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drawings/drawing14.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xr:revisionPtr revIDLastSave="0" documentId="13_ncr:1_{CE9C9108-5E08-4846-9AEA-EFAC182F191C}" xr6:coauthVersionLast="47" xr6:coauthVersionMax="47" xr10:uidLastSave="{00000000-0000-0000-0000-000000000000}"/>
  <bookViews>
    <workbookView xWindow="-28920" yWindow="-120" windowWidth="29040" windowHeight="15840" tabRatio="762" xr2:uid="{00000000-000D-0000-FFFF-FFFF00000000}"/>
  </bookViews>
  <sheets>
    <sheet name="Notice" sheetId="26" r:id="rId1"/>
    <sheet name="DATA &gt;&gt;" sheetId="5" r:id="rId2"/>
    <sheet name="Base Produits" sheetId="67" state="hidden" r:id="rId3"/>
    <sheet name="PT Storengy" sheetId="13" r:id="rId4"/>
    <sheet name="PTC GRTgaz" sheetId="38" r:id="rId5"/>
    <sheet name="Results" sheetId="27" r:id="rId6"/>
    <sheet name="Calculs &gt;&gt;" sheetId="74" r:id="rId7"/>
    <sheet name="Serene_A_I" sheetId="11" r:id="rId8"/>
    <sheet name="Serene_A_W" sheetId="29" r:id="rId9"/>
    <sheet name="Atlantique_I" sheetId="14" r:id="rId10"/>
    <sheet name="Atlantique_W" sheetId="33" r:id="rId11"/>
    <sheet name="Serene_N_I" sheetId="28" r:id="rId12"/>
    <sheet name="Serene_N_W" sheetId="30" r:id="rId13"/>
    <sheet name="Nord-Est_I" sheetId="68" r:id="rId14"/>
    <sheet name="Nord-Est_W" sheetId="69" r:id="rId15"/>
    <sheet name="Saline_I" sheetId="17" r:id="rId16"/>
    <sheet name="Saline_W" sheetId="31" r:id="rId17"/>
    <sheet name="Sud-Est_I" sheetId="70" r:id="rId18"/>
    <sheet name="Sud-Est_W" sheetId="71" r:id="rId19"/>
    <sheet name="Sediane_N_I" sheetId="16" r:id="rId20"/>
    <sheet name="Sediane_N_W" sheetId="32" r:id="rId21"/>
    <sheet name="Nord-Ouest_I" sheetId="72" r:id="rId22"/>
    <sheet name="Nord-Ouest_W" sheetId="73" r:id="rId23"/>
  </sheets>
  <definedNames>
    <definedName name="_xlnm._FilterDatabase" localSheetId="9" hidden="1">Atlantique_I!$A$16:$O$231</definedName>
    <definedName name="_xlnm._FilterDatabase" localSheetId="10" hidden="1">Atlantique_W!$A$16:$U$231</definedName>
    <definedName name="_xlnm._FilterDatabase" localSheetId="13" hidden="1">'Nord-Est_I'!$A$16:$O$231</definedName>
    <definedName name="_xlnm._FilterDatabase" localSheetId="14" hidden="1">'Nord-Est_W'!$A$16:$V$231</definedName>
    <definedName name="_xlnm._FilterDatabase" localSheetId="21" hidden="1">'Nord-Ouest_I'!$A$16:$O$231</definedName>
    <definedName name="_xlnm._FilterDatabase" localSheetId="22" hidden="1">'Nord-Ouest_W'!$A$16:$U$213</definedName>
    <definedName name="_xlnm._FilterDatabase" localSheetId="3" hidden="1">'PT Storengy'!$A$7:$BC$7</definedName>
    <definedName name="_xlnm._FilterDatabase" localSheetId="4" hidden="1">'PTC GRTgaz'!$A$6:$T$11006</definedName>
    <definedName name="_xlnm._FilterDatabase" localSheetId="17" hidden="1">'Sud-Est_I'!$A$16:$O$231</definedName>
    <definedName name="_xlnm._FilterDatabase" localSheetId="18" hidden="1">'Sud-Est_W'!$A$16:$U$231</definedName>
    <definedName name="liste_produits">"'Liste produits'!$A$3:$A$8"</definedName>
    <definedName name="Mercure_Addin_Mark_0c2de7ab_6013_4fe3_a6b9_4e42e028fde5" localSheetId="15">Saline_I!#REF!</definedName>
    <definedName name="Mercure_Addin_Mark_0c2de7ab_6013_4fe3_a6b9_4e42e028fde5" localSheetId="16">Saline_W!#REF!</definedName>
    <definedName name="Mercure_Addin_Mark_2f3e0e57_3fd8_4fe6_ac89_49f4b132f0cb" localSheetId="19">Sediane_N_I!#REF!</definedName>
    <definedName name="Mercure_Addin_Mark_2f3e0e57_3fd8_4fe6_ac89_49f4b132f0cb" localSheetId="20">Sediane_N_W!#REF!</definedName>
    <definedName name="Mercure_Addin_Mark_5511f7e8_6642_49c7_a320_49cbe7925b05" localSheetId="7">Serene_A_I!#REF!</definedName>
    <definedName name="Mercure_Addin_Mark_5511f7e8_6642_49c7_a320_49cbe7925b05" localSheetId="8">Serene_A_W!#REF!</definedName>
    <definedName name="Mercure_Addin_Mark_5511f7e8_6642_49c7_a320_49cbe7925b05" localSheetId="11">Serene_N_I!#REF!</definedName>
    <definedName name="Mercure_Addin_Mark_5511f7e8_6642_49c7_a320_49cbe7925b05" localSheetId="12">Serene_N_W!#REF!</definedName>
    <definedName name="_xlnm.Print_Area" localSheetId="15">Saline_I!$G$1:$V$62</definedName>
    <definedName name="_xlnm.Print_Area" localSheetId="16">Saline_W!$G$1:$V$53</definedName>
    <definedName name="_xlnm.Print_Area" localSheetId="19">Sediane_N_I!$G$1:$U$75</definedName>
    <definedName name="_xlnm.Print_Area" localSheetId="20">Sediane_N_W!$G$1:$U$67</definedName>
    <definedName name="_xlnm.Print_Area" localSheetId="7">Serene_A_I!$G$1:$AG$75</definedName>
    <definedName name="_xlnm.Print_Area" localSheetId="8">Serene_A_W!$G$1:$AA$66</definedName>
    <definedName name="_xlnm.Print_Area" localSheetId="11">Serene_N_I!$G$1:$AA$75</definedName>
    <definedName name="_xlnm.Print_Area" localSheetId="12">Serene_N_W!$G$1:$AA$66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25" i="27" l="1"/>
  <c r="D235" i="27" l="1"/>
  <c r="G235" i="27"/>
  <c r="G240" i="27"/>
  <c r="J234" i="27"/>
  <c r="J235" i="27"/>
  <c r="J223" i="27"/>
  <c r="G223" i="27"/>
  <c r="G222" i="27"/>
  <c r="D222" i="27"/>
  <c r="D223" i="27"/>
  <c r="A17" i="71" l="1"/>
  <c r="F6" i="70" l="1"/>
  <c r="F6" i="72"/>
  <c r="F6" i="68"/>
  <c r="L24" i="27" l="1"/>
  <c r="K24" i="27"/>
  <c r="L19" i="27"/>
  <c r="K19" i="27"/>
  <c r="L14" i="27"/>
  <c r="K14" i="27"/>
  <c r="L9" i="27"/>
  <c r="K9" i="27"/>
  <c r="A17" i="72" l="1"/>
  <c r="A17" i="70"/>
  <c r="A17" i="68"/>
  <c r="A17" i="14"/>
  <c r="A17" i="69"/>
  <c r="A17" i="33"/>
  <c r="D8" i="28" l="1"/>
  <c r="A17" i="73" l="1"/>
  <c r="V36" i="16"/>
  <c r="Q36" i="16"/>
  <c r="L36" i="16"/>
  <c r="G36" i="16"/>
  <c r="A35" i="16"/>
  <c r="A34" i="16" s="1"/>
  <c r="A33" i="16"/>
  <c r="A32" i="16" s="1"/>
  <c r="A31" i="16"/>
  <c r="A29" i="16"/>
  <c r="A28" i="16" s="1"/>
  <c r="V27" i="16"/>
  <c r="Q27" i="16"/>
  <c r="L27" i="16"/>
  <c r="G27" i="16"/>
  <c r="V24" i="16"/>
  <c r="Q24" i="16"/>
  <c r="L24" i="16"/>
  <c r="G24" i="16"/>
  <c r="A22" i="16"/>
  <c r="A21" i="16" s="1"/>
  <c r="A20" i="16"/>
  <c r="A18" i="16"/>
  <c r="A16" i="16"/>
  <c r="V15" i="16"/>
  <c r="Q15" i="16"/>
  <c r="L15" i="16"/>
  <c r="G15" i="16"/>
  <c r="V36" i="17"/>
  <c r="Q36" i="17"/>
  <c r="L36" i="17"/>
  <c r="G36" i="17"/>
  <c r="A35" i="17"/>
  <c r="A33" i="17"/>
  <c r="A32" i="17" s="1"/>
  <c r="A31" i="17"/>
  <c r="A29" i="17"/>
  <c r="A28" i="17" s="1"/>
  <c r="V27" i="17"/>
  <c r="Q27" i="17"/>
  <c r="L27" i="17"/>
  <c r="G27" i="17"/>
  <c r="V24" i="17"/>
  <c r="Q24" i="17"/>
  <c r="L24" i="17"/>
  <c r="G24" i="17"/>
  <c r="A22" i="17"/>
  <c r="A20" i="17"/>
  <c r="A18" i="17"/>
  <c r="A17" i="17" s="1"/>
  <c r="A16" i="17"/>
  <c r="V15" i="17"/>
  <c r="Q15" i="17"/>
  <c r="L15" i="17"/>
  <c r="G15" i="17"/>
  <c r="V36" i="28"/>
  <c r="Q36" i="28"/>
  <c r="L36" i="28"/>
  <c r="G36" i="28"/>
  <c r="A35" i="28"/>
  <c r="A33" i="28"/>
  <c r="A32" i="28" s="1"/>
  <c r="A31" i="28"/>
  <c r="A29" i="28"/>
  <c r="A28" i="28" s="1"/>
  <c r="V27" i="28"/>
  <c r="Q27" i="28"/>
  <c r="L27" i="28"/>
  <c r="G27" i="28"/>
  <c r="V24" i="28"/>
  <c r="Q24" i="28"/>
  <c r="L24" i="28"/>
  <c r="G24" i="28"/>
  <c r="A22" i="28"/>
  <c r="A20" i="28"/>
  <c r="A18" i="28"/>
  <c r="A17" i="28" s="1"/>
  <c r="A16" i="28"/>
  <c r="V15" i="28"/>
  <c r="Q15" i="28"/>
  <c r="L15" i="28"/>
  <c r="G15" i="28"/>
  <c r="V36" i="11"/>
  <c r="V27" i="11"/>
  <c r="V24" i="11"/>
  <c r="V15" i="11"/>
  <c r="Q36" i="11"/>
  <c r="Q27" i="11"/>
  <c r="Q24" i="11"/>
  <c r="Q15" i="11"/>
  <c r="L36" i="11"/>
  <c r="L27" i="11"/>
  <c r="L24" i="11"/>
  <c r="L15" i="11"/>
  <c r="Q34" i="16" l="1"/>
  <c r="V34" i="16"/>
  <c r="L34" i="16"/>
  <c r="G34" i="16"/>
  <c r="G31" i="28"/>
  <c r="L31" i="28"/>
  <c r="Q31" i="28"/>
  <c r="V31" i="28"/>
  <c r="V28" i="17"/>
  <c r="Q28" i="17"/>
  <c r="L28" i="17"/>
  <c r="G28" i="17"/>
  <c r="V16" i="17"/>
  <c r="Q16" i="17"/>
  <c r="L16" i="17"/>
  <c r="G16" i="17"/>
  <c r="V17" i="17"/>
  <c r="Q17" i="17"/>
  <c r="L17" i="17"/>
  <c r="G17" i="17"/>
  <c r="V16" i="16"/>
  <c r="Q16" i="16"/>
  <c r="L16" i="16"/>
  <c r="G16" i="16"/>
  <c r="G29" i="28"/>
  <c r="L29" i="28"/>
  <c r="Q29" i="28"/>
  <c r="V29" i="28"/>
  <c r="Q33" i="28"/>
  <c r="G33" i="28"/>
  <c r="L33" i="28"/>
  <c r="V33" i="28"/>
  <c r="V32" i="17"/>
  <c r="Q32" i="17"/>
  <c r="L32" i="17"/>
  <c r="G32" i="17"/>
  <c r="G22" i="16"/>
  <c r="V22" i="16"/>
  <c r="Q22" i="16"/>
  <c r="L22" i="16"/>
  <c r="V28" i="16"/>
  <c r="Q28" i="16"/>
  <c r="L28" i="16"/>
  <c r="G28" i="16"/>
  <c r="Q33" i="16"/>
  <c r="V33" i="16"/>
  <c r="L33" i="16"/>
  <c r="G33" i="16"/>
  <c r="V17" i="28"/>
  <c r="Q17" i="28"/>
  <c r="L17" i="28"/>
  <c r="G17" i="28"/>
  <c r="L31" i="17"/>
  <c r="V31" i="17"/>
  <c r="Q31" i="17"/>
  <c r="G31" i="17"/>
  <c r="V29" i="17"/>
  <c r="Q29" i="17"/>
  <c r="L29" i="17"/>
  <c r="G29" i="17"/>
  <c r="V18" i="28"/>
  <c r="Q18" i="28"/>
  <c r="L18" i="28"/>
  <c r="G18" i="28"/>
  <c r="V22" i="28"/>
  <c r="G22" i="28"/>
  <c r="Q22" i="28"/>
  <c r="L22" i="28"/>
  <c r="V18" i="17"/>
  <c r="Q18" i="17"/>
  <c r="L18" i="17"/>
  <c r="G18" i="17"/>
  <c r="V18" i="16"/>
  <c r="Q18" i="16"/>
  <c r="L18" i="16"/>
  <c r="G18" i="16"/>
  <c r="G28" i="28"/>
  <c r="L28" i="28"/>
  <c r="Q28" i="28"/>
  <c r="V28" i="28"/>
  <c r="Q31" i="16"/>
  <c r="V31" i="16"/>
  <c r="G31" i="16"/>
  <c r="L31" i="16"/>
  <c r="V22" i="17"/>
  <c r="G22" i="17"/>
  <c r="Q22" i="17"/>
  <c r="L22" i="17"/>
  <c r="A19" i="16"/>
  <c r="V20" i="16"/>
  <c r="Q20" i="16"/>
  <c r="L20" i="16"/>
  <c r="G20" i="16"/>
  <c r="V29" i="16"/>
  <c r="Q29" i="16"/>
  <c r="L29" i="16"/>
  <c r="G29" i="16"/>
  <c r="V20" i="17"/>
  <c r="Q20" i="17"/>
  <c r="L20" i="17"/>
  <c r="G20" i="17"/>
  <c r="V21" i="16"/>
  <c r="L21" i="16"/>
  <c r="Q21" i="16"/>
  <c r="G21" i="16"/>
  <c r="V20" i="28"/>
  <c r="Q20" i="28"/>
  <c r="L20" i="28"/>
  <c r="G20" i="28"/>
  <c r="G32" i="28"/>
  <c r="L32" i="28"/>
  <c r="Q32" i="28"/>
  <c r="V32" i="28"/>
  <c r="L35" i="28"/>
  <c r="V35" i="28"/>
  <c r="Q35" i="28"/>
  <c r="G35" i="28"/>
  <c r="V33" i="17"/>
  <c r="Q33" i="17"/>
  <c r="G33" i="17"/>
  <c r="L33" i="17"/>
  <c r="G35" i="16"/>
  <c r="V35" i="16"/>
  <c r="Q35" i="16"/>
  <c r="L35" i="16"/>
  <c r="V35" i="17"/>
  <c r="Q35" i="17"/>
  <c r="G35" i="17"/>
  <c r="L35" i="17"/>
  <c r="V32" i="16"/>
  <c r="Q32" i="16"/>
  <c r="L32" i="16"/>
  <c r="G32" i="16"/>
  <c r="V16" i="28"/>
  <c r="Q16" i="28"/>
  <c r="L16" i="28"/>
  <c r="G16" i="28"/>
  <c r="A30" i="17"/>
  <c r="A17" i="16"/>
  <c r="A30" i="16"/>
  <c r="A21" i="17"/>
  <c r="A34" i="17"/>
  <c r="A19" i="17"/>
  <c r="A30" i="28"/>
  <c r="A21" i="28"/>
  <c r="A19" i="28"/>
  <c r="A34" i="28"/>
  <c r="A18" i="73"/>
  <c r="A19" i="73" s="1"/>
  <c r="E5" i="73"/>
  <c r="S16" i="72"/>
  <c r="E5" i="72"/>
  <c r="A18" i="71"/>
  <c r="E5" i="71"/>
  <c r="E5" i="70"/>
  <c r="A18" i="69"/>
  <c r="A19" i="69" s="1"/>
  <c r="A20" i="69" s="1"/>
  <c r="A21" i="69" s="1"/>
  <c r="A22" i="69" s="1"/>
  <c r="E5" i="69"/>
  <c r="F16" i="68"/>
  <c r="E5" i="68"/>
  <c r="W3" i="16"/>
  <c r="V3" i="16"/>
  <c r="W16" i="16" s="1"/>
  <c r="Q3" i="16"/>
  <c r="M3" i="16"/>
  <c r="L3" i="16"/>
  <c r="H3" i="16"/>
  <c r="G3" i="16"/>
  <c r="AJ41" i="16"/>
  <c r="AJ42" i="16" s="1"/>
  <c r="W3" i="17"/>
  <c r="V3" i="17"/>
  <c r="W18" i="17" s="1"/>
  <c r="R3" i="17"/>
  <c r="Q3" i="17"/>
  <c r="L3" i="17"/>
  <c r="H3" i="17"/>
  <c r="G3" i="17"/>
  <c r="H33" i="17" s="1"/>
  <c r="AJ41" i="17"/>
  <c r="AJ42" i="17" s="1"/>
  <c r="W3" i="28"/>
  <c r="M3" i="28"/>
  <c r="H3" i="28"/>
  <c r="V3" i="28"/>
  <c r="W31" i="28" s="1"/>
  <c r="Q3" i="28"/>
  <c r="R35" i="28" s="1"/>
  <c r="L3" i="28"/>
  <c r="M16" i="28" s="1"/>
  <c r="G3" i="28"/>
  <c r="H31" i="28" s="1"/>
  <c r="AJ41" i="28"/>
  <c r="AJ42" i="28" s="1"/>
  <c r="AJ43" i="28" s="1"/>
  <c r="AJ44" i="28" s="1"/>
  <c r="I2" i="70" a="1"/>
  <c r="F3" i="72" a="1"/>
  <c r="F2" i="68" a="1"/>
  <c r="I3" i="72" a="1"/>
  <c r="F3" i="70" a="1"/>
  <c r="H2" i="72" a="1"/>
  <c r="I3" i="68" a="1"/>
  <c r="G3" i="68" a="1"/>
  <c r="G2" i="68" a="1"/>
  <c r="F2" i="70" a="1"/>
  <c r="G2" i="72" a="1"/>
  <c r="I2" i="68" a="1"/>
  <c r="I2" i="72" a="1"/>
  <c r="G2" i="70" a="1"/>
  <c r="H2" i="68" a="1"/>
  <c r="H2" i="70" a="1"/>
  <c r="I3" i="70" a="1"/>
  <c r="F2" i="72" a="1"/>
  <c r="H3" i="70" a="1"/>
  <c r="F3" i="68" a="1"/>
  <c r="G3" i="72" a="1"/>
  <c r="H19" i="16" l="1"/>
  <c r="F197" i="27"/>
  <c r="F202" i="27"/>
  <c r="F201" i="27"/>
  <c r="F200" i="27"/>
  <c r="F199" i="27"/>
  <c r="F198" i="27"/>
  <c r="F209" i="27"/>
  <c r="F214" i="27"/>
  <c r="F213" i="27"/>
  <c r="F212" i="27"/>
  <c r="F210" i="27"/>
  <c r="F211" i="27"/>
  <c r="Y27" i="17"/>
  <c r="I209" i="27"/>
  <c r="I214" i="27"/>
  <c r="I213" i="27"/>
  <c r="I212" i="27"/>
  <c r="I210" i="27"/>
  <c r="I211" i="27"/>
  <c r="Y27" i="16"/>
  <c r="L209" i="27"/>
  <c r="L214" i="27"/>
  <c r="L213" i="27"/>
  <c r="L212" i="27"/>
  <c r="L210" i="27"/>
  <c r="L211" i="27"/>
  <c r="I205" i="27"/>
  <c r="I203" i="27"/>
  <c r="I208" i="27"/>
  <c r="I207" i="27"/>
  <c r="I206" i="27"/>
  <c r="I204" i="27"/>
  <c r="O27" i="16"/>
  <c r="O27" i="28"/>
  <c r="J27" i="16"/>
  <c r="H17" i="17"/>
  <c r="J17" i="17" s="1"/>
  <c r="W16" i="28"/>
  <c r="H33" i="16"/>
  <c r="M20" i="28"/>
  <c r="H34" i="16"/>
  <c r="R22" i="28"/>
  <c r="Y18" i="17"/>
  <c r="H16" i="17"/>
  <c r="J16" i="17" s="1"/>
  <c r="S6" i="17"/>
  <c r="T7" i="17" s="1"/>
  <c r="R18" i="17"/>
  <c r="T18" i="17" s="1"/>
  <c r="R32" i="17"/>
  <c r="T32" i="17" s="1"/>
  <c r="R29" i="17"/>
  <c r="T29" i="17" s="1"/>
  <c r="M22" i="16"/>
  <c r="O22" i="16" s="1"/>
  <c r="M31" i="16"/>
  <c r="O31" i="16" s="1"/>
  <c r="M35" i="16"/>
  <c r="O35" i="16" s="1"/>
  <c r="M16" i="16"/>
  <c r="O16" i="16" s="1"/>
  <c r="R3" i="31"/>
  <c r="T27" i="17"/>
  <c r="R30" i="17"/>
  <c r="T30" i="17" s="1"/>
  <c r="W32" i="17"/>
  <c r="Y32" i="17" s="1"/>
  <c r="V21" i="17"/>
  <c r="L21" i="17"/>
  <c r="Q21" i="17"/>
  <c r="G21" i="17"/>
  <c r="W20" i="17"/>
  <c r="Y20" i="17" s="1"/>
  <c r="W20" i="16"/>
  <c r="Y20" i="16" s="1"/>
  <c r="M32" i="16"/>
  <c r="G19" i="16"/>
  <c r="L19" i="16"/>
  <c r="V19" i="16"/>
  <c r="Q19" i="16"/>
  <c r="I4" i="28"/>
  <c r="H35" i="28"/>
  <c r="J35" i="28" s="1"/>
  <c r="H20" i="28"/>
  <c r="J20" i="28" s="1"/>
  <c r="H28" i="28"/>
  <c r="J28" i="28" s="1"/>
  <c r="H18" i="28"/>
  <c r="J18" i="28" s="1"/>
  <c r="H17" i="28"/>
  <c r="J17" i="28" s="1"/>
  <c r="H29" i="28"/>
  <c r="J29" i="28" s="1"/>
  <c r="V3" i="32"/>
  <c r="X12" i="32" s="1"/>
  <c r="W29" i="16"/>
  <c r="Y29" i="16" s="1"/>
  <c r="W22" i="16"/>
  <c r="Y22" i="16" s="1"/>
  <c r="W21" i="16"/>
  <c r="Y21" i="16" s="1"/>
  <c r="L34" i="17"/>
  <c r="G34" i="17"/>
  <c r="Q34" i="17"/>
  <c r="V34" i="17"/>
  <c r="L3" i="31"/>
  <c r="O6" i="31" s="1"/>
  <c r="M18" i="17"/>
  <c r="M31" i="17"/>
  <c r="M29" i="17"/>
  <c r="V3" i="31"/>
  <c r="W33" i="17"/>
  <c r="Y33" i="17" s="1"/>
  <c r="W29" i="17"/>
  <c r="Y29" i="17" s="1"/>
  <c r="W17" i="17"/>
  <c r="Y17" i="17" s="1"/>
  <c r="W35" i="17"/>
  <c r="Y35" i="17" s="1"/>
  <c r="R20" i="16"/>
  <c r="R22" i="16"/>
  <c r="R34" i="16"/>
  <c r="R35" i="16"/>
  <c r="L34" i="28"/>
  <c r="V34" i="28"/>
  <c r="Q34" i="28"/>
  <c r="G34" i="28"/>
  <c r="Q21" i="28"/>
  <c r="L21" i="28"/>
  <c r="V21" i="28"/>
  <c r="G21" i="28"/>
  <c r="R22" i="17"/>
  <c r="T22" i="17" s="1"/>
  <c r="W16" i="17"/>
  <c r="Y16" i="17" s="1"/>
  <c r="M20" i="17"/>
  <c r="R17" i="17"/>
  <c r="T17" i="17" s="1"/>
  <c r="R31" i="16"/>
  <c r="R32" i="16"/>
  <c r="V17" i="16"/>
  <c r="Q17" i="16"/>
  <c r="L17" i="16"/>
  <c r="G17" i="16"/>
  <c r="M32" i="28"/>
  <c r="O32" i="28" s="1"/>
  <c r="R28" i="16"/>
  <c r="W32" i="16"/>
  <c r="Y32" i="16" s="1"/>
  <c r="M28" i="16"/>
  <c r="O28" i="16" s="1"/>
  <c r="V30" i="16"/>
  <c r="Q30" i="16"/>
  <c r="L30" i="16"/>
  <c r="G30" i="16"/>
  <c r="R19" i="16"/>
  <c r="W35" i="16"/>
  <c r="Y35" i="16" s="1"/>
  <c r="R21" i="16"/>
  <c r="W31" i="16"/>
  <c r="W31" i="17"/>
  <c r="Y31" i="17" s="1"/>
  <c r="M32" i="17"/>
  <c r="M16" i="17"/>
  <c r="R28" i="28"/>
  <c r="V19" i="28"/>
  <c r="G19" i="28"/>
  <c r="Q19" i="28"/>
  <c r="L19" i="28"/>
  <c r="W35" i="28"/>
  <c r="Y35" i="28" s="1"/>
  <c r="H30" i="17"/>
  <c r="M35" i="17"/>
  <c r="H35" i="17"/>
  <c r="J35" i="17" s="1"/>
  <c r="H31" i="16"/>
  <c r="J31" i="16" s="1"/>
  <c r="M29" i="16"/>
  <c r="O29" i="16" s="1"/>
  <c r="R29" i="16"/>
  <c r="M18" i="16"/>
  <c r="O18" i="16" s="1"/>
  <c r="H16" i="28"/>
  <c r="J16" i="28" s="1"/>
  <c r="R32" i="28"/>
  <c r="R28" i="17"/>
  <c r="T28" i="17" s="1"/>
  <c r="R33" i="17"/>
  <c r="T33" i="17" s="1"/>
  <c r="W33" i="16"/>
  <c r="Y33" i="16" s="1"/>
  <c r="M20" i="16"/>
  <c r="O20" i="16" s="1"/>
  <c r="M21" i="16"/>
  <c r="O21" i="16" s="1"/>
  <c r="W19" i="16"/>
  <c r="Y19" i="16" s="1"/>
  <c r="M33" i="16"/>
  <c r="O33" i="16" s="1"/>
  <c r="M35" i="28"/>
  <c r="O35" i="28" s="1"/>
  <c r="M18" i="28"/>
  <c r="O18" i="28" s="1"/>
  <c r="M29" i="28"/>
  <c r="O29" i="28" s="1"/>
  <c r="M22" i="28"/>
  <c r="O22" i="28" s="1"/>
  <c r="M31" i="28"/>
  <c r="O31" i="28" s="1"/>
  <c r="L16" i="70"/>
  <c r="S16" i="70"/>
  <c r="S4" i="28"/>
  <c r="R18" i="28"/>
  <c r="R29" i="28"/>
  <c r="R33" i="28"/>
  <c r="R17" i="28"/>
  <c r="I4" i="17"/>
  <c r="H20" i="17"/>
  <c r="J20" i="17" s="1"/>
  <c r="H18" i="17"/>
  <c r="J18" i="17" s="1"/>
  <c r="H31" i="17"/>
  <c r="J31" i="17" s="1"/>
  <c r="H32" i="17"/>
  <c r="J32" i="17" s="1"/>
  <c r="H28" i="17"/>
  <c r="J28" i="17" s="1"/>
  <c r="H29" i="17"/>
  <c r="J29" i="17" s="1"/>
  <c r="W29" i="28"/>
  <c r="Y29" i="28" s="1"/>
  <c r="W18" i="28"/>
  <c r="Y18" i="28" s="1"/>
  <c r="W33" i="28"/>
  <c r="Y33" i="28" s="1"/>
  <c r="W28" i="28"/>
  <c r="Y28" i="28" s="1"/>
  <c r="W20" i="28"/>
  <c r="Y20" i="28" s="1"/>
  <c r="W17" i="28"/>
  <c r="Y17" i="28" s="1"/>
  <c r="H35" i="16"/>
  <c r="J35" i="16" s="1"/>
  <c r="H21" i="16"/>
  <c r="J21" i="16" s="1"/>
  <c r="H29" i="16"/>
  <c r="J29" i="16" s="1"/>
  <c r="H20" i="16"/>
  <c r="J20" i="16" s="1"/>
  <c r="H28" i="16"/>
  <c r="J28" i="16" s="1"/>
  <c r="H22" i="16"/>
  <c r="J22" i="16" s="1"/>
  <c r="L16" i="68"/>
  <c r="S16" i="68"/>
  <c r="H22" i="28"/>
  <c r="J22" i="28" s="1"/>
  <c r="H33" i="28"/>
  <c r="J33" i="28" s="1"/>
  <c r="G30" i="28"/>
  <c r="L30" i="28"/>
  <c r="Q30" i="28"/>
  <c r="V30" i="28"/>
  <c r="H22" i="17"/>
  <c r="J22" i="17" s="1"/>
  <c r="R31" i="17"/>
  <c r="T31" i="17" s="1"/>
  <c r="M30" i="17"/>
  <c r="H32" i="16"/>
  <c r="J32" i="16" s="1"/>
  <c r="W18" i="16"/>
  <c r="Y18" i="16" s="1"/>
  <c r="H18" i="16"/>
  <c r="J18" i="16" s="1"/>
  <c r="M19" i="16"/>
  <c r="O19" i="16" s="1"/>
  <c r="R35" i="17"/>
  <c r="T35" i="17" s="1"/>
  <c r="W22" i="17"/>
  <c r="Y22" i="17" s="1"/>
  <c r="W22" i="28"/>
  <c r="Y22" i="28" s="1"/>
  <c r="M17" i="17"/>
  <c r="R20" i="28"/>
  <c r="R31" i="28"/>
  <c r="R16" i="28"/>
  <c r="R20" i="17"/>
  <c r="T20" i="17" s="1"/>
  <c r="M28" i="17"/>
  <c r="W28" i="17"/>
  <c r="Y28" i="17" s="1"/>
  <c r="H16" i="16"/>
  <c r="J16" i="16" s="1"/>
  <c r="R33" i="16"/>
  <c r="R16" i="16"/>
  <c r="W30" i="17"/>
  <c r="Y30" i="17" s="1"/>
  <c r="V30" i="17"/>
  <c r="Q30" i="17"/>
  <c r="L30" i="17"/>
  <c r="G30" i="17"/>
  <c r="H32" i="28"/>
  <c r="J32" i="28" s="1"/>
  <c r="W32" i="28"/>
  <c r="Y32" i="28" s="1"/>
  <c r="M28" i="28"/>
  <c r="O28" i="28" s="1"/>
  <c r="L19" i="17"/>
  <c r="G19" i="17"/>
  <c r="V19" i="17"/>
  <c r="Q19" i="17"/>
  <c r="R16" i="17"/>
  <c r="T16" i="17" s="1"/>
  <c r="M22" i="17"/>
  <c r="W34" i="16"/>
  <c r="Y34" i="16" s="1"/>
  <c r="W28" i="16"/>
  <c r="Y28" i="16" s="1"/>
  <c r="R18" i="16"/>
  <c r="M33" i="17"/>
  <c r="M17" i="28"/>
  <c r="O17" i="28" s="1"/>
  <c r="M33" i="28"/>
  <c r="O33" i="28" s="1"/>
  <c r="M34" i="16"/>
  <c r="O34" i="16" s="1"/>
  <c r="Y16" i="28"/>
  <c r="Y31" i="16"/>
  <c r="Y31" i="28"/>
  <c r="Y16" i="16"/>
  <c r="W3" i="30"/>
  <c r="Y27" i="28"/>
  <c r="J33" i="17"/>
  <c r="J27" i="17"/>
  <c r="J30" i="17"/>
  <c r="J33" i="16"/>
  <c r="J19" i="16"/>
  <c r="O32" i="16"/>
  <c r="J34" i="16"/>
  <c r="J27" i="28"/>
  <c r="J31" i="28"/>
  <c r="O20" i="28"/>
  <c r="O16" i="28"/>
  <c r="W30" i="16"/>
  <c r="Y30" i="16" s="1"/>
  <c r="H30" i="16"/>
  <c r="J30" i="16" s="1"/>
  <c r="R30" i="16"/>
  <c r="M30" i="16"/>
  <c r="O30" i="16" s="1"/>
  <c r="M17" i="16"/>
  <c r="O17" i="16" s="1"/>
  <c r="W17" i="16"/>
  <c r="Y17" i="16" s="1"/>
  <c r="H17" i="16"/>
  <c r="J17" i="16" s="1"/>
  <c r="R17" i="16"/>
  <c r="R19" i="17"/>
  <c r="T19" i="17" s="1"/>
  <c r="M19" i="17"/>
  <c r="W19" i="17"/>
  <c r="Y19" i="17" s="1"/>
  <c r="H19" i="17"/>
  <c r="J19" i="17" s="1"/>
  <c r="M34" i="17"/>
  <c r="H34" i="17"/>
  <c r="J34" i="17" s="1"/>
  <c r="W34" i="17"/>
  <c r="Y34" i="17" s="1"/>
  <c r="R34" i="17"/>
  <c r="T34" i="17" s="1"/>
  <c r="H21" i="17"/>
  <c r="J21" i="17" s="1"/>
  <c r="R21" i="17"/>
  <c r="T21" i="17" s="1"/>
  <c r="M21" i="17"/>
  <c r="W21" i="17"/>
  <c r="Y21" i="17" s="1"/>
  <c r="W30" i="28"/>
  <c r="Y30" i="28" s="1"/>
  <c r="R30" i="28"/>
  <c r="H30" i="28"/>
  <c r="J30" i="28" s="1"/>
  <c r="M30" i="28"/>
  <c r="O30" i="28" s="1"/>
  <c r="M34" i="28"/>
  <c r="O34" i="28" s="1"/>
  <c r="W34" i="28"/>
  <c r="Y34" i="28" s="1"/>
  <c r="H34" i="28"/>
  <c r="J34" i="28" s="1"/>
  <c r="R34" i="28"/>
  <c r="R19" i="28"/>
  <c r="M19" i="28"/>
  <c r="O19" i="28" s="1"/>
  <c r="W19" i="28"/>
  <c r="Y19" i="28" s="1"/>
  <c r="H19" i="28"/>
  <c r="J19" i="28" s="1"/>
  <c r="H21" i="28"/>
  <c r="J21" i="28" s="1"/>
  <c r="R21" i="28"/>
  <c r="M21" i="28"/>
  <c r="O21" i="28" s="1"/>
  <c r="W21" i="28"/>
  <c r="Y21" i="28" s="1"/>
  <c r="Y6" i="17"/>
  <c r="N12" i="17"/>
  <c r="Q3" i="31"/>
  <c r="S12" i="31" s="1"/>
  <c r="H3" i="30"/>
  <c r="AM41" i="16"/>
  <c r="I6" i="28"/>
  <c r="J7" i="28" s="1"/>
  <c r="V3" i="30"/>
  <c r="Y6" i="30" s="1"/>
  <c r="A23" i="69"/>
  <c r="A24" i="69" s="1"/>
  <c r="G3" i="30"/>
  <c r="I12" i="30" s="1"/>
  <c r="W3" i="32"/>
  <c r="S6" i="28"/>
  <c r="T7" i="28" s="1"/>
  <c r="W3" i="31"/>
  <c r="T6" i="28"/>
  <c r="L3" i="30"/>
  <c r="N12" i="30" s="1"/>
  <c r="G3" i="31"/>
  <c r="I6" i="31" s="1"/>
  <c r="G3" i="32"/>
  <c r="I4" i="32" s="1"/>
  <c r="J6" i="28"/>
  <c r="N6" i="28"/>
  <c r="O7" i="28" s="1"/>
  <c r="I12" i="28"/>
  <c r="M3" i="30"/>
  <c r="H3" i="32"/>
  <c r="N12" i="28"/>
  <c r="Q3" i="30"/>
  <c r="S6" i="30" s="1"/>
  <c r="L3" i="32"/>
  <c r="H3" i="31"/>
  <c r="AK41" i="16"/>
  <c r="AN41" i="16" s="1"/>
  <c r="M3" i="32"/>
  <c r="A20" i="73"/>
  <c r="G2" i="72"/>
  <c r="H2" i="72"/>
  <c r="G3" i="72"/>
  <c r="I2" i="72"/>
  <c r="I3" i="72"/>
  <c r="F2" i="72"/>
  <c r="F3" i="72"/>
  <c r="F16" i="72"/>
  <c r="L16" i="72"/>
  <c r="A18" i="72"/>
  <c r="A19" i="71"/>
  <c r="F2" i="70"/>
  <c r="G2" i="70"/>
  <c r="F3" i="70"/>
  <c r="H2" i="70"/>
  <c r="H3" i="70"/>
  <c r="I2" i="70"/>
  <c r="I3" i="70"/>
  <c r="A18" i="70"/>
  <c r="F16" i="70"/>
  <c r="F3" i="68"/>
  <c r="I2" i="68"/>
  <c r="G2" i="68"/>
  <c r="G3" i="68"/>
  <c r="F2" i="68"/>
  <c r="H2" i="68"/>
  <c r="I3" i="68"/>
  <c r="A18" i="68"/>
  <c r="S12" i="16"/>
  <c r="Q3" i="32"/>
  <c r="X6" i="32"/>
  <c r="Y6" i="16"/>
  <c r="S4" i="16"/>
  <c r="S6" i="16"/>
  <c r="T7" i="16" s="1"/>
  <c r="T6" i="16"/>
  <c r="AJ43" i="16"/>
  <c r="AM42" i="16"/>
  <c r="AK42" i="16"/>
  <c r="AN42" i="16" s="1"/>
  <c r="N12" i="16"/>
  <c r="X4" i="16"/>
  <c r="X6" i="16"/>
  <c r="X12" i="16"/>
  <c r="I6" i="16"/>
  <c r="L191" i="27" s="1"/>
  <c r="N4" i="16"/>
  <c r="J6" i="16"/>
  <c r="N6" i="16"/>
  <c r="L197" i="27" s="1"/>
  <c r="I4" i="16"/>
  <c r="O6" i="16"/>
  <c r="I12" i="16"/>
  <c r="X6" i="31"/>
  <c r="X12" i="17"/>
  <c r="X4" i="17"/>
  <c r="X6" i="17"/>
  <c r="Y7" i="17" s="1"/>
  <c r="I12" i="17"/>
  <c r="AJ43" i="17"/>
  <c r="S12" i="17"/>
  <c r="T6" i="17"/>
  <c r="S4" i="17"/>
  <c r="N4" i="17"/>
  <c r="I6" i="17"/>
  <c r="I191" i="27" s="1"/>
  <c r="J6" i="17"/>
  <c r="N6" i="17"/>
  <c r="O6" i="17"/>
  <c r="AK42" i="17"/>
  <c r="AK41" i="17"/>
  <c r="AM41" i="28"/>
  <c r="AM42" i="28"/>
  <c r="AJ45" i="28"/>
  <c r="AM44" i="28"/>
  <c r="AK44" i="28"/>
  <c r="AN44" i="28" s="1"/>
  <c r="X6" i="28"/>
  <c r="AK42" i="28"/>
  <c r="AN42" i="28" s="1"/>
  <c r="AK43" i="28"/>
  <c r="AN43" i="28" s="1"/>
  <c r="Y6" i="28"/>
  <c r="AK41" i="28"/>
  <c r="AN41" i="28" s="1"/>
  <c r="AM43" i="28"/>
  <c r="X4" i="28"/>
  <c r="S12" i="28"/>
  <c r="X12" i="28"/>
  <c r="N4" i="28"/>
  <c r="O6" i="28"/>
  <c r="H2" i="71" a="1"/>
  <c r="I3" i="69" a="1"/>
  <c r="H2" i="69" a="1"/>
  <c r="I2" i="71" a="1"/>
  <c r="I2" i="69" a="1"/>
  <c r="G2" i="73" a="1"/>
  <c r="F2" i="69" a="1"/>
  <c r="F2" i="71" a="1"/>
  <c r="F3" i="69" a="1"/>
  <c r="H3" i="71" a="1"/>
  <c r="G3" i="69" a="1"/>
  <c r="I2" i="73" a="1"/>
  <c r="H2" i="73" a="1"/>
  <c r="G2" i="71" a="1"/>
  <c r="I3" i="73" a="1"/>
  <c r="I3" i="71" a="1"/>
  <c r="G3" i="73" a="1"/>
  <c r="F3" i="71" a="1"/>
  <c r="F2" i="73" a="1"/>
  <c r="G2" i="69" a="1"/>
  <c r="F3" i="73" a="1"/>
  <c r="J191" i="27" l="1"/>
  <c r="J211" i="27"/>
  <c r="J210" i="27"/>
  <c r="J214" i="27"/>
  <c r="J212" i="27"/>
  <c r="J209" i="27"/>
  <c r="J213" i="27"/>
  <c r="M211" i="27"/>
  <c r="M210" i="27"/>
  <c r="M212" i="27"/>
  <c r="M213" i="27"/>
  <c r="M214" i="27"/>
  <c r="M209" i="27"/>
  <c r="G211" i="27"/>
  <c r="G210" i="27"/>
  <c r="G214" i="27"/>
  <c r="G212" i="27"/>
  <c r="G213" i="27"/>
  <c r="G209" i="27"/>
  <c r="F191" i="27"/>
  <c r="G199" i="27"/>
  <c r="G198" i="27"/>
  <c r="G200" i="27"/>
  <c r="G201" i="27"/>
  <c r="G202" i="27"/>
  <c r="G197" i="27"/>
  <c r="J205" i="27"/>
  <c r="J204" i="27"/>
  <c r="J203" i="27"/>
  <c r="J208" i="27"/>
  <c r="J206" i="27"/>
  <c r="J207" i="27"/>
  <c r="N4" i="31"/>
  <c r="N12" i="31"/>
  <c r="N6" i="31"/>
  <c r="O7" i="31" s="1"/>
  <c r="X4" i="32"/>
  <c r="S7" i="17"/>
  <c r="O6" i="30"/>
  <c r="I2" i="71"/>
  <c r="H3" i="71"/>
  <c r="G2" i="71"/>
  <c r="I2" i="73"/>
  <c r="Y6" i="31"/>
  <c r="X4" i="31"/>
  <c r="X12" i="31"/>
  <c r="Y6" i="32"/>
  <c r="I3" i="69"/>
  <c r="S12" i="30"/>
  <c r="N7" i="28"/>
  <c r="T6" i="31"/>
  <c r="S6" i="31"/>
  <c r="T7" i="31" s="1"/>
  <c r="H2" i="71"/>
  <c r="S4" i="31"/>
  <c r="S4" i="30"/>
  <c r="S7" i="28"/>
  <c r="X12" i="30"/>
  <c r="I7" i="28"/>
  <c r="F192" i="27" s="1"/>
  <c r="X4" i="30"/>
  <c r="X6" i="30"/>
  <c r="Y7" i="30" s="1"/>
  <c r="F3" i="69"/>
  <c r="I2" i="69"/>
  <c r="F2" i="69"/>
  <c r="H2" i="73"/>
  <c r="H2" i="69"/>
  <c r="I3" i="73"/>
  <c r="G2" i="73"/>
  <c r="G3" i="69"/>
  <c r="F2" i="73"/>
  <c r="G3" i="73"/>
  <c r="F2" i="71"/>
  <c r="I3" i="71"/>
  <c r="G2" i="69"/>
  <c r="F3" i="71"/>
  <c r="F3" i="73"/>
  <c r="I4" i="30"/>
  <c r="S12" i="32"/>
  <c r="T6" i="30"/>
  <c r="N6" i="32"/>
  <c r="M197" i="27" s="1"/>
  <c r="N12" i="32"/>
  <c r="J6" i="32"/>
  <c r="I12" i="32"/>
  <c r="J6" i="30"/>
  <c r="N4" i="32"/>
  <c r="J6" i="31"/>
  <c r="I4" i="31"/>
  <c r="I12" i="31"/>
  <c r="O6" i="32"/>
  <c r="N6" i="30"/>
  <c r="N4" i="30"/>
  <c r="I6" i="30"/>
  <c r="J7" i="30" s="1"/>
  <c r="I6" i="32"/>
  <c r="J7" i="32" s="1"/>
  <c r="A21" i="73"/>
  <c r="A19" i="72"/>
  <c r="A20" i="71"/>
  <c r="A19" i="70"/>
  <c r="A25" i="69"/>
  <c r="A19" i="68"/>
  <c r="S4" i="32"/>
  <c r="T6" i="32"/>
  <c r="S6" i="32"/>
  <c r="T7" i="32" s="1"/>
  <c r="Y7" i="32"/>
  <c r="X7" i="32"/>
  <c r="S7" i="16"/>
  <c r="AN41" i="17"/>
  <c r="AM41" i="17"/>
  <c r="AN42" i="17"/>
  <c r="AM42" i="17"/>
  <c r="O7" i="16"/>
  <c r="N7" i="16"/>
  <c r="L198" i="27" s="1"/>
  <c r="Y7" i="16"/>
  <c r="X7" i="16"/>
  <c r="J7" i="16"/>
  <c r="I7" i="16"/>
  <c r="L192" i="27" s="1"/>
  <c r="AJ44" i="16"/>
  <c r="AM43" i="16"/>
  <c r="AK43" i="16"/>
  <c r="AN43" i="16" s="1"/>
  <c r="Y7" i="31"/>
  <c r="X7" i="31"/>
  <c r="J7" i="31"/>
  <c r="I7" i="31"/>
  <c r="J192" i="27" s="1"/>
  <c r="X7" i="17"/>
  <c r="J7" i="17"/>
  <c r="I7" i="17"/>
  <c r="I192" i="27" s="1"/>
  <c r="AJ44" i="17"/>
  <c r="AK43" i="17"/>
  <c r="O7" i="17"/>
  <c r="N7" i="17"/>
  <c r="T7" i="30"/>
  <c r="S7" i="30"/>
  <c r="AK45" i="28"/>
  <c r="AN45" i="28" s="1"/>
  <c r="AJ46" i="28"/>
  <c r="AM45" i="28"/>
  <c r="Y7" i="28"/>
  <c r="X7" i="28"/>
  <c r="N7" i="31" l="1"/>
  <c r="G191" i="27"/>
  <c r="M191" i="27"/>
  <c r="O8" i="28"/>
  <c r="T8" i="16"/>
  <c r="T8" i="28"/>
  <c r="S8" i="17"/>
  <c r="T9" i="17" s="1"/>
  <c r="X8" i="17"/>
  <c r="Y9" i="17" s="1"/>
  <c r="T8" i="17"/>
  <c r="N8" i="28"/>
  <c r="N9" i="28" s="1"/>
  <c r="O10" i="28" s="1"/>
  <c r="S7" i="31"/>
  <c r="S8" i="28"/>
  <c r="S9" i="28" s="1"/>
  <c r="J8" i="28"/>
  <c r="I8" i="28"/>
  <c r="F193" i="27" s="1"/>
  <c r="X7" i="30"/>
  <c r="I7" i="30"/>
  <c r="G192" i="27" s="1"/>
  <c r="G14" i="27"/>
  <c r="R3" i="28"/>
  <c r="G19" i="27"/>
  <c r="R3" i="16"/>
  <c r="G24" i="27"/>
  <c r="M3" i="17"/>
  <c r="O7" i="30"/>
  <c r="N7" i="30"/>
  <c r="S7" i="32"/>
  <c r="I7" i="32"/>
  <c r="N7" i="32"/>
  <c r="O7" i="32"/>
  <c r="A22" i="73"/>
  <c r="A20" i="72"/>
  <c r="A21" i="71"/>
  <c r="A20" i="70"/>
  <c r="A26" i="69"/>
  <c r="A20" i="68"/>
  <c r="S8" i="16"/>
  <c r="T9" i="16" s="1"/>
  <c r="Y8" i="32"/>
  <c r="X8" i="32"/>
  <c r="AN43" i="17"/>
  <c r="AM43" i="17"/>
  <c r="Y8" i="17"/>
  <c r="N8" i="16"/>
  <c r="L199" i="27" s="1"/>
  <c r="O8" i="16"/>
  <c r="AJ45" i="16"/>
  <c r="AM44" i="16"/>
  <c r="AK44" i="16"/>
  <c r="AN44" i="16" s="1"/>
  <c r="J8" i="16"/>
  <c r="I8" i="16"/>
  <c r="L193" i="27" s="1"/>
  <c r="X8" i="16"/>
  <c r="Y8" i="16"/>
  <c r="N8" i="31"/>
  <c r="O8" i="31"/>
  <c r="J8" i="31"/>
  <c r="I8" i="31"/>
  <c r="J193" i="27" s="1"/>
  <c r="Y8" i="31"/>
  <c r="X8" i="31"/>
  <c r="AJ45" i="17"/>
  <c r="AK44" i="17"/>
  <c r="J8" i="17"/>
  <c r="I8" i="17"/>
  <c r="I193" i="27" s="1"/>
  <c r="O8" i="17"/>
  <c r="N8" i="17"/>
  <c r="X9" i="17"/>
  <c r="T8" i="30"/>
  <c r="S8" i="30"/>
  <c r="AM46" i="28"/>
  <c r="AK46" i="28"/>
  <c r="AN46" i="28" s="1"/>
  <c r="AJ47" i="28"/>
  <c r="X8" i="28"/>
  <c r="Y8" i="28"/>
  <c r="H3" i="72" a="1"/>
  <c r="H3" i="68" a="1"/>
  <c r="G3" i="70" a="1"/>
  <c r="M198" i="27" l="1"/>
  <c r="M192" i="27"/>
  <c r="I197" i="27"/>
  <c r="I199" i="27"/>
  <c r="I198" i="27"/>
  <c r="F205" i="27"/>
  <c r="F203" i="27"/>
  <c r="F208" i="27"/>
  <c r="F207" i="27"/>
  <c r="F206" i="27"/>
  <c r="F204" i="27"/>
  <c r="L205" i="27"/>
  <c r="L204" i="27"/>
  <c r="L203" i="27"/>
  <c r="S9" i="17"/>
  <c r="S8" i="32"/>
  <c r="T9" i="32" s="1"/>
  <c r="Y8" i="30"/>
  <c r="O9" i="28"/>
  <c r="N41" i="28" s="1" a="1"/>
  <c r="N41" i="28" s="1"/>
  <c r="O27" i="17"/>
  <c r="O31" i="17"/>
  <c r="D31" i="17" s="1"/>
  <c r="B31" i="17" s="1"/>
  <c r="O33" i="17"/>
  <c r="D33" i="17" s="1"/>
  <c r="B33" i="17" s="1"/>
  <c r="O32" i="17"/>
  <c r="D32" i="17" s="1"/>
  <c r="B32" i="17" s="1"/>
  <c r="O18" i="17"/>
  <c r="D18" i="17" s="1"/>
  <c r="B18" i="17" s="1"/>
  <c r="O17" i="17"/>
  <c r="D17" i="17" s="1"/>
  <c r="B17" i="17" s="1"/>
  <c r="O29" i="17"/>
  <c r="D29" i="17" s="1"/>
  <c r="B29" i="17" s="1"/>
  <c r="O16" i="17"/>
  <c r="D16" i="17" s="1"/>
  <c r="B16" i="17" s="1"/>
  <c r="AL41" i="17" s="1"/>
  <c r="O28" i="17"/>
  <c r="D28" i="17" s="1"/>
  <c r="B28" i="17" s="1"/>
  <c r="O30" i="17"/>
  <c r="D30" i="17" s="1"/>
  <c r="B30" i="17" s="1"/>
  <c r="O20" i="17"/>
  <c r="D20" i="17" s="1"/>
  <c r="B20" i="17" s="1"/>
  <c r="O22" i="17"/>
  <c r="D22" i="17" s="1"/>
  <c r="B22" i="17" s="1"/>
  <c r="O35" i="17"/>
  <c r="D35" i="17" s="1"/>
  <c r="B35" i="17" s="1"/>
  <c r="O34" i="17"/>
  <c r="D34" i="17" s="1"/>
  <c r="B34" i="17" s="1"/>
  <c r="O19" i="17"/>
  <c r="D19" i="17" s="1"/>
  <c r="B19" i="17" s="1"/>
  <c r="O21" i="17"/>
  <c r="D21" i="17" s="1"/>
  <c r="B21" i="17" s="1"/>
  <c r="T27" i="16"/>
  <c r="T20" i="16"/>
  <c r="D20" i="16" s="1"/>
  <c r="B20" i="16" s="1"/>
  <c r="T29" i="16"/>
  <c r="D29" i="16" s="1"/>
  <c r="B29" i="16" s="1"/>
  <c r="T21" i="16"/>
  <c r="D21" i="16" s="1"/>
  <c r="B21" i="16" s="1"/>
  <c r="T35" i="16"/>
  <c r="D35" i="16" s="1"/>
  <c r="B35" i="16" s="1"/>
  <c r="T28" i="16"/>
  <c r="D28" i="16" s="1"/>
  <c r="B28" i="16" s="1"/>
  <c r="T34" i="16"/>
  <c r="D34" i="16" s="1"/>
  <c r="B34" i="16" s="1"/>
  <c r="T22" i="16"/>
  <c r="D22" i="16" s="1"/>
  <c r="B22" i="16" s="1"/>
  <c r="T16" i="16"/>
  <c r="D16" i="16" s="1"/>
  <c r="B16" i="16" s="1"/>
  <c r="AL41" i="16" s="1"/>
  <c r="T18" i="16"/>
  <c r="D18" i="16" s="1"/>
  <c r="B18" i="16" s="1"/>
  <c r="T32" i="16"/>
  <c r="D32" i="16" s="1"/>
  <c r="B32" i="16" s="1"/>
  <c r="T33" i="16"/>
  <c r="D33" i="16" s="1"/>
  <c r="B33" i="16" s="1"/>
  <c r="T19" i="16"/>
  <c r="D19" i="16" s="1"/>
  <c r="B19" i="16" s="1"/>
  <c r="T31" i="16"/>
  <c r="D31" i="16" s="1"/>
  <c r="B31" i="16" s="1"/>
  <c r="T17" i="16"/>
  <c r="D17" i="16" s="1"/>
  <c r="B17" i="16" s="1"/>
  <c r="T30" i="16"/>
  <c r="D30" i="16" s="1"/>
  <c r="B30" i="16" s="1"/>
  <c r="T27" i="28"/>
  <c r="T33" i="28"/>
  <c r="D33" i="28" s="1"/>
  <c r="B33" i="28" s="1"/>
  <c r="T17" i="28"/>
  <c r="D17" i="28" s="1"/>
  <c r="B17" i="28" s="1"/>
  <c r="T29" i="28"/>
  <c r="D29" i="28" s="1"/>
  <c r="B29" i="28" s="1"/>
  <c r="T18" i="28"/>
  <c r="D18" i="28" s="1"/>
  <c r="B18" i="28" s="1"/>
  <c r="T35" i="28"/>
  <c r="D35" i="28" s="1"/>
  <c r="B35" i="28" s="1"/>
  <c r="T32" i="28"/>
  <c r="D32" i="28" s="1"/>
  <c r="B32" i="28" s="1"/>
  <c r="T22" i="28"/>
  <c r="D22" i="28" s="1"/>
  <c r="B22" i="28" s="1"/>
  <c r="T31" i="28"/>
  <c r="D31" i="28" s="1"/>
  <c r="B31" i="28" s="1"/>
  <c r="T16" i="28"/>
  <c r="D16" i="28" s="1"/>
  <c r="B16" i="28" s="1"/>
  <c r="AL41" i="28" s="1"/>
  <c r="T20" i="28"/>
  <c r="D20" i="28" s="1"/>
  <c r="B20" i="28" s="1"/>
  <c r="T28" i="28"/>
  <c r="D28" i="28" s="1"/>
  <c r="B28" i="28" s="1"/>
  <c r="T19" i="28"/>
  <c r="D19" i="28" s="1"/>
  <c r="B19" i="28" s="1"/>
  <c r="T21" i="28"/>
  <c r="D21" i="28" s="1"/>
  <c r="B21" i="28" s="1"/>
  <c r="T34" i="28"/>
  <c r="D34" i="28" s="1"/>
  <c r="B34" i="28" s="1"/>
  <c r="T30" i="28"/>
  <c r="D30" i="28" s="1"/>
  <c r="B30" i="28" s="1"/>
  <c r="S8" i="31"/>
  <c r="T8" i="31"/>
  <c r="T9" i="28"/>
  <c r="I9" i="28"/>
  <c r="F194" i="27" s="1"/>
  <c r="J9" i="28"/>
  <c r="X8" i="30"/>
  <c r="X9" i="30" s="1"/>
  <c r="I8" i="30"/>
  <c r="G193" i="27" s="1"/>
  <c r="J8" i="30"/>
  <c r="T8" i="32"/>
  <c r="S9" i="16"/>
  <c r="L206" i="27" s="1"/>
  <c r="G3" i="70"/>
  <c r="T17" i="70" s="1"/>
  <c r="H3" i="68"/>
  <c r="T17" i="68" s="1"/>
  <c r="H3" i="72"/>
  <c r="T17" i="72" s="1"/>
  <c r="M3" i="31"/>
  <c r="D3" i="17"/>
  <c r="D159" i="27" s="1"/>
  <c r="D5" i="17"/>
  <c r="R3" i="30"/>
  <c r="D3" i="28"/>
  <c r="D155" i="27" s="1"/>
  <c r="D5" i="28"/>
  <c r="G155" i="27" s="1"/>
  <c r="R3" i="32"/>
  <c r="D3" i="16"/>
  <c r="D157" i="27" s="1"/>
  <c r="D5" i="16"/>
  <c r="N10" i="28"/>
  <c r="N11" i="28" s="1"/>
  <c r="I8" i="32"/>
  <c r="N8" i="32"/>
  <c r="M199" i="27" s="1"/>
  <c r="O8" i="32"/>
  <c r="O8" i="30"/>
  <c r="N8" i="30"/>
  <c r="J8" i="32"/>
  <c r="A23" i="73"/>
  <c r="A21" i="72"/>
  <c r="A22" i="71"/>
  <c r="A21" i="70"/>
  <c r="A27" i="69"/>
  <c r="A21" i="68"/>
  <c r="Y9" i="32"/>
  <c r="X9" i="32"/>
  <c r="AM44" i="17"/>
  <c r="AN44" i="17"/>
  <c r="Y9" i="16"/>
  <c r="X9" i="16"/>
  <c r="O9" i="16"/>
  <c r="N9" i="16"/>
  <c r="L200" i="27" s="1"/>
  <c r="J9" i="16"/>
  <c r="I9" i="16"/>
  <c r="L194" i="27" s="1"/>
  <c r="AJ46" i="16"/>
  <c r="AM45" i="16"/>
  <c r="AK45" i="16"/>
  <c r="AN45" i="16" s="1"/>
  <c r="J9" i="31"/>
  <c r="I9" i="31"/>
  <c r="J194" i="27" s="1"/>
  <c r="Y9" i="31"/>
  <c r="X9" i="31"/>
  <c r="N9" i="31"/>
  <c r="O9" i="31"/>
  <c r="Y10" i="17"/>
  <c r="X10" i="17"/>
  <c r="T10" i="17"/>
  <c r="S10" i="17"/>
  <c r="O9" i="17"/>
  <c r="N9" i="17"/>
  <c r="I200" i="27" s="1"/>
  <c r="AJ46" i="17"/>
  <c r="AK45" i="17"/>
  <c r="J9" i="17"/>
  <c r="I9" i="17"/>
  <c r="I194" i="27" s="1"/>
  <c r="T9" i="30"/>
  <c r="S9" i="30"/>
  <c r="AM47" i="28"/>
  <c r="AK47" i="28"/>
  <c r="AN47" i="28" s="1"/>
  <c r="AJ48" i="28"/>
  <c r="T10" i="28"/>
  <c r="S10" i="28"/>
  <c r="Y9" i="28"/>
  <c r="X9" i="28"/>
  <c r="I9" i="32" l="1"/>
  <c r="M193" i="27"/>
  <c r="G205" i="27"/>
  <c r="G204" i="27"/>
  <c r="G208" i="27"/>
  <c r="G206" i="27"/>
  <c r="G207" i="27"/>
  <c r="G203" i="27"/>
  <c r="J199" i="27"/>
  <c r="J198" i="27"/>
  <c r="J200" i="27"/>
  <c r="J197" i="27"/>
  <c r="M204" i="27"/>
  <c r="M203" i="27"/>
  <c r="M205" i="27"/>
  <c r="A140" i="17"/>
  <c r="G159" i="27"/>
  <c r="A64" i="16"/>
  <c r="G157" i="27"/>
  <c r="A75" i="17"/>
  <c r="A134" i="17"/>
  <c r="A115" i="17"/>
  <c r="S9" i="32"/>
  <c r="M206" i="27" s="1"/>
  <c r="A76" i="17"/>
  <c r="A118" i="17"/>
  <c r="A105" i="17"/>
  <c r="A133" i="16"/>
  <c r="A132" i="17"/>
  <c r="A49" i="16"/>
  <c r="A129" i="17"/>
  <c r="A132" i="16"/>
  <c r="A92" i="17"/>
  <c r="A86" i="16"/>
  <c r="A116" i="17"/>
  <c r="A99" i="16"/>
  <c r="A101" i="17"/>
  <c r="A55" i="16"/>
  <c r="A94" i="17"/>
  <c r="A57" i="16"/>
  <c r="A91" i="16"/>
  <c r="A131" i="16"/>
  <c r="A96" i="16"/>
  <c r="A104" i="16"/>
  <c r="A135" i="16"/>
  <c r="A54" i="16"/>
  <c r="A100" i="16"/>
  <c r="A105" i="16"/>
  <c r="A126" i="16"/>
  <c r="A113" i="16"/>
  <c r="A110" i="16"/>
  <c r="A65" i="16"/>
  <c r="A63" i="16"/>
  <c r="A73" i="16"/>
  <c r="A52" i="16"/>
  <c r="A84" i="16"/>
  <c r="A60" i="16"/>
  <c r="A136" i="16"/>
  <c r="A123" i="16"/>
  <c r="A54" i="17"/>
  <c r="A83" i="17"/>
  <c r="A103" i="17"/>
  <c r="A59" i="17"/>
  <c r="A110" i="17"/>
  <c r="A49" i="17"/>
  <c r="A126" i="17"/>
  <c r="A109" i="17"/>
  <c r="A89" i="17"/>
  <c r="A96" i="17"/>
  <c r="A64" i="17"/>
  <c r="A108" i="17"/>
  <c r="A77" i="16"/>
  <c r="A141" i="16"/>
  <c r="A72" i="16"/>
  <c r="A70" i="16"/>
  <c r="A88" i="16"/>
  <c r="A67" i="16"/>
  <c r="A95" i="16"/>
  <c r="A87" i="16"/>
  <c r="A107" i="16"/>
  <c r="A139" i="16"/>
  <c r="A115" i="16"/>
  <c r="A56" i="16"/>
  <c r="A101" i="16"/>
  <c r="A86" i="17"/>
  <c r="A139" i="17"/>
  <c r="A91" i="17"/>
  <c r="A47" i="17"/>
  <c r="A95" i="17"/>
  <c r="A58" i="17"/>
  <c r="A102" i="17"/>
  <c r="A68" i="17"/>
  <c r="A128" i="17"/>
  <c r="A56" i="17"/>
  <c r="A43" i="17"/>
  <c r="A61" i="17"/>
  <c r="A76" i="16"/>
  <c r="A85" i="16"/>
  <c r="A109" i="16"/>
  <c r="A93" i="16"/>
  <c r="A134" i="16"/>
  <c r="A48" i="16"/>
  <c r="A43" i="16"/>
  <c r="A75" i="16"/>
  <c r="A128" i="16"/>
  <c r="A119" i="16"/>
  <c r="A103" i="16"/>
  <c r="A125" i="16"/>
  <c r="A45" i="16"/>
  <c r="A121" i="17"/>
  <c r="A112" i="17"/>
  <c r="A136" i="17"/>
  <c r="A57" i="17"/>
  <c r="A81" i="17"/>
  <c r="A114" i="17"/>
  <c r="A85" i="17"/>
  <c r="A119" i="17"/>
  <c r="A45" i="17"/>
  <c r="A69" i="17"/>
  <c r="A71" i="17"/>
  <c r="A67" i="17"/>
  <c r="A94" i="16"/>
  <c r="A140" i="16"/>
  <c r="A117" i="16"/>
  <c r="A122" i="16"/>
  <c r="A111" i="16"/>
  <c r="A130" i="16"/>
  <c r="A120" i="16"/>
  <c r="A80" i="16"/>
  <c r="A51" i="16"/>
  <c r="A83" i="16"/>
  <c r="A59" i="16"/>
  <c r="A69" i="16"/>
  <c r="A82" i="17"/>
  <c r="A74" i="17"/>
  <c r="A42" i="17"/>
  <c r="A44" i="17"/>
  <c r="A113" i="17"/>
  <c r="A137" i="17"/>
  <c r="A127" i="17"/>
  <c r="A141" i="17"/>
  <c r="A124" i="17"/>
  <c r="A65" i="17"/>
  <c r="A125" i="17"/>
  <c r="A99" i="17"/>
  <c r="A72" i="17"/>
  <c r="A74" i="16"/>
  <c r="A58" i="16"/>
  <c r="A62" i="16"/>
  <c r="A78" i="16"/>
  <c r="A98" i="16"/>
  <c r="A118" i="16"/>
  <c r="A106" i="16"/>
  <c r="A138" i="16"/>
  <c r="A127" i="16"/>
  <c r="A112" i="16"/>
  <c r="A71" i="16"/>
  <c r="A124" i="16"/>
  <c r="A138" i="17"/>
  <c r="A80" i="17"/>
  <c r="A98" i="17"/>
  <c r="A88" i="17"/>
  <c r="A66" i="17"/>
  <c r="A51" i="17"/>
  <c r="A117" i="17"/>
  <c r="A97" i="17"/>
  <c r="A79" i="17"/>
  <c r="A107" i="17"/>
  <c r="A131" i="17"/>
  <c r="A104" i="17"/>
  <c r="A123" i="17"/>
  <c r="A53" i="16"/>
  <c r="A81" i="16"/>
  <c r="A79" i="16"/>
  <c r="A66" i="16"/>
  <c r="A121" i="16"/>
  <c r="A97" i="16"/>
  <c r="A129" i="16"/>
  <c r="A47" i="16"/>
  <c r="A114" i="16"/>
  <c r="A61" i="16"/>
  <c r="A46" i="16"/>
  <c r="A68" i="16"/>
  <c r="A55" i="17"/>
  <c r="A130" i="17"/>
  <c r="A46" i="17"/>
  <c r="A106" i="17"/>
  <c r="A62" i="17"/>
  <c r="A135" i="17"/>
  <c r="A73" i="17"/>
  <c r="A50" i="17"/>
  <c r="A77" i="17"/>
  <c r="A87" i="17"/>
  <c r="A48" i="17"/>
  <c r="A52" i="17"/>
  <c r="A111" i="17"/>
  <c r="A82" i="16"/>
  <c r="A102" i="16"/>
  <c r="A90" i="16"/>
  <c r="A89" i="16"/>
  <c r="A42" i="16"/>
  <c r="A44" i="16"/>
  <c r="A50" i="16"/>
  <c r="A108" i="16"/>
  <c r="A137" i="16"/>
  <c r="A116" i="16"/>
  <c r="A92" i="16"/>
  <c r="A100" i="17"/>
  <c r="A70" i="17"/>
  <c r="A120" i="17"/>
  <c r="A63" i="17"/>
  <c r="A122" i="17"/>
  <c r="A93" i="17"/>
  <c r="A90" i="17"/>
  <c r="A53" i="17"/>
  <c r="A133" i="17"/>
  <c r="A60" i="17"/>
  <c r="A84" i="17"/>
  <c r="A78" i="17"/>
  <c r="A78" i="28"/>
  <c r="A84" i="28"/>
  <c r="A57" i="28"/>
  <c r="A101" i="28"/>
  <c r="A92" i="28"/>
  <c r="A127" i="28"/>
  <c r="A108" i="28"/>
  <c r="A73" i="28"/>
  <c r="A117" i="28"/>
  <c r="A51" i="28"/>
  <c r="A72" i="28"/>
  <c r="A140" i="28"/>
  <c r="A111" i="28"/>
  <c r="A80" i="28"/>
  <c r="A47" i="28"/>
  <c r="A121" i="28"/>
  <c r="A46" i="28"/>
  <c r="A87" i="28"/>
  <c r="A104" i="28"/>
  <c r="A45" i="28"/>
  <c r="A137" i="28"/>
  <c r="A62" i="28"/>
  <c r="A115" i="28"/>
  <c r="A136" i="28"/>
  <c r="A77" i="28"/>
  <c r="A98" i="28"/>
  <c r="A81" i="28"/>
  <c r="A53" i="28"/>
  <c r="A76" i="28"/>
  <c r="A95" i="28"/>
  <c r="A85" i="28"/>
  <c r="A66" i="28"/>
  <c r="A110" i="28"/>
  <c r="A93" i="28"/>
  <c r="A65" i="28"/>
  <c r="A109" i="28"/>
  <c r="A82" i="28"/>
  <c r="A126" i="28"/>
  <c r="A60" i="28"/>
  <c r="A97" i="28"/>
  <c r="A141" i="28"/>
  <c r="A59" i="28"/>
  <c r="A103" i="28"/>
  <c r="A138" i="28"/>
  <c r="A125" i="28"/>
  <c r="A132" i="28"/>
  <c r="A105" i="28"/>
  <c r="A55" i="28"/>
  <c r="A130" i="28"/>
  <c r="A49" i="28"/>
  <c r="A102" i="28"/>
  <c r="A129" i="28"/>
  <c r="A54" i="28"/>
  <c r="A43" i="28"/>
  <c r="A56" i="28"/>
  <c r="A124" i="28"/>
  <c r="A42" i="28"/>
  <c r="A86" i="28"/>
  <c r="A123" i="28"/>
  <c r="A122" i="28"/>
  <c r="A52" i="28"/>
  <c r="A64" i="28"/>
  <c r="A112" i="28"/>
  <c r="A134" i="28"/>
  <c r="A133" i="28"/>
  <c r="A50" i="28"/>
  <c r="A94" i="28"/>
  <c r="A91" i="28"/>
  <c r="A113" i="28"/>
  <c r="A74" i="28"/>
  <c r="A118" i="28"/>
  <c r="A107" i="28"/>
  <c r="A120" i="28"/>
  <c r="A61" i="28"/>
  <c r="A106" i="28"/>
  <c r="A88" i="28"/>
  <c r="A68" i="28"/>
  <c r="A114" i="28"/>
  <c r="A119" i="28"/>
  <c r="A58" i="28"/>
  <c r="A67" i="28"/>
  <c r="A75" i="28"/>
  <c r="A79" i="28"/>
  <c r="A100" i="28"/>
  <c r="A83" i="28"/>
  <c r="A99" i="28"/>
  <c r="A48" i="28"/>
  <c r="A116" i="28"/>
  <c r="A63" i="28"/>
  <c r="A70" i="28"/>
  <c r="A131" i="28"/>
  <c r="A128" i="28"/>
  <c r="A69" i="28"/>
  <c r="A139" i="28"/>
  <c r="A96" i="28"/>
  <c r="A135" i="28"/>
  <c r="A71" i="28"/>
  <c r="A44" i="28"/>
  <c r="A90" i="28"/>
  <c r="A89" i="28"/>
  <c r="N41" i="16" a="1"/>
  <c r="N41" i="16" s="1"/>
  <c r="N32" i="31" a="1"/>
  <c r="N32" i="31" s="1"/>
  <c r="S10" i="16"/>
  <c r="S41" i="16" a="1"/>
  <c r="S41" i="16" s="1"/>
  <c r="D4" i="28"/>
  <c r="E155" i="27" s="1"/>
  <c r="F217" i="27" s="1"/>
  <c r="D4" i="17"/>
  <c r="E159" i="27" s="1"/>
  <c r="I217" i="27" s="1"/>
  <c r="D4" i="16"/>
  <c r="E157" i="27" s="1"/>
  <c r="L217" i="27" s="1"/>
  <c r="T16" i="68"/>
  <c r="T16" i="70"/>
  <c r="T16" i="72"/>
  <c r="M17" i="68"/>
  <c r="M17" i="72"/>
  <c r="G17" i="70"/>
  <c r="M17" i="70"/>
  <c r="T10" i="16"/>
  <c r="J10" i="28"/>
  <c r="I10" i="28"/>
  <c r="F195" i="27" s="1"/>
  <c r="T9" i="31"/>
  <c r="S9" i="31"/>
  <c r="Y9" i="30"/>
  <c r="J9" i="30"/>
  <c r="I9" i="30"/>
  <c r="G194" i="27" s="1"/>
  <c r="O11" i="28"/>
  <c r="G17" i="72"/>
  <c r="G17" i="68"/>
  <c r="I10" i="32"/>
  <c r="J9" i="32"/>
  <c r="D3" i="30"/>
  <c r="D4" i="30" s="1"/>
  <c r="D5" i="30"/>
  <c r="D3" i="31"/>
  <c r="D4" i="31" s="1"/>
  <c r="D5" i="31"/>
  <c r="A118" i="31" s="1"/>
  <c r="D3" i="32"/>
  <c r="D4" i="32" s="1"/>
  <c r="D5" i="32"/>
  <c r="AO41" i="17"/>
  <c r="AO41" i="28"/>
  <c r="M16" i="72"/>
  <c r="G16" i="72"/>
  <c r="M16" i="68"/>
  <c r="G16" i="68"/>
  <c r="G16" i="70"/>
  <c r="M16" i="70"/>
  <c r="O9" i="30"/>
  <c r="N9" i="30"/>
  <c r="N9" i="32"/>
  <c r="M200" i="27" s="1"/>
  <c r="O9" i="32"/>
  <c r="A24" i="73"/>
  <c r="A22" i="72"/>
  <c r="A23" i="71"/>
  <c r="A22" i="70"/>
  <c r="A28" i="69"/>
  <c r="A22" i="68"/>
  <c r="Y10" i="32"/>
  <c r="X10" i="32"/>
  <c r="AM45" i="17"/>
  <c r="AN45" i="17"/>
  <c r="AJ47" i="16"/>
  <c r="AM46" i="16"/>
  <c r="AK46" i="16"/>
  <c r="AN46" i="16" s="1"/>
  <c r="O10" i="16"/>
  <c r="N10" i="16"/>
  <c r="L201" i="27" s="1"/>
  <c r="Y10" i="16"/>
  <c r="X10" i="16"/>
  <c r="I10" i="16"/>
  <c r="L195" i="27" s="1"/>
  <c r="J10" i="16"/>
  <c r="N10" i="31"/>
  <c r="J201" i="27" s="1"/>
  <c r="O10" i="31"/>
  <c r="Y10" i="31"/>
  <c r="X10" i="31"/>
  <c r="J10" i="31"/>
  <c r="I10" i="31"/>
  <c r="J195" i="27" s="1"/>
  <c r="N10" i="17"/>
  <c r="I201" i="27" s="1"/>
  <c r="O10" i="17"/>
  <c r="AJ47" i="17"/>
  <c r="AK46" i="17"/>
  <c r="X11" i="17"/>
  <c r="X41" i="17" s="1" a="1"/>
  <c r="X41" i="17" s="1"/>
  <c r="Y11" i="17"/>
  <c r="J10" i="17"/>
  <c r="I10" i="17"/>
  <c r="I195" i="27" s="1"/>
  <c r="T11" i="17"/>
  <c r="S11" i="17"/>
  <c r="S41" i="17" s="1" a="1"/>
  <c r="S41" i="17" s="1"/>
  <c r="T10" i="30"/>
  <c r="S10" i="30"/>
  <c r="Y10" i="30"/>
  <c r="X10" i="30"/>
  <c r="T11" i="28"/>
  <c r="S11" i="28"/>
  <c r="S41" i="28" s="1" a="1"/>
  <c r="S41" i="28" s="1"/>
  <c r="Y10" i="28"/>
  <c r="X10" i="28"/>
  <c r="AM48" i="28"/>
  <c r="AK48" i="28"/>
  <c r="AN48" i="28" s="1"/>
  <c r="AJ49" i="28"/>
  <c r="B18" i="70" a="1"/>
  <c r="B20" i="70" a="1"/>
  <c r="H3" i="69" a="1"/>
  <c r="F4" i="68" a="1"/>
  <c r="H3" i="73" a="1"/>
  <c r="F4" i="73" a="1"/>
  <c r="F4" i="71" a="1"/>
  <c r="B19" i="72" a="1"/>
  <c r="B17" i="72" a="1"/>
  <c r="B21" i="72" a="1"/>
  <c r="D17" i="70" a="1"/>
  <c r="B21" i="68" a="1"/>
  <c r="F4" i="72" a="1"/>
  <c r="B19" i="70" a="1"/>
  <c r="B18" i="72" a="1"/>
  <c r="B18" i="68" a="1"/>
  <c r="B20" i="72" a="1"/>
  <c r="B17" i="68" a="1"/>
  <c r="B22" i="70" a="1"/>
  <c r="B20" i="68" a="1"/>
  <c r="B21" i="70" a="1"/>
  <c r="F4" i="69" a="1"/>
  <c r="C17" i="72" a="1"/>
  <c r="B17" i="70" a="1"/>
  <c r="B22" i="72" a="1"/>
  <c r="B19" i="68" a="1"/>
  <c r="F4" i="70" a="1"/>
  <c r="C17" i="70" a="1"/>
  <c r="D17" i="68" a="1"/>
  <c r="C17" i="68" a="1"/>
  <c r="B22" i="68" a="1"/>
  <c r="G3" i="71" a="1"/>
  <c r="I32" i="32" l="1" a="1"/>
  <c r="I32" i="32" s="1"/>
  <c r="N32" i="32" a="1"/>
  <c r="N32" i="32" s="1"/>
  <c r="S32" i="32" a="1"/>
  <c r="S32" i="32" s="1"/>
  <c r="A33" i="32"/>
  <c r="A70" i="32"/>
  <c r="A107" i="32"/>
  <c r="A132" i="32"/>
  <c r="A50" i="32"/>
  <c r="A87" i="32"/>
  <c r="A124" i="32"/>
  <c r="A54" i="32"/>
  <c r="A91" i="32"/>
  <c r="A120" i="32"/>
  <c r="A45" i="32"/>
  <c r="A82" i="32"/>
  <c r="A119" i="32"/>
  <c r="A92" i="32"/>
  <c r="A62" i="32"/>
  <c r="A99" i="32"/>
  <c r="A80" i="32"/>
  <c r="A66" i="32"/>
  <c r="A103" i="32"/>
  <c r="A114" i="32"/>
  <c r="A42" i="32"/>
  <c r="A79" i="32"/>
  <c r="A57" i="32"/>
  <c r="A94" i="32"/>
  <c r="A131" i="32"/>
  <c r="A37" i="32"/>
  <c r="A74" i="32"/>
  <c r="A111" i="32"/>
  <c r="A41" i="32"/>
  <c r="A78" i="32"/>
  <c r="A115" i="32"/>
  <c r="A69" i="32"/>
  <c r="A106" i="32"/>
  <c r="A128" i="32"/>
  <c r="A49" i="32"/>
  <c r="A86" i="32"/>
  <c r="A123" i="32"/>
  <c r="A53" i="32"/>
  <c r="A90" i="32"/>
  <c r="A127" i="32"/>
  <c r="A81" i="32"/>
  <c r="A118" i="32"/>
  <c r="A36" i="32"/>
  <c r="A61" i="32"/>
  <c r="A98" i="32"/>
  <c r="A104" i="32"/>
  <c r="A65" i="32"/>
  <c r="A102" i="32"/>
  <c r="A56" i="32"/>
  <c r="A38" i="32"/>
  <c r="A93" i="32"/>
  <c r="A130" i="32"/>
  <c r="A48" i="32"/>
  <c r="A73" i="32"/>
  <c r="A110" i="32"/>
  <c r="A40" i="32"/>
  <c r="A77" i="32"/>
  <c r="A105" i="32"/>
  <c r="A35" i="32"/>
  <c r="A60" i="32"/>
  <c r="A85" i="32"/>
  <c r="A122" i="32"/>
  <c r="A52" i="32"/>
  <c r="A89" i="32"/>
  <c r="A126" i="32"/>
  <c r="A117" i="32"/>
  <c r="A47" i="32"/>
  <c r="A72" i="32"/>
  <c r="A97" i="32"/>
  <c r="A116" i="32"/>
  <c r="A64" i="32"/>
  <c r="A101" i="32"/>
  <c r="A68" i="32"/>
  <c r="A75" i="32"/>
  <c r="A129" i="32"/>
  <c r="A59" i="32"/>
  <c r="A84" i="32"/>
  <c r="A109" i="32"/>
  <c r="A39" i="32"/>
  <c r="A76" i="32"/>
  <c r="A113" i="32"/>
  <c r="A43" i="32"/>
  <c r="A34" i="32"/>
  <c r="A71" i="32"/>
  <c r="A96" i="32"/>
  <c r="A121" i="32"/>
  <c r="A51" i="32"/>
  <c r="A88" i="32"/>
  <c r="A125" i="32"/>
  <c r="A55" i="32"/>
  <c r="A112" i="32"/>
  <c r="A46" i="32"/>
  <c r="A83" i="32"/>
  <c r="A108" i="32"/>
  <c r="A63" i="32"/>
  <c r="A100" i="32"/>
  <c r="A44" i="32"/>
  <c r="A67" i="32"/>
  <c r="A95" i="32"/>
  <c r="A58" i="32"/>
  <c r="D8" i="32"/>
  <c r="T10" i="32"/>
  <c r="S10" i="32"/>
  <c r="M207" i="27" s="1"/>
  <c r="S11" i="16"/>
  <c r="L208" i="27" s="1"/>
  <c r="L207" i="27"/>
  <c r="J11" i="32"/>
  <c r="M195" i="27"/>
  <c r="J10" i="32"/>
  <c r="M194" i="27"/>
  <c r="T11" i="16"/>
  <c r="A120" i="31"/>
  <c r="A34" i="31"/>
  <c r="A113" i="31"/>
  <c r="A126" i="31"/>
  <c r="A72" i="31"/>
  <c r="A87" i="31"/>
  <c r="A109" i="31"/>
  <c r="A127" i="31"/>
  <c r="A104" i="31"/>
  <c r="A105" i="31"/>
  <c r="A50" i="31"/>
  <c r="A51" i="31"/>
  <c r="A93" i="31"/>
  <c r="A92" i="31"/>
  <c r="A46" i="31"/>
  <c r="A59" i="31"/>
  <c r="A69" i="31"/>
  <c r="A95" i="31"/>
  <c r="A103" i="31"/>
  <c r="A44" i="31"/>
  <c r="A85" i="31"/>
  <c r="A114" i="31"/>
  <c r="A82" i="31"/>
  <c r="A56" i="31"/>
  <c r="A117" i="31"/>
  <c r="A54" i="31"/>
  <c r="A123" i="31"/>
  <c r="A38" i="31"/>
  <c r="A107" i="31"/>
  <c r="A94" i="31"/>
  <c r="A99" i="31"/>
  <c r="A97" i="31"/>
  <c r="A36" i="31"/>
  <c r="A110" i="31"/>
  <c r="A74" i="31"/>
  <c r="A128" i="31"/>
  <c r="A66" i="31"/>
  <c r="A106" i="31"/>
  <c r="A73" i="31"/>
  <c r="A115" i="31"/>
  <c r="A130" i="31"/>
  <c r="A60" i="31"/>
  <c r="A53" i="31"/>
  <c r="A116" i="31"/>
  <c r="A79" i="31"/>
  <c r="A112" i="31"/>
  <c r="A129" i="31"/>
  <c r="A71" i="31"/>
  <c r="A101" i="31"/>
  <c r="A119" i="31"/>
  <c r="A45" i="31"/>
  <c r="A63" i="31"/>
  <c r="A68" i="31"/>
  <c r="A58" i="31"/>
  <c r="A80" i="31"/>
  <c r="A76" i="31"/>
  <c r="A122" i="31"/>
  <c r="A35" i="31"/>
  <c r="A84" i="31"/>
  <c r="A39" i="31"/>
  <c r="A91" i="31"/>
  <c r="A41" i="31"/>
  <c r="A42" i="31"/>
  <c r="A89" i="31"/>
  <c r="A49" i="31"/>
  <c r="A98" i="31"/>
  <c r="A33" i="31"/>
  <c r="A77" i="31"/>
  <c r="A43" i="31"/>
  <c r="A100" i="31"/>
  <c r="A52" i="31"/>
  <c r="A121" i="31"/>
  <c r="A78" i="31"/>
  <c r="A47" i="31"/>
  <c r="A62" i="31"/>
  <c r="A86" i="31"/>
  <c r="A37" i="31"/>
  <c r="A55" i="31"/>
  <c r="A124" i="31"/>
  <c r="A102" i="31"/>
  <c r="A90" i="31"/>
  <c r="A108" i="31"/>
  <c r="A65" i="31"/>
  <c r="A57" i="31"/>
  <c r="A132" i="31"/>
  <c r="A81" i="31"/>
  <c r="A83" i="31"/>
  <c r="A96" i="31"/>
  <c r="A48" i="31"/>
  <c r="A40" i="31"/>
  <c r="A64" i="31"/>
  <c r="A131" i="31"/>
  <c r="A125" i="31"/>
  <c r="A67" i="31"/>
  <c r="A61" i="31"/>
  <c r="A75" i="31"/>
  <c r="A88" i="31"/>
  <c r="A70" i="31"/>
  <c r="A111" i="31"/>
  <c r="A96" i="30"/>
  <c r="A40" i="30"/>
  <c r="A61" i="30"/>
  <c r="A107" i="30"/>
  <c r="A106" i="30"/>
  <c r="A47" i="30"/>
  <c r="A50" i="30"/>
  <c r="A94" i="30"/>
  <c r="A122" i="30"/>
  <c r="A63" i="30"/>
  <c r="A49" i="30"/>
  <c r="A88" i="30"/>
  <c r="A54" i="30"/>
  <c r="A105" i="30"/>
  <c r="A104" i="30"/>
  <c r="A125" i="30"/>
  <c r="A116" i="30"/>
  <c r="A51" i="30"/>
  <c r="A111" i="30"/>
  <c r="A114" i="30"/>
  <c r="A55" i="30"/>
  <c r="A67" i="30"/>
  <c r="A127" i="30"/>
  <c r="A84" i="30"/>
  <c r="A74" i="30"/>
  <c r="A118" i="30"/>
  <c r="A62" i="30"/>
  <c r="A48" i="30"/>
  <c r="A77" i="30"/>
  <c r="A132" i="30"/>
  <c r="A66" i="30"/>
  <c r="A92" i="30"/>
  <c r="A75" i="30"/>
  <c r="A91" i="30"/>
  <c r="A129" i="30"/>
  <c r="A70" i="30"/>
  <c r="A33" i="30"/>
  <c r="A115" i="30"/>
  <c r="A64" i="30"/>
  <c r="A59" i="30"/>
  <c r="A119" i="30"/>
  <c r="A131" i="30"/>
  <c r="A80" i="30"/>
  <c r="A37" i="30"/>
  <c r="A57" i="30"/>
  <c r="A79" i="30"/>
  <c r="A36" i="30"/>
  <c r="A90" i="30"/>
  <c r="A97" i="30"/>
  <c r="A78" i="30"/>
  <c r="A60" i="30"/>
  <c r="A128" i="30"/>
  <c r="A123" i="30"/>
  <c r="A72" i="30"/>
  <c r="A76" i="30"/>
  <c r="A81" i="30"/>
  <c r="A101" i="30"/>
  <c r="A83" i="30"/>
  <c r="A89" i="30"/>
  <c r="A99" i="30"/>
  <c r="A56" i="30"/>
  <c r="A100" i="30"/>
  <c r="A69" i="30"/>
  <c r="A93" i="30"/>
  <c r="A110" i="30"/>
  <c r="A102" i="30"/>
  <c r="A109" i="30"/>
  <c r="A117" i="30"/>
  <c r="A35" i="30"/>
  <c r="A95" i="30"/>
  <c r="A103" i="30"/>
  <c r="A124" i="30"/>
  <c r="A82" i="30"/>
  <c r="A68" i="30"/>
  <c r="A43" i="30"/>
  <c r="A65" i="30"/>
  <c r="A53" i="30"/>
  <c r="A46" i="30"/>
  <c r="A113" i="30"/>
  <c r="A126" i="30"/>
  <c r="A44" i="30"/>
  <c r="A112" i="30"/>
  <c r="A120" i="30"/>
  <c r="A73" i="30"/>
  <c r="A34" i="30"/>
  <c r="A85" i="30"/>
  <c r="A39" i="30"/>
  <c r="A38" i="30"/>
  <c r="A130" i="30"/>
  <c r="A71" i="30"/>
  <c r="A45" i="30"/>
  <c r="A87" i="30"/>
  <c r="A108" i="30"/>
  <c r="A98" i="30"/>
  <c r="A42" i="30"/>
  <c r="A86" i="30"/>
  <c r="A52" i="30"/>
  <c r="A121" i="30"/>
  <c r="A58" i="30"/>
  <c r="A41" i="30"/>
  <c r="N41" i="17" a="1"/>
  <c r="N41" i="17" s="1"/>
  <c r="I11" i="32"/>
  <c r="M196" i="27" s="1"/>
  <c r="I41" i="28" a="1"/>
  <c r="I41" i="28" s="1"/>
  <c r="B18" i="72"/>
  <c r="H3" i="73"/>
  <c r="F6" i="73" s="1"/>
  <c r="F16" i="73" s="1"/>
  <c r="F17" i="73" s="1"/>
  <c r="F4" i="72"/>
  <c r="H3" i="69"/>
  <c r="B17" i="72"/>
  <c r="B18" i="70"/>
  <c r="B22" i="72"/>
  <c r="B21" i="72"/>
  <c r="C17" i="70"/>
  <c r="C17" i="72"/>
  <c r="B19" i="70"/>
  <c r="F4" i="68"/>
  <c r="D17" i="70"/>
  <c r="B21" i="70"/>
  <c r="B17" i="70"/>
  <c r="B22" i="70"/>
  <c r="B19" i="72"/>
  <c r="B20" i="72"/>
  <c r="F4" i="70"/>
  <c r="G3" i="71"/>
  <c r="F6" i="71" s="1"/>
  <c r="G17" i="71" s="1"/>
  <c r="B20" i="70"/>
  <c r="B19" i="68"/>
  <c r="B18" i="68"/>
  <c r="C17" i="68"/>
  <c r="B17" i="68"/>
  <c r="B20" i="68"/>
  <c r="B22" i="68"/>
  <c r="D17" i="68"/>
  <c r="B21" i="68"/>
  <c r="J11" i="28"/>
  <c r="I11" i="28"/>
  <c r="F196" i="27" s="1"/>
  <c r="F218" i="27" s="1" a="1"/>
  <c r="T10" i="31"/>
  <c r="S10" i="31"/>
  <c r="J10" i="30"/>
  <c r="I10" i="30"/>
  <c r="F4" i="71"/>
  <c r="F4" i="69"/>
  <c r="F4" i="73"/>
  <c r="O10" i="30"/>
  <c r="N10" i="30"/>
  <c r="N10" i="32"/>
  <c r="M201" i="27" s="1"/>
  <c r="O10" i="32"/>
  <c r="A25" i="73"/>
  <c r="A23" i="72"/>
  <c r="A24" i="71"/>
  <c r="A23" i="70"/>
  <c r="A29" i="69"/>
  <c r="A23" i="68"/>
  <c r="Y11" i="32"/>
  <c r="X11" i="32"/>
  <c r="X32" i="32" s="1" a="1"/>
  <c r="X32" i="32" s="1"/>
  <c r="A32" i="32" s="1"/>
  <c r="AM46" i="17"/>
  <c r="AN46" i="17"/>
  <c r="I11" i="16"/>
  <c r="L196" i="27" s="1"/>
  <c r="J11" i="16"/>
  <c r="Y11" i="16"/>
  <c r="X11" i="16"/>
  <c r="X41" i="16" s="1" a="1"/>
  <c r="X41" i="16" s="1"/>
  <c r="O11" i="16"/>
  <c r="N11" i="16"/>
  <c r="L202" i="27" s="1"/>
  <c r="AJ48" i="16"/>
  <c r="AM47" i="16"/>
  <c r="AK47" i="16"/>
  <c r="J11" i="31"/>
  <c r="I11" i="31"/>
  <c r="J196" i="27" s="1"/>
  <c r="I32" i="31" a="1"/>
  <c r="I32" i="31" s="1"/>
  <c r="Y11" i="31"/>
  <c r="X11" i="31"/>
  <c r="X32" i="31" s="1" a="1"/>
  <c r="X32" i="31" s="1"/>
  <c r="N11" i="31"/>
  <c r="J202" i="27" s="1"/>
  <c r="O11" i="31"/>
  <c r="N11" i="17"/>
  <c r="I202" i="27" s="1"/>
  <c r="O11" i="17"/>
  <c r="J11" i="17"/>
  <c r="I11" i="17"/>
  <c r="I196" i="27" s="1"/>
  <c r="AJ48" i="17"/>
  <c r="AK47" i="17"/>
  <c r="Y11" i="30"/>
  <c r="X11" i="30"/>
  <c r="X32" i="30" s="1" a="1"/>
  <c r="X32" i="30" s="1"/>
  <c r="T11" i="30"/>
  <c r="S11" i="30"/>
  <c r="S32" i="30" s="1" a="1"/>
  <c r="S32" i="30" s="1"/>
  <c r="X11" i="28"/>
  <c r="X41" i="28" s="1" a="1"/>
  <c r="X41" i="28" s="1"/>
  <c r="Y11" i="28"/>
  <c r="AM49" i="28"/>
  <c r="AK49" i="28"/>
  <c r="AJ50" i="28"/>
  <c r="B23" i="70" a="1"/>
  <c r="B23" i="72" a="1"/>
  <c r="B23" i="68" a="1"/>
  <c r="S11" i="32" l="1"/>
  <c r="M208" i="27" s="1"/>
  <c r="T11" i="32"/>
  <c r="F218" i="27"/>
  <c r="L218" i="27" a="1"/>
  <c r="I218" i="27" a="1"/>
  <c r="J11" i="30"/>
  <c r="G195" i="27"/>
  <c r="A41" i="28"/>
  <c r="N187" i="69"/>
  <c r="N199" i="69"/>
  <c r="N211" i="69"/>
  <c r="N223" i="69"/>
  <c r="N188" i="69"/>
  <c r="N200" i="69"/>
  <c r="N212" i="69"/>
  <c r="N224" i="69"/>
  <c r="N202" i="69"/>
  <c r="N189" i="69"/>
  <c r="N226" i="69"/>
  <c r="N191" i="69"/>
  <c r="N203" i="69"/>
  <c r="N215" i="69"/>
  <c r="N227" i="69"/>
  <c r="N204" i="69"/>
  <c r="N228" i="69"/>
  <c r="N214" i="69"/>
  <c r="N192" i="69"/>
  <c r="N216" i="69"/>
  <c r="N201" i="69"/>
  <c r="N193" i="69"/>
  <c r="N205" i="69"/>
  <c r="N217" i="69"/>
  <c r="N229" i="69"/>
  <c r="N220" i="69"/>
  <c r="N225" i="69"/>
  <c r="N194" i="69"/>
  <c r="N206" i="69"/>
  <c r="N218" i="69"/>
  <c r="N230" i="69"/>
  <c r="N208" i="69"/>
  <c r="N210" i="69"/>
  <c r="N195" i="69"/>
  <c r="N207" i="69"/>
  <c r="N219" i="69"/>
  <c r="N231" i="69"/>
  <c r="N196" i="69"/>
  <c r="N198" i="69"/>
  <c r="N213" i="69"/>
  <c r="N197" i="69"/>
  <c r="N209" i="69"/>
  <c r="N221" i="69"/>
  <c r="N222" i="69"/>
  <c r="N190" i="69"/>
  <c r="N32" i="30" a="1"/>
  <c r="N32" i="30" s="1"/>
  <c r="I41" i="17" a="1"/>
  <c r="I41" i="17" s="1"/>
  <c r="A41" i="17" s="1"/>
  <c r="B23" i="68"/>
  <c r="F5" i="71"/>
  <c r="G17" i="73"/>
  <c r="F5" i="73"/>
  <c r="F5" i="69"/>
  <c r="F5" i="72"/>
  <c r="F5" i="70"/>
  <c r="J14" i="70" s="1"/>
  <c r="F5" i="68"/>
  <c r="B23" i="70"/>
  <c r="B23" i="72"/>
  <c r="AN47" i="16"/>
  <c r="AN49" i="28"/>
  <c r="F16" i="71"/>
  <c r="T11" i="31"/>
  <c r="S11" i="31"/>
  <c r="S32" i="31" s="1" a="1"/>
  <c r="S32" i="31" s="1"/>
  <c r="A32" i="31" s="1"/>
  <c r="I32" i="30" a="1"/>
  <c r="I32" i="30" s="1"/>
  <c r="I11" i="30"/>
  <c r="G196" i="27" s="1"/>
  <c r="N11" i="32"/>
  <c r="M202" i="27" s="1"/>
  <c r="O11" i="32"/>
  <c r="N11" i="30"/>
  <c r="O11" i="30"/>
  <c r="A26" i="73"/>
  <c r="A24" i="72"/>
  <c r="A25" i="71"/>
  <c r="A24" i="70"/>
  <c r="A30" i="69"/>
  <c r="A24" i="68"/>
  <c r="AN47" i="17"/>
  <c r="AM47" i="17"/>
  <c r="I41" i="16" a="1"/>
  <c r="I41" i="16" s="1"/>
  <c r="A41" i="16" s="1"/>
  <c r="AJ49" i="16"/>
  <c r="AM48" i="16"/>
  <c r="AK48" i="16"/>
  <c r="AJ49" i="17"/>
  <c r="AK48" i="17"/>
  <c r="AJ51" i="28"/>
  <c r="AM50" i="28"/>
  <c r="AK50" i="28"/>
  <c r="U17" i="70" a="1"/>
  <c r="B24" i="68" a="1"/>
  <c r="H17" i="71" a="1"/>
  <c r="N17" i="70" a="1"/>
  <c r="B24" i="70" a="1"/>
  <c r="B24" i="72" a="1"/>
  <c r="H17" i="70" a="1"/>
  <c r="M224" i="27" l="1"/>
  <c r="M223" i="27"/>
  <c r="M222" i="27"/>
  <c r="L218" i="27"/>
  <c r="J222" i="27"/>
  <c r="I218" i="27"/>
  <c r="J14" i="72"/>
  <c r="J14" i="68"/>
  <c r="A32" i="30"/>
  <c r="B24" i="68"/>
  <c r="H17" i="70"/>
  <c r="N17" i="70"/>
  <c r="U17" i="70"/>
  <c r="V17" i="70" s="1"/>
  <c r="S17" i="70" s="1"/>
  <c r="T18" i="70" s="1"/>
  <c r="H17" i="71"/>
  <c r="K16" i="73"/>
  <c r="F17" i="71"/>
  <c r="K16" i="71"/>
  <c r="B24" i="70"/>
  <c r="B24" i="72"/>
  <c r="AN48" i="16"/>
  <c r="AN50" i="28"/>
  <c r="A27" i="73"/>
  <c r="A25" i="72"/>
  <c r="A26" i="71"/>
  <c r="A25" i="70"/>
  <c r="A31" i="69"/>
  <c r="A25" i="68"/>
  <c r="AN48" i="17"/>
  <c r="AM48" i="17"/>
  <c r="AJ50" i="16"/>
  <c r="AM49" i="16"/>
  <c r="AK49" i="16"/>
  <c r="AJ50" i="17"/>
  <c r="AK49" i="17"/>
  <c r="AJ52" i="28"/>
  <c r="AM51" i="28"/>
  <c r="AK51" i="28"/>
  <c r="B25" i="68" a="1"/>
  <c r="N17" i="72" a="1"/>
  <c r="B25" i="70" a="1"/>
  <c r="H17" i="73" a="1"/>
  <c r="H17" i="68" a="1"/>
  <c r="U17" i="72" a="1"/>
  <c r="U17" i="68" a="1"/>
  <c r="N17" i="68" a="1"/>
  <c r="B25" i="72" a="1"/>
  <c r="H17" i="72" a="1"/>
  <c r="M243" i="27" l="1" a="1"/>
  <c r="M243" i="27" s="1"/>
  <c r="L17" i="73"/>
  <c r="L17" i="71"/>
  <c r="B25" i="68"/>
  <c r="H17" i="72"/>
  <c r="N17" i="72"/>
  <c r="U17" i="72"/>
  <c r="V17" i="72" s="1"/>
  <c r="H17" i="68"/>
  <c r="N17" i="68"/>
  <c r="U17" i="68"/>
  <c r="V17" i="68" s="1"/>
  <c r="S17" i="68" s="1"/>
  <c r="T18" i="68" s="1"/>
  <c r="H17" i="73"/>
  <c r="B25" i="70"/>
  <c r="B25" i="72"/>
  <c r="AN49" i="16"/>
  <c r="AN51" i="28"/>
  <c r="A28" i="73"/>
  <c r="A26" i="72"/>
  <c r="A27" i="71"/>
  <c r="A26" i="70"/>
  <c r="A32" i="69"/>
  <c r="A26" i="68"/>
  <c r="AM49" i="17"/>
  <c r="AN49" i="17"/>
  <c r="AJ51" i="16"/>
  <c r="AM50" i="16"/>
  <c r="AK50" i="16"/>
  <c r="AJ51" i="17"/>
  <c r="AK50" i="17"/>
  <c r="AJ53" i="28"/>
  <c r="AK52" i="28"/>
  <c r="AM52" i="28"/>
  <c r="J20" i="70" a="1"/>
  <c r="J22" i="68" a="1"/>
  <c r="J21" i="68" a="1"/>
  <c r="J20" i="68" a="1"/>
  <c r="J20" i="72" a="1"/>
  <c r="J19" i="72" a="1"/>
  <c r="J25" i="72" a="1"/>
  <c r="J22" i="70" a="1"/>
  <c r="J17" i="68" a="1"/>
  <c r="J23" i="72" a="1"/>
  <c r="J18" i="72" a="1"/>
  <c r="J24" i="68" a="1"/>
  <c r="J25" i="68" a="1"/>
  <c r="J22" i="72" a="1"/>
  <c r="J24" i="70" a="1"/>
  <c r="J25" i="70" a="1"/>
  <c r="J24" i="72" a="1"/>
  <c r="J18" i="68" a="1"/>
  <c r="J21" i="72" a="1"/>
  <c r="J19" i="68" a="1"/>
  <c r="J23" i="68" a="1"/>
  <c r="J23" i="70" a="1"/>
  <c r="J17" i="70" a="1"/>
  <c r="J21" i="70" a="1"/>
  <c r="J19" i="70" a="1"/>
  <c r="J17" i="72" a="1"/>
  <c r="B26" i="70" a="1"/>
  <c r="U18" i="68" a="1"/>
  <c r="M17" i="73" a="1"/>
  <c r="B26" i="68" a="1"/>
  <c r="B26" i="72" a="1"/>
  <c r="U18" i="70" a="1"/>
  <c r="M17" i="71" a="1"/>
  <c r="M17" i="73" l="1"/>
  <c r="N17" i="73" s="1"/>
  <c r="J23" i="70"/>
  <c r="J23" i="72"/>
  <c r="J18" i="68"/>
  <c r="J22" i="70"/>
  <c r="J19" i="72"/>
  <c r="J22" i="68"/>
  <c r="J21" i="68"/>
  <c r="J17" i="68"/>
  <c r="J22" i="72"/>
  <c r="J25" i="68"/>
  <c r="J17" i="70"/>
  <c r="J18" i="72"/>
  <c r="J21" i="70"/>
  <c r="J20" i="68"/>
  <c r="J25" i="70"/>
  <c r="J21" i="72"/>
  <c r="J17" i="72"/>
  <c r="J24" i="68"/>
  <c r="J20" i="70"/>
  <c r="J25" i="72"/>
  <c r="J19" i="68"/>
  <c r="J24" i="70"/>
  <c r="J20" i="72"/>
  <c r="J23" i="68"/>
  <c r="J19" i="70"/>
  <c r="J24" i="72"/>
  <c r="B26" i="68"/>
  <c r="U18" i="68"/>
  <c r="V18" i="68" s="1"/>
  <c r="S18" i="68" s="1"/>
  <c r="T19" i="68" s="1"/>
  <c r="U18" i="70"/>
  <c r="V18" i="70" s="1"/>
  <c r="S18" i="70" s="1"/>
  <c r="T19" i="70" s="1"/>
  <c r="M17" i="71"/>
  <c r="N17" i="71" s="1"/>
  <c r="B26" i="70"/>
  <c r="B26" i="72"/>
  <c r="AN50" i="16"/>
  <c r="AN52" i="28"/>
  <c r="A29" i="73"/>
  <c r="A27" i="72"/>
  <c r="A28" i="71"/>
  <c r="A27" i="70"/>
  <c r="A33" i="69"/>
  <c r="A27" i="68"/>
  <c r="AM50" i="17"/>
  <c r="AN50" i="17"/>
  <c r="AJ52" i="16"/>
  <c r="AM51" i="16"/>
  <c r="AK51" i="16"/>
  <c r="AJ52" i="17"/>
  <c r="AK51" i="17"/>
  <c r="AK53" i="28"/>
  <c r="AJ54" i="28"/>
  <c r="AM53" i="28"/>
  <c r="J26" i="72" a="1"/>
  <c r="J26" i="68" a="1"/>
  <c r="J26" i="70" a="1"/>
  <c r="B27" i="68" a="1"/>
  <c r="B27" i="70" a="1"/>
  <c r="B27" i="72" a="1"/>
  <c r="J26" i="68" l="1"/>
  <c r="J26" i="70"/>
  <c r="J26" i="72"/>
  <c r="B27" i="68"/>
  <c r="B27" i="70"/>
  <c r="B27" i="72"/>
  <c r="AN51" i="16"/>
  <c r="AN53" i="28"/>
  <c r="A30" i="73"/>
  <c r="A28" i="72"/>
  <c r="A29" i="71"/>
  <c r="A28" i="70"/>
  <c r="A34" i="69"/>
  <c r="A28" i="68"/>
  <c r="AN51" i="17"/>
  <c r="AM51" i="17"/>
  <c r="AJ53" i="16"/>
  <c r="AM52" i="16"/>
  <c r="AK52" i="16"/>
  <c r="AJ53" i="17"/>
  <c r="AK52" i="17"/>
  <c r="AK54" i="28"/>
  <c r="AM54" i="28"/>
  <c r="AJ55" i="28"/>
  <c r="J27" i="70" a="1"/>
  <c r="J27" i="72" a="1"/>
  <c r="J27" i="68" a="1"/>
  <c r="B28" i="68" a="1"/>
  <c r="B28" i="70" a="1"/>
  <c r="B28" i="72" a="1"/>
  <c r="J27" i="70" l="1"/>
  <c r="J27" i="68"/>
  <c r="J27" i="72"/>
  <c r="B28" i="68"/>
  <c r="B28" i="70"/>
  <c r="B28" i="72"/>
  <c r="AN52" i="16"/>
  <c r="AN54" i="28"/>
  <c r="A31" i="73"/>
  <c r="A29" i="72"/>
  <c r="A30" i="71"/>
  <c r="A29" i="70"/>
  <c r="A35" i="69"/>
  <c r="A29" i="68"/>
  <c r="AM52" i="17"/>
  <c r="AN52" i="17"/>
  <c r="AJ54" i="16"/>
  <c r="AM53" i="16"/>
  <c r="AK53" i="16"/>
  <c r="AJ54" i="17"/>
  <c r="AK53" i="17"/>
  <c r="AJ56" i="28"/>
  <c r="AM55" i="28"/>
  <c r="AK55" i="28"/>
  <c r="J28" i="70" a="1"/>
  <c r="J28" i="72" a="1"/>
  <c r="J28" i="68" a="1"/>
  <c r="B29" i="68" a="1"/>
  <c r="U19" i="68" a="1"/>
  <c r="B29" i="72" a="1"/>
  <c r="B29" i="70" a="1"/>
  <c r="U19" i="70" a="1"/>
  <c r="J28" i="72" l="1"/>
  <c r="J28" i="68"/>
  <c r="J28" i="70"/>
  <c r="B29" i="68"/>
  <c r="U19" i="68"/>
  <c r="V19" i="68" s="1"/>
  <c r="S19" i="68" s="1"/>
  <c r="T20" i="68" s="1"/>
  <c r="U19" i="70"/>
  <c r="V19" i="70" s="1"/>
  <c r="S19" i="70" s="1"/>
  <c r="T20" i="70" s="1"/>
  <c r="B29" i="70"/>
  <c r="B29" i="72"/>
  <c r="AN53" i="16"/>
  <c r="AN55" i="28"/>
  <c r="A32" i="73"/>
  <c r="A30" i="72"/>
  <c r="A31" i="71"/>
  <c r="A30" i="70"/>
  <c r="A36" i="69"/>
  <c r="A30" i="68"/>
  <c r="AM53" i="17"/>
  <c r="AN53" i="17"/>
  <c r="AJ55" i="16"/>
  <c r="AM54" i="16"/>
  <c r="AK54" i="16"/>
  <c r="AJ55" i="17"/>
  <c r="AK54" i="17"/>
  <c r="AM56" i="28"/>
  <c r="AJ57" i="28"/>
  <c r="AK56" i="28"/>
  <c r="J29" i="70" a="1"/>
  <c r="J29" i="72" a="1"/>
  <c r="J29" i="68" a="1"/>
  <c r="B30" i="68" a="1"/>
  <c r="B30" i="72" a="1"/>
  <c r="B30" i="70" a="1"/>
  <c r="J29" i="72" l="1"/>
  <c r="J29" i="68"/>
  <c r="J29" i="70"/>
  <c r="B30" i="68"/>
  <c r="B30" i="70"/>
  <c r="B30" i="72"/>
  <c r="AN54" i="16"/>
  <c r="AN56" i="28"/>
  <c r="A33" i="73"/>
  <c r="A31" i="72"/>
  <c r="A32" i="71"/>
  <c r="A31" i="70"/>
  <c r="A37" i="69"/>
  <c r="A31" i="68"/>
  <c r="AN54" i="17"/>
  <c r="AM54" i="17"/>
  <c r="AJ56" i="16"/>
  <c r="AM55" i="16"/>
  <c r="AK55" i="16"/>
  <c r="AJ56" i="17"/>
  <c r="AK55" i="17"/>
  <c r="AM57" i="28"/>
  <c r="AK57" i="28"/>
  <c r="AJ58" i="28"/>
  <c r="J30" i="72" a="1"/>
  <c r="J30" i="68" a="1"/>
  <c r="J30" i="70" a="1"/>
  <c r="B31" i="70" a="1"/>
  <c r="B31" i="72" a="1"/>
  <c r="B31" i="68" a="1"/>
  <c r="J30" i="68" l="1"/>
  <c r="J30" i="72"/>
  <c r="J30" i="70"/>
  <c r="B31" i="68"/>
  <c r="B31" i="70"/>
  <c r="B31" i="72"/>
  <c r="AN55" i="16"/>
  <c r="AN57" i="28"/>
  <c r="A34" i="73"/>
  <c r="A32" i="72"/>
  <c r="A33" i="71"/>
  <c r="A32" i="70"/>
  <c r="A38" i="69"/>
  <c r="A32" i="68"/>
  <c r="AN55" i="17"/>
  <c r="AM55" i="17"/>
  <c r="AJ57" i="16"/>
  <c r="AM56" i="16"/>
  <c r="AK56" i="16"/>
  <c r="AJ57" i="17"/>
  <c r="AK56" i="17"/>
  <c r="AM58" i="28"/>
  <c r="AK58" i="28"/>
  <c r="AJ59" i="28"/>
  <c r="J31" i="68" a="1"/>
  <c r="J31" i="72" a="1"/>
  <c r="J31" i="70" a="1"/>
  <c r="B32" i="72" a="1"/>
  <c r="U20" i="68" a="1"/>
  <c r="B32" i="70" a="1"/>
  <c r="U20" i="70" a="1"/>
  <c r="B32" i="68" a="1"/>
  <c r="J31" i="68" l="1"/>
  <c r="J31" i="72"/>
  <c r="J31" i="70"/>
  <c r="B32" i="68"/>
  <c r="U20" i="68"/>
  <c r="V20" i="68" s="1"/>
  <c r="S20" i="68" s="1"/>
  <c r="T21" i="68" s="1"/>
  <c r="U20" i="70"/>
  <c r="V20" i="70" s="1"/>
  <c r="S20" i="70" s="1"/>
  <c r="T21" i="70" s="1"/>
  <c r="B32" i="70"/>
  <c r="B32" i="72"/>
  <c r="AN56" i="16"/>
  <c r="AN58" i="28"/>
  <c r="A35" i="73"/>
  <c r="A33" i="72"/>
  <c r="A34" i="71"/>
  <c r="A33" i="70"/>
  <c r="A39" i="69"/>
  <c r="A33" i="68"/>
  <c r="AN56" i="17"/>
  <c r="AM56" i="17"/>
  <c r="AJ58" i="16"/>
  <c r="AM57" i="16"/>
  <c r="AK57" i="16"/>
  <c r="AJ58" i="17"/>
  <c r="AK57" i="17"/>
  <c r="AJ60" i="28"/>
  <c r="AM59" i="28"/>
  <c r="AK59" i="28"/>
  <c r="J32" i="68" a="1"/>
  <c r="J32" i="72" a="1"/>
  <c r="J32" i="70" a="1"/>
  <c r="B33" i="70" a="1"/>
  <c r="B33" i="68" a="1"/>
  <c r="B33" i="72" a="1"/>
  <c r="J32" i="72" l="1"/>
  <c r="J32" i="68"/>
  <c r="J32" i="70"/>
  <c r="B33" i="68"/>
  <c r="B33" i="70"/>
  <c r="B33" i="72"/>
  <c r="AN57" i="16"/>
  <c r="AN59" i="28"/>
  <c r="A36" i="73"/>
  <c r="A34" i="72"/>
  <c r="A35" i="71"/>
  <c r="A34" i="70"/>
  <c r="A40" i="69"/>
  <c r="A34" i="68"/>
  <c r="AN57" i="17"/>
  <c r="AM57" i="17"/>
  <c r="AJ59" i="16"/>
  <c r="AM58" i="16"/>
  <c r="AK58" i="16"/>
  <c r="AJ59" i="17"/>
  <c r="AK58" i="17"/>
  <c r="AJ61" i="28"/>
  <c r="AM60" i="28"/>
  <c r="AK60" i="28"/>
  <c r="J33" i="72" a="1"/>
  <c r="J33" i="68" a="1"/>
  <c r="J33" i="70" a="1"/>
  <c r="B34" i="72" a="1"/>
  <c r="B34" i="70" a="1"/>
  <c r="B34" i="68" a="1"/>
  <c r="J33" i="72" l="1"/>
  <c r="J33" i="68"/>
  <c r="J33" i="70"/>
  <c r="B34" i="68"/>
  <c r="B34" i="70"/>
  <c r="B34" i="72"/>
  <c r="AN58" i="16"/>
  <c r="AN60" i="28"/>
  <c r="A37" i="73"/>
  <c r="A35" i="72"/>
  <c r="A36" i="71"/>
  <c r="A35" i="70"/>
  <c r="A41" i="69"/>
  <c r="A35" i="68"/>
  <c r="AM58" i="17"/>
  <c r="AN58" i="17"/>
  <c r="AJ60" i="16"/>
  <c r="AM59" i="16"/>
  <c r="AK59" i="16"/>
  <c r="AJ60" i="17"/>
  <c r="AK59" i="17"/>
  <c r="AK61" i="28"/>
  <c r="AJ62" i="28"/>
  <c r="AM61" i="28"/>
  <c r="J34" i="68" a="1"/>
  <c r="J34" i="70" a="1"/>
  <c r="J34" i="72" a="1"/>
  <c r="U21" i="68" a="1"/>
  <c r="B35" i="68" a="1"/>
  <c r="U21" i="70" a="1"/>
  <c r="B35" i="70" a="1"/>
  <c r="B35" i="72" a="1"/>
  <c r="J34" i="68" l="1"/>
  <c r="J34" i="70"/>
  <c r="J34" i="72"/>
  <c r="B35" i="68"/>
  <c r="U21" i="68"/>
  <c r="V21" i="68" s="1"/>
  <c r="S21" i="68" s="1"/>
  <c r="T22" i="68" s="1"/>
  <c r="U21" i="70"/>
  <c r="V21" i="70" s="1"/>
  <c r="S21" i="70" s="1"/>
  <c r="T22" i="70" s="1"/>
  <c r="B35" i="70"/>
  <c r="B35" i="72"/>
  <c r="AN59" i="16"/>
  <c r="AN61" i="28"/>
  <c r="A38" i="73"/>
  <c r="A36" i="72"/>
  <c r="A37" i="71"/>
  <c r="A36" i="70"/>
  <c r="A42" i="69"/>
  <c r="A36" i="68"/>
  <c r="AN59" i="17"/>
  <c r="AM59" i="17"/>
  <c r="AJ61" i="16"/>
  <c r="AM60" i="16"/>
  <c r="AK60" i="16"/>
  <c r="AJ61" i="17"/>
  <c r="AK60" i="17"/>
  <c r="AK62" i="28"/>
  <c r="AJ63" i="28"/>
  <c r="AM62" i="28"/>
  <c r="J35" i="70" a="1"/>
  <c r="J35" i="68" a="1"/>
  <c r="J35" i="72" a="1"/>
  <c r="B36" i="68" a="1"/>
  <c r="B36" i="72" a="1"/>
  <c r="B36" i="70" a="1"/>
  <c r="J35" i="72" l="1"/>
  <c r="J35" i="68"/>
  <c r="J35" i="70"/>
  <c r="B36" i="68"/>
  <c r="B36" i="70"/>
  <c r="B36" i="72"/>
  <c r="AN60" i="16"/>
  <c r="AN62" i="28"/>
  <c r="A39" i="73"/>
  <c r="A37" i="72"/>
  <c r="A38" i="71"/>
  <c r="A37" i="70"/>
  <c r="A43" i="69"/>
  <c r="A37" i="68"/>
  <c r="AN60" i="17"/>
  <c r="AM60" i="17"/>
  <c r="AJ62" i="16"/>
  <c r="AM61" i="16"/>
  <c r="AK61" i="16"/>
  <c r="AJ62" i="17"/>
  <c r="AK61" i="17"/>
  <c r="AM63" i="28"/>
  <c r="AK63" i="28"/>
  <c r="AJ64" i="28"/>
  <c r="J36" i="72" a="1"/>
  <c r="J36" i="70" a="1"/>
  <c r="J36" i="68" a="1"/>
  <c r="B37" i="72" a="1"/>
  <c r="B37" i="68" a="1"/>
  <c r="B37" i="70" a="1"/>
  <c r="U22" i="68" a="1"/>
  <c r="U22" i="70" a="1"/>
  <c r="J36" i="68" l="1"/>
  <c r="J36" i="72"/>
  <c r="J36" i="70"/>
  <c r="B37" i="68"/>
  <c r="U22" i="68"/>
  <c r="V22" i="68" s="1"/>
  <c r="S22" i="68" s="1"/>
  <c r="T23" i="68" s="1"/>
  <c r="U22" i="70"/>
  <c r="V22" i="70" s="1"/>
  <c r="S22" i="70" s="1"/>
  <c r="T23" i="70" s="1"/>
  <c r="B37" i="70"/>
  <c r="B37" i="72"/>
  <c r="AN61" i="16"/>
  <c r="AN63" i="28"/>
  <c r="A40" i="73"/>
  <c r="A38" i="72"/>
  <c r="A39" i="71"/>
  <c r="A38" i="70"/>
  <c r="A44" i="69"/>
  <c r="A38" i="68"/>
  <c r="AM61" i="17"/>
  <c r="AN61" i="17"/>
  <c r="AJ63" i="16"/>
  <c r="AM62" i="16"/>
  <c r="AK62" i="16"/>
  <c r="AJ63" i="17"/>
  <c r="AK62" i="17"/>
  <c r="AM64" i="28"/>
  <c r="AK64" i="28"/>
  <c r="AJ65" i="28"/>
  <c r="J37" i="70" a="1"/>
  <c r="J37" i="72" a="1"/>
  <c r="J37" i="68" a="1"/>
  <c r="B38" i="70" a="1"/>
  <c r="B38" i="72" a="1"/>
  <c r="B38" i="68" a="1"/>
  <c r="J37" i="70" l="1"/>
  <c r="J37" i="68"/>
  <c r="J37" i="72"/>
  <c r="B38" i="68"/>
  <c r="B38" i="70"/>
  <c r="B38" i="72"/>
  <c r="AN62" i="16"/>
  <c r="AN64" i="28"/>
  <c r="A41" i="73"/>
  <c r="A39" i="72"/>
  <c r="A40" i="71"/>
  <c r="A39" i="70"/>
  <c r="A45" i="69"/>
  <c r="A39" i="68"/>
  <c r="AM62" i="17"/>
  <c r="AN62" i="17"/>
  <c r="AJ64" i="16"/>
  <c r="AM63" i="16"/>
  <c r="AK63" i="16"/>
  <c r="AJ64" i="17"/>
  <c r="AK63" i="17"/>
  <c r="AM65" i="28"/>
  <c r="AK65" i="28"/>
  <c r="AJ66" i="28"/>
  <c r="J38" i="68" a="1"/>
  <c r="J38" i="72" a="1"/>
  <c r="B39" i="68" a="1"/>
  <c r="U23" i="70" a="1"/>
  <c r="U23" i="68" a="1"/>
  <c r="B39" i="70" a="1"/>
  <c r="B39" i="72" a="1"/>
  <c r="J38" i="68" l="1"/>
  <c r="J38" i="72"/>
  <c r="B39" i="68"/>
  <c r="U23" i="68"/>
  <c r="V23" i="68" s="1"/>
  <c r="S23" i="68" s="1"/>
  <c r="T24" i="68" s="1"/>
  <c r="U23" i="70"/>
  <c r="V23" i="70" s="1"/>
  <c r="S23" i="70" s="1"/>
  <c r="T24" i="70" s="1"/>
  <c r="B39" i="70"/>
  <c r="B39" i="72"/>
  <c r="AN63" i="16"/>
  <c r="AN65" i="28"/>
  <c r="A42" i="73"/>
  <c r="A40" i="72"/>
  <c r="A41" i="71"/>
  <c r="A40" i="70"/>
  <c r="A46" i="69"/>
  <c r="A40" i="68"/>
  <c r="AN63" i="17"/>
  <c r="AM63" i="17"/>
  <c r="AJ65" i="16"/>
  <c r="AM64" i="16"/>
  <c r="AK64" i="16"/>
  <c r="AJ65" i="17"/>
  <c r="AK64" i="17"/>
  <c r="AM66" i="28"/>
  <c r="AK66" i="28"/>
  <c r="AJ67" i="28"/>
  <c r="J39" i="68" a="1"/>
  <c r="J39" i="70" a="1"/>
  <c r="J40" i="70" a="1"/>
  <c r="J39" i="72" a="1"/>
  <c r="B40" i="70" a="1"/>
  <c r="B40" i="68" a="1"/>
  <c r="B40" i="72" a="1"/>
  <c r="J39" i="72" l="1"/>
  <c r="J39" i="70"/>
  <c r="J39" i="68"/>
  <c r="J40" i="70"/>
  <c r="B40" i="68"/>
  <c r="B40" i="70"/>
  <c r="B40" i="72"/>
  <c r="AN64" i="16"/>
  <c r="AN66" i="28"/>
  <c r="A43" i="73"/>
  <c r="A41" i="72"/>
  <c r="A42" i="71"/>
  <c r="A41" i="70"/>
  <c r="J41" i="70" s="1" a="1"/>
  <c r="A47" i="69"/>
  <c r="A41" i="68"/>
  <c r="AM64" i="17"/>
  <c r="AN64" i="17"/>
  <c r="AJ66" i="16"/>
  <c r="AM65" i="16"/>
  <c r="AK65" i="16"/>
  <c r="AJ66" i="17"/>
  <c r="AK65" i="17"/>
  <c r="AJ68" i="28"/>
  <c r="AM67" i="28"/>
  <c r="AK67" i="28"/>
  <c r="J40" i="72" a="1"/>
  <c r="J40" i="68" a="1"/>
  <c r="U24" i="70" a="1"/>
  <c r="B41" i="70" a="1"/>
  <c r="B41" i="68" a="1"/>
  <c r="B41" i="72" a="1"/>
  <c r="U24" i="68" a="1"/>
  <c r="J40" i="72" l="1"/>
  <c r="J40" i="68"/>
  <c r="J41" i="70"/>
  <c r="B41" i="68"/>
  <c r="U24" i="68"/>
  <c r="V24" i="68" s="1"/>
  <c r="S24" i="68" s="1"/>
  <c r="T25" i="68" s="1"/>
  <c r="U24" i="70"/>
  <c r="V24" i="70" s="1"/>
  <c r="S24" i="70" s="1"/>
  <c r="T25" i="70" s="1"/>
  <c r="B41" i="70"/>
  <c r="B41" i="72"/>
  <c r="AN65" i="16"/>
  <c r="AN67" i="28"/>
  <c r="A44" i="73"/>
  <c r="A42" i="72"/>
  <c r="A43" i="71"/>
  <c r="A42" i="70"/>
  <c r="A48" i="69"/>
  <c r="A42" i="68"/>
  <c r="AN65" i="17"/>
  <c r="AM65" i="17"/>
  <c r="AJ67" i="16"/>
  <c r="AM66" i="16"/>
  <c r="AK66" i="16"/>
  <c r="AJ67" i="17"/>
  <c r="AK66" i="17"/>
  <c r="AJ69" i="28"/>
  <c r="AM68" i="28"/>
  <c r="AK68" i="28"/>
  <c r="J41" i="72" a="1"/>
  <c r="J41" i="68" a="1"/>
  <c r="B42" i="68" a="1"/>
  <c r="B42" i="70" a="1"/>
  <c r="B42" i="72" a="1"/>
  <c r="J41" i="72" l="1"/>
  <c r="J41" i="68"/>
  <c r="B42" i="68"/>
  <c r="B42" i="70"/>
  <c r="B42" i="72"/>
  <c r="AN66" i="16"/>
  <c r="AN68" i="28"/>
  <c r="A45" i="73"/>
  <c r="A43" i="72"/>
  <c r="A44" i="71"/>
  <c r="A43" i="70"/>
  <c r="A49" i="69"/>
  <c r="A43" i="68"/>
  <c r="AN66" i="17"/>
  <c r="AM66" i="17"/>
  <c r="AJ68" i="16"/>
  <c r="AM67" i="16"/>
  <c r="AK67" i="16"/>
  <c r="AJ68" i="17"/>
  <c r="AK67" i="17"/>
  <c r="AK69" i="28"/>
  <c r="AJ70" i="28"/>
  <c r="AM69" i="28"/>
  <c r="J42" i="68" a="1"/>
  <c r="J42" i="70" a="1"/>
  <c r="J42" i="72" a="1"/>
  <c r="U25" i="70" a="1"/>
  <c r="B43" i="72" a="1"/>
  <c r="U25" i="68" a="1"/>
  <c r="B43" i="70" a="1"/>
  <c r="B43" i="68" a="1"/>
  <c r="J42" i="70" l="1"/>
  <c r="J42" i="72"/>
  <c r="J42" i="68"/>
  <c r="B43" i="68"/>
  <c r="U25" i="68"/>
  <c r="V25" i="68" s="1"/>
  <c r="S25" i="68" s="1"/>
  <c r="T26" i="68" s="1"/>
  <c r="U25" i="70"/>
  <c r="V25" i="70" s="1"/>
  <c r="S25" i="70" s="1"/>
  <c r="T26" i="70" s="1"/>
  <c r="B43" i="70"/>
  <c r="B43" i="72"/>
  <c r="AN67" i="16"/>
  <c r="AN69" i="28"/>
  <c r="A46" i="73"/>
  <c r="A44" i="72"/>
  <c r="A45" i="71"/>
  <c r="A44" i="70"/>
  <c r="A50" i="69"/>
  <c r="A44" i="68"/>
  <c r="AN67" i="17"/>
  <c r="AM67" i="17"/>
  <c r="AJ69" i="16"/>
  <c r="AM68" i="16"/>
  <c r="AK68" i="16"/>
  <c r="AJ69" i="17"/>
  <c r="AK68" i="17"/>
  <c r="AK70" i="28"/>
  <c r="AJ71" i="28"/>
  <c r="AM70" i="28"/>
  <c r="J43" i="72" a="1"/>
  <c r="J43" i="70" a="1"/>
  <c r="J44" i="70" a="1"/>
  <c r="J43" i="68" a="1"/>
  <c r="B44" i="68" a="1"/>
  <c r="B44" i="70" a="1"/>
  <c r="B44" i="72" a="1"/>
  <c r="J43" i="70" l="1"/>
  <c r="J43" i="72"/>
  <c r="J43" i="68"/>
  <c r="J44" i="70"/>
  <c r="B44" i="68"/>
  <c r="B44" i="70"/>
  <c r="B44" i="72"/>
  <c r="AN68" i="16"/>
  <c r="AN70" i="28"/>
  <c r="A47" i="73"/>
  <c r="A45" i="72"/>
  <c r="A46" i="71"/>
  <c r="A45" i="70"/>
  <c r="A51" i="69"/>
  <c r="A45" i="68"/>
  <c r="AM68" i="17"/>
  <c r="AN68" i="17"/>
  <c r="AJ70" i="16"/>
  <c r="AM69" i="16"/>
  <c r="AK69" i="16"/>
  <c r="AJ70" i="17"/>
  <c r="AK69" i="17"/>
  <c r="AM71" i="28"/>
  <c r="AK71" i="28"/>
  <c r="AJ72" i="28"/>
  <c r="J44" i="72" a="1"/>
  <c r="J44" i="68" a="1"/>
  <c r="U26" i="68" a="1"/>
  <c r="B45" i="68" a="1"/>
  <c r="B45" i="72" a="1"/>
  <c r="U26" i="70" a="1"/>
  <c r="B45" i="70" a="1"/>
  <c r="J44" i="72" l="1"/>
  <c r="J44" i="68"/>
  <c r="B45" i="68"/>
  <c r="U26" i="68"/>
  <c r="V26" i="68" s="1"/>
  <c r="S26" i="68" s="1"/>
  <c r="T27" i="68" s="1"/>
  <c r="U26" i="70"/>
  <c r="V26" i="70" s="1"/>
  <c r="S26" i="70" s="1"/>
  <c r="T27" i="70" s="1"/>
  <c r="B45" i="70"/>
  <c r="B45" i="72"/>
  <c r="AN69" i="16"/>
  <c r="AN71" i="28"/>
  <c r="A48" i="73"/>
  <c r="A46" i="72"/>
  <c r="A47" i="71"/>
  <c r="A46" i="70"/>
  <c r="A52" i="69"/>
  <c r="A46" i="68"/>
  <c r="AM69" i="17"/>
  <c r="AN69" i="17"/>
  <c r="AJ71" i="16"/>
  <c r="AM70" i="16"/>
  <c r="AK70" i="16"/>
  <c r="AJ71" i="17"/>
  <c r="AK70" i="17"/>
  <c r="AM72" i="28"/>
  <c r="AK72" i="28"/>
  <c r="AJ73" i="28"/>
  <c r="J45" i="72" a="1"/>
  <c r="J45" i="68" a="1"/>
  <c r="J45" i="70" a="1"/>
  <c r="B46" i="72" a="1"/>
  <c r="B46" i="68" a="1"/>
  <c r="B46" i="70" a="1"/>
  <c r="J45" i="70" l="1"/>
  <c r="J45" i="68"/>
  <c r="J45" i="72"/>
  <c r="B46" i="68"/>
  <c r="B46" i="70"/>
  <c r="B46" i="72"/>
  <c r="AN70" i="16"/>
  <c r="AN72" i="28"/>
  <c r="A49" i="73"/>
  <c r="A47" i="72"/>
  <c r="A48" i="71"/>
  <c r="A47" i="70"/>
  <c r="A53" i="69"/>
  <c r="A47" i="68"/>
  <c r="AM70" i="17"/>
  <c r="AN70" i="17"/>
  <c r="AJ72" i="16"/>
  <c r="AM71" i="16"/>
  <c r="AK71" i="16"/>
  <c r="AJ72" i="17"/>
  <c r="AK71" i="17"/>
  <c r="AM73" i="28"/>
  <c r="AK73" i="28"/>
  <c r="AJ74" i="28"/>
  <c r="J46" i="72" a="1"/>
  <c r="J46" i="70" a="1"/>
  <c r="J46" i="68" a="1"/>
  <c r="B47" i="72" a="1"/>
  <c r="U27" i="70" a="1"/>
  <c r="B47" i="68" a="1"/>
  <c r="U27" i="68" a="1"/>
  <c r="B47" i="70" a="1"/>
  <c r="J46" i="68" l="1"/>
  <c r="J46" i="72"/>
  <c r="J46" i="70"/>
  <c r="B47" i="68"/>
  <c r="U27" i="68"/>
  <c r="V27" i="68" s="1"/>
  <c r="S27" i="68" s="1"/>
  <c r="T28" i="68" s="1"/>
  <c r="U27" i="70"/>
  <c r="V27" i="70" s="1"/>
  <c r="S27" i="70" s="1"/>
  <c r="T28" i="70" s="1"/>
  <c r="B47" i="70"/>
  <c r="B47" i="72"/>
  <c r="AN71" i="16"/>
  <c r="AN73" i="28"/>
  <c r="A50" i="73"/>
  <c r="A48" i="72"/>
  <c r="A49" i="71"/>
  <c r="A48" i="70"/>
  <c r="J48" i="70" s="1" a="1"/>
  <c r="A54" i="69"/>
  <c r="A48" i="68"/>
  <c r="AN71" i="17"/>
  <c r="AM71" i="17"/>
  <c r="AJ73" i="16"/>
  <c r="AM72" i="16"/>
  <c r="AK72" i="16"/>
  <c r="AJ73" i="17"/>
  <c r="AK72" i="17"/>
  <c r="AM74" i="28"/>
  <c r="AK74" i="28"/>
  <c r="AJ75" i="28"/>
  <c r="J47" i="72" a="1"/>
  <c r="J47" i="68" a="1"/>
  <c r="J47" i="70" a="1"/>
  <c r="B48" i="72" a="1"/>
  <c r="B48" i="68" a="1"/>
  <c r="B48" i="70" a="1"/>
  <c r="J47" i="68" l="1"/>
  <c r="J47" i="70"/>
  <c r="J47" i="72"/>
  <c r="J48" i="70"/>
  <c r="B48" i="68"/>
  <c r="B48" i="70"/>
  <c r="B48" i="72"/>
  <c r="AN72" i="16"/>
  <c r="AN74" i="28"/>
  <c r="A51" i="73"/>
  <c r="A49" i="72"/>
  <c r="A50" i="71"/>
  <c r="A49" i="70"/>
  <c r="J49" i="70" s="1" a="1"/>
  <c r="A55" i="69"/>
  <c r="A49" i="68"/>
  <c r="AM72" i="17"/>
  <c r="AN72" i="17"/>
  <c r="AJ74" i="16"/>
  <c r="AM73" i="16"/>
  <c r="AK73" i="16"/>
  <c r="AJ74" i="17"/>
  <c r="AK73" i="17"/>
  <c r="AJ76" i="28"/>
  <c r="AM75" i="28"/>
  <c r="AK75" i="28"/>
  <c r="J48" i="72" a="1"/>
  <c r="J48" i="68" a="1"/>
  <c r="B49" i="68" a="1"/>
  <c r="B49" i="72" a="1"/>
  <c r="U28" i="70" a="1"/>
  <c r="U28" i="68" a="1"/>
  <c r="B49" i="70" a="1"/>
  <c r="J48" i="72" l="1"/>
  <c r="J48" i="68"/>
  <c r="J49" i="70"/>
  <c r="B49" i="68"/>
  <c r="U28" i="68"/>
  <c r="V28" i="68" s="1"/>
  <c r="S28" i="68" s="1"/>
  <c r="T29" i="68" s="1"/>
  <c r="U28" i="70"/>
  <c r="V28" i="70" s="1"/>
  <c r="S28" i="70" s="1"/>
  <c r="T29" i="70" s="1"/>
  <c r="B49" i="70"/>
  <c r="B49" i="72"/>
  <c r="AN73" i="16"/>
  <c r="AN75" i="28"/>
  <c r="A52" i="73"/>
  <c r="A50" i="72"/>
  <c r="A51" i="71"/>
  <c r="A50" i="70"/>
  <c r="A56" i="69"/>
  <c r="A50" i="68"/>
  <c r="AM73" i="17"/>
  <c r="AN73" i="17"/>
  <c r="AJ75" i="16"/>
  <c r="AM74" i="16"/>
  <c r="AK74" i="16"/>
  <c r="AJ75" i="17"/>
  <c r="AK74" i="17"/>
  <c r="AJ77" i="28"/>
  <c r="AM76" i="28"/>
  <c r="AK76" i="28"/>
  <c r="J49" i="68" a="1"/>
  <c r="J49" i="72" a="1"/>
  <c r="J50" i="70" a="1"/>
  <c r="B50" i="68" a="1"/>
  <c r="B50" i="72" a="1"/>
  <c r="B50" i="70" a="1"/>
  <c r="J49" i="68" l="1"/>
  <c r="J49" i="72"/>
  <c r="J50" i="70"/>
  <c r="B50" i="68"/>
  <c r="B50" i="70"/>
  <c r="B50" i="72"/>
  <c r="AN74" i="16"/>
  <c r="AN76" i="28"/>
  <c r="A53" i="73"/>
  <c r="A51" i="72"/>
  <c r="A52" i="71"/>
  <c r="A51" i="70"/>
  <c r="A57" i="69"/>
  <c r="A51" i="68"/>
  <c r="AN74" i="17"/>
  <c r="AM74" i="17"/>
  <c r="AJ76" i="16"/>
  <c r="AM75" i="16"/>
  <c r="AK75" i="16"/>
  <c r="AJ76" i="17"/>
  <c r="AK75" i="17"/>
  <c r="AK77" i="28"/>
  <c r="AJ78" i="28"/>
  <c r="AM77" i="28"/>
  <c r="J50" i="72" a="1"/>
  <c r="J50" i="68" a="1"/>
  <c r="B51" i="72" a="1"/>
  <c r="B51" i="68" a="1"/>
  <c r="B51" i="70" a="1"/>
  <c r="U29" i="70" a="1"/>
  <c r="U29" i="68" a="1"/>
  <c r="J50" i="72" l="1"/>
  <c r="J50" i="68"/>
  <c r="B51" i="68"/>
  <c r="U29" i="68"/>
  <c r="V29" i="68" s="1"/>
  <c r="S29" i="68" s="1"/>
  <c r="T30" i="68" s="1"/>
  <c r="U29" i="70"/>
  <c r="V29" i="70" s="1"/>
  <c r="S29" i="70" s="1"/>
  <c r="T30" i="70" s="1"/>
  <c r="B51" i="70"/>
  <c r="B51" i="72"/>
  <c r="AN75" i="16"/>
  <c r="AN77" i="28"/>
  <c r="A54" i="73"/>
  <c r="A52" i="72"/>
  <c r="A53" i="71"/>
  <c r="A52" i="70"/>
  <c r="A58" i="69"/>
  <c r="A52" i="68"/>
  <c r="AN75" i="17"/>
  <c r="AM75" i="17"/>
  <c r="AJ77" i="16"/>
  <c r="AM76" i="16"/>
  <c r="AK76" i="16"/>
  <c r="AJ77" i="17"/>
  <c r="AK76" i="17"/>
  <c r="AK78" i="28"/>
  <c r="AJ79" i="28"/>
  <c r="AM78" i="28"/>
  <c r="J51" i="70" a="1"/>
  <c r="J51" i="68" a="1"/>
  <c r="J51" i="72" a="1"/>
  <c r="B52" i="72" a="1"/>
  <c r="B52" i="70" a="1"/>
  <c r="B52" i="68" a="1"/>
  <c r="J51" i="70" l="1"/>
  <c r="J51" i="68"/>
  <c r="J51" i="72"/>
  <c r="B52" i="68"/>
  <c r="B52" i="70"/>
  <c r="B52" i="72"/>
  <c r="AN76" i="16"/>
  <c r="AN78" i="28"/>
  <c r="A55" i="73"/>
  <c r="A53" i="72"/>
  <c r="A54" i="71"/>
  <c r="A53" i="70"/>
  <c r="A59" i="69"/>
  <c r="A53" i="68"/>
  <c r="AM76" i="17"/>
  <c r="AN76" i="17"/>
  <c r="AJ78" i="16"/>
  <c r="AM77" i="16"/>
  <c r="AK77" i="16"/>
  <c r="AJ78" i="17"/>
  <c r="AK77" i="17"/>
  <c r="AM79" i="28"/>
  <c r="AK79" i="28"/>
  <c r="AJ80" i="28"/>
  <c r="J52" i="72" a="1"/>
  <c r="J52" i="70" a="1"/>
  <c r="J52" i="68" a="1"/>
  <c r="B53" i="68" a="1"/>
  <c r="U30" i="68" a="1"/>
  <c r="B53" i="70" a="1"/>
  <c r="B53" i="72" a="1"/>
  <c r="U30" i="70" a="1"/>
  <c r="J52" i="68" l="1"/>
  <c r="J52" i="70"/>
  <c r="J52" i="72"/>
  <c r="B53" i="68"/>
  <c r="U30" i="68"/>
  <c r="V30" i="68" s="1"/>
  <c r="S30" i="68" s="1"/>
  <c r="T31" i="68" s="1"/>
  <c r="U30" i="70"/>
  <c r="V30" i="70" s="1"/>
  <c r="S30" i="70" s="1"/>
  <c r="T31" i="70" s="1"/>
  <c r="B53" i="70"/>
  <c r="B53" i="72"/>
  <c r="AN77" i="16"/>
  <c r="AN79" i="28"/>
  <c r="A56" i="73"/>
  <c r="A54" i="72"/>
  <c r="A55" i="71"/>
  <c r="A54" i="70"/>
  <c r="A60" i="69"/>
  <c r="A54" i="68"/>
  <c r="AM77" i="17"/>
  <c r="AN77" i="17"/>
  <c r="AJ79" i="16"/>
  <c r="AM78" i="16"/>
  <c r="AK78" i="16"/>
  <c r="AK78" i="17"/>
  <c r="AJ79" i="17"/>
  <c r="AM80" i="28"/>
  <c r="AK80" i="28"/>
  <c r="AJ81" i="28"/>
  <c r="J53" i="72" a="1"/>
  <c r="J53" i="70" a="1"/>
  <c r="J53" i="68" a="1"/>
  <c r="B54" i="68" a="1"/>
  <c r="B54" i="70" a="1"/>
  <c r="B54" i="72" a="1"/>
  <c r="J53" i="72" l="1"/>
  <c r="J53" i="70"/>
  <c r="J53" i="68"/>
  <c r="B54" i="68"/>
  <c r="B54" i="70"/>
  <c r="B54" i="72"/>
  <c r="AN78" i="16"/>
  <c r="AN80" i="28"/>
  <c r="A57" i="73"/>
  <c r="A55" i="72"/>
  <c r="A56" i="71"/>
  <c r="A55" i="70"/>
  <c r="A61" i="69"/>
  <c r="A55" i="68"/>
  <c r="AN78" i="17"/>
  <c r="AM78" i="17"/>
  <c r="AJ80" i="16"/>
  <c r="AM79" i="16"/>
  <c r="AK79" i="16"/>
  <c r="AK79" i="17"/>
  <c r="AJ80" i="17"/>
  <c r="AM81" i="28"/>
  <c r="AK81" i="28"/>
  <c r="AJ82" i="28"/>
  <c r="J54" i="70" a="1"/>
  <c r="J54" i="68" a="1"/>
  <c r="J54" i="72" a="1"/>
  <c r="B55" i="72" a="1"/>
  <c r="B55" i="70" a="1"/>
  <c r="B55" i="68" a="1"/>
  <c r="U31" i="68" a="1"/>
  <c r="U31" i="70" a="1"/>
  <c r="J54" i="70" l="1"/>
  <c r="J54" i="68"/>
  <c r="J54" i="72"/>
  <c r="B55" i="68"/>
  <c r="U31" i="68"/>
  <c r="V31" i="68" s="1"/>
  <c r="S31" i="68" s="1"/>
  <c r="T32" i="68" s="1"/>
  <c r="U31" i="70"/>
  <c r="V31" i="70" s="1"/>
  <c r="S31" i="70" s="1"/>
  <c r="T32" i="70" s="1"/>
  <c r="B55" i="70"/>
  <c r="B55" i="72"/>
  <c r="AN79" i="16"/>
  <c r="AN81" i="28"/>
  <c r="A58" i="73"/>
  <c r="A56" i="72"/>
  <c r="A57" i="71"/>
  <c r="A56" i="70"/>
  <c r="A62" i="69"/>
  <c r="A56" i="68"/>
  <c r="AN79" i="17"/>
  <c r="AM79" i="17"/>
  <c r="AJ81" i="16"/>
  <c r="AM80" i="16"/>
  <c r="AK80" i="16"/>
  <c r="AK80" i="17"/>
  <c r="AJ81" i="17"/>
  <c r="AM82" i="28"/>
  <c r="AK82" i="28"/>
  <c r="AJ83" i="28"/>
  <c r="J55" i="68" a="1"/>
  <c r="J55" i="70" a="1"/>
  <c r="J55" i="72" a="1"/>
  <c r="B56" i="70" a="1"/>
  <c r="B56" i="72" a="1"/>
  <c r="B56" i="68" a="1"/>
  <c r="J55" i="70" l="1"/>
  <c r="J55" i="68"/>
  <c r="J55" i="72"/>
  <c r="B56" i="68"/>
  <c r="B56" i="70"/>
  <c r="B56" i="72"/>
  <c r="AN80" i="16"/>
  <c r="AN82" i="28"/>
  <c r="A59" i="73"/>
  <c r="A57" i="72"/>
  <c r="A58" i="71"/>
  <c r="A57" i="70"/>
  <c r="A63" i="69"/>
  <c r="A57" i="68"/>
  <c r="AN80" i="17"/>
  <c r="AM80" i="17"/>
  <c r="AJ82" i="16"/>
  <c r="AM81" i="16"/>
  <c r="AK81" i="16"/>
  <c r="AJ82" i="17"/>
  <c r="AK81" i="17"/>
  <c r="AJ84" i="28"/>
  <c r="AM83" i="28"/>
  <c r="AK83" i="28"/>
  <c r="J56" i="72" a="1"/>
  <c r="J56" i="70" a="1"/>
  <c r="J56" i="68" a="1"/>
  <c r="B57" i="70" a="1"/>
  <c r="U32" i="68" a="1"/>
  <c r="U32" i="70" a="1"/>
  <c r="B57" i="68" a="1"/>
  <c r="B57" i="72" a="1"/>
  <c r="J56" i="72" l="1"/>
  <c r="J56" i="70"/>
  <c r="J56" i="68"/>
  <c r="B57" i="68"/>
  <c r="U32" i="68"/>
  <c r="V32" i="68" s="1"/>
  <c r="S32" i="68" s="1"/>
  <c r="T33" i="68" s="1"/>
  <c r="U32" i="70"/>
  <c r="V32" i="70" s="1"/>
  <c r="S32" i="70" s="1"/>
  <c r="T33" i="70" s="1"/>
  <c r="B57" i="70"/>
  <c r="B57" i="72"/>
  <c r="AN81" i="16"/>
  <c r="AN83" i="28"/>
  <c r="A60" i="73"/>
  <c r="A58" i="72"/>
  <c r="A59" i="71"/>
  <c r="A58" i="70"/>
  <c r="A64" i="69"/>
  <c r="A58" i="68"/>
  <c r="AM81" i="17"/>
  <c r="AN81" i="17"/>
  <c r="AJ83" i="16"/>
  <c r="AM82" i="16"/>
  <c r="AK82" i="16"/>
  <c r="AJ83" i="17"/>
  <c r="AK82" i="17"/>
  <c r="AJ85" i="28"/>
  <c r="AM84" i="28"/>
  <c r="AK84" i="28"/>
  <c r="J57" i="68" a="1"/>
  <c r="J57" i="72" a="1"/>
  <c r="J57" i="70" a="1"/>
  <c r="B58" i="68" a="1"/>
  <c r="B58" i="70" a="1"/>
  <c r="B58" i="72" a="1"/>
  <c r="J57" i="68" l="1"/>
  <c r="J57" i="72"/>
  <c r="J57" i="70"/>
  <c r="B58" i="68"/>
  <c r="B58" i="70"/>
  <c r="B58" i="72"/>
  <c r="AN82" i="16"/>
  <c r="AN84" i="28"/>
  <c r="A61" i="73"/>
  <c r="A59" i="72"/>
  <c r="A60" i="71"/>
  <c r="A59" i="70"/>
  <c r="A65" i="69"/>
  <c r="A59" i="68"/>
  <c r="AM82" i="17"/>
  <c r="AN82" i="17"/>
  <c r="AM83" i="16"/>
  <c r="AJ84" i="16"/>
  <c r="AK83" i="16"/>
  <c r="AK83" i="17"/>
  <c r="AJ84" i="17"/>
  <c r="AK85" i="28"/>
  <c r="AJ86" i="28"/>
  <c r="AM85" i="28"/>
  <c r="J58" i="72" a="1"/>
  <c r="J58" i="70" a="1"/>
  <c r="J58" i="68" a="1"/>
  <c r="U33" i="68" a="1"/>
  <c r="B59" i="70" a="1"/>
  <c r="B59" i="68" a="1"/>
  <c r="U33" i="70" a="1"/>
  <c r="B59" i="72" a="1"/>
  <c r="J58" i="68" l="1"/>
  <c r="J58" i="72"/>
  <c r="J58" i="70"/>
  <c r="B59" i="68"/>
  <c r="U33" i="68"/>
  <c r="V33" i="68" s="1"/>
  <c r="S33" i="68" s="1"/>
  <c r="U33" i="70"/>
  <c r="V33" i="70" s="1"/>
  <c r="S33" i="70" s="1"/>
  <c r="B59" i="70"/>
  <c r="B59" i="72"/>
  <c r="AN83" i="16"/>
  <c r="AN85" i="28"/>
  <c r="A62" i="73"/>
  <c r="A60" i="72"/>
  <c r="A61" i="71"/>
  <c r="A60" i="70"/>
  <c r="A66" i="69"/>
  <c r="A60" i="68"/>
  <c r="AN83" i="17"/>
  <c r="AM83" i="17"/>
  <c r="AK84" i="16"/>
  <c r="AJ85" i="16"/>
  <c r="AM84" i="16"/>
  <c r="AJ85" i="17"/>
  <c r="AK84" i="17"/>
  <c r="AK86" i="28"/>
  <c r="AJ87" i="28"/>
  <c r="AM86" i="28"/>
  <c r="J59" i="72" a="1"/>
  <c r="J59" i="68" a="1"/>
  <c r="B60" i="70" a="1"/>
  <c r="B60" i="68" a="1"/>
  <c r="B60" i="72" a="1"/>
  <c r="T34" i="70" l="1"/>
  <c r="T34" i="68"/>
  <c r="J59" i="68"/>
  <c r="J59" i="72"/>
  <c r="B60" i="68"/>
  <c r="B60" i="70"/>
  <c r="B60" i="72"/>
  <c r="AN84" i="16"/>
  <c r="AN86" i="28"/>
  <c r="A63" i="73"/>
  <c r="A61" i="72"/>
  <c r="A62" i="71"/>
  <c r="A61" i="70"/>
  <c r="A67" i="69"/>
  <c r="A61" i="68"/>
  <c r="AM84" i="17"/>
  <c r="AN84" i="17"/>
  <c r="AK85" i="16"/>
  <c r="AJ86" i="16"/>
  <c r="AM85" i="16"/>
  <c r="AJ86" i="17"/>
  <c r="AK85" i="17"/>
  <c r="AM87" i="28"/>
  <c r="AK87" i="28"/>
  <c r="AJ88" i="28"/>
  <c r="J60" i="72" a="1"/>
  <c r="J60" i="68" a="1"/>
  <c r="B61" i="70" a="1"/>
  <c r="B61" i="72" a="1"/>
  <c r="U34" i="70" a="1"/>
  <c r="B61" i="68" a="1"/>
  <c r="U34" i="68" a="1"/>
  <c r="J60" i="68" l="1"/>
  <c r="J60" i="72"/>
  <c r="B61" i="68"/>
  <c r="U34" i="68"/>
  <c r="V34" i="68" s="1"/>
  <c r="S34" i="68" s="1"/>
  <c r="T35" i="68" s="1"/>
  <c r="U34" i="70"/>
  <c r="V34" i="70" s="1"/>
  <c r="S34" i="70" s="1"/>
  <c r="T35" i="70" s="1"/>
  <c r="B61" i="70"/>
  <c r="B61" i="72"/>
  <c r="AN85" i="16"/>
  <c r="AN87" i="28"/>
  <c r="A64" i="73"/>
  <c r="A62" i="72"/>
  <c r="A63" i="71"/>
  <c r="A62" i="70"/>
  <c r="A68" i="69"/>
  <c r="A62" i="68"/>
  <c r="AM85" i="17"/>
  <c r="AN85" i="17"/>
  <c r="AK86" i="16"/>
  <c r="AJ87" i="16"/>
  <c r="AM86" i="16"/>
  <c r="AJ87" i="17"/>
  <c r="AK86" i="17"/>
  <c r="AM88" i="28"/>
  <c r="AK88" i="28"/>
  <c r="AJ89" i="28"/>
  <c r="J61" i="72" a="1"/>
  <c r="J61" i="68" a="1"/>
  <c r="B62" i="68" a="1"/>
  <c r="B62" i="70" a="1"/>
  <c r="B62" i="72" a="1"/>
  <c r="J61" i="68" l="1"/>
  <c r="J61" i="72"/>
  <c r="B62" i="68"/>
  <c r="B62" i="70"/>
  <c r="B62" i="72"/>
  <c r="AN86" i="16"/>
  <c r="AN88" i="28"/>
  <c r="A65" i="73"/>
  <c r="A63" i="72"/>
  <c r="A64" i="71"/>
  <c r="A63" i="70"/>
  <c r="A69" i="69"/>
  <c r="A63" i="68"/>
  <c r="AM86" i="17"/>
  <c r="AN86" i="17"/>
  <c r="AJ88" i="16"/>
  <c r="AK87" i="16"/>
  <c r="AM87" i="16"/>
  <c r="AJ88" i="17"/>
  <c r="AK87" i="17"/>
  <c r="AM89" i="28"/>
  <c r="AK89" i="28"/>
  <c r="AJ90" i="28"/>
  <c r="J62" i="68" a="1"/>
  <c r="J62" i="72" a="1"/>
  <c r="U35" i="68" a="1"/>
  <c r="U35" i="70" a="1"/>
  <c r="B63" i="72" a="1"/>
  <c r="B63" i="68" a="1"/>
  <c r="B63" i="70" a="1"/>
  <c r="J62" i="68" l="1"/>
  <c r="J62" i="72"/>
  <c r="B63" i="68"/>
  <c r="U35" i="68"/>
  <c r="V35" i="68" s="1"/>
  <c r="S35" i="68" s="1"/>
  <c r="T36" i="68" s="1"/>
  <c r="U35" i="70"/>
  <c r="V35" i="70" s="1"/>
  <c r="S35" i="70" s="1"/>
  <c r="T36" i="70" s="1"/>
  <c r="B63" i="70"/>
  <c r="B63" i="72"/>
  <c r="AN87" i="16"/>
  <c r="AN89" i="28"/>
  <c r="A66" i="73"/>
  <c r="A64" i="72"/>
  <c r="A65" i="71"/>
  <c r="A64" i="70"/>
  <c r="A70" i="69"/>
  <c r="A64" i="68"/>
  <c r="AN87" i="17"/>
  <c r="AM87" i="17"/>
  <c r="AK88" i="16"/>
  <c r="AJ89" i="16"/>
  <c r="AM88" i="16"/>
  <c r="AJ89" i="17"/>
  <c r="AK88" i="17"/>
  <c r="AM90" i="28"/>
  <c r="AK90" i="28"/>
  <c r="AJ91" i="28"/>
  <c r="J63" i="72" a="1"/>
  <c r="J63" i="68" a="1"/>
  <c r="B64" i="72" a="1"/>
  <c r="B64" i="68" a="1"/>
  <c r="B64" i="70" a="1"/>
  <c r="J63" i="68" l="1"/>
  <c r="J63" i="72"/>
  <c r="B64" i="68"/>
  <c r="B64" i="70"/>
  <c r="B64" i="72"/>
  <c r="AN88" i="16"/>
  <c r="AN90" i="28"/>
  <c r="A67" i="73"/>
  <c r="A65" i="72"/>
  <c r="A66" i="71"/>
  <c r="A65" i="70"/>
  <c r="A71" i="69"/>
  <c r="A65" i="68"/>
  <c r="AN88" i="17"/>
  <c r="AM88" i="17"/>
  <c r="AJ90" i="16"/>
  <c r="AM89" i="16"/>
  <c r="AK89" i="16"/>
  <c r="AJ90" i="17"/>
  <c r="AK89" i="17"/>
  <c r="AJ92" i="28"/>
  <c r="AM91" i="28"/>
  <c r="AK91" i="28"/>
  <c r="J64" i="68" a="1"/>
  <c r="J64" i="72" a="1"/>
  <c r="U36" i="68" a="1"/>
  <c r="U36" i="70" a="1"/>
  <c r="B65" i="70" a="1"/>
  <c r="B65" i="72" a="1"/>
  <c r="B65" i="68" a="1"/>
  <c r="J64" i="68" l="1"/>
  <c r="J64" i="72"/>
  <c r="B65" i="68"/>
  <c r="U36" i="68"/>
  <c r="V36" i="68" s="1"/>
  <c r="S36" i="68" s="1"/>
  <c r="T37" i="68" s="1"/>
  <c r="U36" i="70"/>
  <c r="V36" i="70" s="1"/>
  <c r="S36" i="70" s="1"/>
  <c r="T37" i="70" s="1"/>
  <c r="B65" i="70"/>
  <c r="B65" i="72"/>
  <c r="AN89" i="16"/>
  <c r="AN91" i="28"/>
  <c r="A68" i="73"/>
  <c r="A66" i="72"/>
  <c r="A67" i="71"/>
  <c r="A66" i="70"/>
  <c r="A72" i="69"/>
  <c r="A66" i="68"/>
  <c r="AN89" i="17"/>
  <c r="AM89" i="17"/>
  <c r="AK90" i="16"/>
  <c r="AJ91" i="16"/>
  <c r="AM90" i="16"/>
  <c r="AJ91" i="17"/>
  <c r="AK90" i="17"/>
  <c r="AJ93" i="28"/>
  <c r="AM92" i="28"/>
  <c r="AK92" i="28"/>
  <c r="J65" i="68" a="1"/>
  <c r="J65" i="72" a="1"/>
  <c r="B66" i="70" a="1"/>
  <c r="B66" i="68" a="1"/>
  <c r="B66" i="72" a="1"/>
  <c r="J65" i="68" l="1"/>
  <c r="J65" i="72"/>
  <c r="B66" i="68"/>
  <c r="B66" i="70"/>
  <c r="B66" i="72"/>
  <c r="AN90" i="16"/>
  <c r="AN92" i="28"/>
  <c r="A69" i="73"/>
  <c r="A67" i="72"/>
  <c r="A68" i="71"/>
  <c r="A67" i="70"/>
  <c r="A73" i="69"/>
  <c r="A67" i="68"/>
  <c r="AM90" i="17"/>
  <c r="AN90" i="17"/>
  <c r="AJ92" i="16"/>
  <c r="AM91" i="16"/>
  <c r="AK91" i="16"/>
  <c r="AJ92" i="17"/>
  <c r="AK91" i="17"/>
  <c r="AK93" i="28"/>
  <c r="AJ94" i="28"/>
  <c r="AM93" i="28"/>
  <c r="J66" i="68" a="1"/>
  <c r="J66" i="72" a="1"/>
  <c r="B67" i="70" a="1"/>
  <c r="U37" i="68" a="1"/>
  <c r="B67" i="68" a="1"/>
  <c r="B67" i="72" a="1"/>
  <c r="U37" i="70" a="1"/>
  <c r="J66" i="72" l="1"/>
  <c r="J66" i="68"/>
  <c r="B67" i="68"/>
  <c r="U37" i="68"/>
  <c r="V37" i="68" s="1"/>
  <c r="S37" i="68" s="1"/>
  <c r="T38" i="68" s="1"/>
  <c r="U37" i="70"/>
  <c r="V37" i="70" s="1"/>
  <c r="S37" i="70" s="1"/>
  <c r="T38" i="70" s="1"/>
  <c r="B67" i="70"/>
  <c r="B67" i="72"/>
  <c r="AN91" i="16"/>
  <c r="AN93" i="28"/>
  <c r="A70" i="73"/>
  <c r="A68" i="72"/>
  <c r="A69" i="71"/>
  <c r="A68" i="70"/>
  <c r="A74" i="69"/>
  <c r="A68" i="68"/>
  <c r="AN91" i="17"/>
  <c r="AM91" i="17"/>
  <c r="AK92" i="16"/>
  <c r="AJ93" i="16"/>
  <c r="AM92" i="16"/>
  <c r="AJ93" i="17"/>
  <c r="AK92" i="17"/>
  <c r="AK94" i="28"/>
  <c r="AJ95" i="28"/>
  <c r="AM94" i="28"/>
  <c r="J67" i="72" a="1"/>
  <c r="J67" i="68" a="1"/>
  <c r="B68" i="68" a="1"/>
  <c r="B68" i="72" a="1"/>
  <c r="B68" i="70" a="1"/>
  <c r="J67" i="68" l="1"/>
  <c r="J67" i="72"/>
  <c r="B68" i="68"/>
  <c r="B68" i="70"/>
  <c r="B68" i="72"/>
  <c r="AN92" i="16"/>
  <c r="AN94" i="28"/>
  <c r="A71" i="73"/>
  <c r="A69" i="72"/>
  <c r="A70" i="71"/>
  <c r="A69" i="70"/>
  <c r="A75" i="69"/>
  <c r="A69" i="68"/>
  <c r="AM92" i="17"/>
  <c r="AN92" i="17"/>
  <c r="AJ94" i="16"/>
  <c r="AM93" i="16"/>
  <c r="AK93" i="16"/>
  <c r="AJ94" i="17"/>
  <c r="AK93" i="17"/>
  <c r="AM95" i="28"/>
  <c r="AK95" i="28"/>
  <c r="AJ96" i="28"/>
  <c r="J68" i="72" a="1"/>
  <c r="J68" i="68" a="1"/>
  <c r="B69" i="72" a="1"/>
  <c r="B69" i="70" a="1"/>
  <c r="U38" i="68" a="1"/>
  <c r="U38" i="70" a="1"/>
  <c r="B69" i="68" a="1"/>
  <c r="J68" i="68" l="1"/>
  <c r="J68" i="72"/>
  <c r="B69" i="68"/>
  <c r="U38" i="68"/>
  <c r="V38" i="68" s="1"/>
  <c r="S38" i="68" s="1"/>
  <c r="T39" i="68" s="1"/>
  <c r="U38" i="70"/>
  <c r="V38" i="70" s="1"/>
  <c r="S38" i="70" s="1"/>
  <c r="T39" i="70" s="1"/>
  <c r="B69" i="70"/>
  <c r="B69" i="72"/>
  <c r="AN93" i="16"/>
  <c r="AN95" i="28"/>
  <c r="A72" i="73"/>
  <c r="A70" i="72"/>
  <c r="A71" i="71"/>
  <c r="A70" i="70"/>
  <c r="A76" i="69"/>
  <c r="A70" i="68"/>
  <c r="AM93" i="17"/>
  <c r="AN93" i="17"/>
  <c r="AK94" i="16"/>
  <c r="AJ95" i="16"/>
  <c r="AM94" i="16"/>
  <c r="AJ95" i="17"/>
  <c r="AK94" i="17"/>
  <c r="AM96" i="28"/>
  <c r="AK96" i="28"/>
  <c r="AJ97" i="28"/>
  <c r="J69" i="72" a="1"/>
  <c r="J69" i="68" a="1"/>
  <c r="B70" i="70" a="1"/>
  <c r="B70" i="68" a="1"/>
  <c r="B70" i="72" a="1"/>
  <c r="J69" i="72" l="1"/>
  <c r="J69" i="68"/>
  <c r="B70" i="68"/>
  <c r="B70" i="70"/>
  <c r="B70" i="72"/>
  <c r="AN94" i="16"/>
  <c r="AN96" i="28"/>
  <c r="A73" i="73"/>
  <c r="A71" i="72"/>
  <c r="A72" i="71"/>
  <c r="A71" i="70"/>
  <c r="A77" i="69"/>
  <c r="A71" i="68"/>
  <c r="AM94" i="17"/>
  <c r="AN94" i="17"/>
  <c r="AJ96" i="16"/>
  <c r="AM95" i="16"/>
  <c r="AK95" i="16"/>
  <c r="AJ96" i="17"/>
  <c r="AK95" i="17"/>
  <c r="AM97" i="28"/>
  <c r="AK97" i="28"/>
  <c r="AJ98" i="28"/>
  <c r="J70" i="68" a="1"/>
  <c r="J70" i="72" a="1"/>
  <c r="U39" i="68" a="1"/>
  <c r="U39" i="70" a="1"/>
  <c r="B71" i="70" a="1"/>
  <c r="B71" i="68" a="1"/>
  <c r="B71" i="72" a="1"/>
  <c r="J70" i="68" l="1"/>
  <c r="J70" i="72"/>
  <c r="B71" i="68"/>
  <c r="U39" i="68"/>
  <c r="V39" i="68" s="1"/>
  <c r="S39" i="68" s="1"/>
  <c r="T40" i="68" s="1"/>
  <c r="U39" i="70"/>
  <c r="V39" i="70" s="1"/>
  <c r="S39" i="70" s="1"/>
  <c r="T40" i="70" s="1"/>
  <c r="B71" i="70"/>
  <c r="B71" i="72"/>
  <c r="AN95" i="16"/>
  <c r="AN97" i="28"/>
  <c r="A74" i="73"/>
  <c r="A72" i="72"/>
  <c r="A73" i="71"/>
  <c r="A72" i="70"/>
  <c r="A78" i="69"/>
  <c r="A72" i="68"/>
  <c r="AN95" i="17"/>
  <c r="AM95" i="17"/>
  <c r="AK96" i="16"/>
  <c r="AJ97" i="16"/>
  <c r="AM96" i="16"/>
  <c r="AJ97" i="17"/>
  <c r="AK96" i="17"/>
  <c r="AM98" i="28"/>
  <c r="AK98" i="28"/>
  <c r="AJ99" i="28"/>
  <c r="J71" i="68" a="1"/>
  <c r="J71" i="72" a="1"/>
  <c r="B72" i="72" a="1"/>
  <c r="B72" i="68" a="1"/>
  <c r="B72" i="70" a="1"/>
  <c r="J71" i="68" l="1"/>
  <c r="J71" i="72"/>
  <c r="B72" i="68"/>
  <c r="B72" i="70"/>
  <c r="B72" i="72"/>
  <c r="AN96" i="16"/>
  <c r="AN98" i="28"/>
  <c r="A75" i="73"/>
  <c r="A73" i="72"/>
  <c r="A74" i="71"/>
  <c r="A73" i="70"/>
  <c r="A79" i="69"/>
  <c r="A73" i="68"/>
  <c r="AM96" i="17"/>
  <c r="AN96" i="17"/>
  <c r="AJ98" i="16"/>
  <c r="AM97" i="16"/>
  <c r="AK97" i="16"/>
  <c r="AJ98" i="17"/>
  <c r="AK97" i="17"/>
  <c r="AJ100" i="28"/>
  <c r="AM99" i="28"/>
  <c r="AK99" i="28"/>
  <c r="J72" i="72" a="1"/>
  <c r="J72" i="68" a="1"/>
  <c r="U40" i="70" a="1"/>
  <c r="U40" i="68" a="1"/>
  <c r="B73" i="68" a="1"/>
  <c r="B73" i="72" a="1"/>
  <c r="B73" i="70" a="1"/>
  <c r="J72" i="72" l="1"/>
  <c r="J72" i="68"/>
  <c r="B73" i="68"/>
  <c r="U40" i="68"/>
  <c r="V40" i="68" s="1"/>
  <c r="S40" i="68" s="1"/>
  <c r="T41" i="68" s="1"/>
  <c r="U40" i="70"/>
  <c r="V40" i="70" s="1"/>
  <c r="S40" i="70" s="1"/>
  <c r="T41" i="70" s="1"/>
  <c r="B73" i="70"/>
  <c r="B73" i="72"/>
  <c r="AN97" i="16"/>
  <c r="AN99" i="28"/>
  <c r="A76" i="73"/>
  <c r="A74" i="72"/>
  <c r="A75" i="71"/>
  <c r="A74" i="70"/>
  <c r="A80" i="69"/>
  <c r="A74" i="68"/>
  <c r="AN97" i="17"/>
  <c r="AM97" i="17"/>
  <c r="AK98" i="16"/>
  <c r="AJ99" i="16"/>
  <c r="AM98" i="16"/>
  <c r="AJ99" i="17"/>
  <c r="AK98" i="17"/>
  <c r="AJ101" i="28"/>
  <c r="AM100" i="28"/>
  <c r="AK100" i="28"/>
  <c r="J73" i="72" a="1"/>
  <c r="J73" i="68" a="1"/>
  <c r="B74" i="70" a="1"/>
  <c r="B74" i="68" a="1"/>
  <c r="B74" i="72" a="1"/>
  <c r="J73" i="72" l="1"/>
  <c r="J73" i="68"/>
  <c r="B74" i="68"/>
  <c r="B74" i="70"/>
  <c r="B74" i="72"/>
  <c r="AN98" i="16"/>
  <c r="AN100" i="28"/>
  <c r="A77" i="73"/>
  <c r="A75" i="72"/>
  <c r="A76" i="71"/>
  <c r="A75" i="70"/>
  <c r="A81" i="69"/>
  <c r="A75" i="68"/>
  <c r="AN98" i="17"/>
  <c r="AM98" i="17"/>
  <c r="AJ100" i="16"/>
  <c r="AM99" i="16"/>
  <c r="AK99" i="16"/>
  <c r="AJ100" i="17"/>
  <c r="AK99" i="17"/>
  <c r="AK101" i="28"/>
  <c r="AJ102" i="28"/>
  <c r="AM101" i="28"/>
  <c r="J74" i="72" a="1"/>
  <c r="J74" i="68" a="1"/>
  <c r="U41" i="68" a="1"/>
  <c r="B75" i="68" a="1"/>
  <c r="B75" i="70" a="1"/>
  <c r="U41" i="70" a="1"/>
  <c r="B75" i="72" a="1"/>
  <c r="J74" i="68" l="1"/>
  <c r="J74" i="72"/>
  <c r="B75" i="68"/>
  <c r="U41" i="68"/>
  <c r="V41" i="68" s="1"/>
  <c r="S41" i="68" s="1"/>
  <c r="T42" i="68" s="1"/>
  <c r="U41" i="70"/>
  <c r="V41" i="70" s="1"/>
  <c r="S41" i="70" s="1"/>
  <c r="T42" i="70" s="1"/>
  <c r="B75" i="70"/>
  <c r="B75" i="72"/>
  <c r="AN99" i="16"/>
  <c r="AN101" i="28"/>
  <c r="A78" i="73"/>
  <c r="A76" i="72"/>
  <c r="A77" i="71"/>
  <c r="A76" i="70"/>
  <c r="A82" i="69"/>
  <c r="A76" i="68"/>
  <c r="AN99" i="17"/>
  <c r="AM99" i="17"/>
  <c r="AK100" i="16"/>
  <c r="AJ101" i="16"/>
  <c r="AM100" i="16"/>
  <c r="AJ101" i="17"/>
  <c r="AK100" i="17"/>
  <c r="AL102" i="28"/>
  <c r="AK102" i="28"/>
  <c r="AJ103" i="28"/>
  <c r="AM102" i="28"/>
  <c r="J75" i="72" a="1"/>
  <c r="J75" i="68" a="1"/>
  <c r="B76" i="70" a="1"/>
  <c r="B76" i="68" a="1"/>
  <c r="B76" i="72" a="1"/>
  <c r="J75" i="68" l="1"/>
  <c r="J75" i="72"/>
  <c r="B76" i="68"/>
  <c r="B76" i="70"/>
  <c r="B76" i="72"/>
  <c r="AN100" i="16"/>
  <c r="AN102" i="28"/>
  <c r="A79" i="73"/>
  <c r="A77" i="72"/>
  <c r="A78" i="71"/>
  <c r="A77" i="70"/>
  <c r="A83" i="69"/>
  <c r="A77" i="68"/>
  <c r="AM100" i="17"/>
  <c r="AN100" i="17"/>
  <c r="AJ102" i="16"/>
  <c r="AM101" i="16"/>
  <c r="AK101" i="16"/>
  <c r="AJ102" i="17"/>
  <c r="AK101" i="17"/>
  <c r="AM103" i="28"/>
  <c r="AK103" i="28"/>
  <c r="AJ104" i="28"/>
  <c r="J76" i="68" a="1"/>
  <c r="J76" i="72" a="1"/>
  <c r="B77" i="70" a="1"/>
  <c r="B77" i="68" a="1"/>
  <c r="U42" i="70" a="1"/>
  <c r="B77" i="72" a="1"/>
  <c r="U42" i="68" a="1"/>
  <c r="J76" i="68" l="1"/>
  <c r="J76" i="72"/>
  <c r="B77" i="68"/>
  <c r="U42" i="68"/>
  <c r="V42" i="68" s="1"/>
  <c r="S42" i="68" s="1"/>
  <c r="T43" i="68" s="1"/>
  <c r="U42" i="70"/>
  <c r="V42" i="70" s="1"/>
  <c r="S42" i="70" s="1"/>
  <c r="T43" i="70" s="1"/>
  <c r="B77" i="70"/>
  <c r="B77" i="72"/>
  <c r="AN101" i="16"/>
  <c r="AN103" i="28"/>
  <c r="A80" i="73"/>
  <c r="A78" i="72"/>
  <c r="A79" i="71"/>
  <c r="A78" i="70"/>
  <c r="A84" i="69"/>
  <c r="A78" i="68"/>
  <c r="AM101" i="17"/>
  <c r="AN101" i="17"/>
  <c r="AL102" i="16"/>
  <c r="AK102" i="16"/>
  <c r="AJ103" i="16"/>
  <c r="AM102" i="16"/>
  <c r="AJ103" i="17"/>
  <c r="AL102" i="17"/>
  <c r="AK102" i="17"/>
  <c r="AM104" i="28"/>
  <c r="AK104" i="28"/>
  <c r="AJ105" i="28"/>
  <c r="J77" i="72" a="1"/>
  <c r="J77" i="68" a="1"/>
  <c r="C78" i="68" a="1"/>
  <c r="B78" i="70" a="1"/>
  <c r="C78" i="72" a="1"/>
  <c r="B78" i="72" a="1"/>
  <c r="B78" i="68" a="1"/>
  <c r="C78" i="70" a="1"/>
  <c r="J77" i="68" l="1"/>
  <c r="J77" i="72"/>
  <c r="C78" i="68"/>
  <c r="B78" i="68"/>
  <c r="B78" i="70"/>
  <c r="C78" i="70"/>
  <c r="AO102" i="17"/>
  <c r="B78" i="72"/>
  <c r="C78" i="72"/>
  <c r="AN102" i="16"/>
  <c r="AN104" i="28"/>
  <c r="A81" i="73"/>
  <c r="A79" i="72"/>
  <c r="A80" i="71"/>
  <c r="A79" i="70"/>
  <c r="A85" i="69"/>
  <c r="A79" i="68"/>
  <c r="AM102" i="17"/>
  <c r="AN102" i="17"/>
  <c r="AJ104" i="16"/>
  <c r="AM103" i="16"/>
  <c r="AK103" i="16"/>
  <c r="AJ104" i="17"/>
  <c r="AK103" i="17"/>
  <c r="AM105" i="28"/>
  <c r="AK105" i="28"/>
  <c r="AJ106" i="28"/>
  <c r="J78" i="68" a="1"/>
  <c r="J78" i="72" a="1"/>
  <c r="D78" i="70" a="1"/>
  <c r="B79" i="72" a="1"/>
  <c r="U43" i="70" a="1"/>
  <c r="B79" i="70" a="1"/>
  <c r="B79" i="68" a="1"/>
  <c r="U43" i="68" a="1"/>
  <c r="J78" i="72" l="1"/>
  <c r="J78" i="68"/>
  <c r="B79" i="68"/>
  <c r="U43" i="68"/>
  <c r="V43" i="68" s="1"/>
  <c r="S43" i="68" s="1"/>
  <c r="T44" i="68" s="1"/>
  <c r="U43" i="70"/>
  <c r="V43" i="70" s="1"/>
  <c r="S43" i="70" s="1"/>
  <c r="T44" i="70" s="1"/>
  <c r="B79" i="70"/>
  <c r="D78" i="70"/>
  <c r="B79" i="72"/>
  <c r="AN103" i="16"/>
  <c r="AN105" i="28"/>
  <c r="A82" i="73"/>
  <c r="A80" i="72"/>
  <c r="A81" i="71"/>
  <c r="A80" i="70"/>
  <c r="A86" i="69"/>
  <c r="A80" i="68"/>
  <c r="AN103" i="17"/>
  <c r="AM103" i="17"/>
  <c r="AK104" i="16"/>
  <c r="AJ105" i="16"/>
  <c r="AM104" i="16"/>
  <c r="AJ105" i="17"/>
  <c r="AK104" i="17"/>
  <c r="AJ107" i="28"/>
  <c r="AM106" i="28"/>
  <c r="AK106" i="28"/>
  <c r="J79" i="68" a="1"/>
  <c r="J79" i="72" a="1"/>
  <c r="B80" i="68" a="1"/>
  <c r="B80" i="70" a="1"/>
  <c r="B80" i="72" a="1"/>
  <c r="J79" i="68" l="1"/>
  <c r="J79" i="72"/>
  <c r="B80" i="68"/>
  <c r="B80" i="70"/>
  <c r="B80" i="72"/>
  <c r="AN104" i="16"/>
  <c r="AN106" i="28"/>
  <c r="A83" i="73"/>
  <c r="A81" i="72"/>
  <c r="A82" i="71"/>
  <c r="A81" i="70"/>
  <c r="A87" i="69"/>
  <c r="A81" i="68"/>
  <c r="AM104" i="17"/>
  <c r="AN104" i="17"/>
  <c r="AJ106" i="16"/>
  <c r="AM105" i="16"/>
  <c r="AK105" i="16"/>
  <c r="AJ106" i="17"/>
  <c r="AK105" i="17"/>
  <c r="AJ108" i="28"/>
  <c r="AM107" i="28"/>
  <c r="AK107" i="28"/>
  <c r="J80" i="68" a="1"/>
  <c r="J80" i="72" a="1"/>
  <c r="U44" i="68" a="1"/>
  <c r="B81" i="72" a="1"/>
  <c r="U44" i="70" a="1"/>
  <c r="B81" i="68" a="1"/>
  <c r="B81" i="70" a="1"/>
  <c r="J80" i="68" l="1"/>
  <c r="J80" i="72"/>
  <c r="B81" i="68"/>
  <c r="U44" i="68"/>
  <c r="V44" i="68" s="1"/>
  <c r="S44" i="68" s="1"/>
  <c r="T45" i="68" s="1"/>
  <c r="U44" i="70"/>
  <c r="V44" i="70" s="1"/>
  <c r="S44" i="70" s="1"/>
  <c r="T45" i="70" s="1"/>
  <c r="B81" i="70"/>
  <c r="B81" i="72"/>
  <c r="AN105" i="16"/>
  <c r="AN107" i="28"/>
  <c r="A84" i="73"/>
  <c r="A82" i="72"/>
  <c r="A83" i="71"/>
  <c r="A82" i="70"/>
  <c r="A88" i="69"/>
  <c r="A82" i="68"/>
  <c r="AM105" i="17"/>
  <c r="AN105" i="17"/>
  <c r="AK106" i="16"/>
  <c r="AJ107" i="16"/>
  <c r="AM106" i="16"/>
  <c r="AJ107" i="17"/>
  <c r="AK106" i="17"/>
  <c r="AM108" i="28"/>
  <c r="AJ109" i="28"/>
  <c r="AK108" i="28"/>
  <c r="J81" i="72" a="1"/>
  <c r="J81" i="68" a="1"/>
  <c r="B82" i="72" a="1"/>
  <c r="B82" i="70" a="1"/>
  <c r="B82" i="68" a="1"/>
  <c r="J81" i="72" l="1"/>
  <c r="J81" i="68"/>
  <c r="B82" i="68"/>
  <c r="B82" i="70"/>
  <c r="B82" i="72"/>
  <c r="AN106" i="16"/>
  <c r="AN108" i="28"/>
  <c r="A85" i="73"/>
  <c r="A83" i="72"/>
  <c r="A84" i="71"/>
  <c r="A83" i="70"/>
  <c r="A89" i="69"/>
  <c r="A83" i="68"/>
  <c r="AN106" i="17"/>
  <c r="AM106" i="17"/>
  <c r="AJ108" i="16"/>
  <c r="AM107" i="16"/>
  <c r="AK107" i="16"/>
  <c r="AJ108" i="17"/>
  <c r="AK107" i="17"/>
  <c r="AM109" i="28"/>
  <c r="AK109" i="28"/>
  <c r="AJ110" i="28"/>
  <c r="J82" i="72" a="1"/>
  <c r="J82" i="68" a="1"/>
  <c r="U45" i="70" a="1"/>
  <c r="B83" i="72" a="1"/>
  <c r="B83" i="70" a="1"/>
  <c r="U45" i="68" a="1"/>
  <c r="B83" i="68" a="1"/>
  <c r="J82" i="68" l="1"/>
  <c r="J82" i="72"/>
  <c r="B83" i="68"/>
  <c r="U45" i="68"/>
  <c r="V45" i="68" s="1"/>
  <c r="S45" i="68" s="1"/>
  <c r="T46" i="68" s="1"/>
  <c r="U45" i="70"/>
  <c r="V45" i="70" s="1"/>
  <c r="S45" i="70" s="1"/>
  <c r="T46" i="70" s="1"/>
  <c r="B83" i="70"/>
  <c r="B83" i="72"/>
  <c r="AN107" i="16"/>
  <c r="AN109" i="28"/>
  <c r="A86" i="73"/>
  <c r="A84" i="72"/>
  <c r="A85" i="71"/>
  <c r="A84" i="70"/>
  <c r="A90" i="69"/>
  <c r="A84" i="68"/>
  <c r="AN107" i="17"/>
  <c r="AM107" i="17"/>
  <c r="AK108" i="16"/>
  <c r="AJ109" i="16"/>
  <c r="AM108" i="16"/>
  <c r="AJ109" i="17"/>
  <c r="AK108" i="17"/>
  <c r="AM110" i="28"/>
  <c r="AK110" i="28"/>
  <c r="AJ111" i="28"/>
  <c r="J83" i="68" a="1"/>
  <c r="J83" i="72" a="1"/>
  <c r="B84" i="68" a="1"/>
  <c r="B84" i="72" a="1"/>
  <c r="B84" i="70" a="1"/>
  <c r="J83" i="68" l="1"/>
  <c r="J83" i="72"/>
  <c r="B84" i="68"/>
  <c r="B84" i="70"/>
  <c r="B84" i="72"/>
  <c r="AN108" i="16"/>
  <c r="AN110" i="28"/>
  <c r="A87" i="73"/>
  <c r="A85" i="72"/>
  <c r="A86" i="71"/>
  <c r="A85" i="70"/>
  <c r="A91" i="69"/>
  <c r="A85" i="68"/>
  <c r="AM108" i="17"/>
  <c r="AN108" i="17"/>
  <c r="AJ110" i="16"/>
  <c r="AM109" i="16"/>
  <c r="AK109" i="16"/>
  <c r="AJ110" i="17"/>
  <c r="AK109" i="17"/>
  <c r="AM111" i="28"/>
  <c r="AK111" i="28"/>
  <c r="AJ112" i="28"/>
  <c r="J84" i="72" a="1"/>
  <c r="J84" i="68" a="1"/>
  <c r="U46" i="68" a="1"/>
  <c r="U46" i="70" a="1"/>
  <c r="B85" i="68" a="1"/>
  <c r="B85" i="70" a="1"/>
  <c r="B85" i="72" a="1"/>
  <c r="J84" i="68" l="1"/>
  <c r="J84" i="72"/>
  <c r="B85" i="68"/>
  <c r="U46" i="68"/>
  <c r="V46" i="68" s="1"/>
  <c r="S46" i="68" s="1"/>
  <c r="T47" i="68" s="1"/>
  <c r="U46" i="70"/>
  <c r="V46" i="70" s="1"/>
  <c r="S46" i="70" s="1"/>
  <c r="T47" i="70" s="1"/>
  <c r="B85" i="70"/>
  <c r="B85" i="72"/>
  <c r="AN109" i="16"/>
  <c r="AN111" i="28"/>
  <c r="A88" i="73"/>
  <c r="A86" i="72"/>
  <c r="A87" i="71"/>
  <c r="A86" i="70"/>
  <c r="A92" i="69"/>
  <c r="A86" i="68"/>
  <c r="AN109" i="17"/>
  <c r="AM109" i="17"/>
  <c r="AK110" i="16"/>
  <c r="AJ111" i="16"/>
  <c r="AM110" i="16"/>
  <c r="AJ111" i="17"/>
  <c r="AK110" i="17"/>
  <c r="AJ113" i="28"/>
  <c r="AM112" i="28"/>
  <c r="AK112" i="28"/>
  <c r="J85" i="68" a="1"/>
  <c r="J85" i="72" a="1"/>
  <c r="B86" i="72" a="1"/>
  <c r="B86" i="68" a="1"/>
  <c r="B86" i="70" a="1"/>
  <c r="J85" i="68" l="1"/>
  <c r="J85" i="72"/>
  <c r="B86" i="68"/>
  <c r="B86" i="70"/>
  <c r="B86" i="72"/>
  <c r="AN110" i="16"/>
  <c r="AN112" i="28"/>
  <c r="A89" i="73"/>
  <c r="A87" i="72"/>
  <c r="A88" i="71"/>
  <c r="A87" i="70"/>
  <c r="A93" i="69"/>
  <c r="A87" i="68"/>
  <c r="AM110" i="17"/>
  <c r="AN110" i="17"/>
  <c r="AM111" i="16"/>
  <c r="AK111" i="16"/>
  <c r="AJ112" i="16"/>
  <c r="AK111" i="17"/>
  <c r="AJ112" i="17"/>
  <c r="AJ114" i="28"/>
  <c r="AM113" i="28"/>
  <c r="AK113" i="28"/>
  <c r="J86" i="68" a="1"/>
  <c r="J86" i="72" a="1"/>
  <c r="B87" i="68" a="1"/>
  <c r="B87" i="72" a="1"/>
  <c r="U47" i="68" a="1"/>
  <c r="U47" i="70" a="1"/>
  <c r="B87" i="70" a="1"/>
  <c r="J86" i="68" l="1"/>
  <c r="J86" i="72"/>
  <c r="B87" i="68"/>
  <c r="U47" i="68"/>
  <c r="V47" i="68" s="1"/>
  <c r="S47" i="68" s="1"/>
  <c r="T48" i="68" s="1"/>
  <c r="U47" i="70"/>
  <c r="V47" i="70" s="1"/>
  <c r="S47" i="70" s="1"/>
  <c r="T48" i="70" s="1"/>
  <c r="B87" i="70"/>
  <c r="B87" i="72"/>
  <c r="AN111" i="16"/>
  <c r="AN113" i="28"/>
  <c r="A90" i="73"/>
  <c r="A88" i="72"/>
  <c r="A89" i="71"/>
  <c r="A88" i="70"/>
  <c r="A94" i="69"/>
  <c r="A88" i="68"/>
  <c r="AN111" i="17"/>
  <c r="AM111" i="17"/>
  <c r="AK112" i="16"/>
  <c r="AM112" i="16"/>
  <c r="AJ113" i="16"/>
  <c r="AJ113" i="17"/>
  <c r="AK112" i="17"/>
  <c r="AK114" i="28"/>
  <c r="AJ115" i="28"/>
  <c r="AM114" i="28"/>
  <c r="J87" i="68" a="1"/>
  <c r="J87" i="72" a="1"/>
  <c r="B88" i="70" a="1"/>
  <c r="B88" i="72" a="1"/>
  <c r="B88" i="68" a="1"/>
  <c r="J87" i="68" l="1"/>
  <c r="J87" i="72"/>
  <c r="B88" i="68"/>
  <c r="B88" i="70"/>
  <c r="B88" i="72"/>
  <c r="AN112" i="16"/>
  <c r="AN114" i="28"/>
  <c r="A91" i="73"/>
  <c r="A89" i="72"/>
  <c r="A90" i="71"/>
  <c r="A89" i="70"/>
  <c r="A95" i="69"/>
  <c r="A89" i="68"/>
  <c r="AN112" i="17"/>
  <c r="AM112" i="17"/>
  <c r="AJ114" i="16"/>
  <c r="AM113" i="16"/>
  <c r="AK113" i="16"/>
  <c r="AK113" i="17"/>
  <c r="AJ114" i="17"/>
  <c r="AK115" i="28"/>
  <c r="AJ116" i="28"/>
  <c r="AM115" i="28"/>
  <c r="J88" i="68" a="1"/>
  <c r="J88" i="72" a="1"/>
  <c r="B89" i="68" a="1"/>
  <c r="U48" i="70" a="1"/>
  <c r="B89" i="70" a="1"/>
  <c r="U48" i="68" a="1"/>
  <c r="B89" i="72" a="1"/>
  <c r="J88" i="68" l="1"/>
  <c r="J88" i="72"/>
  <c r="B89" i="68"/>
  <c r="U48" i="68"/>
  <c r="V48" i="68" s="1"/>
  <c r="S48" i="68" s="1"/>
  <c r="T49" i="68" s="1"/>
  <c r="U48" i="70"/>
  <c r="V48" i="70" s="1"/>
  <c r="S48" i="70" s="1"/>
  <c r="T49" i="70" s="1"/>
  <c r="B89" i="70"/>
  <c r="B89" i="72"/>
  <c r="AN113" i="16"/>
  <c r="AN115" i="28"/>
  <c r="A92" i="73"/>
  <c r="A90" i="72"/>
  <c r="A91" i="71"/>
  <c r="A90" i="70"/>
  <c r="A96" i="69"/>
  <c r="A90" i="68"/>
  <c r="AM113" i="17"/>
  <c r="AN113" i="17"/>
  <c r="AK114" i="16"/>
  <c r="AM114" i="16"/>
  <c r="AJ115" i="16"/>
  <c r="AJ115" i="17"/>
  <c r="AK114" i="17"/>
  <c r="AM116" i="28"/>
  <c r="AK116" i="28"/>
  <c r="AJ117" i="28"/>
  <c r="J89" i="72" a="1"/>
  <c r="B90" i="68" a="1"/>
  <c r="B90" i="70" a="1"/>
  <c r="B90" i="72" a="1"/>
  <c r="J89" i="72" l="1"/>
  <c r="B90" i="68"/>
  <c r="B90" i="70"/>
  <c r="B90" i="72"/>
  <c r="AN114" i="16"/>
  <c r="AN116" i="28"/>
  <c r="A93" i="73"/>
  <c r="A91" i="72"/>
  <c r="A92" i="71"/>
  <c r="A91" i="70"/>
  <c r="A97" i="69"/>
  <c r="A91" i="68"/>
  <c r="AM114" i="17"/>
  <c r="AN114" i="17"/>
  <c r="AJ116" i="16"/>
  <c r="AM115" i="16"/>
  <c r="AK115" i="16"/>
  <c r="AK115" i="17"/>
  <c r="AJ116" i="17"/>
  <c r="AM117" i="28"/>
  <c r="AK117" i="28"/>
  <c r="AJ118" i="28"/>
  <c r="J90" i="72" a="1"/>
  <c r="B91" i="72" a="1"/>
  <c r="U49" i="68" a="1"/>
  <c r="U49" i="70" a="1"/>
  <c r="B91" i="70" a="1"/>
  <c r="B91" i="68" a="1"/>
  <c r="J90" i="72" l="1"/>
  <c r="B91" i="68"/>
  <c r="U49" i="68"/>
  <c r="V49" i="68" s="1"/>
  <c r="S49" i="68" s="1"/>
  <c r="T50" i="68" s="1"/>
  <c r="U49" i="70"/>
  <c r="V49" i="70" s="1"/>
  <c r="S49" i="70" s="1"/>
  <c r="T50" i="70" s="1"/>
  <c r="B91" i="70"/>
  <c r="B91" i="72"/>
  <c r="AN115" i="16"/>
  <c r="AN117" i="28"/>
  <c r="A94" i="73"/>
  <c r="A92" i="72"/>
  <c r="A93" i="71"/>
  <c r="A92" i="70"/>
  <c r="A98" i="69"/>
  <c r="A92" i="68"/>
  <c r="AN115" i="17"/>
  <c r="AM115" i="17"/>
  <c r="AK116" i="16"/>
  <c r="AJ117" i="16"/>
  <c r="AM116" i="16"/>
  <c r="AJ117" i="17"/>
  <c r="AK116" i="17"/>
  <c r="AM118" i="28"/>
  <c r="AK118" i="28"/>
  <c r="AJ119" i="28"/>
  <c r="J91" i="72" a="1"/>
  <c r="B92" i="68" a="1"/>
  <c r="B92" i="72" a="1"/>
  <c r="B92" i="70" a="1"/>
  <c r="J91" i="72" l="1"/>
  <c r="B92" i="68"/>
  <c r="B92" i="70"/>
  <c r="B92" i="72"/>
  <c r="AN116" i="16"/>
  <c r="AN118" i="28"/>
  <c r="A95" i="73"/>
  <c r="A93" i="72"/>
  <c r="A94" i="71"/>
  <c r="A93" i="70"/>
  <c r="A99" i="69"/>
  <c r="A93" i="68"/>
  <c r="AM116" i="17"/>
  <c r="AN116" i="17"/>
  <c r="AJ118" i="16"/>
  <c r="AM117" i="16"/>
  <c r="AK117" i="16"/>
  <c r="AK117" i="17"/>
  <c r="AJ118" i="17"/>
  <c r="AM119" i="28"/>
  <c r="AK119" i="28"/>
  <c r="AJ120" i="28"/>
  <c r="J92" i="72" a="1"/>
  <c r="B93" i="70" a="1"/>
  <c r="U50" i="70" a="1"/>
  <c r="U50" i="68" a="1"/>
  <c r="B93" i="68" a="1"/>
  <c r="B93" i="72" a="1"/>
  <c r="J92" i="72" l="1"/>
  <c r="B93" i="68"/>
  <c r="U50" i="68"/>
  <c r="V50" i="68" s="1"/>
  <c r="S50" i="68" s="1"/>
  <c r="T51" i="68" s="1"/>
  <c r="U50" i="70"/>
  <c r="V50" i="70" s="1"/>
  <c r="S50" i="70" s="1"/>
  <c r="T51" i="70" s="1"/>
  <c r="B93" i="70"/>
  <c r="B93" i="72"/>
  <c r="AN117" i="16"/>
  <c r="AN119" i="28"/>
  <c r="A96" i="73"/>
  <c r="A94" i="72"/>
  <c r="A95" i="71"/>
  <c r="A94" i="70"/>
  <c r="A100" i="69"/>
  <c r="A94" i="68"/>
  <c r="AM117" i="17"/>
  <c r="AN117" i="17"/>
  <c r="AK118" i="16"/>
  <c r="AJ119" i="16"/>
  <c r="AM118" i="16"/>
  <c r="AJ119" i="17"/>
  <c r="AK118" i="17"/>
  <c r="AJ121" i="28"/>
  <c r="AM120" i="28"/>
  <c r="AK120" i="28"/>
  <c r="J93" i="72" a="1"/>
  <c r="B94" i="70" a="1"/>
  <c r="B94" i="72" a="1"/>
  <c r="B94" i="68" a="1"/>
  <c r="J93" i="72" l="1"/>
  <c r="B94" i="68"/>
  <c r="B94" i="70"/>
  <c r="B94" i="72"/>
  <c r="AN118" i="16"/>
  <c r="AN120" i="28"/>
  <c r="A97" i="73"/>
  <c r="A95" i="72"/>
  <c r="A96" i="71"/>
  <c r="A95" i="70"/>
  <c r="A101" i="69"/>
  <c r="A95" i="68"/>
  <c r="AM118" i="17"/>
  <c r="AN118" i="17"/>
  <c r="AJ120" i="16"/>
  <c r="AM119" i="16"/>
  <c r="AK119" i="16"/>
  <c r="AK119" i="17"/>
  <c r="AJ120" i="17"/>
  <c r="AJ122" i="28"/>
  <c r="AM121" i="28"/>
  <c r="AK121" i="28"/>
  <c r="J94" i="72" a="1"/>
  <c r="B95" i="68" a="1"/>
  <c r="U51" i="70" a="1"/>
  <c r="U51" i="68" a="1"/>
  <c r="B95" i="72" a="1"/>
  <c r="B95" i="70" a="1"/>
  <c r="J94" i="72" l="1"/>
  <c r="B95" i="68"/>
  <c r="U51" i="68"/>
  <c r="V51" i="68" s="1"/>
  <c r="S51" i="68" s="1"/>
  <c r="T52" i="68" s="1"/>
  <c r="U51" i="70"/>
  <c r="V51" i="70" s="1"/>
  <c r="S51" i="70" s="1"/>
  <c r="T52" i="70" s="1"/>
  <c r="B95" i="70"/>
  <c r="B95" i="72"/>
  <c r="AN119" i="16"/>
  <c r="AN121" i="28"/>
  <c r="A98" i="73"/>
  <c r="A96" i="72"/>
  <c r="A97" i="71"/>
  <c r="A96" i="70"/>
  <c r="A102" i="69"/>
  <c r="A96" i="68"/>
  <c r="AN119" i="17"/>
  <c r="AM119" i="17"/>
  <c r="AK120" i="16"/>
  <c r="AM120" i="16"/>
  <c r="AJ121" i="16"/>
  <c r="AJ121" i="17"/>
  <c r="AK120" i="17"/>
  <c r="AK122" i="28"/>
  <c r="AJ123" i="28"/>
  <c r="AM122" i="28"/>
  <c r="J95" i="72" a="1"/>
  <c r="B96" i="70" a="1"/>
  <c r="B96" i="72" a="1"/>
  <c r="B96" i="68" a="1"/>
  <c r="J95" i="72" l="1"/>
  <c r="B96" i="68"/>
  <c r="B96" i="70"/>
  <c r="B96" i="72"/>
  <c r="AN120" i="16"/>
  <c r="AN122" i="28"/>
  <c r="A99" i="73"/>
  <c r="A97" i="72"/>
  <c r="A98" i="71"/>
  <c r="A97" i="70"/>
  <c r="A103" i="69"/>
  <c r="A97" i="68"/>
  <c r="AN120" i="17"/>
  <c r="AM120" i="17"/>
  <c r="AJ122" i="16"/>
  <c r="AM121" i="16"/>
  <c r="AK121" i="16"/>
  <c r="AK121" i="17"/>
  <c r="AJ122" i="17"/>
  <c r="AK123" i="28"/>
  <c r="AJ124" i="28"/>
  <c r="AM123" i="28"/>
  <c r="J96" i="72" a="1"/>
  <c r="B97" i="68" a="1"/>
  <c r="B97" i="70" a="1"/>
  <c r="U52" i="68" a="1"/>
  <c r="U52" i="70" a="1"/>
  <c r="B97" i="72" a="1"/>
  <c r="J96" i="72" l="1"/>
  <c r="B97" i="68"/>
  <c r="U52" i="68"/>
  <c r="V52" i="68" s="1"/>
  <c r="S52" i="68" s="1"/>
  <c r="T53" i="68" s="1"/>
  <c r="U52" i="70"/>
  <c r="V52" i="70" s="1"/>
  <c r="S52" i="70" s="1"/>
  <c r="T53" i="70" s="1"/>
  <c r="B97" i="70"/>
  <c r="B97" i="72"/>
  <c r="AN121" i="16"/>
  <c r="AN123" i="28"/>
  <c r="A100" i="73"/>
  <c r="A98" i="72"/>
  <c r="A99" i="71"/>
  <c r="A98" i="70"/>
  <c r="A104" i="69"/>
  <c r="A98" i="68"/>
  <c r="AN121" i="17"/>
  <c r="AM121" i="17"/>
  <c r="AK122" i="16"/>
  <c r="AM122" i="16"/>
  <c r="AJ123" i="16"/>
  <c r="AJ123" i="17"/>
  <c r="AK122" i="17"/>
  <c r="AM124" i="28"/>
  <c r="AK124" i="28"/>
  <c r="AJ125" i="28"/>
  <c r="J97" i="72" a="1"/>
  <c r="B98" i="68" a="1"/>
  <c r="B98" i="70" a="1"/>
  <c r="B98" i="72" a="1"/>
  <c r="J97" i="72" l="1"/>
  <c r="B98" i="68"/>
  <c r="B98" i="70"/>
  <c r="B98" i="72"/>
  <c r="AN122" i="16"/>
  <c r="AN124" i="28"/>
  <c r="A101" i="73"/>
  <c r="A99" i="72"/>
  <c r="A100" i="71"/>
  <c r="A99" i="70"/>
  <c r="A105" i="69"/>
  <c r="A99" i="68"/>
  <c r="AM122" i="17"/>
  <c r="AN122" i="17"/>
  <c r="AJ124" i="16"/>
  <c r="AM123" i="16"/>
  <c r="AK123" i="16"/>
  <c r="AK123" i="17"/>
  <c r="AJ124" i="17"/>
  <c r="AM125" i="28"/>
  <c r="AK125" i="28"/>
  <c r="AJ126" i="28"/>
  <c r="J98" i="72" a="1"/>
  <c r="B99" i="70" a="1"/>
  <c r="U53" i="70" a="1"/>
  <c r="B99" i="72" a="1"/>
  <c r="U53" i="68" a="1"/>
  <c r="B99" i="68" a="1"/>
  <c r="J98" i="72" l="1"/>
  <c r="B99" i="68"/>
  <c r="U53" i="68"/>
  <c r="V53" i="68" s="1"/>
  <c r="S53" i="68" s="1"/>
  <c r="T54" i="68" s="1"/>
  <c r="U53" i="70"/>
  <c r="V53" i="70" s="1"/>
  <c r="S53" i="70" s="1"/>
  <c r="T54" i="70" s="1"/>
  <c r="B99" i="70"/>
  <c r="B99" i="72"/>
  <c r="AN123" i="16"/>
  <c r="AN125" i="28"/>
  <c r="A102" i="73"/>
  <c r="A100" i="72"/>
  <c r="A101" i="71"/>
  <c r="A100" i="70"/>
  <c r="A106" i="69"/>
  <c r="A100" i="68"/>
  <c r="AN123" i="17"/>
  <c r="AM123" i="17"/>
  <c r="AK124" i="16"/>
  <c r="AJ125" i="16"/>
  <c r="AM124" i="16"/>
  <c r="AJ125" i="17"/>
  <c r="AK124" i="17"/>
  <c r="AJ127" i="28"/>
  <c r="AM126" i="28"/>
  <c r="AK126" i="28"/>
  <c r="J99" i="72" a="1"/>
  <c r="B100" i="68" a="1"/>
  <c r="B100" i="70" a="1"/>
  <c r="B100" i="72" a="1"/>
  <c r="J99" i="72" l="1"/>
  <c r="B100" i="68"/>
  <c r="B100" i="70"/>
  <c r="B100" i="72"/>
  <c r="AN124" i="16"/>
  <c r="AN126" i="28"/>
  <c r="A103" i="73"/>
  <c r="A101" i="72"/>
  <c r="A102" i="71"/>
  <c r="A101" i="70"/>
  <c r="A107" i="69"/>
  <c r="A101" i="68"/>
  <c r="AM124" i="17"/>
  <c r="AN124" i="17"/>
  <c r="AJ126" i="16"/>
  <c r="AM125" i="16"/>
  <c r="AK125" i="16"/>
  <c r="AK125" i="17"/>
  <c r="AJ126" i="17"/>
  <c r="AM127" i="28"/>
  <c r="AK127" i="28"/>
  <c r="AJ128" i="28"/>
  <c r="J100" i="72" a="1"/>
  <c r="U54" i="70" a="1"/>
  <c r="B101" i="72" a="1"/>
  <c r="B101" i="70" a="1"/>
  <c r="B101" i="68" a="1"/>
  <c r="U54" i="68" a="1"/>
  <c r="J100" i="72" l="1"/>
  <c r="B101" i="68"/>
  <c r="U54" i="68"/>
  <c r="V54" i="68" s="1"/>
  <c r="S54" i="68" s="1"/>
  <c r="T55" i="68" s="1"/>
  <c r="U54" i="70"/>
  <c r="V54" i="70" s="1"/>
  <c r="S54" i="70" s="1"/>
  <c r="T55" i="70" s="1"/>
  <c r="B101" i="70"/>
  <c r="B101" i="72"/>
  <c r="AN125" i="16"/>
  <c r="AN127" i="28"/>
  <c r="A104" i="73"/>
  <c r="A102" i="72"/>
  <c r="A103" i="71"/>
  <c r="A102" i="70"/>
  <c r="A108" i="69"/>
  <c r="A102" i="68"/>
  <c r="AM125" i="17"/>
  <c r="AN125" i="17"/>
  <c r="AK126" i="16"/>
  <c r="AJ127" i="16"/>
  <c r="AM126" i="16"/>
  <c r="AJ127" i="17"/>
  <c r="AK126" i="17"/>
  <c r="AK128" i="28"/>
  <c r="AM128" i="28"/>
  <c r="AJ129" i="28"/>
  <c r="J101" i="72" a="1"/>
  <c r="B102" i="70" a="1"/>
  <c r="B102" i="72" a="1"/>
  <c r="B102" i="68" a="1"/>
  <c r="J101" i="72" l="1"/>
  <c r="B102" i="68"/>
  <c r="B102" i="70"/>
  <c r="B102" i="72"/>
  <c r="AN126" i="16"/>
  <c r="AN128" i="28"/>
  <c r="A105" i="73"/>
  <c r="A103" i="72"/>
  <c r="A104" i="71"/>
  <c r="A103" i="70"/>
  <c r="A109" i="69"/>
  <c r="A103" i="68"/>
  <c r="AM126" i="17"/>
  <c r="AN126" i="17"/>
  <c r="AJ128" i="16"/>
  <c r="AM127" i="16"/>
  <c r="AK127" i="16"/>
  <c r="AK127" i="17"/>
  <c r="AJ128" i="17"/>
  <c r="AJ130" i="28"/>
  <c r="AM129" i="28"/>
  <c r="AK129" i="28"/>
  <c r="J102" i="72" a="1"/>
  <c r="U55" i="68" a="1"/>
  <c r="U55" i="70" a="1"/>
  <c r="B103" i="68" a="1"/>
  <c r="B103" i="72" a="1"/>
  <c r="B103" i="70" a="1"/>
  <c r="J102" i="72" l="1"/>
  <c r="B103" i="68"/>
  <c r="U55" i="68"/>
  <c r="V55" i="68" s="1"/>
  <c r="S55" i="68" s="1"/>
  <c r="T56" i="68" s="1"/>
  <c r="U55" i="70"/>
  <c r="V55" i="70" s="1"/>
  <c r="S55" i="70" s="1"/>
  <c r="T56" i="70" s="1"/>
  <c r="B103" i="70"/>
  <c r="B103" i="72"/>
  <c r="AN127" i="16"/>
  <c r="AN129" i="28"/>
  <c r="A106" i="73"/>
  <c r="A104" i="72"/>
  <c r="A105" i="71"/>
  <c r="A104" i="70"/>
  <c r="A110" i="69"/>
  <c r="A104" i="68"/>
  <c r="AN127" i="17"/>
  <c r="AM127" i="17"/>
  <c r="AK128" i="16"/>
  <c r="AM128" i="16"/>
  <c r="AJ129" i="16"/>
  <c r="AJ129" i="17"/>
  <c r="AK128" i="17"/>
  <c r="AJ131" i="28"/>
  <c r="AM130" i="28"/>
  <c r="AK130" i="28"/>
  <c r="B104" i="70" a="1"/>
  <c r="B104" i="68" a="1"/>
  <c r="B104" i="72" a="1"/>
  <c r="B104" i="68" l="1"/>
  <c r="B104" i="70"/>
  <c r="B104" i="72"/>
  <c r="AN128" i="16"/>
  <c r="AN130" i="28"/>
  <c r="A107" i="73"/>
  <c r="A105" i="72"/>
  <c r="A106" i="71"/>
  <c r="A105" i="70"/>
  <c r="A111" i="69"/>
  <c r="A105" i="68"/>
  <c r="AM128" i="17"/>
  <c r="AN128" i="17"/>
  <c r="AJ130" i="16"/>
  <c r="AM129" i="16"/>
  <c r="AK129" i="16"/>
  <c r="AK129" i="17"/>
  <c r="AJ130" i="17"/>
  <c r="AK131" i="28"/>
  <c r="AJ132" i="28"/>
  <c r="AM131" i="28"/>
  <c r="U56" i="70" a="1"/>
  <c r="U56" i="68" a="1"/>
  <c r="B105" i="70" a="1"/>
  <c r="B105" i="72" a="1"/>
  <c r="B105" i="68" a="1"/>
  <c r="B105" i="68" l="1"/>
  <c r="U56" i="68"/>
  <c r="V56" i="68" s="1"/>
  <c r="S56" i="68" s="1"/>
  <c r="T57" i="68" s="1"/>
  <c r="U56" i="70"/>
  <c r="V56" i="70" s="1"/>
  <c r="S56" i="70" s="1"/>
  <c r="T57" i="70" s="1"/>
  <c r="B105" i="70"/>
  <c r="B105" i="72"/>
  <c r="AN129" i="16"/>
  <c r="AN131" i="28"/>
  <c r="A108" i="73"/>
  <c r="A106" i="72"/>
  <c r="A107" i="71"/>
  <c r="A106" i="70"/>
  <c r="A112" i="69"/>
  <c r="A106" i="68"/>
  <c r="AN129" i="17"/>
  <c r="AM129" i="17"/>
  <c r="AK130" i="16"/>
  <c r="AM130" i="16"/>
  <c r="AJ131" i="16"/>
  <c r="AJ131" i="17"/>
  <c r="AK130" i="17"/>
  <c r="AK132" i="28"/>
  <c r="AJ133" i="28"/>
  <c r="AM132" i="28"/>
  <c r="B106" i="70" a="1"/>
  <c r="B106" i="68" a="1"/>
  <c r="B106" i="72" a="1"/>
  <c r="B106" i="68" l="1"/>
  <c r="B106" i="70"/>
  <c r="B106" i="72"/>
  <c r="AN130" i="16"/>
  <c r="AN132" i="28"/>
  <c r="A109" i="73"/>
  <c r="A107" i="72"/>
  <c r="A108" i="71"/>
  <c r="A107" i="70"/>
  <c r="A113" i="69"/>
  <c r="A107" i="68"/>
  <c r="AN130" i="17"/>
  <c r="AM130" i="17"/>
  <c r="AJ132" i="16"/>
  <c r="AM131" i="16"/>
  <c r="AK131" i="16"/>
  <c r="AK131" i="17"/>
  <c r="AJ132" i="17"/>
  <c r="AM133" i="28"/>
  <c r="AJ134" i="28"/>
  <c r="AK133" i="28"/>
  <c r="U57" i="70" a="1"/>
  <c r="B107" i="68" a="1"/>
  <c r="U57" i="68" a="1"/>
  <c r="B107" i="70" a="1"/>
  <c r="B107" i="72" a="1"/>
  <c r="B107" i="68" l="1"/>
  <c r="U57" i="68"/>
  <c r="V57" i="68" s="1"/>
  <c r="S57" i="68" s="1"/>
  <c r="T58" i="68" s="1"/>
  <c r="U57" i="70"/>
  <c r="V57" i="70" s="1"/>
  <c r="S57" i="70" s="1"/>
  <c r="T58" i="70" s="1"/>
  <c r="B107" i="70"/>
  <c r="B107" i="72"/>
  <c r="AN131" i="16"/>
  <c r="AN133" i="28"/>
  <c r="A110" i="73"/>
  <c r="A108" i="72"/>
  <c r="A109" i="71"/>
  <c r="A108" i="70"/>
  <c r="A114" i="69"/>
  <c r="A108" i="68"/>
  <c r="AN131" i="17"/>
  <c r="AM131" i="17"/>
  <c r="AK132" i="16"/>
  <c r="AJ133" i="16"/>
  <c r="AM132" i="16"/>
  <c r="AK132" i="17"/>
  <c r="AJ133" i="17"/>
  <c r="AM134" i="28"/>
  <c r="AK134" i="28"/>
  <c r="AJ135" i="28"/>
  <c r="B108" i="68" a="1"/>
  <c r="B108" i="70" a="1"/>
  <c r="B108" i="72" a="1"/>
  <c r="B108" i="68" l="1"/>
  <c r="B108" i="70"/>
  <c r="B108" i="72"/>
  <c r="AN132" i="16"/>
  <c r="AN134" i="28"/>
  <c r="A111" i="73"/>
  <c r="A109" i="72"/>
  <c r="A110" i="71"/>
  <c r="A109" i="70"/>
  <c r="A115" i="69"/>
  <c r="A109" i="68"/>
  <c r="AM132" i="17"/>
  <c r="AN132" i="17"/>
  <c r="AJ134" i="16"/>
  <c r="AM133" i="16"/>
  <c r="AK133" i="16"/>
  <c r="AJ134" i="17"/>
  <c r="AK133" i="17"/>
  <c r="AM135" i="28"/>
  <c r="AK135" i="28"/>
  <c r="AJ136" i="28"/>
  <c r="J108" i="72" a="1"/>
  <c r="U58" i="70" a="1"/>
  <c r="B109" i="72" a="1"/>
  <c r="U58" i="68" a="1"/>
  <c r="B109" i="70" a="1"/>
  <c r="B109" i="68" a="1"/>
  <c r="J108" i="72" l="1"/>
  <c r="B109" i="68"/>
  <c r="U58" i="68"/>
  <c r="V58" i="68" s="1"/>
  <c r="S58" i="68" s="1"/>
  <c r="T59" i="68" s="1"/>
  <c r="U58" i="70"/>
  <c r="V58" i="70" s="1"/>
  <c r="S58" i="70" s="1"/>
  <c r="T59" i="70" s="1"/>
  <c r="B109" i="70"/>
  <c r="B109" i="72"/>
  <c r="AN133" i="16"/>
  <c r="AN135" i="28"/>
  <c r="A112" i="73"/>
  <c r="A110" i="72"/>
  <c r="A111" i="71"/>
  <c r="A110" i="70"/>
  <c r="A116" i="69"/>
  <c r="A110" i="68"/>
  <c r="AN133" i="17"/>
  <c r="AM133" i="17"/>
  <c r="AK134" i="16"/>
  <c r="AJ135" i="16"/>
  <c r="AM134" i="16"/>
  <c r="AK134" i="17"/>
  <c r="AJ135" i="17"/>
  <c r="AM136" i="28"/>
  <c r="AK136" i="28"/>
  <c r="AJ137" i="28"/>
  <c r="J109" i="72" a="1"/>
  <c r="B110" i="68" a="1"/>
  <c r="B110" i="70" a="1"/>
  <c r="B110" i="72" a="1"/>
  <c r="J109" i="72" l="1"/>
  <c r="B110" i="68"/>
  <c r="B110" i="70"/>
  <c r="B110" i="72"/>
  <c r="AN134" i="16"/>
  <c r="AN136" i="28"/>
  <c r="A113" i="73"/>
  <c r="A111" i="72"/>
  <c r="A112" i="71"/>
  <c r="A111" i="70"/>
  <c r="A117" i="69"/>
  <c r="A111" i="68"/>
  <c r="AM134" i="17"/>
  <c r="AN134" i="17"/>
  <c r="AJ136" i="16"/>
  <c r="AM135" i="16"/>
  <c r="AK135" i="16"/>
  <c r="AJ136" i="17"/>
  <c r="AK135" i="17"/>
  <c r="AJ138" i="28"/>
  <c r="AM137" i="28"/>
  <c r="AK137" i="28"/>
  <c r="B111" i="72" a="1"/>
  <c r="U59" i="70" a="1"/>
  <c r="B111" i="68" a="1"/>
  <c r="B111" i="70" a="1"/>
  <c r="U59" i="68" a="1"/>
  <c r="B111" i="68" l="1"/>
  <c r="U59" i="68"/>
  <c r="V59" i="68" s="1"/>
  <c r="S59" i="68" s="1"/>
  <c r="T60" i="68" s="1"/>
  <c r="U59" i="70"/>
  <c r="V59" i="70" s="1"/>
  <c r="S59" i="70" s="1"/>
  <c r="T60" i="70" s="1"/>
  <c r="B111" i="70"/>
  <c r="B111" i="72"/>
  <c r="AN135" i="16"/>
  <c r="AN137" i="28"/>
  <c r="A114" i="73"/>
  <c r="A112" i="72"/>
  <c r="A113" i="71"/>
  <c r="A112" i="70"/>
  <c r="A118" i="69"/>
  <c r="A112" i="68"/>
  <c r="AN135" i="17"/>
  <c r="AM135" i="17"/>
  <c r="AJ137" i="16"/>
  <c r="AK136" i="16"/>
  <c r="AM136" i="16"/>
  <c r="AK136" i="17"/>
  <c r="AJ137" i="17"/>
  <c r="AJ139" i="28"/>
  <c r="AM138" i="28"/>
  <c r="AK138" i="28"/>
  <c r="B112" i="72" a="1"/>
  <c r="B112" i="68" a="1"/>
  <c r="B112" i="70" a="1"/>
  <c r="B112" i="68" l="1"/>
  <c r="B112" i="70"/>
  <c r="B112" i="72"/>
  <c r="AN136" i="16"/>
  <c r="AN138" i="28"/>
  <c r="A115" i="73"/>
  <c r="A113" i="72"/>
  <c r="A114" i="71"/>
  <c r="A113" i="70"/>
  <c r="A119" i="69"/>
  <c r="A113" i="68"/>
  <c r="AM136" i="17"/>
  <c r="AN136" i="17"/>
  <c r="AM137" i="16"/>
  <c r="AK137" i="16"/>
  <c r="AJ138" i="16"/>
  <c r="AJ138" i="17"/>
  <c r="AK137" i="17"/>
  <c r="AK139" i="28"/>
  <c r="AJ140" i="28"/>
  <c r="AM139" i="28"/>
  <c r="U60" i="70" a="1"/>
  <c r="B113" i="72" a="1"/>
  <c r="B113" i="70" a="1"/>
  <c r="B113" i="68" a="1"/>
  <c r="U60" i="68" a="1"/>
  <c r="B113" i="68" l="1"/>
  <c r="U60" i="68"/>
  <c r="V60" i="68" s="1"/>
  <c r="S60" i="68" s="1"/>
  <c r="T61" i="68" s="1"/>
  <c r="U60" i="70"/>
  <c r="V60" i="70" s="1"/>
  <c r="S60" i="70" s="1"/>
  <c r="T61" i="70" s="1"/>
  <c r="B113" i="70"/>
  <c r="B113" i="72"/>
  <c r="AN137" i="16"/>
  <c r="AN139" i="28"/>
  <c r="A116" i="73"/>
  <c r="A114" i="72"/>
  <c r="A115" i="71"/>
  <c r="A114" i="70"/>
  <c r="A120" i="69"/>
  <c r="A114" i="68"/>
  <c r="AM137" i="17"/>
  <c r="AN137" i="17"/>
  <c r="AJ139" i="16"/>
  <c r="AM138" i="16"/>
  <c r="AK138" i="16"/>
  <c r="AK138" i="17"/>
  <c r="AJ139" i="17"/>
  <c r="AK140" i="28"/>
  <c r="AJ141" i="28"/>
  <c r="AM140" i="28"/>
  <c r="B114" i="68" a="1"/>
  <c r="B114" i="70" a="1"/>
  <c r="B114" i="72" a="1"/>
  <c r="B114" i="68" l="1"/>
  <c r="B114" i="70"/>
  <c r="B114" i="72"/>
  <c r="AN138" i="16"/>
  <c r="AN140" i="28"/>
  <c r="A117" i="73"/>
  <c r="A115" i="72"/>
  <c r="A116" i="71"/>
  <c r="A115" i="70"/>
  <c r="A121" i="69"/>
  <c r="A115" i="68"/>
  <c r="AN138" i="17"/>
  <c r="AM138" i="17"/>
  <c r="AM139" i="16"/>
  <c r="AK139" i="16"/>
  <c r="AJ140" i="16"/>
  <c r="AJ140" i="17"/>
  <c r="AK139" i="17"/>
  <c r="AM141" i="28"/>
  <c r="AK141" i="28"/>
  <c r="AJ142" i="28"/>
  <c r="B115" i="70" a="1"/>
  <c r="B115" i="72" a="1"/>
  <c r="B115" i="68" a="1"/>
  <c r="U61" i="70" a="1"/>
  <c r="U61" i="68" a="1"/>
  <c r="B115" i="68" l="1"/>
  <c r="U61" i="68"/>
  <c r="V61" i="68" s="1"/>
  <c r="S61" i="68" s="1"/>
  <c r="T62" i="68" s="1"/>
  <c r="U61" i="70"/>
  <c r="V61" i="70" s="1"/>
  <c r="S61" i="70" s="1"/>
  <c r="T62" i="70" s="1"/>
  <c r="B115" i="70"/>
  <c r="B115" i="72"/>
  <c r="AN139" i="16"/>
  <c r="AN141" i="28"/>
  <c r="A118" i="73"/>
  <c r="A116" i="72"/>
  <c r="A117" i="71"/>
  <c r="A116" i="70"/>
  <c r="A122" i="69"/>
  <c r="A116" i="68"/>
  <c r="AN139" i="17"/>
  <c r="AM139" i="17"/>
  <c r="AJ141" i="16"/>
  <c r="AM140" i="16"/>
  <c r="AK140" i="16"/>
  <c r="AK140" i="17"/>
  <c r="AJ141" i="17"/>
  <c r="AM142" i="28"/>
  <c r="AK142" i="28"/>
  <c r="AJ143" i="28"/>
  <c r="J115" i="68" a="1"/>
  <c r="J115" i="70" a="1"/>
  <c r="J115" i="72" a="1"/>
  <c r="B116" i="70" a="1"/>
  <c r="B116" i="68" a="1"/>
  <c r="B116" i="72" a="1"/>
  <c r="J115" i="68" l="1"/>
  <c r="J115" i="72"/>
  <c r="J115" i="70"/>
  <c r="B116" i="68"/>
  <c r="B116" i="70"/>
  <c r="B116" i="72"/>
  <c r="AN140" i="16"/>
  <c r="AN142" i="28"/>
  <c r="A119" i="73"/>
  <c r="A117" i="72"/>
  <c r="A118" i="71"/>
  <c r="A117" i="70"/>
  <c r="A123" i="69"/>
  <c r="A117" i="68"/>
  <c r="AM140" i="17"/>
  <c r="AN140" i="17"/>
  <c r="AM141" i="16"/>
  <c r="AK141" i="16"/>
  <c r="AJ142" i="16"/>
  <c r="AJ142" i="17"/>
  <c r="AK141" i="17"/>
  <c r="AJ144" i="28"/>
  <c r="AM143" i="28"/>
  <c r="AK143" i="28"/>
  <c r="J116" i="70" a="1"/>
  <c r="J116" i="68" a="1"/>
  <c r="J116" i="72" a="1"/>
  <c r="B117" i="72" a="1"/>
  <c r="B117" i="68" a="1"/>
  <c r="U62" i="68" a="1"/>
  <c r="U62" i="70" a="1"/>
  <c r="B117" i="70" a="1"/>
  <c r="J116" i="68" l="1"/>
  <c r="J116" i="72"/>
  <c r="J116" i="70"/>
  <c r="B117" i="68"/>
  <c r="U62" i="68"/>
  <c r="V62" i="68" s="1"/>
  <c r="S62" i="68" s="1"/>
  <c r="T63" i="68" s="1"/>
  <c r="U62" i="70"/>
  <c r="V62" i="70" s="1"/>
  <c r="S62" i="70" s="1"/>
  <c r="T63" i="70" s="1"/>
  <c r="B117" i="70"/>
  <c r="B117" i="72"/>
  <c r="AN141" i="16"/>
  <c r="AN143" i="28"/>
  <c r="A120" i="73"/>
  <c r="A118" i="72"/>
  <c r="A119" i="71"/>
  <c r="A118" i="70"/>
  <c r="A124" i="69"/>
  <c r="A118" i="68"/>
  <c r="AM141" i="17"/>
  <c r="AN141" i="17"/>
  <c r="AM142" i="16"/>
  <c r="AK142" i="16"/>
  <c r="AJ143" i="16"/>
  <c r="AJ143" i="17"/>
  <c r="AK142" i="17"/>
  <c r="AK144" i="28"/>
  <c r="AJ145" i="28"/>
  <c r="AM144" i="28"/>
  <c r="J117" i="68" a="1"/>
  <c r="J117" i="70" a="1"/>
  <c r="B118" i="68" a="1"/>
  <c r="B118" i="72" a="1"/>
  <c r="B118" i="70" a="1"/>
  <c r="J117" i="70" l="1"/>
  <c r="J117" i="68"/>
  <c r="B118" i="68"/>
  <c r="B118" i="70"/>
  <c r="B118" i="72"/>
  <c r="AN142" i="16"/>
  <c r="AN144" i="28"/>
  <c r="A121" i="73"/>
  <c r="A119" i="72"/>
  <c r="A120" i="71"/>
  <c r="A119" i="70"/>
  <c r="A125" i="69"/>
  <c r="A119" i="68"/>
  <c r="AM142" i="17"/>
  <c r="AN142" i="17"/>
  <c r="AJ144" i="16"/>
  <c r="AM143" i="16"/>
  <c r="AK143" i="16"/>
  <c r="AK143" i="17"/>
  <c r="AJ144" i="17"/>
  <c r="AM145" i="28"/>
  <c r="AK145" i="28"/>
  <c r="AJ146" i="28"/>
  <c r="J118" i="70" a="1"/>
  <c r="J118" i="68" a="1"/>
  <c r="U63" i="68" a="1"/>
  <c r="B119" i="68" a="1"/>
  <c r="B119" i="72" a="1"/>
  <c r="U63" i="70" a="1"/>
  <c r="B119" i="70" a="1"/>
  <c r="J118" i="70" l="1"/>
  <c r="J118" i="68"/>
  <c r="B119" i="68"/>
  <c r="U63" i="68"/>
  <c r="V63" i="68" s="1"/>
  <c r="S63" i="68" s="1"/>
  <c r="T64" i="68" s="1"/>
  <c r="U63" i="70"/>
  <c r="V63" i="70" s="1"/>
  <c r="S63" i="70" s="1"/>
  <c r="T64" i="70" s="1"/>
  <c r="B119" i="70"/>
  <c r="B119" i="72"/>
  <c r="AN143" i="16"/>
  <c r="AN145" i="28"/>
  <c r="A122" i="73"/>
  <c r="A120" i="72"/>
  <c r="A121" i="71"/>
  <c r="A120" i="70"/>
  <c r="A126" i="69"/>
  <c r="A120" i="68"/>
  <c r="AN143" i="17"/>
  <c r="AM143" i="17"/>
  <c r="AK144" i="16"/>
  <c r="AJ145" i="16"/>
  <c r="AM144" i="16"/>
  <c r="AK144" i="17"/>
  <c r="AJ145" i="17"/>
  <c r="AM146" i="28"/>
  <c r="AK146" i="28"/>
  <c r="AJ147" i="28"/>
  <c r="J119" i="68" a="1"/>
  <c r="J119" i="70" a="1"/>
  <c r="B120" i="68" a="1"/>
  <c r="B120" i="70" a="1"/>
  <c r="B120" i="72" a="1"/>
  <c r="J119" i="70" l="1"/>
  <c r="J119" i="68"/>
  <c r="B120" i="68"/>
  <c r="B120" i="70"/>
  <c r="B120" i="72"/>
  <c r="AN144" i="16"/>
  <c r="AN146" i="28"/>
  <c r="A123" i="73"/>
  <c r="A121" i="72"/>
  <c r="A122" i="71"/>
  <c r="A121" i="70"/>
  <c r="A127" i="69"/>
  <c r="A121" i="68"/>
  <c r="AN144" i="17"/>
  <c r="AM144" i="17"/>
  <c r="AM145" i="16"/>
  <c r="AK145" i="16"/>
  <c r="AJ146" i="16"/>
  <c r="AJ146" i="17"/>
  <c r="AK145" i="17"/>
  <c r="AJ148" i="28"/>
  <c r="AM147" i="28"/>
  <c r="AK147" i="28"/>
  <c r="J120" i="68" a="1"/>
  <c r="B121" i="68" a="1"/>
  <c r="B121" i="72" a="1"/>
  <c r="B121" i="70" a="1"/>
  <c r="U64" i="68" a="1"/>
  <c r="U64" i="70" a="1"/>
  <c r="J120" i="68" l="1"/>
  <c r="B121" i="68"/>
  <c r="U64" i="68"/>
  <c r="V64" i="68" s="1"/>
  <c r="S64" i="68" s="1"/>
  <c r="T65" i="68" s="1"/>
  <c r="U64" i="70"/>
  <c r="V64" i="70" s="1"/>
  <c r="S64" i="70" s="1"/>
  <c r="T65" i="70" s="1"/>
  <c r="B121" i="70"/>
  <c r="B121" i="72"/>
  <c r="AN145" i="16"/>
  <c r="AN147" i="28"/>
  <c r="A124" i="73"/>
  <c r="A122" i="72"/>
  <c r="A123" i="71"/>
  <c r="A122" i="70"/>
  <c r="A128" i="69"/>
  <c r="A122" i="68"/>
  <c r="AM145" i="17"/>
  <c r="AN145" i="17"/>
  <c r="AM146" i="16"/>
  <c r="AK146" i="16"/>
  <c r="AJ147" i="16"/>
  <c r="AJ147" i="17"/>
  <c r="AK146" i="17"/>
  <c r="AK148" i="28"/>
  <c r="AJ149" i="28"/>
  <c r="AM148" i="28"/>
  <c r="J121" i="68" a="1"/>
  <c r="J121" i="72" a="1"/>
  <c r="B122" i="70" a="1"/>
  <c r="B122" i="72" a="1"/>
  <c r="B122" i="68" a="1"/>
  <c r="J121" i="68" l="1"/>
  <c r="J121" i="72"/>
  <c r="B122" i="68"/>
  <c r="B122" i="70"/>
  <c r="B122" i="72"/>
  <c r="AN146" i="16"/>
  <c r="AN148" i="28"/>
  <c r="A125" i="73"/>
  <c r="A123" i="72"/>
  <c r="A124" i="71"/>
  <c r="A123" i="70"/>
  <c r="A129" i="69"/>
  <c r="A123" i="68"/>
  <c r="AM146" i="17"/>
  <c r="AN146" i="17"/>
  <c r="AJ148" i="16"/>
  <c r="AM147" i="16"/>
  <c r="AK147" i="16"/>
  <c r="AK147" i="17"/>
  <c r="AJ148" i="17"/>
  <c r="AM149" i="28"/>
  <c r="AK149" i="28"/>
  <c r="AJ150" i="28"/>
  <c r="J122" i="70" a="1"/>
  <c r="J122" i="68" a="1"/>
  <c r="J122" i="72" a="1"/>
  <c r="B123" i="70" a="1"/>
  <c r="B123" i="68" a="1"/>
  <c r="U65" i="68" a="1"/>
  <c r="U65" i="70" a="1"/>
  <c r="B123" i="72" a="1"/>
  <c r="J122" i="72" l="1"/>
  <c r="J122" i="70"/>
  <c r="J122" i="68"/>
  <c r="B123" i="68"/>
  <c r="U65" i="68"/>
  <c r="V65" i="68" s="1"/>
  <c r="S65" i="68" s="1"/>
  <c r="T66" i="68" s="1"/>
  <c r="U65" i="70"/>
  <c r="V65" i="70" s="1"/>
  <c r="S65" i="70" s="1"/>
  <c r="T66" i="70" s="1"/>
  <c r="B123" i="70"/>
  <c r="B123" i="72"/>
  <c r="AN147" i="16"/>
  <c r="AN149" i="28"/>
  <c r="A126" i="73"/>
  <c r="A124" i="72"/>
  <c r="A125" i="71"/>
  <c r="A124" i="70"/>
  <c r="A130" i="69"/>
  <c r="A124" i="68"/>
  <c r="AN147" i="17"/>
  <c r="AM147" i="17"/>
  <c r="AK148" i="16"/>
  <c r="AJ149" i="16"/>
  <c r="AM148" i="16"/>
  <c r="AK148" i="17"/>
  <c r="AJ149" i="17"/>
  <c r="AM150" i="28"/>
  <c r="AK150" i="28"/>
  <c r="AJ151" i="28"/>
  <c r="J123" i="68" a="1"/>
  <c r="J123" i="72" a="1"/>
  <c r="J123" i="70" a="1"/>
  <c r="B124" i="70" a="1"/>
  <c r="B124" i="72" a="1"/>
  <c r="B124" i="68" a="1"/>
  <c r="J123" i="70" l="1"/>
  <c r="J123" i="68"/>
  <c r="J123" i="72"/>
  <c r="B124" i="68"/>
  <c r="B124" i="70"/>
  <c r="B124" i="72"/>
  <c r="AN148" i="16"/>
  <c r="AN150" i="28"/>
  <c r="A127" i="73"/>
  <c r="A125" i="72"/>
  <c r="A126" i="71"/>
  <c r="A125" i="70"/>
  <c r="A131" i="69"/>
  <c r="A125" i="68"/>
  <c r="AM148" i="17"/>
  <c r="AN148" i="17"/>
  <c r="AM149" i="16"/>
  <c r="AK149" i="16"/>
  <c r="AJ150" i="16"/>
  <c r="AJ150" i="17"/>
  <c r="AK149" i="17"/>
  <c r="AJ152" i="28"/>
  <c r="AM151" i="28"/>
  <c r="AK151" i="28"/>
  <c r="J124" i="68" a="1"/>
  <c r="J124" i="72" a="1"/>
  <c r="B125" i="72" a="1"/>
  <c r="B125" i="68" a="1"/>
  <c r="U66" i="70" a="1"/>
  <c r="U66" i="68" a="1"/>
  <c r="B125" i="70" a="1"/>
  <c r="J124" i="72" l="1"/>
  <c r="J124" i="68"/>
  <c r="B125" i="68"/>
  <c r="U66" i="68"/>
  <c r="V66" i="68" s="1"/>
  <c r="S66" i="68" s="1"/>
  <c r="T67" i="68" s="1"/>
  <c r="U66" i="70"/>
  <c r="V66" i="70" s="1"/>
  <c r="S66" i="70" s="1"/>
  <c r="T67" i="70" s="1"/>
  <c r="B125" i="70"/>
  <c r="B125" i="72"/>
  <c r="AN149" i="16"/>
  <c r="AN151" i="28"/>
  <c r="A128" i="73"/>
  <c r="A126" i="72"/>
  <c r="A127" i="71"/>
  <c r="A126" i="70"/>
  <c r="A132" i="69"/>
  <c r="A126" i="68"/>
  <c r="AM149" i="17"/>
  <c r="AN149" i="17"/>
  <c r="AM150" i="16"/>
  <c r="AK150" i="16"/>
  <c r="AJ151" i="16"/>
  <c r="AJ151" i="17"/>
  <c r="AK150" i="17"/>
  <c r="AK152" i="28"/>
  <c r="AJ153" i="28"/>
  <c r="AM152" i="28"/>
  <c r="J125" i="72" a="1"/>
  <c r="J125" i="68" a="1"/>
  <c r="B126" i="70" a="1"/>
  <c r="B126" i="72" a="1"/>
  <c r="B126" i="68" a="1"/>
  <c r="J125" i="72" l="1"/>
  <c r="J125" i="68"/>
  <c r="B126" i="68"/>
  <c r="B126" i="70"/>
  <c r="B126" i="72"/>
  <c r="AN150" i="16"/>
  <c r="AN152" i="28"/>
  <c r="A129" i="73"/>
  <c r="A127" i="72"/>
  <c r="A128" i="71"/>
  <c r="A127" i="70"/>
  <c r="A133" i="69"/>
  <c r="A127" i="68"/>
  <c r="AM150" i="17"/>
  <c r="AN150" i="17"/>
  <c r="AJ152" i="16"/>
  <c r="AM151" i="16"/>
  <c r="AK151" i="16"/>
  <c r="AK151" i="17"/>
  <c r="AJ152" i="17"/>
  <c r="AM153" i="28"/>
  <c r="AK153" i="28"/>
  <c r="AJ154" i="28"/>
  <c r="J126" i="72" a="1"/>
  <c r="J126" i="68" a="1"/>
  <c r="U67" i="70" a="1"/>
  <c r="B127" i="68" a="1"/>
  <c r="B127" i="72" a="1"/>
  <c r="U67" i="68" a="1"/>
  <c r="B127" i="70" a="1"/>
  <c r="J126" i="72" l="1"/>
  <c r="J126" i="68"/>
  <c r="B127" i="68"/>
  <c r="U67" i="68"/>
  <c r="V67" i="68" s="1"/>
  <c r="S67" i="68" s="1"/>
  <c r="T68" i="68" s="1"/>
  <c r="U67" i="70"/>
  <c r="V67" i="70" s="1"/>
  <c r="S67" i="70" s="1"/>
  <c r="T68" i="70" s="1"/>
  <c r="B127" i="70"/>
  <c r="B127" i="72"/>
  <c r="AN151" i="16"/>
  <c r="AN153" i="28"/>
  <c r="A130" i="73"/>
  <c r="A128" i="72"/>
  <c r="A129" i="71"/>
  <c r="A128" i="70"/>
  <c r="A134" i="69"/>
  <c r="A128" i="68"/>
  <c r="AN151" i="17"/>
  <c r="AM151" i="17"/>
  <c r="AK152" i="16"/>
  <c r="AJ153" i="16"/>
  <c r="AM152" i="16"/>
  <c r="AK152" i="17"/>
  <c r="AJ153" i="17"/>
  <c r="AM154" i="28"/>
  <c r="AK154" i="28"/>
  <c r="AJ155" i="28"/>
  <c r="J127" i="72" a="1"/>
  <c r="J127" i="68" a="1"/>
  <c r="B128" i="68" a="1"/>
  <c r="B128" i="70" a="1"/>
  <c r="B128" i="72" a="1"/>
  <c r="J127" i="72" l="1"/>
  <c r="J127" i="68"/>
  <c r="B128" i="68"/>
  <c r="B128" i="70"/>
  <c r="B128" i="72"/>
  <c r="AN152" i="16"/>
  <c r="AN154" i="28"/>
  <c r="A131" i="73"/>
  <c r="A129" i="72"/>
  <c r="A130" i="71"/>
  <c r="A129" i="70"/>
  <c r="A135" i="69"/>
  <c r="A129" i="68"/>
  <c r="AN152" i="17"/>
  <c r="AM152" i="17"/>
  <c r="AM153" i="16"/>
  <c r="AK153" i="16"/>
  <c r="AJ154" i="16"/>
  <c r="AJ154" i="17"/>
  <c r="AK153" i="17"/>
  <c r="AJ156" i="28"/>
  <c r="AM155" i="28"/>
  <c r="AK155" i="28"/>
  <c r="J128" i="72" a="1"/>
  <c r="J128" i="68" a="1"/>
  <c r="B129" i="72" a="1"/>
  <c r="B129" i="68" a="1"/>
  <c r="B129" i="70" a="1"/>
  <c r="U68" i="68" a="1"/>
  <c r="U68" i="70" a="1"/>
  <c r="J128" i="72" l="1"/>
  <c r="J128" i="68"/>
  <c r="B129" i="68"/>
  <c r="U68" i="68"/>
  <c r="V68" i="68" s="1"/>
  <c r="S68" i="68" s="1"/>
  <c r="T69" i="68" s="1"/>
  <c r="U68" i="70"/>
  <c r="V68" i="70" s="1"/>
  <c r="S68" i="70" s="1"/>
  <c r="T69" i="70" s="1"/>
  <c r="B129" i="70"/>
  <c r="B129" i="72"/>
  <c r="AN153" i="16"/>
  <c r="AN155" i="28"/>
  <c r="A132" i="73"/>
  <c r="A130" i="72"/>
  <c r="A131" i="71"/>
  <c r="A130" i="70"/>
  <c r="A136" i="69"/>
  <c r="A130" i="68"/>
  <c r="AN153" i="17"/>
  <c r="AM153" i="17"/>
  <c r="AM154" i="16"/>
  <c r="AK154" i="16"/>
  <c r="AJ155" i="16"/>
  <c r="AJ155" i="17"/>
  <c r="AK154" i="17"/>
  <c r="AK156" i="28"/>
  <c r="AJ157" i="28"/>
  <c r="AM156" i="28"/>
  <c r="J129" i="72" a="1"/>
  <c r="J129" i="68" a="1"/>
  <c r="B130" i="70" a="1"/>
  <c r="B130" i="68" a="1"/>
  <c r="B130" i="72" a="1"/>
  <c r="J129" i="72" l="1"/>
  <c r="J129" i="68"/>
  <c r="B130" i="68"/>
  <c r="B130" i="70"/>
  <c r="B130" i="72"/>
  <c r="AN154" i="16"/>
  <c r="AN156" i="28"/>
  <c r="A133" i="73"/>
  <c r="A131" i="72"/>
  <c r="A132" i="71"/>
  <c r="A131" i="70"/>
  <c r="A137" i="69"/>
  <c r="A131" i="68"/>
  <c r="AM154" i="17"/>
  <c r="AN154" i="17"/>
  <c r="AJ156" i="16"/>
  <c r="AM155" i="16"/>
  <c r="AK155" i="16"/>
  <c r="AK155" i="17"/>
  <c r="AJ156" i="17"/>
  <c r="AM157" i="28"/>
  <c r="AK157" i="28"/>
  <c r="AJ158" i="28"/>
  <c r="J130" i="72" a="1"/>
  <c r="J130" i="68" a="1"/>
  <c r="B131" i="70" a="1"/>
  <c r="U69" i="68" a="1"/>
  <c r="B131" i="68" a="1"/>
  <c r="U69" i="70" a="1"/>
  <c r="B131" i="72" a="1"/>
  <c r="J130" i="72" l="1"/>
  <c r="J130" i="68"/>
  <c r="B131" i="68"/>
  <c r="U69" i="68"/>
  <c r="V69" i="68" s="1"/>
  <c r="S69" i="68" s="1"/>
  <c r="T70" i="68" s="1"/>
  <c r="U69" i="70"/>
  <c r="V69" i="70" s="1"/>
  <c r="S69" i="70" s="1"/>
  <c r="T70" i="70" s="1"/>
  <c r="B131" i="70"/>
  <c r="B131" i="72"/>
  <c r="AN155" i="16"/>
  <c r="AN157" i="28"/>
  <c r="A134" i="73"/>
  <c r="A132" i="72"/>
  <c r="A133" i="71"/>
  <c r="A132" i="70"/>
  <c r="A138" i="69"/>
  <c r="A132" i="68"/>
  <c r="AN155" i="17"/>
  <c r="AM155" i="17"/>
  <c r="AK156" i="16"/>
  <c r="AJ157" i="16"/>
  <c r="AM156" i="16"/>
  <c r="AK156" i="17"/>
  <c r="AJ157" i="17"/>
  <c r="AM158" i="28"/>
  <c r="AK158" i="28"/>
  <c r="AJ159" i="28"/>
  <c r="J131" i="68" a="1"/>
  <c r="J131" i="72" a="1"/>
  <c r="B132" i="70" a="1"/>
  <c r="B132" i="72" a="1"/>
  <c r="B132" i="68" a="1"/>
  <c r="J131" i="72" l="1"/>
  <c r="J131" i="68"/>
  <c r="B132" i="68"/>
  <c r="B132" i="70"/>
  <c r="B132" i="72"/>
  <c r="AN156" i="16"/>
  <c r="AN158" i="28"/>
  <c r="A135" i="73"/>
  <c r="A133" i="72"/>
  <c r="A134" i="71"/>
  <c r="A133" i="70"/>
  <c r="A139" i="69"/>
  <c r="A133" i="68"/>
  <c r="AM156" i="17"/>
  <c r="AN156" i="17"/>
  <c r="AM157" i="16"/>
  <c r="AK157" i="16"/>
  <c r="AJ158" i="16"/>
  <c r="AJ158" i="17"/>
  <c r="AK157" i="17"/>
  <c r="AJ160" i="28"/>
  <c r="AM159" i="28"/>
  <c r="AK159" i="28"/>
  <c r="J132" i="68" a="1"/>
  <c r="J132" i="72" a="1"/>
  <c r="B133" i="72" a="1"/>
  <c r="B133" i="68" a="1"/>
  <c r="U70" i="70" a="1"/>
  <c r="U70" i="68" a="1"/>
  <c r="B133" i="70" a="1"/>
  <c r="J132" i="72" l="1"/>
  <c r="J132" i="68"/>
  <c r="B133" i="68"/>
  <c r="U70" i="68"/>
  <c r="V70" i="68" s="1"/>
  <c r="S70" i="68" s="1"/>
  <c r="T71" i="68" s="1"/>
  <c r="U70" i="70"/>
  <c r="V70" i="70" s="1"/>
  <c r="S70" i="70" s="1"/>
  <c r="T71" i="70" s="1"/>
  <c r="B133" i="70"/>
  <c r="B133" i="72"/>
  <c r="AN157" i="16"/>
  <c r="AN159" i="28"/>
  <c r="A136" i="73"/>
  <c r="A134" i="72"/>
  <c r="A135" i="71"/>
  <c r="A134" i="70"/>
  <c r="A140" i="69"/>
  <c r="A134" i="68"/>
  <c r="AM157" i="17"/>
  <c r="AN157" i="17"/>
  <c r="AM158" i="16"/>
  <c r="AK158" i="16"/>
  <c r="AJ159" i="16"/>
  <c r="AJ159" i="17"/>
  <c r="AK158" i="17"/>
  <c r="AK160" i="28"/>
  <c r="AJ161" i="28"/>
  <c r="AM160" i="28"/>
  <c r="J133" i="72" a="1"/>
  <c r="J133" i="68" a="1"/>
  <c r="B134" i="70" a="1"/>
  <c r="B134" i="72" a="1"/>
  <c r="B134" i="68" a="1"/>
  <c r="J133" i="68" l="1"/>
  <c r="J133" i="72"/>
  <c r="B134" i="68"/>
  <c r="B134" i="70"/>
  <c r="B134" i="72"/>
  <c r="AN158" i="16"/>
  <c r="AN160" i="28"/>
  <c r="A137" i="73"/>
  <c r="A135" i="72"/>
  <c r="A136" i="71"/>
  <c r="A135" i="70"/>
  <c r="A141" i="69"/>
  <c r="A135" i="68"/>
  <c r="AM158" i="17"/>
  <c r="AN158" i="17"/>
  <c r="AJ160" i="16"/>
  <c r="AM159" i="16"/>
  <c r="AK159" i="16"/>
  <c r="AK159" i="17"/>
  <c r="AJ160" i="17"/>
  <c r="AM161" i="28"/>
  <c r="AK161" i="28"/>
  <c r="AJ162" i="28"/>
  <c r="J134" i="68" a="1"/>
  <c r="J134" i="72" a="1"/>
  <c r="B135" i="72" a="1"/>
  <c r="U71" i="68" a="1"/>
  <c r="U71" i="70" a="1"/>
  <c r="B135" i="68" a="1"/>
  <c r="B135" i="70" a="1"/>
  <c r="J134" i="72" l="1"/>
  <c r="J134" i="68"/>
  <c r="B135" i="68"/>
  <c r="U71" i="68"/>
  <c r="V71" i="68" s="1"/>
  <c r="S71" i="68" s="1"/>
  <c r="T72" i="68" s="1"/>
  <c r="U71" i="70"/>
  <c r="V71" i="70" s="1"/>
  <c r="S71" i="70" s="1"/>
  <c r="T72" i="70" s="1"/>
  <c r="B135" i="70"/>
  <c r="B135" i="72"/>
  <c r="AN159" i="16"/>
  <c r="AN161" i="28"/>
  <c r="A138" i="73"/>
  <c r="A136" i="72"/>
  <c r="A137" i="71"/>
  <c r="A136" i="70"/>
  <c r="A142" i="69"/>
  <c r="A136" i="68"/>
  <c r="AN159" i="17"/>
  <c r="AM159" i="17"/>
  <c r="AK160" i="16"/>
  <c r="AJ161" i="16"/>
  <c r="AM160" i="16"/>
  <c r="AK160" i="17"/>
  <c r="AJ161" i="17"/>
  <c r="AK162" i="28"/>
  <c r="AJ163" i="28"/>
  <c r="AM162" i="28"/>
  <c r="J135" i="72" a="1"/>
  <c r="J135" i="68" a="1"/>
  <c r="B136" i="72" a="1"/>
  <c r="B136" i="68" a="1"/>
  <c r="B136" i="70" a="1"/>
  <c r="J135" i="72" l="1"/>
  <c r="J135" i="68"/>
  <c r="B136" i="68"/>
  <c r="B136" i="70"/>
  <c r="B136" i="72"/>
  <c r="AN160" i="16"/>
  <c r="AN162" i="28"/>
  <c r="A139" i="73"/>
  <c r="A137" i="72"/>
  <c r="A138" i="71"/>
  <c r="A137" i="70"/>
  <c r="A143" i="69"/>
  <c r="A137" i="68"/>
  <c r="AM160" i="17"/>
  <c r="AN160" i="17"/>
  <c r="AM161" i="16"/>
  <c r="AK161" i="16"/>
  <c r="AJ162" i="16"/>
  <c r="AJ162" i="17"/>
  <c r="AK161" i="17"/>
  <c r="AM163" i="28"/>
  <c r="AL163" i="28"/>
  <c r="AK163" i="28"/>
  <c r="AJ164" i="28"/>
  <c r="J136" i="68" a="1"/>
  <c r="J136" i="72" a="1"/>
  <c r="U72" i="70" a="1"/>
  <c r="B137" i="70" a="1"/>
  <c r="B137" i="68" a="1"/>
  <c r="B137" i="72" a="1"/>
  <c r="U72" i="68" a="1"/>
  <c r="J136" i="68" l="1"/>
  <c r="J136" i="72"/>
  <c r="B137" i="68"/>
  <c r="U72" i="68"/>
  <c r="V72" i="68" s="1"/>
  <c r="S72" i="68" s="1"/>
  <c r="T73" i="68" s="1"/>
  <c r="U72" i="70"/>
  <c r="V72" i="70" s="1"/>
  <c r="S72" i="70" s="1"/>
  <c r="T73" i="70" s="1"/>
  <c r="B137" i="70"/>
  <c r="B137" i="72"/>
  <c r="AN161" i="16"/>
  <c r="AN163" i="28"/>
  <c r="A140" i="73"/>
  <c r="A138" i="72"/>
  <c r="A139" i="71"/>
  <c r="A138" i="70"/>
  <c r="A144" i="69"/>
  <c r="A138" i="68"/>
  <c r="AN161" i="17"/>
  <c r="AM161" i="17"/>
  <c r="AM162" i="16"/>
  <c r="AK162" i="16"/>
  <c r="AJ163" i="16"/>
  <c r="AJ163" i="17"/>
  <c r="AK162" i="17"/>
  <c r="AK164" i="28"/>
  <c r="AJ165" i="28"/>
  <c r="AM164" i="28"/>
  <c r="J137" i="72" a="1"/>
  <c r="J137" i="68" a="1"/>
  <c r="B138" i="70" a="1"/>
  <c r="B138" i="68" a="1"/>
  <c r="B138" i="72" a="1"/>
  <c r="J137" i="72" l="1"/>
  <c r="J137" i="68"/>
  <c r="B138" i="68"/>
  <c r="B138" i="70"/>
  <c r="B138" i="72"/>
  <c r="AN162" i="16"/>
  <c r="AN164" i="28"/>
  <c r="A141" i="73"/>
  <c r="A139" i="72"/>
  <c r="A140" i="71"/>
  <c r="A139" i="70"/>
  <c r="A145" i="69"/>
  <c r="A139" i="68"/>
  <c r="AN162" i="17"/>
  <c r="AM162" i="17"/>
  <c r="AJ164" i="16"/>
  <c r="AM163" i="16"/>
  <c r="AL163" i="16"/>
  <c r="AK163" i="16"/>
  <c r="AJ164" i="17"/>
  <c r="AL163" i="17"/>
  <c r="AK163" i="17"/>
  <c r="AM165" i="28"/>
  <c r="AK165" i="28"/>
  <c r="AJ166" i="28"/>
  <c r="J138" i="68" a="1"/>
  <c r="J138" i="72" a="1"/>
  <c r="C139" i="68" a="1"/>
  <c r="B139" i="70" a="1"/>
  <c r="B139" i="68" a="1"/>
  <c r="C139" i="70" a="1"/>
  <c r="C139" i="72" a="1"/>
  <c r="B139" i="72" a="1"/>
  <c r="U73" i="68" a="1"/>
  <c r="U73" i="70" a="1"/>
  <c r="J138" i="72" l="1"/>
  <c r="J138" i="68"/>
  <c r="C139" i="68"/>
  <c r="B139" i="68"/>
  <c r="U73" i="68"/>
  <c r="V73" i="68" s="1"/>
  <c r="S73" i="68" s="1"/>
  <c r="T74" i="68" s="1"/>
  <c r="U73" i="70"/>
  <c r="V73" i="70" s="1"/>
  <c r="S73" i="70" s="1"/>
  <c r="T74" i="70" s="1"/>
  <c r="C139" i="70"/>
  <c r="B139" i="70"/>
  <c r="AO163" i="17"/>
  <c r="C139" i="72"/>
  <c r="B139" i="72"/>
  <c r="AN163" i="16"/>
  <c r="AN165" i="28"/>
  <c r="A142" i="73"/>
  <c r="A140" i="72"/>
  <c r="A141" i="71"/>
  <c r="A140" i="70"/>
  <c r="A146" i="69"/>
  <c r="A140" i="68"/>
  <c r="AN163" i="17"/>
  <c r="AM163" i="17"/>
  <c r="AK164" i="16"/>
  <c r="AJ165" i="16"/>
  <c r="AM164" i="16"/>
  <c r="AJ165" i="17"/>
  <c r="AK164" i="17"/>
  <c r="AK166" i="28"/>
  <c r="AJ167" i="28"/>
  <c r="AM166" i="28"/>
  <c r="J139" i="68" a="1"/>
  <c r="J139" i="72" a="1"/>
  <c r="B140" i="70" a="1"/>
  <c r="B140" i="72" a="1"/>
  <c r="D139" i="70" a="1"/>
  <c r="B140" i="68" a="1"/>
  <c r="J139" i="72" l="1"/>
  <c r="J139" i="68"/>
  <c r="B140" i="68"/>
  <c r="B140" i="70"/>
  <c r="D139" i="70"/>
  <c r="B140" i="72"/>
  <c r="AN164" i="16"/>
  <c r="AN166" i="28"/>
  <c r="A143" i="73"/>
  <c r="A141" i="72"/>
  <c r="A142" i="71"/>
  <c r="A141" i="70"/>
  <c r="A147" i="69"/>
  <c r="A141" i="68"/>
  <c r="AN164" i="17"/>
  <c r="AM164" i="17"/>
  <c r="AM165" i="16"/>
  <c r="AK165" i="16"/>
  <c r="AJ166" i="16"/>
  <c r="AJ166" i="17"/>
  <c r="AK165" i="17"/>
  <c r="AM167" i="28"/>
  <c r="AK167" i="28"/>
  <c r="AJ168" i="28"/>
  <c r="J140" i="68" a="1"/>
  <c r="J140" i="72" a="1"/>
  <c r="U74" i="70" a="1"/>
  <c r="U74" i="68" a="1"/>
  <c r="B141" i="68" a="1"/>
  <c r="B141" i="70" a="1"/>
  <c r="B141" i="72" a="1"/>
  <c r="J140" i="72" l="1"/>
  <c r="J140" i="68"/>
  <c r="B141" i="68"/>
  <c r="U74" i="68"/>
  <c r="V74" i="68" s="1"/>
  <c r="S74" i="68" s="1"/>
  <c r="T75" i="68" s="1"/>
  <c r="U74" i="70"/>
  <c r="V74" i="70" s="1"/>
  <c r="S74" i="70" s="1"/>
  <c r="T75" i="70" s="1"/>
  <c r="B141" i="70"/>
  <c r="B141" i="72"/>
  <c r="AN165" i="16"/>
  <c r="AN167" i="28"/>
  <c r="A144" i="73"/>
  <c r="A142" i="72"/>
  <c r="A143" i="71"/>
  <c r="A142" i="70"/>
  <c r="A148" i="69"/>
  <c r="A142" i="68"/>
  <c r="AM165" i="17"/>
  <c r="AN165" i="17"/>
  <c r="AM166" i="16"/>
  <c r="AK166" i="16"/>
  <c r="AJ167" i="16"/>
  <c r="AK166" i="17"/>
  <c r="AJ167" i="17"/>
  <c r="AK168" i="28"/>
  <c r="AJ169" i="28"/>
  <c r="AM168" i="28"/>
  <c r="J141" i="68" a="1"/>
  <c r="J141" i="72" a="1"/>
  <c r="B142" i="68" a="1"/>
  <c r="B142" i="72" a="1"/>
  <c r="B142" i="70" a="1"/>
  <c r="J141" i="68" l="1"/>
  <c r="J141" i="72"/>
  <c r="B142" i="68"/>
  <c r="B142" i="70"/>
  <c r="B142" i="72"/>
  <c r="AN166" i="16"/>
  <c r="AN168" i="28"/>
  <c r="A145" i="73"/>
  <c r="A143" i="72"/>
  <c r="A144" i="71"/>
  <c r="A143" i="70"/>
  <c r="A149" i="69"/>
  <c r="A143" i="68"/>
  <c r="AM166" i="17"/>
  <c r="AN166" i="17"/>
  <c r="AJ168" i="16"/>
  <c r="AM167" i="16"/>
  <c r="AK167" i="16"/>
  <c r="AJ168" i="17"/>
  <c r="AK167" i="17"/>
  <c r="AM169" i="28"/>
  <c r="AJ170" i="28"/>
  <c r="AK169" i="28"/>
  <c r="J142" i="72" a="1"/>
  <c r="J142" i="68" a="1"/>
  <c r="U75" i="70" a="1"/>
  <c r="B143" i="70" a="1"/>
  <c r="U75" i="68" a="1"/>
  <c r="B143" i="72" a="1"/>
  <c r="B143" i="68" a="1"/>
  <c r="J142" i="68" l="1"/>
  <c r="J142" i="72"/>
  <c r="B143" i="68"/>
  <c r="U75" i="68"/>
  <c r="V75" i="68" s="1"/>
  <c r="S75" i="68" s="1"/>
  <c r="T76" i="68" s="1"/>
  <c r="U75" i="70"/>
  <c r="V75" i="70" s="1"/>
  <c r="S75" i="70" s="1"/>
  <c r="T76" i="70" s="1"/>
  <c r="B143" i="70"/>
  <c r="B143" i="72"/>
  <c r="AN167" i="16"/>
  <c r="AN169" i="28"/>
  <c r="A146" i="73"/>
  <c r="A144" i="72"/>
  <c r="A145" i="71"/>
  <c r="A144" i="70"/>
  <c r="A150" i="69"/>
  <c r="A144" i="68"/>
  <c r="AN167" i="17"/>
  <c r="AM167" i="17"/>
  <c r="AK168" i="16"/>
  <c r="AJ169" i="16"/>
  <c r="AM168" i="16"/>
  <c r="AK168" i="17"/>
  <c r="AJ169" i="17"/>
  <c r="AK170" i="28"/>
  <c r="AM170" i="28"/>
  <c r="AJ171" i="28"/>
  <c r="J143" i="68" a="1"/>
  <c r="J143" i="72" a="1"/>
  <c r="B144" i="72" a="1"/>
  <c r="B144" i="68" a="1"/>
  <c r="B144" i="70" a="1"/>
  <c r="J143" i="72" l="1"/>
  <c r="J143" i="68"/>
  <c r="B144" i="68"/>
  <c r="B144" i="70"/>
  <c r="B144" i="72"/>
  <c r="AN168" i="16"/>
  <c r="AN170" i="28"/>
  <c r="A147" i="73"/>
  <c r="A145" i="72"/>
  <c r="A146" i="71"/>
  <c r="A145" i="70"/>
  <c r="A151" i="69"/>
  <c r="A145" i="68"/>
  <c r="AM168" i="17"/>
  <c r="AN168" i="17"/>
  <c r="AM169" i="16"/>
  <c r="AK169" i="16"/>
  <c r="AJ170" i="16"/>
  <c r="AJ170" i="17"/>
  <c r="AK169" i="17"/>
  <c r="AM171" i="28"/>
  <c r="AJ172" i="28"/>
  <c r="AK171" i="28"/>
  <c r="J144" i="72" a="1"/>
  <c r="J144" i="68" a="1"/>
  <c r="U76" i="70" a="1"/>
  <c r="B145" i="70" a="1"/>
  <c r="U76" i="68" a="1"/>
  <c r="B145" i="72" a="1"/>
  <c r="B145" i="68" a="1"/>
  <c r="J144" i="72" l="1"/>
  <c r="J144" i="68"/>
  <c r="B145" i="68"/>
  <c r="U76" i="68"/>
  <c r="V76" i="68" s="1"/>
  <c r="S76" i="68" s="1"/>
  <c r="T77" i="68" s="1"/>
  <c r="U76" i="70"/>
  <c r="V76" i="70" s="1"/>
  <c r="S76" i="70" s="1"/>
  <c r="T77" i="70" s="1"/>
  <c r="B145" i="70"/>
  <c r="B145" i="72"/>
  <c r="AN169" i="16"/>
  <c r="AN171" i="28"/>
  <c r="A148" i="73"/>
  <c r="A146" i="72"/>
  <c r="A147" i="71"/>
  <c r="A146" i="70"/>
  <c r="A152" i="69"/>
  <c r="A146" i="68"/>
  <c r="AM169" i="17"/>
  <c r="AN169" i="17"/>
  <c r="AM170" i="16"/>
  <c r="AK170" i="16"/>
  <c r="AJ171" i="16"/>
  <c r="AK170" i="17"/>
  <c r="AJ171" i="17"/>
  <c r="AM172" i="28"/>
  <c r="AK172" i="28"/>
  <c r="AJ173" i="28"/>
  <c r="J145" i="72" a="1"/>
  <c r="J145" i="68" a="1"/>
  <c r="B146" i="68" a="1"/>
  <c r="B146" i="72" a="1"/>
  <c r="B146" i="70" a="1"/>
  <c r="J145" i="72" l="1"/>
  <c r="J145" i="68"/>
  <c r="B146" i="68"/>
  <c r="B146" i="70"/>
  <c r="B146" i="72"/>
  <c r="AN170" i="16"/>
  <c r="AN172" i="28"/>
  <c r="A149" i="73"/>
  <c r="A147" i="72"/>
  <c r="A148" i="71"/>
  <c r="A147" i="70"/>
  <c r="A153" i="69"/>
  <c r="A147" i="68"/>
  <c r="AN170" i="17"/>
  <c r="AM170" i="17"/>
  <c r="AJ172" i="16"/>
  <c r="AM171" i="16"/>
  <c r="AK171" i="16"/>
  <c r="AJ172" i="17"/>
  <c r="AK171" i="17"/>
  <c r="AM173" i="28"/>
  <c r="AJ174" i="28"/>
  <c r="AK173" i="28"/>
  <c r="J146" i="72" a="1"/>
  <c r="J146" i="68" a="1"/>
  <c r="B147" i="72" a="1"/>
  <c r="B147" i="68" a="1"/>
  <c r="U77" i="68" a="1"/>
  <c r="B147" i="70" a="1"/>
  <c r="U77" i="70" a="1"/>
  <c r="J146" i="72" l="1"/>
  <c r="J146" i="68"/>
  <c r="B147" i="68"/>
  <c r="U77" i="68"/>
  <c r="V77" i="68" s="1"/>
  <c r="S77" i="68" s="1"/>
  <c r="T78" i="68" s="1"/>
  <c r="U77" i="70"/>
  <c r="V77" i="70" s="1"/>
  <c r="S77" i="70" s="1"/>
  <c r="T78" i="70" s="1"/>
  <c r="B147" i="70"/>
  <c r="B147" i="72"/>
  <c r="AN171" i="16"/>
  <c r="AN173" i="28"/>
  <c r="A150" i="73"/>
  <c r="A148" i="72"/>
  <c r="A149" i="71"/>
  <c r="A148" i="70"/>
  <c r="A154" i="69"/>
  <c r="A148" i="68"/>
  <c r="AN171" i="17"/>
  <c r="AM171" i="17"/>
  <c r="AK172" i="16"/>
  <c r="AJ173" i="16"/>
  <c r="AM172" i="16"/>
  <c r="AK172" i="17"/>
  <c r="AJ173" i="17"/>
  <c r="AK174" i="28"/>
  <c r="AM174" i="28"/>
  <c r="AJ175" i="28"/>
  <c r="J147" i="68" a="1"/>
  <c r="J147" i="72" a="1"/>
  <c r="B148" i="70" a="1"/>
  <c r="B148" i="72" a="1"/>
  <c r="B148" i="68" a="1"/>
  <c r="J147" i="68" l="1"/>
  <c r="J147" i="72"/>
  <c r="B148" i="68"/>
  <c r="B148" i="70"/>
  <c r="B148" i="72"/>
  <c r="AN172" i="16"/>
  <c r="AN174" i="28"/>
  <c r="A151" i="73"/>
  <c r="A149" i="72"/>
  <c r="A150" i="71"/>
  <c r="A149" i="70"/>
  <c r="A155" i="69"/>
  <c r="A149" i="68"/>
  <c r="AM172" i="17"/>
  <c r="AN172" i="17"/>
  <c r="AM173" i="16"/>
  <c r="AK173" i="16"/>
  <c r="AJ174" i="16"/>
  <c r="AJ174" i="17"/>
  <c r="AK173" i="17"/>
  <c r="AM175" i="28"/>
  <c r="AK175" i="28"/>
  <c r="AJ176" i="28"/>
  <c r="J148" i="68" a="1"/>
  <c r="J148" i="72" a="1"/>
  <c r="U78" i="68" a="1"/>
  <c r="B149" i="72" a="1"/>
  <c r="B149" i="68" a="1"/>
  <c r="U78" i="70" a="1"/>
  <c r="B149" i="70" a="1"/>
  <c r="J148" i="68" l="1"/>
  <c r="J148" i="72"/>
  <c r="B149" i="68"/>
  <c r="U78" i="68"/>
  <c r="V78" i="68" s="1"/>
  <c r="S78" i="68" s="1"/>
  <c r="T79" i="68" s="1"/>
  <c r="U78" i="70"/>
  <c r="V78" i="70" s="1"/>
  <c r="S78" i="70" s="1"/>
  <c r="T79" i="70" s="1"/>
  <c r="B149" i="70"/>
  <c r="B149" i="72"/>
  <c r="AN173" i="16"/>
  <c r="AN175" i="28"/>
  <c r="A152" i="73"/>
  <c r="A150" i="72"/>
  <c r="A151" i="71"/>
  <c r="A150" i="70"/>
  <c r="A156" i="69"/>
  <c r="A150" i="68"/>
  <c r="AM173" i="17"/>
  <c r="AN173" i="17"/>
  <c r="AM174" i="16"/>
  <c r="AK174" i="16"/>
  <c r="AJ175" i="16"/>
  <c r="AJ175" i="17"/>
  <c r="AK174" i="17"/>
  <c r="AM176" i="28"/>
  <c r="AK176" i="28"/>
  <c r="AJ177" i="28"/>
  <c r="J149" i="68" a="1"/>
  <c r="J149" i="72" a="1"/>
  <c r="B150" i="68" a="1"/>
  <c r="B150" i="70" a="1"/>
  <c r="B150" i="72" a="1"/>
  <c r="J149" i="68" l="1"/>
  <c r="J149" i="72"/>
  <c r="B150" i="68"/>
  <c r="B150" i="70"/>
  <c r="B150" i="72"/>
  <c r="AN174" i="16"/>
  <c r="AN176" i="28"/>
  <c r="A153" i="73"/>
  <c r="A151" i="72"/>
  <c r="A152" i="71"/>
  <c r="A151" i="70"/>
  <c r="A157" i="69"/>
  <c r="A151" i="68"/>
  <c r="AM174" i="17"/>
  <c r="AN174" i="17"/>
  <c r="AJ176" i="16"/>
  <c r="AM175" i="16"/>
  <c r="AK175" i="16"/>
  <c r="AJ176" i="17"/>
  <c r="AK175" i="17"/>
  <c r="AJ178" i="28"/>
  <c r="AM177" i="28"/>
  <c r="AK177" i="28"/>
  <c r="J150" i="68" a="1"/>
  <c r="J150" i="72" a="1"/>
  <c r="U79" i="68" a="1"/>
  <c r="B151" i="68" a="1"/>
  <c r="B151" i="72" a="1"/>
  <c r="B151" i="70" a="1"/>
  <c r="U79" i="70" a="1"/>
  <c r="J150" i="72" l="1"/>
  <c r="J150" i="68"/>
  <c r="B151" i="68"/>
  <c r="U79" i="68"/>
  <c r="V79" i="68" s="1"/>
  <c r="S79" i="68" s="1"/>
  <c r="T80" i="68" s="1"/>
  <c r="U79" i="70"/>
  <c r="V79" i="70" s="1"/>
  <c r="S79" i="70" s="1"/>
  <c r="T80" i="70" s="1"/>
  <c r="B151" i="70"/>
  <c r="B151" i="72"/>
  <c r="AN175" i="16"/>
  <c r="AN177" i="28"/>
  <c r="A154" i="73"/>
  <c r="A152" i="72"/>
  <c r="A153" i="71"/>
  <c r="A152" i="70"/>
  <c r="A158" i="69"/>
  <c r="A152" i="68"/>
  <c r="AN175" i="17"/>
  <c r="AM175" i="17"/>
  <c r="AK176" i="16"/>
  <c r="AJ177" i="16"/>
  <c r="AM176" i="16"/>
  <c r="AJ177" i="17"/>
  <c r="AK176" i="17"/>
  <c r="AK178" i="28"/>
  <c r="AJ179" i="28"/>
  <c r="AM178" i="28"/>
  <c r="J151" i="72" a="1"/>
  <c r="J151" i="68" a="1"/>
  <c r="B152" i="68" a="1"/>
  <c r="B152" i="70" a="1"/>
  <c r="B152" i="72" a="1"/>
  <c r="J151" i="68" l="1"/>
  <c r="J151" i="72"/>
  <c r="B152" i="68"/>
  <c r="B152" i="70"/>
  <c r="B152" i="72"/>
  <c r="AN176" i="16"/>
  <c r="AN178" i="28"/>
  <c r="A155" i="73"/>
  <c r="A153" i="72"/>
  <c r="A154" i="71"/>
  <c r="A153" i="70"/>
  <c r="A159" i="69"/>
  <c r="A153" i="68"/>
  <c r="AN176" i="17"/>
  <c r="AM176" i="17"/>
  <c r="AM177" i="16"/>
  <c r="AK177" i="16"/>
  <c r="AJ178" i="16"/>
  <c r="AJ178" i="17"/>
  <c r="AK177" i="17"/>
  <c r="AM179" i="28"/>
  <c r="AK179" i="28"/>
  <c r="AJ180" i="28"/>
  <c r="J152" i="68" a="1"/>
  <c r="J152" i="72" a="1"/>
  <c r="B153" i="70" a="1"/>
  <c r="B153" i="72" a="1"/>
  <c r="B153" i="68" a="1"/>
  <c r="U80" i="70" a="1"/>
  <c r="U80" i="68" a="1"/>
  <c r="J152" i="68" l="1"/>
  <c r="J152" i="72"/>
  <c r="B153" i="68"/>
  <c r="U80" i="68"/>
  <c r="V80" i="68" s="1"/>
  <c r="S80" i="68" s="1"/>
  <c r="T81" i="68" s="1"/>
  <c r="U80" i="70"/>
  <c r="V80" i="70" s="1"/>
  <c r="S80" i="70" s="1"/>
  <c r="T81" i="70" s="1"/>
  <c r="B153" i="70"/>
  <c r="B153" i="72"/>
  <c r="AN177" i="16"/>
  <c r="AN179" i="28"/>
  <c r="A156" i="73"/>
  <c r="A154" i="72"/>
  <c r="A155" i="71"/>
  <c r="A154" i="70"/>
  <c r="A160" i="69"/>
  <c r="A154" i="68"/>
  <c r="AM177" i="17"/>
  <c r="AN177" i="17"/>
  <c r="AM178" i="16"/>
  <c r="AK178" i="16"/>
  <c r="AJ179" i="16"/>
  <c r="AJ179" i="17"/>
  <c r="AK178" i="17"/>
  <c r="AM180" i="28"/>
  <c r="AK180" i="28"/>
  <c r="AJ181" i="28"/>
  <c r="J153" i="68" a="1"/>
  <c r="J153" i="72" a="1"/>
  <c r="B154" i="70" a="1"/>
  <c r="B154" i="68" a="1"/>
  <c r="B154" i="72" a="1"/>
  <c r="J153" i="72" l="1"/>
  <c r="J153" i="68"/>
  <c r="B154" i="68"/>
  <c r="B154" i="70"/>
  <c r="B154" i="72"/>
  <c r="AN178" i="16"/>
  <c r="AN180" i="28"/>
  <c r="A157" i="73"/>
  <c r="A155" i="72"/>
  <c r="A156" i="71"/>
  <c r="A155" i="70"/>
  <c r="A161" i="69"/>
  <c r="A155" i="68"/>
  <c r="AM178" i="17"/>
  <c r="AN178" i="17"/>
  <c r="AJ180" i="16"/>
  <c r="AM179" i="16"/>
  <c r="AK179" i="16"/>
  <c r="AJ180" i="17"/>
  <c r="AK179" i="17"/>
  <c r="AJ182" i="28"/>
  <c r="AM181" i="28"/>
  <c r="AK181" i="28"/>
  <c r="J154" i="68" a="1"/>
  <c r="J154" i="72" a="1"/>
  <c r="B155" i="72" a="1"/>
  <c r="U81" i="68" a="1"/>
  <c r="U81" i="70" a="1"/>
  <c r="B155" i="68" a="1"/>
  <c r="B155" i="70" a="1"/>
  <c r="J154" i="68" l="1"/>
  <c r="J154" i="72"/>
  <c r="B155" i="68"/>
  <c r="U81" i="68"/>
  <c r="V81" i="68" s="1"/>
  <c r="S81" i="68" s="1"/>
  <c r="T82" i="68" s="1"/>
  <c r="U81" i="70"/>
  <c r="V81" i="70" s="1"/>
  <c r="S81" i="70" s="1"/>
  <c r="T82" i="70" s="1"/>
  <c r="B155" i="70"/>
  <c r="B155" i="72"/>
  <c r="AN179" i="16"/>
  <c r="AN181" i="28"/>
  <c r="A158" i="73"/>
  <c r="A156" i="72"/>
  <c r="A157" i="71"/>
  <c r="A156" i="70"/>
  <c r="A162" i="69"/>
  <c r="A156" i="68"/>
  <c r="AN179" i="17"/>
  <c r="AM179" i="17"/>
  <c r="AK180" i="16"/>
  <c r="AJ181" i="16"/>
  <c r="AM180" i="16"/>
  <c r="AJ181" i="17"/>
  <c r="AK180" i="17"/>
  <c r="AK182" i="28"/>
  <c r="AM182" i="28"/>
  <c r="AJ183" i="28"/>
  <c r="J155" i="72" a="1"/>
  <c r="J155" i="68" a="1"/>
  <c r="B156" i="72" a="1"/>
  <c r="B156" i="68" a="1"/>
  <c r="B156" i="70" a="1"/>
  <c r="J155" i="72" l="1"/>
  <c r="J155" i="68"/>
  <c r="B156" i="68"/>
  <c r="B156" i="70"/>
  <c r="B156" i="72"/>
  <c r="AN180" i="16"/>
  <c r="AN182" i="28"/>
  <c r="A159" i="73"/>
  <c r="A157" i="72"/>
  <c r="A158" i="71"/>
  <c r="A157" i="70"/>
  <c r="A163" i="69"/>
  <c r="A157" i="68"/>
  <c r="AM180" i="17"/>
  <c r="AN180" i="17"/>
  <c r="AM181" i="16"/>
  <c r="AK181" i="16"/>
  <c r="AJ182" i="16"/>
  <c r="AJ182" i="17"/>
  <c r="AK181" i="17"/>
  <c r="AM183" i="28"/>
  <c r="AK183" i="28"/>
  <c r="AJ184" i="28"/>
  <c r="J156" i="72" a="1"/>
  <c r="J156" i="68" a="1"/>
  <c r="U82" i="70" a="1"/>
  <c r="B157" i="68" a="1"/>
  <c r="B157" i="70" a="1"/>
  <c r="B157" i="72" a="1"/>
  <c r="U82" i="68" a="1"/>
  <c r="J156" i="72" l="1"/>
  <c r="J156" i="68"/>
  <c r="B157" i="68"/>
  <c r="U82" i="68"/>
  <c r="V82" i="68" s="1"/>
  <c r="S82" i="68" s="1"/>
  <c r="T83" i="68" s="1"/>
  <c r="U82" i="70"/>
  <c r="V82" i="70" s="1"/>
  <c r="S82" i="70" s="1"/>
  <c r="T83" i="70" s="1"/>
  <c r="B157" i="70"/>
  <c r="B157" i="72"/>
  <c r="AN181" i="16"/>
  <c r="AN183" i="28"/>
  <c r="A160" i="73"/>
  <c r="A158" i="72"/>
  <c r="A159" i="71"/>
  <c r="A158" i="70"/>
  <c r="A164" i="69"/>
  <c r="A158" i="68"/>
  <c r="AM181" i="17"/>
  <c r="AN181" i="17"/>
  <c r="AM182" i="16"/>
  <c r="AK182" i="16"/>
  <c r="AJ183" i="16"/>
  <c r="AK182" i="17"/>
  <c r="AJ183" i="17"/>
  <c r="AM184" i="28"/>
  <c r="AK184" i="28"/>
  <c r="AJ185" i="28"/>
  <c r="J157" i="72" a="1"/>
  <c r="J157" i="68" a="1"/>
  <c r="B158" i="70" a="1"/>
  <c r="B158" i="68" a="1"/>
  <c r="B158" i="72" a="1"/>
  <c r="J157" i="72" l="1"/>
  <c r="J157" i="68"/>
  <c r="B158" i="68"/>
  <c r="B158" i="70"/>
  <c r="B158" i="72"/>
  <c r="AN182" i="16"/>
  <c r="AN184" i="28"/>
  <c r="A161" i="73"/>
  <c r="A159" i="72"/>
  <c r="A160" i="71"/>
  <c r="A159" i="70"/>
  <c r="A165" i="69"/>
  <c r="A159" i="68"/>
  <c r="AN182" i="17"/>
  <c r="AM182" i="17"/>
  <c r="AJ184" i="16"/>
  <c r="AM183" i="16"/>
  <c r="AK183" i="16"/>
  <c r="AJ184" i="17"/>
  <c r="AK183" i="17"/>
  <c r="AJ186" i="28"/>
  <c r="AM185" i="28"/>
  <c r="AK185" i="28"/>
  <c r="J158" i="68" a="1"/>
  <c r="J158" i="72" a="1"/>
  <c r="B159" i="68" a="1"/>
  <c r="U83" i="70" a="1"/>
  <c r="U83" i="68" a="1"/>
  <c r="B159" i="70" a="1"/>
  <c r="B159" i="72" a="1"/>
  <c r="J158" i="68" l="1"/>
  <c r="J158" i="72"/>
  <c r="B159" i="68"/>
  <c r="U83" i="68"/>
  <c r="V83" i="68" s="1"/>
  <c r="S83" i="68" s="1"/>
  <c r="T84" i="68" s="1"/>
  <c r="U83" i="70"/>
  <c r="V83" i="70" s="1"/>
  <c r="S83" i="70" s="1"/>
  <c r="T84" i="70" s="1"/>
  <c r="B159" i="70"/>
  <c r="B159" i="72"/>
  <c r="AN183" i="16"/>
  <c r="AN185" i="28"/>
  <c r="A162" i="73"/>
  <c r="A160" i="72"/>
  <c r="A161" i="71"/>
  <c r="A160" i="70"/>
  <c r="A166" i="69"/>
  <c r="A160" i="68"/>
  <c r="AN183" i="17"/>
  <c r="AM183" i="17"/>
  <c r="AK184" i="16"/>
  <c r="AJ185" i="16"/>
  <c r="AM184" i="16"/>
  <c r="AK184" i="17"/>
  <c r="AJ185" i="17"/>
  <c r="AK186" i="28"/>
  <c r="AJ187" i="28"/>
  <c r="AM186" i="28"/>
  <c r="J159" i="68" a="1"/>
  <c r="J159" i="72" a="1"/>
  <c r="B160" i="72" a="1"/>
  <c r="B160" i="70" a="1"/>
  <c r="B160" i="68" a="1"/>
  <c r="J159" i="68" l="1"/>
  <c r="J159" i="72"/>
  <c r="B160" i="68"/>
  <c r="B160" i="70"/>
  <c r="B160" i="72"/>
  <c r="AN184" i="16"/>
  <c r="AN186" i="28"/>
  <c r="A163" i="73"/>
  <c r="A161" i="72"/>
  <c r="A162" i="71"/>
  <c r="A161" i="70"/>
  <c r="A167" i="69"/>
  <c r="A161" i="68"/>
  <c r="AN184" i="17"/>
  <c r="AM184" i="17"/>
  <c r="AM185" i="16"/>
  <c r="AK185" i="16"/>
  <c r="AJ186" i="16"/>
  <c r="AJ186" i="17"/>
  <c r="AK185" i="17"/>
  <c r="AM187" i="28"/>
  <c r="AK187" i="28"/>
  <c r="AJ188" i="28"/>
  <c r="J160" i="72" a="1"/>
  <c r="J160" i="68" a="1"/>
  <c r="U84" i="68" a="1"/>
  <c r="B161" i="68" a="1"/>
  <c r="U84" i="70" a="1"/>
  <c r="B161" i="72" a="1"/>
  <c r="B161" i="70" a="1"/>
  <c r="J160" i="68" l="1"/>
  <c r="J160" i="72"/>
  <c r="B161" i="68"/>
  <c r="U84" i="68"/>
  <c r="V84" i="68" s="1"/>
  <c r="S84" i="68" s="1"/>
  <c r="T85" i="68" s="1"/>
  <c r="U84" i="70"/>
  <c r="V84" i="70" s="1"/>
  <c r="S84" i="70" s="1"/>
  <c r="T85" i="70" s="1"/>
  <c r="B161" i="70"/>
  <c r="B161" i="72"/>
  <c r="AN185" i="16"/>
  <c r="AN187" i="28"/>
  <c r="A164" i="73"/>
  <c r="A162" i="72"/>
  <c r="A163" i="71"/>
  <c r="A162" i="70"/>
  <c r="A168" i="69"/>
  <c r="A162" i="68"/>
  <c r="AN185" i="17"/>
  <c r="AM185" i="17"/>
  <c r="AM186" i="16"/>
  <c r="AK186" i="16"/>
  <c r="AJ187" i="16"/>
  <c r="AK186" i="17"/>
  <c r="AJ187" i="17"/>
  <c r="AM188" i="28"/>
  <c r="AK188" i="28"/>
  <c r="AJ189" i="28"/>
  <c r="J161" i="72" a="1"/>
  <c r="J161" i="68" a="1"/>
  <c r="B162" i="72" a="1"/>
  <c r="B162" i="68" a="1"/>
  <c r="B162" i="70" a="1"/>
  <c r="J161" i="68" l="1"/>
  <c r="J161" i="72"/>
  <c r="B162" i="68"/>
  <c r="B162" i="70"/>
  <c r="B162" i="72"/>
  <c r="AN186" i="16"/>
  <c r="AN188" i="28"/>
  <c r="A165" i="73"/>
  <c r="A163" i="72"/>
  <c r="A164" i="71"/>
  <c r="A163" i="70"/>
  <c r="A169" i="69"/>
  <c r="A163" i="68"/>
  <c r="AM186" i="17"/>
  <c r="AN186" i="17"/>
  <c r="AJ188" i="16"/>
  <c r="AM187" i="16"/>
  <c r="AK187" i="16"/>
  <c r="AJ188" i="17"/>
  <c r="AK187" i="17"/>
  <c r="AJ190" i="28"/>
  <c r="AM189" i="28"/>
  <c r="AK189" i="28"/>
  <c r="J162" i="72" a="1"/>
  <c r="J162" i="68" a="1"/>
  <c r="U85" i="70" a="1"/>
  <c r="B163" i="70" a="1"/>
  <c r="B163" i="68" a="1"/>
  <c r="B163" i="72" a="1"/>
  <c r="U85" i="68" a="1"/>
  <c r="J162" i="72" l="1"/>
  <c r="J162" i="68"/>
  <c r="B163" i="68"/>
  <c r="U85" i="68"/>
  <c r="V85" i="68" s="1"/>
  <c r="S85" i="68" s="1"/>
  <c r="T86" i="68" s="1"/>
  <c r="U85" i="70"/>
  <c r="V85" i="70" s="1"/>
  <c r="S85" i="70" s="1"/>
  <c r="T86" i="70" s="1"/>
  <c r="B163" i="70"/>
  <c r="B163" i="72"/>
  <c r="AN187" i="16"/>
  <c r="AN189" i="28"/>
  <c r="A166" i="73"/>
  <c r="A164" i="72"/>
  <c r="A165" i="71"/>
  <c r="A164" i="70"/>
  <c r="A170" i="69"/>
  <c r="A164" i="68"/>
  <c r="AN187" i="17"/>
  <c r="AM187" i="17"/>
  <c r="AK188" i="16"/>
  <c r="AJ189" i="16"/>
  <c r="AM188" i="16"/>
  <c r="AK188" i="17"/>
  <c r="AJ189" i="17"/>
  <c r="AK190" i="28"/>
  <c r="AM190" i="28"/>
  <c r="AJ191" i="28"/>
  <c r="J163" i="72" a="1"/>
  <c r="J163" i="68" a="1"/>
  <c r="B164" i="68" a="1"/>
  <c r="B164" i="72" a="1"/>
  <c r="B164" i="70" a="1"/>
  <c r="J163" i="68" l="1"/>
  <c r="J163" i="72"/>
  <c r="B164" i="68"/>
  <c r="B164" i="70"/>
  <c r="B164" i="72"/>
  <c r="AN188" i="16"/>
  <c r="AN190" i="28"/>
  <c r="A167" i="73"/>
  <c r="A165" i="72"/>
  <c r="A166" i="71"/>
  <c r="A165" i="70"/>
  <c r="A171" i="69"/>
  <c r="A165" i="68"/>
  <c r="AN188" i="17"/>
  <c r="AM188" i="17"/>
  <c r="AM189" i="16"/>
  <c r="AK189" i="16"/>
  <c r="AJ190" i="16"/>
  <c r="AJ190" i="17"/>
  <c r="AK189" i="17"/>
  <c r="AM191" i="28"/>
  <c r="AK191" i="28"/>
  <c r="AJ192" i="28"/>
  <c r="J164" i="68" a="1"/>
  <c r="J164" i="72" a="1"/>
  <c r="B165" i="70" a="1"/>
  <c r="B165" i="72" a="1"/>
  <c r="U86" i="68" a="1"/>
  <c r="U86" i="70" a="1"/>
  <c r="B165" i="68" a="1"/>
  <c r="J164" i="68" l="1"/>
  <c r="J164" i="72"/>
  <c r="B165" i="68"/>
  <c r="U86" i="68"/>
  <c r="V86" i="68" s="1"/>
  <c r="S86" i="68" s="1"/>
  <c r="T87" i="68" s="1"/>
  <c r="U86" i="70"/>
  <c r="V86" i="70" s="1"/>
  <c r="S86" i="70" s="1"/>
  <c r="T87" i="70" s="1"/>
  <c r="B165" i="70"/>
  <c r="B165" i="72"/>
  <c r="AN189" i="16"/>
  <c r="AN191" i="28"/>
  <c r="A168" i="73"/>
  <c r="A166" i="72"/>
  <c r="A167" i="71"/>
  <c r="A166" i="70"/>
  <c r="A172" i="69"/>
  <c r="A166" i="68"/>
  <c r="AM189" i="17"/>
  <c r="AN189" i="17"/>
  <c r="AM190" i="16"/>
  <c r="AK190" i="16"/>
  <c r="AJ191" i="16"/>
  <c r="AK190" i="17"/>
  <c r="AJ191" i="17"/>
  <c r="AM192" i="28"/>
  <c r="AK192" i="28"/>
  <c r="AJ193" i="28"/>
  <c r="J165" i="72" a="1"/>
  <c r="J165" i="68" a="1"/>
  <c r="B166" i="72" a="1"/>
  <c r="B166" i="68" a="1"/>
  <c r="B166" i="70" a="1"/>
  <c r="J165" i="72" l="1"/>
  <c r="J165" i="68"/>
  <c r="B166" i="68"/>
  <c r="B166" i="70"/>
  <c r="B166" i="72"/>
  <c r="AN190" i="16"/>
  <c r="AN192" i="28"/>
  <c r="A169" i="73"/>
  <c r="A167" i="72"/>
  <c r="A168" i="71"/>
  <c r="A167" i="70"/>
  <c r="A173" i="69"/>
  <c r="A167" i="68"/>
  <c r="AM190" i="17"/>
  <c r="AN190" i="17"/>
  <c r="AJ192" i="16"/>
  <c r="AM191" i="16"/>
  <c r="AK191" i="16"/>
  <c r="AJ192" i="17"/>
  <c r="AK191" i="17"/>
  <c r="AJ194" i="28"/>
  <c r="AM193" i="28"/>
  <c r="AK193" i="28"/>
  <c r="J166" i="68" a="1"/>
  <c r="J166" i="72" a="1"/>
  <c r="B167" i="70" a="1"/>
  <c r="U87" i="68" a="1"/>
  <c r="U87" i="70" a="1"/>
  <c r="B167" i="72" a="1"/>
  <c r="B167" i="68" a="1"/>
  <c r="J166" i="72" l="1"/>
  <c r="J166" i="68"/>
  <c r="B167" i="68"/>
  <c r="U87" i="68"/>
  <c r="V87" i="68" s="1"/>
  <c r="S87" i="68" s="1"/>
  <c r="T88" i="68" s="1"/>
  <c r="U87" i="70"/>
  <c r="V87" i="70" s="1"/>
  <c r="S87" i="70" s="1"/>
  <c r="T88" i="70" s="1"/>
  <c r="B167" i="70"/>
  <c r="B167" i="72"/>
  <c r="AN191" i="16"/>
  <c r="AN193" i="28"/>
  <c r="A168" i="72"/>
  <c r="A169" i="71"/>
  <c r="A168" i="70"/>
  <c r="A174" i="69"/>
  <c r="A168" i="68"/>
  <c r="AN191" i="17"/>
  <c r="AM191" i="17"/>
  <c r="AK192" i="16"/>
  <c r="AJ193" i="16"/>
  <c r="AM192" i="16"/>
  <c r="AK192" i="17"/>
  <c r="AJ193" i="17"/>
  <c r="AK194" i="28"/>
  <c r="AJ195" i="28"/>
  <c r="AM194" i="28"/>
  <c r="AL194" i="28"/>
  <c r="J167" i="68" a="1"/>
  <c r="J167" i="72" a="1"/>
  <c r="B168" i="70" a="1"/>
  <c r="B168" i="72" a="1"/>
  <c r="B168" i="68" a="1"/>
  <c r="J167" i="68" l="1"/>
  <c r="J167" i="72"/>
  <c r="B168" i="68"/>
  <c r="B168" i="70"/>
  <c r="B168" i="72"/>
  <c r="AN192" i="16"/>
  <c r="AN194" i="28"/>
  <c r="A169" i="72"/>
  <c r="A169" i="70"/>
  <c r="A175" i="69"/>
  <c r="A169" i="68"/>
  <c r="AM192" i="17"/>
  <c r="AN192" i="17"/>
  <c r="AM193" i="16"/>
  <c r="AK193" i="16"/>
  <c r="AJ194" i="16"/>
  <c r="AJ194" i="17"/>
  <c r="AK193" i="17"/>
  <c r="AM195" i="28"/>
  <c r="AK195" i="28"/>
  <c r="AJ196" i="28"/>
  <c r="J168" i="72" a="1"/>
  <c r="J168" i="68" a="1"/>
  <c r="B169" i="72" a="1"/>
  <c r="B169" i="70" a="1"/>
  <c r="U88" i="68" a="1"/>
  <c r="B169" i="68" a="1"/>
  <c r="U88" i="70" a="1"/>
  <c r="J168" i="72" l="1"/>
  <c r="J168" i="68"/>
  <c r="B169" i="68"/>
  <c r="U88" i="68"/>
  <c r="V88" i="68" s="1"/>
  <c r="S88" i="68" s="1"/>
  <c r="T89" i="68" s="1"/>
  <c r="U88" i="70"/>
  <c r="V88" i="70" s="1"/>
  <c r="S88" i="70" s="1"/>
  <c r="T89" i="70" s="1"/>
  <c r="B169" i="70"/>
  <c r="B169" i="72"/>
  <c r="AN193" i="16"/>
  <c r="AN195" i="28"/>
  <c r="A170" i="72"/>
  <c r="A170" i="70"/>
  <c r="A176" i="69"/>
  <c r="A170" i="68"/>
  <c r="AN193" i="17"/>
  <c r="AM193" i="17"/>
  <c r="AM194" i="16"/>
  <c r="AL194" i="16"/>
  <c r="AK194" i="16"/>
  <c r="AJ195" i="16"/>
  <c r="AK194" i="17"/>
  <c r="AL194" i="17"/>
  <c r="AJ195" i="17"/>
  <c r="AM196" i="28"/>
  <c r="AK196" i="28"/>
  <c r="AJ197" i="28"/>
  <c r="J169" i="72" a="1"/>
  <c r="J169" i="68" a="1"/>
  <c r="B170" i="68" a="1"/>
  <c r="C170" i="68" a="1"/>
  <c r="B170" i="72" a="1"/>
  <c r="C170" i="70" a="1"/>
  <c r="B170" i="70" a="1"/>
  <c r="C170" i="72" a="1"/>
  <c r="J169" i="68" l="1"/>
  <c r="J169" i="72"/>
  <c r="B170" i="68"/>
  <c r="C170" i="68"/>
  <c r="C170" i="70"/>
  <c r="B170" i="70"/>
  <c r="AO194" i="17"/>
  <c r="C170" i="72"/>
  <c r="B170" i="72"/>
  <c r="AN194" i="16"/>
  <c r="AN196" i="28"/>
  <c r="A171" i="72"/>
  <c r="A171" i="70"/>
  <c r="A177" i="69"/>
  <c r="A171" i="68"/>
  <c r="AN194" i="17"/>
  <c r="AM194" i="17"/>
  <c r="AJ196" i="16"/>
  <c r="AM195" i="16"/>
  <c r="AK195" i="16"/>
  <c r="AJ196" i="17"/>
  <c r="AK195" i="17"/>
  <c r="AJ198" i="28"/>
  <c r="AM197" i="28"/>
  <c r="AK197" i="28"/>
  <c r="J170" i="68" a="1"/>
  <c r="J170" i="72" a="1"/>
  <c r="B171" i="68" a="1"/>
  <c r="B171" i="70" a="1"/>
  <c r="U89" i="70" a="1"/>
  <c r="B171" i="72" a="1"/>
  <c r="D170" i="70" a="1"/>
  <c r="U89" i="68" a="1"/>
  <c r="J170" i="72" l="1"/>
  <c r="J170" i="68"/>
  <c r="B171" i="68"/>
  <c r="U89" i="68"/>
  <c r="V89" i="68" s="1"/>
  <c r="S89" i="68" s="1"/>
  <c r="T90" i="68" s="1"/>
  <c r="U89" i="70"/>
  <c r="V89" i="70" s="1"/>
  <c r="S89" i="70" s="1"/>
  <c r="T90" i="70" s="1"/>
  <c r="B171" i="70"/>
  <c r="D170" i="70"/>
  <c r="B171" i="72"/>
  <c r="AN195" i="16"/>
  <c r="AN197" i="28"/>
  <c r="A172" i="72"/>
  <c r="A172" i="70"/>
  <c r="A178" i="69"/>
  <c r="A172" i="68"/>
  <c r="AN195" i="17"/>
  <c r="AM195" i="17"/>
  <c r="AK196" i="16"/>
  <c r="AJ197" i="16"/>
  <c r="AM196" i="16"/>
  <c r="AJ197" i="17"/>
  <c r="AK196" i="17"/>
  <c r="AK198" i="28"/>
  <c r="AJ199" i="28"/>
  <c r="AM198" i="28"/>
  <c r="J171" i="68" a="1"/>
  <c r="J171" i="72" a="1"/>
  <c r="B172" i="70" a="1"/>
  <c r="B172" i="68" a="1"/>
  <c r="B172" i="72" a="1"/>
  <c r="J171" i="72" l="1"/>
  <c r="J171" i="68"/>
  <c r="B172" i="68"/>
  <c r="B172" i="70"/>
  <c r="B172" i="72"/>
  <c r="AN196" i="16"/>
  <c r="AN198" i="28"/>
  <c r="A173" i="72"/>
  <c r="A173" i="70"/>
  <c r="A179" i="69"/>
  <c r="A173" i="68"/>
  <c r="AM196" i="17"/>
  <c r="AN196" i="17"/>
  <c r="AM197" i="16"/>
  <c r="AK197" i="16"/>
  <c r="AJ198" i="16"/>
  <c r="AK197" i="17"/>
  <c r="AJ198" i="17"/>
  <c r="AM199" i="28"/>
  <c r="AK199" i="28"/>
  <c r="AJ200" i="28"/>
  <c r="J172" i="68" a="1"/>
  <c r="J172" i="72" a="1"/>
  <c r="B173" i="70" a="1"/>
  <c r="U90" i="70" a="1"/>
  <c r="B173" i="72" a="1"/>
  <c r="U90" i="68" a="1"/>
  <c r="B173" i="68" a="1"/>
  <c r="J172" i="68" l="1"/>
  <c r="J172" i="72"/>
  <c r="B173" i="68"/>
  <c r="U90" i="68"/>
  <c r="V90" i="68" s="1"/>
  <c r="S90" i="68" s="1"/>
  <c r="T91" i="68" s="1"/>
  <c r="U90" i="70"/>
  <c r="V90" i="70" s="1"/>
  <c r="S90" i="70" s="1"/>
  <c r="T91" i="70" s="1"/>
  <c r="B173" i="70"/>
  <c r="B173" i="72"/>
  <c r="AN197" i="16"/>
  <c r="AN199" i="28"/>
  <c r="A174" i="72"/>
  <c r="A174" i="70"/>
  <c r="A180" i="69"/>
  <c r="A174" i="68"/>
  <c r="AM197" i="17"/>
  <c r="AN197" i="17"/>
  <c r="AM198" i="16"/>
  <c r="AK198" i="16"/>
  <c r="AJ199" i="16"/>
  <c r="AK198" i="17"/>
  <c r="AJ199" i="17"/>
  <c r="AM200" i="28"/>
  <c r="AK200" i="28"/>
  <c r="AJ201" i="28"/>
  <c r="J173" i="68" a="1"/>
  <c r="J173" i="72" a="1"/>
  <c r="B174" i="68" a="1"/>
  <c r="B174" i="70" a="1"/>
  <c r="B174" i="72" a="1"/>
  <c r="J173" i="68" l="1"/>
  <c r="J173" i="72"/>
  <c r="B174" i="68"/>
  <c r="B174" i="70"/>
  <c r="B174" i="72"/>
  <c r="AN198" i="16"/>
  <c r="AN200" i="28"/>
  <c r="A175" i="72"/>
  <c r="A175" i="70"/>
  <c r="A181" i="69"/>
  <c r="A175" i="68"/>
  <c r="AM198" i="17"/>
  <c r="AN198" i="17"/>
  <c r="AJ200" i="16"/>
  <c r="AM199" i="16"/>
  <c r="AK199" i="16"/>
  <c r="AJ200" i="17"/>
  <c r="AK199" i="17"/>
  <c r="AJ202" i="28"/>
  <c r="AM201" i="28"/>
  <c r="AK201" i="28"/>
  <c r="J174" i="72" a="1"/>
  <c r="J174" i="68" a="1"/>
  <c r="U91" i="70" a="1"/>
  <c r="B175" i="70" a="1"/>
  <c r="B175" i="72" a="1"/>
  <c r="U91" i="68" a="1"/>
  <c r="B175" i="68" a="1"/>
  <c r="J174" i="68" l="1"/>
  <c r="J174" i="72"/>
  <c r="B175" i="68"/>
  <c r="U91" i="68"/>
  <c r="V91" i="68" s="1"/>
  <c r="S91" i="68" s="1"/>
  <c r="T92" i="68" s="1"/>
  <c r="U91" i="70"/>
  <c r="V91" i="70" s="1"/>
  <c r="S91" i="70" s="1"/>
  <c r="T92" i="70" s="1"/>
  <c r="B175" i="70"/>
  <c r="B175" i="72"/>
  <c r="AN199" i="16"/>
  <c r="AN201" i="28"/>
  <c r="A176" i="72"/>
  <c r="A176" i="70"/>
  <c r="A182" i="69"/>
  <c r="A176" i="68"/>
  <c r="AM199" i="17"/>
  <c r="AN199" i="17"/>
  <c r="AK200" i="16"/>
  <c r="AJ201" i="16"/>
  <c r="AM200" i="16"/>
  <c r="AK200" i="17"/>
  <c r="AJ201" i="17"/>
  <c r="AK202" i="28"/>
  <c r="AJ203" i="28"/>
  <c r="AM202" i="28"/>
  <c r="J175" i="68" a="1"/>
  <c r="J175" i="72" a="1"/>
  <c r="B176" i="68" a="1"/>
  <c r="B176" i="72" a="1"/>
  <c r="B176" i="70" a="1"/>
  <c r="J175" i="68" l="1"/>
  <c r="J175" i="72"/>
  <c r="B176" i="68"/>
  <c r="B176" i="70"/>
  <c r="B176" i="72"/>
  <c r="AN200" i="16"/>
  <c r="AN202" i="28"/>
  <c r="A177" i="72"/>
  <c r="A177" i="70"/>
  <c r="A183" i="69"/>
  <c r="A177" i="68"/>
  <c r="AN200" i="17"/>
  <c r="AM200" i="17"/>
  <c r="AM201" i="16"/>
  <c r="AK201" i="16"/>
  <c r="AJ202" i="16"/>
  <c r="AK201" i="17"/>
  <c r="AJ202" i="17"/>
  <c r="AM203" i="28"/>
  <c r="AK203" i="28"/>
  <c r="AJ204" i="28"/>
  <c r="J176" i="68" a="1"/>
  <c r="J176" i="72" a="1"/>
  <c r="B177" i="70" a="1"/>
  <c r="U92" i="70" a="1"/>
  <c r="B177" i="68" a="1"/>
  <c r="U92" i="68" a="1"/>
  <c r="B177" i="72" a="1"/>
  <c r="J176" i="68" l="1"/>
  <c r="J176" i="72"/>
  <c r="B177" i="68"/>
  <c r="U92" i="68"/>
  <c r="V92" i="68" s="1"/>
  <c r="S92" i="68" s="1"/>
  <c r="T93" i="68" s="1"/>
  <c r="U92" i="70"/>
  <c r="V92" i="70" s="1"/>
  <c r="S92" i="70" s="1"/>
  <c r="T93" i="70" s="1"/>
  <c r="B177" i="70"/>
  <c r="B177" i="72"/>
  <c r="AN201" i="16"/>
  <c r="AN203" i="28"/>
  <c r="A178" i="72"/>
  <c r="A178" i="70"/>
  <c r="A184" i="69"/>
  <c r="A178" i="68"/>
  <c r="AM201" i="17"/>
  <c r="AN201" i="17"/>
  <c r="AM202" i="16"/>
  <c r="AK202" i="16"/>
  <c r="AJ203" i="16"/>
  <c r="AK202" i="17"/>
  <c r="AJ203" i="17"/>
  <c r="AM204" i="28"/>
  <c r="AK204" i="28"/>
  <c r="AJ205" i="28"/>
  <c r="J177" i="72" a="1"/>
  <c r="J177" i="68" a="1"/>
  <c r="B178" i="72" a="1"/>
  <c r="B178" i="68" a="1"/>
  <c r="B178" i="70" a="1"/>
  <c r="J177" i="68" l="1"/>
  <c r="J177" i="72"/>
  <c r="B178" i="68"/>
  <c r="B178" i="70"/>
  <c r="B178" i="72"/>
  <c r="AN202" i="16"/>
  <c r="AN204" i="28"/>
  <c r="A179" i="72"/>
  <c r="A179" i="70"/>
  <c r="A185" i="69"/>
  <c r="A179" i="68"/>
  <c r="AM202" i="17"/>
  <c r="AN202" i="17"/>
  <c r="AJ204" i="16"/>
  <c r="AM203" i="16"/>
  <c r="AK203" i="16"/>
  <c r="AJ204" i="17"/>
  <c r="AK203" i="17"/>
  <c r="AJ206" i="28"/>
  <c r="AM205" i="28"/>
  <c r="AK205" i="28"/>
  <c r="J178" i="72" a="1"/>
  <c r="J178" i="68" a="1"/>
  <c r="U93" i="70" a="1"/>
  <c r="U93" i="68" a="1"/>
  <c r="B179" i="70" a="1"/>
  <c r="B179" i="68" a="1"/>
  <c r="B179" i="72" a="1"/>
  <c r="J178" i="72" l="1"/>
  <c r="J178" i="68"/>
  <c r="B179" i="68"/>
  <c r="U93" i="68"/>
  <c r="V93" i="68" s="1"/>
  <c r="S93" i="68" s="1"/>
  <c r="T94" i="68" s="1"/>
  <c r="U93" i="70"/>
  <c r="V93" i="70" s="1"/>
  <c r="S93" i="70" s="1"/>
  <c r="T94" i="70" s="1"/>
  <c r="B179" i="70"/>
  <c r="B179" i="72"/>
  <c r="AN203" i="16"/>
  <c r="AN205" i="28"/>
  <c r="A180" i="72"/>
  <c r="A180" i="70"/>
  <c r="A180" i="68"/>
  <c r="AM203" i="17"/>
  <c r="AN203" i="17"/>
  <c r="AK204" i="16"/>
  <c r="AJ205" i="16"/>
  <c r="AM204" i="16"/>
  <c r="AJ205" i="17"/>
  <c r="AK204" i="17"/>
  <c r="AK206" i="28"/>
  <c r="AJ207" i="28"/>
  <c r="AM206" i="28"/>
  <c r="J179" i="68" a="1"/>
  <c r="J179" i="72" a="1"/>
  <c r="B180" i="68" a="1"/>
  <c r="B180" i="72" a="1"/>
  <c r="B180" i="70" a="1"/>
  <c r="J179" i="68" l="1"/>
  <c r="J179" i="72"/>
  <c r="B180" i="68"/>
  <c r="B180" i="70"/>
  <c r="B180" i="72"/>
  <c r="AN204" i="16"/>
  <c r="AN206" i="28"/>
  <c r="A181" i="72"/>
  <c r="A181" i="70"/>
  <c r="A181" i="68"/>
  <c r="AM204" i="17"/>
  <c r="AN204" i="17"/>
  <c r="AM205" i="16"/>
  <c r="AK205" i="16"/>
  <c r="AJ206" i="16"/>
  <c r="AK205" i="17"/>
  <c r="AJ206" i="17"/>
  <c r="AM207" i="28"/>
  <c r="AK207" i="28"/>
  <c r="AJ208" i="28"/>
  <c r="J180" i="68" a="1"/>
  <c r="J180" i="72" a="1"/>
  <c r="U94" i="68" a="1"/>
  <c r="U94" i="70" a="1"/>
  <c r="B181" i="70" a="1"/>
  <c r="B181" i="72" a="1"/>
  <c r="B181" i="68" a="1"/>
  <c r="J180" i="68" l="1"/>
  <c r="J180" i="72"/>
  <c r="B181" i="68"/>
  <c r="U94" i="68"/>
  <c r="V94" i="68" s="1"/>
  <c r="S94" i="68" s="1"/>
  <c r="T95" i="68" s="1"/>
  <c r="U94" i="70"/>
  <c r="V94" i="70" s="1"/>
  <c r="S94" i="70" s="1"/>
  <c r="T95" i="70" s="1"/>
  <c r="B181" i="70"/>
  <c r="B181" i="72"/>
  <c r="AN205" i="16"/>
  <c r="AN207" i="28"/>
  <c r="A182" i="72"/>
  <c r="A182" i="70"/>
  <c r="A182" i="68"/>
  <c r="AN205" i="17"/>
  <c r="AM205" i="17"/>
  <c r="AM206" i="16"/>
  <c r="AK206" i="16"/>
  <c r="AJ207" i="16"/>
  <c r="AK206" i="17"/>
  <c r="AJ207" i="17"/>
  <c r="AM208" i="28"/>
  <c r="AK208" i="28"/>
  <c r="AJ209" i="28"/>
  <c r="J181" i="68" a="1"/>
  <c r="J181" i="72" a="1"/>
  <c r="B182" i="72" a="1"/>
  <c r="B182" i="68" a="1"/>
  <c r="B182" i="70" a="1"/>
  <c r="J181" i="72" l="1"/>
  <c r="J181" i="68"/>
  <c r="B182" i="68"/>
  <c r="B182" i="70"/>
  <c r="B182" i="72"/>
  <c r="AN206" i="16"/>
  <c r="AN208" i="28"/>
  <c r="A183" i="72"/>
  <c r="A183" i="70"/>
  <c r="A183" i="68"/>
  <c r="AM206" i="17"/>
  <c r="AN206" i="17"/>
  <c r="AJ208" i="16"/>
  <c r="AM207" i="16"/>
  <c r="AK207" i="16"/>
  <c r="AJ208" i="17"/>
  <c r="AK207" i="17"/>
  <c r="AJ210" i="28"/>
  <c r="AM209" i="28"/>
  <c r="AK209" i="28"/>
  <c r="J182" i="68" a="1"/>
  <c r="J182" i="72" a="1"/>
  <c r="U95" i="70" a="1"/>
  <c r="B183" i="70" a="1"/>
  <c r="B183" i="68" a="1"/>
  <c r="B183" i="72" a="1"/>
  <c r="U95" i="68" a="1"/>
  <c r="J182" i="68" l="1"/>
  <c r="J182" i="72"/>
  <c r="B183" i="68"/>
  <c r="U95" i="68"/>
  <c r="V95" i="68" s="1"/>
  <c r="S95" i="68" s="1"/>
  <c r="T96" i="68" s="1"/>
  <c r="U95" i="70"/>
  <c r="V95" i="70" s="1"/>
  <c r="S95" i="70" s="1"/>
  <c r="T96" i="70" s="1"/>
  <c r="B183" i="70"/>
  <c r="B183" i="72"/>
  <c r="AN207" i="16"/>
  <c r="AN209" i="28"/>
  <c r="A184" i="72"/>
  <c r="A184" i="70"/>
  <c r="A184" i="68"/>
  <c r="AM207" i="17"/>
  <c r="AN207" i="17"/>
  <c r="AK208" i="16"/>
  <c r="AJ209" i="16"/>
  <c r="AM208" i="16"/>
  <c r="AJ209" i="17"/>
  <c r="AK208" i="17"/>
  <c r="AK210" i="28"/>
  <c r="AJ211" i="28"/>
  <c r="AM210" i="28"/>
  <c r="J183" i="72" a="1"/>
  <c r="J183" i="68" a="1"/>
  <c r="B184" i="72" a="1"/>
  <c r="B184" i="70" a="1"/>
  <c r="B184" i="68" a="1"/>
  <c r="J183" i="72" l="1"/>
  <c r="J183" i="68"/>
  <c r="B184" i="68"/>
  <c r="B184" i="70"/>
  <c r="B184" i="72"/>
  <c r="AN208" i="16"/>
  <c r="AN210" i="28"/>
  <c r="A185" i="72"/>
  <c r="A185" i="70"/>
  <c r="A185" i="68"/>
  <c r="AM208" i="17"/>
  <c r="AN208" i="17"/>
  <c r="AM209" i="16"/>
  <c r="AJ210" i="16"/>
  <c r="AK209" i="16"/>
  <c r="AJ210" i="17"/>
  <c r="AK209" i="17"/>
  <c r="AM211" i="28"/>
  <c r="AK211" i="28"/>
  <c r="AJ212" i="28"/>
  <c r="J184" i="68" a="1"/>
  <c r="J184" i="72" a="1"/>
  <c r="B185" i="70" a="1"/>
  <c r="U96" i="70" a="1"/>
  <c r="B185" i="72" a="1"/>
  <c r="B185" i="68" a="1"/>
  <c r="U96" i="68" a="1"/>
  <c r="J184" i="72" l="1"/>
  <c r="J184" i="68"/>
  <c r="B185" i="68"/>
  <c r="U96" i="68"/>
  <c r="V96" i="68" s="1"/>
  <c r="S96" i="68" s="1"/>
  <c r="T97" i="68" s="1"/>
  <c r="U96" i="70"/>
  <c r="V96" i="70" s="1"/>
  <c r="S96" i="70" s="1"/>
  <c r="T97" i="70" s="1"/>
  <c r="B185" i="70"/>
  <c r="B185" i="72"/>
  <c r="AN209" i="16"/>
  <c r="AN211" i="28"/>
  <c r="A186" i="72"/>
  <c r="A186" i="70"/>
  <c r="A186" i="68"/>
  <c r="AM209" i="17"/>
  <c r="AN209" i="17"/>
  <c r="AK210" i="16"/>
  <c r="AJ211" i="16"/>
  <c r="AM210" i="16"/>
  <c r="AJ211" i="17"/>
  <c r="AK210" i="17"/>
  <c r="AM212" i="28"/>
  <c r="AK212" i="28"/>
  <c r="AJ213" i="28"/>
  <c r="J185" i="68" a="1"/>
  <c r="J185" i="72" a="1"/>
  <c r="B186" i="68" a="1"/>
  <c r="B186" i="72" a="1"/>
  <c r="B186" i="70" a="1"/>
  <c r="J185" i="72" l="1"/>
  <c r="J185" i="68"/>
  <c r="B186" i="68"/>
  <c r="B186" i="70"/>
  <c r="B186" i="72"/>
  <c r="AN210" i="16"/>
  <c r="AN212" i="28"/>
  <c r="A187" i="72"/>
  <c r="A187" i="70"/>
  <c r="A187" i="68"/>
  <c r="AM210" i="17"/>
  <c r="AN210" i="17"/>
  <c r="AM211" i="16"/>
  <c r="AK211" i="16"/>
  <c r="AJ212" i="16"/>
  <c r="AK211" i="17"/>
  <c r="AJ212" i="17"/>
  <c r="AJ214" i="28"/>
  <c r="AM213" i="28"/>
  <c r="AK213" i="28"/>
  <c r="J186" i="68" a="1"/>
  <c r="J186" i="72" a="1"/>
  <c r="U97" i="68" a="1"/>
  <c r="B187" i="68" a="1"/>
  <c r="B187" i="72" a="1"/>
  <c r="B187" i="70" a="1"/>
  <c r="U97" i="70" a="1"/>
  <c r="J186" i="72" l="1"/>
  <c r="J186" i="68"/>
  <c r="B187" i="68"/>
  <c r="U97" i="68"/>
  <c r="V97" i="68" s="1"/>
  <c r="S97" i="68" s="1"/>
  <c r="T98" i="68" s="1"/>
  <c r="U97" i="70"/>
  <c r="V97" i="70" s="1"/>
  <c r="S97" i="70" s="1"/>
  <c r="T98" i="70" s="1"/>
  <c r="B187" i="70"/>
  <c r="B187" i="72"/>
  <c r="AN211" i="16"/>
  <c r="AN213" i="28"/>
  <c r="A188" i="72"/>
  <c r="A188" i="70"/>
  <c r="A188" i="68"/>
  <c r="AM211" i="17"/>
  <c r="AN211" i="17"/>
  <c r="AJ213" i="16"/>
  <c r="AM212" i="16"/>
  <c r="AK212" i="16"/>
  <c r="AJ213" i="17"/>
  <c r="AK212" i="17"/>
  <c r="AK214" i="28"/>
  <c r="AJ215" i="28"/>
  <c r="AM214" i="28"/>
  <c r="J187" i="68" a="1"/>
  <c r="B188" i="72" a="1"/>
  <c r="B188" i="70" a="1"/>
  <c r="B188" i="68" a="1"/>
  <c r="J187" i="68" l="1"/>
  <c r="B188" i="68"/>
  <c r="B188" i="70"/>
  <c r="B188" i="72"/>
  <c r="AN212" i="16"/>
  <c r="AN214" i="28"/>
  <c r="A189" i="72"/>
  <c r="A189" i="70"/>
  <c r="A189" i="68"/>
  <c r="AM212" i="17"/>
  <c r="AN212" i="17"/>
  <c r="AM213" i="16"/>
  <c r="AK213" i="16"/>
  <c r="AJ214" i="16"/>
  <c r="AJ214" i="17"/>
  <c r="AK213" i="17"/>
  <c r="AM215" i="28"/>
  <c r="AK215" i="28"/>
  <c r="AJ216" i="28"/>
  <c r="J188" i="68" a="1"/>
  <c r="B189" i="68" a="1"/>
  <c r="U98" i="68" a="1"/>
  <c r="B189" i="72" a="1"/>
  <c r="B189" i="70" a="1"/>
  <c r="U98" i="70" a="1"/>
  <c r="J188" i="68" l="1"/>
  <c r="B189" i="68"/>
  <c r="U98" i="68"/>
  <c r="V98" i="68" s="1"/>
  <c r="S98" i="68" s="1"/>
  <c r="T99" i="68" s="1"/>
  <c r="U98" i="70"/>
  <c r="V98" i="70" s="1"/>
  <c r="S98" i="70" s="1"/>
  <c r="T99" i="70" s="1"/>
  <c r="B189" i="70"/>
  <c r="B189" i="72"/>
  <c r="AN213" i="16"/>
  <c r="AN215" i="28"/>
  <c r="A190" i="72"/>
  <c r="A190" i="70"/>
  <c r="A190" i="68"/>
  <c r="AM213" i="17"/>
  <c r="AN213" i="17"/>
  <c r="AK214" i="16"/>
  <c r="AJ215" i="16"/>
  <c r="AM214" i="16"/>
  <c r="AK214" i="17"/>
  <c r="AJ215" i="17"/>
  <c r="AM216" i="28"/>
  <c r="AK216" i="28"/>
  <c r="AJ217" i="28"/>
  <c r="J189" i="68" a="1"/>
  <c r="B190" i="70" a="1"/>
  <c r="B190" i="72" a="1"/>
  <c r="B190" i="68" a="1"/>
  <c r="J189" i="68" l="1"/>
  <c r="B190" i="68"/>
  <c r="B190" i="70"/>
  <c r="B190" i="72"/>
  <c r="AN214" i="16"/>
  <c r="AN216" i="28"/>
  <c r="A191" i="72"/>
  <c r="A191" i="70"/>
  <c r="A191" i="68"/>
  <c r="AM214" i="17"/>
  <c r="AN214" i="17"/>
  <c r="AM215" i="16"/>
  <c r="AK215" i="16"/>
  <c r="AJ216" i="16"/>
  <c r="AK215" i="17"/>
  <c r="AJ216" i="17"/>
  <c r="AJ218" i="28"/>
  <c r="AM217" i="28"/>
  <c r="AK217" i="28"/>
  <c r="J190" i="68" a="1"/>
  <c r="U99" i="68" a="1"/>
  <c r="B191" i="68" a="1"/>
  <c r="U99" i="70" a="1"/>
  <c r="B191" i="70" a="1"/>
  <c r="B191" i="72" a="1"/>
  <c r="J190" i="68" l="1"/>
  <c r="B191" i="68"/>
  <c r="U99" i="68"/>
  <c r="V99" i="68" s="1"/>
  <c r="S99" i="68" s="1"/>
  <c r="T100" i="68" s="1"/>
  <c r="U99" i="70"/>
  <c r="V99" i="70" s="1"/>
  <c r="S99" i="70" s="1"/>
  <c r="T100" i="70" s="1"/>
  <c r="B191" i="70"/>
  <c r="B191" i="72"/>
  <c r="AN215" i="16"/>
  <c r="AN217" i="28"/>
  <c r="A192" i="72"/>
  <c r="A192" i="70"/>
  <c r="A192" i="68"/>
  <c r="AM215" i="17"/>
  <c r="AN215" i="17"/>
  <c r="AJ217" i="16"/>
  <c r="AM216" i="16"/>
  <c r="AK216" i="16"/>
  <c r="AJ217" i="17"/>
  <c r="AK216" i="17"/>
  <c r="AK218" i="28"/>
  <c r="AJ219" i="28"/>
  <c r="AM218" i="28"/>
  <c r="J191" i="68" a="1"/>
  <c r="B192" i="72" a="1"/>
  <c r="B192" i="68" a="1"/>
  <c r="B192" i="70" a="1"/>
  <c r="J191" i="68" l="1"/>
  <c r="B192" i="68"/>
  <c r="B192" i="70"/>
  <c r="B192" i="72"/>
  <c r="AN216" i="16"/>
  <c r="AN218" i="28"/>
  <c r="A193" i="72"/>
  <c r="A193" i="70"/>
  <c r="A193" i="68"/>
  <c r="AN216" i="17"/>
  <c r="AM216" i="17"/>
  <c r="AM217" i="16"/>
  <c r="AK217" i="16"/>
  <c r="AJ218" i="16"/>
  <c r="AJ218" i="17"/>
  <c r="AK217" i="17"/>
  <c r="AM219" i="28"/>
  <c r="AK219" i="28"/>
  <c r="AJ220" i="28"/>
  <c r="J192" i="68" a="1"/>
  <c r="B193" i="72" a="1"/>
  <c r="B193" i="70" a="1"/>
  <c r="U100" i="68" a="1"/>
  <c r="B193" i="68" a="1"/>
  <c r="U100" i="70" a="1"/>
  <c r="J192" i="68" l="1"/>
  <c r="B193" i="68"/>
  <c r="U100" i="68"/>
  <c r="V100" i="68" s="1"/>
  <c r="S100" i="68" s="1"/>
  <c r="T101" i="68" s="1"/>
  <c r="U100" i="70"/>
  <c r="V100" i="70" s="1"/>
  <c r="S100" i="70" s="1"/>
  <c r="T101" i="70" s="1"/>
  <c r="B193" i="70"/>
  <c r="B193" i="72"/>
  <c r="AN217" i="16"/>
  <c r="AN219" i="28"/>
  <c r="A194" i="72"/>
  <c r="A194" i="70"/>
  <c r="A194" i="68"/>
  <c r="AM217" i="17"/>
  <c r="AN217" i="17"/>
  <c r="AK218" i="16"/>
  <c r="AJ219" i="16"/>
  <c r="AM218" i="16"/>
  <c r="AK218" i="17"/>
  <c r="AJ219" i="17"/>
  <c r="AM220" i="28"/>
  <c r="AK220" i="28"/>
  <c r="AJ221" i="28"/>
  <c r="J193" i="68" a="1"/>
  <c r="B194" i="70" a="1"/>
  <c r="B194" i="72" a="1"/>
  <c r="B194" i="68" a="1"/>
  <c r="J193" i="68" l="1"/>
  <c r="B194" i="68"/>
  <c r="B194" i="70"/>
  <c r="B194" i="72"/>
  <c r="AN218" i="16"/>
  <c r="AN220" i="28"/>
  <c r="A195" i="72"/>
  <c r="A195" i="70"/>
  <c r="A195" i="68"/>
  <c r="AM218" i="17"/>
  <c r="AN218" i="17"/>
  <c r="AM219" i="16"/>
  <c r="AK219" i="16"/>
  <c r="AJ220" i="16"/>
  <c r="AK219" i="17"/>
  <c r="AJ220" i="17"/>
  <c r="AJ222" i="28"/>
  <c r="AM221" i="28"/>
  <c r="AK221" i="28"/>
  <c r="J194" i="68" a="1"/>
  <c r="U101" i="68" a="1"/>
  <c r="B195" i="72" a="1"/>
  <c r="B195" i="70" a="1"/>
  <c r="B195" i="68" a="1"/>
  <c r="U101" i="70" a="1"/>
  <c r="J194" i="68" l="1"/>
  <c r="B195" i="68"/>
  <c r="U101" i="68"/>
  <c r="V101" i="68" s="1"/>
  <c r="S101" i="68" s="1"/>
  <c r="T102" i="68" s="1"/>
  <c r="U101" i="70"/>
  <c r="V101" i="70" s="1"/>
  <c r="S101" i="70" s="1"/>
  <c r="T102" i="70" s="1"/>
  <c r="B195" i="70"/>
  <c r="B195" i="72"/>
  <c r="AN219" i="16"/>
  <c r="AN221" i="28"/>
  <c r="A196" i="72"/>
  <c r="A196" i="70"/>
  <c r="A196" i="68"/>
  <c r="AM219" i="17"/>
  <c r="AN219" i="17"/>
  <c r="AJ221" i="16"/>
  <c r="AM220" i="16"/>
  <c r="AK220" i="16"/>
  <c r="AK220" i="17"/>
  <c r="AJ221" i="17"/>
  <c r="AK222" i="28"/>
  <c r="AJ223" i="28"/>
  <c r="AM222" i="28"/>
  <c r="J195" i="68" a="1"/>
  <c r="B196" i="72" a="1"/>
  <c r="B196" i="70" a="1"/>
  <c r="B196" i="68" a="1"/>
  <c r="J195" i="68" l="1"/>
  <c r="B196" i="68"/>
  <c r="B196" i="70"/>
  <c r="B196" i="72"/>
  <c r="AN220" i="16"/>
  <c r="AN222" i="28"/>
  <c r="A197" i="72"/>
  <c r="A197" i="70"/>
  <c r="A197" i="68"/>
  <c r="AM220" i="17"/>
  <c r="AN220" i="17"/>
  <c r="AJ222" i="16"/>
  <c r="AM221" i="16"/>
  <c r="AK221" i="16"/>
  <c r="AJ222" i="17"/>
  <c r="AK221" i="17"/>
  <c r="AM223" i="28"/>
  <c r="AK223" i="28"/>
  <c r="AJ224" i="28"/>
  <c r="J196" i="68" a="1"/>
  <c r="U102" i="70" a="1"/>
  <c r="B197" i="72" a="1"/>
  <c r="B197" i="70" a="1"/>
  <c r="U102" i="68" a="1"/>
  <c r="B197" i="68" a="1"/>
  <c r="J196" i="68" l="1"/>
  <c r="B197" i="68"/>
  <c r="U102" i="68"/>
  <c r="V102" i="68" s="1"/>
  <c r="S102" i="68" s="1"/>
  <c r="T103" i="68" s="1"/>
  <c r="U102" i="70"/>
  <c r="V102" i="70" s="1"/>
  <c r="S102" i="70" s="1"/>
  <c r="T103" i="70" s="1"/>
  <c r="B197" i="70"/>
  <c r="B197" i="72"/>
  <c r="AN221" i="16"/>
  <c r="AN223" i="28"/>
  <c r="A198" i="72"/>
  <c r="A198" i="70"/>
  <c r="A198" i="68"/>
  <c r="AN221" i="17"/>
  <c r="AM221" i="17"/>
  <c r="AK222" i="16"/>
  <c r="AJ223" i="16"/>
  <c r="AM222" i="16"/>
  <c r="AK222" i="17"/>
  <c r="AJ223" i="17"/>
  <c r="AM224" i="28"/>
  <c r="AK224" i="28"/>
  <c r="AJ225" i="28"/>
  <c r="J197" i="68" a="1"/>
  <c r="J197" i="70" a="1"/>
  <c r="B198" i="68" a="1"/>
  <c r="B198" i="70" a="1"/>
  <c r="B198" i="72" a="1"/>
  <c r="J197" i="68" l="1"/>
  <c r="J197" i="70"/>
  <c r="B198" i="68"/>
  <c r="B198" i="70"/>
  <c r="B198" i="72"/>
  <c r="AN222" i="16"/>
  <c r="AN224" i="28"/>
  <c r="A199" i="72"/>
  <c r="A199" i="70"/>
  <c r="A199" i="68"/>
  <c r="AM222" i="17"/>
  <c r="AN222" i="17"/>
  <c r="AM223" i="16"/>
  <c r="AM224" i="16" s="1"/>
  <c r="AM225" i="16" s="1"/>
  <c r="AM226" i="16" s="1"/>
  <c r="AM227" i="16" s="1"/>
  <c r="AM228" i="16" s="1"/>
  <c r="AM229" i="16" s="1"/>
  <c r="AM230" i="16" s="1"/>
  <c r="AM231" i="16" s="1"/>
  <c r="AM232" i="16" s="1"/>
  <c r="AM233" i="16" s="1"/>
  <c r="AM234" i="16" s="1"/>
  <c r="AM235" i="16" s="1"/>
  <c r="AM236" i="16" s="1"/>
  <c r="AM237" i="16" s="1"/>
  <c r="AM238" i="16" s="1"/>
  <c r="AM239" i="16" s="1"/>
  <c r="AM240" i="16" s="1"/>
  <c r="AM241" i="16" s="1"/>
  <c r="AM242" i="16" s="1"/>
  <c r="AM243" i="16" s="1"/>
  <c r="AM244" i="16" s="1"/>
  <c r="AM245" i="16" s="1"/>
  <c r="AM246" i="16" s="1"/>
  <c r="AM247" i="16" s="1"/>
  <c r="AM248" i="16" s="1"/>
  <c r="AM249" i="16" s="1"/>
  <c r="AM250" i="16" s="1"/>
  <c r="AM251" i="16" s="1"/>
  <c r="AM252" i="16" s="1"/>
  <c r="AM253" i="16" s="1"/>
  <c r="AM254" i="16" s="1"/>
  <c r="AK223" i="16"/>
  <c r="AJ224" i="16"/>
  <c r="AK223" i="17"/>
  <c r="AJ224" i="17"/>
  <c r="AJ226" i="28"/>
  <c r="AN225" i="28"/>
  <c r="AM225" i="28"/>
  <c r="AK225" i="28"/>
  <c r="J198" i="70" a="1"/>
  <c r="J198" i="68" a="1"/>
  <c r="U103" i="68" a="1"/>
  <c r="B199" i="70" a="1"/>
  <c r="U103" i="70" a="1"/>
  <c r="B199" i="68" a="1"/>
  <c r="B199" i="72" a="1"/>
  <c r="J198" i="68" l="1"/>
  <c r="J198" i="70"/>
  <c r="B199" i="68"/>
  <c r="U103" i="68"/>
  <c r="V103" i="68" s="1"/>
  <c r="S103" i="68" s="1"/>
  <c r="T104" i="68" s="1"/>
  <c r="U103" i="70"/>
  <c r="V103" i="70" s="1"/>
  <c r="S103" i="70" s="1"/>
  <c r="T104" i="70" s="1"/>
  <c r="B199" i="70"/>
  <c r="B199" i="72"/>
  <c r="AN223" i="16"/>
  <c r="A200" i="72"/>
  <c r="A200" i="70"/>
  <c r="A200" i="68"/>
  <c r="AM223" i="17"/>
  <c r="AN223" i="17"/>
  <c r="AJ225" i="16"/>
  <c r="AK224" i="16"/>
  <c r="AJ225" i="17"/>
  <c r="AK224" i="17"/>
  <c r="AK226" i="28"/>
  <c r="AJ227" i="28"/>
  <c r="AN226" i="28"/>
  <c r="AM226" i="28"/>
  <c r="J199" i="70" a="1"/>
  <c r="J199" i="68" a="1"/>
  <c r="B200" i="70" a="1"/>
  <c r="B200" i="68" a="1"/>
  <c r="B200" i="72" a="1"/>
  <c r="J199" i="68" l="1"/>
  <c r="J199" i="70"/>
  <c r="B200" i="68"/>
  <c r="B200" i="70"/>
  <c r="B200" i="72"/>
  <c r="AN224" i="16"/>
  <c r="A201" i="72"/>
  <c r="A201" i="70"/>
  <c r="A201" i="68"/>
  <c r="AM224" i="17"/>
  <c r="AN224" i="17"/>
  <c r="AJ226" i="16"/>
  <c r="AK225" i="16"/>
  <c r="AJ226" i="17"/>
  <c r="AK225" i="17"/>
  <c r="AM227" i="28"/>
  <c r="AK227" i="28"/>
  <c r="AN227" i="28"/>
  <c r="AJ228" i="28"/>
  <c r="J200" i="70" a="1"/>
  <c r="J200" i="68" a="1"/>
  <c r="B201" i="68" a="1"/>
  <c r="B201" i="70" a="1"/>
  <c r="U104" i="70" a="1"/>
  <c r="U104" i="68" a="1"/>
  <c r="B201" i="72" a="1"/>
  <c r="J200" i="68" l="1"/>
  <c r="J200" i="70"/>
  <c r="B201" i="68"/>
  <c r="U104" i="68"/>
  <c r="V104" i="68" s="1"/>
  <c r="S104" i="68" s="1"/>
  <c r="T105" i="68" s="1"/>
  <c r="U104" i="70"/>
  <c r="V104" i="70" s="1"/>
  <c r="S104" i="70" s="1"/>
  <c r="T105" i="70" s="1"/>
  <c r="B201" i="70"/>
  <c r="B201" i="72"/>
  <c r="AN225" i="16"/>
  <c r="A202" i="72"/>
  <c r="A202" i="70"/>
  <c r="A202" i="68"/>
  <c r="AM225" i="17"/>
  <c r="AN225" i="17"/>
  <c r="AK226" i="16"/>
  <c r="AJ227" i="16"/>
  <c r="AJ227" i="17"/>
  <c r="AK226" i="17"/>
  <c r="AN228" i="28"/>
  <c r="AM228" i="28"/>
  <c r="AK228" i="28"/>
  <c r="AJ229" i="28"/>
  <c r="J201" i="70" a="1"/>
  <c r="J201" i="68" a="1"/>
  <c r="B202" i="68" a="1"/>
  <c r="B202" i="72" a="1"/>
  <c r="B202" i="70" a="1"/>
  <c r="J201" i="70" l="1"/>
  <c r="J201" i="68"/>
  <c r="B202" i="68"/>
  <c r="B202" i="70"/>
  <c r="B202" i="72"/>
  <c r="AN226" i="16"/>
  <c r="A203" i="72"/>
  <c r="A203" i="70"/>
  <c r="A203" i="68"/>
  <c r="AM226" i="17"/>
  <c r="AN226" i="17"/>
  <c r="AK227" i="16"/>
  <c r="AJ228" i="16"/>
  <c r="AK227" i="17"/>
  <c r="AJ228" i="17"/>
  <c r="AJ230" i="28"/>
  <c r="AN229" i="28"/>
  <c r="AM229" i="28"/>
  <c r="AK229" i="28"/>
  <c r="J202" i="68" a="1"/>
  <c r="J202" i="70" a="1"/>
  <c r="U105" i="70" a="1"/>
  <c r="B203" i="70" a="1"/>
  <c r="U105" i="68" a="1"/>
  <c r="B203" i="72" a="1"/>
  <c r="B203" i="68" a="1"/>
  <c r="J202" i="70" l="1"/>
  <c r="J202" i="68"/>
  <c r="B203" i="68"/>
  <c r="U105" i="68"/>
  <c r="V105" i="68" s="1"/>
  <c r="S105" i="68" s="1"/>
  <c r="T106" i="68" s="1"/>
  <c r="U105" i="70"/>
  <c r="V105" i="70" s="1"/>
  <c r="S105" i="70" s="1"/>
  <c r="T106" i="70" s="1"/>
  <c r="B203" i="70"/>
  <c r="B203" i="72"/>
  <c r="AN227" i="16"/>
  <c r="A204" i="72"/>
  <c r="A204" i="70"/>
  <c r="A204" i="68"/>
  <c r="AM227" i="17"/>
  <c r="AN227" i="17"/>
  <c r="AJ229" i="16"/>
  <c r="AK228" i="16"/>
  <c r="AJ229" i="17"/>
  <c r="AK228" i="17"/>
  <c r="AK230" i="28"/>
  <c r="AJ231" i="28"/>
  <c r="AN230" i="28"/>
  <c r="AM230" i="28"/>
  <c r="J203" i="68" a="1"/>
  <c r="J203" i="70" a="1"/>
  <c r="B204" i="70" a="1"/>
  <c r="B204" i="72" a="1"/>
  <c r="B204" i="68" a="1"/>
  <c r="J203" i="70" l="1"/>
  <c r="J203" i="68"/>
  <c r="B204" i="68"/>
  <c r="B204" i="70"/>
  <c r="B204" i="72"/>
  <c r="AN228" i="16"/>
  <c r="A205" i="72"/>
  <c r="A205" i="70"/>
  <c r="A205" i="68"/>
  <c r="AM228" i="17"/>
  <c r="AN228" i="17"/>
  <c r="AJ230" i="16"/>
  <c r="AK229" i="16"/>
  <c r="AJ230" i="17"/>
  <c r="AK229" i="17"/>
  <c r="AM231" i="28"/>
  <c r="AK231" i="28"/>
  <c r="AJ232" i="28"/>
  <c r="AN231" i="28"/>
  <c r="J204" i="70" a="1"/>
  <c r="J204" i="68" a="1"/>
  <c r="B205" i="72" a="1"/>
  <c r="U106" i="70" a="1"/>
  <c r="B205" i="68" a="1"/>
  <c r="B205" i="70" a="1"/>
  <c r="U106" i="68" a="1"/>
  <c r="J204" i="68" l="1"/>
  <c r="J204" i="70"/>
  <c r="B205" i="68"/>
  <c r="U106" i="68"/>
  <c r="V106" i="68" s="1"/>
  <c r="S106" i="68" s="1"/>
  <c r="T107" i="68" s="1"/>
  <c r="U106" i="70"/>
  <c r="V106" i="70" s="1"/>
  <c r="S106" i="70" s="1"/>
  <c r="T107" i="70" s="1"/>
  <c r="B205" i="70"/>
  <c r="B205" i="72"/>
  <c r="AN229" i="16"/>
  <c r="A206" i="72"/>
  <c r="A206" i="70"/>
  <c r="A206" i="68"/>
  <c r="AM229" i="17"/>
  <c r="AN229" i="17"/>
  <c r="AK230" i="16"/>
  <c r="AJ231" i="16"/>
  <c r="AK230" i="17"/>
  <c r="AJ231" i="17"/>
  <c r="AN232" i="28"/>
  <c r="AM232" i="28"/>
  <c r="AK232" i="28"/>
  <c r="AJ233" i="28"/>
  <c r="J205" i="68" a="1"/>
  <c r="J205" i="70" a="1"/>
  <c r="B206" i="70" a="1"/>
  <c r="B206" i="68" a="1"/>
  <c r="B206" i="72" a="1"/>
  <c r="J205" i="68" l="1"/>
  <c r="J205" i="70"/>
  <c r="B206" i="68"/>
  <c r="B206" i="70"/>
  <c r="B206" i="72"/>
  <c r="AN230" i="16"/>
  <c r="A207" i="72"/>
  <c r="A207" i="70"/>
  <c r="A207" i="68"/>
  <c r="AM230" i="17"/>
  <c r="AN230" i="17"/>
  <c r="AK231" i="16"/>
  <c r="AJ232" i="16"/>
  <c r="AK231" i="17"/>
  <c r="AJ232" i="17"/>
  <c r="AJ234" i="28"/>
  <c r="AN233" i="28"/>
  <c r="AM233" i="28"/>
  <c r="AK233" i="28"/>
  <c r="J206" i="70" a="1"/>
  <c r="J206" i="68" a="1"/>
  <c r="B207" i="70" a="1"/>
  <c r="B207" i="68" a="1"/>
  <c r="U107" i="70" a="1"/>
  <c r="U107" i="68" a="1"/>
  <c r="B207" i="72" a="1"/>
  <c r="J206" i="70" l="1"/>
  <c r="J206" i="68"/>
  <c r="B207" i="68"/>
  <c r="U107" i="68"/>
  <c r="V107" i="68" s="1"/>
  <c r="S107" i="68" s="1"/>
  <c r="T108" i="68" s="1"/>
  <c r="U107" i="70"/>
  <c r="V107" i="70" s="1"/>
  <c r="S107" i="70" s="1"/>
  <c r="T108" i="70" s="1"/>
  <c r="B207" i="70"/>
  <c r="B207" i="72"/>
  <c r="AN231" i="16"/>
  <c r="A208" i="72"/>
  <c r="A208" i="70"/>
  <c r="A208" i="68"/>
  <c r="AM231" i="17"/>
  <c r="AN231" i="17"/>
  <c r="AJ233" i="16"/>
  <c r="AK232" i="16"/>
  <c r="AJ233" i="17"/>
  <c r="AK232" i="17"/>
  <c r="AK234" i="28"/>
  <c r="AJ235" i="28"/>
  <c r="AM234" i="28"/>
  <c r="AN234" i="28"/>
  <c r="J207" i="70" a="1"/>
  <c r="J207" i="68" a="1"/>
  <c r="B208" i="72" a="1"/>
  <c r="B208" i="70" a="1"/>
  <c r="B208" i="68" a="1"/>
  <c r="J207" i="68" l="1"/>
  <c r="J207" i="70"/>
  <c r="B208" i="68"/>
  <c r="B208" i="70"/>
  <c r="B208" i="72"/>
  <c r="AN232" i="16"/>
  <c r="A209" i="72"/>
  <c r="A209" i="70"/>
  <c r="A209" i="68"/>
  <c r="AN232" i="17"/>
  <c r="AM232" i="17"/>
  <c r="AJ234" i="16"/>
  <c r="AK233" i="16"/>
  <c r="AJ234" i="17"/>
  <c r="AK233" i="17"/>
  <c r="AN235" i="28"/>
  <c r="AM235" i="28"/>
  <c r="AK235" i="28"/>
  <c r="AJ236" i="28"/>
  <c r="J208" i="68" a="1"/>
  <c r="J208" i="70" a="1"/>
  <c r="U108" i="68" a="1"/>
  <c r="B209" i="72" a="1"/>
  <c r="U108" i="70" a="1"/>
  <c r="B209" i="70" a="1"/>
  <c r="B209" i="68" a="1"/>
  <c r="J208" i="68" l="1"/>
  <c r="J208" i="70"/>
  <c r="B209" i="68"/>
  <c r="U108" i="68"/>
  <c r="V108" i="68" s="1"/>
  <c r="S108" i="68" s="1"/>
  <c r="T109" i="68" s="1"/>
  <c r="U108" i="70"/>
  <c r="V108" i="70" s="1"/>
  <c r="S108" i="70" s="1"/>
  <c r="T109" i="70" s="1"/>
  <c r="B209" i="70"/>
  <c r="B209" i="72"/>
  <c r="AN233" i="16"/>
  <c r="A210" i="72"/>
  <c r="A210" i="70"/>
  <c r="A210" i="68"/>
  <c r="AM233" i="17"/>
  <c r="AN233" i="17"/>
  <c r="AK234" i="16"/>
  <c r="AJ235" i="16"/>
  <c r="AJ235" i="17"/>
  <c r="AK234" i="17"/>
  <c r="AN236" i="28"/>
  <c r="AJ237" i="28"/>
  <c r="AM236" i="28"/>
  <c r="AK236" i="28"/>
  <c r="J209" i="68" a="1"/>
  <c r="J209" i="70" a="1"/>
  <c r="B210" i="72" a="1"/>
  <c r="B210" i="70" a="1"/>
  <c r="B210" i="68" a="1"/>
  <c r="J209" i="68" l="1"/>
  <c r="J209" i="70"/>
  <c r="B210" i="68"/>
  <c r="B210" i="70"/>
  <c r="B210" i="72"/>
  <c r="AN234" i="16"/>
  <c r="A211" i="72"/>
  <c r="A211" i="70"/>
  <c r="A211" i="68"/>
  <c r="AM234" i="17"/>
  <c r="AN234" i="17"/>
  <c r="AK235" i="16"/>
  <c r="AJ236" i="16"/>
  <c r="AK235" i="17"/>
  <c r="AJ236" i="17"/>
  <c r="AJ238" i="28"/>
  <c r="AK237" i="28"/>
  <c r="AN237" i="28"/>
  <c r="AM237" i="28"/>
  <c r="J210" i="70" a="1"/>
  <c r="J210" i="68" a="1"/>
  <c r="B211" i="72" a="1"/>
  <c r="U109" i="70" a="1"/>
  <c r="B211" i="68" a="1"/>
  <c r="U109" i="68" a="1"/>
  <c r="B211" i="70" a="1"/>
  <c r="J210" i="68" l="1"/>
  <c r="J210" i="70"/>
  <c r="B211" i="68"/>
  <c r="U109" i="68"/>
  <c r="V109" i="68" s="1"/>
  <c r="S109" i="68" s="1"/>
  <c r="T110" i="68" s="1"/>
  <c r="U109" i="70"/>
  <c r="V109" i="70" s="1"/>
  <c r="S109" i="70" s="1"/>
  <c r="T110" i="70" s="1"/>
  <c r="B211" i="70"/>
  <c r="B211" i="72"/>
  <c r="AN235" i="16"/>
  <c r="A212" i="72"/>
  <c r="A212" i="70"/>
  <c r="A212" i="68"/>
  <c r="AM235" i="17"/>
  <c r="AN235" i="17"/>
  <c r="AJ237" i="16"/>
  <c r="AK236" i="16"/>
  <c r="AK236" i="17"/>
  <c r="AJ237" i="17"/>
  <c r="AN238" i="28"/>
  <c r="AJ239" i="28"/>
  <c r="AM238" i="28"/>
  <c r="AK238" i="28"/>
  <c r="J211" i="70" a="1"/>
  <c r="J211" i="68" a="1"/>
  <c r="B17" i="69" a="1"/>
  <c r="B212" i="70" a="1"/>
  <c r="B212" i="68" a="1"/>
  <c r="B212" i="72" a="1"/>
  <c r="C17" i="69" a="1"/>
  <c r="J211" i="68" l="1"/>
  <c r="J211" i="70"/>
  <c r="B212" i="68"/>
  <c r="B212" i="70"/>
  <c r="B212" i="72"/>
  <c r="AN236" i="16"/>
  <c r="B17" i="69"/>
  <c r="C17" i="69"/>
  <c r="A213" i="72"/>
  <c r="A213" i="70"/>
  <c r="A213" i="68"/>
  <c r="AM236" i="17"/>
  <c r="AN236" i="17"/>
  <c r="AJ238" i="16"/>
  <c r="AK237" i="16"/>
  <c r="AJ238" i="17"/>
  <c r="AK237" i="17"/>
  <c r="AJ240" i="28"/>
  <c r="AN239" i="28"/>
  <c r="AM239" i="28"/>
  <c r="AK239" i="28"/>
  <c r="J212" i="68" a="1"/>
  <c r="J212" i="70" a="1"/>
  <c r="B18" i="69" a="1"/>
  <c r="U110" i="68" a="1"/>
  <c r="B213" i="72" a="1"/>
  <c r="U110" i="70" a="1"/>
  <c r="B213" i="70" a="1"/>
  <c r="C18" i="69" a="1"/>
  <c r="B213" i="68" a="1"/>
  <c r="J212" i="70" l="1"/>
  <c r="J212" i="68"/>
  <c r="B213" i="68"/>
  <c r="U110" i="68"/>
  <c r="V110" i="68" s="1"/>
  <c r="S110" i="68" s="1"/>
  <c r="T111" i="68" s="1"/>
  <c r="U110" i="70"/>
  <c r="V110" i="70" s="1"/>
  <c r="S110" i="70" s="1"/>
  <c r="T111" i="70" s="1"/>
  <c r="B213" i="70"/>
  <c r="B213" i="72"/>
  <c r="AN237" i="16"/>
  <c r="C18" i="69"/>
  <c r="B18" i="69"/>
  <c r="A214" i="72"/>
  <c r="A214" i="70"/>
  <c r="A214" i="68"/>
  <c r="AN237" i="17"/>
  <c r="AM237" i="17"/>
  <c r="AK238" i="16"/>
  <c r="AJ239" i="16"/>
  <c r="AK238" i="17"/>
  <c r="AJ239" i="17"/>
  <c r="AN240" i="28"/>
  <c r="AM240" i="28"/>
  <c r="AK240" i="28"/>
  <c r="AJ241" i="28"/>
  <c r="J213" i="68" a="1"/>
  <c r="J213" i="70" a="1"/>
  <c r="J213" i="72" a="1"/>
  <c r="C19" i="69" a="1"/>
  <c r="B214" i="70" a="1"/>
  <c r="B214" i="68" a="1"/>
  <c r="B19" i="69" a="1"/>
  <c r="B214" i="72" a="1"/>
  <c r="J213" i="68" l="1"/>
  <c r="J213" i="72"/>
  <c r="J213" i="70"/>
  <c r="B214" i="68"/>
  <c r="B214" i="70"/>
  <c r="B214" i="72"/>
  <c r="AN238" i="16"/>
  <c r="B19" i="69"/>
  <c r="C19" i="69"/>
  <c r="A215" i="72"/>
  <c r="A215" i="70"/>
  <c r="A215" i="68"/>
  <c r="AM238" i="17"/>
  <c r="AN238" i="17"/>
  <c r="AK239" i="16"/>
  <c r="AJ240" i="16"/>
  <c r="AK239" i="17"/>
  <c r="AJ240" i="17"/>
  <c r="AJ242" i="28"/>
  <c r="AN241" i="28"/>
  <c r="AM241" i="28"/>
  <c r="AK241" i="28"/>
  <c r="J214" i="72" a="1"/>
  <c r="J214" i="70" a="1"/>
  <c r="J214" i="68" a="1"/>
  <c r="C20" i="69" a="1"/>
  <c r="B215" i="70" a="1"/>
  <c r="U111" i="68" a="1"/>
  <c r="B215" i="72" a="1"/>
  <c r="B20" i="69" a="1"/>
  <c r="B215" i="68" a="1"/>
  <c r="U111" i="70" a="1"/>
  <c r="J214" i="72" l="1"/>
  <c r="J214" i="68"/>
  <c r="J214" i="70"/>
  <c r="B215" i="68"/>
  <c r="U111" i="68"/>
  <c r="V111" i="68" s="1"/>
  <c r="S111" i="68" s="1"/>
  <c r="T112" i="68" s="1"/>
  <c r="U111" i="70"/>
  <c r="V111" i="70" s="1"/>
  <c r="S111" i="70" s="1"/>
  <c r="T112" i="70" s="1"/>
  <c r="B215" i="70"/>
  <c r="B215" i="72"/>
  <c r="AN239" i="16"/>
  <c r="B20" i="69"/>
  <c r="C20" i="69"/>
  <c r="A216" i="72"/>
  <c r="A216" i="70"/>
  <c r="A216" i="68"/>
  <c r="AM239" i="17"/>
  <c r="AN239" i="17"/>
  <c r="AJ241" i="16"/>
  <c r="AK240" i="16"/>
  <c r="AJ241" i="17"/>
  <c r="AK240" i="17"/>
  <c r="AN242" i="28"/>
  <c r="AM242" i="28"/>
  <c r="AK242" i="28"/>
  <c r="AJ243" i="28"/>
  <c r="J215" i="72" a="1"/>
  <c r="J215" i="68" a="1"/>
  <c r="B21" i="69" a="1"/>
  <c r="B216" i="70" a="1"/>
  <c r="B216" i="72" a="1"/>
  <c r="C21" i="69" a="1"/>
  <c r="B216" i="68" a="1"/>
  <c r="J215" i="72" l="1"/>
  <c r="J215" i="68"/>
  <c r="B216" i="68"/>
  <c r="B216" i="70"/>
  <c r="B216" i="72"/>
  <c r="AN240" i="16"/>
  <c r="C21" i="69"/>
  <c r="B21" i="69"/>
  <c r="A217" i="72"/>
  <c r="A217" i="70"/>
  <c r="A217" i="68"/>
  <c r="AM240" i="17"/>
  <c r="AN240" i="17"/>
  <c r="AJ242" i="16"/>
  <c r="AK241" i="16"/>
  <c r="AJ242" i="17"/>
  <c r="AK241" i="17"/>
  <c r="AJ244" i="28"/>
  <c r="AN243" i="28"/>
  <c r="AM243" i="28"/>
  <c r="AK243" i="28"/>
  <c r="J216" i="68" a="1"/>
  <c r="J216" i="72" a="1"/>
  <c r="U112" i="68" a="1"/>
  <c r="B217" i="72" a="1"/>
  <c r="B217" i="68" a="1"/>
  <c r="C22" i="69" a="1"/>
  <c r="B217" i="70" a="1"/>
  <c r="B22" i="69" a="1"/>
  <c r="U112" i="70" a="1"/>
  <c r="J216" i="72" l="1"/>
  <c r="J216" i="68"/>
  <c r="B217" i="68"/>
  <c r="U112" i="68"/>
  <c r="V112" i="68" s="1"/>
  <c r="S112" i="68" s="1"/>
  <c r="T113" i="68" s="1"/>
  <c r="U112" i="70"/>
  <c r="V112" i="70" s="1"/>
  <c r="S112" i="70" s="1"/>
  <c r="T113" i="70" s="1"/>
  <c r="B217" i="70"/>
  <c r="B217" i="72"/>
  <c r="AN241" i="16"/>
  <c r="B22" i="69"/>
  <c r="C22" i="69"/>
  <c r="A218" i="72"/>
  <c r="A218" i="70"/>
  <c r="A218" i="68"/>
  <c r="AM241" i="17"/>
  <c r="AN241" i="17"/>
  <c r="AK242" i="16"/>
  <c r="AJ243" i="16"/>
  <c r="AJ243" i="17"/>
  <c r="AK242" i="17"/>
  <c r="AN244" i="28"/>
  <c r="AK244" i="28"/>
  <c r="AJ245" i="28"/>
  <c r="AM244" i="28"/>
  <c r="J217" i="72" a="1"/>
  <c r="J217" i="68" a="1"/>
  <c r="B23" i="69" a="1"/>
  <c r="B218" i="68" a="1"/>
  <c r="B218" i="70" a="1"/>
  <c r="B218" i="72" a="1"/>
  <c r="C23" i="69" a="1"/>
  <c r="J217" i="72" l="1"/>
  <c r="J217" i="68"/>
  <c r="B218" i="68"/>
  <c r="B218" i="70"/>
  <c r="B218" i="72"/>
  <c r="AN242" i="16"/>
  <c r="C23" i="69"/>
  <c r="B23" i="69"/>
  <c r="A219" i="72"/>
  <c r="A219" i="70"/>
  <c r="A219" i="68"/>
  <c r="AM242" i="17"/>
  <c r="AN242" i="17"/>
  <c r="AK243" i="16"/>
  <c r="AJ244" i="16"/>
  <c r="AK243" i="17"/>
  <c r="AJ244" i="17"/>
  <c r="AJ246" i="28"/>
  <c r="AN245" i="28"/>
  <c r="AM245" i="28"/>
  <c r="AK245" i="28"/>
  <c r="J218" i="68" a="1"/>
  <c r="J218" i="72" a="1"/>
  <c r="C24" i="69" a="1"/>
  <c r="B24" i="69" a="1"/>
  <c r="B219" i="72" a="1"/>
  <c r="B219" i="68" a="1"/>
  <c r="B219" i="70" a="1"/>
  <c r="U113" i="70" a="1"/>
  <c r="U113" i="68" a="1"/>
  <c r="J218" i="72" l="1"/>
  <c r="J218" i="68"/>
  <c r="B219" i="68"/>
  <c r="U113" i="68"/>
  <c r="V113" i="68" s="1"/>
  <c r="S113" i="68" s="1"/>
  <c r="T114" i="68" s="1"/>
  <c r="U113" i="70"/>
  <c r="V113" i="70" s="1"/>
  <c r="S113" i="70" s="1"/>
  <c r="T114" i="70" s="1"/>
  <c r="B219" i="70"/>
  <c r="B219" i="72"/>
  <c r="AN243" i="16"/>
  <c r="B24" i="69"/>
  <c r="C24" i="69"/>
  <c r="A220" i="72"/>
  <c r="A220" i="70"/>
  <c r="A220" i="68"/>
  <c r="AM243" i="17"/>
  <c r="AN243" i="17"/>
  <c r="AJ245" i="16"/>
  <c r="AK244" i="16"/>
  <c r="AJ245" i="17"/>
  <c r="AK244" i="17"/>
  <c r="AN246" i="28"/>
  <c r="AK246" i="28"/>
  <c r="AJ247" i="28"/>
  <c r="AM246" i="28"/>
  <c r="J219" i="72" a="1"/>
  <c r="J219" i="68" a="1"/>
  <c r="B220" i="68" a="1"/>
  <c r="B220" i="70" a="1"/>
  <c r="B25" i="69" a="1"/>
  <c r="B220" i="72" a="1"/>
  <c r="C25" i="69" a="1"/>
  <c r="J219" i="72" l="1"/>
  <c r="J219" i="68"/>
  <c r="B220" i="68"/>
  <c r="B220" i="70"/>
  <c r="B220" i="72"/>
  <c r="AN244" i="16"/>
  <c r="C25" i="69"/>
  <c r="B25" i="69"/>
  <c r="A221" i="72"/>
  <c r="A221" i="70"/>
  <c r="A221" i="68"/>
  <c r="AM244" i="17"/>
  <c r="AN244" i="17"/>
  <c r="AJ246" i="16"/>
  <c r="AK245" i="16"/>
  <c r="AJ246" i="17"/>
  <c r="AK245" i="17"/>
  <c r="AJ248" i="28"/>
  <c r="AN247" i="28"/>
  <c r="AM247" i="28"/>
  <c r="AK247" i="28"/>
  <c r="J220" i="72" a="1"/>
  <c r="J220" i="70" a="1"/>
  <c r="U114" i="70" a="1"/>
  <c r="B26" i="69" a="1"/>
  <c r="C26" i="69" a="1"/>
  <c r="B221" i="68" a="1"/>
  <c r="B221" i="72" a="1"/>
  <c r="B221" i="70" a="1"/>
  <c r="U114" i="68" a="1"/>
  <c r="J220" i="72" l="1"/>
  <c r="J220" i="70"/>
  <c r="B221" i="68"/>
  <c r="U114" i="68"/>
  <c r="V114" i="68" s="1"/>
  <c r="S114" i="68" s="1"/>
  <c r="T115" i="68" s="1"/>
  <c r="U114" i="70"/>
  <c r="V114" i="70" s="1"/>
  <c r="S114" i="70" s="1"/>
  <c r="T115" i="70" s="1"/>
  <c r="B221" i="70"/>
  <c r="B221" i="72"/>
  <c r="AN245" i="16"/>
  <c r="C26" i="69"/>
  <c r="B26" i="69"/>
  <c r="A222" i="72"/>
  <c r="A222" i="70"/>
  <c r="J222" i="70" s="1" a="1"/>
  <c r="A222" i="68"/>
  <c r="AM245" i="17"/>
  <c r="AN245" i="17"/>
  <c r="AK246" i="16"/>
  <c r="AJ247" i="16"/>
  <c r="AK246" i="17"/>
  <c r="AJ247" i="17"/>
  <c r="AN248" i="28"/>
  <c r="AJ249" i="28"/>
  <c r="AM248" i="28"/>
  <c r="AK248" i="28"/>
  <c r="J221" i="70" a="1"/>
  <c r="J221" i="72" a="1"/>
  <c r="B27" i="69" a="1"/>
  <c r="B222" i="72" a="1"/>
  <c r="B222" i="68" a="1"/>
  <c r="B222" i="70" a="1"/>
  <c r="C27" i="69" a="1"/>
  <c r="J221" i="72" l="1"/>
  <c r="J221" i="70"/>
  <c r="J222" i="70"/>
  <c r="B222" i="68"/>
  <c r="B222" i="70"/>
  <c r="B222" i="72"/>
  <c r="AN246" i="16"/>
  <c r="C27" i="69"/>
  <c r="B27" i="69"/>
  <c r="A223" i="72"/>
  <c r="A223" i="70"/>
  <c r="J223" i="70" s="1" a="1"/>
  <c r="A223" i="68"/>
  <c r="AM246" i="17"/>
  <c r="AN246" i="17"/>
  <c r="AK247" i="16"/>
  <c r="AJ248" i="16"/>
  <c r="AK247" i="17"/>
  <c r="AJ248" i="17"/>
  <c r="AJ250" i="28"/>
  <c r="AN249" i="28"/>
  <c r="AM249" i="28"/>
  <c r="AK249" i="28"/>
  <c r="J222" i="72" a="1"/>
  <c r="U115" i="70" a="1"/>
  <c r="C28" i="69" a="1"/>
  <c r="B223" i="72" a="1"/>
  <c r="B223" i="70" a="1"/>
  <c r="U115" i="68" a="1"/>
  <c r="B223" i="68" a="1"/>
  <c r="B28" i="69" a="1"/>
  <c r="J222" i="72" l="1"/>
  <c r="J223" i="70"/>
  <c r="B223" i="68"/>
  <c r="U115" i="68"/>
  <c r="V115" i="68" s="1"/>
  <c r="S115" i="68" s="1"/>
  <c r="T116" i="68" s="1"/>
  <c r="U115" i="70"/>
  <c r="V115" i="70" s="1"/>
  <c r="S115" i="70" s="1"/>
  <c r="T116" i="70" s="1"/>
  <c r="B223" i="70"/>
  <c r="B223" i="72"/>
  <c r="AN247" i="16"/>
  <c r="C28" i="69"/>
  <c r="B28" i="69"/>
  <c r="A224" i="72"/>
  <c r="A224" i="70"/>
  <c r="J224" i="70" s="1" a="1"/>
  <c r="A224" i="68"/>
  <c r="AN247" i="17"/>
  <c r="AM247" i="17"/>
  <c r="AJ249" i="16"/>
  <c r="AK248" i="16"/>
  <c r="AJ249" i="17"/>
  <c r="AK248" i="17"/>
  <c r="AN250" i="28"/>
  <c r="AJ251" i="28"/>
  <c r="AM250" i="28"/>
  <c r="AK250" i="28"/>
  <c r="J223" i="72" a="1"/>
  <c r="C29" i="69" a="1"/>
  <c r="B224" i="70" a="1"/>
  <c r="B224" i="72" a="1"/>
  <c r="B224" i="68" a="1"/>
  <c r="B29" i="69" a="1"/>
  <c r="J223" i="72" l="1"/>
  <c r="J224" i="70"/>
  <c r="B224" i="68"/>
  <c r="B224" i="70"/>
  <c r="B224" i="72"/>
  <c r="AN248" i="16"/>
  <c r="B29" i="69"/>
  <c r="C29" i="69"/>
  <c r="A225" i="72"/>
  <c r="A225" i="70"/>
  <c r="A225" i="68"/>
  <c r="AM248" i="17"/>
  <c r="AN248" i="17"/>
  <c r="AJ250" i="16"/>
  <c r="AK249" i="16"/>
  <c r="AJ250" i="17"/>
  <c r="AK249" i="17"/>
  <c r="AJ252" i="28"/>
  <c r="AM251" i="28"/>
  <c r="AK251" i="28"/>
  <c r="AN251" i="28"/>
  <c r="J224" i="72" a="1"/>
  <c r="C30" i="69" a="1"/>
  <c r="B30" i="69" a="1"/>
  <c r="B225" i="70" a="1"/>
  <c r="B225" i="72" a="1"/>
  <c r="U116" i="70" a="1"/>
  <c r="B225" i="68" a="1"/>
  <c r="U116" i="68" a="1"/>
  <c r="J224" i="72" l="1"/>
  <c r="B225" i="68"/>
  <c r="U116" i="68"/>
  <c r="V116" i="68" s="1"/>
  <c r="S116" i="68" s="1"/>
  <c r="T117" i="68" s="1"/>
  <c r="U116" i="70"/>
  <c r="V116" i="70" s="1"/>
  <c r="S116" i="70" s="1"/>
  <c r="T117" i="70" s="1"/>
  <c r="B225" i="70"/>
  <c r="B225" i="72"/>
  <c r="AN249" i="16"/>
  <c r="C30" i="69"/>
  <c r="B30" i="69"/>
  <c r="A226" i="72"/>
  <c r="A226" i="70"/>
  <c r="A226" i="68"/>
  <c r="AM249" i="17"/>
  <c r="AN249" i="17"/>
  <c r="AK250" i="16"/>
  <c r="AJ251" i="16"/>
  <c r="AK250" i="17"/>
  <c r="AJ251" i="17"/>
  <c r="AN252" i="28"/>
  <c r="AJ253" i="28"/>
  <c r="AM252" i="28"/>
  <c r="AK252" i="28"/>
  <c r="J225" i="72" a="1"/>
  <c r="J225" i="70" a="1"/>
  <c r="J225" i="68" a="1"/>
  <c r="B226" i="72" a="1"/>
  <c r="C31" i="69" a="1"/>
  <c r="B226" i="70" a="1"/>
  <c r="B226" i="68" a="1"/>
  <c r="B31" i="69" a="1"/>
  <c r="J225" i="70" l="1"/>
  <c r="J225" i="72"/>
  <c r="J225" i="68"/>
  <c r="B226" i="68"/>
  <c r="B226" i="70"/>
  <c r="B226" i="72"/>
  <c r="AN250" i="16"/>
  <c r="B31" i="69"/>
  <c r="C31" i="69"/>
  <c r="A227" i="72"/>
  <c r="A227" i="70"/>
  <c r="A227" i="68"/>
  <c r="AN250" i="17"/>
  <c r="AM250" i="17"/>
  <c r="AK251" i="16"/>
  <c r="AJ252" i="16"/>
  <c r="AK251" i="17"/>
  <c r="AJ252" i="17"/>
  <c r="AJ254" i="28"/>
  <c r="AK253" i="28"/>
  <c r="AN253" i="28"/>
  <c r="AM253" i="28"/>
  <c r="J226" i="72" a="1"/>
  <c r="J226" i="70" a="1"/>
  <c r="J226" i="68" a="1"/>
  <c r="B227" i="68" a="1"/>
  <c r="C32" i="69" a="1"/>
  <c r="B32" i="69" a="1"/>
  <c r="B227" i="70" a="1"/>
  <c r="U117" i="68" a="1"/>
  <c r="U117" i="70" a="1"/>
  <c r="B227" i="72" a="1"/>
  <c r="J226" i="70" l="1"/>
  <c r="J226" i="72"/>
  <c r="J226" i="68"/>
  <c r="B227" i="68"/>
  <c r="U117" i="68"/>
  <c r="V117" i="68" s="1"/>
  <c r="S117" i="68" s="1"/>
  <c r="T118" i="68" s="1"/>
  <c r="U117" i="70"/>
  <c r="V117" i="70" s="1"/>
  <c r="S117" i="70" s="1"/>
  <c r="T118" i="70" s="1"/>
  <c r="B227" i="70"/>
  <c r="B227" i="72"/>
  <c r="AN251" i="16"/>
  <c r="C32" i="69"/>
  <c r="B32" i="69"/>
  <c r="A228" i="72"/>
  <c r="A228" i="70"/>
  <c r="A228" i="68"/>
  <c r="AM251" i="17"/>
  <c r="AN251" i="17"/>
  <c r="AJ253" i="16"/>
  <c r="AK252" i="16"/>
  <c r="AJ253" i="17"/>
  <c r="AK252" i="17"/>
  <c r="AN254" i="28"/>
  <c r="AJ255" i="28"/>
  <c r="AM254" i="28"/>
  <c r="AK254" i="28"/>
  <c r="J227" i="72" a="1"/>
  <c r="J227" i="70" a="1"/>
  <c r="B33" i="69" a="1"/>
  <c r="C33" i="69" a="1"/>
  <c r="B228" i="72" a="1"/>
  <c r="B228" i="68" a="1"/>
  <c r="B228" i="70" a="1"/>
  <c r="J227" i="70" l="1"/>
  <c r="J227" i="72"/>
  <c r="B228" i="68"/>
  <c r="B228" i="70"/>
  <c r="B228" i="72"/>
  <c r="AN252" i="16"/>
  <c r="C33" i="69"/>
  <c r="B33" i="69"/>
  <c r="A229" i="72"/>
  <c r="A229" i="70"/>
  <c r="A229" i="68"/>
  <c r="AM252" i="17"/>
  <c r="AN252" i="17"/>
  <c r="AJ254" i="16"/>
  <c r="AK253" i="16"/>
  <c r="AJ254" i="17"/>
  <c r="AK253" i="17"/>
  <c r="AJ256" i="28"/>
  <c r="AK255" i="28"/>
  <c r="AM255" i="28"/>
  <c r="AN255" i="28"/>
  <c r="J228" i="70" a="1"/>
  <c r="J228" i="72" a="1"/>
  <c r="B229" i="68" a="1"/>
  <c r="B34" i="69" a="1"/>
  <c r="C34" i="69" a="1"/>
  <c r="U118" i="70" a="1"/>
  <c r="U118" i="68" a="1"/>
  <c r="B229" i="70" a="1"/>
  <c r="B229" i="72" a="1"/>
  <c r="J228" i="72" l="1"/>
  <c r="J228" i="70"/>
  <c r="B229" i="68"/>
  <c r="U118" i="68"/>
  <c r="V118" i="68" s="1"/>
  <c r="S118" i="68" s="1"/>
  <c r="T119" i="68" s="1"/>
  <c r="U118" i="70"/>
  <c r="V118" i="70" s="1"/>
  <c r="S118" i="70" s="1"/>
  <c r="T119" i="70" s="1"/>
  <c r="B229" i="70"/>
  <c r="B229" i="72"/>
  <c r="AN253" i="16"/>
  <c r="B34" i="69"/>
  <c r="C34" i="69"/>
  <c r="A230" i="72"/>
  <c r="A230" i="70"/>
  <c r="A230" i="68"/>
  <c r="AM253" i="17"/>
  <c r="AN253" i="17"/>
  <c r="AK254" i="16"/>
  <c r="AJ255" i="16"/>
  <c r="AK254" i="17"/>
  <c r="AJ255" i="17"/>
  <c r="AN256" i="28"/>
  <c r="AK256" i="28"/>
  <c r="AJ257" i="28"/>
  <c r="AM256" i="28"/>
  <c r="J229" i="70" a="1"/>
  <c r="J229" i="72" a="1"/>
  <c r="B35" i="69" a="1"/>
  <c r="B230" i="68" a="1"/>
  <c r="C35" i="69" a="1"/>
  <c r="C17" i="73" a="1"/>
  <c r="B230" i="70" a="1"/>
  <c r="C17" i="71" a="1"/>
  <c r="B230" i="72" a="1"/>
  <c r="J229" i="72" l="1"/>
  <c r="J229" i="70"/>
  <c r="B230" i="68"/>
  <c r="B230" i="70"/>
  <c r="C17" i="71"/>
  <c r="B230" i="72"/>
  <c r="C17" i="73"/>
  <c r="AN254" i="16"/>
  <c r="C35" i="69"/>
  <c r="B35" i="69"/>
  <c r="A231" i="72"/>
  <c r="A231" i="70"/>
  <c r="A231" i="68"/>
  <c r="AM254" i="17"/>
  <c r="AN254" i="17"/>
  <c r="AN255" i="16"/>
  <c r="AM255" i="16"/>
  <c r="AK255" i="16"/>
  <c r="AJ256" i="16"/>
  <c r="AK255" i="17"/>
  <c r="AJ256" i="17"/>
  <c r="AJ258" i="28"/>
  <c r="AN257" i="28"/>
  <c r="AM257" i="28"/>
  <c r="AK257" i="28"/>
  <c r="J230" i="72" a="1"/>
  <c r="J230" i="70" a="1"/>
  <c r="C36" i="69" a="1"/>
  <c r="C18" i="73" a="1"/>
  <c r="B36" i="69" a="1"/>
  <c r="B17" i="73" a="1"/>
  <c r="U119" i="68" a="1"/>
  <c r="B231" i="68" a="1"/>
  <c r="B17" i="71" a="1"/>
  <c r="B18" i="73" a="1"/>
  <c r="U119" i="70" a="1"/>
  <c r="C18" i="71" a="1"/>
  <c r="B231" i="72" a="1"/>
  <c r="B231" i="70" a="1"/>
  <c r="J230" i="72" l="1"/>
  <c r="J230" i="70"/>
  <c r="B231" i="68"/>
  <c r="U119" i="68"/>
  <c r="V119" i="68" s="1"/>
  <c r="S119" i="68" s="1"/>
  <c r="T120" i="68" s="1"/>
  <c r="U119" i="70"/>
  <c r="V119" i="70" s="1"/>
  <c r="S119" i="70" s="1"/>
  <c r="T120" i="70" s="1"/>
  <c r="B231" i="70"/>
  <c r="C18" i="71"/>
  <c r="B17" i="71"/>
  <c r="K17" i="71" s="1"/>
  <c r="B231" i="72"/>
  <c r="C18" i="73"/>
  <c r="B18" i="73"/>
  <c r="B17" i="73"/>
  <c r="C36" i="69"/>
  <c r="B36" i="69"/>
  <c r="AN255" i="17"/>
  <c r="AM255" i="17"/>
  <c r="AJ257" i="16"/>
  <c r="AN256" i="16"/>
  <c r="AM256" i="16"/>
  <c r="AK256" i="16"/>
  <c r="AJ257" i="17"/>
  <c r="AK256" i="17"/>
  <c r="AJ259" i="28"/>
  <c r="AN258" i="28"/>
  <c r="AM258" i="28"/>
  <c r="AK258" i="28"/>
  <c r="J231" i="70" a="1"/>
  <c r="J231" i="72" a="1"/>
  <c r="J231" i="68" a="1"/>
  <c r="B37" i="69" a="1"/>
  <c r="B18" i="71" a="1"/>
  <c r="C37" i="69" a="1"/>
  <c r="C19" i="73" a="1"/>
  <c r="B19" i="73" a="1"/>
  <c r="C19" i="71" a="1"/>
  <c r="L18" i="71" l="1"/>
  <c r="J231" i="70"/>
  <c r="J231" i="72"/>
  <c r="J231" i="68"/>
  <c r="C19" i="71"/>
  <c r="B18" i="71"/>
  <c r="C19" i="73"/>
  <c r="B19" i="73"/>
  <c r="C37" i="69"/>
  <c r="B37" i="69"/>
  <c r="AM256" i="17"/>
  <c r="AN256" i="17"/>
  <c r="AJ258" i="16"/>
  <c r="AN257" i="16"/>
  <c r="AM257" i="16"/>
  <c r="AK257" i="16"/>
  <c r="AJ258" i="17"/>
  <c r="AK257" i="17"/>
  <c r="AJ260" i="28"/>
  <c r="AN259" i="28"/>
  <c r="AM259" i="28"/>
  <c r="AK259" i="28"/>
  <c r="M18" i="71" a="1"/>
  <c r="B19" i="71" a="1"/>
  <c r="C20" i="71" a="1"/>
  <c r="C38" i="69" a="1"/>
  <c r="B38" i="69" a="1"/>
  <c r="B20" i="73" a="1"/>
  <c r="U120" i="70" a="1"/>
  <c r="C20" i="73" a="1"/>
  <c r="U120" i="68" a="1"/>
  <c r="M18" i="71" l="1"/>
  <c r="N18" i="71" s="1"/>
  <c r="U120" i="68"/>
  <c r="V120" i="68" s="1"/>
  <c r="S120" i="68" s="1"/>
  <c r="T121" i="68" s="1"/>
  <c r="U120" i="70"/>
  <c r="V120" i="70" s="1"/>
  <c r="S120" i="70" s="1"/>
  <c r="T121" i="70" s="1"/>
  <c r="C20" i="71"/>
  <c r="B19" i="71"/>
  <c r="C20" i="73"/>
  <c r="B20" i="73"/>
  <c r="B38" i="69"/>
  <c r="C38" i="69"/>
  <c r="AM257" i="17"/>
  <c r="AN257" i="17"/>
  <c r="AK258" i="16"/>
  <c r="AJ259" i="16"/>
  <c r="AN258" i="16"/>
  <c r="AM258" i="16"/>
  <c r="AJ259" i="17"/>
  <c r="AK258" i="17"/>
  <c r="AN260" i="28"/>
  <c r="AK260" i="28"/>
  <c r="AM260" i="28"/>
  <c r="AJ261" i="28"/>
  <c r="C21" i="73" a="1"/>
  <c r="B20" i="71" a="1"/>
  <c r="C21" i="71" a="1"/>
  <c r="B39" i="69" a="1"/>
  <c r="B21" i="73" a="1"/>
  <c r="C39" i="69" a="1"/>
  <c r="K18" i="71" l="1"/>
  <c r="C21" i="71"/>
  <c r="B20" i="71"/>
  <c r="B21" i="73"/>
  <c r="C21" i="73"/>
  <c r="B39" i="69"/>
  <c r="C39" i="69"/>
  <c r="AM258" i="17"/>
  <c r="AN258" i="17"/>
  <c r="AN259" i="16"/>
  <c r="AM259" i="16"/>
  <c r="AK259" i="16"/>
  <c r="AJ260" i="16"/>
  <c r="AK259" i="17"/>
  <c r="AJ260" i="17"/>
  <c r="AJ262" i="28"/>
  <c r="AN261" i="28"/>
  <c r="AM261" i="28"/>
  <c r="AK261" i="28"/>
  <c r="C40" i="69" a="1"/>
  <c r="C22" i="73" a="1"/>
  <c r="U121" i="70" a="1"/>
  <c r="C22" i="71" a="1"/>
  <c r="B22" i="73" a="1"/>
  <c r="B21" i="71" a="1"/>
  <c r="B40" i="69" a="1"/>
  <c r="U121" i="68" a="1"/>
  <c r="L19" i="71" l="1"/>
  <c r="U121" i="68"/>
  <c r="V121" i="68" s="1"/>
  <c r="S121" i="68" s="1"/>
  <c r="T122" i="68" s="1"/>
  <c r="U121" i="70"/>
  <c r="V121" i="70" s="1"/>
  <c r="S121" i="70" s="1"/>
  <c r="T122" i="70" s="1"/>
  <c r="C22" i="71"/>
  <c r="B21" i="71"/>
  <c r="C22" i="73"/>
  <c r="B22" i="73"/>
  <c r="B40" i="69"/>
  <c r="C40" i="69"/>
  <c r="AM259" i="17"/>
  <c r="AN259" i="17"/>
  <c r="AJ261" i="16"/>
  <c r="AN260" i="16"/>
  <c r="AM260" i="16"/>
  <c r="AK260" i="16"/>
  <c r="AJ261" i="17"/>
  <c r="AK260" i="17"/>
  <c r="AJ263" i="28"/>
  <c r="AN262" i="28"/>
  <c r="AM262" i="28"/>
  <c r="AK262" i="28"/>
  <c r="B41" i="69" a="1"/>
  <c r="B22" i="71" a="1"/>
  <c r="C23" i="71" a="1"/>
  <c r="C41" i="69" a="1"/>
  <c r="B23" i="73" a="1"/>
  <c r="M19" i="71" a="1"/>
  <c r="C23" i="73" a="1"/>
  <c r="M19" i="71" l="1"/>
  <c r="N19" i="71" s="1"/>
  <c r="C23" i="71"/>
  <c r="B22" i="71"/>
  <c r="C23" i="73"/>
  <c r="B23" i="73"/>
  <c r="B41" i="69"/>
  <c r="C41" i="69"/>
  <c r="AM260" i="17"/>
  <c r="AN260" i="17"/>
  <c r="AJ262" i="16"/>
  <c r="AN261" i="16"/>
  <c r="AM261" i="16"/>
  <c r="AK261" i="16"/>
  <c r="AJ262" i="17"/>
  <c r="AK261" i="17"/>
  <c r="AJ264" i="28"/>
  <c r="AK263" i="28"/>
  <c r="AN263" i="28"/>
  <c r="AM263" i="28"/>
  <c r="B23" i="71" a="1"/>
  <c r="U122" i="70" a="1"/>
  <c r="C24" i="71" a="1"/>
  <c r="B24" i="73" a="1"/>
  <c r="C24" i="73" a="1"/>
  <c r="U122" i="68" a="1"/>
  <c r="C42" i="69" a="1"/>
  <c r="B42" i="69" a="1"/>
  <c r="K19" i="71" l="1"/>
  <c r="U122" i="68"/>
  <c r="V122" i="68" s="1"/>
  <c r="S122" i="68" s="1"/>
  <c r="T123" i="68" s="1"/>
  <c r="U122" i="70"/>
  <c r="V122" i="70" s="1"/>
  <c r="S122" i="70" s="1"/>
  <c r="T123" i="70" s="1"/>
  <c r="C24" i="71"/>
  <c r="B23" i="71"/>
  <c r="C24" i="73"/>
  <c r="B24" i="73"/>
  <c r="B42" i="69"/>
  <c r="C42" i="69"/>
  <c r="AN261" i="17"/>
  <c r="AM261" i="17"/>
  <c r="AK262" i="16"/>
  <c r="AJ263" i="16"/>
  <c r="AN262" i="16"/>
  <c r="AM262" i="16"/>
  <c r="AJ263" i="17"/>
  <c r="AK262" i="17"/>
  <c r="AN264" i="28"/>
  <c r="AK264" i="28"/>
  <c r="AJ265" i="28"/>
  <c r="AM264" i="28"/>
  <c r="C25" i="73" a="1"/>
  <c r="B43" i="69" a="1"/>
  <c r="B25" i="73" a="1"/>
  <c r="C43" i="69" a="1"/>
  <c r="C25" i="71" a="1"/>
  <c r="B24" i="71" a="1"/>
  <c r="L20" i="71" l="1"/>
  <c r="C25" i="71"/>
  <c r="B24" i="71"/>
  <c r="B25" i="73"/>
  <c r="C25" i="73"/>
  <c r="B43" i="69"/>
  <c r="C43" i="69"/>
  <c r="AM262" i="17"/>
  <c r="AN262" i="17"/>
  <c r="AN263" i="16"/>
  <c r="AM263" i="16"/>
  <c r="AK263" i="16"/>
  <c r="AJ264" i="16"/>
  <c r="AK263" i="17"/>
  <c r="AJ264" i="17"/>
  <c r="AJ266" i="28"/>
  <c r="AN265" i="28"/>
  <c r="AM265" i="28"/>
  <c r="AK265" i="28"/>
  <c r="B26" i="73" a="1"/>
  <c r="C44" i="69" a="1"/>
  <c r="C26" i="71" a="1"/>
  <c r="B25" i="71" a="1"/>
  <c r="U123" i="68" a="1"/>
  <c r="U123" i="70" a="1"/>
  <c r="C26" i="73" a="1"/>
  <c r="B44" i="69" a="1"/>
  <c r="M20" i="71" a="1"/>
  <c r="M20" i="71" l="1"/>
  <c r="N20" i="71" s="1"/>
  <c r="U123" i="68"/>
  <c r="V123" i="68" s="1"/>
  <c r="S123" i="68" s="1"/>
  <c r="T124" i="68" s="1"/>
  <c r="U123" i="70"/>
  <c r="V123" i="70" s="1"/>
  <c r="S123" i="70" s="1"/>
  <c r="T124" i="70" s="1"/>
  <c r="C26" i="71"/>
  <c r="B25" i="71"/>
  <c r="C26" i="73"/>
  <c r="B26" i="73"/>
  <c r="C44" i="69"/>
  <c r="B44" i="69"/>
  <c r="AM263" i="17"/>
  <c r="AN263" i="17"/>
  <c r="AJ265" i="16"/>
  <c r="AN264" i="16"/>
  <c r="AM264" i="16"/>
  <c r="AK264" i="16"/>
  <c r="AK264" i="17"/>
  <c r="AJ265" i="17"/>
  <c r="AJ267" i="28"/>
  <c r="AN266" i="28"/>
  <c r="AM266" i="28"/>
  <c r="AK266" i="28"/>
  <c r="C27" i="71" a="1"/>
  <c r="B27" i="73" a="1"/>
  <c r="B45" i="69" a="1"/>
  <c r="B26" i="71" a="1"/>
  <c r="C45" i="69" a="1"/>
  <c r="C27" i="73" a="1"/>
  <c r="K20" i="71" l="1"/>
  <c r="C27" i="71"/>
  <c r="B26" i="71"/>
  <c r="C27" i="73"/>
  <c r="B27" i="73"/>
  <c r="C45" i="69"/>
  <c r="B45" i="69"/>
  <c r="AM264" i="17"/>
  <c r="AN264" i="17"/>
  <c r="AJ266" i="16"/>
  <c r="AN265" i="16"/>
  <c r="AM265" i="16"/>
  <c r="AK265" i="16"/>
  <c r="AJ266" i="17"/>
  <c r="AK265" i="17"/>
  <c r="AJ268" i="28"/>
  <c r="AN267" i="28"/>
  <c r="AM267" i="28"/>
  <c r="AK267" i="28"/>
  <c r="C28" i="73" a="1"/>
  <c r="C28" i="71" a="1"/>
  <c r="B27" i="71" a="1"/>
  <c r="B28" i="73" a="1"/>
  <c r="C46" i="69" a="1"/>
  <c r="B46" i="69" a="1"/>
  <c r="U124" i="70" a="1"/>
  <c r="U124" i="68" a="1"/>
  <c r="L21" i="71" l="1"/>
  <c r="U124" i="68"/>
  <c r="V124" i="68" s="1"/>
  <c r="S124" i="68" s="1"/>
  <c r="T125" i="68" s="1"/>
  <c r="U124" i="70"/>
  <c r="V124" i="70" s="1"/>
  <c r="S124" i="70" s="1"/>
  <c r="T125" i="70" s="1"/>
  <c r="C28" i="71"/>
  <c r="B27" i="71"/>
  <c r="C28" i="73"/>
  <c r="B28" i="73"/>
  <c r="C46" i="69"/>
  <c r="B46" i="69"/>
  <c r="AM265" i="17"/>
  <c r="AN265" i="17"/>
  <c r="AK266" i="16"/>
  <c r="AJ267" i="16"/>
  <c r="AN266" i="16"/>
  <c r="AM266" i="16"/>
  <c r="AJ267" i="17"/>
  <c r="AK266" i="17"/>
  <c r="AN268" i="28"/>
  <c r="AK268" i="28"/>
  <c r="AM268" i="28"/>
  <c r="AJ269" i="28"/>
  <c r="B28" i="71" a="1"/>
  <c r="M21" i="71" a="1"/>
  <c r="B47" i="69" a="1"/>
  <c r="C29" i="73" a="1"/>
  <c r="C47" i="69" a="1"/>
  <c r="C29" i="71" a="1"/>
  <c r="B29" i="73" a="1"/>
  <c r="M21" i="71" l="1"/>
  <c r="N21" i="71" s="1"/>
  <c r="C29" i="71"/>
  <c r="B28" i="71"/>
  <c r="B29" i="73"/>
  <c r="C29" i="73"/>
  <c r="B47" i="69"/>
  <c r="C47" i="69"/>
  <c r="AN266" i="17"/>
  <c r="AM266" i="17"/>
  <c r="AN267" i="16"/>
  <c r="AM267" i="16"/>
  <c r="AK267" i="16"/>
  <c r="AJ268" i="16"/>
  <c r="AK267" i="17"/>
  <c r="AJ268" i="17"/>
  <c r="AJ270" i="28"/>
  <c r="AN269" i="28"/>
  <c r="AM269" i="28"/>
  <c r="AK269" i="28"/>
  <c r="U125" i="68" a="1"/>
  <c r="B29" i="71" a="1"/>
  <c r="B48" i="69" a="1"/>
  <c r="B30" i="73" a="1"/>
  <c r="U125" i="70" a="1"/>
  <c r="C48" i="69" a="1"/>
  <c r="C30" i="73" a="1"/>
  <c r="C30" i="71" a="1"/>
  <c r="K21" i="71" l="1"/>
  <c r="U125" i="68"/>
  <c r="V125" i="68" s="1"/>
  <c r="S125" i="68" s="1"/>
  <c r="T126" i="68" s="1"/>
  <c r="U125" i="70"/>
  <c r="V125" i="70" s="1"/>
  <c r="S125" i="70" s="1"/>
  <c r="T126" i="70" s="1"/>
  <c r="C30" i="71"/>
  <c r="B29" i="71"/>
  <c r="C30" i="73"/>
  <c r="B30" i="73"/>
  <c r="C48" i="69"/>
  <c r="B48" i="69"/>
  <c r="AM267" i="17"/>
  <c r="AN267" i="17"/>
  <c r="AJ269" i="16"/>
  <c r="AN268" i="16"/>
  <c r="AM268" i="16"/>
  <c r="AK268" i="16"/>
  <c r="AK268" i="17"/>
  <c r="AJ269" i="17"/>
  <c r="AJ271" i="28"/>
  <c r="AN270" i="28"/>
  <c r="AM270" i="28"/>
  <c r="AK270" i="28"/>
  <c r="C31" i="71" a="1"/>
  <c r="B31" i="73" a="1"/>
  <c r="B30" i="71" a="1"/>
  <c r="C49" i="69" a="1"/>
  <c r="B49" i="69" a="1"/>
  <c r="C31" i="73" a="1"/>
  <c r="L22" i="71" l="1"/>
  <c r="C31" i="71"/>
  <c r="B30" i="71"/>
  <c r="C31" i="73"/>
  <c r="B31" i="73"/>
  <c r="C49" i="69"/>
  <c r="B49" i="69"/>
  <c r="AM268" i="17"/>
  <c r="AN268" i="17"/>
  <c r="AJ270" i="16"/>
  <c r="AN269" i="16"/>
  <c r="AM269" i="16"/>
  <c r="AK269" i="16"/>
  <c r="AJ270" i="17"/>
  <c r="AK269" i="17"/>
  <c r="AJ272" i="28"/>
  <c r="AK271" i="28"/>
  <c r="AN271" i="28"/>
  <c r="AM271" i="28"/>
  <c r="C32" i="73" a="1"/>
  <c r="B32" i="73" a="1"/>
  <c r="B31" i="71" a="1"/>
  <c r="C32" i="71" a="1"/>
  <c r="M22" i="71" a="1"/>
  <c r="B50" i="69" a="1"/>
  <c r="U126" i="70" a="1"/>
  <c r="U126" i="68" a="1"/>
  <c r="C50" i="69" a="1"/>
  <c r="M22" i="71" l="1"/>
  <c r="N22" i="71" s="1"/>
  <c r="U126" i="68"/>
  <c r="V126" i="68" s="1"/>
  <c r="S126" i="68" s="1"/>
  <c r="T127" i="68" s="1"/>
  <c r="U126" i="70"/>
  <c r="V126" i="70" s="1"/>
  <c r="S126" i="70" s="1"/>
  <c r="T127" i="70" s="1"/>
  <c r="C32" i="71"/>
  <c r="B31" i="71"/>
  <c r="C32" i="73"/>
  <c r="B32" i="73"/>
  <c r="B50" i="69"/>
  <c r="C50" i="69"/>
  <c r="AM269" i="17"/>
  <c r="AN269" i="17"/>
  <c r="AK270" i="16"/>
  <c r="AJ271" i="16"/>
  <c r="AN270" i="16"/>
  <c r="AM270" i="16"/>
  <c r="AJ271" i="17"/>
  <c r="AK270" i="17"/>
  <c r="AN272" i="28"/>
  <c r="AK272" i="28"/>
  <c r="AJ273" i="28"/>
  <c r="AM272" i="28"/>
  <c r="C51" i="69" a="1"/>
  <c r="B33" i="73" a="1"/>
  <c r="C33" i="73" a="1"/>
  <c r="B32" i="71" a="1"/>
  <c r="B51" i="69" a="1"/>
  <c r="C33" i="71" a="1"/>
  <c r="K22" i="71" l="1"/>
  <c r="C33" i="71"/>
  <c r="B32" i="71"/>
  <c r="B33" i="73"/>
  <c r="C33" i="73"/>
  <c r="C51" i="69"/>
  <c r="B51" i="69"/>
  <c r="AM270" i="17"/>
  <c r="AN270" i="17"/>
  <c r="AN271" i="16"/>
  <c r="AM271" i="16"/>
  <c r="AK271" i="16"/>
  <c r="AJ272" i="16"/>
  <c r="AK271" i="17"/>
  <c r="AJ272" i="17"/>
  <c r="AJ274" i="28"/>
  <c r="AN273" i="28"/>
  <c r="AM273" i="28"/>
  <c r="AK273" i="28"/>
  <c r="C34" i="73" a="1"/>
  <c r="B33" i="71" a="1"/>
  <c r="U127" i="70" a="1"/>
  <c r="C52" i="69" a="1"/>
  <c r="B52" i="69" a="1"/>
  <c r="U127" i="68" a="1"/>
  <c r="C34" i="71" a="1"/>
  <c r="B34" i="73" a="1"/>
  <c r="L23" i="71" l="1"/>
  <c r="U127" i="68"/>
  <c r="V127" i="68" s="1"/>
  <c r="S127" i="68" s="1"/>
  <c r="T128" i="68" s="1"/>
  <c r="U127" i="70"/>
  <c r="V127" i="70" s="1"/>
  <c r="S127" i="70" s="1"/>
  <c r="T128" i="70" s="1"/>
  <c r="C34" i="71"/>
  <c r="B33" i="71"/>
  <c r="C34" i="73"/>
  <c r="B34" i="73"/>
  <c r="C52" i="69"/>
  <c r="B52" i="69"/>
  <c r="AN271" i="17"/>
  <c r="AM271" i="17"/>
  <c r="AJ273" i="16"/>
  <c r="AN272" i="16"/>
  <c r="AM272" i="16"/>
  <c r="AK272" i="16"/>
  <c r="AJ273" i="17"/>
  <c r="AK272" i="17"/>
  <c r="AJ275" i="28"/>
  <c r="AN274" i="28"/>
  <c r="AM274" i="28"/>
  <c r="AK274" i="28"/>
  <c r="B53" i="69" a="1"/>
  <c r="B34" i="71" a="1"/>
  <c r="M23" i="71" a="1"/>
  <c r="C35" i="71" a="1"/>
  <c r="B35" i="73" a="1"/>
  <c r="C53" i="69" a="1"/>
  <c r="C35" i="73" a="1"/>
  <c r="M23" i="71" l="1"/>
  <c r="N23" i="71" s="1"/>
  <c r="C35" i="71"/>
  <c r="B34" i="71"/>
  <c r="C35" i="73"/>
  <c r="B35" i="73"/>
  <c r="B53" i="69"/>
  <c r="C53" i="69"/>
  <c r="AM272" i="17"/>
  <c r="AN272" i="17"/>
  <c r="AJ274" i="16"/>
  <c r="AN273" i="16"/>
  <c r="AM273" i="16"/>
  <c r="AK273" i="16"/>
  <c r="AJ274" i="17"/>
  <c r="AK273" i="17"/>
  <c r="AJ276" i="28"/>
  <c r="AN275" i="28"/>
  <c r="AM275" i="28"/>
  <c r="AK275" i="28"/>
  <c r="U128" i="70" a="1"/>
  <c r="C36" i="73" a="1"/>
  <c r="B35" i="71" a="1"/>
  <c r="C54" i="69" a="1"/>
  <c r="C36" i="71" a="1"/>
  <c r="B54" i="69" a="1"/>
  <c r="U128" i="68" a="1"/>
  <c r="B36" i="73" a="1"/>
  <c r="K23" i="71" l="1"/>
  <c r="U128" i="68"/>
  <c r="V128" i="68" s="1"/>
  <c r="S128" i="68" s="1"/>
  <c r="T129" i="68" s="1"/>
  <c r="U128" i="70"/>
  <c r="V128" i="70" s="1"/>
  <c r="S128" i="70" s="1"/>
  <c r="T129" i="70" s="1"/>
  <c r="C36" i="71"/>
  <c r="B35" i="71"/>
  <c r="C36" i="73"/>
  <c r="B36" i="73"/>
  <c r="B54" i="69"/>
  <c r="C54" i="69"/>
  <c r="AM273" i="17"/>
  <c r="AN273" i="17"/>
  <c r="AK274" i="16"/>
  <c r="AJ275" i="16"/>
  <c r="AN274" i="16"/>
  <c r="AM274" i="16"/>
  <c r="AJ275" i="17"/>
  <c r="AK274" i="17"/>
  <c r="AN276" i="28"/>
  <c r="AK276" i="28"/>
  <c r="AM276" i="28"/>
  <c r="AJ277" i="28"/>
  <c r="C37" i="73" a="1"/>
  <c r="B55" i="69" a="1"/>
  <c r="B36" i="71" a="1"/>
  <c r="B37" i="73" a="1"/>
  <c r="C37" i="71" a="1"/>
  <c r="C55" i="69" a="1"/>
  <c r="L24" i="71" l="1"/>
  <c r="C37" i="71"/>
  <c r="B36" i="71"/>
  <c r="B37" i="73"/>
  <c r="C37" i="73"/>
  <c r="B55" i="69"/>
  <c r="C55" i="69"/>
  <c r="AM274" i="17"/>
  <c r="AN274" i="17"/>
  <c r="AN275" i="16"/>
  <c r="AM275" i="16"/>
  <c r="AK275" i="16"/>
  <c r="AJ276" i="16"/>
  <c r="AK275" i="17"/>
  <c r="AJ276" i="17"/>
  <c r="AJ278" i="28"/>
  <c r="AN277" i="28"/>
  <c r="AM277" i="28"/>
  <c r="AK277" i="28"/>
  <c r="C38" i="71" a="1"/>
  <c r="C56" i="69" a="1"/>
  <c r="U129" i="68" a="1"/>
  <c r="B37" i="71" a="1"/>
  <c r="B38" i="73" a="1"/>
  <c r="B56" i="69" a="1"/>
  <c r="U129" i="70" a="1"/>
  <c r="M24" i="71" a="1"/>
  <c r="C38" i="73" a="1"/>
  <c r="M24" i="71" l="1"/>
  <c r="N24" i="71" s="1"/>
  <c r="U129" i="68"/>
  <c r="V129" i="68" s="1"/>
  <c r="S129" i="68" s="1"/>
  <c r="T130" i="68" s="1"/>
  <c r="U129" i="70"/>
  <c r="V129" i="70" s="1"/>
  <c r="S129" i="70" s="1"/>
  <c r="T130" i="70" s="1"/>
  <c r="B37" i="71"/>
  <c r="C38" i="71"/>
  <c r="C38" i="73"/>
  <c r="B38" i="73"/>
  <c r="B56" i="69"/>
  <c r="C56" i="69"/>
  <c r="AM275" i="17"/>
  <c r="AN275" i="17"/>
  <c r="AJ277" i="16"/>
  <c r="AN276" i="16"/>
  <c r="AM276" i="16"/>
  <c r="AK276" i="16"/>
  <c r="AJ277" i="17"/>
  <c r="AK276" i="17"/>
  <c r="AJ279" i="28"/>
  <c r="AN278" i="28"/>
  <c r="AM278" i="28"/>
  <c r="AK278" i="28"/>
  <c r="B38" i="71" a="1"/>
  <c r="C39" i="71" a="1"/>
  <c r="C57" i="69" a="1"/>
  <c r="B57" i="69" a="1"/>
  <c r="C39" i="73" a="1"/>
  <c r="B39" i="73" a="1"/>
  <c r="K24" i="71" l="1"/>
  <c r="C39" i="71"/>
  <c r="B38" i="71"/>
  <c r="C39" i="73"/>
  <c r="B39" i="73"/>
  <c r="C57" i="69"/>
  <c r="B57" i="69"/>
  <c r="AM276" i="17"/>
  <c r="AN276" i="17"/>
  <c r="AJ278" i="16"/>
  <c r="AN277" i="16"/>
  <c r="AM277" i="16"/>
  <c r="AK277" i="16"/>
  <c r="AJ278" i="17"/>
  <c r="AK277" i="17"/>
  <c r="AJ280" i="28"/>
  <c r="AK279" i="28"/>
  <c r="AN279" i="28"/>
  <c r="AM279" i="28"/>
  <c r="C58" i="69" a="1"/>
  <c r="U130" i="68" a="1"/>
  <c r="B40" i="73" a="1"/>
  <c r="B58" i="69" a="1"/>
  <c r="C40" i="71" a="1"/>
  <c r="C40" i="73" a="1"/>
  <c r="B39" i="71" a="1"/>
  <c r="U130" i="70" a="1"/>
  <c r="L25" i="71" l="1"/>
  <c r="U130" i="68"/>
  <c r="V130" i="68" s="1"/>
  <c r="S130" i="68" s="1"/>
  <c r="T131" i="68" s="1"/>
  <c r="U130" i="70"/>
  <c r="V130" i="70" s="1"/>
  <c r="S130" i="70" s="1"/>
  <c r="T131" i="70" s="1"/>
  <c r="C40" i="71"/>
  <c r="B39" i="71"/>
  <c r="C40" i="73"/>
  <c r="B40" i="73"/>
  <c r="B58" i="69"/>
  <c r="C58" i="69"/>
  <c r="AN277" i="17"/>
  <c r="AM277" i="17"/>
  <c r="AK278" i="16"/>
  <c r="AJ279" i="16"/>
  <c r="AN278" i="16"/>
  <c r="AM278" i="16"/>
  <c r="AJ279" i="17"/>
  <c r="AK278" i="17"/>
  <c r="AN280" i="28"/>
  <c r="AK280" i="28"/>
  <c r="AJ281" i="28"/>
  <c r="AM280" i="28"/>
  <c r="C41" i="73" a="1"/>
  <c r="B40" i="71" a="1"/>
  <c r="C59" i="69" a="1"/>
  <c r="C41" i="71" a="1"/>
  <c r="B59" i="69" a="1"/>
  <c r="M25" i="71" a="1"/>
  <c r="B41" i="73" a="1"/>
  <c r="M25" i="71" l="1"/>
  <c r="N25" i="71" s="1"/>
  <c r="C41" i="71"/>
  <c r="B40" i="71"/>
  <c r="B41" i="73"/>
  <c r="C41" i="73"/>
  <c r="B59" i="69"/>
  <c r="C59" i="69"/>
  <c r="AM278" i="17"/>
  <c r="AN278" i="17"/>
  <c r="AN279" i="16"/>
  <c r="AM279" i="16"/>
  <c r="AK279" i="16"/>
  <c r="AJ280" i="16"/>
  <c r="AK279" i="17"/>
  <c r="AJ280" i="17"/>
  <c r="AJ282" i="28"/>
  <c r="AN281" i="28"/>
  <c r="AM281" i="28"/>
  <c r="AK281" i="28"/>
  <c r="C60" i="69" a="1"/>
  <c r="B42" i="73" a="1"/>
  <c r="U131" i="68" a="1"/>
  <c r="U131" i="70" a="1"/>
  <c r="C42" i="71" a="1"/>
  <c r="B41" i="71" a="1"/>
  <c r="B60" i="69" a="1"/>
  <c r="C42" i="73" a="1"/>
  <c r="K25" i="71" l="1"/>
  <c r="U131" i="68"/>
  <c r="V131" i="68" s="1"/>
  <c r="S131" i="68" s="1"/>
  <c r="T132" i="68" s="1"/>
  <c r="U131" i="70"/>
  <c r="V131" i="70" s="1"/>
  <c r="S131" i="70" s="1"/>
  <c r="T132" i="70" s="1"/>
  <c r="B41" i="71"/>
  <c r="C42" i="71"/>
  <c r="C42" i="73"/>
  <c r="B42" i="73"/>
  <c r="C60" i="69"/>
  <c r="B60" i="69"/>
  <c r="AM279" i="17"/>
  <c r="AN279" i="17"/>
  <c r="AJ281" i="16"/>
  <c r="AN280" i="16"/>
  <c r="AM280" i="16"/>
  <c r="AK280" i="16"/>
  <c r="AJ281" i="17"/>
  <c r="AK280" i="17"/>
  <c r="AJ283" i="28"/>
  <c r="AN282" i="28"/>
  <c r="AM282" i="28"/>
  <c r="AK282" i="28"/>
  <c r="B61" i="69" a="1"/>
  <c r="C61" i="69" a="1"/>
  <c r="C43" i="73" a="1"/>
  <c r="C43" i="71" a="1"/>
  <c r="B42" i="71" a="1"/>
  <c r="B43" i="73" a="1"/>
  <c r="L26" i="71" l="1"/>
  <c r="C43" i="71"/>
  <c r="B42" i="71"/>
  <c r="C43" i="73"/>
  <c r="B43" i="73"/>
  <c r="C61" i="69"/>
  <c r="B61" i="69"/>
  <c r="AM280" i="17"/>
  <c r="AN280" i="17"/>
  <c r="AJ282" i="16"/>
  <c r="AN281" i="16"/>
  <c r="AM281" i="16"/>
  <c r="AK281" i="16"/>
  <c r="AJ282" i="17"/>
  <c r="AK281" i="17"/>
  <c r="AJ284" i="28"/>
  <c r="AN283" i="28"/>
  <c r="AM283" i="28"/>
  <c r="AK283" i="28"/>
  <c r="C44" i="71" a="1"/>
  <c r="U132" i="68" a="1"/>
  <c r="B43" i="71" a="1"/>
  <c r="C62" i="69" a="1"/>
  <c r="M26" i="71" a="1"/>
  <c r="B62" i="69" a="1"/>
  <c r="B44" i="73" a="1"/>
  <c r="C44" i="73" a="1"/>
  <c r="U132" i="70" a="1"/>
  <c r="M26" i="71" l="1"/>
  <c r="N26" i="71" s="1"/>
  <c r="U132" i="68"/>
  <c r="V132" i="68" s="1"/>
  <c r="S132" i="68" s="1"/>
  <c r="T133" i="68" s="1"/>
  <c r="U132" i="70"/>
  <c r="V132" i="70" s="1"/>
  <c r="S132" i="70" s="1"/>
  <c r="T133" i="70" s="1"/>
  <c r="C44" i="71"/>
  <c r="B43" i="71"/>
  <c r="C44" i="73"/>
  <c r="B44" i="73"/>
  <c r="C62" i="69"/>
  <c r="B62" i="69"/>
  <c r="AM281" i="17"/>
  <c r="AN281" i="17"/>
  <c r="AK282" i="16"/>
  <c r="AJ283" i="16"/>
  <c r="AN282" i="16"/>
  <c r="AM282" i="16"/>
  <c r="AJ283" i="17"/>
  <c r="AK282" i="17"/>
  <c r="AN284" i="28"/>
  <c r="AK284" i="28"/>
  <c r="AM284" i="28"/>
  <c r="AJ285" i="28"/>
  <c r="C45" i="71" a="1"/>
  <c r="B45" i="73" a="1"/>
  <c r="B63" i="69" a="1"/>
  <c r="C45" i="73" a="1"/>
  <c r="C63" i="69" a="1"/>
  <c r="B44" i="71" a="1"/>
  <c r="K26" i="71" l="1"/>
  <c r="C45" i="71"/>
  <c r="B44" i="71"/>
  <c r="B45" i="73"/>
  <c r="C45" i="73"/>
  <c r="B63" i="69"/>
  <c r="C63" i="69"/>
  <c r="AN282" i="17"/>
  <c r="AM282" i="17"/>
  <c r="AN283" i="16"/>
  <c r="AM283" i="16"/>
  <c r="AK283" i="16"/>
  <c r="AJ284" i="16"/>
  <c r="AK283" i="17"/>
  <c r="AJ284" i="17"/>
  <c r="AJ286" i="28"/>
  <c r="AN285" i="28"/>
  <c r="AM285" i="28"/>
  <c r="AK285" i="28"/>
  <c r="C46" i="71" a="1"/>
  <c r="C46" i="73" a="1"/>
  <c r="B45" i="71" a="1"/>
  <c r="U133" i="68" a="1"/>
  <c r="B64" i="69" a="1"/>
  <c r="C64" i="69" a="1"/>
  <c r="B46" i="73" a="1"/>
  <c r="U133" i="70" a="1"/>
  <c r="L27" i="71" l="1"/>
  <c r="U133" i="68"/>
  <c r="V133" i="68" s="1"/>
  <c r="S133" i="68" s="1"/>
  <c r="T134" i="68" s="1"/>
  <c r="U133" i="70"/>
  <c r="V133" i="70" s="1"/>
  <c r="S133" i="70" s="1"/>
  <c r="T134" i="70" s="1"/>
  <c r="C46" i="71"/>
  <c r="B45" i="71"/>
  <c r="C46" i="73"/>
  <c r="B46" i="73"/>
  <c r="B64" i="69"/>
  <c r="C64" i="69"/>
  <c r="AM283" i="17"/>
  <c r="AN283" i="17"/>
  <c r="AJ285" i="16"/>
  <c r="AN284" i="16"/>
  <c r="AM284" i="16"/>
  <c r="AK284" i="16"/>
  <c r="AK284" i="17"/>
  <c r="AJ285" i="17"/>
  <c r="AJ287" i="28"/>
  <c r="AN286" i="28"/>
  <c r="AM286" i="28"/>
  <c r="AK286" i="28"/>
  <c r="C47" i="71" a="1"/>
  <c r="C65" i="69" a="1"/>
  <c r="C47" i="73" a="1"/>
  <c r="B46" i="71" a="1"/>
  <c r="B65" i="69" a="1"/>
  <c r="B47" i="73" a="1"/>
  <c r="M27" i="71" a="1"/>
  <c r="M27" i="71" l="1"/>
  <c r="N27" i="71" s="1"/>
  <c r="C47" i="71"/>
  <c r="B46" i="71"/>
  <c r="C47" i="73"/>
  <c r="B47" i="73"/>
  <c r="C65" i="69"/>
  <c r="B65" i="69"/>
  <c r="AM284" i="17"/>
  <c r="AN284" i="17"/>
  <c r="AJ286" i="16"/>
  <c r="AN285" i="16"/>
  <c r="AM285" i="16"/>
  <c r="AK285" i="16"/>
  <c r="AJ286" i="17"/>
  <c r="AK285" i="17"/>
  <c r="AJ288" i="28"/>
  <c r="AK287" i="28"/>
  <c r="AM287" i="28"/>
  <c r="AN287" i="28"/>
  <c r="B47" i="71" a="1"/>
  <c r="B66" i="69" a="1"/>
  <c r="U134" i="70" a="1"/>
  <c r="C48" i="73" a="1"/>
  <c r="U134" i="68" a="1"/>
  <c r="B48" i="73" a="1"/>
  <c r="C48" i="71" a="1"/>
  <c r="C66" i="69" a="1"/>
  <c r="K27" i="71" l="1"/>
  <c r="U134" i="68"/>
  <c r="V134" i="68" s="1"/>
  <c r="S134" i="68" s="1"/>
  <c r="T135" i="68" s="1"/>
  <c r="U134" i="70"/>
  <c r="V134" i="70" s="1"/>
  <c r="S134" i="70" s="1"/>
  <c r="T135" i="70" s="1"/>
  <c r="C48" i="71"/>
  <c r="B47" i="71"/>
  <c r="C48" i="73"/>
  <c r="B48" i="73"/>
  <c r="B66" i="69"/>
  <c r="C66" i="69"/>
  <c r="AM285" i="17"/>
  <c r="AN285" i="17"/>
  <c r="AK286" i="16"/>
  <c r="AJ287" i="16"/>
  <c r="AN286" i="16"/>
  <c r="AM286" i="16"/>
  <c r="AJ287" i="17"/>
  <c r="AK286" i="17"/>
  <c r="AN288" i="28"/>
  <c r="AM288" i="28"/>
  <c r="AK288" i="28"/>
  <c r="AJ289" i="28"/>
  <c r="B48" i="71" a="1"/>
  <c r="C49" i="71" a="1"/>
  <c r="B67" i="69" a="1"/>
  <c r="C49" i="73" a="1"/>
  <c r="C67" i="69" a="1"/>
  <c r="B49" i="73" a="1"/>
  <c r="L28" i="71" l="1"/>
  <c r="C49" i="71"/>
  <c r="B48" i="71"/>
  <c r="B49" i="73"/>
  <c r="C49" i="73"/>
  <c r="C67" i="69"/>
  <c r="B67" i="69"/>
  <c r="AM286" i="17"/>
  <c r="AN286" i="17"/>
  <c r="AN287" i="16"/>
  <c r="AM287" i="16"/>
  <c r="AK287" i="16"/>
  <c r="AJ288" i="16"/>
  <c r="AK287" i="17"/>
  <c r="AJ288" i="17"/>
  <c r="AJ290" i="28"/>
  <c r="AN289" i="28"/>
  <c r="AM289" i="28"/>
  <c r="AK289" i="28"/>
  <c r="B68" i="69" a="1"/>
  <c r="B49" i="71" a="1"/>
  <c r="M28" i="71" a="1"/>
  <c r="C50" i="71" a="1"/>
  <c r="U135" i="68" a="1"/>
  <c r="U135" i="70" a="1"/>
  <c r="B50" i="73" a="1"/>
  <c r="C68" i="69" a="1"/>
  <c r="C50" i="73" a="1"/>
  <c r="M28" i="71" l="1"/>
  <c r="N28" i="71" s="1"/>
  <c r="U135" i="68"/>
  <c r="V135" i="68" s="1"/>
  <c r="S135" i="68" s="1"/>
  <c r="T136" i="68" s="1"/>
  <c r="U135" i="70"/>
  <c r="V135" i="70" s="1"/>
  <c r="S135" i="70" s="1"/>
  <c r="T136" i="70" s="1"/>
  <c r="C50" i="71"/>
  <c r="B49" i="71"/>
  <c r="C50" i="73"/>
  <c r="B50" i="73"/>
  <c r="B68" i="69"/>
  <c r="C68" i="69"/>
  <c r="AN287" i="17"/>
  <c r="AM287" i="17"/>
  <c r="AJ289" i="16"/>
  <c r="AN288" i="16"/>
  <c r="AM288" i="16"/>
  <c r="AK288" i="16"/>
  <c r="AJ289" i="17"/>
  <c r="AK288" i="17"/>
  <c r="AJ291" i="28"/>
  <c r="AN290" i="28"/>
  <c r="AK290" i="28"/>
  <c r="AM290" i="28"/>
  <c r="B69" i="69" a="1"/>
  <c r="B51" i="73" a="1"/>
  <c r="B50" i="71" a="1"/>
  <c r="C51" i="73" a="1"/>
  <c r="C51" i="71" a="1"/>
  <c r="C69" i="69" a="1"/>
  <c r="K28" i="71" l="1"/>
  <c r="C51" i="71"/>
  <c r="B50" i="71"/>
  <c r="C51" i="73"/>
  <c r="B51" i="73"/>
  <c r="C69" i="69"/>
  <c r="B69" i="69"/>
  <c r="AM288" i="17"/>
  <c r="AN288" i="17"/>
  <c r="AJ290" i="16"/>
  <c r="AN289" i="16"/>
  <c r="AM289" i="16"/>
  <c r="AK289" i="16"/>
  <c r="AJ290" i="17"/>
  <c r="AK289" i="17"/>
  <c r="AK291" i="28"/>
  <c r="AJ292" i="28"/>
  <c r="AN291" i="28"/>
  <c r="AM291" i="28"/>
  <c r="C52" i="73" a="1"/>
  <c r="C70" i="69" a="1"/>
  <c r="U136" i="68" a="1"/>
  <c r="U136" i="70" a="1"/>
  <c r="B70" i="69" a="1"/>
  <c r="C52" i="71" a="1"/>
  <c r="B52" i="73" a="1"/>
  <c r="B51" i="71" a="1"/>
  <c r="L29" i="71" l="1"/>
  <c r="U136" i="68"/>
  <c r="V136" i="68" s="1"/>
  <c r="S136" i="68" s="1"/>
  <c r="T137" i="68" s="1"/>
  <c r="U136" i="70"/>
  <c r="V136" i="70" s="1"/>
  <c r="S136" i="70" s="1"/>
  <c r="T137" i="70" s="1"/>
  <c r="C52" i="71"/>
  <c r="B51" i="71"/>
  <c r="C52" i="73"/>
  <c r="B52" i="73"/>
  <c r="B70" i="69"/>
  <c r="C70" i="69"/>
  <c r="AM289" i="17"/>
  <c r="AN289" i="17"/>
  <c r="AK290" i="16"/>
  <c r="AJ291" i="16"/>
  <c r="AN290" i="16"/>
  <c r="AM290" i="16"/>
  <c r="AJ291" i="17"/>
  <c r="AK290" i="17"/>
  <c r="AN292" i="28"/>
  <c r="AM292" i="28"/>
  <c r="AK292" i="28"/>
  <c r="AJ293" i="28"/>
  <c r="B52" i="71" a="1"/>
  <c r="C71" i="69" a="1"/>
  <c r="B53" i="73" a="1"/>
  <c r="B71" i="69" a="1"/>
  <c r="M29" i="71" a="1"/>
  <c r="C53" i="71" a="1"/>
  <c r="C53" i="73" a="1"/>
  <c r="M29" i="71" l="1"/>
  <c r="N29" i="71" s="1"/>
  <c r="C53" i="71"/>
  <c r="B52" i="71"/>
  <c r="B53" i="73"/>
  <c r="C53" i="73"/>
  <c r="C71" i="69"/>
  <c r="B71" i="69"/>
  <c r="AM290" i="17"/>
  <c r="AN290" i="17"/>
  <c r="AN291" i="16"/>
  <c r="AM291" i="16"/>
  <c r="AK291" i="16"/>
  <c r="AJ292" i="16"/>
  <c r="AK291" i="17"/>
  <c r="AJ292" i="17"/>
  <c r="AJ294" i="28"/>
  <c r="AN293" i="28"/>
  <c r="AM293" i="28"/>
  <c r="AK293" i="28"/>
  <c r="B54" i="73" a="1"/>
  <c r="B53" i="71" a="1"/>
  <c r="U137" i="68" a="1"/>
  <c r="U137" i="70" a="1"/>
  <c r="C54" i="71" a="1"/>
  <c r="C54" i="73" a="1"/>
  <c r="C72" i="69" a="1"/>
  <c r="B72" i="69" a="1"/>
  <c r="K29" i="71" l="1"/>
  <c r="U137" i="68"/>
  <c r="V137" i="68" s="1"/>
  <c r="S137" i="68" s="1"/>
  <c r="T138" i="68" s="1"/>
  <c r="U137" i="70"/>
  <c r="V137" i="70" s="1"/>
  <c r="S137" i="70" s="1"/>
  <c r="T138" i="70" s="1"/>
  <c r="B53" i="71"/>
  <c r="C54" i="71"/>
  <c r="C54" i="73"/>
  <c r="B54" i="73"/>
  <c r="C72" i="69"/>
  <c r="B72" i="69"/>
  <c r="AM291" i="17"/>
  <c r="AN291" i="17"/>
  <c r="AJ293" i="16"/>
  <c r="AN292" i="16"/>
  <c r="AM292" i="16"/>
  <c r="AK292" i="16"/>
  <c r="AJ293" i="17"/>
  <c r="AK292" i="17"/>
  <c r="AK294" i="28"/>
  <c r="AM294" i="28"/>
  <c r="AJ295" i="28"/>
  <c r="AN294" i="28"/>
  <c r="C55" i="71" a="1"/>
  <c r="B54" i="71" a="1"/>
  <c r="B73" i="69" a="1"/>
  <c r="C73" i="69" a="1"/>
  <c r="C55" i="73" a="1"/>
  <c r="B55" i="73" a="1"/>
  <c r="L30" i="71" l="1"/>
  <c r="B54" i="71"/>
  <c r="C55" i="71"/>
  <c r="C55" i="73"/>
  <c r="B55" i="73"/>
  <c r="B73" i="69"/>
  <c r="C73" i="69"/>
  <c r="AM292" i="17"/>
  <c r="AN292" i="17"/>
  <c r="AJ294" i="16"/>
  <c r="AN293" i="16"/>
  <c r="AM293" i="16"/>
  <c r="AK293" i="16"/>
  <c r="AJ294" i="17"/>
  <c r="AK293" i="17"/>
  <c r="AM295" i="28"/>
  <c r="AK295" i="28"/>
  <c r="AJ296" i="28"/>
  <c r="AN295" i="28"/>
  <c r="B74" i="69" a="1"/>
  <c r="U138" i="68" a="1"/>
  <c r="B56" i="73" a="1"/>
  <c r="C56" i="71" a="1"/>
  <c r="C74" i="69" a="1"/>
  <c r="C56" i="73" a="1"/>
  <c r="B55" i="71" a="1"/>
  <c r="U138" i="70" a="1"/>
  <c r="M30" i="71" a="1"/>
  <c r="M30" i="71" l="1"/>
  <c r="N30" i="71" s="1"/>
  <c r="U138" i="68"/>
  <c r="V138" i="68" s="1"/>
  <c r="S138" i="68" s="1"/>
  <c r="T139" i="68" s="1"/>
  <c r="U138" i="70"/>
  <c r="V138" i="70" s="1"/>
  <c r="S138" i="70" s="1"/>
  <c r="T139" i="70" s="1"/>
  <c r="C56" i="71"/>
  <c r="B55" i="71"/>
  <c r="C56" i="73"/>
  <c r="B56" i="73"/>
  <c r="C74" i="69"/>
  <c r="B74" i="69"/>
  <c r="AN293" i="17"/>
  <c r="AM293" i="17"/>
  <c r="AK294" i="16"/>
  <c r="AJ295" i="16"/>
  <c r="AN294" i="16"/>
  <c r="AM294" i="16"/>
  <c r="AK294" i="17"/>
  <c r="AJ295" i="17"/>
  <c r="AK296" i="28"/>
  <c r="AN296" i="28"/>
  <c r="AM296" i="28"/>
  <c r="AJ297" i="28"/>
  <c r="B56" i="71" a="1"/>
  <c r="B75" i="69" a="1"/>
  <c r="C75" i="69" a="1"/>
  <c r="C57" i="73" a="1"/>
  <c r="C57" i="71" a="1"/>
  <c r="B57" i="73" a="1"/>
  <c r="K30" i="71" l="1"/>
  <c r="C57" i="71"/>
  <c r="B56" i="71"/>
  <c r="B57" i="73"/>
  <c r="C57" i="73"/>
  <c r="B75" i="69"/>
  <c r="C75" i="69"/>
  <c r="AM294" i="17"/>
  <c r="AN294" i="17"/>
  <c r="AJ296" i="16"/>
  <c r="AN295" i="16"/>
  <c r="AM295" i="16"/>
  <c r="AK295" i="16"/>
  <c r="AJ296" i="17"/>
  <c r="AK295" i="17"/>
  <c r="AM297" i="28"/>
  <c r="AJ298" i="28"/>
  <c r="AN297" i="28"/>
  <c r="AK297" i="28"/>
  <c r="C58" i="73" a="1"/>
  <c r="U139" i="68" a="1"/>
  <c r="B76" i="69" a="1"/>
  <c r="U139" i="70" a="1"/>
  <c r="C58" i="71" a="1"/>
  <c r="B58" i="73" a="1"/>
  <c r="B57" i="71" a="1"/>
  <c r="C76" i="69" a="1"/>
  <c r="L31" i="71" l="1"/>
  <c r="U139" i="68"/>
  <c r="V139" i="68" s="1"/>
  <c r="S139" i="68" s="1"/>
  <c r="T140" i="68" s="1"/>
  <c r="U139" i="70"/>
  <c r="V139" i="70" s="1"/>
  <c r="S139" i="70" s="1"/>
  <c r="T140" i="70" s="1"/>
  <c r="C58" i="71"/>
  <c r="B57" i="71"/>
  <c r="C58" i="73"/>
  <c r="B58" i="73"/>
  <c r="C76" i="69"/>
  <c r="B76" i="69"/>
  <c r="AM295" i="17"/>
  <c r="AN295" i="17"/>
  <c r="AK296" i="16"/>
  <c r="AJ297" i="16"/>
  <c r="AN296" i="16"/>
  <c r="AM296" i="16"/>
  <c r="AK296" i="17"/>
  <c r="AJ297" i="17"/>
  <c r="AK298" i="28"/>
  <c r="AJ299" i="28"/>
  <c r="AN298" i="28"/>
  <c r="AM298" i="28"/>
  <c r="M31" i="71" a="1"/>
  <c r="B59" i="73" a="1"/>
  <c r="C77" i="69" a="1"/>
  <c r="B77" i="69" a="1"/>
  <c r="C59" i="73" a="1"/>
  <c r="C59" i="71" a="1"/>
  <c r="B58" i="71" a="1"/>
  <c r="M31" i="71" l="1"/>
  <c r="N31" i="71" s="1"/>
  <c r="C59" i="71"/>
  <c r="B58" i="71"/>
  <c r="B59" i="73"/>
  <c r="C59" i="73"/>
  <c r="C77" i="69"/>
  <c r="B77" i="69"/>
  <c r="AM296" i="17"/>
  <c r="AN296" i="17"/>
  <c r="AM297" i="16"/>
  <c r="AK297" i="16"/>
  <c r="AJ298" i="16"/>
  <c r="AN297" i="16"/>
  <c r="AK297" i="17"/>
  <c r="AJ298" i="17"/>
  <c r="AM299" i="28"/>
  <c r="AK299" i="28"/>
  <c r="AN299" i="28"/>
  <c r="AJ300" i="28"/>
  <c r="B59" i="71" a="1"/>
  <c r="B60" i="73" a="1"/>
  <c r="U140" i="68" a="1"/>
  <c r="C60" i="73" a="1"/>
  <c r="C78" i="69" a="1"/>
  <c r="B78" i="69" a="1"/>
  <c r="U140" i="70" a="1"/>
  <c r="C60" i="71" a="1"/>
  <c r="K31" i="71" l="1"/>
  <c r="U140" i="68"/>
  <c r="V140" i="68" s="1"/>
  <c r="S140" i="68" s="1"/>
  <c r="T141" i="68" s="1"/>
  <c r="U140" i="70"/>
  <c r="V140" i="70" s="1"/>
  <c r="S140" i="70" s="1"/>
  <c r="T141" i="70" s="1"/>
  <c r="C60" i="71"/>
  <c r="B59" i="71"/>
  <c r="B60" i="73"/>
  <c r="C60" i="73"/>
  <c r="C78" i="69"/>
  <c r="B78" i="69"/>
  <c r="AM297" i="17"/>
  <c r="AN297" i="17"/>
  <c r="AN298" i="16"/>
  <c r="AM298" i="16"/>
  <c r="AK298" i="16"/>
  <c r="AJ299" i="16"/>
  <c r="AK298" i="17"/>
  <c r="AJ299" i="17"/>
  <c r="AK300" i="28"/>
  <c r="AN300" i="28"/>
  <c r="AM300" i="28"/>
  <c r="AJ301" i="28"/>
  <c r="C61" i="71" a="1"/>
  <c r="C61" i="73" a="1"/>
  <c r="B60" i="71" a="1"/>
  <c r="C79" i="69" a="1"/>
  <c r="B61" i="73" a="1"/>
  <c r="B79" i="69" a="1"/>
  <c r="L32" i="71" l="1"/>
  <c r="C61" i="71"/>
  <c r="B60" i="71"/>
  <c r="C61" i="73"/>
  <c r="B61" i="73"/>
  <c r="B79" i="69"/>
  <c r="C79" i="69"/>
  <c r="AN298" i="17"/>
  <c r="AM298" i="17"/>
  <c r="AJ300" i="16"/>
  <c r="AN299" i="16"/>
  <c r="AM299" i="16"/>
  <c r="AK299" i="16"/>
  <c r="AJ300" i="17"/>
  <c r="AK299" i="17"/>
  <c r="AM301" i="28"/>
  <c r="AJ302" i="28"/>
  <c r="AN301" i="28"/>
  <c r="AK301" i="28"/>
  <c r="B80" i="69" a="1"/>
  <c r="B61" i="71" a="1"/>
  <c r="C62" i="73" a="1"/>
  <c r="U141" i="70" a="1"/>
  <c r="U141" i="68" a="1"/>
  <c r="M32" i="71" a="1"/>
  <c r="B62" i="73" a="1"/>
  <c r="C80" i="69" a="1"/>
  <c r="C62" i="71" a="1"/>
  <c r="M32" i="71" l="1"/>
  <c r="N32" i="71" s="1"/>
  <c r="U141" i="68"/>
  <c r="V141" i="68" s="1"/>
  <c r="S141" i="68" s="1"/>
  <c r="T142" i="68" s="1"/>
  <c r="U141" i="70"/>
  <c r="V141" i="70" s="1"/>
  <c r="S141" i="70" s="1"/>
  <c r="T142" i="70" s="1"/>
  <c r="C62" i="71"/>
  <c r="B61" i="71"/>
  <c r="C62" i="73"/>
  <c r="B62" i="73"/>
  <c r="B80" i="69"/>
  <c r="C80" i="69"/>
  <c r="AM299" i="17"/>
  <c r="AN299" i="17"/>
  <c r="AK300" i="16"/>
  <c r="AJ301" i="16"/>
  <c r="AN300" i="16"/>
  <c r="AM300" i="16"/>
  <c r="AK300" i="17"/>
  <c r="AJ301" i="17"/>
  <c r="AK302" i="28"/>
  <c r="AJ303" i="28"/>
  <c r="AN302" i="28"/>
  <c r="AM302" i="28"/>
  <c r="C63" i="71" a="1"/>
  <c r="B63" i="73" a="1"/>
  <c r="B62" i="71" a="1"/>
  <c r="B81" i="69" a="1"/>
  <c r="C63" i="73" a="1"/>
  <c r="C81" i="69" a="1"/>
  <c r="K32" i="71" l="1"/>
  <c r="B62" i="71"/>
  <c r="C63" i="71"/>
  <c r="B63" i="73"/>
  <c r="C63" i="73"/>
  <c r="B81" i="69"/>
  <c r="C81" i="69"/>
  <c r="AM300" i="17"/>
  <c r="AN300" i="17"/>
  <c r="AM301" i="16"/>
  <c r="AK301" i="16"/>
  <c r="AJ302" i="16"/>
  <c r="AN301" i="16"/>
  <c r="AK301" i="17"/>
  <c r="AJ302" i="17"/>
  <c r="AM303" i="28"/>
  <c r="AK303" i="28"/>
  <c r="AJ304" i="28"/>
  <c r="AN303" i="28"/>
  <c r="B64" i="73" a="1"/>
  <c r="C82" i="69" a="1"/>
  <c r="U142" i="68" a="1"/>
  <c r="B82" i="69" a="1"/>
  <c r="B63" i="71" a="1"/>
  <c r="C64" i="71" a="1"/>
  <c r="C64" i="73" a="1"/>
  <c r="U142" i="70" a="1"/>
  <c r="L33" i="71" l="1"/>
  <c r="U142" i="68"/>
  <c r="V142" i="68" s="1"/>
  <c r="S142" i="68" s="1"/>
  <c r="T143" i="68" s="1"/>
  <c r="U142" i="70"/>
  <c r="V142" i="70" s="1"/>
  <c r="S142" i="70" s="1"/>
  <c r="T143" i="70" s="1"/>
  <c r="C64" i="71"/>
  <c r="B63" i="71"/>
  <c r="B64" i="73"/>
  <c r="C64" i="73"/>
  <c r="B82" i="69"/>
  <c r="C82" i="69"/>
  <c r="AM301" i="17"/>
  <c r="AN301" i="17"/>
  <c r="AN302" i="16"/>
  <c r="AM302" i="16"/>
  <c r="AK302" i="16"/>
  <c r="AJ303" i="16"/>
  <c r="AK302" i="17"/>
  <c r="AJ303" i="17"/>
  <c r="AK304" i="28"/>
  <c r="AN304" i="28"/>
  <c r="AM304" i="28"/>
  <c r="AJ305" i="28"/>
  <c r="B83" i="69" a="1"/>
  <c r="M33" i="71" a="1"/>
  <c r="C65" i="73" a="1"/>
  <c r="B64" i="71" a="1"/>
  <c r="C65" i="71" a="1"/>
  <c r="B65" i="73" a="1"/>
  <c r="C83" i="69" a="1"/>
  <c r="M33" i="71" l="1"/>
  <c r="N33" i="71" s="1"/>
  <c r="C65" i="71"/>
  <c r="B64" i="71"/>
  <c r="C65" i="73"/>
  <c r="B65" i="73"/>
  <c r="C83" i="69"/>
  <c r="B83" i="69"/>
  <c r="AM302" i="17"/>
  <c r="AN302" i="17"/>
  <c r="AJ304" i="16"/>
  <c r="AN303" i="16"/>
  <c r="AM303" i="16"/>
  <c r="AK303" i="16"/>
  <c r="AJ304" i="17"/>
  <c r="AK303" i="17"/>
  <c r="AM305" i="28"/>
  <c r="AJ306" i="28"/>
  <c r="AN305" i="28"/>
  <c r="AK305" i="28"/>
  <c r="C66" i="73" a="1"/>
  <c r="U143" i="70" a="1"/>
  <c r="B84" i="69" a="1"/>
  <c r="C66" i="71" a="1"/>
  <c r="C84" i="69" a="1"/>
  <c r="B65" i="71" a="1"/>
  <c r="B66" i="73" a="1"/>
  <c r="U143" i="68" a="1"/>
  <c r="K33" i="71" l="1"/>
  <c r="U143" i="68"/>
  <c r="V143" i="68" s="1"/>
  <c r="S143" i="68" s="1"/>
  <c r="T144" i="68" s="1"/>
  <c r="U143" i="70"/>
  <c r="V143" i="70" s="1"/>
  <c r="S143" i="70" s="1"/>
  <c r="T144" i="70" s="1"/>
  <c r="C66" i="71"/>
  <c r="B65" i="71"/>
  <c r="C66" i="73"/>
  <c r="B66" i="73"/>
  <c r="B84" i="69"/>
  <c r="C84" i="69"/>
  <c r="AN303" i="17"/>
  <c r="AM303" i="17"/>
  <c r="AK304" i="16"/>
  <c r="AJ305" i="16"/>
  <c r="AN304" i="16"/>
  <c r="AM304" i="16"/>
  <c r="AK304" i="17"/>
  <c r="AJ305" i="17"/>
  <c r="AK306" i="28"/>
  <c r="AJ307" i="28"/>
  <c r="AN306" i="28"/>
  <c r="AM306" i="28"/>
  <c r="C67" i="73" a="1"/>
  <c r="B67" i="73" a="1"/>
  <c r="B85" i="69" a="1"/>
  <c r="C85" i="69" a="1"/>
  <c r="C67" i="71" a="1"/>
  <c r="B66" i="71" a="1"/>
  <c r="L34" i="71" l="1"/>
  <c r="C67" i="71"/>
  <c r="B66" i="71"/>
  <c r="B67" i="73"/>
  <c r="C67" i="73"/>
  <c r="B85" i="69"/>
  <c r="C85" i="69"/>
  <c r="AM304" i="17"/>
  <c r="AN304" i="17"/>
  <c r="AM305" i="16"/>
  <c r="AK305" i="16"/>
  <c r="AJ306" i="16"/>
  <c r="AN305" i="16"/>
  <c r="AK305" i="17"/>
  <c r="AJ306" i="17"/>
  <c r="AM307" i="28"/>
  <c r="AK307" i="28"/>
  <c r="AN307" i="28"/>
  <c r="AJ308" i="28"/>
  <c r="C68" i="73" a="1"/>
  <c r="U144" i="70" a="1"/>
  <c r="B68" i="73" a="1"/>
  <c r="M34" i="71" a="1"/>
  <c r="U144" i="68" a="1"/>
  <c r="C86" i="69" a="1"/>
  <c r="B67" i="71" a="1"/>
  <c r="C68" i="71" a="1"/>
  <c r="B86" i="69" a="1"/>
  <c r="M34" i="71" l="1"/>
  <c r="N34" i="71" s="1"/>
  <c r="U144" i="68"/>
  <c r="V144" i="68" s="1"/>
  <c r="S144" i="68" s="1"/>
  <c r="T145" i="68" s="1"/>
  <c r="U144" i="70"/>
  <c r="V144" i="70" s="1"/>
  <c r="S144" i="70" s="1"/>
  <c r="T145" i="70" s="1"/>
  <c r="B67" i="71"/>
  <c r="C68" i="71"/>
  <c r="B68" i="73"/>
  <c r="C68" i="73"/>
  <c r="C86" i="69"/>
  <c r="B86" i="69"/>
  <c r="AO41" i="16"/>
  <c r="AM305" i="17"/>
  <c r="AN305" i="17"/>
  <c r="AN306" i="16"/>
  <c r="AM306" i="16"/>
  <c r="AK306" i="16"/>
  <c r="AJ307" i="16"/>
  <c r="AK306" i="17"/>
  <c r="AJ307" i="17"/>
  <c r="AK308" i="28"/>
  <c r="AN308" i="28"/>
  <c r="AM308" i="28"/>
  <c r="AJ309" i="28"/>
  <c r="B68" i="71" a="1"/>
  <c r="C87" i="69" a="1"/>
  <c r="C69" i="71" a="1"/>
  <c r="B69" i="73" a="1"/>
  <c r="B87" i="69" a="1"/>
  <c r="C69" i="73" a="1"/>
  <c r="D17" i="72" a="1"/>
  <c r="K34" i="71" l="1"/>
  <c r="C69" i="71"/>
  <c r="B68" i="71"/>
  <c r="D17" i="72"/>
  <c r="C69" i="73"/>
  <c r="B69" i="73"/>
  <c r="B87" i="69"/>
  <c r="C87" i="69"/>
  <c r="AM306" i="17"/>
  <c r="AN306" i="17"/>
  <c r="AJ308" i="16"/>
  <c r="AN307" i="16"/>
  <c r="AM307" i="16"/>
  <c r="AK307" i="16"/>
  <c r="AJ308" i="17"/>
  <c r="AK307" i="17"/>
  <c r="AM309" i="28"/>
  <c r="AJ310" i="28"/>
  <c r="AN309" i="28"/>
  <c r="AK309" i="28"/>
  <c r="B88" i="69" a="1"/>
  <c r="B69" i="71" a="1"/>
  <c r="B70" i="73" a="1"/>
  <c r="U145" i="70" a="1"/>
  <c r="C70" i="71" a="1"/>
  <c r="C88" i="69" a="1"/>
  <c r="C70" i="73" a="1"/>
  <c r="U145" i="68" a="1"/>
  <c r="L35" i="71" l="1"/>
  <c r="U145" i="68"/>
  <c r="V145" i="68" s="1"/>
  <c r="S145" i="68" s="1"/>
  <c r="T146" i="68" s="1"/>
  <c r="U145" i="70"/>
  <c r="V145" i="70" s="1"/>
  <c r="S145" i="70" s="1"/>
  <c r="T146" i="70" s="1"/>
  <c r="S17" i="72"/>
  <c r="T18" i="72" s="1"/>
  <c r="B69" i="71"/>
  <c r="C70" i="71"/>
  <c r="C70" i="73"/>
  <c r="B70" i="73"/>
  <c r="C88" i="69"/>
  <c r="B88" i="69"/>
  <c r="AM307" i="17"/>
  <c r="AN307" i="17"/>
  <c r="AK308" i="16"/>
  <c r="AJ309" i="16"/>
  <c r="AN308" i="16"/>
  <c r="AM308" i="16"/>
  <c r="AK308" i="17"/>
  <c r="AJ309" i="17"/>
  <c r="AK310" i="28"/>
  <c r="AJ311" i="28"/>
  <c r="AN310" i="28"/>
  <c r="AM310" i="28"/>
  <c r="B71" i="73" a="1"/>
  <c r="C71" i="71" a="1"/>
  <c r="M35" i="71" a="1"/>
  <c r="B89" i="69" a="1"/>
  <c r="C71" i="73" a="1"/>
  <c r="B70" i="71" a="1"/>
  <c r="C89" i="69" a="1"/>
  <c r="U146" i="68" a="1"/>
  <c r="M35" i="71" l="1"/>
  <c r="N35" i="71" s="1"/>
  <c r="U146" i="68"/>
  <c r="V146" i="68" s="1"/>
  <c r="S146" i="68" s="1"/>
  <c r="T147" i="68" s="1"/>
  <c r="B70" i="71"/>
  <c r="C71" i="71"/>
  <c r="B71" i="73"/>
  <c r="C71" i="73"/>
  <c r="B89" i="69"/>
  <c r="C89" i="69"/>
  <c r="AM308" i="17"/>
  <c r="AN308" i="17"/>
  <c r="AM309" i="16"/>
  <c r="AK309" i="16"/>
  <c r="AJ310" i="16"/>
  <c r="AN309" i="16"/>
  <c r="AK309" i="17"/>
  <c r="AJ310" i="17"/>
  <c r="AM311" i="28"/>
  <c r="AK311" i="28"/>
  <c r="AJ312" i="28"/>
  <c r="AN311" i="28"/>
  <c r="B90" i="69" a="1"/>
  <c r="U146" i="70" a="1"/>
  <c r="C72" i="71" a="1"/>
  <c r="B71" i="71" a="1"/>
  <c r="C72" i="73" a="1"/>
  <c r="B72" i="73" a="1"/>
  <c r="U18" i="72" a="1"/>
  <c r="C90" i="69" a="1"/>
  <c r="U147" i="68" a="1"/>
  <c r="K35" i="71" l="1"/>
  <c r="U147" i="68"/>
  <c r="V147" i="68" s="1"/>
  <c r="S147" i="68" s="1"/>
  <c r="T148" i="68" s="1"/>
  <c r="U146" i="70"/>
  <c r="V146" i="70" s="1"/>
  <c r="S146" i="70" s="1"/>
  <c r="T147" i="70" s="1"/>
  <c r="U18" i="72"/>
  <c r="V18" i="72" s="1"/>
  <c r="B71" i="71"/>
  <c r="C72" i="71"/>
  <c r="B72" i="73"/>
  <c r="C72" i="73"/>
  <c r="C90" i="69"/>
  <c r="B90" i="69"/>
  <c r="AN309" i="17"/>
  <c r="AM309" i="17"/>
  <c r="AN310" i="16"/>
  <c r="AM310" i="16"/>
  <c r="AK310" i="16"/>
  <c r="AJ311" i="16"/>
  <c r="AK310" i="17"/>
  <c r="AJ311" i="17"/>
  <c r="AK312" i="28"/>
  <c r="AN312" i="28"/>
  <c r="AM312" i="28"/>
  <c r="AJ313" i="28"/>
  <c r="B91" i="69" a="1"/>
  <c r="C91" i="69" a="1"/>
  <c r="C73" i="71" a="1"/>
  <c r="B73" i="73" a="1"/>
  <c r="U148" i="68" a="1"/>
  <c r="C73" i="73" a="1"/>
  <c r="B72" i="71" a="1"/>
  <c r="L36" i="71" l="1"/>
  <c r="U148" i="68"/>
  <c r="V148" i="68" s="1"/>
  <c r="S148" i="68" s="1"/>
  <c r="T149" i="68" s="1"/>
  <c r="B72" i="71"/>
  <c r="C73" i="71"/>
  <c r="C73" i="73"/>
  <c r="B73" i="73"/>
  <c r="C91" i="69"/>
  <c r="B91" i="69"/>
  <c r="AM310" i="17"/>
  <c r="AN310" i="17"/>
  <c r="AJ312" i="16"/>
  <c r="AN311" i="16"/>
  <c r="AM311" i="16"/>
  <c r="AK311" i="16"/>
  <c r="AJ312" i="17"/>
  <c r="AK311" i="17"/>
  <c r="AM313" i="28"/>
  <c r="AJ314" i="28"/>
  <c r="AN313" i="28"/>
  <c r="AK313" i="28"/>
  <c r="U147" i="70" a="1"/>
  <c r="M36" i="71" a="1"/>
  <c r="C74" i="71" a="1"/>
  <c r="B92" i="69" a="1"/>
  <c r="B74" i="73" a="1"/>
  <c r="B73" i="71" a="1"/>
  <c r="C74" i="73" a="1"/>
  <c r="C92" i="69" a="1"/>
  <c r="U149" i="68" a="1"/>
  <c r="M36" i="71" l="1"/>
  <c r="N36" i="71" s="1"/>
  <c r="U149" i="68"/>
  <c r="V149" i="68" s="1"/>
  <c r="S149" i="68" s="1"/>
  <c r="T150" i="68" s="1"/>
  <c r="U147" i="70"/>
  <c r="V147" i="70" s="1"/>
  <c r="S147" i="70" s="1"/>
  <c r="T148" i="70" s="1"/>
  <c r="B73" i="71"/>
  <c r="C74" i="71"/>
  <c r="C74" i="73"/>
  <c r="B74" i="73"/>
  <c r="C92" i="69"/>
  <c r="B92" i="69"/>
  <c r="AM311" i="17"/>
  <c r="AN311" i="17"/>
  <c r="AK312" i="16"/>
  <c r="AJ313" i="16"/>
  <c r="AN312" i="16"/>
  <c r="AM312" i="16"/>
  <c r="AK312" i="17"/>
  <c r="AJ313" i="17"/>
  <c r="AK314" i="28"/>
  <c r="AJ315" i="28"/>
  <c r="AN314" i="28"/>
  <c r="AM314" i="28"/>
  <c r="B74" i="71" a="1"/>
  <c r="C75" i="71" a="1"/>
  <c r="C75" i="73" a="1"/>
  <c r="B75" i="73" a="1"/>
  <c r="C93" i="69" a="1"/>
  <c r="B93" i="69" a="1"/>
  <c r="U150" i="68" a="1"/>
  <c r="K36" i="71" l="1"/>
  <c r="U150" i="68"/>
  <c r="V150" i="68" s="1"/>
  <c r="S150" i="68" s="1"/>
  <c r="T151" i="68" s="1"/>
  <c r="C75" i="71"/>
  <c r="B74" i="71"/>
  <c r="B75" i="73"/>
  <c r="C75" i="73"/>
  <c r="C93" i="69"/>
  <c r="B93" i="69"/>
  <c r="AM312" i="17"/>
  <c r="AN312" i="17"/>
  <c r="AM313" i="16"/>
  <c r="AK313" i="16"/>
  <c r="AJ314" i="16"/>
  <c r="AN313" i="16"/>
  <c r="AK313" i="17"/>
  <c r="AJ314" i="17"/>
  <c r="AM315" i="28"/>
  <c r="AK315" i="28"/>
  <c r="AN315" i="28"/>
  <c r="AJ316" i="28"/>
  <c r="B75" i="71" a="1"/>
  <c r="B94" i="69" a="1"/>
  <c r="C76" i="71" a="1"/>
  <c r="C76" i="73" a="1"/>
  <c r="U148" i="70" a="1"/>
  <c r="C94" i="69" a="1"/>
  <c r="U151" i="68" a="1"/>
  <c r="B76" i="73" a="1"/>
  <c r="L37" i="71" l="1"/>
  <c r="U151" i="68"/>
  <c r="V151" i="68" s="1"/>
  <c r="S151" i="68" s="1"/>
  <c r="T152" i="68" s="1"/>
  <c r="U148" i="70"/>
  <c r="V148" i="70" s="1"/>
  <c r="S148" i="70" s="1"/>
  <c r="T149" i="70" s="1"/>
  <c r="B75" i="71"/>
  <c r="C76" i="71"/>
  <c r="B76" i="73"/>
  <c r="C76" i="73"/>
  <c r="C94" i="69"/>
  <c r="B94" i="69"/>
  <c r="AM313" i="17"/>
  <c r="AN313" i="17"/>
  <c r="AN314" i="16"/>
  <c r="AM314" i="16"/>
  <c r="AK314" i="16"/>
  <c r="AJ315" i="16"/>
  <c r="AK314" i="17"/>
  <c r="AJ315" i="17"/>
  <c r="AK316" i="28"/>
  <c r="AN316" i="28"/>
  <c r="AM316" i="28"/>
  <c r="AJ317" i="28"/>
  <c r="C95" i="69" a="1"/>
  <c r="B76" i="71" a="1"/>
  <c r="C77" i="73" a="1"/>
  <c r="B95" i="69" a="1"/>
  <c r="B77" i="73" a="1"/>
  <c r="C77" i="71" a="1"/>
  <c r="M37" i="71" a="1"/>
  <c r="U152" i="68" a="1"/>
  <c r="M37" i="71" l="1"/>
  <c r="N37" i="71" s="1"/>
  <c r="U152" i="68"/>
  <c r="V152" i="68" s="1"/>
  <c r="S152" i="68" s="1"/>
  <c r="T153" i="68" s="1"/>
  <c r="B76" i="71"/>
  <c r="C77" i="71"/>
  <c r="C77" i="73"/>
  <c r="B77" i="73"/>
  <c r="C95" i="69"/>
  <c r="B95" i="69"/>
  <c r="AN314" i="17"/>
  <c r="AM314" i="17"/>
  <c r="AJ316" i="16"/>
  <c r="AN315" i="16"/>
  <c r="AM315" i="16"/>
  <c r="AK315" i="16"/>
  <c r="AJ316" i="17"/>
  <c r="AK315" i="17"/>
  <c r="AM317" i="28"/>
  <c r="AJ318" i="28"/>
  <c r="AN317" i="28"/>
  <c r="AK317" i="28"/>
  <c r="B78" i="73" a="1"/>
  <c r="U149" i="70" a="1"/>
  <c r="C78" i="71" a="1"/>
  <c r="B96" i="69" a="1"/>
  <c r="U153" i="68" a="1"/>
  <c r="C96" i="69" a="1"/>
  <c r="B77" i="71" a="1"/>
  <c r="C78" i="73" a="1"/>
  <c r="K37" i="71" l="1"/>
  <c r="U153" i="68"/>
  <c r="V153" i="68" s="1"/>
  <c r="S153" i="68" s="1"/>
  <c r="T154" i="68" s="1"/>
  <c r="U149" i="70"/>
  <c r="V149" i="70" s="1"/>
  <c r="S149" i="70" s="1"/>
  <c r="T150" i="70" s="1"/>
  <c r="B77" i="71"/>
  <c r="C78" i="71"/>
  <c r="C78" i="73"/>
  <c r="B78" i="73"/>
  <c r="B96" i="69"/>
  <c r="C96" i="69"/>
  <c r="AM315" i="17"/>
  <c r="AN315" i="17"/>
  <c r="AK316" i="16"/>
  <c r="AJ317" i="16"/>
  <c r="AN316" i="16"/>
  <c r="AM316" i="16"/>
  <c r="AK316" i="17"/>
  <c r="AJ317" i="17"/>
  <c r="AK318" i="28"/>
  <c r="AJ319" i="28"/>
  <c r="AN318" i="28"/>
  <c r="AM318" i="28"/>
  <c r="B79" i="73" a="1"/>
  <c r="B97" i="69" a="1"/>
  <c r="C79" i="73" a="1"/>
  <c r="C97" i="69" a="1"/>
  <c r="U154" i="68" a="1"/>
  <c r="C79" i="71" a="1"/>
  <c r="B78" i="71" a="1"/>
  <c r="L38" i="71" l="1"/>
  <c r="U154" i="68"/>
  <c r="V154" i="68" s="1"/>
  <c r="S154" i="68" s="1"/>
  <c r="T155" i="68" s="1"/>
  <c r="B78" i="71"/>
  <c r="C79" i="71"/>
  <c r="B79" i="73"/>
  <c r="C79" i="73"/>
  <c r="C97" i="69"/>
  <c r="B97" i="69"/>
  <c r="AM316" i="17"/>
  <c r="AN316" i="17"/>
  <c r="AM317" i="16"/>
  <c r="AK317" i="16"/>
  <c r="AJ318" i="16"/>
  <c r="AN317" i="16"/>
  <c r="AK317" i="17"/>
  <c r="AJ318" i="17"/>
  <c r="AM319" i="28"/>
  <c r="AK319" i="28"/>
  <c r="AJ320" i="28"/>
  <c r="AN319" i="28"/>
  <c r="B80" i="73" a="1"/>
  <c r="M38" i="71" a="1"/>
  <c r="C80" i="71" a="1"/>
  <c r="U150" i="70" a="1"/>
  <c r="B98" i="69" a="1"/>
  <c r="U155" i="68" a="1"/>
  <c r="B79" i="71" a="1"/>
  <c r="C80" i="73" a="1"/>
  <c r="C98" i="69" a="1"/>
  <c r="M38" i="71" l="1"/>
  <c r="N38" i="71" s="1"/>
  <c r="U155" i="68"/>
  <c r="V155" i="68" s="1"/>
  <c r="S155" i="68" s="1"/>
  <c r="T156" i="68" s="1"/>
  <c r="U150" i="70"/>
  <c r="V150" i="70" s="1"/>
  <c r="S150" i="70" s="1"/>
  <c r="T151" i="70" s="1"/>
  <c r="B79" i="71"/>
  <c r="C80" i="71"/>
  <c r="B80" i="73"/>
  <c r="C80" i="73"/>
  <c r="C98" i="69"/>
  <c r="B98" i="69"/>
  <c r="AM317" i="17"/>
  <c r="AN317" i="17"/>
  <c r="AN318" i="16"/>
  <c r="AM318" i="16"/>
  <c r="AK318" i="16"/>
  <c r="AJ319" i="16"/>
  <c r="AK318" i="17"/>
  <c r="AJ319" i="17"/>
  <c r="AK320" i="28"/>
  <c r="AN320" i="28"/>
  <c r="AM320" i="28"/>
  <c r="AJ321" i="28"/>
  <c r="C81" i="73" a="1"/>
  <c r="C81" i="71" a="1"/>
  <c r="C99" i="69" a="1"/>
  <c r="B81" i="73" a="1"/>
  <c r="B80" i="71" a="1"/>
  <c r="U156" i="68" a="1"/>
  <c r="B99" i="69" a="1"/>
  <c r="K38" i="71" l="1"/>
  <c r="U156" i="68"/>
  <c r="V156" i="68" s="1"/>
  <c r="S156" i="68" s="1"/>
  <c r="T157" i="68" s="1"/>
  <c r="C81" i="71"/>
  <c r="B80" i="71"/>
  <c r="C81" i="73"/>
  <c r="B81" i="73"/>
  <c r="B99" i="69"/>
  <c r="C99" i="69"/>
  <c r="AM318" i="17"/>
  <c r="AN318" i="17"/>
  <c r="AJ320" i="16"/>
  <c r="AN319" i="16"/>
  <c r="AM319" i="16"/>
  <c r="AK319" i="16"/>
  <c r="AJ320" i="17"/>
  <c r="AK319" i="17"/>
  <c r="AM321" i="28"/>
  <c r="AJ322" i="28"/>
  <c r="AN321" i="28"/>
  <c r="AK321" i="28"/>
  <c r="U151" i="70" a="1"/>
  <c r="C82" i="73" a="1"/>
  <c r="C100" i="69" a="1"/>
  <c r="B82" i="73" a="1"/>
  <c r="B81" i="71" a="1"/>
  <c r="C82" i="71" a="1"/>
  <c r="U157" i="68" a="1"/>
  <c r="B100" i="69" a="1"/>
  <c r="L39" i="71" l="1"/>
  <c r="U157" i="68"/>
  <c r="V157" i="68" s="1"/>
  <c r="S157" i="68" s="1"/>
  <c r="T158" i="68" s="1"/>
  <c r="U151" i="70"/>
  <c r="V151" i="70" s="1"/>
  <c r="S151" i="70" s="1"/>
  <c r="T152" i="70" s="1"/>
  <c r="B81" i="71"/>
  <c r="C82" i="71"/>
  <c r="C82" i="73"/>
  <c r="B82" i="73"/>
  <c r="C100" i="69"/>
  <c r="B100" i="69"/>
  <c r="AN319" i="17"/>
  <c r="AM319" i="17"/>
  <c r="AK320" i="16"/>
  <c r="AJ321" i="16"/>
  <c r="AN320" i="16"/>
  <c r="AM320" i="16"/>
  <c r="AK320" i="17"/>
  <c r="AJ321" i="17"/>
  <c r="AK322" i="28"/>
  <c r="AJ323" i="28"/>
  <c r="AN322" i="28"/>
  <c r="AM322" i="28"/>
  <c r="B101" i="69" a="1"/>
  <c r="M39" i="71" a="1"/>
  <c r="C83" i="73" a="1"/>
  <c r="C101" i="69" a="1"/>
  <c r="U158" i="68" a="1"/>
  <c r="B83" i="73" a="1"/>
  <c r="C83" i="71" a="1"/>
  <c r="B82" i="71" a="1"/>
  <c r="M39" i="71" l="1"/>
  <c r="N39" i="71" s="1"/>
  <c r="U158" i="68"/>
  <c r="V158" i="68" s="1"/>
  <c r="S158" i="68" s="1"/>
  <c r="T159" i="68" s="1"/>
  <c r="C83" i="71"/>
  <c r="B82" i="71"/>
  <c r="B83" i="73"/>
  <c r="C83" i="73"/>
  <c r="C101" i="69"/>
  <c r="B101" i="69"/>
  <c r="AM320" i="17"/>
  <c r="AN320" i="17"/>
  <c r="AM321" i="16"/>
  <c r="AK321" i="16"/>
  <c r="AJ322" i="16"/>
  <c r="AN321" i="16"/>
  <c r="AK321" i="17"/>
  <c r="AJ322" i="17"/>
  <c r="AM323" i="28"/>
  <c r="AK323" i="28"/>
  <c r="AN323" i="28"/>
  <c r="AJ324" i="28"/>
  <c r="B83" i="71" a="1"/>
  <c r="C84" i="73" a="1"/>
  <c r="U152" i="70" a="1"/>
  <c r="B84" i="73" a="1"/>
  <c r="B102" i="69" a="1"/>
  <c r="C84" i="71" a="1"/>
  <c r="C102" i="69" a="1"/>
  <c r="U159" i="68" a="1"/>
  <c r="K39" i="71" l="1"/>
  <c r="U159" i="68"/>
  <c r="V159" i="68" s="1"/>
  <c r="S159" i="68" s="1"/>
  <c r="T160" i="68" s="1"/>
  <c r="U152" i="70"/>
  <c r="V152" i="70" s="1"/>
  <c r="S152" i="70" s="1"/>
  <c r="T153" i="70" s="1"/>
  <c r="B83" i="71"/>
  <c r="C84" i="71"/>
  <c r="B84" i="73"/>
  <c r="C84" i="73"/>
  <c r="C102" i="69"/>
  <c r="B102" i="69"/>
  <c r="AM321" i="17"/>
  <c r="AN321" i="17"/>
  <c r="AN322" i="16"/>
  <c r="AM322" i="16"/>
  <c r="AK322" i="16"/>
  <c r="AJ323" i="16"/>
  <c r="AK322" i="17"/>
  <c r="AJ323" i="17"/>
  <c r="AK324" i="28"/>
  <c r="AN324" i="28"/>
  <c r="AM324" i="28"/>
  <c r="AJ325" i="28"/>
  <c r="C85" i="73" a="1"/>
  <c r="C103" i="69" a="1"/>
  <c r="B84" i="71" a="1"/>
  <c r="B103" i="69" a="1"/>
  <c r="C85" i="71" a="1"/>
  <c r="B85" i="73" a="1"/>
  <c r="U160" i="68" a="1"/>
  <c r="L40" i="71" l="1"/>
  <c r="U160" i="68"/>
  <c r="V160" i="68" s="1"/>
  <c r="S160" i="68" s="1"/>
  <c r="T161" i="68" s="1"/>
  <c r="B84" i="71"/>
  <c r="C85" i="71"/>
  <c r="C85" i="73"/>
  <c r="B85" i="73"/>
  <c r="B103" i="69"/>
  <c r="C103" i="69"/>
  <c r="AM322" i="17"/>
  <c r="AN322" i="17"/>
  <c r="AJ324" i="16"/>
  <c r="AN323" i="16"/>
  <c r="AM323" i="16"/>
  <c r="AK323" i="16"/>
  <c r="AJ324" i="17"/>
  <c r="AK323" i="17"/>
  <c r="AM325" i="28"/>
  <c r="AJ326" i="28"/>
  <c r="AN325" i="28"/>
  <c r="AK325" i="28"/>
  <c r="B86" i="73" a="1"/>
  <c r="U153" i="70" a="1"/>
  <c r="C104" i="69" a="1"/>
  <c r="M40" i="71" a="1"/>
  <c r="C86" i="73" a="1"/>
  <c r="C86" i="71" a="1"/>
  <c r="U161" i="68" a="1"/>
  <c r="B85" i="71" a="1"/>
  <c r="B104" i="69" a="1"/>
  <c r="M40" i="71" l="1"/>
  <c r="N40" i="71" s="1"/>
  <c r="U161" i="68"/>
  <c r="V161" i="68" s="1"/>
  <c r="S161" i="68" s="1"/>
  <c r="T162" i="68" s="1"/>
  <c r="U153" i="70"/>
  <c r="V153" i="70" s="1"/>
  <c r="S153" i="70" s="1"/>
  <c r="T154" i="70" s="1"/>
  <c r="B85" i="71"/>
  <c r="C86" i="71"/>
  <c r="C86" i="73"/>
  <c r="B86" i="73"/>
  <c r="C104" i="69"/>
  <c r="B104" i="69"/>
  <c r="AM323" i="17"/>
  <c r="AN323" i="17"/>
  <c r="AK324" i="16"/>
  <c r="AJ325" i="16"/>
  <c r="AN324" i="16"/>
  <c r="AM324" i="16"/>
  <c r="AK324" i="17"/>
  <c r="AJ325" i="17"/>
  <c r="AK326" i="28"/>
  <c r="AJ327" i="28"/>
  <c r="AN326" i="28"/>
  <c r="AM326" i="28"/>
  <c r="B87" i="73" a="1"/>
  <c r="B105" i="69" a="1"/>
  <c r="C105" i="69" a="1"/>
  <c r="C87" i="71" a="1"/>
  <c r="C87" i="73" a="1"/>
  <c r="B86" i="71" a="1"/>
  <c r="U162" i="68" a="1"/>
  <c r="K40" i="71" l="1"/>
  <c r="U162" i="68"/>
  <c r="V162" i="68" s="1"/>
  <c r="S162" i="68" s="1"/>
  <c r="T163" i="68" s="1"/>
  <c r="B86" i="71"/>
  <c r="C87" i="71"/>
  <c r="B87" i="73"/>
  <c r="C87" i="73"/>
  <c r="C105" i="69"/>
  <c r="B105" i="69"/>
  <c r="AM324" i="17"/>
  <c r="AN324" i="17"/>
  <c r="AM325" i="16"/>
  <c r="AK325" i="16"/>
  <c r="AJ326" i="16"/>
  <c r="AN325" i="16"/>
  <c r="AK325" i="17"/>
  <c r="AJ326" i="17"/>
  <c r="AM327" i="28"/>
  <c r="AK327" i="28"/>
  <c r="AJ328" i="28"/>
  <c r="AN327" i="28"/>
  <c r="B88" i="73" a="1"/>
  <c r="C106" i="69" a="1"/>
  <c r="C88" i="73" a="1"/>
  <c r="U154" i="70" a="1"/>
  <c r="B106" i="69" a="1"/>
  <c r="B87" i="71" a="1"/>
  <c r="C88" i="71" a="1"/>
  <c r="U163" i="68" a="1"/>
  <c r="L41" i="71" l="1"/>
  <c r="U163" i="68"/>
  <c r="V163" i="68" s="1"/>
  <c r="S163" i="68" s="1"/>
  <c r="T164" i="68" s="1"/>
  <c r="U154" i="70"/>
  <c r="V154" i="70" s="1"/>
  <c r="S154" i="70" s="1"/>
  <c r="T155" i="70" s="1"/>
  <c r="B87" i="71"/>
  <c r="C88" i="71"/>
  <c r="B88" i="73"/>
  <c r="C88" i="73"/>
  <c r="C106" i="69"/>
  <c r="B106" i="69"/>
  <c r="AN325" i="17"/>
  <c r="AM325" i="17"/>
  <c r="AN326" i="16"/>
  <c r="AM326" i="16"/>
  <c r="AK326" i="16"/>
  <c r="AJ327" i="16"/>
  <c r="AK326" i="17"/>
  <c r="AJ327" i="17"/>
  <c r="AK328" i="28"/>
  <c r="AN328" i="28"/>
  <c r="AM328" i="28"/>
  <c r="AJ329" i="28"/>
  <c r="C107" i="69" a="1"/>
  <c r="B107" i="69" a="1"/>
  <c r="C89" i="73" a="1"/>
  <c r="B88" i="71" a="1"/>
  <c r="U164" i="68" a="1"/>
  <c r="M41" i="71" a="1"/>
  <c r="B89" i="73" a="1"/>
  <c r="C89" i="71" a="1"/>
  <c r="M41" i="71" l="1"/>
  <c r="N41" i="71" s="1"/>
  <c r="U164" i="68"/>
  <c r="V164" i="68" s="1"/>
  <c r="S164" i="68" s="1"/>
  <c r="T165" i="68" s="1"/>
  <c r="B88" i="71"/>
  <c r="C89" i="71"/>
  <c r="B89" i="73"/>
  <c r="C89" i="73"/>
  <c r="C107" i="69"/>
  <c r="B107" i="69"/>
  <c r="AM326" i="17"/>
  <c r="AN326" i="17"/>
  <c r="AJ328" i="16"/>
  <c r="AN327" i="16"/>
  <c r="AM327" i="16"/>
  <c r="AK327" i="16"/>
  <c r="AJ328" i="17"/>
  <c r="AK327" i="17"/>
  <c r="AM329" i="28"/>
  <c r="AJ330" i="28"/>
  <c r="AK329" i="28"/>
  <c r="AN329" i="28"/>
  <c r="C108" i="69" a="1"/>
  <c r="C90" i="71" a="1"/>
  <c r="U155" i="70" a="1"/>
  <c r="B108" i="69" a="1"/>
  <c r="B90" i="73" a="1"/>
  <c r="C90" i="73" a="1"/>
  <c r="B89" i="71" a="1"/>
  <c r="U165" i="68" a="1"/>
  <c r="K41" i="71" l="1"/>
  <c r="U165" i="68"/>
  <c r="V165" i="68" s="1"/>
  <c r="S165" i="68" s="1"/>
  <c r="T166" i="68" s="1"/>
  <c r="U155" i="70"/>
  <c r="V155" i="70" s="1"/>
  <c r="S155" i="70" s="1"/>
  <c r="T156" i="70" s="1"/>
  <c r="C90" i="71"/>
  <c r="B89" i="71"/>
  <c r="C90" i="73"/>
  <c r="B90" i="73"/>
  <c r="B108" i="69"/>
  <c r="C108" i="69"/>
  <c r="AM327" i="17"/>
  <c r="AN327" i="17"/>
  <c r="AK328" i="16"/>
  <c r="AJ329" i="16"/>
  <c r="AN328" i="16"/>
  <c r="AM328" i="16"/>
  <c r="AK328" i="17"/>
  <c r="AJ329" i="17"/>
  <c r="AK330" i="28"/>
  <c r="AJ331" i="28"/>
  <c r="AN330" i="28"/>
  <c r="AM330" i="28"/>
  <c r="B91" i="73" a="1"/>
  <c r="B90" i="71" a="1"/>
  <c r="C91" i="73" a="1"/>
  <c r="C109" i="69" a="1"/>
  <c r="B109" i="69" a="1"/>
  <c r="C91" i="71" a="1"/>
  <c r="U166" i="68" a="1"/>
  <c r="L42" i="71" l="1"/>
  <c r="U166" i="68"/>
  <c r="V166" i="68" s="1"/>
  <c r="S166" i="68" s="1"/>
  <c r="T167" i="68" s="1"/>
  <c r="C91" i="71"/>
  <c r="B90" i="71"/>
  <c r="B91" i="73"/>
  <c r="C91" i="73"/>
  <c r="C109" i="69"/>
  <c r="B109" i="69"/>
  <c r="AM328" i="17"/>
  <c r="AN328" i="17"/>
  <c r="AM329" i="16"/>
  <c r="AK329" i="16"/>
  <c r="AJ330" i="16"/>
  <c r="AN329" i="16"/>
  <c r="AK329" i="17"/>
  <c r="AJ330" i="17"/>
  <c r="AM331" i="28"/>
  <c r="AK331" i="28"/>
  <c r="AN331" i="28"/>
  <c r="AJ332" i="28"/>
  <c r="B110" i="69" a="1"/>
  <c r="U167" i="68" a="1"/>
  <c r="B91" i="71" a="1"/>
  <c r="U156" i="70" a="1"/>
  <c r="B92" i="73" a="1"/>
  <c r="C92" i="73" a="1"/>
  <c r="C110" i="69" a="1"/>
  <c r="M42" i="71" a="1"/>
  <c r="C92" i="71" a="1"/>
  <c r="M42" i="71" l="1"/>
  <c r="N42" i="71" s="1"/>
  <c r="U167" i="68"/>
  <c r="V167" i="68" s="1"/>
  <c r="S167" i="68" s="1"/>
  <c r="T168" i="68" s="1"/>
  <c r="U156" i="70"/>
  <c r="V156" i="70" s="1"/>
  <c r="S156" i="70" s="1"/>
  <c r="T157" i="70" s="1"/>
  <c r="B91" i="71"/>
  <c r="C92" i="71"/>
  <c r="B92" i="73"/>
  <c r="C92" i="73"/>
  <c r="C110" i="69"/>
  <c r="B110" i="69"/>
  <c r="AN329" i="17"/>
  <c r="AM329" i="17"/>
  <c r="AN330" i="16"/>
  <c r="AM330" i="16"/>
  <c r="AK330" i="16"/>
  <c r="AJ331" i="16"/>
  <c r="AK330" i="17"/>
  <c r="AJ331" i="17"/>
  <c r="AK332" i="28"/>
  <c r="AN332" i="28"/>
  <c r="AM332" i="28"/>
  <c r="AJ333" i="28"/>
  <c r="B93" i="73" a="1"/>
  <c r="B92" i="71" a="1"/>
  <c r="C93" i="71" a="1"/>
  <c r="C111" i="69" a="1"/>
  <c r="B111" i="69" a="1"/>
  <c r="U168" i="68" a="1"/>
  <c r="C93" i="73" a="1"/>
  <c r="K42" i="71" l="1"/>
  <c r="U168" i="68"/>
  <c r="V168" i="68" s="1"/>
  <c r="S168" i="68" s="1"/>
  <c r="T169" i="68" s="1"/>
  <c r="C93" i="71"/>
  <c r="B92" i="71"/>
  <c r="C93" i="73"/>
  <c r="B93" i="73"/>
  <c r="B111" i="69"/>
  <c r="C111" i="69"/>
  <c r="AM330" i="17"/>
  <c r="AN330" i="17"/>
  <c r="AJ332" i="16"/>
  <c r="AN331" i="16"/>
  <c r="AM331" i="16"/>
  <c r="AK331" i="16"/>
  <c r="AJ332" i="17"/>
  <c r="AK331" i="17"/>
  <c r="AM333" i="28"/>
  <c r="AJ334" i="28"/>
  <c r="AN333" i="28"/>
  <c r="AK333" i="28"/>
  <c r="C94" i="73" a="1"/>
  <c r="U157" i="70" a="1"/>
  <c r="B94" i="73" a="1"/>
  <c r="U169" i="68" a="1"/>
  <c r="C112" i="69" a="1"/>
  <c r="B112" i="69" a="1"/>
  <c r="B93" i="71" a="1"/>
  <c r="C94" i="71" a="1"/>
  <c r="L43" i="71" l="1"/>
  <c r="U169" i="68"/>
  <c r="V169" i="68" s="1"/>
  <c r="S169" i="68" s="1"/>
  <c r="T170" i="68" s="1"/>
  <c r="U157" i="70"/>
  <c r="V157" i="70" s="1"/>
  <c r="S157" i="70" s="1"/>
  <c r="T158" i="70" s="1"/>
  <c r="B93" i="71"/>
  <c r="C94" i="71"/>
  <c r="C94" i="73"/>
  <c r="B94" i="73"/>
  <c r="B112" i="69"/>
  <c r="C112" i="69"/>
  <c r="AM331" i="17"/>
  <c r="AN331" i="17"/>
  <c r="AK332" i="16"/>
  <c r="AJ333" i="16"/>
  <c r="AN332" i="16"/>
  <c r="AM332" i="16"/>
  <c r="AK332" i="17"/>
  <c r="AJ333" i="17"/>
  <c r="AK334" i="28"/>
  <c r="AJ335" i="28"/>
  <c r="AN334" i="28"/>
  <c r="AM334" i="28"/>
  <c r="B94" i="71" a="1"/>
  <c r="B95" i="73" a="1"/>
  <c r="B113" i="69" a="1"/>
  <c r="C95" i="71" a="1"/>
  <c r="C113" i="69" a="1"/>
  <c r="M43" i="71" a="1"/>
  <c r="U170" i="68" a="1"/>
  <c r="C95" i="73" a="1"/>
  <c r="M43" i="71" l="1"/>
  <c r="N43" i="71" s="1"/>
  <c r="U170" i="68"/>
  <c r="V170" i="68" s="1"/>
  <c r="S170" i="68" s="1"/>
  <c r="T171" i="68" s="1"/>
  <c r="B94" i="71"/>
  <c r="C95" i="71"/>
  <c r="B95" i="73"/>
  <c r="C95" i="73"/>
  <c r="C113" i="69"/>
  <c r="B113" i="69"/>
  <c r="AM332" i="17"/>
  <c r="AN332" i="17"/>
  <c r="AM333" i="16"/>
  <c r="AK333" i="16"/>
  <c r="AJ334" i="16"/>
  <c r="AN333" i="16"/>
  <c r="AK333" i="17"/>
  <c r="AJ334" i="17"/>
  <c r="AM335" i="28"/>
  <c r="AK335" i="28"/>
  <c r="AJ336" i="28"/>
  <c r="AN335" i="28"/>
  <c r="U158" i="70" a="1"/>
  <c r="B114" i="69" a="1"/>
  <c r="B95" i="71" a="1"/>
  <c r="U171" i="68" a="1"/>
  <c r="C114" i="69" a="1"/>
  <c r="C96" i="71" a="1"/>
  <c r="C96" i="73" a="1"/>
  <c r="B96" i="73" a="1"/>
  <c r="K43" i="71" l="1"/>
  <c r="U171" i="68"/>
  <c r="V171" i="68" s="1"/>
  <c r="S171" i="68" s="1"/>
  <c r="T172" i="68" s="1"/>
  <c r="U158" i="70"/>
  <c r="V158" i="70" s="1"/>
  <c r="S158" i="70" s="1"/>
  <c r="T159" i="70" s="1"/>
  <c r="B95" i="71"/>
  <c r="C96" i="71"/>
  <c r="B96" i="73"/>
  <c r="C96" i="73"/>
  <c r="C114" i="69"/>
  <c r="B114" i="69"/>
  <c r="AN333" i="17"/>
  <c r="AM333" i="17"/>
  <c r="AN334" i="16"/>
  <c r="AM334" i="16"/>
  <c r="AK334" i="16"/>
  <c r="AJ335" i="16"/>
  <c r="AK334" i="17"/>
  <c r="AJ335" i="17"/>
  <c r="AK336" i="28"/>
  <c r="AN336" i="28"/>
  <c r="AM336" i="28"/>
  <c r="AJ337" i="28"/>
  <c r="B96" i="71" a="1"/>
  <c r="C97" i="73" a="1"/>
  <c r="B115" i="69" a="1"/>
  <c r="C97" i="71" a="1"/>
  <c r="B97" i="73" a="1"/>
  <c r="C115" i="69" a="1"/>
  <c r="U172" i="68" a="1"/>
  <c r="L44" i="71" l="1"/>
  <c r="U172" i="68"/>
  <c r="V172" i="68" s="1"/>
  <c r="S172" i="68" s="1"/>
  <c r="T173" i="68" s="1"/>
  <c r="B96" i="71"/>
  <c r="C97" i="71"/>
  <c r="C97" i="73"/>
  <c r="B97" i="73"/>
  <c r="B115" i="69"/>
  <c r="C115" i="69"/>
  <c r="AM334" i="17"/>
  <c r="AN334" i="17"/>
  <c r="AJ336" i="16"/>
  <c r="AN335" i="16"/>
  <c r="AM335" i="16"/>
  <c r="AK335" i="16"/>
  <c r="AJ336" i="17"/>
  <c r="AK335" i="17"/>
  <c r="AM337" i="28"/>
  <c r="AJ338" i="28"/>
  <c r="AK337" i="28"/>
  <c r="AN337" i="28"/>
  <c r="U173" i="68" a="1"/>
  <c r="C116" i="69" a="1"/>
  <c r="C98" i="73" a="1"/>
  <c r="M44" i="71" a="1"/>
  <c r="B98" i="73" a="1"/>
  <c r="B97" i="71" a="1"/>
  <c r="U159" i="70" a="1"/>
  <c r="B116" i="69" a="1"/>
  <c r="C98" i="71" a="1"/>
  <c r="M44" i="71" l="1"/>
  <c r="N44" i="71" s="1"/>
  <c r="U173" i="68"/>
  <c r="V173" i="68" s="1"/>
  <c r="S173" i="68" s="1"/>
  <c r="T174" i="68" s="1"/>
  <c r="U159" i="70"/>
  <c r="V159" i="70" s="1"/>
  <c r="S159" i="70" s="1"/>
  <c r="T160" i="70" s="1"/>
  <c r="B97" i="71"/>
  <c r="C98" i="71"/>
  <c r="C98" i="73"/>
  <c r="B98" i="73"/>
  <c r="B116" i="69"/>
  <c r="C116" i="69"/>
  <c r="AM335" i="17"/>
  <c r="AN335" i="17"/>
  <c r="AK336" i="16"/>
  <c r="AJ337" i="16"/>
  <c r="AN336" i="16"/>
  <c r="AM336" i="16"/>
  <c r="AK336" i="17"/>
  <c r="AJ337" i="17"/>
  <c r="AK338" i="28"/>
  <c r="AJ339" i="28"/>
  <c r="AN338" i="28"/>
  <c r="AM338" i="28"/>
  <c r="C117" i="69" a="1"/>
  <c r="B98" i="71" a="1"/>
  <c r="B117" i="69" a="1"/>
  <c r="U174" i="68" a="1"/>
  <c r="C99" i="73" a="1"/>
  <c r="C99" i="71" a="1"/>
  <c r="B99" i="73" a="1"/>
  <c r="K44" i="71" l="1"/>
  <c r="U174" i="68"/>
  <c r="V174" i="68" s="1"/>
  <c r="S174" i="68" s="1"/>
  <c r="T175" i="68" s="1"/>
  <c r="B98" i="71"/>
  <c r="C99" i="71"/>
  <c r="B99" i="73"/>
  <c r="C99" i="73"/>
  <c r="C117" i="69"/>
  <c r="B117" i="69"/>
  <c r="AM336" i="17"/>
  <c r="AN336" i="17"/>
  <c r="AM337" i="16"/>
  <c r="AK337" i="16"/>
  <c r="AJ338" i="16"/>
  <c r="AN337" i="16"/>
  <c r="AK337" i="17"/>
  <c r="AJ338" i="17"/>
  <c r="AM339" i="28"/>
  <c r="AK339" i="28"/>
  <c r="AN339" i="28"/>
  <c r="AJ340" i="28"/>
  <c r="C118" i="69" a="1"/>
  <c r="B118" i="69" a="1"/>
  <c r="U160" i="70" a="1"/>
  <c r="B100" i="73" a="1"/>
  <c r="B99" i="71" a="1"/>
  <c r="U175" i="68" a="1"/>
  <c r="C100" i="71" a="1"/>
  <c r="C100" i="73" a="1"/>
  <c r="L45" i="71" l="1"/>
  <c r="U175" i="68"/>
  <c r="V175" i="68" s="1"/>
  <c r="S175" i="68" s="1"/>
  <c r="T176" i="68" s="1"/>
  <c r="U160" i="70"/>
  <c r="V160" i="70" s="1"/>
  <c r="S160" i="70" s="1"/>
  <c r="T161" i="70" s="1"/>
  <c r="B99" i="71"/>
  <c r="C100" i="71"/>
  <c r="B100" i="73"/>
  <c r="C100" i="73"/>
  <c r="C118" i="69"/>
  <c r="B118" i="69"/>
  <c r="AN337" i="17"/>
  <c r="AM337" i="17"/>
  <c r="AN338" i="16"/>
  <c r="AM338" i="16"/>
  <c r="AK338" i="16"/>
  <c r="AJ339" i="16"/>
  <c r="AK338" i="17"/>
  <c r="AJ339" i="17"/>
  <c r="AK340" i="28"/>
  <c r="AN340" i="28"/>
  <c r="AM340" i="28"/>
  <c r="AJ341" i="28"/>
  <c r="C101" i="71" a="1"/>
  <c r="C101" i="73" a="1"/>
  <c r="B119" i="69" a="1"/>
  <c r="B101" i="73" a="1"/>
  <c r="B100" i="71" a="1"/>
  <c r="U176" i="68" a="1"/>
  <c r="M45" i="71" a="1"/>
  <c r="C119" i="69" a="1"/>
  <c r="M45" i="71" l="1"/>
  <c r="N45" i="71" s="1"/>
  <c r="U176" i="68"/>
  <c r="V176" i="68" s="1"/>
  <c r="S176" i="68" s="1"/>
  <c r="T177" i="68" s="1"/>
  <c r="C101" i="71"/>
  <c r="B100" i="71"/>
  <c r="C101" i="73"/>
  <c r="B101" i="73"/>
  <c r="B119" i="69"/>
  <c r="C119" i="69"/>
  <c r="AM338" i="17"/>
  <c r="AN338" i="17"/>
  <c r="AJ340" i="16"/>
  <c r="AN339" i="16"/>
  <c r="AM339" i="16"/>
  <c r="AK339" i="16"/>
  <c r="AJ340" i="17"/>
  <c r="AK339" i="17"/>
  <c r="AM341" i="28"/>
  <c r="AJ342" i="28"/>
  <c r="AN341" i="28"/>
  <c r="AK341" i="28"/>
  <c r="C120" i="69" a="1"/>
  <c r="B101" i="71" a="1"/>
  <c r="B120" i="69" a="1"/>
  <c r="U161" i="70" a="1"/>
  <c r="C102" i="73" a="1"/>
  <c r="U177" i="68" a="1"/>
  <c r="B102" i="73" a="1"/>
  <c r="C102" i="71" a="1"/>
  <c r="K45" i="71" l="1"/>
  <c r="U177" i="68"/>
  <c r="V177" i="68" s="1"/>
  <c r="S177" i="68" s="1"/>
  <c r="T178" i="68" s="1"/>
  <c r="U161" i="70"/>
  <c r="V161" i="70" s="1"/>
  <c r="S161" i="70" s="1"/>
  <c r="T162" i="70" s="1"/>
  <c r="C102" i="71"/>
  <c r="B101" i="71"/>
  <c r="C102" i="73"/>
  <c r="B102" i="73"/>
  <c r="C120" i="69"/>
  <c r="B120" i="69"/>
  <c r="AM339" i="17"/>
  <c r="AN339" i="17"/>
  <c r="AK340" i="16"/>
  <c r="AJ341" i="16"/>
  <c r="AN340" i="16"/>
  <c r="AM340" i="16"/>
  <c r="AK340" i="17"/>
  <c r="AJ341" i="17"/>
  <c r="AK342" i="28"/>
  <c r="AJ343" i="28"/>
  <c r="AN342" i="28"/>
  <c r="AM342" i="28"/>
  <c r="C103" i="71" a="1"/>
  <c r="C121" i="69" a="1"/>
  <c r="B102" i="71" a="1"/>
  <c r="B121" i="69" a="1"/>
  <c r="U178" i="68" a="1"/>
  <c r="B103" i="73" a="1"/>
  <c r="C103" i="73" a="1"/>
  <c r="L46" i="71" l="1"/>
  <c r="U178" i="68"/>
  <c r="V178" i="68" s="1"/>
  <c r="S178" i="68" s="1"/>
  <c r="T179" i="68" s="1"/>
  <c r="C103" i="71"/>
  <c r="B102" i="71"/>
  <c r="B103" i="73"/>
  <c r="C103" i="73"/>
  <c r="B121" i="69"/>
  <c r="C121" i="69"/>
  <c r="AM340" i="17"/>
  <c r="AN340" i="17"/>
  <c r="AM341" i="16"/>
  <c r="AK341" i="16"/>
  <c r="AJ342" i="16"/>
  <c r="AN341" i="16"/>
  <c r="AK341" i="17"/>
  <c r="AJ342" i="17"/>
  <c r="AM343" i="28"/>
  <c r="AK343" i="28"/>
  <c r="AJ344" i="28"/>
  <c r="AN343" i="28"/>
  <c r="C122" i="69" a="1"/>
  <c r="C104" i="71" a="1"/>
  <c r="U179" i="68" a="1"/>
  <c r="B103" i="71" a="1"/>
  <c r="C104" i="73" a="1"/>
  <c r="B122" i="69" a="1"/>
  <c r="U162" i="70" a="1"/>
  <c r="B104" i="73" a="1"/>
  <c r="M46" i="71" a="1"/>
  <c r="M46" i="71" l="1"/>
  <c r="N46" i="71" s="1"/>
  <c r="U179" i="68"/>
  <c r="V179" i="68" s="1"/>
  <c r="S179" i="68" s="1"/>
  <c r="T180" i="68" s="1"/>
  <c r="U162" i="70"/>
  <c r="V162" i="70" s="1"/>
  <c r="S162" i="70" s="1"/>
  <c r="T163" i="70" s="1"/>
  <c r="B103" i="71"/>
  <c r="C104" i="71"/>
  <c r="B104" i="73"/>
  <c r="C104" i="73"/>
  <c r="C122" i="69"/>
  <c r="B122" i="69"/>
  <c r="AN341" i="17"/>
  <c r="AM341" i="17"/>
  <c r="AN342" i="16"/>
  <c r="AM342" i="16"/>
  <c r="AK342" i="16"/>
  <c r="AJ343" i="16"/>
  <c r="AK342" i="17"/>
  <c r="AJ343" i="17"/>
  <c r="AK344" i="28"/>
  <c r="AN344" i="28"/>
  <c r="AM344" i="28"/>
  <c r="AJ345" i="28"/>
  <c r="C105" i="73" a="1"/>
  <c r="B104" i="71" a="1"/>
  <c r="B105" i="73" a="1"/>
  <c r="C105" i="71" a="1"/>
  <c r="B123" i="69" a="1"/>
  <c r="C123" i="69" a="1"/>
  <c r="U180" i="68" a="1"/>
  <c r="K46" i="71" l="1"/>
  <c r="U180" i="68"/>
  <c r="V180" i="68" s="1"/>
  <c r="S180" i="68" s="1"/>
  <c r="T181" i="68" s="1"/>
  <c r="C105" i="71"/>
  <c r="B104" i="71"/>
  <c r="C105" i="73"/>
  <c r="B105" i="73"/>
  <c r="C123" i="69"/>
  <c r="B123" i="69"/>
  <c r="AM342" i="17"/>
  <c r="AN342" i="17"/>
  <c r="AJ344" i="16"/>
  <c r="AN343" i="16"/>
  <c r="AM343" i="16"/>
  <c r="AK343" i="16"/>
  <c r="AJ344" i="17"/>
  <c r="AK343" i="17"/>
  <c r="AM345" i="28"/>
  <c r="AJ346" i="28"/>
  <c r="AN345" i="28"/>
  <c r="AK345" i="28"/>
  <c r="C106" i="73" a="1"/>
  <c r="B105" i="71" a="1"/>
  <c r="B124" i="69" a="1"/>
  <c r="B106" i="73" a="1"/>
  <c r="C106" i="71" a="1"/>
  <c r="U181" i="68" a="1"/>
  <c r="U163" i="70" a="1"/>
  <c r="C124" i="69" a="1"/>
  <c r="L47" i="71" l="1"/>
  <c r="U181" i="68"/>
  <c r="V181" i="68" s="1"/>
  <c r="S181" i="68" s="1"/>
  <c r="T182" i="68" s="1"/>
  <c r="U163" i="70"/>
  <c r="V163" i="70" s="1"/>
  <c r="S163" i="70" s="1"/>
  <c r="T164" i="70" s="1"/>
  <c r="B105" i="71"/>
  <c r="C106" i="71"/>
  <c r="C106" i="73"/>
  <c r="B106" i="73"/>
  <c r="B124" i="69"/>
  <c r="C124" i="69"/>
  <c r="AM343" i="17"/>
  <c r="AN343" i="17"/>
  <c r="AK344" i="16"/>
  <c r="AJ345" i="16"/>
  <c r="AN344" i="16"/>
  <c r="AM344" i="16"/>
  <c r="AK344" i="17"/>
  <c r="AJ345" i="17"/>
  <c r="AK346" i="28"/>
  <c r="AJ347" i="28"/>
  <c r="AN346" i="28"/>
  <c r="AM346" i="28"/>
  <c r="B107" i="73" a="1"/>
  <c r="C125" i="69" a="1"/>
  <c r="B106" i="71" a="1"/>
  <c r="M47" i="71" a="1"/>
  <c r="B125" i="69" a="1"/>
  <c r="C107" i="71" a="1"/>
  <c r="C107" i="73" a="1"/>
  <c r="U182" i="68" a="1"/>
  <c r="M47" i="71" l="1"/>
  <c r="N47" i="71" s="1"/>
  <c r="U182" i="68"/>
  <c r="V182" i="68" s="1"/>
  <c r="S182" i="68" s="1"/>
  <c r="T183" i="68" s="1"/>
  <c r="C107" i="71"/>
  <c r="B106" i="71"/>
  <c r="B107" i="73"/>
  <c r="C107" i="73"/>
  <c r="C125" i="69"/>
  <c r="B125" i="69"/>
  <c r="AM344" i="17"/>
  <c r="AN344" i="17"/>
  <c r="AM345" i="16"/>
  <c r="AK345" i="16"/>
  <c r="AJ346" i="16"/>
  <c r="AN345" i="16"/>
  <c r="AK345" i="17"/>
  <c r="AJ346" i="17"/>
  <c r="AM347" i="28"/>
  <c r="AK347" i="28"/>
  <c r="AN347" i="28"/>
  <c r="AJ348" i="28"/>
  <c r="B107" i="71" a="1"/>
  <c r="C108" i="71" a="1"/>
  <c r="C108" i="73" a="1"/>
  <c r="B108" i="73" a="1"/>
  <c r="U183" i="68" a="1"/>
  <c r="C126" i="69" a="1"/>
  <c r="U164" i="70" a="1"/>
  <c r="B126" i="69" a="1"/>
  <c r="K47" i="71" l="1"/>
  <c r="U183" i="68"/>
  <c r="V183" i="68" s="1"/>
  <c r="S183" i="68" s="1"/>
  <c r="T184" i="68" s="1"/>
  <c r="U164" i="70"/>
  <c r="V164" i="70" s="1"/>
  <c r="S164" i="70" s="1"/>
  <c r="T165" i="70" s="1"/>
  <c r="C108" i="71"/>
  <c r="B107" i="71"/>
  <c r="B108" i="73"/>
  <c r="C108" i="73"/>
  <c r="B126" i="69"/>
  <c r="C126" i="69"/>
  <c r="AN345" i="17"/>
  <c r="AM345" i="17"/>
  <c r="AN346" i="16"/>
  <c r="AM346" i="16"/>
  <c r="AK346" i="16"/>
  <c r="AJ347" i="16"/>
  <c r="AK346" i="17"/>
  <c r="AJ347" i="17"/>
  <c r="AK348" i="28"/>
  <c r="AN348" i="28"/>
  <c r="AM348" i="28"/>
  <c r="AJ349" i="28"/>
  <c r="C109" i="73" a="1"/>
  <c r="B127" i="69" a="1"/>
  <c r="C127" i="69" a="1"/>
  <c r="B109" i="73" a="1"/>
  <c r="B108" i="71" a="1"/>
  <c r="C109" i="71" a="1"/>
  <c r="U184" i="68" a="1"/>
  <c r="L48" i="71" l="1"/>
  <c r="U184" i="68"/>
  <c r="V184" i="68" s="1"/>
  <c r="S184" i="68" s="1"/>
  <c r="T185" i="68" s="1"/>
  <c r="C109" i="71"/>
  <c r="B108" i="71"/>
  <c r="C109" i="73"/>
  <c r="B109" i="73"/>
  <c r="C127" i="69"/>
  <c r="B127" i="69"/>
  <c r="AM346" i="17"/>
  <c r="AN346" i="17"/>
  <c r="AJ348" i="16"/>
  <c r="AN347" i="16"/>
  <c r="AM347" i="16"/>
  <c r="AK347" i="16"/>
  <c r="AJ348" i="17"/>
  <c r="AK347" i="17"/>
  <c r="AM349" i="28"/>
  <c r="AJ350" i="28"/>
  <c r="AN349" i="28"/>
  <c r="AK349" i="28"/>
  <c r="B109" i="71" a="1"/>
  <c r="U165" i="70" a="1"/>
  <c r="B128" i="69" a="1"/>
  <c r="M48" i="71" a="1"/>
  <c r="C110" i="73" a="1"/>
  <c r="C128" i="69" a="1"/>
  <c r="B110" i="73" a="1"/>
  <c r="C110" i="71" a="1"/>
  <c r="U185" i="68" a="1"/>
  <c r="M48" i="71" l="1"/>
  <c r="N48" i="71" s="1"/>
  <c r="U185" i="68"/>
  <c r="V185" i="68" s="1"/>
  <c r="S185" i="68" s="1"/>
  <c r="T186" i="68" s="1"/>
  <c r="U165" i="70"/>
  <c r="V165" i="70" s="1"/>
  <c r="S165" i="70" s="1"/>
  <c r="T166" i="70" s="1"/>
  <c r="B109" i="71"/>
  <c r="C110" i="71"/>
  <c r="C110" i="73"/>
  <c r="B110" i="73"/>
  <c r="B128" i="69"/>
  <c r="C128" i="69"/>
  <c r="AM347" i="17"/>
  <c r="AN347" i="17"/>
  <c r="AK348" i="16"/>
  <c r="AJ349" i="16"/>
  <c r="AN348" i="16"/>
  <c r="AM348" i="16"/>
  <c r="AK348" i="17"/>
  <c r="AJ349" i="17"/>
  <c r="AK350" i="28"/>
  <c r="AN350" i="28"/>
  <c r="AM350" i="28"/>
  <c r="AJ351" i="28"/>
  <c r="C111" i="71" a="1"/>
  <c r="C129" i="69" a="1"/>
  <c r="B111" i="73" a="1"/>
  <c r="B129" i="69" a="1"/>
  <c r="C111" i="73" a="1"/>
  <c r="B110" i="71" a="1"/>
  <c r="U186" i="68" a="1"/>
  <c r="K48" i="71" l="1"/>
  <c r="U186" i="68"/>
  <c r="V186" i="68" s="1"/>
  <c r="S186" i="68" s="1"/>
  <c r="T187" i="68" s="1"/>
  <c r="C111" i="71"/>
  <c r="B110" i="71"/>
  <c r="C111" i="73"/>
  <c r="B111" i="73"/>
  <c r="B129" i="69"/>
  <c r="C129" i="69"/>
  <c r="AM348" i="17"/>
  <c r="AN348" i="17"/>
  <c r="AM349" i="16"/>
  <c r="AK349" i="16"/>
  <c r="AJ350" i="16"/>
  <c r="AN349" i="16"/>
  <c r="AK349" i="17"/>
  <c r="AJ350" i="17"/>
  <c r="AM351" i="28"/>
  <c r="AK351" i="28"/>
  <c r="AJ352" i="28"/>
  <c r="AN351" i="28"/>
  <c r="C130" i="69" a="1"/>
  <c r="U166" i="70" a="1"/>
  <c r="U187" i="68" a="1"/>
  <c r="C112" i="71" a="1"/>
  <c r="C112" i="73" a="1"/>
  <c r="B112" i="73" a="1"/>
  <c r="B130" i="69" a="1"/>
  <c r="B111" i="71" a="1"/>
  <c r="L49" i="71" l="1"/>
  <c r="U187" i="68"/>
  <c r="V187" i="68" s="1"/>
  <c r="S187" i="68" s="1"/>
  <c r="T188" i="68" s="1"/>
  <c r="U166" i="70"/>
  <c r="V166" i="70" s="1"/>
  <c r="S166" i="70" s="1"/>
  <c r="T167" i="70" s="1"/>
  <c r="C112" i="71"/>
  <c r="B111" i="71"/>
  <c r="B112" i="73"/>
  <c r="C112" i="73"/>
  <c r="C130" i="69"/>
  <c r="B130" i="69"/>
  <c r="AN349" i="17"/>
  <c r="AM349" i="17"/>
  <c r="AN350" i="16"/>
  <c r="AM350" i="16"/>
  <c r="AK350" i="16"/>
  <c r="AJ351" i="16"/>
  <c r="AK350" i="17"/>
  <c r="AJ351" i="17"/>
  <c r="AK352" i="28"/>
  <c r="AN352" i="28"/>
  <c r="AM352" i="28"/>
  <c r="AJ353" i="28"/>
  <c r="C113" i="71" a="1"/>
  <c r="B113" i="73" a="1"/>
  <c r="C113" i="73" a="1"/>
  <c r="B112" i="71" a="1"/>
  <c r="C131" i="69" a="1"/>
  <c r="M49" i="71" a="1"/>
  <c r="B131" i="69" a="1"/>
  <c r="U188" i="68" a="1"/>
  <c r="M49" i="71" l="1"/>
  <c r="N49" i="71" s="1"/>
  <c r="U188" i="68"/>
  <c r="V188" i="68" s="1"/>
  <c r="S188" i="68" s="1"/>
  <c r="T189" i="68" s="1"/>
  <c r="B112" i="71"/>
  <c r="C113" i="71"/>
  <c r="C113" i="73"/>
  <c r="B113" i="73"/>
  <c r="C131" i="69"/>
  <c r="B131" i="69"/>
  <c r="AM350" i="17"/>
  <c r="AN350" i="17"/>
  <c r="AJ352" i="16"/>
  <c r="AN351" i="16"/>
  <c r="AM351" i="16"/>
  <c r="AK351" i="16"/>
  <c r="AJ352" i="17"/>
  <c r="AK351" i="17"/>
  <c r="AM353" i="28"/>
  <c r="AJ354" i="28"/>
  <c r="AN353" i="28"/>
  <c r="AK353" i="28"/>
  <c r="U167" i="70" a="1"/>
  <c r="C114" i="73" a="1"/>
  <c r="C132" i="69" a="1"/>
  <c r="U189" i="68" a="1"/>
  <c r="C114" i="71" a="1"/>
  <c r="B132" i="69" a="1"/>
  <c r="B114" i="73" a="1"/>
  <c r="B113" i="71" a="1"/>
  <c r="K49" i="71" l="1"/>
  <c r="U189" i="68"/>
  <c r="V189" i="68" s="1"/>
  <c r="S189" i="68" s="1"/>
  <c r="T190" i="68" s="1"/>
  <c r="U167" i="70"/>
  <c r="V167" i="70" s="1"/>
  <c r="S167" i="70" s="1"/>
  <c r="T168" i="70" s="1"/>
  <c r="B113" i="71"/>
  <c r="C114" i="71"/>
  <c r="B114" i="73"/>
  <c r="C114" i="73"/>
  <c r="C132" i="69"/>
  <c r="B132" i="69"/>
  <c r="AM351" i="17"/>
  <c r="AN351" i="17"/>
  <c r="AK352" i="16"/>
  <c r="AJ353" i="16"/>
  <c r="AN352" i="16"/>
  <c r="AM352" i="16"/>
  <c r="AK352" i="17"/>
  <c r="AJ353" i="17"/>
  <c r="AK354" i="28"/>
  <c r="AJ355" i="28"/>
  <c r="AN354" i="28"/>
  <c r="AM354" i="28"/>
  <c r="B115" i="73" a="1"/>
  <c r="B133" i="69" a="1"/>
  <c r="B114" i="71" a="1"/>
  <c r="U190" i="68" a="1"/>
  <c r="C133" i="69" a="1"/>
  <c r="C115" i="73" a="1"/>
  <c r="C115" i="71" a="1"/>
  <c r="L50" i="71" l="1"/>
  <c r="U190" i="68"/>
  <c r="V190" i="68" s="1"/>
  <c r="S190" i="68" s="1"/>
  <c r="T191" i="68" s="1"/>
  <c r="B114" i="71"/>
  <c r="C115" i="71"/>
  <c r="B115" i="73"/>
  <c r="C115" i="73"/>
  <c r="C133" i="69"/>
  <c r="B133" i="69"/>
  <c r="AM352" i="17"/>
  <c r="AN352" i="17"/>
  <c r="AM353" i="16"/>
  <c r="AK353" i="16"/>
  <c r="AJ354" i="16"/>
  <c r="AN353" i="16"/>
  <c r="AK353" i="17"/>
  <c r="AJ354" i="17"/>
  <c r="AM355" i="28"/>
  <c r="AK355" i="28"/>
  <c r="AN355" i="28"/>
  <c r="AJ356" i="28"/>
  <c r="B134" i="69" a="1"/>
  <c r="M50" i="71" a="1"/>
  <c r="C116" i="73" a="1"/>
  <c r="B115" i="71" a="1"/>
  <c r="B116" i="73" a="1"/>
  <c r="U168" i="70" a="1"/>
  <c r="C116" i="71" a="1"/>
  <c r="C134" i="69" a="1"/>
  <c r="U191" i="68" a="1"/>
  <c r="M50" i="71" l="1"/>
  <c r="N50" i="71" s="1"/>
  <c r="U191" i="68"/>
  <c r="V191" i="68" s="1"/>
  <c r="S191" i="68" s="1"/>
  <c r="T192" i="68" s="1"/>
  <c r="U168" i="70"/>
  <c r="V168" i="70" s="1"/>
  <c r="S168" i="70" s="1"/>
  <c r="T169" i="70" s="1"/>
  <c r="B115" i="71"/>
  <c r="C116" i="71"/>
  <c r="B116" i="73"/>
  <c r="C116" i="73"/>
  <c r="C134" i="69"/>
  <c r="B134" i="69"/>
  <c r="AN353" i="17"/>
  <c r="AM353" i="17"/>
  <c r="AN354" i="16"/>
  <c r="AM354" i="16"/>
  <c r="AK354" i="16"/>
  <c r="AJ355" i="16"/>
  <c r="AK354" i="17"/>
  <c r="AJ355" i="17"/>
  <c r="AK356" i="28"/>
  <c r="AN356" i="28"/>
  <c r="AM356" i="28"/>
  <c r="AJ357" i="28"/>
  <c r="C135" i="69" a="1"/>
  <c r="B117" i="73" a="1"/>
  <c r="C117" i="73" a="1"/>
  <c r="C117" i="71" a="1"/>
  <c r="B135" i="69" a="1"/>
  <c r="U192" i="68" a="1"/>
  <c r="B116" i="71" a="1"/>
  <c r="K50" i="71" l="1"/>
  <c r="U192" i="68"/>
  <c r="V192" i="68" s="1"/>
  <c r="S192" i="68" s="1"/>
  <c r="T193" i="68" s="1"/>
  <c r="B116" i="71"/>
  <c r="C117" i="71"/>
  <c r="C117" i="73"/>
  <c r="B117" i="73"/>
  <c r="B135" i="69"/>
  <c r="C135" i="69"/>
  <c r="AM354" i="17"/>
  <c r="AN354" i="17"/>
  <c r="AJ356" i="16"/>
  <c r="AN355" i="16"/>
  <c r="AM355" i="16"/>
  <c r="AK355" i="16"/>
  <c r="AJ356" i="17"/>
  <c r="AK355" i="17"/>
  <c r="AM357" i="28"/>
  <c r="AJ358" i="28"/>
  <c r="AN357" i="28"/>
  <c r="AK357" i="28"/>
  <c r="C118" i="71" a="1"/>
  <c r="C136" i="69" a="1"/>
  <c r="B117" i="71" a="1"/>
  <c r="B118" i="73" a="1"/>
  <c r="U169" i="70" a="1"/>
  <c r="B136" i="69" a="1"/>
  <c r="C118" i="73" a="1"/>
  <c r="U193" i="68" a="1"/>
  <c r="L51" i="71" l="1"/>
  <c r="U193" i="68"/>
  <c r="V193" i="68" s="1"/>
  <c r="S193" i="68" s="1"/>
  <c r="T194" i="68" s="1"/>
  <c r="U169" i="70"/>
  <c r="V169" i="70" s="1"/>
  <c r="S169" i="70" s="1"/>
  <c r="T170" i="70" s="1"/>
  <c r="B117" i="71"/>
  <c r="C118" i="71"/>
  <c r="C118" i="73"/>
  <c r="B118" i="73"/>
  <c r="C136" i="69"/>
  <c r="B136" i="69"/>
  <c r="AM355" i="17"/>
  <c r="AN355" i="17"/>
  <c r="AK356" i="16"/>
  <c r="AJ357" i="16"/>
  <c r="AN356" i="16"/>
  <c r="AM356" i="16"/>
  <c r="AK356" i="17"/>
  <c r="AJ357" i="17"/>
  <c r="AK358" i="28"/>
  <c r="AM358" i="28"/>
  <c r="AJ359" i="28"/>
  <c r="AN358" i="28"/>
  <c r="C119" i="71" a="1"/>
  <c r="B119" i="73" a="1"/>
  <c r="C137" i="69" a="1"/>
  <c r="B137" i="69" a="1"/>
  <c r="B118" i="71" a="1"/>
  <c r="M51" i="71" a="1"/>
  <c r="C119" i="73" a="1"/>
  <c r="U194" i="68" a="1"/>
  <c r="M51" i="71" l="1"/>
  <c r="N51" i="71" s="1"/>
  <c r="U194" i="68"/>
  <c r="V194" i="68" s="1"/>
  <c r="S194" i="68" s="1"/>
  <c r="T195" i="68" s="1"/>
  <c r="C119" i="71"/>
  <c r="B118" i="71"/>
  <c r="C119" i="73"/>
  <c r="B119" i="73"/>
  <c r="C137" i="69"/>
  <c r="B137" i="69"/>
  <c r="AM356" i="17"/>
  <c r="AN356" i="17"/>
  <c r="AM357" i="16"/>
  <c r="AK357" i="16"/>
  <c r="AJ358" i="16"/>
  <c r="AN357" i="16"/>
  <c r="AK357" i="17"/>
  <c r="AJ358" i="17"/>
  <c r="AM359" i="28"/>
  <c r="AK359" i="28"/>
  <c r="AJ360" i="28"/>
  <c r="AN359" i="28"/>
  <c r="C120" i="71" a="1"/>
  <c r="U170" i="70" a="1"/>
  <c r="U195" i="68" a="1"/>
  <c r="B119" i="71" a="1"/>
  <c r="C120" i="73" a="1"/>
  <c r="B120" i="73" a="1"/>
  <c r="C138" i="69" a="1"/>
  <c r="B138" i="69" a="1"/>
  <c r="K51" i="71" l="1"/>
  <c r="U195" i="68"/>
  <c r="V195" i="68" s="1"/>
  <c r="S195" i="68" s="1"/>
  <c r="T196" i="68" s="1"/>
  <c r="U170" i="70"/>
  <c r="V170" i="70" s="1"/>
  <c r="S170" i="70" s="1"/>
  <c r="T171" i="70" s="1"/>
  <c r="C120" i="71"/>
  <c r="B119" i="71"/>
  <c r="B120" i="73"/>
  <c r="C120" i="73"/>
  <c r="C138" i="69"/>
  <c r="B138" i="69"/>
  <c r="AN357" i="17"/>
  <c r="AM357" i="17"/>
  <c r="AN358" i="16"/>
  <c r="AM358" i="16"/>
  <c r="AK358" i="16"/>
  <c r="AJ359" i="16"/>
  <c r="AK358" i="17"/>
  <c r="AJ359" i="17"/>
  <c r="AK360" i="28"/>
  <c r="AN360" i="28"/>
  <c r="AM360" i="28"/>
  <c r="AJ361" i="28"/>
  <c r="B139" i="69" a="1"/>
  <c r="U196" i="68" a="1"/>
  <c r="B120" i="71" a="1"/>
  <c r="C139" i="69" a="1"/>
  <c r="C121" i="71" a="1"/>
  <c r="B121" i="73" a="1"/>
  <c r="C121" i="73" a="1"/>
  <c r="L52" i="71" l="1"/>
  <c r="U196" i="68"/>
  <c r="V196" i="68" s="1"/>
  <c r="S196" i="68" s="1"/>
  <c r="T197" i="68" s="1"/>
  <c r="C121" i="71"/>
  <c r="B120" i="71"/>
  <c r="C121" i="73"/>
  <c r="B121" i="73"/>
  <c r="B139" i="69"/>
  <c r="C139" i="69"/>
  <c r="AM358" i="17"/>
  <c r="AN358" i="17"/>
  <c r="AJ360" i="16"/>
  <c r="AN359" i="16"/>
  <c r="AM359" i="16"/>
  <c r="AK359" i="16"/>
  <c r="AJ360" i="17"/>
  <c r="AK359" i="17"/>
  <c r="AM361" i="28"/>
  <c r="AJ362" i="28"/>
  <c r="AN361" i="28"/>
  <c r="AK361" i="28"/>
  <c r="B122" i="73" a="1"/>
  <c r="B140" i="69" a="1"/>
  <c r="C140" i="69" a="1"/>
  <c r="M52" i="71" a="1"/>
  <c r="C122" i="71" a="1"/>
  <c r="U171" i="70" a="1"/>
  <c r="B121" i="71" a="1"/>
  <c r="C122" i="73" a="1"/>
  <c r="U197" i="68" a="1"/>
  <c r="M52" i="71" l="1"/>
  <c r="N52" i="71" s="1"/>
  <c r="U197" i="68"/>
  <c r="V197" i="68" s="1"/>
  <c r="S197" i="68" s="1"/>
  <c r="T198" i="68" s="1"/>
  <c r="U171" i="70"/>
  <c r="V171" i="70" s="1"/>
  <c r="S171" i="70" s="1"/>
  <c r="T172" i="70" s="1"/>
  <c r="B121" i="71"/>
  <c r="C122" i="71"/>
  <c r="C122" i="73"/>
  <c r="B122" i="73"/>
  <c r="C140" i="69"/>
  <c r="B140" i="69"/>
  <c r="AM359" i="17"/>
  <c r="AN359" i="17"/>
  <c r="AK360" i="16"/>
  <c r="AJ361" i="16"/>
  <c r="AN360" i="16"/>
  <c r="AM360" i="16"/>
  <c r="AK360" i="17"/>
  <c r="AJ361" i="17"/>
  <c r="AK362" i="28"/>
  <c r="AJ363" i="28"/>
  <c r="AN362" i="28"/>
  <c r="AM362" i="28"/>
  <c r="B123" i="73" a="1"/>
  <c r="B122" i="71" a="1"/>
  <c r="U198" i="68" a="1"/>
  <c r="C141" i="69" a="1"/>
  <c r="C123" i="73" a="1"/>
  <c r="C123" i="71" a="1"/>
  <c r="B141" i="69" a="1"/>
  <c r="K52" i="71" l="1"/>
  <c r="U198" i="68"/>
  <c r="V198" i="68" s="1"/>
  <c r="S198" i="68" s="1"/>
  <c r="T199" i="68" s="1"/>
  <c r="C123" i="71"/>
  <c r="B122" i="71"/>
  <c r="B123" i="73"/>
  <c r="C123" i="73"/>
  <c r="C141" i="69"/>
  <c r="B141" i="69"/>
  <c r="AM360" i="17"/>
  <c r="AN360" i="17"/>
  <c r="AM361" i="16"/>
  <c r="AK361" i="16"/>
  <c r="AJ362" i="16"/>
  <c r="AN361" i="16"/>
  <c r="AK361" i="17"/>
  <c r="AJ362" i="17"/>
  <c r="AM363" i="28"/>
  <c r="AK363" i="28"/>
  <c r="AN363" i="28"/>
  <c r="AJ364" i="28"/>
  <c r="U172" i="70" a="1"/>
  <c r="B142" i="69" a="1"/>
  <c r="B123" i="71" a="1"/>
  <c r="C124" i="71" a="1"/>
  <c r="B124" i="73" a="1"/>
  <c r="U199" i="68" a="1"/>
  <c r="C142" i="69" a="1"/>
  <c r="C124" i="73" a="1"/>
  <c r="L53" i="71" l="1"/>
  <c r="U199" i="68"/>
  <c r="V199" i="68" s="1"/>
  <c r="S199" i="68" s="1"/>
  <c r="T200" i="68" s="1"/>
  <c r="U172" i="70"/>
  <c r="V172" i="70" s="1"/>
  <c r="S172" i="70" s="1"/>
  <c r="T173" i="70" s="1"/>
  <c r="B123" i="71"/>
  <c r="C124" i="71"/>
  <c r="B124" i="73"/>
  <c r="C124" i="73"/>
  <c r="C142" i="69"/>
  <c r="B142" i="69"/>
  <c r="AN361" i="17"/>
  <c r="AM361" i="17"/>
  <c r="AN362" i="16"/>
  <c r="AM362" i="16"/>
  <c r="AK362" i="16"/>
  <c r="AJ363" i="16"/>
  <c r="AK362" i="17"/>
  <c r="AJ363" i="17"/>
  <c r="AK364" i="28"/>
  <c r="AN364" i="28"/>
  <c r="AM364" i="28"/>
  <c r="AJ365" i="28"/>
  <c r="C143" i="69" a="1"/>
  <c r="B125" i="73" a="1"/>
  <c r="C125" i="71" a="1"/>
  <c r="B143" i="69" a="1"/>
  <c r="B124" i="71" a="1"/>
  <c r="C125" i="73" a="1"/>
  <c r="M53" i="71" a="1"/>
  <c r="U200" i="68" a="1"/>
  <c r="M53" i="71" l="1"/>
  <c r="N53" i="71" s="1"/>
  <c r="U200" i="68"/>
  <c r="V200" i="68" s="1"/>
  <c r="S200" i="68" s="1"/>
  <c r="T201" i="68" s="1"/>
  <c r="B124" i="71"/>
  <c r="C125" i="71"/>
  <c r="C125" i="73"/>
  <c r="B125" i="73"/>
  <c r="C143" i="69"/>
  <c r="B143" i="69"/>
  <c r="AM362" i="17"/>
  <c r="AN362" i="17"/>
  <c r="AJ364" i="16"/>
  <c r="AN363" i="16"/>
  <c r="AM363" i="16"/>
  <c r="AK363" i="16"/>
  <c r="AJ364" i="17"/>
  <c r="AK363" i="17"/>
  <c r="AM365" i="28"/>
  <c r="AJ366" i="28"/>
  <c r="AN365" i="28"/>
  <c r="AK365" i="28"/>
  <c r="U173" i="70" a="1"/>
  <c r="B144" i="69" a="1"/>
  <c r="U201" i="68" a="1"/>
  <c r="C126" i="73" a="1"/>
  <c r="C126" i="71" a="1"/>
  <c r="B125" i="71" a="1"/>
  <c r="C144" i="69" a="1"/>
  <c r="B126" i="73" a="1"/>
  <c r="K53" i="71" l="1"/>
  <c r="U201" i="68"/>
  <c r="V201" i="68" s="1"/>
  <c r="S201" i="68" s="1"/>
  <c r="T202" i="68" s="1"/>
  <c r="U173" i="70"/>
  <c r="V173" i="70" s="1"/>
  <c r="S173" i="70" s="1"/>
  <c r="T174" i="70" s="1"/>
  <c r="B125" i="71"/>
  <c r="C126" i="71"/>
  <c r="C126" i="73"/>
  <c r="B126" i="73"/>
  <c r="C144" i="69"/>
  <c r="B144" i="69"/>
  <c r="AM363" i="17"/>
  <c r="AN363" i="17"/>
  <c r="AK364" i="16"/>
  <c r="AJ365" i="16"/>
  <c r="AN364" i="16"/>
  <c r="AM364" i="16"/>
  <c r="AK364" i="17"/>
  <c r="AJ365" i="17"/>
  <c r="AK366" i="28"/>
  <c r="AJ367" i="28"/>
  <c r="AM366" i="28"/>
  <c r="AN366" i="28"/>
  <c r="B126" i="71" a="1"/>
  <c r="B127" i="73" a="1"/>
  <c r="B145" i="69" a="1"/>
  <c r="U202" i="68" a="1"/>
  <c r="C145" i="69" a="1"/>
  <c r="C127" i="71" a="1"/>
  <c r="C127" i="73" a="1"/>
  <c r="L54" i="71" l="1"/>
  <c r="U202" i="68"/>
  <c r="V202" i="68" s="1"/>
  <c r="S202" i="68" s="1"/>
  <c r="T203" i="68" s="1"/>
  <c r="B126" i="71"/>
  <c r="C127" i="71"/>
  <c r="B127" i="73"/>
  <c r="C127" i="73"/>
  <c r="C145" i="69"/>
  <c r="B145" i="69"/>
  <c r="AM364" i="17"/>
  <c r="AN364" i="17"/>
  <c r="AM365" i="16"/>
  <c r="AK365" i="16"/>
  <c r="AJ366" i="16"/>
  <c r="AN365" i="16"/>
  <c r="AK365" i="17"/>
  <c r="AJ366" i="17"/>
  <c r="AM367" i="28"/>
  <c r="AK367" i="28"/>
  <c r="AJ368" i="28"/>
  <c r="AN367" i="28"/>
  <c r="B146" i="69" a="1"/>
  <c r="U174" i="70" a="1"/>
  <c r="M54" i="71" a="1"/>
  <c r="C128" i="71" a="1"/>
  <c r="B128" i="73" a="1"/>
  <c r="U203" i="68" a="1"/>
  <c r="C146" i="69" a="1"/>
  <c r="B127" i="71" a="1"/>
  <c r="C128" i="73" a="1"/>
  <c r="M54" i="71" l="1"/>
  <c r="N54" i="71" s="1"/>
  <c r="U203" i="68"/>
  <c r="V203" i="68" s="1"/>
  <c r="S203" i="68" s="1"/>
  <c r="T204" i="68" s="1"/>
  <c r="U174" i="70"/>
  <c r="V174" i="70" s="1"/>
  <c r="S174" i="70" s="1"/>
  <c r="T175" i="70" s="1"/>
  <c r="B127" i="71"/>
  <c r="C128" i="71"/>
  <c r="B128" i="73"/>
  <c r="C128" i="73"/>
  <c r="C146" i="69"/>
  <c r="B146" i="69"/>
  <c r="AN365" i="17"/>
  <c r="AM365" i="17"/>
  <c r="AN366" i="16"/>
  <c r="AM366" i="16"/>
  <c r="AK366" i="16"/>
  <c r="AJ367" i="16"/>
  <c r="AK366" i="17"/>
  <c r="AJ367" i="17"/>
  <c r="AK368" i="28"/>
  <c r="AN368" i="28"/>
  <c r="AM368" i="28"/>
  <c r="AJ369" i="28"/>
  <c r="B129" i="73" a="1"/>
  <c r="C129" i="71" a="1"/>
  <c r="B147" i="69" a="1"/>
  <c r="C129" i="73" a="1"/>
  <c r="B128" i="71" a="1"/>
  <c r="U204" i="68" a="1"/>
  <c r="C147" i="69" a="1"/>
  <c r="K54" i="71" l="1"/>
  <c r="U204" i="68"/>
  <c r="V204" i="68" s="1"/>
  <c r="S204" i="68" s="1"/>
  <c r="T205" i="68" s="1"/>
  <c r="B128" i="71"/>
  <c r="C129" i="71"/>
  <c r="B129" i="73"/>
  <c r="C129" i="73"/>
  <c r="C147" i="69"/>
  <c r="B147" i="69"/>
  <c r="AM366" i="17"/>
  <c r="AN366" i="17"/>
  <c r="AJ368" i="16"/>
  <c r="AN367" i="16"/>
  <c r="AM367" i="16"/>
  <c r="AK367" i="16"/>
  <c r="AJ368" i="17"/>
  <c r="AK367" i="17"/>
  <c r="AM369" i="28"/>
  <c r="AJ370" i="28"/>
  <c r="AK369" i="28"/>
  <c r="AN369" i="28"/>
  <c r="C148" i="69" a="1"/>
  <c r="B148" i="69" a="1"/>
  <c r="B129" i="71" a="1"/>
  <c r="U175" i="70" a="1"/>
  <c r="C130" i="71" a="1"/>
  <c r="U205" i="68" a="1"/>
  <c r="B130" i="73" a="1"/>
  <c r="C130" i="73" a="1"/>
  <c r="L55" i="71" l="1"/>
  <c r="U205" i="68"/>
  <c r="V205" i="68" s="1"/>
  <c r="S205" i="68" s="1"/>
  <c r="T206" i="68" s="1"/>
  <c r="U175" i="70"/>
  <c r="V175" i="70" s="1"/>
  <c r="S175" i="70" s="1"/>
  <c r="T176" i="70" s="1"/>
  <c r="B129" i="71"/>
  <c r="C130" i="71"/>
  <c r="C130" i="73"/>
  <c r="B130" i="73"/>
  <c r="B148" i="69"/>
  <c r="C148" i="69"/>
  <c r="AM367" i="17"/>
  <c r="AN367" i="17"/>
  <c r="AK368" i="16"/>
  <c r="AJ369" i="16"/>
  <c r="AN368" i="16"/>
  <c r="AM368" i="16"/>
  <c r="AK368" i="17"/>
  <c r="AJ369" i="17"/>
  <c r="AK370" i="28"/>
  <c r="AJ371" i="28"/>
  <c r="AN370" i="28"/>
  <c r="AM370" i="28"/>
  <c r="B131" i="73" a="1"/>
  <c r="C149" i="69" a="1"/>
  <c r="B149" i="69" a="1"/>
  <c r="C131" i="73" a="1"/>
  <c r="C131" i="71" a="1"/>
  <c r="M55" i="71" a="1"/>
  <c r="U206" i="68" a="1"/>
  <c r="B130" i="71" a="1"/>
  <c r="M55" i="71" l="1"/>
  <c r="N55" i="71" s="1"/>
  <c r="U206" i="68"/>
  <c r="V206" i="68" s="1"/>
  <c r="S206" i="68" s="1"/>
  <c r="T207" i="68" s="1"/>
  <c r="B130" i="71"/>
  <c r="C131" i="71"/>
  <c r="B131" i="73"/>
  <c r="C131" i="73"/>
  <c r="C149" i="69"/>
  <c r="B149" i="69"/>
  <c r="AM368" i="17"/>
  <c r="AN368" i="17"/>
  <c r="AM369" i="16"/>
  <c r="AK369" i="16"/>
  <c r="AJ370" i="16"/>
  <c r="AN369" i="16"/>
  <c r="AK369" i="17"/>
  <c r="AJ370" i="17"/>
  <c r="AM371" i="28"/>
  <c r="AK371" i="28"/>
  <c r="AN371" i="28"/>
  <c r="AJ372" i="28"/>
  <c r="U176" i="70" a="1"/>
  <c r="U207" i="68" a="1"/>
  <c r="C132" i="73" a="1"/>
  <c r="B150" i="69" a="1"/>
  <c r="B131" i="71" a="1"/>
  <c r="B132" i="73" a="1"/>
  <c r="C132" i="71" a="1"/>
  <c r="C150" i="69" a="1"/>
  <c r="K55" i="71" l="1"/>
  <c r="U207" i="68"/>
  <c r="V207" i="68" s="1"/>
  <c r="S207" i="68" s="1"/>
  <c r="T208" i="68" s="1"/>
  <c r="U176" i="70"/>
  <c r="V176" i="70" s="1"/>
  <c r="S176" i="70" s="1"/>
  <c r="T177" i="70" s="1"/>
  <c r="B131" i="71"/>
  <c r="C132" i="71"/>
  <c r="B132" i="73"/>
  <c r="C132" i="73"/>
  <c r="B150" i="69"/>
  <c r="C150" i="69"/>
  <c r="AN369" i="17"/>
  <c r="AM369" i="17"/>
  <c r="AN370" i="16"/>
  <c r="AM370" i="16"/>
  <c r="AK370" i="16"/>
  <c r="AJ371" i="16"/>
  <c r="AK370" i="17"/>
  <c r="AJ371" i="17"/>
  <c r="AK372" i="28"/>
  <c r="AN372" i="28"/>
  <c r="AM372" i="28"/>
  <c r="AJ373" i="28"/>
  <c r="B151" i="69" a="1"/>
  <c r="C151" i="69" a="1"/>
  <c r="B132" i="71" a="1"/>
  <c r="C133" i="71" a="1"/>
  <c r="B133" i="73" a="1"/>
  <c r="C133" i="73" a="1"/>
  <c r="U208" i="68" a="1"/>
  <c r="L56" i="71" l="1"/>
  <c r="U208" i="68"/>
  <c r="V208" i="68" s="1"/>
  <c r="S208" i="68" s="1"/>
  <c r="T209" i="68" s="1"/>
  <c r="B132" i="71"/>
  <c r="C133" i="71"/>
  <c r="C133" i="73"/>
  <c r="B133" i="73"/>
  <c r="B151" i="69"/>
  <c r="C151" i="69"/>
  <c r="AM370" i="17"/>
  <c r="AN370" i="17"/>
  <c r="AJ372" i="16"/>
  <c r="AN371" i="16"/>
  <c r="AM371" i="16"/>
  <c r="AK371" i="16"/>
  <c r="AJ372" i="17"/>
  <c r="AK371" i="17"/>
  <c r="AM373" i="28"/>
  <c r="AJ374" i="28"/>
  <c r="AN373" i="28"/>
  <c r="AK373" i="28"/>
  <c r="B134" i="73" a="1"/>
  <c r="C134" i="73" a="1"/>
  <c r="U209" i="68" a="1"/>
  <c r="B133" i="71" a="1"/>
  <c r="B152" i="69" a="1"/>
  <c r="M56" i="71" a="1"/>
  <c r="U177" i="70" a="1"/>
  <c r="C134" i="71" a="1"/>
  <c r="C152" i="69" a="1"/>
  <c r="M56" i="71" l="1"/>
  <c r="N56" i="71" s="1"/>
  <c r="U209" i="68"/>
  <c r="V209" i="68" s="1"/>
  <c r="S209" i="68" s="1"/>
  <c r="T210" i="68" s="1"/>
  <c r="U177" i="70"/>
  <c r="V177" i="70" s="1"/>
  <c r="S177" i="70" s="1"/>
  <c r="T178" i="70" s="1"/>
  <c r="B133" i="71"/>
  <c r="C134" i="71"/>
  <c r="C134" i="73"/>
  <c r="B134" i="73"/>
  <c r="C152" i="69"/>
  <c r="B152" i="69"/>
  <c r="AM371" i="17"/>
  <c r="AN371" i="17"/>
  <c r="AK372" i="16"/>
  <c r="AJ373" i="16"/>
  <c r="AN372" i="16"/>
  <c r="AM372" i="16"/>
  <c r="AK372" i="17"/>
  <c r="AJ373" i="17"/>
  <c r="AK374" i="28"/>
  <c r="AM374" i="28"/>
  <c r="AN374" i="28"/>
  <c r="AJ375" i="28"/>
  <c r="C153" i="69" a="1"/>
  <c r="B153" i="69" a="1"/>
  <c r="B134" i="71" a="1"/>
  <c r="C135" i="71" a="1"/>
  <c r="B135" i="73" a="1"/>
  <c r="C135" i="73" a="1"/>
  <c r="U210" i="68" a="1"/>
  <c r="K56" i="71" l="1"/>
  <c r="U210" i="68"/>
  <c r="V210" i="68" s="1"/>
  <c r="S210" i="68" s="1"/>
  <c r="T211" i="68" s="1"/>
  <c r="B134" i="71"/>
  <c r="C135" i="71"/>
  <c r="B135" i="73"/>
  <c r="C135" i="73"/>
  <c r="C153" i="69"/>
  <c r="B153" i="69"/>
  <c r="AM372" i="17"/>
  <c r="AN372" i="17"/>
  <c r="AM373" i="16"/>
  <c r="AK373" i="16"/>
  <c r="AJ374" i="16"/>
  <c r="AN373" i="16"/>
  <c r="AK373" i="17"/>
  <c r="AJ374" i="17"/>
  <c r="AM375" i="28"/>
  <c r="AK375" i="28"/>
  <c r="AJ376" i="28"/>
  <c r="AN375" i="28"/>
  <c r="B154" i="69" a="1"/>
  <c r="B136" i="73" a="1"/>
  <c r="C154" i="69" a="1"/>
  <c r="C136" i="71" a="1"/>
  <c r="B135" i="71" a="1"/>
  <c r="U178" i="70" a="1"/>
  <c r="C136" i="73" a="1"/>
  <c r="U211" i="68" a="1"/>
  <c r="L57" i="71" l="1"/>
  <c r="U211" i="68"/>
  <c r="V211" i="68" s="1"/>
  <c r="S211" i="68" s="1"/>
  <c r="T212" i="68" s="1"/>
  <c r="U178" i="70"/>
  <c r="V178" i="70" s="1"/>
  <c r="S178" i="70" s="1"/>
  <c r="T179" i="70" s="1"/>
  <c r="B135" i="71"/>
  <c r="C136" i="71"/>
  <c r="B136" i="73"/>
  <c r="C136" i="73"/>
  <c r="C154" i="69"/>
  <c r="B154" i="69"/>
  <c r="AN373" i="17"/>
  <c r="AM373" i="17"/>
  <c r="AN374" i="16"/>
  <c r="AM374" i="16"/>
  <c r="AK374" i="16"/>
  <c r="AJ375" i="16"/>
  <c r="AK374" i="17"/>
  <c r="AJ375" i="17"/>
  <c r="AK376" i="28"/>
  <c r="AN376" i="28"/>
  <c r="AM376" i="28"/>
  <c r="AJ377" i="28"/>
  <c r="B136" i="71" a="1"/>
  <c r="C137" i="71" a="1"/>
  <c r="B137" i="73" a="1"/>
  <c r="M57" i="71" a="1"/>
  <c r="C155" i="69" a="1"/>
  <c r="C137" i="73" a="1"/>
  <c r="B155" i="69" a="1"/>
  <c r="U212" i="68" a="1"/>
  <c r="M57" i="71" l="1"/>
  <c r="N57" i="71" s="1"/>
  <c r="U212" i="68"/>
  <c r="V212" i="68" s="1"/>
  <c r="S212" i="68" s="1"/>
  <c r="T213" i="68" s="1"/>
  <c r="C137" i="71"/>
  <c r="B136" i="71"/>
  <c r="C137" i="73"/>
  <c r="B137" i="73"/>
  <c r="B155" i="69"/>
  <c r="C155" i="69"/>
  <c r="AM374" i="17"/>
  <c r="AN374" i="17"/>
  <c r="AJ376" i="16"/>
  <c r="AN375" i="16"/>
  <c r="AM375" i="16"/>
  <c r="AK375" i="16"/>
  <c r="AJ376" i="17"/>
  <c r="AK375" i="17"/>
  <c r="AM377" i="28"/>
  <c r="AJ378" i="28"/>
  <c r="AK377" i="28"/>
  <c r="AN377" i="28"/>
  <c r="U179" i="70" a="1"/>
  <c r="C156" i="69" a="1"/>
  <c r="C138" i="71" a="1"/>
  <c r="C138" i="73" a="1"/>
  <c r="U213" i="68" a="1"/>
  <c r="B156" i="69" a="1"/>
  <c r="B138" i="73" a="1"/>
  <c r="B137" i="71" a="1"/>
  <c r="K57" i="71" l="1"/>
  <c r="U213" i="68"/>
  <c r="V213" i="68" s="1"/>
  <c r="S213" i="68" s="1"/>
  <c r="T214" i="68" s="1"/>
  <c r="U179" i="70"/>
  <c r="V179" i="70" s="1"/>
  <c r="S179" i="70" s="1"/>
  <c r="T180" i="70" s="1"/>
  <c r="B137" i="71"/>
  <c r="C138" i="71"/>
  <c r="C138" i="73"/>
  <c r="B138" i="73"/>
  <c r="C156" i="69"/>
  <c r="B156" i="69"/>
  <c r="AM375" i="17"/>
  <c r="AN375" i="17"/>
  <c r="AK376" i="16"/>
  <c r="AJ377" i="16"/>
  <c r="AN376" i="16"/>
  <c r="AM376" i="16"/>
  <c r="AK376" i="17"/>
  <c r="AJ377" i="17"/>
  <c r="AK378" i="28"/>
  <c r="AJ379" i="28"/>
  <c r="AN378" i="28"/>
  <c r="AM378" i="28"/>
  <c r="C157" i="69" a="1"/>
  <c r="B139" i="73" a="1"/>
  <c r="B138" i="71" a="1"/>
  <c r="C139" i="71" a="1"/>
  <c r="B157" i="69" a="1"/>
  <c r="C139" i="73" a="1"/>
  <c r="U214" i="68" a="1"/>
  <c r="L58" i="71" l="1"/>
  <c r="U214" i="68"/>
  <c r="V214" i="68" s="1"/>
  <c r="S214" i="68" s="1"/>
  <c r="T215" i="68" s="1"/>
  <c r="B138" i="71"/>
  <c r="C139" i="71"/>
  <c r="B139" i="73"/>
  <c r="C139" i="73"/>
  <c r="C157" i="69"/>
  <c r="B157" i="69"/>
  <c r="AM376" i="17"/>
  <c r="AN376" i="17"/>
  <c r="AM377" i="16"/>
  <c r="AK377" i="16"/>
  <c r="AJ378" i="16"/>
  <c r="AN377" i="16"/>
  <c r="AK377" i="17"/>
  <c r="AJ378" i="17"/>
  <c r="AM379" i="28"/>
  <c r="AK379" i="28"/>
  <c r="AN379" i="28"/>
  <c r="AJ380" i="28"/>
  <c r="B139" i="71" a="1"/>
  <c r="B140" i="73" a="1"/>
  <c r="B158" i="69" a="1"/>
  <c r="U215" i="68" a="1"/>
  <c r="C140" i="73" a="1"/>
  <c r="C158" i="69" a="1"/>
  <c r="M58" i="71" a="1"/>
  <c r="U180" i="70" a="1"/>
  <c r="C140" i="71" a="1"/>
  <c r="M58" i="71" l="1"/>
  <c r="N58" i="71" s="1"/>
  <c r="U215" i="68"/>
  <c r="V215" i="68" s="1"/>
  <c r="S215" i="68" s="1"/>
  <c r="T216" i="68" s="1"/>
  <c r="U180" i="70"/>
  <c r="V180" i="70" s="1"/>
  <c r="S180" i="70" s="1"/>
  <c r="T181" i="70" s="1"/>
  <c r="C140" i="71"/>
  <c r="B139" i="71"/>
  <c r="B140" i="73"/>
  <c r="C140" i="73"/>
  <c r="C158" i="69"/>
  <c r="B158" i="69"/>
  <c r="AN377" i="17"/>
  <c r="AM377" i="17"/>
  <c r="AN378" i="16"/>
  <c r="AM378" i="16"/>
  <c r="AK378" i="16"/>
  <c r="AJ379" i="16"/>
  <c r="AK378" i="17"/>
  <c r="AJ379" i="17"/>
  <c r="AK380" i="28"/>
  <c r="AN380" i="28"/>
  <c r="AM380" i="28"/>
  <c r="AJ381" i="28"/>
  <c r="B141" i="73" a="1"/>
  <c r="C141" i="73" a="1"/>
  <c r="C159" i="69" a="1"/>
  <c r="U216" i="68" a="1"/>
  <c r="B140" i="71" a="1"/>
  <c r="C141" i="71" a="1"/>
  <c r="B159" i="69" a="1"/>
  <c r="K58" i="71" l="1"/>
  <c r="U216" i="68"/>
  <c r="V216" i="68" s="1"/>
  <c r="S216" i="68" s="1"/>
  <c r="T217" i="68" s="1"/>
  <c r="B140" i="71"/>
  <c r="C141" i="71"/>
  <c r="B141" i="73"/>
  <c r="C141" i="73"/>
  <c r="C159" i="69"/>
  <c r="B159" i="69"/>
  <c r="AM378" i="17"/>
  <c r="AN378" i="17"/>
  <c r="AJ380" i="16"/>
  <c r="AN379" i="16"/>
  <c r="AM379" i="16"/>
  <c r="AK379" i="16"/>
  <c r="AJ380" i="17"/>
  <c r="AK379" i="17"/>
  <c r="AM381" i="28"/>
  <c r="AJ382" i="28"/>
  <c r="AN381" i="28"/>
  <c r="AK381" i="28"/>
  <c r="B160" i="69" a="1"/>
  <c r="U181" i="70" a="1"/>
  <c r="C142" i="71" a="1"/>
  <c r="C142" i="73" a="1"/>
  <c r="C160" i="69" a="1"/>
  <c r="B142" i="73" a="1"/>
  <c r="B141" i="71" a="1"/>
  <c r="U217" i="68" a="1"/>
  <c r="L59" i="71" l="1"/>
  <c r="U217" i="68"/>
  <c r="V217" i="68" s="1"/>
  <c r="S217" i="68" s="1"/>
  <c r="T218" i="68" s="1"/>
  <c r="U181" i="70"/>
  <c r="V181" i="70" s="1"/>
  <c r="S181" i="70" s="1"/>
  <c r="T182" i="70" s="1"/>
  <c r="B141" i="71"/>
  <c r="C142" i="71"/>
  <c r="C142" i="73"/>
  <c r="B142" i="73"/>
  <c r="B160" i="69"/>
  <c r="C160" i="69"/>
  <c r="AM379" i="17"/>
  <c r="AN379" i="17"/>
  <c r="AK380" i="16"/>
  <c r="AJ381" i="16"/>
  <c r="AN380" i="16"/>
  <c r="AM380" i="16"/>
  <c r="AK380" i="17"/>
  <c r="AJ381" i="17"/>
  <c r="AK382" i="28"/>
  <c r="AM382" i="28"/>
  <c r="AJ383" i="28"/>
  <c r="AN382" i="28"/>
  <c r="M59" i="71" a="1"/>
  <c r="B142" i="71" a="1"/>
  <c r="C143" i="71" a="1"/>
  <c r="B143" i="73" a="1"/>
  <c r="C143" i="73" a="1"/>
  <c r="C161" i="69" a="1"/>
  <c r="B161" i="69" a="1"/>
  <c r="U218" i="68" a="1"/>
  <c r="M59" i="71" l="1"/>
  <c r="N59" i="71" s="1"/>
  <c r="U218" i="68"/>
  <c r="V218" i="68" s="1"/>
  <c r="S218" i="68" s="1"/>
  <c r="T219" i="68" s="1"/>
  <c r="C143" i="71"/>
  <c r="B142" i="71"/>
  <c r="B143" i="73"/>
  <c r="C143" i="73"/>
  <c r="C161" i="69"/>
  <c r="B161" i="69"/>
  <c r="AM380" i="17"/>
  <c r="AN380" i="17"/>
  <c r="AM381" i="16"/>
  <c r="AK381" i="16"/>
  <c r="AJ382" i="16"/>
  <c r="AN381" i="16"/>
  <c r="AK381" i="17"/>
  <c r="AJ382" i="17"/>
  <c r="AM383" i="28"/>
  <c r="AK383" i="28"/>
  <c r="AJ384" i="28"/>
  <c r="AN383" i="28"/>
  <c r="C144" i="73" a="1"/>
  <c r="B144" i="73" a="1"/>
  <c r="C162" i="69" a="1"/>
  <c r="U219" i="68" a="1"/>
  <c r="C144" i="71" a="1"/>
  <c r="U182" i="70" a="1"/>
  <c r="B162" i="69" a="1"/>
  <c r="B143" i="71" a="1"/>
  <c r="K59" i="71" l="1"/>
  <c r="U219" i="68"/>
  <c r="V219" i="68" s="1"/>
  <c r="S219" i="68" s="1"/>
  <c r="T220" i="68" s="1"/>
  <c r="U182" i="70"/>
  <c r="V182" i="70" s="1"/>
  <c r="S182" i="70" s="1"/>
  <c r="T183" i="70" s="1"/>
  <c r="B143" i="71"/>
  <c r="C144" i="71"/>
  <c r="B144" i="73"/>
  <c r="C144" i="73"/>
  <c r="C162" i="69"/>
  <c r="B162" i="69"/>
  <c r="AN381" i="17"/>
  <c r="AM381" i="17"/>
  <c r="AN382" i="16"/>
  <c r="AM382" i="16"/>
  <c r="AK382" i="16"/>
  <c r="AJ383" i="16"/>
  <c r="AK382" i="17"/>
  <c r="AJ383" i="17"/>
  <c r="AK384" i="28"/>
  <c r="AN384" i="28"/>
  <c r="AM384" i="28"/>
  <c r="AJ385" i="28"/>
  <c r="U220" i="68" a="1"/>
  <c r="B163" i="69" a="1"/>
  <c r="C163" i="69" a="1"/>
  <c r="C145" i="71" a="1"/>
  <c r="C145" i="73" a="1"/>
  <c r="B145" i="73" a="1"/>
  <c r="B144" i="71" a="1"/>
  <c r="L60" i="71" l="1"/>
  <c r="U220" i="68"/>
  <c r="V220" i="68" s="1"/>
  <c r="S220" i="68" s="1"/>
  <c r="T221" i="68" s="1"/>
  <c r="B144" i="71"/>
  <c r="C145" i="71"/>
  <c r="C145" i="73"/>
  <c r="B145" i="73"/>
  <c r="B163" i="69"/>
  <c r="C163" i="69"/>
  <c r="AM382" i="17"/>
  <c r="AN382" i="17"/>
  <c r="AJ384" i="16"/>
  <c r="AN383" i="16"/>
  <c r="AM383" i="16"/>
  <c r="AK383" i="16"/>
  <c r="AJ384" i="17"/>
  <c r="AK383" i="17"/>
  <c r="AM385" i="28"/>
  <c r="AJ386" i="28"/>
  <c r="AK385" i="28"/>
  <c r="AN385" i="28"/>
  <c r="C146" i="71" a="1"/>
  <c r="M60" i="71" a="1"/>
  <c r="C146" i="73" a="1"/>
  <c r="C164" i="69" a="1"/>
  <c r="U221" i="68" a="1"/>
  <c r="B146" i="73" a="1"/>
  <c r="B145" i="71" a="1"/>
  <c r="B164" i="69" a="1"/>
  <c r="U183" i="70" a="1"/>
  <c r="M60" i="71" l="1"/>
  <c r="N60" i="71" s="1"/>
  <c r="U221" i="68"/>
  <c r="V221" i="68" s="1"/>
  <c r="S221" i="68" s="1"/>
  <c r="T222" i="68" s="1"/>
  <c r="U183" i="70"/>
  <c r="V183" i="70" s="1"/>
  <c r="S183" i="70" s="1"/>
  <c r="T184" i="70" s="1"/>
  <c r="C146" i="71"/>
  <c r="B145" i="71"/>
  <c r="C146" i="73"/>
  <c r="B146" i="73"/>
  <c r="B164" i="69"/>
  <c r="C164" i="69"/>
  <c r="AM383" i="17"/>
  <c r="AN383" i="17"/>
  <c r="AK384" i="16"/>
  <c r="AJ385" i="16"/>
  <c r="AN384" i="16"/>
  <c r="AM384" i="16"/>
  <c r="AK384" i="17"/>
  <c r="AJ385" i="17"/>
  <c r="AK386" i="28"/>
  <c r="AJ387" i="28"/>
  <c r="AN386" i="28"/>
  <c r="AM386" i="28"/>
  <c r="C165" i="69" a="1"/>
  <c r="B146" i="71" a="1"/>
  <c r="U222" i="68" a="1"/>
  <c r="B165" i="69" a="1"/>
  <c r="C147" i="73" a="1"/>
  <c r="C147" i="71" a="1"/>
  <c r="B147" i="73" a="1"/>
  <c r="K60" i="71" l="1"/>
  <c r="U222" i="68"/>
  <c r="V222" i="68" s="1"/>
  <c r="S222" i="68" s="1"/>
  <c r="T223" i="68" s="1"/>
  <c r="C147" i="71"/>
  <c r="B146" i="71"/>
  <c r="B147" i="73"/>
  <c r="C147" i="73"/>
  <c r="B165" i="69"/>
  <c r="C165" i="69"/>
  <c r="AM384" i="17"/>
  <c r="AN384" i="17"/>
  <c r="AM385" i="16"/>
  <c r="AK385" i="16"/>
  <c r="AJ386" i="16"/>
  <c r="AN385" i="16"/>
  <c r="AK385" i="17"/>
  <c r="AJ386" i="17"/>
  <c r="AM387" i="28"/>
  <c r="AK387" i="28"/>
  <c r="AN387" i="28"/>
  <c r="AJ388" i="28"/>
  <c r="B148" i="73" a="1"/>
  <c r="C148" i="73" a="1"/>
  <c r="C148" i="71" a="1"/>
  <c r="U184" i="70" a="1"/>
  <c r="C166" i="69" a="1"/>
  <c r="B147" i="71" a="1"/>
  <c r="B166" i="69" a="1"/>
  <c r="U223" i="68" a="1"/>
  <c r="L61" i="71" l="1"/>
  <c r="U223" i="68"/>
  <c r="V223" i="68" s="1"/>
  <c r="S223" i="68" s="1"/>
  <c r="T224" i="68" s="1"/>
  <c r="U184" i="70"/>
  <c r="V184" i="70" s="1"/>
  <c r="S184" i="70" s="1"/>
  <c r="T185" i="70" s="1"/>
  <c r="B147" i="71"/>
  <c r="C148" i="71"/>
  <c r="C148" i="73"/>
  <c r="B148" i="73"/>
  <c r="C166" i="69"/>
  <c r="B166" i="69"/>
  <c r="AN385" i="17"/>
  <c r="AM385" i="17"/>
  <c r="AN386" i="16"/>
  <c r="AM386" i="16"/>
  <c r="AK386" i="16"/>
  <c r="AJ387" i="16"/>
  <c r="AK386" i="17"/>
  <c r="AJ387" i="17"/>
  <c r="AK388" i="28"/>
  <c r="AN388" i="28"/>
  <c r="AM388" i="28"/>
  <c r="AJ389" i="28"/>
  <c r="M61" i="71" a="1"/>
  <c r="B167" i="69" a="1"/>
  <c r="B149" i="73" a="1"/>
  <c r="C167" i="69" a="1"/>
  <c r="C149" i="71" a="1"/>
  <c r="U224" i="68" a="1"/>
  <c r="C149" i="73" a="1"/>
  <c r="B148" i="71" a="1"/>
  <c r="M61" i="71" l="1"/>
  <c r="N61" i="71" s="1"/>
  <c r="U224" i="68"/>
  <c r="V224" i="68" s="1"/>
  <c r="S224" i="68" s="1"/>
  <c r="T225" i="68" s="1"/>
  <c r="B148" i="71"/>
  <c r="C149" i="71"/>
  <c r="C149" i="73"/>
  <c r="B149" i="73"/>
  <c r="B167" i="69"/>
  <c r="C167" i="69"/>
  <c r="AM386" i="17"/>
  <c r="AN386" i="17"/>
  <c r="AJ388" i="16"/>
  <c r="AN387" i="16"/>
  <c r="AM387" i="16"/>
  <c r="AK387" i="16"/>
  <c r="AJ388" i="17"/>
  <c r="AK387" i="17"/>
  <c r="AM389" i="28"/>
  <c r="AJ390" i="28"/>
  <c r="AN389" i="28"/>
  <c r="AK389" i="28"/>
  <c r="B149" i="71" a="1"/>
  <c r="C150" i="73" a="1"/>
  <c r="U225" i="68" a="1"/>
  <c r="C168" i="69" a="1"/>
  <c r="B168" i="69" a="1"/>
  <c r="C150" i="71" a="1"/>
  <c r="B150" i="73" a="1"/>
  <c r="U185" i="70" a="1"/>
  <c r="K61" i="71" l="1"/>
  <c r="U225" i="68"/>
  <c r="V225" i="68" s="1"/>
  <c r="S225" i="68" s="1"/>
  <c r="T226" i="68" s="1"/>
  <c r="U185" i="70"/>
  <c r="V185" i="70" s="1"/>
  <c r="S185" i="70" s="1"/>
  <c r="T186" i="70" s="1"/>
  <c r="B149" i="71"/>
  <c r="C150" i="71"/>
  <c r="C150" i="73"/>
  <c r="B150" i="73"/>
  <c r="C168" i="69"/>
  <c r="B168" i="69"/>
  <c r="AM387" i="17"/>
  <c r="AN387" i="17"/>
  <c r="AK388" i="16"/>
  <c r="AJ389" i="16"/>
  <c r="AN388" i="16"/>
  <c r="AM388" i="16"/>
  <c r="AK388" i="17"/>
  <c r="AJ389" i="17"/>
  <c r="AK390" i="28"/>
  <c r="AM390" i="28"/>
  <c r="AJ391" i="28"/>
  <c r="AN390" i="28"/>
  <c r="B150" i="71" a="1"/>
  <c r="C169" i="69" a="1"/>
  <c r="C151" i="71" a="1"/>
  <c r="U226" i="68" a="1"/>
  <c r="B151" i="73" a="1"/>
  <c r="C151" i="73" a="1"/>
  <c r="B169" i="69" a="1"/>
  <c r="L62" i="71" l="1"/>
  <c r="U226" i="68"/>
  <c r="V226" i="68" s="1"/>
  <c r="S226" i="68" s="1"/>
  <c r="T227" i="68" s="1"/>
  <c r="B150" i="71"/>
  <c r="C151" i="71"/>
  <c r="B151" i="73"/>
  <c r="C151" i="73"/>
  <c r="C169" i="69"/>
  <c r="B169" i="69"/>
  <c r="AM388" i="17"/>
  <c r="AN388" i="17"/>
  <c r="AM389" i="16"/>
  <c r="AK389" i="16"/>
  <c r="AJ390" i="16"/>
  <c r="AN389" i="16"/>
  <c r="AK389" i="17"/>
  <c r="AJ390" i="17"/>
  <c r="AM391" i="28"/>
  <c r="AK391" i="28"/>
  <c r="AJ392" i="28"/>
  <c r="AN391" i="28"/>
  <c r="C152" i="73" a="1"/>
  <c r="B151" i="71" a="1"/>
  <c r="B170" i="69" a="1"/>
  <c r="M62" i="71" a="1"/>
  <c r="B152" i="73" a="1"/>
  <c r="U227" i="68" a="1"/>
  <c r="C170" i="69" a="1"/>
  <c r="C152" i="71" a="1"/>
  <c r="U186" i="70" a="1"/>
  <c r="M62" i="71" l="1"/>
  <c r="N62" i="71" s="1"/>
  <c r="U227" i="68"/>
  <c r="V227" i="68" s="1"/>
  <c r="S227" i="68" s="1"/>
  <c r="T228" i="68" s="1"/>
  <c r="U186" i="70"/>
  <c r="V186" i="70" s="1"/>
  <c r="S186" i="70" s="1"/>
  <c r="T187" i="70" s="1"/>
  <c r="B151" i="71"/>
  <c r="C152" i="71"/>
  <c r="C152" i="73"/>
  <c r="B152" i="73"/>
  <c r="C170" i="69"/>
  <c r="B170" i="69"/>
  <c r="AN389" i="17"/>
  <c r="AM389" i="17"/>
  <c r="AN390" i="16"/>
  <c r="AM390" i="16"/>
  <c r="AK390" i="16"/>
  <c r="AJ391" i="16"/>
  <c r="AK390" i="17"/>
  <c r="AJ391" i="17"/>
  <c r="AK392" i="28"/>
  <c r="AN392" i="28"/>
  <c r="AM392" i="28"/>
  <c r="AJ393" i="28"/>
  <c r="B171" i="69" a="1"/>
  <c r="B153" i="73" a="1"/>
  <c r="C171" i="69" a="1"/>
  <c r="C153" i="71" a="1"/>
  <c r="B152" i="71" a="1"/>
  <c r="C153" i="73" a="1"/>
  <c r="U228" i="68" a="1"/>
  <c r="K62" i="71" l="1"/>
  <c r="U228" i="68"/>
  <c r="V228" i="68" s="1"/>
  <c r="S228" i="68" s="1"/>
  <c r="T229" i="68" s="1"/>
  <c r="B152" i="71"/>
  <c r="C153" i="71"/>
  <c r="C153" i="73"/>
  <c r="B153" i="73"/>
  <c r="C171" i="69"/>
  <c r="B171" i="69"/>
  <c r="AM390" i="17"/>
  <c r="AN390" i="17"/>
  <c r="AJ392" i="16"/>
  <c r="AN391" i="16"/>
  <c r="AM391" i="16"/>
  <c r="AK391" i="16"/>
  <c r="AJ392" i="17"/>
  <c r="AK391" i="17"/>
  <c r="AM393" i="28"/>
  <c r="AJ394" i="28"/>
  <c r="AK393" i="28"/>
  <c r="AN393" i="28"/>
  <c r="C154" i="73" a="1"/>
  <c r="B153" i="71" a="1"/>
  <c r="B172" i="69" a="1"/>
  <c r="B154" i="73" a="1"/>
  <c r="C154" i="71" a="1"/>
  <c r="U187" i="70" a="1"/>
  <c r="C172" i="69" a="1"/>
  <c r="U229" i="68" a="1"/>
  <c r="L63" i="71" l="1"/>
  <c r="U229" i="68"/>
  <c r="V229" i="68" s="1"/>
  <c r="S229" i="68" s="1"/>
  <c r="T230" i="68" s="1"/>
  <c r="U187" i="70"/>
  <c r="V187" i="70" s="1"/>
  <c r="S187" i="70" s="1"/>
  <c r="T188" i="70" s="1"/>
  <c r="C154" i="71"/>
  <c r="B153" i="71"/>
  <c r="C154" i="73"/>
  <c r="B154" i="73"/>
  <c r="B172" i="69"/>
  <c r="C172" i="69"/>
  <c r="AM391" i="17"/>
  <c r="AN391" i="17"/>
  <c r="AK392" i="16"/>
  <c r="AJ393" i="16"/>
  <c r="AN392" i="16"/>
  <c r="AM392" i="16"/>
  <c r="AK392" i="17"/>
  <c r="AJ393" i="17"/>
  <c r="AK394" i="28"/>
  <c r="AJ395" i="28"/>
  <c r="AN394" i="28"/>
  <c r="AM394" i="28"/>
  <c r="C173" i="69" a="1"/>
  <c r="B155" i="73" a="1"/>
  <c r="M63" i="71" a="1"/>
  <c r="C155" i="73" a="1"/>
  <c r="B173" i="69" a="1"/>
  <c r="C155" i="71" a="1"/>
  <c r="B154" i="71" a="1"/>
  <c r="U230" i="68" a="1"/>
  <c r="M63" i="71" l="1"/>
  <c r="N63" i="71" s="1"/>
  <c r="U230" i="68"/>
  <c r="V230" i="68" s="1"/>
  <c r="S230" i="68" s="1"/>
  <c r="C155" i="71"/>
  <c r="B154" i="71"/>
  <c r="B155" i="73"/>
  <c r="C155" i="73"/>
  <c r="C173" i="69"/>
  <c r="B173" i="69"/>
  <c r="AM392" i="17"/>
  <c r="AN392" i="17"/>
  <c r="AM393" i="16"/>
  <c r="AK393" i="16"/>
  <c r="AJ394" i="16"/>
  <c r="AN393" i="16"/>
  <c r="AK393" i="17"/>
  <c r="AJ394" i="17"/>
  <c r="AM395" i="28"/>
  <c r="AK395" i="28"/>
  <c r="AN395" i="28"/>
  <c r="AJ396" i="28"/>
  <c r="B174" i="69" a="1"/>
  <c r="B155" i="71" a="1"/>
  <c r="U188" i="70" a="1"/>
  <c r="C174" i="69" a="1"/>
  <c r="B156" i="73" a="1"/>
  <c r="C156" i="71" a="1"/>
  <c r="C156" i="73" a="1"/>
  <c r="K63" i="71" l="1"/>
  <c r="T231" i="68"/>
  <c r="T14" i="68" s="1"/>
  <c r="S14" i="68" s="1"/>
  <c r="I155" i="27" s="1"/>
  <c r="U188" i="70"/>
  <c r="V188" i="70" s="1"/>
  <c r="S188" i="70" s="1"/>
  <c r="T189" i="70" s="1"/>
  <c r="C156" i="71"/>
  <c r="B155" i="71"/>
  <c r="B156" i="73"/>
  <c r="C156" i="73"/>
  <c r="C174" i="69"/>
  <c r="B174" i="69"/>
  <c r="AN393" i="17"/>
  <c r="AM393" i="17"/>
  <c r="AN394" i="16"/>
  <c r="AM394" i="16"/>
  <c r="AK394" i="16"/>
  <c r="AJ395" i="16"/>
  <c r="AK394" i="17"/>
  <c r="AJ395" i="17"/>
  <c r="AK396" i="28"/>
  <c r="AN396" i="28"/>
  <c r="AM396" i="28"/>
  <c r="AJ397" i="28"/>
  <c r="C175" i="69" a="1"/>
  <c r="B156" i="71" a="1"/>
  <c r="C157" i="73" a="1"/>
  <c r="B157" i="73" a="1"/>
  <c r="B175" i="69" a="1"/>
  <c r="C157" i="71" a="1"/>
  <c r="L64" i="71" l="1"/>
  <c r="B156" i="71"/>
  <c r="C157" i="71"/>
  <c r="C157" i="73"/>
  <c r="B157" i="73"/>
  <c r="B175" i="69"/>
  <c r="C175" i="69"/>
  <c r="AM394" i="17"/>
  <c r="AN394" i="17"/>
  <c r="AJ396" i="16"/>
  <c r="AN395" i="16"/>
  <c r="AM395" i="16"/>
  <c r="AK395" i="16"/>
  <c r="AJ396" i="17"/>
  <c r="AK395" i="17"/>
  <c r="AM397" i="28"/>
  <c r="AJ398" i="28"/>
  <c r="AN397" i="28"/>
  <c r="AK397" i="28"/>
  <c r="B158" i="73" a="1"/>
  <c r="U189" i="70" a="1"/>
  <c r="B157" i="71" a="1"/>
  <c r="C158" i="73" a="1"/>
  <c r="C158" i="71" a="1"/>
  <c r="C176" i="69" a="1"/>
  <c r="M64" i="71" a="1"/>
  <c r="B176" i="69" a="1"/>
  <c r="U231" i="68" a="1"/>
  <c r="U231" i="68" l="1"/>
  <c r="V231" i="68" s="1"/>
  <c r="S231" i="68" s="1"/>
  <c r="M64" i="71"/>
  <c r="N64" i="71" s="1"/>
  <c r="U189" i="70"/>
  <c r="V189" i="70" s="1"/>
  <c r="S189" i="70" s="1"/>
  <c r="T190" i="70" s="1"/>
  <c r="B157" i="71"/>
  <c r="C158" i="71"/>
  <c r="C158" i="73"/>
  <c r="B158" i="73"/>
  <c r="C176" i="69"/>
  <c r="B176" i="69"/>
  <c r="AM395" i="17"/>
  <c r="AN395" i="17"/>
  <c r="AK396" i="16"/>
  <c r="AJ397" i="16"/>
  <c r="AN396" i="16"/>
  <c r="AM396" i="16"/>
  <c r="AK396" i="17"/>
  <c r="AJ397" i="17"/>
  <c r="AK398" i="28"/>
  <c r="AM398" i="28"/>
  <c r="AJ399" i="28"/>
  <c r="AN398" i="28"/>
  <c r="B158" i="71" a="1"/>
  <c r="C159" i="73" a="1"/>
  <c r="B177" i="69" a="1"/>
  <c r="B159" i="73" a="1"/>
  <c r="C159" i="71" a="1"/>
  <c r="C177" i="69" a="1"/>
  <c r="K64" i="71" l="1"/>
  <c r="B158" i="71"/>
  <c r="C159" i="71"/>
  <c r="B159" i="73"/>
  <c r="C159" i="73"/>
  <c r="C177" i="69"/>
  <c r="B177" i="69"/>
  <c r="AM396" i="17"/>
  <c r="AN396" i="17"/>
  <c r="AM397" i="16"/>
  <c r="AK397" i="16"/>
  <c r="AJ398" i="16"/>
  <c r="AN397" i="16"/>
  <c r="AK397" i="17"/>
  <c r="AJ398" i="17"/>
  <c r="AM399" i="28"/>
  <c r="AK399" i="28"/>
  <c r="AJ400" i="28"/>
  <c r="AN399" i="28"/>
  <c r="B159" i="71" a="1"/>
  <c r="C160" i="73" a="1"/>
  <c r="C178" i="69" a="1"/>
  <c r="C160" i="71" a="1"/>
  <c r="B160" i="73" a="1"/>
  <c r="U190" i="70" a="1"/>
  <c r="B178" i="69" a="1"/>
  <c r="L65" i="71" l="1"/>
  <c r="U190" i="70"/>
  <c r="V190" i="70" s="1"/>
  <c r="S190" i="70" s="1"/>
  <c r="T191" i="70" s="1"/>
  <c r="C160" i="71"/>
  <c r="B159" i="71"/>
  <c r="B160" i="73"/>
  <c r="C160" i="73"/>
  <c r="C178" i="69"/>
  <c r="B178" i="69"/>
  <c r="AN397" i="17"/>
  <c r="AM397" i="17"/>
  <c r="AN398" i="16"/>
  <c r="AM398" i="16"/>
  <c r="AK398" i="16"/>
  <c r="AJ399" i="16"/>
  <c r="AK398" i="17"/>
  <c r="AJ399" i="17"/>
  <c r="AK400" i="28"/>
  <c r="AN400" i="28"/>
  <c r="AM400" i="28"/>
  <c r="AJ401" i="28"/>
  <c r="B179" i="69" a="1"/>
  <c r="C161" i="71" a="1"/>
  <c r="B160" i="71" a="1"/>
  <c r="M65" i="71" a="1"/>
  <c r="B161" i="73" a="1"/>
  <c r="C161" i="73" a="1"/>
  <c r="C179" i="69" a="1"/>
  <c r="M65" i="71" l="1"/>
  <c r="N65" i="71" s="1"/>
  <c r="C161" i="71"/>
  <c r="B160" i="71"/>
  <c r="C161" i="73"/>
  <c r="B161" i="73"/>
  <c r="C179" i="69"/>
  <c r="B179" i="69"/>
  <c r="AM398" i="17"/>
  <c r="AN398" i="17"/>
  <c r="AJ400" i="16"/>
  <c r="AN399" i="16"/>
  <c r="AM399" i="16"/>
  <c r="AK399" i="16"/>
  <c r="AJ400" i="17"/>
  <c r="AK399" i="17"/>
  <c r="AM401" i="28"/>
  <c r="AJ402" i="28"/>
  <c r="AK401" i="28"/>
  <c r="AN401" i="28"/>
  <c r="B162" i="73" a="1"/>
  <c r="C180" i="69" a="1"/>
  <c r="C162" i="71" a="1"/>
  <c r="B180" i="69" a="1"/>
  <c r="U191" i="70" a="1"/>
  <c r="C162" i="73" a="1"/>
  <c r="B161" i="71" a="1"/>
  <c r="K65" i="71" l="1"/>
  <c r="U191" i="70"/>
  <c r="V191" i="70" s="1"/>
  <c r="S191" i="70" s="1"/>
  <c r="T192" i="70" s="1"/>
  <c r="B161" i="71"/>
  <c r="C162" i="71"/>
  <c r="C162" i="73"/>
  <c r="B162" i="73"/>
  <c r="C180" i="69"/>
  <c r="B180" i="69"/>
  <c r="AM399" i="17"/>
  <c r="AN399" i="17"/>
  <c r="AK400" i="16"/>
  <c r="AJ401" i="16"/>
  <c r="AN400" i="16"/>
  <c r="AM400" i="16"/>
  <c r="AK400" i="17"/>
  <c r="AJ401" i="17"/>
  <c r="AK402" i="28"/>
  <c r="AJ403" i="28"/>
  <c r="AN402" i="28"/>
  <c r="AM402" i="28"/>
  <c r="B162" i="71" a="1"/>
  <c r="C181" i="69" a="1"/>
  <c r="C163" i="71" a="1"/>
  <c r="B163" i="73" a="1"/>
  <c r="C163" i="73" a="1"/>
  <c r="B181" i="69" a="1"/>
  <c r="L66" i="71" l="1"/>
  <c r="B162" i="71"/>
  <c r="C163" i="71"/>
  <c r="B163" i="73"/>
  <c r="C163" i="73"/>
  <c r="C181" i="69"/>
  <c r="B181" i="69"/>
  <c r="AM400" i="17"/>
  <c r="AN400" i="17"/>
  <c r="AM401" i="16"/>
  <c r="AK401" i="16"/>
  <c r="AJ402" i="16"/>
  <c r="AN401" i="16"/>
  <c r="AK401" i="17"/>
  <c r="AJ402" i="17"/>
  <c r="AM403" i="28"/>
  <c r="AK403" i="28"/>
  <c r="AN403" i="28"/>
  <c r="AJ404" i="28"/>
  <c r="B164" i="73" a="1"/>
  <c r="U192" i="70" a="1"/>
  <c r="B163" i="71" a="1"/>
  <c r="C182" i="69" a="1"/>
  <c r="B182" i="69" a="1"/>
  <c r="C164" i="71" a="1"/>
  <c r="C164" i="73" a="1"/>
  <c r="M66" i="71" a="1"/>
  <c r="M66" i="71" l="1"/>
  <c r="N66" i="71" s="1"/>
  <c r="U192" i="70"/>
  <c r="V192" i="70" s="1"/>
  <c r="S192" i="70" s="1"/>
  <c r="T193" i="70" s="1"/>
  <c r="B163" i="71"/>
  <c r="C164" i="71"/>
  <c r="B164" i="73"/>
  <c r="C164" i="73"/>
  <c r="C182" i="69"/>
  <c r="B182" i="69"/>
  <c r="AN401" i="17"/>
  <c r="AM401" i="17"/>
  <c r="AN402" i="16"/>
  <c r="AM402" i="16"/>
  <c r="AK402" i="16"/>
  <c r="AJ403" i="16"/>
  <c r="AK402" i="17"/>
  <c r="AJ403" i="17"/>
  <c r="AK404" i="28"/>
  <c r="AN404" i="28"/>
  <c r="AM404" i="28"/>
  <c r="AJ405" i="28"/>
  <c r="B183" i="69" a="1"/>
  <c r="C165" i="71" a="1"/>
  <c r="B165" i="73" a="1"/>
  <c r="B164" i="71" a="1"/>
  <c r="C165" i="73" a="1"/>
  <c r="C183" i="69" a="1"/>
  <c r="K66" i="71" l="1"/>
  <c r="B164" i="71"/>
  <c r="C165" i="71"/>
  <c r="B165" i="73"/>
  <c r="C165" i="73"/>
  <c r="C183" i="69"/>
  <c r="B183" i="69"/>
  <c r="AM402" i="17"/>
  <c r="AN402" i="17"/>
  <c r="AJ404" i="16"/>
  <c r="AN403" i="16"/>
  <c r="AM403" i="16"/>
  <c r="AK403" i="16"/>
  <c r="AJ404" i="17"/>
  <c r="AK403" i="17"/>
  <c r="AM405" i="28"/>
  <c r="AJ406" i="28"/>
  <c r="AN405" i="28"/>
  <c r="AK405" i="28"/>
  <c r="C166" i="71" a="1"/>
  <c r="B184" i="69" a="1"/>
  <c r="B165" i="71" a="1"/>
  <c r="C184" i="69" a="1"/>
  <c r="U193" i="70" a="1"/>
  <c r="C166" i="73" a="1"/>
  <c r="B166" i="73" a="1"/>
  <c r="L67" i="71" l="1"/>
  <c r="U193" i="70"/>
  <c r="V193" i="70" s="1"/>
  <c r="S193" i="70" s="1"/>
  <c r="T194" i="70" s="1"/>
  <c r="B165" i="71"/>
  <c r="C166" i="71"/>
  <c r="C166" i="73"/>
  <c r="B166" i="73"/>
  <c r="C184" i="69"/>
  <c r="B184" i="69"/>
  <c r="AM403" i="17"/>
  <c r="AN403" i="17"/>
  <c r="AK404" i="16"/>
  <c r="AJ405" i="16"/>
  <c r="AN404" i="16"/>
  <c r="AM404" i="16"/>
  <c r="AK404" i="17"/>
  <c r="AJ405" i="17"/>
  <c r="AN406" i="28"/>
  <c r="AM406" i="28"/>
  <c r="AK406" i="28"/>
  <c r="M67" i="71" a="1"/>
  <c r="C167" i="73" a="1"/>
  <c r="C185" i="69" a="1"/>
  <c r="B167" i="73" a="1"/>
  <c r="B166" i="71" a="1"/>
  <c r="B185" i="69" a="1"/>
  <c r="C167" i="71" a="1"/>
  <c r="M67" i="71" l="1"/>
  <c r="N67" i="71" s="1"/>
  <c r="B166" i="71"/>
  <c r="C167" i="71"/>
  <c r="B167" i="73"/>
  <c r="C167" i="73"/>
  <c r="C185" i="69"/>
  <c r="B185" i="69"/>
  <c r="AM404" i="17"/>
  <c r="AN404" i="17"/>
  <c r="AM405" i="16"/>
  <c r="AK405" i="16"/>
  <c r="AJ406" i="16"/>
  <c r="AN405" i="16"/>
  <c r="AK405" i="17"/>
  <c r="AJ406" i="17"/>
  <c r="B167" i="71" a="1"/>
  <c r="C168" i="71" a="1"/>
  <c r="U194" i="70" a="1"/>
  <c r="B168" i="73" a="1"/>
  <c r="C168" i="73" a="1"/>
  <c r="K67" i="71" l="1"/>
  <c r="U194" i="70"/>
  <c r="V194" i="70" s="1"/>
  <c r="S194" i="70" s="1"/>
  <c r="T195" i="70" s="1"/>
  <c r="B167" i="71"/>
  <c r="C168" i="71"/>
  <c r="B168" i="73"/>
  <c r="C168" i="73"/>
  <c r="AN405" i="17"/>
  <c r="AM405" i="17"/>
  <c r="AN406" i="16"/>
  <c r="AM406" i="16"/>
  <c r="AK406" i="16"/>
  <c r="AK406" i="17"/>
  <c r="C169" i="71" a="1"/>
  <c r="C169" i="73" a="1"/>
  <c r="B168" i="71" a="1"/>
  <c r="B169" i="73" a="1"/>
  <c r="L68" i="71" l="1"/>
  <c r="B168" i="71"/>
  <c r="C169" i="71"/>
  <c r="B169" i="73"/>
  <c r="C169" i="73"/>
  <c r="AM406" i="17"/>
  <c r="AN406" i="17"/>
  <c r="B169" i="71" a="1"/>
  <c r="M68" i="71" a="1"/>
  <c r="U195" i="70" a="1"/>
  <c r="M68" i="71" l="1"/>
  <c r="N68" i="71" s="1"/>
  <c r="U195" i="70"/>
  <c r="V195" i="70" s="1"/>
  <c r="S195" i="70" s="1"/>
  <c r="T196" i="70" s="1"/>
  <c r="B169" i="71"/>
  <c r="U196" i="70" a="1"/>
  <c r="K68" i="71" l="1"/>
  <c r="U196" i="70"/>
  <c r="V196" i="70" s="1"/>
  <c r="S196" i="70" s="1"/>
  <c r="T197" i="70" s="1"/>
  <c r="U197" i="70" a="1"/>
  <c r="L69" i="71" l="1"/>
  <c r="U197" i="70"/>
  <c r="V197" i="70" s="1"/>
  <c r="S197" i="70" s="1"/>
  <c r="T198" i="70" s="1"/>
  <c r="M69" i="71" a="1"/>
  <c r="U198" i="70" a="1"/>
  <c r="M69" i="71" l="1"/>
  <c r="N69" i="71" s="1"/>
  <c r="U198" i="70"/>
  <c r="V198" i="70" s="1"/>
  <c r="S198" i="70" s="1"/>
  <c r="T199" i="70" s="1"/>
  <c r="U199" i="70" a="1"/>
  <c r="K69" i="71" l="1"/>
  <c r="U199" i="70"/>
  <c r="V199" i="70" s="1"/>
  <c r="S199" i="70" s="1"/>
  <c r="T200" i="70" s="1"/>
  <c r="U200" i="70" a="1"/>
  <c r="L70" i="71" l="1"/>
  <c r="U200" i="70"/>
  <c r="V200" i="70" s="1"/>
  <c r="S200" i="70" s="1"/>
  <c r="T201" i="70" s="1"/>
  <c r="M70" i="71" a="1"/>
  <c r="U201" i="70" a="1"/>
  <c r="M70" i="71" l="1"/>
  <c r="N70" i="71" s="1"/>
  <c r="U201" i="70"/>
  <c r="V201" i="70" s="1"/>
  <c r="S201" i="70" s="1"/>
  <c r="T202" i="70" s="1"/>
  <c r="U202" i="70" a="1"/>
  <c r="K70" i="71" l="1"/>
  <c r="U202" i="70"/>
  <c r="V202" i="70" s="1"/>
  <c r="S202" i="70" s="1"/>
  <c r="T203" i="70" s="1"/>
  <c r="U203" i="70" a="1"/>
  <c r="L71" i="71" l="1"/>
  <c r="U203" i="70"/>
  <c r="V203" i="70" s="1"/>
  <c r="S203" i="70" s="1"/>
  <c r="T204" i="70" s="1"/>
  <c r="M71" i="71" a="1"/>
  <c r="U204" i="70" a="1"/>
  <c r="M71" i="71" l="1"/>
  <c r="N71" i="71" s="1"/>
  <c r="U204" i="70"/>
  <c r="V204" i="70" s="1"/>
  <c r="S204" i="70" s="1"/>
  <c r="T205" i="70" s="1"/>
  <c r="U205" i="70" a="1"/>
  <c r="K71" i="71" l="1"/>
  <c r="U205" i="70"/>
  <c r="V205" i="70" s="1"/>
  <c r="S205" i="70" s="1"/>
  <c r="T206" i="70" s="1"/>
  <c r="U206" i="70" a="1"/>
  <c r="L72" i="71" l="1"/>
  <c r="U206" i="70"/>
  <c r="V206" i="70" s="1"/>
  <c r="S206" i="70" s="1"/>
  <c r="T207" i="70" s="1"/>
  <c r="M72" i="71" a="1"/>
  <c r="U207" i="70" a="1"/>
  <c r="M72" i="71" l="1"/>
  <c r="N72" i="71" s="1"/>
  <c r="U207" i="70"/>
  <c r="V207" i="70" s="1"/>
  <c r="S207" i="70" s="1"/>
  <c r="T208" i="70" s="1"/>
  <c r="U208" i="70" a="1"/>
  <c r="K72" i="71" l="1"/>
  <c r="U208" i="70"/>
  <c r="V208" i="70" s="1"/>
  <c r="S208" i="70" s="1"/>
  <c r="T209" i="70" s="1"/>
  <c r="U209" i="70" a="1"/>
  <c r="L73" i="71" l="1"/>
  <c r="U209" i="70"/>
  <c r="V209" i="70" s="1"/>
  <c r="S209" i="70" s="1"/>
  <c r="T210" i="70" s="1"/>
  <c r="M73" i="71" a="1"/>
  <c r="U210" i="70" a="1"/>
  <c r="M73" i="71" l="1"/>
  <c r="N73" i="71" s="1"/>
  <c r="U210" i="70"/>
  <c r="V210" i="70" s="1"/>
  <c r="S210" i="70" s="1"/>
  <c r="T211" i="70" s="1"/>
  <c r="U211" i="70" a="1"/>
  <c r="K73" i="71" l="1"/>
  <c r="U211" i="70"/>
  <c r="V211" i="70" s="1"/>
  <c r="S211" i="70" s="1"/>
  <c r="T212" i="70" s="1"/>
  <c r="U212" i="70" a="1"/>
  <c r="L74" i="71" l="1"/>
  <c r="U212" i="70"/>
  <c r="V212" i="70" s="1"/>
  <c r="S212" i="70" s="1"/>
  <c r="T213" i="70" s="1"/>
  <c r="F6" i="14"/>
  <c r="S16" i="14" s="1"/>
  <c r="A35" i="11"/>
  <c r="A33" i="11"/>
  <c r="A31" i="11"/>
  <c r="A29" i="11"/>
  <c r="A22" i="11"/>
  <c r="A20" i="11"/>
  <c r="A18" i="11"/>
  <c r="A16" i="11"/>
  <c r="G9" i="27"/>
  <c r="I4" i="27"/>
  <c r="G33" i="27" s="1"/>
  <c r="E2" i="27"/>
  <c r="M74" i="71" a="1"/>
  <c r="U213" i="70" a="1"/>
  <c r="M74" i="71" l="1"/>
  <c r="N74" i="71" s="1"/>
  <c r="U213" i="70"/>
  <c r="V213" i="70" s="1"/>
  <c r="S213" i="70" s="1"/>
  <c r="T214" i="70" s="1"/>
  <c r="L16" i="11"/>
  <c r="Q16" i="11"/>
  <c r="G16" i="11"/>
  <c r="V16" i="11"/>
  <c r="V18" i="11"/>
  <c r="Q18" i="11"/>
  <c r="L18" i="11"/>
  <c r="G18" i="11"/>
  <c r="A17" i="11"/>
  <c r="V20" i="11"/>
  <c r="Q20" i="11"/>
  <c r="L20" i="11"/>
  <c r="G20" i="11"/>
  <c r="A19" i="11"/>
  <c r="G22" i="11"/>
  <c r="Q22" i="11"/>
  <c r="L22" i="11"/>
  <c r="V22" i="11"/>
  <c r="A21" i="11"/>
  <c r="V29" i="11"/>
  <c r="Q29" i="11"/>
  <c r="L29" i="11"/>
  <c r="G29" i="11"/>
  <c r="A28" i="11"/>
  <c r="V31" i="11"/>
  <c r="Q31" i="11"/>
  <c r="G31" i="11"/>
  <c r="L31" i="11"/>
  <c r="A30" i="11"/>
  <c r="Q33" i="11"/>
  <c r="L33" i="11"/>
  <c r="G33" i="11"/>
  <c r="V33" i="11"/>
  <c r="A32" i="11"/>
  <c r="Q35" i="11"/>
  <c r="L35" i="11"/>
  <c r="V35" i="11"/>
  <c r="G35" i="11"/>
  <c r="A34" i="11"/>
  <c r="U214" i="70" a="1"/>
  <c r="K74" i="71" l="1"/>
  <c r="U214" i="70"/>
  <c r="V214" i="70" s="1"/>
  <c r="S214" i="70" s="1"/>
  <c r="T215" i="70" s="1"/>
  <c r="G34" i="11"/>
  <c r="Q34" i="11"/>
  <c r="V34" i="11"/>
  <c r="L34" i="11"/>
  <c r="V32" i="11"/>
  <c r="Q32" i="11"/>
  <c r="L32" i="11"/>
  <c r="G32" i="11"/>
  <c r="V30" i="11"/>
  <c r="Q30" i="11"/>
  <c r="L30" i="11"/>
  <c r="G30" i="11"/>
  <c r="V28" i="11"/>
  <c r="Q28" i="11"/>
  <c r="L28" i="11"/>
  <c r="G28" i="11"/>
  <c r="L21" i="11"/>
  <c r="G21" i="11"/>
  <c r="Q21" i="11"/>
  <c r="V21" i="11"/>
  <c r="V19" i="11"/>
  <c r="G19" i="11"/>
  <c r="Q19" i="11"/>
  <c r="L19" i="11"/>
  <c r="V17" i="11"/>
  <c r="Q17" i="11"/>
  <c r="L17" i="11"/>
  <c r="G17" i="11"/>
  <c r="U215" i="70" a="1"/>
  <c r="L75" i="71" l="1"/>
  <c r="U215" i="70"/>
  <c r="V215" i="70" s="1"/>
  <c r="S215" i="70" s="1"/>
  <c r="T216" i="70" s="1"/>
  <c r="M75" i="71" a="1"/>
  <c r="U216" i="70" a="1"/>
  <c r="M75" i="71" l="1"/>
  <c r="N75" i="71" s="1"/>
  <c r="U216" i="70"/>
  <c r="V216" i="70" s="1"/>
  <c r="S216" i="70" s="1"/>
  <c r="T217" i="70" s="1"/>
  <c r="U217" i="70" a="1"/>
  <c r="K75" i="71" l="1"/>
  <c r="U217" i="70"/>
  <c r="V217" i="70" s="1"/>
  <c r="S217" i="70" s="1"/>
  <c r="T218" i="70" s="1"/>
  <c r="U218" i="70" a="1"/>
  <c r="L76" i="71" l="1"/>
  <c r="U218" i="70"/>
  <c r="V218" i="70" s="1"/>
  <c r="S218" i="70" s="1"/>
  <c r="T219" i="70" s="1"/>
  <c r="M76" i="71" a="1"/>
  <c r="U219" i="70" a="1"/>
  <c r="M76" i="71" l="1"/>
  <c r="N76" i="71" s="1"/>
  <c r="U219" i="70"/>
  <c r="V219" i="70" s="1"/>
  <c r="S219" i="70" s="1"/>
  <c r="T220" i="70" s="1"/>
  <c r="U220" i="70" a="1"/>
  <c r="K76" i="71" l="1"/>
  <c r="U220" i="70"/>
  <c r="V220" i="70" s="1"/>
  <c r="S220" i="70" s="1"/>
  <c r="T221" i="70" s="1"/>
  <c r="U221" i="70" a="1"/>
  <c r="L77" i="71" l="1"/>
  <c r="U221" i="70"/>
  <c r="V221" i="70" s="1"/>
  <c r="S221" i="70" s="1"/>
  <c r="T222" i="70" s="1"/>
  <c r="M77" i="71" a="1"/>
  <c r="U222" i="70" a="1"/>
  <c r="M77" i="71" l="1"/>
  <c r="N77" i="71" s="1"/>
  <c r="U222" i="70"/>
  <c r="V222" i="70" s="1"/>
  <c r="S222" i="70" s="1"/>
  <c r="T223" i="70" s="1"/>
  <c r="U223" i="70" a="1"/>
  <c r="K77" i="71" l="1"/>
  <c r="U223" i="70"/>
  <c r="V223" i="70" s="1"/>
  <c r="S223" i="70" s="1"/>
  <c r="T224" i="70" s="1"/>
  <c r="U224" i="70" a="1"/>
  <c r="L78" i="71" l="1"/>
  <c r="U224" i="70"/>
  <c r="V224" i="70" s="1"/>
  <c r="S224" i="70" s="1"/>
  <c r="T225" i="70" s="1"/>
  <c r="U225" i="70" a="1"/>
  <c r="M78" i="71" a="1"/>
  <c r="M78" i="71" l="1"/>
  <c r="N78" i="71" s="1"/>
  <c r="U225" i="70"/>
  <c r="V225" i="70" s="1"/>
  <c r="S225" i="70" s="1"/>
  <c r="T226" i="70" s="1"/>
  <c r="U226" i="70" a="1"/>
  <c r="K78" i="71" l="1"/>
  <c r="U226" i="70"/>
  <c r="V226" i="70" s="1"/>
  <c r="S226" i="70" s="1"/>
  <c r="T227" i="70" s="1"/>
  <c r="U227" i="70" a="1"/>
  <c r="L79" i="71" l="1"/>
  <c r="U227" i="70"/>
  <c r="V227" i="70" s="1"/>
  <c r="S227" i="70" s="1"/>
  <c r="T228" i="70" s="1"/>
  <c r="U228" i="70" a="1"/>
  <c r="M79" i="71" a="1"/>
  <c r="M79" i="71" l="1"/>
  <c r="N79" i="71" s="1"/>
  <c r="U228" i="70"/>
  <c r="V228" i="70" s="1"/>
  <c r="S228" i="70" s="1"/>
  <c r="T229" i="70" s="1"/>
  <c r="U229" i="70" a="1"/>
  <c r="K79" i="71" l="1"/>
  <c r="U229" i="70"/>
  <c r="V229" i="70" s="1"/>
  <c r="S229" i="70" s="1"/>
  <c r="T230" i="70" s="1"/>
  <c r="U230" i="70" a="1"/>
  <c r="L80" i="71" l="1"/>
  <c r="U230" i="70"/>
  <c r="V230" i="70" s="1"/>
  <c r="S230" i="70" s="1"/>
  <c r="T231" i="70" s="1"/>
  <c r="M80" i="71" a="1"/>
  <c r="M80" i="71" l="1"/>
  <c r="N80" i="71" s="1"/>
  <c r="T14" i="70"/>
  <c r="S14" i="70" s="1"/>
  <c r="I159" i="27" s="1"/>
  <c r="U231" i="70" a="1"/>
  <c r="K80" i="71" l="1"/>
  <c r="U231" i="70"/>
  <c r="V231" i="70" s="1"/>
  <c r="S231" i="70" s="1"/>
  <c r="L81" i="71" l="1"/>
  <c r="D9" i="17"/>
  <c r="AJ41" i="11"/>
  <c r="M4" i="27"/>
  <c r="J218" i="70" a="1"/>
  <c r="J170" i="70" a="1"/>
  <c r="J216" i="70" a="1"/>
  <c r="J126" i="70" a="1"/>
  <c r="J124" i="70" a="1"/>
  <c r="J169" i="70" a="1"/>
  <c r="J128" i="70" a="1"/>
  <c r="J127" i="70" a="1"/>
  <c r="J215" i="70" a="1"/>
  <c r="J217" i="70" a="1"/>
  <c r="J219" i="70" a="1"/>
  <c r="J176" i="70" a="1"/>
  <c r="J125" i="70" a="1"/>
  <c r="J106" i="70" a="1"/>
  <c r="J181" i="70" a="1"/>
  <c r="J188" i="70" a="1"/>
  <c r="J184" i="70" a="1"/>
  <c r="J129" i="70" a="1"/>
  <c r="J179" i="70" a="1"/>
  <c r="J131" i="70" a="1"/>
  <c r="J112" i="70" a="1"/>
  <c r="J133" i="70" a="1"/>
  <c r="J187" i="70" a="1"/>
  <c r="J177" i="70" a="1"/>
  <c r="J99" i="70" a="1"/>
  <c r="J102" i="70" a="1"/>
  <c r="J96" i="70" a="1"/>
  <c r="J109" i="70" a="1"/>
  <c r="J100" i="70" a="1"/>
  <c r="J94" i="70" a="1"/>
  <c r="J110" i="70" a="1"/>
  <c r="J180" i="70" a="1"/>
  <c r="J105" i="70" a="1"/>
  <c r="J101" i="70" a="1"/>
  <c r="J174" i="70" a="1"/>
  <c r="J178" i="70" a="1"/>
  <c r="J92" i="70" a="1"/>
  <c r="J191" i="70" a="1"/>
  <c r="J135" i="70" a="1"/>
  <c r="J104" i="70" a="1"/>
  <c r="J111" i="70" a="1"/>
  <c r="J171" i="70" a="1"/>
  <c r="J196" i="70" a="1"/>
  <c r="J103" i="70" a="1"/>
  <c r="J132" i="70" a="1"/>
  <c r="J182" i="70" a="1"/>
  <c r="J113" i="70" a="1"/>
  <c r="J173" i="70" a="1"/>
  <c r="J195" i="70" a="1"/>
  <c r="J172" i="70" a="1"/>
  <c r="J130" i="70" a="1"/>
  <c r="J98" i="70" a="1"/>
  <c r="J186" i="70" a="1"/>
  <c r="J183" i="70" a="1"/>
  <c r="J194" i="70" a="1"/>
  <c r="J134" i="70" a="1"/>
  <c r="J93" i="70" a="1"/>
  <c r="J185" i="70" a="1"/>
  <c r="J97" i="70" a="1"/>
  <c r="J121" i="70" a="1"/>
  <c r="J190" i="70" a="1"/>
  <c r="J107" i="70" a="1"/>
  <c r="J193" i="70" a="1"/>
  <c r="J175" i="70" a="1"/>
  <c r="J114" i="70" a="1"/>
  <c r="J189" i="70" a="1"/>
  <c r="J120" i="70" a="1"/>
  <c r="J95" i="70" a="1"/>
  <c r="J192" i="70" a="1"/>
  <c r="J108" i="70" a="1"/>
  <c r="J157" i="70" a="1"/>
  <c r="J82" i="70" a="1"/>
  <c r="J153" i="70" a="1"/>
  <c r="J162" i="70" a="1"/>
  <c r="J84" i="70" a="1"/>
  <c r="J155" i="70" a="1"/>
  <c r="J66" i="70" a="1"/>
  <c r="J64" i="70" a="1"/>
  <c r="J158" i="70" a="1"/>
  <c r="J76" i="70" a="1"/>
  <c r="J80" i="70" a="1"/>
  <c r="J81" i="70" a="1"/>
  <c r="J139" i="70" a="1"/>
  <c r="J87" i="70" a="1"/>
  <c r="J78" i="70" a="1"/>
  <c r="J75" i="70" a="1"/>
  <c r="J83" i="70" a="1"/>
  <c r="J60" i="70" a="1"/>
  <c r="J71" i="70" a="1"/>
  <c r="J140" i="70" a="1"/>
  <c r="J79" i="70" a="1"/>
  <c r="J137" i="70" a="1"/>
  <c r="J88" i="70" a="1"/>
  <c r="M81" i="71" a="1"/>
  <c r="J62" i="70" a="1"/>
  <c r="J18" i="70" a="1"/>
  <c r="J61" i="70" a="1"/>
  <c r="J74" i="70" a="1"/>
  <c r="J85" i="70" a="1"/>
  <c r="J144" i="70" a="1"/>
  <c r="J63" i="70" a="1"/>
  <c r="J69" i="70" a="1"/>
  <c r="J38" i="70" a="1"/>
  <c r="J147" i="70" a="1"/>
  <c r="J73" i="70" a="1"/>
  <c r="J149" i="70" a="1"/>
  <c r="J72" i="70" a="1"/>
  <c r="J168" i="70" a="1"/>
  <c r="J166" i="70" a="1"/>
  <c r="J150" i="70" a="1"/>
  <c r="J161" i="70" a="1"/>
  <c r="J68" i="70" a="1"/>
  <c r="J141" i="70" a="1"/>
  <c r="J146" i="70" a="1"/>
  <c r="J138" i="70" a="1"/>
  <c r="J65" i="70" a="1"/>
  <c r="J90" i="70" a="1"/>
  <c r="J59" i="70" a="1"/>
  <c r="J77" i="70" a="1"/>
  <c r="J70" i="70" a="1"/>
  <c r="J151" i="70" a="1"/>
  <c r="J164" i="70" a="1"/>
  <c r="J167" i="70" a="1"/>
  <c r="J86" i="70" a="1"/>
  <c r="J67" i="70" a="1"/>
  <c r="J142" i="70" a="1"/>
  <c r="J160" i="70" a="1"/>
  <c r="J91" i="70" a="1"/>
  <c r="J156" i="70" a="1"/>
  <c r="J89" i="70" a="1"/>
  <c r="J163" i="70" a="1"/>
  <c r="J152" i="70" a="1"/>
  <c r="J143" i="70" a="1"/>
  <c r="J148" i="70" a="1"/>
  <c r="J154" i="70" a="1"/>
  <c r="J136" i="70" a="1"/>
  <c r="J159" i="70" a="1"/>
  <c r="J165" i="70" a="1"/>
  <c r="J145" i="70" a="1"/>
  <c r="J18" i="70" l="1"/>
  <c r="J3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20" i="70"/>
  <c r="J121" i="70"/>
  <c r="J150" i="70"/>
  <c r="J151" i="70"/>
  <c r="J152" i="70"/>
  <c r="J153" i="70"/>
  <c r="J154" i="70"/>
  <c r="J155" i="70"/>
  <c r="J156" i="70"/>
  <c r="J157" i="70"/>
  <c r="J158" i="70"/>
  <c r="J159" i="70"/>
  <c r="J160" i="70"/>
  <c r="J161" i="70"/>
  <c r="J162" i="70"/>
  <c r="J163" i="70"/>
  <c r="J164" i="70"/>
  <c r="J165" i="70"/>
  <c r="J171" i="70"/>
  <c r="J173" i="70"/>
  <c r="J172" i="70"/>
  <c r="J174" i="70"/>
  <c r="J175" i="70"/>
  <c r="J177" i="70"/>
  <c r="J176" i="70"/>
  <c r="M81" i="71"/>
  <c r="N81" i="71" s="1"/>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66" i="70"/>
  <c r="J167" i="70"/>
  <c r="J168" i="70"/>
  <c r="J169" i="70"/>
  <c r="J170" i="70"/>
  <c r="J178" i="70"/>
  <c r="J179" i="70"/>
  <c r="J180" i="70"/>
  <c r="J181" i="70"/>
  <c r="J182" i="70"/>
  <c r="J183" i="70"/>
  <c r="J184" i="70"/>
  <c r="J185" i="70"/>
  <c r="J186" i="70"/>
  <c r="J187" i="70"/>
  <c r="J188" i="70"/>
  <c r="J189" i="70"/>
  <c r="J190" i="70"/>
  <c r="J191" i="70"/>
  <c r="J192" i="70"/>
  <c r="J193" i="70"/>
  <c r="J194" i="70"/>
  <c r="J195" i="70"/>
  <c r="J196" i="70"/>
  <c r="J215" i="70"/>
  <c r="J216" i="70"/>
  <c r="J217" i="70"/>
  <c r="J218" i="70"/>
  <c r="J219" i="70"/>
  <c r="A23" i="11"/>
  <c r="A23" i="28"/>
  <c r="A23" i="17"/>
  <c r="A23" i="16"/>
  <c r="L4" i="27"/>
  <c r="AM41" i="11"/>
  <c r="AK41" i="11"/>
  <c r="AN41" i="11" s="1"/>
  <c r="AJ42" i="11"/>
  <c r="H155" i="27"/>
  <c r="F155" i="27"/>
  <c r="F229" i="27" s="1"/>
  <c r="D9" i="28"/>
  <c r="H159" i="27"/>
  <c r="F159" i="27"/>
  <c r="I229" i="27" s="1"/>
  <c r="J108" i="68" a="1"/>
  <c r="J103" i="68" a="1"/>
  <c r="J105" i="68" a="1"/>
  <c r="J96" i="68" a="1"/>
  <c r="J93" i="68" a="1"/>
  <c r="J106" i="68" a="1"/>
  <c r="J112" i="68" a="1"/>
  <c r="J104" i="68" a="1"/>
  <c r="J111" i="68" a="1"/>
  <c r="J114" i="68" a="1"/>
  <c r="J101" i="68" a="1"/>
  <c r="J113" i="68" a="1"/>
  <c r="J90" i="68" a="1"/>
  <c r="J107" i="68" a="1"/>
  <c r="J110" i="68" a="1"/>
  <c r="J99" i="68" a="1"/>
  <c r="J100" i="68" a="1"/>
  <c r="J92" i="68" a="1"/>
  <c r="J94" i="68" a="1"/>
  <c r="J97" i="68" a="1"/>
  <c r="J102" i="68" a="1"/>
  <c r="J98" i="68" a="1"/>
  <c r="J109" i="68" a="1"/>
  <c r="J91" i="68" a="1"/>
  <c r="J89" i="68" a="1"/>
  <c r="J95" i="68" a="1"/>
  <c r="J223" i="68" a="1"/>
  <c r="J222" i="68" a="1"/>
  <c r="J221" i="68" a="1"/>
  <c r="J220" i="68" a="1"/>
  <c r="J230" i="68" a="1"/>
  <c r="J227" i="68" a="1"/>
  <c r="J229" i="68" a="1"/>
  <c r="J224" i="68" a="1"/>
  <c r="J228" i="68" a="1"/>
  <c r="J220" i="68" l="1"/>
  <c r="J221" i="68"/>
  <c r="J222" i="68"/>
  <c r="J223" i="68"/>
  <c r="J224" i="68"/>
  <c r="J227" i="68"/>
  <c r="J228" i="68"/>
  <c r="J229" i="68"/>
  <c r="J230" i="68"/>
  <c r="K81" i="71"/>
  <c r="D10" i="17"/>
  <c r="K159" i="27"/>
  <c r="D10" i="28"/>
  <c r="K155" i="27"/>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H23" i="16"/>
  <c r="J23" i="16" s="1"/>
  <c r="V23" i="16"/>
  <c r="Q23" i="16"/>
  <c r="L23" i="16"/>
  <c r="G23" i="16"/>
  <c r="R23" i="16"/>
  <c r="T23" i="16" s="1"/>
  <c r="M23" i="16"/>
  <c r="O23" i="16" s="1"/>
  <c r="W23" i="16"/>
  <c r="Y23" i="16" s="1"/>
  <c r="W23" i="17"/>
  <c r="Y23" i="17" s="1"/>
  <c r="L23" i="17"/>
  <c r="V23" i="17"/>
  <c r="G23" i="17"/>
  <c r="Q23" i="17"/>
  <c r="H23" i="17"/>
  <c r="J23" i="17" s="1"/>
  <c r="R23" i="17"/>
  <c r="T23" i="17" s="1"/>
  <c r="M23" i="17"/>
  <c r="O23" i="17" s="1"/>
  <c r="L23" i="28"/>
  <c r="V23" i="28"/>
  <c r="G23" i="28"/>
  <c r="Q23" i="28"/>
  <c r="R23" i="28"/>
  <c r="T23" i="28" s="1"/>
  <c r="W23" i="28"/>
  <c r="Y23" i="28" s="1"/>
  <c r="M23" i="28"/>
  <c r="O23" i="28" s="1"/>
  <c r="H23" i="28"/>
  <c r="J23" i="28" s="1"/>
  <c r="V23" i="11"/>
  <c r="G23" i="11"/>
  <c r="Q23" i="11"/>
  <c r="L23" i="11"/>
  <c r="AL312" i="16"/>
  <c r="AO312" i="16" s="1"/>
  <c r="AL313" i="16"/>
  <c r="AO313" i="16" s="1"/>
  <c r="AL314" i="16"/>
  <c r="AO314" i="16" s="1"/>
  <c r="AL315" i="16"/>
  <c r="AO315" i="16" s="1"/>
  <c r="AL316" i="16"/>
  <c r="AO316" i="16" s="1"/>
  <c r="AL317" i="16"/>
  <c r="AO317" i="16" s="1"/>
  <c r="AL318" i="16"/>
  <c r="AO318" i="16" s="1"/>
  <c r="AL319" i="16"/>
  <c r="AO319" i="16" s="1"/>
  <c r="AL320" i="16"/>
  <c r="AO320" i="16" s="1"/>
  <c r="AL321" i="16"/>
  <c r="AO321" i="16" s="1"/>
  <c r="AL322" i="16"/>
  <c r="AO322" i="16" s="1"/>
  <c r="AL323" i="16"/>
  <c r="AO323" i="16" s="1"/>
  <c r="AL324" i="16"/>
  <c r="AO324" i="16" s="1"/>
  <c r="AL325" i="16"/>
  <c r="AO325" i="16" s="1"/>
  <c r="AL326" i="16"/>
  <c r="AO326" i="16" s="1"/>
  <c r="AL327" i="16"/>
  <c r="AO327" i="16" s="1"/>
  <c r="AL328" i="16"/>
  <c r="AO328" i="16" s="1"/>
  <c r="AL329" i="16"/>
  <c r="AO329" i="16" s="1"/>
  <c r="AL330" i="16"/>
  <c r="AO330" i="16" s="1"/>
  <c r="AL331" i="16"/>
  <c r="AO331" i="16" s="1"/>
  <c r="AL332" i="16"/>
  <c r="AO332" i="16" s="1"/>
  <c r="AL333" i="16"/>
  <c r="AO333" i="16" s="1"/>
  <c r="AL334" i="16"/>
  <c r="AO334" i="16" s="1"/>
  <c r="AL335" i="16"/>
  <c r="AO335" i="16" s="1"/>
  <c r="AL336" i="16"/>
  <c r="AO336" i="16" s="1"/>
  <c r="AL337" i="16"/>
  <c r="AO337" i="16" s="1"/>
  <c r="AL338" i="16"/>
  <c r="AO338" i="16" s="1"/>
  <c r="AL339" i="16"/>
  <c r="AO339" i="16" s="1"/>
  <c r="AL340" i="16"/>
  <c r="AO340" i="16" s="1"/>
  <c r="AL341" i="16"/>
  <c r="AO341" i="16" s="1"/>
  <c r="AL342" i="16"/>
  <c r="AO342" i="16" s="1"/>
  <c r="AL343" i="16"/>
  <c r="AO343" i="16" s="1"/>
  <c r="AL344" i="16"/>
  <c r="AO344" i="16" s="1"/>
  <c r="AL345" i="16"/>
  <c r="AO345" i="16" s="1"/>
  <c r="AL346" i="16"/>
  <c r="AO346" i="16" s="1"/>
  <c r="AL347" i="16"/>
  <c r="AO347" i="16" s="1"/>
  <c r="AL348" i="16"/>
  <c r="AO348" i="16" s="1"/>
  <c r="AL349" i="16"/>
  <c r="AO349" i="16" s="1"/>
  <c r="AL350" i="16"/>
  <c r="AO350" i="16" s="1"/>
  <c r="AL351" i="16"/>
  <c r="AO351" i="16" s="1"/>
  <c r="AL352" i="16"/>
  <c r="AO352" i="16" s="1"/>
  <c r="AL353" i="16"/>
  <c r="AO353" i="16" s="1"/>
  <c r="AL354" i="16"/>
  <c r="AO354" i="16" s="1"/>
  <c r="AL355" i="16"/>
  <c r="AO355" i="16" s="1"/>
  <c r="AL356" i="16"/>
  <c r="AO356" i="16" s="1"/>
  <c r="AL357" i="16"/>
  <c r="AO357" i="16" s="1"/>
  <c r="AL358" i="16"/>
  <c r="AO358" i="16" s="1"/>
  <c r="AL359" i="16"/>
  <c r="AO359" i="16" s="1"/>
  <c r="AL360" i="16"/>
  <c r="AO360" i="16" s="1"/>
  <c r="AL361" i="16"/>
  <c r="AO361" i="16" s="1"/>
  <c r="AL362" i="16"/>
  <c r="AO362" i="16" s="1"/>
  <c r="AL363" i="16"/>
  <c r="AO363" i="16" s="1"/>
  <c r="AL364" i="16"/>
  <c r="AO364" i="16" s="1"/>
  <c r="AL365" i="16"/>
  <c r="AO365" i="16" s="1"/>
  <c r="AL366" i="16"/>
  <c r="AO366" i="16" s="1"/>
  <c r="AL367" i="16"/>
  <c r="AO367" i="16" s="1"/>
  <c r="AL368" i="16"/>
  <c r="AO368" i="16" s="1"/>
  <c r="AL369" i="16"/>
  <c r="AO369" i="16" s="1"/>
  <c r="AL370" i="16"/>
  <c r="AO370" i="16" s="1"/>
  <c r="AL371" i="16"/>
  <c r="AO371" i="16" s="1"/>
  <c r="AL372" i="16"/>
  <c r="AO372" i="16" s="1"/>
  <c r="AL373" i="16"/>
  <c r="AO373" i="16" s="1"/>
  <c r="AL374" i="16"/>
  <c r="AO374" i="16" s="1"/>
  <c r="AL375" i="16"/>
  <c r="AO375" i="16" s="1"/>
  <c r="AL376" i="16"/>
  <c r="AO376" i="16" s="1"/>
  <c r="AL377" i="16"/>
  <c r="AO377" i="16" s="1"/>
  <c r="AL378" i="16"/>
  <c r="AO378" i="16" s="1"/>
  <c r="AL379" i="16"/>
  <c r="AO379" i="16" s="1"/>
  <c r="AL380" i="16"/>
  <c r="AO380" i="16" s="1"/>
  <c r="AL381" i="16"/>
  <c r="AO381" i="16" s="1"/>
  <c r="AL382" i="16"/>
  <c r="AO382" i="16" s="1"/>
  <c r="AL383" i="16"/>
  <c r="AO383" i="16" s="1"/>
  <c r="AL384" i="16"/>
  <c r="AO384" i="16" s="1"/>
  <c r="AL385" i="16"/>
  <c r="AO385" i="16" s="1"/>
  <c r="AL386" i="16"/>
  <c r="AO386" i="16" s="1"/>
  <c r="AL387" i="16"/>
  <c r="AO387" i="16" s="1"/>
  <c r="AL388" i="16"/>
  <c r="AO388" i="16" s="1"/>
  <c r="AL389" i="16"/>
  <c r="AO389" i="16" s="1"/>
  <c r="AL390" i="16"/>
  <c r="AO390" i="16" s="1"/>
  <c r="AL391" i="16"/>
  <c r="AO391" i="16" s="1"/>
  <c r="AL392" i="16"/>
  <c r="AO392" i="16" s="1"/>
  <c r="AL393" i="16"/>
  <c r="AO393" i="16" s="1"/>
  <c r="AL394" i="16"/>
  <c r="AO394" i="16" s="1"/>
  <c r="AL395" i="16"/>
  <c r="AO395" i="16" s="1"/>
  <c r="AL396" i="16"/>
  <c r="AO396" i="16" s="1"/>
  <c r="AL397" i="16"/>
  <c r="AO397" i="16" s="1"/>
  <c r="AL398" i="16"/>
  <c r="AO398" i="16" s="1"/>
  <c r="AL399" i="16"/>
  <c r="AO399" i="16" s="1"/>
  <c r="AL400" i="16"/>
  <c r="AO400" i="16" s="1"/>
  <c r="AL401" i="16"/>
  <c r="AO401" i="16" s="1"/>
  <c r="AL402" i="16"/>
  <c r="AO402" i="16" s="1"/>
  <c r="AL403" i="16"/>
  <c r="AO403" i="16" s="1"/>
  <c r="AL404" i="16"/>
  <c r="AO404" i="16" s="1"/>
  <c r="AL314" i="28"/>
  <c r="AO314" i="28" s="1"/>
  <c r="AL315" i="28"/>
  <c r="AO315" i="28" s="1"/>
  <c r="AL316" i="28"/>
  <c r="AO316" i="28" s="1"/>
  <c r="AL317" i="28"/>
  <c r="AO317" i="28" s="1"/>
  <c r="AL318" i="28"/>
  <c r="AO318" i="28" s="1"/>
  <c r="AL319" i="28"/>
  <c r="AO319" i="28" s="1"/>
  <c r="AL320" i="28"/>
  <c r="AO320" i="28" s="1"/>
  <c r="AL321" i="28"/>
  <c r="AO321" i="28" s="1"/>
  <c r="AL322" i="28"/>
  <c r="AO322" i="28" s="1"/>
  <c r="AL323" i="28"/>
  <c r="AO323" i="28" s="1"/>
  <c r="AL324" i="28"/>
  <c r="AO324" i="28" s="1"/>
  <c r="AL325" i="28"/>
  <c r="AO325" i="28" s="1"/>
  <c r="AL326" i="28"/>
  <c r="AO326" i="28" s="1"/>
  <c r="AL327" i="28"/>
  <c r="AO327" i="28" s="1"/>
  <c r="AL328" i="28"/>
  <c r="AO328" i="28" s="1"/>
  <c r="AL329" i="28"/>
  <c r="AO329" i="28" s="1"/>
  <c r="AL330" i="28"/>
  <c r="AO330" i="28" s="1"/>
  <c r="AL331" i="28"/>
  <c r="AO331" i="28" s="1"/>
  <c r="AL332" i="28"/>
  <c r="AO332" i="28" s="1"/>
  <c r="AL333" i="28"/>
  <c r="AO333" i="28" s="1"/>
  <c r="AL334" i="28"/>
  <c r="AO334" i="28" s="1"/>
  <c r="AL335" i="28"/>
  <c r="AO335" i="28" s="1"/>
  <c r="AL336" i="28"/>
  <c r="AO336" i="28" s="1"/>
  <c r="AL337" i="28"/>
  <c r="AO337" i="28" s="1"/>
  <c r="AL338" i="28"/>
  <c r="AO338" i="28" s="1"/>
  <c r="AL339" i="28"/>
  <c r="AO339" i="28" s="1"/>
  <c r="AL340" i="28"/>
  <c r="AO340" i="28" s="1"/>
  <c r="AL341" i="28"/>
  <c r="AO341" i="28" s="1"/>
  <c r="AL342" i="28"/>
  <c r="AO342" i="28" s="1"/>
  <c r="AL343" i="28"/>
  <c r="AO343" i="28" s="1"/>
  <c r="AL344" i="28"/>
  <c r="AO344" i="28" s="1"/>
  <c r="AL345" i="28"/>
  <c r="AO345" i="28" s="1"/>
  <c r="AL346" i="28"/>
  <c r="AO346" i="28" s="1"/>
  <c r="AL347" i="28"/>
  <c r="AO347" i="28" s="1"/>
  <c r="AL348" i="28"/>
  <c r="AO348" i="28" s="1"/>
  <c r="AL349" i="28"/>
  <c r="AO349" i="28" s="1"/>
  <c r="AL350" i="28"/>
  <c r="AO350" i="28" s="1"/>
  <c r="AL351" i="28"/>
  <c r="AO351" i="28" s="1"/>
  <c r="AL352" i="28"/>
  <c r="AO352" i="28" s="1"/>
  <c r="AL353" i="28"/>
  <c r="AO353" i="28" s="1"/>
  <c r="AL354" i="28"/>
  <c r="AO354" i="28" s="1"/>
  <c r="AL355" i="28"/>
  <c r="AO355" i="28" s="1"/>
  <c r="AL356" i="28"/>
  <c r="AO356" i="28" s="1"/>
  <c r="AL357" i="28"/>
  <c r="AO357" i="28" s="1"/>
  <c r="AL358" i="28"/>
  <c r="AO358" i="28" s="1"/>
  <c r="AL359" i="28"/>
  <c r="AO359" i="28" s="1"/>
  <c r="AL360" i="28"/>
  <c r="AO360" i="28" s="1"/>
  <c r="AL361" i="28"/>
  <c r="AO361" i="28" s="1"/>
  <c r="AL362" i="28"/>
  <c r="AO362" i="28" s="1"/>
  <c r="AL363" i="28"/>
  <c r="AO363" i="28" s="1"/>
  <c r="AL364" i="28"/>
  <c r="AO364" i="28" s="1"/>
  <c r="AL365" i="28"/>
  <c r="AO365" i="28" s="1"/>
  <c r="AL366" i="28"/>
  <c r="AO366" i="28" s="1"/>
  <c r="AL367" i="28"/>
  <c r="AO367" i="28" s="1"/>
  <c r="AL368" i="28"/>
  <c r="AO368" i="28" s="1"/>
  <c r="AL369" i="28"/>
  <c r="AO369" i="28" s="1"/>
  <c r="AL370" i="28"/>
  <c r="AO370" i="28" s="1"/>
  <c r="AL371" i="28"/>
  <c r="AO371" i="28" s="1"/>
  <c r="AL372" i="28"/>
  <c r="AO372" i="28" s="1"/>
  <c r="AL373" i="28"/>
  <c r="AO373" i="28" s="1"/>
  <c r="AL374" i="28"/>
  <c r="AO374" i="28" s="1"/>
  <c r="AL375" i="28"/>
  <c r="AO375" i="28" s="1"/>
  <c r="AL376" i="28"/>
  <c r="AO376" i="28" s="1"/>
  <c r="AL377" i="28"/>
  <c r="AO377" i="28" s="1"/>
  <c r="AL378" i="28"/>
  <c r="AO378" i="28" s="1"/>
  <c r="AL379" i="28"/>
  <c r="AO379" i="28" s="1"/>
  <c r="AL380" i="28"/>
  <c r="AO380" i="28" s="1"/>
  <c r="AL381" i="28"/>
  <c r="AO381" i="28" s="1"/>
  <c r="AL382" i="28"/>
  <c r="AO382" i="28" s="1"/>
  <c r="AL383" i="28"/>
  <c r="AO383" i="28" s="1"/>
  <c r="AL384" i="28"/>
  <c r="AO384" i="28" s="1"/>
  <c r="AL385" i="28"/>
  <c r="AO385" i="28" s="1"/>
  <c r="AL386" i="28"/>
  <c r="AO386" i="28" s="1"/>
  <c r="AL387" i="28"/>
  <c r="AO387" i="28" s="1"/>
  <c r="AL388" i="28"/>
  <c r="AO388" i="28" s="1"/>
  <c r="AL389" i="28"/>
  <c r="AO389" i="28" s="1"/>
  <c r="AL390" i="28"/>
  <c r="AO390" i="28" s="1"/>
  <c r="AL391" i="28"/>
  <c r="AO391" i="28" s="1"/>
  <c r="AL392" i="28"/>
  <c r="AO392" i="28" s="1"/>
  <c r="AL393" i="28"/>
  <c r="AO393" i="28" s="1"/>
  <c r="AL394" i="28"/>
  <c r="AO394" i="28" s="1"/>
  <c r="AL395" i="28"/>
  <c r="AO395" i="28" s="1"/>
  <c r="AL396" i="28"/>
  <c r="AO396" i="28" s="1"/>
  <c r="AL397" i="28"/>
  <c r="AO397" i="28" s="1"/>
  <c r="AL398" i="28"/>
  <c r="AO398" i="28" s="1"/>
  <c r="AL399" i="28"/>
  <c r="AO399" i="28" s="1"/>
  <c r="AL400" i="28"/>
  <c r="AO400" i="28" s="1"/>
  <c r="AL401" i="28"/>
  <c r="AO401" i="28" s="1"/>
  <c r="AL402" i="28"/>
  <c r="AO402" i="28" s="1"/>
  <c r="AL403" i="28"/>
  <c r="AO403" i="28" s="1"/>
  <c r="AL404" i="28"/>
  <c r="AO404" i="28" s="1"/>
  <c r="AL312" i="17"/>
  <c r="AO312" i="17" s="1"/>
  <c r="AL313" i="17"/>
  <c r="AO313" i="17" s="1"/>
  <c r="AL314" i="17"/>
  <c r="AO314" i="17" s="1"/>
  <c r="AL315" i="17"/>
  <c r="AO315" i="17" s="1"/>
  <c r="AL316" i="17"/>
  <c r="AO316" i="17" s="1"/>
  <c r="AL317" i="17"/>
  <c r="AO317" i="17" s="1"/>
  <c r="AL318" i="17"/>
  <c r="AO318" i="17" s="1"/>
  <c r="AL319" i="17"/>
  <c r="AO319" i="17" s="1"/>
  <c r="AL320" i="17"/>
  <c r="AO320" i="17" s="1"/>
  <c r="AL321" i="17"/>
  <c r="AO321" i="17" s="1"/>
  <c r="AL322" i="17"/>
  <c r="AO322" i="17" s="1"/>
  <c r="AL323" i="17"/>
  <c r="AO323" i="17" s="1"/>
  <c r="AL324" i="17"/>
  <c r="AO324" i="17" s="1"/>
  <c r="AL325" i="17"/>
  <c r="AO325" i="17" s="1"/>
  <c r="AL326" i="17"/>
  <c r="AO326" i="17" s="1"/>
  <c r="AL327" i="17"/>
  <c r="AO327" i="17" s="1"/>
  <c r="AL328" i="17"/>
  <c r="AO328" i="17" s="1"/>
  <c r="AL329" i="17"/>
  <c r="AO329" i="17" s="1"/>
  <c r="AL330" i="17"/>
  <c r="AO330" i="17" s="1"/>
  <c r="AL331" i="17"/>
  <c r="AO331" i="17" s="1"/>
  <c r="AL332" i="17"/>
  <c r="AO332" i="17" s="1"/>
  <c r="AL333" i="17"/>
  <c r="AO333" i="17" s="1"/>
  <c r="AL334" i="17"/>
  <c r="AO334" i="17" s="1"/>
  <c r="AL335" i="17"/>
  <c r="AO335" i="17" s="1"/>
  <c r="AL336" i="17"/>
  <c r="AO336" i="17" s="1"/>
  <c r="AL337" i="17"/>
  <c r="AO337" i="17" s="1"/>
  <c r="AL338" i="17"/>
  <c r="AO338" i="17" s="1"/>
  <c r="AL339" i="17"/>
  <c r="AO339" i="17" s="1"/>
  <c r="AL340" i="17"/>
  <c r="AO340" i="17" s="1"/>
  <c r="AL341" i="17"/>
  <c r="AO341" i="17" s="1"/>
  <c r="AL342" i="17"/>
  <c r="AO342" i="17" s="1"/>
  <c r="AL343" i="17"/>
  <c r="AO343" i="17" s="1"/>
  <c r="AL344" i="17"/>
  <c r="AO344" i="17" s="1"/>
  <c r="AL345" i="17"/>
  <c r="AO345" i="17" s="1"/>
  <c r="AL346" i="17"/>
  <c r="AO346" i="17" s="1"/>
  <c r="AL347" i="17"/>
  <c r="AO347" i="17" s="1"/>
  <c r="AL348" i="17"/>
  <c r="AO348" i="17" s="1"/>
  <c r="AL349" i="17"/>
  <c r="AO349" i="17" s="1"/>
  <c r="AL350" i="17"/>
  <c r="AO350" i="17" s="1"/>
  <c r="AL351" i="17"/>
  <c r="AO351" i="17" s="1"/>
  <c r="AL352" i="17"/>
  <c r="AO352" i="17" s="1"/>
  <c r="AL353" i="17"/>
  <c r="AO353" i="17" s="1"/>
  <c r="AL354" i="17"/>
  <c r="AO354" i="17" s="1"/>
  <c r="AL355" i="17"/>
  <c r="AO355" i="17" s="1"/>
  <c r="AL356" i="17"/>
  <c r="AO356" i="17" s="1"/>
  <c r="AL357" i="17"/>
  <c r="AO357" i="17" s="1"/>
  <c r="AL358" i="17"/>
  <c r="AO358" i="17" s="1"/>
  <c r="AL359" i="17"/>
  <c r="AO359" i="17" s="1"/>
  <c r="AL360" i="17"/>
  <c r="AO360" i="17" s="1"/>
  <c r="AL361" i="17"/>
  <c r="AO361" i="17" s="1"/>
  <c r="AL362" i="17"/>
  <c r="AO362" i="17" s="1"/>
  <c r="AL363" i="17"/>
  <c r="AO363" i="17" s="1"/>
  <c r="AL364" i="17"/>
  <c r="AO364" i="17" s="1"/>
  <c r="AL365" i="17"/>
  <c r="AO365" i="17" s="1"/>
  <c r="AL366" i="17"/>
  <c r="AO366" i="17" s="1"/>
  <c r="AL367" i="17"/>
  <c r="AO367" i="17" s="1"/>
  <c r="AL368" i="17"/>
  <c r="AO368" i="17" s="1"/>
  <c r="AL369" i="17"/>
  <c r="AO369" i="17" s="1"/>
  <c r="AL370" i="17"/>
  <c r="AO370" i="17" s="1"/>
  <c r="AL371" i="17"/>
  <c r="AO371" i="17" s="1"/>
  <c r="AL372" i="17"/>
  <c r="AO372" i="17" s="1"/>
  <c r="AL373" i="17"/>
  <c r="AO373" i="17" s="1"/>
  <c r="AL374" i="17"/>
  <c r="AO374" i="17" s="1"/>
  <c r="AL375" i="17"/>
  <c r="AO375" i="17" s="1"/>
  <c r="AL376" i="17"/>
  <c r="AO376" i="17" s="1"/>
  <c r="AL377" i="17"/>
  <c r="AO377" i="17" s="1"/>
  <c r="AL378" i="17"/>
  <c r="AO378" i="17" s="1"/>
  <c r="AL379" i="17"/>
  <c r="AO379" i="17" s="1"/>
  <c r="AL380" i="17"/>
  <c r="AO380" i="17" s="1"/>
  <c r="AL381" i="17"/>
  <c r="AO381" i="17" s="1"/>
  <c r="AL382" i="17"/>
  <c r="AO382" i="17" s="1"/>
  <c r="AL383" i="17"/>
  <c r="AO383" i="17" s="1"/>
  <c r="AL384" i="17"/>
  <c r="AO384" i="17" s="1"/>
  <c r="AL385" i="17"/>
  <c r="AO385" i="17" s="1"/>
  <c r="AL386" i="17"/>
  <c r="AO386" i="17" s="1"/>
  <c r="AL387" i="17"/>
  <c r="AO387" i="17" s="1"/>
  <c r="AL388" i="17"/>
  <c r="AO388" i="17" s="1"/>
  <c r="AL389" i="17"/>
  <c r="AO389" i="17" s="1"/>
  <c r="AL390" i="17"/>
  <c r="AO390" i="17" s="1"/>
  <c r="AL391" i="17"/>
  <c r="AO391" i="17" s="1"/>
  <c r="AL392" i="17"/>
  <c r="AO392" i="17" s="1"/>
  <c r="AL393" i="17"/>
  <c r="AO393" i="17" s="1"/>
  <c r="AL394" i="17"/>
  <c r="AO394" i="17" s="1"/>
  <c r="AL395" i="17"/>
  <c r="AO395" i="17" s="1"/>
  <c r="AL396" i="17"/>
  <c r="AO396" i="17" s="1"/>
  <c r="AL397" i="17"/>
  <c r="AO397" i="17" s="1"/>
  <c r="AL398" i="17"/>
  <c r="AO398" i="17" s="1"/>
  <c r="AL399" i="17"/>
  <c r="AO399" i="17" s="1"/>
  <c r="AL400" i="17"/>
  <c r="AO400" i="17" s="1"/>
  <c r="AL401" i="17"/>
  <c r="AO401" i="17" s="1"/>
  <c r="AL402" i="17"/>
  <c r="AO402" i="17" s="1"/>
  <c r="AL403" i="17"/>
  <c r="AO403" i="17" s="1"/>
  <c r="AL404" i="17"/>
  <c r="AO404" i="17" s="1"/>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O256" i="16" s="1"/>
  <c r="AL257" i="16"/>
  <c r="AO257" i="16" s="1"/>
  <c r="AL258" i="16"/>
  <c r="AO258" i="16" s="1"/>
  <c r="AL259" i="16"/>
  <c r="AO259" i="16" s="1"/>
  <c r="AL260" i="16"/>
  <c r="AO260" i="16" s="1"/>
  <c r="AL261" i="16"/>
  <c r="AO261" i="16" s="1"/>
  <c r="AL262" i="16"/>
  <c r="AO262" i="16" s="1"/>
  <c r="AL263" i="16"/>
  <c r="AO263" i="16" s="1"/>
  <c r="AL264" i="16"/>
  <c r="AO264" i="16" s="1"/>
  <c r="AL265" i="16"/>
  <c r="AO265" i="16" s="1"/>
  <c r="AL266" i="16"/>
  <c r="AO266" i="16" s="1"/>
  <c r="AL267" i="16"/>
  <c r="AO267" i="16" s="1"/>
  <c r="AL268" i="16"/>
  <c r="AO268" i="16" s="1"/>
  <c r="AL269" i="16"/>
  <c r="AO269" i="16" s="1"/>
  <c r="AL270" i="16"/>
  <c r="AO270" i="16" s="1"/>
  <c r="AL271" i="16"/>
  <c r="AO271" i="16" s="1"/>
  <c r="AL272" i="16"/>
  <c r="AO272" i="16" s="1"/>
  <c r="AL273" i="16"/>
  <c r="AO273" i="16" s="1"/>
  <c r="AL274" i="16"/>
  <c r="AO274" i="16" s="1"/>
  <c r="AL275" i="16"/>
  <c r="AO275" i="16" s="1"/>
  <c r="AL276" i="16"/>
  <c r="AO276" i="16" s="1"/>
  <c r="AL277" i="16"/>
  <c r="AO277" i="16" s="1"/>
  <c r="AL278" i="16"/>
  <c r="AO278" i="16" s="1"/>
  <c r="AL279" i="16"/>
  <c r="AO279" i="16" s="1"/>
  <c r="AL280" i="16"/>
  <c r="AO280" i="16" s="1"/>
  <c r="AL281" i="16"/>
  <c r="AO281" i="16" s="1"/>
  <c r="AL282" i="16"/>
  <c r="AO282" i="16" s="1"/>
  <c r="AL283" i="16"/>
  <c r="AO283" i="16" s="1"/>
  <c r="AL284" i="16"/>
  <c r="AO284" i="16" s="1"/>
  <c r="AL285" i="16"/>
  <c r="AO285" i="16" s="1"/>
  <c r="AL286" i="16"/>
  <c r="AO286" i="16" s="1"/>
  <c r="AL287" i="16"/>
  <c r="AO287" i="16" s="1"/>
  <c r="AL288" i="16"/>
  <c r="AO288" i="16" s="1"/>
  <c r="AL289" i="16"/>
  <c r="AO289" i="16" s="1"/>
  <c r="AL290" i="16"/>
  <c r="AO290" i="16" s="1"/>
  <c r="AL291" i="16"/>
  <c r="AO291" i="16" s="1"/>
  <c r="AL292" i="16"/>
  <c r="AO292" i="16" s="1"/>
  <c r="AL293" i="16"/>
  <c r="AO293" i="16" s="1"/>
  <c r="AL294" i="16"/>
  <c r="AO294" i="16" s="1"/>
  <c r="AL295" i="16"/>
  <c r="AO295" i="16" s="1"/>
  <c r="AL296" i="16"/>
  <c r="AO296" i="16" s="1"/>
  <c r="AL297" i="16"/>
  <c r="AO297" i="16" s="1"/>
  <c r="AL298" i="16"/>
  <c r="AO298" i="16" s="1"/>
  <c r="AL299" i="16"/>
  <c r="AO299" i="16" s="1"/>
  <c r="AL300" i="16"/>
  <c r="AO300" i="16" s="1"/>
  <c r="AL301" i="16"/>
  <c r="AO301" i="16" s="1"/>
  <c r="AL302" i="16"/>
  <c r="AO302" i="16" s="1"/>
  <c r="AL303" i="16"/>
  <c r="AO303" i="16" s="1"/>
  <c r="AL304" i="16"/>
  <c r="AO304" i="16" s="1"/>
  <c r="AL305" i="16"/>
  <c r="AO305" i="16" s="1"/>
  <c r="AL306" i="16"/>
  <c r="AO306" i="16" s="1"/>
  <c r="AL307" i="16"/>
  <c r="AO307" i="16" s="1"/>
  <c r="AL308" i="16"/>
  <c r="AO308" i="16" s="1"/>
  <c r="AL309" i="16"/>
  <c r="AO309" i="16" s="1"/>
  <c r="AL310" i="16"/>
  <c r="AO310" i="16" s="1"/>
  <c r="AL311" i="16"/>
  <c r="AO311" i="16" s="1"/>
  <c r="AL226" i="28"/>
  <c r="AL227" i="28"/>
  <c r="AL228" i="28"/>
  <c r="AL229" i="28"/>
  <c r="AL230" i="28"/>
  <c r="AL231" i="28"/>
  <c r="AL232" i="28"/>
  <c r="AL233" i="28"/>
  <c r="AL234" i="28"/>
  <c r="AL235" i="28"/>
  <c r="AL236" i="28"/>
  <c r="AL237" i="28"/>
  <c r="AL238" i="28"/>
  <c r="AL239" i="28"/>
  <c r="AL240" i="28"/>
  <c r="AL241" i="28"/>
  <c r="AL242" i="28"/>
  <c r="AL243" i="28"/>
  <c r="AL244" i="28"/>
  <c r="AL245" i="28"/>
  <c r="AL246" i="28"/>
  <c r="AL247" i="28"/>
  <c r="AL248" i="28"/>
  <c r="AL249" i="28"/>
  <c r="AL250" i="28"/>
  <c r="AL251" i="28"/>
  <c r="AL252" i="28"/>
  <c r="AL253" i="28"/>
  <c r="AL254" i="28"/>
  <c r="AL255" i="28"/>
  <c r="AL256" i="28"/>
  <c r="AO256" i="28" s="1"/>
  <c r="AL257" i="28"/>
  <c r="AO257" i="28" s="1"/>
  <c r="AL258" i="28"/>
  <c r="AO258" i="28" s="1"/>
  <c r="AL259" i="28"/>
  <c r="AO259" i="28" s="1"/>
  <c r="AL260" i="28"/>
  <c r="AO260" i="28" s="1"/>
  <c r="AL261" i="28"/>
  <c r="AO261" i="28" s="1"/>
  <c r="AL262" i="28"/>
  <c r="AO262" i="28" s="1"/>
  <c r="AL263" i="28"/>
  <c r="AO263" i="28" s="1"/>
  <c r="AL264" i="28"/>
  <c r="AO264" i="28" s="1"/>
  <c r="AL265" i="28"/>
  <c r="AO265" i="28" s="1"/>
  <c r="AL266" i="28"/>
  <c r="AO266" i="28" s="1"/>
  <c r="AL267" i="28"/>
  <c r="AO267" i="28" s="1"/>
  <c r="AL268" i="28"/>
  <c r="AO268" i="28" s="1"/>
  <c r="AL269" i="28"/>
  <c r="AO269" i="28" s="1"/>
  <c r="AL270" i="28"/>
  <c r="AO270" i="28" s="1"/>
  <c r="AL271" i="28"/>
  <c r="AO271" i="28" s="1"/>
  <c r="AL272" i="28"/>
  <c r="AO272" i="28" s="1"/>
  <c r="AL273" i="28"/>
  <c r="AO273" i="28" s="1"/>
  <c r="AL274" i="28"/>
  <c r="AO274" i="28" s="1"/>
  <c r="AL275" i="28"/>
  <c r="AO275" i="28" s="1"/>
  <c r="AL276" i="28"/>
  <c r="AO276" i="28" s="1"/>
  <c r="AL277" i="28"/>
  <c r="AO277" i="28" s="1"/>
  <c r="AL278" i="28"/>
  <c r="AO278" i="28" s="1"/>
  <c r="AL279" i="28"/>
  <c r="AO279" i="28" s="1"/>
  <c r="AL280" i="28"/>
  <c r="AO280" i="28" s="1"/>
  <c r="AL281" i="28"/>
  <c r="AO281" i="28" s="1"/>
  <c r="AL282" i="28"/>
  <c r="AO282" i="28" s="1"/>
  <c r="AL283" i="28"/>
  <c r="AO283" i="28" s="1"/>
  <c r="AL284" i="28"/>
  <c r="AO284" i="28" s="1"/>
  <c r="AL285" i="28"/>
  <c r="AO285" i="28" s="1"/>
  <c r="AL286" i="28"/>
  <c r="AO286" i="28" s="1"/>
  <c r="AL287" i="28"/>
  <c r="AO287" i="28" s="1"/>
  <c r="AL288" i="28"/>
  <c r="AO288" i="28" s="1"/>
  <c r="AL289" i="28"/>
  <c r="AO289" i="28" s="1"/>
  <c r="AL290" i="28"/>
  <c r="AO290" i="28" s="1"/>
  <c r="AL291" i="28"/>
  <c r="AO291" i="28" s="1"/>
  <c r="AL292" i="28"/>
  <c r="AO292" i="28" s="1"/>
  <c r="AL293" i="28"/>
  <c r="AO293" i="28" s="1"/>
  <c r="AL294" i="28"/>
  <c r="AO294" i="28" s="1"/>
  <c r="AL295" i="28"/>
  <c r="AO295" i="28" s="1"/>
  <c r="AL296" i="28"/>
  <c r="AO296" i="28" s="1"/>
  <c r="AL297" i="28"/>
  <c r="AO297" i="28" s="1"/>
  <c r="AL298" i="28"/>
  <c r="AO298" i="28" s="1"/>
  <c r="AL299" i="28"/>
  <c r="AO299" i="28" s="1"/>
  <c r="AL300" i="28"/>
  <c r="AO300" i="28" s="1"/>
  <c r="AL301" i="28"/>
  <c r="AO301" i="28" s="1"/>
  <c r="AL302" i="28"/>
  <c r="AO302" i="28" s="1"/>
  <c r="AL303" i="28"/>
  <c r="AO303" i="28" s="1"/>
  <c r="AL304" i="28"/>
  <c r="AO304" i="28" s="1"/>
  <c r="AL305" i="28"/>
  <c r="AO305" i="28" s="1"/>
  <c r="AL306" i="28"/>
  <c r="AO306" i="28" s="1"/>
  <c r="AL307" i="28"/>
  <c r="AO307" i="28" s="1"/>
  <c r="AL308" i="28"/>
  <c r="AO308" i="28" s="1"/>
  <c r="AL309" i="28"/>
  <c r="AO309" i="28" s="1"/>
  <c r="AL310" i="28"/>
  <c r="AO310" i="28" s="1"/>
  <c r="AL311" i="28"/>
  <c r="AO311" i="28" s="1"/>
  <c r="AL312" i="28"/>
  <c r="AO312" i="28" s="1"/>
  <c r="AL313" i="28"/>
  <c r="AO313" i="28" s="1"/>
  <c r="AL224" i="17"/>
  <c r="AL225" i="17"/>
  <c r="AL226" i="17"/>
  <c r="AL227" i="17"/>
  <c r="AL228" i="17"/>
  <c r="AL229" i="17"/>
  <c r="AL230" i="17"/>
  <c r="AL231" i="17"/>
  <c r="AL232" i="17"/>
  <c r="AL233" i="17"/>
  <c r="AL234" i="17"/>
  <c r="AL235" i="17"/>
  <c r="AL236" i="17"/>
  <c r="AL237" i="17"/>
  <c r="AL238" i="17"/>
  <c r="AL239" i="17"/>
  <c r="AL240" i="17"/>
  <c r="AL241" i="17"/>
  <c r="AL242" i="17"/>
  <c r="AL243" i="17"/>
  <c r="AL244" i="17"/>
  <c r="AL245" i="17"/>
  <c r="AL246" i="17"/>
  <c r="AL247" i="17"/>
  <c r="AL248" i="17"/>
  <c r="AL249" i="17"/>
  <c r="AL250" i="17"/>
  <c r="AL251" i="17"/>
  <c r="AL252" i="17"/>
  <c r="AL253" i="17"/>
  <c r="AL254" i="17"/>
  <c r="AL255" i="17"/>
  <c r="AL256" i="17"/>
  <c r="AO256" i="17" s="1"/>
  <c r="AL257" i="17"/>
  <c r="AO257" i="17" s="1"/>
  <c r="AL258" i="17"/>
  <c r="AO258" i="17" s="1"/>
  <c r="AL259" i="17"/>
  <c r="AO259" i="17" s="1"/>
  <c r="AL260" i="17"/>
  <c r="AO260" i="17" s="1"/>
  <c r="AL261" i="17"/>
  <c r="AO261" i="17" s="1"/>
  <c r="AL262" i="17"/>
  <c r="AO262" i="17" s="1"/>
  <c r="AL263" i="17"/>
  <c r="AO263" i="17" s="1"/>
  <c r="AL264" i="17"/>
  <c r="AO264" i="17" s="1"/>
  <c r="AL265" i="17"/>
  <c r="AO265" i="17" s="1"/>
  <c r="AL266" i="17"/>
  <c r="AO266" i="17" s="1"/>
  <c r="AL267" i="17"/>
  <c r="AO267" i="17" s="1"/>
  <c r="AL268" i="17"/>
  <c r="AO268" i="17" s="1"/>
  <c r="AL269" i="17"/>
  <c r="AO269" i="17" s="1"/>
  <c r="AL270" i="17"/>
  <c r="AO270" i="17" s="1"/>
  <c r="AL271" i="17"/>
  <c r="AO271" i="17" s="1"/>
  <c r="AL272" i="17"/>
  <c r="AO272" i="17" s="1"/>
  <c r="AL273" i="17"/>
  <c r="AO273" i="17" s="1"/>
  <c r="AL274" i="17"/>
  <c r="AO274" i="17" s="1"/>
  <c r="AL275" i="17"/>
  <c r="AO275" i="17" s="1"/>
  <c r="AL276" i="17"/>
  <c r="AO276" i="17" s="1"/>
  <c r="AL277" i="17"/>
  <c r="AO277" i="17" s="1"/>
  <c r="AL278" i="17"/>
  <c r="AO278" i="17" s="1"/>
  <c r="AL279" i="17"/>
  <c r="AO279" i="17" s="1"/>
  <c r="AL280" i="17"/>
  <c r="AO280" i="17" s="1"/>
  <c r="AL281" i="17"/>
  <c r="AO281" i="17" s="1"/>
  <c r="AL282" i="17"/>
  <c r="AO282" i="17" s="1"/>
  <c r="AL283" i="17"/>
  <c r="AO283" i="17" s="1"/>
  <c r="AL284" i="17"/>
  <c r="AO284" i="17" s="1"/>
  <c r="AL285" i="17"/>
  <c r="AO285" i="17" s="1"/>
  <c r="AL286" i="17"/>
  <c r="AO286" i="17" s="1"/>
  <c r="AL287" i="17"/>
  <c r="AO287" i="17" s="1"/>
  <c r="AL288" i="17"/>
  <c r="AO288" i="17" s="1"/>
  <c r="AL289" i="17"/>
  <c r="AO289" i="17" s="1"/>
  <c r="AL290" i="17"/>
  <c r="AO290" i="17" s="1"/>
  <c r="AL291" i="17"/>
  <c r="AO291" i="17" s="1"/>
  <c r="AL292" i="17"/>
  <c r="AO292" i="17" s="1"/>
  <c r="AL293" i="17"/>
  <c r="AO293" i="17" s="1"/>
  <c r="AL294" i="17"/>
  <c r="AO294" i="17" s="1"/>
  <c r="AL295" i="17"/>
  <c r="AO295" i="17" s="1"/>
  <c r="AL296" i="17"/>
  <c r="AO296" i="17" s="1"/>
  <c r="AL297" i="17"/>
  <c r="AO297" i="17" s="1"/>
  <c r="AL298" i="17"/>
  <c r="AO298" i="17" s="1"/>
  <c r="AL299" i="17"/>
  <c r="AO299" i="17" s="1"/>
  <c r="AL300" i="17"/>
  <c r="AO300" i="17" s="1"/>
  <c r="AL301" i="17"/>
  <c r="AO301" i="17" s="1"/>
  <c r="AL302" i="17"/>
  <c r="AO302" i="17" s="1"/>
  <c r="AL303" i="17"/>
  <c r="AO303" i="17" s="1"/>
  <c r="AL304" i="17"/>
  <c r="AO304" i="17" s="1"/>
  <c r="AL305" i="17"/>
  <c r="AO305" i="17" s="1"/>
  <c r="AL306" i="17"/>
  <c r="AO306" i="17" s="1"/>
  <c r="AL307" i="17"/>
  <c r="AO307" i="17" s="1"/>
  <c r="AL308" i="17"/>
  <c r="AO308" i="17" s="1"/>
  <c r="AL309" i="17"/>
  <c r="AO309" i="17" s="1"/>
  <c r="AL310" i="17"/>
  <c r="AO310" i="17" s="1"/>
  <c r="AL311" i="17"/>
  <c r="AO311" i="17" s="1"/>
  <c r="AL193"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195" i="28"/>
  <c r="AL196" i="28"/>
  <c r="AL197" i="28"/>
  <c r="AL198" i="28"/>
  <c r="AL199" i="28"/>
  <c r="AL200" i="28"/>
  <c r="AL201" i="28"/>
  <c r="AL202" i="28"/>
  <c r="AL203" i="28"/>
  <c r="AL204" i="28"/>
  <c r="AL205" i="28"/>
  <c r="AL206" i="28"/>
  <c r="AL207" i="28"/>
  <c r="AL208" i="28"/>
  <c r="AL209" i="28"/>
  <c r="AL210" i="28"/>
  <c r="AL211" i="28"/>
  <c r="AL212" i="28"/>
  <c r="AL213" i="28"/>
  <c r="AL214" i="28"/>
  <c r="AL215" i="28"/>
  <c r="AL216" i="28"/>
  <c r="AL217" i="28"/>
  <c r="AL218" i="28"/>
  <c r="AL219" i="28"/>
  <c r="AL220" i="28"/>
  <c r="AL221" i="28"/>
  <c r="AL222" i="28"/>
  <c r="AL223" i="28"/>
  <c r="AL224" i="28"/>
  <c r="AL225" i="28"/>
  <c r="AL193" i="17"/>
  <c r="AL195" i="17"/>
  <c r="AL196" i="17"/>
  <c r="AL197" i="17"/>
  <c r="AL198" i="17"/>
  <c r="AL199" i="17"/>
  <c r="AL200" i="17"/>
  <c r="AL201" i="17"/>
  <c r="AL202" i="17"/>
  <c r="AL203" i="17"/>
  <c r="AL204" i="17"/>
  <c r="AL205" i="17"/>
  <c r="AL206" i="17"/>
  <c r="AL207" i="17"/>
  <c r="AL208" i="17"/>
  <c r="AL209" i="17"/>
  <c r="AL210" i="17"/>
  <c r="AL211" i="17"/>
  <c r="AL212" i="17"/>
  <c r="AL213" i="17"/>
  <c r="AL214" i="17"/>
  <c r="AL215" i="17"/>
  <c r="AL216" i="17"/>
  <c r="AL217" i="17"/>
  <c r="AL218" i="17"/>
  <c r="AL219" i="17"/>
  <c r="AL220" i="17"/>
  <c r="AL221" i="17"/>
  <c r="AL222" i="17"/>
  <c r="AL223" i="17"/>
  <c r="AL158" i="16"/>
  <c r="AL159" i="16"/>
  <c r="AL160" i="16"/>
  <c r="AL161" i="16"/>
  <c r="AL162"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60" i="28"/>
  <c r="AL161" i="28"/>
  <c r="AL162" i="28"/>
  <c r="AL164" i="28"/>
  <c r="AL165" i="28"/>
  <c r="AL166" i="28"/>
  <c r="AL167" i="28"/>
  <c r="AL168" i="28"/>
  <c r="AL169" i="28"/>
  <c r="AL170" i="28"/>
  <c r="AL171" i="28"/>
  <c r="AL172" i="28"/>
  <c r="AL173" i="28"/>
  <c r="AL174" i="28"/>
  <c r="AL175" i="28"/>
  <c r="AL176" i="28"/>
  <c r="AL177" i="28"/>
  <c r="AL178" i="28"/>
  <c r="AL179" i="28"/>
  <c r="AL180" i="28"/>
  <c r="AL181" i="28"/>
  <c r="AL182" i="28"/>
  <c r="AL183" i="28"/>
  <c r="AL184" i="28"/>
  <c r="AL185" i="28"/>
  <c r="AL186" i="28"/>
  <c r="AL187" i="28"/>
  <c r="AL188" i="28"/>
  <c r="AL189" i="28"/>
  <c r="AL190" i="28"/>
  <c r="AL191" i="28"/>
  <c r="AL192" i="28"/>
  <c r="AL193" i="28"/>
  <c r="AL158" i="17"/>
  <c r="AL159" i="17"/>
  <c r="AL160" i="17"/>
  <c r="AL161" i="17"/>
  <c r="AL162" i="17"/>
  <c r="AL164" i="17"/>
  <c r="AL165" i="17"/>
  <c r="AL166" i="17"/>
  <c r="AL167" i="17"/>
  <c r="AL168" i="17"/>
  <c r="AL169" i="17"/>
  <c r="AL170" i="17"/>
  <c r="AL171" i="17"/>
  <c r="AL172" i="17"/>
  <c r="AL173" i="17"/>
  <c r="AL174" i="17"/>
  <c r="AL175" i="17"/>
  <c r="AL176" i="17"/>
  <c r="AL177" i="17"/>
  <c r="AL178" i="17"/>
  <c r="AL179" i="17"/>
  <c r="AL180" i="17"/>
  <c r="AL181" i="17"/>
  <c r="AL182" i="17"/>
  <c r="AL183" i="17"/>
  <c r="AL184" i="17"/>
  <c r="AL185" i="17"/>
  <c r="AL186" i="17"/>
  <c r="AL187" i="17"/>
  <c r="AL188" i="17"/>
  <c r="AL189" i="17"/>
  <c r="AL190" i="17"/>
  <c r="AL191" i="17"/>
  <c r="AL192" i="17"/>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44" i="28"/>
  <c r="AL43" i="28"/>
  <c r="AL42"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3" i="28"/>
  <c r="AL104" i="28"/>
  <c r="AL105" i="28"/>
  <c r="AL106" i="28"/>
  <c r="AL107" i="28"/>
  <c r="AL108" i="28"/>
  <c r="AL109" i="28"/>
  <c r="AL110" i="28"/>
  <c r="AL111" i="28"/>
  <c r="AL112" i="28"/>
  <c r="AL113" i="28"/>
  <c r="AL114" i="28"/>
  <c r="AL115" i="28"/>
  <c r="AL116" i="28"/>
  <c r="AL117" i="28"/>
  <c r="AL118" i="28"/>
  <c r="AL119" i="28"/>
  <c r="AL120" i="28"/>
  <c r="AL121" i="28"/>
  <c r="AL122" i="28"/>
  <c r="AL123" i="28"/>
  <c r="AL124" i="28"/>
  <c r="AL125" i="28"/>
  <c r="AL126" i="28"/>
  <c r="AL127" i="28"/>
  <c r="AL128" i="28"/>
  <c r="AL129" i="28"/>
  <c r="AL130" i="28"/>
  <c r="AL131" i="28"/>
  <c r="AL132" i="28"/>
  <c r="AL133" i="28"/>
  <c r="AL134" i="28"/>
  <c r="AL135" i="28"/>
  <c r="AL136" i="28"/>
  <c r="AL137" i="28"/>
  <c r="AL138" i="28"/>
  <c r="AL139" i="28"/>
  <c r="AL140" i="28"/>
  <c r="AL141" i="28"/>
  <c r="AL142" i="28"/>
  <c r="AL143" i="28"/>
  <c r="AL144" i="28"/>
  <c r="AL145" i="28"/>
  <c r="AL146" i="28"/>
  <c r="AL147" i="28"/>
  <c r="AL148" i="28"/>
  <c r="AL149" i="28"/>
  <c r="AL150" i="28"/>
  <c r="AL151" i="28"/>
  <c r="AL152" i="28"/>
  <c r="AL153" i="28"/>
  <c r="AL154" i="28"/>
  <c r="AL155" i="28"/>
  <c r="AL156" i="28"/>
  <c r="AL157" i="28"/>
  <c r="AL158" i="28"/>
  <c r="AL159" i="28"/>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3" i="17"/>
  <c r="AL104" i="17"/>
  <c r="AL105" i="17"/>
  <c r="AL106" i="17"/>
  <c r="AL107" i="17"/>
  <c r="AL108" i="17"/>
  <c r="AL109" i="17"/>
  <c r="AL110" i="17"/>
  <c r="AL111" i="17"/>
  <c r="AL112" i="17"/>
  <c r="AL113" i="17"/>
  <c r="AL114" i="17"/>
  <c r="AL115" i="17"/>
  <c r="AL116" i="17"/>
  <c r="AL117" i="17"/>
  <c r="AL118" i="17"/>
  <c r="AL119" i="17"/>
  <c r="AL120" i="17"/>
  <c r="AL121" i="17"/>
  <c r="AL122" i="17"/>
  <c r="AL123" i="17"/>
  <c r="AL124" i="17"/>
  <c r="AL125" i="17"/>
  <c r="AL126" i="17"/>
  <c r="AL127" i="17"/>
  <c r="AL128" i="17"/>
  <c r="AL129" i="17"/>
  <c r="AL130" i="17"/>
  <c r="AL131" i="17"/>
  <c r="AL132" i="17"/>
  <c r="AL133" i="17"/>
  <c r="AL134" i="17"/>
  <c r="AL135" i="17"/>
  <c r="AL136" i="17"/>
  <c r="AL137" i="17"/>
  <c r="AL138" i="17"/>
  <c r="AL139" i="17"/>
  <c r="AL140" i="17"/>
  <c r="AL141" i="17"/>
  <c r="AL142" i="17"/>
  <c r="AL143" i="17"/>
  <c r="AL144" i="17"/>
  <c r="AL145" i="17"/>
  <c r="AL146" i="17"/>
  <c r="AL147" i="17"/>
  <c r="AL148" i="17"/>
  <c r="AL149" i="17"/>
  <c r="AL150" i="17"/>
  <c r="AL151" i="17"/>
  <c r="AL152" i="17"/>
  <c r="AL153" i="17"/>
  <c r="AL154" i="17"/>
  <c r="AL155" i="17"/>
  <c r="AL156" i="17"/>
  <c r="AL157" i="17"/>
  <c r="AM42" i="11"/>
  <c r="AL42" i="11"/>
  <c r="AK42" i="11"/>
  <c r="AN42" i="11" s="1"/>
  <c r="AJ43" i="11"/>
  <c r="L82" i="71" l="1"/>
  <c r="D23" i="17"/>
  <c r="B23" i="17" s="1"/>
  <c r="D23" i="16"/>
  <c r="B23" i="16" s="1"/>
  <c r="D23" i="28"/>
  <c r="B23" i="28" s="1"/>
  <c r="AO223"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55" i="28"/>
  <c r="AO255" i="16"/>
  <c r="AO192" i="17"/>
  <c r="AO193" i="28"/>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3" i="17"/>
  <c r="AO157" i="17"/>
  <c r="AO156"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2" i="17"/>
  <c r="AO161" i="17"/>
  <c r="AO160" i="17"/>
  <c r="AO159" i="17"/>
  <c r="AO158" i="17"/>
  <c r="AO162" i="28"/>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M43" i="11"/>
  <c r="AL43" i="11"/>
  <c r="AK43" i="11"/>
  <c r="AN43" i="11" s="1"/>
  <c r="AJ44" i="11"/>
  <c r="AJ45" i="11" s="1"/>
  <c r="M82" i="71" a="1"/>
  <c r="M82" i="71" l="1"/>
  <c r="N82" i="71" s="1"/>
  <c r="AL406" i="28"/>
  <c r="AO406" i="28" s="1"/>
  <c r="AL405" i="28"/>
  <c r="AO405" i="28" s="1"/>
  <c r="AL406" i="16"/>
  <c r="AO406" i="16" s="1"/>
  <c r="AL405" i="16"/>
  <c r="AO405" i="16" s="1"/>
  <c r="AL406" i="17"/>
  <c r="AO406" i="17" s="1"/>
  <c r="AL405" i="17"/>
  <c r="AO405" i="17" s="1"/>
  <c r="AO254" i="28"/>
  <c r="AO254" i="16"/>
  <c r="AO192" i="28"/>
  <c r="AO161" i="28"/>
  <c r="AL45" i="11"/>
  <c r="AM45" i="11"/>
  <c r="AK45" i="11"/>
  <c r="AN45" i="11" s="1"/>
  <c r="AM44" i="11"/>
  <c r="AL44" i="11"/>
  <c r="AK44" i="11"/>
  <c r="AN44" i="11" s="1"/>
  <c r="AJ46" i="11"/>
  <c r="K82" i="71" l="1"/>
  <c r="AO253" i="28"/>
  <c r="AO253" i="16"/>
  <c r="AO191" i="28"/>
  <c r="AO160" i="28"/>
  <c r="AK46" i="11"/>
  <c r="AN46" i="11" s="1"/>
  <c r="AM46" i="11"/>
  <c r="AL46" i="11"/>
  <c r="AJ47" i="11"/>
  <c r="L83" i="71" l="1"/>
  <c r="AO252" i="28"/>
  <c r="AO251" i="28" s="1"/>
  <c r="AO190" i="28"/>
  <c r="AO252" i="16"/>
  <c r="AO159" i="28"/>
  <c r="AM47" i="11"/>
  <c r="AK47" i="11"/>
  <c r="AN47" i="11" s="1"/>
  <c r="AL47" i="11"/>
  <c r="AJ48" i="11"/>
  <c r="M83" i="71" a="1"/>
  <c r="M83" i="71" l="1"/>
  <c r="N83" i="71" s="1"/>
  <c r="AO189" i="28"/>
  <c r="AO250" i="28"/>
  <c r="AO251" i="16"/>
  <c r="AO158" i="28"/>
  <c r="AM48" i="11"/>
  <c r="AL48" i="11"/>
  <c r="AK48" i="11"/>
  <c r="AN48" i="11" s="1"/>
  <c r="AJ49" i="11"/>
  <c r="K83" i="71" l="1"/>
  <c r="AO188" i="28"/>
  <c r="AO250" i="16"/>
  <c r="AO249" i="28"/>
  <c r="AO157" i="28"/>
  <c r="AL49" i="11"/>
  <c r="AM49" i="11"/>
  <c r="AK49" i="11"/>
  <c r="AN49" i="11" s="1"/>
  <c r="AJ50" i="11"/>
  <c r="L84" i="71" l="1"/>
  <c r="AO187" i="28"/>
  <c r="AO248" i="28"/>
  <c r="AO249" i="16"/>
  <c r="AO156" i="28"/>
  <c r="AL50" i="11"/>
  <c r="AM50" i="11"/>
  <c r="AK50" i="11"/>
  <c r="AN50" i="11" s="1"/>
  <c r="AJ51" i="11"/>
  <c r="M84" i="71" a="1"/>
  <c r="M84" i="71" l="1"/>
  <c r="N84" i="71" s="1"/>
  <c r="AO186" i="28"/>
  <c r="AO248" i="16"/>
  <c r="AO247" i="28"/>
  <c r="AO155" i="28"/>
  <c r="AM51" i="11"/>
  <c r="AK51" i="11"/>
  <c r="AN51" i="11" s="1"/>
  <c r="AL51" i="11"/>
  <c r="AJ52" i="11"/>
  <c r="K84" i="71" l="1"/>
  <c r="AO185" i="28"/>
  <c r="AO154" i="28"/>
  <c r="AO246" i="28"/>
  <c r="AO247" i="16"/>
  <c r="AM52" i="11"/>
  <c r="AL52" i="11"/>
  <c r="AK52" i="11"/>
  <c r="AN52" i="11" s="1"/>
  <c r="AJ53" i="11"/>
  <c r="L85" i="71" l="1"/>
  <c r="AO184" i="28"/>
  <c r="AO153" i="28"/>
  <c r="AO246" i="16"/>
  <c r="AO245" i="28"/>
  <c r="AL53" i="11"/>
  <c r="AM53" i="11"/>
  <c r="AK53" i="11"/>
  <c r="AN53" i="11" s="1"/>
  <c r="AJ54" i="11"/>
  <c r="M85" i="71" a="1"/>
  <c r="M85" i="71" l="1"/>
  <c r="N85" i="71" s="1"/>
  <c r="AO183" i="28"/>
  <c r="AO152" i="28"/>
  <c r="AO244" i="28"/>
  <c r="AO245" i="16"/>
  <c r="AL54" i="11"/>
  <c r="AK54" i="11"/>
  <c r="AN54" i="11" s="1"/>
  <c r="AM54" i="11"/>
  <c r="AJ55" i="11"/>
  <c r="K85" i="71" l="1"/>
  <c r="AO151" i="28"/>
  <c r="AO182" i="28"/>
  <c r="AO244" i="16"/>
  <c r="AO243" i="28"/>
  <c r="AM55" i="11"/>
  <c r="AL55" i="11"/>
  <c r="AK55" i="11"/>
  <c r="AN55" i="11" s="1"/>
  <c r="AJ56" i="11"/>
  <c r="L86" i="71" l="1"/>
  <c r="AO150" i="28"/>
  <c r="AO181" i="28"/>
  <c r="AO242" i="28"/>
  <c r="AO243" i="16"/>
  <c r="AM56" i="11"/>
  <c r="AK56" i="11"/>
  <c r="AN56" i="11" s="1"/>
  <c r="AL56" i="11"/>
  <c r="AJ57" i="11"/>
  <c r="M86" i="71" a="1"/>
  <c r="M86" i="71" l="1"/>
  <c r="N86" i="71" s="1"/>
  <c r="AO149" i="28"/>
  <c r="AO180" i="28"/>
  <c r="AO242" i="16"/>
  <c r="AO241" i="28"/>
  <c r="AL57" i="11"/>
  <c r="AK57" i="11"/>
  <c r="AN57" i="11" s="1"/>
  <c r="AM57" i="11"/>
  <c r="AJ58" i="11"/>
  <c r="K86" i="71" l="1"/>
  <c r="AO179" i="28"/>
  <c r="AO148" i="28"/>
  <c r="AO240" i="28"/>
  <c r="AO241" i="16"/>
  <c r="AK58" i="11"/>
  <c r="AN58" i="11" s="1"/>
  <c r="AL58" i="11"/>
  <c r="AM58" i="11"/>
  <c r="AJ59" i="11"/>
  <c r="L87" i="71" l="1"/>
  <c r="AO178" i="28"/>
  <c r="AO147" i="28"/>
  <c r="AO240" i="16"/>
  <c r="AO239" i="28"/>
  <c r="AM59" i="11"/>
  <c r="AK59" i="11"/>
  <c r="AN59" i="11" s="1"/>
  <c r="AL59" i="11"/>
  <c r="AJ60" i="11"/>
  <c r="AO146" i="28" l="1"/>
  <c r="AO177" i="28"/>
  <c r="AO238" i="28"/>
  <c r="AO239" i="16"/>
  <c r="AM60" i="11"/>
  <c r="AL60" i="11"/>
  <c r="AK60" i="11"/>
  <c r="AN60" i="11" s="1"/>
  <c r="AJ61" i="11"/>
  <c r="AO176" i="28" l="1"/>
  <c r="AO145" i="28"/>
  <c r="AO238" i="16"/>
  <c r="AO237" i="28"/>
  <c r="AL61" i="11"/>
  <c r="AK61" i="11"/>
  <c r="AN61" i="11" s="1"/>
  <c r="AM61" i="11"/>
  <c r="AJ62" i="11"/>
  <c r="AO144" i="28" l="1"/>
  <c r="AO175" i="28"/>
  <c r="AO236" i="28"/>
  <c r="AO237" i="16"/>
  <c r="AM62" i="11"/>
  <c r="AL62" i="11"/>
  <c r="AK62" i="11"/>
  <c r="AN62" i="11" s="1"/>
  <c r="AJ63" i="11"/>
  <c r="AO143" i="28" l="1"/>
  <c r="AO174" i="28"/>
  <c r="AO236" i="16"/>
  <c r="AO235" i="28"/>
  <c r="AM63" i="11"/>
  <c r="AL63" i="11"/>
  <c r="AK63" i="11"/>
  <c r="AN63" i="11" s="1"/>
  <c r="AJ64" i="11"/>
  <c r="AO173" i="28" l="1"/>
  <c r="AO142" i="28"/>
  <c r="AO234" i="28"/>
  <c r="AO235" i="16"/>
  <c r="AL64" i="11"/>
  <c r="AM64" i="11"/>
  <c r="AK64" i="11"/>
  <c r="AN64" i="11" s="1"/>
  <c r="AJ65" i="11"/>
  <c r="AO141" i="28" l="1"/>
  <c r="AO172" i="28"/>
  <c r="AO234" i="16"/>
  <c r="AO233" i="28"/>
  <c r="AL65" i="11"/>
  <c r="AM65" i="11"/>
  <c r="AK65" i="11"/>
  <c r="AN65" i="11" s="1"/>
  <c r="AJ66" i="11"/>
  <c r="AO171" i="28" l="1"/>
  <c r="AO140" i="28"/>
  <c r="AO232" i="28"/>
  <c r="AO233" i="16"/>
  <c r="AM66" i="11"/>
  <c r="AK66" i="11"/>
  <c r="AN66" i="11" s="1"/>
  <c r="AL66" i="11"/>
  <c r="AJ67" i="11"/>
  <c r="AO170" i="28" l="1"/>
  <c r="AO139" i="28"/>
  <c r="AO232" i="16"/>
  <c r="AO231" i="28"/>
  <c r="AM67" i="11"/>
  <c r="AK67" i="11"/>
  <c r="AN67" i="11" s="1"/>
  <c r="AL67" i="11"/>
  <c r="AJ68" i="11"/>
  <c r="AO138" i="28" l="1"/>
  <c r="AO169" i="28"/>
  <c r="AO230" i="28"/>
  <c r="AO231" i="16"/>
  <c r="AM68" i="11"/>
  <c r="AL68" i="11"/>
  <c r="AK68" i="11"/>
  <c r="AN68" i="11" s="1"/>
  <c r="AJ69" i="11"/>
  <c r="AO137" i="28" l="1"/>
  <c r="AO168" i="28"/>
  <c r="AO230" i="16"/>
  <c r="AO229" i="28"/>
  <c r="AL69" i="11"/>
  <c r="AM69" i="11"/>
  <c r="AK69" i="11"/>
  <c r="AN69" i="11" s="1"/>
  <c r="AJ70" i="11"/>
  <c r="AO136" i="28" l="1"/>
  <c r="AO167" i="28"/>
  <c r="AO228" i="28"/>
  <c r="AO229" i="16"/>
  <c r="AK70" i="11"/>
  <c r="AN70" i="11" s="1"/>
  <c r="AM70" i="11"/>
  <c r="AL70" i="11"/>
  <c r="AJ71" i="11"/>
  <c r="AO166" i="28" l="1"/>
  <c r="AO135" i="28"/>
  <c r="AO228" i="16"/>
  <c r="AO227" i="28"/>
  <c r="AM71" i="11"/>
  <c r="AL71" i="11"/>
  <c r="AK71" i="11"/>
  <c r="AN71" i="11" s="1"/>
  <c r="AJ72" i="11"/>
  <c r="AO165" i="28" l="1"/>
  <c r="AO134" i="28"/>
  <c r="AO226" i="28"/>
  <c r="AO227" i="16"/>
  <c r="AM72" i="11"/>
  <c r="AL72" i="11"/>
  <c r="AK72" i="11"/>
  <c r="AN72" i="11" s="1"/>
  <c r="AJ73" i="11"/>
  <c r="AO164" i="28" l="1"/>
  <c r="AO133" i="28"/>
  <c r="AO226" i="16"/>
  <c r="AO225" i="28"/>
  <c r="AL73" i="11"/>
  <c r="AM73" i="11"/>
  <c r="AK73" i="11"/>
  <c r="AN73" i="11" s="1"/>
  <c r="AJ74" i="11"/>
  <c r="AO163" i="28" l="1"/>
  <c r="AO132" i="28"/>
  <c r="AO224" i="28"/>
  <c r="AO225" i="16"/>
  <c r="AL74" i="11"/>
  <c r="AK74" i="11"/>
  <c r="AN74" i="11" s="1"/>
  <c r="AM74" i="11"/>
  <c r="AJ75" i="11"/>
  <c r="AO131" i="28" l="1"/>
  <c r="AO224" i="16"/>
  <c r="AO223" i="28"/>
  <c r="AM75" i="11"/>
  <c r="AL75" i="11"/>
  <c r="AK75" i="11"/>
  <c r="AN75" i="11" s="1"/>
  <c r="AJ76" i="11"/>
  <c r="AO130" i="28" l="1"/>
  <c r="AO222" i="28"/>
  <c r="AO223" i="16"/>
  <c r="AM76" i="11"/>
  <c r="AK76" i="11"/>
  <c r="AN76" i="11" s="1"/>
  <c r="AL76" i="11"/>
  <c r="AJ77" i="11"/>
  <c r="AO221" i="28" l="1"/>
  <c r="AO129" i="28"/>
  <c r="AO222" i="16"/>
  <c r="AL77" i="11"/>
  <c r="AM77" i="11"/>
  <c r="AK77" i="11"/>
  <c r="AN77" i="11" s="1"/>
  <c r="AJ78" i="11"/>
  <c r="AO220" i="28" l="1"/>
  <c r="AO128" i="28"/>
  <c r="AO221" i="16"/>
  <c r="AM78" i="11"/>
  <c r="AK78" i="11"/>
  <c r="AN78" i="11" s="1"/>
  <c r="AL78" i="11"/>
  <c r="AJ79" i="11"/>
  <c r="AO219" i="28" l="1"/>
  <c r="AO220" i="16"/>
  <c r="AO127" i="28"/>
  <c r="AM79" i="11"/>
  <c r="AK79" i="11"/>
  <c r="AN79" i="11" s="1"/>
  <c r="AL79" i="11"/>
  <c r="AJ80" i="11"/>
  <c r="AO126" i="28" l="1"/>
  <c r="AO219" i="16"/>
  <c r="AO218" i="28"/>
  <c r="AM80" i="11"/>
  <c r="AK80" i="11"/>
  <c r="AN80" i="11" s="1"/>
  <c r="AL80" i="11"/>
  <c r="AJ81" i="11"/>
  <c r="AO125" i="28" l="1"/>
  <c r="AO217" i="28"/>
  <c r="AO218" i="16"/>
  <c r="AL81" i="11"/>
  <c r="AM81" i="11"/>
  <c r="AK81" i="11"/>
  <c r="AN81" i="11" s="1"/>
  <c r="AJ82" i="11"/>
  <c r="AO124" i="28" l="1"/>
  <c r="AO216" i="28"/>
  <c r="AO217" i="16"/>
  <c r="AL82" i="11"/>
  <c r="AM82" i="11"/>
  <c r="AK82" i="11"/>
  <c r="AN82" i="11" s="1"/>
  <c r="AJ83" i="11"/>
  <c r="AO215" i="28" l="1"/>
  <c r="AO123" i="28"/>
  <c r="AO216" i="16"/>
  <c r="AM83" i="11"/>
  <c r="AK83" i="11"/>
  <c r="AN83" i="11" s="1"/>
  <c r="AL83" i="11"/>
  <c r="AJ84" i="11"/>
  <c r="AO215" i="16" l="1"/>
  <c r="AO122" i="28"/>
  <c r="AO214" i="28"/>
  <c r="AM84" i="11"/>
  <c r="AK84" i="11"/>
  <c r="AN84" i="11" s="1"/>
  <c r="AL84" i="11"/>
  <c r="AJ85" i="11"/>
  <c r="C203" i="70" a="1"/>
  <c r="C134" i="70" a="1"/>
  <c r="C102" i="68" a="1"/>
  <c r="C193" i="68" a="1"/>
  <c r="C205" i="68" a="1"/>
  <c r="C126" i="70" a="1"/>
  <c r="C109" i="72" a="1"/>
  <c r="D211" i="68" a="1"/>
  <c r="C107" i="68" a="1"/>
  <c r="C186" i="68" a="1"/>
  <c r="C189" i="72" a="1"/>
  <c r="D105" i="69" a="1"/>
  <c r="D225" i="68" a="1"/>
  <c r="C144" i="72" a="1"/>
  <c r="D153" i="70" a="1"/>
  <c r="C34" i="68" a="1"/>
  <c r="D203" i="70" a="1"/>
  <c r="C111" i="72" a="1"/>
  <c r="D197" i="72" a="1"/>
  <c r="C121" i="70" a="1"/>
  <c r="D188" i="70" a="1"/>
  <c r="D17" i="71" a="1"/>
  <c r="D205" i="72" a="1"/>
  <c r="C214" i="70" a="1"/>
  <c r="C30" i="68" a="1"/>
  <c r="D85" i="69" a="1"/>
  <c r="D212" i="70" a="1"/>
  <c r="C127" i="70" a="1"/>
  <c r="C154" i="72" a="1"/>
  <c r="D167" i="73" a="1"/>
  <c r="D122" i="73" a="1"/>
  <c r="D167" i="68" a="1"/>
  <c r="D151" i="69" a="1"/>
  <c r="C183" i="70" a="1"/>
  <c r="C219" i="72" a="1"/>
  <c r="C224" i="72" a="1"/>
  <c r="D107" i="69" a="1"/>
  <c r="D92" i="69" a="1"/>
  <c r="C92" i="70" a="1"/>
  <c r="C68" i="68" a="1"/>
  <c r="D59" i="70" a="1"/>
  <c r="C146" i="70" a="1"/>
  <c r="D139" i="71" a="1"/>
  <c r="C189" i="68" a="1"/>
  <c r="C166" i="72" a="1"/>
  <c r="C74" i="70" a="1"/>
  <c r="D45" i="69" a="1"/>
  <c r="D166" i="70" a="1"/>
  <c r="C79" i="70" a="1"/>
  <c r="C208" i="68" a="1"/>
  <c r="D199" i="70" a="1"/>
  <c r="C37" i="72" a="1"/>
  <c r="D217" i="68" a="1"/>
  <c r="D112" i="68" a="1"/>
  <c r="D140" i="70" a="1"/>
  <c r="C59" i="70" a="1"/>
  <c r="D126" i="71" a="1"/>
  <c r="D124" i="70" a="1"/>
  <c r="D114" i="68" a="1"/>
  <c r="C92" i="68" a="1"/>
  <c r="D209" i="68" a="1"/>
  <c r="C69" i="72" a="1"/>
  <c r="D18" i="69" a="1"/>
  <c r="C226" i="72" a="1"/>
  <c r="D76" i="70" a="1"/>
  <c r="C228" i="70" a="1"/>
  <c r="D38" i="71" a="1"/>
  <c r="C117" i="68" a="1"/>
  <c r="C110" i="70" a="1"/>
  <c r="D161" i="71" a="1"/>
  <c r="C71" i="68" a="1"/>
  <c r="D177" i="69" a="1"/>
  <c r="D75" i="69" a="1"/>
  <c r="C117" i="72" a="1"/>
  <c r="C89" i="70" a="1"/>
  <c r="D51" i="69" a="1"/>
  <c r="D53" i="70" a="1"/>
  <c r="C65" i="72" a="1"/>
  <c r="D53" i="71" a="1"/>
  <c r="D160" i="71" a="1"/>
  <c r="C203" i="72" a="1"/>
  <c r="D164" i="71" a="1"/>
  <c r="D36" i="70" a="1"/>
  <c r="C130" i="68" a="1"/>
  <c r="D227" i="72" a="1"/>
  <c r="C43" i="70" a="1"/>
  <c r="D100" i="73" a="1"/>
  <c r="C183" i="68" a="1"/>
  <c r="C207" i="68" a="1"/>
  <c r="D72" i="71" a="1"/>
  <c r="C166" i="68" a="1"/>
  <c r="D87" i="70" a="1"/>
  <c r="D92" i="70" a="1"/>
  <c r="C225" i="72" a="1"/>
  <c r="D36" i="73" a="1"/>
  <c r="D85" i="71" a="1"/>
  <c r="C142" i="68" a="1"/>
  <c r="D164" i="68" a="1"/>
  <c r="D90" i="69" a="1"/>
  <c r="D121" i="70" a="1"/>
  <c r="C118" i="70" a="1"/>
  <c r="D157" i="73" a="1"/>
  <c r="D157" i="68" a="1"/>
  <c r="C52" i="68" a="1"/>
  <c r="C196" i="72" a="1"/>
  <c r="C95" i="68" a="1"/>
  <c r="D111" i="73" a="1"/>
  <c r="D111" i="69" a="1"/>
  <c r="D60" i="71" a="1"/>
  <c r="C171" i="68" a="1"/>
  <c r="C176" i="68" a="1"/>
  <c r="D46" i="69" a="1"/>
  <c r="D104" i="71" a="1"/>
  <c r="C42" i="68" a="1"/>
  <c r="D158" i="71" a="1"/>
  <c r="D28" i="70" a="1"/>
  <c r="D112" i="73" a="1"/>
  <c r="D78" i="71" a="1"/>
  <c r="D29" i="73" a="1"/>
  <c r="D101" i="71" a="1"/>
  <c r="D115" i="70" a="1"/>
  <c r="C168" i="70" a="1"/>
  <c r="D100" i="68" a="1"/>
  <c r="D96" i="69" a="1"/>
  <c r="D38" i="70" a="1"/>
  <c r="D49" i="70" a="1"/>
  <c r="C122" i="72" a="1"/>
  <c r="C101" i="72" a="1"/>
  <c r="C99" i="70" a="1"/>
  <c r="D93" i="70" a="1"/>
  <c r="C180" i="72" a="1"/>
  <c r="D207" i="72" a="1"/>
  <c r="D114" i="73" a="1"/>
  <c r="C168" i="72" a="1"/>
  <c r="C85" i="72" a="1"/>
  <c r="D18" i="70" a="1"/>
  <c r="D143" i="70" a="1"/>
  <c r="C115" i="68" a="1"/>
  <c r="C34" i="72" a="1"/>
  <c r="C206" i="68" a="1"/>
  <c r="C19" i="70" a="1"/>
  <c r="D125" i="68" a="1"/>
  <c r="C35" i="70" a="1"/>
  <c r="D120" i="70" a="1"/>
  <c r="D63" i="69" a="1"/>
  <c r="C128" i="68" a="1"/>
  <c r="D33" i="73" a="1"/>
  <c r="D69" i="73" a="1"/>
  <c r="D40" i="71" a="1"/>
  <c r="D123" i="69" a="1"/>
  <c r="D205" i="70" a="1"/>
  <c r="D166" i="69" a="1"/>
  <c r="D160" i="70" a="1"/>
  <c r="C226" i="70" a="1"/>
  <c r="C143" i="70" a="1"/>
  <c r="C106" i="72" a="1"/>
  <c r="D43" i="69" a="1"/>
  <c r="D57" i="73" a="1"/>
  <c r="C148" i="72" a="1"/>
  <c r="C190" i="70" a="1"/>
  <c r="C72" i="72" a="1"/>
  <c r="D200" i="72" a="1"/>
  <c r="D84" i="73" a="1"/>
  <c r="C157" i="72" a="1"/>
  <c r="C104" i="72" a="1"/>
  <c r="D147" i="73" a="1"/>
  <c r="D44" i="70" a="1"/>
  <c r="D157" i="69" a="1"/>
  <c r="C202" i="70" a="1"/>
  <c r="D84" i="71" a="1"/>
  <c r="C61" i="72" a="1"/>
  <c r="D81" i="69" a="1"/>
  <c r="D214" i="72" a="1"/>
  <c r="C225" i="68" a="1"/>
  <c r="C131" i="72" a="1"/>
  <c r="D152" i="73" a="1"/>
  <c r="D41" i="71" a="1"/>
  <c r="D153" i="71" a="1"/>
  <c r="C185" i="68" a="1"/>
  <c r="D35" i="70" a="1"/>
  <c r="D230" i="70" a="1"/>
  <c r="D197" i="70" a="1"/>
  <c r="D45" i="70" a="1"/>
  <c r="C209" i="70" a="1"/>
  <c r="D180" i="69" a="1"/>
  <c r="C88" i="72" a="1"/>
  <c r="C27" i="68" a="1"/>
  <c r="C84" i="70" a="1"/>
  <c r="C193" i="72" a="1"/>
  <c r="D169" i="68" a="1"/>
  <c r="D37" i="73" a="1"/>
  <c r="D139" i="73" a="1"/>
  <c r="C192" i="68" a="1"/>
  <c r="D143" i="73" a="1"/>
  <c r="C30" i="72" a="1"/>
  <c r="D30" i="70" a="1"/>
  <c r="D109" i="70" a="1"/>
  <c r="C109" i="68" a="1"/>
  <c r="D61" i="69" a="1"/>
  <c r="D168" i="68" a="1"/>
  <c r="D54" i="71" a="1"/>
  <c r="D52" i="73" a="1"/>
  <c r="C152" i="70" a="1"/>
  <c r="C177" i="70" a="1"/>
  <c r="C48" i="72" a="1"/>
  <c r="C84" i="72" a="1"/>
  <c r="D142" i="71" a="1"/>
  <c r="D161" i="70" a="1"/>
  <c r="D144" i="71" a="1"/>
  <c r="D89" i="69" a="1"/>
  <c r="D122" i="69" a="1"/>
  <c r="D98" i="73" a="1"/>
  <c r="D48" i="73" a="1"/>
  <c r="D53" i="69" a="1"/>
  <c r="D53" i="73" a="1"/>
  <c r="C201" i="70" a="1"/>
  <c r="D218" i="72" a="1"/>
  <c r="C221" i="68" a="1"/>
  <c r="C120" i="72" a="1"/>
  <c r="D50" i="69" a="1"/>
  <c r="C26" i="72" a="1"/>
  <c r="D72" i="73" a="1"/>
  <c r="D129" i="68" a="1"/>
  <c r="D38" i="73" a="1"/>
  <c r="D130" i="68" a="1"/>
  <c r="C113" i="70" a="1"/>
  <c r="D145" i="71" a="1"/>
  <c r="D208" i="70" a="1"/>
  <c r="D168" i="70" a="1"/>
  <c r="D134" i="73" a="1"/>
  <c r="D221" i="70" a="1"/>
  <c r="D113" i="71" a="1"/>
  <c r="D160" i="68" a="1"/>
  <c r="D168" i="73" a="1"/>
  <c r="C177" i="68" a="1"/>
  <c r="D102" i="68" a="1"/>
  <c r="D54" i="70" a="1"/>
  <c r="C99" i="68" a="1"/>
  <c r="C33" i="72" a="1"/>
  <c r="C95" i="72" a="1"/>
  <c r="C147" i="70" a="1"/>
  <c r="D140" i="68" a="1"/>
  <c r="D43" i="70" a="1"/>
  <c r="D75" i="71" a="1"/>
  <c r="D194" i="68" a="1"/>
  <c r="D112" i="70" a="1"/>
  <c r="D44" i="73" a="1"/>
  <c r="C201" i="72" a="1"/>
  <c r="C191" i="72" a="1"/>
  <c r="D78" i="73" a="1"/>
  <c r="D102" i="71" a="1"/>
  <c r="D83" i="73" a="1"/>
  <c r="D219" i="70" a="1"/>
  <c r="C172" i="70" a="1"/>
  <c r="D49" i="69" a="1"/>
  <c r="D150" i="69" a="1"/>
  <c r="D213" i="72" a="1"/>
  <c r="D50" i="73" a="1"/>
  <c r="D110" i="69" a="1"/>
  <c r="D142" i="69" a="1"/>
  <c r="D89" i="73" a="1"/>
  <c r="D131" i="70" a="1"/>
  <c r="D58" i="71" a="1"/>
  <c r="C55" i="70" a="1"/>
  <c r="D46" i="71" a="1"/>
  <c r="D183" i="69" a="1"/>
  <c r="D51" i="73" a="1"/>
  <c r="C224" i="68" a="1"/>
  <c r="C67" i="68" a="1"/>
  <c r="C146" i="68" a="1"/>
  <c r="C22" i="68" a="1"/>
  <c r="D213" i="70" a="1"/>
  <c r="C175" i="72" a="1"/>
  <c r="D133" i="68" a="1"/>
  <c r="D81" i="71" a="1"/>
  <c r="C207" i="70" a="1"/>
  <c r="D77" i="69" a="1"/>
  <c r="D109" i="73" a="1"/>
  <c r="C108" i="68" a="1"/>
  <c r="C163" i="70" a="1"/>
  <c r="D121" i="68" a="1"/>
  <c r="D27" i="71" a="1"/>
  <c r="C107" i="72" a="1"/>
  <c r="C60" i="72" a="1"/>
  <c r="C69" i="70" a="1"/>
  <c r="D231" i="70" a="1"/>
  <c r="D220" i="68" a="1"/>
  <c r="D92" i="71" a="1"/>
  <c r="C116" i="72" a="1"/>
  <c r="D221" i="72" a="1"/>
  <c r="D208" i="72" a="1"/>
  <c r="D66" i="69" a="1"/>
  <c r="C37" i="70" a="1"/>
  <c r="C134" i="68" a="1"/>
  <c r="C58" i="72" a="1"/>
  <c r="C161" i="70" a="1"/>
  <c r="D88" i="70" a="1"/>
  <c r="D184" i="69" a="1"/>
  <c r="C100" i="68" a="1"/>
  <c r="C40" i="72" a="1"/>
  <c r="C43" i="72" a="1"/>
  <c r="D116" i="71" a="1"/>
  <c r="D57" i="69" a="1"/>
  <c r="C87" i="72" a="1"/>
  <c r="C35" i="68" a="1"/>
  <c r="D74" i="71" a="1"/>
  <c r="C111" i="68" a="1"/>
  <c r="C36" i="72" a="1"/>
  <c r="C225" i="70" a="1"/>
  <c r="C141" i="70" a="1"/>
  <c r="C210" i="70" a="1"/>
  <c r="D207" i="68" a="1"/>
  <c r="D229" i="72" a="1"/>
  <c r="D95" i="69" a="1"/>
  <c r="C178" i="70" a="1"/>
  <c r="C20" i="70" a="1"/>
  <c r="C137" i="72" a="1"/>
  <c r="D24" i="69" a="1"/>
  <c r="D20" i="71" a="1"/>
  <c r="D100" i="71" a="1"/>
  <c r="C162" i="72" a="1"/>
  <c r="D128" i="70" a="1"/>
  <c r="D118" i="71" a="1"/>
  <c r="D129" i="69" a="1"/>
  <c r="C143" i="68" a="1"/>
  <c r="D125" i="71" a="1"/>
  <c r="C164" i="70" a="1"/>
  <c r="D27" i="73" a="1"/>
  <c r="D199" i="68" a="1"/>
  <c r="D218" i="70" a="1"/>
  <c r="D160" i="73" a="1"/>
  <c r="C92" i="72" a="1"/>
  <c r="C90" i="68" a="1"/>
  <c r="C94" i="72" a="1"/>
  <c r="C42" i="72" a="1"/>
  <c r="D90" i="71" a="1"/>
  <c r="C72" i="70" a="1"/>
  <c r="C57" i="70" a="1"/>
  <c r="C112" i="70" a="1"/>
  <c r="D40" i="73" a="1"/>
  <c r="C77" i="68" a="1"/>
  <c r="D109" i="68" a="1"/>
  <c r="D42" i="73" a="1"/>
  <c r="C166" i="70" a="1"/>
  <c r="D176" i="70" a="1"/>
  <c r="D65" i="73" a="1"/>
  <c r="C49" i="70" a="1"/>
  <c r="D151" i="68" a="1"/>
  <c r="D146" i="70" a="1"/>
  <c r="C36" i="68" a="1"/>
  <c r="C73" i="68" a="1"/>
  <c r="C29" i="68" a="1"/>
  <c r="D104" i="69" a="1"/>
  <c r="D36" i="69" a="1"/>
  <c r="D18" i="73" a="1"/>
  <c r="D62" i="71" a="1"/>
  <c r="D26" i="73" a="1"/>
  <c r="C97" i="70" a="1"/>
  <c r="D82" i="69" a="1"/>
  <c r="D211" i="70" a="1"/>
  <c r="D63" i="71" a="1"/>
  <c r="D226" i="72" a="1"/>
  <c r="D101" i="73" a="1"/>
  <c r="C98" i="70" a="1"/>
  <c r="C31" i="72" a="1"/>
  <c r="C80" i="68" a="1"/>
  <c r="C102" i="72" a="1"/>
  <c r="D31" i="70" a="1"/>
  <c r="D76" i="73" a="1"/>
  <c r="C49" i="68" a="1"/>
  <c r="D72" i="70" a="1"/>
  <c r="D128" i="68" a="1"/>
  <c r="D25" i="71" a="1"/>
  <c r="D20" i="73" a="1"/>
  <c r="D117" i="69" a="1"/>
  <c r="C215" i="72" a="1"/>
  <c r="C114" i="70" a="1"/>
  <c r="D103" i="70" a="1"/>
  <c r="D71" i="73" a="1"/>
  <c r="D32" i="70" a="1"/>
  <c r="D106" i="69" a="1"/>
  <c r="C190" i="68" a="1"/>
  <c r="C134" i="72" a="1"/>
  <c r="D105" i="71" a="1"/>
  <c r="C136" i="70" a="1"/>
  <c r="C33" i="70" a="1"/>
  <c r="D30" i="71" a="1"/>
  <c r="C58" i="68" a="1"/>
  <c r="D69" i="70" a="1"/>
  <c r="C136" i="72" a="1"/>
  <c r="C161" i="68" a="1"/>
  <c r="C63" i="72" a="1"/>
  <c r="C20" i="72" a="1"/>
  <c r="C97" i="68" a="1"/>
  <c r="D79" i="70" a="1"/>
  <c r="D127" i="71" a="1"/>
  <c r="D165" i="70" a="1"/>
  <c r="C200" i="68" a="1"/>
  <c r="D166" i="68" a="1"/>
  <c r="D227" i="68" a="1"/>
  <c r="C21" i="68" a="1"/>
  <c r="D99" i="69" a="1"/>
  <c r="C74" i="68" a="1"/>
  <c r="C195" i="70" a="1"/>
  <c r="D138" i="69" a="1"/>
  <c r="C93" i="72" a="1"/>
  <c r="D148" i="68" a="1"/>
  <c r="D27" i="70" a="1"/>
  <c r="D218" i="68" a="1"/>
  <c r="C153" i="72" a="1"/>
  <c r="D156" i="71" a="1"/>
  <c r="C150" i="70" a="1"/>
  <c r="D192" i="68" a="1"/>
  <c r="D140" i="71" a="1"/>
  <c r="D97" i="69" a="1"/>
  <c r="C142" i="72" a="1"/>
  <c r="D90" i="70" a="1"/>
  <c r="D30" i="73" a="1"/>
  <c r="C56" i="68" a="1"/>
  <c r="D138" i="68" a="1"/>
  <c r="C102" i="70" a="1"/>
  <c r="D66" i="71" a="1"/>
  <c r="D64" i="70" a="1"/>
  <c r="C31" i="68" a="1"/>
  <c r="C62" i="68" a="1"/>
  <c r="C120" i="68" a="1"/>
  <c r="C160" i="70" a="1"/>
  <c r="C50" i="70" a="1"/>
  <c r="D48" i="71" a="1"/>
  <c r="C87" i="68" a="1"/>
  <c r="D19" i="71" a="1"/>
  <c r="C188" i="68" a="1"/>
  <c r="D33" i="69" a="1"/>
  <c r="C47" i="68" a="1"/>
  <c r="D207" i="70" a="1"/>
  <c r="D60" i="70" a="1"/>
  <c r="D32" i="69" a="1"/>
  <c r="C165" i="70" a="1"/>
  <c r="D135" i="70" a="1"/>
  <c r="D165" i="73" a="1"/>
  <c r="D121" i="71" a="1"/>
  <c r="D169" i="71" a="1"/>
  <c r="C129" i="68" a="1"/>
  <c r="D140" i="73" a="1"/>
  <c r="D223" i="68" a="1"/>
  <c r="C173" i="68" a="1"/>
  <c r="D107" i="70" a="1"/>
  <c r="C182" i="70" a="1"/>
  <c r="D57" i="70" a="1"/>
  <c r="D228" i="72" a="1"/>
  <c r="C184" i="70" a="1"/>
  <c r="D167" i="71" a="1"/>
  <c r="C220" i="72" a="1"/>
  <c r="D109" i="71" a="1"/>
  <c r="C222" i="72" a="1"/>
  <c r="D146" i="73" a="1"/>
  <c r="D68" i="73" a="1"/>
  <c r="D192" i="70" a="1"/>
  <c r="D61" i="70" a="1"/>
  <c r="D136" i="70" a="1"/>
  <c r="D86" i="69" a="1"/>
  <c r="D120" i="68" a="1"/>
  <c r="C29" i="70" a="1"/>
  <c r="D163" i="68" a="1"/>
  <c r="C157" i="70" a="1"/>
  <c r="D135" i="73" a="1"/>
  <c r="C223" i="70" a="1"/>
  <c r="D197" i="68" a="1"/>
  <c r="C93" i="68" a="1"/>
  <c r="D29" i="71" a="1"/>
  <c r="D19" i="70" a="1"/>
  <c r="C49" i="72" a="1"/>
  <c r="D210" i="68" a="1"/>
  <c r="D204" i="70" a="1"/>
  <c r="C105" i="72" a="1"/>
  <c r="C116" i="70" a="1"/>
  <c r="D141" i="73" a="1"/>
  <c r="C113" i="72" a="1"/>
  <c r="D73" i="73" a="1"/>
  <c r="D210" i="72" a="1"/>
  <c r="D17" i="73" a="1"/>
  <c r="C55" i="68" a="1"/>
  <c r="C39" i="72" a="1"/>
  <c r="C154" i="70" a="1"/>
  <c r="D52" i="69" a="1"/>
  <c r="C150" i="72" a="1"/>
  <c r="C231" i="70" a="1"/>
  <c r="C216" i="72" a="1"/>
  <c r="D30" i="69" a="1"/>
  <c r="D140" i="69" a="1"/>
  <c r="C194" i="68" a="1"/>
  <c r="C29" i="72" a="1"/>
  <c r="D144" i="73" a="1"/>
  <c r="C181" i="70" a="1"/>
  <c r="C135" i="70" a="1"/>
  <c r="D23" i="70" a="1"/>
  <c r="C155" i="72" a="1"/>
  <c r="D117" i="73" a="1"/>
  <c r="C74" i="72" a="1"/>
  <c r="D56" i="73" a="1"/>
  <c r="D58" i="69" a="1"/>
  <c r="D121" i="69" a="1"/>
  <c r="D189" i="70" a="1"/>
  <c r="D73" i="71" a="1"/>
  <c r="C199" i="70" a="1"/>
  <c r="D227" i="70" a="1"/>
  <c r="D73" i="69" a="1"/>
  <c r="C132" i="72" a="1"/>
  <c r="D92" i="73" a="1"/>
  <c r="C91" i="72" a="1"/>
  <c r="C27" i="72" a="1"/>
  <c r="D196" i="72" a="1"/>
  <c r="D108" i="70" a="1"/>
  <c r="C103" i="72" a="1"/>
  <c r="D199" i="72" a="1"/>
  <c r="C32" i="70" a="1"/>
  <c r="D26" i="69" a="1"/>
  <c r="D62" i="70" a="1"/>
  <c r="D132" i="70" a="1"/>
  <c r="D67" i="69" a="1"/>
  <c r="C132" i="68" a="1"/>
  <c r="C112" i="72" a="1"/>
  <c r="C32" i="72" a="1"/>
  <c r="D123" i="73" a="1"/>
  <c r="D108" i="68" a="1"/>
  <c r="D118" i="69" a="1"/>
  <c r="D193" i="72" a="1"/>
  <c r="D41" i="69" a="1"/>
  <c r="C142" i="70" a="1"/>
  <c r="C125" i="72" a="1"/>
  <c r="C195" i="68" a="1"/>
  <c r="D78" i="69" a="1"/>
  <c r="D220" i="70" a="1"/>
  <c r="C129" i="72" a="1"/>
  <c r="C160" i="68" a="1"/>
  <c r="D47" i="71" a="1"/>
  <c r="D38" i="69" a="1"/>
  <c r="D99" i="71" a="1"/>
  <c r="C205" i="72" a="1"/>
  <c r="D107" i="68" a="1"/>
  <c r="C163" i="72" a="1"/>
  <c r="C57" i="68" a="1"/>
  <c r="C88" i="68" a="1"/>
  <c r="C118" i="68" a="1"/>
  <c r="C50" i="68" a="1"/>
  <c r="C73" i="70" a="1"/>
  <c r="D209" i="70" a="1"/>
  <c r="C147" i="68" a="1"/>
  <c r="D206" i="70" a="1"/>
  <c r="C176" i="70" a="1"/>
  <c r="D162" i="71" a="1"/>
  <c r="D88" i="69" a="1"/>
  <c r="D82" i="71" a="1"/>
  <c r="D200" i="68" a="1"/>
  <c r="C156" i="72" a="1"/>
  <c r="C22" i="72" a="1"/>
  <c r="C66" i="72" a="1"/>
  <c r="D130" i="71" a="1"/>
  <c r="D82" i="73" a="1"/>
  <c r="D145" i="70" a="1"/>
  <c r="D145" i="73" a="1"/>
  <c r="C145" i="70" a="1"/>
  <c r="C115" i="72" a="1"/>
  <c r="D77" i="70" a="1"/>
  <c r="D149" i="69" a="1"/>
  <c r="D97" i="70" a="1"/>
  <c r="C56" i="72" a="1"/>
  <c r="C80" i="72" a="1"/>
  <c r="D138" i="71" a="1"/>
  <c r="D47" i="69" a="1"/>
  <c r="C20" i="68" a="1"/>
  <c r="D130" i="70" a="1"/>
  <c r="C154" i="68" a="1"/>
  <c r="C87" i="70" a="1"/>
  <c r="C75" i="72" a="1"/>
  <c r="C136" i="68" a="1"/>
  <c r="D126" i="73" a="1"/>
  <c r="D162" i="68" a="1"/>
  <c r="D72" i="69" a="1"/>
  <c r="D115" i="71" a="1"/>
  <c r="C131" i="68" a="1"/>
  <c r="C32" i="68" a="1"/>
  <c r="D135" i="69" a="1"/>
  <c r="C86" i="68" a="1"/>
  <c r="D103" i="71" a="1"/>
  <c r="D130" i="69" a="1"/>
  <c r="C182" i="72" a="1"/>
  <c r="D119" i="73" a="1"/>
  <c r="C54" i="72" a="1"/>
  <c r="D79" i="69" a="1"/>
  <c r="C55" i="72" a="1"/>
  <c r="C129" i="70" a="1"/>
  <c r="D55" i="70" a="1"/>
  <c r="C158" i="72" a="1"/>
  <c r="C52" i="70" a="1"/>
  <c r="C186" i="72" a="1"/>
  <c r="D79" i="73" a="1"/>
  <c r="D154" i="73" a="1"/>
  <c r="D122" i="71" a="1"/>
  <c r="D117" i="68" a="1"/>
  <c r="C137" i="68" a="1"/>
  <c r="D186" i="70" a="1"/>
  <c r="D105" i="68" a="1"/>
  <c r="C145" i="72" a="1"/>
  <c r="D74" i="73" a="1"/>
  <c r="C21" i="72" a="1"/>
  <c r="C151" i="70" a="1"/>
  <c r="C198" i="72" a="1"/>
  <c r="C195" i="72" a="1"/>
  <c r="C176" i="72" a="1"/>
  <c r="D122" i="70" a="1"/>
  <c r="D35" i="69" a="1"/>
  <c r="D114" i="71" a="1"/>
  <c r="D45" i="71" a="1"/>
  <c r="C75" i="68" a="1"/>
  <c r="C192" i="72" a="1"/>
  <c r="D146" i="68" a="1"/>
  <c r="D37" i="70" a="1"/>
  <c r="D115" i="68" a="1"/>
  <c r="C37" i="68" a="1"/>
  <c r="C188" i="70" a="1"/>
  <c r="C126" i="72" a="1"/>
  <c r="C126" i="68" a="1"/>
  <c r="C65" i="68" a="1"/>
  <c r="C135" i="68" a="1"/>
  <c r="C111" i="70" a="1"/>
  <c r="D144" i="69" a="1"/>
  <c r="D228" i="68" a="1"/>
  <c r="D63" i="70" a="1"/>
  <c r="C76" i="68" a="1"/>
  <c r="D39" i="69" a="1"/>
  <c r="D126" i="69" a="1"/>
  <c r="C57" i="72" a="1"/>
  <c r="C159" i="72" a="1"/>
  <c r="C124" i="68" a="1"/>
  <c r="D171" i="70" a="1"/>
  <c r="C21" i="70" a="1"/>
  <c r="C133" i="68" a="1"/>
  <c r="C71" i="70" a="1"/>
  <c r="C156" i="68" a="1"/>
  <c r="D62" i="73" a="1"/>
  <c r="C103" i="70" a="1"/>
  <c r="D133" i="71" a="1"/>
  <c r="D31" i="73" a="1"/>
  <c r="C144" i="68" a="1"/>
  <c r="C222" i="68" a="1"/>
  <c r="C123" i="72" a="1"/>
  <c r="C200" i="70" a="1"/>
  <c r="D149" i="73" a="1"/>
  <c r="D66" i="73" a="1"/>
  <c r="D209" i="72" a="1"/>
  <c r="D187" i="70" a="1"/>
  <c r="C140" i="70" a="1"/>
  <c r="D64" i="73" a="1"/>
  <c r="C153" i="68" a="1"/>
  <c r="C24" i="70" a="1"/>
  <c r="D183" i="70" a="1"/>
  <c r="D67" i="70" a="1"/>
  <c r="D168" i="69" a="1"/>
  <c r="D132" i="69" a="1"/>
  <c r="D224" i="70" a="1"/>
  <c r="D102" i="70" a="1"/>
  <c r="C219" i="70" a="1"/>
  <c r="D122" i="68" a="1"/>
  <c r="C165" i="72" a="1"/>
  <c r="D157" i="71" a="1"/>
  <c r="D90" i="73" a="1"/>
  <c r="D212" i="72" a="1"/>
  <c r="D110" i="73" a="1"/>
  <c r="D118" i="70" a="1"/>
  <c r="C158" i="68" a="1"/>
  <c r="D206" i="72" a="1"/>
  <c r="D149" i="68" a="1"/>
  <c r="D136" i="73" a="1"/>
  <c r="C212" i="70" a="1"/>
  <c r="D29" i="69" a="1"/>
  <c r="D195" i="72" a="1"/>
  <c r="D217" i="70" a="1"/>
  <c r="C183" i="72" a="1"/>
  <c r="C189" i="70" a="1"/>
  <c r="D71" i="69" a="1"/>
  <c r="C53" i="72" a="1"/>
  <c r="D118" i="68" a="1"/>
  <c r="C77" i="70" a="1"/>
  <c r="D99" i="70" a="1"/>
  <c r="D98" i="69" a="1"/>
  <c r="D137" i="73" a="1"/>
  <c r="D206" i="68" a="1"/>
  <c r="D131" i="68" a="1"/>
  <c r="D69" i="69" a="1"/>
  <c r="C147" i="72" a="1"/>
  <c r="C191" i="68" a="1"/>
  <c r="D225" i="72" a="1"/>
  <c r="D39" i="70" a="1"/>
  <c r="D223" i="72" a="1"/>
  <c r="D136" i="71" a="1"/>
  <c r="D141" i="70" a="1"/>
  <c r="C199" i="68" a="1"/>
  <c r="C85" i="70" a="1"/>
  <c r="C163" i="68" a="1"/>
  <c r="D129" i="71" a="1"/>
  <c r="D130" i="73" a="1"/>
  <c r="D230" i="68" a="1"/>
  <c r="C104" i="68" a="1"/>
  <c r="C169" i="68" a="1"/>
  <c r="C124" i="72" a="1"/>
  <c r="D96" i="71" a="1"/>
  <c r="D171" i="69" a="1"/>
  <c r="D85" i="70" a="1"/>
  <c r="D42" i="71" a="1"/>
  <c r="C127" i="68" a="1"/>
  <c r="C180" i="70" a="1"/>
  <c r="D68" i="70" a="1"/>
  <c r="C40" i="70" a="1"/>
  <c r="D26" i="70" a="1"/>
  <c r="C83" i="68" a="1"/>
  <c r="C169" i="72" a="1"/>
  <c r="C128" i="72" a="1"/>
  <c r="C220" i="70" a="1"/>
  <c r="D163" i="69" a="1"/>
  <c r="C192" i="70" a="1"/>
  <c r="D111" i="71" a="1"/>
  <c r="D86" i="73" a="1"/>
  <c r="D185" i="70" a="1"/>
  <c r="D159" i="69" a="1"/>
  <c r="C60" i="70" a="1"/>
  <c r="D133" i="69" a="1"/>
  <c r="C210" i="68" a="1"/>
  <c r="D86" i="71" a="1"/>
  <c r="C60" i="68" a="1"/>
  <c r="D118" i="73" a="1"/>
  <c r="D169" i="73" a="1"/>
  <c r="C90" i="72" a="1"/>
  <c r="D179" i="70" a="1"/>
  <c r="C28" i="68" a="1"/>
  <c r="C89" i="72" a="1"/>
  <c r="C125" i="68" a="1"/>
  <c r="D160" i="69" a="1"/>
  <c r="C162" i="70" a="1"/>
  <c r="D35" i="71" a="1"/>
  <c r="C202" i="68" a="1"/>
  <c r="C119" i="70" a="1"/>
  <c r="C218" i="70" a="1"/>
  <c r="C93" i="70" a="1"/>
  <c r="C75" i="70" a="1"/>
  <c r="D84" i="69" a="1"/>
  <c r="D42" i="69" a="1"/>
  <c r="D55" i="71" a="1"/>
  <c r="D101" i="69" a="1"/>
  <c r="D115" i="73" a="1"/>
  <c r="C63" i="68" a="1"/>
  <c r="C149" i="72" a="1"/>
  <c r="C110" i="68" a="1"/>
  <c r="C53" i="70" a="1"/>
  <c r="D106" i="70" a="1"/>
  <c r="C40" i="68" a="1"/>
  <c r="C204" i="68" a="1"/>
  <c r="C68" i="72" a="1"/>
  <c r="C203" i="68" a="1"/>
  <c r="C187" i="70" a="1"/>
  <c r="D111" i="68" a="1"/>
  <c r="D125" i="69" a="1"/>
  <c r="C35" i="72" a="1"/>
  <c r="C209" i="72" a="1"/>
  <c r="D164" i="73" a="1"/>
  <c r="D133" i="70" a="1"/>
  <c r="D102" i="69" a="1"/>
  <c r="C211" i="68" a="1"/>
  <c r="D162" i="70" a="1"/>
  <c r="D131" i="73" a="1"/>
  <c r="D216" i="70" a="1"/>
  <c r="D190" i="70" a="1"/>
  <c r="C63" i="70" a="1"/>
  <c r="D80" i="73" a="1"/>
  <c r="D127" i="68" a="1"/>
  <c r="D23" i="71" a="1"/>
  <c r="D168" i="71" a="1"/>
  <c r="C64" i="68" a="1"/>
  <c r="D161" i="68" a="1"/>
  <c r="D182" i="69" a="1"/>
  <c r="D195" i="68" a="1"/>
  <c r="C213" i="68" a="1"/>
  <c r="D87" i="69" a="1"/>
  <c r="C149" i="70" a="1"/>
  <c r="D165" i="69" a="1"/>
  <c r="C118" i="72" a="1"/>
  <c r="D219" i="68" a="1"/>
  <c r="C109" i="70" a="1"/>
  <c r="C174" i="68" a="1"/>
  <c r="C164" i="68" a="1"/>
  <c r="D100" i="70" a="1"/>
  <c r="C90" i="70" a="1"/>
  <c r="D177" i="70" a="1"/>
  <c r="C133" i="72" a="1"/>
  <c r="D75" i="70" a="1"/>
  <c r="C227" i="68" a="1"/>
  <c r="C128" i="70" a="1"/>
  <c r="D128" i="73" a="1"/>
  <c r="D204" i="72" a="1"/>
  <c r="D107" i="73" a="1"/>
  <c r="D153" i="69" a="1"/>
  <c r="C61" i="70" a="1"/>
  <c r="C68" i="70" a="1"/>
  <c r="C81" i="72" a="1"/>
  <c r="C169" i="70" a="1"/>
  <c r="D25" i="73" a="1"/>
  <c r="C159" i="70" a="1"/>
  <c r="D158" i="70" a="1"/>
  <c r="D103" i="68" a="1"/>
  <c r="D23" i="69" a="1"/>
  <c r="D142" i="70" a="1"/>
  <c r="C181" i="72" a="1"/>
  <c r="D123" i="68" a="1"/>
  <c r="D159" i="68" a="1"/>
  <c r="C50" i="72" a="1"/>
  <c r="D24" i="73" a="1"/>
  <c r="C23" i="70" a="1"/>
  <c r="D143" i="69" a="1"/>
  <c r="D220" i="72" a="1"/>
  <c r="D34" i="70" a="1"/>
  <c r="D138" i="73" a="1"/>
  <c r="D132" i="68" a="1"/>
  <c r="D137" i="71" a="1"/>
  <c r="C213" i="72" a="1"/>
  <c r="C178" i="72" a="1"/>
  <c r="C229" i="68" a="1"/>
  <c r="D34" i="69" a="1"/>
  <c r="C197" i="70" a="1"/>
  <c r="C229" i="70" a="1"/>
  <c r="D22" i="73" a="1"/>
  <c r="D215" i="70" a="1"/>
  <c r="C175" i="70" a="1"/>
  <c r="D125" i="73" a="1"/>
  <c r="D164" i="69" a="1"/>
  <c r="D179" i="69" a="1"/>
  <c r="D198" i="68" a="1"/>
  <c r="D114" i="70" a="1"/>
  <c r="D202" i="70" a="1"/>
  <c r="D135" i="71" a="1"/>
  <c r="D40" i="70" a="1"/>
  <c r="D156" i="70" a="1"/>
  <c r="D34" i="73" a="1"/>
  <c r="D64" i="69" a="1"/>
  <c r="D203" i="72" a="1"/>
  <c r="C220" i="68" a="1"/>
  <c r="D88" i="71" a="1"/>
  <c r="D202" i="68" a="1"/>
  <c r="D81" i="73" a="1"/>
  <c r="D151" i="70" a="1"/>
  <c r="D120" i="69" a="1"/>
  <c r="D191" i="70" a="1"/>
  <c r="C228" i="68" a="1"/>
  <c r="D21" i="70" a="1"/>
  <c r="C46" i="72" a="1"/>
  <c r="C44" i="68" a="1"/>
  <c r="D163" i="71" a="1"/>
  <c r="D59" i="69" a="1"/>
  <c r="D61" i="71" a="1"/>
  <c r="D152" i="68" a="1"/>
  <c r="C138" i="72" a="1"/>
  <c r="C230" i="68" a="1"/>
  <c r="D172" i="69" a="1"/>
  <c r="D59" i="73" a="1"/>
  <c r="D148" i="69" a="1"/>
  <c r="D137" i="70" a="1"/>
  <c r="D116" i="73" a="1"/>
  <c r="D20" i="69" a="1"/>
  <c r="D96" i="70" a="1"/>
  <c r="D138" i="70" a="1"/>
  <c r="D217" i="72" a="1"/>
  <c r="C61" i="68" a="1"/>
  <c r="C188" i="72" a="1"/>
  <c r="D119" i="68" a="1"/>
  <c r="C104" i="70" a="1"/>
  <c r="D136" i="68" a="1"/>
  <c r="C96" i="70" a="1"/>
  <c r="C228" i="72" a="1"/>
  <c r="C81" i="68" a="1"/>
  <c r="D58" i="70" a="1"/>
  <c r="C198" i="68" a="1"/>
  <c r="D148" i="73" a="1"/>
  <c r="D159" i="71" a="1"/>
  <c r="D155" i="71" a="1"/>
  <c r="D166" i="71" a="1"/>
  <c r="D152" i="70" a="1"/>
  <c r="D51" i="70" a="1"/>
  <c r="D52" i="71" a="1"/>
  <c r="C66" i="70" a="1"/>
  <c r="D101" i="68" a="1"/>
  <c r="D178" i="70" a="1"/>
  <c r="C25" i="68" a="1"/>
  <c r="D142" i="68" a="1"/>
  <c r="C24" i="68" a="1"/>
  <c r="D134" i="68" a="1"/>
  <c r="D21" i="69" a="1"/>
  <c r="D56" i="71" a="1"/>
  <c r="D150" i="71" a="1"/>
  <c r="D112" i="69" a="1"/>
  <c r="D150" i="70" a="1"/>
  <c r="D131" i="69" a="1"/>
  <c r="D204" i="68" a="1"/>
  <c r="C106" i="70" a="1"/>
  <c r="D27" i="69" a="1"/>
  <c r="D201" i="68" a="1"/>
  <c r="D231" i="72" a="1"/>
  <c r="D95" i="71" a="1"/>
  <c r="D196" i="68" a="1"/>
  <c r="C187" i="72" a="1"/>
  <c r="D176" i="69" a="1"/>
  <c r="C41" i="72" a="1"/>
  <c r="D121" i="73" a="1"/>
  <c r="D147" i="68" a="1"/>
  <c r="D116" i="69" a="1"/>
  <c r="C23" i="68" a="1"/>
  <c r="D144" i="68" a="1"/>
  <c r="C108" i="70" a="1"/>
  <c r="D119" i="70" a="1"/>
  <c r="C52" i="72" a="1"/>
  <c r="C162" i="68" a="1"/>
  <c r="C48" i="70" a="1"/>
  <c r="C144" i="70" a="1"/>
  <c r="D47" i="70" a="1"/>
  <c r="D75" i="73" a="1"/>
  <c r="D67" i="73" a="1"/>
  <c r="C182" i="68" a="1"/>
  <c r="C196" i="68" a="1"/>
  <c r="D91" i="71" a="1"/>
  <c r="D64" i="71" a="1"/>
  <c r="D215" i="72" a="1"/>
  <c r="D136" i="69" a="1"/>
  <c r="D154" i="71" a="1"/>
  <c r="D213" i="68" a="1"/>
  <c r="D116" i="70" a="1"/>
  <c r="C70" i="68" a="1"/>
  <c r="D41" i="73" a="1"/>
  <c r="D95" i="70" a="1"/>
  <c r="D36" i="71" a="1"/>
  <c r="D94" i="73" a="1"/>
  <c r="C201" i="68" a="1"/>
  <c r="C31" i="70" a="1"/>
  <c r="D106" i="73" a="1"/>
  <c r="D151" i="73" a="1"/>
  <c r="D170" i="69" a="1"/>
  <c r="D223" i="70" a="1"/>
  <c r="C101" i="68" a="1"/>
  <c r="D210" i="70" a="1"/>
  <c r="D44" i="69" a="1"/>
  <c r="C100" i="72" a="1"/>
  <c r="D97" i="73" a="1"/>
  <c r="D173" i="70" a="1"/>
  <c r="D25" i="70" a="1"/>
  <c r="C152" i="72" a="1"/>
  <c r="D69" i="71" a="1"/>
  <c r="D214" i="68" a="1"/>
  <c r="C205" i="70" a="1"/>
  <c r="D68" i="71" a="1"/>
  <c r="D66" i="70" a="1"/>
  <c r="C231" i="72" a="1"/>
  <c r="D159" i="70" a="1"/>
  <c r="D62" i="69" a="1"/>
  <c r="D57" i="71" a="1"/>
  <c r="D229" i="70" a="1"/>
  <c r="D202" i="72" a="1"/>
  <c r="D148" i="71" a="1"/>
  <c r="C38" i="72" a="1"/>
  <c r="C216" i="68" a="1"/>
  <c r="C76" i="70" a="1"/>
  <c r="C53" i="68" a="1"/>
  <c r="C116" i="68" a="1"/>
  <c r="C164" i="72" a="1"/>
  <c r="D70" i="69" a="1"/>
  <c r="C19" i="72" a="1"/>
  <c r="D103" i="73" a="1"/>
  <c r="C91" i="68" a="1"/>
  <c r="D51" i="71" a="1"/>
  <c r="C231" i="68" a="1"/>
  <c r="C101" i="70" a="1"/>
  <c r="C39" i="70" a="1"/>
  <c r="C212" i="72" a="1"/>
  <c r="D31" i="71" a="1"/>
  <c r="D25" i="69" a="1"/>
  <c r="D110" i="68" a="1"/>
  <c r="D169" i="69" a="1"/>
  <c r="D79" i="71" a="1"/>
  <c r="C161" i="72" a="1"/>
  <c r="D231" i="68" a="1"/>
  <c r="C122" i="70" a="1"/>
  <c r="C172" i="68" a="1"/>
  <c r="D76" i="71" a="1"/>
  <c r="D97" i="71" a="1"/>
  <c r="D80" i="69" a="1"/>
  <c r="D102" i="73" a="1"/>
  <c r="D158" i="69" a="1"/>
  <c r="C193" i="70" a="1"/>
  <c r="D106" i="68" a="1"/>
  <c r="D148" i="70" a="1"/>
  <c r="D34" i="71" a="1"/>
  <c r="C202" i="72" a="1"/>
  <c r="D85" i="73" a="1"/>
  <c r="C62" i="72" a="1"/>
  <c r="D167" i="70" a="1"/>
  <c r="D37" i="71" a="1"/>
  <c r="C123" i="70" a="1"/>
  <c r="D165" i="68" a="1"/>
  <c r="D87" i="73" a="1"/>
  <c r="D98" i="70" a="1"/>
  <c r="C114" i="72" a="1"/>
  <c r="D83" i="71" a="1"/>
  <c r="D155" i="73" a="1"/>
  <c r="D126" i="68" a="1"/>
  <c r="C62" i="70" a="1"/>
  <c r="D116" i="68" a="1"/>
  <c r="C47" i="70" a="1"/>
  <c r="D129" i="73" a="1"/>
  <c r="C64" i="70" a="1"/>
  <c r="C171" i="70" a="1"/>
  <c r="C25" i="72" a="1"/>
  <c r="D173" i="69" a="1"/>
  <c r="D191" i="68" a="1"/>
  <c r="D99" i="68" a="1"/>
  <c r="D117" i="71" a="1"/>
  <c r="D211" i="72" a="1"/>
  <c r="C41" i="68" a="1"/>
  <c r="C204" i="70" a="1"/>
  <c r="C124" i="70" a="1"/>
  <c r="C212" i="68" a="1"/>
  <c r="C131" i="70" a="1"/>
  <c r="D43" i="71" a="1"/>
  <c r="D172" i="70" a="1"/>
  <c r="C65" i="70" a="1"/>
  <c r="D103" i="69" a="1"/>
  <c r="C151" i="72" a="1"/>
  <c r="C200" i="72" a="1"/>
  <c r="D161" i="69" a="1"/>
  <c r="D222" i="68" a="1"/>
  <c r="D120" i="73" a="1"/>
  <c r="C223" i="68" a="1"/>
  <c r="C82" i="70" a="1"/>
  <c r="D224" i="68" a="1"/>
  <c r="C148" i="70" a="1"/>
  <c r="C217" i="72" a="1"/>
  <c r="C179" i="70" a="1"/>
  <c r="D182" i="70" a="1"/>
  <c r="C148" i="68" a="1"/>
  <c r="D70" i="71" a="1"/>
  <c r="C219" i="68" a="1"/>
  <c r="C159" i="68" a="1"/>
  <c r="C54" i="70" a="1"/>
  <c r="C130" i="72" a="1"/>
  <c r="D24" i="71" a="1"/>
  <c r="C135" i="72" a="1"/>
  <c r="D175" i="69" a="1"/>
  <c r="C58" i="70" a="1"/>
  <c r="D228" i="70" a="1"/>
  <c r="C59" i="68" a="1"/>
  <c r="D147" i="69" a="1"/>
  <c r="C217" i="70" a="1"/>
  <c r="D157" i="70" a="1"/>
  <c r="D108" i="69" a="1"/>
  <c r="C98" i="68" a="1"/>
  <c r="C227" i="72" a="1"/>
  <c r="D126" i="70" a="1"/>
  <c r="C106" i="68" a="1"/>
  <c r="D137" i="69" a="1"/>
  <c r="D50" i="70" a="1"/>
  <c r="C108" i="72" a="1"/>
  <c r="D82" i="70" a="1"/>
  <c r="C18" i="70" a="1"/>
  <c r="D112" i="71" a="1"/>
  <c r="D17" i="69" a="1"/>
  <c r="D95" i="73" a="1"/>
  <c r="C73" i="72" a="1"/>
  <c r="C138" i="68" a="1"/>
  <c r="C130" i="70" a="1"/>
  <c r="C194" i="72" a="1"/>
  <c r="D113" i="69" a="1"/>
  <c r="C190" i="72" a="1"/>
  <c r="D80" i="70" a="1"/>
  <c r="C138" i="70" a="1"/>
  <c r="D39" i="73" a="1"/>
  <c r="C177" i="72" a="1"/>
  <c r="C215" i="68" a="1"/>
  <c r="D143" i="68" a="1"/>
  <c r="C81" i="70" a="1"/>
  <c r="C141" i="68" a="1"/>
  <c r="D150" i="68" a="1"/>
  <c r="C152" i="68" a="1"/>
  <c r="C112" i="68" a="1"/>
  <c r="C67" i="70" a="1"/>
  <c r="D56" i="70" a="1"/>
  <c r="C187" i="68" a="1"/>
  <c r="C185" i="70" a="1"/>
  <c r="C83" i="70" a="1"/>
  <c r="D99" i="73" a="1"/>
  <c r="D20" i="70" a="1"/>
  <c r="D55" i="69" a="1"/>
  <c r="D146" i="69" a="1"/>
  <c r="D178" i="69" a="1"/>
  <c r="D67" i="71" a="1"/>
  <c r="D154" i="70" a="1"/>
  <c r="D101" i="70" a="1"/>
  <c r="C36" i="70" a="1"/>
  <c r="D65" i="70" a="1"/>
  <c r="C140" i="68" a="1"/>
  <c r="D226" i="70" a="1"/>
  <c r="D44" i="71" a="1"/>
  <c r="C28" i="70" a="1"/>
  <c r="D185" i="69" a="1"/>
  <c r="D55" i="73" a="1"/>
  <c r="D100" i="69" a="1"/>
  <c r="D158" i="68" a="1"/>
  <c r="D50" i="71" a="1"/>
  <c r="D123" i="70" a="1"/>
  <c r="D105" i="73" a="1"/>
  <c r="D156" i="68" a="1"/>
  <c r="D21" i="71" a="1"/>
  <c r="D60" i="69" a="1"/>
  <c r="C24" i="72" a="1"/>
  <c r="C217" i="68" a="1"/>
  <c r="D134" i="71" a="1"/>
  <c r="D83" i="69" a="1"/>
  <c r="C22" i="70" a="1"/>
  <c r="C146" i="72" a="1"/>
  <c r="D154" i="68" a="1"/>
  <c r="D28" i="71" a="1"/>
  <c r="C64" i="72" a="1"/>
  <c r="C165" i="68" a="1"/>
  <c r="D163" i="73" a="1"/>
  <c r="D81" i="70" a="1"/>
  <c r="C46" i="70" a="1"/>
  <c r="C210" i="72" a="1"/>
  <c r="D28" i="69" a="1"/>
  <c r="D83" i="70" a="1"/>
  <c r="D93" i="69" a="1"/>
  <c r="C45" i="70" a="1"/>
  <c r="D143" i="71" a="1"/>
  <c r="D141" i="68" a="1"/>
  <c r="D141" i="71" a="1"/>
  <c r="C54" i="68" a="1"/>
  <c r="D162" i="73" a="1"/>
  <c r="D163" i="70" a="1"/>
  <c r="C105" i="70" a="1"/>
  <c r="D216" i="68" a="1"/>
  <c r="C94" i="70" a="1"/>
  <c r="C206" i="70" a="1"/>
  <c r="D149" i="70" a="1"/>
  <c r="D194" i="72" a="1"/>
  <c r="D26" i="71" a="1"/>
  <c r="C196" i="70" a="1"/>
  <c r="C140" i="72" a="1"/>
  <c r="D132" i="71" a="1"/>
  <c r="D180" i="70" a="1"/>
  <c r="D76" i="69" a="1"/>
  <c r="D65" i="69" a="1"/>
  <c r="C157" i="68" a="1"/>
  <c r="D18" i="71" a="1"/>
  <c r="C197" i="72" a="1"/>
  <c r="D88" i="73" a="1"/>
  <c r="D77" i="73" a="1"/>
  <c r="D127" i="70" a="1"/>
  <c r="C66" i="68" a="1"/>
  <c r="C45" i="72" a="1"/>
  <c r="D70" i="70" a="1"/>
  <c r="C51" i="68" a="1"/>
  <c r="C86" i="72" a="1"/>
  <c r="D192" i="72" a="1"/>
  <c r="C230" i="72" a="1"/>
  <c r="C214" i="72" a="1"/>
  <c r="C178" i="68" a="1"/>
  <c r="D174" i="70" a="1"/>
  <c r="C69" i="68" a="1"/>
  <c r="C47" i="72" a="1"/>
  <c r="C214" i="68" a="1"/>
  <c r="C38" i="68" a="1"/>
  <c r="D215" i="68" a="1"/>
  <c r="D94" i="69" a="1"/>
  <c r="D193" i="70" a="1"/>
  <c r="C174" i="70" a="1"/>
  <c r="D175" i="70" a="1"/>
  <c r="D22" i="71" a="1"/>
  <c r="C175" i="68" a="1"/>
  <c r="C218" i="68" a="1"/>
  <c r="D45" i="73" a="1"/>
  <c r="D113" i="70" a="1"/>
  <c r="D155" i="70" a="1"/>
  <c r="D201" i="72" a="1"/>
  <c r="D124" i="68" a="1"/>
  <c r="C180" i="68" a="1"/>
  <c r="D216" i="72" a="1"/>
  <c r="C209" i="68" a="1"/>
  <c r="D71" i="70" a="1"/>
  <c r="C103" i="68" a="1"/>
  <c r="D42" i="70" a="1"/>
  <c r="C86" i="70" a="1"/>
  <c r="D48" i="70" a="1"/>
  <c r="D169" i="70" a="1"/>
  <c r="D124" i="71" a="1"/>
  <c r="D219" i="72" a="1"/>
  <c r="C41" i="70" a="1"/>
  <c r="D134" i="69" a="1"/>
  <c r="D21" i="73" a="1"/>
  <c r="C117" i="70" a="1"/>
  <c r="C222" i="70" a="1"/>
  <c r="C226" i="68" a="1"/>
  <c r="D127" i="73" a="1"/>
  <c r="C155" i="70" a="1"/>
  <c r="D107" i="71" a="1"/>
  <c r="C99" i="72" a="1"/>
  <c r="C100" i="70" a="1"/>
  <c r="D145" i="68" a="1"/>
  <c r="D104" i="70" a="1"/>
  <c r="D142" i="73" a="1"/>
  <c r="C167" i="72" a="1"/>
  <c r="D139" i="69" a="1"/>
  <c r="C39" i="68" a="1"/>
  <c r="D145" i="69" a="1"/>
  <c r="D212" i="68" a="1"/>
  <c r="D123" i="71" a="1"/>
  <c r="D162" i="69" a="1"/>
  <c r="D128" i="71" a="1"/>
  <c r="C230" i="70" a="1"/>
  <c r="D119" i="69" a="1"/>
  <c r="D35" i="73" a="1"/>
  <c r="D198" i="72" a="1"/>
  <c r="D93" i="73" a="1"/>
  <c r="C141" i="72" a="1"/>
  <c r="D120" i="71" a="1"/>
  <c r="D73" i="70" a="1"/>
  <c r="D46" i="73" a="1"/>
  <c r="D153" i="68" a="1"/>
  <c r="D195" i="70" a="1"/>
  <c r="C56" i="70" a="1"/>
  <c r="D43" i="73" a="1"/>
  <c r="D135" i="68" a="1"/>
  <c r="D146" i="71" a="1"/>
  <c r="D98" i="71" a="1"/>
  <c r="C18" i="68" a="1"/>
  <c r="D205" i="68" a="1"/>
  <c r="M87" i="71" a="1"/>
  <c r="C216" i="70" a="1"/>
  <c r="D49" i="73" a="1"/>
  <c r="C150" i="68" a="1"/>
  <c r="D115" i="69" a="1"/>
  <c r="D46" i="70" a="1"/>
  <c r="D131" i="71" a="1"/>
  <c r="C85" i="68" a="1"/>
  <c r="C181" i="68" a="1"/>
  <c r="C204" i="72" a="1"/>
  <c r="D104" i="68" a="1"/>
  <c r="C127" i="72" a="1"/>
  <c r="D74" i="69" a="1"/>
  <c r="D127" i="69" a="1"/>
  <c r="C79" i="68" a="1"/>
  <c r="C26" i="70" a="1"/>
  <c r="D54" i="73" a="1"/>
  <c r="C173" i="72" a="1"/>
  <c r="C207" i="72" a="1"/>
  <c r="C121" i="68" a="1"/>
  <c r="D208" i="68" a="1"/>
  <c r="C83" i="72" a="1"/>
  <c r="D152" i="71" a="1"/>
  <c r="C179" i="72" a="1"/>
  <c r="D29" i="70" a="1"/>
  <c r="C38" i="70" a="1"/>
  <c r="D80" i="71" a="1"/>
  <c r="D94" i="71" a="1"/>
  <c r="D147" i="70" a="1"/>
  <c r="C125" i="70" a="1"/>
  <c r="D144" i="70" a="1"/>
  <c r="C221" i="70" a="1"/>
  <c r="C153" i="70" a="1"/>
  <c r="D133" i="73" a="1"/>
  <c r="C143" i="72" a="1"/>
  <c r="D110" i="70" a="1"/>
  <c r="C206" i="72" a="1"/>
  <c r="D74" i="70" a="1"/>
  <c r="D22" i="70" a="1"/>
  <c r="C33" i="68" a="1"/>
  <c r="C51" i="70" a="1"/>
  <c r="D158" i="73" a="1"/>
  <c r="C48" i="68" a="1"/>
  <c r="D184" i="70" a="1"/>
  <c r="D33" i="71" a="1"/>
  <c r="D114" i="69" a="1"/>
  <c r="C221" i="72" a="1"/>
  <c r="C94" i="68" a="1"/>
  <c r="D166" i="73" a="1"/>
  <c r="C59" i="72" a="1"/>
  <c r="C44" i="70" a="1"/>
  <c r="D221" i="68" a="1"/>
  <c r="D129" i="70" a="1"/>
  <c r="D63" i="73" a="1"/>
  <c r="D159" i="73" a="1"/>
  <c r="C167" i="68" a="1"/>
  <c r="C34" i="70" a="1"/>
  <c r="C229" i="72" a="1"/>
  <c r="C110" i="72" a="1"/>
  <c r="D31" i="69" a="1"/>
  <c r="C19" i="68" a="1"/>
  <c r="C194" i="70" a="1"/>
  <c r="C208" i="72" a="1"/>
  <c r="D28" i="73" a="1"/>
  <c r="C89" i="68" a="1"/>
  <c r="C44" i="72" a="1"/>
  <c r="D147" i="71" a="1"/>
  <c r="C185" i="72" a="1"/>
  <c r="D65" i="71" a="1"/>
  <c r="C172" i="72" a="1"/>
  <c r="D58" i="73" a="1"/>
  <c r="D150" i="73" a="1"/>
  <c r="C70" i="70" a="1"/>
  <c r="C223" i="72" a="1"/>
  <c r="D89" i="71" a="1"/>
  <c r="D37" i="69" a="1"/>
  <c r="D111" i="70" a="1"/>
  <c r="D68" i="69" a="1"/>
  <c r="D164" i="70" a="1"/>
  <c r="C151" i="68" a="1"/>
  <c r="C215" i="70" a="1"/>
  <c r="D230" i="72" a="1"/>
  <c r="D70" i="73" a="1"/>
  <c r="C227" i="70" a="1"/>
  <c r="D156" i="69" a="1"/>
  <c r="C80" i="70" a="1"/>
  <c r="D139" i="68" a="1"/>
  <c r="D110" i="71" a="1"/>
  <c r="C98" i="72" a="1"/>
  <c r="D201" i="70" a="1"/>
  <c r="D141" i="69" a="1"/>
  <c r="D39" i="71" a="1"/>
  <c r="D108" i="73" a="1"/>
  <c r="D137" i="68" a="1"/>
  <c r="C120" i="70" a="1"/>
  <c r="D106" i="71" a="1"/>
  <c r="C82" i="68" a="1"/>
  <c r="D196" i="70" a="1"/>
  <c r="D89" i="70" a="1"/>
  <c r="C160" i="72" a="1"/>
  <c r="C211" i="72" a="1"/>
  <c r="C114" i="68" a="1"/>
  <c r="D96" i="73" a="1"/>
  <c r="C119" i="68" a="1"/>
  <c r="C156" i="70" a="1"/>
  <c r="C42" i="70" a="1"/>
  <c r="D52" i="70" a="1"/>
  <c r="D224" i="72" a="1"/>
  <c r="C158" i="70" a="1"/>
  <c r="C184" i="72" a="1"/>
  <c r="C72" i="68" a="1"/>
  <c r="D19" i="73" a="1"/>
  <c r="D94" i="70" a="1"/>
  <c r="D104" i="73" a="1"/>
  <c r="C88" i="70" a="1"/>
  <c r="C82" i="72" a="1"/>
  <c r="D222" i="70" a="1"/>
  <c r="C84" i="68" a="1"/>
  <c r="C218" i="72" a="1"/>
  <c r="C199" i="72" a="1"/>
  <c r="D61" i="73" a="1"/>
  <c r="C107" i="70" a="1"/>
  <c r="D149" i="71" a="1"/>
  <c r="D40" i="69" a="1"/>
  <c r="C97" i="72" a="1"/>
  <c r="D198" i="70" a="1"/>
  <c r="D93" i="71" a="1"/>
  <c r="C198" i="70" a="1"/>
  <c r="C184" i="68" a="1"/>
  <c r="D33" i="70" a="1"/>
  <c r="C208" i="70" a="1"/>
  <c r="D24" i="70" a="1"/>
  <c r="D32" i="71" a="1"/>
  <c r="C121" i="72" a="1"/>
  <c r="D47" i="73" a="1"/>
  <c r="D91" i="73" a="1"/>
  <c r="D105" i="70" a="1"/>
  <c r="D124" i="73" a="1"/>
  <c r="C213" i="70" a="1"/>
  <c r="D87" i="71" a="1"/>
  <c r="D200" i="70" a="1"/>
  <c r="D77" i="71" a="1"/>
  <c r="C45" i="68" a="1"/>
  <c r="C155" i="68" a="1"/>
  <c r="C26" i="68" a="1"/>
  <c r="D203" i="68" a="1"/>
  <c r="D124" i="69" a="1"/>
  <c r="D165" i="71" a="1"/>
  <c r="C132" i="70" a="1"/>
  <c r="C25" i="70" a="1"/>
  <c r="D174" i="69" a="1"/>
  <c r="C174" i="72" a="1"/>
  <c r="D155" i="68" a="1"/>
  <c r="D86" i="70" a="1"/>
  <c r="C123" i="68" a="1"/>
  <c r="C96" i="72" a="1"/>
  <c r="C137" i="70" a="1"/>
  <c r="D59" i="71" a="1"/>
  <c r="D91" i="70" a="1"/>
  <c r="C115" i="70" a="1"/>
  <c r="D155" i="69" a="1"/>
  <c r="C70" i="72" a="1"/>
  <c r="C28" i="72" a="1"/>
  <c r="C51" i="72" a="1"/>
  <c r="D134" i="70" a="1"/>
  <c r="D32" i="73" a="1"/>
  <c r="C30" i="70" a="1"/>
  <c r="D108" i="71" a="1"/>
  <c r="D113" i="68" a="1"/>
  <c r="D222" i="72" a="1"/>
  <c r="D156" i="73" a="1"/>
  <c r="C27" i="70" a="1"/>
  <c r="D117" i="70" a="1"/>
  <c r="D23" i="73" a="1"/>
  <c r="C91" i="70" a="1"/>
  <c r="C23" i="72" a="1"/>
  <c r="C105" i="68" a="1"/>
  <c r="C96" i="68" a="1"/>
  <c r="D41" i="70" a="1"/>
  <c r="C171" i="72" a="1"/>
  <c r="C145" i="68" a="1"/>
  <c r="D226" i="68" a="1"/>
  <c r="D56" i="69" a="1"/>
  <c r="C179" i="68" a="1"/>
  <c r="D181" i="70" a="1"/>
  <c r="C46" i="68" a="1"/>
  <c r="D49" i="71" a="1"/>
  <c r="C191" i="70" a="1"/>
  <c r="C119" i="72" a="1"/>
  <c r="C95" i="70" a="1"/>
  <c r="D128" i="69" a="1"/>
  <c r="C173" i="70" a="1"/>
  <c r="C67" i="72" a="1"/>
  <c r="D109" i="69" a="1"/>
  <c r="C133" i="70" a="1"/>
  <c r="C197" i="68" a="1"/>
  <c r="D193" i="68" a="1"/>
  <c r="D194" i="70" a="1"/>
  <c r="D71" i="71" a="1"/>
  <c r="D132" i="73" a="1"/>
  <c r="C113" i="68" a="1"/>
  <c r="D54" i="69" a="1"/>
  <c r="C168" i="68" a="1"/>
  <c r="C76" i="72" a="1"/>
  <c r="D229" i="68" a="1"/>
  <c r="C77" i="72" a="1"/>
  <c r="C79" i="72" a="1"/>
  <c r="C186" i="70" a="1"/>
  <c r="C149" i="68" a="1"/>
  <c r="C224" i="70" a="1"/>
  <c r="D22" i="69" a="1"/>
  <c r="D151" i="71" a="1"/>
  <c r="D214" i="70" a="1"/>
  <c r="D48" i="69" a="1"/>
  <c r="C211" i="70" a="1"/>
  <c r="D125" i="70" a="1"/>
  <c r="D119" i="71" a="1"/>
  <c r="D19" i="69" a="1"/>
  <c r="D84" i="70" a="1"/>
  <c r="D152" i="69" a="1"/>
  <c r="D113" i="73" a="1"/>
  <c r="D225" i="70" a="1"/>
  <c r="D60" i="73" a="1"/>
  <c r="C71" i="72" a="1"/>
  <c r="C43" i="68" a="1"/>
  <c r="D91" i="69" a="1"/>
  <c r="D181" i="69" a="1"/>
  <c r="C122" i="68" a="1"/>
  <c r="D154" i="69" a="1"/>
  <c r="D153" i="73" a="1"/>
  <c r="C18" i="72" a="1"/>
  <c r="C167" i="70" a="1"/>
  <c r="D167" i="69" a="1"/>
  <c r="D161" i="73" a="1"/>
  <c r="D98" i="68" a="1"/>
  <c r="D191" i="72" a="1"/>
  <c r="D190" i="68" a="1"/>
  <c r="D161" i="73" l="1"/>
  <c r="D167" i="69"/>
  <c r="C167" i="70"/>
  <c r="C18" i="72"/>
  <c r="D153" i="73"/>
  <c r="D154" i="69"/>
  <c r="C122" i="68"/>
  <c r="D181" i="69"/>
  <c r="D91" i="69"/>
  <c r="C43" i="68"/>
  <c r="C71" i="72"/>
  <c r="D60" i="73"/>
  <c r="D225" i="70"/>
  <c r="D113" i="73"/>
  <c r="D152" i="69"/>
  <c r="D84" i="70"/>
  <c r="D19" i="69"/>
  <c r="D119" i="71"/>
  <c r="D125" i="70"/>
  <c r="C211" i="70"/>
  <c r="D48" i="69"/>
  <c r="D214" i="70"/>
  <c r="D151" i="71"/>
  <c r="D22" i="69"/>
  <c r="C224" i="70"/>
  <c r="C149" i="68"/>
  <c r="C186" i="70"/>
  <c r="C79" i="72"/>
  <c r="C77" i="72"/>
  <c r="D229" i="68"/>
  <c r="C76" i="72"/>
  <c r="C168" i="68"/>
  <c r="D54" i="69"/>
  <c r="C113" i="68"/>
  <c r="D132" i="73"/>
  <c r="D71" i="71"/>
  <c r="D194" i="70"/>
  <c r="D193" i="68"/>
  <c r="C197" i="68"/>
  <c r="C133" i="70"/>
  <c r="D109" i="69"/>
  <c r="C67" i="72"/>
  <c r="C173" i="70"/>
  <c r="D128" i="69"/>
  <c r="C95" i="70"/>
  <c r="C119" i="72"/>
  <c r="C191" i="70"/>
  <c r="D49" i="71"/>
  <c r="C46" i="68"/>
  <c r="D181" i="70"/>
  <c r="C179" i="68"/>
  <c r="D56" i="69"/>
  <c r="D226" i="68"/>
  <c r="C145" i="68"/>
  <c r="C171" i="72"/>
  <c r="D41" i="70"/>
  <c r="C96" i="68"/>
  <c r="C105" i="68"/>
  <c r="C23" i="72"/>
  <c r="C91" i="70"/>
  <c r="D23" i="73"/>
  <c r="D117" i="70"/>
  <c r="C27" i="70"/>
  <c r="D156" i="73"/>
  <c r="D222" i="72"/>
  <c r="D113" i="68"/>
  <c r="D108" i="71"/>
  <c r="C30" i="70"/>
  <c r="D32" i="73"/>
  <c r="D134" i="70"/>
  <c r="C51" i="72"/>
  <c r="C28" i="72"/>
  <c r="C70" i="72"/>
  <c r="D155" i="69"/>
  <c r="C115" i="70"/>
  <c r="D91" i="70"/>
  <c r="D59" i="71"/>
  <c r="C137" i="70"/>
  <c r="C96" i="72"/>
  <c r="C123" i="68"/>
  <c r="D86" i="70"/>
  <c r="D155" i="68"/>
  <c r="C174" i="72"/>
  <c r="D174" i="69"/>
  <c r="C25" i="70"/>
  <c r="C132" i="70"/>
  <c r="D165" i="71"/>
  <c r="D124" i="69"/>
  <c r="D203" i="68"/>
  <c r="C26" i="68"/>
  <c r="C155" i="68"/>
  <c r="C45" i="68"/>
  <c r="D77" i="71"/>
  <c r="D200" i="70"/>
  <c r="D87" i="71"/>
  <c r="C213" i="70"/>
  <c r="D124" i="73"/>
  <c r="D105" i="70"/>
  <c r="D91" i="73"/>
  <c r="D47" i="73"/>
  <c r="C121" i="72"/>
  <c r="D32" i="71"/>
  <c r="D24" i="70"/>
  <c r="C208" i="70"/>
  <c r="D33" i="70"/>
  <c r="C184" i="68"/>
  <c r="C198" i="70"/>
  <c r="D93" i="71"/>
  <c r="D198" i="70"/>
  <c r="C97" i="72"/>
  <c r="D40" i="69"/>
  <c r="D149" i="71"/>
  <c r="C107" i="70"/>
  <c r="D61" i="73"/>
  <c r="C199" i="72"/>
  <c r="C218" i="72"/>
  <c r="C84" i="68"/>
  <c r="D222" i="70"/>
  <c r="C82" i="72"/>
  <c r="C88" i="70"/>
  <c r="D104" i="73"/>
  <c r="D94" i="70"/>
  <c r="D19" i="73"/>
  <c r="C72" i="68"/>
  <c r="C184" i="72"/>
  <c r="C158" i="70"/>
  <c r="D224" i="72"/>
  <c r="D52" i="70"/>
  <c r="C42" i="70"/>
  <c r="C156" i="70"/>
  <c r="C119" i="68"/>
  <c r="D96" i="73"/>
  <c r="C114" i="68"/>
  <c r="C211" i="72"/>
  <c r="C160" i="72"/>
  <c r="D89" i="70"/>
  <c r="D196" i="70"/>
  <c r="C82" i="68"/>
  <c r="D106" i="71"/>
  <c r="C120" i="70"/>
  <c r="D137" i="68"/>
  <c r="D108" i="73"/>
  <c r="D39" i="71"/>
  <c r="D141" i="69"/>
  <c r="D201" i="70"/>
  <c r="C98" i="72"/>
  <c r="D110" i="71"/>
  <c r="D139" i="68"/>
  <c r="C80" i="70"/>
  <c r="D156" i="69"/>
  <c r="C227" i="70"/>
  <c r="D70" i="73"/>
  <c r="D230" i="72"/>
  <c r="C215" i="70"/>
  <c r="C151" i="68"/>
  <c r="D164" i="70"/>
  <c r="D68" i="69"/>
  <c r="D111" i="70"/>
  <c r="D37" i="69"/>
  <c r="D89" i="71"/>
  <c r="C223" i="72"/>
  <c r="C70" i="70"/>
  <c r="D150" i="73"/>
  <c r="D58" i="73"/>
  <c r="C172" i="72"/>
  <c r="D65" i="71"/>
  <c r="C185" i="72"/>
  <c r="D147" i="71"/>
  <c r="C44" i="72"/>
  <c r="C89" i="68"/>
  <c r="D28" i="73"/>
  <c r="C208" i="72"/>
  <c r="C194" i="70"/>
  <c r="C19" i="68"/>
  <c r="D31" i="69"/>
  <c r="C110" i="72"/>
  <c r="C229" i="72"/>
  <c r="C34" i="70"/>
  <c r="C167" i="68"/>
  <c r="D159" i="73"/>
  <c r="D63" i="73"/>
  <c r="D129" i="70"/>
  <c r="D221" i="68"/>
  <c r="C44" i="70"/>
  <c r="C59" i="72"/>
  <c r="D166" i="73"/>
  <c r="C94" i="68"/>
  <c r="C221" i="72"/>
  <c r="D114" i="69"/>
  <c r="D33" i="71"/>
  <c r="D184" i="70"/>
  <c r="C48" i="68"/>
  <c r="D158" i="73"/>
  <c r="C51" i="70"/>
  <c r="C33" i="68"/>
  <c r="D22" i="70"/>
  <c r="D74" i="70"/>
  <c r="C206" i="72"/>
  <c r="D110" i="70"/>
  <c r="C143" i="72"/>
  <c r="D133" i="73"/>
  <c r="C153" i="70"/>
  <c r="C221" i="70"/>
  <c r="D144" i="70"/>
  <c r="C125" i="70"/>
  <c r="D147" i="70"/>
  <c r="D94" i="71"/>
  <c r="D80" i="71"/>
  <c r="C38" i="70"/>
  <c r="D29" i="70"/>
  <c r="C179" i="72"/>
  <c r="D152" i="71"/>
  <c r="C83" i="72"/>
  <c r="D208" i="68"/>
  <c r="C121" i="68"/>
  <c r="C207" i="72"/>
  <c r="C173" i="72"/>
  <c r="D54" i="73"/>
  <c r="C26" i="70"/>
  <c r="C79" i="68"/>
  <c r="D127" i="69"/>
  <c r="D74" i="69"/>
  <c r="C127" i="72"/>
  <c r="D104" i="68"/>
  <c r="C204" i="72"/>
  <c r="C181" i="68"/>
  <c r="C85" i="68"/>
  <c r="D131" i="71"/>
  <c r="D46" i="70"/>
  <c r="D115" i="69"/>
  <c r="C150" i="68"/>
  <c r="D49" i="73"/>
  <c r="C216" i="70"/>
  <c r="M87" i="71"/>
  <c r="N87" i="71" s="1"/>
  <c r="K87" i="71" s="1"/>
  <c r="L88" i="71" s="1"/>
  <c r="D205" i="68"/>
  <c r="C18" i="68"/>
  <c r="D98" i="71"/>
  <c r="D146" i="71"/>
  <c r="D135" i="68"/>
  <c r="D43" i="73"/>
  <c r="C56" i="70"/>
  <c r="D195" i="70"/>
  <c r="D153" i="68"/>
  <c r="D46" i="73"/>
  <c r="D73" i="70"/>
  <c r="D120" i="71"/>
  <c r="C141" i="72"/>
  <c r="D93" i="73"/>
  <c r="D198" i="72"/>
  <c r="D35" i="73"/>
  <c r="D119" i="69"/>
  <c r="C230" i="70"/>
  <c r="D128" i="71"/>
  <c r="D162" i="69"/>
  <c r="D123" i="71"/>
  <c r="D212" i="68"/>
  <c r="D145" i="69"/>
  <c r="C39" i="68"/>
  <c r="D139" i="69"/>
  <c r="C167" i="72"/>
  <c r="D142" i="73"/>
  <c r="D104" i="70"/>
  <c r="D145" i="68"/>
  <c r="C100" i="70"/>
  <c r="C99" i="72"/>
  <c r="D107" i="71"/>
  <c r="C155" i="70"/>
  <c r="D127" i="73"/>
  <c r="C226" i="68"/>
  <c r="C222" i="70"/>
  <c r="C117" i="70"/>
  <c r="D21" i="73"/>
  <c r="D134" i="69"/>
  <c r="C41" i="70"/>
  <c r="D219" i="72"/>
  <c r="D124" i="71"/>
  <c r="D169" i="70"/>
  <c r="D48" i="70"/>
  <c r="C86" i="70"/>
  <c r="D42" i="70"/>
  <c r="C103" i="68"/>
  <c r="D71" i="70"/>
  <c r="C209" i="68"/>
  <c r="D216" i="72"/>
  <c r="C180" i="68"/>
  <c r="D124" i="68"/>
  <c r="D201" i="72"/>
  <c r="D155" i="70"/>
  <c r="D113" i="70"/>
  <c r="D45" i="73"/>
  <c r="C218" i="68"/>
  <c r="C175" i="68"/>
  <c r="D22" i="71"/>
  <c r="D175" i="70"/>
  <c r="C174" i="70"/>
  <c r="D193" i="70"/>
  <c r="D94" i="69"/>
  <c r="D215" i="68"/>
  <c r="C38" i="68"/>
  <c r="C214" i="68"/>
  <c r="C47" i="72"/>
  <c r="C69" i="68"/>
  <c r="D174" i="70"/>
  <c r="C178" i="68"/>
  <c r="C214" i="72"/>
  <c r="C230" i="72"/>
  <c r="D192" i="72"/>
  <c r="C86" i="72"/>
  <c r="C51" i="68"/>
  <c r="D70" i="70"/>
  <c r="C45" i="72"/>
  <c r="C66" i="68"/>
  <c r="D127" i="70"/>
  <c r="D77" i="73"/>
  <c r="D88" i="73"/>
  <c r="C197" i="72"/>
  <c r="D18" i="71"/>
  <c r="C157" i="68"/>
  <c r="D65" i="69"/>
  <c r="D76" i="69"/>
  <c r="D180" i="70"/>
  <c r="D132" i="71"/>
  <c r="C140" i="72"/>
  <c r="C196" i="70"/>
  <c r="D26" i="71"/>
  <c r="D194" i="72"/>
  <c r="D149" i="70"/>
  <c r="C206" i="70"/>
  <c r="C94" i="70"/>
  <c r="D216" i="68"/>
  <c r="C105" i="70"/>
  <c r="D163" i="70"/>
  <c r="D162" i="73"/>
  <c r="C54" i="68"/>
  <c r="D141" i="71"/>
  <c r="D141" i="68"/>
  <c r="D143" i="71"/>
  <c r="C45" i="70"/>
  <c r="D93" i="69"/>
  <c r="D83" i="70"/>
  <c r="D28" i="69"/>
  <c r="C210" i="72"/>
  <c r="C46" i="70"/>
  <c r="D81" i="70"/>
  <c r="D163" i="73"/>
  <c r="C165" i="68"/>
  <c r="C64" i="72"/>
  <c r="D28" i="71"/>
  <c r="D154" i="68"/>
  <c r="C146" i="72"/>
  <c r="C22" i="70"/>
  <c r="D83" i="69"/>
  <c r="D134" i="71"/>
  <c r="C217" i="68"/>
  <c r="C24" i="72"/>
  <c r="D60" i="69"/>
  <c r="D21" i="71"/>
  <c r="D156" i="68"/>
  <c r="D105" i="73"/>
  <c r="D123" i="70"/>
  <c r="D50" i="71"/>
  <c r="D158" i="68"/>
  <c r="D100" i="69"/>
  <c r="D55" i="73"/>
  <c r="D185" i="69"/>
  <c r="C28" i="70"/>
  <c r="D44" i="71"/>
  <c r="D226" i="70"/>
  <c r="C140" i="68"/>
  <c r="D65" i="70"/>
  <c r="C36" i="70"/>
  <c r="D101" i="70"/>
  <c r="D154" i="70"/>
  <c r="D67" i="71"/>
  <c r="D178" i="69"/>
  <c r="D146" i="69"/>
  <c r="D55" i="69"/>
  <c r="D20" i="70"/>
  <c r="D99" i="73"/>
  <c r="C83" i="70"/>
  <c r="C185" i="70"/>
  <c r="C187" i="68"/>
  <c r="D56" i="70"/>
  <c r="C67" i="70"/>
  <c r="C112" i="68"/>
  <c r="C152" i="68"/>
  <c r="D150" i="68"/>
  <c r="C141" i="68"/>
  <c r="C81" i="70"/>
  <c r="D143" i="68"/>
  <c r="C215" i="68"/>
  <c r="C177" i="72"/>
  <c r="D39" i="73"/>
  <c r="C138" i="70"/>
  <c r="D80" i="70"/>
  <c r="C190" i="72"/>
  <c r="D113" i="69"/>
  <c r="C194" i="72"/>
  <c r="C130" i="70"/>
  <c r="C138" i="68"/>
  <c r="C73" i="72"/>
  <c r="D95" i="73"/>
  <c r="D17" i="69"/>
  <c r="D112" i="71"/>
  <c r="C18" i="70"/>
  <c r="D82" i="70"/>
  <c r="C108" i="72"/>
  <c r="D50" i="70"/>
  <c r="D137" i="69"/>
  <c r="C106" i="68"/>
  <c r="D126" i="70"/>
  <c r="C227" i="72"/>
  <c r="C98" i="68"/>
  <c r="D108" i="69"/>
  <c r="D157" i="70"/>
  <c r="C217" i="70"/>
  <c r="D147" i="69"/>
  <c r="C59" i="68"/>
  <c r="D228" i="70"/>
  <c r="C58" i="70"/>
  <c r="D175" i="69"/>
  <c r="C135" i="72"/>
  <c r="D24" i="71"/>
  <c r="C130" i="72"/>
  <c r="C54" i="70"/>
  <c r="C159" i="68"/>
  <c r="C219" i="68"/>
  <c r="D70" i="71"/>
  <c r="C148" i="68"/>
  <c r="D182" i="70"/>
  <c r="C179" i="70"/>
  <c r="C217" i="72"/>
  <c r="C148" i="70"/>
  <c r="D224" i="68"/>
  <c r="C82" i="70"/>
  <c r="C223" i="68"/>
  <c r="D120" i="73"/>
  <c r="D222" i="68"/>
  <c r="D161" i="69"/>
  <c r="C200" i="72"/>
  <c r="C151" i="72"/>
  <c r="D103" i="69"/>
  <c r="C65" i="70"/>
  <c r="D172" i="70"/>
  <c r="D43" i="71"/>
  <c r="C131" i="70"/>
  <c r="C212" i="68"/>
  <c r="C124" i="70"/>
  <c r="C204" i="70"/>
  <c r="C41" i="68"/>
  <c r="D211" i="72"/>
  <c r="D117" i="71"/>
  <c r="D99" i="68"/>
  <c r="D191" i="68"/>
  <c r="D173" i="69"/>
  <c r="C25" i="72"/>
  <c r="C171" i="70"/>
  <c r="C64" i="70"/>
  <c r="D129" i="73"/>
  <c r="C47" i="70"/>
  <c r="D116" i="68"/>
  <c r="C62" i="70"/>
  <c r="D126" i="68"/>
  <c r="D155" i="73"/>
  <c r="D83" i="71"/>
  <c r="C114" i="72"/>
  <c r="D98" i="70"/>
  <c r="D87" i="73"/>
  <c r="D165" i="68"/>
  <c r="C123" i="70"/>
  <c r="D37" i="71"/>
  <c r="D167" i="70"/>
  <c r="C62" i="72"/>
  <c r="D85" i="73"/>
  <c r="C202" i="72"/>
  <c r="D34" i="71"/>
  <c r="D148" i="70"/>
  <c r="D106" i="68"/>
  <c r="C193" i="70"/>
  <c r="D158" i="69"/>
  <c r="D102" i="73"/>
  <c r="D80" i="69"/>
  <c r="D97" i="71"/>
  <c r="D76" i="71"/>
  <c r="C172" i="68"/>
  <c r="C122" i="70"/>
  <c r="D231" i="68"/>
  <c r="C161" i="72"/>
  <c r="D79" i="71"/>
  <c r="D169" i="69"/>
  <c r="D110" i="68"/>
  <c r="D25" i="69"/>
  <c r="D31" i="71"/>
  <c r="C212" i="72"/>
  <c r="C39" i="70"/>
  <c r="C101" i="70"/>
  <c r="C231" i="68"/>
  <c r="D51" i="71"/>
  <c r="C91" i="68"/>
  <c r="D103" i="73"/>
  <c r="C19" i="72"/>
  <c r="D70" i="69"/>
  <c r="C164" i="72"/>
  <c r="C116" i="68"/>
  <c r="C53" i="68"/>
  <c r="C76" i="70"/>
  <c r="C216" i="68"/>
  <c r="C38" i="72"/>
  <c r="D148" i="71"/>
  <c r="D202" i="72"/>
  <c r="D229" i="70"/>
  <c r="D57" i="71"/>
  <c r="D62" i="69"/>
  <c r="D159" i="70"/>
  <c r="C231" i="72"/>
  <c r="D66" i="70"/>
  <c r="D68" i="71"/>
  <c r="C205" i="70"/>
  <c r="D214" i="68"/>
  <c r="D69" i="71"/>
  <c r="C152" i="72"/>
  <c r="D25" i="70"/>
  <c r="D173" i="70"/>
  <c r="D97" i="73"/>
  <c r="C100" i="72"/>
  <c r="D44" i="69"/>
  <c r="D210" i="70"/>
  <c r="C101" i="68"/>
  <c r="D223" i="70"/>
  <c r="D170" i="69"/>
  <c r="D151" i="73"/>
  <c r="D106" i="73"/>
  <c r="C31" i="70"/>
  <c r="C201" i="68"/>
  <c r="D94" i="73"/>
  <c r="D36" i="71"/>
  <c r="D95" i="70"/>
  <c r="D41" i="73"/>
  <c r="C70" i="68"/>
  <c r="D116" i="70"/>
  <c r="D213" i="68"/>
  <c r="D154" i="71"/>
  <c r="D136" i="69"/>
  <c r="D215" i="72"/>
  <c r="D64" i="71"/>
  <c r="D91" i="71"/>
  <c r="C196" i="68"/>
  <c r="C182" i="68"/>
  <c r="D67" i="73"/>
  <c r="D75" i="73"/>
  <c r="D47" i="70"/>
  <c r="C144" i="70"/>
  <c r="C48" i="70"/>
  <c r="C162" i="68"/>
  <c r="C52" i="72"/>
  <c r="D119" i="70"/>
  <c r="C108" i="70"/>
  <c r="D144" i="68"/>
  <c r="C23" i="68"/>
  <c r="D116" i="69"/>
  <c r="D147" i="68"/>
  <c r="D121" i="73"/>
  <c r="C41" i="72"/>
  <c r="D176" i="69"/>
  <c r="C187" i="72"/>
  <c r="D196" i="68"/>
  <c r="D95" i="71"/>
  <c r="D231" i="72"/>
  <c r="D201" i="68"/>
  <c r="D27" i="69"/>
  <c r="C106" i="70"/>
  <c r="D204" i="68"/>
  <c r="D131" i="69"/>
  <c r="D150" i="70"/>
  <c r="D112" i="69"/>
  <c r="D150" i="71"/>
  <c r="D56" i="71"/>
  <c r="D21" i="69"/>
  <c r="D134" i="68"/>
  <c r="C24" i="68"/>
  <c r="D142" i="68"/>
  <c r="C25" i="68"/>
  <c r="D178" i="70"/>
  <c r="D101" i="68"/>
  <c r="C66" i="70"/>
  <c r="D52" i="71"/>
  <c r="D51" i="70"/>
  <c r="D152" i="70"/>
  <c r="D166" i="71"/>
  <c r="D155" i="71"/>
  <c r="D159" i="71"/>
  <c r="D148" i="73"/>
  <c r="C198" i="68"/>
  <c r="D58" i="70"/>
  <c r="C81" i="68"/>
  <c r="C228" i="72"/>
  <c r="C96" i="70"/>
  <c r="D136" i="68"/>
  <c r="C104" i="70"/>
  <c r="D119" i="68"/>
  <c r="C188" i="72"/>
  <c r="C61" i="68"/>
  <c r="D217" i="72"/>
  <c r="D138" i="70"/>
  <c r="D96" i="70"/>
  <c r="D20" i="69"/>
  <c r="D116" i="73"/>
  <c r="D137" i="70"/>
  <c r="D148" i="69"/>
  <c r="D59" i="73"/>
  <c r="D172" i="69"/>
  <c r="C230" i="68"/>
  <c r="C138" i="72"/>
  <c r="D152" i="68"/>
  <c r="D61" i="71"/>
  <c r="D59" i="69"/>
  <c r="D163" i="71"/>
  <c r="C44" i="68"/>
  <c r="C46" i="72"/>
  <c r="D21" i="70"/>
  <c r="C228" i="68"/>
  <c r="D191" i="70"/>
  <c r="D120" i="69"/>
  <c r="D151" i="70"/>
  <c r="D81" i="73"/>
  <c r="D202" i="68"/>
  <c r="D88" i="71"/>
  <c r="C220" i="68"/>
  <c r="D203" i="72"/>
  <c r="D64" i="69"/>
  <c r="D34" i="73"/>
  <c r="D156" i="70"/>
  <c r="D40" i="70"/>
  <c r="D135" i="71"/>
  <c r="D202" i="70"/>
  <c r="D114" i="70"/>
  <c r="D198" i="68"/>
  <c r="D179" i="69"/>
  <c r="D164" i="69"/>
  <c r="D125" i="73"/>
  <c r="C175" i="70"/>
  <c r="D215" i="70"/>
  <c r="D22" i="73"/>
  <c r="C229" i="70"/>
  <c r="C197" i="70"/>
  <c r="D34" i="69"/>
  <c r="C229" i="68"/>
  <c r="C178" i="72"/>
  <c r="C213" i="72"/>
  <c r="D137" i="71"/>
  <c r="D132" i="68"/>
  <c r="D138" i="73"/>
  <c r="D34" i="70"/>
  <c r="D220" i="72"/>
  <c r="D143" i="69"/>
  <c r="C23" i="70"/>
  <c r="D24" i="73"/>
  <c r="C50" i="72"/>
  <c r="D159" i="68"/>
  <c r="D123" i="68"/>
  <c r="C181" i="72"/>
  <c r="D142" i="70"/>
  <c r="D23" i="69"/>
  <c r="D103" i="68"/>
  <c r="D158" i="70"/>
  <c r="C159" i="70"/>
  <c r="D25" i="73"/>
  <c r="C169" i="70"/>
  <c r="C81" i="72"/>
  <c r="C68" i="70"/>
  <c r="C61" i="70"/>
  <c r="D153" i="69"/>
  <c r="D107" i="73"/>
  <c r="D204" i="72"/>
  <c r="D128" i="73"/>
  <c r="C128" i="70"/>
  <c r="C227" i="68"/>
  <c r="D75" i="70"/>
  <c r="C133" i="72"/>
  <c r="D177" i="70"/>
  <c r="C90" i="70"/>
  <c r="D100" i="70"/>
  <c r="C164" i="68"/>
  <c r="C174" i="68"/>
  <c r="C109" i="70"/>
  <c r="D219" i="68"/>
  <c r="C118" i="72"/>
  <c r="D165" i="69"/>
  <c r="C149" i="70"/>
  <c r="D87" i="69"/>
  <c r="C213" i="68"/>
  <c r="D195" i="68"/>
  <c r="D182" i="69"/>
  <c r="D161" i="68"/>
  <c r="C64" i="68"/>
  <c r="D168" i="71"/>
  <c r="D23" i="71"/>
  <c r="D127" i="68"/>
  <c r="D80" i="73"/>
  <c r="C63" i="70"/>
  <c r="D190" i="70"/>
  <c r="D216" i="70"/>
  <c r="D131" i="73"/>
  <c r="D162" i="70"/>
  <c r="C211" i="68"/>
  <c r="D102" i="69"/>
  <c r="D133" i="70"/>
  <c r="D164" i="73"/>
  <c r="C209" i="72"/>
  <c r="C35" i="72"/>
  <c r="D125" i="69"/>
  <c r="D111" i="68"/>
  <c r="C187" i="70"/>
  <c r="C203" i="68"/>
  <c r="C68" i="72"/>
  <c r="C204" i="68"/>
  <c r="C40" i="68"/>
  <c r="D106" i="70"/>
  <c r="C53" i="70"/>
  <c r="C110" i="68"/>
  <c r="C149" i="72"/>
  <c r="C63" i="68"/>
  <c r="D115" i="73"/>
  <c r="D101" i="69"/>
  <c r="D55" i="71"/>
  <c r="D42" i="69"/>
  <c r="D84" i="69"/>
  <c r="C75" i="70"/>
  <c r="C93" i="70"/>
  <c r="C218" i="70"/>
  <c r="C119" i="70"/>
  <c r="C202" i="68"/>
  <c r="D35" i="71"/>
  <c r="C162" i="70"/>
  <c r="D160" i="69"/>
  <c r="C125" i="68"/>
  <c r="C89" i="72"/>
  <c r="C28" i="68"/>
  <c r="D179" i="70"/>
  <c r="C90" i="72"/>
  <c r="D169" i="73"/>
  <c r="D118" i="73"/>
  <c r="C60" i="68"/>
  <c r="D86" i="71"/>
  <c r="C210" i="68"/>
  <c r="D133" i="69"/>
  <c r="C60" i="70"/>
  <c r="D159" i="69"/>
  <c r="D185" i="70"/>
  <c r="D86" i="73"/>
  <c r="D111" i="71"/>
  <c r="C192" i="70"/>
  <c r="D163" i="69"/>
  <c r="C220" i="70"/>
  <c r="C128" i="72"/>
  <c r="C169" i="72"/>
  <c r="C83" i="68"/>
  <c r="D26" i="70"/>
  <c r="C40" i="70"/>
  <c r="D68" i="70"/>
  <c r="C180" i="70"/>
  <c r="C127" i="68"/>
  <c r="D42" i="71"/>
  <c r="D85" i="70"/>
  <c r="D171" i="69"/>
  <c r="D96" i="71"/>
  <c r="C124" i="72"/>
  <c r="C169" i="68"/>
  <c r="C104" i="68"/>
  <c r="D230" i="68"/>
  <c r="D130" i="73"/>
  <c r="D129" i="71"/>
  <c r="C163" i="68"/>
  <c r="C85" i="70"/>
  <c r="C199" i="68"/>
  <c r="D141" i="70"/>
  <c r="D136" i="71"/>
  <c r="D223" i="72"/>
  <c r="D39" i="70"/>
  <c r="D225" i="72"/>
  <c r="C191" i="68"/>
  <c r="C147" i="72"/>
  <c r="D69" i="69"/>
  <c r="D131" i="68"/>
  <c r="D206" i="68"/>
  <c r="D137" i="73"/>
  <c r="D98" i="69"/>
  <c r="D99" i="70"/>
  <c r="C77" i="70"/>
  <c r="D118" i="68"/>
  <c r="C53" i="72"/>
  <c r="D71" i="69"/>
  <c r="C189" i="70"/>
  <c r="C183" i="72"/>
  <c r="D217" i="70"/>
  <c r="D195" i="72"/>
  <c r="D29" i="69"/>
  <c r="C212" i="70"/>
  <c r="D136" i="73"/>
  <c r="D149" i="68"/>
  <c r="D206" i="72"/>
  <c r="C158" i="68"/>
  <c r="D118" i="70"/>
  <c r="D110" i="73"/>
  <c r="D212" i="72"/>
  <c r="D90" i="73"/>
  <c r="D157" i="71"/>
  <c r="C165" i="72"/>
  <c r="D122" i="68"/>
  <c r="C219" i="70"/>
  <c r="D102" i="70"/>
  <c r="D224" i="70"/>
  <c r="D132" i="69"/>
  <c r="D168" i="69"/>
  <c r="D67" i="70"/>
  <c r="D183" i="70"/>
  <c r="C24" i="70"/>
  <c r="C153" i="68"/>
  <c r="D64" i="73"/>
  <c r="C140" i="70"/>
  <c r="D187" i="70"/>
  <c r="D209" i="72"/>
  <c r="D66" i="73"/>
  <c r="D149" i="73"/>
  <c r="C200" i="70"/>
  <c r="C123" i="72"/>
  <c r="C222" i="68"/>
  <c r="C144" i="68"/>
  <c r="D31" i="73"/>
  <c r="D133" i="71"/>
  <c r="C103" i="70"/>
  <c r="D62" i="73"/>
  <c r="C156" i="68"/>
  <c r="C71" i="70"/>
  <c r="C133" i="68"/>
  <c r="C21" i="70"/>
  <c r="D171" i="70"/>
  <c r="C124" i="68"/>
  <c r="C159" i="72"/>
  <c r="C57" i="72"/>
  <c r="D126" i="69"/>
  <c r="D39" i="69"/>
  <c r="C76" i="68"/>
  <c r="D63" i="70"/>
  <c r="D228" i="68"/>
  <c r="D144" i="69"/>
  <c r="C111" i="70"/>
  <c r="C135" i="68"/>
  <c r="C65" i="68"/>
  <c r="C126" i="68"/>
  <c r="C126" i="72"/>
  <c r="C188" i="70"/>
  <c r="C37" i="68"/>
  <c r="D115" i="68"/>
  <c r="D37" i="70"/>
  <c r="D146" i="68"/>
  <c r="C192" i="72"/>
  <c r="C75" i="68"/>
  <c r="D45" i="71"/>
  <c r="D114" i="71"/>
  <c r="D35" i="69"/>
  <c r="D122" i="70"/>
  <c r="C176" i="72"/>
  <c r="C195" i="72"/>
  <c r="C198" i="72"/>
  <c r="C151" i="70"/>
  <c r="C21" i="72"/>
  <c r="D74" i="73"/>
  <c r="C145" i="72"/>
  <c r="D105" i="68"/>
  <c r="D186" i="70"/>
  <c r="C137" i="68"/>
  <c r="D117" i="68"/>
  <c r="D122" i="71"/>
  <c r="D154" i="73"/>
  <c r="D79" i="73"/>
  <c r="C186" i="72"/>
  <c r="C52" i="70"/>
  <c r="C158" i="72"/>
  <c r="D55" i="70"/>
  <c r="C129" i="70"/>
  <c r="C55" i="72"/>
  <c r="D79" i="69"/>
  <c r="C54" i="72"/>
  <c r="D119" i="73"/>
  <c r="C182" i="72"/>
  <c r="D130" i="69"/>
  <c r="D103" i="71"/>
  <c r="C86" i="68"/>
  <c r="D135" i="69"/>
  <c r="C32" i="68"/>
  <c r="C131" i="68"/>
  <c r="D115" i="71"/>
  <c r="D72" i="69"/>
  <c r="D162" i="68"/>
  <c r="D126" i="73"/>
  <c r="C136" i="68"/>
  <c r="C75" i="72"/>
  <c r="C87" i="70"/>
  <c r="C154" i="68"/>
  <c r="D130" i="70"/>
  <c r="C20" i="68"/>
  <c r="D47" i="69"/>
  <c r="D138" i="71"/>
  <c r="C80" i="72"/>
  <c r="C56" i="72"/>
  <c r="D97" i="70"/>
  <c r="D149" i="69"/>
  <c r="D77" i="70"/>
  <c r="C115" i="72"/>
  <c r="C145" i="70"/>
  <c r="D145" i="73"/>
  <c r="D145" i="70"/>
  <c r="D82" i="73"/>
  <c r="D130" i="71"/>
  <c r="C66" i="72"/>
  <c r="C22" i="72"/>
  <c r="C156" i="72"/>
  <c r="D200" i="68"/>
  <c r="D82" i="71"/>
  <c r="D88" i="69"/>
  <c r="D162" i="71"/>
  <c r="C176" i="70"/>
  <c r="D206" i="70"/>
  <c r="C147" i="68"/>
  <c r="D209" i="70"/>
  <c r="C73" i="70"/>
  <c r="C50" i="68"/>
  <c r="C118" i="68"/>
  <c r="C88" i="68"/>
  <c r="C57" i="68"/>
  <c r="C163" i="72"/>
  <c r="D107" i="68"/>
  <c r="C205" i="72"/>
  <c r="D99" i="71"/>
  <c r="D38" i="69"/>
  <c r="D47" i="71"/>
  <c r="C160" i="68"/>
  <c r="C129" i="72"/>
  <c r="D220" i="70"/>
  <c r="D78" i="69"/>
  <c r="C195" i="68"/>
  <c r="C125" i="72"/>
  <c r="C142" i="70"/>
  <c r="D41" i="69"/>
  <c r="D193" i="72"/>
  <c r="D118" i="69"/>
  <c r="D108" i="68"/>
  <c r="D123" i="73"/>
  <c r="C32" i="72"/>
  <c r="C112" i="72"/>
  <c r="C132" i="68"/>
  <c r="D67" i="69"/>
  <c r="D132" i="70"/>
  <c r="D62" i="70"/>
  <c r="D26" i="69"/>
  <c r="C32" i="70"/>
  <c r="D199" i="72"/>
  <c r="C103" i="72"/>
  <c r="D108" i="70"/>
  <c r="D196" i="72"/>
  <c r="C27" i="72"/>
  <c r="C91" i="72"/>
  <c r="D92" i="73"/>
  <c r="C132" i="72"/>
  <c r="D73" i="69"/>
  <c r="D227" i="70"/>
  <c r="C199" i="70"/>
  <c r="D73" i="71"/>
  <c r="D189" i="70"/>
  <c r="D121" i="69"/>
  <c r="D58" i="69"/>
  <c r="D56" i="73"/>
  <c r="C74" i="72"/>
  <c r="D117" i="73"/>
  <c r="C155" i="72"/>
  <c r="D23" i="70"/>
  <c r="C135" i="70"/>
  <c r="C181" i="70"/>
  <c r="D144" i="73"/>
  <c r="C29" i="72"/>
  <c r="C194" i="68"/>
  <c r="D140" i="69"/>
  <c r="D30" i="69"/>
  <c r="C216" i="72"/>
  <c r="C231" i="70"/>
  <c r="C150" i="72"/>
  <c r="D52" i="69"/>
  <c r="C154" i="70"/>
  <c r="C39" i="72"/>
  <c r="C55" i="68"/>
  <c r="D17" i="73"/>
  <c r="D210" i="72"/>
  <c r="D73" i="73"/>
  <c r="C113" i="72"/>
  <c r="D141" i="73"/>
  <c r="C116" i="70"/>
  <c r="C105" i="72"/>
  <c r="D204" i="70"/>
  <c r="D210" i="68"/>
  <c r="C49" i="72"/>
  <c r="D19" i="70"/>
  <c r="D29" i="71"/>
  <c r="C93" i="68"/>
  <c r="D197" i="68"/>
  <c r="C223" i="70"/>
  <c r="D135" i="73"/>
  <c r="C157" i="70"/>
  <c r="D163" i="68"/>
  <c r="C29" i="70"/>
  <c r="D120" i="68"/>
  <c r="D86" i="69"/>
  <c r="D136" i="70"/>
  <c r="D61" i="70"/>
  <c r="D192" i="70"/>
  <c r="D68" i="73"/>
  <c r="D146" i="73"/>
  <c r="C222" i="72"/>
  <c r="D109" i="71"/>
  <c r="C220" i="72"/>
  <c r="D167" i="71"/>
  <c r="C184" i="70"/>
  <c r="D228" i="72"/>
  <c r="D57" i="70"/>
  <c r="C182" i="70"/>
  <c r="D107" i="70"/>
  <c r="C173" i="68"/>
  <c r="D223" i="68"/>
  <c r="D140" i="73"/>
  <c r="C129" i="68"/>
  <c r="D169" i="71"/>
  <c r="D121" i="71"/>
  <c r="D165" i="73"/>
  <c r="D135" i="70"/>
  <c r="C165" i="70"/>
  <c r="D32" i="69"/>
  <c r="D60" i="70"/>
  <c r="D207" i="70"/>
  <c r="C47" i="68"/>
  <c r="D33" i="69"/>
  <c r="C188" i="68"/>
  <c r="D19" i="71"/>
  <c r="C87" i="68"/>
  <c r="D48" i="71"/>
  <c r="C50" i="70"/>
  <c r="C160" i="70"/>
  <c r="C120" i="68"/>
  <c r="C62" i="68"/>
  <c r="C31" i="68"/>
  <c r="D64" i="70"/>
  <c r="D66" i="71"/>
  <c r="C102" i="70"/>
  <c r="D138" i="68"/>
  <c r="C56" i="68"/>
  <c r="D30" i="73"/>
  <c r="D90" i="70"/>
  <c r="C142" i="72"/>
  <c r="D97" i="69"/>
  <c r="D140" i="71"/>
  <c r="D192" i="68"/>
  <c r="C150" i="70"/>
  <c r="D156" i="71"/>
  <c r="C153" i="72"/>
  <c r="D218" i="68"/>
  <c r="D27" i="70"/>
  <c r="D148" i="68"/>
  <c r="C93" i="72"/>
  <c r="D138" i="69"/>
  <c r="C195" i="70"/>
  <c r="C74" i="68"/>
  <c r="D99" i="69"/>
  <c r="C21" i="68"/>
  <c r="D227" i="68"/>
  <c r="D166" i="68"/>
  <c r="C200" i="68"/>
  <c r="D165" i="70"/>
  <c r="D127" i="71"/>
  <c r="D79" i="70"/>
  <c r="C97" i="68"/>
  <c r="C20" i="72"/>
  <c r="C63" i="72"/>
  <c r="C161" i="68"/>
  <c r="C136" i="72"/>
  <c r="D69" i="70"/>
  <c r="C58" i="68"/>
  <c r="D30" i="71"/>
  <c r="C33" i="70"/>
  <c r="C136" i="70"/>
  <c r="D105" i="71"/>
  <c r="C134" i="72"/>
  <c r="C190" i="68"/>
  <c r="D106" i="69"/>
  <c r="D32" i="70"/>
  <c r="D71" i="73"/>
  <c r="D103" i="70"/>
  <c r="C114" i="70"/>
  <c r="C215" i="72"/>
  <c r="D117" i="69"/>
  <c r="D20" i="73"/>
  <c r="D25" i="71"/>
  <c r="D128" i="68"/>
  <c r="D72" i="70"/>
  <c r="C49" i="68"/>
  <c r="D76" i="73"/>
  <c r="D31" i="70"/>
  <c r="C102" i="72"/>
  <c r="C80" i="68"/>
  <c r="C31" i="72"/>
  <c r="C98" i="70"/>
  <c r="D101" i="73"/>
  <c r="D226" i="72"/>
  <c r="D63" i="71"/>
  <c r="D211" i="70"/>
  <c r="D82" i="69"/>
  <c r="C97" i="70"/>
  <c r="D26" i="73"/>
  <c r="D62" i="71"/>
  <c r="D18" i="73"/>
  <c r="D36" i="69"/>
  <c r="D104" i="69"/>
  <c r="C29" i="68"/>
  <c r="C73" i="68"/>
  <c r="C36" i="68"/>
  <c r="D146" i="70"/>
  <c r="D151" i="68"/>
  <c r="C49" i="70"/>
  <c r="D65" i="73"/>
  <c r="D176" i="70"/>
  <c r="C166" i="70"/>
  <c r="D42" i="73"/>
  <c r="D109" i="68"/>
  <c r="C77" i="68"/>
  <c r="D40" i="73"/>
  <c r="C112" i="70"/>
  <c r="C57" i="70"/>
  <c r="C72" i="70"/>
  <c r="D90" i="71"/>
  <c r="C42" i="72"/>
  <c r="C94" i="72"/>
  <c r="C90" i="68"/>
  <c r="C92" i="72"/>
  <c r="D160" i="73"/>
  <c r="D218" i="70"/>
  <c r="D199" i="68"/>
  <c r="D27" i="73"/>
  <c r="C164" i="70"/>
  <c r="D125" i="71"/>
  <c r="C143" i="68"/>
  <c r="D129" i="69"/>
  <c r="D118" i="71"/>
  <c r="D128" i="70"/>
  <c r="C162" i="72"/>
  <c r="D100" i="71"/>
  <c r="D20" i="71"/>
  <c r="D24" i="69"/>
  <c r="C137" i="72"/>
  <c r="C20" i="70"/>
  <c r="C178" i="70"/>
  <c r="D95" i="69"/>
  <c r="D229" i="72"/>
  <c r="D207" i="68"/>
  <c r="C210" i="70"/>
  <c r="C141" i="70"/>
  <c r="C225" i="70"/>
  <c r="C36" i="72"/>
  <c r="C111" i="68"/>
  <c r="D74" i="71"/>
  <c r="C35" i="68"/>
  <c r="C87" i="72"/>
  <c r="D57" i="69"/>
  <c r="D116" i="71"/>
  <c r="C43" i="72"/>
  <c r="C40" i="72"/>
  <c r="C100" i="68"/>
  <c r="D184" i="69"/>
  <c r="D88" i="70"/>
  <c r="C161" i="70"/>
  <c r="C58" i="72"/>
  <c r="C134" i="68"/>
  <c r="C37" i="70"/>
  <c r="D66" i="69"/>
  <c r="D208" i="72"/>
  <c r="D221" i="72"/>
  <c r="C116" i="72"/>
  <c r="D92" i="71"/>
  <c r="D220" i="68"/>
  <c r="D231" i="70"/>
  <c r="C69" i="70"/>
  <c r="C60" i="72"/>
  <c r="C107" i="72"/>
  <c r="D27" i="71"/>
  <c r="D121" i="68"/>
  <c r="C163" i="70"/>
  <c r="C108" i="68"/>
  <c r="D109" i="73"/>
  <c r="D77" i="69"/>
  <c r="C207" i="70"/>
  <c r="D81" i="71"/>
  <c r="D133" i="68"/>
  <c r="C175" i="72"/>
  <c r="D213" i="70"/>
  <c r="C22" i="68"/>
  <c r="C146" i="68"/>
  <c r="C67" i="68"/>
  <c r="C224" i="68"/>
  <c r="D51" i="73"/>
  <c r="D183" i="69"/>
  <c r="D46" i="71"/>
  <c r="C55" i="70"/>
  <c r="D58" i="71"/>
  <c r="D131" i="70"/>
  <c r="D89" i="73"/>
  <c r="D142" i="69"/>
  <c r="D110" i="69"/>
  <c r="D50" i="73"/>
  <c r="D213" i="72"/>
  <c r="D150" i="69"/>
  <c r="D49" i="69"/>
  <c r="C172" i="70"/>
  <c r="D219" i="70"/>
  <c r="D83" i="73"/>
  <c r="D102" i="71"/>
  <c r="D78" i="73"/>
  <c r="C191" i="72"/>
  <c r="C201" i="72"/>
  <c r="D44" i="73"/>
  <c r="D112" i="70"/>
  <c r="D194" i="68"/>
  <c r="D75" i="71"/>
  <c r="D43" i="70"/>
  <c r="D140" i="68"/>
  <c r="C147" i="70"/>
  <c r="C95" i="72"/>
  <c r="C33" i="72"/>
  <c r="C99" i="68"/>
  <c r="D54" i="70"/>
  <c r="D102" i="68"/>
  <c r="C177" i="68"/>
  <c r="D168" i="73"/>
  <c r="D160" i="68"/>
  <c r="D113" i="71"/>
  <c r="D221" i="70"/>
  <c r="D134" i="73"/>
  <c r="D168" i="70"/>
  <c r="D208" i="70"/>
  <c r="D145" i="71"/>
  <c r="C113" i="70"/>
  <c r="D130" i="68"/>
  <c r="D38" i="73"/>
  <c r="D129" i="68"/>
  <c r="D72" i="73"/>
  <c r="C26" i="72"/>
  <c r="D50" i="69"/>
  <c r="C120" i="72"/>
  <c r="C221" i="68"/>
  <c r="D218" i="72"/>
  <c r="C201" i="70"/>
  <c r="D53" i="73"/>
  <c r="D53" i="69"/>
  <c r="D48" i="73"/>
  <c r="D98" i="73"/>
  <c r="D122" i="69"/>
  <c r="D89" i="69"/>
  <c r="D144" i="71"/>
  <c r="D161" i="70"/>
  <c r="D142" i="71"/>
  <c r="C84" i="72"/>
  <c r="C48" i="72"/>
  <c r="C177" i="70"/>
  <c r="C152" i="70"/>
  <c r="D52" i="73"/>
  <c r="D54" i="71"/>
  <c r="D168" i="68"/>
  <c r="D61" i="69"/>
  <c r="C109" i="68"/>
  <c r="D109" i="70"/>
  <c r="D30" i="70"/>
  <c r="C30" i="72"/>
  <c r="D143" i="73"/>
  <c r="C192" i="68"/>
  <c r="D139" i="73"/>
  <c r="D37" i="73"/>
  <c r="D169" i="68"/>
  <c r="C193" i="72"/>
  <c r="C84" i="70"/>
  <c r="C27" i="68"/>
  <c r="C88" i="72"/>
  <c r="D180" i="69"/>
  <c r="C209" i="70"/>
  <c r="D45" i="70"/>
  <c r="D197" i="70"/>
  <c r="D230" i="70"/>
  <c r="D35" i="70"/>
  <c r="C185" i="68"/>
  <c r="D153" i="71"/>
  <c r="D41" i="71"/>
  <c r="D152" i="73"/>
  <c r="C131" i="72"/>
  <c r="C225" i="68"/>
  <c r="D214" i="72"/>
  <c r="D81" i="69"/>
  <c r="C61" i="72"/>
  <c r="D84" i="71"/>
  <c r="C202" i="70"/>
  <c r="D157" i="69"/>
  <c r="D44" i="70"/>
  <c r="D147" i="73"/>
  <c r="C104" i="72"/>
  <c r="C157" i="72"/>
  <c r="D84" i="73"/>
  <c r="D200" i="72"/>
  <c r="C72" i="72"/>
  <c r="C190" i="70"/>
  <c r="C148" i="72"/>
  <c r="D57" i="73"/>
  <c r="D43" i="69"/>
  <c r="C106" i="72"/>
  <c r="C143" i="70"/>
  <c r="C226" i="70"/>
  <c r="D160" i="70"/>
  <c r="D166" i="69"/>
  <c r="D205" i="70"/>
  <c r="D123" i="69"/>
  <c r="D40" i="71"/>
  <c r="D69" i="73"/>
  <c r="D33" i="73"/>
  <c r="C128" i="68"/>
  <c r="D63" i="69"/>
  <c r="D120" i="70"/>
  <c r="C35" i="70"/>
  <c r="D125" i="68"/>
  <c r="C19" i="70"/>
  <c r="C206" i="68"/>
  <c r="C34" i="72"/>
  <c r="C115" i="68"/>
  <c r="D143" i="70"/>
  <c r="D18" i="70"/>
  <c r="C85" i="72"/>
  <c r="C168" i="72"/>
  <c r="D114" i="73"/>
  <c r="D207" i="72"/>
  <c r="C180" i="72"/>
  <c r="D93" i="70"/>
  <c r="C99" i="70"/>
  <c r="C101" i="72"/>
  <c r="C122" i="72"/>
  <c r="D49" i="70"/>
  <c r="D38" i="70"/>
  <c r="D96" i="69"/>
  <c r="D100" i="68"/>
  <c r="C168" i="70"/>
  <c r="D115" i="70"/>
  <c r="D101" i="71"/>
  <c r="D29" i="73"/>
  <c r="D78" i="71"/>
  <c r="D112" i="73"/>
  <c r="D28" i="70"/>
  <c r="D158" i="71"/>
  <c r="C42" i="68"/>
  <c r="D104" i="71"/>
  <c r="D46" i="69"/>
  <c r="C176" i="68"/>
  <c r="C171" i="68"/>
  <c r="D60" i="71"/>
  <c r="D111" i="69"/>
  <c r="D111" i="73"/>
  <c r="C95" i="68"/>
  <c r="C196" i="72"/>
  <c r="C52" i="68"/>
  <c r="D157" i="68"/>
  <c r="D157" i="73"/>
  <c r="C118" i="70"/>
  <c r="D121" i="70"/>
  <c r="D90" i="69"/>
  <c r="D164" i="68"/>
  <c r="C142" i="68"/>
  <c r="D85" i="71"/>
  <c r="D36" i="73"/>
  <c r="C225" i="72"/>
  <c r="D92" i="70"/>
  <c r="D87" i="70"/>
  <c r="C166" i="68"/>
  <c r="D72" i="71"/>
  <c r="C207" i="68"/>
  <c r="C183" i="68"/>
  <c r="D100" i="73"/>
  <c r="C43" i="70"/>
  <c r="D227" i="72"/>
  <c r="C130" i="68"/>
  <c r="D36" i="70"/>
  <c r="D164" i="71"/>
  <c r="C203" i="72"/>
  <c r="D160" i="71"/>
  <c r="D53" i="71"/>
  <c r="C65" i="72"/>
  <c r="D53" i="70"/>
  <c r="D51" i="69"/>
  <c r="C89" i="70"/>
  <c r="C117" i="72"/>
  <c r="D75" i="69"/>
  <c r="D177" i="69"/>
  <c r="C71" i="68"/>
  <c r="D161" i="71"/>
  <c r="C110" i="70"/>
  <c r="C117" i="68"/>
  <c r="D38" i="71"/>
  <c r="C228" i="70"/>
  <c r="D76" i="70"/>
  <c r="C226" i="72"/>
  <c r="D18" i="69"/>
  <c r="C69" i="72"/>
  <c r="D209" i="68"/>
  <c r="C92" i="68"/>
  <c r="D114" i="68"/>
  <c r="D124" i="70"/>
  <c r="D126" i="71"/>
  <c r="C59" i="70"/>
  <c r="D140" i="70"/>
  <c r="D112" i="68"/>
  <c r="D217" i="68"/>
  <c r="C37" i="72"/>
  <c r="D199" i="70"/>
  <c r="C208" i="68"/>
  <c r="C79" i="70"/>
  <c r="D166" i="70"/>
  <c r="D45" i="69"/>
  <c r="C74" i="70"/>
  <c r="C166" i="72"/>
  <c r="C189" i="68"/>
  <c r="D139" i="71"/>
  <c r="C146" i="70"/>
  <c r="D59" i="70"/>
  <c r="C68" i="68"/>
  <c r="C92" i="70"/>
  <c r="D92" i="69"/>
  <c r="D107" i="69"/>
  <c r="C224" i="72"/>
  <c r="C219" i="72"/>
  <c r="C183" i="70"/>
  <c r="D151" i="69"/>
  <c r="D167" i="68"/>
  <c r="D122" i="73"/>
  <c r="D167" i="73"/>
  <c r="C154" i="72"/>
  <c r="C127" i="70"/>
  <c r="D212" i="70"/>
  <c r="D85" i="69"/>
  <c r="C30" i="68"/>
  <c r="C214" i="70"/>
  <c r="D205" i="72"/>
  <c r="D17" i="71"/>
  <c r="D188" i="70"/>
  <c r="C121" i="70"/>
  <c r="D197" i="72"/>
  <c r="C111" i="72"/>
  <c r="D203" i="70"/>
  <c r="C34" i="68"/>
  <c r="D153" i="70"/>
  <c r="C144" i="72"/>
  <c r="D225" i="68"/>
  <c r="D105" i="69"/>
  <c r="C189" i="72"/>
  <c r="C186" i="68"/>
  <c r="C107" i="68"/>
  <c r="D211" i="68"/>
  <c r="C109" i="72"/>
  <c r="C126" i="70"/>
  <c r="C205" i="68"/>
  <c r="C193" i="68"/>
  <c r="C102" i="68"/>
  <c r="C134" i="70"/>
  <c r="C203" i="70"/>
  <c r="D190" i="68"/>
  <c r="D98" i="68"/>
  <c r="D191" i="72"/>
  <c r="AO213" i="28"/>
  <c r="AO121" i="28"/>
  <c r="AO214" i="16"/>
  <c r="AL85" i="11"/>
  <c r="AM85" i="11"/>
  <c r="AK85" i="11"/>
  <c r="AN85" i="11" s="1"/>
  <c r="AJ86" i="11"/>
  <c r="D97" i="68" a="1"/>
  <c r="M88" i="71" a="1"/>
  <c r="D189" i="68" a="1"/>
  <c r="D190" i="72" a="1"/>
  <c r="M88" i="71" l="1"/>
  <c r="N88" i="71" s="1"/>
  <c r="K88" i="71" s="1"/>
  <c r="L89" i="71" s="1"/>
  <c r="D189" i="68"/>
  <c r="D190" i="72"/>
  <c r="D97" i="68"/>
  <c r="AO120" i="28"/>
  <c r="AO212" i="28"/>
  <c r="AO213" i="16"/>
  <c r="AL86" i="11"/>
  <c r="AK86" i="11"/>
  <c r="AN86" i="11" s="1"/>
  <c r="AM86" i="11"/>
  <c r="AJ87" i="11"/>
  <c r="M89" i="71" a="1"/>
  <c r="D189" i="72" a="1"/>
  <c r="D96" i="68" a="1"/>
  <c r="D188" i="68" a="1"/>
  <c r="M89" i="71" l="1"/>
  <c r="N89" i="71" s="1"/>
  <c r="K89" i="71" s="1"/>
  <c r="L90" i="71" s="1"/>
  <c r="D188" i="68"/>
  <c r="D189" i="72"/>
  <c r="D96" i="68"/>
  <c r="AO212" i="16"/>
  <c r="AO211" i="28"/>
  <c r="AO119" i="28"/>
  <c r="AM87" i="11"/>
  <c r="AL87" i="11"/>
  <c r="AK87" i="11"/>
  <c r="AN87" i="11" s="1"/>
  <c r="AJ88" i="11"/>
  <c r="M90" i="71" a="1"/>
  <c r="D95" i="68" a="1"/>
  <c r="D187" i="68" a="1"/>
  <c r="D188" i="72" a="1"/>
  <c r="M90" i="71" l="1"/>
  <c r="N90" i="71" s="1"/>
  <c r="K90" i="71" s="1"/>
  <c r="L91" i="71" s="1"/>
  <c r="D187" i="68"/>
  <c r="D95" i="68"/>
  <c r="D188" i="72"/>
  <c r="AO118" i="28"/>
  <c r="AO210" i="28"/>
  <c r="AO211" i="16"/>
  <c r="AM88" i="11"/>
  <c r="AL88" i="11"/>
  <c r="AK88" i="11"/>
  <c r="AN88" i="11" s="1"/>
  <c r="AJ89" i="11"/>
  <c r="M91" i="71" a="1"/>
  <c r="D187" i="72" a="1"/>
  <c r="D94" i="68" a="1"/>
  <c r="D186" i="68" a="1"/>
  <c r="M91" i="71" l="1"/>
  <c r="N91" i="71" s="1"/>
  <c r="K91" i="71" s="1"/>
  <c r="L92" i="71" s="1"/>
  <c r="D94" i="68"/>
  <c r="D187" i="72"/>
  <c r="D186" i="68"/>
  <c r="AO210" i="16"/>
  <c r="AO117" i="28"/>
  <c r="AO209" i="28"/>
  <c r="AL89" i="11"/>
  <c r="AM89" i="11"/>
  <c r="AK89" i="11"/>
  <c r="AN89" i="11" s="1"/>
  <c r="AJ90" i="11"/>
  <c r="M92" i="71" a="1"/>
  <c r="D93" i="68" a="1"/>
  <c r="D185" i="68" a="1"/>
  <c r="D186" i="72" a="1"/>
  <c r="M92" i="71" l="1"/>
  <c r="N92" i="71" s="1"/>
  <c r="K92" i="71" s="1"/>
  <c r="L93" i="71" s="1"/>
  <c r="D185" i="68"/>
  <c r="D93" i="68"/>
  <c r="D186" i="72"/>
  <c r="AO208" i="28"/>
  <c r="AO116" i="28"/>
  <c r="AO209" i="16"/>
  <c r="AM90" i="11"/>
  <c r="AL90" i="11"/>
  <c r="AK90" i="11"/>
  <c r="AN90" i="11" s="1"/>
  <c r="AJ91" i="11"/>
  <c r="M93" i="71" a="1"/>
  <c r="D185" i="72" a="1"/>
  <c r="D184" i="68" a="1"/>
  <c r="D92" i="68" a="1"/>
  <c r="M93" i="71" l="1"/>
  <c r="N93" i="71" s="1"/>
  <c r="K93" i="71" s="1"/>
  <c r="L94" i="71" s="1"/>
  <c r="D185" i="72"/>
  <c r="D92" i="68"/>
  <c r="D184" i="68"/>
  <c r="AO208" i="16"/>
  <c r="AO115" i="28"/>
  <c r="AO207" i="28"/>
  <c r="AM91" i="11"/>
  <c r="AK91" i="11"/>
  <c r="AN91" i="11" s="1"/>
  <c r="AL91" i="11"/>
  <c r="AJ92" i="11"/>
  <c r="M94" i="71" a="1"/>
  <c r="D183" i="68" a="1"/>
  <c r="D91" i="68" a="1"/>
  <c r="D184" i="72" a="1"/>
  <c r="M94" i="71" l="1"/>
  <c r="N94" i="71" s="1"/>
  <c r="K94" i="71" s="1"/>
  <c r="L95" i="71" s="1"/>
  <c r="D184" i="72"/>
  <c r="D183" i="68"/>
  <c r="D91" i="68"/>
  <c r="AO206" i="28"/>
  <c r="AO114" i="28"/>
  <c r="AO207" i="16"/>
  <c r="AM92" i="11"/>
  <c r="AK92" i="11"/>
  <c r="AN92" i="11" s="1"/>
  <c r="AL92" i="11"/>
  <c r="AJ93" i="11"/>
  <c r="M95" i="71" a="1"/>
  <c r="D182" i="68" a="1"/>
  <c r="D183" i="72" a="1"/>
  <c r="D90" i="68" a="1"/>
  <c r="M95" i="71" l="1"/>
  <c r="N95" i="71" s="1"/>
  <c r="K95" i="71" s="1"/>
  <c r="L96" i="71" s="1"/>
  <c r="D90" i="68"/>
  <c r="D183" i="72"/>
  <c r="D182" i="68"/>
  <c r="AO206" i="16"/>
  <c r="AO113" i="28"/>
  <c r="AO205" i="28"/>
  <c r="AL93" i="11"/>
  <c r="AM93" i="11"/>
  <c r="AK93" i="11"/>
  <c r="AN93" i="11" s="1"/>
  <c r="AJ94" i="11"/>
  <c r="M96" i="71" a="1"/>
  <c r="D181" i="68" a="1"/>
  <c r="D89" i="68" a="1"/>
  <c r="D182" i="72" a="1"/>
  <c r="M96" i="71" l="1"/>
  <c r="N96" i="71" s="1"/>
  <c r="K96" i="71" s="1"/>
  <c r="L97" i="71" s="1"/>
  <c r="D89" i="68"/>
  <c r="D181" i="68"/>
  <c r="D182" i="72"/>
  <c r="AO204" i="28"/>
  <c r="AO112" i="28"/>
  <c r="AO205" i="16"/>
  <c r="AM94" i="11"/>
  <c r="AK94" i="11"/>
  <c r="AN94" i="11" s="1"/>
  <c r="AL94" i="11"/>
  <c r="AJ95" i="11"/>
  <c r="M97" i="71" a="1"/>
  <c r="D180" i="68" a="1"/>
  <c r="D181" i="72" a="1"/>
  <c r="D88" i="68" a="1"/>
  <c r="M97" i="71" l="1"/>
  <c r="N97" i="71" s="1"/>
  <c r="K97" i="71" s="1"/>
  <c r="L98" i="71" s="1"/>
  <c r="D181" i="72"/>
  <c r="D88" i="68"/>
  <c r="D180" i="68"/>
  <c r="AO204" i="16"/>
  <c r="AO111" i="28"/>
  <c r="AO203" i="28"/>
  <c r="AM95" i="11"/>
  <c r="AL95" i="11"/>
  <c r="AK95" i="11"/>
  <c r="AN95" i="11" s="1"/>
  <c r="AJ96" i="11"/>
  <c r="M98" i="71" a="1"/>
  <c r="D179" i="68" a="1"/>
  <c r="D87" i="68" a="1"/>
  <c r="D180" i="72" a="1"/>
  <c r="M98" i="71" l="1"/>
  <c r="N98" i="71" s="1"/>
  <c r="K98" i="71" s="1"/>
  <c r="L99" i="71" s="1"/>
  <c r="D179" i="68"/>
  <c r="D87" i="68"/>
  <c r="D180" i="72"/>
  <c r="AO202" i="28"/>
  <c r="AO110" i="28"/>
  <c r="AO203" i="16"/>
  <c r="AL96" i="11"/>
  <c r="AM96" i="11"/>
  <c r="AK96" i="11"/>
  <c r="AN96" i="11" s="1"/>
  <c r="AJ97" i="11"/>
  <c r="M99" i="71" a="1"/>
  <c r="D179" i="72" a="1"/>
  <c r="D86" i="68" a="1"/>
  <c r="D178" i="68" a="1"/>
  <c r="M99" i="71" l="1"/>
  <c r="N99" i="71" s="1"/>
  <c r="K99" i="71"/>
  <c r="D179" i="72"/>
  <c r="D86" i="68"/>
  <c r="D178" i="68"/>
  <c r="AO202" i="16"/>
  <c r="AO109" i="28"/>
  <c r="AO201" i="28"/>
  <c r="AL97" i="11"/>
  <c r="AM97" i="11"/>
  <c r="AK97" i="11"/>
  <c r="AN97" i="11" s="1"/>
  <c r="AJ98" i="11"/>
  <c r="D85" i="68" a="1"/>
  <c r="D178" i="72" a="1"/>
  <c r="D177" i="68" a="1"/>
  <c r="L100" i="71" l="1"/>
  <c r="D177" i="68"/>
  <c r="D85" i="68"/>
  <c r="D178" i="72"/>
  <c r="AO200" i="28"/>
  <c r="AO108" i="28"/>
  <c r="AO201" i="16"/>
  <c r="AM98" i="11"/>
  <c r="AL98" i="11"/>
  <c r="AK98" i="11"/>
  <c r="AN98" i="11" s="1"/>
  <c r="AJ99" i="11"/>
  <c r="D176" i="68" a="1"/>
  <c r="M100" i="71" a="1"/>
  <c r="D84" i="68" a="1"/>
  <c r="D177" i="72" a="1"/>
  <c r="M100" i="71" l="1"/>
  <c r="N100" i="71" s="1"/>
  <c r="D177" i="72"/>
  <c r="D84" i="68"/>
  <c r="D176" i="68"/>
  <c r="AO200" i="16"/>
  <c r="AO107" i="28"/>
  <c r="AO199" i="28"/>
  <c r="AM99" i="11"/>
  <c r="AL99" i="11"/>
  <c r="AK99" i="11"/>
  <c r="AN99" i="11" s="1"/>
  <c r="AJ100" i="11"/>
  <c r="D176" i="72" a="1"/>
  <c r="D83" i="68" a="1"/>
  <c r="D175" i="68" a="1"/>
  <c r="K100" i="71" l="1"/>
  <c r="D175" i="68"/>
  <c r="D176" i="72"/>
  <c r="D83" i="68"/>
  <c r="AO198" i="28"/>
  <c r="AO199" i="16"/>
  <c r="AO106" i="28"/>
  <c r="AM100" i="11"/>
  <c r="AK100" i="11"/>
  <c r="AN100" i="11" s="1"/>
  <c r="AL100" i="11"/>
  <c r="AJ101" i="11"/>
  <c r="D174" i="68" a="1"/>
  <c r="D175" i="72" a="1"/>
  <c r="D82" i="68" a="1"/>
  <c r="L101" i="71" l="1"/>
  <c r="D82" i="68"/>
  <c r="D175" i="72"/>
  <c r="D174" i="68"/>
  <c r="AO105" i="28"/>
  <c r="AO198" i="16"/>
  <c r="AO197" i="28"/>
  <c r="AJ102" i="11"/>
  <c r="D81" i="68" a="1"/>
  <c r="D174" i="72" a="1"/>
  <c r="M101" i="71" a="1"/>
  <c r="D173" i="68" a="1"/>
  <c r="M101" i="71" l="1"/>
  <c r="N101" i="71" s="1"/>
  <c r="D173" i="68"/>
  <c r="D174" i="72"/>
  <c r="D81" i="68"/>
  <c r="AO197" i="16"/>
  <c r="AO196" i="28"/>
  <c r="AO104" i="28"/>
  <c r="AJ103" i="11"/>
  <c r="D172" i="68" a="1"/>
  <c r="D173" i="72" a="1"/>
  <c r="D80" i="68" a="1"/>
  <c r="K101" i="71" l="1"/>
  <c r="D80" i="68"/>
  <c r="D172" i="68"/>
  <c r="D173" i="72"/>
  <c r="AO103" i="28"/>
  <c r="AO195" i="28"/>
  <c r="AO196" i="16"/>
  <c r="AL103" i="11"/>
  <c r="AK103" i="11"/>
  <c r="AN103" i="11" s="1"/>
  <c r="AJ104" i="11"/>
  <c r="D79" i="68" a="1"/>
  <c r="D172" i="72" a="1"/>
  <c r="D171" i="68" a="1"/>
  <c r="L102" i="71" l="1"/>
  <c r="D171" i="68"/>
  <c r="D172" i="72"/>
  <c r="D79" i="68"/>
  <c r="AO194" i="28"/>
  <c r="AO195" i="16"/>
  <c r="AO102" i="28"/>
  <c r="AL104" i="11"/>
  <c r="AK104" i="11"/>
  <c r="AN104" i="11" s="1"/>
  <c r="AJ105" i="11"/>
  <c r="D170" i="68" a="1"/>
  <c r="D78" i="68" a="1"/>
  <c r="D171" i="72" a="1"/>
  <c r="M102" i="71" a="1"/>
  <c r="M102" i="71" l="1"/>
  <c r="N102" i="71" s="1"/>
  <c r="S18" i="72"/>
  <c r="T19" i="72" s="1"/>
  <c r="D171" i="72"/>
  <c r="D78" i="68"/>
  <c r="D170" i="68"/>
  <c r="AO101" i="28"/>
  <c r="AO194" i="16"/>
  <c r="AL105" i="11"/>
  <c r="AK105" i="11"/>
  <c r="AN105" i="11" s="1"/>
  <c r="AJ106" i="11"/>
  <c r="D77" i="68" a="1"/>
  <c r="D170" i="72" a="1"/>
  <c r="K102" i="71" l="1"/>
  <c r="D170" i="72"/>
  <c r="D77" i="68"/>
  <c r="AO193" i="16"/>
  <c r="AO100" i="28"/>
  <c r="AL106" i="11"/>
  <c r="AK106" i="11"/>
  <c r="AN106" i="11" s="1"/>
  <c r="AJ107" i="11"/>
  <c r="D76" i="68" a="1"/>
  <c r="U19" i="72" a="1"/>
  <c r="D169" i="72" a="1"/>
  <c r="L103" i="71" l="1"/>
  <c r="U19" i="72"/>
  <c r="V19" i="72" s="1"/>
  <c r="D76" i="68"/>
  <c r="D169" i="72"/>
  <c r="AO99" i="28"/>
  <c r="AO192" i="16"/>
  <c r="AL107" i="11"/>
  <c r="AK107" i="11"/>
  <c r="AN107" i="11" s="1"/>
  <c r="AJ108" i="11"/>
  <c r="D168" i="72" a="1"/>
  <c r="D75" i="68" a="1"/>
  <c r="M103" i="71" a="1"/>
  <c r="M103" i="71" l="1"/>
  <c r="N103" i="71" s="1"/>
  <c r="S19" i="72"/>
  <c r="T20" i="72" s="1"/>
  <c r="D168" i="72"/>
  <c r="D75" i="68"/>
  <c r="AO191" i="16"/>
  <c r="AO98" i="28"/>
  <c r="AK108" i="11"/>
  <c r="AN108" i="11" s="1"/>
  <c r="AL108" i="11"/>
  <c r="AJ109" i="11"/>
  <c r="D74" i="68" a="1"/>
  <c r="D167" i="72" a="1"/>
  <c r="K103" i="71" l="1"/>
  <c r="D74" i="68"/>
  <c r="D167" i="72"/>
  <c r="AO97" i="28"/>
  <c r="AO190" i="16"/>
  <c r="AL109" i="11"/>
  <c r="AK109" i="11"/>
  <c r="AN109" i="11" s="1"/>
  <c r="AJ110" i="11"/>
  <c r="U20" i="72" a="1"/>
  <c r="D73" i="68" a="1"/>
  <c r="D166" i="72" a="1"/>
  <c r="L104" i="71" l="1"/>
  <c r="U20" i="72"/>
  <c r="V20" i="72" s="1"/>
  <c r="D166" i="72"/>
  <c r="D73" i="68"/>
  <c r="AO189" i="16"/>
  <c r="AO96" i="28"/>
  <c r="AL110" i="11"/>
  <c r="AK110" i="11"/>
  <c r="AN110" i="11" s="1"/>
  <c r="AJ111" i="11"/>
  <c r="M104" i="71" a="1"/>
  <c r="D165" i="72" a="1"/>
  <c r="D72" i="68" a="1"/>
  <c r="M104" i="71" l="1"/>
  <c r="N104" i="71" s="1"/>
  <c r="S20" i="72"/>
  <c r="T21" i="72" s="1"/>
  <c r="D72" i="68"/>
  <c r="D165" i="72"/>
  <c r="AO188" i="16"/>
  <c r="AO95" i="28"/>
  <c r="AL111" i="11"/>
  <c r="AK111" i="11"/>
  <c r="AN111" i="11" s="1"/>
  <c r="AJ112" i="11"/>
  <c r="D71" i="68" a="1"/>
  <c r="D164" i="72" a="1"/>
  <c r="K104" i="71" l="1"/>
  <c r="D71" i="68"/>
  <c r="D164" i="72"/>
  <c r="AO94" i="28"/>
  <c r="AO187" i="16"/>
  <c r="AL112" i="11"/>
  <c r="AK112" i="11"/>
  <c r="AN112" i="11" s="1"/>
  <c r="AJ113" i="11"/>
  <c r="D70" i="68" a="1"/>
  <c r="U21" i="72" a="1"/>
  <c r="D163" i="72" a="1"/>
  <c r="L105" i="71" l="1"/>
  <c r="U21" i="72"/>
  <c r="V21" i="72" s="1"/>
  <c r="D163" i="72"/>
  <c r="D70" i="68"/>
  <c r="AO186" i="16"/>
  <c r="AO93" i="28"/>
  <c r="AL113" i="11"/>
  <c r="AK113" i="11"/>
  <c r="AN113" i="11" s="1"/>
  <c r="AJ114" i="11"/>
  <c r="M105" i="71" a="1"/>
  <c r="D162" i="72" a="1"/>
  <c r="D69" i="68" a="1"/>
  <c r="M105" i="71" l="1"/>
  <c r="N105" i="71" s="1"/>
  <c r="S21" i="72"/>
  <c r="T22" i="72" s="1"/>
  <c r="D69" i="68"/>
  <c r="D162" i="72"/>
  <c r="AO92" i="28"/>
  <c r="AO185" i="16"/>
  <c r="AL114" i="11"/>
  <c r="AK114" i="11"/>
  <c r="AN114" i="11" s="1"/>
  <c r="AJ115" i="11"/>
  <c r="D68" i="68" a="1"/>
  <c r="D161" i="72" a="1"/>
  <c r="K105" i="71" l="1"/>
  <c r="D161" i="72"/>
  <c r="D68" i="68"/>
  <c r="AO184" i="16"/>
  <c r="AO91" i="28"/>
  <c r="AK115" i="11"/>
  <c r="AN115" i="11" s="1"/>
  <c r="AL115" i="11"/>
  <c r="AJ116" i="11"/>
  <c r="U22" i="72" a="1"/>
  <c r="D160" i="72" a="1"/>
  <c r="D67" i="68" a="1"/>
  <c r="L106" i="71" l="1"/>
  <c r="U22" i="72"/>
  <c r="V22" i="72" s="1"/>
  <c r="D67" i="68"/>
  <c r="D160" i="72"/>
  <c r="AO90" i="28"/>
  <c r="AO183" i="16"/>
  <c r="AK116" i="11"/>
  <c r="AN116" i="11" s="1"/>
  <c r="AL116" i="11"/>
  <c r="AJ117" i="11"/>
  <c r="D159" i="72" a="1"/>
  <c r="D66" i="68" a="1"/>
  <c r="M106" i="71" a="1"/>
  <c r="M106" i="71" l="1"/>
  <c r="N106" i="71" s="1"/>
  <c r="S22" i="72"/>
  <c r="T23" i="72" s="1"/>
  <c r="D159" i="72"/>
  <c r="D66" i="68"/>
  <c r="AO182" i="16"/>
  <c r="AO89" i="28"/>
  <c r="AL117" i="11"/>
  <c r="AK117" i="11"/>
  <c r="AN117" i="11" s="1"/>
  <c r="AJ118" i="11"/>
  <c r="D65" i="68" a="1"/>
  <c r="D158" i="72" a="1"/>
  <c r="K106" i="71" l="1"/>
  <c r="D65" i="68"/>
  <c r="D158" i="72"/>
  <c r="AO88" i="28"/>
  <c r="AO181" i="16"/>
  <c r="AL118" i="11"/>
  <c r="AK118" i="11"/>
  <c r="AN118" i="11" s="1"/>
  <c r="AJ119" i="11"/>
  <c r="U23" i="72" a="1"/>
  <c r="D157" i="72" a="1"/>
  <c r="D64" i="68" a="1"/>
  <c r="L107" i="71" l="1"/>
  <c r="U23" i="72"/>
  <c r="V23" i="72" s="1"/>
  <c r="D157" i="72"/>
  <c r="D64" i="68"/>
  <c r="AO180" i="16"/>
  <c r="AO87" i="28"/>
  <c r="AK119" i="11"/>
  <c r="AN119" i="11" s="1"/>
  <c r="AL119" i="11"/>
  <c r="AJ120" i="11"/>
  <c r="D156" i="72" a="1"/>
  <c r="M107" i="71" a="1"/>
  <c r="D63" i="68" a="1"/>
  <c r="M107" i="71" l="1"/>
  <c r="N107" i="71" s="1"/>
  <c r="S23" i="72"/>
  <c r="T24" i="72" s="1"/>
  <c r="D63" i="68"/>
  <c r="D156" i="72"/>
  <c r="AO86" i="28"/>
  <c r="AO179" i="16"/>
  <c r="AK120" i="11"/>
  <c r="AN120" i="11" s="1"/>
  <c r="AL120" i="11"/>
  <c r="AJ121" i="11"/>
  <c r="D155" i="72" a="1"/>
  <c r="D62" i="68" a="1"/>
  <c r="K107" i="71" l="1"/>
  <c r="D155" i="72"/>
  <c r="D62" i="68"/>
  <c r="AO178" i="16"/>
  <c r="AO85" i="28"/>
  <c r="AL121" i="11"/>
  <c r="AK121" i="11"/>
  <c r="AN121" i="11" s="1"/>
  <c r="AJ122" i="11"/>
  <c r="D154" i="72" a="1"/>
  <c r="D61" i="68" a="1"/>
  <c r="U24" i="72" a="1"/>
  <c r="L108" i="71" l="1"/>
  <c r="U24" i="72"/>
  <c r="V24" i="72" s="1"/>
  <c r="D61" i="68"/>
  <c r="D154" i="72"/>
  <c r="AO84" i="28"/>
  <c r="AO177" i="16"/>
  <c r="AL122" i="11"/>
  <c r="AK122" i="11"/>
  <c r="AN122" i="11" s="1"/>
  <c r="AJ123" i="11"/>
  <c r="M108" i="71" a="1"/>
  <c r="D60" i="68" a="1"/>
  <c r="D153" i="72" a="1"/>
  <c r="M108" i="71" l="1"/>
  <c r="N108" i="71" s="1"/>
  <c r="S24" i="72"/>
  <c r="T25" i="72" s="1"/>
  <c r="D153" i="72"/>
  <c r="D60" i="68"/>
  <c r="AO176" i="16"/>
  <c r="AO83" i="28"/>
  <c r="AL123" i="11"/>
  <c r="AK123" i="11"/>
  <c r="AN123" i="11" s="1"/>
  <c r="AJ124" i="11"/>
  <c r="D59" i="68" a="1"/>
  <c r="D152" i="72" a="1"/>
  <c r="K108" i="71" l="1"/>
  <c r="D59" i="68"/>
  <c r="D152" i="72"/>
  <c r="AO82" i="28"/>
  <c r="AO175" i="16"/>
  <c r="AL124" i="11"/>
  <c r="AK124" i="11"/>
  <c r="AN124" i="11" s="1"/>
  <c r="AJ125" i="11"/>
  <c r="D151" i="72" a="1"/>
  <c r="U25" i="72" a="1"/>
  <c r="D58" i="68" a="1"/>
  <c r="L109" i="71" l="1"/>
  <c r="U25" i="72"/>
  <c r="V25" i="72" s="1"/>
  <c r="D151" i="72"/>
  <c r="D58" i="68"/>
  <c r="AO174" i="16"/>
  <c r="AO81" i="28"/>
  <c r="AL125" i="11"/>
  <c r="AK125" i="11"/>
  <c r="AN125" i="11" s="1"/>
  <c r="AJ126" i="11"/>
  <c r="D57" i="68" a="1"/>
  <c r="M109" i="71" a="1"/>
  <c r="D150" i="72" a="1"/>
  <c r="M109" i="71" l="1"/>
  <c r="N109" i="71" s="1"/>
  <c r="S25" i="72"/>
  <c r="T26" i="72" s="1"/>
  <c r="D57" i="68"/>
  <c r="D150" i="72"/>
  <c r="AO80" i="28"/>
  <c r="AO173" i="16"/>
  <c r="AL126" i="11"/>
  <c r="AK126" i="11"/>
  <c r="AN126" i="11" s="1"/>
  <c r="AJ127" i="11"/>
  <c r="D56" i="68" a="1"/>
  <c r="D149" i="72" a="1"/>
  <c r="K109" i="71" l="1"/>
  <c r="D149" i="72"/>
  <c r="D56" i="68"/>
  <c r="AO172" i="16"/>
  <c r="AO79" i="28"/>
  <c r="AL127" i="11"/>
  <c r="AK127" i="11"/>
  <c r="AN127" i="11" s="1"/>
  <c r="AJ128" i="11"/>
  <c r="D148" i="72" a="1"/>
  <c r="D55" i="68" a="1"/>
  <c r="U26" i="72" a="1"/>
  <c r="L110" i="71" l="1"/>
  <c r="U26" i="72"/>
  <c r="V26" i="72" s="1"/>
  <c r="D55" i="68"/>
  <c r="D148" i="72"/>
  <c r="AO78" i="28"/>
  <c r="AO171" i="16"/>
  <c r="AL128" i="11"/>
  <c r="AK128" i="11"/>
  <c r="AN128" i="11" s="1"/>
  <c r="AJ129" i="11"/>
  <c r="D54" i="68" a="1"/>
  <c r="M110" i="71" a="1"/>
  <c r="D147" i="72" a="1"/>
  <c r="M110" i="71" l="1"/>
  <c r="N110" i="71" s="1"/>
  <c r="S26" i="72"/>
  <c r="T27" i="72" s="1"/>
  <c r="D147" i="72"/>
  <c r="D54" i="68"/>
  <c r="AO170" i="16"/>
  <c r="AO77" i="28"/>
  <c r="AL129" i="11"/>
  <c r="AK129" i="11"/>
  <c r="AN129" i="11" s="1"/>
  <c r="AJ130" i="11"/>
  <c r="D53" i="68" a="1"/>
  <c r="D146" i="72" a="1"/>
  <c r="K110" i="71" l="1"/>
  <c r="D53" i="68"/>
  <c r="D146" i="72"/>
  <c r="AO76" i="28"/>
  <c r="AO169" i="16"/>
  <c r="AL130" i="11"/>
  <c r="AK130" i="11"/>
  <c r="AN130" i="11" s="1"/>
  <c r="AJ131" i="11"/>
  <c r="D145" i="72" a="1"/>
  <c r="D52" i="68" a="1"/>
  <c r="U27" i="72" a="1"/>
  <c r="L111" i="71" l="1"/>
  <c r="U27" i="72"/>
  <c r="V27" i="72" s="1"/>
  <c r="D145" i="72"/>
  <c r="D52" i="68"/>
  <c r="AO168" i="16"/>
  <c r="AO75" i="28"/>
  <c r="AK131" i="11"/>
  <c r="AN131" i="11" s="1"/>
  <c r="AL131" i="11"/>
  <c r="AJ132" i="11"/>
  <c r="M111" i="71" a="1"/>
  <c r="D51" i="68" a="1"/>
  <c r="D144" i="72" a="1"/>
  <c r="M111" i="71" l="1"/>
  <c r="N111" i="71" s="1"/>
  <c r="S27" i="72"/>
  <c r="T28" i="72" s="1"/>
  <c r="D51" i="68"/>
  <c r="D144" i="72"/>
  <c r="AO74" i="28"/>
  <c r="AO167" i="16"/>
  <c r="AK132" i="11"/>
  <c r="AN132" i="11" s="1"/>
  <c r="AL132" i="11"/>
  <c r="AJ133" i="11"/>
  <c r="D50" i="68" a="1"/>
  <c r="D143" i="72" a="1"/>
  <c r="K111" i="71" l="1"/>
  <c r="D143" i="72"/>
  <c r="D50" i="68"/>
  <c r="AO166" i="16"/>
  <c r="AO73" i="28"/>
  <c r="AL133" i="11"/>
  <c r="AK133" i="11"/>
  <c r="AN133" i="11" s="1"/>
  <c r="AJ134" i="11"/>
  <c r="D49" i="68" a="1"/>
  <c r="D142" i="72" a="1"/>
  <c r="U28" i="72" a="1"/>
  <c r="L112" i="71" l="1"/>
  <c r="U28" i="72"/>
  <c r="V28" i="72" s="1"/>
  <c r="D49" i="68"/>
  <c r="D142" i="72"/>
  <c r="AO72" i="28"/>
  <c r="AO165" i="16"/>
  <c r="AK134" i="11"/>
  <c r="AN134" i="11" s="1"/>
  <c r="AL134" i="11"/>
  <c r="AJ135" i="11"/>
  <c r="D141" i="72" a="1"/>
  <c r="M112" i="71" a="1"/>
  <c r="D48" i="68" a="1"/>
  <c r="M112" i="71" l="1"/>
  <c r="N112" i="71" s="1"/>
  <c r="S28" i="72"/>
  <c r="T29" i="72" s="1"/>
  <c r="D141" i="72"/>
  <c r="D48" i="68"/>
  <c r="AO164" i="16"/>
  <c r="AO71" i="28"/>
  <c r="AL135" i="11"/>
  <c r="AK135" i="11"/>
  <c r="AN135" i="11" s="1"/>
  <c r="AJ136" i="11"/>
  <c r="D47" i="68" a="1"/>
  <c r="D140" i="72" a="1"/>
  <c r="K112" i="71" l="1"/>
  <c r="D140" i="72"/>
  <c r="D47" i="68"/>
  <c r="AO163" i="16"/>
  <c r="AO162" i="16" s="1"/>
  <c r="AO70" i="28"/>
  <c r="AK136" i="11"/>
  <c r="AN136" i="11" s="1"/>
  <c r="AL136" i="11"/>
  <c r="AJ137" i="11"/>
  <c r="D139" i="72" a="1"/>
  <c r="D138" i="72" a="1"/>
  <c r="D46" i="68" a="1"/>
  <c r="U29" i="72" a="1"/>
  <c r="D138" i="72" l="1"/>
  <c r="AO161" i="16"/>
  <c r="L113" i="71"/>
  <c r="U29" i="72"/>
  <c r="V29" i="72" s="1"/>
  <c r="D139" i="72"/>
  <c r="D46" i="68"/>
  <c r="AO69" i="28"/>
  <c r="AL137" i="11"/>
  <c r="AK137" i="11"/>
  <c r="AN137" i="11" s="1"/>
  <c r="AJ138" i="11"/>
  <c r="D137" i="72" a="1"/>
  <c r="D45" i="68" a="1"/>
  <c r="M113" i="71" a="1"/>
  <c r="D137" i="72" l="1"/>
  <c r="AO160" i="16"/>
  <c r="M113" i="71"/>
  <c r="N113" i="71" s="1"/>
  <c r="S29" i="72"/>
  <c r="T30" i="72" s="1"/>
  <c r="D45" i="68"/>
  <c r="AO68" i="28"/>
  <c r="AL138" i="11"/>
  <c r="AK138" i="11"/>
  <c r="AN138" i="11" s="1"/>
  <c r="AJ139" i="11"/>
  <c r="D136" i="72" a="1"/>
  <c r="D44" i="68" a="1"/>
  <c r="D136" i="72" l="1"/>
  <c r="AO159" i="16"/>
  <c r="K113" i="71"/>
  <c r="D44" i="68"/>
  <c r="AO67" i="28"/>
  <c r="AL139" i="11"/>
  <c r="AK139" i="11"/>
  <c r="AN139" i="11" s="1"/>
  <c r="AJ140" i="11"/>
  <c r="D135" i="72" a="1"/>
  <c r="D43" i="68" a="1"/>
  <c r="U30" i="72" a="1"/>
  <c r="D135" i="72" l="1"/>
  <c r="AO158" i="16"/>
  <c r="L114" i="71"/>
  <c r="U30" i="72"/>
  <c r="V30" i="72" s="1"/>
  <c r="D43" i="68"/>
  <c r="AO66" i="28"/>
  <c r="AL140" i="11"/>
  <c r="AK140" i="11"/>
  <c r="AN140" i="11" s="1"/>
  <c r="AJ141" i="11"/>
  <c r="M114" i="71" a="1"/>
  <c r="D134" i="72" a="1"/>
  <c r="D42" i="68" a="1"/>
  <c r="D134" i="72" l="1"/>
  <c r="AO157" i="16"/>
  <c r="M114" i="71"/>
  <c r="N114" i="71" s="1"/>
  <c r="S30" i="72"/>
  <c r="T31" i="72" s="1"/>
  <c r="D42" i="68"/>
  <c r="AO65" i="28"/>
  <c r="AL141" i="11"/>
  <c r="AK141" i="11"/>
  <c r="AN141" i="11" s="1"/>
  <c r="AJ142" i="11"/>
  <c r="D133" i="72" a="1"/>
  <c r="D41" i="68" a="1"/>
  <c r="D133" i="72" l="1"/>
  <c r="AO156" i="16"/>
  <c r="K114" i="71"/>
  <c r="D41" i="68"/>
  <c r="AO64" i="28"/>
  <c r="AL142" i="11"/>
  <c r="AK142" i="11"/>
  <c r="AN142" i="11" s="1"/>
  <c r="AJ143" i="11"/>
  <c r="D40" i="68" a="1"/>
  <c r="D132" i="72" a="1"/>
  <c r="U31" i="72" a="1"/>
  <c r="D132" i="72" l="1"/>
  <c r="AO155" i="16"/>
  <c r="L115" i="71"/>
  <c r="U31" i="72"/>
  <c r="V31" i="72" s="1"/>
  <c r="D40" i="68"/>
  <c r="AO63" i="28"/>
  <c r="AL143" i="11"/>
  <c r="AK143" i="11"/>
  <c r="AN143" i="11" s="1"/>
  <c r="AJ144" i="11"/>
  <c r="D131" i="72" a="1"/>
  <c r="M115" i="71" a="1"/>
  <c r="D39" i="68" a="1"/>
  <c r="D131" i="72" l="1"/>
  <c r="AO154" i="16"/>
  <c r="M115" i="71"/>
  <c r="N115" i="71" s="1"/>
  <c r="S31" i="72"/>
  <c r="T32" i="72" s="1"/>
  <c r="D39" i="68"/>
  <c r="AO62" i="28"/>
  <c r="AL144" i="11"/>
  <c r="AK144" i="11"/>
  <c r="AN144" i="11" s="1"/>
  <c r="AJ145" i="11"/>
  <c r="D38" i="68" a="1"/>
  <c r="D130" i="72" a="1"/>
  <c r="D130" i="72" l="1"/>
  <c r="AO153" i="16"/>
  <c r="K115" i="71"/>
  <c r="D38" i="68"/>
  <c r="AO61" i="28"/>
  <c r="AL145" i="11"/>
  <c r="AK145" i="11"/>
  <c r="AN145" i="11" s="1"/>
  <c r="AJ146" i="11"/>
  <c r="D129" i="72" a="1"/>
  <c r="U32" i="72" a="1"/>
  <c r="D37" i="68" a="1"/>
  <c r="D129" i="72" l="1"/>
  <c r="AO152" i="16"/>
  <c r="L116" i="71"/>
  <c r="U32" i="72"/>
  <c r="V32" i="72" s="1"/>
  <c r="D37" i="68"/>
  <c r="AO60" i="28"/>
  <c r="AL146" i="11"/>
  <c r="AK146" i="11"/>
  <c r="AN146" i="11" s="1"/>
  <c r="AJ147" i="11"/>
  <c r="D36" i="68" a="1"/>
  <c r="D128" i="72" a="1"/>
  <c r="M116" i="71" a="1"/>
  <c r="D128" i="72" l="1"/>
  <c r="AO151" i="16"/>
  <c r="M116" i="71"/>
  <c r="N116" i="71" s="1"/>
  <c r="S32" i="72"/>
  <c r="T33" i="72" s="1"/>
  <c r="D36" i="68"/>
  <c r="AO59" i="28"/>
  <c r="AL147" i="11"/>
  <c r="AK147" i="11"/>
  <c r="AN147" i="11" s="1"/>
  <c r="AJ148" i="11"/>
  <c r="D35" i="68" a="1"/>
  <c r="D127" i="72" a="1"/>
  <c r="D127" i="72" l="1"/>
  <c r="AO150" i="16"/>
  <c r="K116" i="71"/>
  <c r="D35" i="68"/>
  <c r="AO58" i="28"/>
  <c r="AK148" i="11"/>
  <c r="AN148" i="11" s="1"/>
  <c r="AL148" i="11"/>
  <c r="AJ149" i="11"/>
  <c r="U33" i="72" a="1"/>
  <c r="D126" i="72" a="1"/>
  <c r="D34" i="68" a="1"/>
  <c r="D126" i="72" l="1"/>
  <c r="AO149" i="16"/>
  <c r="L117" i="71"/>
  <c r="U33" i="72"/>
  <c r="V33" i="72" s="1"/>
  <c r="D34" i="68"/>
  <c r="AO57" i="28"/>
  <c r="AL149" i="11"/>
  <c r="AK149" i="11"/>
  <c r="AN149" i="11" s="1"/>
  <c r="AJ150" i="11"/>
  <c r="M117" i="71" a="1"/>
  <c r="D33" i="68" a="1"/>
  <c r="D125" i="72" a="1"/>
  <c r="D125" i="72" l="1"/>
  <c r="AO148" i="16"/>
  <c r="M117" i="71"/>
  <c r="N117" i="71" s="1"/>
  <c r="S33" i="72"/>
  <c r="D33" i="68"/>
  <c r="AO56" i="28"/>
  <c r="AL150" i="11"/>
  <c r="AK150" i="11"/>
  <c r="AN150" i="11" s="1"/>
  <c r="AJ151" i="11"/>
  <c r="D32" i="68" a="1"/>
  <c r="D124" i="72" a="1"/>
  <c r="D124" i="72" l="1"/>
  <c r="AO147" i="16"/>
  <c r="K117" i="71"/>
  <c r="T34" i="72"/>
  <c r="D32" i="68"/>
  <c r="AO55" i="28"/>
  <c r="AL151" i="11"/>
  <c r="AK151" i="11"/>
  <c r="AN151" i="11" s="1"/>
  <c r="AJ152" i="11"/>
  <c r="U34" i="72" a="1"/>
  <c r="D123" i="72" a="1"/>
  <c r="D31" i="68" a="1"/>
  <c r="D123" i="72" l="1"/>
  <c r="AO146" i="16"/>
  <c r="L118" i="71"/>
  <c r="U34" i="72"/>
  <c r="V34" i="72" s="1"/>
  <c r="D31" i="68"/>
  <c r="AO54" i="28"/>
  <c r="AL152" i="11"/>
  <c r="AK152" i="11"/>
  <c r="AN152" i="11" s="1"/>
  <c r="AJ153" i="11"/>
  <c r="D122" i="72" a="1"/>
  <c r="D30" i="68" a="1"/>
  <c r="M118" i="71" a="1"/>
  <c r="D122" i="72" l="1"/>
  <c r="AO145" i="16"/>
  <c r="M118" i="71"/>
  <c r="N118" i="71" s="1"/>
  <c r="S34" i="72"/>
  <c r="T35" i="72" s="1"/>
  <c r="D30" i="68"/>
  <c r="AO53" i="28"/>
  <c r="AL153" i="11"/>
  <c r="AK153" i="11"/>
  <c r="AN153" i="11" s="1"/>
  <c r="AJ154" i="11"/>
  <c r="D121" i="72" a="1"/>
  <c r="D29" i="68" a="1"/>
  <c r="D121" i="72" l="1"/>
  <c r="AO144" i="16"/>
  <c r="K118" i="71"/>
  <c r="D29" i="68"/>
  <c r="AO52" i="28"/>
  <c r="AL154" i="11"/>
  <c r="AK154" i="11"/>
  <c r="AN154" i="11" s="1"/>
  <c r="AJ155" i="11"/>
  <c r="D120" i="72" a="1"/>
  <c r="D28" i="68" a="1"/>
  <c r="U35" i="72" a="1"/>
  <c r="D120" i="72" l="1"/>
  <c r="AO143" i="16"/>
  <c r="L119" i="71"/>
  <c r="U35" i="72"/>
  <c r="V35" i="72" s="1"/>
  <c r="D28" i="68"/>
  <c r="AO51" i="28"/>
  <c r="AL155" i="11"/>
  <c r="AK155" i="11"/>
  <c r="AN155" i="11" s="1"/>
  <c r="AJ156" i="11"/>
  <c r="M119" i="71" a="1"/>
  <c r="D27" i="68" a="1"/>
  <c r="D119" i="72" a="1"/>
  <c r="D119" i="72" l="1"/>
  <c r="AO142" i="16"/>
  <c r="M119" i="71"/>
  <c r="N119" i="71" s="1"/>
  <c r="S35" i="72"/>
  <c r="T36" i="72" s="1"/>
  <c r="D27" i="68"/>
  <c r="AO50" i="28"/>
  <c r="AK156" i="11"/>
  <c r="AN156" i="11" s="1"/>
  <c r="AL156" i="11"/>
  <c r="AJ157" i="11"/>
  <c r="D26" i="68" a="1"/>
  <c r="D118" i="72" a="1"/>
  <c r="D118" i="72" l="1"/>
  <c r="AO141" i="16"/>
  <c r="K119" i="71"/>
  <c r="D26" i="68"/>
  <c r="AO49" i="28"/>
  <c r="AK157" i="11"/>
  <c r="AN157" i="11" s="1"/>
  <c r="AL157" i="11"/>
  <c r="AJ158" i="11"/>
  <c r="D117" i="72" a="1"/>
  <c r="D25" i="68" a="1"/>
  <c r="U36" i="72" a="1"/>
  <c r="D117" i="72" l="1"/>
  <c r="AO140" i="16"/>
  <c r="L120" i="71"/>
  <c r="U36" i="72"/>
  <c r="V36" i="72" s="1"/>
  <c r="D25" i="68"/>
  <c r="AO48" i="28"/>
  <c r="AK158" i="11"/>
  <c r="AN158" i="11" s="1"/>
  <c r="AL158" i="11"/>
  <c r="AJ159" i="11"/>
  <c r="D24" i="68" a="1"/>
  <c r="D116" i="72" a="1"/>
  <c r="M120" i="71" a="1"/>
  <c r="D116" i="72" l="1"/>
  <c r="AO139" i="16"/>
  <c r="M120" i="71"/>
  <c r="N120" i="71" s="1"/>
  <c r="S36" i="72"/>
  <c r="T37" i="72" s="1"/>
  <c r="D24" i="68"/>
  <c r="AO47" i="28"/>
  <c r="AL159" i="11"/>
  <c r="AK159" i="11"/>
  <c r="AN159" i="11" s="1"/>
  <c r="AJ160" i="11"/>
  <c r="D23" i="68" a="1"/>
  <c r="D115" i="72" a="1"/>
  <c r="D115" i="72" l="1"/>
  <c r="AO138" i="16"/>
  <c r="K120" i="71"/>
  <c r="D23" i="68"/>
  <c r="AO46" i="28"/>
  <c r="AL160" i="11"/>
  <c r="AK160" i="11"/>
  <c r="AN160" i="11" s="1"/>
  <c r="AJ161" i="11"/>
  <c r="D114" i="72" a="1"/>
  <c r="U37" i="72" a="1"/>
  <c r="D22" i="68" a="1"/>
  <c r="D114" i="72" l="1"/>
  <c r="AO137" i="16"/>
  <c r="L121" i="71"/>
  <c r="U37" i="72"/>
  <c r="V37" i="72" s="1"/>
  <c r="D22" i="68"/>
  <c r="AO45" i="28"/>
  <c r="AL161" i="11"/>
  <c r="AK161" i="11"/>
  <c r="AN161" i="11" s="1"/>
  <c r="AJ162" i="11"/>
  <c r="D113" i="72" a="1"/>
  <c r="D21" i="68" a="1"/>
  <c r="M121" i="71" a="1"/>
  <c r="D113" i="72" l="1"/>
  <c r="AO136" i="16"/>
  <c r="M121" i="71"/>
  <c r="N121" i="71" s="1"/>
  <c r="S37" i="72"/>
  <c r="T38" i="72" s="1"/>
  <c r="D21" i="68"/>
  <c r="AO44" i="28"/>
  <c r="AJ163" i="11"/>
  <c r="D20" i="68" a="1"/>
  <c r="D112" i="72" a="1"/>
  <c r="D112" i="72" l="1"/>
  <c r="AO135" i="16"/>
  <c r="K121" i="71"/>
  <c r="D20" i="68"/>
  <c r="AO43" i="28"/>
  <c r="AJ164" i="11"/>
  <c r="D111" i="72" a="1"/>
  <c r="U38" i="72" a="1"/>
  <c r="D19" i="68" a="1"/>
  <c r="D111" i="72" l="1"/>
  <c r="AO134" i="16"/>
  <c r="L122" i="71"/>
  <c r="U38" i="72"/>
  <c r="V38" i="72" s="1"/>
  <c r="D19" i="68"/>
  <c r="AO42" i="28"/>
  <c r="AL164" i="11"/>
  <c r="AK164" i="11"/>
  <c r="AN164" i="11" s="1"/>
  <c r="AJ165" i="11"/>
  <c r="D18" i="68" a="1"/>
  <c r="M122" i="71" a="1"/>
  <c r="D110" i="72" a="1"/>
  <c r="D110" i="72" l="1"/>
  <c r="AO133" i="16"/>
  <c r="M122" i="71"/>
  <c r="N122" i="71" s="1"/>
  <c r="S38" i="72"/>
  <c r="T39" i="72" s="1"/>
  <c r="D18" i="68"/>
  <c r="AK165" i="11"/>
  <c r="AN165" i="11" s="1"/>
  <c r="AL165" i="11"/>
  <c r="AJ166" i="11"/>
  <c r="D109" i="72" a="1"/>
  <c r="D109" i="72" l="1"/>
  <c r="AO132" i="16"/>
  <c r="K122" i="71"/>
  <c r="AK166" i="11"/>
  <c r="AN166" i="11" s="1"/>
  <c r="AL166" i="11"/>
  <c r="AJ167" i="11"/>
  <c r="D108" i="72" a="1"/>
  <c r="U39" i="72" a="1"/>
  <c r="D108" i="72" l="1"/>
  <c r="AO131" i="16"/>
  <c r="L123" i="71"/>
  <c r="U39" i="72"/>
  <c r="V39" i="72" s="1"/>
  <c r="AK167" i="11"/>
  <c r="AN167" i="11" s="1"/>
  <c r="AL167" i="11"/>
  <c r="AJ168" i="11"/>
  <c r="D107" i="72" a="1"/>
  <c r="M123" i="71" a="1"/>
  <c r="D107" i="72" l="1"/>
  <c r="AO130" i="16"/>
  <c r="M123" i="71"/>
  <c r="N123" i="71" s="1"/>
  <c r="S39" i="72"/>
  <c r="T40" i="72" s="1"/>
  <c r="AK168" i="11"/>
  <c r="AN168" i="11" s="1"/>
  <c r="AL168" i="11"/>
  <c r="AJ169" i="11"/>
  <c r="D106" i="72" a="1"/>
  <c r="D106" i="72" l="1"/>
  <c r="AO129" i="16"/>
  <c r="K123" i="71"/>
  <c r="AL169" i="11"/>
  <c r="AK169" i="11"/>
  <c r="AN169" i="11" s="1"/>
  <c r="AJ170" i="11"/>
  <c r="D105" i="72" a="1"/>
  <c r="U40" i="72" a="1"/>
  <c r="D105" i="72" l="1"/>
  <c r="AO128" i="16"/>
  <c r="L124" i="71"/>
  <c r="U40" i="72"/>
  <c r="V40" i="72" s="1"/>
  <c r="AL170" i="11"/>
  <c r="AK170" i="11"/>
  <c r="AN170" i="11" s="1"/>
  <c r="AJ171" i="11"/>
  <c r="D104" i="72" a="1"/>
  <c r="M124" i="71" a="1"/>
  <c r="D104" i="72" l="1"/>
  <c r="AO127" i="16"/>
  <c r="M124" i="71"/>
  <c r="N124" i="71" s="1"/>
  <c r="S40" i="72"/>
  <c r="T41" i="72" s="1"/>
  <c r="AL171" i="11"/>
  <c r="AK171" i="11"/>
  <c r="AN171" i="11" s="1"/>
  <c r="AJ172" i="11"/>
  <c r="D103" i="72" a="1"/>
  <c r="D103" i="72" l="1"/>
  <c r="AO126" i="16"/>
  <c r="K124" i="71"/>
  <c r="AK172" i="11"/>
  <c r="AN172" i="11" s="1"/>
  <c r="AL172" i="11"/>
  <c r="AJ173" i="11"/>
  <c r="D102" i="72" a="1"/>
  <c r="U41" i="72" a="1"/>
  <c r="D102" i="72" l="1"/>
  <c r="AO125" i="16"/>
  <c r="L125" i="71"/>
  <c r="U41" i="72"/>
  <c r="V41" i="72" s="1"/>
  <c r="AL173" i="11"/>
  <c r="AK173" i="11"/>
  <c r="AN173" i="11" s="1"/>
  <c r="AJ174" i="11"/>
  <c r="D101" i="72" a="1"/>
  <c r="M125" i="71" a="1"/>
  <c r="D101" i="72" l="1"/>
  <c r="AO124" i="16"/>
  <c r="M125" i="71"/>
  <c r="N125" i="71" s="1"/>
  <c r="S41" i="72"/>
  <c r="T42" i="72" s="1"/>
  <c r="AL174" i="11"/>
  <c r="AK174" i="11"/>
  <c r="AN174" i="11" s="1"/>
  <c r="AJ175" i="11"/>
  <c r="D100" i="72" a="1"/>
  <c r="D100" i="72" l="1"/>
  <c r="AO123" i="16"/>
  <c r="K125" i="71"/>
  <c r="AL175" i="11"/>
  <c r="AK175" i="11"/>
  <c r="AN175" i="11" s="1"/>
  <c r="AJ176" i="11"/>
  <c r="D99" i="72" a="1"/>
  <c r="U42" i="72" a="1"/>
  <c r="D99" i="72" l="1"/>
  <c r="AO122" i="16"/>
  <c r="L126" i="71"/>
  <c r="U42" i="72"/>
  <c r="V42" i="72" s="1"/>
  <c r="AL176" i="11"/>
  <c r="AK176" i="11"/>
  <c r="AN176" i="11" s="1"/>
  <c r="AJ177" i="11"/>
  <c r="D98" i="72" a="1"/>
  <c r="M126" i="71" a="1"/>
  <c r="D98" i="72" l="1"/>
  <c r="AO121" i="16"/>
  <c r="M126" i="71"/>
  <c r="N126" i="71" s="1"/>
  <c r="S42" i="72"/>
  <c r="T43" i="72" s="1"/>
  <c r="AL177" i="11"/>
  <c r="AK177" i="11"/>
  <c r="AN177" i="11" s="1"/>
  <c r="AJ178" i="11"/>
  <c r="D97" i="72" a="1"/>
  <c r="D97" i="72" l="1"/>
  <c r="AO120" i="16"/>
  <c r="K126" i="71"/>
  <c r="AK178" i="11"/>
  <c r="AN178" i="11" s="1"/>
  <c r="AL178" i="11"/>
  <c r="AJ179" i="11"/>
  <c r="D96" i="72" a="1"/>
  <c r="U43" i="72" a="1"/>
  <c r="D96" i="72" l="1"/>
  <c r="AO119" i="16"/>
  <c r="L127" i="71"/>
  <c r="U43" i="72"/>
  <c r="V43" i="72" s="1"/>
  <c r="AL179" i="11"/>
  <c r="AK179" i="11"/>
  <c r="AN179" i="11" s="1"/>
  <c r="AJ180" i="11"/>
  <c r="D95" i="72" a="1"/>
  <c r="M127" i="71" a="1"/>
  <c r="D95" i="72" l="1"/>
  <c r="AO118" i="16"/>
  <c r="M127" i="71"/>
  <c r="N127" i="71" s="1"/>
  <c r="S43" i="72"/>
  <c r="T44" i="72" s="1"/>
  <c r="AL180" i="11"/>
  <c r="AK180" i="11"/>
  <c r="AN180" i="11" s="1"/>
  <c r="AJ181" i="11"/>
  <c r="D94" i="72" a="1"/>
  <c r="D94" i="72" l="1"/>
  <c r="AO117" i="16"/>
  <c r="K127" i="71"/>
  <c r="AL181" i="11"/>
  <c r="AK181" i="11"/>
  <c r="AN181" i="11" s="1"/>
  <c r="AJ182" i="11"/>
  <c r="D93" i="72" a="1"/>
  <c r="U44" i="72" a="1"/>
  <c r="D93" i="72" l="1"/>
  <c r="AO116" i="16"/>
  <c r="L128" i="71"/>
  <c r="U44" i="72"/>
  <c r="V44" i="72" s="1"/>
  <c r="AL182" i="11"/>
  <c r="AK182" i="11"/>
  <c r="AN182" i="11" s="1"/>
  <c r="AJ183" i="11"/>
  <c r="D92" i="72" a="1"/>
  <c r="M128" i="71" a="1"/>
  <c r="D92" i="72" l="1"/>
  <c r="AO115" i="16"/>
  <c r="M128" i="71"/>
  <c r="N128" i="71" s="1"/>
  <c r="S44" i="72"/>
  <c r="T45" i="72" s="1"/>
  <c r="AL183" i="11"/>
  <c r="AK183" i="11"/>
  <c r="AN183" i="11" s="1"/>
  <c r="AJ184" i="11"/>
  <c r="D91" i="72" a="1"/>
  <c r="D91" i="72" l="1"/>
  <c r="AO114" i="16"/>
  <c r="K128" i="71"/>
  <c r="AL184" i="11"/>
  <c r="AK184" i="11"/>
  <c r="AN184" i="11" s="1"/>
  <c r="AJ185" i="11"/>
  <c r="D90" i="72" a="1"/>
  <c r="U45" i="72" a="1"/>
  <c r="D90" i="72" l="1"/>
  <c r="AO113" i="16"/>
  <c r="L129" i="71"/>
  <c r="U45" i="72"/>
  <c r="V45" i="72" s="1"/>
  <c r="AL185" i="11"/>
  <c r="AK185" i="11"/>
  <c r="AN185" i="11" s="1"/>
  <c r="AJ186" i="11"/>
  <c r="D89" i="72" a="1"/>
  <c r="M129" i="71" a="1"/>
  <c r="D89" i="72" l="1"/>
  <c r="AO112" i="16"/>
  <c r="M129" i="71"/>
  <c r="N129" i="71" s="1"/>
  <c r="S45" i="72"/>
  <c r="T46" i="72" s="1"/>
  <c r="AL186" i="11"/>
  <c r="AK186" i="11"/>
  <c r="AN186" i="11" s="1"/>
  <c r="AJ187" i="11"/>
  <c r="D88" i="72" a="1"/>
  <c r="D88" i="72" l="1"/>
  <c r="AO111" i="16"/>
  <c r="K129" i="71"/>
  <c r="AL187" i="11"/>
  <c r="AK187" i="11"/>
  <c r="AN187" i="11" s="1"/>
  <c r="AJ188" i="11"/>
  <c r="D87" i="72" a="1"/>
  <c r="U46" i="72" a="1"/>
  <c r="D87" i="72" l="1"/>
  <c r="AO110" i="16"/>
  <c r="L130" i="71"/>
  <c r="U46" i="72"/>
  <c r="V46" i="72" s="1"/>
  <c r="AK188" i="11"/>
  <c r="AN188" i="11" s="1"/>
  <c r="AL188" i="11"/>
  <c r="AJ189" i="11"/>
  <c r="D86" i="72" a="1"/>
  <c r="M130" i="71" a="1"/>
  <c r="D86" i="72" l="1"/>
  <c r="AO109" i="16"/>
  <c r="M130" i="71"/>
  <c r="N130" i="71" s="1"/>
  <c r="S46" i="72"/>
  <c r="T47" i="72" s="1"/>
  <c r="AK189" i="11"/>
  <c r="AN189" i="11" s="1"/>
  <c r="AL189" i="11"/>
  <c r="AJ190" i="11"/>
  <c r="D85" i="72" a="1"/>
  <c r="D85" i="72" l="1"/>
  <c r="AO108" i="16"/>
  <c r="K130" i="71"/>
  <c r="AL190" i="11"/>
  <c r="AK190" i="11"/>
  <c r="AN190" i="11" s="1"/>
  <c r="AJ191" i="11"/>
  <c r="D84" i="72" a="1"/>
  <c r="U47" i="72" a="1"/>
  <c r="D84" i="72" l="1"/>
  <c r="AO107" i="16"/>
  <c r="L131" i="71"/>
  <c r="U47" i="72"/>
  <c r="V47" i="72" s="1"/>
  <c r="AL191" i="11"/>
  <c r="AK191" i="11"/>
  <c r="AN191" i="11" s="1"/>
  <c r="AJ192" i="11"/>
  <c r="M131" i="71" a="1"/>
  <c r="D83" i="72" a="1"/>
  <c r="D83" i="72" l="1"/>
  <c r="AO106" i="16"/>
  <c r="M131" i="71"/>
  <c r="N131" i="71" s="1"/>
  <c r="S47" i="72"/>
  <c r="T48" i="72" s="1"/>
  <c r="AL192" i="11"/>
  <c r="AK192" i="11"/>
  <c r="AN192" i="11" s="1"/>
  <c r="AJ193" i="11"/>
  <c r="D82" i="72" a="1"/>
  <c r="D82" i="72" l="1"/>
  <c r="AO105" i="16"/>
  <c r="K131" i="71"/>
  <c r="AK193" i="11"/>
  <c r="AN193" i="11" s="1"/>
  <c r="AJ194" i="11"/>
  <c r="D81" i="72" a="1"/>
  <c r="U48" i="72" a="1"/>
  <c r="D81" i="72" l="1"/>
  <c r="AO104" i="16"/>
  <c r="L132" i="71"/>
  <c r="U48" i="72"/>
  <c r="V48" i="72" s="1"/>
  <c r="AK194" i="11"/>
  <c r="AN194" i="11" s="1"/>
  <c r="AJ195" i="11"/>
  <c r="M132" i="71" a="1"/>
  <c r="D80" i="72" a="1"/>
  <c r="D80" i="72" l="1"/>
  <c r="AO103" i="16"/>
  <c r="AO102" i="16" s="1"/>
  <c r="M132" i="71"/>
  <c r="N132" i="71" s="1"/>
  <c r="S48" i="72"/>
  <c r="T49" i="72" s="1"/>
  <c r="AL195" i="11"/>
  <c r="AK195" i="11"/>
  <c r="AN195" i="11" s="1"/>
  <c r="AJ196" i="11"/>
  <c r="D78" i="72" a="1"/>
  <c r="D79" i="72" a="1"/>
  <c r="D78" i="72" l="1"/>
  <c r="AO101" i="16"/>
  <c r="D79" i="72"/>
  <c r="K132" i="71"/>
  <c r="AK196" i="11"/>
  <c r="AN196" i="11" s="1"/>
  <c r="AL196" i="11"/>
  <c r="AJ197" i="11"/>
  <c r="D77" i="72" a="1"/>
  <c r="U49" i="72" a="1"/>
  <c r="D77" i="72" l="1"/>
  <c r="AO100" i="16"/>
  <c r="L133" i="71"/>
  <c r="U49" i="72"/>
  <c r="V49" i="72" s="1"/>
  <c r="AK197" i="11"/>
  <c r="AN197" i="11" s="1"/>
  <c r="AL197" i="11"/>
  <c r="AJ198" i="11"/>
  <c r="D76" i="72" a="1"/>
  <c r="M133" i="71" a="1"/>
  <c r="D76" i="72" l="1"/>
  <c r="AO99" i="16"/>
  <c r="M133" i="71"/>
  <c r="N133" i="71" s="1"/>
  <c r="S49" i="72"/>
  <c r="T50" i="72" s="1"/>
  <c r="AL198" i="11"/>
  <c r="AK198" i="11"/>
  <c r="AN198" i="11" s="1"/>
  <c r="AJ199" i="11"/>
  <c r="D75" i="72" a="1"/>
  <c r="D75" i="72" l="1"/>
  <c r="AO98" i="16"/>
  <c r="K133" i="71"/>
  <c r="AK199" i="11"/>
  <c r="AN199" i="11" s="1"/>
  <c r="AL199" i="11"/>
  <c r="AJ200" i="11"/>
  <c r="D74" i="72" a="1"/>
  <c r="U50" i="72" a="1"/>
  <c r="D74" i="72" l="1"/>
  <c r="AO97" i="16"/>
  <c r="L134" i="71"/>
  <c r="U50" i="72"/>
  <c r="V50" i="72" s="1"/>
  <c r="AL200" i="11"/>
  <c r="AK200" i="11"/>
  <c r="AN200" i="11" s="1"/>
  <c r="AJ201" i="11"/>
  <c r="M134" i="71" a="1"/>
  <c r="D73" i="72" a="1"/>
  <c r="D73" i="72" l="1"/>
  <c r="AO96" i="16"/>
  <c r="M134" i="71"/>
  <c r="N134" i="71" s="1"/>
  <c r="S50" i="72"/>
  <c r="T51" i="72" s="1"/>
  <c r="AL201" i="11"/>
  <c r="AK201" i="11"/>
  <c r="AN201" i="11" s="1"/>
  <c r="AJ202" i="11"/>
  <c r="D72" i="72" a="1"/>
  <c r="D72" i="72" l="1"/>
  <c r="AO95" i="16"/>
  <c r="K134" i="71"/>
  <c r="AL202" i="11"/>
  <c r="AK202" i="11"/>
  <c r="AN202" i="11" s="1"/>
  <c r="AJ203" i="11"/>
  <c r="D71" i="72" a="1"/>
  <c r="U51" i="72" a="1"/>
  <c r="D71" i="72" l="1"/>
  <c r="AO94" i="16"/>
  <c r="L135" i="71"/>
  <c r="U51" i="72"/>
  <c r="V51" i="72" s="1"/>
  <c r="AL203" i="11"/>
  <c r="AK203" i="11"/>
  <c r="AN203" i="11" s="1"/>
  <c r="AJ204" i="11"/>
  <c r="D70" i="72" a="1"/>
  <c r="M135" i="71" a="1"/>
  <c r="D70" i="72" l="1"/>
  <c r="AO93" i="16"/>
  <c r="M135" i="71"/>
  <c r="N135" i="71" s="1"/>
  <c r="S51" i="72"/>
  <c r="T52" i="72" s="1"/>
  <c r="AK204" i="11"/>
  <c r="AN204" i="11" s="1"/>
  <c r="AL204" i="11"/>
  <c r="AJ205" i="11"/>
  <c r="D69" i="72" a="1"/>
  <c r="D69" i="72" l="1"/>
  <c r="AO92" i="16"/>
  <c r="K135" i="71"/>
  <c r="AK205" i="11"/>
  <c r="AN205" i="11" s="1"/>
  <c r="AL205" i="11"/>
  <c r="AJ206" i="11"/>
  <c r="D68" i="72" a="1"/>
  <c r="U52" i="72" a="1"/>
  <c r="D68" i="72" l="1"/>
  <c r="AO91" i="16"/>
  <c r="L136" i="71"/>
  <c r="U52" i="72"/>
  <c r="V52" i="72" s="1"/>
  <c r="AL206" i="11"/>
  <c r="AK206" i="11"/>
  <c r="AN206" i="11" s="1"/>
  <c r="AJ207" i="11"/>
  <c r="D67" i="72" a="1"/>
  <c r="M136" i="71" a="1"/>
  <c r="D67" i="72" l="1"/>
  <c r="AO90" i="16"/>
  <c r="M136" i="71"/>
  <c r="N136" i="71" s="1"/>
  <c r="S52" i="72"/>
  <c r="T53" i="72" s="1"/>
  <c r="AK207" i="11"/>
  <c r="AN207" i="11" s="1"/>
  <c r="AL207" i="11"/>
  <c r="AJ208" i="11"/>
  <c r="D66" i="72" a="1"/>
  <c r="D66" i="72" l="1"/>
  <c r="AO89" i="16"/>
  <c r="K136" i="71"/>
  <c r="AL208" i="11"/>
  <c r="AK208" i="11"/>
  <c r="AN208" i="11" s="1"/>
  <c r="AJ209" i="11"/>
  <c r="D65" i="72" a="1"/>
  <c r="U53" i="72" a="1"/>
  <c r="D65" i="72" l="1"/>
  <c r="AO88" i="16"/>
  <c r="L137" i="71"/>
  <c r="U53" i="72"/>
  <c r="V53" i="72" s="1"/>
  <c r="AL209" i="11"/>
  <c r="AK209" i="11"/>
  <c r="AN209" i="11" s="1"/>
  <c r="AJ210" i="11"/>
  <c r="D64" i="72" a="1"/>
  <c r="M137" i="71" a="1"/>
  <c r="D64" i="72" l="1"/>
  <c r="AO87" i="16"/>
  <c r="M137" i="71"/>
  <c r="N137" i="71" s="1"/>
  <c r="S53" i="72"/>
  <c r="T54" i="72" s="1"/>
  <c r="AK210" i="11"/>
  <c r="AN210" i="11" s="1"/>
  <c r="AL210" i="11"/>
  <c r="AJ211" i="11"/>
  <c r="D63" i="72" a="1"/>
  <c r="D63" i="72" l="1"/>
  <c r="AO86" i="16"/>
  <c r="K137" i="71"/>
  <c r="AL211" i="11"/>
  <c r="AK211" i="11"/>
  <c r="AN211" i="11" s="1"/>
  <c r="AJ212" i="11"/>
  <c r="D62" i="72" a="1"/>
  <c r="U54" i="72" a="1"/>
  <c r="D62" i="72" l="1"/>
  <c r="AO85" i="16"/>
  <c r="L138" i="71"/>
  <c r="U54" i="72"/>
  <c r="V54" i="72" s="1"/>
  <c r="AL212" i="11"/>
  <c r="AK212" i="11"/>
  <c r="AN212" i="11" s="1"/>
  <c r="AJ213" i="11"/>
  <c r="D61" i="72" a="1"/>
  <c r="M138" i="71" a="1"/>
  <c r="D61" i="72" l="1"/>
  <c r="AO84" i="16"/>
  <c r="M138" i="71"/>
  <c r="N138" i="71" s="1"/>
  <c r="S54" i="72"/>
  <c r="T55" i="72" s="1"/>
  <c r="AL213" i="11"/>
  <c r="AK213" i="11"/>
  <c r="AN213" i="11" s="1"/>
  <c r="AJ214" i="11"/>
  <c r="D60" i="72" a="1"/>
  <c r="D60" i="72" l="1"/>
  <c r="AO83" i="16"/>
  <c r="K138" i="71"/>
  <c r="AL214" i="11"/>
  <c r="AK214" i="11"/>
  <c r="AN214" i="11" s="1"/>
  <c r="AJ215" i="11"/>
  <c r="D59" i="72" a="1"/>
  <c r="U55" i="72" a="1"/>
  <c r="D59" i="72" l="1"/>
  <c r="AO82" i="16"/>
  <c r="L139" i="71"/>
  <c r="U55" i="72"/>
  <c r="V55" i="72" s="1"/>
  <c r="AL215" i="11"/>
  <c r="AK215" i="11"/>
  <c r="AN215" i="11" s="1"/>
  <c r="AJ216" i="11"/>
  <c r="M139" i="71" a="1"/>
  <c r="D58" i="72" a="1"/>
  <c r="D58" i="72" l="1"/>
  <c r="AO81" i="16"/>
  <c r="M139" i="71"/>
  <c r="N139" i="71" s="1"/>
  <c r="S55" i="72"/>
  <c r="T56" i="72" s="1"/>
  <c r="AL216" i="11"/>
  <c r="AK216" i="11"/>
  <c r="AN216" i="11" s="1"/>
  <c r="AJ217" i="11"/>
  <c r="D57" i="72" a="1"/>
  <c r="D57" i="72" l="1"/>
  <c r="AO80" i="16"/>
  <c r="K139" i="71"/>
  <c r="AL217" i="11"/>
  <c r="AK217" i="11"/>
  <c r="AN217" i="11" s="1"/>
  <c r="AJ218" i="11"/>
  <c r="D56" i="72" a="1"/>
  <c r="U56" i="72" a="1"/>
  <c r="D56" i="72" l="1"/>
  <c r="AO79" i="16"/>
  <c r="L140" i="71"/>
  <c r="U56" i="72"/>
  <c r="V56" i="72" s="1"/>
  <c r="AL218" i="11"/>
  <c r="AK218" i="11"/>
  <c r="AN218" i="11" s="1"/>
  <c r="AJ219" i="11"/>
  <c r="D55" i="72" a="1"/>
  <c r="M140" i="71" a="1"/>
  <c r="D55" i="72" l="1"/>
  <c r="AO78" i="16"/>
  <c r="M140" i="71"/>
  <c r="N140" i="71" s="1"/>
  <c r="S56" i="72"/>
  <c r="T57" i="72" s="1"/>
  <c r="AL219" i="11"/>
  <c r="AK219" i="11"/>
  <c r="AN219" i="11" s="1"/>
  <c r="AJ220" i="11"/>
  <c r="D54" i="72" a="1"/>
  <c r="D54" i="72" l="1"/>
  <c r="AO77" i="16"/>
  <c r="K140" i="71"/>
  <c r="AK220" i="11"/>
  <c r="AN220" i="11" s="1"/>
  <c r="AL220" i="11"/>
  <c r="AJ221" i="11"/>
  <c r="D53" i="72" a="1"/>
  <c r="U57" i="72" a="1"/>
  <c r="D53" i="72" l="1"/>
  <c r="AO76" i="16"/>
  <c r="L141" i="71"/>
  <c r="U57" i="72"/>
  <c r="V57" i="72" s="1"/>
  <c r="AK221" i="11"/>
  <c r="AN221" i="11" s="1"/>
  <c r="AL221" i="11"/>
  <c r="AJ222" i="11"/>
  <c r="M141" i="71" a="1"/>
  <c r="D52" i="72" a="1"/>
  <c r="D52" i="72" l="1"/>
  <c r="AO75" i="16"/>
  <c r="M141" i="71"/>
  <c r="N141" i="71" s="1"/>
  <c r="S57" i="72"/>
  <c r="T58" i="72" s="1"/>
  <c r="AL222" i="11"/>
  <c r="AK222" i="11"/>
  <c r="AN222" i="11" s="1"/>
  <c r="AJ223" i="11"/>
  <c r="D51" i="72" a="1"/>
  <c r="D51" i="72" l="1"/>
  <c r="AO74" i="16"/>
  <c r="K141" i="71"/>
  <c r="AL223" i="11"/>
  <c r="AJ224" i="11"/>
  <c r="D50" i="72" a="1"/>
  <c r="U58" i="72" a="1"/>
  <c r="D50" i="72" l="1"/>
  <c r="AO73" i="16"/>
  <c r="L142" i="71"/>
  <c r="U58" i="72"/>
  <c r="V58" i="72" s="1"/>
  <c r="AL224" i="11"/>
  <c r="AJ225" i="11"/>
  <c r="M142" i="71" a="1"/>
  <c r="D49" i="72" a="1"/>
  <c r="D49" i="72" l="1"/>
  <c r="AO72" i="16"/>
  <c r="M142" i="71"/>
  <c r="N142" i="71" s="1"/>
  <c r="S58" i="72"/>
  <c r="T59" i="72" s="1"/>
  <c r="AL225" i="11"/>
  <c r="AK225" i="11"/>
  <c r="AJ226" i="11"/>
  <c r="D48" i="72" a="1"/>
  <c r="D48" i="72" l="1"/>
  <c r="AO71" i="16"/>
  <c r="K142" i="71"/>
  <c r="AL226" i="11"/>
  <c r="AK226" i="11"/>
  <c r="AJ227" i="11"/>
  <c r="D47" i="72" a="1"/>
  <c r="U59" i="72" a="1"/>
  <c r="D47" i="72" l="1"/>
  <c r="AO70" i="16"/>
  <c r="L143" i="71"/>
  <c r="U59" i="72"/>
  <c r="V59" i="72" s="1"/>
  <c r="AL227" i="11"/>
  <c r="AK227" i="11"/>
  <c r="AJ228" i="11"/>
  <c r="M143" i="71" a="1"/>
  <c r="D46" i="72" a="1"/>
  <c r="D46" i="72" l="1"/>
  <c r="AO69" i="16"/>
  <c r="M143" i="71"/>
  <c r="N143" i="71" s="1"/>
  <c r="S59" i="72"/>
  <c r="T60" i="72" s="1"/>
  <c r="AL228" i="11"/>
  <c r="AK228" i="11"/>
  <c r="AJ229" i="11"/>
  <c r="D45" i="72" a="1"/>
  <c r="D45" i="72" l="1"/>
  <c r="AO68" i="16"/>
  <c r="K143" i="71"/>
  <c r="AK229" i="11"/>
  <c r="AL229" i="11"/>
  <c r="AJ230" i="11"/>
  <c r="D44" i="72" a="1"/>
  <c r="U60" i="72" a="1"/>
  <c r="D44" i="72" l="1"/>
  <c r="AO67" i="16"/>
  <c r="L144" i="71"/>
  <c r="U60" i="72"/>
  <c r="V60" i="72" s="1"/>
  <c r="AL230" i="11"/>
  <c r="AK230" i="11"/>
  <c r="AJ231" i="11"/>
  <c r="M144" i="71" a="1"/>
  <c r="D43" i="72" a="1"/>
  <c r="D43" i="72" l="1"/>
  <c r="AO66" i="16"/>
  <c r="M144" i="71"/>
  <c r="N144" i="71" s="1"/>
  <c r="S60" i="72"/>
  <c r="T61" i="72" s="1"/>
  <c r="AK231" i="11"/>
  <c r="AL231" i="11"/>
  <c r="AJ232" i="11"/>
  <c r="D42" i="72" a="1"/>
  <c r="D42" i="72" l="1"/>
  <c r="AO65" i="16"/>
  <c r="K144" i="71"/>
  <c r="AL232" i="11"/>
  <c r="AK232" i="11"/>
  <c r="AJ233" i="11"/>
  <c r="D41" i="72" a="1"/>
  <c r="U61" i="72" a="1"/>
  <c r="D41" i="72" l="1"/>
  <c r="AO64" i="16"/>
  <c r="L145" i="71"/>
  <c r="U61" i="72"/>
  <c r="V61" i="72" s="1"/>
  <c r="AL233" i="11"/>
  <c r="AK233" i="11"/>
  <c r="AJ234" i="11"/>
  <c r="D40" i="72" a="1"/>
  <c r="M145" i="71" a="1"/>
  <c r="D40" i="72" l="1"/>
  <c r="AO63" i="16"/>
  <c r="M145" i="71"/>
  <c r="N145" i="71" s="1"/>
  <c r="S61" i="72"/>
  <c r="T62" i="72" s="1"/>
  <c r="AL234" i="11"/>
  <c r="AK234" i="11"/>
  <c r="AJ235" i="11"/>
  <c r="D39" i="72" a="1"/>
  <c r="D39" i="72" l="1"/>
  <c r="AO62" i="16"/>
  <c r="K145" i="71"/>
  <c r="AL235" i="11"/>
  <c r="AK235" i="11"/>
  <c r="AJ236" i="11"/>
  <c r="D38" i="72" a="1"/>
  <c r="U62" i="72" a="1"/>
  <c r="D38" i="72" l="1"/>
  <c r="AO61" i="16"/>
  <c r="L146" i="71"/>
  <c r="U62" i="72"/>
  <c r="V62" i="72" s="1"/>
  <c r="AK236" i="11"/>
  <c r="AL236" i="11"/>
  <c r="AJ237" i="11"/>
  <c r="D37" i="72" a="1"/>
  <c r="M146" i="71" a="1"/>
  <c r="D37" i="72" l="1"/>
  <c r="AO60" i="16"/>
  <c r="M146" i="71"/>
  <c r="N146" i="71" s="1"/>
  <c r="S62" i="72"/>
  <c r="T63" i="72" s="1"/>
  <c r="AL237" i="11"/>
  <c r="AK237" i="11"/>
  <c r="AJ238" i="11"/>
  <c r="D36" i="72" a="1"/>
  <c r="D36" i="72" l="1"/>
  <c r="AO59" i="16"/>
  <c r="K146" i="71"/>
  <c r="AL238" i="11"/>
  <c r="AK238" i="11"/>
  <c r="AJ239" i="11"/>
  <c r="D35" i="72" a="1"/>
  <c r="U63" i="72" a="1"/>
  <c r="D35" i="72" l="1"/>
  <c r="AO58" i="16"/>
  <c r="L147" i="71"/>
  <c r="U63" i="72"/>
  <c r="V63" i="72" s="1"/>
  <c r="AK239" i="11"/>
  <c r="AL239" i="11"/>
  <c r="AJ240" i="11"/>
  <c r="D34" i="72" a="1"/>
  <c r="M147" i="71" a="1"/>
  <c r="D34" i="72" l="1"/>
  <c r="AO57" i="16"/>
  <c r="M147" i="71"/>
  <c r="N147" i="71" s="1"/>
  <c r="S63" i="72"/>
  <c r="T64" i="72" s="1"/>
  <c r="AL240" i="11"/>
  <c r="AK240" i="11"/>
  <c r="AJ241" i="11"/>
  <c r="D33" i="72" a="1"/>
  <c r="D33" i="72" l="1"/>
  <c r="AO56" i="16"/>
  <c r="K147" i="71"/>
  <c r="AL241" i="11"/>
  <c r="AK241" i="11"/>
  <c r="AJ242" i="11"/>
  <c r="U64" i="72" a="1"/>
  <c r="D32" i="72" a="1"/>
  <c r="D32" i="72" l="1"/>
  <c r="AO55" i="16"/>
  <c r="L148" i="71"/>
  <c r="U64" i="72"/>
  <c r="V64" i="72" s="1"/>
  <c r="AL242" i="11"/>
  <c r="AK242" i="11"/>
  <c r="AJ243" i="11"/>
  <c r="D31" i="72" a="1"/>
  <c r="M148" i="71" a="1"/>
  <c r="D31" i="72" l="1"/>
  <c r="AO54" i="16"/>
  <c r="M148" i="71"/>
  <c r="N148" i="71" s="1"/>
  <c r="S64" i="72"/>
  <c r="T65" i="72" s="1"/>
  <c r="AL243" i="11"/>
  <c r="AK243" i="11"/>
  <c r="AJ244" i="11"/>
  <c r="D30" i="72" a="1"/>
  <c r="D30" i="72" l="1"/>
  <c r="AO53" i="16"/>
  <c r="K148" i="71"/>
  <c r="AL244" i="11"/>
  <c r="AK244" i="11"/>
  <c r="AJ245" i="11"/>
  <c r="D29" i="72" a="1"/>
  <c r="U65" i="72" a="1"/>
  <c r="D29" i="72" l="1"/>
  <c r="AO52" i="16"/>
  <c r="L149" i="71"/>
  <c r="U65" i="72"/>
  <c r="V65" i="72" s="1"/>
  <c r="AL245" i="11"/>
  <c r="AK245" i="11"/>
  <c r="AJ246" i="11"/>
  <c r="M149" i="71" a="1"/>
  <c r="D28" i="72" a="1"/>
  <c r="D28" i="72" l="1"/>
  <c r="AO51" i="16"/>
  <c r="M149" i="71"/>
  <c r="N149" i="71" s="1"/>
  <c r="S65" i="72"/>
  <c r="T66" i="72" s="1"/>
  <c r="AL246" i="11"/>
  <c r="AK246" i="11"/>
  <c r="AJ247" i="11"/>
  <c r="D27" i="72" a="1"/>
  <c r="D27" i="72" l="1"/>
  <c r="AO50" i="16"/>
  <c r="K149" i="71"/>
  <c r="AL247" i="11"/>
  <c r="AK247" i="11"/>
  <c r="AJ248" i="11"/>
  <c r="D26" i="72" a="1"/>
  <c r="U66" i="72" a="1"/>
  <c r="D26" i="72" l="1"/>
  <c r="AO49" i="16"/>
  <c r="L150" i="71"/>
  <c r="U66" i="72"/>
  <c r="V66" i="72" s="1"/>
  <c r="AL248" i="11"/>
  <c r="AK248" i="11"/>
  <c r="AJ249" i="11"/>
  <c r="D25" i="72" a="1"/>
  <c r="M150" i="71" a="1"/>
  <c r="D25" i="72" l="1"/>
  <c r="AO48" i="16"/>
  <c r="M150" i="71"/>
  <c r="N150" i="71" s="1"/>
  <c r="S66" i="72"/>
  <c r="T67" i="72" s="1"/>
  <c r="AL249" i="11"/>
  <c r="AK249" i="11"/>
  <c r="AJ250" i="11"/>
  <c r="D24" i="72" a="1"/>
  <c r="D24" i="72" l="1"/>
  <c r="AO47" i="16"/>
  <c r="K150" i="71"/>
  <c r="AL250" i="11"/>
  <c r="AK250" i="11"/>
  <c r="AJ251" i="11"/>
  <c r="D23" i="72" a="1"/>
  <c r="U67" i="72" a="1"/>
  <c r="D23" i="72" l="1"/>
  <c r="AO46" i="16"/>
  <c r="L151" i="71"/>
  <c r="U67" i="72"/>
  <c r="V67" i="72" s="1"/>
  <c r="AL251" i="11"/>
  <c r="AK251" i="11"/>
  <c r="AJ252" i="11"/>
  <c r="D22" i="72" a="1"/>
  <c r="M151" i="71" a="1"/>
  <c r="D22" i="72" l="1"/>
  <c r="AO45" i="16"/>
  <c r="M151" i="71"/>
  <c r="N151" i="71" s="1"/>
  <c r="S67" i="72"/>
  <c r="T68" i="72" s="1"/>
  <c r="AK252" i="11"/>
  <c r="AL252" i="11"/>
  <c r="AJ253" i="11"/>
  <c r="D21" i="72" a="1"/>
  <c r="D21" i="72" l="1"/>
  <c r="AO44" i="16"/>
  <c r="K151" i="71"/>
  <c r="AL253" i="11"/>
  <c r="AK253" i="11"/>
  <c r="AJ254" i="11"/>
  <c r="D20" i="72" a="1"/>
  <c r="U68" i="72" a="1"/>
  <c r="D20" i="72" l="1"/>
  <c r="AO43" i="16"/>
  <c r="L152" i="71"/>
  <c r="U68" i="72"/>
  <c r="V68" i="72" s="1"/>
  <c r="AL254" i="11"/>
  <c r="AJ255" i="11"/>
  <c r="M152" i="71" a="1"/>
  <c r="D19" i="72" a="1"/>
  <c r="D19" i="72" l="1"/>
  <c r="AO42" i="16"/>
  <c r="M152" i="71"/>
  <c r="N152" i="71" s="1"/>
  <c r="S68" i="72"/>
  <c r="T69" i="72" s="1"/>
  <c r="AL255" i="11"/>
  <c r="AO255" i="11" s="1"/>
  <c r="AO254" i="11" s="1"/>
  <c r="AO253" i="11" s="1"/>
  <c r="AO252" i="11" s="1"/>
  <c r="AO251" i="11" s="1"/>
  <c r="AO250" i="11" s="1"/>
  <c r="AO249" i="11" s="1"/>
  <c r="AO248" i="11" s="1"/>
  <c r="AO247" i="11" s="1"/>
  <c r="AO246" i="11" s="1"/>
  <c r="AO245" i="11" s="1"/>
  <c r="AO244" i="11" s="1"/>
  <c r="AO243" i="11" s="1"/>
  <c r="AO242" i="11" s="1"/>
  <c r="AO241" i="11" s="1"/>
  <c r="AO240" i="11" s="1"/>
  <c r="AO239" i="11" s="1"/>
  <c r="AO238" i="11" s="1"/>
  <c r="AO237" i="11" s="1"/>
  <c r="AO236" i="11" s="1"/>
  <c r="AO235" i="11" s="1"/>
  <c r="AO234" i="11" s="1"/>
  <c r="AO233" i="11" s="1"/>
  <c r="AO232" i="11" s="1"/>
  <c r="AO231" i="11" s="1"/>
  <c r="AO230" i="11" s="1"/>
  <c r="AO229" i="11" s="1"/>
  <c r="AO228" i="11" s="1"/>
  <c r="AO227" i="11" s="1"/>
  <c r="AO226" i="11" s="1"/>
  <c r="AO225" i="11" s="1"/>
  <c r="AO224" i="11" s="1"/>
  <c r="AO223" i="11" s="1"/>
  <c r="AO222" i="11" s="1"/>
  <c r="AO221" i="11" s="1"/>
  <c r="AO220" i="11" s="1"/>
  <c r="AO219" i="11" s="1"/>
  <c r="AO218" i="11" s="1"/>
  <c r="AO217" i="11" s="1"/>
  <c r="AO216" i="11" s="1"/>
  <c r="AO215" i="11" s="1"/>
  <c r="AO214" i="11" s="1"/>
  <c r="AO213" i="11" s="1"/>
  <c r="AO212" i="11" s="1"/>
  <c r="AO211" i="11" s="1"/>
  <c r="AO210" i="11" s="1"/>
  <c r="AO209" i="11" s="1"/>
  <c r="AO208" i="11" s="1"/>
  <c r="AO207" i="11" s="1"/>
  <c r="AO206" i="11" s="1"/>
  <c r="AO205" i="11" s="1"/>
  <c r="AO204" i="11" s="1"/>
  <c r="AO203" i="11" s="1"/>
  <c r="AO202" i="11" s="1"/>
  <c r="AO201" i="11" s="1"/>
  <c r="AO200" i="11" s="1"/>
  <c r="AO199" i="11" s="1"/>
  <c r="AO198" i="11" s="1"/>
  <c r="AO197" i="11" s="1"/>
  <c r="AO196" i="11" s="1"/>
  <c r="AO195" i="11" s="1"/>
  <c r="AJ256" i="11"/>
  <c r="AN256" i="11" s="1"/>
  <c r="D18" i="72" a="1"/>
  <c r="D18" i="72" l="1"/>
  <c r="K152" i="71"/>
  <c r="AL256" i="11"/>
  <c r="AO256" i="11" s="1"/>
  <c r="AK256" i="11"/>
  <c r="AJ257" i="11"/>
  <c r="AN257" i="11" s="1"/>
  <c r="U69" i="72" a="1"/>
  <c r="L153" i="71" l="1"/>
  <c r="U69" i="72"/>
  <c r="V69" i="72" s="1"/>
  <c r="AL257" i="11"/>
  <c r="AO257" i="11" s="1"/>
  <c r="AK257" i="11"/>
  <c r="AJ258" i="11"/>
  <c r="AN258" i="11" s="1"/>
  <c r="M153" i="71" a="1"/>
  <c r="M153" i="71" l="1"/>
  <c r="N153" i="71" s="1"/>
  <c r="S69" i="72"/>
  <c r="T70" i="72" s="1"/>
  <c r="AL258" i="11"/>
  <c r="AO258" i="11" s="1"/>
  <c r="AK258" i="11"/>
  <c r="AJ259" i="11"/>
  <c r="AN259" i="11" s="1"/>
  <c r="K153" i="71" l="1"/>
  <c r="AL259" i="11"/>
  <c r="AO259" i="11" s="1"/>
  <c r="AK259" i="11"/>
  <c r="AJ260" i="11"/>
  <c r="AN260" i="11" s="1"/>
  <c r="U70" i="72" a="1"/>
  <c r="L154" i="71" l="1"/>
  <c r="U70" i="72"/>
  <c r="V70" i="72" s="1"/>
  <c r="AK260" i="11"/>
  <c r="AL260" i="11"/>
  <c r="AO260" i="11" s="1"/>
  <c r="AJ261" i="11"/>
  <c r="AN261" i="11" s="1"/>
  <c r="M154" i="71" a="1"/>
  <c r="M154" i="71" l="1"/>
  <c r="N154" i="71" s="1"/>
  <c r="S70" i="72"/>
  <c r="T71" i="72" s="1"/>
  <c r="AL261" i="11"/>
  <c r="AO261" i="11" s="1"/>
  <c r="AK261" i="11"/>
  <c r="AJ262" i="11"/>
  <c r="AN262" i="11" s="1"/>
  <c r="K154" i="71" l="1"/>
  <c r="AL262" i="11"/>
  <c r="AO262" i="11" s="1"/>
  <c r="AK262" i="11"/>
  <c r="AJ263" i="11"/>
  <c r="AN263" i="11" s="1"/>
  <c r="U71" i="72" a="1"/>
  <c r="L155" i="71" l="1"/>
  <c r="U71" i="72"/>
  <c r="V71" i="72" s="1"/>
  <c r="AL263" i="11"/>
  <c r="AO263" i="11" s="1"/>
  <c r="AK263" i="11"/>
  <c r="AJ264" i="11"/>
  <c r="AN264" i="11" s="1"/>
  <c r="M155" i="71" a="1"/>
  <c r="M155" i="71" l="1"/>
  <c r="N155" i="71" s="1"/>
  <c r="S71" i="72"/>
  <c r="T72" i="72" s="1"/>
  <c r="AL264" i="11"/>
  <c r="AO264" i="11" s="1"/>
  <c r="AK264" i="11"/>
  <c r="AJ265" i="11"/>
  <c r="AN265" i="11" s="1"/>
  <c r="K155" i="71" l="1"/>
  <c r="AL265" i="11"/>
  <c r="AO265" i="11" s="1"/>
  <c r="AK265" i="11"/>
  <c r="AJ266" i="11"/>
  <c r="AN266" i="11" s="1"/>
  <c r="U72" i="72" a="1"/>
  <c r="L156" i="71" l="1"/>
  <c r="U72" i="72"/>
  <c r="V72" i="72" s="1"/>
  <c r="AL266" i="11"/>
  <c r="AO266" i="11" s="1"/>
  <c r="AK266" i="11"/>
  <c r="AJ267" i="11"/>
  <c r="AN267" i="11" s="1"/>
  <c r="M156" i="71" a="1"/>
  <c r="M156" i="71" l="1"/>
  <c r="N156" i="71" s="1"/>
  <c r="S72" i="72"/>
  <c r="T73" i="72" s="1"/>
  <c r="AL267" i="11"/>
  <c r="AO267" i="11" s="1"/>
  <c r="AK267" i="11"/>
  <c r="AJ268" i="11"/>
  <c r="AN268" i="11" s="1"/>
  <c r="K156" i="71" l="1"/>
  <c r="AK268" i="11"/>
  <c r="AL268" i="11"/>
  <c r="AO268" i="11" s="1"/>
  <c r="AJ269" i="11"/>
  <c r="AN269" i="11" s="1"/>
  <c r="U73" i="72" a="1"/>
  <c r="L157" i="71" l="1"/>
  <c r="U73" i="72"/>
  <c r="V73" i="72" s="1"/>
  <c r="AL269" i="11"/>
  <c r="AO269" i="11" s="1"/>
  <c r="AK269" i="11"/>
  <c r="AJ270" i="11"/>
  <c r="AN270" i="11" s="1"/>
  <c r="M157" i="71" a="1"/>
  <c r="M157" i="71" l="1"/>
  <c r="N157" i="71" s="1"/>
  <c r="S73" i="72"/>
  <c r="T74" i="72" s="1"/>
  <c r="AL270" i="11"/>
  <c r="AO270" i="11" s="1"/>
  <c r="AK270" i="11"/>
  <c r="AJ271" i="11"/>
  <c r="AN271" i="11" s="1"/>
  <c r="K157" i="71" l="1"/>
  <c r="AK271" i="11"/>
  <c r="AL271" i="11"/>
  <c r="AO271" i="11" s="1"/>
  <c r="AJ272" i="11"/>
  <c r="AN272" i="11" s="1"/>
  <c r="U74" i="72" a="1"/>
  <c r="L158" i="71" l="1"/>
  <c r="U74" i="72"/>
  <c r="V74" i="72" s="1"/>
  <c r="AK272" i="11"/>
  <c r="AL272" i="11"/>
  <c r="AO272" i="11" s="1"/>
  <c r="AJ273" i="11"/>
  <c r="AN273" i="11" s="1"/>
  <c r="M158" i="71" a="1"/>
  <c r="M158" i="71" l="1"/>
  <c r="N158" i="71" s="1"/>
  <c r="S74" i="72"/>
  <c r="T75" i="72" s="1"/>
  <c r="AL273" i="11"/>
  <c r="AO273" i="11" s="1"/>
  <c r="AK273" i="11"/>
  <c r="AJ274" i="11"/>
  <c r="AN274" i="11" s="1"/>
  <c r="K158" i="71" l="1"/>
  <c r="AL274" i="11"/>
  <c r="AO274" i="11" s="1"/>
  <c r="AK274" i="11"/>
  <c r="AJ275" i="11"/>
  <c r="AN275" i="11" s="1"/>
  <c r="U75" i="72" a="1"/>
  <c r="L159" i="71" l="1"/>
  <c r="U75" i="72"/>
  <c r="V75" i="72" s="1"/>
  <c r="AL275" i="11"/>
  <c r="AO275" i="11" s="1"/>
  <c r="AK275" i="11"/>
  <c r="AJ276" i="11"/>
  <c r="AN276" i="11" s="1"/>
  <c r="M159" i="71" a="1"/>
  <c r="M159" i="71" l="1"/>
  <c r="N159" i="71" s="1"/>
  <c r="S75" i="72"/>
  <c r="T76" i="72" s="1"/>
  <c r="AL276" i="11"/>
  <c r="AO276" i="11" s="1"/>
  <c r="AK276" i="11"/>
  <c r="AJ277" i="11"/>
  <c r="AN277" i="11" s="1"/>
  <c r="K159" i="71" l="1"/>
  <c r="AL277" i="11"/>
  <c r="AO277" i="11" s="1"/>
  <c r="AK277" i="11"/>
  <c r="AJ278" i="11"/>
  <c r="AN278" i="11" s="1"/>
  <c r="U76" i="72" a="1"/>
  <c r="L160" i="71" l="1"/>
  <c r="U76" i="72"/>
  <c r="V76" i="72" s="1"/>
  <c r="AL278" i="11"/>
  <c r="AO278" i="11" s="1"/>
  <c r="AK278" i="11"/>
  <c r="AJ279" i="11"/>
  <c r="AN279" i="11" s="1"/>
  <c r="M160" i="71" a="1"/>
  <c r="M160" i="71" l="1"/>
  <c r="N160" i="71" s="1"/>
  <c r="S76" i="72"/>
  <c r="T77" i="72" s="1"/>
  <c r="AL279" i="11"/>
  <c r="AO279" i="11" s="1"/>
  <c r="AK279" i="11"/>
  <c r="AJ280" i="11"/>
  <c r="AN280" i="11" s="1"/>
  <c r="K160" i="71" l="1"/>
  <c r="AL280" i="11"/>
  <c r="AO280" i="11" s="1"/>
  <c r="AK280" i="11"/>
  <c r="AJ281" i="11"/>
  <c r="AN281" i="11" s="1"/>
  <c r="U77" i="72" a="1"/>
  <c r="L161" i="71" l="1"/>
  <c r="U77" i="72"/>
  <c r="V77" i="72" s="1"/>
  <c r="AL281" i="11"/>
  <c r="AO281" i="11" s="1"/>
  <c r="AK281" i="11"/>
  <c r="AJ282" i="11"/>
  <c r="AN282" i="11" s="1"/>
  <c r="M161" i="71" a="1"/>
  <c r="M161" i="71" l="1"/>
  <c r="N161" i="71" s="1"/>
  <c r="S77" i="72"/>
  <c r="T78" i="72" s="1"/>
  <c r="AL282" i="11"/>
  <c r="AO282" i="11" s="1"/>
  <c r="AK282" i="11"/>
  <c r="AJ283" i="11"/>
  <c r="AN283" i="11" s="1"/>
  <c r="K161" i="71" l="1"/>
  <c r="AL283" i="11"/>
  <c r="AO283" i="11" s="1"/>
  <c r="AK283" i="11"/>
  <c r="AJ284" i="11"/>
  <c r="AN284" i="11" s="1"/>
  <c r="U78" i="72" a="1"/>
  <c r="L162" i="71" l="1"/>
  <c r="U78" i="72"/>
  <c r="V78" i="72" s="1"/>
  <c r="AK284" i="11"/>
  <c r="AL284" i="11"/>
  <c r="AO284" i="11" s="1"/>
  <c r="AJ285" i="11"/>
  <c r="AN285" i="11" s="1"/>
  <c r="M162" i="71" a="1"/>
  <c r="M162" i="71" l="1"/>
  <c r="N162" i="71" s="1"/>
  <c r="S78" i="72"/>
  <c r="T79" i="72" s="1"/>
  <c r="AL285" i="11"/>
  <c r="AO285" i="11" s="1"/>
  <c r="AK285" i="11"/>
  <c r="AJ286" i="11"/>
  <c r="AN286" i="11" s="1"/>
  <c r="K162" i="71" l="1"/>
  <c r="AL286" i="11"/>
  <c r="AO286" i="11" s="1"/>
  <c r="AK286" i="11"/>
  <c r="AJ287" i="11"/>
  <c r="AN287" i="11" s="1"/>
  <c r="U79" i="72" a="1"/>
  <c r="L163" i="71" l="1"/>
  <c r="U79" i="72"/>
  <c r="V79" i="72" s="1"/>
  <c r="AL287" i="11"/>
  <c r="AO287" i="11" s="1"/>
  <c r="AK287" i="11"/>
  <c r="AJ288" i="11"/>
  <c r="AN288" i="11" s="1"/>
  <c r="M163" i="71" a="1"/>
  <c r="M163" i="71" l="1"/>
  <c r="N163" i="71" s="1"/>
  <c r="S79" i="72"/>
  <c r="T80" i="72" s="1"/>
  <c r="AL288" i="11"/>
  <c r="AO288" i="11" s="1"/>
  <c r="AK288" i="11"/>
  <c r="AJ289" i="11"/>
  <c r="AN289" i="11" s="1"/>
  <c r="K163" i="71" l="1"/>
  <c r="AL289" i="11"/>
  <c r="AO289" i="11" s="1"/>
  <c r="AK289" i="11"/>
  <c r="AJ290" i="11"/>
  <c r="AN290" i="11" s="1"/>
  <c r="U80" i="72" a="1"/>
  <c r="L164" i="71" l="1"/>
  <c r="U80" i="72"/>
  <c r="V80" i="72" s="1"/>
  <c r="AL290" i="11"/>
  <c r="AO290" i="11" s="1"/>
  <c r="AK290" i="11"/>
  <c r="AJ291" i="11"/>
  <c r="AN291" i="11" s="1"/>
  <c r="M164" i="71" a="1"/>
  <c r="M164" i="71" l="1"/>
  <c r="N164" i="71" s="1"/>
  <c r="S80" i="72"/>
  <c r="T81" i="72" s="1"/>
  <c r="AL291" i="11"/>
  <c r="AO291" i="11" s="1"/>
  <c r="AK291" i="11"/>
  <c r="AJ292" i="11"/>
  <c r="AN292" i="11" s="1"/>
  <c r="K164" i="71" l="1"/>
  <c r="AL292" i="11"/>
  <c r="AO292" i="11" s="1"/>
  <c r="AK292" i="11"/>
  <c r="AJ293" i="11"/>
  <c r="AN293" i="11" s="1"/>
  <c r="U81" i="72" a="1"/>
  <c r="L165" i="71" l="1"/>
  <c r="U81" i="72"/>
  <c r="V81" i="72" s="1"/>
  <c r="AL293" i="11"/>
  <c r="AO293" i="11" s="1"/>
  <c r="AK293" i="11"/>
  <c r="AJ294" i="11"/>
  <c r="AN294" i="11" s="1"/>
  <c r="M165" i="71" a="1"/>
  <c r="M165" i="71" l="1"/>
  <c r="N165" i="71" s="1"/>
  <c r="S81" i="72"/>
  <c r="T82" i="72" s="1"/>
  <c r="AK294" i="11"/>
  <c r="AL294" i="11"/>
  <c r="AO294" i="11" s="1"/>
  <c r="AJ295" i="11"/>
  <c r="AN295" i="11" s="1"/>
  <c r="K165" i="71" l="1"/>
  <c r="AL295" i="11"/>
  <c r="AO295" i="11" s="1"/>
  <c r="AK295" i="11"/>
  <c r="AJ296" i="11"/>
  <c r="AN296" i="11" s="1"/>
  <c r="U82" i="72" a="1"/>
  <c r="L166" i="71" l="1"/>
  <c r="U82" i="72"/>
  <c r="V82" i="72" s="1"/>
  <c r="AL296" i="11"/>
  <c r="AO296" i="11" s="1"/>
  <c r="AK296" i="11"/>
  <c r="AJ297" i="11"/>
  <c r="AN297" i="11" s="1"/>
  <c r="M166" i="71" a="1"/>
  <c r="M166" i="71" l="1"/>
  <c r="N166" i="71" s="1"/>
  <c r="S82" i="72"/>
  <c r="T83" i="72" s="1"/>
  <c r="AL297" i="11"/>
  <c r="AO297" i="11" s="1"/>
  <c r="AK297" i="11"/>
  <c r="AJ298" i="11"/>
  <c r="AN298" i="11" s="1"/>
  <c r="K166" i="71" l="1"/>
  <c r="AL298" i="11"/>
  <c r="AO298" i="11" s="1"/>
  <c r="AK298" i="11"/>
  <c r="AJ299" i="11"/>
  <c r="AN299" i="11" s="1"/>
  <c r="U83" i="72" a="1"/>
  <c r="L167" i="71" l="1"/>
  <c r="U83" i="72"/>
  <c r="V83" i="72" s="1"/>
  <c r="AL299" i="11"/>
  <c r="AO299" i="11" s="1"/>
  <c r="AK299" i="11"/>
  <c r="AJ300" i="11"/>
  <c r="AN300" i="11" s="1"/>
  <c r="M167" i="71" a="1"/>
  <c r="M167" i="71" l="1"/>
  <c r="N167" i="71" s="1"/>
  <c r="S83" i="72"/>
  <c r="T84" i="72" s="1"/>
  <c r="AK300" i="11"/>
  <c r="AL300" i="11"/>
  <c r="AO300" i="11" s="1"/>
  <c r="AJ301" i="11"/>
  <c r="AN301" i="11" s="1"/>
  <c r="K167" i="71" l="1"/>
  <c r="AL301" i="11"/>
  <c r="AO301" i="11" s="1"/>
  <c r="AK301" i="11"/>
  <c r="AJ302" i="11"/>
  <c r="AN302" i="11" s="1"/>
  <c r="U84" i="72" a="1"/>
  <c r="L168" i="71" l="1"/>
  <c r="U84" i="72"/>
  <c r="V84" i="72" s="1"/>
  <c r="AL302" i="11"/>
  <c r="AO302" i="11" s="1"/>
  <c r="AK302" i="11"/>
  <c r="AJ303" i="11"/>
  <c r="AN303" i="11" s="1"/>
  <c r="M168" i="71" a="1"/>
  <c r="M168" i="71" l="1"/>
  <c r="N168" i="71" s="1"/>
  <c r="S84" i="72"/>
  <c r="T85" i="72" s="1"/>
  <c r="AK303" i="11"/>
  <c r="AL303" i="11"/>
  <c r="AO303" i="11" s="1"/>
  <c r="AJ304" i="11"/>
  <c r="AN304" i="11" s="1"/>
  <c r="K168" i="71" l="1"/>
  <c r="AL304" i="11"/>
  <c r="AO304" i="11" s="1"/>
  <c r="AK304" i="11"/>
  <c r="AJ305" i="11"/>
  <c r="AN305" i="11" s="1"/>
  <c r="U85" i="72" a="1"/>
  <c r="L169" i="71" l="1"/>
  <c r="U85" i="72"/>
  <c r="V85" i="72" s="1"/>
  <c r="AL305" i="11"/>
  <c r="AO305" i="11" s="1"/>
  <c r="AK305" i="11"/>
  <c r="AJ306" i="11"/>
  <c r="AN306" i="11" s="1"/>
  <c r="M169" i="71" a="1"/>
  <c r="M169" i="71" l="1"/>
  <c r="N169" i="71" s="1"/>
  <c r="S85" i="72"/>
  <c r="T86" i="72" s="1"/>
  <c r="AL306" i="11"/>
  <c r="AO306" i="11" s="1"/>
  <c r="AK306" i="11"/>
  <c r="AJ307" i="11"/>
  <c r="AN307" i="11" s="1"/>
  <c r="K169" i="71" l="1"/>
  <c r="AL307" i="11"/>
  <c r="AO307" i="11" s="1"/>
  <c r="AK307" i="11"/>
  <c r="AJ308" i="11"/>
  <c r="AN308" i="11" s="1"/>
  <c r="U86" i="72" a="1"/>
  <c r="U86" i="72" l="1"/>
  <c r="V86" i="72" s="1"/>
  <c r="AK308" i="11"/>
  <c r="AL308" i="11"/>
  <c r="AO308" i="11" s="1"/>
  <c r="AJ309" i="11"/>
  <c r="AN309" i="11" s="1"/>
  <c r="S86" i="72" l="1"/>
  <c r="T87" i="72" s="1"/>
  <c r="AL309" i="11"/>
  <c r="AO309" i="11" s="1"/>
  <c r="AK309" i="11"/>
  <c r="AJ310" i="11"/>
  <c r="AN310" i="11" s="1"/>
  <c r="AL310" i="11" l="1"/>
  <c r="AO310" i="11" s="1"/>
  <c r="AK310" i="11"/>
  <c r="AJ311" i="11"/>
  <c r="AN311" i="11" s="1"/>
  <c r="U87" i="72" a="1"/>
  <c r="U87" i="72" l="1"/>
  <c r="V87" i="72" s="1"/>
  <c r="AL311" i="11"/>
  <c r="AO311" i="11" s="1"/>
  <c r="AK311" i="11"/>
  <c r="AJ312" i="11"/>
  <c r="AN312" i="11" s="1"/>
  <c r="S87" i="72" l="1"/>
  <c r="T88" i="72" s="1"/>
  <c r="AL312" i="11"/>
  <c r="AO312" i="11" s="1"/>
  <c r="AK312" i="11"/>
  <c r="AJ313" i="11"/>
  <c r="AN313" i="11" s="1"/>
  <c r="AL313" i="11" l="1"/>
  <c r="AO313" i="11" s="1"/>
  <c r="AK313" i="11"/>
  <c r="AJ314" i="11"/>
  <c r="AN314" i="11" s="1"/>
  <c r="U88" i="72" a="1"/>
  <c r="U88" i="72" l="1"/>
  <c r="V88" i="72" s="1"/>
  <c r="AL314" i="11"/>
  <c r="AO314" i="11" s="1"/>
  <c r="AK314" i="11"/>
  <c r="AJ315" i="11"/>
  <c r="AN315" i="11" s="1"/>
  <c r="S88" i="72" l="1"/>
  <c r="T89" i="72" s="1"/>
  <c r="AL315" i="11"/>
  <c r="AO315" i="11" s="1"/>
  <c r="AK315" i="11"/>
  <c r="AJ316" i="11"/>
  <c r="AN316" i="11" s="1"/>
  <c r="AL316" i="11" l="1"/>
  <c r="AO316" i="11" s="1"/>
  <c r="AK316" i="11"/>
  <c r="AJ317" i="11"/>
  <c r="AN317" i="11" s="1"/>
  <c r="U89" i="72" a="1"/>
  <c r="U89" i="72" l="1"/>
  <c r="V89" i="72" s="1"/>
  <c r="AL317" i="11"/>
  <c r="AO317" i="11" s="1"/>
  <c r="AK317" i="11"/>
  <c r="AJ318" i="11"/>
  <c r="AN318" i="11" s="1"/>
  <c r="S89" i="72" l="1"/>
  <c r="T90" i="72" s="1"/>
  <c r="AL318" i="11"/>
  <c r="AO318" i="11" s="1"/>
  <c r="AK318" i="11"/>
  <c r="AJ319" i="11"/>
  <c r="AN319" i="11" s="1"/>
  <c r="AL319" i="11" l="1"/>
  <c r="AO319" i="11" s="1"/>
  <c r="AK319" i="11"/>
  <c r="AJ320" i="11"/>
  <c r="AN320" i="11" s="1"/>
  <c r="U90" i="72" a="1"/>
  <c r="U90" i="72" l="1"/>
  <c r="V90" i="72" s="1"/>
  <c r="AL320" i="11"/>
  <c r="AO320" i="11" s="1"/>
  <c r="AK320" i="11"/>
  <c r="AJ321" i="11"/>
  <c r="AN321" i="11" s="1"/>
  <c r="S90" i="72" l="1"/>
  <c r="T91" i="72" s="1"/>
  <c r="AL321" i="11"/>
  <c r="AO321" i="11" s="1"/>
  <c r="AK321" i="11"/>
  <c r="AJ322" i="11"/>
  <c r="AN322" i="11" s="1"/>
  <c r="AL322" i="11" l="1"/>
  <c r="AO322" i="11" s="1"/>
  <c r="AK322" i="11"/>
  <c r="AJ323" i="11"/>
  <c r="AN323" i="11" s="1"/>
  <c r="U91" i="72" a="1"/>
  <c r="U91" i="72" l="1"/>
  <c r="V91" i="72" s="1"/>
  <c r="AL323" i="11"/>
  <c r="AO323" i="11" s="1"/>
  <c r="AK323" i="11"/>
  <c r="AJ324" i="11"/>
  <c r="AN324" i="11" s="1"/>
  <c r="S91" i="72" l="1"/>
  <c r="T92" i="72" s="1"/>
  <c r="AK324" i="11"/>
  <c r="AL324" i="11"/>
  <c r="AO324" i="11" s="1"/>
  <c r="AJ325" i="11"/>
  <c r="AN325" i="11" s="1"/>
  <c r="AL325" i="11" l="1"/>
  <c r="AO325" i="11" s="1"/>
  <c r="AK325" i="11"/>
  <c r="AJ326" i="11"/>
  <c r="AN326" i="11" s="1"/>
  <c r="U92" i="72" a="1"/>
  <c r="U92" i="72" l="1"/>
  <c r="V92" i="72" s="1"/>
  <c r="AL326" i="11"/>
  <c r="AO326" i="11" s="1"/>
  <c r="AK326" i="11"/>
  <c r="AJ327" i="11"/>
  <c r="AN327" i="11" s="1"/>
  <c r="S92" i="72" l="1"/>
  <c r="T93" i="72" s="1"/>
  <c r="AL327" i="11"/>
  <c r="AO327" i="11" s="1"/>
  <c r="AK327" i="11"/>
  <c r="AJ328" i="11"/>
  <c r="AN328" i="11" s="1"/>
  <c r="AL328" i="11" l="1"/>
  <c r="AO328" i="11" s="1"/>
  <c r="AK328" i="11"/>
  <c r="AJ329" i="11"/>
  <c r="AN329" i="11" s="1"/>
  <c r="U93" i="72" a="1"/>
  <c r="U93" i="72" l="1"/>
  <c r="V93" i="72" s="1"/>
  <c r="AL329" i="11"/>
  <c r="AO329" i="11" s="1"/>
  <c r="AK329" i="11"/>
  <c r="AJ330" i="11"/>
  <c r="AN330" i="11" s="1"/>
  <c r="S93" i="72" l="1"/>
  <c r="T94" i="72" s="1"/>
  <c r="AL330" i="11"/>
  <c r="AO330" i="11" s="1"/>
  <c r="AK330" i="11"/>
  <c r="AJ331" i="11"/>
  <c r="AN331" i="11" s="1"/>
  <c r="AL331" i="11" l="1"/>
  <c r="AO331" i="11" s="1"/>
  <c r="AK331" i="11"/>
  <c r="AJ332" i="11"/>
  <c r="AN332" i="11" s="1"/>
  <c r="U94" i="72" a="1"/>
  <c r="U94" i="72" l="1"/>
  <c r="V94" i="72" s="1"/>
  <c r="AK332" i="11"/>
  <c r="AL332" i="11"/>
  <c r="AO332" i="11" s="1"/>
  <c r="AJ333" i="11"/>
  <c r="AN333" i="11" s="1"/>
  <c r="S94" i="72" l="1"/>
  <c r="T95" i="72" s="1"/>
  <c r="AL333" i="11"/>
  <c r="AO333" i="11" s="1"/>
  <c r="AK333" i="11"/>
  <c r="AJ334" i="11"/>
  <c r="AN334" i="11" s="1"/>
  <c r="AL334" i="11" l="1"/>
  <c r="AO334" i="11" s="1"/>
  <c r="AK334" i="11"/>
  <c r="AJ335" i="11"/>
  <c r="AN335" i="11" s="1"/>
  <c r="U95" i="72" a="1"/>
  <c r="U95" i="72" l="1"/>
  <c r="V95" i="72" s="1"/>
  <c r="AK335" i="11"/>
  <c r="AL335" i="11"/>
  <c r="AO335" i="11" s="1"/>
  <c r="AJ336" i="11"/>
  <c r="AN336" i="11" s="1"/>
  <c r="S95" i="72" l="1"/>
  <c r="T96" i="72" s="1"/>
  <c r="AL336" i="11"/>
  <c r="AO336" i="11" s="1"/>
  <c r="AK336" i="11"/>
  <c r="AJ337" i="11"/>
  <c r="AN337" i="11" s="1"/>
  <c r="AL337" i="11" l="1"/>
  <c r="AO337" i="11" s="1"/>
  <c r="AK337" i="11"/>
  <c r="AJ338" i="11"/>
  <c r="AN338" i="11" s="1"/>
  <c r="U96" i="72" a="1"/>
  <c r="U96" i="72" l="1"/>
  <c r="V96" i="72" s="1"/>
  <c r="AL338" i="11"/>
  <c r="AO338" i="11" s="1"/>
  <c r="AK338" i="11"/>
  <c r="AJ339" i="11"/>
  <c r="AN339" i="11" s="1"/>
  <c r="S96" i="72" l="1"/>
  <c r="T97" i="72" s="1"/>
  <c r="AL339" i="11"/>
  <c r="AO339" i="11" s="1"/>
  <c r="AK339" i="11"/>
  <c r="AJ340" i="11"/>
  <c r="AN340" i="11" s="1"/>
  <c r="AK340" i="11" l="1"/>
  <c r="AL340" i="11"/>
  <c r="AO340" i="11" s="1"/>
  <c r="AJ341" i="11"/>
  <c r="AN341" i="11" s="1"/>
  <c r="U97" i="72" a="1"/>
  <c r="U97" i="72" l="1"/>
  <c r="V97" i="72" s="1"/>
  <c r="AL341" i="11"/>
  <c r="AO341" i="11" s="1"/>
  <c r="AK341" i="11"/>
  <c r="AJ342" i="11"/>
  <c r="AN342" i="11" s="1"/>
  <c r="S97" i="72" l="1"/>
  <c r="T98" i="72" s="1"/>
  <c r="AL342" i="11"/>
  <c r="AO342" i="11" s="1"/>
  <c r="AK342" i="11"/>
  <c r="AJ343" i="11"/>
  <c r="AN343" i="11" s="1"/>
  <c r="AK343" i="11" l="1"/>
  <c r="AL343" i="11"/>
  <c r="AO343" i="11" s="1"/>
  <c r="AJ344" i="11"/>
  <c r="AN344" i="11" s="1"/>
  <c r="U98" i="72" a="1"/>
  <c r="U98" i="72" l="1"/>
  <c r="V98" i="72" s="1"/>
  <c r="AL344" i="11"/>
  <c r="AO344" i="11" s="1"/>
  <c r="AK344" i="11"/>
  <c r="AJ345" i="11"/>
  <c r="AN345" i="11" s="1"/>
  <c r="S98" i="72" l="1"/>
  <c r="T99" i="72" s="1"/>
  <c r="AK345" i="11"/>
  <c r="AL345" i="11"/>
  <c r="AO345" i="11" s="1"/>
  <c r="AJ346" i="11"/>
  <c r="AN346" i="11" s="1"/>
  <c r="AL346" i="11" l="1"/>
  <c r="AO346" i="11" s="1"/>
  <c r="AK346" i="11"/>
  <c r="AJ347" i="11"/>
  <c r="AN347" i="11" s="1"/>
  <c r="U99" i="72" a="1"/>
  <c r="U99" i="72" l="1"/>
  <c r="V99" i="72" s="1"/>
  <c r="AL347" i="11"/>
  <c r="AO347" i="11" s="1"/>
  <c r="AK347" i="11"/>
  <c r="AJ348" i="11"/>
  <c r="AN348" i="11" s="1"/>
  <c r="S99" i="72" l="1"/>
  <c r="T100" i="72" s="1"/>
  <c r="AL348" i="11"/>
  <c r="AO348" i="11" s="1"/>
  <c r="AK348" i="11"/>
  <c r="AJ349" i="11"/>
  <c r="AN349" i="11" s="1"/>
  <c r="AL349" i="11" l="1"/>
  <c r="AO349" i="11" s="1"/>
  <c r="AK349" i="11"/>
  <c r="AJ350" i="11"/>
  <c r="AN350" i="11" s="1"/>
  <c r="U100" i="72" a="1"/>
  <c r="U100" i="72" l="1"/>
  <c r="V100" i="72" s="1"/>
  <c r="AL350" i="11"/>
  <c r="AO350" i="11" s="1"/>
  <c r="AK350" i="11"/>
  <c r="AJ351" i="11"/>
  <c r="AN351" i="11" s="1"/>
  <c r="S100" i="72" l="1"/>
  <c r="T101" i="72" s="1"/>
  <c r="AL351" i="11"/>
  <c r="AO351" i="11" s="1"/>
  <c r="AK351" i="11"/>
  <c r="AJ352" i="11"/>
  <c r="AN352" i="11" s="1"/>
  <c r="AL352" i="11" l="1"/>
  <c r="AO352" i="11" s="1"/>
  <c r="AK352" i="11"/>
  <c r="AJ353" i="11"/>
  <c r="AN353" i="11" s="1"/>
  <c r="U101" i="72" a="1"/>
  <c r="U101" i="72" l="1"/>
  <c r="V101" i="72" s="1"/>
  <c r="AL353" i="11"/>
  <c r="AO353" i="11" s="1"/>
  <c r="AK353" i="11"/>
  <c r="AJ354" i="11"/>
  <c r="AN354" i="11" s="1"/>
  <c r="S101" i="72" l="1"/>
  <c r="T102" i="72" s="1"/>
  <c r="AL354" i="11"/>
  <c r="AO354" i="11" s="1"/>
  <c r="AK354" i="11"/>
  <c r="AJ355" i="11"/>
  <c r="AN355" i="11" s="1"/>
  <c r="AL355" i="11" l="1"/>
  <c r="AO355" i="11" s="1"/>
  <c r="AK355" i="11"/>
  <c r="AJ356" i="11"/>
  <c r="AN356" i="11" s="1"/>
  <c r="U102" i="72" a="1"/>
  <c r="K15" i="71" l="1"/>
  <c r="J159" i="27" s="1"/>
  <c r="U102" i="72"/>
  <c r="V102" i="72" s="1"/>
  <c r="AL356" i="11"/>
  <c r="AO356" i="11" s="1"/>
  <c r="AK356" i="11"/>
  <c r="AJ357" i="11"/>
  <c r="AN357" i="11" s="1"/>
  <c r="S102" i="72" l="1"/>
  <c r="T103" i="72" s="1"/>
  <c r="AK357" i="11"/>
  <c r="AL357" i="11"/>
  <c r="AO357" i="11" s="1"/>
  <c r="AJ358" i="11"/>
  <c r="AN358" i="11" s="1"/>
  <c r="AL358" i="11" l="1"/>
  <c r="AO358" i="11" s="1"/>
  <c r="AK358" i="11"/>
  <c r="AJ359" i="11"/>
  <c r="AN359" i="11" s="1"/>
  <c r="U103" i="72" a="1"/>
  <c r="U103" i="72" l="1"/>
  <c r="V103" i="72" s="1"/>
  <c r="AL359" i="11"/>
  <c r="AO359" i="11" s="1"/>
  <c r="AK359" i="11"/>
  <c r="AJ360" i="11"/>
  <c r="AN360" i="11" s="1"/>
  <c r="S103" i="72" l="1"/>
  <c r="T104" i="72" s="1"/>
  <c r="AL360" i="11"/>
  <c r="AO360" i="11" s="1"/>
  <c r="AK360" i="11"/>
  <c r="AJ361" i="11"/>
  <c r="AN361" i="11" s="1"/>
  <c r="AL361" i="11" l="1"/>
  <c r="AO361" i="11" s="1"/>
  <c r="AK361" i="11"/>
  <c r="AJ362" i="11"/>
  <c r="AN362" i="11" s="1"/>
  <c r="U104" i="72" a="1"/>
  <c r="U104" i="72" l="1"/>
  <c r="V104" i="72" s="1"/>
  <c r="AL362" i="11"/>
  <c r="AO362" i="11" s="1"/>
  <c r="AK362" i="11"/>
  <c r="AJ363" i="11"/>
  <c r="AN363" i="11" s="1"/>
  <c r="S104" i="72" l="1"/>
  <c r="T105" i="72" s="1"/>
  <c r="AL363" i="11"/>
  <c r="AO363" i="11" s="1"/>
  <c r="AK363" i="11"/>
  <c r="AJ364" i="11"/>
  <c r="AN364" i="11" s="1"/>
  <c r="AK364" i="11" l="1"/>
  <c r="AL364" i="11"/>
  <c r="AO364" i="11" s="1"/>
  <c r="AJ365" i="11"/>
  <c r="AN365" i="11" s="1"/>
  <c r="U105" i="72" a="1"/>
  <c r="U105" i="72" l="1"/>
  <c r="V105" i="72" s="1"/>
  <c r="AL365" i="11"/>
  <c r="AO365" i="11" s="1"/>
  <c r="AK365" i="11"/>
  <c r="AJ366" i="11"/>
  <c r="AN366" i="11" s="1"/>
  <c r="S105" i="72" l="1"/>
  <c r="T106" i="72" s="1"/>
  <c r="AL366" i="11"/>
  <c r="AO366" i="11" s="1"/>
  <c r="AK366" i="11"/>
  <c r="AJ367" i="11"/>
  <c r="AN367" i="11" s="1"/>
  <c r="AK367" i="11" l="1"/>
  <c r="AL367" i="11"/>
  <c r="AO367" i="11" s="1"/>
  <c r="AJ368" i="11"/>
  <c r="AN368" i="11" s="1"/>
  <c r="U106" i="72" a="1"/>
  <c r="U106" i="72" l="1"/>
  <c r="V106" i="72" s="1"/>
  <c r="AL368" i="11"/>
  <c r="AO368" i="11" s="1"/>
  <c r="AK368" i="11"/>
  <c r="AJ369" i="11"/>
  <c r="AN369" i="11" s="1"/>
  <c r="S106" i="72" l="1"/>
  <c r="T107" i="72" s="1"/>
  <c r="AL369" i="11"/>
  <c r="AO369" i="11" s="1"/>
  <c r="AK369" i="11"/>
  <c r="AJ370" i="11"/>
  <c r="AN370" i="11" s="1"/>
  <c r="AL370" i="11" l="1"/>
  <c r="AO370" i="11" s="1"/>
  <c r="AK370" i="11"/>
  <c r="AJ371" i="11"/>
  <c r="AN371" i="11" s="1"/>
  <c r="U107" i="72" a="1"/>
  <c r="U107" i="72" l="1"/>
  <c r="V107" i="72" s="1"/>
  <c r="AK371" i="11"/>
  <c r="AL371" i="11"/>
  <c r="AO371" i="11" s="1"/>
  <c r="AJ372" i="11"/>
  <c r="AN372" i="11" s="1"/>
  <c r="S107" i="72" l="1"/>
  <c r="T108" i="72" s="1"/>
  <c r="AK372" i="11"/>
  <c r="AL372" i="11"/>
  <c r="AO372" i="11" s="1"/>
  <c r="AJ373" i="11"/>
  <c r="AN373" i="11" s="1"/>
  <c r="AL373" i="11" l="1"/>
  <c r="AO373" i="11" s="1"/>
  <c r="AK373" i="11"/>
  <c r="AJ374" i="11"/>
  <c r="AN374" i="11" s="1"/>
  <c r="U108" i="72" a="1"/>
  <c r="U108" i="72" l="1"/>
  <c r="V108" i="72" s="1"/>
  <c r="AL374" i="11"/>
  <c r="AO374" i="11" s="1"/>
  <c r="AK374" i="11"/>
  <c r="AJ375" i="11"/>
  <c r="AN375" i="11" s="1"/>
  <c r="S108" i="72" l="1"/>
  <c r="T109" i="72" s="1"/>
  <c r="AK375" i="11"/>
  <c r="AL375" i="11"/>
  <c r="AO375" i="11" s="1"/>
  <c r="AJ376" i="11"/>
  <c r="AN376" i="11" s="1"/>
  <c r="AL376" i="11" l="1"/>
  <c r="AO376" i="11" s="1"/>
  <c r="AK376" i="11"/>
  <c r="AJ377" i="11"/>
  <c r="AN377" i="11" s="1"/>
  <c r="U109" i="72" a="1"/>
  <c r="U109" i="72" l="1"/>
  <c r="V109" i="72" s="1"/>
  <c r="AL377" i="11"/>
  <c r="AO377" i="11" s="1"/>
  <c r="AK377" i="11"/>
  <c r="AJ378" i="11"/>
  <c r="AN378" i="11" s="1"/>
  <c r="S109" i="72" l="1"/>
  <c r="T110" i="72" s="1"/>
  <c r="AL378" i="11"/>
  <c r="AO378" i="11" s="1"/>
  <c r="AK378" i="11"/>
  <c r="AJ379" i="11"/>
  <c r="AN379" i="11" s="1"/>
  <c r="AK379" i="11" l="1"/>
  <c r="AL379" i="11"/>
  <c r="AO379" i="11" s="1"/>
  <c r="AJ380" i="11"/>
  <c r="AN380" i="11" s="1"/>
  <c r="U110" i="72" a="1"/>
  <c r="U110" i="72" l="1"/>
  <c r="V110" i="72" s="1"/>
  <c r="AK380" i="11"/>
  <c r="AL380" i="11"/>
  <c r="AO380" i="11" s="1"/>
  <c r="AJ381" i="11"/>
  <c r="AN381" i="11" s="1"/>
  <c r="S110" i="72" l="1"/>
  <c r="T111" i="72" s="1"/>
  <c r="AL381" i="11"/>
  <c r="AO381" i="11" s="1"/>
  <c r="AK381" i="11"/>
  <c r="AJ382" i="11"/>
  <c r="AN382" i="11" s="1"/>
  <c r="AL382" i="11" l="1"/>
  <c r="AO382" i="11" s="1"/>
  <c r="AK382" i="11"/>
  <c r="AJ383" i="11"/>
  <c r="AN383" i="11" s="1"/>
  <c r="U111" i="72" a="1"/>
  <c r="U111" i="72" l="1"/>
  <c r="V111" i="72" s="1"/>
  <c r="AK383" i="11"/>
  <c r="AL383" i="11"/>
  <c r="AO383" i="11" s="1"/>
  <c r="AJ384" i="11"/>
  <c r="AN384" i="11" s="1"/>
  <c r="S111" i="72" l="1"/>
  <c r="T112" i="72" s="1"/>
  <c r="AL384" i="11"/>
  <c r="AO384" i="11" s="1"/>
  <c r="AK384" i="11"/>
  <c r="AJ385" i="11"/>
  <c r="AN385" i="11" s="1"/>
  <c r="AL385" i="11" l="1"/>
  <c r="AO385" i="11" s="1"/>
  <c r="AK385" i="11"/>
  <c r="AJ386" i="11"/>
  <c r="AN386" i="11" s="1"/>
  <c r="U112" i="72" a="1"/>
  <c r="U112" i="72" l="1"/>
  <c r="V112" i="72" s="1"/>
  <c r="AL386" i="11"/>
  <c r="AO386" i="11" s="1"/>
  <c r="AK386" i="11"/>
  <c r="AJ387" i="11"/>
  <c r="AN387" i="11" s="1"/>
  <c r="S112" i="72" l="1"/>
  <c r="T113" i="72" s="1"/>
  <c r="AK387" i="11"/>
  <c r="AL387" i="11"/>
  <c r="AO387" i="11" s="1"/>
  <c r="AJ388" i="11"/>
  <c r="AN388" i="11" s="1"/>
  <c r="AK388" i="11" l="1"/>
  <c r="AL388" i="11"/>
  <c r="AO388" i="11" s="1"/>
  <c r="AJ389" i="11"/>
  <c r="AN389" i="11" s="1"/>
  <c r="U113" i="72" a="1"/>
  <c r="U113" i="72" l="1"/>
  <c r="V113" i="72" s="1"/>
  <c r="AL389" i="11"/>
  <c r="AO389" i="11" s="1"/>
  <c r="AK389" i="11"/>
  <c r="AJ390" i="11"/>
  <c r="AN390" i="11" s="1"/>
  <c r="S113" i="72" l="1"/>
  <c r="T114" i="72" s="1"/>
  <c r="AL390" i="11"/>
  <c r="AO390" i="11" s="1"/>
  <c r="AK390" i="11"/>
  <c r="AJ391" i="11"/>
  <c r="AN391" i="11" s="1"/>
  <c r="AL391" i="11" l="1"/>
  <c r="AO391" i="11" s="1"/>
  <c r="AK391" i="11"/>
  <c r="AJ392" i="11"/>
  <c r="AN392" i="11" s="1"/>
  <c r="U114" i="72" a="1"/>
  <c r="U114" i="72" l="1"/>
  <c r="V114" i="72" s="1"/>
  <c r="AL392" i="11"/>
  <c r="AO392" i="11" s="1"/>
  <c r="AK392" i="11"/>
  <c r="AJ393" i="11"/>
  <c r="AN393" i="11" s="1"/>
  <c r="S114" i="72" l="1"/>
  <c r="T115" i="72" s="1"/>
  <c r="AL393" i="11"/>
  <c r="AO393" i="11" s="1"/>
  <c r="AK393" i="11"/>
  <c r="AJ394" i="11"/>
  <c r="AN394" i="11" s="1"/>
  <c r="AK394" i="11" l="1"/>
  <c r="AL394" i="11"/>
  <c r="AO394" i="11" s="1"/>
  <c r="AJ395" i="11"/>
  <c r="AN395" i="11" s="1"/>
  <c r="U115" i="72" a="1"/>
  <c r="U115" i="72" l="1"/>
  <c r="V115" i="72" s="1"/>
  <c r="AL395" i="11"/>
  <c r="AO395" i="11" s="1"/>
  <c r="AK395" i="11"/>
  <c r="AJ396" i="11"/>
  <c r="AN396" i="11" s="1"/>
  <c r="S115" i="72" l="1"/>
  <c r="T116" i="72" s="1"/>
  <c r="AL396" i="11"/>
  <c r="AO396" i="11" s="1"/>
  <c r="AK396" i="11"/>
  <c r="AJ397" i="11"/>
  <c r="AN397" i="11" s="1"/>
  <c r="AL397" i="11" l="1"/>
  <c r="AO397" i="11" s="1"/>
  <c r="AK397" i="11"/>
  <c r="AJ398" i="11"/>
  <c r="AN398" i="11" s="1"/>
  <c r="U116" i="72" a="1"/>
  <c r="U116" i="72" l="1"/>
  <c r="V116" i="72" s="1"/>
  <c r="AL398" i="11"/>
  <c r="AO398" i="11" s="1"/>
  <c r="AK398" i="11"/>
  <c r="AJ399" i="11"/>
  <c r="AN399" i="11" s="1"/>
  <c r="S116" i="72" l="1"/>
  <c r="T117" i="72" s="1"/>
  <c r="AL399" i="11"/>
  <c r="AO399" i="11" s="1"/>
  <c r="AK399" i="11"/>
  <c r="AJ400" i="11"/>
  <c r="AN400" i="11" s="1"/>
  <c r="AL400" i="11" l="1"/>
  <c r="AO400" i="11" s="1"/>
  <c r="AK400" i="11"/>
  <c r="AJ401" i="11"/>
  <c r="AN401" i="11" s="1"/>
  <c r="U117" i="72" a="1"/>
  <c r="U117" i="72" l="1"/>
  <c r="V117" i="72" s="1"/>
  <c r="AL401" i="11"/>
  <c r="AO401" i="11" s="1"/>
  <c r="AK401" i="11"/>
  <c r="AJ402" i="11"/>
  <c r="AN402" i="11" s="1"/>
  <c r="S117" i="72" l="1"/>
  <c r="T118" i="72" s="1"/>
  <c r="AL402" i="11"/>
  <c r="AO402" i="11" s="1"/>
  <c r="AK402" i="11"/>
  <c r="AJ403" i="11"/>
  <c r="AN403" i="11" s="1"/>
  <c r="AK403" i="11" l="1"/>
  <c r="AL403" i="11"/>
  <c r="AO403" i="11" s="1"/>
  <c r="AJ404" i="11"/>
  <c r="AN404" i="11" s="1"/>
  <c r="U118" i="72" a="1"/>
  <c r="U118" i="72" l="1"/>
  <c r="V118" i="72" s="1"/>
  <c r="AL404" i="11"/>
  <c r="AO404" i="11" s="1"/>
  <c r="AK404" i="11"/>
  <c r="AJ405" i="11"/>
  <c r="AN405" i="11" s="1"/>
  <c r="S118" i="72" l="1"/>
  <c r="T119" i="72" s="1"/>
  <c r="AJ406" i="11"/>
  <c r="AN406" i="11" s="1"/>
  <c r="AK405" i="11"/>
  <c r="AK406" i="11" l="1"/>
  <c r="U119" i="72" a="1"/>
  <c r="U119" i="72" l="1"/>
  <c r="V119" i="72" s="1"/>
  <c r="W3" i="11"/>
  <c r="R3" i="11"/>
  <c r="M3" i="11"/>
  <c r="H3" i="11"/>
  <c r="H3" i="14" a="1"/>
  <c r="I3" i="14" a="1"/>
  <c r="F3" i="14" a="1"/>
  <c r="G3" i="14" a="1"/>
  <c r="C198" i="27" l="1"/>
  <c r="C200" i="27"/>
  <c r="C197" i="27"/>
  <c r="C201" i="27"/>
  <c r="C199" i="27"/>
  <c r="C202" i="27"/>
  <c r="C207" i="27"/>
  <c r="C203" i="27"/>
  <c r="C208" i="27"/>
  <c r="C206" i="27"/>
  <c r="C205" i="27"/>
  <c r="C204" i="27"/>
  <c r="C213" i="27"/>
  <c r="C214" i="27"/>
  <c r="C209" i="27"/>
  <c r="C210" i="27"/>
  <c r="C212" i="27"/>
  <c r="C211" i="27"/>
  <c r="H3" i="29"/>
  <c r="M3" i="29"/>
  <c r="T27" i="11"/>
  <c r="Y27" i="11"/>
  <c r="S119" i="72"/>
  <c r="T120" i="72" s="1"/>
  <c r="O27" i="11"/>
  <c r="W3" i="29"/>
  <c r="D3" i="11"/>
  <c r="D153" i="27" s="1"/>
  <c r="R3" i="29"/>
  <c r="I3" i="14"/>
  <c r="J27" i="11"/>
  <c r="G3" i="14"/>
  <c r="H3" i="14"/>
  <c r="F3" i="14"/>
  <c r="G3" i="33" a="1"/>
  <c r="F3" i="33" a="1"/>
  <c r="H3" i="33" a="1"/>
  <c r="B17" i="14" a="1"/>
  <c r="I3" i="33" a="1"/>
  <c r="D199" i="27" l="1"/>
  <c r="D201" i="27"/>
  <c r="D202" i="27"/>
  <c r="D200" i="27"/>
  <c r="D197" i="27"/>
  <c r="D198" i="27"/>
  <c r="D204" i="27"/>
  <c r="D205" i="27"/>
  <c r="D206" i="27"/>
  <c r="D203" i="27"/>
  <c r="D207" i="27"/>
  <c r="D208" i="27"/>
  <c r="D213" i="27"/>
  <c r="D210" i="27"/>
  <c r="D211" i="27"/>
  <c r="D212" i="27"/>
  <c r="D214" i="27"/>
  <c r="D209" i="27"/>
  <c r="B17" i="14"/>
  <c r="T17" i="14"/>
  <c r="T16" i="14"/>
  <c r="F3" i="33"/>
  <c r="I3" i="33"/>
  <c r="G3" i="33"/>
  <c r="H3" i="33"/>
  <c r="M16" i="14"/>
  <c r="D17" i="33" a="1"/>
  <c r="U120" i="72" a="1"/>
  <c r="C17" i="33" a="1"/>
  <c r="U120" i="72" l="1"/>
  <c r="V120" i="72" s="1"/>
  <c r="D17" i="33"/>
  <c r="C17" i="33"/>
  <c r="F6" i="69"/>
  <c r="G36" i="11"/>
  <c r="G27" i="11"/>
  <c r="G24" i="11"/>
  <c r="G15" i="11"/>
  <c r="S120" i="72" l="1"/>
  <c r="T121" i="72" s="1"/>
  <c r="G17" i="69"/>
  <c r="F16" i="69"/>
  <c r="K16" i="69" s="1"/>
  <c r="E5" i="33"/>
  <c r="A18" i="33"/>
  <c r="C18" i="33" a="1"/>
  <c r="D18" i="33" a="1"/>
  <c r="H17" i="69" a="1"/>
  <c r="L17" i="69" l="1"/>
  <c r="C18" i="33"/>
  <c r="D18" i="33"/>
  <c r="H17" i="69"/>
  <c r="A19" i="33"/>
  <c r="A18" i="14"/>
  <c r="D19" i="33" a="1"/>
  <c r="B18" i="14" a="1"/>
  <c r="C19" i="33" a="1"/>
  <c r="C18" i="14" a="1"/>
  <c r="M17" i="69" a="1"/>
  <c r="U121" i="72" a="1"/>
  <c r="B18" i="14" l="1"/>
  <c r="C18" i="14"/>
  <c r="C19" i="33"/>
  <c r="D19" i="33"/>
  <c r="U121" i="72"/>
  <c r="V121" i="72" s="1"/>
  <c r="M17" i="69"/>
  <c r="N17" i="69" s="1"/>
  <c r="A19" i="14"/>
  <c r="A20" i="33"/>
  <c r="V3" i="11"/>
  <c r="Q3" i="11"/>
  <c r="L3" i="11"/>
  <c r="L3" i="29" s="1"/>
  <c r="G3" i="11"/>
  <c r="D20" i="33" a="1"/>
  <c r="C20" i="33" a="1"/>
  <c r="I2" i="14" a="1"/>
  <c r="B19" i="14" a="1"/>
  <c r="H2" i="14" a="1"/>
  <c r="G2" i="14" a="1"/>
  <c r="C19" i="14" a="1"/>
  <c r="F2" i="14" a="1"/>
  <c r="D20" i="33" l="1"/>
  <c r="C20" i="33"/>
  <c r="B19" i="14"/>
  <c r="C19" i="14"/>
  <c r="G3" i="29"/>
  <c r="H28" i="11"/>
  <c r="J28" i="11" s="1"/>
  <c r="H22" i="11"/>
  <c r="J22" i="11" s="1"/>
  <c r="H35" i="11"/>
  <c r="J35" i="11" s="1"/>
  <c r="H29" i="11"/>
  <c r="J29" i="11" s="1"/>
  <c r="H17" i="11"/>
  <c r="J17" i="11" s="1"/>
  <c r="H30" i="11"/>
  <c r="J30" i="11" s="1"/>
  <c r="H18" i="11"/>
  <c r="J18" i="11" s="1"/>
  <c r="H20" i="11"/>
  <c r="J20" i="11" s="1"/>
  <c r="H21" i="11"/>
  <c r="J21" i="11" s="1"/>
  <c r="H23" i="11"/>
  <c r="J23" i="11" s="1"/>
  <c r="H31" i="11"/>
  <c r="J31" i="11" s="1"/>
  <c r="H19" i="11"/>
  <c r="J19" i="11" s="1"/>
  <c r="H33" i="11"/>
  <c r="J33" i="11" s="1"/>
  <c r="H34" i="11"/>
  <c r="J34" i="11" s="1"/>
  <c r="H32" i="11"/>
  <c r="J32" i="11" s="1"/>
  <c r="M33" i="11"/>
  <c r="O33" i="11" s="1"/>
  <c r="M23" i="11"/>
  <c r="O23" i="11" s="1"/>
  <c r="M32" i="11"/>
  <c r="O32" i="11" s="1"/>
  <c r="M22" i="11"/>
  <c r="O22" i="11" s="1"/>
  <c r="M16" i="11"/>
  <c r="O16" i="11" s="1"/>
  <c r="M31" i="11"/>
  <c r="O31" i="11" s="1"/>
  <c r="M21" i="11"/>
  <c r="O21" i="11" s="1"/>
  <c r="M28" i="11"/>
  <c r="O28" i="11" s="1"/>
  <c r="M17" i="11"/>
  <c r="O17" i="11" s="1"/>
  <c r="M30" i="11"/>
  <c r="O30" i="11" s="1"/>
  <c r="M20" i="11"/>
  <c r="O20" i="11" s="1"/>
  <c r="M35" i="11"/>
  <c r="O35" i="11" s="1"/>
  <c r="M29" i="11"/>
  <c r="O29" i="11" s="1"/>
  <c r="M19" i="11"/>
  <c r="O19" i="11" s="1"/>
  <c r="M18" i="11"/>
  <c r="O18" i="11" s="1"/>
  <c r="M34" i="11"/>
  <c r="O34" i="11" s="1"/>
  <c r="R29" i="11"/>
  <c r="T29" i="11" s="1"/>
  <c r="R19" i="11"/>
  <c r="T19" i="11" s="1"/>
  <c r="R32" i="11"/>
  <c r="T32" i="11" s="1"/>
  <c r="R31" i="11"/>
  <c r="T31" i="11" s="1"/>
  <c r="R28" i="11"/>
  <c r="T28" i="11" s="1"/>
  <c r="R18" i="11"/>
  <c r="T18" i="11" s="1"/>
  <c r="R22" i="11"/>
  <c r="T22" i="11" s="1"/>
  <c r="R35" i="11"/>
  <c r="T35" i="11" s="1"/>
  <c r="R17" i="11"/>
  <c r="T17" i="11" s="1"/>
  <c r="R21" i="11"/>
  <c r="T21" i="11" s="1"/>
  <c r="R30" i="11"/>
  <c r="T30" i="11" s="1"/>
  <c r="R34" i="11"/>
  <c r="T34" i="11" s="1"/>
  <c r="R16" i="11"/>
  <c r="T16" i="11" s="1"/>
  <c r="R20" i="11"/>
  <c r="T20" i="11" s="1"/>
  <c r="R33" i="11"/>
  <c r="T33" i="11" s="1"/>
  <c r="R23" i="11"/>
  <c r="T23" i="11" s="1"/>
  <c r="W33" i="11"/>
  <c r="Y33" i="11" s="1"/>
  <c r="W23" i="11"/>
  <c r="Y23" i="11" s="1"/>
  <c r="W16" i="11"/>
  <c r="Y16" i="11" s="1"/>
  <c r="W32" i="11"/>
  <c r="Y32" i="11" s="1"/>
  <c r="W22" i="11"/>
  <c r="Y22" i="11" s="1"/>
  <c r="W31" i="11"/>
  <c r="Y31" i="11" s="1"/>
  <c r="W21" i="11"/>
  <c r="Y21" i="11" s="1"/>
  <c r="W28" i="11"/>
  <c r="Y28" i="11" s="1"/>
  <c r="W30" i="11"/>
  <c r="Y30" i="11" s="1"/>
  <c r="W20" i="11"/>
  <c r="Y20" i="11" s="1"/>
  <c r="W18" i="11"/>
  <c r="Y18" i="11" s="1"/>
  <c r="W35" i="11"/>
  <c r="Y35" i="11" s="1"/>
  <c r="W29" i="11"/>
  <c r="Y29" i="11" s="1"/>
  <c r="W19" i="11"/>
  <c r="Y19" i="11" s="1"/>
  <c r="W17" i="11"/>
  <c r="Y17" i="11" s="1"/>
  <c r="W34" i="11"/>
  <c r="Y34" i="11" s="1"/>
  <c r="K17" i="69"/>
  <c r="S121" i="72"/>
  <c r="T122" i="72" s="1"/>
  <c r="V3" i="29"/>
  <c r="X4" i="11"/>
  <c r="X12" i="11"/>
  <c r="Y6" i="11"/>
  <c r="X6" i="11"/>
  <c r="Q3" i="29"/>
  <c r="S12" i="11"/>
  <c r="T6" i="11"/>
  <c r="S6" i="11"/>
  <c r="S4" i="11"/>
  <c r="N6" i="11"/>
  <c r="N4" i="11"/>
  <c r="N12" i="11"/>
  <c r="O6" i="11"/>
  <c r="I12" i="11"/>
  <c r="I4" i="11"/>
  <c r="J6" i="11"/>
  <c r="H16" i="11"/>
  <c r="I6" i="11"/>
  <c r="C191" i="27" s="1"/>
  <c r="G2" i="14"/>
  <c r="F2" i="14"/>
  <c r="H2" i="14"/>
  <c r="I2" i="14"/>
  <c r="A20" i="14"/>
  <c r="A21" i="33"/>
  <c r="A9" i="13"/>
  <c r="D21" i="33" a="1"/>
  <c r="B20" i="14" a="1"/>
  <c r="C20" i="14" a="1"/>
  <c r="I2" i="33" a="1"/>
  <c r="C21" i="33" a="1"/>
  <c r="G2" i="33" a="1"/>
  <c r="F2" i="33" a="1"/>
  <c r="H2" i="33" a="1"/>
  <c r="D5" i="11" l="1"/>
  <c r="L18" i="69"/>
  <c r="A10" i="13"/>
  <c r="D18" i="11"/>
  <c r="D20" i="11"/>
  <c r="D23" i="11"/>
  <c r="D22" i="11"/>
  <c r="C21" i="33"/>
  <c r="D21" i="33"/>
  <c r="G2" i="33"/>
  <c r="F2" i="33"/>
  <c r="C20" i="14"/>
  <c r="B20" i="14"/>
  <c r="D31" i="11"/>
  <c r="B31" i="11" s="1"/>
  <c r="D35" i="11"/>
  <c r="B35" i="11" s="1"/>
  <c r="D21" i="11"/>
  <c r="B21" i="11" s="1"/>
  <c r="AL193" i="11" s="1"/>
  <c r="D28" i="11"/>
  <c r="B28" i="11" s="1"/>
  <c r="D32" i="11"/>
  <c r="B32" i="11" s="1"/>
  <c r="AK223" i="11" s="1"/>
  <c r="AN223" i="11" s="1"/>
  <c r="D34" i="11"/>
  <c r="B34" i="11" s="1"/>
  <c r="AK254" i="11" s="1"/>
  <c r="D30" i="11"/>
  <c r="B30" i="11" s="1"/>
  <c r="AK162" i="11" s="1"/>
  <c r="AN162" i="11" s="1"/>
  <c r="D33" i="11"/>
  <c r="B33" i="11" s="1"/>
  <c r="D17" i="11"/>
  <c r="B17" i="11" s="1"/>
  <c r="AL101" i="11" s="1"/>
  <c r="D19" i="11"/>
  <c r="B19" i="11" s="1"/>
  <c r="AL162" i="11" s="1"/>
  <c r="I2" i="33"/>
  <c r="H2" i="33"/>
  <c r="D29" i="11"/>
  <c r="B29" i="11" s="1"/>
  <c r="Y7" i="11"/>
  <c r="X7" i="11"/>
  <c r="S7" i="11"/>
  <c r="T7" i="11"/>
  <c r="O7" i="11"/>
  <c r="N7" i="11"/>
  <c r="X4" i="29"/>
  <c r="X12" i="29"/>
  <c r="Y6" i="29"/>
  <c r="X6" i="29"/>
  <c r="S12" i="29"/>
  <c r="T6" i="29"/>
  <c r="S6" i="29"/>
  <c r="S4" i="29"/>
  <c r="J6" i="29"/>
  <c r="I12" i="29"/>
  <c r="I4" i="29"/>
  <c r="I6" i="29"/>
  <c r="O6" i="29"/>
  <c r="N6" i="29"/>
  <c r="N4" i="29"/>
  <c r="N12" i="29"/>
  <c r="I7" i="11"/>
  <c r="J7" i="11"/>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E17" i="33" a="1"/>
  <c r="E17" i="33" s="1"/>
  <c r="A21" i="14"/>
  <c r="E20" i="14" a="1"/>
  <c r="E20" i="14" s="1"/>
  <c r="A22" i="33"/>
  <c r="B21" i="14" a="1"/>
  <c r="C21" i="14" a="1"/>
  <c r="C22" i="33" a="1"/>
  <c r="D22" i="33" a="1"/>
  <c r="U122" i="72" a="1"/>
  <c r="F4" i="14" a="1"/>
  <c r="M18" i="69" a="1"/>
  <c r="D191" i="27" l="1"/>
  <c r="C192" i="27"/>
  <c r="D4" i="11"/>
  <c r="E153" i="27" s="1"/>
  <c r="G153" i="27"/>
  <c r="I130" i="11" a="1"/>
  <c r="I130" i="11" s="1"/>
  <c r="I141" i="11" a="1"/>
  <c r="I141" i="11" s="1"/>
  <c r="I127" i="11" a="1"/>
  <c r="I127" i="11" s="1"/>
  <c r="I125" i="11" a="1"/>
  <c r="I125" i="11" s="1"/>
  <c r="I136" i="11" a="1"/>
  <c r="I136" i="11" s="1"/>
  <c r="I132" i="11" a="1"/>
  <c r="I132" i="11" s="1"/>
  <c r="I131" i="11" a="1"/>
  <c r="I131" i="11" s="1"/>
  <c r="I122" i="11" a="1"/>
  <c r="I122" i="11" s="1"/>
  <c r="I121" i="11" a="1"/>
  <c r="I121" i="11" s="1"/>
  <c r="I126" i="11" a="1"/>
  <c r="I126" i="11" s="1"/>
  <c r="I137" i="11" a="1"/>
  <c r="I137" i="11" s="1"/>
  <c r="I124" i="11" a="1"/>
  <c r="I124" i="11" s="1"/>
  <c r="I135" i="11" a="1"/>
  <c r="I135" i="11" s="1"/>
  <c r="I140" i="11" a="1"/>
  <c r="I140" i="11" s="1"/>
  <c r="I133" i="11" a="1"/>
  <c r="I133" i="11" s="1"/>
  <c r="I123" i="11" a="1"/>
  <c r="I123" i="11" s="1"/>
  <c r="I134" i="11" a="1"/>
  <c r="I134" i="11" s="1"/>
  <c r="I128" i="11" a="1"/>
  <c r="I128" i="11" s="1"/>
  <c r="I129" i="11" a="1"/>
  <c r="I129" i="11" s="1"/>
  <c r="I138" i="11" a="1"/>
  <c r="I138" i="11" s="1"/>
  <c r="I139" i="11" a="1"/>
  <c r="I139" i="11" s="1"/>
  <c r="N126" i="11" a="1"/>
  <c r="N126" i="11" s="1"/>
  <c r="N132" i="11" a="1"/>
  <c r="N132" i="11" s="1"/>
  <c r="N138" i="11" a="1"/>
  <c r="N138" i="11" s="1"/>
  <c r="N121" i="11" a="1"/>
  <c r="N121" i="11" s="1"/>
  <c r="N127" i="11" a="1"/>
  <c r="N127" i="11" s="1"/>
  <c r="N133" i="11" a="1"/>
  <c r="N133" i="11" s="1"/>
  <c r="N139" i="11" a="1"/>
  <c r="N139" i="11" s="1"/>
  <c r="N122" i="11" a="1"/>
  <c r="N122" i="11" s="1"/>
  <c r="N128" i="11" a="1"/>
  <c r="N128" i="11" s="1"/>
  <c r="N134" i="11" a="1"/>
  <c r="N134" i="11" s="1"/>
  <c r="N140" i="11" a="1"/>
  <c r="N140" i="11" s="1"/>
  <c r="N123" i="11" a="1"/>
  <c r="N123" i="11" s="1"/>
  <c r="N129" i="11" a="1"/>
  <c r="N129" i="11" s="1"/>
  <c r="N135" i="11" a="1"/>
  <c r="N135" i="11" s="1"/>
  <c r="N141" i="11" a="1"/>
  <c r="N141" i="11" s="1"/>
  <c r="N125" i="11" a="1"/>
  <c r="N125" i="11" s="1"/>
  <c r="N131" i="11" a="1"/>
  <c r="N131" i="11" s="1"/>
  <c r="N137" i="11" a="1"/>
  <c r="N137" i="11" s="1"/>
  <c r="N124" i="11" a="1"/>
  <c r="N124" i="11" s="1"/>
  <c r="N130" i="11" a="1"/>
  <c r="N130" i="11" s="1"/>
  <c r="N136" i="11" a="1"/>
  <c r="N136" i="11" s="1"/>
  <c r="M18" i="69"/>
  <c r="N18" i="69" s="1"/>
  <c r="K18" i="69" s="1"/>
  <c r="E226" i="70" a="1"/>
  <c r="E226" i="70" s="1"/>
  <c r="E224" i="72" a="1"/>
  <c r="E224" i="72" s="1"/>
  <c r="E223" i="68" a="1"/>
  <c r="E223" i="68" s="1"/>
  <c r="E222" i="68" a="1"/>
  <c r="E222" i="68" s="1"/>
  <c r="E231" i="72" a="1"/>
  <c r="E231" i="72" s="1"/>
  <c r="E220" i="70" a="1"/>
  <c r="E220" i="70" s="1"/>
  <c r="E230" i="72" a="1"/>
  <c r="E230" i="72" s="1"/>
  <c r="E219" i="68" a="1"/>
  <c r="E219" i="68" s="1"/>
  <c r="E228" i="70" a="1"/>
  <c r="E228" i="70" s="1"/>
  <c r="E216" i="72" a="1"/>
  <c r="E216" i="72" s="1"/>
  <c r="E227" i="68" a="1"/>
  <c r="E227" i="68" s="1"/>
  <c r="E215" i="68" a="1"/>
  <c r="E215" i="68" s="1"/>
  <c r="E212" i="72" a="1"/>
  <c r="E212" i="72" s="1"/>
  <c r="E210" i="68" a="1"/>
  <c r="E210" i="68" s="1"/>
  <c r="E207" i="70" a="1"/>
  <c r="E207" i="70" s="1"/>
  <c r="E204" i="70" a="1"/>
  <c r="E204" i="70" s="1"/>
  <c r="E202" i="68" a="1"/>
  <c r="E202" i="68" s="1"/>
  <c r="E199" i="68" a="1"/>
  <c r="E199" i="68" s="1"/>
  <c r="E196" i="72" a="1"/>
  <c r="E196" i="72" s="1"/>
  <c r="E194" i="70" a="1"/>
  <c r="E194" i="70" s="1"/>
  <c r="E191" i="70" a="1"/>
  <c r="E191" i="70" s="1"/>
  <c r="E188" i="72" a="1"/>
  <c r="E188" i="72" s="1"/>
  <c r="E186" i="72" a="1"/>
  <c r="E186" i="72" s="1"/>
  <c r="E183" i="72" a="1"/>
  <c r="E183" i="72" s="1"/>
  <c r="E182" i="72" a="1"/>
  <c r="E182" i="72" s="1"/>
  <c r="E179" i="70" a="1"/>
  <c r="E179" i="70" s="1"/>
  <c r="E176" i="70" a="1"/>
  <c r="E176" i="70" s="1"/>
  <c r="E175" i="70" a="1"/>
  <c r="E175" i="70" s="1"/>
  <c r="E169" i="68" a="1"/>
  <c r="E169" i="68" s="1"/>
  <c r="E167" i="72" a="1"/>
  <c r="E167" i="72" s="1"/>
  <c r="E166" i="71" a="1"/>
  <c r="E166" i="71" s="1"/>
  <c r="E170" i="69" a="1"/>
  <c r="E170" i="69" s="1"/>
  <c r="E169" i="69" a="1"/>
  <c r="E169" i="69" s="1"/>
  <c r="E161" i="68" a="1"/>
  <c r="E161" i="68" s="1"/>
  <c r="E160" i="70" a="1"/>
  <c r="E160" i="70" s="1"/>
  <c r="E165" i="69" a="1"/>
  <c r="E165" i="69" s="1"/>
  <c r="E157" i="68" a="1"/>
  <c r="E157" i="68" s="1"/>
  <c r="E158" i="73" a="1"/>
  <c r="E158" i="73" s="1"/>
  <c r="E161" i="69" a="1"/>
  <c r="E161" i="69" s="1"/>
  <c r="E153" i="72" a="1"/>
  <c r="E153" i="72" s="1"/>
  <c r="E154" i="73" a="1"/>
  <c r="E154" i="73" s="1"/>
  <c r="E151" i="68" a="1"/>
  <c r="E151" i="68" s="1"/>
  <c r="E149" i="70" a="1"/>
  <c r="E149" i="70" s="1"/>
  <c r="E148" i="70" a="1"/>
  <c r="E148" i="70" s="1"/>
  <c r="E148" i="71" a="1"/>
  <c r="E148" i="71" s="1"/>
  <c r="E145" i="68" a="1"/>
  <c r="E145" i="68" s="1"/>
  <c r="E146" i="73" a="1"/>
  <c r="E146" i="73" s="1"/>
  <c r="E144" i="71" a="1"/>
  <c r="E144" i="71" s="1"/>
  <c r="E141" i="72" a="1"/>
  <c r="E141" i="72" s="1"/>
  <c r="E140" i="70" a="1"/>
  <c r="E140" i="70" s="1"/>
  <c r="E139" i="70" a="1"/>
  <c r="E139" i="70" s="1"/>
  <c r="E137" i="68" a="1"/>
  <c r="E137" i="68" s="1"/>
  <c r="E136" i="68" a="1"/>
  <c r="E136" i="68" s="1"/>
  <c r="E135" i="70" a="1"/>
  <c r="E135" i="70" s="1"/>
  <c r="E135" i="73" a="1"/>
  <c r="E135" i="73" s="1"/>
  <c r="E132" i="70" a="1"/>
  <c r="E132" i="70" s="1"/>
  <c r="E131" i="72" a="1"/>
  <c r="E131" i="72" s="1"/>
  <c r="E129" i="68" a="1"/>
  <c r="E129" i="68" s="1"/>
  <c r="E128" i="68" a="1"/>
  <c r="E128" i="68" s="1"/>
  <c r="E127" i="70" a="1"/>
  <c r="E127" i="70" s="1"/>
  <c r="E125" i="68" a="1"/>
  <c r="E125" i="68" s="1"/>
  <c r="E124" i="70" a="1"/>
  <c r="E124" i="70" s="1"/>
  <c r="E123" i="72" a="1"/>
  <c r="E123" i="72" s="1"/>
  <c r="E121" i="72" a="1"/>
  <c r="E121" i="72" s="1"/>
  <c r="E122" i="73" a="1"/>
  <c r="E122" i="73" s="1"/>
  <c r="E119" i="70" a="1"/>
  <c r="E119" i="70" s="1"/>
  <c r="E117" i="68" a="1"/>
  <c r="E117" i="68" s="1"/>
  <c r="E118" i="73" a="1"/>
  <c r="E118" i="73" s="1"/>
  <c r="E121" i="69" a="1"/>
  <c r="E121" i="69" s="1"/>
  <c r="E113" i="72" a="1"/>
  <c r="E113" i="72" s="1"/>
  <c r="E112" i="70" a="1"/>
  <c r="E112" i="70" s="1"/>
  <c r="E111" i="70" a="1"/>
  <c r="E111" i="70" s="1"/>
  <c r="E109" i="68" a="1"/>
  <c r="E109" i="68" s="1"/>
  <c r="E109" i="71" a="1"/>
  <c r="E109" i="71" s="1"/>
  <c r="E107" i="72" a="1"/>
  <c r="E107" i="72" s="1"/>
  <c r="E107" i="73" a="1"/>
  <c r="E107" i="73" s="1"/>
  <c r="E105" i="71" a="1"/>
  <c r="E105" i="71" s="1"/>
  <c r="E104" i="71" a="1"/>
  <c r="E104" i="71" s="1"/>
  <c r="E102" i="71" a="1"/>
  <c r="E102" i="71" s="1"/>
  <c r="E101" i="71" a="1"/>
  <c r="E101" i="71" s="1"/>
  <c r="E99" i="68" a="1"/>
  <c r="E99" i="68" s="1"/>
  <c r="E98" i="71" a="1"/>
  <c r="E98" i="71" s="1"/>
  <c r="E96" i="68" a="1"/>
  <c r="E96" i="68" s="1"/>
  <c r="E96" i="71" a="1"/>
  <c r="E96" i="71" s="1"/>
  <c r="E99" i="69" a="1"/>
  <c r="E99" i="69" s="1"/>
  <c r="E92" i="70" a="1"/>
  <c r="E92" i="70" s="1"/>
  <c r="E92" i="71" a="1"/>
  <c r="E92" i="71" s="1"/>
  <c r="E89" i="72" a="1"/>
  <c r="E89" i="72" s="1"/>
  <c r="E88" i="70" a="1"/>
  <c r="E88" i="70" s="1"/>
  <c r="E88" i="71" a="1"/>
  <c r="E88" i="71" s="1"/>
  <c r="E85" i="72" a="1"/>
  <c r="E85" i="72" s="1"/>
  <c r="E84" i="70" a="1"/>
  <c r="E84" i="70" s="1"/>
  <c r="E83" i="68" a="1"/>
  <c r="E83" i="68" s="1"/>
  <c r="E81" i="68" a="1"/>
  <c r="E81" i="68" s="1"/>
  <c r="E80" i="70" a="1"/>
  <c r="E80" i="70" s="1"/>
  <c r="E81" i="73" a="1"/>
  <c r="E81" i="73" s="1"/>
  <c r="E77" i="68" a="1"/>
  <c r="E77" i="68" s="1"/>
  <c r="E76" i="70" a="1"/>
  <c r="E76" i="70" s="1"/>
  <c r="E76" i="71" a="1"/>
  <c r="E76" i="71" s="1"/>
  <c r="E73" i="70" a="1"/>
  <c r="E73" i="70" s="1"/>
  <c r="E72" i="70" a="1"/>
  <c r="E72" i="70" s="1"/>
  <c r="E73" i="73" a="1"/>
  <c r="E73" i="73" s="1"/>
  <c r="E69" i="68" a="1"/>
  <c r="E69" i="68" s="1"/>
  <c r="E74" i="69" a="1"/>
  <c r="E74" i="69" s="1"/>
  <c r="E68" i="71" a="1"/>
  <c r="E68" i="71" s="1"/>
  <c r="E65" i="70" a="1"/>
  <c r="E65" i="70" s="1"/>
  <c r="E64" i="70" a="1"/>
  <c r="E64" i="70" s="1"/>
  <c r="E69" i="69" a="1"/>
  <c r="E69" i="69" s="1"/>
  <c r="E67" i="69" a="1"/>
  <c r="E67" i="69" s="1"/>
  <c r="E66" i="69" a="1"/>
  <c r="E66" i="69" s="1"/>
  <c r="E60" i="71" a="1"/>
  <c r="E60" i="71" s="1"/>
  <c r="E58" i="71" a="1"/>
  <c r="E58" i="71" s="1"/>
  <c r="E56" i="70" a="1"/>
  <c r="E56" i="70" s="1"/>
  <c r="E61" i="69" a="1"/>
  <c r="E61" i="69" s="1"/>
  <c r="E53" i="68" a="1"/>
  <c r="E53" i="68" s="1"/>
  <c r="E52" i="70" a="1"/>
  <c r="E52" i="70" s="1"/>
  <c r="E52" i="71" a="1"/>
  <c r="E52" i="71" s="1"/>
  <c r="E49" i="68" a="1"/>
  <c r="E49" i="68" s="1"/>
  <c r="E48" i="70" a="1"/>
  <c r="E48" i="70" s="1"/>
  <c r="E48" i="71" a="1"/>
  <c r="E48" i="71" s="1"/>
  <c r="E45" i="70" a="1"/>
  <c r="E45" i="70" s="1"/>
  <c r="E44" i="70" a="1"/>
  <c r="E44" i="70" s="1"/>
  <c r="E44" i="71" a="1"/>
  <c r="E44" i="71" s="1"/>
  <c r="E41" i="70" a="1"/>
  <c r="E41" i="70" s="1"/>
  <c r="E46" i="69" a="1"/>
  <c r="E46" i="69" s="1"/>
  <c r="E45" i="69" a="1"/>
  <c r="E45" i="69" s="1"/>
  <c r="E37" i="70" a="1"/>
  <c r="E37" i="70" s="1"/>
  <c r="E36" i="72" a="1"/>
  <c r="E36" i="72" s="1"/>
  <c r="E36" i="71" a="1"/>
  <c r="E36" i="71" s="1"/>
  <c r="E33" i="72" a="1"/>
  <c r="E33" i="72" s="1"/>
  <c r="E32" i="70" a="1"/>
  <c r="E32" i="70" s="1"/>
  <c r="E31" i="68" a="1"/>
  <c r="E31" i="68" s="1"/>
  <c r="E35" i="69" a="1"/>
  <c r="E35" i="69" s="1"/>
  <c r="E30" i="73" a="1"/>
  <c r="E30" i="73" s="1"/>
  <c r="E28" i="71" a="1"/>
  <c r="E28" i="71" s="1"/>
  <c r="E27" i="73" a="1"/>
  <c r="E27" i="73" s="1"/>
  <c r="E24" i="72" a="1"/>
  <c r="E24" i="72" s="1"/>
  <c r="E23" i="68" a="1"/>
  <c r="E23" i="68" s="1"/>
  <c r="E27" i="69" a="1"/>
  <c r="E27" i="69" s="1"/>
  <c r="E26" i="69" a="1"/>
  <c r="E26" i="69" s="1"/>
  <c r="E19" i="70" a="1"/>
  <c r="E19" i="70" s="1"/>
  <c r="E23" i="69" a="1"/>
  <c r="E23" i="69" s="1"/>
  <c r="E22" i="69" a="1"/>
  <c r="E22" i="69" s="1"/>
  <c r="E218" i="68" a="1"/>
  <c r="E218" i="68" s="1"/>
  <c r="E21" i="33" a="1"/>
  <c r="E21" i="33" s="1"/>
  <c r="E231" i="70" a="1"/>
  <c r="E231" i="70" s="1"/>
  <c r="E228" i="68" a="1"/>
  <c r="E228" i="68" s="1"/>
  <c r="E225" i="72" a="1"/>
  <c r="E225" i="72" s="1"/>
  <c r="E223" i="72" a="1"/>
  <c r="E223" i="72" s="1"/>
  <c r="E220" i="68" a="1"/>
  <c r="E220" i="68" s="1"/>
  <c r="E217" i="72" a="1"/>
  <c r="E217" i="72" s="1"/>
  <c r="E215" i="70" a="1"/>
  <c r="E215" i="70" s="1"/>
  <c r="E212" i="68" a="1"/>
  <c r="E212" i="68" s="1"/>
  <c r="E209" i="72" a="1"/>
  <c r="E209" i="72" s="1"/>
  <c r="E207" i="68" a="1"/>
  <c r="E207" i="68" s="1"/>
  <c r="E204" i="72" a="1"/>
  <c r="E204" i="72" s="1"/>
  <c r="E201" i="70" a="1"/>
  <c r="E201" i="70" s="1"/>
  <c r="E199" i="70" a="1"/>
  <c r="E199" i="70" s="1"/>
  <c r="E196" i="70" a="1"/>
  <c r="E196" i="70" s="1"/>
  <c r="E193" i="72" a="1"/>
  <c r="E193" i="72" s="1"/>
  <c r="E191" i="68" a="1"/>
  <c r="E191" i="68" s="1"/>
  <c r="E188" i="70" a="1"/>
  <c r="E188" i="70" s="1"/>
  <c r="E185" i="68" a="1"/>
  <c r="E185" i="68" s="1"/>
  <c r="E180" i="72" a="1"/>
  <c r="E180" i="72" s="1"/>
  <c r="E183" i="69" a="1"/>
  <c r="E183" i="69" s="1"/>
  <c r="E181" i="69" a="1"/>
  <c r="E181" i="69" s="1"/>
  <c r="E172" i="72" a="1"/>
  <c r="E172" i="72" s="1"/>
  <c r="E171" i="68" a="1"/>
  <c r="E171" i="68" s="1"/>
  <c r="E175" i="69" a="1"/>
  <c r="E175" i="69" s="1"/>
  <c r="E168" i="68" a="1"/>
  <c r="E168" i="68" s="1"/>
  <c r="E173" i="69" a="1"/>
  <c r="E173" i="69" s="1"/>
  <c r="E165" i="68" a="1"/>
  <c r="E165" i="68" s="1"/>
  <c r="E165" i="71" a="1"/>
  <c r="E165" i="71" s="1"/>
  <c r="E165" i="73" a="1"/>
  <c r="E165" i="73" s="1"/>
  <c r="E167" i="69" a="1"/>
  <c r="E167" i="69" s="1"/>
  <c r="E161" i="71" a="1"/>
  <c r="E161" i="71" s="1"/>
  <c r="E161" i="73" a="1"/>
  <c r="E161" i="73" s="1"/>
  <c r="E163" i="69" a="1"/>
  <c r="E163" i="69" s="1"/>
  <c r="E156" i="72" a="1"/>
  <c r="E156" i="72" s="1"/>
  <c r="E157" i="73" a="1"/>
  <c r="E157" i="73" s="1"/>
  <c r="E155" i="73" a="1"/>
  <c r="E155" i="73" s="1"/>
  <c r="E152" i="68" a="1"/>
  <c r="E152" i="68" s="1"/>
  <c r="E153" i="73" a="1"/>
  <c r="E153" i="73" s="1"/>
  <c r="E149" i="68" a="1"/>
  <c r="E149" i="68" s="1"/>
  <c r="E148" i="72" a="1"/>
  <c r="E148" i="72" s="1"/>
  <c r="E153" i="69" a="1"/>
  <c r="E153" i="69" s="1"/>
  <c r="E147" i="73" a="1"/>
  <c r="E147" i="73" s="1"/>
  <c r="E144" i="70" a="1"/>
  <c r="E144" i="70" s="1"/>
  <c r="E149" i="69" a="1"/>
  <c r="E149" i="69" s="1"/>
  <c r="E143" i="73" a="1"/>
  <c r="E143" i="73" s="1"/>
  <c r="E140" i="68" a="1"/>
  <c r="E140" i="68" s="1"/>
  <c r="E141" i="73" a="1"/>
  <c r="E141" i="73" s="1"/>
  <c r="E139" i="73" a="1"/>
  <c r="E139" i="73" s="1"/>
  <c r="E136" i="72" a="1"/>
  <c r="E136" i="72" s="1"/>
  <c r="E141" i="69" a="1"/>
  <c r="E141" i="69" s="1"/>
  <c r="E133" i="68" a="1"/>
  <c r="E133" i="68" s="1"/>
  <c r="E132" i="72" a="1"/>
  <c r="E132" i="72" s="1"/>
  <c r="E137" i="69" a="1"/>
  <c r="E137" i="69" s="1"/>
  <c r="E135" i="69" a="1"/>
  <c r="E135" i="69" s="1"/>
  <c r="E128" i="72" a="1"/>
  <c r="E128" i="72" s="1"/>
  <c r="E127" i="68" a="1"/>
  <c r="E127" i="68" s="1"/>
  <c r="E131" i="69" a="1"/>
  <c r="E131" i="69" s="1"/>
  <c r="E124" i="72" a="1"/>
  <c r="E124" i="72" s="1"/>
  <c r="E125" i="73" a="1"/>
  <c r="E125" i="73" s="1"/>
  <c r="E127" i="69" a="1"/>
  <c r="E127" i="69" s="1"/>
  <c r="E120" i="72" a="1"/>
  <c r="E120" i="72" s="1"/>
  <c r="E120" i="71" a="1"/>
  <c r="E120" i="71" s="1"/>
  <c r="E119" i="73" a="1"/>
  <c r="E119" i="73" s="1"/>
  <c r="E116" i="68" a="1"/>
  <c r="E116" i="68" s="1"/>
  <c r="E116" i="71" a="1"/>
  <c r="E116" i="71" s="1"/>
  <c r="E115" i="73" a="1"/>
  <c r="E115" i="73" s="1"/>
  <c r="E113" i="71" a="1"/>
  <c r="E113" i="71" s="1"/>
  <c r="E117" i="69" a="1"/>
  <c r="E117" i="69" s="1"/>
  <c r="E111" i="73" a="1"/>
  <c r="E111" i="73" s="1"/>
  <c r="E108" i="70" a="1"/>
  <c r="E108" i="70" s="1"/>
  <c r="E107" i="68" a="1"/>
  <c r="E107" i="68" s="1"/>
  <c r="E105" i="70" a="1"/>
  <c r="E105" i="70" s="1"/>
  <c r="E104" i="70" a="1"/>
  <c r="E104" i="70" s="1"/>
  <c r="E109" i="69" a="1"/>
  <c r="E109" i="69" s="1"/>
  <c r="E103" i="73" a="1"/>
  <c r="E103" i="73" s="1"/>
  <c r="E100" i="70" a="1"/>
  <c r="E100" i="70" s="1"/>
  <c r="E99" i="72" a="1"/>
  <c r="E99" i="72" s="1"/>
  <c r="E99" i="73" a="1"/>
  <c r="E99" i="73" s="1"/>
  <c r="E96" i="72" a="1"/>
  <c r="E96" i="72" s="1"/>
  <c r="E95" i="72" a="1"/>
  <c r="E95" i="72" s="1"/>
  <c r="E95" i="73" a="1"/>
  <c r="E95" i="73" s="1"/>
  <c r="E92" i="68" a="1"/>
  <c r="E92" i="68" s="1"/>
  <c r="E91" i="68" a="1"/>
  <c r="E91" i="68" s="1"/>
  <c r="E91" i="73" a="1"/>
  <c r="E91" i="73" s="1"/>
  <c r="E89" i="71" a="1"/>
  <c r="E89" i="71" s="1"/>
  <c r="E87" i="70" a="1"/>
  <c r="E87" i="70" s="1"/>
  <c r="E87" i="73" a="1"/>
  <c r="E87" i="73" s="1"/>
  <c r="E85" i="71" a="1"/>
  <c r="E85" i="71" s="1"/>
  <c r="E85" i="73" a="1"/>
  <c r="E85" i="73" s="1"/>
  <c r="E81" i="72" a="1"/>
  <c r="E81" i="72" s="1"/>
  <c r="E81" i="71" a="1"/>
  <c r="E81" i="71" s="1"/>
  <c r="E79" i="68" a="1"/>
  <c r="E79" i="68" s="1"/>
  <c r="E83" i="69" a="1"/>
  <c r="E83" i="69" s="1"/>
  <c r="E77" i="71" a="1"/>
  <c r="E77" i="71" s="1"/>
  <c r="E75" i="68" a="1"/>
  <c r="E75" i="68" s="1"/>
  <c r="E73" i="72" a="1"/>
  <c r="E73" i="72" s="1"/>
  <c r="E73" i="71" a="1"/>
  <c r="E73" i="71" s="1"/>
  <c r="E72" i="71" a="1"/>
  <c r="E72" i="71" s="1"/>
  <c r="E71" i="73" a="1"/>
  <c r="E71" i="73" s="1"/>
  <c r="E68" i="70" a="1"/>
  <c r="E68" i="70" s="1"/>
  <c r="E67" i="70" a="1"/>
  <c r="E67" i="70" s="1"/>
  <c r="E65" i="72" a="1"/>
  <c r="E65" i="72" s="1"/>
  <c r="E65" i="71" a="1"/>
  <c r="E65" i="71" s="1"/>
  <c r="E64" i="71" a="1"/>
  <c r="E64" i="71" s="1"/>
  <c r="E63" i="73" a="1"/>
  <c r="E63" i="73" s="1"/>
  <c r="E60" i="70" a="1"/>
  <c r="E60" i="70" s="1"/>
  <c r="E59" i="68" a="1"/>
  <c r="E59" i="68" s="1"/>
  <c r="E63" i="69" a="1"/>
  <c r="E63" i="69" s="1"/>
  <c r="E57" i="71" a="1"/>
  <c r="E57" i="71" s="1"/>
  <c r="E57" i="73" a="1"/>
  <c r="E57" i="73" s="1"/>
  <c r="E59" i="69" a="1"/>
  <c r="E59" i="69" s="1"/>
  <c r="E53" i="71" a="1"/>
  <c r="E53" i="71" s="1"/>
  <c r="E53" i="73" a="1"/>
  <c r="E53" i="73" s="1"/>
  <c r="E51" i="73" a="1"/>
  <c r="E51" i="73" s="1"/>
  <c r="E48" i="72" a="1"/>
  <c r="E48" i="72" s="1"/>
  <c r="E47" i="72" a="1"/>
  <c r="E47" i="72" s="1"/>
  <c r="E45" i="68" a="1"/>
  <c r="E45" i="68" s="1"/>
  <c r="E46" i="73" a="1"/>
  <c r="E46" i="73" s="1"/>
  <c r="E49" i="69" a="1"/>
  <c r="E49" i="69" s="1"/>
  <c r="E43" i="73" a="1"/>
  <c r="E43" i="73" s="1"/>
  <c r="E40" i="72" a="1"/>
  <c r="E40" i="72" s="1"/>
  <c r="E41" i="73" a="1"/>
  <c r="E41" i="73" s="1"/>
  <c r="E37" i="72" a="1"/>
  <c r="E37" i="72" s="1"/>
  <c r="E36" i="68" a="1"/>
  <c r="E36" i="68" s="1"/>
  <c r="E35" i="72" a="1"/>
  <c r="E35" i="72" s="1"/>
  <c r="E39" i="69" a="1"/>
  <c r="E39" i="69" s="1"/>
  <c r="E33" i="71" a="1"/>
  <c r="E33" i="71" s="1"/>
  <c r="E31" i="72" a="1"/>
  <c r="E31" i="72" s="1"/>
  <c r="E31" i="73" a="1"/>
  <c r="E31" i="73" s="1"/>
  <c r="E28" i="70" a="1"/>
  <c r="E28" i="70" s="1"/>
  <c r="E27" i="68" a="1"/>
  <c r="E27" i="68" s="1"/>
  <c r="E25" i="70" a="1"/>
  <c r="E25" i="70" s="1"/>
  <c r="E30" i="69" a="1"/>
  <c r="E30" i="69" s="1"/>
  <c r="E23" i="72" a="1"/>
  <c r="E23" i="72" s="1"/>
  <c r="E23" i="73" a="1"/>
  <c r="E23" i="73" s="1"/>
  <c r="E22" i="73" a="1"/>
  <c r="E22" i="73" s="1"/>
  <c r="E20" i="71" a="1"/>
  <c r="E20" i="71" s="1"/>
  <c r="E21" i="69" a="1"/>
  <c r="E21" i="69" s="1"/>
  <c r="E18" i="71" a="1"/>
  <c r="E18" i="71" s="1"/>
  <c r="E230" i="70" a="1"/>
  <c r="E230" i="70" s="1"/>
  <c r="E225" i="68" a="1"/>
  <c r="E225" i="68" s="1"/>
  <c r="E222" i="72" a="1"/>
  <c r="E222" i="72" s="1"/>
  <c r="E220" i="72" a="1"/>
  <c r="E220" i="72" s="1"/>
  <c r="E217" i="70" a="1"/>
  <c r="E217" i="70" s="1"/>
  <c r="E214" i="68" a="1"/>
  <c r="E214" i="68" s="1"/>
  <c r="E212" i="70" a="1"/>
  <c r="E212" i="70" s="1"/>
  <c r="E209" i="70" a="1"/>
  <c r="E209" i="70" s="1"/>
  <c r="E206" i="68" a="1"/>
  <c r="E206" i="68" s="1"/>
  <c r="E204" i="68" a="1"/>
  <c r="E204" i="68" s="1"/>
  <c r="E201" i="72" a="1"/>
  <c r="E201" i="72" s="1"/>
  <c r="E198" i="72" a="1"/>
  <c r="E198" i="72" s="1"/>
  <c r="E196" i="68" a="1"/>
  <c r="E196" i="68" s="1"/>
  <c r="E193" i="68" a="1"/>
  <c r="E193" i="68" s="1"/>
  <c r="E190" i="72" a="1"/>
  <c r="E190" i="72" s="1"/>
  <c r="E188" i="68" a="1"/>
  <c r="E188" i="68" s="1"/>
  <c r="E185" i="72" a="1"/>
  <c r="E185" i="72" s="1"/>
  <c r="E181" i="72" a="1"/>
  <c r="E181" i="72" s="1"/>
  <c r="E180" i="70" a="1"/>
  <c r="E180" i="70" s="1"/>
  <c r="E178" i="68" a="1"/>
  <c r="E178" i="68" s="1"/>
  <c r="E177" i="68" a="1"/>
  <c r="E177" i="68" s="1"/>
  <c r="E176" i="72" a="1"/>
  <c r="E176" i="72" s="1"/>
  <c r="E173" i="68" a="1"/>
  <c r="E173" i="68" s="1"/>
  <c r="E172" i="70" a="1"/>
  <c r="E172" i="70" s="1"/>
  <c r="E170" i="72" a="1"/>
  <c r="E170" i="72" s="1"/>
  <c r="E169" i="72" a="1"/>
  <c r="E169" i="72" s="1"/>
  <c r="E174" i="69" a="1"/>
  <c r="E174" i="69" s="1"/>
  <c r="E166" i="70" a="1"/>
  <c r="E166" i="70" s="1"/>
  <c r="E167" i="73" a="1"/>
  <c r="E167" i="73" s="1"/>
  <c r="E164" i="72" a="1"/>
  <c r="E164" i="72" s="1"/>
  <c r="E162" i="68" a="1"/>
  <c r="E162" i="68" s="1"/>
  <c r="E161" i="70" a="1"/>
  <c r="E161" i="70" s="1"/>
  <c r="E166" i="69" a="1"/>
  <c r="E166" i="69" s="1"/>
  <c r="E158" i="70" a="1"/>
  <c r="E158" i="70" s="1"/>
  <c r="E157" i="70" a="1"/>
  <c r="E157" i="70" s="1"/>
  <c r="E156" i="70" a="1"/>
  <c r="E156" i="70" s="1"/>
  <c r="E154" i="68" a="1"/>
  <c r="E154" i="68" s="1"/>
  <c r="E159" i="69" a="1"/>
  <c r="E159" i="69" s="1"/>
  <c r="E158" i="69" a="1"/>
  <c r="E158" i="69" s="1"/>
  <c r="E150" i="68" a="1"/>
  <c r="E150" i="68" s="1"/>
  <c r="E155" i="69" a="1"/>
  <c r="E155" i="69" s="1"/>
  <c r="E149" i="71" a="1"/>
  <c r="E149" i="71" s="1"/>
  <c r="E147" i="71" a="1"/>
  <c r="E147" i="71" s="1"/>
  <c r="E145" i="70" a="1"/>
  <c r="E145" i="70" s="1"/>
  <c r="E144" i="72" a="1"/>
  <c r="E144" i="72" s="1"/>
  <c r="E143" i="71" a="1"/>
  <c r="E143" i="71" s="1"/>
  <c r="E141" i="70" a="1"/>
  <c r="E141" i="70" s="1"/>
  <c r="E141" i="71" a="1"/>
  <c r="E141" i="71" s="1"/>
  <c r="E139" i="71" a="1"/>
  <c r="E139" i="71" s="1"/>
  <c r="E137" i="70" a="1"/>
  <c r="E137" i="70" s="1"/>
  <c r="E136" i="70" a="1"/>
  <c r="E136" i="70" s="1"/>
  <c r="E135" i="71" a="1"/>
  <c r="E135" i="71" s="1"/>
  <c r="E133" i="70" a="1"/>
  <c r="E133" i="70" s="1"/>
  <c r="E133" i="71" a="1"/>
  <c r="E133" i="71" s="1"/>
  <c r="E131" i="71" a="1"/>
  <c r="E131" i="71" s="1"/>
  <c r="E129" i="70" a="1"/>
  <c r="E129" i="70" s="1"/>
  <c r="E128" i="70" a="1"/>
  <c r="E128" i="70" s="1"/>
  <c r="E126" i="68" a="1"/>
  <c r="E126" i="68" s="1"/>
  <c r="E125" i="70" a="1"/>
  <c r="E125" i="70" s="1"/>
  <c r="E125" i="71" a="1"/>
  <c r="E125" i="71" s="1"/>
  <c r="E128" i="69" a="1"/>
  <c r="E128" i="69" s="1"/>
  <c r="E121" i="70" a="1"/>
  <c r="E121" i="70" s="1"/>
  <c r="E120" i="70" a="1"/>
  <c r="E120" i="70" s="1"/>
  <c r="E118" i="70" a="1"/>
  <c r="E118" i="70" s="1"/>
  <c r="E123" i="69" a="1"/>
  <c r="E123" i="69" s="1"/>
  <c r="E116" i="70" a="1"/>
  <c r="E116" i="70" s="1"/>
  <c r="E114" i="72" a="1"/>
  <c r="E114" i="72" s="1"/>
  <c r="E113" i="70" a="1"/>
  <c r="E113" i="70" s="1"/>
  <c r="E112" i="68" a="1"/>
  <c r="E112" i="68" s="1"/>
  <c r="E110" i="68" a="1"/>
  <c r="E110" i="68" s="1"/>
  <c r="E109" i="70" a="1"/>
  <c r="E109" i="70" s="1"/>
  <c r="E108" i="72" a="1"/>
  <c r="E108" i="72" s="1"/>
  <c r="E112" i="69" a="1"/>
  <c r="E112" i="69" s="1"/>
  <c r="E106" i="71" a="1"/>
  <c r="E106" i="71" s="1"/>
  <c r="E104" i="68" a="1"/>
  <c r="E104" i="68" s="1"/>
  <c r="E103" i="71" a="1"/>
  <c r="E103" i="71" s="1"/>
  <c r="E101" i="72" a="1"/>
  <c r="E101" i="72" s="1"/>
  <c r="E100" i="68" a="1"/>
  <c r="E100" i="68" s="1"/>
  <c r="E98" i="68" a="1"/>
  <c r="E98" i="68" s="1"/>
  <c r="E103" i="69" a="1"/>
  <c r="E103" i="69" s="1"/>
  <c r="E96" i="70" a="1"/>
  <c r="E96" i="70" s="1"/>
  <c r="E95" i="71" a="1"/>
  <c r="E95" i="71" s="1"/>
  <c r="E93" i="70" a="1"/>
  <c r="E93" i="70" s="1"/>
  <c r="E92" i="72" a="1"/>
  <c r="E92" i="72" s="1"/>
  <c r="E90" i="72" a="1"/>
  <c r="E90" i="72" s="1"/>
  <c r="E90" i="71" a="1"/>
  <c r="E90" i="71" s="1"/>
  <c r="E94" i="69" a="1"/>
  <c r="E94" i="69" s="1"/>
  <c r="E86" i="68" a="1"/>
  <c r="E86" i="68" s="1"/>
  <c r="E85" i="70" a="1"/>
  <c r="E85" i="70" s="1"/>
  <c r="E84" i="68" a="1"/>
  <c r="E84" i="68" s="1"/>
  <c r="E82" i="70" a="1"/>
  <c r="E82" i="70" s="1"/>
  <c r="E81" i="70" a="1"/>
  <c r="E81" i="70" s="1"/>
  <c r="E80" i="72" a="1"/>
  <c r="E80" i="72" s="1"/>
  <c r="E78" i="72" a="1"/>
  <c r="E78" i="72" s="1"/>
  <c r="E79" i="73" a="1"/>
  <c r="E79" i="73" s="1"/>
  <c r="E82" i="69" a="1"/>
  <c r="E82" i="69" s="1"/>
  <c r="E76" i="73" a="1"/>
  <c r="E76" i="73" s="1"/>
  <c r="E79" i="69" a="1"/>
  <c r="E79" i="69" s="1"/>
  <c r="E78" i="69" a="1"/>
  <c r="E78" i="69" s="1"/>
  <c r="E70" i="72" a="1"/>
  <c r="E70" i="72" s="1"/>
  <c r="E75" i="69" a="1"/>
  <c r="E75" i="69" s="1"/>
  <c r="E68" i="72" a="1"/>
  <c r="E68" i="72" s="1"/>
  <c r="E67" i="71" a="1"/>
  <c r="E67" i="71" s="1"/>
  <c r="E71" i="69" a="1"/>
  <c r="E71" i="69" s="1"/>
  <c r="E64" i="72" a="1"/>
  <c r="E64" i="72" s="1"/>
  <c r="E62" i="68" a="1"/>
  <c r="E62" i="68" s="1"/>
  <c r="E61" i="72" a="1"/>
  <c r="E61" i="72" s="1"/>
  <c r="E61" i="71" a="1"/>
  <c r="E61" i="71" s="1"/>
  <c r="E58" i="68" a="1"/>
  <c r="E58" i="68" s="1"/>
  <c r="E59" i="73" a="1"/>
  <c r="E59" i="73" s="1"/>
  <c r="E62" i="69" a="1"/>
  <c r="E62" i="69" s="1"/>
  <c r="E56" i="73" a="1"/>
  <c r="E56" i="73" s="1"/>
  <c r="E55" i="73" a="1"/>
  <c r="E55" i="73" s="1"/>
  <c r="E58" i="69" a="1"/>
  <c r="E58" i="69" s="1"/>
  <c r="E50" i="68" a="1"/>
  <c r="E50" i="68" s="1"/>
  <c r="E50" i="71" a="1"/>
  <c r="E50" i="71" s="1"/>
  <c r="E49" i="71" a="1"/>
  <c r="E49" i="71" s="1"/>
  <c r="E52" i="69" a="1"/>
  <c r="E52" i="69" s="1"/>
  <c r="E51" i="69" a="1"/>
  <c r="E51" i="69" s="1"/>
  <c r="E44" i="72" a="1"/>
  <c r="E44" i="72" s="1"/>
  <c r="E43" i="71" a="1"/>
  <c r="E43" i="71" s="1"/>
  <c r="E41" i="68" a="1"/>
  <c r="E41" i="68" s="1"/>
  <c r="E41" i="71" a="1"/>
  <c r="E41" i="71" s="1"/>
  <c r="E38" i="72" a="1"/>
  <c r="E38" i="72" s="1"/>
  <c r="E38" i="71" a="1"/>
  <c r="E38" i="71" s="1"/>
  <c r="E42" i="69" a="1"/>
  <c r="E42" i="69" s="1"/>
  <c r="E34" i="72" a="1"/>
  <c r="E34" i="72" s="1"/>
  <c r="E35" i="73" a="1"/>
  <c r="E35" i="73" s="1"/>
  <c r="E38" i="69" a="1"/>
  <c r="E38" i="69" s="1"/>
  <c r="E30" i="68" a="1"/>
  <c r="E30" i="68" s="1"/>
  <c r="E29" i="72" a="1"/>
  <c r="E29" i="72" s="1"/>
  <c r="E28" i="68" a="1"/>
  <c r="E28" i="68" s="1"/>
  <c r="E26" i="68" a="1"/>
  <c r="E26" i="68" s="1"/>
  <c r="E31" i="69" a="1"/>
  <c r="E31" i="69" s="1"/>
  <c r="E26" i="73" a="1"/>
  <c r="E26" i="73" s="1"/>
  <c r="E22" i="68" a="1"/>
  <c r="E22" i="68" s="1"/>
  <c r="E21" i="70" a="1"/>
  <c r="E21" i="70" s="1"/>
  <c r="E20" i="70" a="1"/>
  <c r="E20" i="70" s="1"/>
  <c r="E20" i="73" a="1"/>
  <c r="E20" i="73" s="1"/>
  <c r="E18" i="69" a="1"/>
  <c r="E18" i="69" s="1"/>
  <c r="E17" i="69" a="1"/>
  <c r="E17" i="69" s="1"/>
  <c r="I17" i="69" s="1"/>
  <c r="F17" i="69" s="1"/>
  <c r="G18" i="69" s="1"/>
  <c r="E228" i="72" a="1"/>
  <c r="E228" i="72" s="1"/>
  <c r="E230" i="68" a="1"/>
  <c r="E230" i="68" s="1"/>
  <c r="E227" i="70" a="1"/>
  <c r="E227" i="70" s="1"/>
  <c r="E225" i="70" a="1"/>
  <c r="E225" i="70" s="1"/>
  <c r="E222" i="70" a="1"/>
  <c r="E222" i="70" s="1"/>
  <c r="E219" i="72" a="1"/>
  <c r="E219" i="72" s="1"/>
  <c r="E217" i="68" a="1"/>
  <c r="E217" i="68" s="1"/>
  <c r="E214" i="70" a="1"/>
  <c r="E214" i="70" s="1"/>
  <c r="E211" i="70" a="1"/>
  <c r="E211" i="70" s="1"/>
  <c r="E209" i="68" a="1"/>
  <c r="E209" i="68" s="1"/>
  <c r="E206" i="72" a="1"/>
  <c r="E206" i="72" s="1"/>
  <c r="E203" i="70" a="1"/>
  <c r="E203" i="70" s="1"/>
  <c r="E201" i="68" a="1"/>
  <c r="E201" i="68" s="1"/>
  <c r="E198" i="70" a="1"/>
  <c r="E198" i="70" s="1"/>
  <c r="E195" i="72" a="1"/>
  <c r="E195" i="72" s="1"/>
  <c r="E193" i="70" a="1"/>
  <c r="E193" i="70" s="1"/>
  <c r="E190" i="68" a="1"/>
  <c r="E190" i="68" s="1"/>
  <c r="E187" i="72" a="1"/>
  <c r="E187" i="72" s="1"/>
  <c r="E185" i="70" a="1"/>
  <c r="E185" i="70" s="1"/>
  <c r="E183" i="68" a="1"/>
  <c r="E183" i="68" s="1"/>
  <c r="E184" i="69" a="1"/>
  <c r="E184" i="69" s="1"/>
  <c r="E177" i="72" a="1"/>
  <c r="E177" i="72" s="1"/>
  <c r="E174" i="70" a="1"/>
  <c r="E174" i="70" s="1"/>
  <c r="E173" i="72" a="1"/>
  <c r="E173" i="72" s="1"/>
  <c r="E170" i="70" a="1"/>
  <c r="E170" i="70" s="1"/>
  <c r="E169" i="71" a="1"/>
  <c r="E169" i="71" s="1"/>
  <c r="E166" i="72" a="1"/>
  <c r="E166" i="72" s="1"/>
  <c r="E165" i="70" a="1"/>
  <c r="E165" i="70" s="1"/>
  <c r="E166" i="73" a="1"/>
  <c r="E166" i="73" s="1"/>
  <c r="E168" i="69" a="1"/>
  <c r="E168" i="69" s="1"/>
  <c r="E162" i="71" a="1"/>
  <c r="E162" i="71" s="1"/>
  <c r="E162" i="73" a="1"/>
  <c r="E162" i="73" s="1"/>
  <c r="E158" i="72" a="1"/>
  <c r="E158" i="72" s="1"/>
  <c r="E158" i="71" a="1"/>
  <c r="E158" i="71" s="1"/>
  <c r="E157" i="71" a="1"/>
  <c r="E157" i="71" s="1"/>
  <c r="E154" i="72" a="1"/>
  <c r="E154" i="72" s="1"/>
  <c r="E153" i="70" a="1"/>
  <c r="E153" i="70" s="1"/>
  <c r="E153" i="71" a="1"/>
  <c r="E153" i="71" s="1"/>
  <c r="E156" i="69" a="1"/>
  <c r="E156" i="69" s="1"/>
  <c r="E150" i="71" a="1"/>
  <c r="E150" i="71" s="1"/>
  <c r="E154" i="69" a="1"/>
  <c r="E154" i="69" s="1"/>
  <c r="E148" i="73" a="1"/>
  <c r="E148" i="73" s="1"/>
  <c r="E145" i="72" a="1"/>
  <c r="E145" i="72" s="1"/>
  <c r="E150" i="69" a="1"/>
  <c r="E150" i="69" s="1"/>
  <c r="E144" i="73" a="1"/>
  <c r="E144" i="73" s="1"/>
  <c r="E141" i="68" a="1"/>
  <c r="E141" i="68" s="1"/>
  <c r="E146" i="69" a="1"/>
  <c r="E146" i="69" s="1"/>
  <c r="E140" i="73" a="1"/>
  <c r="E140" i="73" s="1"/>
  <c r="E137" i="72" a="1"/>
  <c r="E137" i="72" s="1"/>
  <c r="E142" i="69" a="1"/>
  <c r="E142" i="69" s="1"/>
  <c r="E136" i="73" a="1"/>
  <c r="E136" i="73" s="1"/>
  <c r="E134" i="71" a="1"/>
  <c r="E134" i="71" s="1"/>
  <c r="E138" i="69" a="1"/>
  <c r="E138" i="69" s="1"/>
  <c r="E132" i="73" a="1"/>
  <c r="E132" i="73" s="1"/>
  <c r="E129" i="72" a="1"/>
  <c r="E129" i="72" s="1"/>
  <c r="E134" i="69" a="1"/>
  <c r="E134" i="69" s="1"/>
  <c r="E128" i="73" a="1"/>
  <c r="E128" i="73" s="1"/>
  <c r="E125" i="72" a="1"/>
  <c r="E125" i="72" s="1"/>
  <c r="E130" i="69" a="1"/>
  <c r="E130" i="69" s="1"/>
  <c r="E124" i="73" a="1"/>
  <c r="E124" i="73" s="1"/>
  <c r="E123" i="73" a="1"/>
  <c r="E123" i="73" s="1"/>
  <c r="E121" i="71" a="1"/>
  <c r="E121" i="71" s="1"/>
  <c r="E118" i="68" a="1"/>
  <c r="E118" i="68" s="1"/>
  <c r="E117" i="72" a="1"/>
  <c r="E117" i="72" s="1"/>
  <c r="E117" i="71" a="1"/>
  <c r="E117" i="71" s="1"/>
  <c r="E120" i="69" a="1"/>
  <c r="E120" i="69" s="1"/>
  <c r="E113" i="68" a="1"/>
  <c r="E113" i="68" s="1"/>
  <c r="E112" i="72" a="1"/>
  <c r="E112" i="72" s="1"/>
  <c r="E112" i="73" a="1"/>
  <c r="E112" i="73" s="1"/>
  <c r="E110" i="71" a="1"/>
  <c r="E110" i="71" s="1"/>
  <c r="E114" i="69" a="1"/>
  <c r="E114" i="69" s="1"/>
  <c r="E106" i="68" a="1"/>
  <c r="E106" i="68" s="1"/>
  <c r="E105" i="72" a="1"/>
  <c r="E105" i="72" s="1"/>
  <c r="E110" i="69" a="1"/>
  <c r="E110" i="69" s="1"/>
  <c r="E104" i="73" a="1"/>
  <c r="E104" i="73" s="1"/>
  <c r="E101" i="68" a="1"/>
  <c r="E101" i="68" s="1"/>
  <c r="E106" i="69" a="1"/>
  <c r="E106" i="69" s="1"/>
  <c r="E100" i="73" a="1"/>
  <c r="E100" i="73" s="1"/>
  <c r="E97" i="68" a="1"/>
  <c r="E97" i="68" s="1"/>
  <c r="E102" i="69" a="1"/>
  <c r="E102" i="69" s="1"/>
  <c r="E96" i="73" a="1"/>
  <c r="E96" i="73" s="1"/>
  <c r="E93" i="72" a="1"/>
  <c r="E93" i="72" s="1"/>
  <c r="E98" i="69" a="1"/>
  <c r="E98" i="69" s="1"/>
  <c r="E96" i="69" a="1"/>
  <c r="E96" i="69" s="1"/>
  <c r="E89" i="68" a="1"/>
  <c r="E89" i="68" s="1"/>
  <c r="E90" i="73" a="1"/>
  <c r="E90" i="73" s="1"/>
  <c r="E88" i="73" a="1"/>
  <c r="E88" i="73" s="1"/>
  <c r="E85" i="68" a="1"/>
  <c r="E85" i="68" s="1"/>
  <c r="E90" i="69" a="1"/>
  <c r="E90" i="69" s="1"/>
  <c r="E82" i="72" a="1"/>
  <c r="E82" i="72" s="1"/>
  <c r="E82" i="71" a="1"/>
  <c r="E82" i="71" s="1"/>
  <c r="E82" i="73" a="1"/>
  <c r="E82" i="73" s="1"/>
  <c r="E78" i="70" a="1"/>
  <c r="E78" i="70" s="1"/>
  <c r="E77" i="72" a="1"/>
  <c r="E77" i="72" s="1"/>
  <c r="E78" i="73" a="1"/>
  <c r="E78" i="73" s="1"/>
  <c r="E75" i="71" a="1"/>
  <c r="E75" i="71" s="1"/>
  <c r="E73" i="68" a="1"/>
  <c r="E73" i="68" s="1"/>
  <c r="E74" i="73" a="1"/>
  <c r="E74" i="73" s="1"/>
  <c r="E72" i="73" a="1"/>
  <c r="E72" i="73" s="1"/>
  <c r="E69" i="72" a="1"/>
  <c r="E69" i="72" s="1"/>
  <c r="E70" i="73" a="1"/>
  <c r="E70" i="73" s="1"/>
  <c r="E66" i="72" a="1"/>
  <c r="E66" i="72" s="1"/>
  <c r="E65" i="68" a="1"/>
  <c r="E65" i="68" s="1"/>
  <c r="E66" i="73" a="1"/>
  <c r="E66" i="73" s="1"/>
  <c r="E68" i="69" a="1"/>
  <c r="E68" i="69" s="1"/>
  <c r="E61" i="70" a="1"/>
  <c r="E61" i="70" s="1"/>
  <c r="E60" i="72" a="1"/>
  <c r="E60" i="72" s="1"/>
  <c r="E64" i="69" a="1"/>
  <c r="E64" i="69" s="1"/>
  <c r="E57" i="72" a="1"/>
  <c r="E57" i="72" s="1"/>
  <c r="E58" i="73" a="1"/>
  <c r="E58" i="73" s="1"/>
  <c r="E60" i="69" a="1"/>
  <c r="E60" i="69" s="1"/>
  <c r="E53" i="72" a="1"/>
  <c r="E53" i="72" s="1"/>
  <c r="E54" i="73" a="1"/>
  <c r="E54" i="73" s="1"/>
  <c r="E56" i="69" a="1"/>
  <c r="E56" i="69" s="1"/>
  <c r="E49" i="70" a="1"/>
  <c r="E49" i="70" s="1"/>
  <c r="E54" i="69" a="1"/>
  <c r="E54" i="69" s="1"/>
  <c r="E48" i="73" a="1"/>
  <c r="E48" i="73" s="1"/>
  <c r="E46" i="71" a="1"/>
  <c r="E46" i="71" s="1"/>
  <c r="E44" i="68" a="1"/>
  <c r="E44" i="68" s="1"/>
  <c r="E44" i="73" a="1"/>
  <c r="E44" i="73" s="1"/>
  <c r="E41" i="72" a="1"/>
  <c r="E41" i="72" s="1"/>
  <c r="E42" i="73" a="1"/>
  <c r="E42" i="73" s="1"/>
  <c r="E44" i="69" a="1"/>
  <c r="E44" i="69" s="1"/>
  <c r="E37" i="68" a="1"/>
  <c r="E37" i="68" s="1"/>
  <c r="E38" i="73" a="1"/>
  <c r="E38" i="73" s="1"/>
  <c r="E34" i="68" a="1"/>
  <c r="E34" i="68" s="1"/>
  <c r="E33" i="68" a="1"/>
  <c r="E33" i="68" s="1"/>
  <c r="E34" i="73" a="1"/>
  <c r="E34" i="73" s="1"/>
  <c r="E30" i="72" a="1"/>
  <c r="E30" i="72" s="1"/>
  <c r="E29" i="70" a="1"/>
  <c r="E29" i="70" s="1"/>
  <c r="E28" i="72" a="1"/>
  <c r="E28" i="72" s="1"/>
  <c r="E27" i="71" a="1"/>
  <c r="E27" i="71" s="1"/>
  <c r="E26" i="71" a="1"/>
  <c r="E26" i="71" s="1"/>
  <c r="E24" i="68" a="1"/>
  <c r="E24" i="68" s="1"/>
  <c r="E22" i="72" a="1"/>
  <c r="E22" i="72" s="1"/>
  <c r="E21" i="72" a="1"/>
  <c r="E21" i="72" s="1"/>
  <c r="E21" i="71" a="1"/>
  <c r="E21" i="71" s="1"/>
  <c r="E18" i="70" a="1"/>
  <c r="E18" i="70" s="1"/>
  <c r="E20" i="69" a="1"/>
  <c r="E20" i="69" s="1"/>
  <c r="E17" i="68" a="1"/>
  <c r="E17" i="68" s="1"/>
  <c r="E214" i="72" a="1"/>
  <c r="E214" i="72" s="1"/>
  <c r="E211" i="72" a="1"/>
  <c r="E211" i="72" s="1"/>
  <c r="E208" i="72" a="1"/>
  <c r="E208" i="72" s="1"/>
  <c r="E206" i="70" a="1"/>
  <c r="E206" i="70" s="1"/>
  <c r="E203" i="72" a="1"/>
  <c r="E203" i="72" s="1"/>
  <c r="E200" i="70" a="1"/>
  <c r="E200" i="70" s="1"/>
  <c r="E198" i="68" a="1"/>
  <c r="E198" i="68" s="1"/>
  <c r="E195" i="70" a="1"/>
  <c r="E195" i="70" s="1"/>
  <c r="E192" i="72" a="1"/>
  <c r="E192" i="72" s="1"/>
  <c r="E190" i="70" a="1"/>
  <c r="E190" i="70" s="1"/>
  <c r="E187" i="70" a="1"/>
  <c r="E187" i="70" s="1"/>
  <c r="E184" i="70" a="1"/>
  <c r="E184" i="70" s="1"/>
  <c r="E183" i="70" a="1"/>
  <c r="E183" i="70" s="1"/>
  <c r="E181" i="70" a="1"/>
  <c r="E181" i="70" s="1"/>
  <c r="E179" i="68" a="1"/>
  <c r="E179" i="68" s="1"/>
  <c r="E177" i="70" a="1"/>
  <c r="E177" i="70" s="1"/>
  <c r="E173" i="70" a="1"/>
  <c r="E173" i="70" s="1"/>
  <c r="E170" i="68" a="1"/>
  <c r="E170" i="68" s="1"/>
  <c r="E169" i="70" a="1"/>
  <c r="E169" i="70" s="1"/>
  <c r="E167" i="70" a="1"/>
  <c r="E167" i="70" s="1"/>
  <c r="E168" i="73" a="1"/>
  <c r="E168" i="73" s="1"/>
  <c r="E165" i="72" a="1"/>
  <c r="E165" i="72" s="1"/>
  <c r="E163" i="68" a="1"/>
  <c r="E163" i="68" s="1"/>
  <c r="E164" i="73" a="1"/>
  <c r="E164" i="73" s="1"/>
  <c r="E161" i="72" a="1"/>
  <c r="E161" i="72" s="1"/>
  <c r="E159" i="68" a="1"/>
  <c r="E159" i="68" s="1"/>
  <c r="E160" i="73" a="1"/>
  <c r="E160" i="73" s="1"/>
  <c r="E157" i="72" a="1"/>
  <c r="E157" i="72" s="1"/>
  <c r="E155" i="68" a="1"/>
  <c r="E155" i="68" s="1"/>
  <c r="E154" i="70" a="1"/>
  <c r="E154" i="70" s="1"/>
  <c r="E153" i="68" a="1"/>
  <c r="E153" i="68" s="1"/>
  <c r="E151" i="70" a="1"/>
  <c r="E151" i="70" s="1"/>
  <c r="E152" i="73" a="1"/>
  <c r="E152" i="73" s="1"/>
  <c r="E149" i="72" a="1"/>
  <c r="E149" i="72" s="1"/>
  <c r="E147" i="68" a="1"/>
  <c r="E147" i="68" s="1"/>
  <c r="E146" i="70" a="1"/>
  <c r="E146" i="70" s="1"/>
  <c r="E146" i="71" a="1"/>
  <c r="E146" i="71" s="1"/>
  <c r="E143" i="72" a="1"/>
  <c r="E143" i="72" s="1"/>
  <c r="E142" i="72" a="1"/>
  <c r="E142" i="72" s="1"/>
  <c r="E142" i="71" a="1"/>
  <c r="E142" i="71" s="1"/>
  <c r="E145" i="69" a="1"/>
  <c r="E145" i="69" s="1"/>
  <c r="E138" i="68" a="1"/>
  <c r="E138" i="68" s="1"/>
  <c r="E138" i="71" a="1"/>
  <c r="E138" i="71" s="1"/>
  <c r="E136" i="71" a="1"/>
  <c r="E136" i="71" s="1"/>
  <c r="E134" i="68" a="1"/>
  <c r="E134" i="68" s="1"/>
  <c r="E133" i="72" a="1"/>
  <c r="E133" i="72" s="1"/>
  <c r="E132" i="71" a="1"/>
  <c r="E132" i="71" s="1"/>
  <c r="E130" i="70" a="1"/>
  <c r="E130" i="70" s="1"/>
  <c r="E130" i="71" a="1"/>
  <c r="E130" i="71" s="1"/>
  <c r="E128" i="71" a="1"/>
  <c r="E128" i="71" s="1"/>
  <c r="E126" i="70" a="1"/>
  <c r="E126" i="70" s="1"/>
  <c r="E126" i="71" a="1"/>
  <c r="E126" i="71" s="1"/>
  <c r="E123" i="70" a="1"/>
  <c r="E123" i="70" s="1"/>
  <c r="E122" i="72" a="1"/>
  <c r="E122" i="72" s="1"/>
  <c r="E122" i="71" a="1"/>
  <c r="E122" i="71" s="1"/>
  <c r="E119" i="68" a="1"/>
  <c r="E119" i="68" s="1"/>
  <c r="E124" i="69" a="1"/>
  <c r="E124" i="69" s="1"/>
  <c r="E117" i="70" a="1"/>
  <c r="E117" i="70" s="1"/>
  <c r="E115" i="70" a="1"/>
  <c r="E115" i="70" s="1"/>
  <c r="E115" i="71" a="1"/>
  <c r="E115" i="71" s="1"/>
  <c r="E114" i="71" a="1"/>
  <c r="E114" i="71" s="1"/>
  <c r="E112" i="71" a="1"/>
  <c r="E112" i="71" s="1"/>
  <c r="E110" i="70" a="1"/>
  <c r="E110" i="70" s="1"/>
  <c r="E109" i="72" a="1"/>
  <c r="E109" i="72" s="1"/>
  <c r="E107" i="70" a="1"/>
  <c r="E107" i="70" s="1"/>
  <c r="E106" i="70" a="1"/>
  <c r="E106" i="70" s="1"/>
  <c r="E111" i="69" a="1"/>
  <c r="E111" i="69" s="1"/>
  <c r="E103" i="72" a="1"/>
  <c r="E103" i="72" s="1"/>
  <c r="E102" i="70" a="1"/>
  <c r="E102" i="70" s="1"/>
  <c r="E101" i="70" a="1"/>
  <c r="E101" i="70" s="1"/>
  <c r="E101" i="73" a="1"/>
  <c r="E101" i="73" s="1"/>
  <c r="E99" i="71" a="1"/>
  <c r="E99" i="71" s="1"/>
  <c r="E97" i="70" a="1"/>
  <c r="E97" i="70" s="1"/>
  <c r="E101" i="69" a="1"/>
  <c r="E101" i="69" s="1"/>
  <c r="E94" i="70" a="1"/>
  <c r="E94" i="70" s="1"/>
  <c r="E94" i="71" a="1"/>
  <c r="E94" i="71" s="1"/>
  <c r="E97" i="69" a="1"/>
  <c r="E97" i="69" s="1"/>
  <c r="E90" i="70" a="1"/>
  <c r="E90" i="70" s="1"/>
  <c r="E89" i="70" a="1"/>
  <c r="E89" i="70" s="1"/>
  <c r="E87" i="68" a="1"/>
  <c r="E87" i="68" s="1"/>
  <c r="E86" i="70" a="1"/>
  <c r="E86" i="70" s="1"/>
  <c r="E91" i="69" a="1"/>
  <c r="E91" i="69" s="1"/>
  <c r="E84" i="71" a="1"/>
  <c r="E84" i="71" s="1"/>
  <c r="E88" i="69" a="1"/>
  <c r="E88" i="69" s="1"/>
  <c r="E87" i="69" a="1"/>
  <c r="E87" i="69" s="1"/>
  <c r="E80" i="71" a="1"/>
  <c r="E80" i="71" s="1"/>
  <c r="E79" i="71" a="1"/>
  <c r="E79" i="71" s="1"/>
  <c r="E77" i="70" a="1"/>
  <c r="E77" i="70" s="1"/>
  <c r="E75" i="72" a="1"/>
  <c r="E75" i="72" s="1"/>
  <c r="E80" i="69" a="1"/>
  <c r="E80" i="69" s="1"/>
  <c r="E75" i="73" a="1"/>
  <c r="E75" i="73" s="1"/>
  <c r="E71" i="70" a="1"/>
  <c r="E71" i="70" s="1"/>
  <c r="E70" i="68" a="1"/>
  <c r="E70" i="68" s="1"/>
  <c r="E69" i="70" a="1"/>
  <c r="E69" i="70" s="1"/>
  <c r="E67" i="72" a="1"/>
  <c r="E67" i="72" s="1"/>
  <c r="E72" i="69" a="1"/>
  <c r="E72" i="69" s="1"/>
  <c r="E67" i="73" a="1"/>
  <c r="E67" i="73" s="1"/>
  <c r="E63" i="70" a="1"/>
  <c r="E63" i="70" s="1"/>
  <c r="E64" i="73" a="1"/>
  <c r="E64" i="73" s="1"/>
  <c r="E61" i="68" a="1"/>
  <c r="E61" i="68" s="1"/>
  <c r="E59" i="72" a="1"/>
  <c r="E59" i="72" s="1"/>
  <c r="E58" i="70" a="1"/>
  <c r="E58" i="70" s="1"/>
  <c r="E57" i="70" a="1"/>
  <c r="E57" i="70" s="1"/>
  <c r="E55" i="68" a="1"/>
  <c r="E55" i="68" s="1"/>
  <c r="E54" i="72" a="1"/>
  <c r="E54" i="72" s="1"/>
  <c r="E53" i="70" a="1"/>
  <c r="E53" i="70" s="1"/>
  <c r="E51" i="68" a="1"/>
  <c r="E51" i="68" s="1"/>
  <c r="E50" i="70" a="1"/>
  <c r="E50" i="70" s="1"/>
  <c r="E49" i="72" a="1"/>
  <c r="E49" i="72" s="1"/>
  <c r="E49" i="73" a="1"/>
  <c r="E49" i="73" s="1"/>
  <c r="E46" i="72" a="1"/>
  <c r="E46" i="72" s="1"/>
  <c r="E45" i="72" a="1"/>
  <c r="E45" i="72" s="1"/>
  <c r="E43" i="68" a="1"/>
  <c r="E43" i="68" s="1"/>
  <c r="E48" i="69" a="1"/>
  <c r="E48" i="69" s="1"/>
  <c r="E42" i="71" a="1"/>
  <c r="E42" i="71" s="1"/>
  <c r="E39" i="72" a="1"/>
  <c r="E39" i="72" s="1"/>
  <c r="E40" i="73" a="1"/>
  <c r="E40" i="73" s="1"/>
  <c r="E43" i="69" a="1"/>
  <c r="E43" i="69" s="1"/>
  <c r="E35" i="68" a="1"/>
  <c r="E35" i="68" s="1"/>
  <c r="E40" i="69" a="1"/>
  <c r="E40" i="69" s="1"/>
  <c r="E33" i="70" a="1"/>
  <c r="E33" i="70" s="1"/>
  <c r="E32" i="71" a="1"/>
  <c r="E32" i="71" s="1"/>
  <c r="E30" i="70" a="1"/>
  <c r="E30" i="70" s="1"/>
  <c r="E30" i="71" a="1"/>
  <c r="E30" i="71" s="1"/>
  <c r="E27" i="72" a="1"/>
  <c r="E27" i="72" s="1"/>
  <c r="E26" i="72" a="1"/>
  <c r="E26" i="72" s="1"/>
  <c r="E25" i="72" a="1"/>
  <c r="E25" i="72" s="1"/>
  <c r="E25" i="73" a="1"/>
  <c r="E25" i="73" s="1"/>
  <c r="E24" i="73" a="1"/>
  <c r="E24" i="73" s="1"/>
  <c r="E22" i="71" a="1"/>
  <c r="E22" i="71" s="1"/>
  <c r="E19" i="68" a="1"/>
  <c r="E19" i="68" s="1"/>
  <c r="E24" i="69" a="1"/>
  <c r="E24" i="69" s="1"/>
  <c r="E19" i="73" a="1"/>
  <c r="E19" i="73" s="1"/>
  <c r="E17" i="70" a="1"/>
  <c r="E17" i="70" s="1"/>
  <c r="E18" i="14" a="1"/>
  <c r="E18" i="14" s="1"/>
  <c r="E229" i="70" a="1"/>
  <c r="E229" i="70" s="1"/>
  <c r="E227" i="72" a="1"/>
  <c r="E227" i="72" s="1"/>
  <c r="E224" i="68" a="1"/>
  <c r="E224" i="68" s="1"/>
  <c r="E221" i="70" a="1"/>
  <c r="E221" i="70" s="1"/>
  <c r="E219" i="70" a="1"/>
  <c r="E219" i="70" s="1"/>
  <c r="E216" i="68" a="1"/>
  <c r="E216" i="68" s="1"/>
  <c r="E213" i="68" a="1"/>
  <c r="E213" i="68" s="1"/>
  <c r="E211" i="68" a="1"/>
  <c r="E211" i="68" s="1"/>
  <c r="E208" i="70" a="1"/>
  <c r="E208" i="70" s="1"/>
  <c r="E205" i="70" a="1"/>
  <c r="E205" i="70" s="1"/>
  <c r="E203" i="68" a="1"/>
  <c r="E203" i="68" s="1"/>
  <c r="E200" i="72" a="1"/>
  <c r="E200" i="72" s="1"/>
  <c r="E197" i="72" a="1"/>
  <c r="E197" i="72" s="1"/>
  <c r="E195" i="68" a="1"/>
  <c r="E195" i="68" s="1"/>
  <c r="E192" i="68" a="1"/>
  <c r="E192" i="68" s="1"/>
  <c r="E189" i="72" a="1"/>
  <c r="E189" i="72" s="1"/>
  <c r="E187" i="68" a="1"/>
  <c r="E187" i="68" s="1"/>
  <c r="E184" i="72" a="1"/>
  <c r="E184" i="72" s="1"/>
  <c r="E178" i="72" a="1"/>
  <c r="E178" i="72" s="1"/>
  <c r="E174" i="72" a="1"/>
  <c r="E174" i="72" s="1"/>
  <c r="E179" i="69" a="1"/>
  <c r="E179" i="69" s="1"/>
  <c r="E177" i="69" a="1"/>
  <c r="E177" i="69" s="1"/>
  <c r="E176" i="69" a="1"/>
  <c r="E176" i="69" s="1"/>
  <c r="E167" i="68" a="1"/>
  <c r="E167" i="68" s="1"/>
  <c r="E166" i="68" a="1"/>
  <c r="E166" i="68" s="1"/>
  <c r="E171" i="69" a="1"/>
  <c r="E171" i="69" s="1"/>
  <c r="E163" i="72" a="1"/>
  <c r="E163" i="72" s="1"/>
  <c r="E162" i="72" a="1"/>
  <c r="E162" i="72" s="1"/>
  <c r="E163" i="73" a="1"/>
  <c r="E163" i="73" s="1"/>
  <c r="E160" i="71" a="1"/>
  <c r="E160" i="71" s="1"/>
  <c r="E159" i="71" a="1"/>
  <c r="E159" i="71" s="1"/>
  <c r="E159" i="73" a="1"/>
  <c r="E159" i="73" s="1"/>
  <c r="E155" i="72" a="1"/>
  <c r="E155" i="72" s="1"/>
  <c r="E155" i="71" a="1"/>
  <c r="E155" i="71" s="1"/>
  <c r="E154" i="71" a="1"/>
  <c r="E154" i="71" s="1"/>
  <c r="E151" i="72" a="1"/>
  <c r="E151" i="72" s="1"/>
  <c r="E150" i="72" a="1"/>
  <c r="E150" i="72" s="1"/>
  <c r="E151" i="73" a="1"/>
  <c r="E151" i="73" s="1"/>
  <c r="E149" i="73" a="1"/>
  <c r="E149" i="73" s="1"/>
  <c r="E146" i="68" a="1"/>
  <c r="E146" i="68" s="1"/>
  <c r="E151" i="69" a="1"/>
  <c r="E151" i="69" s="1"/>
  <c r="E145" i="73" a="1"/>
  <c r="E145" i="73" s="1"/>
  <c r="E142" i="68" a="1"/>
  <c r="E142" i="68" s="1"/>
  <c r="E147" i="69" a="1"/>
  <c r="E147" i="69" s="1"/>
  <c r="E140" i="71" a="1"/>
  <c r="E140" i="71" s="1"/>
  <c r="E138" i="72" a="1"/>
  <c r="E138" i="72" s="1"/>
  <c r="E143" i="69" a="1"/>
  <c r="E143" i="69" s="1"/>
  <c r="E137" i="73" a="1"/>
  <c r="E137" i="73" s="1"/>
  <c r="E134" i="72" a="1"/>
  <c r="E134" i="72" s="1"/>
  <c r="E139" i="69" a="1"/>
  <c r="E139" i="69" s="1"/>
  <c r="E133" i="73" a="1"/>
  <c r="E133" i="73" s="1"/>
  <c r="E136" i="69" a="1"/>
  <c r="E136" i="69" s="1"/>
  <c r="E131" i="73" a="1"/>
  <c r="E131" i="73" s="1"/>
  <c r="E129" i="73" a="1"/>
  <c r="E129" i="73" s="1"/>
  <c r="E126" i="72" a="1"/>
  <c r="E126" i="72" s="1"/>
  <c r="E127" i="73" a="1"/>
  <c r="E127" i="73" s="1"/>
  <c r="E123" i="68" a="1"/>
  <c r="E123" i="68" s="1"/>
  <c r="E122" i="70" a="1"/>
  <c r="E122" i="70" s="1"/>
  <c r="E121" i="68" a="1"/>
  <c r="E121" i="68" s="1"/>
  <c r="E125" i="69" a="1"/>
  <c r="E125" i="69" s="1"/>
  <c r="E119" i="71" a="1"/>
  <c r="E119" i="71" s="1"/>
  <c r="E118" i="71" a="1"/>
  <c r="E118" i="71" s="1"/>
  <c r="E115" i="68" a="1"/>
  <c r="E115" i="68" s="1"/>
  <c r="E114" i="70" a="1"/>
  <c r="E114" i="70" s="1"/>
  <c r="E119" i="69" a="1"/>
  <c r="E119" i="69" s="1"/>
  <c r="E113" i="73" a="1"/>
  <c r="E113" i="73" s="1"/>
  <c r="E110" i="72" a="1"/>
  <c r="E110" i="72" s="1"/>
  <c r="E115" i="69" a="1"/>
  <c r="E115" i="69" s="1"/>
  <c r="E109" i="73" a="1"/>
  <c r="E109" i="73" s="1"/>
  <c r="E106" i="72" a="1"/>
  <c r="E106" i="72" s="1"/>
  <c r="E105" i="68" a="1"/>
  <c r="E105" i="68" s="1"/>
  <c r="E105" i="73" a="1"/>
  <c r="E105" i="73" s="1"/>
  <c r="E102" i="72" a="1"/>
  <c r="E102" i="72" s="1"/>
  <c r="E107" i="69" a="1"/>
  <c r="E107" i="69" s="1"/>
  <c r="E105" i="69" a="1"/>
  <c r="E105" i="69" s="1"/>
  <c r="E98" i="70" a="1"/>
  <c r="E98" i="70" s="1"/>
  <c r="E97" i="72" a="1"/>
  <c r="E97" i="72" s="1"/>
  <c r="E97" i="73" a="1"/>
  <c r="E97" i="73" s="1"/>
  <c r="E94" i="68" a="1"/>
  <c r="E94" i="68" s="1"/>
  <c r="E93" i="68" a="1"/>
  <c r="E93" i="68" s="1"/>
  <c r="E93" i="73" a="1"/>
  <c r="E93" i="73" s="1"/>
  <c r="E90" i="68" a="1"/>
  <c r="E90" i="68" s="1"/>
  <c r="E95" i="69" a="1"/>
  <c r="E95" i="69" s="1"/>
  <c r="E89" i="73" a="1"/>
  <c r="E89" i="73" s="1"/>
  <c r="E87" i="71" a="1"/>
  <c r="E87" i="71" s="1"/>
  <c r="E86" i="71" a="1"/>
  <c r="E86" i="71" s="1"/>
  <c r="E83" i="72" a="1"/>
  <c r="E83" i="72" s="1"/>
  <c r="E82" i="68" a="1"/>
  <c r="E82" i="68" s="1"/>
  <c r="E83" i="73" a="1"/>
  <c r="E83" i="73" s="1"/>
  <c r="E85" i="69" a="1"/>
  <c r="E85" i="69" s="1"/>
  <c r="E80" i="73" a="1"/>
  <c r="E80" i="73" s="1"/>
  <c r="E78" i="71" a="1"/>
  <c r="E78" i="71" s="1"/>
  <c r="E77" i="73" a="1"/>
  <c r="E77" i="73" s="1"/>
  <c r="E74" i="70" a="1"/>
  <c r="E74" i="70" s="1"/>
  <c r="E74" i="71" a="1"/>
  <c r="E74" i="71" s="1"/>
  <c r="E71" i="72" a="1"/>
  <c r="E71" i="72" s="1"/>
  <c r="E76" i="69" a="1"/>
  <c r="E76" i="69" s="1"/>
  <c r="E70" i="71" a="1"/>
  <c r="E70" i="71" s="1"/>
  <c r="E73" i="69" a="1"/>
  <c r="E73" i="69" s="1"/>
  <c r="E66" i="70" a="1"/>
  <c r="E66" i="70" s="1"/>
  <c r="E66" i="71" a="1"/>
  <c r="E66" i="71" s="1"/>
  <c r="E63" i="72" a="1"/>
  <c r="E63" i="72" s="1"/>
  <c r="E62" i="72" a="1"/>
  <c r="E62" i="72" s="1"/>
  <c r="E62" i="71" a="1"/>
  <c r="E62" i="71" s="1"/>
  <c r="E61" i="73" a="1"/>
  <c r="E61" i="73" s="1"/>
  <c r="E59" i="71" a="1"/>
  <c r="E59" i="71" s="1"/>
  <c r="E57" i="68" a="1"/>
  <c r="E57" i="68" s="1"/>
  <c r="E55" i="72" a="1"/>
  <c r="E55" i="72" s="1"/>
  <c r="E54" i="70" a="1"/>
  <c r="E54" i="70" s="1"/>
  <c r="E54" i="71" a="1"/>
  <c r="E54" i="71" s="1"/>
  <c r="E57" i="69" a="1"/>
  <c r="E57" i="69" s="1"/>
  <c r="E50" i="72" a="1"/>
  <c r="E50" i="72" s="1"/>
  <c r="E55" i="69" a="1"/>
  <c r="E55" i="69" s="1"/>
  <c r="E47" i="70" a="1"/>
  <c r="E47" i="70" s="1"/>
  <c r="E46" i="70" a="1"/>
  <c r="E46" i="70" s="1"/>
  <c r="E47" i="73" a="1"/>
  <c r="E47" i="73" s="1"/>
  <c r="E45" i="73" a="1"/>
  <c r="E45" i="73" s="1"/>
  <c r="E42" i="68" a="1"/>
  <c r="E42" i="68" s="1"/>
  <c r="E47" i="69" a="1"/>
  <c r="E47" i="69" s="1"/>
  <c r="E39" i="70" a="1"/>
  <c r="E39" i="70" s="1"/>
  <c r="E38" i="70" a="1"/>
  <c r="E38" i="70" s="1"/>
  <c r="E39" i="73" a="1"/>
  <c r="E39" i="73" s="1"/>
  <c r="E37" i="73" a="1"/>
  <c r="E37" i="73" s="1"/>
  <c r="E36" i="73" a="1"/>
  <c r="E36" i="73" s="1"/>
  <c r="E34" i="71" a="1"/>
  <c r="E34" i="71" s="1"/>
  <c r="E37" i="69" a="1"/>
  <c r="E37" i="69" s="1"/>
  <c r="E31" i="71" a="1"/>
  <c r="E31" i="71" s="1"/>
  <c r="E29" i="68" a="1"/>
  <c r="E29" i="68" s="1"/>
  <c r="E29" i="73" a="1"/>
  <c r="E29" i="73" s="1"/>
  <c r="E32" i="69" a="1"/>
  <c r="E32" i="69" s="1"/>
  <c r="E25" i="68" a="1"/>
  <c r="E25" i="68" s="1"/>
  <c r="E29" i="69" a="1"/>
  <c r="E29" i="69" s="1"/>
  <c r="E28" i="69" a="1"/>
  <c r="E28" i="69" s="1"/>
  <c r="E21" i="68" a="1"/>
  <c r="E21" i="68" s="1"/>
  <c r="E21" i="73" a="1"/>
  <c r="E21" i="73" s="1"/>
  <c r="E19" i="71" a="1"/>
  <c r="E19" i="71" s="1"/>
  <c r="E18" i="73" a="1"/>
  <c r="E18" i="73" s="1"/>
  <c r="E17" i="73" a="1"/>
  <c r="E17" i="73" s="1"/>
  <c r="E17" i="14" a="1"/>
  <c r="E17" i="14" s="1"/>
  <c r="E226" i="72" a="1"/>
  <c r="E226" i="72" s="1"/>
  <c r="E221" i="68" a="1"/>
  <c r="E221" i="68" s="1"/>
  <c r="E218" i="72" a="1"/>
  <c r="E218" i="72" s="1"/>
  <c r="E216" i="70" a="1"/>
  <c r="E216" i="70" s="1"/>
  <c r="E213" i="72" a="1"/>
  <c r="E213" i="72" s="1"/>
  <c r="E210" i="72" a="1"/>
  <c r="E210" i="72" s="1"/>
  <c r="E208" i="68" a="1"/>
  <c r="E208" i="68" s="1"/>
  <c r="E205" i="72" a="1"/>
  <c r="E205" i="72" s="1"/>
  <c r="E202" i="70" a="1"/>
  <c r="E202" i="70" s="1"/>
  <c r="E200" i="68" a="1"/>
  <c r="E200" i="68" s="1"/>
  <c r="E197" i="68" a="1"/>
  <c r="E197" i="68" s="1"/>
  <c r="E194" i="72" a="1"/>
  <c r="E194" i="72" s="1"/>
  <c r="E192" i="70" a="1"/>
  <c r="E192" i="70" s="1"/>
  <c r="E189" i="68" a="1"/>
  <c r="E189" i="68" s="1"/>
  <c r="E186" i="70" a="1"/>
  <c r="E186" i="70" s="1"/>
  <c r="E184" i="68" a="1"/>
  <c r="E184" i="68" s="1"/>
  <c r="E182" i="68" a="1"/>
  <c r="E182" i="68" s="1"/>
  <c r="E181" i="68" a="1"/>
  <c r="E181" i="68" s="1"/>
  <c r="E185" i="69" a="1"/>
  <c r="E185" i="69" s="1"/>
  <c r="E178" i="70" a="1"/>
  <c r="E178" i="70" s="1"/>
  <c r="E176" i="68" a="1"/>
  <c r="E176" i="68" s="1"/>
  <c r="E175" i="72" a="1"/>
  <c r="E175" i="72" s="1"/>
  <c r="E174" i="68" a="1"/>
  <c r="E174" i="68" s="1"/>
  <c r="E172" i="68" a="1"/>
  <c r="E172" i="68" s="1"/>
  <c r="E171" i="70" a="1"/>
  <c r="E171" i="70" s="1"/>
  <c r="E168" i="70" a="1"/>
  <c r="E168" i="70" s="1"/>
  <c r="E169" i="73" a="1"/>
  <c r="E169" i="73" s="1"/>
  <c r="E172" i="69" a="1"/>
  <c r="E172" i="69" s="1"/>
  <c r="E164" i="70" a="1"/>
  <c r="E164" i="70" s="1"/>
  <c r="E163" i="70" a="1"/>
  <c r="E163" i="70" s="1"/>
  <c r="E162" i="70" a="1"/>
  <c r="E162" i="70" s="1"/>
  <c r="E160" i="68" a="1"/>
  <c r="E160" i="68" s="1"/>
  <c r="E159" i="70" a="1"/>
  <c r="E159" i="70" s="1"/>
  <c r="E158" i="68" a="1"/>
  <c r="E158" i="68" s="1"/>
  <c r="E156" i="68" a="1"/>
  <c r="E156" i="68" s="1"/>
  <c r="E155" i="70" a="1"/>
  <c r="E155" i="70" s="1"/>
  <c r="E160" i="69" a="1"/>
  <c r="E160" i="69" s="1"/>
  <c r="E152" i="70" a="1"/>
  <c r="E152" i="70" s="1"/>
  <c r="E157" i="69" a="1"/>
  <c r="E157" i="69" s="1"/>
  <c r="E150" i="70" a="1"/>
  <c r="E150" i="70" s="1"/>
  <c r="E148" i="68" a="1"/>
  <c r="E148" i="68" s="1"/>
  <c r="E147" i="70" a="1"/>
  <c r="E147" i="70" s="1"/>
  <c r="E146" i="72" a="1"/>
  <c r="E146" i="72" s="1"/>
  <c r="E144" i="68" a="1"/>
  <c r="E144" i="68" s="1"/>
  <c r="E143" i="70" a="1"/>
  <c r="E143" i="70" s="1"/>
  <c r="E142" i="70" a="1"/>
  <c r="E142" i="70" s="1"/>
  <c r="E140" i="72" a="1"/>
  <c r="E140" i="72" s="1"/>
  <c r="E139" i="68" a="1"/>
  <c r="E139" i="68" s="1"/>
  <c r="E138" i="70" a="1"/>
  <c r="E138" i="70" s="1"/>
  <c r="E137" i="71" a="1"/>
  <c r="E137" i="71" s="1"/>
  <c r="E135" i="68" a="1"/>
  <c r="E135" i="68" s="1"/>
  <c r="E134" i="70" a="1"/>
  <c r="E134" i="70" s="1"/>
  <c r="E132" i="68" a="1"/>
  <c r="E132" i="68" s="1"/>
  <c r="E131" i="70" a="1"/>
  <c r="E131" i="70" s="1"/>
  <c r="E130" i="72" a="1"/>
  <c r="E130" i="72" s="1"/>
  <c r="E129" i="71" a="1"/>
  <c r="E129" i="71" s="1"/>
  <c r="E133" i="69" a="1"/>
  <c r="E133" i="69" s="1"/>
  <c r="E127" i="71" a="1"/>
  <c r="E127" i="71" s="1"/>
  <c r="E124" i="68" a="1"/>
  <c r="E124" i="68" s="1"/>
  <c r="E129" i="69" a="1"/>
  <c r="E129" i="69" s="1"/>
  <c r="E123" i="71" a="1"/>
  <c r="E123" i="71" s="1"/>
  <c r="E120" i="68" a="1"/>
  <c r="E120" i="68" s="1"/>
  <c r="E121" i="73" a="1"/>
  <c r="E121" i="73" s="1"/>
  <c r="E118" i="72" a="1"/>
  <c r="E118" i="72" s="1"/>
  <c r="E116" i="72" a="1"/>
  <c r="E116" i="72" s="1"/>
  <c r="E117" i="73" a="1"/>
  <c r="E117" i="73" s="1"/>
  <c r="E114" i="68" a="1"/>
  <c r="E114" i="68" s="1"/>
  <c r="E118" i="69" a="1"/>
  <c r="E118" i="69" s="1"/>
  <c r="E111" i="72" a="1"/>
  <c r="E111" i="72" s="1"/>
  <c r="E111" i="71" a="1"/>
  <c r="E111" i="71" s="1"/>
  <c r="E108" i="68" a="1"/>
  <c r="E108" i="68" s="1"/>
  <c r="E108" i="71" a="1"/>
  <c r="E108" i="71" s="1"/>
  <c r="E107" i="71" a="1"/>
  <c r="E107" i="71" s="1"/>
  <c r="E104" i="72" a="1"/>
  <c r="E104" i="72" s="1"/>
  <c r="E103" i="70" a="1"/>
  <c r="E103" i="70" s="1"/>
  <c r="E102" i="68" a="1"/>
  <c r="E102" i="68" s="1"/>
  <c r="E100" i="72" a="1"/>
  <c r="E100" i="72" s="1"/>
  <c r="E99" i="70" a="1"/>
  <c r="E99" i="70" s="1"/>
  <c r="E98" i="72" a="1"/>
  <c r="E98" i="72" s="1"/>
  <c r="E97" i="71" a="1"/>
  <c r="E97" i="71" s="1"/>
  <c r="E95" i="70" a="1"/>
  <c r="E95" i="70" s="1"/>
  <c r="E94" i="72" a="1"/>
  <c r="E94" i="72" s="1"/>
  <c r="E93" i="71" a="1"/>
  <c r="E93" i="71" s="1"/>
  <c r="E91" i="70" a="1"/>
  <c r="E91" i="70" s="1"/>
  <c r="E91" i="71" a="1"/>
  <c r="E91" i="71" s="1"/>
  <c r="E88" i="72" a="1"/>
  <c r="E88" i="72" s="1"/>
  <c r="E87" i="72" a="1"/>
  <c r="E87" i="72" s="1"/>
  <c r="E86" i="72" a="1"/>
  <c r="E86" i="72" s="1"/>
  <c r="E84" i="72" a="1"/>
  <c r="E84" i="72" s="1"/>
  <c r="E89" i="69" a="1"/>
  <c r="E89" i="69" s="1"/>
  <c r="E84" i="73" a="1"/>
  <c r="E84" i="73" s="1"/>
  <c r="E80" i="68" a="1"/>
  <c r="E80" i="68" s="1"/>
  <c r="E79" i="70" a="1"/>
  <c r="E79" i="70" s="1"/>
  <c r="E78" i="68" a="1"/>
  <c r="E78" i="68" s="1"/>
  <c r="E76" i="68" a="1"/>
  <c r="E76" i="68" s="1"/>
  <c r="E75" i="70" a="1"/>
  <c r="E75" i="70" s="1"/>
  <c r="E74" i="72" a="1"/>
  <c r="E74" i="72" s="1"/>
  <c r="E72" i="68" a="1"/>
  <c r="E72" i="68" s="1"/>
  <c r="E77" i="69" a="1"/>
  <c r="E77" i="69" s="1"/>
  <c r="E71" i="71" a="1"/>
  <c r="E71" i="71" s="1"/>
  <c r="E69" i="71" a="1"/>
  <c r="E69" i="71" s="1"/>
  <c r="E67" i="68" a="1"/>
  <c r="E67" i="68" s="1"/>
  <c r="E66" i="68" a="1"/>
  <c r="E66" i="68" s="1"/>
  <c r="E64" i="68" a="1"/>
  <c r="E64" i="68" s="1"/>
  <c r="E65" i="73" a="1"/>
  <c r="E65" i="73" s="1"/>
  <c r="E62" i="70" a="1"/>
  <c r="E62" i="70" s="1"/>
  <c r="E60" i="68" a="1"/>
  <c r="E60" i="68" s="1"/>
  <c r="E59" i="70" a="1"/>
  <c r="E59" i="70" s="1"/>
  <c r="E58" i="72" a="1"/>
  <c r="E58" i="72" s="1"/>
  <c r="E56" i="68" a="1"/>
  <c r="E56" i="68" s="1"/>
  <c r="E55" i="70" a="1"/>
  <c r="E55" i="70" s="1"/>
  <c r="E55" i="71" a="1"/>
  <c r="E55" i="71" s="1"/>
  <c r="E52" i="72" a="1"/>
  <c r="E52" i="72" s="1"/>
  <c r="E51" i="70" a="1"/>
  <c r="E51" i="70" s="1"/>
  <c r="E51" i="71" a="1"/>
  <c r="E51" i="71" s="1"/>
  <c r="E48" i="68" a="1"/>
  <c r="E48" i="68" s="1"/>
  <c r="E53" i="69" a="1"/>
  <c r="E53" i="69" s="1"/>
  <c r="E47" i="71" a="1"/>
  <c r="E47" i="71" s="1"/>
  <c r="E45" i="71" a="1"/>
  <c r="E45" i="71" s="1"/>
  <c r="E43" i="70" a="1"/>
  <c r="E43" i="70" s="1"/>
  <c r="E42" i="70" a="1"/>
  <c r="E42" i="70" s="1"/>
  <c r="E40" i="68" a="1"/>
  <c r="E40" i="68" s="1"/>
  <c r="E40" i="71" a="1"/>
  <c r="E40" i="71" s="1"/>
  <c r="E38" i="68" a="1"/>
  <c r="E38" i="68" s="1"/>
  <c r="E36" i="70" a="1"/>
  <c r="E36" i="70" s="1"/>
  <c r="E35" i="70" a="1"/>
  <c r="E35" i="70" s="1"/>
  <c r="E34" i="70" a="1"/>
  <c r="E34" i="70" s="1"/>
  <c r="E32" i="72" a="1"/>
  <c r="E32" i="72" s="1"/>
  <c r="E33" i="73" a="1"/>
  <c r="E33" i="73" s="1"/>
  <c r="E36" i="69" a="1"/>
  <c r="E36" i="69" s="1"/>
  <c r="E29" i="71" a="1"/>
  <c r="E29" i="71" s="1"/>
  <c r="E33" i="69" a="1"/>
  <c r="E33" i="69" s="1"/>
  <c r="E28" i="73" a="1"/>
  <c r="E28" i="73" s="1"/>
  <c r="E24" i="70" a="1"/>
  <c r="E24" i="70" s="1"/>
  <c r="E23" i="70" a="1"/>
  <c r="E23" i="70" s="1"/>
  <c r="E22" i="70" a="1"/>
  <c r="E22" i="70" s="1"/>
  <c r="E20" i="72" a="1"/>
  <c r="E20" i="72" s="1"/>
  <c r="E19" i="72" a="1"/>
  <c r="E19" i="72" s="1"/>
  <c r="E18" i="68" a="1"/>
  <c r="E18" i="68" s="1"/>
  <c r="E19" i="69" a="1"/>
  <c r="E19" i="69" s="1"/>
  <c r="E17" i="71" a="1"/>
  <c r="E17" i="71" s="1"/>
  <c r="I17" i="71" s="1"/>
  <c r="G18" i="71" s="1"/>
  <c r="E19" i="33" a="1"/>
  <c r="E19" i="33" s="1"/>
  <c r="E229" i="68" a="1"/>
  <c r="E229" i="68" s="1"/>
  <c r="E224" i="70" a="1"/>
  <c r="E224" i="70" s="1"/>
  <c r="E231" i="68" a="1"/>
  <c r="E231" i="68" s="1"/>
  <c r="E229" i="72" a="1"/>
  <c r="E229" i="72" s="1"/>
  <c r="E226" i="68" a="1"/>
  <c r="E226" i="68" s="1"/>
  <c r="E223" i="70" a="1"/>
  <c r="E223" i="70" s="1"/>
  <c r="E221" i="72" a="1"/>
  <c r="E221" i="72" s="1"/>
  <c r="E218" i="70" a="1"/>
  <c r="E218" i="70" s="1"/>
  <c r="E215" i="72" a="1"/>
  <c r="E215" i="72" s="1"/>
  <c r="E213" i="70" a="1"/>
  <c r="E213" i="70" s="1"/>
  <c r="E210" i="70" a="1"/>
  <c r="E210" i="70" s="1"/>
  <c r="E207" i="72" a="1"/>
  <c r="E207" i="72" s="1"/>
  <c r="E205" i="68" a="1"/>
  <c r="E205" i="68" s="1"/>
  <c r="E202" i="72" a="1"/>
  <c r="E202" i="72" s="1"/>
  <c r="E199" i="72" a="1"/>
  <c r="E199" i="72" s="1"/>
  <c r="E197" i="70" a="1"/>
  <c r="E197" i="70" s="1"/>
  <c r="E194" i="68" a="1"/>
  <c r="E194" i="68" s="1"/>
  <c r="E191" i="72" a="1"/>
  <c r="E191" i="72" s="1"/>
  <c r="E189" i="70" a="1"/>
  <c r="E189" i="70" s="1"/>
  <c r="E186" i="68" a="1"/>
  <c r="E186" i="68" s="1"/>
  <c r="E182" i="70" a="1"/>
  <c r="E182" i="70" s="1"/>
  <c r="E180" i="68" a="1"/>
  <c r="E180" i="68" s="1"/>
  <c r="E179" i="72" a="1"/>
  <c r="E179" i="72" s="1"/>
  <c r="E182" i="69" a="1"/>
  <c r="E182" i="69" s="1"/>
  <c r="E175" i="68" a="1"/>
  <c r="E175" i="68" s="1"/>
  <c r="E180" i="69" a="1"/>
  <c r="E180" i="69" s="1"/>
  <c r="E178" i="69" a="1"/>
  <c r="E178" i="69" s="1"/>
  <c r="E171" i="72" a="1"/>
  <c r="E171" i="72" s="1"/>
  <c r="E168" i="72" a="1"/>
  <c r="E168" i="72" s="1"/>
  <c r="E168" i="71" a="1"/>
  <c r="E168" i="71" s="1"/>
  <c r="E167" i="71" a="1"/>
  <c r="E167" i="71" s="1"/>
  <c r="E164" i="68" a="1"/>
  <c r="E164" i="68" s="1"/>
  <c r="E164" i="71" a="1"/>
  <c r="E164" i="71" s="1"/>
  <c r="E163" i="71" a="1"/>
  <c r="E163" i="71" s="1"/>
  <c r="E160" i="72" a="1"/>
  <c r="E160" i="72" s="1"/>
  <c r="E159" i="72" a="1"/>
  <c r="E159" i="72" s="1"/>
  <c r="E164" i="69" a="1"/>
  <c r="E164" i="69" s="1"/>
  <c r="E162" i="69" a="1"/>
  <c r="E162" i="69" s="1"/>
  <c r="E156" i="71" a="1"/>
  <c r="E156" i="71" s="1"/>
  <c r="E156" i="73" a="1"/>
  <c r="E156" i="73" s="1"/>
  <c r="E152" i="72" a="1"/>
  <c r="E152" i="72" s="1"/>
  <c r="E152" i="71" a="1"/>
  <c r="E152" i="71" s="1"/>
  <c r="E151" i="71" a="1"/>
  <c r="E151" i="71" s="1"/>
  <c r="E150" i="73" a="1"/>
  <c r="E150" i="73" s="1"/>
  <c r="E147" i="72" a="1"/>
  <c r="E147" i="72" s="1"/>
  <c r="E152" i="69" a="1"/>
  <c r="E152" i="69" s="1"/>
  <c r="E145" i="71" a="1"/>
  <c r="E145" i="71" s="1"/>
  <c r="E143" i="68" a="1"/>
  <c r="E143" i="68" s="1"/>
  <c r="E148" i="69" a="1"/>
  <c r="E148" i="69" s="1"/>
  <c r="E142" i="73" a="1"/>
  <c r="E142" i="73" s="1"/>
  <c r="E139" i="72" a="1"/>
  <c r="E139" i="72" s="1"/>
  <c r="E144" i="69" a="1"/>
  <c r="E144" i="69" s="1"/>
  <c r="E138" i="73" a="1"/>
  <c r="E138" i="73" s="1"/>
  <c r="E135" i="72" a="1"/>
  <c r="E135" i="72" s="1"/>
  <c r="E140" i="69" a="1"/>
  <c r="E140" i="69" s="1"/>
  <c r="E134" i="73" a="1"/>
  <c r="E134" i="73" s="1"/>
  <c r="E131" i="68" a="1"/>
  <c r="E131" i="68" s="1"/>
  <c r="E130" i="68" a="1"/>
  <c r="E130" i="68" s="1"/>
  <c r="E130" i="73" a="1"/>
  <c r="E130" i="73" s="1"/>
  <c r="E127" i="72" a="1"/>
  <c r="E127" i="72" s="1"/>
  <c r="E132" i="69" a="1"/>
  <c r="E132" i="69" s="1"/>
  <c r="E126" i="73" a="1"/>
  <c r="E126" i="73" s="1"/>
  <c r="E124" i="71" a="1"/>
  <c r="E124" i="71" s="1"/>
  <c r="E122" i="68" a="1"/>
  <c r="E122" i="68" s="1"/>
  <c r="E126" i="69" a="1"/>
  <c r="E126" i="69" s="1"/>
  <c r="E119" i="72" a="1"/>
  <c r="E119" i="72" s="1"/>
  <c r="E120" i="73" a="1"/>
  <c r="E120" i="73" s="1"/>
  <c r="E122" i="69" a="1"/>
  <c r="E122" i="69" s="1"/>
  <c r="E115" i="72" a="1"/>
  <c r="E115" i="72" s="1"/>
  <c r="E116" i="73" a="1"/>
  <c r="E116" i="73" s="1"/>
  <c r="E114" i="73" a="1"/>
  <c r="E114" i="73" s="1"/>
  <c r="E111" i="68" a="1"/>
  <c r="E111" i="68" s="1"/>
  <c r="E116" i="69" a="1"/>
  <c r="E116" i="69" s="1"/>
  <c r="E110" i="73" a="1"/>
  <c r="E110" i="73" s="1"/>
  <c r="E113" i="69" a="1"/>
  <c r="E113" i="69" s="1"/>
  <c r="E108" i="73" a="1"/>
  <c r="E108" i="73" s="1"/>
  <c r="E106" i="73" a="1"/>
  <c r="E106" i="73" s="1"/>
  <c r="E103" i="68" a="1"/>
  <c r="E103" i="68" s="1"/>
  <c r="E108" i="69" a="1"/>
  <c r="E108" i="69" s="1"/>
  <c r="E102" i="73" a="1"/>
  <c r="E102" i="73" s="1"/>
  <c r="E100" i="71" a="1"/>
  <c r="E100" i="71" s="1"/>
  <c r="E104" i="69" a="1"/>
  <c r="E104" i="69" s="1"/>
  <c r="E98" i="73" a="1"/>
  <c r="E98" i="73" s="1"/>
  <c r="E95" i="68" a="1"/>
  <c r="E95" i="68" s="1"/>
  <c r="E100" i="69" a="1"/>
  <c r="E100" i="69" s="1"/>
  <c r="E94" i="73" a="1"/>
  <c r="E94" i="73" s="1"/>
  <c r="E91" i="72" a="1"/>
  <c r="E91" i="72" s="1"/>
  <c r="E92" i="73" a="1"/>
  <c r="E92" i="73" s="1"/>
  <c r="E88" i="68" a="1"/>
  <c r="E88" i="68" s="1"/>
  <c r="E93" i="69" a="1"/>
  <c r="E93" i="69" s="1"/>
  <c r="E92" i="69" a="1"/>
  <c r="E92" i="69" s="1"/>
  <c r="E86" i="73" a="1"/>
  <c r="E86" i="73" s="1"/>
  <c r="E83" i="70" a="1"/>
  <c r="E83" i="70" s="1"/>
  <c r="E83" i="71" a="1"/>
  <c r="E83" i="71" s="1"/>
  <c r="E86" i="69" a="1"/>
  <c r="E86" i="69" s="1"/>
  <c r="E79" i="72" a="1"/>
  <c r="E79" i="72" s="1"/>
  <c r="E84" i="69" a="1"/>
  <c r="E84" i="69" s="1"/>
  <c r="E76" i="72" a="1"/>
  <c r="E76" i="72" s="1"/>
  <c r="E81" i="69" a="1"/>
  <c r="E81" i="69" s="1"/>
  <c r="E74" i="68" a="1"/>
  <c r="E74" i="68" s="1"/>
  <c r="E72" i="72" a="1"/>
  <c r="E72" i="72" s="1"/>
  <c r="E71" i="68" a="1"/>
  <c r="E71" i="68" s="1"/>
  <c r="E70" i="70" a="1"/>
  <c r="E70" i="70" s="1"/>
  <c r="E68" i="68" a="1"/>
  <c r="E68" i="68" s="1"/>
  <c r="E69" i="73" a="1"/>
  <c r="E69" i="73" s="1"/>
  <c r="E68" i="73" a="1"/>
  <c r="E68" i="73" s="1"/>
  <c r="E70" i="69" a="1"/>
  <c r="E70" i="69" s="1"/>
  <c r="E63" i="68" a="1"/>
  <c r="E63" i="68" s="1"/>
  <c r="E63" i="71" a="1"/>
  <c r="E63" i="71" s="1"/>
  <c r="E62" i="73" a="1"/>
  <c r="E62" i="73" s="1"/>
  <c r="E65" i="69" a="1"/>
  <c r="E65" i="69" s="1"/>
  <c r="E60" i="73" a="1"/>
  <c r="E60" i="73" s="1"/>
  <c r="E56" i="72" a="1"/>
  <c r="E56" i="72" s="1"/>
  <c r="E56" i="71" a="1"/>
  <c r="E56" i="71" s="1"/>
  <c r="E54" i="68" a="1"/>
  <c r="E54" i="68" s="1"/>
  <c r="E52" i="68" a="1"/>
  <c r="E52" i="68" s="1"/>
  <c r="E51" i="72" a="1"/>
  <c r="E51" i="72" s="1"/>
  <c r="E52" i="73" a="1"/>
  <c r="E52" i="73" s="1"/>
  <c r="E50" i="73" a="1"/>
  <c r="E50" i="73" s="1"/>
  <c r="E47" i="68" a="1"/>
  <c r="E47" i="68" s="1"/>
  <c r="E46" i="68" a="1"/>
  <c r="E46" i="68" s="1"/>
  <c r="E50" i="69" a="1"/>
  <c r="E50" i="69" s="1"/>
  <c r="E43" i="72" a="1"/>
  <c r="E43" i="72" s="1"/>
  <c r="E42" i="72" a="1"/>
  <c r="E42" i="72" s="1"/>
  <c r="E40" i="70" a="1"/>
  <c r="E40" i="70" s="1"/>
  <c r="E39" i="68" a="1"/>
  <c r="E39" i="68" s="1"/>
  <c r="E39" i="71" a="1"/>
  <c r="E39" i="71" s="1"/>
  <c r="E37" i="71" a="1"/>
  <c r="E37" i="71" s="1"/>
  <c r="E41" i="69" a="1"/>
  <c r="E41" i="69" s="1"/>
  <c r="E35" i="71" a="1"/>
  <c r="E35" i="71" s="1"/>
  <c r="E32" i="68" a="1"/>
  <c r="E32" i="68" s="1"/>
  <c r="E31" i="70" a="1"/>
  <c r="E31" i="70" s="1"/>
  <c r="E32" i="73" a="1"/>
  <c r="E32" i="73" s="1"/>
  <c r="E34" i="69" a="1"/>
  <c r="E34" i="69" s="1"/>
  <c r="E27" i="70" a="1"/>
  <c r="E27" i="70" s="1"/>
  <c r="E26" i="70" a="1"/>
  <c r="E26" i="70" s="1"/>
  <c r="E25" i="71" a="1"/>
  <c r="E25" i="71" s="1"/>
  <c r="E24" i="71" a="1"/>
  <c r="E24" i="71" s="1"/>
  <c r="E23" i="71" a="1"/>
  <c r="E23" i="71" s="1"/>
  <c r="E20" i="68" a="1"/>
  <c r="E20" i="68" s="1"/>
  <c r="E25" i="69" a="1"/>
  <c r="E25" i="69" s="1"/>
  <c r="E18" i="72" a="1"/>
  <c r="E18" i="72" s="1"/>
  <c r="E17" i="72" a="1"/>
  <c r="E17" i="72" s="1"/>
  <c r="D22" i="33"/>
  <c r="C22" i="33"/>
  <c r="B21" i="14"/>
  <c r="C21" i="14"/>
  <c r="AK101" i="11"/>
  <c r="AN101" i="11" s="1"/>
  <c r="AM101" i="11"/>
  <c r="U122" i="72"/>
  <c r="V122" i="72" s="1"/>
  <c r="B18" i="11"/>
  <c r="AL102" i="11" s="1"/>
  <c r="AM169" i="11"/>
  <c r="AM213" i="11"/>
  <c r="AM212" i="11"/>
  <c r="Y8" i="11"/>
  <c r="X8" i="11"/>
  <c r="T8" i="11"/>
  <c r="S8" i="11"/>
  <c r="AM167" i="11"/>
  <c r="AM197" i="11"/>
  <c r="AM191" i="11"/>
  <c r="AM165" i="11"/>
  <c r="AM207" i="11"/>
  <c r="AM223" i="11"/>
  <c r="AM202" i="11"/>
  <c r="AM181" i="11"/>
  <c r="AM221" i="11"/>
  <c r="AM200" i="11"/>
  <c r="AM180" i="11"/>
  <c r="AM166" i="11"/>
  <c r="AM210" i="11"/>
  <c r="AM189" i="11"/>
  <c r="AM186" i="11"/>
  <c r="AM218" i="11"/>
  <c r="AM199" i="11"/>
  <c r="AM178" i="11"/>
  <c r="AM215" i="11"/>
  <c r="AM198" i="11"/>
  <c r="AM175" i="11"/>
  <c r="AM222" i="11"/>
  <c r="AM208" i="11"/>
  <c r="AM194" i="11"/>
  <c r="AM176" i="11"/>
  <c r="AM220" i="11"/>
  <c r="AM205" i="11"/>
  <c r="AM190" i="11"/>
  <c r="AM170" i="11"/>
  <c r="F4" i="14"/>
  <c r="AM188" i="11"/>
  <c r="AM173" i="11"/>
  <c r="D5" i="29"/>
  <c r="AM183" i="11"/>
  <c r="AM168" i="11"/>
  <c r="N8" i="11"/>
  <c r="O8" i="11"/>
  <c r="AM216" i="11"/>
  <c r="AM206" i="11"/>
  <c r="AM196" i="11"/>
  <c r="AM184" i="11"/>
  <c r="AM174" i="11"/>
  <c r="AM164" i="11"/>
  <c r="AM163" i="11"/>
  <c r="AM214" i="11"/>
  <c r="AM204" i="11"/>
  <c r="AM192" i="11"/>
  <c r="AM182" i="11"/>
  <c r="AM172" i="11"/>
  <c r="AM219" i="11"/>
  <c r="AM211" i="11"/>
  <c r="AM203" i="11"/>
  <c r="AM195" i="11"/>
  <c r="AM187" i="11"/>
  <c r="AM179" i="11"/>
  <c r="AM171" i="11"/>
  <c r="AK163" i="11"/>
  <c r="AM217" i="11"/>
  <c r="AM209" i="11"/>
  <c r="AM201" i="11"/>
  <c r="AM193" i="11"/>
  <c r="AM185" i="11"/>
  <c r="AM177" i="11"/>
  <c r="O7" i="29"/>
  <c r="N7" i="29"/>
  <c r="J7" i="29"/>
  <c r="I7" i="29"/>
  <c r="S7" i="29"/>
  <c r="T7" i="29"/>
  <c r="Y7" i="29"/>
  <c r="X7" i="29"/>
  <c r="AN229" i="11"/>
  <c r="AN237" i="11"/>
  <c r="AN245" i="11"/>
  <c r="AN253" i="11"/>
  <c r="AN230" i="11"/>
  <c r="AN238" i="11"/>
  <c r="AN246" i="11"/>
  <c r="AN254" i="11"/>
  <c r="AN231" i="11"/>
  <c r="AN239" i="11"/>
  <c r="AN247" i="11"/>
  <c r="AN255" i="11"/>
  <c r="AN232" i="11"/>
  <c r="AN240" i="11"/>
  <c r="AN248" i="11"/>
  <c r="AN225" i="11"/>
  <c r="AN224" i="11" s="1"/>
  <c r="AN233" i="11"/>
  <c r="AN241" i="11"/>
  <c r="AN249" i="11"/>
  <c r="AN226" i="11"/>
  <c r="AN234" i="11"/>
  <c r="AN242" i="11"/>
  <c r="AN250" i="11"/>
  <c r="AN227" i="11"/>
  <c r="AN235" i="11"/>
  <c r="AN243" i="11"/>
  <c r="AN251" i="11"/>
  <c r="AN228" i="11"/>
  <c r="AN236" i="11"/>
  <c r="AN244" i="11"/>
  <c r="AN252" i="11"/>
  <c r="AK102"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255" i="11"/>
  <c r="AK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I8" i="11"/>
  <c r="J8" i="11"/>
  <c r="AK224"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E19" i="14" a="1"/>
  <c r="E19" i="14" s="1"/>
  <c r="E18" i="33" a="1"/>
  <c r="E18" i="33" s="1"/>
  <c r="E20" i="33" a="1"/>
  <c r="E20" i="33" s="1"/>
  <c r="A22" i="14"/>
  <c r="E21" i="14" a="1"/>
  <c r="E21" i="14" s="1"/>
  <c r="E22" i="33" a="1"/>
  <c r="E22" i="33" s="1"/>
  <c r="A23" i="33"/>
  <c r="H18" i="69" a="1"/>
  <c r="B23" i="33" a="1"/>
  <c r="B20" i="33" a="1"/>
  <c r="B19" i="33" a="1"/>
  <c r="D23" i="33" a="1"/>
  <c r="B17" i="33" a="1"/>
  <c r="C22" i="14" a="1"/>
  <c r="B22" i="33" a="1"/>
  <c r="B18" i="33" a="1"/>
  <c r="B21" i="33" a="1"/>
  <c r="C23" i="33" a="1"/>
  <c r="B22" i="14" a="1"/>
  <c r="H18" i="71" a="1"/>
  <c r="D192" i="27" l="1"/>
  <c r="C193" i="27"/>
  <c r="A123" i="11"/>
  <c r="A139" i="11"/>
  <c r="A121" i="11"/>
  <c r="A138" i="11"/>
  <c r="A132" i="11"/>
  <c r="A133" i="11"/>
  <c r="N118" i="11" a="1"/>
  <c r="N118" i="11" s="1"/>
  <c r="N94" i="11" a="1"/>
  <c r="N94" i="11" s="1"/>
  <c r="N119" i="11" a="1"/>
  <c r="N119" i="11" s="1"/>
  <c r="N117" i="11" a="1"/>
  <c r="N117" i="11" s="1"/>
  <c r="N110" i="11" a="1"/>
  <c r="N110" i="11" s="1"/>
  <c r="N115" i="11" a="1"/>
  <c r="N115" i="11" s="1"/>
  <c r="N114" i="11" a="1"/>
  <c r="N114" i="11" s="1"/>
  <c r="I107" i="11" a="1"/>
  <c r="I107" i="11" s="1"/>
  <c r="A124" i="11"/>
  <c r="A122" i="11"/>
  <c r="I105" i="11" a="1"/>
  <c r="I105" i="11" s="1"/>
  <c r="I104" i="11" a="1"/>
  <c r="I104" i="11" s="1"/>
  <c r="A127" i="11"/>
  <c r="I98" i="11" a="1"/>
  <c r="I98" i="11" s="1"/>
  <c r="N113" i="11" a="1"/>
  <c r="N113" i="11" s="1"/>
  <c r="N111" i="11" a="1"/>
  <c r="N111" i="11" s="1"/>
  <c r="N104" i="11" a="1"/>
  <c r="N104" i="11" s="1"/>
  <c r="N109" i="11" a="1"/>
  <c r="N109" i="11" s="1"/>
  <c r="N108" i="11" a="1"/>
  <c r="N108" i="11" s="1"/>
  <c r="I118" i="11" a="1"/>
  <c r="I118" i="11" s="1"/>
  <c r="I113" i="11" a="1"/>
  <c r="I113" i="11" s="1"/>
  <c r="I116" i="11" a="1"/>
  <c r="I116" i="11" s="1"/>
  <c r="I94" i="11" a="1"/>
  <c r="I94" i="11" s="1"/>
  <c r="I106" i="11" a="1"/>
  <c r="I106" i="11" s="1"/>
  <c r="I99" i="11" a="1"/>
  <c r="I99" i="11" s="1"/>
  <c r="I93" i="11" a="1"/>
  <c r="I93" i="11" s="1"/>
  <c r="N112" i="11" a="1"/>
  <c r="N112" i="11" s="1"/>
  <c r="N107" i="11" a="1"/>
  <c r="N107" i="11" s="1"/>
  <c r="N105" i="11" a="1"/>
  <c r="N105" i="11" s="1"/>
  <c r="N98" i="11" a="1"/>
  <c r="N98" i="11" s="1"/>
  <c r="N103" i="11" a="1"/>
  <c r="N103" i="11" s="1"/>
  <c r="N102" i="11" a="1"/>
  <c r="N102" i="11" s="1"/>
  <c r="I102" i="11" a="1"/>
  <c r="I102" i="11" s="1"/>
  <c r="I111" i="11" a="1"/>
  <c r="I111" i="11" s="1"/>
  <c r="N101" i="11" a="1"/>
  <c r="N101" i="11" s="1"/>
  <c r="N99" i="11" a="1"/>
  <c r="N99" i="11" s="1"/>
  <c r="N92" i="11" a="1"/>
  <c r="N92" i="11" s="1"/>
  <c r="N97" i="11" a="1"/>
  <c r="N97" i="11" s="1"/>
  <c r="N96" i="11" a="1"/>
  <c r="N96" i="11" s="1"/>
  <c r="I96" i="11" a="1"/>
  <c r="I96" i="11" s="1"/>
  <c r="I97" i="11" a="1"/>
  <c r="I97" i="11" s="1"/>
  <c r="I117" i="11" a="1"/>
  <c r="I117" i="11" s="1"/>
  <c r="I100" i="11" a="1"/>
  <c r="I100" i="11" s="1"/>
  <c r="A141" i="11"/>
  <c r="N106" i="11" a="1"/>
  <c r="N106" i="11" s="1"/>
  <c r="N100" i="11" a="1"/>
  <c r="N100" i="11" s="1"/>
  <c r="N95" i="11" a="1"/>
  <c r="N95" i="11" s="1"/>
  <c r="N93" i="11" a="1"/>
  <c r="N93" i="11" s="1"/>
  <c r="N91" i="11" a="1"/>
  <c r="N91" i="11" s="1"/>
  <c r="A134" i="11"/>
  <c r="I112" i="11" a="1"/>
  <c r="I112" i="11" s="1"/>
  <c r="I92" i="11" a="1"/>
  <c r="I92" i="11" s="1"/>
  <c r="I95" i="11" a="1"/>
  <c r="I95" i="11" s="1"/>
  <c r="A131" i="11"/>
  <c r="A136" i="11"/>
  <c r="A130" i="11"/>
  <c r="A129" i="11"/>
  <c r="I91" i="11" a="1"/>
  <c r="I91" i="11" s="1"/>
  <c r="I120" i="11" a="1"/>
  <c r="I120" i="11" s="1"/>
  <c r="A125" i="11"/>
  <c r="I119" i="11" a="1"/>
  <c r="I119" i="11" s="1"/>
  <c r="A140" i="11"/>
  <c r="A137" i="11"/>
  <c r="I115" i="11" a="1"/>
  <c r="I115" i="11" s="1"/>
  <c r="I114" i="11" a="1"/>
  <c r="I114" i="11" s="1"/>
  <c r="I108" i="11" a="1"/>
  <c r="I108" i="11" s="1"/>
  <c r="N116" i="11" a="1"/>
  <c r="N116" i="11" s="1"/>
  <c r="N120" i="11" a="1"/>
  <c r="N120" i="11" s="1"/>
  <c r="I101" i="11" a="1"/>
  <c r="I101" i="11" s="1"/>
  <c r="A128" i="11"/>
  <c r="A135" i="11"/>
  <c r="A126" i="11"/>
  <c r="I110" i="11" a="1"/>
  <c r="I110" i="11" s="1"/>
  <c r="I109" i="11" a="1"/>
  <c r="I109" i="11" s="1"/>
  <c r="I103" i="11" a="1"/>
  <c r="I103" i="11" s="1"/>
  <c r="I113" i="29" a="1"/>
  <c r="I113" i="29" s="1"/>
  <c r="I121" i="29" a="1"/>
  <c r="I121" i="29" s="1"/>
  <c r="I129" i="29" a="1"/>
  <c r="I129" i="29" s="1"/>
  <c r="I124" i="29" a="1"/>
  <c r="I124" i="29" s="1"/>
  <c r="I114" i="29" a="1"/>
  <c r="I114" i="29" s="1"/>
  <c r="I122" i="29" a="1"/>
  <c r="I122" i="29" s="1"/>
  <c r="I130" i="29" a="1"/>
  <c r="I130" i="29" s="1"/>
  <c r="I115" i="29" a="1"/>
  <c r="I115" i="29" s="1"/>
  <c r="I131" i="29" a="1"/>
  <c r="I131" i="29" s="1"/>
  <c r="I116" i="29" a="1"/>
  <c r="I116" i="29" s="1"/>
  <c r="I107" i="29" a="1"/>
  <c r="I107" i="29" s="1"/>
  <c r="I123" i="29" a="1"/>
  <c r="I123" i="29" s="1"/>
  <c r="I108" i="29" a="1"/>
  <c r="I108" i="29" s="1"/>
  <c r="I132" i="29" a="1"/>
  <c r="I132" i="29" s="1"/>
  <c r="I119" i="29" a="1"/>
  <c r="I119" i="29" s="1"/>
  <c r="I120" i="29" a="1"/>
  <c r="I120" i="29" s="1"/>
  <c r="I126" i="29" a="1"/>
  <c r="I126" i="29" s="1"/>
  <c r="I112" i="29" a="1"/>
  <c r="I112" i="29" s="1"/>
  <c r="I109" i="29" a="1"/>
  <c r="I109" i="29" s="1"/>
  <c r="I110" i="29" a="1"/>
  <c r="I110" i="29" s="1"/>
  <c r="I111" i="29" a="1"/>
  <c r="I111" i="29" s="1"/>
  <c r="I118" i="29" a="1"/>
  <c r="I118" i="29" s="1"/>
  <c r="I125" i="29" a="1"/>
  <c r="I125" i="29" s="1"/>
  <c r="I127" i="29" a="1"/>
  <c r="I127" i="29" s="1"/>
  <c r="I128" i="29" a="1"/>
  <c r="I128" i="29" s="1"/>
  <c r="I117" i="29" a="1"/>
  <c r="I117" i="29" s="1"/>
  <c r="N108" i="29" a="1"/>
  <c r="N108" i="29" s="1"/>
  <c r="N114" i="29" a="1"/>
  <c r="N114" i="29" s="1"/>
  <c r="N120" i="29" a="1"/>
  <c r="N120" i="29" s="1"/>
  <c r="N129" i="29" a="1"/>
  <c r="N129" i="29" s="1"/>
  <c r="N127" i="29" a="1"/>
  <c r="N127" i="29" s="1"/>
  <c r="N122" i="29" a="1"/>
  <c r="N122" i="29" s="1"/>
  <c r="N109" i="29" a="1"/>
  <c r="N109" i="29" s="1"/>
  <c r="N115" i="29" a="1"/>
  <c r="N115" i="29" s="1"/>
  <c r="N121" i="29" a="1"/>
  <c r="N121" i="29" s="1"/>
  <c r="N128" i="29" a="1"/>
  <c r="N128" i="29" s="1"/>
  <c r="N107" i="29" a="1"/>
  <c r="N107" i="29" s="1"/>
  <c r="N113" i="29" a="1"/>
  <c r="N113" i="29" s="1"/>
  <c r="N119" i="29" a="1"/>
  <c r="N119" i="29" s="1"/>
  <c r="N126" i="29" a="1"/>
  <c r="N126" i="29" s="1"/>
  <c r="N112" i="29" a="1"/>
  <c r="N112" i="29" s="1"/>
  <c r="N131" i="29" a="1"/>
  <c r="N131" i="29" s="1"/>
  <c r="N124" i="29" a="1"/>
  <c r="N124" i="29" s="1"/>
  <c r="N111" i="29" a="1"/>
  <c r="N111" i="29" s="1"/>
  <c r="N116" i="29" a="1"/>
  <c r="N116" i="29" s="1"/>
  <c r="N132" i="29" a="1"/>
  <c r="N132" i="29" s="1"/>
  <c r="N118" i="29" a="1"/>
  <c r="N118" i="29" s="1"/>
  <c r="N123" i="29" a="1"/>
  <c r="N123" i="29" s="1"/>
  <c r="N125" i="29" a="1"/>
  <c r="N125" i="29" s="1"/>
  <c r="N117" i="29" a="1"/>
  <c r="N117" i="29" s="1"/>
  <c r="N110" i="29" a="1"/>
  <c r="N110" i="29" s="1"/>
  <c r="N130" i="29" a="1"/>
  <c r="N130" i="29" s="1"/>
  <c r="L19" i="69"/>
  <c r="I17" i="73"/>
  <c r="G18" i="73" s="1"/>
  <c r="K17" i="73"/>
  <c r="O17" i="72"/>
  <c r="L17" i="72" s="1"/>
  <c r="H18" i="71"/>
  <c r="I18" i="71" s="1"/>
  <c r="F18" i="71" s="1"/>
  <c r="G19" i="71" s="1"/>
  <c r="H18" i="69"/>
  <c r="I18" i="69" s="1"/>
  <c r="F18" i="69" s="1"/>
  <c r="G19" i="69" s="1"/>
  <c r="I17" i="70"/>
  <c r="F17" i="70" s="1"/>
  <c r="I17" i="68"/>
  <c r="F17" i="68" s="1"/>
  <c r="O17" i="68"/>
  <c r="L17" i="68" s="1"/>
  <c r="I17" i="72"/>
  <c r="F17" i="72" s="1"/>
  <c r="C23" i="33"/>
  <c r="D23" i="33"/>
  <c r="B22" i="14"/>
  <c r="C22" i="14"/>
  <c r="S122" i="72"/>
  <c r="T123" i="72" s="1"/>
  <c r="B22" i="33"/>
  <c r="B20" i="33"/>
  <c r="B18" i="33"/>
  <c r="B23" i="33"/>
  <c r="B21" i="33"/>
  <c r="B19" i="33"/>
  <c r="B17" i="33"/>
  <c r="AN163" i="11"/>
  <c r="AN102" i="11"/>
  <c r="D9" i="11"/>
  <c r="Y9" i="11"/>
  <c r="X9" i="11"/>
  <c r="S9" i="11"/>
  <c r="T9" i="11"/>
  <c r="O9" i="11"/>
  <c r="N9" i="11"/>
  <c r="X8" i="29"/>
  <c r="Y8" i="29"/>
  <c r="S8" i="29"/>
  <c r="T8" i="29"/>
  <c r="I8" i="29"/>
  <c r="J8" i="29"/>
  <c r="N8" i="29"/>
  <c r="O8" i="29"/>
  <c r="I9" i="11"/>
  <c r="J9" i="11"/>
  <c r="A23" i="14"/>
  <c r="E22" i="14" a="1"/>
  <c r="E22" i="14" s="1"/>
  <c r="E23" i="33" a="1"/>
  <c r="E23" i="33" s="1"/>
  <c r="A24" i="33"/>
  <c r="B23" i="14" a="1"/>
  <c r="C23" i="14" a="1"/>
  <c r="B24" i="33" a="1"/>
  <c r="C24" i="33" a="1"/>
  <c r="D24" i="33" a="1"/>
  <c r="F5" i="14" a="1"/>
  <c r="H19" i="69" a="1"/>
  <c r="M19" i="69" a="1"/>
  <c r="H18" i="73" a="1"/>
  <c r="H19" i="71" a="1"/>
  <c r="A111" i="11" l="1"/>
  <c r="A117" i="11"/>
  <c r="D193" i="27"/>
  <c r="C194" i="27"/>
  <c r="A94" i="11"/>
  <c r="A97" i="11"/>
  <c r="A112" i="29"/>
  <c r="A96" i="11"/>
  <c r="A119" i="11"/>
  <c r="A114" i="11"/>
  <c r="A108" i="11"/>
  <c r="A110" i="11"/>
  <c r="A95" i="11"/>
  <c r="A122" i="29"/>
  <c r="A119" i="29"/>
  <c r="A115" i="11"/>
  <c r="N72" i="11" a="1"/>
  <c r="N72" i="11" s="1"/>
  <c r="A107" i="29"/>
  <c r="A109" i="11"/>
  <c r="I49" i="11" a="1"/>
  <c r="I49" i="11" s="1"/>
  <c r="A101" i="11"/>
  <c r="A91" i="11"/>
  <c r="N92" i="29" a="1"/>
  <c r="N92" i="29" s="1"/>
  <c r="N77" i="29" a="1"/>
  <c r="N77" i="29" s="1"/>
  <c r="N91" i="29" a="1"/>
  <c r="N91" i="29" s="1"/>
  <c r="I69" i="29" a="1"/>
  <c r="I69" i="29" s="1"/>
  <c r="A125" i="29"/>
  <c r="A111" i="29"/>
  <c r="I88" i="29" a="1"/>
  <c r="I88" i="29" s="1"/>
  <c r="I71" i="29" a="1"/>
  <c r="I71" i="29" s="1"/>
  <c r="A108" i="29"/>
  <c r="I75" i="29" a="1"/>
  <c r="I75" i="29" s="1"/>
  <c r="I84" i="29" a="1"/>
  <c r="I84" i="29" s="1"/>
  <c r="A114" i="29"/>
  <c r="A113" i="29"/>
  <c r="I52" i="11" a="1"/>
  <c r="I52" i="11" s="1"/>
  <c r="N73" i="11" a="1"/>
  <c r="N73" i="11" s="1"/>
  <c r="N70" i="11" a="1"/>
  <c r="N70" i="11" s="1"/>
  <c r="A120" i="11"/>
  <c r="N84" i="11" a="1"/>
  <c r="N84" i="11" s="1"/>
  <c r="A112" i="11"/>
  <c r="N44" i="11" a="1"/>
  <c r="N44" i="11" s="1"/>
  <c r="I72" i="11" a="1"/>
  <c r="I72" i="11" s="1"/>
  <c r="I44" i="11" a="1"/>
  <c r="I44" i="11" s="1"/>
  <c r="A93" i="11"/>
  <c r="A113" i="11"/>
  <c r="N57" i="11" a="1"/>
  <c r="N57" i="11" s="1"/>
  <c r="A98" i="11"/>
  <c r="I42" i="11" a="1"/>
  <c r="I42" i="11" s="1"/>
  <c r="N100" i="29" a="1"/>
  <c r="N100" i="29" s="1"/>
  <c r="N85" i="29" a="1"/>
  <c r="N85" i="29" s="1"/>
  <c r="A128" i="29"/>
  <c r="I79" i="29" a="1"/>
  <c r="I79" i="29" s="1"/>
  <c r="I72" i="29" a="1"/>
  <c r="I72" i="29" s="1"/>
  <c r="A126" i="29"/>
  <c r="I92" i="29" a="1"/>
  <c r="I92" i="29" s="1"/>
  <c r="I67" i="29" a="1"/>
  <c r="I67" i="29" s="1"/>
  <c r="I106" i="29" a="1"/>
  <c r="I106" i="29" s="1"/>
  <c r="I105" i="29" a="1"/>
  <c r="I105" i="29" s="1"/>
  <c r="N68" i="11" a="1"/>
  <c r="N68" i="11" s="1"/>
  <c r="I56" i="11" a="1"/>
  <c r="I56" i="11" s="1"/>
  <c r="I70" i="11" a="1"/>
  <c r="I70" i="11" s="1"/>
  <c r="A70" i="11" s="1"/>
  <c r="N83" i="11" a="1"/>
  <c r="N83" i="11" s="1"/>
  <c r="I68" i="11" a="1"/>
  <c r="I68" i="11" s="1"/>
  <c r="N85" i="11" a="1"/>
  <c r="N85" i="11" s="1"/>
  <c r="I66" i="11" a="1"/>
  <c r="I66" i="11" s="1"/>
  <c r="I89" i="11" a="1"/>
  <c r="I89" i="11" s="1"/>
  <c r="N47" i="11" a="1"/>
  <c r="N47" i="11" s="1"/>
  <c r="I82" i="11" a="1"/>
  <c r="I82" i="11" s="1"/>
  <c r="A102" i="11"/>
  <c r="N52" i="11" a="1"/>
  <c r="N52" i="11" s="1"/>
  <c r="I84" i="11" a="1"/>
  <c r="I84" i="11" s="1"/>
  <c r="I85" i="11" a="1"/>
  <c r="I85" i="11" s="1"/>
  <c r="N66" i="11" a="1"/>
  <c r="N66" i="11" s="1"/>
  <c r="N53" i="11" a="1"/>
  <c r="N53" i="11" s="1"/>
  <c r="N105" i="29" a="1"/>
  <c r="N105" i="29" s="1"/>
  <c r="N106" i="29" a="1"/>
  <c r="N106" i="29" s="1"/>
  <c r="N79" i="29" a="1"/>
  <c r="N79" i="29" s="1"/>
  <c r="N102" i="29" a="1"/>
  <c r="N102" i="29" s="1"/>
  <c r="I96" i="29" a="1"/>
  <c r="I96" i="29" s="1"/>
  <c r="A118" i="29"/>
  <c r="A110" i="29"/>
  <c r="I78" i="29" a="1"/>
  <c r="I78" i="29" s="1"/>
  <c r="I68" i="29" a="1"/>
  <c r="I68" i="29" s="1"/>
  <c r="A131" i="29"/>
  <c r="I98" i="29" a="1"/>
  <c r="I98" i="29" s="1"/>
  <c r="I97" i="29" a="1"/>
  <c r="I97" i="29" s="1"/>
  <c r="I65" i="11" a="1"/>
  <c r="I65" i="11" s="1"/>
  <c r="I43" i="11" a="1"/>
  <c r="I43" i="11" s="1"/>
  <c r="N59" i="11" a="1"/>
  <c r="N59" i="11" s="1"/>
  <c r="I74" i="11" a="1"/>
  <c r="I74" i="11" s="1"/>
  <c r="N80" i="11" a="1"/>
  <c r="N80" i="11" s="1"/>
  <c r="I53" i="11" a="1"/>
  <c r="I53" i="11" s="1"/>
  <c r="I78" i="11" a="1"/>
  <c r="I78" i="11" s="1"/>
  <c r="I58" i="11" a="1"/>
  <c r="I58" i="11" s="1"/>
  <c r="I80" i="11" a="1"/>
  <c r="I80" i="11" s="1"/>
  <c r="A99" i="11"/>
  <c r="I81" i="11" a="1"/>
  <c r="I81" i="11" s="1"/>
  <c r="N63" i="11" a="1"/>
  <c r="N63" i="11" s="1"/>
  <c r="A104" i="11"/>
  <c r="N71" i="11" a="1"/>
  <c r="N71" i="11" s="1"/>
  <c r="N94" i="29" a="1"/>
  <c r="N94" i="29" s="1"/>
  <c r="N96" i="29" a="1"/>
  <c r="N96" i="29" s="1"/>
  <c r="I86" i="29" a="1"/>
  <c r="I86" i="29" s="1"/>
  <c r="I70" i="29" a="1"/>
  <c r="I70" i="29" s="1"/>
  <c r="I93" i="29" a="1"/>
  <c r="I93" i="29" s="1"/>
  <c r="A115" i="29"/>
  <c r="I90" i="29" a="1"/>
  <c r="I90" i="29" s="1"/>
  <c r="A124" i="29"/>
  <c r="I89" i="29" a="1"/>
  <c r="I89" i="29" s="1"/>
  <c r="A103" i="11"/>
  <c r="N75" i="11" a="1"/>
  <c r="N75" i="11" s="1"/>
  <c r="I57" i="11" a="1"/>
  <c r="I57" i="11" s="1"/>
  <c r="I59" i="11" a="1"/>
  <c r="I59" i="11" s="1"/>
  <c r="I55" i="11" a="1"/>
  <c r="I55" i="11" s="1"/>
  <c r="I87" i="11" a="1"/>
  <c r="I87" i="11" s="1"/>
  <c r="N87" i="11" a="1"/>
  <c r="N87" i="11" s="1"/>
  <c r="I67" i="11" a="1"/>
  <c r="I67" i="11" s="1"/>
  <c r="I86" i="11" a="1"/>
  <c r="I86" i="11" s="1"/>
  <c r="N42" i="11" a="1"/>
  <c r="N42" i="11" s="1"/>
  <c r="I88" i="11" a="1"/>
  <c r="I88" i="11" s="1"/>
  <c r="N50" i="11" a="1"/>
  <c r="N50" i="11" s="1"/>
  <c r="N43" i="11" a="1"/>
  <c r="N43" i="11" s="1"/>
  <c r="A106" i="11"/>
  <c r="A118" i="11"/>
  <c r="A105" i="11"/>
  <c r="N67" i="11" a="1"/>
  <c r="N67" i="11" s="1"/>
  <c r="N87" i="29" a="1"/>
  <c r="N87" i="29" s="1"/>
  <c r="N98" i="29" a="1"/>
  <c r="N98" i="29" s="1"/>
  <c r="N101" i="29" a="1"/>
  <c r="N101" i="29" s="1"/>
  <c r="N90" i="29" a="1"/>
  <c r="N90" i="29" s="1"/>
  <c r="A127" i="29"/>
  <c r="A109" i="29"/>
  <c r="I101" i="29" a="1"/>
  <c r="I101" i="29" s="1"/>
  <c r="A120" i="29"/>
  <c r="I99" i="29" a="1"/>
  <c r="I99" i="29" s="1"/>
  <c r="I82" i="29" a="1"/>
  <c r="I82" i="29" s="1"/>
  <c r="I100" i="29" a="1"/>
  <c r="I100" i="29" s="1"/>
  <c r="I81" i="29" a="1"/>
  <c r="I81" i="29" s="1"/>
  <c r="I51" i="11" a="1"/>
  <c r="I51" i="11" s="1"/>
  <c r="I48" i="11" a="1"/>
  <c r="I48" i="11" s="1"/>
  <c r="N64" i="11" a="1"/>
  <c r="N64" i="11" s="1"/>
  <c r="N78" i="11" a="1"/>
  <c r="N78" i="11" s="1"/>
  <c r="I90" i="11" a="1"/>
  <c r="I90" i="11" s="1"/>
  <c r="N76" i="11" a="1"/>
  <c r="N76" i="11" s="1"/>
  <c r="N90" i="11" a="1"/>
  <c r="N90" i="11" s="1"/>
  <c r="I71" i="11" a="1"/>
  <c r="I71" i="11" s="1"/>
  <c r="I79" i="11" a="1"/>
  <c r="I79" i="11" s="1"/>
  <c r="N60" i="11" a="1"/>
  <c r="N60" i="11" s="1"/>
  <c r="N61" i="11" a="1"/>
  <c r="N61" i="11" s="1"/>
  <c r="N48" i="11" a="1"/>
  <c r="N48" i="11" s="1"/>
  <c r="N88" i="29" a="1"/>
  <c r="N88" i="29" s="1"/>
  <c r="N99" i="29" a="1"/>
  <c r="N99" i="29" s="1"/>
  <c r="N81" i="29" a="1"/>
  <c r="N81" i="29" s="1"/>
  <c r="N95" i="29" a="1"/>
  <c r="N95" i="29" s="1"/>
  <c r="N84" i="29" a="1"/>
  <c r="N84" i="29" s="1"/>
  <c r="I85" i="29" a="1"/>
  <c r="I85" i="29" s="1"/>
  <c r="I77" i="29" a="1"/>
  <c r="I77" i="29" s="1"/>
  <c r="A123" i="29"/>
  <c r="I83" i="29" a="1"/>
  <c r="I83" i="29" s="1"/>
  <c r="I74" i="29" a="1"/>
  <c r="I74" i="29" s="1"/>
  <c r="I73" i="29" a="1"/>
  <c r="I73" i="29" s="1"/>
  <c r="N77" i="11" a="1"/>
  <c r="N77" i="11" s="1"/>
  <c r="I63" i="11" a="1"/>
  <c r="I63" i="11" s="1"/>
  <c r="N79" i="11" a="1"/>
  <c r="N79" i="11" s="1"/>
  <c r="I61" i="11" a="1"/>
  <c r="I61" i="11" s="1"/>
  <c r="N89" i="11" a="1"/>
  <c r="N89" i="11" s="1"/>
  <c r="I73" i="11" a="1"/>
  <c r="I73" i="11" s="1"/>
  <c r="I83" i="11" a="1"/>
  <c r="I83" i="11" s="1"/>
  <c r="N51" i="11" a="1"/>
  <c r="N51" i="11" s="1"/>
  <c r="I69" i="11" a="1"/>
  <c r="I69" i="11" s="1"/>
  <c r="N65" i="11" a="1"/>
  <c r="N65" i="11" s="1"/>
  <c r="I54" i="11" a="1"/>
  <c r="I54" i="11" s="1"/>
  <c r="N62" i="11" a="1"/>
  <c r="N62" i="11" s="1"/>
  <c r="N93" i="29" a="1"/>
  <c r="N93" i="29" s="1"/>
  <c r="N86" i="29" a="1"/>
  <c r="N86" i="29" s="1"/>
  <c r="N82" i="29" a="1"/>
  <c r="N82" i="29" s="1"/>
  <c r="N89" i="29" a="1"/>
  <c r="N89" i="29" s="1"/>
  <c r="N103" i="29" a="1"/>
  <c r="N103" i="29" s="1"/>
  <c r="N78" i="29" a="1"/>
  <c r="N78" i="29" s="1"/>
  <c r="I102" i="29" a="1"/>
  <c r="I102" i="29" s="1"/>
  <c r="I94" i="29" a="1"/>
  <c r="I94" i="29" s="1"/>
  <c r="I80" i="29" a="1"/>
  <c r="I80" i="29" s="1"/>
  <c r="I103" i="29" a="1"/>
  <c r="I103" i="29" s="1"/>
  <c r="I76" i="29" a="1"/>
  <c r="I76" i="29" s="1"/>
  <c r="A130" i="29"/>
  <c r="A129" i="29"/>
  <c r="I46" i="11" a="1"/>
  <c r="I46" i="11" s="1"/>
  <c r="N49" i="11" a="1"/>
  <c r="N49" i="11" s="1"/>
  <c r="N74" i="11" a="1"/>
  <c r="N74" i="11" s="1"/>
  <c r="N82" i="11" a="1"/>
  <c r="N82" i="11" s="1"/>
  <c r="N86" i="11" a="1"/>
  <c r="N86" i="11" s="1"/>
  <c r="I77" i="11" a="1"/>
  <c r="I77" i="11" s="1"/>
  <c r="I75" i="11" a="1"/>
  <c r="I75" i="11" s="1"/>
  <c r="N58" i="11" a="1"/>
  <c r="N58" i="11" s="1"/>
  <c r="I47" i="11" a="1"/>
  <c r="I47" i="11" s="1"/>
  <c r="A116" i="11"/>
  <c r="N56" i="11" a="1"/>
  <c r="N56" i="11" s="1"/>
  <c r="I45" i="11" a="1"/>
  <c r="I45" i="11" s="1"/>
  <c r="N80" i="29" a="1"/>
  <c r="N80" i="29" s="1"/>
  <c r="N104" i="29" a="1"/>
  <c r="N104" i="29" s="1"/>
  <c r="N83" i="29" a="1"/>
  <c r="N83" i="29" s="1"/>
  <c r="N97" i="29" a="1"/>
  <c r="N97" i="29" s="1"/>
  <c r="A117" i="29"/>
  <c r="I104" i="29" a="1"/>
  <c r="I104" i="29" s="1"/>
  <c r="I95" i="29" a="1"/>
  <c r="I95" i="29" s="1"/>
  <c r="I87" i="29" a="1"/>
  <c r="I87" i="29" s="1"/>
  <c r="A132" i="29"/>
  <c r="I91" i="29" a="1"/>
  <c r="I91" i="29" s="1"/>
  <c r="A116" i="29"/>
  <c r="A121" i="29"/>
  <c r="I50" i="11" a="1"/>
  <c r="I50" i="11" s="1"/>
  <c r="I76" i="11" a="1"/>
  <c r="I76" i="11" s="1"/>
  <c r="N81" i="11" a="1"/>
  <c r="N81" i="11" s="1"/>
  <c r="I62" i="11" a="1"/>
  <c r="I62" i="11" s="1"/>
  <c r="I64" i="11" a="1"/>
  <c r="I64" i="11" s="1"/>
  <c r="I60" i="11" a="1"/>
  <c r="I60" i="11" s="1"/>
  <c r="A92" i="11"/>
  <c r="A100" i="11"/>
  <c r="N45" i="11" a="1"/>
  <c r="N45" i="11" s="1"/>
  <c r="N55" i="11" a="1"/>
  <c r="N55" i="11" s="1"/>
  <c r="N46" i="11" a="1"/>
  <c r="N46" i="11" s="1"/>
  <c r="N88" i="11" a="1"/>
  <c r="N88" i="11" s="1"/>
  <c r="N54" i="11" a="1"/>
  <c r="N54" i="11" s="1"/>
  <c r="A107" i="11"/>
  <c r="N69" i="11" a="1"/>
  <c r="N69" i="11" s="1"/>
  <c r="M19" i="69"/>
  <c r="H18" i="73"/>
  <c r="I18" i="73" s="1"/>
  <c r="F18" i="73" s="1"/>
  <c r="G19" i="73" s="1"/>
  <c r="L18" i="73"/>
  <c r="N41" i="11" a="1"/>
  <c r="N41" i="11" s="1"/>
  <c r="H19" i="71"/>
  <c r="I19" i="71" s="1"/>
  <c r="F19" i="71" s="1"/>
  <c r="G20" i="71" s="1"/>
  <c r="G18" i="68"/>
  <c r="G18" i="72"/>
  <c r="G18" i="70"/>
  <c r="M18" i="72"/>
  <c r="M18" i="68"/>
  <c r="C23" i="14"/>
  <c r="B23" i="14"/>
  <c r="D24" i="33"/>
  <c r="C24" i="33"/>
  <c r="B24" i="33"/>
  <c r="H19" i="69"/>
  <c r="I19" i="69" s="1"/>
  <c r="F19" i="69" s="1"/>
  <c r="F5" i="14"/>
  <c r="J14" i="14" s="1"/>
  <c r="K14" i="14" s="1"/>
  <c r="X10" i="11"/>
  <c r="Y10" i="11"/>
  <c r="T10" i="11"/>
  <c r="S10" i="11"/>
  <c r="N10" i="11"/>
  <c r="O10" i="11"/>
  <c r="N9" i="29"/>
  <c r="O9" i="29"/>
  <c r="J9" i="29"/>
  <c r="I9" i="29"/>
  <c r="T9" i="29"/>
  <c r="S9" i="29"/>
  <c r="X9" i="29"/>
  <c r="Y9" i="29"/>
  <c r="J10" i="11"/>
  <c r="I10" i="11"/>
  <c r="A24" i="14"/>
  <c r="E23" i="14" a="1"/>
  <c r="E23" i="14" s="1"/>
  <c r="E24" i="33" a="1"/>
  <c r="E24" i="33" s="1"/>
  <c r="A25" i="33"/>
  <c r="E5" i="14"/>
  <c r="H18" i="68" a="1"/>
  <c r="H18" i="72" a="1"/>
  <c r="N18" i="72" a="1"/>
  <c r="M18" i="73" a="1"/>
  <c r="C25" i="33" a="1"/>
  <c r="U123" i="72" a="1"/>
  <c r="B25" i="33" a="1"/>
  <c r="C24" i="14" a="1"/>
  <c r="D25" i="33" a="1"/>
  <c r="B24" i="14" a="1"/>
  <c r="N18" i="68" a="1"/>
  <c r="H20" i="71" a="1"/>
  <c r="H18" i="70" a="1"/>
  <c r="H19" i="73" a="1"/>
  <c r="A49" i="11" l="1"/>
  <c r="D194" i="27"/>
  <c r="A62" i="11"/>
  <c r="A61" i="11"/>
  <c r="A67" i="11"/>
  <c r="C195" i="27"/>
  <c r="A77" i="29"/>
  <c r="A60" i="11"/>
  <c r="A104" i="29"/>
  <c r="A77" i="11"/>
  <c r="A102" i="29"/>
  <c r="A64" i="11"/>
  <c r="A47" i="11"/>
  <c r="A99" i="29"/>
  <c r="A68" i="11"/>
  <c r="A87" i="29"/>
  <c r="A95" i="29"/>
  <c r="A101" i="29"/>
  <c r="A83" i="11"/>
  <c r="A73" i="11"/>
  <c r="A75" i="11"/>
  <c r="A85" i="29"/>
  <c r="A96" i="29"/>
  <c r="A44" i="11"/>
  <c r="A63" i="11"/>
  <c r="A87" i="11"/>
  <c r="A91" i="29"/>
  <c r="N72" i="29" a="1"/>
  <c r="N72" i="29" s="1"/>
  <c r="A72" i="29" s="1"/>
  <c r="A106" i="29"/>
  <c r="A76" i="11"/>
  <c r="A50" i="11"/>
  <c r="A92" i="29"/>
  <c r="A72" i="11"/>
  <c r="A100" i="29"/>
  <c r="A57" i="11"/>
  <c r="A103" i="29"/>
  <c r="A71" i="11"/>
  <c r="A85" i="11"/>
  <c r="A90" i="11"/>
  <c r="A80" i="11"/>
  <c r="A84" i="11"/>
  <c r="N50" i="29" a="1"/>
  <c r="N50" i="29" s="1"/>
  <c r="A83" i="29"/>
  <c r="N36" i="29" a="1"/>
  <c r="N36" i="29" s="1"/>
  <c r="A82" i="29"/>
  <c r="A88" i="11"/>
  <c r="I52" i="29" a="1"/>
  <c r="I52" i="29" s="1"/>
  <c r="A98" i="29"/>
  <c r="N69" i="29" a="1"/>
  <c r="N69" i="29" s="1"/>
  <c r="A69" i="29" s="1"/>
  <c r="N60" i="29" a="1"/>
  <c r="N60" i="29" s="1"/>
  <c r="N35" i="29" a="1"/>
  <c r="N35" i="29" s="1"/>
  <c r="A88" i="29"/>
  <c r="N41" i="29" a="1"/>
  <c r="N41" i="29" s="1"/>
  <c r="N40" i="29" a="1"/>
  <c r="N40" i="29" s="1"/>
  <c r="I56" i="29" a="1"/>
  <c r="I56" i="29" s="1"/>
  <c r="N73" i="29" a="1"/>
  <c r="N73" i="29" s="1"/>
  <c r="A73" i="29" s="1"/>
  <c r="A74" i="11"/>
  <c r="A82" i="11"/>
  <c r="A56" i="11"/>
  <c r="N37" i="29" a="1"/>
  <c r="N37" i="29" s="1"/>
  <c r="A42" i="11"/>
  <c r="N52" i="29" a="1"/>
  <c r="N52" i="29" s="1"/>
  <c r="N49" i="29" a="1"/>
  <c r="N49" i="29" s="1"/>
  <c r="N45" i="29" a="1"/>
  <c r="N45" i="29" s="1"/>
  <c r="A46" i="11"/>
  <c r="A54" i="11"/>
  <c r="N38" i="29" a="1"/>
  <c r="N38" i="29" s="1"/>
  <c r="N42" i="29" a="1"/>
  <c r="N42" i="29" s="1"/>
  <c r="A86" i="11"/>
  <c r="A93" i="29"/>
  <c r="N59" i="29" a="1"/>
  <c r="N59" i="29" s="1"/>
  <c r="A81" i="11"/>
  <c r="I59" i="29" a="1"/>
  <c r="I59" i="29" s="1"/>
  <c r="N54" i="29" a="1"/>
  <c r="N54" i="29" s="1"/>
  <c r="I53" i="29" a="1"/>
  <c r="I53" i="29" s="1"/>
  <c r="N46" i="29" a="1"/>
  <c r="N46" i="29" s="1"/>
  <c r="A80" i="29"/>
  <c r="N64" i="29" a="1"/>
  <c r="N64" i="29" s="1"/>
  <c r="N61" i="29" a="1"/>
  <c r="N61" i="29" s="1"/>
  <c r="A89" i="29"/>
  <c r="N62" i="29" a="1"/>
  <c r="N62" i="29" s="1"/>
  <c r="A43" i="11"/>
  <c r="A89" i="11"/>
  <c r="N33" i="29" a="1"/>
  <c r="N33" i="29" s="1"/>
  <c r="A84" i="29"/>
  <c r="N70" i="29" a="1"/>
  <c r="N70" i="29" s="1"/>
  <c r="A70" i="29" s="1"/>
  <c r="N39" i="29" a="1"/>
  <c r="N39" i="29" s="1"/>
  <c r="I63" i="29" a="1"/>
  <c r="I63" i="29" s="1"/>
  <c r="I65" i="29" a="1"/>
  <c r="I65" i="29" s="1"/>
  <c r="I58" i="29" a="1"/>
  <c r="I58" i="29" s="1"/>
  <c r="N68" i="29" a="1"/>
  <c r="N68" i="29" s="1"/>
  <c r="A68" i="29" s="1"/>
  <c r="A94" i="29"/>
  <c r="N74" i="29" a="1"/>
  <c r="N74" i="29" s="1"/>
  <c r="A74" i="29" s="1"/>
  <c r="A69" i="11"/>
  <c r="N47" i="29" a="1"/>
  <c r="N47" i="29" s="1"/>
  <c r="A48" i="11"/>
  <c r="N67" i="29" a="1"/>
  <c r="N67" i="29" s="1"/>
  <c r="A67" i="29" s="1"/>
  <c r="I61" i="29" a="1"/>
  <c r="I61" i="29" s="1"/>
  <c r="N75" i="29" a="1"/>
  <c r="N75" i="29" s="1"/>
  <c r="A75" i="29" s="1"/>
  <c r="A65" i="11"/>
  <c r="I64" i="29" a="1"/>
  <c r="I64" i="29" s="1"/>
  <c r="N44" i="29" a="1"/>
  <c r="N44" i="29" s="1"/>
  <c r="A66" i="11"/>
  <c r="A105" i="29"/>
  <c r="N71" i="29" a="1"/>
  <c r="N71" i="29" s="1"/>
  <c r="A71" i="29" s="1"/>
  <c r="N66" i="29" a="1"/>
  <c r="N66" i="29" s="1"/>
  <c r="I66" i="29" a="1"/>
  <c r="I66" i="29" s="1"/>
  <c r="A79" i="11"/>
  <c r="A51" i="11"/>
  <c r="N53" i="29" a="1"/>
  <c r="N53" i="29" s="1"/>
  <c r="A90" i="29"/>
  <c r="A86" i="29"/>
  <c r="N57" i="29" a="1"/>
  <c r="N57" i="29" s="1"/>
  <c r="A58" i="11"/>
  <c r="A78" i="29"/>
  <c r="A79" i="29"/>
  <c r="N51" i="29" a="1"/>
  <c r="N51" i="29" s="1"/>
  <c r="N43" i="29" a="1"/>
  <c r="N43" i="29" s="1"/>
  <c r="I57" i="29" a="1"/>
  <c r="I57" i="29" s="1"/>
  <c r="N34" i="29" a="1"/>
  <c r="N34" i="29" s="1"/>
  <c r="I60" i="29" a="1"/>
  <c r="I60" i="29" s="1"/>
  <c r="A81" i="29"/>
  <c r="A55" i="11"/>
  <c r="A78" i="11"/>
  <c r="A97" i="29"/>
  <c r="I54" i="29" a="1"/>
  <c r="I54" i="29" s="1"/>
  <c r="N65" i="29" a="1"/>
  <c r="N65" i="29" s="1"/>
  <c r="I55" i="29" a="1"/>
  <c r="I55" i="29" s="1"/>
  <c r="A52" i="11"/>
  <c r="A45" i="11"/>
  <c r="N55" i="29" a="1"/>
  <c r="N55" i="29" s="1"/>
  <c r="I62" i="29" a="1"/>
  <c r="I62" i="29" s="1"/>
  <c r="N58" i="29" a="1"/>
  <c r="N58" i="29" s="1"/>
  <c r="A59" i="11"/>
  <c r="N48" i="29" a="1"/>
  <c r="N48" i="29" s="1"/>
  <c r="A53" i="11"/>
  <c r="N63" i="29" a="1"/>
  <c r="N63" i="29" s="1"/>
  <c r="N76" i="29" a="1"/>
  <c r="N76" i="29" s="1"/>
  <c r="A76" i="29" s="1"/>
  <c r="N56" i="29" a="1"/>
  <c r="N56" i="29" s="1"/>
  <c r="N19" i="69"/>
  <c r="K19" i="69" s="1"/>
  <c r="M18" i="73"/>
  <c r="H19" i="73"/>
  <c r="I19" i="73" s="1"/>
  <c r="F19" i="73" s="1"/>
  <c r="G20" i="73" s="1"/>
  <c r="N32" i="29" a="1"/>
  <c r="N32" i="29" s="1"/>
  <c r="H18" i="68"/>
  <c r="I18" i="68" s="1"/>
  <c r="F18" i="68" s="1"/>
  <c r="G19" i="68" s="1"/>
  <c r="N18" i="72"/>
  <c r="H18" i="70"/>
  <c r="I18" i="70" s="1"/>
  <c r="F18" i="70" s="1"/>
  <c r="G19" i="70" s="1"/>
  <c r="N18" i="68"/>
  <c r="O18" i="68" s="1"/>
  <c r="L18" i="68" s="1"/>
  <c r="M19" i="68" s="1"/>
  <c r="H20" i="71"/>
  <c r="I20" i="71" s="1"/>
  <c r="F20" i="71" s="1"/>
  <c r="G21" i="71" s="1"/>
  <c r="H18" i="72"/>
  <c r="I18" i="72" s="1"/>
  <c r="F18" i="72" s="1"/>
  <c r="C25" i="33"/>
  <c r="D25" i="33"/>
  <c r="B25" i="33"/>
  <c r="C24" i="14"/>
  <c r="B24" i="14"/>
  <c r="U123" i="72"/>
  <c r="V123" i="72" s="1"/>
  <c r="G20" i="69"/>
  <c r="Y11" i="11"/>
  <c r="X11" i="11"/>
  <c r="T11" i="11"/>
  <c r="S11" i="11"/>
  <c r="O11" i="11"/>
  <c r="N11" i="11"/>
  <c r="X10" i="29"/>
  <c r="Y10" i="29"/>
  <c r="T10" i="29"/>
  <c r="S10" i="29"/>
  <c r="J10" i="29"/>
  <c r="I10" i="29"/>
  <c r="N10" i="29"/>
  <c r="O10" i="29"/>
  <c r="I11" i="11"/>
  <c r="J11" i="11"/>
  <c r="I41" i="11" a="1"/>
  <c r="I41" i="11" s="1"/>
  <c r="A25" i="14"/>
  <c r="E24" i="14" a="1"/>
  <c r="E24" i="14" s="1"/>
  <c r="E25" i="33" a="1"/>
  <c r="E25" i="33" s="1"/>
  <c r="A26" i="33"/>
  <c r="H21" i="71" a="1"/>
  <c r="D26" i="33" a="1"/>
  <c r="B25" i="14" a="1"/>
  <c r="C25" i="14" a="1"/>
  <c r="C26" i="33" a="1"/>
  <c r="H19" i="70" a="1"/>
  <c r="N19" i="68" a="1"/>
  <c r="B26" i="33" a="1"/>
  <c r="H20" i="73" a="1"/>
  <c r="H20" i="69" a="1"/>
  <c r="H19" i="68" a="1"/>
  <c r="A60" i="29" l="1"/>
  <c r="C196" i="27"/>
  <c r="C218" i="27" s="1" a="1"/>
  <c r="D195" i="27"/>
  <c r="I39" i="29" a="1"/>
  <c r="I39" i="29" s="1"/>
  <c r="A39" i="29" s="1"/>
  <c r="A66" i="29"/>
  <c r="A56" i="29"/>
  <c r="A62" i="29"/>
  <c r="A63" i="29"/>
  <c r="A61" i="29"/>
  <c r="A64" i="29"/>
  <c r="I34" i="29" a="1"/>
  <c r="I34" i="29" s="1"/>
  <c r="A34" i="29" s="1"/>
  <c r="A57" i="29"/>
  <c r="S41" i="11" a="1"/>
  <c r="S41" i="11" s="1"/>
  <c r="X41" i="11" a="1"/>
  <c r="X41" i="11" s="1"/>
  <c r="I51" i="29" a="1"/>
  <c r="I51" i="29" s="1"/>
  <c r="A51" i="29" s="1"/>
  <c r="I42" i="29" a="1"/>
  <c r="I42" i="29" s="1"/>
  <c r="A42" i="29" s="1"/>
  <c r="I48" i="29" a="1"/>
  <c r="I48" i="29" s="1"/>
  <c r="A48" i="29" s="1"/>
  <c r="I38" i="29" a="1"/>
  <c r="I38" i="29" s="1"/>
  <c r="A38" i="29" s="1"/>
  <c r="I36" i="29" a="1"/>
  <c r="I36" i="29" s="1"/>
  <c r="A36" i="29" s="1"/>
  <c r="A59" i="29"/>
  <c r="I49" i="29" a="1"/>
  <c r="I49" i="29" s="1"/>
  <c r="A49" i="29" s="1"/>
  <c r="A58" i="29"/>
  <c r="I41" i="29" a="1"/>
  <c r="I41" i="29" s="1"/>
  <c r="A41" i="29" s="1"/>
  <c r="I37" i="29" a="1"/>
  <c r="I37" i="29" s="1"/>
  <c r="A37" i="29" s="1"/>
  <c r="I47" i="29" a="1"/>
  <c r="I47" i="29" s="1"/>
  <c r="A47" i="29" s="1"/>
  <c r="A55" i="29"/>
  <c r="I33" i="29" a="1"/>
  <c r="I33" i="29" s="1"/>
  <c r="A33" i="29" s="1"/>
  <c r="A65" i="29"/>
  <c r="I40" i="29" a="1"/>
  <c r="I40" i="29" s="1"/>
  <c r="A40" i="29" s="1"/>
  <c r="I44" i="29" a="1"/>
  <c r="I44" i="29" s="1"/>
  <c r="A44" i="29" s="1"/>
  <c r="I46" i="29" a="1"/>
  <c r="I46" i="29" s="1"/>
  <c r="A46" i="29" s="1"/>
  <c r="A54" i="29"/>
  <c r="I32" i="29" a="1"/>
  <c r="I32" i="29" s="1"/>
  <c r="A53" i="29"/>
  <c r="I43" i="29" a="1"/>
  <c r="I43" i="29" s="1"/>
  <c r="A43" i="29" s="1"/>
  <c r="I50" i="29" a="1"/>
  <c r="I50" i="29" s="1"/>
  <c r="A50" i="29" s="1"/>
  <c r="I45" i="29" a="1"/>
  <c r="I45" i="29" s="1"/>
  <c r="A45" i="29" s="1"/>
  <c r="I35" i="29" a="1"/>
  <c r="I35" i="29" s="1"/>
  <c r="A35" i="29" s="1"/>
  <c r="A52" i="29"/>
  <c r="N18" i="73"/>
  <c r="K18" i="73" s="1"/>
  <c r="L20" i="69"/>
  <c r="H20" i="73"/>
  <c r="I20" i="73" s="1"/>
  <c r="F20" i="73" s="1"/>
  <c r="G21" i="73" s="1"/>
  <c r="O18" i="72"/>
  <c r="L18" i="72" s="1"/>
  <c r="N19" i="68"/>
  <c r="O19" i="68" s="1"/>
  <c r="L19" i="68" s="1"/>
  <c r="M20" i="68" s="1"/>
  <c r="H19" i="68"/>
  <c r="I19" i="68" s="1"/>
  <c r="F19" i="68" s="1"/>
  <c r="G20" i="68" s="1"/>
  <c r="H19" i="70"/>
  <c r="I19" i="70" s="1"/>
  <c r="F19" i="70" s="1"/>
  <c r="G20" i="70" s="1"/>
  <c r="H21" i="71"/>
  <c r="I21" i="71" s="1"/>
  <c r="F21" i="71" s="1"/>
  <c r="G22" i="71" s="1"/>
  <c r="G19" i="72"/>
  <c r="D26" i="33"/>
  <c r="C26" i="33"/>
  <c r="B26" i="33"/>
  <c r="B25" i="14"/>
  <c r="C25" i="14"/>
  <c r="H20" i="69"/>
  <c r="S123" i="72"/>
  <c r="T124" i="72" s="1"/>
  <c r="N11" i="29"/>
  <c r="O11" i="29"/>
  <c r="J11" i="29"/>
  <c r="I11" i="29"/>
  <c r="T11" i="29"/>
  <c r="S11" i="29"/>
  <c r="S32" i="29" s="1" a="1"/>
  <c r="S32" i="29" s="1"/>
  <c r="Y11" i="29"/>
  <c r="X11" i="29"/>
  <c r="X32" i="29" s="1" a="1"/>
  <c r="X32" i="29" s="1"/>
  <c r="A26" i="14"/>
  <c r="E25" i="14" a="1"/>
  <c r="E25" i="14" s="1"/>
  <c r="E26" i="33" a="1"/>
  <c r="E26" i="33" s="1"/>
  <c r="A27" i="33"/>
  <c r="C26" i="14" a="1"/>
  <c r="H21" i="73" a="1"/>
  <c r="B26" i="14" a="1"/>
  <c r="B27" i="33" a="1"/>
  <c r="M20" i="69" a="1"/>
  <c r="C27" i="33" a="1"/>
  <c r="D27" i="33" a="1"/>
  <c r="N20" i="68" a="1"/>
  <c r="H22" i="71" a="1"/>
  <c r="H20" i="68" a="1"/>
  <c r="H20" i="70" a="1"/>
  <c r="H19" i="72" a="1"/>
  <c r="C218" i="27" l="1"/>
  <c r="A41" i="11"/>
  <c r="D221" i="27" s="1"/>
  <c r="M219" i="27"/>
  <c r="M220" i="27"/>
  <c r="M221" i="27"/>
  <c r="J219" i="27"/>
  <c r="J221" i="27"/>
  <c r="J220" i="27"/>
  <c r="J243" i="27" s="1" a="1"/>
  <c r="J243" i="27" s="1"/>
  <c r="G219" i="27"/>
  <c r="G220" i="27"/>
  <c r="G221" i="27"/>
  <c r="G218" i="27"/>
  <c r="M218" i="27"/>
  <c r="D196" i="27"/>
  <c r="C230" i="27" s="1" a="1"/>
  <c r="F230" i="27" a="1"/>
  <c r="I230" i="27" a="1"/>
  <c r="L230" i="27" a="1"/>
  <c r="J218" i="27"/>
  <c r="D219" i="27"/>
  <c r="D220" i="27"/>
  <c r="A32" i="29"/>
  <c r="L19" i="73"/>
  <c r="M20" i="69"/>
  <c r="H21" i="73"/>
  <c r="I21" i="73" s="1"/>
  <c r="F21" i="73" s="1"/>
  <c r="G22" i="73" s="1"/>
  <c r="M19" i="72"/>
  <c r="H22" i="71"/>
  <c r="I22" i="71" s="1"/>
  <c r="F22" i="71" s="1"/>
  <c r="G23" i="71" s="1"/>
  <c r="H19" i="72"/>
  <c r="I19" i="72" s="1"/>
  <c r="F19" i="72" s="1"/>
  <c r="H20" i="70"/>
  <c r="I20" i="70" s="1"/>
  <c r="F20" i="70" s="1"/>
  <c r="G21" i="70" s="1"/>
  <c r="H20" i="68"/>
  <c r="I20" i="68" s="1"/>
  <c r="F20" i="68" s="1"/>
  <c r="G21" i="68" s="1"/>
  <c r="N20" i="68"/>
  <c r="O20" i="68" s="1"/>
  <c r="L20" i="68" s="1"/>
  <c r="M21" i="68" s="1"/>
  <c r="C26" i="14"/>
  <c r="B26" i="14"/>
  <c r="C27" i="33"/>
  <c r="D27" i="33"/>
  <c r="B27" i="33"/>
  <c r="I20" i="69"/>
  <c r="F20" i="69" s="1"/>
  <c r="G16" i="14"/>
  <c r="L16" i="14"/>
  <c r="M17" i="14" s="1"/>
  <c r="F16" i="14"/>
  <c r="G17" i="14" s="1"/>
  <c r="A27" i="14"/>
  <c r="E26" i="14" a="1"/>
  <c r="E26" i="14" s="1"/>
  <c r="E27" i="33" a="1"/>
  <c r="E27" i="33" s="1"/>
  <c r="A28" i="33"/>
  <c r="H21" i="68" a="1"/>
  <c r="B27" i="14" a="1"/>
  <c r="H17" i="14" a="1"/>
  <c r="N21" i="68" a="1"/>
  <c r="H23" i="71" a="1"/>
  <c r="M19" i="73" a="1"/>
  <c r="U17" i="14" a="1"/>
  <c r="U124" i="72" a="1"/>
  <c r="H22" i="73" a="1"/>
  <c r="B28" i="33" a="1"/>
  <c r="D28" i="33" a="1"/>
  <c r="C28" i="33" a="1"/>
  <c r="C27" i="14" a="1"/>
  <c r="H21" i="70" a="1"/>
  <c r="N19" i="72" a="1"/>
  <c r="N17" i="14" a="1"/>
  <c r="G243" i="27" l="1" a="1"/>
  <c r="G243" i="27" s="1"/>
  <c r="M235" i="27"/>
  <c r="M234" i="27"/>
  <c r="M233" i="27"/>
  <c r="M232" i="27"/>
  <c r="M231" i="27"/>
  <c r="J233" i="27"/>
  <c r="J232" i="27"/>
  <c r="J231" i="27"/>
  <c r="G234" i="27"/>
  <c r="G233" i="27"/>
  <c r="G232" i="27"/>
  <c r="G231" i="27"/>
  <c r="L230" i="27"/>
  <c r="M230" i="27" s="1"/>
  <c r="I230" i="27"/>
  <c r="J230" i="27" s="1"/>
  <c r="J244" i="27" s="1" a="1"/>
  <c r="J244" i="27" s="1"/>
  <c r="F230" i="27"/>
  <c r="G230" i="27" s="1"/>
  <c r="D231" i="27"/>
  <c r="D232" i="27"/>
  <c r="D233" i="27"/>
  <c r="D234" i="27"/>
  <c r="D218" i="27"/>
  <c r="D243" i="27" s="1" a="1"/>
  <c r="D243" i="27" s="1"/>
  <c r="C230" i="27"/>
  <c r="D230" i="27" s="1"/>
  <c r="M19" i="73"/>
  <c r="N20" i="69"/>
  <c r="K20" i="69" s="1"/>
  <c r="H22" i="73"/>
  <c r="I22" i="73" s="1"/>
  <c r="F22" i="73" s="1"/>
  <c r="G23" i="73" s="1"/>
  <c r="N19" i="72"/>
  <c r="H21" i="68"/>
  <c r="I21" i="68" s="1"/>
  <c r="F21" i="68" s="1"/>
  <c r="G22" i="68" s="1"/>
  <c r="H21" i="70"/>
  <c r="I21" i="70" s="1"/>
  <c r="F21" i="70" s="1"/>
  <c r="G22" i="70" s="1"/>
  <c r="H23" i="71"/>
  <c r="I23" i="71" s="1"/>
  <c r="F23" i="71" s="1"/>
  <c r="G24" i="71" s="1"/>
  <c r="N21" i="68"/>
  <c r="O21" i="68" s="1"/>
  <c r="L21" i="68" s="1"/>
  <c r="M22" i="68" s="1"/>
  <c r="G20" i="72"/>
  <c r="B27" i="14"/>
  <c r="C27" i="14"/>
  <c r="D28" i="33"/>
  <c r="C28" i="33"/>
  <c r="B28" i="33"/>
  <c r="N17" i="14"/>
  <c r="H17" i="14"/>
  <c r="U17" i="14"/>
  <c r="V17" i="14" s="1"/>
  <c r="S17" i="14" s="1"/>
  <c r="T18" i="14" s="1"/>
  <c r="U124" i="72"/>
  <c r="V124" i="72" s="1"/>
  <c r="G21" i="69"/>
  <c r="A28" i="14"/>
  <c r="E27" i="14" a="1"/>
  <c r="E27" i="14" s="1"/>
  <c r="E28" i="33" a="1"/>
  <c r="E28" i="33" s="1"/>
  <c r="A29" i="33"/>
  <c r="D29" i="33" a="1"/>
  <c r="B29" i="33" a="1"/>
  <c r="H22" i="68" a="1"/>
  <c r="C29" i="33" a="1"/>
  <c r="N22" i="68" a="1"/>
  <c r="H24" i="71" a="1"/>
  <c r="B28" i="14" a="1"/>
  <c r="H23" i="73" a="1"/>
  <c r="C28" i="14" a="1"/>
  <c r="H20" i="72" a="1"/>
  <c r="H21" i="69" a="1"/>
  <c r="H22" i="70" a="1"/>
  <c r="U18" i="14" a="1"/>
  <c r="G244" i="27" l="1" a="1"/>
  <c r="G244" i="27" s="1"/>
  <c r="N19" i="73"/>
  <c r="K19" i="73" s="1"/>
  <c r="L21" i="69"/>
  <c r="H23" i="73"/>
  <c r="I23" i="73" s="1"/>
  <c r="F23" i="73" s="1"/>
  <c r="G24" i="73" s="1"/>
  <c r="O19" i="72"/>
  <c r="L19" i="72" s="1"/>
  <c r="H20" i="72"/>
  <c r="I20" i="72" s="1"/>
  <c r="F20" i="72" s="1"/>
  <c r="N22" i="68"/>
  <c r="O22" i="68" s="1"/>
  <c r="L22" i="68" s="1"/>
  <c r="M23" i="68" s="1"/>
  <c r="H24" i="71"/>
  <c r="I24" i="71" s="1"/>
  <c r="F24" i="71" s="1"/>
  <c r="G25" i="71" s="1"/>
  <c r="H22" i="70"/>
  <c r="I22" i="70" s="1"/>
  <c r="F22" i="70" s="1"/>
  <c r="G23" i="70" s="1"/>
  <c r="H22" i="68"/>
  <c r="I22" i="68" s="1"/>
  <c r="F22" i="68" s="1"/>
  <c r="G23" i="68" s="1"/>
  <c r="C28" i="14"/>
  <c r="B28" i="14"/>
  <c r="D29" i="33"/>
  <c r="C29" i="33"/>
  <c r="B29" i="33"/>
  <c r="U18" i="14"/>
  <c r="V18" i="14" s="1"/>
  <c r="S18" i="14" s="1"/>
  <c r="T19" i="14" s="1"/>
  <c r="H21" i="69"/>
  <c r="S124" i="72"/>
  <c r="T125" i="72" s="1"/>
  <c r="A29" i="14"/>
  <c r="E28" i="14" a="1"/>
  <c r="E28" i="14" s="1"/>
  <c r="E29" i="33" a="1"/>
  <c r="E29" i="33" s="1"/>
  <c r="A30" i="33"/>
  <c r="U19" i="14" a="1"/>
  <c r="D30" i="33" a="1"/>
  <c r="C29" i="14" a="1"/>
  <c r="B29" i="14" a="1"/>
  <c r="B30" i="33" a="1"/>
  <c r="H23" i="70" a="1"/>
  <c r="H23" i="68" a="1"/>
  <c r="C30" i="33" a="1"/>
  <c r="H24" i="73" a="1"/>
  <c r="M21" i="69" a="1"/>
  <c r="H25" i="71" a="1"/>
  <c r="N23" i="68" a="1"/>
  <c r="L20" i="73" l="1"/>
  <c r="M21" i="69"/>
  <c r="N21" i="69" s="1"/>
  <c r="K21" i="69" s="1"/>
  <c r="L22" i="69" s="1"/>
  <c r="H24" i="73"/>
  <c r="I24" i="73" s="1"/>
  <c r="F24" i="73" s="1"/>
  <c r="G25" i="73" s="1"/>
  <c r="M20" i="72"/>
  <c r="H23" i="70"/>
  <c r="I23" i="70" s="1"/>
  <c r="F23" i="70" s="1"/>
  <c r="G24" i="70" s="1"/>
  <c r="H25" i="71"/>
  <c r="I25" i="71" s="1"/>
  <c r="F25" i="71" s="1"/>
  <c r="G26" i="71" s="1"/>
  <c r="N23" i="68"/>
  <c r="O23" i="68" s="1"/>
  <c r="L23" i="68" s="1"/>
  <c r="M24" i="68" s="1"/>
  <c r="H23" i="68"/>
  <c r="I23" i="68" s="1"/>
  <c r="F23" i="68" s="1"/>
  <c r="G24" i="68" s="1"/>
  <c r="G21" i="72"/>
  <c r="C29" i="14"/>
  <c r="B29" i="14"/>
  <c r="D30" i="33"/>
  <c r="C30" i="33"/>
  <c r="B30" i="33"/>
  <c r="U19" i="14"/>
  <c r="V19" i="14" s="1"/>
  <c r="S19" i="14" s="1"/>
  <c r="T20" i="14" s="1"/>
  <c r="I21" i="69"/>
  <c r="F21" i="69" s="1"/>
  <c r="A30" i="14"/>
  <c r="E29" i="14" a="1"/>
  <c r="E29" i="14" s="1"/>
  <c r="E30" i="33" a="1"/>
  <c r="E30" i="33" s="1"/>
  <c r="A31" i="33"/>
  <c r="M20" i="73" a="1"/>
  <c r="H21" i="72" a="1"/>
  <c r="H25" i="73" a="1"/>
  <c r="C30" i="14" a="1"/>
  <c r="D31" i="33" a="1"/>
  <c r="H26" i="71" a="1"/>
  <c r="N24" i="68" a="1"/>
  <c r="B30" i="14" a="1"/>
  <c r="C31" i="33" a="1"/>
  <c r="B31" i="33" a="1"/>
  <c r="N20" i="72" a="1"/>
  <c r="H24" i="68" a="1"/>
  <c r="U125" i="72" a="1"/>
  <c r="H24" i="70" a="1"/>
  <c r="M22" i="69" a="1"/>
  <c r="M20" i="73" l="1"/>
  <c r="M22" i="69"/>
  <c r="N22" i="69" s="1"/>
  <c r="H25" i="73"/>
  <c r="I25" i="73" s="1"/>
  <c r="F25" i="73" s="1"/>
  <c r="G26" i="73" s="1"/>
  <c r="N20" i="72"/>
  <c r="H26" i="71"/>
  <c r="I26" i="71" s="1"/>
  <c r="F26" i="71" s="1"/>
  <c r="G27" i="71" s="1"/>
  <c r="H21" i="72"/>
  <c r="I21" i="72" s="1"/>
  <c r="F21" i="72" s="1"/>
  <c r="H24" i="68"/>
  <c r="I24" i="68" s="1"/>
  <c r="F24" i="68" s="1"/>
  <c r="G25" i="68" s="1"/>
  <c r="N24" i="68"/>
  <c r="O24" i="68" s="1"/>
  <c r="L24" i="68" s="1"/>
  <c r="M25" i="68" s="1"/>
  <c r="H24" i="70"/>
  <c r="I24" i="70" s="1"/>
  <c r="F24" i="70" s="1"/>
  <c r="G25" i="70" s="1"/>
  <c r="B30" i="14"/>
  <c r="C30" i="14"/>
  <c r="C31" i="33"/>
  <c r="D31" i="33"/>
  <c r="B31" i="33"/>
  <c r="U125" i="72"/>
  <c r="V125" i="72" s="1"/>
  <c r="G22" i="69"/>
  <c r="A31" i="14"/>
  <c r="E30" i="14" a="1"/>
  <c r="E30" i="14" s="1"/>
  <c r="E31" i="33" a="1"/>
  <c r="E31" i="33" s="1"/>
  <c r="A32" i="33"/>
  <c r="B31" i="14" a="1"/>
  <c r="B32" i="33" a="1"/>
  <c r="D32" i="33" a="1"/>
  <c r="N25" i="68" a="1"/>
  <c r="U20" i="14" a="1"/>
  <c r="C32" i="33" a="1"/>
  <c r="H26" i="73" a="1"/>
  <c r="C31" i="14" a="1"/>
  <c r="H22" i="69" a="1"/>
  <c r="H25" i="70" a="1"/>
  <c r="H27" i="71" a="1"/>
  <c r="H25" i="68" a="1"/>
  <c r="N20" i="73" l="1"/>
  <c r="K20" i="73" s="1"/>
  <c r="K22" i="69"/>
  <c r="H26" i="73"/>
  <c r="I26" i="73" s="1"/>
  <c r="F26" i="73" s="1"/>
  <c r="G27" i="73" s="1"/>
  <c r="O20" i="72"/>
  <c r="L20" i="72" s="1"/>
  <c r="N25" i="68"/>
  <c r="O25" i="68" s="1"/>
  <c r="L25" i="68" s="1"/>
  <c r="M26" i="68" s="1"/>
  <c r="H25" i="68"/>
  <c r="I25" i="68" s="1"/>
  <c r="F25" i="68" s="1"/>
  <c r="G26" i="68" s="1"/>
  <c r="H27" i="71"/>
  <c r="I27" i="71" s="1"/>
  <c r="F27" i="71" s="1"/>
  <c r="G28" i="71" s="1"/>
  <c r="H25" i="70"/>
  <c r="I25" i="70" s="1"/>
  <c r="F25" i="70" s="1"/>
  <c r="G26" i="70" s="1"/>
  <c r="G22" i="72"/>
  <c r="C31" i="14"/>
  <c r="B31" i="14"/>
  <c r="C32" i="33"/>
  <c r="D32" i="33"/>
  <c r="B32" i="33"/>
  <c r="H22" i="69"/>
  <c r="U20" i="14"/>
  <c r="V20" i="14" s="1"/>
  <c r="S20" i="14" s="1"/>
  <c r="T21" i="14" s="1"/>
  <c r="S125" i="72"/>
  <c r="T126" i="72" s="1"/>
  <c r="A32" i="14"/>
  <c r="E31" i="14" a="1"/>
  <c r="E31" i="14" s="1"/>
  <c r="E32" i="33" a="1"/>
  <c r="E32" i="33" s="1"/>
  <c r="A33" i="33"/>
  <c r="C32" i="14" a="1"/>
  <c r="B33" i="33" a="1"/>
  <c r="H27" i="73" a="1"/>
  <c r="H26" i="70" a="1"/>
  <c r="H26" i="68" a="1"/>
  <c r="H22" i="72" a="1"/>
  <c r="C33" i="33" a="1"/>
  <c r="D33" i="33" a="1"/>
  <c r="N26" i="68" a="1"/>
  <c r="B32" i="14" a="1"/>
  <c r="H28" i="71" a="1"/>
  <c r="L21" i="73" l="1"/>
  <c r="L23" i="69"/>
  <c r="H27" i="73"/>
  <c r="I27" i="73" s="1"/>
  <c r="F27" i="73" s="1"/>
  <c r="G28" i="73" s="1"/>
  <c r="M21" i="72"/>
  <c r="H22" i="72"/>
  <c r="I22" i="72" s="1"/>
  <c r="F22" i="72" s="1"/>
  <c r="H26" i="70"/>
  <c r="I26" i="70" s="1"/>
  <c r="F26" i="70" s="1"/>
  <c r="G27" i="70" s="1"/>
  <c r="H28" i="71"/>
  <c r="I28" i="71" s="1"/>
  <c r="F28" i="71" s="1"/>
  <c r="G29" i="71" s="1"/>
  <c r="H26" i="68"/>
  <c r="I26" i="68" s="1"/>
  <c r="F26" i="68" s="1"/>
  <c r="G27" i="68" s="1"/>
  <c r="N26" i="68"/>
  <c r="O26" i="68" s="1"/>
  <c r="L26" i="68" s="1"/>
  <c r="M27" i="68" s="1"/>
  <c r="C33" i="33"/>
  <c r="D33" i="33"/>
  <c r="B33" i="33"/>
  <c r="B32" i="14"/>
  <c r="C32" i="14"/>
  <c r="I22" i="69"/>
  <c r="F22" i="69" s="1"/>
  <c r="A33" i="14"/>
  <c r="E32" i="14" a="1"/>
  <c r="E32" i="14" s="1"/>
  <c r="E33" i="33" a="1"/>
  <c r="E33" i="33" s="1"/>
  <c r="A34" i="33"/>
  <c r="B34" i="33" a="1"/>
  <c r="M23" i="69" a="1"/>
  <c r="M21" i="73" a="1"/>
  <c r="C34" i="33" a="1"/>
  <c r="H28" i="73" a="1"/>
  <c r="H27" i="70" a="1"/>
  <c r="D34" i="33" a="1"/>
  <c r="C33" i="14" a="1"/>
  <c r="H27" i="68" a="1"/>
  <c r="N21" i="72" a="1"/>
  <c r="B33" i="14" a="1"/>
  <c r="U126" i="72" a="1"/>
  <c r="H29" i="71" a="1"/>
  <c r="N27" i="68" a="1"/>
  <c r="M21" i="73" l="1"/>
  <c r="M23" i="69"/>
  <c r="H28" i="73"/>
  <c r="I28" i="73" s="1"/>
  <c r="F28" i="73" s="1"/>
  <c r="G29" i="73" s="1"/>
  <c r="N21" i="72"/>
  <c r="N27" i="68"/>
  <c r="O27" i="68" s="1"/>
  <c r="L27" i="68" s="1"/>
  <c r="M28" i="68" s="1"/>
  <c r="H27" i="68"/>
  <c r="I27" i="68" s="1"/>
  <c r="F27" i="68" s="1"/>
  <c r="G28" i="68" s="1"/>
  <c r="H29" i="71"/>
  <c r="I29" i="71" s="1"/>
  <c r="F29" i="71" s="1"/>
  <c r="G30" i="71" s="1"/>
  <c r="H27" i="70"/>
  <c r="I27" i="70" s="1"/>
  <c r="F27" i="70" s="1"/>
  <c r="G28" i="70" s="1"/>
  <c r="G23" i="72"/>
  <c r="D34" i="33"/>
  <c r="C34" i="33"/>
  <c r="B34" i="33"/>
  <c r="B33" i="14"/>
  <c r="C33" i="14"/>
  <c r="U126" i="72"/>
  <c r="V126" i="72" s="1"/>
  <c r="G23" i="69"/>
  <c r="E34" i="33" a="1"/>
  <c r="E34" i="33" s="1"/>
  <c r="A34" i="14"/>
  <c r="E33" i="14" a="1"/>
  <c r="E33" i="14" s="1"/>
  <c r="A35" i="33"/>
  <c r="B34" i="14" a="1"/>
  <c r="C35" i="33" a="1"/>
  <c r="D35" i="33" a="1"/>
  <c r="C34" i="14" a="1"/>
  <c r="U21" i="14" a="1"/>
  <c r="H29" i="73" a="1"/>
  <c r="N28" i="68" a="1"/>
  <c r="H23" i="69" a="1"/>
  <c r="H30" i="71" a="1"/>
  <c r="B35" i="33" a="1"/>
  <c r="H28" i="68" a="1"/>
  <c r="H28" i="70" a="1"/>
  <c r="H23" i="72" a="1"/>
  <c r="N21" i="73" l="1"/>
  <c r="K21" i="73" s="1"/>
  <c r="N23" i="69"/>
  <c r="K23" i="69" s="1"/>
  <c r="H29" i="73"/>
  <c r="I29" i="73" s="1"/>
  <c r="F29" i="73" s="1"/>
  <c r="G30" i="73" s="1"/>
  <c r="O21" i="72"/>
  <c r="L21" i="72" s="1"/>
  <c r="H28" i="70"/>
  <c r="I28" i="70" s="1"/>
  <c r="F28" i="70" s="1"/>
  <c r="G29" i="70" s="1"/>
  <c r="H23" i="72"/>
  <c r="I23" i="72" s="1"/>
  <c r="F23" i="72" s="1"/>
  <c r="H28" i="68"/>
  <c r="I28" i="68" s="1"/>
  <c r="F28" i="68" s="1"/>
  <c r="G29" i="68" s="1"/>
  <c r="H30" i="71"/>
  <c r="I30" i="71" s="1"/>
  <c r="F30" i="71" s="1"/>
  <c r="G31" i="71" s="1"/>
  <c r="N28" i="68"/>
  <c r="O28" i="68" s="1"/>
  <c r="L28" i="68" s="1"/>
  <c r="M29" i="68" s="1"/>
  <c r="C34" i="14"/>
  <c r="B34" i="14"/>
  <c r="B35" i="33"/>
  <c r="D35" i="33"/>
  <c r="C35" i="33"/>
  <c r="H23" i="69"/>
  <c r="U21" i="14"/>
  <c r="V21" i="14" s="1"/>
  <c r="S21" i="14" s="1"/>
  <c r="T22" i="14" s="1"/>
  <c r="S126" i="72"/>
  <c r="T127" i="72" s="1"/>
  <c r="A35" i="14"/>
  <c r="E34" i="14" a="1"/>
  <c r="E34" i="14" s="1"/>
  <c r="E35" i="33" a="1"/>
  <c r="E35" i="33" s="1"/>
  <c r="A36" i="33"/>
  <c r="C36" i="33" a="1"/>
  <c r="B35" i="14" a="1"/>
  <c r="N29" i="68" a="1"/>
  <c r="H29" i="68" a="1"/>
  <c r="H30" i="73" a="1"/>
  <c r="C35" i="14" a="1"/>
  <c r="D36" i="33" a="1"/>
  <c r="B36" i="33" a="1"/>
  <c r="H29" i="70" a="1"/>
  <c r="H31" i="71" a="1"/>
  <c r="L22" i="73" l="1"/>
  <c r="L24" i="69"/>
  <c r="H30" i="73"/>
  <c r="I30" i="73" s="1"/>
  <c r="F30" i="73" s="1"/>
  <c r="G31" i="73" s="1"/>
  <c r="M22" i="72"/>
  <c r="N29" i="68"/>
  <c r="O29" i="68" s="1"/>
  <c r="L29" i="68" s="1"/>
  <c r="M30" i="68" s="1"/>
  <c r="H31" i="71"/>
  <c r="I31" i="71" s="1"/>
  <c r="F31" i="71" s="1"/>
  <c r="G32" i="71" s="1"/>
  <c r="H29" i="68"/>
  <c r="I29" i="68" s="1"/>
  <c r="F29" i="68" s="1"/>
  <c r="G30" i="68" s="1"/>
  <c r="H29" i="70"/>
  <c r="I29" i="70" s="1"/>
  <c r="F29" i="70" s="1"/>
  <c r="G30" i="70" s="1"/>
  <c r="G24" i="72"/>
  <c r="C36" i="33"/>
  <c r="D36" i="33"/>
  <c r="B36" i="33"/>
  <c r="C35" i="14"/>
  <c r="B35" i="14"/>
  <c r="I23" i="69"/>
  <c r="F23" i="69" s="1"/>
  <c r="A36" i="14"/>
  <c r="E35" i="14" a="1"/>
  <c r="E35" i="14" s="1"/>
  <c r="E36" i="33" a="1"/>
  <c r="E36" i="33" s="1"/>
  <c r="A37" i="33"/>
  <c r="C37" i="33" a="1"/>
  <c r="D37" i="33" a="1"/>
  <c r="M22" i="73" a="1"/>
  <c r="C36" i="14" a="1"/>
  <c r="U127" i="72" a="1"/>
  <c r="B37" i="33" a="1"/>
  <c r="H30" i="68" a="1"/>
  <c r="M24" i="69" a="1"/>
  <c r="N30" i="68" a="1"/>
  <c r="N22" i="72" a="1"/>
  <c r="B36" i="14" a="1"/>
  <c r="H32" i="71" a="1"/>
  <c r="H31" i="73" a="1"/>
  <c r="H24" i="72" a="1"/>
  <c r="H30" i="70" a="1"/>
  <c r="M22" i="73" l="1"/>
  <c r="M24" i="69"/>
  <c r="N24" i="69" s="1"/>
  <c r="K24" i="69" s="1"/>
  <c r="H31" i="73"/>
  <c r="I31" i="73" s="1"/>
  <c r="F31" i="73" s="1"/>
  <c r="G32" i="73" s="1"/>
  <c r="N22" i="72"/>
  <c r="N30" i="68"/>
  <c r="O30" i="68" s="1"/>
  <c r="L30" i="68" s="1"/>
  <c r="M31" i="68" s="1"/>
  <c r="H24" i="72"/>
  <c r="I24" i="72" s="1"/>
  <c r="F24" i="72" s="1"/>
  <c r="H30" i="70"/>
  <c r="I30" i="70" s="1"/>
  <c r="F30" i="70" s="1"/>
  <c r="G31" i="70" s="1"/>
  <c r="H30" i="68"/>
  <c r="I30" i="68" s="1"/>
  <c r="F30" i="68" s="1"/>
  <c r="G31" i="68" s="1"/>
  <c r="H32" i="71"/>
  <c r="I32" i="71" s="1"/>
  <c r="F32" i="71" s="1"/>
  <c r="G33" i="71" s="1"/>
  <c r="C36" i="14"/>
  <c r="B36" i="14"/>
  <c r="C37" i="33"/>
  <c r="B37" i="33"/>
  <c r="D37" i="33"/>
  <c r="U127" i="72"/>
  <c r="V127" i="72" s="1"/>
  <c r="G24" i="69"/>
  <c r="A37" i="14"/>
  <c r="E36" i="14" a="1"/>
  <c r="E36" i="14" s="1"/>
  <c r="E37" i="33" a="1"/>
  <c r="E37" i="33" s="1"/>
  <c r="A38" i="33"/>
  <c r="C37" i="14" a="1"/>
  <c r="D38" i="33" a="1"/>
  <c r="H31" i="70" a="1"/>
  <c r="C38" i="33" a="1"/>
  <c r="H32" i="73" a="1"/>
  <c r="B38" i="33" a="1"/>
  <c r="B37" i="14" a="1"/>
  <c r="U22" i="14" a="1"/>
  <c r="H24" i="69" a="1"/>
  <c r="N31" i="68" a="1"/>
  <c r="H31" i="68" a="1"/>
  <c r="H33" i="71" a="1"/>
  <c r="N22" i="73" l="1"/>
  <c r="K22" i="73" s="1"/>
  <c r="L25" i="69"/>
  <c r="H32" i="73"/>
  <c r="I32" i="73" s="1"/>
  <c r="F32" i="73" s="1"/>
  <c r="G33" i="73" s="1"/>
  <c r="O22" i="72"/>
  <c r="L22" i="72" s="1"/>
  <c r="H33" i="71"/>
  <c r="I33" i="71" s="1"/>
  <c r="F33" i="71" s="1"/>
  <c r="G34" i="71" s="1"/>
  <c r="H31" i="68"/>
  <c r="I31" i="68" s="1"/>
  <c r="F31" i="68" s="1"/>
  <c r="G32" i="68" s="1"/>
  <c r="H31" i="70"/>
  <c r="I31" i="70" s="1"/>
  <c r="F31" i="70" s="1"/>
  <c r="G32" i="70" s="1"/>
  <c r="N31" i="68"/>
  <c r="O31" i="68" s="1"/>
  <c r="L31" i="68" s="1"/>
  <c r="M32" i="68" s="1"/>
  <c r="G25" i="72"/>
  <c r="B37" i="14"/>
  <c r="C37" i="14"/>
  <c r="B38" i="33"/>
  <c r="C38" i="33"/>
  <c r="D38" i="33"/>
  <c r="H24" i="69"/>
  <c r="U22" i="14"/>
  <c r="V22" i="14" s="1"/>
  <c r="S22" i="14" s="1"/>
  <c r="T23" i="14" s="1"/>
  <c r="S127" i="72"/>
  <c r="T128" i="72" s="1"/>
  <c r="A38" i="14"/>
  <c r="E37" i="14" a="1"/>
  <c r="E37" i="14" s="1"/>
  <c r="E38" i="33" a="1"/>
  <c r="E38" i="33" s="1"/>
  <c r="A39" i="33"/>
  <c r="C39" i="33" a="1"/>
  <c r="D39" i="33" a="1"/>
  <c r="H25" i="72" a="1"/>
  <c r="B38" i="14" a="1"/>
  <c r="H32" i="70" a="1"/>
  <c r="C38" i="14" a="1"/>
  <c r="H34" i="71" a="1"/>
  <c r="B39" i="33" a="1"/>
  <c r="H32" i="68" a="1"/>
  <c r="M25" i="69" a="1"/>
  <c r="H33" i="73" a="1"/>
  <c r="N32" i="68" a="1"/>
  <c r="L23" i="73" l="1"/>
  <c r="M25" i="69"/>
  <c r="N25" i="69" s="1"/>
  <c r="K25" i="69" s="1"/>
  <c r="L26" i="69" s="1"/>
  <c r="H33" i="73"/>
  <c r="I33" i="73" s="1"/>
  <c r="F33" i="73" s="1"/>
  <c r="G34" i="73" s="1"/>
  <c r="M23" i="72"/>
  <c r="H34" i="71"/>
  <c r="I34" i="71" s="1"/>
  <c r="F34" i="71" s="1"/>
  <c r="G35" i="71" s="1"/>
  <c r="H25" i="72"/>
  <c r="I25" i="72" s="1"/>
  <c r="F25" i="72" s="1"/>
  <c r="N32" i="68"/>
  <c r="O32" i="68" s="1"/>
  <c r="L32" i="68" s="1"/>
  <c r="M33" i="68" s="1"/>
  <c r="H32" i="70"/>
  <c r="I32" i="70" s="1"/>
  <c r="F32" i="70" s="1"/>
  <c r="G33" i="70" s="1"/>
  <c r="H32" i="68"/>
  <c r="I32" i="68" s="1"/>
  <c r="F32" i="68" s="1"/>
  <c r="G33" i="68" s="1"/>
  <c r="B38" i="14"/>
  <c r="C38" i="14"/>
  <c r="B39" i="33"/>
  <c r="D39" i="33"/>
  <c r="C39" i="33"/>
  <c r="I24" i="69"/>
  <c r="F24" i="69" s="1"/>
  <c r="A39" i="14"/>
  <c r="E38" i="14" a="1"/>
  <c r="E38" i="14" s="1"/>
  <c r="E39" i="33" a="1"/>
  <c r="E39" i="33" s="1"/>
  <c r="A40" i="33"/>
  <c r="D40" i="33" a="1"/>
  <c r="C40" i="33" a="1"/>
  <c r="N33" i="68" a="1"/>
  <c r="B40" i="33" a="1"/>
  <c r="N23" i="72" a="1"/>
  <c r="M26" i="69" a="1"/>
  <c r="C39" i="14" a="1"/>
  <c r="H34" i="73" a="1"/>
  <c r="B39" i="14" a="1"/>
  <c r="H35" i="71" a="1"/>
  <c r="U128" i="72" a="1"/>
  <c r="U23" i="14" a="1"/>
  <c r="M23" i="73" a="1"/>
  <c r="H33" i="70" a="1"/>
  <c r="H33" i="68" a="1"/>
  <c r="M23" i="73" l="1"/>
  <c r="M26" i="69"/>
  <c r="N26" i="69" s="1"/>
  <c r="H34" i="73"/>
  <c r="I34" i="73" s="1"/>
  <c r="F34" i="73" s="1"/>
  <c r="G35" i="73" s="1"/>
  <c r="N23" i="72"/>
  <c r="H33" i="70"/>
  <c r="I33" i="70" s="1"/>
  <c r="F33" i="70" s="1"/>
  <c r="G34" i="70" s="1"/>
  <c r="N33" i="68"/>
  <c r="O33" i="68" s="1"/>
  <c r="L33" i="68" s="1"/>
  <c r="M34" i="68" s="1"/>
  <c r="H33" i="68"/>
  <c r="I33" i="68" s="1"/>
  <c r="F33" i="68" s="1"/>
  <c r="G34" i="68" s="1"/>
  <c r="H35" i="71"/>
  <c r="I35" i="71" s="1"/>
  <c r="F35" i="71" s="1"/>
  <c r="G36" i="71" s="1"/>
  <c r="G26" i="72"/>
  <c r="B39" i="14"/>
  <c r="C39" i="14"/>
  <c r="C40" i="33"/>
  <c r="D40" i="33"/>
  <c r="B40" i="33"/>
  <c r="U23" i="14"/>
  <c r="V23" i="14" s="1"/>
  <c r="S23" i="14" s="1"/>
  <c r="T24" i="14" s="1"/>
  <c r="U128" i="72"/>
  <c r="V128" i="72" s="1"/>
  <c r="G25" i="69"/>
  <c r="A40" i="14"/>
  <c r="E39" i="14" a="1"/>
  <c r="E39" i="14" s="1"/>
  <c r="E40" i="33" a="1"/>
  <c r="E40" i="33" s="1"/>
  <c r="A41" i="33"/>
  <c r="B41" i="33" a="1"/>
  <c r="D41" i="33" a="1"/>
  <c r="H34" i="68" a="1"/>
  <c r="H35" i="73" a="1"/>
  <c r="C40" i="14" a="1"/>
  <c r="C41" i="33" a="1"/>
  <c r="B40" i="14" a="1"/>
  <c r="H34" i="70" a="1"/>
  <c r="H25" i="69" a="1"/>
  <c r="N34" i="68" a="1"/>
  <c r="H36" i="71" a="1"/>
  <c r="H26" i="72" a="1"/>
  <c r="N23" i="73" l="1"/>
  <c r="K23" i="73" s="1"/>
  <c r="K26" i="69"/>
  <c r="H35" i="73"/>
  <c r="I35" i="73" s="1"/>
  <c r="F35" i="73" s="1"/>
  <c r="G36" i="73" s="1"/>
  <c r="O23" i="72"/>
  <c r="L23" i="72" s="1"/>
  <c r="H34" i="70"/>
  <c r="I34" i="70" s="1"/>
  <c r="F34" i="70" s="1"/>
  <c r="G35" i="70" s="1"/>
  <c r="H36" i="71"/>
  <c r="I36" i="71" s="1"/>
  <c r="F36" i="71" s="1"/>
  <c r="G37" i="71" s="1"/>
  <c r="H34" i="68"/>
  <c r="I34" i="68" s="1"/>
  <c r="F34" i="68" s="1"/>
  <c r="G35" i="68" s="1"/>
  <c r="H26" i="72"/>
  <c r="I26" i="72" s="1"/>
  <c r="F26" i="72" s="1"/>
  <c r="N34" i="68"/>
  <c r="O34" i="68" s="1"/>
  <c r="L34" i="68" s="1"/>
  <c r="M35" i="68" s="1"/>
  <c r="B40" i="14"/>
  <c r="C40" i="14"/>
  <c r="B41" i="33"/>
  <c r="C41" i="33"/>
  <c r="D41" i="33"/>
  <c r="H25" i="69"/>
  <c r="S128" i="72"/>
  <c r="T129" i="72" s="1"/>
  <c r="A41" i="14"/>
  <c r="E40" i="14" a="1"/>
  <c r="E40" i="14" s="1"/>
  <c r="E41" i="33" a="1"/>
  <c r="E41" i="33" s="1"/>
  <c r="A42" i="33"/>
  <c r="D42" i="33" a="1"/>
  <c r="B42" i="33" a="1"/>
  <c r="N35" i="68" a="1"/>
  <c r="U24" i="14" a="1"/>
  <c r="H35" i="68" a="1"/>
  <c r="H36" i="73" a="1"/>
  <c r="B41" i="14" a="1"/>
  <c r="H37" i="71" a="1"/>
  <c r="C42" i="33" a="1"/>
  <c r="C41" i="14" a="1"/>
  <c r="H35" i="70" a="1"/>
  <c r="L24" i="73" l="1"/>
  <c r="L27" i="69"/>
  <c r="H36" i="73"/>
  <c r="I36" i="73" s="1"/>
  <c r="F36" i="73" s="1"/>
  <c r="G37" i="73" s="1"/>
  <c r="M24" i="72"/>
  <c r="N35" i="68"/>
  <c r="O35" i="68" s="1"/>
  <c r="L35" i="68" s="1"/>
  <c r="M36" i="68" s="1"/>
  <c r="H35" i="68"/>
  <c r="I35" i="68" s="1"/>
  <c r="F35" i="68" s="1"/>
  <c r="G36" i="68" s="1"/>
  <c r="H37" i="71"/>
  <c r="I37" i="71" s="1"/>
  <c r="F37" i="71" s="1"/>
  <c r="G38" i="71" s="1"/>
  <c r="H35" i="70"/>
  <c r="I35" i="70" s="1"/>
  <c r="F35" i="70" s="1"/>
  <c r="G36" i="70" s="1"/>
  <c r="G27" i="72"/>
  <c r="B42" i="33"/>
  <c r="D42" i="33"/>
  <c r="C42" i="33"/>
  <c r="B41" i="14"/>
  <c r="C41" i="14"/>
  <c r="U24" i="14"/>
  <c r="V24" i="14" s="1"/>
  <c r="S24" i="14" s="1"/>
  <c r="T25" i="14" s="1"/>
  <c r="I25" i="69"/>
  <c r="F25" i="69" s="1"/>
  <c r="A42" i="14"/>
  <c r="E41" i="14" a="1"/>
  <c r="E41" i="14" s="1"/>
  <c r="E42" i="33" a="1"/>
  <c r="E42" i="33" s="1"/>
  <c r="A43" i="33"/>
  <c r="H37" i="73" a="1"/>
  <c r="N24" i="72" a="1"/>
  <c r="M24" i="73" a="1"/>
  <c r="H36" i="68" a="1"/>
  <c r="B42" i="14" a="1"/>
  <c r="H38" i="71" a="1"/>
  <c r="B43" i="33" a="1"/>
  <c r="C43" i="33" a="1"/>
  <c r="D43" i="33" a="1"/>
  <c r="U129" i="72" a="1"/>
  <c r="H36" i="70" a="1"/>
  <c r="C42" i="14" a="1"/>
  <c r="H27" i="72" a="1"/>
  <c r="M27" i="69" a="1"/>
  <c r="N36" i="68" a="1"/>
  <c r="M24" i="73" l="1"/>
  <c r="M27" i="69"/>
  <c r="N27" i="69" s="1"/>
  <c r="H37" i="73"/>
  <c r="I37" i="73" s="1"/>
  <c r="F37" i="73" s="1"/>
  <c r="G38" i="73" s="1"/>
  <c r="U129" i="72"/>
  <c r="V129" i="72" s="1"/>
  <c r="N24" i="72"/>
  <c r="N36" i="68"/>
  <c r="O36" i="68" s="1"/>
  <c r="L36" i="68" s="1"/>
  <c r="M37" i="68" s="1"/>
  <c r="H27" i="72"/>
  <c r="I27" i="72" s="1"/>
  <c r="F27" i="72" s="1"/>
  <c r="H36" i="70"/>
  <c r="I36" i="70" s="1"/>
  <c r="F36" i="70" s="1"/>
  <c r="G37" i="70" s="1"/>
  <c r="H38" i="71"/>
  <c r="I38" i="71" s="1"/>
  <c r="F38" i="71" s="1"/>
  <c r="G39" i="71" s="1"/>
  <c r="H36" i="68"/>
  <c r="I36" i="68" s="1"/>
  <c r="F36" i="68" s="1"/>
  <c r="G37" i="68" s="1"/>
  <c r="C43" i="33"/>
  <c r="B43" i="33"/>
  <c r="D43" i="33"/>
  <c r="B42" i="14"/>
  <c r="C42" i="14"/>
  <c r="G26" i="69"/>
  <c r="A43" i="14"/>
  <c r="E42" i="14" a="1"/>
  <c r="E42" i="14" s="1"/>
  <c r="E43" i="33" a="1"/>
  <c r="E43" i="33" s="1"/>
  <c r="A44" i="33"/>
  <c r="B44" i="33" a="1"/>
  <c r="C43" i="14" a="1"/>
  <c r="D44" i="33" a="1"/>
  <c r="C44" i="33" a="1"/>
  <c r="H38" i="73" a="1"/>
  <c r="H37" i="70" a="1"/>
  <c r="B43" i="14" a="1"/>
  <c r="U25" i="14" a="1"/>
  <c r="H26" i="69" a="1"/>
  <c r="H39" i="71" a="1"/>
  <c r="N37" i="68" a="1"/>
  <c r="H37" i="68" a="1"/>
  <c r="N24" i="73" l="1"/>
  <c r="K24" i="73" s="1"/>
  <c r="K27" i="69"/>
  <c r="H38" i="73"/>
  <c r="I38" i="73" s="1"/>
  <c r="F38" i="73" s="1"/>
  <c r="G39" i="73" s="1"/>
  <c r="O24" i="72"/>
  <c r="L24" i="72" s="1"/>
  <c r="H37" i="68"/>
  <c r="I37" i="68" s="1"/>
  <c r="F37" i="68" s="1"/>
  <c r="G38" i="68" s="1"/>
  <c r="H39" i="71"/>
  <c r="I39" i="71" s="1"/>
  <c r="F39" i="71" s="1"/>
  <c r="G40" i="71" s="1"/>
  <c r="H37" i="70"/>
  <c r="I37" i="70" s="1"/>
  <c r="F37" i="70" s="1"/>
  <c r="G38" i="70" s="1"/>
  <c r="N37" i="68"/>
  <c r="O37" i="68" s="1"/>
  <c r="L37" i="68" s="1"/>
  <c r="M38" i="68" s="1"/>
  <c r="G28" i="72"/>
  <c r="B43" i="14"/>
  <c r="C43" i="14"/>
  <c r="D44" i="33"/>
  <c r="C44" i="33"/>
  <c r="B44" i="33"/>
  <c r="H26" i="69"/>
  <c r="U25" i="14"/>
  <c r="V25" i="14" s="1"/>
  <c r="S25" i="14" s="1"/>
  <c r="T26" i="14" s="1"/>
  <c r="S129" i="72"/>
  <c r="T130" i="72" s="1"/>
  <c r="A44" i="14"/>
  <c r="E43" i="14" a="1"/>
  <c r="E43" i="14" s="1"/>
  <c r="E44" i="33" a="1"/>
  <c r="E44" i="33" s="1"/>
  <c r="A45" i="33"/>
  <c r="H38" i="68" a="1"/>
  <c r="C44" i="14" a="1"/>
  <c r="B45" i="33" a="1"/>
  <c r="H39" i="73" a="1"/>
  <c r="N38" i="68" a="1"/>
  <c r="D45" i="33" a="1"/>
  <c r="C45" i="33" a="1"/>
  <c r="B44" i="14" a="1"/>
  <c r="H40" i="71" a="1"/>
  <c r="H38" i="70" a="1"/>
  <c r="H28" i="72" a="1"/>
  <c r="L25" i="73" l="1"/>
  <c r="L28" i="69"/>
  <c r="H39" i="73"/>
  <c r="I39" i="73" s="1"/>
  <c r="F39" i="73" s="1"/>
  <c r="G40" i="73" s="1"/>
  <c r="M25" i="72"/>
  <c r="H38" i="68"/>
  <c r="I38" i="68" s="1"/>
  <c r="F38" i="68" s="1"/>
  <c r="G39" i="68" s="1"/>
  <c r="H40" i="71"/>
  <c r="I40" i="71" s="1"/>
  <c r="F40" i="71" s="1"/>
  <c r="G41" i="71" s="1"/>
  <c r="N38" i="68"/>
  <c r="O38" i="68" s="1"/>
  <c r="L38" i="68" s="1"/>
  <c r="M39" i="68" s="1"/>
  <c r="H28" i="72"/>
  <c r="I28" i="72" s="1"/>
  <c r="F28" i="72" s="1"/>
  <c r="H38" i="70"/>
  <c r="I38" i="70" s="1"/>
  <c r="F38" i="70" s="1"/>
  <c r="G39" i="70" s="1"/>
  <c r="C44" i="14"/>
  <c r="B44" i="14"/>
  <c r="B45" i="33"/>
  <c r="C45" i="33"/>
  <c r="D45" i="33"/>
  <c r="I26" i="69"/>
  <c r="F26" i="69" s="1"/>
  <c r="A45" i="14"/>
  <c r="E44" i="14" a="1"/>
  <c r="E44" i="14" s="1"/>
  <c r="E45" i="33" a="1"/>
  <c r="E45" i="33" s="1"/>
  <c r="A46" i="33"/>
  <c r="B46" i="33" a="1"/>
  <c r="U26" i="14" a="1"/>
  <c r="H41" i="71" a="1"/>
  <c r="N25" i="72" a="1"/>
  <c r="U130" i="72" a="1"/>
  <c r="M25" i="73" a="1"/>
  <c r="C46" i="33" a="1"/>
  <c r="B45" i="14" a="1"/>
  <c r="C45" i="14" a="1"/>
  <c r="H40" i="73" a="1"/>
  <c r="D46" i="33" a="1"/>
  <c r="H39" i="68" a="1"/>
  <c r="M28" i="69" a="1"/>
  <c r="N39" i="68" a="1"/>
  <c r="H39" i="70" a="1"/>
  <c r="M25" i="73" l="1"/>
  <c r="M28" i="69"/>
  <c r="N28" i="69" s="1"/>
  <c r="H40" i="73"/>
  <c r="I40" i="73" s="1"/>
  <c r="F40" i="73" s="1"/>
  <c r="G41" i="73" s="1"/>
  <c r="U130" i="72"/>
  <c r="V130" i="72" s="1"/>
  <c r="N25" i="72"/>
  <c r="N39" i="68"/>
  <c r="O39" i="68" s="1"/>
  <c r="L39" i="68" s="1"/>
  <c r="M40" i="68" s="1"/>
  <c r="H39" i="70"/>
  <c r="I39" i="70" s="1"/>
  <c r="F39" i="70" s="1"/>
  <c r="G40" i="70" s="1"/>
  <c r="H41" i="71"/>
  <c r="I41" i="71" s="1"/>
  <c r="F41" i="71" s="1"/>
  <c r="G42" i="71" s="1"/>
  <c r="H39" i="68"/>
  <c r="I39" i="68" s="1"/>
  <c r="F39" i="68" s="1"/>
  <c r="G40" i="68" s="1"/>
  <c r="G29" i="72"/>
  <c r="B45" i="14"/>
  <c r="C45" i="14"/>
  <c r="B46" i="33"/>
  <c r="D46" i="33"/>
  <c r="C46" i="33"/>
  <c r="U26" i="14"/>
  <c r="V26" i="14" s="1"/>
  <c r="S26" i="14" s="1"/>
  <c r="T27" i="14" s="1"/>
  <c r="G27" i="69"/>
  <c r="A46" i="14"/>
  <c r="E45" i="14" a="1"/>
  <c r="E45" i="14" s="1"/>
  <c r="E46" i="33" a="1"/>
  <c r="E46" i="33" s="1"/>
  <c r="A47" i="33"/>
  <c r="C47" i="33" a="1"/>
  <c r="C46" i="14" a="1"/>
  <c r="B47" i="33" a="1"/>
  <c r="H40" i="70" a="1"/>
  <c r="B46" i="14" a="1"/>
  <c r="H41" i="73" a="1"/>
  <c r="N40" i="68" a="1"/>
  <c r="H27" i="69" a="1"/>
  <c r="H42" i="71" a="1"/>
  <c r="D47" i="33" a="1"/>
  <c r="H40" i="68" a="1"/>
  <c r="H29" i="72" a="1"/>
  <c r="N25" i="73" l="1"/>
  <c r="K25" i="73" s="1"/>
  <c r="K28" i="69"/>
  <c r="H41" i="73"/>
  <c r="I41" i="73" s="1"/>
  <c r="F41" i="73" s="1"/>
  <c r="G42" i="73" s="1"/>
  <c r="O25" i="72"/>
  <c r="L25" i="72" s="1"/>
  <c r="H29" i="72"/>
  <c r="I29" i="72" s="1"/>
  <c r="F29" i="72" s="1"/>
  <c r="H40" i="70"/>
  <c r="I40" i="70" s="1"/>
  <c r="F40" i="70" s="1"/>
  <c r="G41" i="70" s="1"/>
  <c r="N40" i="68"/>
  <c r="O40" i="68" s="1"/>
  <c r="L40" i="68" s="1"/>
  <c r="M41" i="68" s="1"/>
  <c r="H40" i="68"/>
  <c r="I40" i="68" s="1"/>
  <c r="F40" i="68" s="1"/>
  <c r="G41" i="68" s="1"/>
  <c r="H42" i="71"/>
  <c r="I42" i="71" s="1"/>
  <c r="F42" i="71" s="1"/>
  <c r="G43" i="71" s="1"/>
  <c r="B47" i="33"/>
  <c r="D47" i="33"/>
  <c r="C47" i="33"/>
  <c r="C46" i="14"/>
  <c r="B46" i="14"/>
  <c r="H27" i="69"/>
  <c r="S130" i="72"/>
  <c r="T131" i="72" s="1"/>
  <c r="A47" i="14"/>
  <c r="E46" i="14" a="1"/>
  <c r="E46" i="14" s="1"/>
  <c r="E47" i="33" a="1"/>
  <c r="E47" i="33" s="1"/>
  <c r="A48" i="33"/>
  <c r="U27" i="14" a="1"/>
  <c r="N41" i="68" a="1"/>
  <c r="C47" i="14" a="1"/>
  <c r="H41" i="70" a="1"/>
  <c r="D48" i="33" a="1"/>
  <c r="H42" i="73" a="1"/>
  <c r="C48" i="33" a="1"/>
  <c r="B48" i="33" a="1"/>
  <c r="H43" i="71" a="1"/>
  <c r="B47" i="14" a="1"/>
  <c r="H41" i="68" a="1"/>
  <c r="L26" i="73" l="1"/>
  <c r="L29" i="69"/>
  <c r="H42" i="73"/>
  <c r="I42" i="73" s="1"/>
  <c r="F42" i="73" s="1"/>
  <c r="G43" i="73" s="1"/>
  <c r="M26" i="72"/>
  <c r="H43" i="71"/>
  <c r="I43" i="71" s="1"/>
  <c r="F43" i="71" s="1"/>
  <c r="G44" i="71" s="1"/>
  <c r="N41" i="68"/>
  <c r="O41" i="68" s="1"/>
  <c r="L41" i="68" s="1"/>
  <c r="M42" i="68" s="1"/>
  <c r="H41" i="70"/>
  <c r="I41" i="70" s="1"/>
  <c r="F41" i="70" s="1"/>
  <c r="G42" i="70" s="1"/>
  <c r="H41" i="68"/>
  <c r="I41" i="68" s="1"/>
  <c r="F41" i="68" s="1"/>
  <c r="G42" i="68" s="1"/>
  <c r="G30" i="72"/>
  <c r="C48" i="33"/>
  <c r="D48" i="33"/>
  <c r="B48" i="33"/>
  <c r="C47" i="14"/>
  <c r="B47" i="14"/>
  <c r="U27" i="14"/>
  <c r="V27" i="14" s="1"/>
  <c r="S27" i="14" s="1"/>
  <c r="T28" i="14" s="1"/>
  <c r="I27" i="69"/>
  <c r="F27" i="69" s="1"/>
  <c r="A48" i="14"/>
  <c r="E47" i="14" a="1"/>
  <c r="E47" i="14" s="1"/>
  <c r="E48" i="33" a="1"/>
  <c r="E48" i="33" s="1"/>
  <c r="A49" i="33"/>
  <c r="M29" i="69" a="1"/>
  <c r="C49" i="33" a="1"/>
  <c r="N26" i="72" a="1"/>
  <c r="B48" i="14" a="1"/>
  <c r="B49" i="33" a="1"/>
  <c r="N42" i="68" a="1"/>
  <c r="C48" i="14" a="1"/>
  <c r="D49" i="33" a="1"/>
  <c r="H42" i="68" a="1"/>
  <c r="H42" i="70" a="1"/>
  <c r="H43" i="73" a="1"/>
  <c r="H30" i="72" a="1"/>
  <c r="U131" i="72" a="1"/>
  <c r="M26" i="73" a="1"/>
  <c r="H44" i="71" a="1"/>
  <c r="M26" i="73" l="1"/>
  <c r="M29" i="69"/>
  <c r="N29" i="69" s="1"/>
  <c r="H43" i="73"/>
  <c r="I43" i="73" s="1"/>
  <c r="F43" i="73" s="1"/>
  <c r="G44" i="73" s="1"/>
  <c r="U131" i="72"/>
  <c r="V131" i="72" s="1"/>
  <c r="N26" i="72"/>
  <c r="N42" i="68"/>
  <c r="O42" i="68" s="1"/>
  <c r="L42" i="68" s="1"/>
  <c r="M43" i="68" s="1"/>
  <c r="H44" i="71"/>
  <c r="I44" i="71" s="1"/>
  <c r="F44" i="71" s="1"/>
  <c r="G45" i="71" s="1"/>
  <c r="H30" i="72"/>
  <c r="I30" i="72" s="1"/>
  <c r="F30" i="72" s="1"/>
  <c r="H42" i="68"/>
  <c r="I42" i="68" s="1"/>
  <c r="F42" i="68" s="1"/>
  <c r="G43" i="68" s="1"/>
  <c r="H42" i="70"/>
  <c r="I42" i="70" s="1"/>
  <c r="F42" i="70" s="1"/>
  <c r="G43" i="70" s="1"/>
  <c r="C48" i="14"/>
  <c r="B48" i="14"/>
  <c r="B49" i="33"/>
  <c r="D49" i="33"/>
  <c r="C49" i="33"/>
  <c r="G28" i="69"/>
  <c r="A49" i="14"/>
  <c r="E48" i="14" a="1"/>
  <c r="E48" i="14" s="1"/>
  <c r="E49" i="33" a="1"/>
  <c r="E49" i="33" s="1"/>
  <c r="A50" i="33"/>
  <c r="B49" i="14" a="1"/>
  <c r="D50" i="33" a="1"/>
  <c r="C50" i="33" a="1"/>
  <c r="H44" i="73" a="1"/>
  <c r="H45" i="71" a="1"/>
  <c r="B50" i="33" a="1"/>
  <c r="H43" i="68" a="1"/>
  <c r="N43" i="68" a="1"/>
  <c r="H43" i="70" a="1"/>
  <c r="U28" i="14" a="1"/>
  <c r="C49" i="14" a="1"/>
  <c r="H28" i="69" a="1"/>
  <c r="N26" i="73" l="1"/>
  <c r="K26" i="73" s="1"/>
  <c r="K29" i="69"/>
  <c r="H44" i="73"/>
  <c r="I44" i="73" s="1"/>
  <c r="F44" i="73" s="1"/>
  <c r="G45" i="73" s="1"/>
  <c r="O26" i="72"/>
  <c r="L26" i="72" s="1"/>
  <c r="H43" i="68"/>
  <c r="I43" i="68" s="1"/>
  <c r="F43" i="68" s="1"/>
  <c r="G44" i="68" s="1"/>
  <c r="H45" i="71"/>
  <c r="I45" i="71" s="1"/>
  <c r="F45" i="71" s="1"/>
  <c r="G46" i="71" s="1"/>
  <c r="N43" i="68"/>
  <c r="O43" i="68" s="1"/>
  <c r="L43" i="68" s="1"/>
  <c r="M44" i="68" s="1"/>
  <c r="H43" i="70"/>
  <c r="I43" i="70" s="1"/>
  <c r="F43" i="70" s="1"/>
  <c r="G44" i="70" s="1"/>
  <c r="G31" i="72"/>
  <c r="C50" i="33"/>
  <c r="B50" i="33"/>
  <c r="D50" i="33"/>
  <c r="B49" i="14"/>
  <c r="C49" i="14"/>
  <c r="H28" i="69"/>
  <c r="U28" i="14"/>
  <c r="V28" i="14" s="1"/>
  <c r="S28" i="14" s="1"/>
  <c r="T29" i="14" s="1"/>
  <c r="S131" i="72"/>
  <c r="T132" i="72" s="1"/>
  <c r="A50" i="14"/>
  <c r="E49" i="14" a="1"/>
  <c r="E49" i="14" s="1"/>
  <c r="E50" i="33" a="1"/>
  <c r="E50" i="33" s="1"/>
  <c r="A51" i="33"/>
  <c r="D51" i="33" a="1"/>
  <c r="H45" i="73" a="1"/>
  <c r="C51" i="33" a="1"/>
  <c r="H44" i="68" a="1"/>
  <c r="H31" i="72" a="1"/>
  <c r="C50" i="14" a="1"/>
  <c r="B51" i="33" a="1"/>
  <c r="B50" i="14" a="1"/>
  <c r="H46" i="71" a="1"/>
  <c r="N44" i="68" a="1"/>
  <c r="H44" i="70" a="1"/>
  <c r="L27" i="73" l="1"/>
  <c r="L30" i="69"/>
  <c r="H45" i="73"/>
  <c r="I45" i="73" s="1"/>
  <c r="F45" i="73" s="1"/>
  <c r="G46" i="73" s="1"/>
  <c r="M27" i="72"/>
  <c r="N44" i="68"/>
  <c r="O44" i="68" s="1"/>
  <c r="L44" i="68" s="1"/>
  <c r="M45" i="68" s="1"/>
  <c r="H44" i="70"/>
  <c r="I44" i="70" s="1"/>
  <c r="F44" i="70" s="1"/>
  <c r="G45" i="70" s="1"/>
  <c r="H46" i="71"/>
  <c r="I46" i="71" s="1"/>
  <c r="F46" i="71" s="1"/>
  <c r="G47" i="71" s="1"/>
  <c r="H31" i="72"/>
  <c r="I31" i="72" s="1"/>
  <c r="F31" i="72" s="1"/>
  <c r="H44" i="68"/>
  <c r="I44" i="68" s="1"/>
  <c r="F44" i="68" s="1"/>
  <c r="G45" i="68" s="1"/>
  <c r="D51" i="33"/>
  <c r="C51" i="33"/>
  <c r="B51" i="33"/>
  <c r="C50" i="14"/>
  <c r="B50" i="14"/>
  <c r="I28" i="69"/>
  <c r="F28" i="69" s="1"/>
  <c r="A51" i="14"/>
  <c r="E50" i="14" a="1"/>
  <c r="E50" i="14" s="1"/>
  <c r="E51" i="33" a="1"/>
  <c r="E51" i="33" s="1"/>
  <c r="A52" i="33"/>
  <c r="U29" i="14" a="1"/>
  <c r="H47" i="71" a="1"/>
  <c r="B51" i="14" a="1"/>
  <c r="H45" i="70" a="1"/>
  <c r="B52" i="33" a="1"/>
  <c r="U132" i="72" a="1"/>
  <c r="C51" i="14" a="1"/>
  <c r="H45" i="68" a="1"/>
  <c r="M30" i="69" a="1"/>
  <c r="N27" i="72" a="1"/>
  <c r="D52" i="33" a="1"/>
  <c r="H46" i="73" a="1"/>
  <c r="C52" i="33" a="1"/>
  <c r="M27" i="73" a="1"/>
  <c r="N45" i="68" a="1"/>
  <c r="M27" i="73" l="1"/>
  <c r="M30" i="69"/>
  <c r="N30" i="69" s="1"/>
  <c r="H46" i="73"/>
  <c r="I46" i="73" s="1"/>
  <c r="F46" i="73" s="1"/>
  <c r="G47" i="73" s="1"/>
  <c r="U132" i="72"/>
  <c r="V132" i="72" s="1"/>
  <c r="N27" i="72"/>
  <c r="N45" i="68"/>
  <c r="O45" i="68" s="1"/>
  <c r="L45" i="68" s="1"/>
  <c r="M46" i="68" s="1"/>
  <c r="H47" i="71"/>
  <c r="I47" i="71" s="1"/>
  <c r="F47" i="71" s="1"/>
  <c r="G48" i="71" s="1"/>
  <c r="H45" i="70"/>
  <c r="I45" i="70" s="1"/>
  <c r="F45" i="70" s="1"/>
  <c r="G46" i="70" s="1"/>
  <c r="H45" i="68"/>
  <c r="I45" i="68" s="1"/>
  <c r="F45" i="68" s="1"/>
  <c r="G46" i="68" s="1"/>
  <c r="G32" i="72"/>
  <c r="B51" i="14"/>
  <c r="C51" i="14"/>
  <c r="B52" i="33"/>
  <c r="C52" i="33"/>
  <c r="D52" i="33"/>
  <c r="U29" i="14"/>
  <c r="V29" i="14" s="1"/>
  <c r="S29" i="14" s="1"/>
  <c r="T30" i="14" s="1"/>
  <c r="G29" i="69"/>
  <c r="A52" i="14"/>
  <c r="E51" i="14" a="1"/>
  <c r="E51" i="14" s="1"/>
  <c r="E52" i="33" a="1"/>
  <c r="E52" i="33" s="1"/>
  <c r="A53" i="33"/>
  <c r="C52" i="14" a="1"/>
  <c r="N46" i="68" a="1"/>
  <c r="B53" i="33" a="1"/>
  <c r="H32" i="72" a="1"/>
  <c r="B52" i="14" a="1"/>
  <c r="H48" i="71" a="1"/>
  <c r="D53" i="33" a="1"/>
  <c r="H47" i="73" a="1"/>
  <c r="H46" i="68" a="1"/>
  <c r="C53" i="33" a="1"/>
  <c r="H29" i="69" a="1"/>
  <c r="H46" i="70" a="1"/>
  <c r="N27" i="73" l="1"/>
  <c r="K27" i="73" s="1"/>
  <c r="K30" i="69"/>
  <c r="H47" i="73"/>
  <c r="I47" i="73" s="1"/>
  <c r="F47" i="73" s="1"/>
  <c r="G48" i="73" s="1"/>
  <c r="O27" i="72"/>
  <c r="L27" i="72" s="1"/>
  <c r="H46" i="70"/>
  <c r="I46" i="70" s="1"/>
  <c r="F46" i="70" s="1"/>
  <c r="G47" i="70" s="1"/>
  <c r="H48" i="71"/>
  <c r="I48" i="71" s="1"/>
  <c r="F48" i="71" s="1"/>
  <c r="G49" i="71" s="1"/>
  <c r="N46" i="68"/>
  <c r="O46" i="68" s="1"/>
  <c r="L46" i="68" s="1"/>
  <c r="M47" i="68" s="1"/>
  <c r="H32" i="72"/>
  <c r="I32" i="72" s="1"/>
  <c r="F32" i="72" s="1"/>
  <c r="H46" i="68"/>
  <c r="I46" i="68" s="1"/>
  <c r="F46" i="68" s="1"/>
  <c r="G47" i="68" s="1"/>
  <c r="B52" i="14"/>
  <c r="C52" i="14"/>
  <c r="C53" i="33"/>
  <c r="D53" i="33"/>
  <c r="B53" i="33"/>
  <c r="H29" i="69"/>
  <c r="S132" i="72"/>
  <c r="T133" i="72" s="1"/>
  <c r="A53" i="14"/>
  <c r="E52" i="14" a="1"/>
  <c r="E52" i="14" s="1"/>
  <c r="E53" i="33" a="1"/>
  <c r="E53" i="33" s="1"/>
  <c r="A54" i="33"/>
  <c r="H47" i="68" a="1"/>
  <c r="B54" i="33" a="1"/>
  <c r="B53" i="14" a="1"/>
  <c r="C53" i="14" a="1"/>
  <c r="U30" i="14" a="1"/>
  <c r="N47" i="68" a="1"/>
  <c r="H49" i="71" a="1"/>
  <c r="D54" i="33" a="1"/>
  <c r="C54" i="33" a="1"/>
  <c r="H48" i="73" a="1"/>
  <c r="H47" i="70" a="1"/>
  <c r="L28" i="73" l="1"/>
  <c r="L31" i="69"/>
  <c r="H48" i="73"/>
  <c r="I48" i="73" s="1"/>
  <c r="F48" i="73" s="1"/>
  <c r="G49" i="73" s="1"/>
  <c r="M28" i="72"/>
  <c r="H47" i="70"/>
  <c r="I47" i="70" s="1"/>
  <c r="F47" i="70" s="1"/>
  <c r="G48" i="70" s="1"/>
  <c r="N47" i="68"/>
  <c r="O47" i="68" s="1"/>
  <c r="L47" i="68" s="1"/>
  <c r="M48" i="68" s="1"/>
  <c r="H49" i="71"/>
  <c r="I49" i="71" s="1"/>
  <c r="F49" i="71" s="1"/>
  <c r="G50" i="71" s="1"/>
  <c r="H47" i="68"/>
  <c r="I47" i="68" s="1"/>
  <c r="F47" i="68" s="1"/>
  <c r="G48" i="68" s="1"/>
  <c r="G33" i="72"/>
  <c r="B54" i="33"/>
  <c r="C54" i="33"/>
  <c r="D54" i="33"/>
  <c r="B53" i="14"/>
  <c r="C53" i="14"/>
  <c r="U30" i="14"/>
  <c r="V30" i="14" s="1"/>
  <c r="S30" i="14" s="1"/>
  <c r="T31" i="14" s="1"/>
  <c r="I29" i="69"/>
  <c r="F29" i="69" s="1"/>
  <c r="A54" i="14"/>
  <c r="E53" i="14" a="1"/>
  <c r="E53" i="14" s="1"/>
  <c r="E54" i="33" a="1"/>
  <c r="E54" i="33" s="1"/>
  <c r="A55" i="33"/>
  <c r="H50" i="71" a="1"/>
  <c r="B55" i="33" a="1"/>
  <c r="D55" i="33" a="1"/>
  <c r="B54" i="14" a="1"/>
  <c r="C55" i="33" a="1"/>
  <c r="U133" i="72" a="1"/>
  <c r="M28" i="73" a="1"/>
  <c r="C54" i="14" a="1"/>
  <c r="N28" i="72" a="1"/>
  <c r="H48" i="70" a="1"/>
  <c r="H49" i="73" a="1"/>
  <c r="H48" i="68" a="1"/>
  <c r="N48" i="68" a="1"/>
  <c r="M31" i="69" a="1"/>
  <c r="H33" i="72" a="1"/>
  <c r="M28" i="73" l="1"/>
  <c r="M31" i="69"/>
  <c r="N31" i="69" s="1"/>
  <c r="H49" i="73"/>
  <c r="I49" i="73" s="1"/>
  <c r="F49" i="73" s="1"/>
  <c r="G50" i="73" s="1"/>
  <c r="U133" i="72"/>
  <c r="V133" i="72" s="1"/>
  <c r="N28" i="72"/>
  <c r="H48" i="70"/>
  <c r="I48" i="70" s="1"/>
  <c r="F48" i="70" s="1"/>
  <c r="G49" i="70" s="1"/>
  <c r="H48" i="68"/>
  <c r="I48" i="68" s="1"/>
  <c r="F48" i="68" s="1"/>
  <c r="G49" i="68" s="1"/>
  <c r="H50" i="71"/>
  <c r="I50" i="71" s="1"/>
  <c r="F50" i="71" s="1"/>
  <c r="G51" i="71" s="1"/>
  <c r="N48" i="68"/>
  <c r="O48" i="68" s="1"/>
  <c r="L48" i="68" s="1"/>
  <c r="M49" i="68" s="1"/>
  <c r="H33" i="72"/>
  <c r="I33" i="72" s="1"/>
  <c r="F33" i="72" s="1"/>
  <c r="C55" i="33"/>
  <c r="D55" i="33"/>
  <c r="B55" i="33"/>
  <c r="C54" i="14"/>
  <c r="B54" i="14"/>
  <c r="G30" i="69"/>
  <c r="A55" i="14"/>
  <c r="E54" i="14" a="1"/>
  <c r="E54" i="14" s="1"/>
  <c r="E55" i="33" a="1"/>
  <c r="E55" i="33" s="1"/>
  <c r="A56" i="33"/>
  <c r="H49" i="68" a="1"/>
  <c r="B55" i="14" a="1"/>
  <c r="C55" i="14" a="1"/>
  <c r="B56" i="33" a="1"/>
  <c r="D56" i="33" a="1"/>
  <c r="U31" i="14" a="1"/>
  <c r="H49" i="70" a="1"/>
  <c r="C56" i="33" a="1"/>
  <c r="H30" i="69" a="1"/>
  <c r="H50" i="73" a="1"/>
  <c r="H51" i="71" a="1"/>
  <c r="N49" i="68" a="1"/>
  <c r="N28" i="73" l="1"/>
  <c r="K28" i="73" s="1"/>
  <c r="K31" i="69"/>
  <c r="H50" i="73"/>
  <c r="I50" i="73" s="1"/>
  <c r="F50" i="73" s="1"/>
  <c r="G51" i="73" s="1"/>
  <c r="O28" i="72"/>
  <c r="L28" i="72" s="1"/>
  <c r="H49" i="70"/>
  <c r="I49" i="70" s="1"/>
  <c r="F49" i="70" s="1"/>
  <c r="G50" i="70" s="1"/>
  <c r="N49" i="68"/>
  <c r="O49" i="68" s="1"/>
  <c r="L49" i="68" s="1"/>
  <c r="M50" i="68" s="1"/>
  <c r="H51" i="71"/>
  <c r="I51" i="71" s="1"/>
  <c r="F51" i="71" s="1"/>
  <c r="G52" i="71" s="1"/>
  <c r="H49" i="68"/>
  <c r="I49" i="68" s="1"/>
  <c r="F49" i="68" s="1"/>
  <c r="G50" i="68" s="1"/>
  <c r="G34" i="72"/>
  <c r="D56" i="33"/>
  <c r="C56" i="33"/>
  <c r="B56" i="33"/>
  <c r="C55" i="14"/>
  <c r="B55" i="14"/>
  <c r="H30" i="69"/>
  <c r="U31" i="14"/>
  <c r="V31" i="14" s="1"/>
  <c r="S31" i="14" s="1"/>
  <c r="T32" i="14" s="1"/>
  <c r="S133" i="72"/>
  <c r="T134" i="72" s="1"/>
  <c r="A56" i="14"/>
  <c r="E55" i="14" a="1"/>
  <c r="E55" i="14" s="1"/>
  <c r="E56" i="33" a="1"/>
  <c r="E56" i="33" s="1"/>
  <c r="A57" i="33"/>
  <c r="C56" i="14" a="1"/>
  <c r="C57" i="33" a="1"/>
  <c r="B56" i="14" a="1"/>
  <c r="D57" i="33" a="1"/>
  <c r="B57" i="33" a="1"/>
  <c r="H51" i="73" a="1"/>
  <c r="H52" i="71" a="1"/>
  <c r="H50" i="68" a="1"/>
  <c r="H50" i="70" a="1"/>
  <c r="H34" i="72" a="1"/>
  <c r="N50" i="68" a="1"/>
  <c r="L29" i="73" l="1"/>
  <c r="L32" i="69"/>
  <c r="H51" i="73"/>
  <c r="I51" i="73" s="1"/>
  <c r="F51" i="73" s="1"/>
  <c r="G52" i="73" s="1"/>
  <c r="M29" i="72"/>
  <c r="N50" i="68"/>
  <c r="O50" i="68" s="1"/>
  <c r="L50" i="68" s="1"/>
  <c r="M51" i="68" s="1"/>
  <c r="H50" i="68"/>
  <c r="I50" i="68" s="1"/>
  <c r="F50" i="68" s="1"/>
  <c r="G51" i="68" s="1"/>
  <c r="H34" i="72"/>
  <c r="I34" i="72" s="1"/>
  <c r="F34" i="72" s="1"/>
  <c r="H52" i="71"/>
  <c r="I52" i="71" s="1"/>
  <c r="F52" i="71" s="1"/>
  <c r="G53" i="71" s="1"/>
  <c r="H50" i="70"/>
  <c r="I50" i="70" s="1"/>
  <c r="F50" i="70" s="1"/>
  <c r="G51" i="70" s="1"/>
  <c r="B56" i="14"/>
  <c r="C56" i="14"/>
  <c r="C57" i="33"/>
  <c r="D57" i="33"/>
  <c r="B57" i="33"/>
  <c r="I30" i="69"/>
  <c r="F30" i="69" s="1"/>
  <c r="A57" i="14"/>
  <c r="E56" i="14" a="1"/>
  <c r="E56" i="14" s="1"/>
  <c r="E57" i="33" a="1"/>
  <c r="E57" i="33" s="1"/>
  <c r="A58" i="33"/>
  <c r="B57" i="14" a="1"/>
  <c r="C58" i="33" a="1"/>
  <c r="H52" i="73" a="1"/>
  <c r="U32" i="14" a="1"/>
  <c r="N29" i="72" a="1"/>
  <c r="C57" i="14" a="1"/>
  <c r="D58" i="33" a="1"/>
  <c r="H51" i="68" a="1"/>
  <c r="U134" i="72" a="1"/>
  <c r="H53" i="71" a="1"/>
  <c r="N51" i="68" a="1"/>
  <c r="M32" i="69" a="1"/>
  <c r="B58" i="33" a="1"/>
  <c r="M29" i="73" a="1"/>
  <c r="H51" i="70" a="1"/>
  <c r="M29" i="73" l="1"/>
  <c r="M32" i="69"/>
  <c r="N32" i="69" s="1"/>
  <c r="H52" i="73"/>
  <c r="I52" i="73" s="1"/>
  <c r="F52" i="73" s="1"/>
  <c r="G53" i="73" s="1"/>
  <c r="U134" i="72"/>
  <c r="V134" i="72" s="1"/>
  <c r="N29" i="72"/>
  <c r="H53" i="71"/>
  <c r="I53" i="71" s="1"/>
  <c r="F53" i="71" s="1"/>
  <c r="G54" i="71" s="1"/>
  <c r="H51" i="68"/>
  <c r="I51" i="68" s="1"/>
  <c r="F51" i="68" s="1"/>
  <c r="G52" i="68" s="1"/>
  <c r="N51" i="68"/>
  <c r="O51" i="68" s="1"/>
  <c r="L51" i="68" s="1"/>
  <c r="M52" i="68" s="1"/>
  <c r="H51" i="70"/>
  <c r="I51" i="70" s="1"/>
  <c r="F51" i="70" s="1"/>
  <c r="G52" i="70" s="1"/>
  <c r="G35" i="72"/>
  <c r="C57" i="14"/>
  <c r="B57" i="14"/>
  <c r="C58" i="33"/>
  <c r="B58" i="33"/>
  <c r="D58" i="33"/>
  <c r="U32" i="14"/>
  <c r="V32" i="14" s="1"/>
  <c r="S32" i="14" s="1"/>
  <c r="T33" i="14" s="1"/>
  <c r="G31" i="69"/>
  <c r="A58" i="14"/>
  <c r="E57" i="14" a="1"/>
  <c r="E57" i="14" s="1"/>
  <c r="E58" i="33" a="1"/>
  <c r="E58" i="33" s="1"/>
  <c r="A59" i="33"/>
  <c r="C58" i="14" a="1"/>
  <c r="C59" i="33" a="1"/>
  <c r="B58" i="14" a="1"/>
  <c r="B59" i="33" a="1"/>
  <c r="H53" i="73" a="1"/>
  <c r="H54" i="71" a="1"/>
  <c r="H52" i="70" a="1"/>
  <c r="D59" i="33" a="1"/>
  <c r="H35" i="72" a="1"/>
  <c r="H31" i="69" a="1"/>
  <c r="H52" i="68" a="1"/>
  <c r="N52" i="68" a="1"/>
  <c r="N29" i="73" l="1"/>
  <c r="K29" i="73" s="1"/>
  <c r="K32" i="69"/>
  <c r="H53" i="73"/>
  <c r="I53" i="73" s="1"/>
  <c r="F53" i="73" s="1"/>
  <c r="G54" i="73" s="1"/>
  <c r="O29" i="72"/>
  <c r="L29" i="72" s="1"/>
  <c r="H52" i="70"/>
  <c r="I52" i="70" s="1"/>
  <c r="F52" i="70" s="1"/>
  <c r="G53" i="70" s="1"/>
  <c r="N52" i="68"/>
  <c r="O52" i="68" s="1"/>
  <c r="L52" i="68" s="1"/>
  <c r="M53" i="68" s="1"/>
  <c r="H52" i="68"/>
  <c r="I52" i="68" s="1"/>
  <c r="F52" i="68" s="1"/>
  <c r="G53" i="68" s="1"/>
  <c r="H35" i="72"/>
  <c r="I35" i="72" s="1"/>
  <c r="F35" i="72" s="1"/>
  <c r="H54" i="71"/>
  <c r="I54" i="71" s="1"/>
  <c r="F54" i="71" s="1"/>
  <c r="G55" i="71" s="1"/>
  <c r="B59" i="33"/>
  <c r="C59" i="33"/>
  <c r="D59" i="33"/>
  <c r="C58" i="14"/>
  <c r="B58" i="14"/>
  <c r="H31" i="69"/>
  <c r="S134" i="72"/>
  <c r="T135" i="72" s="1"/>
  <c r="A59" i="14"/>
  <c r="E58" i="14" a="1"/>
  <c r="E58" i="14" s="1"/>
  <c r="E59" i="33" a="1"/>
  <c r="E59" i="33" s="1"/>
  <c r="A60" i="33"/>
  <c r="B59" i="14" a="1"/>
  <c r="B60" i="33" a="1"/>
  <c r="D60" i="33" a="1"/>
  <c r="H54" i="73" a="1"/>
  <c r="C59" i="14" a="1"/>
  <c r="C60" i="33" a="1"/>
  <c r="U33" i="14" a="1"/>
  <c r="H53" i="70" a="1"/>
  <c r="N53" i="68" a="1"/>
  <c r="H53" i="68" a="1"/>
  <c r="H55" i="71" a="1"/>
  <c r="L30" i="73" l="1"/>
  <c r="L33" i="69"/>
  <c r="H54" i="73"/>
  <c r="I54" i="73" s="1"/>
  <c r="F54" i="73" s="1"/>
  <c r="G55" i="73" s="1"/>
  <c r="M30" i="72"/>
  <c r="H55" i="71"/>
  <c r="I55" i="71" s="1"/>
  <c r="F55" i="71" s="1"/>
  <c r="G56" i="71" s="1"/>
  <c r="H53" i="68"/>
  <c r="I53" i="68" s="1"/>
  <c r="F53" i="68" s="1"/>
  <c r="G54" i="68" s="1"/>
  <c r="N53" i="68"/>
  <c r="O53" i="68" s="1"/>
  <c r="L53" i="68" s="1"/>
  <c r="M54" i="68" s="1"/>
  <c r="H53" i="70"/>
  <c r="I53" i="70" s="1"/>
  <c r="F53" i="70" s="1"/>
  <c r="G54" i="70" s="1"/>
  <c r="G36" i="72"/>
  <c r="C59" i="14"/>
  <c r="B59" i="14"/>
  <c r="C60" i="33"/>
  <c r="B60" i="33"/>
  <c r="D60" i="33"/>
  <c r="U33" i="14"/>
  <c r="V33" i="14" s="1"/>
  <c r="S33" i="14" s="1"/>
  <c r="I31" i="69"/>
  <c r="F31" i="69" s="1"/>
  <c r="A60" i="14"/>
  <c r="E59" i="14" a="1"/>
  <c r="E59" i="14" s="1"/>
  <c r="E60" i="33" a="1"/>
  <c r="E60" i="33" s="1"/>
  <c r="A61" i="33"/>
  <c r="H54" i="68" a="1"/>
  <c r="B61" i="33" a="1"/>
  <c r="B60" i="14" a="1"/>
  <c r="N54" i="68" a="1"/>
  <c r="D61" i="33" a="1"/>
  <c r="H56" i="71" a="1"/>
  <c r="H36" i="72" a="1"/>
  <c r="C61" i="33" a="1"/>
  <c r="U135" i="72" a="1"/>
  <c r="H54" i="70" a="1"/>
  <c r="C60" i="14" a="1"/>
  <c r="M30" i="73" a="1"/>
  <c r="M33" i="69" a="1"/>
  <c r="H55" i="73" a="1"/>
  <c r="N30" i="72" a="1"/>
  <c r="M30" i="73" l="1"/>
  <c r="M33" i="69"/>
  <c r="N33" i="69" s="1"/>
  <c r="H55" i="73"/>
  <c r="I55" i="73" s="1"/>
  <c r="F55" i="73" s="1"/>
  <c r="G56" i="73" s="1"/>
  <c r="T34" i="14"/>
  <c r="U135" i="72"/>
  <c r="V135" i="72" s="1"/>
  <c r="N30" i="72"/>
  <c r="H36" i="72"/>
  <c r="I36" i="72" s="1"/>
  <c r="F36" i="72" s="1"/>
  <c r="H54" i="70"/>
  <c r="I54" i="70" s="1"/>
  <c r="F54" i="70" s="1"/>
  <c r="G55" i="70" s="1"/>
  <c r="N54" i="68"/>
  <c r="O54" i="68" s="1"/>
  <c r="L54" i="68" s="1"/>
  <c r="M55" i="68" s="1"/>
  <c r="H54" i="68"/>
  <c r="I54" i="68" s="1"/>
  <c r="F54" i="68" s="1"/>
  <c r="G55" i="68" s="1"/>
  <c r="H56" i="71"/>
  <c r="I56" i="71" s="1"/>
  <c r="F56" i="71" s="1"/>
  <c r="G57" i="71" s="1"/>
  <c r="B60" i="14"/>
  <c r="C60" i="14"/>
  <c r="D61" i="33"/>
  <c r="C61" i="33"/>
  <c r="B61" i="33"/>
  <c r="G32" i="69"/>
  <c r="A61" i="14"/>
  <c r="E60" i="14" a="1"/>
  <c r="E60" i="14" s="1"/>
  <c r="E61" i="33" a="1"/>
  <c r="E61" i="33" s="1"/>
  <c r="A62" i="33"/>
  <c r="D62" i="33" a="1"/>
  <c r="C61" i="14" a="1"/>
  <c r="B62" i="33" a="1"/>
  <c r="C62" i="33" a="1"/>
  <c r="H32" i="69" a="1"/>
  <c r="U34" i="14" a="1"/>
  <c r="B61" i="14" a="1"/>
  <c r="H56" i="73" a="1"/>
  <c r="H57" i="71" a="1"/>
  <c r="H55" i="70" a="1"/>
  <c r="N55" i="68" a="1"/>
  <c r="H55" i="68" a="1"/>
  <c r="N30" i="73" l="1"/>
  <c r="K30" i="73" s="1"/>
  <c r="K33" i="69"/>
  <c r="H56" i="73"/>
  <c r="I56" i="73" s="1"/>
  <c r="F56" i="73" s="1"/>
  <c r="G57" i="73" s="1"/>
  <c r="O30" i="72"/>
  <c r="L30" i="72" s="1"/>
  <c r="H57" i="71"/>
  <c r="I57" i="71" s="1"/>
  <c r="F57" i="71" s="1"/>
  <c r="G58" i="71" s="1"/>
  <c r="H55" i="68"/>
  <c r="I55" i="68" s="1"/>
  <c r="F55" i="68" s="1"/>
  <c r="G56" i="68" s="1"/>
  <c r="N55" i="68"/>
  <c r="O55" i="68" s="1"/>
  <c r="L55" i="68" s="1"/>
  <c r="M56" i="68" s="1"/>
  <c r="H55" i="70"/>
  <c r="I55" i="70" s="1"/>
  <c r="F55" i="70" s="1"/>
  <c r="G56" i="70" s="1"/>
  <c r="G37" i="72"/>
  <c r="C62" i="33"/>
  <c r="D62" i="33"/>
  <c r="B62" i="33"/>
  <c r="B61" i="14"/>
  <c r="C61" i="14"/>
  <c r="H32" i="69"/>
  <c r="U34" i="14"/>
  <c r="V34" i="14" s="1"/>
  <c r="S34" i="14" s="1"/>
  <c r="T35" i="14" s="1"/>
  <c r="S135" i="72"/>
  <c r="T136" i="72" s="1"/>
  <c r="A62" i="14"/>
  <c r="E61" i="14" a="1"/>
  <c r="E61" i="14" s="1"/>
  <c r="E62" i="33" a="1"/>
  <c r="E62" i="33" s="1"/>
  <c r="A63" i="33"/>
  <c r="B62" i="14" a="1"/>
  <c r="B63" i="33" a="1"/>
  <c r="C63" i="33" a="1"/>
  <c r="D63" i="33" a="1"/>
  <c r="N56" i="68" a="1"/>
  <c r="C62" i="14" a="1"/>
  <c r="H58" i="71" a="1"/>
  <c r="H57" i="73" a="1"/>
  <c r="H56" i="68" a="1"/>
  <c r="H56" i="70" a="1"/>
  <c r="H37" i="72" a="1"/>
  <c r="L31" i="73" l="1"/>
  <c r="L34" i="69"/>
  <c r="H57" i="73"/>
  <c r="I57" i="73" s="1"/>
  <c r="F57" i="73" s="1"/>
  <c r="G58" i="73" s="1"/>
  <c r="M31" i="72"/>
  <c r="H37" i="72"/>
  <c r="I37" i="72" s="1"/>
  <c r="F37" i="72" s="1"/>
  <c r="H56" i="68"/>
  <c r="I56" i="68" s="1"/>
  <c r="F56" i="68" s="1"/>
  <c r="G57" i="68" s="1"/>
  <c r="H58" i="71"/>
  <c r="I58" i="71" s="1"/>
  <c r="F58" i="71" s="1"/>
  <c r="G59" i="71" s="1"/>
  <c r="H56" i="70"/>
  <c r="I56" i="70" s="1"/>
  <c r="F56" i="70" s="1"/>
  <c r="G57" i="70" s="1"/>
  <c r="N56" i="68"/>
  <c r="O56" i="68" s="1"/>
  <c r="L56" i="68" s="1"/>
  <c r="M57" i="68" s="1"/>
  <c r="B62" i="14"/>
  <c r="C62" i="14"/>
  <c r="D63" i="33"/>
  <c r="B63" i="33"/>
  <c r="C63" i="33"/>
  <c r="I32" i="69"/>
  <c r="F32" i="69" s="1"/>
  <c r="A63" i="14"/>
  <c r="E62" i="14" a="1"/>
  <c r="E62" i="14" s="1"/>
  <c r="E63" i="33" a="1"/>
  <c r="E63" i="33" s="1"/>
  <c r="A64" i="33"/>
  <c r="K63" i="14" a="1"/>
  <c r="N57" i="68" a="1"/>
  <c r="C63" i="14" a="1"/>
  <c r="U35" i="14" a="1"/>
  <c r="H57" i="70" a="1"/>
  <c r="H58" i="73" a="1"/>
  <c r="B63" i="14" a="1"/>
  <c r="U136" i="72" a="1"/>
  <c r="H57" i="68" a="1"/>
  <c r="C64" i="33" a="1"/>
  <c r="M34" i="69" a="1"/>
  <c r="B64" i="33" a="1"/>
  <c r="M31" i="73" a="1"/>
  <c r="D64" i="33" a="1"/>
  <c r="H59" i="71" a="1"/>
  <c r="N31" i="72" a="1"/>
  <c r="M31" i="73" l="1"/>
  <c r="M34" i="69"/>
  <c r="N34" i="69" s="1"/>
  <c r="H58" i="73"/>
  <c r="I58" i="73" s="1"/>
  <c r="F58" i="73" s="1"/>
  <c r="G59" i="73" s="1"/>
  <c r="U136" i="72"/>
  <c r="V136" i="72" s="1"/>
  <c r="N31" i="72"/>
  <c r="H57" i="70"/>
  <c r="I57" i="70" s="1"/>
  <c r="F57" i="70" s="1"/>
  <c r="G58" i="70" s="1"/>
  <c r="N57" i="68"/>
  <c r="O57" i="68" s="1"/>
  <c r="L57" i="68" s="1"/>
  <c r="M58" i="68" s="1"/>
  <c r="H59" i="71"/>
  <c r="I59" i="71" s="1"/>
  <c r="F59" i="71" s="1"/>
  <c r="G60" i="71" s="1"/>
  <c r="H57" i="68"/>
  <c r="I57" i="68" s="1"/>
  <c r="F57" i="68" s="1"/>
  <c r="G58" i="68" s="1"/>
  <c r="G38" i="72"/>
  <c r="K63" i="14"/>
  <c r="D64" i="33"/>
  <c r="C64" i="33"/>
  <c r="B64" i="33"/>
  <c r="B63" i="14"/>
  <c r="C63" i="14"/>
  <c r="U35" i="14"/>
  <c r="V35" i="14" s="1"/>
  <c r="S35" i="14" s="1"/>
  <c r="T36" i="14" s="1"/>
  <c r="G33" i="69"/>
  <c r="A64" i="14"/>
  <c r="E63" i="14" a="1"/>
  <c r="E63" i="14" s="1"/>
  <c r="E64" i="33" a="1"/>
  <c r="E64" i="33" s="1"/>
  <c r="A65" i="33"/>
  <c r="H59" i="73" a="1"/>
  <c r="D65" i="33" a="1"/>
  <c r="H38" i="72" a="1"/>
  <c r="C64" i="14" a="1"/>
  <c r="C65" i="33" a="1"/>
  <c r="B64" i="14" a="1"/>
  <c r="H33" i="69" a="1"/>
  <c r="B65" i="33" a="1"/>
  <c r="H58" i="70" a="1"/>
  <c r="N58" i="68" a="1"/>
  <c r="H60" i="71" a="1"/>
  <c r="H58" i="68" a="1"/>
  <c r="N31" i="73" l="1"/>
  <c r="K31" i="73" s="1"/>
  <c r="K34" i="69"/>
  <c r="H59" i="73"/>
  <c r="I59" i="73" s="1"/>
  <c r="F59" i="73" s="1"/>
  <c r="G60" i="73" s="1"/>
  <c r="O31" i="72"/>
  <c r="L31" i="72" s="1"/>
  <c r="H58" i="68"/>
  <c r="I58" i="68" s="1"/>
  <c r="F58" i="68" s="1"/>
  <c r="G59" i="68" s="1"/>
  <c r="H60" i="71"/>
  <c r="I60" i="71" s="1"/>
  <c r="F60" i="71" s="1"/>
  <c r="G61" i="71" s="1"/>
  <c r="H38" i="72"/>
  <c r="I38" i="72" s="1"/>
  <c r="F38" i="72" s="1"/>
  <c r="N58" i="68"/>
  <c r="O58" i="68" s="1"/>
  <c r="L58" i="68" s="1"/>
  <c r="M59" i="68" s="1"/>
  <c r="H58" i="70"/>
  <c r="I58" i="70" s="1"/>
  <c r="F58" i="70" s="1"/>
  <c r="G59" i="70" s="1"/>
  <c r="C64" i="14"/>
  <c r="B64" i="14"/>
  <c r="D65" i="33"/>
  <c r="C65" i="33"/>
  <c r="B65" i="33"/>
  <c r="H33" i="69"/>
  <c r="S136" i="72"/>
  <c r="T137" i="72" s="1"/>
  <c r="A65" i="14"/>
  <c r="E64" i="14" a="1"/>
  <c r="E64" i="14" s="1"/>
  <c r="E65" i="33" a="1"/>
  <c r="E65" i="33" s="1"/>
  <c r="A66" i="33"/>
  <c r="H61" i="71" a="1"/>
  <c r="C66" i="33" a="1"/>
  <c r="H59" i="70" a="1"/>
  <c r="U36" i="14" a="1"/>
  <c r="B65" i="14" a="1"/>
  <c r="C65" i="14" a="1"/>
  <c r="D66" i="33" a="1"/>
  <c r="B66" i="33" a="1"/>
  <c r="H60" i="73" a="1"/>
  <c r="H59" i="68" a="1"/>
  <c r="N59" i="68" a="1"/>
  <c r="L32" i="73" l="1"/>
  <c r="L35" i="69"/>
  <c r="H60" i="73"/>
  <c r="I60" i="73" s="1"/>
  <c r="F60" i="73" s="1"/>
  <c r="G61" i="73" s="1"/>
  <c r="M32" i="72"/>
  <c r="N59" i="68"/>
  <c r="O59" i="68" s="1"/>
  <c r="L59" i="68" s="1"/>
  <c r="M60" i="68" s="1"/>
  <c r="H59" i="70"/>
  <c r="I59" i="70" s="1"/>
  <c r="F59" i="70" s="1"/>
  <c r="G60" i="70" s="1"/>
  <c r="H61" i="71"/>
  <c r="I61" i="71" s="1"/>
  <c r="F61" i="71" s="1"/>
  <c r="G62" i="71" s="1"/>
  <c r="H59" i="68"/>
  <c r="I59" i="68" s="1"/>
  <c r="F59" i="68" s="1"/>
  <c r="G60" i="68" s="1"/>
  <c r="G39" i="72"/>
  <c r="D66" i="33"/>
  <c r="C66" i="33"/>
  <c r="B66" i="33"/>
  <c r="B65" i="14"/>
  <c r="C65" i="14"/>
  <c r="U36" i="14"/>
  <c r="V36" i="14" s="1"/>
  <c r="S36" i="14" s="1"/>
  <c r="T37" i="14" s="1"/>
  <c r="I33" i="69"/>
  <c r="F33" i="69" s="1"/>
  <c r="A66" i="14"/>
  <c r="E65" i="14" a="1"/>
  <c r="E65" i="14" s="1"/>
  <c r="E66" i="33" a="1"/>
  <c r="E66" i="33" s="1"/>
  <c r="A67" i="33"/>
  <c r="M35" i="69" a="1"/>
  <c r="U137" i="72" a="1"/>
  <c r="D67" i="33" a="1"/>
  <c r="H62" i="71" a="1"/>
  <c r="H61" i="73" a="1"/>
  <c r="N60" i="68" a="1"/>
  <c r="H60" i="70" a="1"/>
  <c r="B66" i="14" a="1"/>
  <c r="C66" i="14" a="1"/>
  <c r="C67" i="33" a="1"/>
  <c r="H60" i="68" a="1"/>
  <c r="B67" i="33" a="1"/>
  <c r="H39" i="72" a="1"/>
  <c r="M32" i="73" a="1"/>
  <c r="N32" i="72" a="1"/>
  <c r="M32" i="73" l="1"/>
  <c r="M35" i="69"/>
  <c r="N35" i="69" s="1"/>
  <c r="H61" i="73"/>
  <c r="I61" i="73" s="1"/>
  <c r="F61" i="73" s="1"/>
  <c r="G62" i="73" s="1"/>
  <c r="U137" i="72"/>
  <c r="V137" i="72" s="1"/>
  <c r="N32" i="72"/>
  <c r="H60" i="70"/>
  <c r="I60" i="70" s="1"/>
  <c r="F60" i="70" s="1"/>
  <c r="G61" i="70" s="1"/>
  <c r="N60" i="68"/>
  <c r="O60" i="68" s="1"/>
  <c r="L60" i="68" s="1"/>
  <c r="M61" i="68" s="1"/>
  <c r="H60" i="68"/>
  <c r="I60" i="68" s="1"/>
  <c r="F60" i="68" s="1"/>
  <c r="G61" i="68" s="1"/>
  <c r="H62" i="71"/>
  <c r="I62" i="71" s="1"/>
  <c r="F62" i="71" s="1"/>
  <c r="G63" i="71" s="1"/>
  <c r="H39" i="72"/>
  <c r="I39" i="72" s="1"/>
  <c r="F39" i="72" s="1"/>
  <c r="C67" i="33"/>
  <c r="D67" i="33"/>
  <c r="B67" i="33"/>
  <c r="C66" i="14"/>
  <c r="B66" i="14"/>
  <c r="G34" i="69"/>
  <c r="A67" i="14"/>
  <c r="E66" i="14" a="1"/>
  <c r="E66" i="14" s="1"/>
  <c r="E67" i="33" a="1"/>
  <c r="E67" i="33" s="1"/>
  <c r="A68" i="33"/>
  <c r="U37" i="14" a="1"/>
  <c r="D68" i="33" a="1"/>
  <c r="B67" i="14" a="1"/>
  <c r="H34" i="69" a="1"/>
  <c r="H62" i="73" a="1"/>
  <c r="H61" i="68" a="1"/>
  <c r="B68" i="33" a="1"/>
  <c r="H61" i="70" a="1"/>
  <c r="C67" i="14" a="1"/>
  <c r="C68" i="33" a="1"/>
  <c r="N61" i="68" a="1"/>
  <c r="H63" i="71" a="1"/>
  <c r="N32" i="73" l="1"/>
  <c r="K32" i="73" s="1"/>
  <c r="K35" i="69"/>
  <c r="H62" i="73"/>
  <c r="I62" i="73" s="1"/>
  <c r="F62" i="73" s="1"/>
  <c r="G63" i="73" s="1"/>
  <c r="O32" i="72"/>
  <c r="L32" i="72" s="1"/>
  <c r="H63" i="71"/>
  <c r="I63" i="71" s="1"/>
  <c r="F63" i="71" s="1"/>
  <c r="G64" i="71" s="1"/>
  <c r="H61" i="70"/>
  <c r="I61" i="70" s="1"/>
  <c r="F61" i="70" s="1"/>
  <c r="G62" i="70" s="1"/>
  <c r="H61" i="68"/>
  <c r="I61" i="68" s="1"/>
  <c r="F61" i="68" s="1"/>
  <c r="G62" i="68" s="1"/>
  <c r="N61" i="68"/>
  <c r="O61" i="68" s="1"/>
  <c r="L61" i="68" s="1"/>
  <c r="M62" i="68" s="1"/>
  <c r="G40" i="72"/>
  <c r="C67" i="14"/>
  <c r="B67" i="14"/>
  <c r="D68" i="33"/>
  <c r="C68" i="33"/>
  <c r="B68" i="33"/>
  <c r="H34" i="69"/>
  <c r="U37" i="14"/>
  <c r="V37" i="14" s="1"/>
  <c r="S37" i="14" s="1"/>
  <c r="T38" i="14" s="1"/>
  <c r="S137" i="72"/>
  <c r="T138" i="72" s="1"/>
  <c r="A68" i="14"/>
  <c r="E67" i="14" a="1"/>
  <c r="E67" i="14" s="1"/>
  <c r="E68" i="33" a="1"/>
  <c r="E68" i="33" s="1"/>
  <c r="A69" i="33"/>
  <c r="D69" i="33" a="1"/>
  <c r="K68" i="14" a="1"/>
  <c r="C69" i="33" a="1"/>
  <c r="C68" i="14" a="1"/>
  <c r="N62" i="68" a="1"/>
  <c r="B68" i="14" a="1"/>
  <c r="H64" i="71" a="1"/>
  <c r="H62" i="70" a="1"/>
  <c r="B69" i="33" a="1"/>
  <c r="H63" i="73" a="1"/>
  <c r="H62" i="68" a="1"/>
  <c r="H40" i="72" a="1"/>
  <c r="L33" i="73" l="1"/>
  <c r="L36" i="69"/>
  <c r="H63" i="73"/>
  <c r="I63" i="73" s="1"/>
  <c r="F63" i="73" s="1"/>
  <c r="G64" i="73" s="1"/>
  <c r="M33" i="72"/>
  <c r="N62" i="68"/>
  <c r="O62" i="68" s="1"/>
  <c r="L62" i="68" s="1"/>
  <c r="M63" i="68" s="1"/>
  <c r="H62" i="68"/>
  <c r="I62" i="68" s="1"/>
  <c r="F62" i="68" s="1"/>
  <c r="G63" i="68" s="1"/>
  <c r="H62" i="70"/>
  <c r="I62" i="70" s="1"/>
  <c r="F62" i="70" s="1"/>
  <c r="G63" i="70" s="1"/>
  <c r="H64" i="71"/>
  <c r="I64" i="71" s="1"/>
  <c r="F64" i="71" s="1"/>
  <c r="G65" i="71" s="1"/>
  <c r="H40" i="72"/>
  <c r="I40" i="72" s="1"/>
  <c r="F40" i="72" s="1"/>
  <c r="K68" i="14"/>
  <c r="B69" i="33"/>
  <c r="C69" i="33"/>
  <c r="D69" i="33"/>
  <c r="C68" i="14"/>
  <c r="B68" i="14"/>
  <c r="I34" i="69"/>
  <c r="F34" i="69" s="1"/>
  <c r="A69" i="14"/>
  <c r="E68" i="14" a="1"/>
  <c r="E68" i="14" s="1"/>
  <c r="E69" i="33" a="1"/>
  <c r="E69" i="33" s="1"/>
  <c r="A70" i="33"/>
  <c r="U138" i="72" a="1"/>
  <c r="M33" i="73" a="1"/>
  <c r="B70" i="33" a="1"/>
  <c r="C69" i="14" a="1"/>
  <c r="M36" i="69" a="1"/>
  <c r="B69" i="14" a="1"/>
  <c r="C70" i="33" a="1"/>
  <c r="D70" i="33" a="1"/>
  <c r="U38" i="14" a="1"/>
  <c r="K69" i="14" a="1"/>
  <c r="H64" i="73" a="1"/>
  <c r="H63" i="70" a="1"/>
  <c r="N33" i="72" a="1"/>
  <c r="N63" i="68" a="1"/>
  <c r="H63" i="68" a="1"/>
  <c r="H65" i="71" a="1"/>
  <c r="M33" i="73" l="1"/>
  <c r="M36" i="69"/>
  <c r="N36" i="69" s="1"/>
  <c r="H64" i="73"/>
  <c r="I64" i="73" s="1"/>
  <c r="F64" i="73" s="1"/>
  <c r="G65" i="73" s="1"/>
  <c r="U138" i="72"/>
  <c r="V138" i="72" s="1"/>
  <c r="N33" i="72"/>
  <c r="H65" i="71"/>
  <c r="I65" i="71" s="1"/>
  <c r="F65" i="71" s="1"/>
  <c r="G66" i="71" s="1"/>
  <c r="H63" i="70"/>
  <c r="I63" i="70" s="1"/>
  <c r="F63" i="70" s="1"/>
  <c r="G64" i="70" s="1"/>
  <c r="H63" i="68"/>
  <c r="I63" i="68" s="1"/>
  <c r="F63" i="68" s="1"/>
  <c r="G64" i="68" s="1"/>
  <c r="N63" i="68"/>
  <c r="O63" i="68" s="1"/>
  <c r="L63" i="68" s="1"/>
  <c r="M64" i="68" s="1"/>
  <c r="G41" i="72"/>
  <c r="K69" i="14"/>
  <c r="B69" i="14"/>
  <c r="C69" i="14"/>
  <c r="D70" i="33"/>
  <c r="B70" i="33"/>
  <c r="C70" i="33"/>
  <c r="U38" i="14"/>
  <c r="V38" i="14" s="1"/>
  <c r="S38" i="14" s="1"/>
  <c r="T39" i="14" s="1"/>
  <c r="G35" i="69"/>
  <c r="A70" i="14"/>
  <c r="E69" i="14" a="1"/>
  <c r="E69" i="14" s="1"/>
  <c r="E70" i="33" a="1"/>
  <c r="E70" i="33" s="1"/>
  <c r="A71" i="33"/>
  <c r="H66" i="71" a="1"/>
  <c r="D71" i="33" a="1"/>
  <c r="C71" i="33" a="1"/>
  <c r="B70" i="14" a="1"/>
  <c r="B71" i="33" a="1"/>
  <c r="C70" i="14" a="1"/>
  <c r="H64" i="68" a="1"/>
  <c r="K70" i="14" a="1"/>
  <c r="H64" i="70" a="1"/>
  <c r="H65" i="73" a="1"/>
  <c r="N64" i="68" a="1"/>
  <c r="H35" i="69" a="1"/>
  <c r="H41" i="72" a="1"/>
  <c r="N33" i="73" l="1"/>
  <c r="K33" i="73" s="1"/>
  <c r="K36" i="69"/>
  <c r="H65" i="73"/>
  <c r="I65" i="73" s="1"/>
  <c r="F65" i="73" s="1"/>
  <c r="G66" i="73" s="1"/>
  <c r="O33" i="72"/>
  <c r="L33" i="72" s="1"/>
  <c r="H41" i="72"/>
  <c r="I41" i="72" s="1"/>
  <c r="F41" i="72" s="1"/>
  <c r="N64" i="68"/>
  <c r="O64" i="68" s="1"/>
  <c r="L64" i="68" s="1"/>
  <c r="M65" i="68" s="1"/>
  <c r="H64" i="68"/>
  <c r="I64" i="68" s="1"/>
  <c r="F64" i="68" s="1"/>
  <c r="G65" i="68" s="1"/>
  <c r="H64" i="70"/>
  <c r="I64" i="70" s="1"/>
  <c r="F64" i="70" s="1"/>
  <c r="G65" i="70" s="1"/>
  <c r="H66" i="71"/>
  <c r="I66" i="71" s="1"/>
  <c r="F66" i="71" s="1"/>
  <c r="G67" i="71" s="1"/>
  <c r="K70" i="14"/>
  <c r="C70" i="14"/>
  <c r="B70" i="14"/>
  <c r="C71" i="33"/>
  <c r="B71" i="33"/>
  <c r="D71" i="33"/>
  <c r="H35" i="69"/>
  <c r="S138" i="72"/>
  <c r="T139" i="72" s="1"/>
  <c r="A71" i="14"/>
  <c r="E70" i="14" a="1"/>
  <c r="E70" i="14" s="1"/>
  <c r="E71" i="33" a="1"/>
  <c r="E71" i="33" s="1"/>
  <c r="A72" i="33"/>
  <c r="B72" i="33" a="1"/>
  <c r="K71" i="14" a="1"/>
  <c r="B71" i="14" a="1"/>
  <c r="U39" i="14" a="1"/>
  <c r="C71" i="14" a="1"/>
  <c r="C72" i="33" a="1"/>
  <c r="D72" i="33" a="1"/>
  <c r="H66" i="73" a="1"/>
  <c r="H65" i="70" a="1"/>
  <c r="N65" i="68" a="1"/>
  <c r="H65" i="68" a="1"/>
  <c r="H67" i="71" a="1"/>
  <c r="L34" i="73" l="1"/>
  <c r="L37" i="69"/>
  <c r="H66" i="73"/>
  <c r="I66" i="73" s="1"/>
  <c r="F66" i="73" s="1"/>
  <c r="G67" i="73" s="1"/>
  <c r="M34" i="72"/>
  <c r="H67" i="71"/>
  <c r="I67" i="71" s="1"/>
  <c r="F67" i="71" s="1"/>
  <c r="G68" i="71" s="1"/>
  <c r="H65" i="70"/>
  <c r="I65" i="70" s="1"/>
  <c r="F65" i="70" s="1"/>
  <c r="G66" i="70" s="1"/>
  <c r="H65" i="68"/>
  <c r="I65" i="68" s="1"/>
  <c r="F65" i="68" s="1"/>
  <c r="G66" i="68" s="1"/>
  <c r="N65" i="68"/>
  <c r="O65" i="68" s="1"/>
  <c r="L65" i="68" s="1"/>
  <c r="M66" i="68" s="1"/>
  <c r="G42" i="72"/>
  <c r="K71" i="14"/>
  <c r="B71" i="14"/>
  <c r="C71" i="14"/>
  <c r="B72" i="33"/>
  <c r="D72" i="33"/>
  <c r="C72" i="33"/>
  <c r="U39" i="14"/>
  <c r="V39" i="14" s="1"/>
  <c r="S39" i="14" s="1"/>
  <c r="T40" i="14" s="1"/>
  <c r="I35" i="69"/>
  <c r="F35" i="69" s="1"/>
  <c r="A72" i="14"/>
  <c r="E71" i="14" a="1"/>
  <c r="E71" i="14" s="1"/>
  <c r="E72" i="33" a="1"/>
  <c r="E72" i="33" s="1"/>
  <c r="A73" i="33"/>
  <c r="B72" i="14" a="1"/>
  <c r="M34" i="73" a="1"/>
  <c r="N34" i="72" a="1"/>
  <c r="C72" i="14" a="1"/>
  <c r="H66" i="70" a="1"/>
  <c r="U139" i="72" a="1"/>
  <c r="C73" i="33" a="1"/>
  <c r="K72" i="14" a="1"/>
  <c r="H66" i="68" a="1"/>
  <c r="B73" i="33" a="1"/>
  <c r="D73" i="33" a="1"/>
  <c r="M37" i="69" a="1"/>
  <c r="N66" i="68" a="1"/>
  <c r="H68" i="71" a="1"/>
  <c r="H67" i="73" a="1"/>
  <c r="H42" i="72" a="1"/>
  <c r="M34" i="73" l="1"/>
  <c r="M37" i="69"/>
  <c r="N37" i="69" s="1"/>
  <c r="H67" i="73"/>
  <c r="I67" i="73" s="1"/>
  <c r="F67" i="73" s="1"/>
  <c r="G68" i="73" s="1"/>
  <c r="U139" i="72"/>
  <c r="V139" i="72" s="1"/>
  <c r="N34" i="72"/>
  <c r="N66" i="68"/>
  <c r="O66" i="68" s="1"/>
  <c r="L66" i="68" s="1"/>
  <c r="M67" i="68" s="1"/>
  <c r="H42" i="72"/>
  <c r="I42" i="72" s="1"/>
  <c r="F42" i="72" s="1"/>
  <c r="H68" i="71"/>
  <c r="I68" i="71" s="1"/>
  <c r="F68" i="71" s="1"/>
  <c r="G69" i="71" s="1"/>
  <c r="H66" i="68"/>
  <c r="I66" i="68" s="1"/>
  <c r="F66" i="68" s="1"/>
  <c r="G67" i="68" s="1"/>
  <c r="H66" i="70"/>
  <c r="I66" i="70" s="1"/>
  <c r="F66" i="70" s="1"/>
  <c r="G67" i="70" s="1"/>
  <c r="K72" i="14"/>
  <c r="C72" i="14"/>
  <c r="B72" i="14"/>
  <c r="D73" i="33"/>
  <c r="B73" i="33"/>
  <c r="C73" i="33"/>
  <c r="G36" i="69"/>
  <c r="A73" i="14"/>
  <c r="E72" i="14" a="1"/>
  <c r="E72" i="14" s="1"/>
  <c r="E73" i="33" a="1"/>
  <c r="E73" i="33" s="1"/>
  <c r="A74" i="33"/>
  <c r="B73" i="14" a="1"/>
  <c r="D74" i="33" a="1"/>
  <c r="C74" i="33" a="1"/>
  <c r="C73" i="14" a="1"/>
  <c r="H36" i="69" a="1"/>
  <c r="U40" i="14" a="1"/>
  <c r="B74" i="33" a="1"/>
  <c r="H67" i="70" a="1"/>
  <c r="K73" i="14" a="1"/>
  <c r="H68" i="73" a="1"/>
  <c r="H67" i="68" a="1"/>
  <c r="N67" i="68" a="1"/>
  <c r="H69" i="71" a="1"/>
  <c r="N34" i="73" l="1"/>
  <c r="K34" i="73" s="1"/>
  <c r="K37" i="69"/>
  <c r="H68" i="73"/>
  <c r="I68" i="73" s="1"/>
  <c r="F68" i="73" s="1"/>
  <c r="G69" i="73" s="1"/>
  <c r="O34" i="72"/>
  <c r="L34" i="72" s="1"/>
  <c r="N67" i="68"/>
  <c r="O67" i="68" s="1"/>
  <c r="L67" i="68" s="1"/>
  <c r="M68" i="68" s="1"/>
  <c r="H67" i="70"/>
  <c r="I67" i="70" s="1"/>
  <c r="F67" i="70" s="1"/>
  <c r="G68" i="70" s="1"/>
  <c r="H67" i="68"/>
  <c r="I67" i="68" s="1"/>
  <c r="F67" i="68" s="1"/>
  <c r="G68" i="68" s="1"/>
  <c r="H69" i="71"/>
  <c r="I69" i="71" s="1"/>
  <c r="F69" i="71" s="1"/>
  <c r="G70" i="71" s="1"/>
  <c r="G43" i="72"/>
  <c r="K73" i="14"/>
  <c r="B73" i="14"/>
  <c r="C73" i="14"/>
  <c r="C74" i="33"/>
  <c r="D74" i="33"/>
  <c r="B74" i="33"/>
  <c r="H36" i="69"/>
  <c r="U40" i="14"/>
  <c r="V40" i="14" s="1"/>
  <c r="S40" i="14" s="1"/>
  <c r="T41" i="14" s="1"/>
  <c r="S139" i="72"/>
  <c r="T140" i="72" s="1"/>
  <c r="A74" i="14"/>
  <c r="E73" i="14" a="1"/>
  <c r="E73" i="14" s="1"/>
  <c r="E74" i="33" a="1"/>
  <c r="E74" i="33" s="1"/>
  <c r="A75" i="33"/>
  <c r="C74" i="14" a="1"/>
  <c r="H70" i="71" a="1"/>
  <c r="N68" i="68" a="1"/>
  <c r="D75" i="33" a="1"/>
  <c r="B75" i="33" a="1"/>
  <c r="B74" i="14" a="1"/>
  <c r="C75" i="33" a="1"/>
  <c r="K74" i="14" a="1"/>
  <c r="H69" i="73" a="1"/>
  <c r="H68" i="70" a="1"/>
  <c r="H68" i="68" a="1"/>
  <c r="H43" i="72" a="1"/>
  <c r="L35" i="73" l="1"/>
  <c r="L38" i="69"/>
  <c r="H69" i="73"/>
  <c r="I69" i="73" s="1"/>
  <c r="F69" i="73" s="1"/>
  <c r="G70" i="73" s="1"/>
  <c r="M35" i="72"/>
  <c r="N68" i="68"/>
  <c r="O68" i="68" s="1"/>
  <c r="L68" i="68" s="1"/>
  <c r="M69" i="68" s="1"/>
  <c r="H43" i="72"/>
  <c r="I43" i="72" s="1"/>
  <c r="F43" i="72" s="1"/>
  <c r="H70" i="71"/>
  <c r="I70" i="71" s="1"/>
  <c r="F70" i="71" s="1"/>
  <c r="G71" i="71" s="1"/>
  <c r="H68" i="68"/>
  <c r="I68" i="68" s="1"/>
  <c r="F68" i="68" s="1"/>
  <c r="G69" i="68" s="1"/>
  <c r="H68" i="70"/>
  <c r="I68" i="70" s="1"/>
  <c r="F68" i="70" s="1"/>
  <c r="G69" i="70" s="1"/>
  <c r="K74" i="14"/>
  <c r="B75" i="33"/>
  <c r="D75" i="33"/>
  <c r="C75" i="33"/>
  <c r="B74" i="14"/>
  <c r="C74" i="14"/>
  <c r="I36" i="69"/>
  <c r="F36" i="69" s="1"/>
  <c r="A75" i="14"/>
  <c r="E74" i="14" a="1"/>
  <c r="E74" i="14" s="1"/>
  <c r="E75" i="33" a="1"/>
  <c r="E75" i="33" s="1"/>
  <c r="A76" i="33"/>
  <c r="B75" i="14" a="1"/>
  <c r="D76" i="33" a="1"/>
  <c r="C75" i="14" a="1"/>
  <c r="U41" i="14" a="1"/>
  <c r="M35" i="73" a="1"/>
  <c r="H70" i="73" a="1"/>
  <c r="M38" i="69" a="1"/>
  <c r="B76" i="33" a="1"/>
  <c r="N35" i="72" a="1"/>
  <c r="U140" i="72" a="1"/>
  <c r="K75" i="14" a="1"/>
  <c r="C76" i="33" a="1"/>
  <c r="N69" i="68" a="1"/>
  <c r="H71" i="71" a="1"/>
  <c r="H69" i="68" a="1"/>
  <c r="H69" i="70" a="1"/>
  <c r="M35" i="73" l="1"/>
  <c r="M38" i="69"/>
  <c r="N38" i="69" s="1"/>
  <c r="H70" i="73"/>
  <c r="I70" i="73" s="1"/>
  <c r="F70" i="73" s="1"/>
  <c r="G71" i="73" s="1"/>
  <c r="U140" i="72"/>
  <c r="V140" i="72" s="1"/>
  <c r="N35" i="72"/>
  <c r="H69" i="68"/>
  <c r="I69" i="68" s="1"/>
  <c r="F69" i="68" s="1"/>
  <c r="G70" i="68" s="1"/>
  <c r="H69" i="70"/>
  <c r="I69" i="70" s="1"/>
  <c r="F69" i="70" s="1"/>
  <c r="G70" i="70" s="1"/>
  <c r="H71" i="71"/>
  <c r="I71" i="71" s="1"/>
  <c r="F71" i="71" s="1"/>
  <c r="G72" i="71" s="1"/>
  <c r="N69" i="68"/>
  <c r="O69" i="68" s="1"/>
  <c r="L69" i="68" s="1"/>
  <c r="M70" i="68" s="1"/>
  <c r="G44" i="72"/>
  <c r="K75" i="14"/>
  <c r="B75" i="14"/>
  <c r="C75" i="14"/>
  <c r="C76" i="33"/>
  <c r="D76" i="33"/>
  <c r="B76" i="33"/>
  <c r="U41" i="14"/>
  <c r="V41" i="14" s="1"/>
  <c r="S41" i="14" s="1"/>
  <c r="T42" i="14" s="1"/>
  <c r="G37" i="69"/>
  <c r="A76" i="14"/>
  <c r="E75" i="14" a="1"/>
  <c r="E75" i="14" s="1"/>
  <c r="E76" i="33" a="1"/>
  <c r="E76" i="33" s="1"/>
  <c r="A77" i="33"/>
  <c r="H44" i="72" a="1"/>
  <c r="H72" i="71" a="1"/>
  <c r="B77" i="33" a="1"/>
  <c r="K76" i="14" a="1"/>
  <c r="H71" i="73" a="1"/>
  <c r="B76" i="14" a="1"/>
  <c r="C77" i="33" a="1"/>
  <c r="D77" i="33" a="1"/>
  <c r="C76" i="14" a="1"/>
  <c r="H70" i="68" a="1"/>
  <c r="H37" i="69" a="1"/>
  <c r="H70" i="70" a="1"/>
  <c r="N70" i="68" a="1"/>
  <c r="N35" i="73" l="1"/>
  <c r="K35" i="73" s="1"/>
  <c r="K38" i="69"/>
  <c r="H71" i="73"/>
  <c r="I71" i="73" s="1"/>
  <c r="F71" i="73" s="1"/>
  <c r="G72" i="73" s="1"/>
  <c r="O35" i="72"/>
  <c r="L35" i="72" s="1"/>
  <c r="H70" i="68"/>
  <c r="I70" i="68" s="1"/>
  <c r="F70" i="68" s="1"/>
  <c r="G71" i="68" s="1"/>
  <c r="H44" i="72"/>
  <c r="I44" i="72" s="1"/>
  <c r="F44" i="72" s="1"/>
  <c r="H70" i="70"/>
  <c r="I70" i="70" s="1"/>
  <c r="F70" i="70" s="1"/>
  <c r="G71" i="70" s="1"/>
  <c r="N70" i="68"/>
  <c r="O70" i="68" s="1"/>
  <c r="L70" i="68" s="1"/>
  <c r="M71" i="68" s="1"/>
  <c r="H72" i="71"/>
  <c r="I72" i="71" s="1"/>
  <c r="F72" i="71" s="1"/>
  <c r="G73" i="71" s="1"/>
  <c r="K76" i="14"/>
  <c r="B76" i="14"/>
  <c r="C76" i="14"/>
  <c r="C77" i="33"/>
  <c r="D77" i="33"/>
  <c r="B77" i="33"/>
  <c r="H37" i="69"/>
  <c r="S140" i="72"/>
  <c r="T141" i="72" s="1"/>
  <c r="A77" i="14"/>
  <c r="E76" i="14" a="1"/>
  <c r="E76" i="14" s="1"/>
  <c r="E77" i="33" a="1"/>
  <c r="E77" i="33" s="1"/>
  <c r="A78" i="33"/>
  <c r="D78" i="33" a="1"/>
  <c r="H72" i="73" a="1"/>
  <c r="C78" i="33" a="1"/>
  <c r="C77" i="14" a="1"/>
  <c r="N71" i="68" a="1"/>
  <c r="H73" i="71" a="1"/>
  <c r="U42" i="14" a="1"/>
  <c r="B77" i="14" a="1"/>
  <c r="B78" i="33" a="1"/>
  <c r="K77" i="14" a="1"/>
  <c r="H71" i="70" a="1"/>
  <c r="H71" i="68" a="1"/>
  <c r="L36" i="73" l="1"/>
  <c r="L39" i="69"/>
  <c r="H72" i="73"/>
  <c r="I72" i="73" s="1"/>
  <c r="F72" i="73" s="1"/>
  <c r="G73" i="73" s="1"/>
  <c r="M36" i="72"/>
  <c r="H71" i="68"/>
  <c r="I71" i="68" s="1"/>
  <c r="F71" i="68" s="1"/>
  <c r="G72" i="68" s="1"/>
  <c r="H73" i="71"/>
  <c r="I73" i="71" s="1"/>
  <c r="F73" i="71" s="1"/>
  <c r="G74" i="71" s="1"/>
  <c r="N71" i="68"/>
  <c r="O71" i="68" s="1"/>
  <c r="L71" i="68" s="1"/>
  <c r="M72" i="68" s="1"/>
  <c r="H71" i="70"/>
  <c r="I71" i="70" s="1"/>
  <c r="F71" i="70" s="1"/>
  <c r="G72" i="70" s="1"/>
  <c r="G45" i="72"/>
  <c r="K77" i="14"/>
  <c r="C78" i="33"/>
  <c r="D78" i="33"/>
  <c r="B78" i="33"/>
  <c r="C77" i="14"/>
  <c r="B77" i="14"/>
  <c r="U42" i="14"/>
  <c r="V42" i="14" s="1"/>
  <c r="S42" i="14" s="1"/>
  <c r="T43" i="14" s="1"/>
  <c r="I37" i="69"/>
  <c r="F37" i="69" s="1"/>
  <c r="A78" i="14"/>
  <c r="E77" i="14" a="1"/>
  <c r="E77" i="14" s="1"/>
  <c r="E78" i="33" a="1"/>
  <c r="E78" i="33" s="1"/>
  <c r="A79" i="33"/>
  <c r="N36" i="72" a="1"/>
  <c r="H72" i="68" a="1"/>
  <c r="C78" i="14" a="1"/>
  <c r="K78" i="14" a="1"/>
  <c r="N72" i="68" a="1"/>
  <c r="H45" i="72" a="1"/>
  <c r="U141" i="72" a="1"/>
  <c r="H73" i="73" a="1"/>
  <c r="H74" i="71" a="1"/>
  <c r="M36" i="73" a="1"/>
  <c r="C79" i="33" a="1"/>
  <c r="D79" i="33" a="1"/>
  <c r="B78" i="14" a="1"/>
  <c r="M39" i="69" a="1"/>
  <c r="B79" i="33" a="1"/>
  <c r="H72" i="70" a="1"/>
  <c r="M36" i="73" l="1"/>
  <c r="M39" i="69"/>
  <c r="N39" i="69" s="1"/>
  <c r="H73" i="73"/>
  <c r="I73" i="73" s="1"/>
  <c r="F73" i="73" s="1"/>
  <c r="G74" i="73" s="1"/>
  <c r="U141" i="72"/>
  <c r="V141" i="72" s="1"/>
  <c r="N36" i="72"/>
  <c r="H72" i="68"/>
  <c r="I72" i="68" s="1"/>
  <c r="F72" i="68" s="1"/>
  <c r="G73" i="68" s="1"/>
  <c r="H72" i="70"/>
  <c r="I72" i="70" s="1"/>
  <c r="F72" i="70" s="1"/>
  <c r="G73" i="70" s="1"/>
  <c r="N72" i="68"/>
  <c r="O72" i="68" s="1"/>
  <c r="L72" i="68" s="1"/>
  <c r="M73" i="68" s="1"/>
  <c r="H45" i="72"/>
  <c r="I45" i="72" s="1"/>
  <c r="F45" i="72" s="1"/>
  <c r="H74" i="71"/>
  <c r="I74" i="71" s="1"/>
  <c r="F74" i="71" s="1"/>
  <c r="G75" i="71" s="1"/>
  <c r="K78" i="14"/>
  <c r="B78" i="14"/>
  <c r="C78" i="14"/>
  <c r="D79" i="33"/>
  <c r="C79" i="33"/>
  <c r="B79" i="33"/>
  <c r="G38" i="69"/>
  <c r="A79" i="14"/>
  <c r="E78" i="14" a="1"/>
  <c r="E78" i="14" s="1"/>
  <c r="E79" i="33" a="1"/>
  <c r="E79" i="33" s="1"/>
  <c r="A80" i="33"/>
  <c r="U43" i="14" a="1"/>
  <c r="C79" i="14" a="1"/>
  <c r="H38" i="69" a="1"/>
  <c r="K79" i="14" a="1"/>
  <c r="H73" i="70" a="1"/>
  <c r="H73" i="68" a="1"/>
  <c r="N73" i="68" a="1"/>
  <c r="B80" i="33" a="1"/>
  <c r="B79" i="14" a="1"/>
  <c r="C80" i="33" a="1"/>
  <c r="D80" i="33" a="1"/>
  <c r="H74" i="73" a="1"/>
  <c r="H75" i="71" a="1"/>
  <c r="N36" i="73" l="1"/>
  <c r="K36" i="73" s="1"/>
  <c r="K39" i="69"/>
  <c r="H74" i="73"/>
  <c r="I74" i="73" s="1"/>
  <c r="F74" i="73" s="1"/>
  <c r="G75" i="73" s="1"/>
  <c r="O36" i="72"/>
  <c r="L36" i="72" s="1"/>
  <c r="H75" i="71"/>
  <c r="I75" i="71" s="1"/>
  <c r="F75" i="71" s="1"/>
  <c r="G76" i="71" s="1"/>
  <c r="N73" i="68"/>
  <c r="O73" i="68" s="1"/>
  <c r="L73" i="68" s="1"/>
  <c r="M74" i="68" s="1"/>
  <c r="H73" i="70"/>
  <c r="I73" i="70" s="1"/>
  <c r="F73" i="70" s="1"/>
  <c r="G74" i="70" s="1"/>
  <c r="H73" i="68"/>
  <c r="I73" i="68" s="1"/>
  <c r="F73" i="68" s="1"/>
  <c r="G74" i="68" s="1"/>
  <c r="G46" i="72"/>
  <c r="K79" i="14"/>
  <c r="C79" i="14"/>
  <c r="B79" i="14"/>
  <c r="C80" i="33"/>
  <c r="D80" i="33"/>
  <c r="B80" i="33"/>
  <c r="H38" i="69"/>
  <c r="U43" i="14"/>
  <c r="V43" i="14" s="1"/>
  <c r="S43" i="14" s="1"/>
  <c r="T44" i="14" s="1"/>
  <c r="S141" i="72"/>
  <c r="T142" i="72" s="1"/>
  <c r="A80" i="14"/>
  <c r="E79" i="14" a="1"/>
  <c r="E79" i="14" s="1"/>
  <c r="E80" i="33" a="1"/>
  <c r="E80" i="33" s="1"/>
  <c r="A81" i="33"/>
  <c r="K80" i="14" a="1"/>
  <c r="D81" i="33" a="1"/>
  <c r="B81" i="33" a="1"/>
  <c r="H76" i="71" a="1"/>
  <c r="H75" i="73" a="1"/>
  <c r="N74" i="68" a="1"/>
  <c r="C81" i="33" a="1"/>
  <c r="B80" i="14" a="1"/>
  <c r="C80" i="14" a="1"/>
  <c r="H74" i="70" a="1"/>
  <c r="H74" i="68" a="1"/>
  <c r="H46" i="72" a="1"/>
  <c r="L37" i="73" l="1"/>
  <c r="L40" i="69"/>
  <c r="H75" i="73"/>
  <c r="I75" i="73" s="1"/>
  <c r="F75" i="73" s="1"/>
  <c r="G76" i="73" s="1"/>
  <c r="M37" i="72"/>
  <c r="H76" i="71"/>
  <c r="I76" i="71" s="1"/>
  <c r="F76" i="71" s="1"/>
  <c r="G77" i="71" s="1"/>
  <c r="H74" i="68"/>
  <c r="I74" i="68" s="1"/>
  <c r="F74" i="68" s="1"/>
  <c r="G75" i="68" s="1"/>
  <c r="H74" i="70"/>
  <c r="I74" i="70" s="1"/>
  <c r="F74" i="70" s="1"/>
  <c r="G75" i="70" s="1"/>
  <c r="H46" i="72"/>
  <c r="I46" i="72" s="1"/>
  <c r="F46" i="72" s="1"/>
  <c r="N74" i="68"/>
  <c r="O74" i="68" s="1"/>
  <c r="L74" i="68" s="1"/>
  <c r="M75" i="68" s="1"/>
  <c r="K80" i="14"/>
  <c r="B80" i="14"/>
  <c r="C80" i="14"/>
  <c r="B81" i="33"/>
  <c r="D81" i="33"/>
  <c r="C81" i="33"/>
  <c r="I38" i="69"/>
  <c r="F38" i="69" s="1"/>
  <c r="A81" i="14"/>
  <c r="E80" i="14" a="1"/>
  <c r="E80" i="14" s="1"/>
  <c r="E81" i="33" a="1"/>
  <c r="E81" i="33" s="1"/>
  <c r="A82" i="33"/>
  <c r="D82" i="33" a="1"/>
  <c r="K81" i="14" a="1"/>
  <c r="C82" i="33" a="1"/>
  <c r="N75" i="68" a="1"/>
  <c r="B81" i="14" a="1"/>
  <c r="U44" i="14" a="1"/>
  <c r="U142" i="72" a="1"/>
  <c r="N37" i="72" a="1"/>
  <c r="M37" i="73" a="1"/>
  <c r="H77" i="71" a="1"/>
  <c r="H76" i="73" a="1"/>
  <c r="B82" i="33" a="1"/>
  <c r="C81" i="14" a="1"/>
  <c r="H75" i="68" a="1"/>
  <c r="M40" i="69" a="1"/>
  <c r="H75" i="70" a="1"/>
  <c r="M37" i="73" l="1"/>
  <c r="M40" i="69"/>
  <c r="N40" i="69" s="1"/>
  <c r="H76" i="73"/>
  <c r="I76" i="73" s="1"/>
  <c r="F76" i="73" s="1"/>
  <c r="G77" i="73" s="1"/>
  <c r="U142" i="72"/>
  <c r="V142" i="72" s="1"/>
  <c r="N37" i="72"/>
  <c r="N75" i="68"/>
  <c r="O75" i="68" s="1"/>
  <c r="L75" i="68" s="1"/>
  <c r="M76" i="68" s="1"/>
  <c r="H77" i="71"/>
  <c r="I77" i="71" s="1"/>
  <c r="F77" i="71" s="1"/>
  <c r="G78" i="71" s="1"/>
  <c r="H75" i="70"/>
  <c r="I75" i="70" s="1"/>
  <c r="F75" i="70" s="1"/>
  <c r="G76" i="70" s="1"/>
  <c r="H75" i="68"/>
  <c r="I75" i="68" s="1"/>
  <c r="F75" i="68" s="1"/>
  <c r="G76" i="68" s="1"/>
  <c r="G47" i="72"/>
  <c r="K81" i="14"/>
  <c r="D82" i="33"/>
  <c r="C82" i="33"/>
  <c r="B82" i="33"/>
  <c r="C81" i="14"/>
  <c r="B81" i="14"/>
  <c r="U44" i="14"/>
  <c r="V44" i="14" s="1"/>
  <c r="S44" i="14" s="1"/>
  <c r="T45" i="14" s="1"/>
  <c r="G39" i="69"/>
  <c r="A82" i="14"/>
  <c r="E81" i="14" a="1"/>
  <c r="E81" i="14" s="1"/>
  <c r="E82" i="33" a="1"/>
  <c r="E82" i="33" s="1"/>
  <c r="A83" i="33"/>
  <c r="C82" i="14" a="1"/>
  <c r="B83" i="33" a="1"/>
  <c r="H77" i="73" a="1"/>
  <c r="H78" i="71" a="1"/>
  <c r="B82" i="14" a="1"/>
  <c r="D83" i="33" a="1"/>
  <c r="C83" i="33" a="1"/>
  <c r="K82" i="14" a="1"/>
  <c r="N76" i="68" a="1"/>
  <c r="H39" i="69" a="1"/>
  <c r="H76" i="70" a="1"/>
  <c r="H76" i="68" a="1"/>
  <c r="H47" i="72" a="1"/>
  <c r="N37" i="73" l="1"/>
  <c r="K37" i="73" s="1"/>
  <c r="K40" i="69"/>
  <c r="H77" i="73"/>
  <c r="I77" i="73" s="1"/>
  <c r="F77" i="73" s="1"/>
  <c r="G78" i="73" s="1"/>
  <c r="O37" i="72"/>
  <c r="L37" i="72" s="1"/>
  <c r="H47" i="72"/>
  <c r="I47" i="72" s="1"/>
  <c r="F47" i="72" s="1"/>
  <c r="H76" i="68"/>
  <c r="I76" i="68" s="1"/>
  <c r="F76" i="68" s="1"/>
  <c r="G77" i="68" s="1"/>
  <c r="H76" i="70"/>
  <c r="I76" i="70" s="1"/>
  <c r="F76" i="70" s="1"/>
  <c r="G77" i="70" s="1"/>
  <c r="H78" i="71"/>
  <c r="I78" i="71" s="1"/>
  <c r="F78" i="71" s="1"/>
  <c r="G79" i="71" s="1"/>
  <c r="N76" i="68"/>
  <c r="O76" i="68" s="1"/>
  <c r="L76" i="68" s="1"/>
  <c r="M77" i="68" s="1"/>
  <c r="K82" i="14"/>
  <c r="D83" i="33"/>
  <c r="C83" i="33"/>
  <c r="B83" i="33"/>
  <c r="B82" i="14"/>
  <c r="C82" i="14"/>
  <c r="H39" i="69"/>
  <c r="S142" i="72"/>
  <c r="T143" i="72" s="1"/>
  <c r="A83" i="14"/>
  <c r="E82" i="14" a="1"/>
  <c r="E82" i="14" s="1"/>
  <c r="E83" i="33" a="1"/>
  <c r="E83" i="33" s="1"/>
  <c r="A84" i="33"/>
  <c r="U45" i="14" a="1"/>
  <c r="C83" i="14" a="1"/>
  <c r="B84" i="33" a="1"/>
  <c r="B83" i="14" a="1"/>
  <c r="K83" i="14" a="1"/>
  <c r="C84" i="33" a="1"/>
  <c r="D84" i="33" a="1"/>
  <c r="H78" i="73" a="1"/>
  <c r="H79" i="71" a="1"/>
  <c r="H77" i="70" a="1"/>
  <c r="H77" i="68" a="1"/>
  <c r="N77" i="68" a="1"/>
  <c r="L38" i="73" l="1"/>
  <c r="L41" i="69"/>
  <c r="H78" i="73"/>
  <c r="I78" i="73" s="1"/>
  <c r="F78" i="73" s="1"/>
  <c r="G79" i="73" s="1"/>
  <c r="M38" i="72"/>
  <c r="H79" i="71"/>
  <c r="I79" i="71" s="1"/>
  <c r="F79" i="71" s="1"/>
  <c r="G80" i="71" s="1"/>
  <c r="N77" i="68"/>
  <c r="O77" i="68" s="1"/>
  <c r="L77" i="68" s="1"/>
  <c r="M78" i="68" s="1"/>
  <c r="H77" i="70"/>
  <c r="I77" i="70" s="1"/>
  <c r="F77" i="70" s="1"/>
  <c r="G78" i="70" s="1"/>
  <c r="H77" i="68"/>
  <c r="I77" i="68" s="1"/>
  <c r="F77" i="68" s="1"/>
  <c r="G78" i="68" s="1"/>
  <c r="G48" i="72"/>
  <c r="K83" i="14"/>
  <c r="B83" i="14"/>
  <c r="C83" i="14"/>
  <c r="D84" i="33"/>
  <c r="C84" i="33"/>
  <c r="B84" i="33"/>
  <c r="U45" i="14"/>
  <c r="V45" i="14" s="1"/>
  <c r="S45" i="14" s="1"/>
  <c r="T46" i="14" s="1"/>
  <c r="I39" i="69"/>
  <c r="F39" i="69" s="1"/>
  <c r="A84" i="14"/>
  <c r="E83" i="14" a="1"/>
  <c r="E83" i="14" s="1"/>
  <c r="E84" i="33" a="1"/>
  <c r="E84" i="33" s="1"/>
  <c r="A85" i="33"/>
  <c r="B85" i="33" a="1"/>
  <c r="K84" i="14" a="1"/>
  <c r="U143" i="72" a="1"/>
  <c r="C84" i="14" a="1"/>
  <c r="H80" i="71" a="1"/>
  <c r="M41" i="69" a="1"/>
  <c r="B84" i="14" a="1"/>
  <c r="H79" i="73" a="1"/>
  <c r="D85" i="33" a="1"/>
  <c r="N78" i="68" a="1"/>
  <c r="N38" i="72" a="1"/>
  <c r="M38" i="73" a="1"/>
  <c r="C85" i="33" a="1"/>
  <c r="H78" i="70" a="1"/>
  <c r="H48" i="72" a="1"/>
  <c r="H78" i="68" a="1"/>
  <c r="M38" i="73" l="1"/>
  <c r="M41" i="69"/>
  <c r="N41" i="69" s="1"/>
  <c r="H79" i="73"/>
  <c r="I79" i="73" s="1"/>
  <c r="F79" i="73" s="1"/>
  <c r="G80" i="73" s="1"/>
  <c r="U143" i="72"/>
  <c r="V143" i="72" s="1"/>
  <c r="N38" i="72"/>
  <c r="H80" i="71"/>
  <c r="I80" i="71" s="1"/>
  <c r="F80" i="71" s="1"/>
  <c r="G81" i="71" s="1"/>
  <c r="N78" i="68"/>
  <c r="O78" i="68" s="1"/>
  <c r="L78" i="68" s="1"/>
  <c r="M79" i="68" s="1"/>
  <c r="H48" i="72"/>
  <c r="I48" i="72" s="1"/>
  <c r="F48" i="72" s="1"/>
  <c r="H78" i="68"/>
  <c r="I78" i="68" s="1"/>
  <c r="F78" i="68" s="1"/>
  <c r="G79" i="68" s="1"/>
  <c r="H78" i="70"/>
  <c r="I78" i="70" s="1"/>
  <c r="F78" i="70" s="1"/>
  <c r="G79" i="70" s="1"/>
  <c r="K84" i="14"/>
  <c r="C84" i="14"/>
  <c r="B84" i="14"/>
  <c r="B85" i="33"/>
  <c r="C85" i="33"/>
  <c r="D85" i="33"/>
  <c r="G40" i="69"/>
  <c r="A85" i="14"/>
  <c r="E84" i="14" a="1"/>
  <c r="E84" i="14" s="1"/>
  <c r="E85" i="33" a="1"/>
  <c r="E85" i="33" s="1"/>
  <c r="A86" i="33"/>
  <c r="B85" i="14" a="1"/>
  <c r="D86" i="33" a="1"/>
  <c r="H79" i="68" a="1"/>
  <c r="B86" i="33" a="1"/>
  <c r="H79" i="70" a="1"/>
  <c r="C85" i="14" a="1"/>
  <c r="U46" i="14" a="1"/>
  <c r="C86" i="33" a="1"/>
  <c r="K85" i="14" a="1"/>
  <c r="H80" i="73" a="1"/>
  <c r="N79" i="68" a="1"/>
  <c r="H40" i="69" a="1"/>
  <c r="H81" i="71" a="1"/>
  <c r="N38" i="73" l="1"/>
  <c r="K38" i="73" s="1"/>
  <c r="K41" i="69"/>
  <c r="H80" i="73"/>
  <c r="I80" i="73" s="1"/>
  <c r="F80" i="73" s="1"/>
  <c r="G81" i="73" s="1"/>
  <c r="O38" i="72"/>
  <c r="L38" i="72" s="1"/>
  <c r="H79" i="68"/>
  <c r="I79" i="68" s="1"/>
  <c r="F79" i="68" s="1"/>
  <c r="G80" i="68" s="1"/>
  <c r="H81" i="71"/>
  <c r="I81" i="71" s="1"/>
  <c r="F81" i="71" s="1"/>
  <c r="G82" i="71" s="1"/>
  <c r="N79" i="68"/>
  <c r="O79" i="68" s="1"/>
  <c r="L79" i="68" s="1"/>
  <c r="M80" i="68" s="1"/>
  <c r="H79" i="70"/>
  <c r="I79" i="70" s="1"/>
  <c r="F79" i="70" s="1"/>
  <c r="G80" i="70" s="1"/>
  <c r="G49" i="72"/>
  <c r="K85" i="14"/>
  <c r="B85" i="14"/>
  <c r="C85" i="14"/>
  <c r="C86" i="33"/>
  <c r="D86" i="33"/>
  <c r="B86" i="33"/>
  <c r="H40" i="69"/>
  <c r="U46" i="14"/>
  <c r="V46" i="14" s="1"/>
  <c r="S46" i="14" s="1"/>
  <c r="T47" i="14" s="1"/>
  <c r="S143" i="72"/>
  <c r="T144" i="72" s="1"/>
  <c r="A86" i="14"/>
  <c r="E85" i="14" a="1"/>
  <c r="E85" i="14" s="1"/>
  <c r="E86" i="33" a="1"/>
  <c r="E86" i="33" s="1"/>
  <c r="A87" i="33"/>
  <c r="B86" i="14" a="1"/>
  <c r="D87" i="33" a="1"/>
  <c r="C86" i="14" a="1"/>
  <c r="C87" i="33" a="1"/>
  <c r="H82" i="71" a="1"/>
  <c r="K86" i="14" a="1"/>
  <c r="H80" i="70" a="1"/>
  <c r="H81" i="73" a="1"/>
  <c r="B87" i="33" a="1"/>
  <c r="H80" i="68" a="1"/>
  <c r="H49" i="72" a="1"/>
  <c r="N80" i="68" a="1"/>
  <c r="L39" i="73" l="1"/>
  <c r="L42" i="69"/>
  <c r="H81" i="73"/>
  <c r="I81" i="73" s="1"/>
  <c r="F81" i="73" s="1"/>
  <c r="G82" i="73" s="1"/>
  <c r="M39" i="72"/>
  <c r="H49" i="72"/>
  <c r="I49" i="72" s="1"/>
  <c r="F49" i="72" s="1"/>
  <c r="H80" i="68"/>
  <c r="I80" i="68" s="1"/>
  <c r="F80" i="68" s="1"/>
  <c r="G81" i="68" s="1"/>
  <c r="H80" i="70"/>
  <c r="I80" i="70" s="1"/>
  <c r="F80" i="70" s="1"/>
  <c r="G81" i="70" s="1"/>
  <c r="N80" i="68"/>
  <c r="O80" i="68" s="1"/>
  <c r="L80" i="68" s="1"/>
  <c r="M81" i="68" s="1"/>
  <c r="H82" i="71"/>
  <c r="I82" i="71" s="1"/>
  <c r="F82" i="71" s="1"/>
  <c r="G83" i="71" s="1"/>
  <c r="K86" i="14"/>
  <c r="B86" i="14"/>
  <c r="C86" i="14"/>
  <c r="B87" i="33"/>
  <c r="C87" i="33"/>
  <c r="D87" i="33"/>
  <c r="I40" i="69"/>
  <c r="F40" i="69" s="1"/>
  <c r="A87" i="14"/>
  <c r="E86" i="14" a="1"/>
  <c r="E86" i="14" s="1"/>
  <c r="E87" i="33" a="1"/>
  <c r="E87" i="33" s="1"/>
  <c r="A88" i="33"/>
  <c r="D88" i="33" a="1"/>
  <c r="C87" i="14" a="1"/>
  <c r="C88" i="33" a="1"/>
  <c r="K87" i="14" a="1"/>
  <c r="N39" i="72" a="1"/>
  <c r="M39" i="73" a="1"/>
  <c r="H82" i="73" a="1"/>
  <c r="B87" i="14" a="1"/>
  <c r="U47" i="14" a="1"/>
  <c r="B88" i="33" a="1"/>
  <c r="U144" i="72" a="1"/>
  <c r="H83" i="71" a="1"/>
  <c r="M42" i="69" a="1"/>
  <c r="H81" i="70" a="1"/>
  <c r="H81" i="68" a="1"/>
  <c r="N81" i="68" a="1"/>
  <c r="M39" i="73" l="1"/>
  <c r="M42" i="69"/>
  <c r="N42" i="69" s="1"/>
  <c r="H82" i="73"/>
  <c r="I82" i="73" s="1"/>
  <c r="F82" i="73" s="1"/>
  <c r="G83" i="73" s="1"/>
  <c r="U144" i="72"/>
  <c r="V144" i="72" s="1"/>
  <c r="N39" i="72"/>
  <c r="H83" i="71"/>
  <c r="I83" i="71" s="1"/>
  <c r="F83" i="71" s="1"/>
  <c r="G84" i="71" s="1"/>
  <c r="N81" i="68"/>
  <c r="O81" i="68" s="1"/>
  <c r="L81" i="68" s="1"/>
  <c r="M82" i="68" s="1"/>
  <c r="H81" i="70"/>
  <c r="I81" i="70" s="1"/>
  <c r="F81" i="70" s="1"/>
  <c r="G82" i="70" s="1"/>
  <c r="H81" i="68"/>
  <c r="I81" i="68" s="1"/>
  <c r="F81" i="68" s="1"/>
  <c r="G82" i="68" s="1"/>
  <c r="G50" i="72"/>
  <c r="K87" i="14"/>
  <c r="C88" i="33"/>
  <c r="D88" i="33"/>
  <c r="B88" i="33"/>
  <c r="C87" i="14"/>
  <c r="B87" i="14"/>
  <c r="U47" i="14"/>
  <c r="V47" i="14" s="1"/>
  <c r="S47" i="14" s="1"/>
  <c r="T48" i="14" s="1"/>
  <c r="G41" i="69"/>
  <c r="A88" i="14"/>
  <c r="E87" i="14" a="1"/>
  <c r="E87" i="14" s="1"/>
  <c r="E88" i="33" a="1"/>
  <c r="E88" i="33" s="1"/>
  <c r="A89" i="33"/>
  <c r="H83" i="73" a="1"/>
  <c r="B88" i="14" a="1"/>
  <c r="C89" i="33" a="1"/>
  <c r="H50" i="72" a="1"/>
  <c r="D89" i="33" a="1"/>
  <c r="B89" i="33" a="1"/>
  <c r="C88" i="14" a="1"/>
  <c r="K88" i="14" a="1"/>
  <c r="H84" i="71" a="1"/>
  <c r="N82" i="68" a="1"/>
  <c r="H41" i="69" a="1"/>
  <c r="H82" i="70" a="1"/>
  <c r="H82" i="68" a="1"/>
  <c r="N39" i="73" l="1"/>
  <c r="K39" i="73" s="1"/>
  <c r="K42" i="69"/>
  <c r="H83" i="73"/>
  <c r="I83" i="73" s="1"/>
  <c r="F83" i="73" s="1"/>
  <c r="G84" i="73" s="1"/>
  <c r="O39" i="72"/>
  <c r="L39" i="72" s="1"/>
  <c r="H82" i="70"/>
  <c r="I82" i="70" s="1"/>
  <c r="F82" i="70" s="1"/>
  <c r="G83" i="70" s="1"/>
  <c r="H50" i="72"/>
  <c r="I50" i="72" s="1"/>
  <c r="F50" i="72" s="1"/>
  <c r="H84" i="71"/>
  <c r="I84" i="71" s="1"/>
  <c r="F84" i="71" s="1"/>
  <c r="G85" i="71" s="1"/>
  <c r="H82" i="68"/>
  <c r="I82" i="68" s="1"/>
  <c r="F82" i="68" s="1"/>
  <c r="G83" i="68" s="1"/>
  <c r="N82" i="68"/>
  <c r="O82" i="68" s="1"/>
  <c r="L82" i="68" s="1"/>
  <c r="M83" i="68" s="1"/>
  <c r="K88" i="14"/>
  <c r="B89" i="33"/>
  <c r="C89" i="33"/>
  <c r="D89" i="33"/>
  <c r="C88" i="14"/>
  <c r="B88" i="14"/>
  <c r="H41" i="69"/>
  <c r="S144" i="72"/>
  <c r="T145" i="72" s="1"/>
  <c r="A89" i="14"/>
  <c r="E88" i="14" a="1"/>
  <c r="E88" i="14" s="1"/>
  <c r="E89" i="33" a="1"/>
  <c r="E89" i="33" s="1"/>
  <c r="A90" i="33"/>
  <c r="B89" i="14" a="1"/>
  <c r="K89" i="14" a="1"/>
  <c r="H84" i="73" a="1"/>
  <c r="U48" i="14" a="1"/>
  <c r="D90" i="33" a="1"/>
  <c r="B90" i="33" a="1"/>
  <c r="C89" i="14" a="1"/>
  <c r="C90" i="33" a="1"/>
  <c r="H83" i="68" a="1"/>
  <c r="H83" i="70" a="1"/>
  <c r="H85" i="71" a="1"/>
  <c r="N83" i="68" a="1"/>
  <c r="L40" i="73" l="1"/>
  <c r="L43" i="69"/>
  <c r="H84" i="73"/>
  <c r="I84" i="73" s="1"/>
  <c r="F84" i="73" s="1"/>
  <c r="G85" i="73" s="1"/>
  <c r="M40" i="72"/>
  <c r="H83" i="70"/>
  <c r="I83" i="70" s="1"/>
  <c r="F83" i="70" s="1"/>
  <c r="G84" i="70" s="1"/>
  <c r="H83" i="68"/>
  <c r="I83" i="68" s="1"/>
  <c r="F83" i="68" s="1"/>
  <c r="G84" i="68" s="1"/>
  <c r="H85" i="71"/>
  <c r="I85" i="71" s="1"/>
  <c r="F85" i="71" s="1"/>
  <c r="G86" i="71" s="1"/>
  <c r="N83" i="68"/>
  <c r="O83" i="68" s="1"/>
  <c r="L83" i="68" s="1"/>
  <c r="M84" i="68" s="1"/>
  <c r="G51" i="72"/>
  <c r="K89" i="14"/>
  <c r="B90" i="33"/>
  <c r="D90" i="33"/>
  <c r="C90" i="33"/>
  <c r="B89" i="14"/>
  <c r="C89" i="14"/>
  <c r="U48" i="14"/>
  <c r="V48" i="14" s="1"/>
  <c r="S48" i="14" s="1"/>
  <c r="T49" i="14" s="1"/>
  <c r="I41" i="69"/>
  <c r="F41" i="69" s="1"/>
  <c r="A90" i="14"/>
  <c r="E89" i="14" a="1"/>
  <c r="E89" i="14" s="1"/>
  <c r="E90" i="33" a="1"/>
  <c r="E90" i="33" s="1"/>
  <c r="A91" i="33"/>
  <c r="C90" i="14" a="1"/>
  <c r="N84" i="68" a="1"/>
  <c r="B90" i="14" a="1"/>
  <c r="C91" i="33" a="1"/>
  <c r="D91" i="33" a="1"/>
  <c r="N40" i="72" a="1"/>
  <c r="M40" i="73" a="1"/>
  <c r="H84" i="70" a="1"/>
  <c r="K90" i="14" a="1"/>
  <c r="H85" i="73" a="1"/>
  <c r="U145" i="72" a="1"/>
  <c r="H86" i="71" a="1"/>
  <c r="M43" i="69" a="1"/>
  <c r="B91" i="33" a="1"/>
  <c r="H84" i="68" a="1"/>
  <c r="H51" i="72" a="1"/>
  <c r="M40" i="73" l="1"/>
  <c r="M43" i="69"/>
  <c r="N43" i="69" s="1"/>
  <c r="H85" i="73"/>
  <c r="I85" i="73" s="1"/>
  <c r="F85" i="73" s="1"/>
  <c r="G86" i="73" s="1"/>
  <c r="U145" i="72"/>
  <c r="V145" i="72" s="1"/>
  <c r="N40" i="72"/>
  <c r="H84" i="70"/>
  <c r="I84" i="70" s="1"/>
  <c r="F84" i="70" s="1"/>
  <c r="G85" i="70" s="1"/>
  <c r="N84" i="68"/>
  <c r="O84" i="68" s="1"/>
  <c r="L84" i="68" s="1"/>
  <c r="M85" i="68" s="1"/>
  <c r="H86" i="71"/>
  <c r="I86" i="71" s="1"/>
  <c r="F86" i="71" s="1"/>
  <c r="G87" i="71" s="1"/>
  <c r="H51" i="72"/>
  <c r="I51" i="72" s="1"/>
  <c r="F51" i="72" s="1"/>
  <c r="H84" i="68"/>
  <c r="I84" i="68" s="1"/>
  <c r="F84" i="68" s="1"/>
  <c r="G85" i="68" s="1"/>
  <c r="K90" i="14"/>
  <c r="C90" i="14"/>
  <c r="B90" i="14"/>
  <c r="C91" i="33"/>
  <c r="D91" i="33"/>
  <c r="B91" i="33"/>
  <c r="G42" i="69"/>
  <c r="A91" i="14"/>
  <c r="E90" i="14" a="1"/>
  <c r="E90" i="14" s="1"/>
  <c r="E91" i="33" a="1"/>
  <c r="E91" i="33" s="1"/>
  <c r="A92" i="33"/>
  <c r="H85" i="68" a="1"/>
  <c r="K91" i="14" a="1"/>
  <c r="B92" i="33" a="1"/>
  <c r="U49" i="14" a="1"/>
  <c r="C91" i="14" a="1"/>
  <c r="D92" i="33" a="1"/>
  <c r="C92" i="33" a="1"/>
  <c r="B91" i="14" a="1"/>
  <c r="H86" i="73" a="1"/>
  <c r="H42" i="69" a="1"/>
  <c r="H87" i="71" a="1"/>
  <c r="H85" i="70" a="1"/>
  <c r="N85" i="68" a="1"/>
  <c r="N40" i="73" l="1"/>
  <c r="K40" i="73" s="1"/>
  <c r="K43" i="69"/>
  <c r="H86" i="73"/>
  <c r="I86" i="73" s="1"/>
  <c r="F86" i="73" s="1"/>
  <c r="G87" i="73" s="1"/>
  <c r="O40" i="72"/>
  <c r="L40" i="72" s="1"/>
  <c r="H85" i="68"/>
  <c r="I85" i="68" s="1"/>
  <c r="F85" i="68" s="1"/>
  <c r="G86" i="68" s="1"/>
  <c r="H85" i="70"/>
  <c r="I85" i="70" s="1"/>
  <c r="F85" i="70" s="1"/>
  <c r="G86" i="70" s="1"/>
  <c r="H87" i="71"/>
  <c r="I87" i="71" s="1"/>
  <c r="F87" i="71" s="1"/>
  <c r="G88" i="71" s="1"/>
  <c r="N85" i="68"/>
  <c r="O85" i="68" s="1"/>
  <c r="L85" i="68" s="1"/>
  <c r="M86" i="68" s="1"/>
  <c r="G52" i="72"/>
  <c r="K91" i="14"/>
  <c r="C91" i="14"/>
  <c r="B91" i="14"/>
  <c r="C92" i="33"/>
  <c r="B92" i="33"/>
  <c r="D92" i="33"/>
  <c r="H42" i="69"/>
  <c r="U49" i="14"/>
  <c r="V49" i="14" s="1"/>
  <c r="S49" i="14" s="1"/>
  <c r="T50" i="14" s="1"/>
  <c r="S145" i="72"/>
  <c r="T146" i="72" s="1"/>
  <c r="A92" i="14"/>
  <c r="E91" i="14" a="1"/>
  <c r="E91" i="14" s="1"/>
  <c r="E92" i="33" a="1"/>
  <c r="E92" i="33" s="1"/>
  <c r="A93" i="33"/>
  <c r="D93" i="33" a="1"/>
  <c r="C93" i="33" a="1"/>
  <c r="B93" i="33" a="1"/>
  <c r="C92" i="14" a="1"/>
  <c r="B92" i="14" a="1"/>
  <c r="H87" i="73" a="1"/>
  <c r="H86" i="68" a="1"/>
  <c r="H52" i="72" a="1"/>
  <c r="H88" i="71" a="1"/>
  <c r="H86" i="70" a="1"/>
  <c r="N86" i="68" a="1"/>
  <c r="L41" i="73" l="1"/>
  <c r="L44" i="69"/>
  <c r="H87" i="73"/>
  <c r="I87" i="73" s="1"/>
  <c r="F87" i="73" s="1"/>
  <c r="G88" i="73" s="1"/>
  <c r="M41" i="72"/>
  <c r="H88" i="71"/>
  <c r="I88" i="71" s="1"/>
  <c r="F88" i="71" s="1"/>
  <c r="G89" i="71" s="1"/>
  <c r="H52" i="72"/>
  <c r="I52" i="72" s="1"/>
  <c r="F52" i="72" s="1"/>
  <c r="H86" i="70"/>
  <c r="I86" i="70" s="1"/>
  <c r="F86" i="70" s="1"/>
  <c r="G87" i="70" s="1"/>
  <c r="H86" i="68"/>
  <c r="I86" i="68" s="1"/>
  <c r="F86" i="68" s="1"/>
  <c r="G87" i="68" s="1"/>
  <c r="N86" i="68"/>
  <c r="O86" i="68" s="1"/>
  <c r="L86" i="68" s="1"/>
  <c r="M87" i="68" s="1"/>
  <c r="C92" i="14"/>
  <c r="B92" i="14"/>
  <c r="B93" i="33"/>
  <c r="C93" i="33"/>
  <c r="D93" i="33"/>
  <c r="I42" i="69"/>
  <c r="F42" i="69" s="1"/>
  <c r="A93" i="14"/>
  <c r="E92" i="14" a="1"/>
  <c r="E92" i="14" s="1"/>
  <c r="E93" i="33" a="1"/>
  <c r="E93" i="33" s="1"/>
  <c r="A94" i="33"/>
  <c r="B93" i="14" a="1"/>
  <c r="C93" i="14" a="1"/>
  <c r="H89" i="71" a="1"/>
  <c r="H88" i="73" a="1"/>
  <c r="N41" i="72" a="1"/>
  <c r="U50" i="14" a="1"/>
  <c r="M44" i="69" a="1"/>
  <c r="N87" i="68" a="1"/>
  <c r="M41" i="73" a="1"/>
  <c r="U146" i="72" a="1"/>
  <c r="D94" i="33" a="1"/>
  <c r="B94" i="33" a="1"/>
  <c r="C94" i="33" a="1"/>
  <c r="H87" i="68" a="1"/>
  <c r="H87" i="70" a="1"/>
  <c r="M41" i="73" l="1"/>
  <c r="M44" i="69"/>
  <c r="N44" i="69" s="1"/>
  <c r="H88" i="73"/>
  <c r="I88" i="73" s="1"/>
  <c r="F88" i="73" s="1"/>
  <c r="G89" i="73" s="1"/>
  <c r="U146" i="72"/>
  <c r="V146" i="72" s="1"/>
  <c r="N41" i="72"/>
  <c r="H89" i="71"/>
  <c r="I89" i="71" s="1"/>
  <c r="F89" i="71" s="1"/>
  <c r="G90" i="71" s="1"/>
  <c r="N87" i="68"/>
  <c r="O87" i="68" s="1"/>
  <c r="L87" i="68" s="1"/>
  <c r="M88" i="68" s="1"/>
  <c r="H87" i="68"/>
  <c r="I87" i="68" s="1"/>
  <c r="F87" i="68" s="1"/>
  <c r="G88" i="68" s="1"/>
  <c r="H87" i="70"/>
  <c r="I87" i="70" s="1"/>
  <c r="F87" i="70" s="1"/>
  <c r="G88" i="70" s="1"/>
  <c r="G53" i="72"/>
  <c r="C94" i="33"/>
  <c r="D94" i="33"/>
  <c r="B94" i="33"/>
  <c r="B93" i="14"/>
  <c r="C93" i="14"/>
  <c r="U50" i="14"/>
  <c r="V50" i="14" s="1"/>
  <c r="S50" i="14" s="1"/>
  <c r="T51" i="14" s="1"/>
  <c r="G43" i="69"/>
  <c r="A94" i="14"/>
  <c r="E93" i="14" a="1"/>
  <c r="E93" i="14" s="1"/>
  <c r="E94" i="33" a="1"/>
  <c r="E94" i="33" s="1"/>
  <c r="A95" i="33"/>
  <c r="K94" i="14" a="1"/>
  <c r="B94" i="14" a="1"/>
  <c r="H88" i="70" a="1"/>
  <c r="D95" i="33" a="1"/>
  <c r="H89" i="73" a="1"/>
  <c r="C95" i="33" a="1"/>
  <c r="B95" i="33" a="1"/>
  <c r="H88" i="68" a="1"/>
  <c r="C94" i="14" a="1"/>
  <c r="H53" i="72" a="1"/>
  <c r="J94" i="14" a="1"/>
  <c r="H43" i="69" a="1"/>
  <c r="H90" i="71" a="1"/>
  <c r="N88" i="68" a="1"/>
  <c r="N41" i="73" l="1"/>
  <c r="K41" i="73" s="1"/>
  <c r="K44" i="69"/>
  <c r="H89" i="73"/>
  <c r="I89" i="73" s="1"/>
  <c r="F89" i="73" s="1"/>
  <c r="G90" i="73" s="1"/>
  <c r="O41" i="72"/>
  <c r="L41" i="72" s="1"/>
  <c r="H88" i="68"/>
  <c r="I88" i="68" s="1"/>
  <c r="F88" i="68" s="1"/>
  <c r="G89" i="68" s="1"/>
  <c r="H90" i="71"/>
  <c r="I90" i="71" s="1"/>
  <c r="F90" i="71" s="1"/>
  <c r="G91" i="71" s="1"/>
  <c r="H53" i="72"/>
  <c r="I53" i="72" s="1"/>
  <c r="F53" i="72" s="1"/>
  <c r="H88" i="70"/>
  <c r="I88" i="70" s="1"/>
  <c r="F88" i="70" s="1"/>
  <c r="G89" i="70" s="1"/>
  <c r="N88" i="68"/>
  <c r="O88" i="68" s="1"/>
  <c r="L88" i="68" s="1"/>
  <c r="M89" i="68" s="1"/>
  <c r="K94" i="14"/>
  <c r="J94" i="14"/>
  <c r="B94" i="14"/>
  <c r="C94" i="14"/>
  <c r="C95" i="33"/>
  <c r="D95" i="33"/>
  <c r="B95" i="33"/>
  <c r="H43" i="69"/>
  <c r="S146" i="72"/>
  <c r="T147" i="72" s="1"/>
  <c r="A95" i="14"/>
  <c r="E94" i="14" a="1"/>
  <c r="E94" i="14" s="1"/>
  <c r="E95" i="33" a="1"/>
  <c r="E95" i="33" s="1"/>
  <c r="A96" i="33"/>
  <c r="C96" i="33" a="1"/>
  <c r="B95" i="14" a="1"/>
  <c r="D96" i="33" a="1"/>
  <c r="J95" i="14" a="1"/>
  <c r="C95" i="14" a="1"/>
  <c r="H91" i="71" a="1"/>
  <c r="B96" i="33" a="1"/>
  <c r="U51" i="14" a="1"/>
  <c r="K95" i="14" a="1"/>
  <c r="H90" i="73" a="1"/>
  <c r="H89" i="68" a="1"/>
  <c r="H89" i="70" a="1"/>
  <c r="N89" i="68" a="1"/>
  <c r="L42" i="73" l="1"/>
  <c r="L45" i="69"/>
  <c r="H90" i="73"/>
  <c r="I90" i="73" s="1"/>
  <c r="F90" i="73" s="1"/>
  <c r="G91" i="73" s="1"/>
  <c r="M42" i="72"/>
  <c r="N89" i="68"/>
  <c r="O89" i="68" s="1"/>
  <c r="L89" i="68" s="1"/>
  <c r="M90" i="68" s="1"/>
  <c r="H89" i="68"/>
  <c r="I89" i="68" s="1"/>
  <c r="F89" i="68" s="1"/>
  <c r="G90" i="68" s="1"/>
  <c r="H89" i="70"/>
  <c r="I89" i="70" s="1"/>
  <c r="F89" i="70" s="1"/>
  <c r="G90" i="70" s="1"/>
  <c r="H91" i="71"/>
  <c r="I91" i="71" s="1"/>
  <c r="F91" i="71" s="1"/>
  <c r="G92" i="71" s="1"/>
  <c r="G54" i="72"/>
  <c r="J95" i="14"/>
  <c r="K95" i="14"/>
  <c r="B96" i="33"/>
  <c r="D96" i="33"/>
  <c r="C96" i="33"/>
  <c r="B95" i="14"/>
  <c r="C95" i="14"/>
  <c r="U51" i="14"/>
  <c r="V51" i="14" s="1"/>
  <c r="S51" i="14" s="1"/>
  <c r="T52" i="14" s="1"/>
  <c r="I43" i="69"/>
  <c r="F43" i="69" s="1"/>
  <c r="A96" i="14"/>
  <c r="E95" i="14" a="1"/>
  <c r="E95" i="14" s="1"/>
  <c r="E96" i="33" a="1"/>
  <c r="E96" i="33" s="1"/>
  <c r="A97" i="33"/>
  <c r="C97" i="33" a="1"/>
  <c r="B96" i="14" a="1"/>
  <c r="H54" i="72" a="1"/>
  <c r="D97" i="33" a="1"/>
  <c r="U147" i="72" a="1"/>
  <c r="J96" i="14" a="1"/>
  <c r="M42" i="73" a="1"/>
  <c r="C96" i="14" a="1"/>
  <c r="B97" i="33" a="1"/>
  <c r="K96" i="14" a="1"/>
  <c r="M45" i="69" a="1"/>
  <c r="N42" i="72" a="1"/>
  <c r="H91" i="73" a="1"/>
  <c r="N90" i="68" a="1"/>
  <c r="H90" i="68" a="1"/>
  <c r="H90" i="70" a="1"/>
  <c r="H92" i="71" a="1"/>
  <c r="M42" i="73" l="1"/>
  <c r="M45" i="69"/>
  <c r="N45" i="69" s="1"/>
  <c r="H91" i="73"/>
  <c r="I91" i="73" s="1"/>
  <c r="F91" i="73" s="1"/>
  <c r="G92" i="73" s="1"/>
  <c r="U147" i="72"/>
  <c r="V147" i="72" s="1"/>
  <c r="N42" i="72"/>
  <c r="H92" i="71"/>
  <c r="I92" i="71" s="1"/>
  <c r="F92" i="71" s="1"/>
  <c r="G93" i="71" s="1"/>
  <c r="H90" i="70"/>
  <c r="I90" i="70" s="1"/>
  <c r="F90" i="70" s="1"/>
  <c r="G91" i="70" s="1"/>
  <c r="H54" i="72"/>
  <c r="I54" i="72" s="1"/>
  <c r="F54" i="72" s="1"/>
  <c r="H90" i="68"/>
  <c r="I90" i="68" s="1"/>
  <c r="F90" i="68" s="1"/>
  <c r="G91" i="68" s="1"/>
  <c r="N90" i="68"/>
  <c r="O90" i="68" s="1"/>
  <c r="L90" i="68" s="1"/>
  <c r="M91" i="68" s="1"/>
  <c r="J96" i="14"/>
  <c r="K96" i="14"/>
  <c r="C97" i="33"/>
  <c r="B97" i="33"/>
  <c r="D97" i="33"/>
  <c r="B96" i="14"/>
  <c r="C96" i="14"/>
  <c r="G44" i="69"/>
  <c r="A97" i="14"/>
  <c r="E96" i="14" a="1"/>
  <c r="E96" i="14" s="1"/>
  <c r="E97" i="33" a="1"/>
  <c r="E97" i="33" s="1"/>
  <c r="A98" i="33"/>
  <c r="H44" i="69" a="1"/>
  <c r="C97" i="14" a="1"/>
  <c r="B98" i="33" a="1"/>
  <c r="H93" i="71" a="1"/>
  <c r="H91" i="68" a="1"/>
  <c r="C98" i="33" a="1"/>
  <c r="J97" i="14" a="1"/>
  <c r="D98" i="33" a="1"/>
  <c r="B97" i="14" a="1"/>
  <c r="H92" i="73" a="1"/>
  <c r="K97" i="14" a="1"/>
  <c r="H91" i="70" a="1"/>
  <c r="U52" i="14" a="1"/>
  <c r="N91" i="68" a="1"/>
  <c r="N42" i="73" l="1"/>
  <c r="K42" i="73" s="1"/>
  <c r="K45" i="69"/>
  <c r="H92" i="73"/>
  <c r="I92" i="73" s="1"/>
  <c r="F92" i="73" s="1"/>
  <c r="G93" i="73" s="1"/>
  <c r="O42" i="72"/>
  <c r="L42" i="72" s="1"/>
  <c r="H93" i="71"/>
  <c r="I93" i="71" s="1"/>
  <c r="F93" i="71" s="1"/>
  <c r="G94" i="71" s="1"/>
  <c r="N91" i="68"/>
  <c r="O91" i="68" s="1"/>
  <c r="L91" i="68" s="1"/>
  <c r="M92" i="68" s="1"/>
  <c r="H91" i="68"/>
  <c r="I91" i="68" s="1"/>
  <c r="F91" i="68" s="1"/>
  <c r="G92" i="68" s="1"/>
  <c r="H91" i="70"/>
  <c r="I91" i="70" s="1"/>
  <c r="F91" i="70" s="1"/>
  <c r="G92" i="70" s="1"/>
  <c r="G55" i="72"/>
  <c r="K97" i="14"/>
  <c r="J97" i="14"/>
  <c r="D98" i="33"/>
  <c r="C98" i="33"/>
  <c r="B98" i="33"/>
  <c r="B97" i="14"/>
  <c r="C97" i="14"/>
  <c r="H44" i="69"/>
  <c r="U52" i="14"/>
  <c r="V52" i="14" s="1"/>
  <c r="S52" i="14" s="1"/>
  <c r="T53" i="14" s="1"/>
  <c r="S147" i="72"/>
  <c r="T148" i="72" s="1"/>
  <c r="A98" i="14"/>
  <c r="E97" i="14" a="1"/>
  <c r="E97" i="14" s="1"/>
  <c r="E98" i="33" a="1"/>
  <c r="E98" i="33" s="1"/>
  <c r="A99" i="33"/>
  <c r="D99" i="33" a="1"/>
  <c r="K98" i="14" a="1"/>
  <c r="C98" i="14" a="1"/>
  <c r="J98" i="14" a="1"/>
  <c r="B99" i="33" a="1"/>
  <c r="C99" i="33" a="1"/>
  <c r="B98" i="14" a="1"/>
  <c r="H93" i="73" a="1"/>
  <c r="H94" i="71" a="1"/>
  <c r="H92" i="70" a="1"/>
  <c r="N92" i="68" a="1"/>
  <c r="H92" i="68" a="1"/>
  <c r="H55" i="72" a="1"/>
  <c r="L43" i="73" l="1"/>
  <c r="L46" i="69"/>
  <c r="H93" i="73"/>
  <c r="I93" i="73" s="1"/>
  <c r="F93" i="73" s="1"/>
  <c r="G94" i="73" s="1"/>
  <c r="M43" i="72"/>
  <c r="H92" i="70"/>
  <c r="I92" i="70" s="1"/>
  <c r="F92" i="70" s="1"/>
  <c r="G93" i="70" s="1"/>
  <c r="H55" i="72"/>
  <c r="I55" i="72" s="1"/>
  <c r="F55" i="72" s="1"/>
  <c r="H92" i="68"/>
  <c r="I92" i="68" s="1"/>
  <c r="F92" i="68" s="1"/>
  <c r="G93" i="68" s="1"/>
  <c r="N92" i="68"/>
  <c r="O92" i="68" s="1"/>
  <c r="L92" i="68" s="1"/>
  <c r="M93" i="68" s="1"/>
  <c r="H94" i="71"/>
  <c r="I94" i="71" s="1"/>
  <c r="F94" i="71" s="1"/>
  <c r="G95" i="71" s="1"/>
  <c r="K98" i="14"/>
  <c r="J98" i="14"/>
  <c r="D99" i="33"/>
  <c r="B99" i="33"/>
  <c r="C99" i="33"/>
  <c r="C98" i="14"/>
  <c r="B98" i="14"/>
  <c r="I44" i="69"/>
  <c r="F44" i="69" s="1"/>
  <c r="A99" i="14"/>
  <c r="E98" i="14" a="1"/>
  <c r="E98" i="14" s="1"/>
  <c r="E99" i="33" a="1"/>
  <c r="E99" i="33" s="1"/>
  <c r="A100" i="33"/>
  <c r="C99" i="14" a="1"/>
  <c r="J99" i="14" a="1"/>
  <c r="U53" i="14" a="1"/>
  <c r="B100" i="33" a="1"/>
  <c r="K99" i="14" a="1"/>
  <c r="M46" i="69" a="1"/>
  <c r="B99" i="14" a="1"/>
  <c r="C100" i="33" a="1"/>
  <c r="U148" i="72" a="1"/>
  <c r="D100" i="33" a="1"/>
  <c r="M43" i="73" a="1"/>
  <c r="H93" i="70" a="1"/>
  <c r="N43" i="72" a="1"/>
  <c r="H94" i="73" a="1"/>
  <c r="N93" i="68" a="1"/>
  <c r="H93" i="68" a="1"/>
  <c r="H95" i="71" a="1"/>
  <c r="M43" i="73" l="1"/>
  <c r="M46" i="69"/>
  <c r="N46" i="69" s="1"/>
  <c r="H94" i="73"/>
  <c r="I94" i="73" s="1"/>
  <c r="F94" i="73" s="1"/>
  <c r="G95" i="73" s="1"/>
  <c r="U148" i="72"/>
  <c r="V148" i="72" s="1"/>
  <c r="N43" i="72"/>
  <c r="H95" i="71"/>
  <c r="I95" i="71" s="1"/>
  <c r="F95" i="71" s="1"/>
  <c r="G96" i="71" s="1"/>
  <c r="N93" i="68"/>
  <c r="O93" i="68" s="1"/>
  <c r="L93" i="68" s="1"/>
  <c r="M94" i="68" s="1"/>
  <c r="H93" i="68"/>
  <c r="I93" i="68" s="1"/>
  <c r="F93" i="68" s="1"/>
  <c r="G94" i="68" s="1"/>
  <c r="H93" i="70"/>
  <c r="I93" i="70" s="1"/>
  <c r="F93" i="70" s="1"/>
  <c r="G94" i="70" s="1"/>
  <c r="G56" i="72"/>
  <c r="J99" i="14"/>
  <c r="K99" i="14"/>
  <c r="C100" i="33"/>
  <c r="B100" i="33"/>
  <c r="D100" i="33"/>
  <c r="B99" i="14"/>
  <c r="C99" i="14"/>
  <c r="U53" i="14"/>
  <c r="V53" i="14" s="1"/>
  <c r="S53" i="14" s="1"/>
  <c r="T54" i="14" s="1"/>
  <c r="G45" i="69"/>
  <c r="A100" i="14"/>
  <c r="E99" i="14" a="1"/>
  <c r="E99" i="14" s="1"/>
  <c r="E100" i="33" a="1"/>
  <c r="E100" i="33" s="1"/>
  <c r="A101" i="33"/>
  <c r="B101" i="33" a="1"/>
  <c r="B100" i="14" a="1"/>
  <c r="C100" i="14" a="1"/>
  <c r="C101" i="33" a="1"/>
  <c r="H45" i="69" a="1"/>
  <c r="K100" i="14" a="1"/>
  <c r="D101" i="33" a="1"/>
  <c r="H95" i="73" a="1"/>
  <c r="J100" i="14" a="1"/>
  <c r="H96" i="71" a="1"/>
  <c r="N94" i="68" a="1"/>
  <c r="H94" i="68" a="1"/>
  <c r="H94" i="70" a="1"/>
  <c r="H56" i="72" a="1"/>
  <c r="N43" i="73" l="1"/>
  <c r="K43" i="73" s="1"/>
  <c r="K46" i="69"/>
  <c r="H95" i="73"/>
  <c r="I95" i="73" s="1"/>
  <c r="F95" i="73" s="1"/>
  <c r="G96" i="73" s="1"/>
  <c r="O43" i="72"/>
  <c r="L43" i="72" s="1"/>
  <c r="N94" i="68"/>
  <c r="O94" i="68" s="1"/>
  <c r="L94" i="68" s="1"/>
  <c r="M95" i="68" s="1"/>
  <c r="H96" i="71"/>
  <c r="I96" i="71" s="1"/>
  <c r="F96" i="71" s="1"/>
  <c r="G97" i="71" s="1"/>
  <c r="H94" i="70"/>
  <c r="I94" i="70" s="1"/>
  <c r="F94" i="70" s="1"/>
  <c r="G95" i="70" s="1"/>
  <c r="H94" i="68"/>
  <c r="I94" i="68" s="1"/>
  <c r="F94" i="68" s="1"/>
  <c r="G95" i="68" s="1"/>
  <c r="H56" i="72"/>
  <c r="I56" i="72" s="1"/>
  <c r="F56" i="72" s="1"/>
  <c r="J100" i="14"/>
  <c r="K100" i="14"/>
  <c r="D101" i="33"/>
  <c r="B101" i="33"/>
  <c r="C101" i="33"/>
  <c r="C100" i="14"/>
  <c r="B100" i="14"/>
  <c r="H45" i="69"/>
  <c r="S148" i="72"/>
  <c r="T149" i="72" s="1"/>
  <c r="A101" i="14"/>
  <c r="E100" i="14" a="1"/>
  <c r="E100" i="14" s="1"/>
  <c r="E101" i="33" a="1"/>
  <c r="E101" i="33" s="1"/>
  <c r="A102" i="33"/>
  <c r="B101" i="14" a="1"/>
  <c r="J101" i="14" a="1"/>
  <c r="K101" i="14" a="1"/>
  <c r="C102" i="33" a="1"/>
  <c r="B102" i="33" a="1"/>
  <c r="D102" i="33" a="1"/>
  <c r="C101" i="14" a="1"/>
  <c r="U54" i="14" a="1"/>
  <c r="H96" i="73" a="1"/>
  <c r="N95" i="68" a="1"/>
  <c r="H95" i="70" a="1"/>
  <c r="H97" i="71" a="1"/>
  <c r="H95" i="68" a="1"/>
  <c r="L44" i="73" l="1"/>
  <c r="L47" i="69"/>
  <c r="H96" i="73"/>
  <c r="I96" i="73" s="1"/>
  <c r="F96" i="73" s="1"/>
  <c r="G97" i="73" s="1"/>
  <c r="M44" i="72"/>
  <c r="N95" i="68"/>
  <c r="O95" i="68" s="1"/>
  <c r="L95" i="68" s="1"/>
  <c r="M96" i="68" s="1"/>
  <c r="H95" i="68"/>
  <c r="I95" i="68" s="1"/>
  <c r="F95" i="68" s="1"/>
  <c r="G96" i="68" s="1"/>
  <c r="H95" i="70"/>
  <c r="I95" i="70" s="1"/>
  <c r="F95" i="70" s="1"/>
  <c r="G96" i="70" s="1"/>
  <c r="H97" i="71"/>
  <c r="I97" i="71" s="1"/>
  <c r="F97" i="71" s="1"/>
  <c r="G98" i="71" s="1"/>
  <c r="G57" i="72"/>
  <c r="J101" i="14"/>
  <c r="K101" i="14"/>
  <c r="C102" i="33"/>
  <c r="B102" i="33"/>
  <c r="D102" i="33"/>
  <c r="B101" i="14"/>
  <c r="C101" i="14"/>
  <c r="U54" i="14"/>
  <c r="V54" i="14" s="1"/>
  <c r="S54" i="14" s="1"/>
  <c r="T55" i="14" s="1"/>
  <c r="I45" i="69"/>
  <c r="F45" i="69" s="1"/>
  <c r="A102" i="14"/>
  <c r="E101" i="14" a="1"/>
  <c r="E101" i="14" s="1"/>
  <c r="E102" i="33" a="1"/>
  <c r="E102" i="33" s="1"/>
  <c r="A103" i="33"/>
  <c r="U149" i="72" a="1"/>
  <c r="M47" i="69" a="1"/>
  <c r="B103" i="33" a="1"/>
  <c r="D103" i="33" a="1"/>
  <c r="C102" i="14" a="1"/>
  <c r="C103" i="33" a="1"/>
  <c r="H57" i="72" a="1"/>
  <c r="J102" i="14" a="1"/>
  <c r="B102" i="14" a="1"/>
  <c r="K102" i="14" a="1"/>
  <c r="M44" i="73" a="1"/>
  <c r="H96" i="68" a="1"/>
  <c r="H97" i="73" a="1"/>
  <c r="N44" i="72" a="1"/>
  <c r="N96" i="68" a="1"/>
  <c r="H96" i="70" a="1"/>
  <c r="H98" i="71" a="1"/>
  <c r="M44" i="73" l="1"/>
  <c r="M47" i="69"/>
  <c r="N47" i="69" s="1"/>
  <c r="H97" i="73"/>
  <c r="I97" i="73" s="1"/>
  <c r="F97" i="73" s="1"/>
  <c r="G98" i="73" s="1"/>
  <c r="U149" i="72"/>
  <c r="V149" i="72" s="1"/>
  <c r="N44" i="72"/>
  <c r="H98" i="71"/>
  <c r="I98" i="71" s="1"/>
  <c r="F98" i="71" s="1"/>
  <c r="G99" i="71" s="1"/>
  <c r="H96" i="70"/>
  <c r="I96" i="70" s="1"/>
  <c r="F96" i="70" s="1"/>
  <c r="G97" i="70" s="1"/>
  <c r="H96" i="68"/>
  <c r="I96" i="68" s="1"/>
  <c r="F96" i="68" s="1"/>
  <c r="G97" i="68" s="1"/>
  <c r="N96" i="68"/>
  <c r="O96" i="68" s="1"/>
  <c r="L96" i="68" s="1"/>
  <c r="M97" i="68" s="1"/>
  <c r="H57" i="72"/>
  <c r="I57" i="72" s="1"/>
  <c r="F57" i="72" s="1"/>
  <c r="K102" i="14"/>
  <c r="J102" i="14"/>
  <c r="C103" i="33"/>
  <c r="B103" i="33"/>
  <c r="D103" i="33"/>
  <c r="C102" i="14"/>
  <c r="B102" i="14"/>
  <c r="G46" i="69"/>
  <c r="A103" i="14"/>
  <c r="E102" i="14" a="1"/>
  <c r="E102" i="14" s="1"/>
  <c r="E103" i="33" a="1"/>
  <c r="E103" i="33" s="1"/>
  <c r="A104" i="33"/>
  <c r="D104" i="33" a="1"/>
  <c r="C104" i="33" a="1"/>
  <c r="B103" i="14" a="1"/>
  <c r="U55" i="14" a="1"/>
  <c r="H98" i="73" a="1"/>
  <c r="K103" i="14" a="1"/>
  <c r="C103" i="14" a="1"/>
  <c r="B104" i="33" a="1"/>
  <c r="H46" i="69" a="1"/>
  <c r="H99" i="71" a="1"/>
  <c r="H97" i="68" a="1"/>
  <c r="J103" i="14" a="1"/>
  <c r="H97" i="70" a="1"/>
  <c r="N97" i="68" a="1"/>
  <c r="N44" i="73" l="1"/>
  <c r="K44" i="73" s="1"/>
  <c r="K47" i="69"/>
  <c r="H98" i="73"/>
  <c r="I98" i="73" s="1"/>
  <c r="F98" i="73" s="1"/>
  <c r="G99" i="73" s="1"/>
  <c r="O44" i="72"/>
  <c r="L44" i="72" s="1"/>
  <c r="H97" i="68"/>
  <c r="I97" i="68" s="1"/>
  <c r="F97" i="68" s="1"/>
  <c r="G98" i="68" s="1"/>
  <c r="N97" i="68"/>
  <c r="O97" i="68" s="1"/>
  <c r="L97" i="68" s="1"/>
  <c r="M98" i="68" s="1"/>
  <c r="H97" i="70"/>
  <c r="I97" i="70" s="1"/>
  <c r="F97" i="70" s="1"/>
  <c r="G98" i="70" s="1"/>
  <c r="H99" i="71"/>
  <c r="I99" i="71" s="1"/>
  <c r="F99" i="71" s="1"/>
  <c r="G100" i="71" s="1"/>
  <c r="G58" i="72"/>
  <c r="K103" i="14"/>
  <c r="J103" i="14"/>
  <c r="B104" i="33"/>
  <c r="C104" i="33"/>
  <c r="D104" i="33"/>
  <c r="B103" i="14"/>
  <c r="C103" i="14"/>
  <c r="H46" i="69"/>
  <c r="U55" i="14"/>
  <c r="V55" i="14" s="1"/>
  <c r="S55" i="14" s="1"/>
  <c r="T56" i="14" s="1"/>
  <c r="S149" i="72"/>
  <c r="T150" i="72" s="1"/>
  <c r="A104" i="14"/>
  <c r="E103" i="14" a="1"/>
  <c r="E103" i="14" s="1"/>
  <c r="E104" i="33" a="1"/>
  <c r="E104" i="33" s="1"/>
  <c r="A105" i="33"/>
  <c r="D105" i="33" a="1"/>
  <c r="C104" i="14" a="1"/>
  <c r="B105" i="33" a="1"/>
  <c r="B104" i="14" a="1"/>
  <c r="N98" i="68" a="1"/>
  <c r="J104" i="14" a="1"/>
  <c r="K104" i="14" a="1"/>
  <c r="C105" i="33" a="1"/>
  <c r="H99" i="73" a="1"/>
  <c r="H98" i="68" a="1"/>
  <c r="H100" i="71" a="1"/>
  <c r="H98" i="70" a="1"/>
  <c r="H58" i="72" a="1"/>
  <c r="L45" i="73" l="1"/>
  <c r="L48" i="69"/>
  <c r="H99" i="73"/>
  <c r="I99" i="73" s="1"/>
  <c r="F99" i="73" s="1"/>
  <c r="G100" i="73" s="1"/>
  <c r="M45" i="72"/>
  <c r="N98" i="68"/>
  <c r="O98" i="68" s="1"/>
  <c r="L98" i="68" s="1"/>
  <c r="M99" i="68" s="1"/>
  <c r="H98" i="68"/>
  <c r="I98" i="68" s="1"/>
  <c r="F98" i="68" s="1"/>
  <c r="G99" i="68" s="1"/>
  <c r="H100" i="71"/>
  <c r="I100" i="71" s="1"/>
  <c r="F100" i="71" s="1"/>
  <c r="G101" i="71" s="1"/>
  <c r="H58" i="72"/>
  <c r="I58" i="72" s="1"/>
  <c r="F58" i="72" s="1"/>
  <c r="H98" i="70"/>
  <c r="I98" i="70" s="1"/>
  <c r="F98" i="70" s="1"/>
  <c r="G99" i="70" s="1"/>
  <c r="J104" i="14"/>
  <c r="K104" i="14"/>
  <c r="B105" i="33"/>
  <c r="D105" i="33"/>
  <c r="C105" i="33"/>
  <c r="C104" i="14"/>
  <c r="B104" i="14"/>
  <c r="I46" i="69"/>
  <c r="F46" i="69" s="1"/>
  <c r="A105" i="14"/>
  <c r="E104" i="14" a="1"/>
  <c r="E104" i="14" s="1"/>
  <c r="E105" i="33" a="1"/>
  <c r="E105" i="33" s="1"/>
  <c r="A106" i="33"/>
  <c r="C105" i="14" a="1"/>
  <c r="M45" i="73" a="1"/>
  <c r="C106" i="33" a="1"/>
  <c r="B105" i="14" a="1"/>
  <c r="U150" i="72" a="1"/>
  <c r="K105" i="14" a="1"/>
  <c r="U56" i="14" a="1"/>
  <c r="B106" i="33" a="1"/>
  <c r="D106" i="33" a="1"/>
  <c r="J105" i="14" a="1"/>
  <c r="M48" i="69" a="1"/>
  <c r="H99" i="68" a="1"/>
  <c r="H100" i="73" a="1"/>
  <c r="N45" i="72" a="1"/>
  <c r="N99" i="68" a="1"/>
  <c r="H101" i="71" a="1"/>
  <c r="H99" i="70" a="1"/>
  <c r="M45" i="73" l="1"/>
  <c r="M48" i="69"/>
  <c r="N48" i="69" s="1"/>
  <c r="H100" i="73"/>
  <c r="I100" i="73" s="1"/>
  <c r="F100" i="73" s="1"/>
  <c r="G101" i="73" s="1"/>
  <c r="U150" i="72"/>
  <c r="V150" i="72" s="1"/>
  <c r="N45" i="72"/>
  <c r="H99" i="70"/>
  <c r="I99" i="70" s="1"/>
  <c r="F99" i="70" s="1"/>
  <c r="G100" i="70" s="1"/>
  <c r="N99" i="68"/>
  <c r="O99" i="68" s="1"/>
  <c r="L99" i="68" s="1"/>
  <c r="M100" i="68" s="1"/>
  <c r="H101" i="71"/>
  <c r="I101" i="71" s="1"/>
  <c r="F101" i="71" s="1"/>
  <c r="G102" i="71" s="1"/>
  <c r="H99" i="68"/>
  <c r="I99" i="68" s="1"/>
  <c r="F99" i="68" s="1"/>
  <c r="G100" i="68" s="1"/>
  <c r="G59" i="72"/>
  <c r="K105" i="14"/>
  <c r="J105" i="14"/>
  <c r="C106" i="33"/>
  <c r="D106" i="33"/>
  <c r="B106" i="33"/>
  <c r="B105" i="14"/>
  <c r="C105" i="14"/>
  <c r="U56" i="14"/>
  <c r="V56" i="14" s="1"/>
  <c r="S56" i="14" s="1"/>
  <c r="T57" i="14" s="1"/>
  <c r="G47" i="69"/>
  <c r="A106" i="14"/>
  <c r="E105" i="14" a="1"/>
  <c r="E105" i="14" s="1"/>
  <c r="E106" i="33" a="1"/>
  <c r="E106" i="33" s="1"/>
  <c r="A107" i="33"/>
  <c r="C106" i="14" a="1"/>
  <c r="B106" i="14" a="1"/>
  <c r="D107" i="33" a="1"/>
  <c r="B107" i="33" a="1"/>
  <c r="K106" i="14" a="1"/>
  <c r="C107" i="33" a="1"/>
  <c r="J106" i="14" a="1"/>
  <c r="H101" i="73" a="1"/>
  <c r="H100" i="70" a="1"/>
  <c r="N100" i="68" a="1"/>
  <c r="H47" i="69" a="1"/>
  <c r="H102" i="71" a="1"/>
  <c r="H100" i="68" a="1"/>
  <c r="H59" i="72" a="1"/>
  <c r="N45" i="73" l="1"/>
  <c r="K45" i="73" s="1"/>
  <c r="K48" i="69"/>
  <c r="H101" i="73"/>
  <c r="I101" i="73" s="1"/>
  <c r="F101" i="73" s="1"/>
  <c r="G102" i="73" s="1"/>
  <c r="O45" i="72"/>
  <c r="L45" i="72" s="1"/>
  <c r="H100" i="68"/>
  <c r="I100" i="68" s="1"/>
  <c r="F100" i="68" s="1"/>
  <c r="G101" i="68" s="1"/>
  <c r="H59" i="72"/>
  <c r="I59" i="72" s="1"/>
  <c r="F59" i="72" s="1"/>
  <c r="N100" i="68"/>
  <c r="O100" i="68" s="1"/>
  <c r="L100" i="68" s="1"/>
  <c r="M101" i="68" s="1"/>
  <c r="H100" i="70"/>
  <c r="I100" i="70" s="1"/>
  <c r="F100" i="70" s="1"/>
  <c r="G101" i="70" s="1"/>
  <c r="H102" i="71"/>
  <c r="I102" i="71" s="1"/>
  <c r="F102" i="71" s="1"/>
  <c r="G103" i="71" s="1"/>
  <c r="K106" i="14"/>
  <c r="J106" i="14"/>
  <c r="B107" i="33"/>
  <c r="C107" i="33"/>
  <c r="D107" i="33"/>
  <c r="C106" i="14"/>
  <c r="B106" i="14"/>
  <c r="H47" i="69"/>
  <c r="S150" i="72"/>
  <c r="T151" i="72" s="1"/>
  <c r="A107" i="14"/>
  <c r="E106" i="14" a="1"/>
  <c r="E106" i="14" s="1"/>
  <c r="E107" i="33" a="1"/>
  <c r="E107" i="33" s="1"/>
  <c r="A108" i="33"/>
  <c r="K107" i="14" a="1"/>
  <c r="B107" i="14" a="1"/>
  <c r="B108" i="33" a="1"/>
  <c r="U57" i="14" a="1"/>
  <c r="H102" i="73" a="1"/>
  <c r="C108" i="33" a="1"/>
  <c r="C107" i="14" a="1"/>
  <c r="D108" i="33" a="1"/>
  <c r="J107" i="14" a="1"/>
  <c r="H101" i="68" a="1"/>
  <c r="H101" i="70" a="1"/>
  <c r="N101" i="68" a="1"/>
  <c r="H103" i="71" a="1"/>
  <c r="L46" i="73" l="1"/>
  <c r="L49" i="69"/>
  <c r="H102" i="73"/>
  <c r="I102" i="73" s="1"/>
  <c r="F102" i="73" s="1"/>
  <c r="G103" i="73" s="1"/>
  <c r="M46" i="72"/>
  <c r="H101" i="68"/>
  <c r="I101" i="68" s="1"/>
  <c r="F101" i="68" s="1"/>
  <c r="G102" i="68" s="1"/>
  <c r="H103" i="71"/>
  <c r="I103" i="71" s="1"/>
  <c r="F103" i="71" s="1"/>
  <c r="G104" i="71" s="1"/>
  <c r="H101" i="70"/>
  <c r="I101" i="70" s="1"/>
  <c r="F101" i="70" s="1"/>
  <c r="G102" i="70" s="1"/>
  <c r="N101" i="68"/>
  <c r="O101" i="68" s="1"/>
  <c r="L101" i="68" s="1"/>
  <c r="M102" i="68" s="1"/>
  <c r="G60" i="72"/>
  <c r="K107" i="14"/>
  <c r="J107" i="14"/>
  <c r="B108" i="33"/>
  <c r="C108" i="33"/>
  <c r="D108" i="33"/>
  <c r="C107" i="14"/>
  <c r="B107" i="14"/>
  <c r="U57" i="14"/>
  <c r="V57" i="14" s="1"/>
  <c r="S57" i="14" s="1"/>
  <c r="T58" i="14" s="1"/>
  <c r="I47" i="69"/>
  <c r="F47" i="69" s="1"/>
  <c r="A108" i="14"/>
  <c r="E107" i="14" a="1"/>
  <c r="E107" i="14" s="1"/>
  <c r="E108" i="33" a="1"/>
  <c r="E108" i="33" s="1"/>
  <c r="A109" i="33"/>
  <c r="B109" i="33" a="1"/>
  <c r="B108" i="14" a="1"/>
  <c r="K108" i="14" a="1"/>
  <c r="M49" i="69" a="1"/>
  <c r="C108" i="14" a="1"/>
  <c r="H104" i="71" a="1"/>
  <c r="U151" i="72" a="1"/>
  <c r="H103" i="73" a="1"/>
  <c r="D109" i="33" a="1"/>
  <c r="C109" i="33" a="1"/>
  <c r="M46" i="73" a="1"/>
  <c r="N46" i="72" a="1"/>
  <c r="N102" i="68" a="1"/>
  <c r="H102" i="68" a="1"/>
  <c r="H102" i="70" a="1"/>
  <c r="H60" i="72" a="1"/>
  <c r="M46" i="73" l="1"/>
  <c r="M49" i="69"/>
  <c r="N49" i="69" s="1"/>
  <c r="H103" i="73"/>
  <c r="I103" i="73" s="1"/>
  <c r="F103" i="73" s="1"/>
  <c r="G104" i="73" s="1"/>
  <c r="U151" i="72"/>
  <c r="V151" i="72" s="1"/>
  <c r="N46" i="72"/>
  <c r="H60" i="72"/>
  <c r="I60" i="72" s="1"/>
  <c r="F60" i="72" s="1"/>
  <c r="N102" i="68"/>
  <c r="O102" i="68" s="1"/>
  <c r="L102" i="68" s="1"/>
  <c r="M103" i="68" s="1"/>
  <c r="H102" i="70"/>
  <c r="I102" i="70" s="1"/>
  <c r="F102" i="70" s="1"/>
  <c r="G103" i="70" s="1"/>
  <c r="H104" i="71"/>
  <c r="I104" i="71" s="1"/>
  <c r="F104" i="71" s="1"/>
  <c r="G105" i="71" s="1"/>
  <c r="H102" i="68"/>
  <c r="I102" i="68" s="1"/>
  <c r="F102" i="68" s="1"/>
  <c r="G103" i="68" s="1"/>
  <c r="K108" i="14"/>
  <c r="D109" i="33"/>
  <c r="C109" i="33"/>
  <c r="B109" i="33"/>
  <c r="C108" i="14"/>
  <c r="B108" i="14"/>
  <c r="G48" i="69"/>
  <c r="A109" i="14"/>
  <c r="E108" i="14" a="1"/>
  <c r="E108" i="14" s="1"/>
  <c r="E109" i="33" a="1"/>
  <c r="E109" i="33" s="1"/>
  <c r="A110" i="33"/>
  <c r="H48" i="69" a="1"/>
  <c r="U58" i="14" a="1"/>
  <c r="D110" i="33" a="1"/>
  <c r="B110" i="33" a="1"/>
  <c r="C109" i="14" a="1"/>
  <c r="B109" i="14" a="1"/>
  <c r="H103" i="68" a="1"/>
  <c r="C110" i="33" a="1"/>
  <c r="K109" i="14" a="1"/>
  <c r="H104" i="73" a="1"/>
  <c r="H103" i="70" a="1"/>
  <c r="H105" i="71" a="1"/>
  <c r="N103" i="68" a="1"/>
  <c r="N46" i="73" l="1"/>
  <c r="K46" i="73" s="1"/>
  <c r="K49" i="69"/>
  <c r="H104" i="73"/>
  <c r="I104" i="73" s="1"/>
  <c r="F104" i="73" s="1"/>
  <c r="G105" i="73" s="1"/>
  <c r="O46" i="72"/>
  <c r="L46" i="72" s="1"/>
  <c r="H105" i="71"/>
  <c r="I105" i="71" s="1"/>
  <c r="F105" i="71" s="1"/>
  <c r="G106" i="71" s="1"/>
  <c r="H103" i="70"/>
  <c r="I103" i="70" s="1"/>
  <c r="F103" i="70" s="1"/>
  <c r="G104" i="70" s="1"/>
  <c r="N103" i="68"/>
  <c r="O103" i="68" s="1"/>
  <c r="L103" i="68" s="1"/>
  <c r="M104" i="68" s="1"/>
  <c r="H103" i="68"/>
  <c r="I103" i="68" s="1"/>
  <c r="F103" i="68" s="1"/>
  <c r="G104" i="68" s="1"/>
  <c r="G61" i="72"/>
  <c r="K109" i="14"/>
  <c r="C110" i="33"/>
  <c r="D110" i="33"/>
  <c r="B110" i="33"/>
  <c r="B109" i="14"/>
  <c r="C109" i="14"/>
  <c r="H48" i="69"/>
  <c r="U58" i="14"/>
  <c r="V58" i="14" s="1"/>
  <c r="S58" i="14" s="1"/>
  <c r="T59" i="14" s="1"/>
  <c r="S151" i="72"/>
  <c r="T152" i="72" s="1"/>
  <c r="A110" i="14"/>
  <c r="E109" i="14" a="1"/>
  <c r="E109" i="14" s="1"/>
  <c r="E110" i="33" a="1"/>
  <c r="E110" i="33" s="1"/>
  <c r="A111" i="33"/>
  <c r="C111" i="33" a="1"/>
  <c r="K110" i="14" a="1"/>
  <c r="D111" i="33" a="1"/>
  <c r="B110" i="14" a="1"/>
  <c r="C110" i="14" a="1"/>
  <c r="B111" i="33" a="1"/>
  <c r="H105" i="73" a="1"/>
  <c r="N104" i="68" a="1"/>
  <c r="H104" i="70" a="1"/>
  <c r="H106" i="71" a="1"/>
  <c r="H104" i="68" a="1"/>
  <c r="H61" i="72" a="1"/>
  <c r="L47" i="73" l="1"/>
  <c r="L50" i="69"/>
  <c r="H105" i="73"/>
  <c r="I105" i="73" s="1"/>
  <c r="F105" i="73" s="1"/>
  <c r="G106" i="73" s="1"/>
  <c r="M47" i="72"/>
  <c r="H104" i="70"/>
  <c r="I104" i="70" s="1"/>
  <c r="F104" i="70" s="1"/>
  <c r="G105" i="70" s="1"/>
  <c r="H106" i="71"/>
  <c r="I106" i="71" s="1"/>
  <c r="F106" i="71" s="1"/>
  <c r="G107" i="71" s="1"/>
  <c r="H104" i="68"/>
  <c r="I104" i="68" s="1"/>
  <c r="F104" i="68" s="1"/>
  <c r="G105" i="68" s="1"/>
  <c r="H61" i="72"/>
  <c r="I61" i="72" s="1"/>
  <c r="F61" i="72" s="1"/>
  <c r="N104" i="68"/>
  <c r="O104" i="68" s="1"/>
  <c r="L104" i="68" s="1"/>
  <c r="M105" i="68" s="1"/>
  <c r="K110" i="14"/>
  <c r="B111" i="33"/>
  <c r="C111" i="33"/>
  <c r="D111" i="33"/>
  <c r="B110" i="14"/>
  <c r="C110" i="14"/>
  <c r="I48" i="69"/>
  <c r="F48" i="69" s="1"/>
  <c r="A111" i="14"/>
  <c r="E110" i="14" a="1"/>
  <c r="E110" i="14" s="1"/>
  <c r="E111" i="33" a="1"/>
  <c r="E111" i="33" s="1"/>
  <c r="A112" i="33"/>
  <c r="U59" i="14" a="1"/>
  <c r="C111" i="14" a="1"/>
  <c r="B111" i="14" a="1"/>
  <c r="H105" i="68" a="1"/>
  <c r="H105" i="70" a="1"/>
  <c r="C112" i="33" a="1"/>
  <c r="N47" i="72" a="1"/>
  <c r="M47" i="73" a="1"/>
  <c r="U152" i="72" a="1"/>
  <c r="M50" i="69" a="1"/>
  <c r="H106" i="73" a="1"/>
  <c r="B112" i="33" a="1"/>
  <c r="K111" i="14" a="1"/>
  <c r="D112" i="33" a="1"/>
  <c r="N105" i="68" a="1"/>
  <c r="H107" i="71" a="1"/>
  <c r="M47" i="73" l="1"/>
  <c r="M50" i="69"/>
  <c r="N50" i="69" s="1"/>
  <c r="H106" i="73"/>
  <c r="I106" i="73" s="1"/>
  <c r="F106" i="73" s="1"/>
  <c r="G107" i="73" s="1"/>
  <c r="U152" i="72"/>
  <c r="V152" i="72" s="1"/>
  <c r="N47" i="72"/>
  <c r="N105" i="68"/>
  <c r="O105" i="68" s="1"/>
  <c r="L105" i="68" s="1"/>
  <c r="M106" i="68" s="1"/>
  <c r="H105" i="70"/>
  <c r="I105" i="70" s="1"/>
  <c r="F105" i="70" s="1"/>
  <c r="G106" i="70" s="1"/>
  <c r="H105" i="68"/>
  <c r="I105" i="68" s="1"/>
  <c r="F105" i="68" s="1"/>
  <c r="G106" i="68" s="1"/>
  <c r="H107" i="71"/>
  <c r="I107" i="71" s="1"/>
  <c r="F107" i="71" s="1"/>
  <c r="G108" i="71" s="1"/>
  <c r="G62" i="72"/>
  <c r="K111" i="14"/>
  <c r="D112" i="33"/>
  <c r="B112" i="33"/>
  <c r="C112" i="33"/>
  <c r="C111" i="14"/>
  <c r="B111" i="14"/>
  <c r="U59" i="14"/>
  <c r="V59" i="14" s="1"/>
  <c r="S59" i="14" s="1"/>
  <c r="T60" i="14" s="1"/>
  <c r="G49" i="69"/>
  <c r="A112" i="14"/>
  <c r="E111" i="14" a="1"/>
  <c r="E111" i="14" s="1"/>
  <c r="E112" i="33" a="1"/>
  <c r="E112" i="33" s="1"/>
  <c r="A113" i="33"/>
  <c r="B113" i="33" a="1"/>
  <c r="H107" i="73" a="1"/>
  <c r="H49" i="69" a="1"/>
  <c r="C113" i="33" a="1"/>
  <c r="B112" i="14" a="1"/>
  <c r="H62" i="72" a="1"/>
  <c r="C112" i="14" a="1"/>
  <c r="D113" i="33" a="1"/>
  <c r="K112" i="14" a="1"/>
  <c r="N106" i="68" a="1"/>
  <c r="H106" i="70" a="1"/>
  <c r="H108" i="71" a="1"/>
  <c r="H106" i="68" a="1"/>
  <c r="N47" i="73" l="1"/>
  <c r="K47" i="73" s="1"/>
  <c r="K50" i="69"/>
  <c r="H107" i="73"/>
  <c r="I107" i="73" s="1"/>
  <c r="F107" i="73" s="1"/>
  <c r="G108" i="73" s="1"/>
  <c r="O47" i="72"/>
  <c r="L47" i="72" s="1"/>
  <c r="H106" i="70"/>
  <c r="I106" i="70" s="1"/>
  <c r="F106" i="70" s="1"/>
  <c r="G107" i="70" s="1"/>
  <c r="N106" i="68"/>
  <c r="O106" i="68" s="1"/>
  <c r="L106" i="68" s="1"/>
  <c r="M107" i="68" s="1"/>
  <c r="H62" i="72"/>
  <c r="I62" i="72" s="1"/>
  <c r="F62" i="72" s="1"/>
  <c r="H108" i="71"/>
  <c r="I108" i="71" s="1"/>
  <c r="F108" i="71" s="1"/>
  <c r="G109" i="71" s="1"/>
  <c r="H106" i="68"/>
  <c r="I106" i="68" s="1"/>
  <c r="F106" i="68" s="1"/>
  <c r="G107" i="68" s="1"/>
  <c r="K112" i="14"/>
  <c r="C113" i="33"/>
  <c r="D113" i="33"/>
  <c r="B113" i="33"/>
  <c r="B112" i="14"/>
  <c r="C112" i="14"/>
  <c r="H49" i="69"/>
  <c r="S152" i="72"/>
  <c r="T153" i="72" s="1"/>
  <c r="A113" i="14"/>
  <c r="E112" i="14" a="1"/>
  <c r="E112" i="14" s="1"/>
  <c r="E113" i="33" a="1"/>
  <c r="E113" i="33" s="1"/>
  <c r="A114" i="33"/>
  <c r="K113" i="14" a="1"/>
  <c r="C113" i="14" a="1"/>
  <c r="H108" i="73" a="1"/>
  <c r="H107" i="70" a="1"/>
  <c r="N107" i="68" a="1"/>
  <c r="H109" i="71" a="1"/>
  <c r="U60" i="14" a="1"/>
  <c r="C114" i="33" a="1"/>
  <c r="B114" i="33" a="1"/>
  <c r="H107" i="68" a="1"/>
  <c r="D114" i="33" a="1"/>
  <c r="B113" i="14" a="1"/>
  <c r="L48" i="73" l="1"/>
  <c r="L51" i="69"/>
  <c r="H108" i="73"/>
  <c r="I108" i="73" s="1"/>
  <c r="F108" i="73" s="1"/>
  <c r="G109" i="73" s="1"/>
  <c r="M48" i="72"/>
  <c r="H107" i="68"/>
  <c r="I107" i="68" s="1"/>
  <c r="F107" i="68" s="1"/>
  <c r="G108" i="68" s="1"/>
  <c r="H107" i="70"/>
  <c r="I107" i="70" s="1"/>
  <c r="F107" i="70" s="1"/>
  <c r="G108" i="70" s="1"/>
  <c r="H109" i="71"/>
  <c r="I109" i="71" s="1"/>
  <c r="F109" i="71" s="1"/>
  <c r="G110" i="71" s="1"/>
  <c r="N107" i="68"/>
  <c r="O107" i="68" s="1"/>
  <c r="L107" i="68" s="1"/>
  <c r="M108" i="68" s="1"/>
  <c r="G63" i="72"/>
  <c r="K113" i="14"/>
  <c r="B114" i="33"/>
  <c r="D114" i="33"/>
  <c r="C114" i="33"/>
  <c r="B113" i="14"/>
  <c r="C113" i="14"/>
  <c r="U60" i="14"/>
  <c r="V60" i="14" s="1"/>
  <c r="S60" i="14" s="1"/>
  <c r="T61" i="14" s="1"/>
  <c r="I49" i="69"/>
  <c r="F49" i="69" s="1"/>
  <c r="A114" i="14"/>
  <c r="E113" i="14" a="1"/>
  <c r="E113" i="14" s="1"/>
  <c r="E114" i="33" a="1"/>
  <c r="E114" i="33" s="1"/>
  <c r="A115" i="33"/>
  <c r="D115" i="33" a="1"/>
  <c r="K114" i="14" a="1"/>
  <c r="H108" i="68" a="1"/>
  <c r="M48" i="73" a="1"/>
  <c r="B114" i="14" a="1"/>
  <c r="H63" i="72" a="1"/>
  <c r="H110" i="71" a="1"/>
  <c r="U153" i="72" a="1"/>
  <c r="N108" i="68" a="1"/>
  <c r="C114" i="14" a="1"/>
  <c r="M51" i="69" a="1"/>
  <c r="C115" i="33" a="1"/>
  <c r="B115" i="33" a="1"/>
  <c r="H109" i="73" a="1"/>
  <c r="N48" i="72" a="1"/>
  <c r="H108" i="70" a="1"/>
  <c r="M48" i="73" l="1"/>
  <c r="M51" i="69"/>
  <c r="N51" i="69" s="1"/>
  <c r="H109" i="73"/>
  <c r="I109" i="73" s="1"/>
  <c r="F109" i="73" s="1"/>
  <c r="G110" i="73" s="1"/>
  <c r="U153" i="72"/>
  <c r="V153" i="72" s="1"/>
  <c r="N48" i="72"/>
  <c r="H63" i="72"/>
  <c r="I63" i="72" s="1"/>
  <c r="F63" i="72" s="1"/>
  <c r="H108" i="68"/>
  <c r="I108" i="68" s="1"/>
  <c r="F108" i="68" s="1"/>
  <c r="G109" i="68" s="1"/>
  <c r="H110" i="71"/>
  <c r="I110" i="71" s="1"/>
  <c r="F110" i="71" s="1"/>
  <c r="G111" i="71" s="1"/>
  <c r="N108" i="68"/>
  <c r="O108" i="68" s="1"/>
  <c r="L108" i="68" s="1"/>
  <c r="M109" i="68" s="1"/>
  <c r="H108" i="70"/>
  <c r="I108" i="70" s="1"/>
  <c r="F108" i="70" s="1"/>
  <c r="G109" i="70" s="1"/>
  <c r="K114" i="14"/>
  <c r="C115" i="33"/>
  <c r="B115" i="33"/>
  <c r="D115" i="33"/>
  <c r="C114" i="14"/>
  <c r="B114" i="14"/>
  <c r="G50" i="69"/>
  <c r="A115" i="14"/>
  <c r="E114" i="14" a="1"/>
  <c r="E114" i="14" s="1"/>
  <c r="E115" i="33" a="1"/>
  <c r="E115" i="33" s="1"/>
  <c r="A116" i="33"/>
  <c r="U61" i="14" a="1"/>
  <c r="N109" i="68" a="1"/>
  <c r="C115" i="14" a="1"/>
  <c r="B116" i="33" a="1"/>
  <c r="B115" i="14" a="1"/>
  <c r="D116" i="33" a="1"/>
  <c r="C116" i="33" a="1"/>
  <c r="H109" i="70" a="1"/>
  <c r="H110" i="73" a="1"/>
  <c r="H50" i="69" a="1"/>
  <c r="H109" i="68" a="1"/>
  <c r="H111" i="71" a="1"/>
  <c r="N48" i="73" l="1"/>
  <c r="K48" i="73" s="1"/>
  <c r="K51" i="69"/>
  <c r="H110" i="73"/>
  <c r="I110" i="73" s="1"/>
  <c r="F110" i="73" s="1"/>
  <c r="G111" i="73" s="1"/>
  <c r="O48" i="72"/>
  <c r="L48" i="72" s="1"/>
  <c r="H109" i="70"/>
  <c r="I109" i="70" s="1"/>
  <c r="F109" i="70" s="1"/>
  <c r="G110" i="70" s="1"/>
  <c r="H109" i="68"/>
  <c r="I109" i="68" s="1"/>
  <c r="F109" i="68" s="1"/>
  <c r="G110" i="68" s="1"/>
  <c r="N109" i="68"/>
  <c r="O109" i="68" s="1"/>
  <c r="L109" i="68" s="1"/>
  <c r="M110" i="68" s="1"/>
  <c r="H111" i="71"/>
  <c r="I111" i="71" s="1"/>
  <c r="F111" i="71" s="1"/>
  <c r="G112" i="71" s="1"/>
  <c r="G64" i="72"/>
  <c r="B116" i="33"/>
  <c r="D116" i="33"/>
  <c r="C116" i="33"/>
  <c r="C115" i="14"/>
  <c r="B115" i="14"/>
  <c r="H50" i="69"/>
  <c r="U61" i="14"/>
  <c r="V61" i="14" s="1"/>
  <c r="S61" i="14" s="1"/>
  <c r="T62" i="14" s="1"/>
  <c r="S153" i="72"/>
  <c r="T154" i="72" s="1"/>
  <c r="A116" i="14"/>
  <c r="E115" i="14" a="1"/>
  <c r="E115" i="14" s="1"/>
  <c r="E116" i="33" a="1"/>
  <c r="E116" i="33" s="1"/>
  <c r="A117" i="33"/>
  <c r="C116" i="14" a="1"/>
  <c r="C117" i="33" a="1"/>
  <c r="H111" i="73" a="1"/>
  <c r="D117" i="33" a="1"/>
  <c r="H112" i="71" a="1"/>
  <c r="H64" i="72" a="1"/>
  <c r="N110" i="68" a="1"/>
  <c r="B117" i="33" a="1"/>
  <c r="H110" i="70" a="1"/>
  <c r="B116" i="14" a="1"/>
  <c r="H110" i="68" a="1"/>
  <c r="L49" i="73" l="1"/>
  <c r="L52" i="69"/>
  <c r="H111" i="73"/>
  <c r="I111" i="73" s="1"/>
  <c r="F111" i="73" s="1"/>
  <c r="G112" i="73" s="1"/>
  <c r="M49" i="72"/>
  <c r="H110" i="70"/>
  <c r="I110" i="70" s="1"/>
  <c r="F110" i="70" s="1"/>
  <c r="G111" i="70" s="1"/>
  <c r="H64" i="72"/>
  <c r="I64" i="72" s="1"/>
  <c r="F64" i="72" s="1"/>
  <c r="H112" i="71"/>
  <c r="I112" i="71" s="1"/>
  <c r="F112" i="71" s="1"/>
  <c r="G113" i="71" s="1"/>
  <c r="N110" i="68"/>
  <c r="O110" i="68" s="1"/>
  <c r="L110" i="68" s="1"/>
  <c r="M111" i="68" s="1"/>
  <c r="H110" i="68"/>
  <c r="I110" i="68" s="1"/>
  <c r="F110" i="68" s="1"/>
  <c r="G111" i="68" s="1"/>
  <c r="B117" i="33"/>
  <c r="D117" i="33"/>
  <c r="C117" i="33"/>
  <c r="B116" i="14"/>
  <c r="C116" i="14"/>
  <c r="I50" i="69"/>
  <c r="F50" i="69" s="1"/>
  <c r="A117" i="14"/>
  <c r="E116" i="14" a="1"/>
  <c r="E116" i="14" s="1"/>
  <c r="E117" i="33" a="1"/>
  <c r="E117" i="33" s="1"/>
  <c r="A118" i="33"/>
  <c r="B117" i="14" a="1"/>
  <c r="N49" i="72" a="1"/>
  <c r="C117" i="14" a="1"/>
  <c r="B118" i="33" a="1"/>
  <c r="M52" i="69" a="1"/>
  <c r="U154" i="72" a="1"/>
  <c r="U62" i="14" a="1"/>
  <c r="D118" i="33" a="1"/>
  <c r="H112" i="73" a="1"/>
  <c r="C118" i="33" a="1"/>
  <c r="N111" i="68" a="1"/>
  <c r="M49" i="73" a="1"/>
  <c r="H111" i="70" a="1"/>
  <c r="H113" i="71" a="1"/>
  <c r="H111" i="68" a="1"/>
  <c r="M49" i="73" l="1"/>
  <c r="M52" i="69"/>
  <c r="N52" i="69" s="1"/>
  <c r="H112" i="73"/>
  <c r="I112" i="73" s="1"/>
  <c r="F112" i="73" s="1"/>
  <c r="G113" i="73" s="1"/>
  <c r="U154" i="72"/>
  <c r="V154" i="72" s="1"/>
  <c r="N49" i="72"/>
  <c r="H111" i="68"/>
  <c r="I111" i="68" s="1"/>
  <c r="F111" i="68" s="1"/>
  <c r="G112" i="68" s="1"/>
  <c r="H111" i="70"/>
  <c r="I111" i="70" s="1"/>
  <c r="F111" i="70" s="1"/>
  <c r="G112" i="70" s="1"/>
  <c r="N111" i="68"/>
  <c r="O111" i="68" s="1"/>
  <c r="L111" i="68" s="1"/>
  <c r="M112" i="68" s="1"/>
  <c r="H113" i="71"/>
  <c r="I113" i="71" s="1"/>
  <c r="F113" i="71" s="1"/>
  <c r="G114" i="71" s="1"/>
  <c r="G65" i="72"/>
  <c r="C118" i="33"/>
  <c r="D118" i="33"/>
  <c r="B118" i="33"/>
  <c r="C117" i="14"/>
  <c r="B117" i="14"/>
  <c r="U62" i="14"/>
  <c r="V62" i="14" s="1"/>
  <c r="S62" i="14" s="1"/>
  <c r="T63" i="14" s="1"/>
  <c r="G51" i="69"/>
  <c r="A118" i="14"/>
  <c r="E117" i="14" a="1"/>
  <c r="E117" i="14" s="1"/>
  <c r="E118" i="33" a="1"/>
  <c r="E118" i="33" s="1"/>
  <c r="A119" i="33"/>
  <c r="B118" i="14" a="1"/>
  <c r="H113" i="73" a="1"/>
  <c r="C118" i="14" a="1"/>
  <c r="D119" i="33" a="1"/>
  <c r="C119" i="33" a="1"/>
  <c r="B119" i="33" a="1"/>
  <c r="H51" i="69" a="1"/>
  <c r="N112" i="68" a="1"/>
  <c r="H112" i="68" a="1"/>
  <c r="H112" i="70" a="1"/>
  <c r="H114" i="71" a="1"/>
  <c r="H65" i="72" a="1"/>
  <c r="N49" i="73" l="1"/>
  <c r="K49" i="73" s="1"/>
  <c r="K52" i="69"/>
  <c r="H113" i="73"/>
  <c r="I113" i="73" s="1"/>
  <c r="F113" i="73" s="1"/>
  <c r="G114" i="73" s="1"/>
  <c r="O49" i="72"/>
  <c r="L49" i="72" s="1"/>
  <c r="H112" i="70"/>
  <c r="I112" i="70" s="1"/>
  <c r="F112" i="70" s="1"/>
  <c r="G113" i="70" s="1"/>
  <c r="H114" i="71"/>
  <c r="I114" i="71" s="1"/>
  <c r="F114" i="71" s="1"/>
  <c r="G115" i="71" s="1"/>
  <c r="N112" i="68"/>
  <c r="O112" i="68" s="1"/>
  <c r="L112" i="68" s="1"/>
  <c r="M113" i="68" s="1"/>
  <c r="H112" i="68"/>
  <c r="I112" i="68" s="1"/>
  <c r="F112" i="68" s="1"/>
  <c r="G113" i="68" s="1"/>
  <c r="H65" i="72"/>
  <c r="I65" i="72" s="1"/>
  <c r="F65" i="72" s="1"/>
  <c r="D119" i="33"/>
  <c r="C119" i="33"/>
  <c r="B119" i="33"/>
  <c r="B118" i="14"/>
  <c r="C118" i="14"/>
  <c r="H51" i="69"/>
  <c r="S154" i="72"/>
  <c r="T155" i="72" s="1"/>
  <c r="A119" i="14"/>
  <c r="E118" i="14" a="1"/>
  <c r="E118" i="14" s="1"/>
  <c r="E119" i="33" a="1"/>
  <c r="E119" i="33" s="1"/>
  <c r="A120" i="33"/>
  <c r="C119" i="14" a="1"/>
  <c r="D120" i="33" a="1"/>
  <c r="H115" i="71" a="1"/>
  <c r="B119" i="14" a="1"/>
  <c r="C120" i="33" a="1"/>
  <c r="B120" i="33" a="1"/>
  <c r="U63" i="14" a="1"/>
  <c r="H114" i="73" a="1"/>
  <c r="H113" i="70" a="1"/>
  <c r="N113" i="68" a="1"/>
  <c r="H113" i="68" a="1"/>
  <c r="L50" i="73" l="1"/>
  <c r="L53" i="69"/>
  <c r="H114" i="73"/>
  <c r="I114" i="73" s="1"/>
  <c r="F114" i="73" s="1"/>
  <c r="G115" i="73" s="1"/>
  <c r="M50" i="72"/>
  <c r="H113" i="68"/>
  <c r="I113" i="68" s="1"/>
  <c r="F113" i="68" s="1"/>
  <c r="G114" i="68" s="1"/>
  <c r="H113" i="70"/>
  <c r="I113" i="70" s="1"/>
  <c r="F113" i="70" s="1"/>
  <c r="G114" i="70" s="1"/>
  <c r="N113" i="68"/>
  <c r="O113" i="68" s="1"/>
  <c r="L113" i="68" s="1"/>
  <c r="M114" i="68" s="1"/>
  <c r="H115" i="71"/>
  <c r="I115" i="71" s="1"/>
  <c r="F115" i="71" s="1"/>
  <c r="G116" i="71" s="1"/>
  <c r="G66" i="72"/>
  <c r="D120" i="33"/>
  <c r="B120" i="33"/>
  <c r="C120" i="33"/>
  <c r="C119" i="14"/>
  <c r="B119" i="14"/>
  <c r="U63" i="14"/>
  <c r="V63" i="14" s="1"/>
  <c r="S63" i="14" s="1"/>
  <c r="T64" i="14" s="1"/>
  <c r="I51" i="69"/>
  <c r="F51" i="69" s="1"/>
  <c r="A120" i="14"/>
  <c r="E119" i="14" a="1"/>
  <c r="E119" i="14" s="1"/>
  <c r="E120" i="33" a="1"/>
  <c r="E120" i="33" s="1"/>
  <c r="A121" i="33"/>
  <c r="M53" i="69" a="1"/>
  <c r="H66" i="72" a="1"/>
  <c r="M50" i="73" a="1"/>
  <c r="C121" i="33" a="1"/>
  <c r="H114" i="70" a="1"/>
  <c r="D121" i="33" a="1"/>
  <c r="B121" i="33" a="1"/>
  <c r="N114" i="68" a="1"/>
  <c r="B120" i="14" a="1"/>
  <c r="C120" i="14" a="1"/>
  <c r="H116" i="71" a="1"/>
  <c r="H115" i="73" a="1"/>
  <c r="U155" i="72" a="1"/>
  <c r="N50" i="72" a="1"/>
  <c r="H114" i="68" a="1"/>
  <c r="M50" i="73" l="1"/>
  <c r="M53" i="69"/>
  <c r="N53" i="69" s="1"/>
  <c r="H115" i="73"/>
  <c r="I115" i="73" s="1"/>
  <c r="F115" i="73" s="1"/>
  <c r="G116" i="73" s="1"/>
  <c r="U155" i="72"/>
  <c r="V155" i="72" s="1"/>
  <c r="N50" i="72"/>
  <c r="H114" i="68"/>
  <c r="I114" i="68" s="1"/>
  <c r="F114" i="68" s="1"/>
  <c r="G115" i="68" s="1"/>
  <c r="H116" i="71"/>
  <c r="I116" i="71" s="1"/>
  <c r="F116" i="71" s="1"/>
  <c r="G117" i="71" s="1"/>
  <c r="H66" i="72"/>
  <c r="I66" i="72" s="1"/>
  <c r="F66" i="72" s="1"/>
  <c r="N114" i="68"/>
  <c r="O114" i="68" s="1"/>
  <c r="L114" i="68" s="1"/>
  <c r="M115" i="68" s="1"/>
  <c r="H114" i="70"/>
  <c r="I114" i="70" s="1"/>
  <c r="F114" i="70" s="1"/>
  <c r="G115" i="70" s="1"/>
  <c r="B121" i="33"/>
  <c r="C121" i="33"/>
  <c r="D121" i="33"/>
  <c r="C120" i="14"/>
  <c r="B120" i="14"/>
  <c r="G52" i="69"/>
  <c r="A121" i="14"/>
  <c r="E120" i="14" a="1"/>
  <c r="E120" i="14" s="1"/>
  <c r="E121" i="33" a="1"/>
  <c r="E121" i="33" s="1"/>
  <c r="A122" i="33"/>
  <c r="C122" i="33" a="1"/>
  <c r="B122" i="33" a="1"/>
  <c r="H116" i="73" a="1"/>
  <c r="H117" i="71" a="1"/>
  <c r="C121" i="14" a="1"/>
  <c r="D122" i="33" a="1"/>
  <c r="U64" i="14" a="1"/>
  <c r="B121" i="14" a="1"/>
  <c r="H52" i="69" a="1"/>
  <c r="H115" i="70" a="1"/>
  <c r="H115" i="68" a="1"/>
  <c r="N115" i="68" a="1"/>
  <c r="N50" i="73" l="1"/>
  <c r="K50" i="73" s="1"/>
  <c r="K53" i="69"/>
  <c r="H116" i="73"/>
  <c r="I116" i="73" s="1"/>
  <c r="F116" i="73" s="1"/>
  <c r="G117" i="73" s="1"/>
  <c r="O50" i="72"/>
  <c r="L50" i="72" s="1"/>
  <c r="N115" i="68"/>
  <c r="O115" i="68" s="1"/>
  <c r="L115" i="68" s="1"/>
  <c r="M116" i="68" s="1"/>
  <c r="H115" i="68"/>
  <c r="I115" i="68" s="1"/>
  <c r="F115" i="68" s="1"/>
  <c r="G116" i="68" s="1"/>
  <c r="H117" i="71"/>
  <c r="I117" i="71" s="1"/>
  <c r="F117" i="71" s="1"/>
  <c r="G118" i="71" s="1"/>
  <c r="H115" i="70"/>
  <c r="I115" i="70" s="1"/>
  <c r="F115" i="70" s="1"/>
  <c r="G116" i="70" s="1"/>
  <c r="G67" i="72"/>
  <c r="B122" i="33"/>
  <c r="D122" i="33"/>
  <c r="C122" i="33"/>
  <c r="C121" i="14"/>
  <c r="B121" i="14"/>
  <c r="H52" i="69"/>
  <c r="U64" i="14"/>
  <c r="V64" i="14" s="1"/>
  <c r="S64" i="14" s="1"/>
  <c r="T65" i="14" s="1"/>
  <c r="S155" i="72"/>
  <c r="T156" i="72" s="1"/>
  <c r="A122" i="14"/>
  <c r="E121" i="14" a="1"/>
  <c r="E121" i="14" s="1"/>
  <c r="E122" i="33" a="1"/>
  <c r="E122" i="33" s="1"/>
  <c r="A123" i="33"/>
  <c r="D123" i="33" a="1"/>
  <c r="H117" i="73" a="1"/>
  <c r="C122" i="14" a="1"/>
  <c r="H116" i="70" a="1"/>
  <c r="H116" i="68" a="1"/>
  <c r="H67" i="72" a="1"/>
  <c r="N116" i="68" a="1"/>
  <c r="C123" i="33" a="1"/>
  <c r="B123" i="33" a="1"/>
  <c r="B122" i="14" a="1"/>
  <c r="H118" i="71" a="1"/>
  <c r="L51" i="73" l="1"/>
  <c r="L54" i="69"/>
  <c r="H117" i="73"/>
  <c r="I117" i="73" s="1"/>
  <c r="F117" i="73" s="1"/>
  <c r="G118" i="73" s="1"/>
  <c r="M51" i="72"/>
  <c r="H118" i="71"/>
  <c r="I118" i="71" s="1"/>
  <c r="F118" i="71" s="1"/>
  <c r="G119" i="71" s="1"/>
  <c r="H67" i="72"/>
  <c r="I67" i="72" s="1"/>
  <c r="F67" i="72" s="1"/>
  <c r="H116" i="68"/>
  <c r="I116" i="68" s="1"/>
  <c r="F116" i="68" s="1"/>
  <c r="G117" i="68" s="1"/>
  <c r="N116" i="68"/>
  <c r="O116" i="68" s="1"/>
  <c r="L116" i="68" s="1"/>
  <c r="M117" i="68" s="1"/>
  <c r="H116" i="70"/>
  <c r="I116" i="70" s="1"/>
  <c r="F116" i="70" s="1"/>
  <c r="G117" i="70" s="1"/>
  <c r="D123" i="33"/>
  <c r="C123" i="33"/>
  <c r="B123" i="33"/>
  <c r="B122" i="14"/>
  <c r="C122" i="14"/>
  <c r="I52" i="69"/>
  <c r="F52" i="69" s="1"/>
  <c r="A123" i="14"/>
  <c r="E122" i="14" a="1"/>
  <c r="E122" i="14" s="1"/>
  <c r="E123" i="33" a="1"/>
  <c r="E123" i="33" s="1"/>
  <c r="A124" i="33"/>
  <c r="U156" i="72" a="1"/>
  <c r="H118" i="73" a="1"/>
  <c r="N51" i="72" a="1"/>
  <c r="M51" i="73" a="1"/>
  <c r="D124" i="33" a="1"/>
  <c r="C123" i="14" a="1"/>
  <c r="U65" i="14" a="1"/>
  <c r="C124" i="33" a="1"/>
  <c r="H117" i="68" a="1"/>
  <c r="H119" i="71" a="1"/>
  <c r="B124" i="33" a="1"/>
  <c r="B123" i="14" a="1"/>
  <c r="M54" i="69" a="1"/>
  <c r="N117" i="68" a="1"/>
  <c r="H117" i="70" a="1"/>
  <c r="M51" i="73" l="1"/>
  <c r="M54" i="69"/>
  <c r="N54" i="69" s="1"/>
  <c r="H118" i="73"/>
  <c r="I118" i="73" s="1"/>
  <c r="F118" i="73" s="1"/>
  <c r="G119" i="73" s="1"/>
  <c r="U156" i="72"/>
  <c r="V156" i="72" s="1"/>
  <c r="N51" i="72"/>
  <c r="H119" i="71"/>
  <c r="I119" i="71" s="1"/>
  <c r="F119" i="71" s="1"/>
  <c r="G120" i="71" s="1"/>
  <c r="H117" i="70"/>
  <c r="I117" i="70" s="1"/>
  <c r="F117" i="70" s="1"/>
  <c r="G118" i="70" s="1"/>
  <c r="N117" i="68"/>
  <c r="O117" i="68" s="1"/>
  <c r="L117" i="68" s="1"/>
  <c r="M118" i="68" s="1"/>
  <c r="H117" i="68"/>
  <c r="I117" i="68" s="1"/>
  <c r="F117" i="68" s="1"/>
  <c r="G118" i="68" s="1"/>
  <c r="G68" i="72"/>
  <c r="C124" i="33"/>
  <c r="D124" i="33"/>
  <c r="B124" i="33"/>
  <c r="B123" i="14"/>
  <c r="C123" i="14"/>
  <c r="U65" i="14"/>
  <c r="V65" i="14" s="1"/>
  <c r="S65" i="14" s="1"/>
  <c r="T66" i="14" s="1"/>
  <c r="G53" i="69"/>
  <c r="A124" i="14"/>
  <c r="E123" i="14" a="1"/>
  <c r="E123" i="14" s="1"/>
  <c r="E124" i="33" a="1"/>
  <c r="E124" i="33" s="1"/>
  <c r="A125" i="33"/>
  <c r="C125" i="33" a="1"/>
  <c r="C124" i="14" a="1"/>
  <c r="B124" i="14" a="1"/>
  <c r="B125" i="33" a="1"/>
  <c r="H119" i="73" a="1"/>
  <c r="N118" i="68" a="1"/>
  <c r="D125" i="33" a="1"/>
  <c r="H120" i="71" a="1"/>
  <c r="H53" i="69" a="1"/>
  <c r="H118" i="68" a="1"/>
  <c r="H118" i="70" a="1"/>
  <c r="H68" i="72" a="1"/>
  <c r="N51" i="73" l="1"/>
  <c r="K51" i="73" s="1"/>
  <c r="K54" i="69"/>
  <c r="H119" i="73"/>
  <c r="I119" i="73" s="1"/>
  <c r="F119" i="73" s="1"/>
  <c r="G120" i="73" s="1"/>
  <c r="O51" i="72"/>
  <c r="L51" i="72" s="1"/>
  <c r="H118" i="70"/>
  <c r="I118" i="70" s="1"/>
  <c r="F118" i="70" s="1"/>
  <c r="G119" i="70" s="1"/>
  <c r="H118" i="68"/>
  <c r="I118" i="68" s="1"/>
  <c r="F118" i="68" s="1"/>
  <c r="G119" i="68" s="1"/>
  <c r="N118" i="68"/>
  <c r="O118" i="68" s="1"/>
  <c r="L118" i="68" s="1"/>
  <c r="M119" i="68" s="1"/>
  <c r="H68" i="72"/>
  <c r="I68" i="72" s="1"/>
  <c r="F68" i="72" s="1"/>
  <c r="H120" i="71"/>
  <c r="I120" i="71" s="1"/>
  <c r="F120" i="71" s="1"/>
  <c r="G121" i="71" s="1"/>
  <c r="B125" i="33"/>
  <c r="D125" i="33"/>
  <c r="C125" i="33"/>
  <c r="B124" i="14"/>
  <c r="C124" i="14"/>
  <c r="H53" i="69"/>
  <c r="S156" i="72"/>
  <c r="T157" i="72" s="1"/>
  <c r="A125" i="14"/>
  <c r="E124" i="14" a="1"/>
  <c r="E124" i="14" s="1"/>
  <c r="E125" i="33" a="1"/>
  <c r="E125" i="33" s="1"/>
  <c r="A126" i="33"/>
  <c r="C126" i="33" a="1"/>
  <c r="C125" i="14" a="1"/>
  <c r="B125" i="14" a="1"/>
  <c r="U66" i="14" a="1"/>
  <c r="H119" i="70" a="1"/>
  <c r="D126" i="33" a="1"/>
  <c r="B126" i="33" a="1"/>
  <c r="H119" i="68" a="1"/>
  <c r="H120" i="73" a="1"/>
  <c r="H121" i="71" a="1"/>
  <c r="N119" i="68" a="1"/>
  <c r="L52" i="73" l="1"/>
  <c r="L55" i="69"/>
  <c r="H120" i="73"/>
  <c r="I120" i="73" s="1"/>
  <c r="F120" i="73" s="1"/>
  <c r="G121" i="73" s="1"/>
  <c r="M52" i="72"/>
  <c r="H121" i="71"/>
  <c r="I121" i="71" s="1"/>
  <c r="F121" i="71" s="1"/>
  <c r="G122" i="71" s="1"/>
  <c r="H119" i="70"/>
  <c r="I119" i="70" s="1"/>
  <c r="F119" i="70" s="1"/>
  <c r="G120" i="70" s="1"/>
  <c r="N119" i="68"/>
  <c r="O119" i="68" s="1"/>
  <c r="L119" i="68" s="1"/>
  <c r="M120" i="68" s="1"/>
  <c r="H119" i="68"/>
  <c r="I119" i="68" s="1"/>
  <c r="F119" i="68" s="1"/>
  <c r="G120" i="68" s="1"/>
  <c r="G69" i="72"/>
  <c r="D126" i="33"/>
  <c r="C126" i="33"/>
  <c r="B126" i="33"/>
  <c r="B125" i="14"/>
  <c r="C125" i="14"/>
  <c r="U66" i="14"/>
  <c r="V66" i="14" s="1"/>
  <c r="S66" i="14" s="1"/>
  <c r="T67" i="14" s="1"/>
  <c r="I53" i="69"/>
  <c r="F53" i="69" s="1"/>
  <c r="A126" i="14"/>
  <c r="E125" i="14" a="1"/>
  <c r="E125" i="14" s="1"/>
  <c r="E126" i="33" a="1"/>
  <c r="E126" i="33" s="1"/>
  <c r="A127" i="33"/>
  <c r="U157" i="72" a="1"/>
  <c r="C127" i="33" a="1"/>
  <c r="C126" i="14" a="1"/>
  <c r="D127" i="33" a="1"/>
  <c r="M55" i="69" a="1"/>
  <c r="N120" i="68" a="1"/>
  <c r="H69" i="72" a="1"/>
  <c r="B127" i="33" a="1"/>
  <c r="N52" i="72" a="1"/>
  <c r="M52" i="73" a="1"/>
  <c r="B126" i="14" a="1"/>
  <c r="H121" i="73" a="1"/>
  <c r="H122" i="71" a="1"/>
  <c r="H120" i="70" a="1"/>
  <c r="H120" i="68" a="1"/>
  <c r="M52" i="73" l="1"/>
  <c r="M55" i="69"/>
  <c r="N55" i="69" s="1"/>
  <c r="H121" i="73"/>
  <c r="I121" i="73" s="1"/>
  <c r="F121" i="73" s="1"/>
  <c r="G122" i="73" s="1"/>
  <c r="U157" i="72"/>
  <c r="V157" i="72" s="1"/>
  <c r="N52" i="72"/>
  <c r="H120" i="68"/>
  <c r="I120" i="68" s="1"/>
  <c r="F120" i="68" s="1"/>
  <c r="G121" i="68" s="1"/>
  <c r="H69" i="72"/>
  <c r="I69" i="72" s="1"/>
  <c r="F69" i="72" s="1"/>
  <c r="N120" i="68"/>
  <c r="O120" i="68" s="1"/>
  <c r="L120" i="68" s="1"/>
  <c r="M121" i="68" s="1"/>
  <c r="H120" i="70"/>
  <c r="I120" i="70" s="1"/>
  <c r="F120" i="70" s="1"/>
  <c r="G121" i="70" s="1"/>
  <c r="H122" i="71"/>
  <c r="I122" i="71" s="1"/>
  <c r="F122" i="71" s="1"/>
  <c r="G123" i="71" s="1"/>
  <c r="C127" i="33"/>
  <c r="B127" i="33"/>
  <c r="D127" i="33"/>
  <c r="B126" i="14"/>
  <c r="C126" i="14"/>
  <c r="G54" i="69"/>
  <c r="U67" i="14" a="1"/>
  <c r="H122" i="73" a="1"/>
  <c r="N121" i="68" a="1"/>
  <c r="H54" i="69" a="1"/>
  <c r="H121" i="68" a="1"/>
  <c r="H121" i="70" a="1"/>
  <c r="H123" i="71" a="1"/>
  <c r="N52" i="73" l="1"/>
  <c r="K52" i="73" s="1"/>
  <c r="K55" i="69"/>
  <c r="H122" i="73"/>
  <c r="I122" i="73" s="1"/>
  <c r="F122" i="73" s="1"/>
  <c r="G123" i="73" s="1"/>
  <c r="O52" i="72"/>
  <c r="L52" i="72" s="1"/>
  <c r="H123" i="71"/>
  <c r="I123" i="71" s="1"/>
  <c r="F123" i="71" s="1"/>
  <c r="G124" i="71" s="1"/>
  <c r="H121" i="70"/>
  <c r="I121" i="70" s="1"/>
  <c r="F121" i="70" s="1"/>
  <c r="G122" i="70" s="1"/>
  <c r="N121" i="68"/>
  <c r="O121" i="68" s="1"/>
  <c r="L121" i="68" s="1"/>
  <c r="M122" i="68" s="1"/>
  <c r="H121" i="68"/>
  <c r="I121" i="68" s="1"/>
  <c r="F121" i="68" s="1"/>
  <c r="G122" i="68" s="1"/>
  <c r="G70" i="72"/>
  <c r="H54" i="69"/>
  <c r="U67" i="14"/>
  <c r="V67" i="14" s="1"/>
  <c r="S67" i="14" s="1"/>
  <c r="T68" i="14" s="1"/>
  <c r="S157" i="72"/>
  <c r="T158" i="72" s="1"/>
  <c r="A127" i="14"/>
  <c r="E126" i="14" a="1"/>
  <c r="E126" i="14" s="1"/>
  <c r="E127" i="33" a="1"/>
  <c r="E127" i="33" s="1"/>
  <c r="A128" i="33"/>
  <c r="H123" i="73" a="1"/>
  <c r="H122" i="68" a="1"/>
  <c r="H122" i="70" a="1"/>
  <c r="B128" i="33" a="1"/>
  <c r="H70" i="72" a="1"/>
  <c r="C127" i="14" a="1"/>
  <c r="C128" i="33" a="1"/>
  <c r="D128" i="33" a="1"/>
  <c r="B127" i="14" a="1"/>
  <c r="H124" i="71" a="1"/>
  <c r="N122" i="68" a="1"/>
  <c r="L53" i="73" l="1"/>
  <c r="L56" i="69"/>
  <c r="H123" i="73"/>
  <c r="I123" i="73" s="1"/>
  <c r="F123" i="73" s="1"/>
  <c r="G124" i="73" s="1"/>
  <c r="M53" i="72"/>
  <c r="H124" i="71"/>
  <c r="I124" i="71" s="1"/>
  <c r="F124" i="71" s="1"/>
  <c r="G125" i="71" s="1"/>
  <c r="H122" i="68"/>
  <c r="I122" i="68" s="1"/>
  <c r="F122" i="68" s="1"/>
  <c r="G123" i="68" s="1"/>
  <c r="N122" i="68"/>
  <c r="O122" i="68" s="1"/>
  <c r="L122" i="68" s="1"/>
  <c r="M123" i="68" s="1"/>
  <c r="H70" i="72"/>
  <c r="I70" i="72" s="1"/>
  <c r="F70" i="72" s="1"/>
  <c r="H122" i="70"/>
  <c r="I122" i="70" s="1"/>
  <c r="F122" i="70" s="1"/>
  <c r="G123" i="70" s="1"/>
  <c r="B128" i="33"/>
  <c r="C128" i="33"/>
  <c r="D128" i="33"/>
  <c r="B127" i="14"/>
  <c r="C127" i="14"/>
  <c r="I54" i="69"/>
  <c r="F54" i="69" s="1"/>
  <c r="A128" i="14"/>
  <c r="E127" i="14" a="1"/>
  <c r="E127" i="14" s="1"/>
  <c r="E128" i="33" a="1"/>
  <c r="E128" i="33" s="1"/>
  <c r="A129" i="33"/>
  <c r="D129" i="33" a="1"/>
  <c r="H124" i="73" a="1"/>
  <c r="N123" i="68" a="1"/>
  <c r="U68" i="14" a="1"/>
  <c r="B129" i="33" a="1"/>
  <c r="H123" i="68" a="1"/>
  <c r="C128" i="14" a="1"/>
  <c r="C129" i="33" a="1"/>
  <c r="N53" i="72" a="1"/>
  <c r="M53" i="73" a="1"/>
  <c r="U158" i="72" a="1"/>
  <c r="B128" i="14" a="1"/>
  <c r="M56" i="69" a="1"/>
  <c r="H125" i="71" a="1"/>
  <c r="H123" i="70" a="1"/>
  <c r="M53" i="73" l="1"/>
  <c r="M56" i="69"/>
  <c r="N56" i="69" s="1"/>
  <c r="H124" i="73"/>
  <c r="I124" i="73" s="1"/>
  <c r="F124" i="73" s="1"/>
  <c r="G125" i="73" s="1"/>
  <c r="U158" i="72"/>
  <c r="V158" i="72" s="1"/>
  <c r="N53" i="72"/>
  <c r="H123" i="70"/>
  <c r="I123" i="70" s="1"/>
  <c r="F123" i="70" s="1"/>
  <c r="G124" i="70" s="1"/>
  <c r="N123" i="68"/>
  <c r="O123" i="68" s="1"/>
  <c r="L123" i="68" s="1"/>
  <c r="M124" i="68" s="1"/>
  <c r="H123" i="68"/>
  <c r="I123" i="68" s="1"/>
  <c r="F123" i="68" s="1"/>
  <c r="G124" i="68" s="1"/>
  <c r="H125" i="71"/>
  <c r="I125" i="71" s="1"/>
  <c r="F125" i="71" s="1"/>
  <c r="G126" i="71" s="1"/>
  <c r="G71" i="72"/>
  <c r="B129" i="33"/>
  <c r="D129" i="33"/>
  <c r="C129" i="33"/>
  <c r="C128" i="14"/>
  <c r="B128" i="14"/>
  <c r="U68" i="14"/>
  <c r="V68" i="14" s="1"/>
  <c r="S68" i="14" s="1"/>
  <c r="T69" i="14" s="1"/>
  <c r="G55" i="69"/>
  <c r="A129" i="14"/>
  <c r="E128" i="14" a="1"/>
  <c r="E128" i="14" s="1"/>
  <c r="E129" i="33" a="1"/>
  <c r="E129" i="33" s="1"/>
  <c r="A130" i="33"/>
  <c r="D130" i="33" a="1"/>
  <c r="H124" i="68" a="1"/>
  <c r="H125" i="73" a="1"/>
  <c r="C129" i="14" a="1"/>
  <c r="B130" i="33" a="1"/>
  <c r="H71" i="72" a="1"/>
  <c r="H124" i="70" a="1"/>
  <c r="H126" i="71" a="1"/>
  <c r="C130" i="33" a="1"/>
  <c r="B129" i="14" a="1"/>
  <c r="H55" i="69" a="1"/>
  <c r="N124" i="68" a="1"/>
  <c r="N53" i="73" l="1"/>
  <c r="K53" i="73" s="1"/>
  <c r="K56" i="69"/>
  <c r="H125" i="73"/>
  <c r="I125" i="73" s="1"/>
  <c r="F125" i="73" s="1"/>
  <c r="G126" i="73" s="1"/>
  <c r="O53" i="72"/>
  <c r="L53" i="72" s="1"/>
  <c r="H124" i="68"/>
  <c r="I124" i="68" s="1"/>
  <c r="F124" i="68" s="1"/>
  <c r="G125" i="68" s="1"/>
  <c r="N124" i="68"/>
  <c r="O124" i="68" s="1"/>
  <c r="L124" i="68" s="1"/>
  <c r="M125" i="68" s="1"/>
  <c r="H124" i="70"/>
  <c r="I124" i="70" s="1"/>
  <c r="F124" i="70" s="1"/>
  <c r="G125" i="70" s="1"/>
  <c r="H71" i="72"/>
  <c r="I71" i="72" s="1"/>
  <c r="F71" i="72" s="1"/>
  <c r="H126" i="71"/>
  <c r="I126" i="71" s="1"/>
  <c r="F126" i="71" s="1"/>
  <c r="G127" i="71" s="1"/>
  <c r="D130" i="33"/>
  <c r="B130" i="33"/>
  <c r="C130" i="33"/>
  <c r="C129" i="14"/>
  <c r="B129" i="14"/>
  <c r="H55" i="69"/>
  <c r="S158" i="72"/>
  <c r="T159" i="72" s="1"/>
  <c r="A130" i="14"/>
  <c r="E129" i="14" a="1"/>
  <c r="E129" i="14" s="1"/>
  <c r="E130" i="33" a="1"/>
  <c r="E130" i="33" s="1"/>
  <c r="A131" i="33"/>
  <c r="D131" i="33" a="1"/>
  <c r="C131" i="33" a="1"/>
  <c r="C130" i="14" a="1"/>
  <c r="B130" i="14" a="1"/>
  <c r="H125" i="68" a="1"/>
  <c r="N125" i="68" a="1"/>
  <c r="H127" i="71" a="1"/>
  <c r="B131" i="33" a="1"/>
  <c r="U69" i="14" a="1"/>
  <c r="H126" i="73" a="1"/>
  <c r="H125" i="70" a="1"/>
  <c r="L54" i="73" l="1"/>
  <c r="L57" i="69"/>
  <c r="H126" i="73"/>
  <c r="I126" i="73" s="1"/>
  <c r="F126" i="73" s="1"/>
  <c r="G127" i="73" s="1"/>
  <c r="M54" i="72"/>
  <c r="H127" i="71"/>
  <c r="I127" i="71" s="1"/>
  <c r="F127" i="71" s="1"/>
  <c r="G128" i="71" s="1"/>
  <c r="H125" i="70"/>
  <c r="I125" i="70" s="1"/>
  <c r="F125" i="70" s="1"/>
  <c r="G126" i="70" s="1"/>
  <c r="N125" i="68"/>
  <c r="O125" i="68" s="1"/>
  <c r="L125" i="68" s="1"/>
  <c r="M126" i="68" s="1"/>
  <c r="H125" i="68"/>
  <c r="I125" i="68" s="1"/>
  <c r="F125" i="68" s="1"/>
  <c r="G126" i="68" s="1"/>
  <c r="G72" i="72"/>
  <c r="B131" i="33"/>
  <c r="D131" i="33"/>
  <c r="C131" i="33"/>
  <c r="B130" i="14"/>
  <c r="C130" i="14"/>
  <c r="U69" i="14"/>
  <c r="V69" i="14" s="1"/>
  <c r="S69" i="14" s="1"/>
  <c r="T70" i="14" s="1"/>
  <c r="I55" i="69"/>
  <c r="F55" i="69" s="1"/>
  <c r="A131" i="14"/>
  <c r="E130" i="14" a="1"/>
  <c r="E130" i="14" s="1"/>
  <c r="E131" i="33" a="1"/>
  <c r="E131" i="33" s="1"/>
  <c r="A132" i="33"/>
  <c r="C132" i="33" a="1"/>
  <c r="U159" i="72" a="1"/>
  <c r="B132" i="33" a="1"/>
  <c r="N54" i="72" a="1"/>
  <c r="D132" i="33" a="1"/>
  <c r="M57" i="69" a="1"/>
  <c r="H127" i="73" a="1"/>
  <c r="C131" i="14" a="1"/>
  <c r="B131" i="14" a="1"/>
  <c r="M54" i="73" a="1"/>
  <c r="H128" i="71" a="1"/>
  <c r="H126" i="70" a="1"/>
  <c r="H72" i="72" a="1"/>
  <c r="N126" i="68" a="1"/>
  <c r="H126" i="68" a="1"/>
  <c r="M54" i="73" l="1"/>
  <c r="M57" i="69"/>
  <c r="N57" i="69" s="1"/>
  <c r="H127" i="73"/>
  <c r="I127" i="73" s="1"/>
  <c r="F127" i="73" s="1"/>
  <c r="G128" i="73" s="1"/>
  <c r="U159" i="72"/>
  <c r="V159" i="72" s="1"/>
  <c r="N54" i="72"/>
  <c r="H126" i="70"/>
  <c r="I126" i="70" s="1"/>
  <c r="F126" i="70" s="1"/>
  <c r="G127" i="70" s="1"/>
  <c r="H72" i="72"/>
  <c r="I72" i="72" s="1"/>
  <c r="F72" i="72" s="1"/>
  <c r="H128" i="71"/>
  <c r="I128" i="71" s="1"/>
  <c r="F128" i="71" s="1"/>
  <c r="G129" i="71" s="1"/>
  <c r="H126" i="68"/>
  <c r="I126" i="68" s="1"/>
  <c r="F126" i="68" s="1"/>
  <c r="G127" i="68" s="1"/>
  <c r="N126" i="68"/>
  <c r="O126" i="68" s="1"/>
  <c r="L126" i="68" s="1"/>
  <c r="M127" i="68" s="1"/>
  <c r="C132" i="33"/>
  <c r="D132" i="33"/>
  <c r="B132" i="33"/>
  <c r="C131" i="14"/>
  <c r="B131" i="14"/>
  <c r="G56" i="69"/>
  <c r="U70" i="14" a="1"/>
  <c r="H127" i="68" a="1"/>
  <c r="H127" i="70" a="1"/>
  <c r="H128" i="73" a="1"/>
  <c r="H56" i="69" a="1"/>
  <c r="H129" i="71" a="1"/>
  <c r="N127" i="68" a="1"/>
  <c r="N54" i="73" l="1"/>
  <c r="K54" i="73" s="1"/>
  <c r="K57" i="69"/>
  <c r="H128" i="73"/>
  <c r="I128" i="73" s="1"/>
  <c r="F128" i="73" s="1"/>
  <c r="G129" i="73" s="1"/>
  <c r="O54" i="72"/>
  <c r="L54" i="72" s="1"/>
  <c r="N127" i="68"/>
  <c r="O127" i="68" s="1"/>
  <c r="L127" i="68" s="1"/>
  <c r="M128" i="68" s="1"/>
  <c r="H127" i="70"/>
  <c r="I127" i="70" s="1"/>
  <c r="F127" i="70" s="1"/>
  <c r="G128" i="70" s="1"/>
  <c r="H127" i="68"/>
  <c r="I127" i="68" s="1"/>
  <c r="F127" i="68" s="1"/>
  <c r="G128" i="68" s="1"/>
  <c r="H129" i="71"/>
  <c r="I129" i="71" s="1"/>
  <c r="F129" i="71" s="1"/>
  <c r="G130" i="71" s="1"/>
  <c r="G73" i="72"/>
  <c r="H56" i="69"/>
  <c r="U70" i="14"/>
  <c r="V70" i="14" s="1"/>
  <c r="S70" i="14" s="1"/>
  <c r="T71" i="14" s="1"/>
  <c r="S159" i="72"/>
  <c r="T160" i="72" s="1"/>
  <c r="A132" i="14"/>
  <c r="E131" i="14" a="1"/>
  <c r="E131" i="14" s="1"/>
  <c r="E132" i="33" a="1"/>
  <c r="E132" i="33" s="1"/>
  <c r="A133" i="33"/>
  <c r="C132" i="14" a="1"/>
  <c r="B133" i="33" a="1"/>
  <c r="C133" i="33" a="1"/>
  <c r="N128" i="68" a="1"/>
  <c r="H130" i="71" a="1"/>
  <c r="H128" i="70" a="1"/>
  <c r="B132" i="14" a="1"/>
  <c r="D133" i="33" a="1"/>
  <c r="H129" i="73" a="1"/>
  <c r="H128" i="68" a="1"/>
  <c r="H73" i="72" a="1"/>
  <c r="L55" i="73" l="1"/>
  <c r="L58" i="69"/>
  <c r="H129" i="73"/>
  <c r="I129" i="73" s="1"/>
  <c r="F129" i="73" s="1"/>
  <c r="G130" i="73" s="1"/>
  <c r="M55" i="72"/>
  <c r="H130" i="71"/>
  <c r="I130" i="71" s="1"/>
  <c r="F130" i="71" s="1"/>
  <c r="G131" i="71" s="1"/>
  <c r="H128" i="70"/>
  <c r="I128" i="70" s="1"/>
  <c r="F128" i="70" s="1"/>
  <c r="G129" i="70" s="1"/>
  <c r="N128" i="68"/>
  <c r="O128" i="68" s="1"/>
  <c r="L128" i="68" s="1"/>
  <c r="M129" i="68" s="1"/>
  <c r="H73" i="72"/>
  <c r="I73" i="72" s="1"/>
  <c r="F73" i="72" s="1"/>
  <c r="H128" i="68"/>
  <c r="I128" i="68" s="1"/>
  <c r="F128" i="68" s="1"/>
  <c r="G129" i="68" s="1"/>
  <c r="C133" i="33"/>
  <c r="B133" i="33"/>
  <c r="D133" i="33"/>
  <c r="B132" i="14"/>
  <c r="C132" i="14"/>
  <c r="I56" i="69"/>
  <c r="F56" i="69" s="1"/>
  <c r="A133" i="14"/>
  <c r="E132" i="14" a="1"/>
  <c r="E132" i="14" s="1"/>
  <c r="E133" i="33" a="1"/>
  <c r="E133" i="33" s="1"/>
  <c r="A134" i="33"/>
  <c r="U71" i="14" a="1"/>
  <c r="D134" i="33" a="1"/>
  <c r="H129" i="68" a="1"/>
  <c r="C134" i="33" a="1"/>
  <c r="N55" i="72" a="1"/>
  <c r="M55" i="73" a="1"/>
  <c r="B133" i="14" a="1"/>
  <c r="M58" i="69" a="1"/>
  <c r="U160" i="72" a="1"/>
  <c r="H131" i="71" a="1"/>
  <c r="H130" i="73" a="1"/>
  <c r="H129" i="70" a="1"/>
  <c r="B134" i="33" a="1"/>
  <c r="N129" i="68" a="1"/>
  <c r="C133" i="14" a="1"/>
  <c r="M55" i="73" l="1"/>
  <c r="M58" i="69"/>
  <c r="N58" i="69" s="1"/>
  <c r="H130" i="73"/>
  <c r="I130" i="73" s="1"/>
  <c r="F130" i="73" s="1"/>
  <c r="G131" i="73" s="1"/>
  <c r="U160" i="72"/>
  <c r="V160" i="72" s="1"/>
  <c r="N55" i="72"/>
  <c r="H129" i="68"/>
  <c r="I129" i="68" s="1"/>
  <c r="F129" i="68" s="1"/>
  <c r="G130" i="68" s="1"/>
  <c r="N129" i="68"/>
  <c r="O129" i="68" s="1"/>
  <c r="L129" i="68" s="1"/>
  <c r="M130" i="68" s="1"/>
  <c r="H129" i="70"/>
  <c r="I129" i="70" s="1"/>
  <c r="F129" i="70" s="1"/>
  <c r="G130" i="70" s="1"/>
  <c r="H131" i="71"/>
  <c r="I131" i="71" s="1"/>
  <c r="F131" i="71" s="1"/>
  <c r="G132" i="71" s="1"/>
  <c r="G74" i="72"/>
  <c r="D134" i="33"/>
  <c r="B134" i="33"/>
  <c r="C134" i="33"/>
  <c r="B133" i="14"/>
  <c r="C133" i="14"/>
  <c r="U71" i="14"/>
  <c r="V71" i="14" s="1"/>
  <c r="S71" i="14" s="1"/>
  <c r="T72" i="14" s="1"/>
  <c r="G57" i="69"/>
  <c r="H131" i="73" a="1"/>
  <c r="H130" i="68" a="1"/>
  <c r="H57" i="69" a="1"/>
  <c r="N130" i="68" a="1"/>
  <c r="H130" i="70" a="1"/>
  <c r="H132" i="71" a="1"/>
  <c r="H74" i="72" a="1"/>
  <c r="N55" i="73" l="1"/>
  <c r="K55" i="73" s="1"/>
  <c r="K58" i="69"/>
  <c r="H131" i="73"/>
  <c r="I131" i="73" s="1"/>
  <c r="F131" i="73" s="1"/>
  <c r="G132" i="73" s="1"/>
  <c r="O55" i="72"/>
  <c r="L55" i="72" s="1"/>
  <c r="H74" i="72"/>
  <c r="I74" i="72" s="1"/>
  <c r="F74" i="72" s="1"/>
  <c r="H130" i="68"/>
  <c r="I130" i="68" s="1"/>
  <c r="F130" i="68" s="1"/>
  <c r="G131" i="68" s="1"/>
  <c r="H132" i="71"/>
  <c r="I132" i="71" s="1"/>
  <c r="F132" i="71" s="1"/>
  <c r="G133" i="71" s="1"/>
  <c r="H130" i="70"/>
  <c r="I130" i="70" s="1"/>
  <c r="F130" i="70" s="1"/>
  <c r="G131" i="70" s="1"/>
  <c r="N130" i="68"/>
  <c r="O130" i="68" s="1"/>
  <c r="L130" i="68" s="1"/>
  <c r="M131" i="68" s="1"/>
  <c r="H57" i="69"/>
  <c r="S160" i="72"/>
  <c r="T161" i="72" s="1"/>
  <c r="A134" i="14"/>
  <c r="E133" i="14" a="1"/>
  <c r="E133" i="14" s="1"/>
  <c r="E134" i="33" a="1"/>
  <c r="E134" i="33" s="1"/>
  <c r="A135" i="33"/>
  <c r="B135" i="33" a="1"/>
  <c r="C134" i="14" a="1"/>
  <c r="H131" i="68" a="1"/>
  <c r="H133" i="71" a="1"/>
  <c r="H132" i="73" a="1"/>
  <c r="D135" i="33" a="1"/>
  <c r="B134" i="14" a="1"/>
  <c r="C135" i="33" a="1"/>
  <c r="U72" i="14" a="1"/>
  <c r="H131" i="70" a="1"/>
  <c r="N131" i="68" a="1"/>
  <c r="L56" i="73" l="1"/>
  <c r="L59" i="69"/>
  <c r="H132" i="73"/>
  <c r="I132" i="73" s="1"/>
  <c r="F132" i="73" s="1"/>
  <c r="G133" i="73" s="1"/>
  <c r="M56" i="72"/>
  <c r="N131" i="68"/>
  <c r="O131" i="68" s="1"/>
  <c r="L131" i="68" s="1"/>
  <c r="M132" i="68" s="1"/>
  <c r="H131" i="70"/>
  <c r="I131" i="70" s="1"/>
  <c r="F131" i="70" s="1"/>
  <c r="G132" i="70" s="1"/>
  <c r="H133" i="71"/>
  <c r="I133" i="71" s="1"/>
  <c r="F133" i="71" s="1"/>
  <c r="G134" i="71" s="1"/>
  <c r="H131" i="68"/>
  <c r="I131" i="68" s="1"/>
  <c r="F131" i="68" s="1"/>
  <c r="G132" i="68" s="1"/>
  <c r="G75" i="72"/>
  <c r="C135" i="33"/>
  <c r="B135" i="33"/>
  <c r="D135" i="33"/>
  <c r="B134" i="14"/>
  <c r="C134" i="14"/>
  <c r="U72" i="14"/>
  <c r="V72" i="14" s="1"/>
  <c r="S72" i="14" s="1"/>
  <c r="T73" i="14" s="1"/>
  <c r="I57" i="69"/>
  <c r="F57" i="69" s="1"/>
  <c r="A135" i="14"/>
  <c r="E134" i="14" a="1"/>
  <c r="E134" i="14" s="1"/>
  <c r="E135" i="33" a="1"/>
  <c r="E135" i="33" s="1"/>
  <c r="A136" i="33"/>
  <c r="M56" i="73" a="1"/>
  <c r="C136" i="33" a="1"/>
  <c r="U161" i="72" a="1"/>
  <c r="H133" i="73" a="1"/>
  <c r="H75" i="72" a="1"/>
  <c r="C135" i="14" a="1"/>
  <c r="B136" i="33" a="1"/>
  <c r="H134" i="71" a="1"/>
  <c r="H132" i="70" a="1"/>
  <c r="M59" i="69" a="1"/>
  <c r="N56" i="72" a="1"/>
  <c r="D136" i="33" a="1"/>
  <c r="B135" i="14" a="1"/>
  <c r="N132" i="68" a="1"/>
  <c r="H132" i="68" a="1"/>
  <c r="M56" i="73" l="1"/>
  <c r="M59" i="69"/>
  <c r="N59" i="69" s="1"/>
  <c r="H133" i="73"/>
  <c r="I133" i="73" s="1"/>
  <c r="F133" i="73" s="1"/>
  <c r="G134" i="73" s="1"/>
  <c r="U161" i="72"/>
  <c r="V161" i="72" s="1"/>
  <c r="N56" i="72"/>
  <c r="H132" i="70"/>
  <c r="I132" i="70" s="1"/>
  <c r="F132" i="70" s="1"/>
  <c r="G133" i="70" s="1"/>
  <c r="N132" i="68"/>
  <c r="O132" i="68" s="1"/>
  <c r="L132" i="68" s="1"/>
  <c r="M133" i="68" s="1"/>
  <c r="H132" i="68"/>
  <c r="I132" i="68" s="1"/>
  <c r="F132" i="68" s="1"/>
  <c r="G133" i="68" s="1"/>
  <c r="H75" i="72"/>
  <c r="I75" i="72" s="1"/>
  <c r="F75" i="72" s="1"/>
  <c r="H134" i="71"/>
  <c r="I134" i="71" s="1"/>
  <c r="F134" i="71" s="1"/>
  <c r="G135" i="71" s="1"/>
  <c r="C136" i="33"/>
  <c r="B136" i="33"/>
  <c r="D136" i="33"/>
  <c r="C135" i="14"/>
  <c r="B135" i="14"/>
  <c r="G58" i="69"/>
  <c r="A136" i="14"/>
  <c r="E135" i="14" a="1"/>
  <c r="E135" i="14" s="1"/>
  <c r="E136" i="33" a="1"/>
  <c r="E136" i="33" s="1"/>
  <c r="A137" i="33"/>
  <c r="D137" i="33" a="1"/>
  <c r="C137" i="33" a="1"/>
  <c r="H135" i="71" a="1"/>
  <c r="N133" i="68" a="1"/>
  <c r="C136" i="14" a="1"/>
  <c r="B137" i="33" a="1"/>
  <c r="B136" i="14" a="1"/>
  <c r="U73" i="14" a="1"/>
  <c r="H134" i="73" a="1"/>
  <c r="H58" i="69" a="1"/>
  <c r="H133" i="68" a="1"/>
  <c r="H133" i="70" a="1"/>
  <c r="N56" i="73" l="1"/>
  <c r="K56" i="73" s="1"/>
  <c r="K59" i="69"/>
  <c r="H134" i="73"/>
  <c r="I134" i="73" s="1"/>
  <c r="F134" i="73" s="1"/>
  <c r="G135" i="73" s="1"/>
  <c r="O56" i="72"/>
  <c r="L56" i="72" s="1"/>
  <c r="H135" i="71"/>
  <c r="I135" i="71" s="1"/>
  <c r="F135" i="71" s="1"/>
  <c r="G136" i="71" s="1"/>
  <c r="H133" i="68"/>
  <c r="I133" i="68" s="1"/>
  <c r="F133" i="68" s="1"/>
  <c r="G134" i="68" s="1"/>
  <c r="N133" i="68"/>
  <c r="O133" i="68" s="1"/>
  <c r="L133" i="68" s="1"/>
  <c r="M134" i="68" s="1"/>
  <c r="H133" i="70"/>
  <c r="I133" i="70" s="1"/>
  <c r="F133" i="70" s="1"/>
  <c r="G134" i="70" s="1"/>
  <c r="G76" i="72"/>
  <c r="C137" i="33"/>
  <c r="D137" i="33"/>
  <c r="B137" i="33"/>
  <c r="C136" i="14"/>
  <c r="B136" i="14"/>
  <c r="H58" i="69"/>
  <c r="U73" i="14"/>
  <c r="V73" i="14" s="1"/>
  <c r="S73" i="14" s="1"/>
  <c r="T74" i="14" s="1"/>
  <c r="S161" i="72"/>
  <c r="T162" i="72" s="1"/>
  <c r="A137" i="14"/>
  <c r="E136" i="14" a="1"/>
  <c r="E136" i="14" s="1"/>
  <c r="E137" i="33" a="1"/>
  <c r="E137" i="33" s="1"/>
  <c r="A138" i="33"/>
  <c r="C138" i="33" a="1"/>
  <c r="N134" i="68" a="1"/>
  <c r="D138" i="33" a="1"/>
  <c r="H135" i="73" a="1"/>
  <c r="H134" i="68" a="1"/>
  <c r="H136" i="71" a="1"/>
  <c r="B137" i="14" a="1"/>
  <c r="B138" i="33" a="1"/>
  <c r="C137" i="14" a="1"/>
  <c r="H134" i="70" a="1"/>
  <c r="H76" i="72" a="1"/>
  <c r="L57" i="73" l="1"/>
  <c r="L60" i="69"/>
  <c r="H135" i="73"/>
  <c r="I135" i="73" s="1"/>
  <c r="F135" i="73" s="1"/>
  <c r="G136" i="73" s="1"/>
  <c r="M57" i="72"/>
  <c r="H76" i="72"/>
  <c r="I76" i="72" s="1"/>
  <c r="F76" i="72" s="1"/>
  <c r="H136" i="71"/>
  <c r="I136" i="71" s="1"/>
  <c r="F136" i="71" s="1"/>
  <c r="G137" i="71" s="1"/>
  <c r="H134" i="70"/>
  <c r="I134" i="70" s="1"/>
  <c r="F134" i="70" s="1"/>
  <c r="G135" i="70" s="1"/>
  <c r="N134" i="68"/>
  <c r="O134" i="68" s="1"/>
  <c r="L134" i="68" s="1"/>
  <c r="M135" i="68" s="1"/>
  <c r="H134" i="68"/>
  <c r="I134" i="68" s="1"/>
  <c r="F134" i="68" s="1"/>
  <c r="G135" i="68" s="1"/>
  <c r="B138" i="33"/>
  <c r="C138" i="33"/>
  <c r="D138" i="33"/>
  <c r="B137" i="14"/>
  <c r="C137" i="14"/>
  <c r="I58" i="69"/>
  <c r="F58" i="69" s="1"/>
  <c r="A138" i="14"/>
  <c r="E137" i="14" a="1"/>
  <c r="E137" i="14" s="1"/>
  <c r="E138" i="33" a="1"/>
  <c r="E138" i="33" s="1"/>
  <c r="A139" i="33"/>
  <c r="D139" i="33" a="1"/>
  <c r="C138" i="14" a="1"/>
  <c r="U162" i="72" a="1"/>
  <c r="C139" i="33" a="1"/>
  <c r="H136" i="73" a="1"/>
  <c r="M57" i="73" a="1"/>
  <c r="B138" i="14" a="1"/>
  <c r="U74" i="14" a="1"/>
  <c r="B139" i="33" a="1"/>
  <c r="M60" i="69" a="1"/>
  <c r="H137" i="71" a="1"/>
  <c r="N57" i="72" a="1"/>
  <c r="H135" i="70" a="1"/>
  <c r="N135" i="68" a="1"/>
  <c r="H135" i="68" a="1"/>
  <c r="M57" i="73" l="1"/>
  <c r="M60" i="69"/>
  <c r="N60" i="69" s="1"/>
  <c r="H136" i="73"/>
  <c r="I136" i="73" s="1"/>
  <c r="F136" i="73" s="1"/>
  <c r="G137" i="73" s="1"/>
  <c r="U162" i="72"/>
  <c r="V162" i="72" s="1"/>
  <c r="N57" i="72"/>
  <c r="H135" i="70"/>
  <c r="I135" i="70" s="1"/>
  <c r="F135" i="70" s="1"/>
  <c r="G136" i="70" s="1"/>
  <c r="H137" i="71"/>
  <c r="I137" i="71" s="1"/>
  <c r="F137" i="71" s="1"/>
  <c r="G138" i="71" s="1"/>
  <c r="H135" i="68"/>
  <c r="I135" i="68" s="1"/>
  <c r="F135" i="68" s="1"/>
  <c r="G136" i="68" s="1"/>
  <c r="N135" i="68"/>
  <c r="O135" i="68" s="1"/>
  <c r="L135" i="68" s="1"/>
  <c r="M136" i="68" s="1"/>
  <c r="G77" i="72"/>
  <c r="D139" i="33"/>
  <c r="B139" i="33"/>
  <c r="C139" i="33"/>
  <c r="B138" i="14"/>
  <c r="C138" i="14"/>
  <c r="U74" i="14"/>
  <c r="V74" i="14" s="1"/>
  <c r="S74" i="14" s="1"/>
  <c r="T75" i="14" s="1"/>
  <c r="G59" i="69"/>
  <c r="A139" i="14"/>
  <c r="E138" i="14" a="1"/>
  <c r="E138" i="14" s="1"/>
  <c r="E139" i="33" a="1"/>
  <c r="E139" i="33" s="1"/>
  <c r="A140" i="33"/>
  <c r="H136" i="70" a="1"/>
  <c r="C140" i="33" a="1"/>
  <c r="B139" i="14" a="1"/>
  <c r="H59" i="69" a="1"/>
  <c r="H136" i="68" a="1"/>
  <c r="B140" i="33" a="1"/>
  <c r="H138" i="71" a="1"/>
  <c r="D140" i="33" a="1"/>
  <c r="H137" i="73" a="1"/>
  <c r="N136" i="68" a="1"/>
  <c r="H77" i="72" a="1"/>
  <c r="N57" i="73" l="1"/>
  <c r="K57" i="73" s="1"/>
  <c r="K60" i="69"/>
  <c r="H137" i="73"/>
  <c r="I137" i="73" s="1"/>
  <c r="F137" i="73" s="1"/>
  <c r="G138" i="73" s="1"/>
  <c r="O57" i="72"/>
  <c r="L57" i="72" s="1"/>
  <c r="H136" i="68"/>
  <c r="I136" i="68" s="1"/>
  <c r="F136" i="68" s="1"/>
  <c r="G137" i="68" s="1"/>
  <c r="H77" i="72"/>
  <c r="I77" i="72" s="1"/>
  <c r="F77" i="72" s="1"/>
  <c r="H138" i="71"/>
  <c r="I138" i="71" s="1"/>
  <c r="F138" i="71" s="1"/>
  <c r="G139" i="71" s="1"/>
  <c r="H136" i="70"/>
  <c r="I136" i="70" s="1"/>
  <c r="F136" i="70" s="1"/>
  <c r="G137" i="70" s="1"/>
  <c r="N136" i="68"/>
  <c r="O136" i="68" s="1"/>
  <c r="L136" i="68" s="1"/>
  <c r="M137" i="68" s="1"/>
  <c r="D140" i="33"/>
  <c r="C140" i="33"/>
  <c r="B140" i="33"/>
  <c r="B139" i="14"/>
  <c r="H59" i="69"/>
  <c r="S162" i="72"/>
  <c r="T163" i="72" s="1"/>
  <c r="A140" i="14"/>
  <c r="E139" i="14" a="1"/>
  <c r="E139" i="14" s="1"/>
  <c r="E140" i="33" a="1"/>
  <c r="E140" i="33" s="1"/>
  <c r="A141" i="33"/>
  <c r="D141" i="33" a="1"/>
  <c r="B140" i="14" a="1"/>
  <c r="H137" i="70" a="1"/>
  <c r="B141" i="33" a="1"/>
  <c r="N137" i="68" a="1"/>
  <c r="H138" i="73" a="1"/>
  <c r="C141" i="33" a="1"/>
  <c r="C140" i="14" a="1"/>
  <c r="U75" i="14" a="1"/>
  <c r="H137" i="68" a="1"/>
  <c r="H139" i="71" a="1"/>
  <c r="L58" i="73" l="1"/>
  <c r="L61" i="69"/>
  <c r="H138" i="73"/>
  <c r="I138" i="73" s="1"/>
  <c r="F138" i="73" s="1"/>
  <c r="G139" i="73" s="1"/>
  <c r="M58" i="72"/>
  <c r="H137" i="68"/>
  <c r="I137" i="68" s="1"/>
  <c r="F137" i="68" s="1"/>
  <c r="G138" i="68" s="1"/>
  <c r="N137" i="68"/>
  <c r="O137" i="68" s="1"/>
  <c r="L137" i="68" s="1"/>
  <c r="M138" i="68" s="1"/>
  <c r="H137" i="70"/>
  <c r="I137" i="70" s="1"/>
  <c r="F137" i="70" s="1"/>
  <c r="G138" i="70" s="1"/>
  <c r="H139" i="71"/>
  <c r="I139" i="71" s="1"/>
  <c r="F139" i="71" s="1"/>
  <c r="G140" i="71" s="1"/>
  <c r="G78" i="72"/>
  <c r="C141" i="33"/>
  <c r="B141" i="33"/>
  <c r="D141" i="33"/>
  <c r="B140" i="14"/>
  <c r="C140" i="14"/>
  <c r="U75" i="14"/>
  <c r="V75" i="14" s="1"/>
  <c r="S75" i="14" s="1"/>
  <c r="T76" i="14" s="1"/>
  <c r="I59" i="69"/>
  <c r="F59" i="69" s="1"/>
  <c r="A141" i="14"/>
  <c r="E140" i="14" a="1"/>
  <c r="E140" i="14" s="1"/>
  <c r="E141" i="33" a="1"/>
  <c r="E141" i="33" s="1"/>
  <c r="A142" i="33"/>
  <c r="H138" i="68" a="1"/>
  <c r="H140" i="71" a="1"/>
  <c r="C142" i="33" a="1"/>
  <c r="B142" i="33" a="1"/>
  <c r="N58" i="72" a="1"/>
  <c r="C141" i="14" a="1"/>
  <c r="B141" i="14" a="1"/>
  <c r="U163" i="72" a="1"/>
  <c r="H139" i="73" a="1"/>
  <c r="M58" i="73" a="1"/>
  <c r="N138" i="68" a="1"/>
  <c r="D142" i="33" a="1"/>
  <c r="H78" i="72" a="1"/>
  <c r="M61" i="69" a="1"/>
  <c r="H138" i="70" a="1"/>
  <c r="M58" i="73" l="1"/>
  <c r="M61" i="69"/>
  <c r="N61" i="69" s="1"/>
  <c r="H139" i="73"/>
  <c r="I139" i="73" s="1"/>
  <c r="F139" i="73" s="1"/>
  <c r="G140" i="73" s="1"/>
  <c r="U163" i="72"/>
  <c r="V163" i="72" s="1"/>
  <c r="N58" i="72"/>
  <c r="H138" i="68"/>
  <c r="I138" i="68" s="1"/>
  <c r="F138" i="68" s="1"/>
  <c r="G139" i="68" s="1"/>
  <c r="H140" i="71"/>
  <c r="I140" i="71" s="1"/>
  <c r="F140" i="71" s="1"/>
  <c r="G141" i="71" s="1"/>
  <c r="H138" i="70"/>
  <c r="I138" i="70" s="1"/>
  <c r="F138" i="70" s="1"/>
  <c r="G139" i="70" s="1"/>
  <c r="N138" i="68"/>
  <c r="O138" i="68" s="1"/>
  <c r="L138" i="68" s="1"/>
  <c r="M139" i="68" s="1"/>
  <c r="H78" i="72"/>
  <c r="I78" i="72" s="1"/>
  <c r="F78" i="72" s="1"/>
  <c r="B142" i="33"/>
  <c r="D142" i="33"/>
  <c r="C142" i="33"/>
  <c r="C141" i="14"/>
  <c r="B141" i="14"/>
  <c r="G60" i="69"/>
  <c r="A142" i="14"/>
  <c r="E141" i="14" a="1"/>
  <c r="E141" i="14" s="1"/>
  <c r="E142" i="33" a="1"/>
  <c r="E142" i="33" s="1"/>
  <c r="A143" i="33"/>
  <c r="C142" i="14" a="1"/>
  <c r="H139" i="68" a="1"/>
  <c r="U76" i="14" a="1"/>
  <c r="C143" i="33" a="1"/>
  <c r="B142" i="14" a="1"/>
  <c r="B143" i="33" a="1"/>
  <c r="D143" i="33" a="1"/>
  <c r="H140" i="73" a="1"/>
  <c r="H60" i="69" a="1"/>
  <c r="H139" i="70" a="1"/>
  <c r="H141" i="71" a="1"/>
  <c r="N139" i="68" a="1"/>
  <c r="N58" i="73" l="1"/>
  <c r="K58" i="73" s="1"/>
  <c r="K61" i="69"/>
  <c r="H140" i="73"/>
  <c r="I140" i="73" s="1"/>
  <c r="F140" i="73" s="1"/>
  <c r="G141" i="73" s="1"/>
  <c r="O58" i="72"/>
  <c r="L58" i="72" s="1"/>
  <c r="N139" i="68"/>
  <c r="O139" i="68" s="1"/>
  <c r="L139" i="68" s="1"/>
  <c r="M140" i="68" s="1"/>
  <c r="H139" i="70"/>
  <c r="I139" i="70" s="1"/>
  <c r="F139" i="70" s="1"/>
  <c r="G140" i="70" s="1"/>
  <c r="H141" i="71"/>
  <c r="I141" i="71" s="1"/>
  <c r="F141" i="71" s="1"/>
  <c r="G142" i="71" s="1"/>
  <c r="H139" i="68"/>
  <c r="I139" i="68" s="1"/>
  <c r="F139" i="68" s="1"/>
  <c r="G140" i="68" s="1"/>
  <c r="G79" i="72"/>
  <c r="C143" i="33"/>
  <c r="B143" i="33"/>
  <c r="D143" i="33"/>
  <c r="C142" i="14"/>
  <c r="B142" i="14"/>
  <c r="H60" i="69"/>
  <c r="U76" i="14"/>
  <c r="V76" i="14" s="1"/>
  <c r="S76" i="14" s="1"/>
  <c r="T77" i="14" s="1"/>
  <c r="S163" i="72"/>
  <c r="T164" i="72" s="1"/>
  <c r="A143" i="14"/>
  <c r="E142" i="14" a="1"/>
  <c r="E142" i="14" s="1"/>
  <c r="E143" i="33" a="1"/>
  <c r="E143" i="33" s="1"/>
  <c r="A144" i="33"/>
  <c r="B144" i="33" a="1"/>
  <c r="H140" i="68" a="1"/>
  <c r="B143" i="14" a="1"/>
  <c r="H141" i="73" a="1"/>
  <c r="H142" i="71" a="1"/>
  <c r="H140" i="70" a="1"/>
  <c r="C144" i="33" a="1"/>
  <c r="C143" i="14" a="1"/>
  <c r="D144" i="33" a="1"/>
  <c r="N140" i="68" a="1"/>
  <c r="H79" i="72" a="1"/>
  <c r="L59" i="73" l="1"/>
  <c r="L62" i="69"/>
  <c r="H141" i="73"/>
  <c r="I141" i="73" s="1"/>
  <c r="F141" i="73" s="1"/>
  <c r="G142" i="73" s="1"/>
  <c r="M59" i="72"/>
  <c r="H142" i="71"/>
  <c r="I142" i="71" s="1"/>
  <c r="F142" i="71" s="1"/>
  <c r="G143" i="71" s="1"/>
  <c r="H140" i="70"/>
  <c r="I140" i="70" s="1"/>
  <c r="F140" i="70" s="1"/>
  <c r="G141" i="70" s="1"/>
  <c r="N140" i="68"/>
  <c r="O140" i="68" s="1"/>
  <c r="L140" i="68" s="1"/>
  <c r="M141" i="68" s="1"/>
  <c r="H79" i="72"/>
  <c r="I79" i="72" s="1"/>
  <c r="F79" i="72" s="1"/>
  <c r="H140" i="68"/>
  <c r="I140" i="68" s="1"/>
  <c r="F140" i="68" s="1"/>
  <c r="G141" i="68" s="1"/>
  <c r="D144" i="33"/>
  <c r="C144" i="33"/>
  <c r="B144" i="33"/>
  <c r="C143" i="14"/>
  <c r="B143" i="14"/>
  <c r="I60" i="69"/>
  <c r="F60" i="69" s="1"/>
  <c r="A144" i="14"/>
  <c r="E143" i="14" a="1"/>
  <c r="E143" i="14" s="1"/>
  <c r="E144" i="33" a="1"/>
  <c r="E144" i="33" s="1"/>
  <c r="A145" i="33"/>
  <c r="M59" i="73" a="1"/>
  <c r="H143" i="71" a="1"/>
  <c r="D145" i="33" a="1"/>
  <c r="C145" i="33" a="1"/>
  <c r="M62" i="69" a="1"/>
  <c r="B144" i="14" a="1"/>
  <c r="N59" i="72" a="1"/>
  <c r="U77" i="14" a="1"/>
  <c r="B145" i="33" a="1"/>
  <c r="C144" i="14" a="1"/>
  <c r="H142" i="73" a="1"/>
  <c r="U164" i="72" a="1"/>
  <c r="H141" i="70" a="1"/>
  <c r="N141" i="68" a="1"/>
  <c r="H141" i="68" a="1"/>
  <c r="M59" i="73" l="1"/>
  <c r="M62" i="69"/>
  <c r="N62" i="69" s="1"/>
  <c r="H142" i="73"/>
  <c r="I142" i="73" s="1"/>
  <c r="F142" i="73" s="1"/>
  <c r="G143" i="73" s="1"/>
  <c r="U164" i="72"/>
  <c r="V164" i="72" s="1"/>
  <c r="N59" i="72"/>
  <c r="H143" i="71"/>
  <c r="I143" i="71" s="1"/>
  <c r="F143" i="71" s="1"/>
  <c r="G144" i="71" s="1"/>
  <c r="H141" i="68"/>
  <c r="I141" i="68" s="1"/>
  <c r="F141" i="68" s="1"/>
  <c r="G142" i="68" s="1"/>
  <c r="N141" i="68"/>
  <c r="O141" i="68" s="1"/>
  <c r="L141" i="68" s="1"/>
  <c r="M142" i="68" s="1"/>
  <c r="H141" i="70"/>
  <c r="I141" i="70" s="1"/>
  <c r="F141" i="70" s="1"/>
  <c r="G142" i="70" s="1"/>
  <c r="G80" i="72"/>
  <c r="D145" i="33"/>
  <c r="C145" i="33"/>
  <c r="B145" i="33"/>
  <c r="C144" i="14"/>
  <c r="B144" i="14"/>
  <c r="U77" i="14"/>
  <c r="V77" i="14" s="1"/>
  <c r="S77" i="14" s="1"/>
  <c r="T78" i="14" s="1"/>
  <c r="G61" i="69"/>
  <c r="A145" i="14"/>
  <c r="E144" i="14" a="1"/>
  <c r="E144" i="14" s="1"/>
  <c r="E145" i="33" a="1"/>
  <c r="E145" i="33" s="1"/>
  <c r="A146" i="33"/>
  <c r="C146" i="33" a="1"/>
  <c r="B145" i="14" a="1"/>
  <c r="H143" i="73" a="1"/>
  <c r="B146" i="33" a="1"/>
  <c r="H80" i="72" a="1"/>
  <c r="N142" i="68" a="1"/>
  <c r="H142" i="70" a="1"/>
  <c r="D146" i="33" a="1"/>
  <c r="H142" i="68" a="1"/>
  <c r="C145" i="14" a="1"/>
  <c r="H61" i="69" a="1"/>
  <c r="H144" i="71" a="1"/>
  <c r="N59" i="73" l="1"/>
  <c r="K59" i="73" s="1"/>
  <c r="K62" i="69"/>
  <c r="H143" i="73"/>
  <c r="I143" i="73" s="1"/>
  <c r="F143" i="73" s="1"/>
  <c r="G144" i="73" s="1"/>
  <c r="O59" i="72"/>
  <c r="L59" i="72" s="1"/>
  <c r="H144" i="71"/>
  <c r="I144" i="71" s="1"/>
  <c r="F144" i="71" s="1"/>
  <c r="G145" i="71" s="1"/>
  <c r="H142" i="70"/>
  <c r="I142" i="70" s="1"/>
  <c r="F142" i="70" s="1"/>
  <c r="G143" i="70" s="1"/>
  <c r="N142" i="68"/>
  <c r="O142" i="68" s="1"/>
  <c r="L142" i="68" s="1"/>
  <c r="M143" i="68" s="1"/>
  <c r="H142" i="68"/>
  <c r="I142" i="68" s="1"/>
  <c r="F142" i="68" s="1"/>
  <c r="G143" i="68" s="1"/>
  <c r="H80" i="72"/>
  <c r="I80" i="72" s="1"/>
  <c r="F80" i="72" s="1"/>
  <c r="B146" i="33"/>
  <c r="C146" i="33"/>
  <c r="D146" i="33"/>
  <c r="B145" i="14"/>
  <c r="C145" i="14"/>
  <c r="H61" i="69"/>
  <c r="S164" i="72"/>
  <c r="T165" i="72" s="1"/>
  <c r="A146" i="14"/>
  <c r="E145" i="14" a="1"/>
  <c r="E145" i="14" s="1"/>
  <c r="E146" i="33" a="1"/>
  <c r="E146" i="33" s="1"/>
  <c r="A147" i="33"/>
  <c r="C147" i="33" a="1"/>
  <c r="C146" i="14" a="1"/>
  <c r="B147" i="33" a="1"/>
  <c r="N143" i="68" a="1"/>
  <c r="H145" i="71" a="1"/>
  <c r="H143" i="70" a="1"/>
  <c r="H143" i="68" a="1"/>
  <c r="U78" i="14" a="1"/>
  <c r="B146" i="14" a="1"/>
  <c r="D147" i="33" a="1"/>
  <c r="H144" i="73" a="1"/>
  <c r="L60" i="73" l="1"/>
  <c r="L63" i="69"/>
  <c r="H144" i="73"/>
  <c r="I144" i="73" s="1"/>
  <c r="F144" i="73" s="1"/>
  <c r="G145" i="73" s="1"/>
  <c r="M60" i="72"/>
  <c r="H143" i="68"/>
  <c r="I143" i="68" s="1"/>
  <c r="F143" i="68" s="1"/>
  <c r="G144" i="68" s="1"/>
  <c r="N143" i="68"/>
  <c r="O143" i="68" s="1"/>
  <c r="L143" i="68" s="1"/>
  <c r="M144" i="68" s="1"/>
  <c r="H143" i="70"/>
  <c r="I143" i="70" s="1"/>
  <c r="F143" i="70" s="1"/>
  <c r="G144" i="70" s="1"/>
  <c r="H145" i="71"/>
  <c r="I145" i="71" s="1"/>
  <c r="F145" i="71" s="1"/>
  <c r="G146" i="71" s="1"/>
  <c r="G81" i="72"/>
  <c r="D147" i="33"/>
  <c r="C147" i="33"/>
  <c r="B147" i="33"/>
  <c r="B146" i="14"/>
  <c r="C146" i="14"/>
  <c r="U78" i="14"/>
  <c r="V78" i="14" s="1"/>
  <c r="S78" i="14" s="1"/>
  <c r="T79" i="14" s="1"/>
  <c r="I61" i="69"/>
  <c r="F61" i="69" s="1"/>
  <c r="A147" i="14"/>
  <c r="E146" i="14" a="1"/>
  <c r="E146" i="14" s="1"/>
  <c r="E147" i="33" a="1"/>
  <c r="E147" i="33" s="1"/>
  <c r="A148" i="33"/>
  <c r="C148" i="33" a="1"/>
  <c r="N60" i="72" a="1"/>
  <c r="D148" i="33" a="1"/>
  <c r="B148" i="33" a="1"/>
  <c r="M60" i="73" a="1"/>
  <c r="H146" i="71" a="1"/>
  <c r="H144" i="70" a="1"/>
  <c r="B147" i="14" a="1"/>
  <c r="H145" i="73" a="1"/>
  <c r="H81" i="72" a="1"/>
  <c r="C147" i="14" a="1"/>
  <c r="M63" i="69" a="1"/>
  <c r="U165" i="72" a="1"/>
  <c r="H144" i="68" a="1"/>
  <c r="N144" i="68" a="1"/>
  <c r="M60" i="73" l="1"/>
  <c r="M63" i="69"/>
  <c r="N63" i="69" s="1"/>
  <c r="H145" i="73"/>
  <c r="I145" i="73" s="1"/>
  <c r="F145" i="73" s="1"/>
  <c r="G146" i="73" s="1"/>
  <c r="U165" i="72"/>
  <c r="V165" i="72" s="1"/>
  <c r="N60" i="72"/>
  <c r="N144" i="68"/>
  <c r="O144" i="68" s="1"/>
  <c r="L144" i="68" s="1"/>
  <c r="M145" i="68" s="1"/>
  <c r="H144" i="68"/>
  <c r="I144" i="68" s="1"/>
  <c r="F144" i="68" s="1"/>
  <c r="G145" i="68" s="1"/>
  <c r="H81" i="72"/>
  <c r="I81" i="72" s="1"/>
  <c r="F81" i="72" s="1"/>
  <c r="H146" i="71"/>
  <c r="I146" i="71" s="1"/>
  <c r="F146" i="71" s="1"/>
  <c r="G147" i="71" s="1"/>
  <c r="H144" i="70"/>
  <c r="I144" i="70" s="1"/>
  <c r="F144" i="70" s="1"/>
  <c r="G145" i="70" s="1"/>
  <c r="B148" i="33"/>
  <c r="C148" i="33"/>
  <c r="D148" i="33"/>
  <c r="B147" i="14"/>
  <c r="C147" i="14"/>
  <c r="G62" i="69"/>
  <c r="A148" i="14"/>
  <c r="E147" i="14" a="1"/>
  <c r="E147" i="14" s="1"/>
  <c r="E148" i="33" a="1"/>
  <c r="E148" i="33" s="1"/>
  <c r="A149" i="33"/>
  <c r="B148" i="14" a="1"/>
  <c r="H147" i="71" a="1"/>
  <c r="C148" i="14" a="1"/>
  <c r="U79" i="14" a="1"/>
  <c r="C149" i="33" a="1"/>
  <c r="B149" i="33" a="1"/>
  <c r="D149" i="33" a="1"/>
  <c r="H146" i="73" a="1"/>
  <c r="N145" i="68" a="1"/>
  <c r="H62" i="69" a="1"/>
  <c r="H145" i="70" a="1"/>
  <c r="H145" i="68" a="1"/>
  <c r="N60" i="73" l="1"/>
  <c r="K60" i="73" s="1"/>
  <c r="K63" i="69"/>
  <c r="H146" i="73"/>
  <c r="I146" i="73" s="1"/>
  <c r="F146" i="73" s="1"/>
  <c r="G147" i="73" s="1"/>
  <c r="O60" i="72"/>
  <c r="L60" i="72" s="1"/>
  <c r="H145" i="70"/>
  <c r="I145" i="70" s="1"/>
  <c r="F145" i="70" s="1"/>
  <c r="G146" i="70" s="1"/>
  <c r="N145" i="68"/>
  <c r="O145" i="68" s="1"/>
  <c r="L145" i="68" s="1"/>
  <c r="M146" i="68" s="1"/>
  <c r="H145" i="68"/>
  <c r="I145" i="68" s="1"/>
  <c r="F145" i="68" s="1"/>
  <c r="G146" i="68" s="1"/>
  <c r="H147" i="71"/>
  <c r="I147" i="71" s="1"/>
  <c r="F147" i="71" s="1"/>
  <c r="G148" i="71" s="1"/>
  <c r="G82" i="72"/>
  <c r="D149" i="33"/>
  <c r="C149" i="33"/>
  <c r="B149" i="33"/>
  <c r="C148" i="14"/>
  <c r="B148" i="14"/>
  <c r="H62" i="69"/>
  <c r="U79" i="14"/>
  <c r="V79" i="14" s="1"/>
  <c r="S79" i="14" s="1"/>
  <c r="T80" i="14" s="1"/>
  <c r="S165" i="72"/>
  <c r="T166" i="72" s="1"/>
  <c r="A149" i="14"/>
  <c r="E148" i="14" a="1"/>
  <c r="E148" i="14" s="1"/>
  <c r="E149" i="33" a="1"/>
  <c r="E149" i="33" s="1"/>
  <c r="A150" i="33"/>
  <c r="B150" i="33" a="1"/>
  <c r="D150" i="33" a="1"/>
  <c r="H148" i="71" a="1"/>
  <c r="H82" i="72" a="1"/>
  <c r="C149" i="14" a="1"/>
  <c r="H147" i="73" a="1"/>
  <c r="B149" i="14" a="1"/>
  <c r="H146" i="68" a="1"/>
  <c r="C150" i="33" a="1"/>
  <c r="H146" i="70" a="1"/>
  <c r="N146" i="68" a="1"/>
  <c r="L61" i="73" l="1"/>
  <c r="L64" i="69"/>
  <c r="H147" i="73"/>
  <c r="I147" i="73" s="1"/>
  <c r="F147" i="73" s="1"/>
  <c r="G148" i="73" s="1"/>
  <c r="M61" i="72"/>
  <c r="H148" i="71"/>
  <c r="I148" i="71" s="1"/>
  <c r="F148" i="71" s="1"/>
  <c r="G149" i="71" s="1"/>
  <c r="H146" i="68"/>
  <c r="I146" i="68" s="1"/>
  <c r="F146" i="68" s="1"/>
  <c r="G147" i="68" s="1"/>
  <c r="H82" i="72"/>
  <c r="I82" i="72" s="1"/>
  <c r="F82" i="72" s="1"/>
  <c r="N146" i="68"/>
  <c r="O146" i="68" s="1"/>
  <c r="L146" i="68" s="1"/>
  <c r="M147" i="68" s="1"/>
  <c r="H146" i="70"/>
  <c r="I146" i="70" s="1"/>
  <c r="F146" i="70" s="1"/>
  <c r="G147" i="70" s="1"/>
  <c r="B150" i="33"/>
  <c r="C150" i="33"/>
  <c r="D150" i="33"/>
  <c r="B149" i="14"/>
  <c r="C149" i="14"/>
  <c r="I62" i="69"/>
  <c r="F62" i="69" s="1"/>
  <c r="A150" i="14"/>
  <c r="E149" i="14" a="1"/>
  <c r="E149" i="14" s="1"/>
  <c r="E150" i="33" a="1"/>
  <c r="E150" i="33" s="1"/>
  <c r="A151" i="33"/>
  <c r="H147" i="70" a="1"/>
  <c r="H149" i="71" a="1"/>
  <c r="M61" i="73" a="1"/>
  <c r="U166" i="72" a="1"/>
  <c r="N61" i="72" a="1"/>
  <c r="M64" i="69" a="1"/>
  <c r="H148" i="73" a="1"/>
  <c r="N147" i="68" a="1"/>
  <c r="H147" i="68" a="1"/>
  <c r="M61" i="73" l="1"/>
  <c r="M64" i="69"/>
  <c r="N64" i="69" s="1"/>
  <c r="H148" i="73"/>
  <c r="I148" i="73" s="1"/>
  <c r="F148" i="73" s="1"/>
  <c r="G149" i="73" s="1"/>
  <c r="U166" i="72"/>
  <c r="V166" i="72" s="1"/>
  <c r="N61" i="72"/>
  <c r="H147" i="68"/>
  <c r="I147" i="68" s="1"/>
  <c r="F147" i="68" s="1"/>
  <c r="G148" i="68" s="1"/>
  <c r="H147" i="70"/>
  <c r="I147" i="70" s="1"/>
  <c r="F147" i="70" s="1"/>
  <c r="G148" i="70" s="1"/>
  <c r="N147" i="68"/>
  <c r="O147" i="68" s="1"/>
  <c r="L147" i="68" s="1"/>
  <c r="M148" i="68" s="1"/>
  <c r="H149" i="71"/>
  <c r="I149" i="71" s="1"/>
  <c r="F149" i="71" s="1"/>
  <c r="G150" i="71" s="1"/>
  <c r="G83" i="72"/>
  <c r="G63" i="69"/>
  <c r="A151" i="14"/>
  <c r="E150" i="14" a="1"/>
  <c r="E150" i="14" s="1"/>
  <c r="E151" i="33" a="1"/>
  <c r="E151" i="33" s="1"/>
  <c r="A152" i="33"/>
  <c r="H83" i="72" a="1"/>
  <c r="N148" i="68" a="1"/>
  <c r="H149" i="73" a="1"/>
  <c r="H148" i="68" a="1"/>
  <c r="H148" i="70" a="1"/>
  <c r="H150" i="71" a="1"/>
  <c r="N61" i="73" l="1"/>
  <c r="K61" i="73" s="1"/>
  <c r="K64" i="69"/>
  <c r="H149" i="73"/>
  <c r="I149" i="73" s="1"/>
  <c r="F149" i="73" s="1"/>
  <c r="G150" i="73" s="1"/>
  <c r="O61" i="72"/>
  <c r="L61" i="72" s="1"/>
  <c r="H148" i="68"/>
  <c r="I148" i="68" s="1"/>
  <c r="F148" i="68" s="1"/>
  <c r="G149" i="68" s="1"/>
  <c r="H148" i="70"/>
  <c r="I148" i="70" s="1"/>
  <c r="F148" i="70" s="1"/>
  <c r="G149" i="70" s="1"/>
  <c r="H150" i="71"/>
  <c r="I150" i="71" s="1"/>
  <c r="F150" i="71" s="1"/>
  <c r="G151" i="71" s="1"/>
  <c r="H83" i="72"/>
  <c r="I83" i="72" s="1"/>
  <c r="F83" i="72" s="1"/>
  <c r="N148" i="68"/>
  <c r="O148" i="68" s="1"/>
  <c r="L148" i="68" s="1"/>
  <c r="M149" i="68" s="1"/>
  <c r="S166" i="72"/>
  <c r="T167" i="72" s="1"/>
  <c r="A152" i="14"/>
  <c r="E151" i="14" a="1"/>
  <c r="E151" i="14" s="1"/>
  <c r="E152" i="33" a="1"/>
  <c r="E152" i="33" s="1"/>
  <c r="A153" i="33"/>
  <c r="H149" i="68" a="1"/>
  <c r="H150" i="73" a="1"/>
  <c r="H149" i="70" a="1"/>
  <c r="H151" i="71" a="1"/>
  <c r="N149" i="68" a="1"/>
  <c r="L62" i="73" l="1"/>
  <c r="L65" i="69"/>
  <c r="H150" i="73"/>
  <c r="I150" i="73" s="1"/>
  <c r="F150" i="73" s="1"/>
  <c r="G151" i="73" s="1"/>
  <c r="M62" i="72"/>
  <c r="N149" i="68"/>
  <c r="O149" i="68" s="1"/>
  <c r="L149" i="68" s="1"/>
  <c r="M150" i="68" s="1"/>
  <c r="H149" i="68"/>
  <c r="I149" i="68" s="1"/>
  <c r="F149" i="68" s="1"/>
  <c r="G150" i="68" s="1"/>
  <c r="H151" i="71"/>
  <c r="I151" i="71" s="1"/>
  <c r="F151" i="71" s="1"/>
  <c r="G152" i="71" s="1"/>
  <c r="H149" i="70"/>
  <c r="I149" i="70" s="1"/>
  <c r="F149" i="70" s="1"/>
  <c r="G150" i="70" s="1"/>
  <c r="G84" i="72"/>
  <c r="A153" i="14"/>
  <c r="E152" i="14" a="1"/>
  <c r="E152" i="14" s="1"/>
  <c r="E153" i="33" a="1"/>
  <c r="E153" i="33" s="1"/>
  <c r="A154" i="33"/>
  <c r="D151" i="33" a="1"/>
  <c r="C150" i="14" a="1"/>
  <c r="H151" i="73" a="1"/>
  <c r="D152" i="33" a="1"/>
  <c r="C154" i="33" a="1"/>
  <c r="B154" i="33" a="1"/>
  <c r="N62" i="72" a="1"/>
  <c r="B150" i="14" a="1"/>
  <c r="C153" i="33" a="1"/>
  <c r="D153" i="33" a="1"/>
  <c r="M62" i="73" a="1"/>
  <c r="M65" i="69" a="1"/>
  <c r="C152" i="14" a="1"/>
  <c r="U167" i="72" a="1"/>
  <c r="B153" i="14" a="1"/>
  <c r="H84" i="72" a="1"/>
  <c r="H152" i="71" a="1"/>
  <c r="N150" i="68" a="1"/>
  <c r="H150" i="70" a="1"/>
  <c r="B152" i="33" a="1"/>
  <c r="B151" i="33" a="1"/>
  <c r="C152" i="33" a="1"/>
  <c r="C151" i="14" a="1"/>
  <c r="C151" i="33" a="1"/>
  <c r="U80" i="14" a="1"/>
  <c r="B151" i="14" a="1"/>
  <c r="H63" i="69" a="1"/>
  <c r="H150" i="68" a="1"/>
  <c r="C153" i="14" a="1"/>
  <c r="B153" i="33" a="1"/>
  <c r="D154" i="33" a="1"/>
  <c r="B152" i="14" a="1"/>
  <c r="M62" i="73" l="1"/>
  <c r="M65" i="69"/>
  <c r="N65" i="69" s="1"/>
  <c r="H151" i="73"/>
  <c r="I151" i="73" s="1"/>
  <c r="F151" i="73" s="1"/>
  <c r="G152" i="73" s="1"/>
  <c r="U167" i="72"/>
  <c r="V167" i="72" s="1"/>
  <c r="N62" i="72"/>
  <c r="N150" i="68"/>
  <c r="O150" i="68" s="1"/>
  <c r="H150" i="70"/>
  <c r="I150" i="70" s="1"/>
  <c r="F150" i="70" s="1"/>
  <c r="G151" i="70" s="1"/>
  <c r="H152" i="71"/>
  <c r="I152" i="71" s="1"/>
  <c r="F152" i="71" s="1"/>
  <c r="G153" i="71" s="1"/>
  <c r="H84" i="72"/>
  <c r="I84" i="72" s="1"/>
  <c r="F84" i="72" s="1"/>
  <c r="H150" i="68"/>
  <c r="I150" i="68" s="1"/>
  <c r="F150" i="68" s="1"/>
  <c r="G151" i="68" s="1"/>
  <c r="C152" i="14"/>
  <c r="U80" i="14"/>
  <c r="V80" i="14" s="1"/>
  <c r="S80" i="14" s="1"/>
  <c r="T81" i="14" s="1"/>
  <c r="B151" i="33"/>
  <c r="C152" i="33"/>
  <c r="H63" i="69"/>
  <c r="I63" i="69" s="1"/>
  <c r="F63" i="69" s="1"/>
  <c r="G64" i="69" s="1"/>
  <c r="B153" i="33"/>
  <c r="C153" i="33"/>
  <c r="C150" i="14"/>
  <c r="B152" i="14"/>
  <c r="B150" i="14"/>
  <c r="D153" i="33"/>
  <c r="C151" i="14"/>
  <c r="B152" i="33"/>
  <c r="D152" i="33"/>
  <c r="B151" i="14"/>
  <c r="C151" i="33"/>
  <c r="D151" i="33"/>
  <c r="B154" i="33"/>
  <c r="C154" i="33"/>
  <c r="D154" i="33"/>
  <c r="C153" i="14"/>
  <c r="B153" i="14"/>
  <c r="A154" i="14"/>
  <c r="E153" i="14" a="1"/>
  <c r="E153" i="14" s="1"/>
  <c r="E154" i="33" a="1"/>
  <c r="E154" i="33" s="1"/>
  <c r="A155" i="33"/>
  <c r="B154" i="14" a="1"/>
  <c r="C155" i="33" a="1"/>
  <c r="H152" i="73" a="1"/>
  <c r="U81" i="14" a="1"/>
  <c r="C154" i="14" a="1"/>
  <c r="H151" i="68" a="1"/>
  <c r="D155" i="33" a="1"/>
  <c r="B155" i="33" a="1"/>
  <c r="H64" i="69" a="1"/>
  <c r="H151" i="70" a="1"/>
  <c r="H153" i="71" a="1"/>
  <c r="N62" i="73" l="1"/>
  <c r="K62" i="73" s="1"/>
  <c r="K65" i="69"/>
  <c r="H152" i="73"/>
  <c r="I152" i="73" s="1"/>
  <c r="F152" i="73" s="1"/>
  <c r="G153" i="73" s="1"/>
  <c r="O62" i="72"/>
  <c r="H153" i="71"/>
  <c r="I153" i="71" s="1"/>
  <c r="F153" i="71" s="1"/>
  <c r="G154" i="71" s="1"/>
  <c r="H151" i="70"/>
  <c r="I151" i="70" s="1"/>
  <c r="F151" i="70" s="1"/>
  <c r="G152" i="70" s="1"/>
  <c r="H151" i="68"/>
  <c r="I151" i="68" s="1"/>
  <c r="F151" i="68" s="1"/>
  <c r="G152" i="68" s="1"/>
  <c r="L150" i="68"/>
  <c r="M151" i="68" s="1"/>
  <c r="G85" i="72"/>
  <c r="U81" i="14"/>
  <c r="V81" i="14" s="1"/>
  <c r="S81" i="14" s="1"/>
  <c r="T82" i="14" s="1"/>
  <c r="D155" i="33"/>
  <c r="B155" i="33"/>
  <c r="C155" i="33"/>
  <c r="C154" i="14"/>
  <c r="B154" i="14"/>
  <c r="H64" i="69"/>
  <c r="S167" i="72"/>
  <c r="T168" i="72" s="1"/>
  <c r="A155" i="14"/>
  <c r="E154" i="14" a="1"/>
  <c r="E154" i="14" s="1"/>
  <c r="E155" i="33" a="1"/>
  <c r="E155" i="33" s="1"/>
  <c r="A156" i="33"/>
  <c r="H153" i="73" a="1"/>
  <c r="B155" i="14" a="1"/>
  <c r="U82" i="14" a="1"/>
  <c r="H85" i="72" a="1"/>
  <c r="H152" i="70" a="1"/>
  <c r="C155" i="14" a="1"/>
  <c r="N151" i="68" a="1"/>
  <c r="D156" i="33" a="1"/>
  <c r="C156" i="33" a="1"/>
  <c r="B156" i="33" a="1"/>
  <c r="H154" i="71" a="1"/>
  <c r="H152" i="68" a="1"/>
  <c r="L63" i="73" l="1"/>
  <c r="L66" i="69"/>
  <c r="H153" i="73"/>
  <c r="I153" i="73" s="1"/>
  <c r="F153" i="73" s="1"/>
  <c r="G154" i="73" s="1"/>
  <c r="L62" i="72"/>
  <c r="N151" i="68"/>
  <c r="O151" i="68" s="1"/>
  <c r="H152" i="68"/>
  <c r="I152" i="68" s="1"/>
  <c r="F152" i="68" s="1"/>
  <c r="G153" i="68" s="1"/>
  <c r="H85" i="72"/>
  <c r="I85" i="72" s="1"/>
  <c r="F85" i="72" s="1"/>
  <c r="H152" i="70"/>
  <c r="I152" i="70" s="1"/>
  <c r="F152" i="70" s="1"/>
  <c r="G153" i="70" s="1"/>
  <c r="H154" i="71"/>
  <c r="I154" i="71" s="1"/>
  <c r="F154" i="71" s="1"/>
  <c r="G155" i="71" s="1"/>
  <c r="U82" i="14"/>
  <c r="V82" i="14" s="1"/>
  <c r="S82" i="14" s="1"/>
  <c r="T83" i="14" s="1"/>
  <c r="C156" i="33"/>
  <c r="B156" i="33"/>
  <c r="D156" i="33"/>
  <c r="C155" i="14"/>
  <c r="B155" i="14"/>
  <c r="I64" i="69"/>
  <c r="F64" i="69" s="1"/>
  <c r="A156" i="14"/>
  <c r="E155" i="14" a="1"/>
  <c r="E155" i="14" s="1"/>
  <c r="E156" i="33" a="1"/>
  <c r="E156" i="33" s="1"/>
  <c r="A157" i="33"/>
  <c r="C156" i="14" a="1"/>
  <c r="M63" i="73" a="1"/>
  <c r="B156" i="14" a="1"/>
  <c r="H154" i="73" a="1"/>
  <c r="H153" i="68" a="1"/>
  <c r="H153" i="70" a="1"/>
  <c r="M66" i="69" a="1"/>
  <c r="D157" i="33" a="1"/>
  <c r="U168" i="72" a="1"/>
  <c r="B157" i="33" a="1"/>
  <c r="C157" i="33" a="1"/>
  <c r="H155" i="71" a="1"/>
  <c r="U83" i="14" a="1"/>
  <c r="M63" i="73" l="1"/>
  <c r="M66" i="69"/>
  <c r="N66" i="69" s="1"/>
  <c r="H154" i="73"/>
  <c r="I154" i="73" s="1"/>
  <c r="F154" i="73" s="1"/>
  <c r="G155" i="73" s="1"/>
  <c r="U168" i="72"/>
  <c r="V168" i="72" s="1"/>
  <c r="M63" i="72"/>
  <c r="H155" i="71"/>
  <c r="I155" i="71" s="1"/>
  <c r="F155" i="71" s="1"/>
  <c r="G156" i="71" s="1"/>
  <c r="H153" i="70"/>
  <c r="I153" i="70" s="1"/>
  <c r="F153" i="70" s="1"/>
  <c r="G154" i="70" s="1"/>
  <c r="H153" i="68"/>
  <c r="I153" i="68" s="1"/>
  <c r="F153" i="68" s="1"/>
  <c r="G154" i="68" s="1"/>
  <c r="L151" i="68"/>
  <c r="M152" i="68" s="1"/>
  <c r="G86" i="72"/>
  <c r="B157" i="33"/>
  <c r="D157" i="33"/>
  <c r="C157" i="33"/>
  <c r="C156" i="14"/>
  <c r="B156" i="14"/>
  <c r="U83" i="14"/>
  <c r="V83" i="14" s="1"/>
  <c r="S83" i="14" s="1"/>
  <c r="T84" i="14" s="1"/>
  <c r="G65" i="69"/>
  <c r="A157" i="14"/>
  <c r="E156" i="14" a="1"/>
  <c r="E156" i="14" s="1"/>
  <c r="E157" i="33" a="1"/>
  <c r="E157" i="33" s="1"/>
  <c r="A158" i="33"/>
  <c r="C158" i="33" a="1"/>
  <c r="N63" i="72" a="1"/>
  <c r="H155" i="73" a="1"/>
  <c r="H154" i="68" a="1"/>
  <c r="H86" i="72" a="1"/>
  <c r="C157" i="14" a="1"/>
  <c r="B158" i="33" a="1"/>
  <c r="H65" i="69" a="1"/>
  <c r="B157" i="14" a="1"/>
  <c r="D158" i="33" a="1"/>
  <c r="H156" i="71" a="1"/>
  <c r="N152" i="68" a="1"/>
  <c r="H154" i="70" a="1"/>
  <c r="N63" i="73" l="1"/>
  <c r="K63" i="73" s="1"/>
  <c r="K66" i="69"/>
  <c r="H155" i="73"/>
  <c r="I155" i="73" s="1"/>
  <c r="F155" i="73" s="1"/>
  <c r="G156" i="73" s="1"/>
  <c r="N63" i="72"/>
  <c r="N152" i="68"/>
  <c r="O152" i="68" s="1"/>
  <c r="H154" i="68"/>
  <c r="I154" i="68" s="1"/>
  <c r="F154" i="68" s="1"/>
  <c r="G155" i="68" s="1"/>
  <c r="H154" i="70"/>
  <c r="I154" i="70" s="1"/>
  <c r="F154" i="70" s="1"/>
  <c r="G155" i="70" s="1"/>
  <c r="H86" i="72"/>
  <c r="I86" i="72" s="1"/>
  <c r="F86" i="72" s="1"/>
  <c r="H156" i="71"/>
  <c r="I156" i="71" s="1"/>
  <c r="F156" i="71" s="1"/>
  <c r="G157" i="71" s="1"/>
  <c r="C158" i="33"/>
  <c r="B158" i="33"/>
  <c r="D158" i="33"/>
  <c r="B157" i="14"/>
  <c r="C157" i="14"/>
  <c r="H65" i="69"/>
  <c r="S168" i="72"/>
  <c r="T169" i="72" s="1"/>
  <c r="A158" i="14"/>
  <c r="E157" i="14" a="1"/>
  <c r="E157" i="14" s="1"/>
  <c r="E158" i="33" a="1"/>
  <c r="E158" i="33" s="1"/>
  <c r="A159" i="33"/>
  <c r="C158" i="14" a="1"/>
  <c r="B159" i="33" a="1"/>
  <c r="H155" i="68" a="1"/>
  <c r="B158" i="14" a="1"/>
  <c r="C159" i="33" a="1"/>
  <c r="H156" i="73" a="1"/>
  <c r="U84" i="14" a="1"/>
  <c r="D159" i="33" a="1"/>
  <c r="H155" i="70" a="1"/>
  <c r="H157" i="71" a="1"/>
  <c r="L64" i="73" l="1"/>
  <c r="L67" i="69"/>
  <c r="H156" i="73"/>
  <c r="I156" i="73" s="1"/>
  <c r="F156" i="73" s="1"/>
  <c r="G157" i="73" s="1"/>
  <c r="O63" i="72"/>
  <c r="H157" i="71"/>
  <c r="I157" i="71" s="1"/>
  <c r="F157" i="71" s="1"/>
  <c r="G158" i="71" s="1"/>
  <c r="H155" i="68"/>
  <c r="I155" i="68" s="1"/>
  <c r="F155" i="68" s="1"/>
  <c r="G156" i="68" s="1"/>
  <c r="H155" i="70"/>
  <c r="I155" i="70" s="1"/>
  <c r="F155" i="70" s="1"/>
  <c r="G156" i="70" s="1"/>
  <c r="L152" i="68"/>
  <c r="M153" i="68" s="1"/>
  <c r="G87" i="72"/>
  <c r="C159" i="33"/>
  <c r="B159" i="33"/>
  <c r="D159" i="33"/>
  <c r="B158" i="14"/>
  <c r="C158" i="14"/>
  <c r="U84" i="14"/>
  <c r="V84" i="14" s="1"/>
  <c r="S84" i="14" s="1"/>
  <c r="T85" i="14" s="1"/>
  <c r="I65" i="69"/>
  <c r="F65" i="69" s="1"/>
  <c r="A159" i="14"/>
  <c r="E158" i="14" a="1"/>
  <c r="E158" i="14" s="1"/>
  <c r="E159" i="33" a="1"/>
  <c r="E159" i="33" s="1"/>
  <c r="A160" i="33"/>
  <c r="C159" i="14" a="1"/>
  <c r="B160" i="33" a="1"/>
  <c r="B159" i="14" a="1"/>
  <c r="U169" i="72" a="1"/>
  <c r="H156" i="70" a="1"/>
  <c r="H157" i="73" a="1"/>
  <c r="M67" i="69" a="1"/>
  <c r="M64" i="73" a="1"/>
  <c r="H158" i="71" a="1"/>
  <c r="C160" i="33" a="1"/>
  <c r="D160" i="33" a="1"/>
  <c r="H156" i="68" a="1"/>
  <c r="N153" i="68" a="1"/>
  <c r="H87" i="72" a="1"/>
  <c r="M64" i="73" l="1"/>
  <c r="M67" i="69"/>
  <c r="N67" i="69" s="1"/>
  <c r="H157" i="73"/>
  <c r="I157" i="73" s="1"/>
  <c r="F157" i="73" s="1"/>
  <c r="G158" i="73" s="1"/>
  <c r="U169" i="72"/>
  <c r="V169" i="72" s="1"/>
  <c r="L63" i="72"/>
  <c r="H156" i="68"/>
  <c r="I156" i="68" s="1"/>
  <c r="F156" i="68" s="1"/>
  <c r="G157" i="68" s="1"/>
  <c r="H158" i="71"/>
  <c r="I158" i="71" s="1"/>
  <c r="F158" i="71" s="1"/>
  <c r="G159" i="71" s="1"/>
  <c r="H156" i="70"/>
  <c r="I156" i="70" s="1"/>
  <c r="F156" i="70" s="1"/>
  <c r="G157" i="70" s="1"/>
  <c r="H87" i="72"/>
  <c r="I87" i="72" s="1"/>
  <c r="F87" i="72" s="1"/>
  <c r="N153" i="68"/>
  <c r="O153" i="68" s="1"/>
  <c r="B160" i="33"/>
  <c r="D160" i="33"/>
  <c r="C160" i="33"/>
  <c r="C159" i="14"/>
  <c r="B159" i="14"/>
  <c r="G66" i="69"/>
  <c r="A160" i="14"/>
  <c r="E159" i="14" a="1"/>
  <c r="E159" i="14" s="1"/>
  <c r="E160" i="33" a="1"/>
  <c r="E160" i="33" s="1"/>
  <c r="A161" i="33"/>
  <c r="C161" i="33" a="1"/>
  <c r="B160" i="14" a="1"/>
  <c r="H66" i="69" a="1"/>
  <c r="D161" i="33" a="1"/>
  <c r="C160" i="14" a="1"/>
  <c r="B161" i="33" a="1"/>
  <c r="U85" i="14" a="1"/>
  <c r="H159" i="71" a="1"/>
  <c r="H158" i="73" a="1"/>
  <c r="H157" i="68" a="1"/>
  <c r="H157" i="70" a="1"/>
  <c r="N64" i="73" l="1"/>
  <c r="K64" i="73" s="1"/>
  <c r="K67" i="69"/>
  <c r="H158" i="73"/>
  <c r="I158" i="73" s="1"/>
  <c r="F158" i="73" s="1"/>
  <c r="G159" i="73" s="1"/>
  <c r="M64" i="72"/>
  <c r="H157" i="68"/>
  <c r="I157" i="68" s="1"/>
  <c r="F157" i="68" s="1"/>
  <c r="G158" i="68" s="1"/>
  <c r="H157" i="70"/>
  <c r="I157" i="70" s="1"/>
  <c r="F157" i="70" s="1"/>
  <c r="G158" i="70" s="1"/>
  <c r="H159" i="71"/>
  <c r="I159" i="71" s="1"/>
  <c r="F159" i="71" s="1"/>
  <c r="G160" i="71" s="1"/>
  <c r="L153" i="68"/>
  <c r="M154" i="68" s="1"/>
  <c r="G88" i="72"/>
  <c r="C161" i="33"/>
  <c r="B161" i="33"/>
  <c r="D161" i="33"/>
  <c r="C160" i="14"/>
  <c r="B160" i="14"/>
  <c r="H66" i="69"/>
  <c r="U85" i="14"/>
  <c r="V85" i="14" s="1"/>
  <c r="S85" i="14" s="1"/>
  <c r="T86" i="14" s="1"/>
  <c r="S169" i="72"/>
  <c r="T170" i="72" s="1"/>
  <c r="A161" i="14"/>
  <c r="E160" i="14" a="1"/>
  <c r="E160" i="14" s="1"/>
  <c r="E161" i="33" a="1"/>
  <c r="E161" i="33" s="1"/>
  <c r="A162" i="33"/>
  <c r="C162" i="33" a="1"/>
  <c r="D162" i="33" a="1"/>
  <c r="C161" i="14" a="1"/>
  <c r="N64" i="72" a="1"/>
  <c r="H158" i="70" a="1"/>
  <c r="N154" i="68" a="1"/>
  <c r="H160" i="71" a="1"/>
  <c r="H88" i="72" a="1"/>
  <c r="B162" i="33" a="1"/>
  <c r="B161" i="14" a="1"/>
  <c r="H158" i="68" a="1"/>
  <c r="H159" i="73" a="1"/>
  <c r="L65" i="73" l="1"/>
  <c r="L68" i="69"/>
  <c r="H159" i="73"/>
  <c r="I159" i="73" s="1"/>
  <c r="F159" i="73" s="1"/>
  <c r="G160" i="73" s="1"/>
  <c r="N64" i="72"/>
  <c r="H160" i="71"/>
  <c r="I160" i="71" s="1"/>
  <c r="F160" i="71" s="1"/>
  <c r="G161" i="71" s="1"/>
  <c r="N154" i="68"/>
  <c r="O154" i="68" s="1"/>
  <c r="H158" i="70"/>
  <c r="I158" i="70" s="1"/>
  <c r="F158" i="70" s="1"/>
  <c r="G159" i="70" s="1"/>
  <c r="H158" i="68"/>
  <c r="I158" i="68" s="1"/>
  <c r="F158" i="68" s="1"/>
  <c r="G159" i="68" s="1"/>
  <c r="H88" i="72"/>
  <c r="I88" i="72" s="1"/>
  <c r="F88" i="72" s="1"/>
  <c r="D162" i="33"/>
  <c r="C162" i="33"/>
  <c r="B162" i="33"/>
  <c r="B161" i="14"/>
  <c r="C161" i="14"/>
  <c r="I66" i="69"/>
  <c r="F66" i="69" s="1"/>
  <c r="A162" i="14"/>
  <c r="E161" i="14" a="1"/>
  <c r="E161" i="14" s="1"/>
  <c r="E162" i="33" a="1"/>
  <c r="E162" i="33" s="1"/>
  <c r="A163" i="33"/>
  <c r="M68" i="69" a="1"/>
  <c r="B163" i="33" a="1"/>
  <c r="M65" i="73" a="1"/>
  <c r="H161" i="71" a="1"/>
  <c r="C163" i="33" a="1"/>
  <c r="D163" i="33" a="1"/>
  <c r="U170" i="72" a="1"/>
  <c r="C162" i="14" a="1"/>
  <c r="B162" i="14" a="1"/>
  <c r="H160" i="73" a="1"/>
  <c r="U86" i="14" a="1"/>
  <c r="H159" i="70" a="1"/>
  <c r="H159" i="68" a="1"/>
  <c r="M65" i="73" l="1"/>
  <c r="M68" i="69"/>
  <c r="N68" i="69" s="1"/>
  <c r="H160" i="73"/>
  <c r="I160" i="73" s="1"/>
  <c r="F160" i="73" s="1"/>
  <c r="G161" i="73" s="1"/>
  <c r="U170" i="72"/>
  <c r="V170" i="72" s="1"/>
  <c r="O64" i="72"/>
  <c r="H159" i="70"/>
  <c r="I159" i="70" s="1"/>
  <c r="F159" i="70" s="1"/>
  <c r="G160" i="70" s="1"/>
  <c r="H161" i="71"/>
  <c r="I161" i="71" s="1"/>
  <c r="F161" i="71" s="1"/>
  <c r="G162" i="71" s="1"/>
  <c r="H159" i="68"/>
  <c r="I159" i="68" s="1"/>
  <c r="F159" i="68" s="1"/>
  <c r="G160" i="68" s="1"/>
  <c r="L154" i="68"/>
  <c r="M155" i="68" s="1"/>
  <c r="G89" i="72"/>
  <c r="D163" i="33"/>
  <c r="C163" i="33"/>
  <c r="B163" i="33"/>
  <c r="C162" i="14"/>
  <c r="B162" i="14"/>
  <c r="U86" i="14"/>
  <c r="V86" i="14" s="1"/>
  <c r="S86" i="14" s="1"/>
  <c r="T87" i="14" s="1"/>
  <c r="G67" i="69"/>
  <c r="A163" i="14"/>
  <c r="E162" i="14" a="1"/>
  <c r="E162" i="14" s="1"/>
  <c r="E163" i="33" a="1"/>
  <c r="E163" i="33" s="1"/>
  <c r="A164" i="33"/>
  <c r="C164" i="33" a="1"/>
  <c r="C163" i="14" a="1"/>
  <c r="D164" i="33" a="1"/>
  <c r="B163" i="14" a="1"/>
  <c r="H160" i="68" a="1"/>
  <c r="B164" i="33" a="1"/>
  <c r="H161" i="73" a="1"/>
  <c r="H67" i="69" a="1"/>
  <c r="H89" i="72" a="1"/>
  <c r="H160" i="70" a="1"/>
  <c r="H162" i="71" a="1"/>
  <c r="N155" i="68" a="1"/>
  <c r="N65" i="73" l="1"/>
  <c r="K65" i="73" s="1"/>
  <c r="K68" i="69"/>
  <c r="H161" i="73"/>
  <c r="I161" i="73" s="1"/>
  <c r="F161" i="73" s="1"/>
  <c r="G162" i="73" s="1"/>
  <c r="L64" i="72"/>
  <c r="H160" i="68"/>
  <c r="I160" i="68" s="1"/>
  <c r="F160" i="68" s="1"/>
  <c r="G161" i="68" s="1"/>
  <c r="H162" i="71"/>
  <c r="I162" i="71" s="1"/>
  <c r="F162" i="71" s="1"/>
  <c r="G163" i="71" s="1"/>
  <c r="H89" i="72"/>
  <c r="I89" i="72" s="1"/>
  <c r="F89" i="72" s="1"/>
  <c r="H160" i="70"/>
  <c r="I160" i="70" s="1"/>
  <c r="F160" i="70" s="1"/>
  <c r="G161" i="70" s="1"/>
  <c r="N155" i="68"/>
  <c r="O155" i="68" s="1"/>
  <c r="B164" i="33"/>
  <c r="D164" i="33"/>
  <c r="C164" i="33"/>
  <c r="C163" i="14"/>
  <c r="B163" i="14"/>
  <c r="H67" i="69"/>
  <c r="S170" i="72"/>
  <c r="T171" i="72" s="1"/>
  <c r="H161" i="68" a="1"/>
  <c r="H162" i="73" a="1"/>
  <c r="U87" i="14" a="1"/>
  <c r="H163" i="71" a="1"/>
  <c r="H161" i="70" a="1"/>
  <c r="L66" i="73" l="1"/>
  <c r="L69" i="69"/>
  <c r="H162" i="73"/>
  <c r="I162" i="73" s="1"/>
  <c r="F162" i="73" s="1"/>
  <c r="G163" i="73" s="1"/>
  <c r="M65" i="72"/>
  <c r="H161" i="70"/>
  <c r="I161" i="70" s="1"/>
  <c r="F161" i="70" s="1"/>
  <c r="G162" i="70" s="1"/>
  <c r="H161" i="68"/>
  <c r="I161" i="68" s="1"/>
  <c r="F161" i="68" s="1"/>
  <c r="G162" i="68" s="1"/>
  <c r="H163" i="71"/>
  <c r="I163" i="71" s="1"/>
  <c r="F163" i="71" s="1"/>
  <c r="G164" i="71" s="1"/>
  <c r="L155" i="68"/>
  <c r="M156" i="68" s="1"/>
  <c r="G90" i="72"/>
  <c r="U87" i="14"/>
  <c r="V87" i="14" s="1"/>
  <c r="S87" i="14" s="1"/>
  <c r="T88" i="14" s="1"/>
  <c r="I67" i="69"/>
  <c r="F67" i="69" s="1"/>
  <c r="A164" i="14"/>
  <c r="E163" i="14" a="1"/>
  <c r="E163" i="14" s="1"/>
  <c r="E164" i="33" a="1"/>
  <c r="E164" i="33" s="1"/>
  <c r="A165" i="33"/>
  <c r="M69" i="69" a="1"/>
  <c r="B164" i="14" a="1"/>
  <c r="C164" i="14" a="1"/>
  <c r="N65" i="72" a="1"/>
  <c r="B165" i="33" a="1"/>
  <c r="U171" i="72" a="1"/>
  <c r="N156" i="68" a="1"/>
  <c r="H162" i="70" a="1"/>
  <c r="H163" i="73" a="1"/>
  <c r="M66" i="73" a="1"/>
  <c r="C165" i="33" a="1"/>
  <c r="D165" i="33" a="1"/>
  <c r="H164" i="71" a="1"/>
  <c r="H162" i="68" a="1"/>
  <c r="H90" i="72" a="1"/>
  <c r="M66" i="73" l="1"/>
  <c r="M69" i="69"/>
  <c r="N69" i="69" s="1"/>
  <c r="H163" i="73"/>
  <c r="I163" i="73" s="1"/>
  <c r="F163" i="73" s="1"/>
  <c r="G164" i="73" s="1"/>
  <c r="U171" i="72"/>
  <c r="V171" i="72" s="1"/>
  <c r="N65" i="72"/>
  <c r="N156" i="68"/>
  <c r="O156" i="68" s="1"/>
  <c r="H164" i="71"/>
  <c r="I164" i="71" s="1"/>
  <c r="F164" i="71" s="1"/>
  <c r="G165" i="71" s="1"/>
  <c r="H90" i="72"/>
  <c r="I90" i="72" s="1"/>
  <c r="F90" i="72" s="1"/>
  <c r="H162" i="68"/>
  <c r="I162" i="68" s="1"/>
  <c r="F162" i="68" s="1"/>
  <c r="G163" i="68" s="1"/>
  <c r="H162" i="70"/>
  <c r="I162" i="70" s="1"/>
  <c r="F162" i="70" s="1"/>
  <c r="G163" i="70" s="1"/>
  <c r="C165" i="33"/>
  <c r="B165" i="33"/>
  <c r="D165" i="33"/>
  <c r="C164" i="14"/>
  <c r="B164" i="14"/>
  <c r="G68" i="69"/>
  <c r="A165" i="14"/>
  <c r="E164" i="14" a="1"/>
  <c r="E164" i="14" s="1"/>
  <c r="E165" i="33" a="1"/>
  <c r="E165" i="33" s="1"/>
  <c r="A166" i="33"/>
  <c r="D166" i="33" a="1"/>
  <c r="C165" i="14" a="1"/>
  <c r="U88" i="14" a="1"/>
  <c r="C166" i="33" a="1"/>
  <c r="B166" i="33" a="1"/>
  <c r="B165" i="14" a="1"/>
  <c r="H164" i="73" a="1"/>
  <c r="H68" i="69" a="1"/>
  <c r="H165" i="71" a="1"/>
  <c r="H163" i="68" a="1"/>
  <c r="H163" i="70" a="1"/>
  <c r="N66" i="73" l="1"/>
  <c r="K66" i="73" s="1"/>
  <c r="K69" i="69"/>
  <c r="H164" i="73"/>
  <c r="I164" i="73" s="1"/>
  <c r="F164" i="73" s="1"/>
  <c r="G165" i="73" s="1"/>
  <c r="O65" i="72"/>
  <c r="H163" i="70"/>
  <c r="I163" i="70" s="1"/>
  <c r="F163" i="70" s="1"/>
  <c r="G164" i="70" s="1"/>
  <c r="H163" i="68"/>
  <c r="I163" i="68" s="1"/>
  <c r="F163" i="68" s="1"/>
  <c r="G164" i="68" s="1"/>
  <c r="H165" i="71"/>
  <c r="I165" i="71" s="1"/>
  <c r="F165" i="71" s="1"/>
  <c r="G166" i="71" s="1"/>
  <c r="L156" i="68"/>
  <c r="M157" i="68" s="1"/>
  <c r="G91" i="72"/>
  <c r="D166" i="33"/>
  <c r="C166" i="33"/>
  <c r="B166" i="33"/>
  <c r="C165" i="14"/>
  <c r="B165" i="14"/>
  <c r="H68" i="69"/>
  <c r="U88" i="14"/>
  <c r="V88" i="14" s="1"/>
  <c r="S88" i="14" s="1"/>
  <c r="T89" i="14" s="1"/>
  <c r="S171" i="72"/>
  <c r="T172" i="72" s="1"/>
  <c r="A166" i="14"/>
  <c r="E165" i="14" a="1"/>
  <c r="E165" i="14" s="1"/>
  <c r="E166" i="33" a="1"/>
  <c r="E166" i="33" s="1"/>
  <c r="A167" i="33"/>
  <c r="B167" i="33" a="1"/>
  <c r="C167" i="33" a="1"/>
  <c r="B166" i="14" a="1"/>
  <c r="C166" i="14" a="1"/>
  <c r="H166" i="71" a="1"/>
  <c r="H91" i="72" a="1"/>
  <c r="N157" i="68" a="1"/>
  <c r="D167" i="33" a="1"/>
  <c r="H165" i="73" a="1"/>
  <c r="H164" i="68" a="1"/>
  <c r="H164" i="70" a="1"/>
  <c r="L67" i="73" l="1"/>
  <c r="L70" i="69"/>
  <c r="H165" i="73"/>
  <c r="I165" i="73" s="1"/>
  <c r="F165" i="73" s="1"/>
  <c r="G166" i="73" s="1"/>
  <c r="L65" i="72"/>
  <c r="H164" i="70"/>
  <c r="I164" i="70" s="1"/>
  <c r="F164" i="70" s="1"/>
  <c r="G165" i="70" s="1"/>
  <c r="H166" i="71"/>
  <c r="I166" i="71" s="1"/>
  <c r="F166" i="71" s="1"/>
  <c r="G167" i="71" s="1"/>
  <c r="H91" i="72"/>
  <c r="I91" i="72" s="1"/>
  <c r="F91" i="72" s="1"/>
  <c r="H164" i="68"/>
  <c r="I164" i="68" s="1"/>
  <c r="F164" i="68" s="1"/>
  <c r="G165" i="68" s="1"/>
  <c r="N157" i="68"/>
  <c r="O157" i="68" s="1"/>
  <c r="D167" i="33"/>
  <c r="B167" i="33"/>
  <c r="C167" i="33"/>
  <c r="C166" i="14"/>
  <c r="B166" i="14"/>
  <c r="I68" i="69"/>
  <c r="F68" i="69" s="1"/>
  <c r="A167" i="14"/>
  <c r="E166" i="14" a="1"/>
  <c r="E166" i="14" s="1"/>
  <c r="E167" i="33" a="1"/>
  <c r="E167" i="33" s="1"/>
  <c r="A168" i="33"/>
  <c r="D168" i="33" a="1"/>
  <c r="M70" i="69" a="1"/>
  <c r="B168" i="33" a="1"/>
  <c r="C168" i="33" a="1"/>
  <c r="B167" i="14" a="1"/>
  <c r="H165" i="70" a="1"/>
  <c r="H165" i="68" a="1"/>
  <c r="C167" i="14" a="1"/>
  <c r="U172" i="72" a="1"/>
  <c r="U89" i="14" a="1"/>
  <c r="M67" i="73" a="1"/>
  <c r="H166" i="73" a="1"/>
  <c r="H167" i="71" a="1"/>
  <c r="M67" i="73" l="1"/>
  <c r="M70" i="69"/>
  <c r="N70" i="69" s="1"/>
  <c r="H166" i="73"/>
  <c r="I166" i="73" s="1"/>
  <c r="F166" i="73" s="1"/>
  <c r="G167" i="73" s="1"/>
  <c r="U172" i="72"/>
  <c r="V172" i="72" s="1"/>
  <c r="M66" i="72"/>
  <c r="H165" i="68"/>
  <c r="I165" i="68" s="1"/>
  <c r="F165" i="68" s="1"/>
  <c r="G166" i="68" s="1"/>
  <c r="H165" i="70"/>
  <c r="I165" i="70" s="1"/>
  <c r="F165" i="70" s="1"/>
  <c r="G166" i="70" s="1"/>
  <c r="H167" i="71"/>
  <c r="I167" i="71" s="1"/>
  <c r="F167" i="71" s="1"/>
  <c r="G168" i="71" s="1"/>
  <c r="L157" i="68"/>
  <c r="M158" i="68" s="1"/>
  <c r="G92" i="72"/>
  <c r="B168" i="33"/>
  <c r="C168" i="33"/>
  <c r="D168" i="33"/>
  <c r="C167" i="14"/>
  <c r="B167" i="14"/>
  <c r="U89" i="14"/>
  <c r="V89" i="14" s="1"/>
  <c r="S89" i="14" s="1"/>
  <c r="T90" i="14" s="1"/>
  <c r="G69" i="69"/>
  <c r="A168" i="14"/>
  <c r="E167" i="14" a="1"/>
  <c r="E167" i="14" s="1"/>
  <c r="E168" i="33" a="1"/>
  <c r="E168" i="33" s="1"/>
  <c r="A169" i="33"/>
  <c r="C168" i="14" a="1"/>
  <c r="D169" i="33" a="1"/>
  <c r="N66" i="72" a="1"/>
  <c r="B168" i="14" a="1"/>
  <c r="N158" i="68" a="1"/>
  <c r="H167" i="73" a="1"/>
  <c r="H166" i="68" a="1"/>
  <c r="H92" i="72" a="1"/>
  <c r="B169" i="33" a="1"/>
  <c r="C169" i="33" a="1"/>
  <c r="H69" i="69" a="1"/>
  <c r="H166" i="70" a="1"/>
  <c r="H168" i="71" a="1"/>
  <c r="N67" i="73" l="1"/>
  <c r="K67" i="73" s="1"/>
  <c r="K70" i="69"/>
  <c r="H167" i="73"/>
  <c r="I167" i="73" s="1"/>
  <c r="F167" i="73" s="1"/>
  <c r="G168" i="73" s="1"/>
  <c r="N66" i="72"/>
  <c r="H166" i="68"/>
  <c r="I166" i="68" s="1"/>
  <c r="F166" i="68" s="1"/>
  <c r="G167" i="68" s="1"/>
  <c r="H92" i="72"/>
  <c r="I92" i="72" s="1"/>
  <c r="F92" i="72" s="1"/>
  <c r="N158" i="68"/>
  <c r="O158" i="68" s="1"/>
  <c r="H168" i="71"/>
  <c r="I168" i="71" s="1"/>
  <c r="F168" i="71" s="1"/>
  <c r="G169" i="71" s="1"/>
  <c r="H166" i="70"/>
  <c r="I166" i="70" s="1"/>
  <c r="F166" i="70" s="1"/>
  <c r="G167" i="70" s="1"/>
  <c r="D169" i="33"/>
  <c r="C169" i="33"/>
  <c r="B169" i="33"/>
  <c r="B168" i="14"/>
  <c r="C168" i="14"/>
  <c r="H69" i="69"/>
  <c r="S172" i="72"/>
  <c r="T173" i="72" s="1"/>
  <c r="A169" i="14"/>
  <c r="E168" i="14" a="1"/>
  <c r="E168" i="14" s="1"/>
  <c r="E169" i="33" a="1"/>
  <c r="E169" i="33" s="1"/>
  <c r="A170" i="33"/>
  <c r="U90" i="14" a="1"/>
  <c r="C170" i="33" a="1"/>
  <c r="H169" i="71" a="1"/>
  <c r="C169" i="14" a="1"/>
  <c r="B169" i="14" a="1"/>
  <c r="D170" i="33" a="1"/>
  <c r="B170" i="33" a="1"/>
  <c r="H168" i="73" a="1"/>
  <c r="H167" i="68" a="1"/>
  <c r="H167" i="70" a="1"/>
  <c r="L68" i="73" l="1"/>
  <c r="L71" i="69"/>
  <c r="H168" i="73"/>
  <c r="I168" i="73" s="1"/>
  <c r="F168" i="73" s="1"/>
  <c r="G169" i="73" s="1"/>
  <c r="O66" i="72"/>
  <c r="H167" i="70"/>
  <c r="I167" i="70" s="1"/>
  <c r="F167" i="70" s="1"/>
  <c r="G168" i="70" s="1"/>
  <c r="H167" i="68"/>
  <c r="I167" i="68" s="1"/>
  <c r="F167" i="68" s="1"/>
  <c r="G168" i="68" s="1"/>
  <c r="H169" i="71"/>
  <c r="I169" i="71" s="1"/>
  <c r="F169" i="71" s="1"/>
  <c r="G93" i="72"/>
  <c r="L158" i="68"/>
  <c r="M159" i="68" s="1"/>
  <c r="D170" i="33"/>
  <c r="B170" i="33"/>
  <c r="C170" i="33"/>
  <c r="B169" i="14"/>
  <c r="C169" i="14"/>
  <c r="U90" i="14"/>
  <c r="V90" i="14" s="1"/>
  <c r="S90" i="14" s="1"/>
  <c r="T91" i="14" s="1"/>
  <c r="I69" i="69"/>
  <c r="F69" i="69" s="1"/>
  <c r="A170" i="14"/>
  <c r="E169" i="14" a="1"/>
  <c r="E169" i="14" s="1"/>
  <c r="E170" i="33" a="1"/>
  <c r="E170" i="33" s="1"/>
  <c r="A171" i="33"/>
  <c r="H168" i="68" a="1"/>
  <c r="M71" i="69" a="1"/>
  <c r="H93" i="72" a="1"/>
  <c r="N159" i="68" a="1"/>
  <c r="C171" i="33" a="1"/>
  <c r="M68" i="73" a="1"/>
  <c r="D171" i="33" a="1"/>
  <c r="B171" i="33" a="1"/>
  <c r="U173" i="72" a="1"/>
  <c r="B170" i="14" a="1"/>
  <c r="H169" i="73" a="1"/>
  <c r="H168" i="70" a="1"/>
  <c r="M68" i="73" l="1"/>
  <c r="M71" i="69"/>
  <c r="N71" i="69" s="1"/>
  <c r="H169" i="73"/>
  <c r="I169" i="73" s="1"/>
  <c r="F169" i="73" s="1"/>
  <c r="U173" i="72"/>
  <c r="V173" i="72" s="1"/>
  <c r="L66" i="72"/>
  <c r="H168" i="68"/>
  <c r="I168" i="68" s="1"/>
  <c r="F168" i="68" s="1"/>
  <c r="G169" i="68" s="1"/>
  <c r="H168" i="70"/>
  <c r="I168" i="70" s="1"/>
  <c r="F168" i="70" s="1"/>
  <c r="G169" i="70" s="1"/>
  <c r="H93" i="72"/>
  <c r="I93" i="72" s="1"/>
  <c r="F93" i="72" s="1"/>
  <c r="N159" i="68"/>
  <c r="O159" i="68" s="1"/>
  <c r="G14" i="73" a="1"/>
  <c r="G14" i="73" s="1"/>
  <c r="D171" i="33"/>
  <c r="C171" i="33"/>
  <c r="B171" i="33"/>
  <c r="B170" i="14"/>
  <c r="G70" i="69"/>
  <c r="A171" i="14"/>
  <c r="E170" i="14" a="1"/>
  <c r="E170" i="14" s="1"/>
  <c r="E171" i="33" a="1"/>
  <c r="E171" i="33" s="1"/>
  <c r="A172" i="33"/>
  <c r="D171" i="14" a="1"/>
  <c r="B172" i="33" a="1"/>
  <c r="B171" i="14" a="1"/>
  <c r="C171" i="14" a="1"/>
  <c r="D172" i="33" a="1"/>
  <c r="H70" i="69" a="1"/>
  <c r="H169" i="70" a="1"/>
  <c r="C172" i="33" a="1"/>
  <c r="U91" i="14" a="1"/>
  <c r="H169" i="68" a="1"/>
  <c r="N68" i="73" l="1"/>
  <c r="K68" i="73" s="1"/>
  <c r="K71" i="69"/>
  <c r="S39" i="27"/>
  <c r="T39" i="27" s="1"/>
  <c r="M67" i="72"/>
  <c r="H169" i="68"/>
  <c r="I169" i="68" s="1"/>
  <c r="F169" i="68" s="1"/>
  <c r="G170" i="68" s="1"/>
  <c r="H169" i="70"/>
  <c r="I169" i="70" s="1"/>
  <c r="F169" i="70" s="1"/>
  <c r="G170" i="70" s="1"/>
  <c r="L159" i="68"/>
  <c r="M160" i="68" s="1"/>
  <c r="G94" i="72"/>
  <c r="C172" i="33"/>
  <c r="B172" i="33"/>
  <c r="D172" i="33"/>
  <c r="B171" i="14"/>
  <c r="D171" i="14"/>
  <c r="C171" i="14"/>
  <c r="H70" i="69"/>
  <c r="U91" i="14"/>
  <c r="V91" i="14" s="1"/>
  <c r="S91" i="14" s="1"/>
  <c r="T92" i="14" s="1"/>
  <c r="S173" i="72"/>
  <c r="T174" i="72" s="1"/>
  <c r="A172" i="14"/>
  <c r="E171" i="14" a="1"/>
  <c r="E171" i="14" s="1"/>
  <c r="E172" i="33" a="1"/>
  <c r="E172" i="33" s="1"/>
  <c r="A173" i="33"/>
  <c r="C172" i="14" a="1"/>
  <c r="B173" i="33" a="1"/>
  <c r="D172" i="14" a="1"/>
  <c r="H170" i="68" a="1"/>
  <c r="N160" i="68" a="1"/>
  <c r="D173" i="33" a="1"/>
  <c r="C173" i="33" a="1"/>
  <c r="N67" i="72" a="1"/>
  <c r="H94" i="72" a="1"/>
  <c r="B172" i="14" a="1"/>
  <c r="H170" i="70" a="1"/>
  <c r="L69" i="73" l="1"/>
  <c r="L72" i="69"/>
  <c r="N67" i="72"/>
  <c r="N160" i="68"/>
  <c r="O160" i="68" s="1"/>
  <c r="H170" i="70"/>
  <c r="I170" i="70" s="1"/>
  <c r="F170" i="70" s="1"/>
  <c r="G171" i="70" s="1"/>
  <c r="H94" i="72"/>
  <c r="I94" i="72" s="1"/>
  <c r="F94" i="72" s="1"/>
  <c r="H170" i="68"/>
  <c r="I170" i="68" s="1"/>
  <c r="F170" i="68" s="1"/>
  <c r="G171" i="68" s="1"/>
  <c r="B173" i="33"/>
  <c r="D173" i="33"/>
  <c r="C173" i="33"/>
  <c r="C172" i="14"/>
  <c r="D172" i="14"/>
  <c r="B172" i="14"/>
  <c r="I70" i="69"/>
  <c r="F70" i="69" s="1"/>
  <c r="A173" i="14"/>
  <c r="E172" i="14" a="1"/>
  <c r="E172" i="14" s="1"/>
  <c r="E173" i="33" a="1"/>
  <c r="E173" i="33" s="1"/>
  <c r="A174" i="33"/>
  <c r="D174" i="33" a="1"/>
  <c r="B174" i="33" a="1"/>
  <c r="D173" i="14" a="1"/>
  <c r="C174" i="33" a="1"/>
  <c r="K173" i="14" a="1"/>
  <c r="B173" i="14" a="1"/>
  <c r="C173" i="14" a="1"/>
  <c r="H171" i="68" a="1"/>
  <c r="U174" i="72" a="1"/>
  <c r="U92" i="14" a="1"/>
  <c r="M72" i="69" a="1"/>
  <c r="M69" i="73" a="1"/>
  <c r="H171" i="70" a="1"/>
  <c r="M69" i="73" l="1"/>
  <c r="M72" i="69"/>
  <c r="N72" i="69" s="1"/>
  <c r="U174" i="72"/>
  <c r="V174" i="72" s="1"/>
  <c r="O67" i="72"/>
  <c r="H171" i="68"/>
  <c r="I171" i="68" s="1"/>
  <c r="F171" i="68" s="1"/>
  <c r="G172" i="68" s="1"/>
  <c r="H171" i="70"/>
  <c r="I171" i="70" s="1"/>
  <c r="F171" i="70" s="1"/>
  <c r="G172" i="70" s="1"/>
  <c r="L160" i="68"/>
  <c r="M161" i="68" s="1"/>
  <c r="G95" i="72"/>
  <c r="K173" i="14"/>
  <c r="B174" i="33"/>
  <c r="C174" i="33"/>
  <c r="D174" i="33"/>
  <c r="C173" i="14"/>
  <c r="B173" i="14"/>
  <c r="D173" i="14"/>
  <c r="U92" i="14"/>
  <c r="V92" i="14" s="1"/>
  <c r="S92" i="14" s="1"/>
  <c r="T93" i="14" s="1"/>
  <c r="G71" i="69"/>
  <c r="A174" i="14"/>
  <c r="E173" i="14" a="1"/>
  <c r="E173" i="14" s="1"/>
  <c r="E174" i="33" a="1"/>
  <c r="E174" i="33" s="1"/>
  <c r="A175" i="33"/>
  <c r="C175" i="33" a="1"/>
  <c r="C174" i="14" a="1"/>
  <c r="K174" i="14" a="1"/>
  <c r="H95" i="72" a="1"/>
  <c r="D175" i="33" a="1"/>
  <c r="B175" i="33" a="1"/>
  <c r="B174" i="14" a="1"/>
  <c r="H71" i="69" a="1"/>
  <c r="D174" i="14" a="1"/>
  <c r="H172" i="70" a="1"/>
  <c r="H172" i="68" a="1"/>
  <c r="N161" i="68" a="1"/>
  <c r="N69" i="73" l="1"/>
  <c r="K69" i="73" s="1"/>
  <c r="K72" i="69"/>
  <c r="L67" i="72"/>
  <c r="H172" i="70"/>
  <c r="I172" i="70" s="1"/>
  <c r="F172" i="70" s="1"/>
  <c r="G173" i="70" s="1"/>
  <c r="N161" i="68"/>
  <c r="O161" i="68" s="1"/>
  <c r="H95" i="72"/>
  <c r="I95" i="72" s="1"/>
  <c r="F95" i="72" s="1"/>
  <c r="H172" i="68"/>
  <c r="I172" i="68" s="1"/>
  <c r="F172" i="68" s="1"/>
  <c r="G173" i="68" s="1"/>
  <c r="K174" i="14"/>
  <c r="C175" i="33"/>
  <c r="B175" i="33"/>
  <c r="D175" i="33"/>
  <c r="D174" i="14"/>
  <c r="B174" i="14"/>
  <c r="C174" i="14"/>
  <c r="H71" i="69"/>
  <c r="S174" i="72"/>
  <c r="T175" i="72" s="1"/>
  <c r="A175" i="14"/>
  <c r="E174" i="14" a="1"/>
  <c r="E174" i="14" s="1"/>
  <c r="E175" i="33" a="1"/>
  <c r="E175" i="33" s="1"/>
  <c r="A176" i="33"/>
  <c r="D175" i="14" a="1"/>
  <c r="B175" i="14" a="1"/>
  <c r="U93" i="14" a="1"/>
  <c r="K175" i="14" a="1"/>
  <c r="H173" i="68" a="1"/>
  <c r="C176" i="33" a="1"/>
  <c r="C175" i="14" a="1"/>
  <c r="B176" i="33" a="1"/>
  <c r="D176" i="33" a="1"/>
  <c r="H173" i="70" a="1"/>
  <c r="L70" i="73" l="1"/>
  <c r="L73" i="69"/>
  <c r="M68" i="72"/>
  <c r="H173" i="70"/>
  <c r="I173" i="70" s="1"/>
  <c r="F173" i="70" s="1"/>
  <c r="G174" i="70" s="1"/>
  <c r="H173" i="68"/>
  <c r="I173" i="68" s="1"/>
  <c r="F173" i="68" s="1"/>
  <c r="G174" i="68" s="1"/>
  <c r="G96" i="72"/>
  <c r="L161" i="68"/>
  <c r="M162" i="68" s="1"/>
  <c r="K175" i="14"/>
  <c r="C176" i="33"/>
  <c r="D176" i="33"/>
  <c r="B176" i="33"/>
  <c r="B175" i="14"/>
  <c r="D175" i="14"/>
  <c r="C175" i="14"/>
  <c r="U93" i="14"/>
  <c r="V93" i="14" s="1"/>
  <c r="S93" i="14" s="1"/>
  <c r="T94" i="14" s="1"/>
  <c r="I71" i="69"/>
  <c r="F71" i="69" s="1"/>
  <c r="A176" i="14"/>
  <c r="E175" i="14" a="1"/>
  <c r="E175" i="14" s="1"/>
  <c r="E176" i="33" a="1"/>
  <c r="E176" i="33" s="1"/>
  <c r="A177" i="33"/>
  <c r="U175" i="72" a="1"/>
  <c r="D176" i="14" a="1"/>
  <c r="B177" i="33" a="1"/>
  <c r="N68" i="72" a="1"/>
  <c r="B176" i="14" a="1"/>
  <c r="K176" i="14" a="1"/>
  <c r="M70" i="73" a="1"/>
  <c r="N162" i="68" a="1"/>
  <c r="C177" i="33" a="1"/>
  <c r="M73" i="69" a="1"/>
  <c r="C176" i="14" a="1"/>
  <c r="D177" i="33" a="1"/>
  <c r="H96" i="72" a="1"/>
  <c r="H174" i="70" a="1"/>
  <c r="H174" i="68" a="1"/>
  <c r="M70" i="73" l="1"/>
  <c r="M73" i="69"/>
  <c r="N73" i="69" s="1"/>
  <c r="U175" i="72"/>
  <c r="V175" i="72" s="1"/>
  <c r="N68" i="72"/>
  <c r="N162" i="68"/>
  <c r="O162" i="68" s="1"/>
  <c r="H174" i="68"/>
  <c r="I174" i="68" s="1"/>
  <c r="F174" i="68" s="1"/>
  <c r="G175" i="68" s="1"/>
  <c r="H174" i="70"/>
  <c r="I174" i="70" s="1"/>
  <c r="F174" i="70" s="1"/>
  <c r="G175" i="70" s="1"/>
  <c r="H96" i="72"/>
  <c r="I96" i="72" s="1"/>
  <c r="F96" i="72" s="1"/>
  <c r="K176" i="14"/>
  <c r="C177" i="33"/>
  <c r="D177" i="33"/>
  <c r="B177" i="33"/>
  <c r="B176" i="14"/>
  <c r="C176" i="14"/>
  <c r="D176" i="14"/>
  <c r="G72" i="69"/>
  <c r="U94" i="14" a="1"/>
  <c r="H72" i="69" a="1"/>
  <c r="H175" i="68" a="1"/>
  <c r="H175" i="70" a="1"/>
  <c r="N70" i="73" l="1"/>
  <c r="K70" i="73" s="1"/>
  <c r="K73" i="69"/>
  <c r="O68" i="72"/>
  <c r="H175" i="68"/>
  <c r="I175" i="68" s="1"/>
  <c r="F175" i="68" s="1"/>
  <c r="G176" i="68" s="1"/>
  <c r="H175" i="70"/>
  <c r="I175" i="70" s="1"/>
  <c r="F175" i="70" s="1"/>
  <c r="G176" i="70" s="1"/>
  <c r="L162" i="68"/>
  <c r="M163" i="68" s="1"/>
  <c r="G97" i="72"/>
  <c r="H72" i="69"/>
  <c r="U94" i="14"/>
  <c r="V94" i="14" s="1"/>
  <c r="S94" i="14" s="1"/>
  <c r="T95" i="14" s="1"/>
  <c r="S175" i="72"/>
  <c r="T176" i="72" s="1"/>
  <c r="A177" i="14"/>
  <c r="E176" i="14" a="1"/>
  <c r="E176" i="14" s="1"/>
  <c r="E177" i="33" a="1"/>
  <c r="E177" i="33" s="1"/>
  <c r="A178" i="33"/>
  <c r="B177" i="14" a="1"/>
  <c r="N163" i="68" a="1"/>
  <c r="B178" i="33" a="1"/>
  <c r="C177" i="14" a="1"/>
  <c r="K177" i="14" a="1"/>
  <c r="D177" i="14" a="1"/>
  <c r="D178" i="33" a="1"/>
  <c r="C178" i="33" a="1"/>
  <c r="H176" i="68" a="1"/>
  <c r="H97" i="72" a="1"/>
  <c r="H176" i="70" a="1"/>
  <c r="L71" i="73" l="1"/>
  <c r="L74" i="69"/>
  <c r="L68" i="72"/>
  <c r="H97" i="72"/>
  <c r="I97" i="72" s="1"/>
  <c r="F97" i="72" s="1"/>
  <c r="N163" i="68"/>
  <c r="O163" i="68" s="1"/>
  <c r="H176" i="68"/>
  <c r="I176" i="68" s="1"/>
  <c r="F176" i="68" s="1"/>
  <c r="G177" i="68" s="1"/>
  <c r="H176" i="70"/>
  <c r="I176" i="70" s="1"/>
  <c r="F176" i="70" s="1"/>
  <c r="G177" i="70" s="1"/>
  <c r="K177" i="14"/>
  <c r="C178" i="33"/>
  <c r="D178" i="33"/>
  <c r="B178" i="33"/>
  <c r="C177" i="14"/>
  <c r="D177" i="14"/>
  <c r="B177" i="14"/>
  <c r="I72" i="69"/>
  <c r="F72" i="69" s="1"/>
  <c r="A178" i="14"/>
  <c r="E177" i="14" a="1"/>
  <c r="E177" i="14" s="1"/>
  <c r="E178" i="33" a="1"/>
  <c r="E178" i="33" s="1"/>
  <c r="A179" i="33"/>
  <c r="U176" i="72" a="1"/>
  <c r="B178" i="14" a="1"/>
  <c r="U95" i="14" a="1"/>
  <c r="K178" i="14" a="1"/>
  <c r="D178" i="14" a="1"/>
  <c r="B179" i="33" a="1"/>
  <c r="M71" i="73" a="1"/>
  <c r="H177" i="70" a="1"/>
  <c r="H177" i="68" a="1"/>
  <c r="D179" i="33" a="1"/>
  <c r="M74" i="69" a="1"/>
  <c r="C179" i="33" a="1"/>
  <c r="C178" i="14" a="1"/>
  <c r="M71" i="73" l="1"/>
  <c r="M74" i="69"/>
  <c r="N74" i="69" s="1"/>
  <c r="U176" i="72"/>
  <c r="V176" i="72" s="1"/>
  <c r="M69" i="72"/>
  <c r="H177" i="68"/>
  <c r="I177" i="68" s="1"/>
  <c r="F177" i="68" s="1"/>
  <c r="G178" i="68" s="1"/>
  <c r="H177" i="70"/>
  <c r="I177" i="70" s="1"/>
  <c r="F177" i="70" s="1"/>
  <c r="G178" i="70" s="1"/>
  <c r="G98" i="72"/>
  <c r="L163" i="68"/>
  <c r="M164" i="68" s="1"/>
  <c r="K178" i="14"/>
  <c r="C179" i="33"/>
  <c r="D179" i="33"/>
  <c r="B179" i="33"/>
  <c r="D178" i="14"/>
  <c r="B178" i="14"/>
  <c r="C178" i="14"/>
  <c r="U95" i="14"/>
  <c r="V95" i="14" s="1"/>
  <c r="S95" i="14" s="1"/>
  <c r="T96" i="14" s="1"/>
  <c r="G73" i="69"/>
  <c r="A179" i="14"/>
  <c r="E178" i="14" a="1"/>
  <c r="E178" i="14" s="1"/>
  <c r="E179" i="33" a="1"/>
  <c r="E179" i="33" s="1"/>
  <c r="A180" i="33"/>
  <c r="C180" i="33" a="1"/>
  <c r="N164" i="68" a="1"/>
  <c r="H178" i="70" a="1"/>
  <c r="B179" i="14" a="1"/>
  <c r="D179" i="14" a="1"/>
  <c r="H73" i="69" a="1"/>
  <c r="D180" i="33" a="1"/>
  <c r="C179" i="14" a="1"/>
  <c r="B180" i="33" a="1"/>
  <c r="K179" i="14" a="1"/>
  <c r="H178" i="68" a="1"/>
  <c r="H98" i="72" a="1"/>
  <c r="N69" i="72" a="1"/>
  <c r="N71" i="73" l="1"/>
  <c r="K71" i="73" s="1"/>
  <c r="K74" i="69"/>
  <c r="N69" i="72"/>
  <c r="H98" i="72"/>
  <c r="I98" i="72" s="1"/>
  <c r="F98" i="72" s="1"/>
  <c r="H178" i="70"/>
  <c r="I178" i="70" s="1"/>
  <c r="F178" i="70" s="1"/>
  <c r="G179" i="70" s="1"/>
  <c r="H178" i="68"/>
  <c r="I178" i="68" s="1"/>
  <c r="F178" i="68" s="1"/>
  <c r="G179" i="68" s="1"/>
  <c r="N164" i="68"/>
  <c r="O164" i="68" s="1"/>
  <c r="K179" i="14"/>
  <c r="D180" i="33"/>
  <c r="B180" i="33"/>
  <c r="C180" i="33"/>
  <c r="B179" i="14"/>
  <c r="C179" i="14"/>
  <c r="D179" i="14"/>
  <c r="H73" i="69"/>
  <c r="S176" i="72"/>
  <c r="T177" i="72" s="1"/>
  <c r="A180" i="14"/>
  <c r="E179" i="14" a="1"/>
  <c r="E179" i="14" s="1"/>
  <c r="E180" i="33" a="1"/>
  <c r="E180" i="33" s="1"/>
  <c r="A181" i="33"/>
  <c r="B181" i="33" a="1"/>
  <c r="C180" i="14" a="1"/>
  <c r="D180" i="14" a="1"/>
  <c r="K180" i="14" a="1"/>
  <c r="U96" i="14" a="1"/>
  <c r="B180" i="14" a="1"/>
  <c r="D181" i="33" a="1"/>
  <c r="C181" i="33" a="1"/>
  <c r="H179" i="68" a="1"/>
  <c r="H179" i="70" a="1"/>
  <c r="L72" i="73" l="1"/>
  <c r="L75" i="69"/>
  <c r="O69" i="72"/>
  <c r="H179" i="68"/>
  <c r="I179" i="68" s="1"/>
  <c r="F179" i="68" s="1"/>
  <c r="G180" i="68" s="1"/>
  <c r="H179" i="70"/>
  <c r="I179" i="70" s="1"/>
  <c r="F179" i="70" s="1"/>
  <c r="G180" i="70" s="1"/>
  <c r="G99" i="72"/>
  <c r="L164" i="68"/>
  <c r="M165" i="68" s="1"/>
  <c r="K180" i="14"/>
  <c r="B181" i="33"/>
  <c r="D181" i="33"/>
  <c r="C181" i="33"/>
  <c r="B180" i="14"/>
  <c r="D180" i="14"/>
  <c r="C180" i="14"/>
  <c r="U96" i="14"/>
  <c r="V96" i="14" s="1"/>
  <c r="S96" i="14" s="1"/>
  <c r="T97" i="14" s="1"/>
  <c r="I73" i="69"/>
  <c r="F73" i="69" s="1"/>
  <c r="A181" i="14"/>
  <c r="E180" i="14" a="1"/>
  <c r="E180" i="14" s="1"/>
  <c r="E181" i="33" a="1"/>
  <c r="E181" i="33" s="1"/>
  <c r="A182" i="33"/>
  <c r="B181" i="14" a="1"/>
  <c r="H99" i="72" a="1"/>
  <c r="H180" i="70" a="1"/>
  <c r="C182" i="33" a="1"/>
  <c r="K181" i="14" a="1"/>
  <c r="U177" i="72" a="1"/>
  <c r="D181" i="14" a="1"/>
  <c r="B182" i="33" a="1"/>
  <c r="C181" i="14" a="1"/>
  <c r="D182" i="33" a="1"/>
  <c r="M72" i="73" a="1"/>
  <c r="H180" i="68" a="1"/>
  <c r="M75" i="69" a="1"/>
  <c r="N165" i="68" a="1"/>
  <c r="M72" i="73" l="1"/>
  <c r="M75" i="69"/>
  <c r="N75" i="69" s="1"/>
  <c r="U177" i="72"/>
  <c r="V177" i="72" s="1"/>
  <c r="L69" i="72"/>
  <c r="H180" i="68"/>
  <c r="I180" i="68" s="1"/>
  <c r="F180" i="68" s="1"/>
  <c r="G181" i="68" s="1"/>
  <c r="H99" i="72"/>
  <c r="I99" i="72" s="1"/>
  <c r="F99" i="72" s="1"/>
  <c r="N165" i="68"/>
  <c r="O165" i="68" s="1"/>
  <c r="H180" i="70"/>
  <c r="I180" i="70" s="1"/>
  <c r="F180" i="70" s="1"/>
  <c r="G181" i="70" s="1"/>
  <c r="K181" i="14"/>
  <c r="C182" i="33"/>
  <c r="B182" i="33"/>
  <c r="D182" i="33"/>
  <c r="B181" i="14"/>
  <c r="D181" i="14"/>
  <c r="C181" i="14"/>
  <c r="G74" i="69"/>
  <c r="A182" i="14"/>
  <c r="E181" i="14" a="1"/>
  <c r="E181" i="14" s="1"/>
  <c r="E182" i="33" a="1"/>
  <c r="E182" i="33" s="1"/>
  <c r="A183" i="33"/>
  <c r="K182" i="14" a="1"/>
  <c r="H181" i="68" a="1"/>
  <c r="C183" i="33" a="1"/>
  <c r="D183" i="33" a="1"/>
  <c r="C182" i="14" a="1"/>
  <c r="B182" i="14" a="1"/>
  <c r="B183" i="33" a="1"/>
  <c r="D182" i="14" a="1"/>
  <c r="U97" i="14" a="1"/>
  <c r="H74" i="69" a="1"/>
  <c r="H181" i="70" a="1"/>
  <c r="N72" i="73" l="1"/>
  <c r="K72" i="73" s="1"/>
  <c r="K75" i="69"/>
  <c r="M70" i="72"/>
  <c r="H181" i="68"/>
  <c r="I181" i="68" s="1"/>
  <c r="F181" i="68" s="1"/>
  <c r="G182" i="68" s="1"/>
  <c r="H181" i="70"/>
  <c r="I181" i="70" s="1"/>
  <c r="F181" i="70" s="1"/>
  <c r="G182" i="70" s="1"/>
  <c r="L165" i="68"/>
  <c r="M166" i="68" s="1"/>
  <c r="G100" i="72"/>
  <c r="K182" i="14"/>
  <c r="D183" i="33"/>
  <c r="C183" i="33"/>
  <c r="B183" i="33"/>
  <c r="D182" i="14"/>
  <c r="B182" i="14"/>
  <c r="C182" i="14"/>
  <c r="H74" i="69"/>
  <c r="U97" i="14"/>
  <c r="V97" i="14" s="1"/>
  <c r="S97" i="14" s="1"/>
  <c r="T98" i="14" s="1"/>
  <c r="S177" i="72"/>
  <c r="T178" i="72" s="1"/>
  <c r="A183" i="14"/>
  <c r="E182" i="14" a="1"/>
  <c r="E182" i="14" s="1"/>
  <c r="E183" i="33" a="1"/>
  <c r="E183" i="33" s="1"/>
  <c r="A184" i="33"/>
  <c r="H182" i="68" a="1"/>
  <c r="N166" i="68" a="1"/>
  <c r="C183" i="14" a="1"/>
  <c r="D183" i="14" a="1"/>
  <c r="N70" i="72" a="1"/>
  <c r="K183" i="14" a="1"/>
  <c r="B184" i="33" a="1"/>
  <c r="C184" i="33" a="1"/>
  <c r="B183" i="14" a="1"/>
  <c r="H182" i="70" a="1"/>
  <c r="H100" i="72" a="1"/>
  <c r="L73" i="73" l="1"/>
  <c r="L76" i="69"/>
  <c r="N70" i="72"/>
  <c r="H100" i="72"/>
  <c r="I100" i="72" s="1"/>
  <c r="F100" i="72" s="1"/>
  <c r="N166" i="68"/>
  <c r="O166" i="68" s="1"/>
  <c r="H182" i="70"/>
  <c r="I182" i="70" s="1"/>
  <c r="F182" i="70" s="1"/>
  <c r="G183" i="70" s="1"/>
  <c r="H182" i="68"/>
  <c r="I182" i="68" s="1"/>
  <c r="F182" i="68" s="1"/>
  <c r="G183" i="68" s="1"/>
  <c r="K183" i="14"/>
  <c r="B184" i="33"/>
  <c r="C184" i="33"/>
  <c r="B183" i="14"/>
  <c r="D183" i="14"/>
  <c r="C183" i="14"/>
  <c r="I74" i="69"/>
  <c r="F74" i="69" s="1"/>
  <c r="A185" i="33"/>
  <c r="A184" i="14"/>
  <c r="E183" i="14" a="1"/>
  <c r="E183" i="14" s="1"/>
  <c r="E184" i="33" a="1"/>
  <c r="E184" i="33" s="1"/>
  <c r="U178" i="72" a="1"/>
  <c r="B185" i="33" a="1"/>
  <c r="C185" i="33" a="1"/>
  <c r="B184" i="14" a="1"/>
  <c r="D184" i="14" a="1"/>
  <c r="C184" i="14" a="1"/>
  <c r="U98" i="14" a="1"/>
  <c r="K184" i="14" a="1"/>
  <c r="M73" i="73" a="1"/>
  <c r="H183" i="70" a="1"/>
  <c r="M76" i="69" a="1"/>
  <c r="H183" i="68" a="1"/>
  <c r="M73" i="73" l="1"/>
  <c r="M76" i="69"/>
  <c r="N76" i="69" s="1"/>
  <c r="U178" i="72"/>
  <c r="V178" i="72" s="1"/>
  <c r="O70" i="72"/>
  <c r="H183" i="68"/>
  <c r="I183" i="68" s="1"/>
  <c r="F183" i="68" s="1"/>
  <c r="G184" i="68" s="1"/>
  <c r="H183" i="70"/>
  <c r="I183" i="70" s="1"/>
  <c r="F183" i="70" s="1"/>
  <c r="G184" i="70" s="1"/>
  <c r="L166" i="68"/>
  <c r="M167" i="68" s="1"/>
  <c r="G14" i="71" a="1"/>
  <c r="G14" i="71" s="1"/>
  <c r="G101" i="72"/>
  <c r="K184" i="14"/>
  <c r="C184" i="14"/>
  <c r="D184" i="14"/>
  <c r="B184" i="14"/>
  <c r="B185" i="33"/>
  <c r="C185" i="33"/>
  <c r="E185" i="33" a="1"/>
  <c r="E185" i="33" s="1"/>
  <c r="U98" i="14"/>
  <c r="V98" i="14" s="1"/>
  <c r="S98" i="14" s="1"/>
  <c r="T99" i="14" s="1"/>
  <c r="G75" i="69"/>
  <c r="A185" i="14"/>
  <c r="E184" i="14" a="1"/>
  <c r="E184" i="14" s="1"/>
  <c r="N167" i="68" a="1"/>
  <c r="K185" i="14" a="1"/>
  <c r="C185" i="14" a="1"/>
  <c r="B185" i="14" a="1"/>
  <c r="D185" i="14" a="1"/>
  <c r="H184" i="70" a="1"/>
  <c r="H184" i="68" a="1"/>
  <c r="H75" i="69" a="1"/>
  <c r="H101" i="72" a="1"/>
  <c r="N73" i="73" l="1"/>
  <c r="K73" i="73" s="1"/>
  <c r="K76" i="69"/>
  <c r="S40" i="27"/>
  <c r="T40" i="27" s="1"/>
  <c r="L70" i="72"/>
  <c r="N167" i="68"/>
  <c r="O167" i="68" s="1"/>
  <c r="H101" i="72"/>
  <c r="I101" i="72" s="1"/>
  <c r="F101" i="72" s="1"/>
  <c r="H184" i="70"/>
  <c r="I184" i="70" s="1"/>
  <c r="F184" i="70" s="1"/>
  <c r="G185" i="70" s="1"/>
  <c r="H184" i="68"/>
  <c r="I184" i="68" s="1"/>
  <c r="F184" i="68" s="1"/>
  <c r="G185" i="68" s="1"/>
  <c r="K185" i="14"/>
  <c r="B185" i="14"/>
  <c r="C185" i="14"/>
  <c r="D185" i="14"/>
  <c r="H75" i="69"/>
  <c r="S178" i="72"/>
  <c r="T179" i="72" s="1"/>
  <c r="A186" i="14"/>
  <c r="E185" i="14" a="1"/>
  <c r="E185" i="14" s="1"/>
  <c r="U99" i="14" a="1"/>
  <c r="B186" i="14" a="1"/>
  <c r="K186" i="14" a="1"/>
  <c r="C186" i="14" a="1"/>
  <c r="D186" i="14" a="1"/>
  <c r="H185" i="70" a="1"/>
  <c r="H185" i="68" a="1"/>
  <c r="L74" i="73" l="1"/>
  <c r="L77" i="69"/>
  <c r="M71" i="72"/>
  <c r="H185" i="68"/>
  <c r="I185" i="68" s="1"/>
  <c r="F185" i="68" s="1"/>
  <c r="G186" i="68" s="1"/>
  <c r="H185" i="70"/>
  <c r="I185" i="70" s="1"/>
  <c r="F185" i="70" s="1"/>
  <c r="G186" i="70" s="1"/>
  <c r="L167" i="68"/>
  <c r="M168" i="68" s="1"/>
  <c r="G102" i="72"/>
  <c r="K186" i="14"/>
  <c r="C186" i="14"/>
  <c r="D186" i="14"/>
  <c r="B186" i="14"/>
  <c r="U99" i="14"/>
  <c r="V99" i="14" s="1"/>
  <c r="S99" i="14" s="1"/>
  <c r="T100" i="14" s="1"/>
  <c r="I75" i="69"/>
  <c r="F75" i="69" s="1"/>
  <c r="A187" i="14"/>
  <c r="E186" i="14" a="1"/>
  <c r="E186" i="14" s="1"/>
  <c r="H186" i="70" a="1"/>
  <c r="M77" i="69" a="1"/>
  <c r="M74" i="73" a="1"/>
  <c r="U179" i="72" a="1"/>
  <c r="H186" i="68" a="1"/>
  <c r="B187" i="14" a="1"/>
  <c r="C187" i="14" a="1"/>
  <c r="N71" i="72" a="1"/>
  <c r="K187" i="14" a="1"/>
  <c r="N168" i="68" a="1"/>
  <c r="D187" i="14" a="1"/>
  <c r="H102" i="72" a="1"/>
  <c r="M74" i="73" l="1"/>
  <c r="M77" i="69"/>
  <c r="N77" i="69" s="1"/>
  <c r="U179" i="72"/>
  <c r="V179" i="72" s="1"/>
  <c r="N71" i="72"/>
  <c r="N168" i="68"/>
  <c r="O168" i="68" s="1"/>
  <c r="H102" i="72"/>
  <c r="I102" i="72" s="1"/>
  <c r="F102" i="72" s="1"/>
  <c r="H186" i="68"/>
  <c r="I186" i="68" s="1"/>
  <c r="F186" i="68" s="1"/>
  <c r="G187" i="68" s="1"/>
  <c r="H186" i="70"/>
  <c r="I186" i="70" s="1"/>
  <c r="F186" i="70" s="1"/>
  <c r="G187" i="70" s="1"/>
  <c r="K187" i="14"/>
  <c r="D187" i="14"/>
  <c r="B187" i="14"/>
  <c r="C187" i="14"/>
  <c r="G76" i="69"/>
  <c r="A188" i="14"/>
  <c r="E187" i="14" a="1"/>
  <c r="E187" i="14" s="1"/>
  <c r="K188" i="14" a="1"/>
  <c r="B188" i="14" a="1"/>
  <c r="D188" i="14" a="1"/>
  <c r="H187" i="68" a="1"/>
  <c r="U100" i="14" a="1"/>
  <c r="C188" i="14" a="1"/>
  <c r="H76" i="69" a="1"/>
  <c r="H187" i="70" a="1"/>
  <c r="N74" i="73" l="1"/>
  <c r="K74" i="73" s="1"/>
  <c r="K77" i="69"/>
  <c r="O71" i="72"/>
  <c r="H187" i="70"/>
  <c r="I187" i="70" s="1"/>
  <c r="F187" i="70" s="1"/>
  <c r="G188" i="70" s="1"/>
  <c r="H187" i="68"/>
  <c r="I187" i="68" s="1"/>
  <c r="F187" i="68" s="1"/>
  <c r="G188" i="68" s="1"/>
  <c r="G103" i="72"/>
  <c r="L168" i="68"/>
  <c r="M169" i="68" s="1"/>
  <c r="K188" i="14"/>
  <c r="C188" i="14"/>
  <c r="D188" i="14"/>
  <c r="B188" i="14"/>
  <c r="H76" i="69"/>
  <c r="U100" i="14"/>
  <c r="V100" i="14" s="1"/>
  <c r="S100" i="14" s="1"/>
  <c r="T101" i="14" s="1"/>
  <c r="S179" i="72"/>
  <c r="T180" i="72" s="1"/>
  <c r="A189" i="14"/>
  <c r="E188" i="14" a="1"/>
  <c r="E188" i="14" s="1"/>
  <c r="N169" i="68" a="1"/>
  <c r="B189" i="14" a="1"/>
  <c r="K189" i="14" a="1"/>
  <c r="H188" i="70" a="1"/>
  <c r="D189" i="14" a="1"/>
  <c r="C189" i="14" a="1"/>
  <c r="H103" i="72" a="1"/>
  <c r="H188" i="68" a="1"/>
  <c r="L75" i="73" l="1"/>
  <c r="L78" i="69"/>
  <c r="L71" i="72"/>
  <c r="H188" i="68"/>
  <c r="I188" i="68" s="1"/>
  <c r="F188" i="68" s="1"/>
  <c r="G189" i="68" s="1"/>
  <c r="H188" i="70"/>
  <c r="I188" i="70" s="1"/>
  <c r="F188" i="70" s="1"/>
  <c r="G189" i="70" s="1"/>
  <c r="N169" i="68"/>
  <c r="O169" i="68" s="1"/>
  <c r="H103" i="72"/>
  <c r="I103" i="72" s="1"/>
  <c r="F103" i="72" s="1"/>
  <c r="K189" i="14"/>
  <c r="B189" i="14"/>
  <c r="C189" i="14"/>
  <c r="D189" i="14"/>
  <c r="I76" i="69"/>
  <c r="F76" i="69" s="1"/>
  <c r="A190" i="14"/>
  <c r="E189" i="14" a="1"/>
  <c r="E189" i="14" s="1"/>
  <c r="K190" i="14" a="1"/>
  <c r="U101" i="14" a="1"/>
  <c r="D190" i="14" a="1"/>
  <c r="U180" i="72" a="1"/>
  <c r="H189" i="68" a="1"/>
  <c r="B190" i="14" a="1"/>
  <c r="H189" i="70" a="1"/>
  <c r="M78" i="69" a="1"/>
  <c r="C190" i="14" a="1"/>
  <c r="M75" i="73" a="1"/>
  <c r="M75" i="73" l="1"/>
  <c r="M78" i="69"/>
  <c r="N78" i="69" s="1"/>
  <c r="U180" i="72"/>
  <c r="V180" i="72" s="1"/>
  <c r="M72" i="72"/>
  <c r="H189" i="68"/>
  <c r="I189" i="68" s="1"/>
  <c r="F189" i="68" s="1"/>
  <c r="G190" i="68" s="1"/>
  <c r="H189" i="70"/>
  <c r="I189" i="70" s="1"/>
  <c r="F189" i="70" s="1"/>
  <c r="G190" i="70" s="1"/>
  <c r="G104" i="72"/>
  <c r="L169" i="68"/>
  <c r="M170" i="68" s="1"/>
  <c r="K190" i="14"/>
  <c r="B190" i="14"/>
  <c r="D190" i="14"/>
  <c r="C190" i="14"/>
  <c r="U101" i="14"/>
  <c r="V101" i="14" s="1"/>
  <c r="S101" i="14" s="1"/>
  <c r="T102" i="14" s="1"/>
  <c r="G77" i="69"/>
  <c r="A191" i="14"/>
  <c r="E190" i="14" a="1"/>
  <c r="E190" i="14" s="1"/>
  <c r="C191" i="14" a="1"/>
  <c r="N170" i="68" a="1"/>
  <c r="B191" i="14" a="1"/>
  <c r="K191" i="14" a="1"/>
  <c r="D191" i="14" a="1"/>
  <c r="H104" i="72" a="1"/>
  <c r="H190" i="68" a="1"/>
  <c r="H190" i="70" a="1"/>
  <c r="H77" i="69" a="1"/>
  <c r="N72" i="72" a="1"/>
  <c r="N75" i="73" l="1"/>
  <c r="K75" i="73" s="1"/>
  <c r="K78" i="69"/>
  <c r="N72" i="72"/>
  <c r="N170" i="68"/>
  <c r="O170" i="68" s="1"/>
  <c r="H190" i="68"/>
  <c r="I190" i="68" s="1"/>
  <c r="F190" i="68" s="1"/>
  <c r="G191" i="68" s="1"/>
  <c r="H104" i="72"/>
  <c r="I104" i="72" s="1"/>
  <c r="F104" i="72" s="1"/>
  <c r="H190" i="70"/>
  <c r="I190" i="70" s="1"/>
  <c r="F190" i="70" s="1"/>
  <c r="G191" i="70" s="1"/>
  <c r="K191" i="14"/>
  <c r="C191" i="14"/>
  <c r="D191" i="14"/>
  <c r="B191" i="14"/>
  <c r="H77" i="69"/>
  <c r="S180" i="72"/>
  <c r="T181" i="72" s="1"/>
  <c r="A192" i="14"/>
  <c r="E191" i="14" a="1"/>
  <c r="E191" i="14" s="1"/>
  <c r="U102" i="14" a="1"/>
  <c r="B192" i="14" a="1"/>
  <c r="K192" i="14" a="1"/>
  <c r="H191" i="68" a="1"/>
  <c r="D192" i="14" a="1"/>
  <c r="C192" i="14" a="1"/>
  <c r="H191" i="70" a="1"/>
  <c r="L76" i="73" l="1"/>
  <c r="L79" i="69"/>
  <c r="O72" i="72"/>
  <c r="H191" i="70"/>
  <c r="I191" i="70" s="1"/>
  <c r="F191" i="70" s="1"/>
  <c r="G192" i="70" s="1"/>
  <c r="H191" i="68"/>
  <c r="I191" i="68" s="1"/>
  <c r="F191" i="68" s="1"/>
  <c r="G192" i="68" s="1"/>
  <c r="L170" i="68"/>
  <c r="M171" i="68" s="1"/>
  <c r="G105" i="72"/>
  <c r="K192" i="14"/>
  <c r="C192" i="14"/>
  <c r="B192" i="14"/>
  <c r="D192" i="14"/>
  <c r="U102" i="14"/>
  <c r="V102" i="14" s="1"/>
  <c r="S102" i="14" s="1"/>
  <c r="T103" i="14" s="1"/>
  <c r="I77" i="69"/>
  <c r="F77" i="69" s="1"/>
  <c r="A193" i="14"/>
  <c r="E192" i="14" a="1"/>
  <c r="E192" i="14" s="1"/>
  <c r="B193" i="14" a="1"/>
  <c r="C193" i="14" a="1"/>
  <c r="N171" i="68" a="1"/>
  <c r="H192" i="68" a="1"/>
  <c r="U181" i="72" a="1"/>
  <c r="H105" i="72" a="1"/>
  <c r="D193" i="14" a="1"/>
  <c r="K193" i="14" a="1"/>
  <c r="M76" i="73" a="1"/>
  <c r="M79" i="69" a="1"/>
  <c r="H192" i="70" a="1"/>
  <c r="M76" i="73" l="1"/>
  <c r="M79" i="69"/>
  <c r="N79" i="69" s="1"/>
  <c r="U181" i="72"/>
  <c r="V181" i="72" s="1"/>
  <c r="L72" i="72"/>
  <c r="H105" i="72"/>
  <c r="I105" i="72" s="1"/>
  <c r="F105" i="72" s="1"/>
  <c r="N171" i="68"/>
  <c r="O171" i="68" s="1"/>
  <c r="H192" i="68"/>
  <c r="I192" i="68" s="1"/>
  <c r="F192" i="68" s="1"/>
  <c r="G193" i="68" s="1"/>
  <c r="H192" i="70"/>
  <c r="I192" i="70" s="1"/>
  <c r="F192" i="70" s="1"/>
  <c r="G193" i="70" s="1"/>
  <c r="K193" i="14"/>
  <c r="B193" i="14"/>
  <c r="D193" i="14"/>
  <c r="C193" i="14"/>
  <c r="G78" i="69"/>
  <c r="A194" i="14"/>
  <c r="E193" i="14" a="1"/>
  <c r="E193" i="14" s="1"/>
  <c r="C194" i="14" a="1"/>
  <c r="K194" i="14" a="1"/>
  <c r="D194" i="14" a="1"/>
  <c r="B194" i="14" a="1"/>
  <c r="U103" i="14" a="1"/>
  <c r="H78" i="69" a="1"/>
  <c r="H193" i="70" a="1"/>
  <c r="H193" i="68" a="1"/>
  <c r="N76" i="73" l="1"/>
  <c r="K76" i="73" s="1"/>
  <c r="K79" i="69"/>
  <c r="M73" i="72"/>
  <c r="H193" i="70"/>
  <c r="I193" i="70" s="1"/>
  <c r="F193" i="70" s="1"/>
  <c r="G194" i="70" s="1"/>
  <c r="H193" i="68"/>
  <c r="I193" i="68" s="1"/>
  <c r="F193" i="68" s="1"/>
  <c r="G194" i="68" s="1"/>
  <c r="L171" i="68"/>
  <c r="M172" i="68" s="1"/>
  <c r="G106" i="72"/>
  <c r="K194" i="14"/>
  <c r="C194" i="14"/>
  <c r="D194" i="14"/>
  <c r="B194" i="14"/>
  <c r="H78" i="69"/>
  <c r="U103" i="14"/>
  <c r="V103" i="14" s="1"/>
  <c r="S103" i="14" s="1"/>
  <c r="T104" i="14" s="1"/>
  <c r="S181" i="72"/>
  <c r="T182" i="72" s="1"/>
  <c r="A195" i="14"/>
  <c r="E194" i="14" a="1"/>
  <c r="E194" i="14" s="1"/>
  <c r="H194" i="68" a="1"/>
  <c r="H106" i="72" a="1"/>
  <c r="H194" i="70" a="1"/>
  <c r="C195" i="14" a="1"/>
  <c r="K195" i="14" a="1"/>
  <c r="B195" i="14" a="1"/>
  <c r="D195" i="14" a="1"/>
  <c r="N73" i="72" a="1"/>
  <c r="N172" i="68" a="1"/>
  <c r="L77" i="73" l="1"/>
  <c r="L80" i="69"/>
  <c r="N73" i="72"/>
  <c r="N172" i="68"/>
  <c r="O172" i="68" s="1"/>
  <c r="H194" i="68"/>
  <c r="I194" i="68" s="1"/>
  <c r="F194" i="68" s="1"/>
  <c r="G195" i="68" s="1"/>
  <c r="H194" i="70"/>
  <c r="I194" i="70" s="1"/>
  <c r="F194" i="70" s="1"/>
  <c r="G195" i="70" s="1"/>
  <c r="H106" i="72"/>
  <c r="I106" i="72" s="1"/>
  <c r="F106" i="72" s="1"/>
  <c r="K195" i="14"/>
  <c r="D195" i="14"/>
  <c r="B195" i="14"/>
  <c r="C195" i="14"/>
  <c r="I78" i="69"/>
  <c r="F78" i="69" s="1"/>
  <c r="A196" i="14"/>
  <c r="E195" i="14" a="1"/>
  <c r="E195" i="14" s="1"/>
  <c r="H195" i="68" a="1"/>
  <c r="D196" i="14" a="1"/>
  <c r="H195" i="70" a="1"/>
  <c r="U104" i="14" a="1"/>
  <c r="C196" i="14" a="1"/>
  <c r="B196" i="14" a="1"/>
  <c r="K196" i="14" a="1"/>
  <c r="U182" i="72" a="1"/>
  <c r="M77" i="73" a="1"/>
  <c r="M80" i="69" a="1"/>
  <c r="M77" i="73" l="1"/>
  <c r="M80" i="69"/>
  <c r="N80" i="69" s="1"/>
  <c r="U182" i="72"/>
  <c r="V182" i="72" s="1"/>
  <c r="O73" i="72"/>
  <c r="H195" i="70"/>
  <c r="I195" i="70" s="1"/>
  <c r="F195" i="70" s="1"/>
  <c r="G196" i="70" s="1"/>
  <c r="H195" i="68"/>
  <c r="I195" i="68" s="1"/>
  <c r="F195" i="68" s="1"/>
  <c r="G196" i="68" s="1"/>
  <c r="L172" i="68"/>
  <c r="M173" i="68" s="1"/>
  <c r="G107" i="72"/>
  <c r="K196" i="14"/>
  <c r="B196" i="14"/>
  <c r="D196" i="14"/>
  <c r="C196" i="14"/>
  <c r="U104" i="14"/>
  <c r="V104" i="14" s="1"/>
  <c r="S104" i="14" s="1"/>
  <c r="T105" i="14" s="1"/>
  <c r="G79" i="69"/>
  <c r="A197" i="14"/>
  <c r="E196" i="14" a="1"/>
  <c r="E196" i="14" s="1"/>
  <c r="H196" i="70" a="1"/>
  <c r="B197" i="14" a="1"/>
  <c r="H196" i="68" a="1"/>
  <c r="K197" i="14" a="1"/>
  <c r="C197" i="14" a="1"/>
  <c r="D197" i="14" a="1"/>
  <c r="H79" i="69" a="1"/>
  <c r="N173" i="68" a="1"/>
  <c r="H107" i="72" a="1"/>
  <c r="N77" i="73" l="1"/>
  <c r="K77" i="73" s="1"/>
  <c r="K80" i="69"/>
  <c r="L73" i="72"/>
  <c r="H196" i="68"/>
  <c r="I196" i="68" s="1"/>
  <c r="F196" i="68" s="1"/>
  <c r="G197" i="68" s="1"/>
  <c r="H196" i="70"/>
  <c r="I196" i="70" s="1"/>
  <c r="F196" i="70" s="1"/>
  <c r="G197" i="70" s="1"/>
  <c r="H107" i="72"/>
  <c r="I107" i="72" s="1"/>
  <c r="F107" i="72" s="1"/>
  <c r="N173" i="68"/>
  <c r="O173" i="68" s="1"/>
  <c r="K197" i="14"/>
  <c r="C197" i="14"/>
  <c r="D197" i="14"/>
  <c r="B197" i="14"/>
  <c r="H79" i="69"/>
  <c r="S182" i="72"/>
  <c r="T183" i="72" s="1"/>
  <c r="A198" i="14"/>
  <c r="E197" i="14" a="1"/>
  <c r="E197" i="14" s="1"/>
  <c r="U105" i="14" a="1"/>
  <c r="C198" i="14" a="1"/>
  <c r="D198" i="14" a="1"/>
  <c r="B198" i="14" a="1"/>
  <c r="K198" i="14" a="1"/>
  <c r="H197" i="70" a="1"/>
  <c r="H197" i="68" a="1"/>
  <c r="L78" i="73" l="1"/>
  <c r="L81" i="69"/>
  <c r="M74" i="72"/>
  <c r="H197" i="70"/>
  <c r="I197" i="70" s="1"/>
  <c r="F197" i="70" s="1"/>
  <c r="G198" i="70" s="1"/>
  <c r="H197" i="68"/>
  <c r="I197" i="68" s="1"/>
  <c r="F197" i="68" s="1"/>
  <c r="G198" i="68" s="1"/>
  <c r="L173" i="68"/>
  <c r="G108" i="72"/>
  <c r="K198" i="14"/>
  <c r="D198" i="14"/>
  <c r="C198" i="14"/>
  <c r="B198" i="14"/>
  <c r="U105" i="14"/>
  <c r="V105" i="14" s="1"/>
  <c r="S105" i="14" s="1"/>
  <c r="T106" i="14" s="1"/>
  <c r="I79" i="69"/>
  <c r="F79" i="69" s="1"/>
  <c r="A199" i="14"/>
  <c r="E198" i="14" a="1"/>
  <c r="E198" i="14" s="1"/>
  <c r="B199" i="14" a="1"/>
  <c r="D199" i="14" a="1"/>
  <c r="U183" i="72" a="1"/>
  <c r="K199" i="14" a="1"/>
  <c r="H198" i="68" a="1"/>
  <c r="C199" i="14" a="1"/>
  <c r="H108" i="72" a="1"/>
  <c r="M78" i="73" a="1"/>
  <c r="N74" i="72" a="1"/>
  <c r="M81" i="69" a="1"/>
  <c r="H198" i="70" a="1"/>
  <c r="M78" i="73" l="1"/>
  <c r="M81" i="69"/>
  <c r="N81" i="69" s="1"/>
  <c r="U183" i="72"/>
  <c r="V183" i="72" s="1"/>
  <c r="N74" i="72"/>
  <c r="H108" i="72"/>
  <c r="I108" i="72" s="1"/>
  <c r="F108" i="72" s="1"/>
  <c r="H198" i="70"/>
  <c r="I198" i="70" s="1"/>
  <c r="F198" i="70" s="1"/>
  <c r="G199" i="70" s="1"/>
  <c r="H198" i="68"/>
  <c r="I198" i="68" s="1"/>
  <c r="F198" i="68" s="1"/>
  <c r="G199" i="68" s="1"/>
  <c r="M174" i="68"/>
  <c r="K199" i="14"/>
  <c r="B199" i="14"/>
  <c r="C199" i="14"/>
  <c r="D199" i="14"/>
  <c r="G80" i="69"/>
  <c r="A200" i="14"/>
  <c r="E199" i="14" a="1"/>
  <c r="E199" i="14" s="1"/>
  <c r="C200" i="14" a="1"/>
  <c r="K200" i="14" a="1"/>
  <c r="U106" i="14" a="1"/>
  <c r="B200" i="14" a="1"/>
  <c r="N174" i="68" a="1"/>
  <c r="D200" i="14" a="1"/>
  <c r="H80" i="69" a="1"/>
  <c r="H199" i="68" a="1"/>
  <c r="H199" i="70" a="1"/>
  <c r="N78" i="73" l="1"/>
  <c r="K78" i="73" s="1"/>
  <c r="K81" i="69"/>
  <c r="O74" i="72"/>
  <c r="N174" i="68"/>
  <c r="O174" i="68" s="1"/>
  <c r="H199" i="68"/>
  <c r="I199" i="68" s="1"/>
  <c r="F199" i="68" s="1"/>
  <c r="G200" i="68" s="1"/>
  <c r="H199" i="70"/>
  <c r="I199" i="70" s="1"/>
  <c r="F199" i="70" s="1"/>
  <c r="G200" i="70" s="1"/>
  <c r="G109" i="72"/>
  <c r="K200" i="14"/>
  <c r="C200" i="14"/>
  <c r="D200" i="14"/>
  <c r="B200" i="14"/>
  <c r="H80" i="69"/>
  <c r="U106" i="14"/>
  <c r="V106" i="14" s="1"/>
  <c r="S106" i="14" s="1"/>
  <c r="T107" i="14" s="1"/>
  <c r="S183" i="72"/>
  <c r="T184" i="72" s="1"/>
  <c r="A201" i="14"/>
  <c r="E200" i="14" a="1"/>
  <c r="E200" i="14" s="1"/>
  <c r="D201" i="14" a="1"/>
  <c r="C201" i="14" a="1"/>
  <c r="H200" i="68" a="1"/>
  <c r="B201" i="14" a="1"/>
  <c r="H200" i="70" a="1"/>
  <c r="K201" i="14" a="1"/>
  <c r="H109" i="72" a="1"/>
  <c r="L79" i="73" l="1"/>
  <c r="L82" i="69"/>
  <c r="L74" i="72"/>
  <c r="H200" i="68"/>
  <c r="I200" i="68" s="1"/>
  <c r="F200" i="68" s="1"/>
  <c r="G201" i="68" s="1"/>
  <c r="H109" i="72"/>
  <c r="I109" i="72" s="1"/>
  <c r="F109" i="72" s="1"/>
  <c r="H200" i="70"/>
  <c r="I200" i="70" s="1"/>
  <c r="F200" i="70" s="1"/>
  <c r="G201" i="70" s="1"/>
  <c r="L174" i="68"/>
  <c r="M175" i="68" s="1"/>
  <c r="K201" i="14"/>
  <c r="C201" i="14"/>
  <c r="D201" i="14"/>
  <c r="B201" i="14"/>
  <c r="I80" i="69"/>
  <c r="F80" i="69" s="1"/>
  <c r="A202" i="14"/>
  <c r="E201" i="14" a="1"/>
  <c r="E201" i="14" s="1"/>
  <c r="M82" i="69" a="1"/>
  <c r="K202" i="14" a="1"/>
  <c r="D202" i="14" a="1"/>
  <c r="U107" i="14" a="1"/>
  <c r="M79" i="73" a="1"/>
  <c r="U184" i="72" a="1"/>
  <c r="B202" i="14" a="1"/>
  <c r="C202" i="14" a="1"/>
  <c r="H201" i="68" a="1"/>
  <c r="H201" i="70" a="1"/>
  <c r="N175" i="68" a="1"/>
  <c r="M79" i="73" l="1"/>
  <c r="M82" i="69"/>
  <c r="N82" i="69" s="1"/>
  <c r="U184" i="72"/>
  <c r="V184" i="72" s="1"/>
  <c r="M75" i="72"/>
  <c r="N175" i="68"/>
  <c r="O175" i="68" s="1"/>
  <c r="H201" i="68"/>
  <c r="I201" i="68" s="1"/>
  <c r="F201" i="68" s="1"/>
  <c r="G202" i="68" s="1"/>
  <c r="H201" i="70"/>
  <c r="I201" i="70" s="1"/>
  <c r="F201" i="70" s="1"/>
  <c r="G202" i="70" s="1"/>
  <c r="G110" i="72"/>
  <c r="K202" i="14"/>
  <c r="B202" i="14"/>
  <c r="D202" i="14"/>
  <c r="C202" i="14"/>
  <c r="U107" i="14"/>
  <c r="V107" i="14" s="1"/>
  <c r="S107" i="14" s="1"/>
  <c r="T108" i="14" s="1"/>
  <c r="G81" i="69"/>
  <c r="H202" i="70" a="1"/>
  <c r="H202" i="68" a="1"/>
  <c r="H81" i="69" a="1"/>
  <c r="H110" i="72" a="1"/>
  <c r="N75" i="72" a="1"/>
  <c r="N79" i="73" l="1"/>
  <c r="K79" i="73" s="1"/>
  <c r="K82" i="69"/>
  <c r="N75" i="72"/>
  <c r="H202" i="68"/>
  <c r="I202" i="68" s="1"/>
  <c r="F202" i="68" s="1"/>
  <c r="G203" i="68" s="1"/>
  <c r="H110" i="72"/>
  <c r="I110" i="72" s="1"/>
  <c r="F110" i="72" s="1"/>
  <c r="H202" i="70"/>
  <c r="I202" i="70" s="1"/>
  <c r="F202" i="70" s="1"/>
  <c r="G203" i="70" s="1"/>
  <c r="L175" i="68"/>
  <c r="M176" i="68" s="1"/>
  <c r="H81" i="69"/>
  <c r="S184" i="72"/>
  <c r="T185" i="72" s="1"/>
  <c r="A203" i="14"/>
  <c r="E202" i="14" a="1"/>
  <c r="E202" i="14" s="1"/>
  <c r="C203" i="14" a="1"/>
  <c r="B203" i="14" a="1"/>
  <c r="D203" i="14" a="1"/>
  <c r="N176" i="68" a="1"/>
  <c r="U108" i="14" a="1"/>
  <c r="K203" i="14" a="1"/>
  <c r="H203" i="68" a="1"/>
  <c r="H203" i="70" a="1"/>
  <c r="L80" i="73" l="1"/>
  <c r="L83" i="69"/>
  <c r="O75" i="72"/>
  <c r="N176" i="68"/>
  <c r="O176" i="68" s="1"/>
  <c r="H203" i="68"/>
  <c r="I203" i="68" s="1"/>
  <c r="F203" i="68" s="1"/>
  <c r="G204" i="68" s="1"/>
  <c r="H203" i="70"/>
  <c r="I203" i="70" s="1"/>
  <c r="F203" i="70" s="1"/>
  <c r="G204" i="70" s="1"/>
  <c r="G111" i="72"/>
  <c r="K203" i="14"/>
  <c r="C203" i="14"/>
  <c r="D203" i="14"/>
  <c r="B203" i="14"/>
  <c r="U108" i="14"/>
  <c r="V108" i="14" s="1"/>
  <c r="S108" i="14" s="1"/>
  <c r="T109" i="14" s="1"/>
  <c r="I81" i="69"/>
  <c r="F81" i="69" s="1"/>
  <c r="A204" i="14"/>
  <c r="E203" i="14" a="1"/>
  <c r="E203" i="14" s="1"/>
  <c r="M80" i="73" a="1"/>
  <c r="B204" i="14" a="1"/>
  <c r="D204" i="14" a="1"/>
  <c r="H204" i="68" a="1"/>
  <c r="C204" i="14" a="1"/>
  <c r="M83" i="69" a="1"/>
  <c r="H204" i="70" a="1"/>
  <c r="H111" i="72" a="1"/>
  <c r="U185" i="72" a="1"/>
  <c r="M80" i="73" l="1"/>
  <c r="M83" i="69"/>
  <c r="N83" i="69" s="1"/>
  <c r="U185" i="72"/>
  <c r="V185" i="72" s="1"/>
  <c r="L75" i="72"/>
  <c r="H204" i="70"/>
  <c r="I204" i="70" s="1"/>
  <c r="F204" i="70" s="1"/>
  <c r="G205" i="70" s="1"/>
  <c r="H204" i="68"/>
  <c r="I204" i="68" s="1"/>
  <c r="F204" i="68" s="1"/>
  <c r="G205" i="68" s="1"/>
  <c r="H111" i="72"/>
  <c r="I111" i="72" s="1"/>
  <c r="F111" i="72" s="1"/>
  <c r="L176" i="68"/>
  <c r="M177" i="68" s="1"/>
  <c r="D204" i="14"/>
  <c r="B204" i="14"/>
  <c r="C204" i="14"/>
  <c r="G82" i="69"/>
  <c r="A205" i="14"/>
  <c r="E204" i="14" a="1"/>
  <c r="E204" i="14" s="1"/>
  <c r="D205" i="14" a="1"/>
  <c r="U109" i="14" a="1"/>
  <c r="N177" i="68" a="1"/>
  <c r="B205" i="14" a="1"/>
  <c r="H205" i="68" a="1"/>
  <c r="C205" i="14" a="1"/>
  <c r="H205" i="70" a="1"/>
  <c r="H82" i="69" a="1"/>
  <c r="N80" i="73" l="1"/>
  <c r="K80" i="73" s="1"/>
  <c r="K83" i="69"/>
  <c r="M76" i="72"/>
  <c r="N177" i="68"/>
  <c r="O177" i="68" s="1"/>
  <c r="H205" i="70"/>
  <c r="I205" i="70" s="1"/>
  <c r="F205" i="70" s="1"/>
  <c r="G206" i="70" s="1"/>
  <c r="H205" i="68"/>
  <c r="I205" i="68" s="1"/>
  <c r="F205" i="68" s="1"/>
  <c r="G206" i="68" s="1"/>
  <c r="G112" i="72"/>
  <c r="D205" i="14"/>
  <c r="B205" i="14"/>
  <c r="C205" i="14"/>
  <c r="H82" i="69"/>
  <c r="U109" i="14"/>
  <c r="V109" i="14" s="1"/>
  <c r="S109" i="14" s="1"/>
  <c r="T110" i="14" s="1"/>
  <c r="S185" i="72"/>
  <c r="T186" i="72" s="1"/>
  <c r="A206" i="14"/>
  <c r="E205" i="14" a="1"/>
  <c r="E205" i="14" s="1"/>
  <c r="D206" i="14" a="1"/>
  <c r="B206" i="14" a="1"/>
  <c r="H206" i="70" a="1"/>
  <c r="H206" i="68" a="1"/>
  <c r="K206" i="14" a="1"/>
  <c r="H112" i="72" a="1"/>
  <c r="C206" i="14" a="1"/>
  <c r="N76" i="72" a="1"/>
  <c r="L81" i="73" l="1"/>
  <c r="L84" i="69"/>
  <c r="N76" i="72"/>
  <c r="H112" i="72"/>
  <c r="I112" i="72" s="1"/>
  <c r="F112" i="72" s="1"/>
  <c r="H206" i="68"/>
  <c r="I206" i="68" s="1"/>
  <c r="F206" i="68" s="1"/>
  <c r="G207" i="68" s="1"/>
  <c r="H206" i="70"/>
  <c r="I206" i="70" s="1"/>
  <c r="F206" i="70" s="1"/>
  <c r="G207" i="70" s="1"/>
  <c r="L177" i="68"/>
  <c r="M178" i="68" s="1"/>
  <c r="K206" i="14"/>
  <c r="C206" i="14"/>
  <c r="B206" i="14"/>
  <c r="D206" i="14"/>
  <c r="I82" i="69"/>
  <c r="F82" i="69" s="1"/>
  <c r="A207" i="14"/>
  <c r="E206" i="14" a="1"/>
  <c r="E206" i="14" s="1"/>
  <c r="C207" i="14" a="1"/>
  <c r="M84" i="69" a="1"/>
  <c r="D207" i="14" a="1"/>
  <c r="U110" i="14" a="1"/>
  <c r="M81" i="73" a="1"/>
  <c r="B207" i="14" a="1"/>
  <c r="U186" i="72" a="1"/>
  <c r="K207" i="14" a="1"/>
  <c r="H207" i="68" a="1"/>
  <c r="N178" i="68" a="1"/>
  <c r="H207" i="70" a="1"/>
  <c r="M81" i="73" l="1"/>
  <c r="M84" i="69"/>
  <c r="N84" i="69" s="1"/>
  <c r="U186" i="72"/>
  <c r="V186" i="72" s="1"/>
  <c r="O76" i="72"/>
  <c r="N178" i="68"/>
  <c r="O178" i="68" s="1"/>
  <c r="H207" i="70"/>
  <c r="I207" i="70" s="1"/>
  <c r="F207" i="70" s="1"/>
  <c r="G208" i="70" s="1"/>
  <c r="H207" i="68"/>
  <c r="I207" i="68" s="1"/>
  <c r="F207" i="68" s="1"/>
  <c r="G208" i="68" s="1"/>
  <c r="G113" i="72"/>
  <c r="K207" i="14"/>
  <c r="D207" i="14"/>
  <c r="B207" i="14"/>
  <c r="C207" i="14"/>
  <c r="U110" i="14"/>
  <c r="V110" i="14" s="1"/>
  <c r="S110" i="14" s="1"/>
  <c r="T111" i="14" s="1"/>
  <c r="G83" i="69"/>
  <c r="A208" i="14"/>
  <c r="E207" i="14" a="1"/>
  <c r="E207" i="14" s="1"/>
  <c r="K208" i="14" a="1"/>
  <c r="B208" i="14" a="1"/>
  <c r="H83" i="69" a="1"/>
  <c r="D208" i="14" a="1"/>
  <c r="C208" i="14" a="1"/>
  <c r="H208" i="68" a="1"/>
  <c r="H208" i="70" a="1"/>
  <c r="H113" i="72" a="1"/>
  <c r="N81" i="73" l="1"/>
  <c r="K81" i="73" s="1"/>
  <c r="K84" i="69"/>
  <c r="L76" i="72"/>
  <c r="H208" i="68"/>
  <c r="I208" i="68" s="1"/>
  <c r="F208" i="68" s="1"/>
  <c r="G209" i="68" s="1"/>
  <c r="H113" i="72"/>
  <c r="I113" i="72" s="1"/>
  <c r="F113" i="72" s="1"/>
  <c r="H208" i="70"/>
  <c r="I208" i="70" s="1"/>
  <c r="F208" i="70" s="1"/>
  <c r="G209" i="70" s="1"/>
  <c r="L178" i="68"/>
  <c r="M179" i="68" s="1"/>
  <c r="K208" i="14"/>
  <c r="D208" i="14"/>
  <c r="B208" i="14"/>
  <c r="C208" i="14"/>
  <c r="H83" i="69"/>
  <c r="S186" i="72"/>
  <c r="T187" i="72" s="1"/>
  <c r="A209" i="14"/>
  <c r="E208" i="14" a="1"/>
  <c r="E208" i="14" s="1"/>
  <c r="B209" i="14" a="1"/>
  <c r="D209" i="14" a="1"/>
  <c r="K209" i="14" a="1"/>
  <c r="U111" i="14" a="1"/>
  <c r="H209" i="68" a="1"/>
  <c r="C209" i="14" a="1"/>
  <c r="N179" i="68" a="1"/>
  <c r="H209" i="70" a="1"/>
  <c r="L82" i="73" l="1"/>
  <c r="L85" i="69"/>
  <c r="M77" i="72"/>
  <c r="N179" i="68"/>
  <c r="O179" i="68" s="1"/>
  <c r="H209" i="68"/>
  <c r="I209" i="68" s="1"/>
  <c r="F209" i="68" s="1"/>
  <c r="G210" i="68" s="1"/>
  <c r="H209" i="70"/>
  <c r="I209" i="70" s="1"/>
  <c r="F209" i="70" s="1"/>
  <c r="G210" i="70" s="1"/>
  <c r="G114" i="72"/>
  <c r="K209" i="14"/>
  <c r="C209" i="14"/>
  <c r="B209" i="14"/>
  <c r="D209" i="14"/>
  <c r="U111" i="14"/>
  <c r="V111" i="14" s="1"/>
  <c r="S111" i="14" s="1"/>
  <c r="T112" i="14" s="1"/>
  <c r="I83" i="69"/>
  <c r="F83" i="69" s="1"/>
  <c r="A210" i="14"/>
  <c r="E209" i="14" a="1"/>
  <c r="E209" i="14" s="1"/>
  <c r="M85" i="69" a="1"/>
  <c r="U187" i="72" a="1"/>
  <c r="K210" i="14" a="1"/>
  <c r="D210" i="14" a="1"/>
  <c r="B210" i="14" a="1"/>
  <c r="M82" i="73" a="1"/>
  <c r="N77" i="72" a="1"/>
  <c r="C210" i="14" a="1"/>
  <c r="H210" i="68" a="1"/>
  <c r="H210" i="70" a="1"/>
  <c r="H114" i="72" a="1"/>
  <c r="M82" i="73" l="1"/>
  <c r="M85" i="69"/>
  <c r="N85" i="69" s="1"/>
  <c r="U187" i="72"/>
  <c r="V187" i="72" s="1"/>
  <c r="N77" i="72"/>
  <c r="H210" i="68"/>
  <c r="I210" i="68" s="1"/>
  <c r="F210" i="68" s="1"/>
  <c r="H114" i="72"/>
  <c r="I114" i="72" s="1"/>
  <c r="F114" i="72" s="1"/>
  <c r="H210" i="70"/>
  <c r="I210" i="70" s="1"/>
  <c r="F210" i="70" s="1"/>
  <c r="G211" i="70" s="1"/>
  <c r="L179" i="68"/>
  <c r="M180" i="68" s="1"/>
  <c r="K210" i="14"/>
  <c r="D210" i="14"/>
  <c r="C210" i="14"/>
  <c r="B210" i="14"/>
  <c r="G84" i="69"/>
  <c r="A211" i="14"/>
  <c r="E210" i="14" a="1"/>
  <c r="E210" i="14" s="1"/>
  <c r="H211" i="70" a="1"/>
  <c r="C211" i="14" a="1"/>
  <c r="H84" i="69" a="1"/>
  <c r="D211" i="14" a="1"/>
  <c r="N180" i="68" a="1"/>
  <c r="B211" i="14" a="1"/>
  <c r="U112" i="14" a="1"/>
  <c r="N82" i="73" l="1"/>
  <c r="K82" i="73" s="1"/>
  <c r="K85" i="69"/>
  <c r="O77" i="72"/>
  <c r="N180" i="68"/>
  <c r="O180" i="68" s="1"/>
  <c r="H211" i="70"/>
  <c r="I211" i="70" s="1"/>
  <c r="F211" i="70" s="1"/>
  <c r="G212" i="70" s="1"/>
  <c r="G211" i="68"/>
  <c r="G115" i="72"/>
  <c r="C211" i="14"/>
  <c r="D211" i="14"/>
  <c r="B211" i="14"/>
  <c r="H84" i="69"/>
  <c r="U112" i="14"/>
  <c r="V112" i="14" s="1"/>
  <c r="S112" i="14" s="1"/>
  <c r="T113" i="14" s="1"/>
  <c r="S187" i="72"/>
  <c r="T188" i="72" s="1"/>
  <c r="A212" i="14"/>
  <c r="E211" i="14" a="1"/>
  <c r="E211" i="14" s="1"/>
  <c r="C212" i="14" a="1"/>
  <c r="B212" i="14" a="1"/>
  <c r="H115" i="72" a="1"/>
  <c r="D212" i="14" a="1"/>
  <c r="H212" i="70" a="1"/>
  <c r="H211" i="68" a="1"/>
  <c r="L83" i="73" l="1"/>
  <c r="L86" i="69"/>
  <c r="L77" i="72"/>
  <c r="H212" i="70"/>
  <c r="I212" i="70" s="1"/>
  <c r="F212" i="70" s="1"/>
  <c r="G213" i="70" s="1"/>
  <c r="H115" i="72"/>
  <c r="I115" i="72" s="1"/>
  <c r="F115" i="72" s="1"/>
  <c r="H211" i="68"/>
  <c r="I211" i="68" s="1"/>
  <c r="F211" i="68" s="1"/>
  <c r="G212" i="68" s="1"/>
  <c r="L180" i="68"/>
  <c r="M181" i="68" s="1"/>
  <c r="B212" i="14"/>
  <c r="C212" i="14"/>
  <c r="D212" i="14"/>
  <c r="I84" i="69"/>
  <c r="F84" i="69" s="1"/>
  <c r="A213" i="14"/>
  <c r="E212" i="14" a="1"/>
  <c r="E212" i="14" s="1"/>
  <c r="D213" i="14" a="1"/>
  <c r="B213" i="14" a="1"/>
  <c r="U188" i="72" a="1"/>
  <c r="M83" i="73" a="1"/>
  <c r="H212" i="68" a="1"/>
  <c r="H213" i="70" a="1"/>
  <c r="C213" i="14" a="1"/>
  <c r="U113" i="14" a="1"/>
  <c r="M86" i="69" a="1"/>
  <c r="N181" i="68" a="1"/>
  <c r="M83" i="73" l="1"/>
  <c r="M86" i="69"/>
  <c r="N86" i="69" s="1"/>
  <c r="U188" i="72"/>
  <c r="V188" i="72" s="1"/>
  <c r="M78" i="72"/>
  <c r="N181" i="68"/>
  <c r="O181" i="68" s="1"/>
  <c r="H213" i="70"/>
  <c r="I213" i="70" s="1"/>
  <c r="F213" i="70" s="1"/>
  <c r="G214" i="70" s="1"/>
  <c r="H212" i="68"/>
  <c r="I212" i="68" s="1"/>
  <c r="F212" i="68" s="1"/>
  <c r="G116" i="72"/>
  <c r="C213" i="14"/>
  <c r="D213" i="14"/>
  <c r="B213" i="14"/>
  <c r="U113" i="14"/>
  <c r="V113" i="14" s="1"/>
  <c r="S113" i="14" s="1"/>
  <c r="T114" i="14" s="1"/>
  <c r="G85" i="69"/>
  <c r="A214" i="14"/>
  <c r="E213" i="14" a="1"/>
  <c r="E213" i="14" s="1"/>
  <c r="D214" i="14" a="1"/>
  <c r="C214" i="14" a="1"/>
  <c r="B214" i="14" a="1"/>
  <c r="H85" i="69" a="1"/>
  <c r="N78" i="72" a="1"/>
  <c r="H214" i="70" a="1"/>
  <c r="H116" i="72" a="1"/>
  <c r="N83" i="73" l="1"/>
  <c r="K83" i="73" s="1"/>
  <c r="K86" i="69"/>
  <c r="N78" i="72"/>
  <c r="H214" i="70"/>
  <c r="I214" i="70" s="1"/>
  <c r="F214" i="70" s="1"/>
  <c r="G215" i="70" s="1"/>
  <c r="H116" i="72"/>
  <c r="I116" i="72" s="1"/>
  <c r="F116" i="72" s="1"/>
  <c r="L181" i="68"/>
  <c r="M182" i="68" s="1"/>
  <c r="G213" i="68"/>
  <c r="B214" i="14"/>
  <c r="D214" i="14"/>
  <c r="C214" i="14"/>
  <c r="H85" i="69"/>
  <c r="S188" i="72"/>
  <c r="T189" i="72" s="1"/>
  <c r="A215" i="14"/>
  <c r="E214" i="14" a="1"/>
  <c r="E214" i="14" s="1"/>
  <c r="U114" i="14" a="1"/>
  <c r="K215" i="14" a="1"/>
  <c r="C215" i="14" a="1"/>
  <c r="D215" i="14" a="1"/>
  <c r="B215" i="14" a="1"/>
  <c r="N182" i="68" a="1"/>
  <c r="H213" i="68" a="1"/>
  <c r="H215" i="70" a="1"/>
  <c r="L84" i="73" l="1"/>
  <c r="L87" i="69"/>
  <c r="O78" i="72"/>
  <c r="H213" i="68"/>
  <c r="I213" i="68" s="1"/>
  <c r="F213" i="68" s="1"/>
  <c r="G214" i="68" s="1"/>
  <c r="H215" i="70"/>
  <c r="I215" i="70" s="1"/>
  <c r="F215" i="70" s="1"/>
  <c r="G216" i="70" s="1"/>
  <c r="N182" i="68"/>
  <c r="O182" i="68" s="1"/>
  <c r="G117" i="72"/>
  <c r="K215" i="14"/>
  <c r="B215" i="14"/>
  <c r="D215" i="14"/>
  <c r="C215" i="14"/>
  <c r="U114" i="14"/>
  <c r="V114" i="14" s="1"/>
  <c r="S114" i="14" s="1"/>
  <c r="T115" i="14" s="1"/>
  <c r="I85" i="69"/>
  <c r="F85" i="69" s="1"/>
  <c r="A216" i="14"/>
  <c r="E215" i="14" a="1"/>
  <c r="E215" i="14" s="1"/>
  <c r="M84" i="73" a="1"/>
  <c r="M87" i="69" a="1"/>
  <c r="C216" i="14" a="1"/>
  <c r="H214" i="68" a="1"/>
  <c r="K216" i="14" a="1"/>
  <c r="H216" i="70" a="1"/>
  <c r="H117" i="72" a="1"/>
  <c r="B216" i="14" a="1"/>
  <c r="D216" i="14" a="1"/>
  <c r="U189" i="72" a="1"/>
  <c r="M84" i="73" l="1"/>
  <c r="M87" i="69"/>
  <c r="N87" i="69" s="1"/>
  <c r="U189" i="72"/>
  <c r="V189" i="72" s="1"/>
  <c r="L78" i="72"/>
  <c r="H214" i="68"/>
  <c r="I214" i="68" s="1"/>
  <c r="F214" i="68" s="1"/>
  <c r="G215" i="68" s="1"/>
  <c r="H117" i="72"/>
  <c r="I117" i="72" s="1"/>
  <c r="F117" i="72" s="1"/>
  <c r="H216" i="70"/>
  <c r="I216" i="70" s="1"/>
  <c r="F216" i="70" s="1"/>
  <c r="G217" i="70" s="1"/>
  <c r="L182" i="68"/>
  <c r="M183" i="68" s="1"/>
  <c r="K216" i="14"/>
  <c r="C216" i="14"/>
  <c r="B216" i="14"/>
  <c r="D216" i="14"/>
  <c r="G86" i="69"/>
  <c r="A217" i="14"/>
  <c r="E216" i="14" a="1"/>
  <c r="E216" i="14" s="1"/>
  <c r="U115" i="14" a="1"/>
  <c r="C217" i="14" a="1"/>
  <c r="D217" i="14" a="1"/>
  <c r="H215" i="68" a="1"/>
  <c r="B217" i="14" a="1"/>
  <c r="K217" i="14" a="1"/>
  <c r="H86" i="69" a="1"/>
  <c r="H217" i="70" a="1"/>
  <c r="N183" i="68" a="1"/>
  <c r="N84" i="73" l="1"/>
  <c r="K84" i="73" s="1"/>
  <c r="K87" i="69"/>
  <c r="M79" i="72"/>
  <c r="H215" i="68"/>
  <c r="I215" i="68" s="1"/>
  <c r="F215" i="68" s="1"/>
  <c r="G216" i="68" s="1"/>
  <c r="N183" i="68"/>
  <c r="O183" i="68" s="1"/>
  <c r="H217" i="70"/>
  <c r="I217" i="70" s="1"/>
  <c r="F217" i="70" s="1"/>
  <c r="G218" i="70" s="1"/>
  <c r="G118" i="72"/>
  <c r="K217" i="14"/>
  <c r="C217" i="14"/>
  <c r="D217" i="14"/>
  <c r="B217" i="14"/>
  <c r="H86" i="69"/>
  <c r="U115" i="14"/>
  <c r="V115" i="14" s="1"/>
  <c r="S115" i="14" s="1"/>
  <c r="T116" i="14" s="1"/>
  <c r="S189" i="72"/>
  <c r="T190" i="72" s="1"/>
  <c r="A218" i="14"/>
  <c r="E217" i="14" a="1"/>
  <c r="E217" i="14" s="1"/>
  <c r="D218" i="14" a="1"/>
  <c r="C218" i="14" a="1"/>
  <c r="H216" i="68" a="1"/>
  <c r="B218" i="14" a="1"/>
  <c r="N79" i="72" a="1"/>
  <c r="H218" i="70" a="1"/>
  <c r="H118" i="72" a="1"/>
  <c r="L85" i="73" l="1"/>
  <c r="L88" i="69"/>
  <c r="N79" i="72"/>
  <c r="H118" i="72"/>
  <c r="I118" i="72" s="1"/>
  <c r="F118" i="72" s="1"/>
  <c r="H216" i="68"/>
  <c r="I216" i="68" s="1"/>
  <c r="F216" i="68" s="1"/>
  <c r="H218" i="70"/>
  <c r="I218" i="70" s="1"/>
  <c r="F218" i="70" s="1"/>
  <c r="G219" i="70" s="1"/>
  <c r="L183" i="68"/>
  <c r="M184" i="68" s="1"/>
  <c r="B218" i="14"/>
  <c r="D218" i="14"/>
  <c r="C218" i="14"/>
  <c r="I86" i="69"/>
  <c r="F86" i="69" s="1"/>
  <c r="A219" i="14"/>
  <c r="E218" i="14" a="1"/>
  <c r="E218" i="14" s="1"/>
  <c r="U190" i="72" a="1"/>
  <c r="U116" i="14" a="1"/>
  <c r="D219" i="14" a="1"/>
  <c r="C219" i="14" a="1"/>
  <c r="B219" i="14" a="1"/>
  <c r="H219" i="70" a="1"/>
  <c r="M85" i="73" a="1"/>
  <c r="M88" i="69" a="1"/>
  <c r="N184" i="68" a="1"/>
  <c r="M85" i="73" l="1"/>
  <c r="M88" i="69"/>
  <c r="N88" i="69" s="1"/>
  <c r="U190" i="72"/>
  <c r="V190" i="72" s="1"/>
  <c r="O79" i="72"/>
  <c r="N184" i="68"/>
  <c r="O184" i="68" s="1"/>
  <c r="H219" i="70"/>
  <c r="I219" i="70" s="1"/>
  <c r="F219" i="70" s="1"/>
  <c r="G220" i="70" s="1"/>
  <c r="G217" i="68"/>
  <c r="G119" i="72"/>
  <c r="B219" i="14"/>
  <c r="D219" i="14"/>
  <c r="C219" i="14"/>
  <c r="U116" i="14"/>
  <c r="V116" i="14" s="1"/>
  <c r="S116" i="14" s="1"/>
  <c r="T117" i="14" s="1"/>
  <c r="G87" i="69"/>
  <c r="H87" i="69" a="1"/>
  <c r="H220" i="70" a="1"/>
  <c r="H217" i="68" a="1"/>
  <c r="H119" i="72" a="1"/>
  <c r="N85" i="73" l="1"/>
  <c r="K85" i="73" s="1"/>
  <c r="K88" i="69"/>
  <c r="L79" i="72"/>
  <c r="H119" i="72"/>
  <c r="I119" i="72" s="1"/>
  <c r="F119" i="72" s="1"/>
  <c r="H217" i="68"/>
  <c r="I217" i="68" s="1"/>
  <c r="F217" i="68" s="1"/>
  <c r="G218" i="68" s="1"/>
  <c r="H220" i="70"/>
  <c r="I220" i="70" s="1"/>
  <c r="F220" i="70" s="1"/>
  <c r="G221" i="70" s="1"/>
  <c r="L184" i="68"/>
  <c r="M185" i="68" s="1"/>
  <c r="H87" i="69"/>
  <c r="S190" i="72"/>
  <c r="T191" i="72" s="1"/>
  <c r="A220" i="14"/>
  <c r="E219" i="14" a="1"/>
  <c r="E219" i="14" s="1"/>
  <c r="C220" i="14" a="1"/>
  <c r="D220" i="14" a="1"/>
  <c r="H221" i="70" a="1"/>
  <c r="N185" i="68" a="1"/>
  <c r="B220" i="14" a="1"/>
  <c r="U117" i="14" a="1"/>
  <c r="H218" i="68" a="1"/>
  <c r="L86" i="73" l="1"/>
  <c r="L89" i="69"/>
  <c r="M80" i="72"/>
  <c r="N185" i="68"/>
  <c r="O185" i="68" s="1"/>
  <c r="H221" i="70"/>
  <c r="I221" i="70" s="1"/>
  <c r="F221" i="70" s="1"/>
  <c r="G222" i="70" s="1"/>
  <c r="H218" i="68"/>
  <c r="I218" i="68" s="1"/>
  <c r="F218" i="68" s="1"/>
  <c r="G219" i="68" s="1"/>
  <c r="G120" i="72"/>
  <c r="B220" i="14"/>
  <c r="D220" i="14"/>
  <c r="C220" i="14"/>
  <c r="U117" i="14"/>
  <c r="V117" i="14" s="1"/>
  <c r="S117" i="14" s="1"/>
  <c r="T118" i="14" s="1"/>
  <c r="I87" i="69"/>
  <c r="F87" i="69" s="1"/>
  <c r="A221" i="14"/>
  <c r="E220" i="14" a="1"/>
  <c r="E220" i="14" s="1"/>
  <c r="D221" i="14" a="1"/>
  <c r="B221" i="14" a="1"/>
  <c r="N80" i="72" a="1"/>
  <c r="U191" i="72" a="1"/>
  <c r="C221" i="14" a="1"/>
  <c r="M86" i="73" a="1"/>
  <c r="H222" i="70" a="1"/>
  <c r="M89" i="69" a="1"/>
  <c r="H219" i="68" a="1"/>
  <c r="H120" i="72" a="1"/>
  <c r="M86" i="73" l="1"/>
  <c r="M89" i="69"/>
  <c r="N89" i="69" s="1"/>
  <c r="U191" i="72"/>
  <c r="V191" i="72" s="1"/>
  <c r="N80" i="72"/>
  <c r="H120" i="72"/>
  <c r="I120" i="72" s="1"/>
  <c r="F120" i="72" s="1"/>
  <c r="H219" i="68"/>
  <c r="I219" i="68" s="1"/>
  <c r="F219" i="68" s="1"/>
  <c r="G220" i="68" s="1"/>
  <c r="H222" i="70"/>
  <c r="I222" i="70" s="1"/>
  <c r="F222" i="70" s="1"/>
  <c r="G223" i="70" s="1"/>
  <c r="L185" i="68"/>
  <c r="M186" i="68" s="1"/>
  <c r="B221" i="14"/>
  <c r="D221" i="14"/>
  <c r="C221" i="14"/>
  <c r="G88" i="69"/>
  <c r="A222" i="14"/>
  <c r="E221" i="14" a="1"/>
  <c r="E221" i="14" s="1"/>
  <c r="K222" i="14" a="1"/>
  <c r="D222" i="14" a="1"/>
  <c r="U118" i="14" a="1"/>
  <c r="B222" i="14" a="1"/>
  <c r="C222" i="14" a="1"/>
  <c r="N186" i="68" a="1"/>
  <c r="H223" i="70" a="1"/>
  <c r="H88" i="69" a="1"/>
  <c r="H220" i="68" a="1"/>
  <c r="N86" i="73" l="1"/>
  <c r="K86" i="73" s="1"/>
  <c r="K89" i="69"/>
  <c r="O80" i="72"/>
  <c r="H220" i="68"/>
  <c r="I220" i="68" s="1"/>
  <c r="F220" i="68" s="1"/>
  <c r="G221" i="68" s="1"/>
  <c r="N186" i="68"/>
  <c r="O186" i="68" s="1"/>
  <c r="H223" i="70"/>
  <c r="I223" i="70" s="1"/>
  <c r="F223" i="70" s="1"/>
  <c r="G224" i="70" s="1"/>
  <c r="G121" i="72"/>
  <c r="K222" i="14"/>
  <c r="C222" i="14"/>
  <c r="D222" i="14"/>
  <c r="B222" i="14"/>
  <c r="H88" i="69"/>
  <c r="U118" i="14"/>
  <c r="V118" i="14" s="1"/>
  <c r="S118" i="14" s="1"/>
  <c r="T119" i="14" s="1"/>
  <c r="S191" i="72"/>
  <c r="T192" i="72" s="1"/>
  <c r="A223" i="14"/>
  <c r="E222" i="14" a="1"/>
  <c r="E222" i="14" s="1"/>
  <c r="H224" i="70" a="1"/>
  <c r="K223" i="14" a="1"/>
  <c r="D223" i="14" a="1"/>
  <c r="B223" i="14" a="1"/>
  <c r="H221" i="68" a="1"/>
  <c r="H121" i="72" a="1"/>
  <c r="C223" i="14" a="1"/>
  <c r="L87" i="73" l="1"/>
  <c r="L90" i="69"/>
  <c r="L80" i="72"/>
  <c r="H121" i="72"/>
  <c r="I121" i="72" s="1"/>
  <c r="F121" i="72" s="1"/>
  <c r="H221" i="68"/>
  <c r="I221" i="68" s="1"/>
  <c r="F221" i="68" s="1"/>
  <c r="G222" i="68" s="1"/>
  <c r="H224" i="70"/>
  <c r="I224" i="70" s="1"/>
  <c r="F224" i="70" s="1"/>
  <c r="G225" i="70" s="1"/>
  <c r="L186" i="68"/>
  <c r="M187" i="68" s="1"/>
  <c r="K223" i="14"/>
  <c r="D223" i="14"/>
  <c r="B223" i="14"/>
  <c r="C223" i="14"/>
  <c r="I88" i="69"/>
  <c r="F88" i="69" s="1"/>
  <c r="A224" i="14"/>
  <c r="E223" i="14" a="1"/>
  <c r="E223" i="14" s="1"/>
  <c r="C224" i="14" a="1"/>
  <c r="K224" i="14" a="1"/>
  <c r="U192" i="72" a="1"/>
  <c r="M87" i="73" a="1"/>
  <c r="D224" i="14" a="1"/>
  <c r="H225" i="70" a="1"/>
  <c r="U119" i="14" a="1"/>
  <c r="M90" i="69" a="1"/>
  <c r="B224" i="14" a="1"/>
  <c r="H222" i="68" a="1"/>
  <c r="N187" i="68" a="1"/>
  <c r="M87" i="73" l="1"/>
  <c r="M90" i="69"/>
  <c r="N90" i="69" s="1"/>
  <c r="U192" i="72"/>
  <c r="V192" i="72" s="1"/>
  <c r="M81" i="72"/>
  <c r="N187" i="68"/>
  <c r="O187" i="68" s="1"/>
  <c r="H222" i="68"/>
  <c r="I222" i="68" s="1"/>
  <c r="F222" i="68" s="1"/>
  <c r="G223" i="68" s="1"/>
  <c r="H225" i="70"/>
  <c r="I225" i="70" s="1"/>
  <c r="F225" i="70" s="1"/>
  <c r="G226" i="70" s="1"/>
  <c r="G122" i="72"/>
  <c r="K224" i="14"/>
  <c r="C224" i="14"/>
  <c r="B224" i="14"/>
  <c r="D224" i="14"/>
  <c r="U119" i="14"/>
  <c r="V119" i="14" s="1"/>
  <c r="S119" i="14" s="1"/>
  <c r="T120" i="14" s="1"/>
  <c r="G89" i="69"/>
  <c r="A225" i="14"/>
  <c r="E224" i="14" a="1"/>
  <c r="E224" i="14" s="1"/>
  <c r="C225" i="14" a="1"/>
  <c r="D225" i="14" a="1"/>
  <c r="B225" i="14" a="1"/>
  <c r="H89" i="69" a="1"/>
  <c r="H226" i="70" a="1"/>
  <c r="N81" i="72" a="1"/>
  <c r="H122" i="72" a="1"/>
  <c r="H223" i="68" a="1"/>
  <c r="N87" i="73" l="1"/>
  <c r="K87" i="73" s="1"/>
  <c r="K90" i="69"/>
  <c r="N81" i="72"/>
  <c r="H122" i="72"/>
  <c r="I122" i="72" s="1"/>
  <c r="F122" i="72" s="1"/>
  <c r="H226" i="70"/>
  <c r="I226" i="70" s="1"/>
  <c r="F226" i="70" s="1"/>
  <c r="G227" i="70" s="1"/>
  <c r="H223" i="68"/>
  <c r="I223" i="68" s="1"/>
  <c r="F223" i="68" s="1"/>
  <c r="G224" i="68" s="1"/>
  <c r="L187" i="68"/>
  <c r="M188" i="68" s="1"/>
  <c r="D225" i="14"/>
  <c r="C225" i="14"/>
  <c r="B225" i="14"/>
  <c r="H89" i="69"/>
  <c r="S192" i="72"/>
  <c r="T193" i="72" s="1"/>
  <c r="U120" i="14" a="1"/>
  <c r="N188" i="68" a="1"/>
  <c r="H224" i="68" a="1"/>
  <c r="H227" i="70" a="1"/>
  <c r="L88" i="73" l="1"/>
  <c r="L91" i="69"/>
  <c r="O81" i="72"/>
  <c r="H227" i="70"/>
  <c r="I227" i="70" s="1"/>
  <c r="F227" i="70" s="1"/>
  <c r="G228" i="70" s="1"/>
  <c r="N188" i="68"/>
  <c r="O188" i="68" s="1"/>
  <c r="H224" i="68"/>
  <c r="I224" i="68" s="1"/>
  <c r="F224" i="68" s="1"/>
  <c r="G225" i="68" s="1"/>
  <c r="G123" i="72"/>
  <c r="U120" i="14"/>
  <c r="V120" i="14" s="1"/>
  <c r="S120" i="14" s="1"/>
  <c r="T121" i="14" s="1"/>
  <c r="I89" i="69"/>
  <c r="F89" i="69" s="1"/>
  <c r="U193" i="72" a="1"/>
  <c r="M91" i="69" a="1"/>
  <c r="M88" i="73" a="1"/>
  <c r="H228" i="70" a="1"/>
  <c r="H225" i="68" a="1"/>
  <c r="H123" i="72" a="1"/>
  <c r="M88" i="73" l="1"/>
  <c r="M91" i="69"/>
  <c r="N91" i="69" s="1"/>
  <c r="U193" i="72"/>
  <c r="V193" i="72" s="1"/>
  <c r="L81" i="72"/>
  <c r="H123" i="72"/>
  <c r="I123" i="72" s="1"/>
  <c r="F123" i="72" s="1"/>
  <c r="H228" i="70"/>
  <c r="I228" i="70" s="1"/>
  <c r="F228" i="70" s="1"/>
  <c r="G229" i="70" s="1"/>
  <c r="H225" i="68"/>
  <c r="I225" i="68" s="1"/>
  <c r="F225" i="68" s="1"/>
  <c r="G226" i="68" s="1"/>
  <c r="L188" i="68"/>
  <c r="M189" i="68" s="1"/>
  <c r="G90" i="69"/>
  <c r="A226" i="14"/>
  <c r="E225" i="14" a="1"/>
  <c r="E225" i="14" s="1"/>
  <c r="B226" i="14" a="1"/>
  <c r="C226" i="14" a="1"/>
  <c r="U121" i="14" a="1"/>
  <c r="D226" i="14" a="1"/>
  <c r="H229" i="70" a="1"/>
  <c r="H90" i="69" a="1"/>
  <c r="H226" i="68" a="1"/>
  <c r="N189" i="68" a="1"/>
  <c r="N88" i="73" l="1"/>
  <c r="K88" i="73" s="1"/>
  <c r="K91" i="69"/>
  <c r="M82" i="72"/>
  <c r="H226" i="68"/>
  <c r="I226" i="68" s="1"/>
  <c r="F226" i="68" s="1"/>
  <c r="G227" i="68" s="1"/>
  <c r="H229" i="70"/>
  <c r="I229" i="70" s="1"/>
  <c r="F229" i="70" s="1"/>
  <c r="G230" i="70" s="1"/>
  <c r="N189" i="68"/>
  <c r="O189" i="68" s="1"/>
  <c r="G124" i="72"/>
  <c r="D226" i="14"/>
  <c r="C226" i="14"/>
  <c r="B226" i="14"/>
  <c r="H90" i="69"/>
  <c r="U121" i="14"/>
  <c r="V121" i="14" s="1"/>
  <c r="S121" i="14" s="1"/>
  <c r="T122" i="14" s="1"/>
  <c r="S193" i="72"/>
  <c r="T194" i="72" s="1"/>
  <c r="A227" i="14"/>
  <c r="E226" i="14" a="1"/>
  <c r="E226" i="14" s="1"/>
  <c r="D227" i="14" a="1"/>
  <c r="N82" i="72" a="1"/>
  <c r="B227" i="14" a="1"/>
  <c r="C227" i="14" a="1"/>
  <c r="H227" i="68" a="1"/>
  <c r="H230" i="70" a="1"/>
  <c r="H124" i="72" a="1"/>
  <c r="L89" i="73" l="1"/>
  <c r="L92" i="69"/>
  <c r="N82" i="72"/>
  <c r="H227" i="68"/>
  <c r="I227" i="68" s="1"/>
  <c r="F227" i="68" s="1"/>
  <c r="G228" i="68" s="1"/>
  <c r="H230" i="70"/>
  <c r="I230" i="70" s="1"/>
  <c r="F230" i="70" s="1"/>
  <c r="G231" i="70" s="1"/>
  <c r="G14" i="70" s="1"/>
  <c r="H124" i="72"/>
  <c r="I124" i="72" s="1"/>
  <c r="F124" i="72" s="1"/>
  <c r="L189" i="68"/>
  <c r="M190" i="68" s="1"/>
  <c r="C227" i="14"/>
  <c r="D227" i="14"/>
  <c r="B227" i="14"/>
  <c r="I90" i="69"/>
  <c r="F90" i="69" s="1"/>
  <c r="A228" i="14"/>
  <c r="E227" i="14" a="1"/>
  <c r="E227" i="14" s="1"/>
  <c r="D228" i="14" a="1"/>
  <c r="B228" i="14" a="1"/>
  <c r="M89" i="73" a="1"/>
  <c r="U194" i="72" a="1"/>
  <c r="C228" i="14" a="1"/>
  <c r="M92" i="69" a="1"/>
  <c r="H228" i="68" a="1"/>
  <c r="U122" i="14" a="1"/>
  <c r="N190" i="68" a="1"/>
  <c r="M89" i="73" l="1"/>
  <c r="M92" i="69"/>
  <c r="N92" i="69" s="1"/>
  <c r="U194" i="72"/>
  <c r="V194" i="72" s="1"/>
  <c r="O82" i="72"/>
  <c r="N190" i="68"/>
  <c r="O190" i="68" s="1"/>
  <c r="H228" i="68"/>
  <c r="I228" i="68" s="1"/>
  <c r="F228" i="68" s="1"/>
  <c r="G229" i="68" s="1"/>
  <c r="G125" i="72"/>
  <c r="D40" i="27"/>
  <c r="E40" i="27" s="1"/>
  <c r="C228" i="14"/>
  <c r="D228" i="14"/>
  <c r="B228" i="14"/>
  <c r="U122" i="14"/>
  <c r="V122" i="14" s="1"/>
  <c r="S122" i="14" s="1"/>
  <c r="T123" i="14" s="1"/>
  <c r="G91" i="69"/>
  <c r="A229" i="14"/>
  <c r="E228" i="14" a="1"/>
  <c r="E228" i="14" s="1"/>
  <c r="B229" i="14" a="1"/>
  <c r="H91" i="69" a="1"/>
  <c r="D229" i="14" a="1"/>
  <c r="C229" i="14" a="1"/>
  <c r="H231" i="70" a="1"/>
  <c r="H229" i="68" a="1"/>
  <c r="H125" i="72" a="1"/>
  <c r="N89" i="73" l="1"/>
  <c r="K89" i="73" s="1"/>
  <c r="K92" i="69"/>
  <c r="L82" i="72"/>
  <c r="H231" i="70"/>
  <c r="I231" i="70" s="1"/>
  <c r="F231" i="70" s="1"/>
  <c r="H229" i="68"/>
  <c r="I229" i="68" s="1"/>
  <c r="F229" i="68" s="1"/>
  <c r="G230" i="68" s="1"/>
  <c r="H125" i="72"/>
  <c r="I125" i="72" s="1"/>
  <c r="F125" i="72" s="1"/>
  <c r="L190" i="68"/>
  <c r="M191" i="68" s="1"/>
  <c r="D229" i="14"/>
  <c r="B229" i="14"/>
  <c r="C229" i="14"/>
  <c r="H91" i="69"/>
  <c r="S194" i="72"/>
  <c r="T195" i="72" s="1"/>
  <c r="A230" i="14"/>
  <c r="E229" i="14" a="1"/>
  <c r="E229" i="14" s="1"/>
  <c r="C230" i="14" a="1"/>
  <c r="H230" i="68" a="1"/>
  <c r="U123" i="14" a="1"/>
  <c r="D230" i="14" a="1"/>
  <c r="B230" i="14" a="1"/>
  <c r="N191" i="68" a="1"/>
  <c r="L90" i="73" l="1"/>
  <c r="L93" i="69"/>
  <c r="M83" i="72"/>
  <c r="N191" i="68"/>
  <c r="O191" i="68" s="1"/>
  <c r="H230" i="68"/>
  <c r="I230" i="68" s="1"/>
  <c r="F230" i="68" s="1"/>
  <c r="G231" i="68" s="1"/>
  <c r="G14" i="68" s="1"/>
  <c r="G126" i="72"/>
  <c r="D230" i="14"/>
  <c r="C230" i="14"/>
  <c r="B230" i="14"/>
  <c r="U123" i="14"/>
  <c r="V123" i="14" s="1"/>
  <c r="S123" i="14" s="1"/>
  <c r="T124" i="14" s="1"/>
  <c r="I91" i="69"/>
  <c r="F91" i="69" s="1"/>
  <c r="A231" i="14"/>
  <c r="E230" i="14" a="1"/>
  <c r="E230" i="14" s="1"/>
  <c r="M90" i="73" a="1"/>
  <c r="B231" i="14" a="1"/>
  <c r="U195" i="72" a="1"/>
  <c r="D231" i="14" a="1"/>
  <c r="N83" i="72" a="1"/>
  <c r="C231" i="14" a="1"/>
  <c r="M93" i="69" a="1"/>
  <c r="H126" i="72" a="1"/>
  <c r="M90" i="73" l="1"/>
  <c r="M93" i="69"/>
  <c r="N93" i="69" s="1"/>
  <c r="U195" i="72"/>
  <c r="V195" i="72" s="1"/>
  <c r="N83" i="72"/>
  <c r="H126" i="72"/>
  <c r="I126" i="72" s="1"/>
  <c r="F126" i="72" s="1"/>
  <c r="D38" i="27"/>
  <c r="E38" i="27" s="1"/>
  <c r="L191" i="68"/>
  <c r="M192" i="68" s="1"/>
  <c r="D231" i="14"/>
  <c r="C231" i="14"/>
  <c r="B231" i="14"/>
  <c r="G92" i="69"/>
  <c r="E231" i="14" a="1"/>
  <c r="E231" i="14" s="1"/>
  <c r="H231" i="68" a="1"/>
  <c r="U124" i="14" a="1"/>
  <c r="N192" i="68" a="1"/>
  <c r="H92" i="69" a="1"/>
  <c r="N90" i="73" l="1"/>
  <c r="K90" i="73" s="1"/>
  <c r="K93" i="69"/>
  <c r="O83" i="72"/>
  <c r="L83" i="72" s="1"/>
  <c r="H231" i="68"/>
  <c r="I231" i="68" s="1"/>
  <c r="F231" i="68" s="1"/>
  <c r="N192" i="68"/>
  <c r="O192" i="68" s="1"/>
  <c r="G127" i="72"/>
  <c r="H92" i="69"/>
  <c r="U124" i="14"/>
  <c r="V124" i="14" s="1"/>
  <c r="S124" i="14" s="1"/>
  <c r="T125" i="14" s="1"/>
  <c r="S195" i="72"/>
  <c r="T196" i="72" s="1"/>
  <c r="H127" i="72" a="1"/>
  <c r="L91" i="73" l="1"/>
  <c r="L94" i="69"/>
  <c r="M84" i="72"/>
  <c r="H127" i="72"/>
  <c r="I127" i="72" s="1"/>
  <c r="F127" i="72" s="1"/>
  <c r="G128" i="72" s="1"/>
  <c r="L192" i="68"/>
  <c r="M193" i="68" s="1"/>
  <c r="I92" i="69"/>
  <c r="F92" i="69" s="1"/>
  <c r="U196" i="72" a="1"/>
  <c r="U125" i="14" a="1"/>
  <c r="M91" i="73" a="1"/>
  <c r="M94" i="69" a="1"/>
  <c r="N84" i="72" a="1"/>
  <c r="H128" i="72" a="1"/>
  <c r="N193" i="68" a="1"/>
  <c r="M91" i="73" l="1"/>
  <c r="M94" i="69"/>
  <c r="N94" i="69" s="1"/>
  <c r="U196" i="72"/>
  <c r="V196" i="72" s="1"/>
  <c r="N84" i="72"/>
  <c r="O84" i="72" s="1"/>
  <c r="N193" i="68"/>
  <c r="O193" i="68" s="1"/>
  <c r="H128" i="72"/>
  <c r="I128" i="72" s="1"/>
  <c r="F128" i="72" s="1"/>
  <c r="G129" i="72" s="1"/>
  <c r="U125" i="14"/>
  <c r="V125" i="14" s="1"/>
  <c r="S125" i="14" s="1"/>
  <c r="T126" i="14" s="1"/>
  <c r="G93" i="69"/>
  <c r="H93" i="69" a="1"/>
  <c r="H129" i="72" a="1"/>
  <c r="N91" i="73" l="1"/>
  <c r="K91" i="73" s="1"/>
  <c r="K94" i="69"/>
  <c r="L84" i="72"/>
  <c r="H129" i="72"/>
  <c r="I129" i="72" s="1"/>
  <c r="F129" i="72" s="1"/>
  <c r="L193" i="68"/>
  <c r="M194" i="68" s="1"/>
  <c r="H93" i="69"/>
  <c r="S196" i="72"/>
  <c r="T197" i="72" s="1"/>
  <c r="U126" i="14" a="1"/>
  <c r="N194" i="68" a="1"/>
  <c r="L92" i="73" l="1"/>
  <c r="L95" i="69"/>
  <c r="M85" i="72"/>
  <c r="N194" i="68"/>
  <c r="O194" i="68" s="1"/>
  <c r="G130" i="72"/>
  <c r="U126" i="14"/>
  <c r="V126" i="14" s="1"/>
  <c r="S126" i="14" s="1"/>
  <c r="T127" i="14" s="1"/>
  <c r="I93" i="69"/>
  <c r="F93" i="69" s="1"/>
  <c r="M95" i="69" a="1"/>
  <c r="H130" i="72" a="1"/>
  <c r="U197" i="72" a="1"/>
  <c r="M92" i="73" a="1"/>
  <c r="N85" i="72" a="1"/>
  <c r="M92" i="73" l="1"/>
  <c r="M95" i="69"/>
  <c r="N95" i="69" s="1"/>
  <c r="U197" i="72"/>
  <c r="V197" i="72" s="1"/>
  <c r="N85" i="72"/>
  <c r="O85" i="72" s="1"/>
  <c r="H130" i="72"/>
  <c r="I130" i="72" s="1"/>
  <c r="F130" i="72" s="1"/>
  <c r="L194" i="68"/>
  <c r="M195" i="68" s="1"/>
  <c r="G94" i="69"/>
  <c r="U127" i="14" a="1"/>
  <c r="N195" i="68" a="1"/>
  <c r="H94" i="69" a="1"/>
  <c r="N92" i="73" l="1"/>
  <c r="K92" i="73" s="1"/>
  <c r="K95" i="69"/>
  <c r="L85" i="72"/>
  <c r="N195" i="68"/>
  <c r="O195" i="68" s="1"/>
  <c r="G131" i="72"/>
  <c r="H94" i="69"/>
  <c r="U127" i="14"/>
  <c r="V127" i="14" s="1"/>
  <c r="S127" i="14" s="1"/>
  <c r="T128" i="14" s="1"/>
  <c r="S197" i="72"/>
  <c r="T198" i="72" s="1"/>
  <c r="H131" i="72" a="1"/>
  <c r="L93" i="73" l="1"/>
  <c r="L96" i="69"/>
  <c r="M86" i="72"/>
  <c r="H131" i="72"/>
  <c r="I131" i="72" s="1"/>
  <c r="F131" i="72" s="1"/>
  <c r="G132" i="72" s="1"/>
  <c r="L195" i="68"/>
  <c r="M196" i="68" s="1"/>
  <c r="I94" i="69"/>
  <c r="F94" i="69" s="1"/>
  <c r="N86" i="72" a="1"/>
  <c r="U198" i="72" a="1"/>
  <c r="M96" i="69" a="1"/>
  <c r="U128" i="14" a="1"/>
  <c r="M93" i="73" a="1"/>
  <c r="H132" i="72" a="1"/>
  <c r="N196" i="68" a="1"/>
  <c r="M93" i="73" l="1"/>
  <c r="M96" i="69"/>
  <c r="N96" i="69" s="1"/>
  <c r="U198" i="72"/>
  <c r="V198" i="72" s="1"/>
  <c r="N86" i="72"/>
  <c r="O86" i="72" s="1"/>
  <c r="H132" i="72"/>
  <c r="I132" i="72" s="1"/>
  <c r="F132" i="72" s="1"/>
  <c r="G133" i="72" s="1"/>
  <c r="N196" i="68"/>
  <c r="O196" i="68" s="1"/>
  <c r="U128" i="14"/>
  <c r="V128" i="14" s="1"/>
  <c r="S128" i="14" s="1"/>
  <c r="T129" i="14" s="1"/>
  <c r="G95" i="69"/>
  <c r="H95" i="69" a="1"/>
  <c r="H133" i="72" a="1"/>
  <c r="N93" i="73" l="1"/>
  <c r="K93" i="73" s="1"/>
  <c r="K96" i="69"/>
  <c r="L86" i="72"/>
  <c r="H133" i="72"/>
  <c r="I133" i="72" s="1"/>
  <c r="F133" i="72" s="1"/>
  <c r="L196" i="68"/>
  <c r="M197" i="68" s="1"/>
  <c r="H95" i="69"/>
  <c r="S198" i="72"/>
  <c r="T199" i="72" s="1"/>
  <c r="U129" i="14" a="1"/>
  <c r="N197" i="68" a="1"/>
  <c r="L94" i="73" l="1"/>
  <c r="L97" i="69"/>
  <c r="M87" i="72"/>
  <c r="N197" i="68"/>
  <c r="O197" i="68" s="1"/>
  <c r="G134" i="72"/>
  <c r="U129" i="14"/>
  <c r="V129" i="14" s="1"/>
  <c r="S129" i="14" s="1"/>
  <c r="T130" i="14" s="1"/>
  <c r="I95" i="69"/>
  <c r="F95" i="69" s="1"/>
  <c r="N87" i="72" a="1"/>
  <c r="M97" i="69" a="1"/>
  <c r="M94" i="73" a="1"/>
  <c r="H134" i="72" a="1"/>
  <c r="U199" i="72" a="1"/>
  <c r="M94" i="73" l="1"/>
  <c r="M97" i="69"/>
  <c r="N97" i="69" s="1"/>
  <c r="U199" i="72"/>
  <c r="V199" i="72" s="1"/>
  <c r="N87" i="72"/>
  <c r="O87" i="72" s="1"/>
  <c r="H134" i="72"/>
  <c r="I134" i="72" s="1"/>
  <c r="F134" i="72" s="1"/>
  <c r="L197" i="68"/>
  <c r="M198" i="68" s="1"/>
  <c r="G96" i="69"/>
  <c r="H96" i="69" a="1"/>
  <c r="N198" i="68" a="1"/>
  <c r="U130" i="14" a="1"/>
  <c r="N94" i="73" l="1"/>
  <c r="K94" i="73" s="1"/>
  <c r="K97" i="69"/>
  <c r="L87" i="72"/>
  <c r="N198" i="68"/>
  <c r="O198" i="68" s="1"/>
  <c r="G135" i="72"/>
  <c r="H96" i="69"/>
  <c r="U130" i="14"/>
  <c r="V130" i="14" s="1"/>
  <c r="S130" i="14" s="1"/>
  <c r="T131" i="14" s="1"/>
  <c r="S199" i="72"/>
  <c r="T200" i="72" s="1"/>
  <c r="H135" i="72" a="1"/>
  <c r="L95" i="73" l="1"/>
  <c r="L98" i="69"/>
  <c r="M88" i="72"/>
  <c r="H135" i="72"/>
  <c r="I135" i="72" s="1"/>
  <c r="F135" i="72" s="1"/>
  <c r="L198" i="68"/>
  <c r="M199" i="68" s="1"/>
  <c r="I96" i="69"/>
  <c r="F96" i="69" s="1"/>
  <c r="U200" i="72" a="1"/>
  <c r="M98" i="69" a="1"/>
  <c r="U131" i="14" a="1"/>
  <c r="N199" i="68" a="1"/>
  <c r="N88" i="72" a="1"/>
  <c r="M95" i="73" a="1"/>
  <c r="M95" i="73" l="1"/>
  <c r="M98" i="69"/>
  <c r="U200" i="72"/>
  <c r="V200" i="72" s="1"/>
  <c r="N88" i="72"/>
  <c r="O88" i="72" s="1"/>
  <c r="N199" i="68"/>
  <c r="O199" i="68" s="1"/>
  <c r="G136" i="72"/>
  <c r="U131" i="14"/>
  <c r="V131" i="14" s="1"/>
  <c r="S131" i="14" s="1"/>
  <c r="T132" i="14" s="1"/>
  <c r="G97" i="69"/>
  <c r="H97" i="69" a="1"/>
  <c r="H136" i="72" a="1"/>
  <c r="N95" i="73" l="1"/>
  <c r="K95" i="73" s="1"/>
  <c r="N98" i="69"/>
  <c r="K98" i="69" s="1"/>
  <c r="L88" i="72"/>
  <c r="H136" i="72"/>
  <c r="I136" i="72" s="1"/>
  <c r="F136" i="72" s="1"/>
  <c r="L199" i="68"/>
  <c r="M200" i="68" s="1"/>
  <c r="H97" i="69"/>
  <c r="S200" i="72"/>
  <c r="T201" i="72" s="1"/>
  <c r="U132" i="14" a="1"/>
  <c r="N200" i="68" a="1"/>
  <c r="L96" i="73" l="1"/>
  <c r="L99" i="69"/>
  <c r="M89" i="72"/>
  <c r="N200" i="68"/>
  <c r="O200" i="68" s="1"/>
  <c r="G137" i="72"/>
  <c r="U132" i="14"/>
  <c r="V132" i="14" s="1"/>
  <c r="S132" i="14" s="1"/>
  <c r="T133" i="14" s="1"/>
  <c r="I97" i="69"/>
  <c r="F97" i="69" s="1"/>
  <c r="U201" i="72" a="1"/>
  <c r="N89" i="72" a="1"/>
  <c r="M99" i="69" a="1"/>
  <c r="H137" i="72" a="1"/>
  <c r="M96" i="73" a="1"/>
  <c r="M96" i="73" l="1"/>
  <c r="M99" i="69"/>
  <c r="N99" i="69" s="1"/>
  <c r="K99" i="69" s="1"/>
  <c r="L100" i="69" s="1"/>
  <c r="U201" i="72"/>
  <c r="V201" i="72" s="1"/>
  <c r="N89" i="72"/>
  <c r="O89" i="72" s="1"/>
  <c r="H137" i="72"/>
  <c r="I137" i="72" s="1"/>
  <c r="F137" i="72" s="1"/>
  <c r="L200" i="68"/>
  <c r="M201" i="68" s="1"/>
  <c r="G98" i="69"/>
  <c r="H98" i="69" a="1"/>
  <c r="N201" i="68" a="1"/>
  <c r="M100" i="69" a="1"/>
  <c r="U133" i="14" a="1"/>
  <c r="N96" i="73" l="1"/>
  <c r="K96" i="73" s="1"/>
  <c r="M100" i="69"/>
  <c r="N100" i="69" s="1"/>
  <c r="L89" i="72"/>
  <c r="N201" i="68"/>
  <c r="O201" i="68" s="1"/>
  <c r="G138" i="72"/>
  <c r="H98" i="69"/>
  <c r="U133" i="14"/>
  <c r="V133" i="14" s="1"/>
  <c r="S133" i="14" s="1"/>
  <c r="T134" i="14" s="1"/>
  <c r="S201" i="72"/>
  <c r="T202" i="72" s="1"/>
  <c r="H138" i="72" a="1"/>
  <c r="L97" i="73" l="1"/>
  <c r="K100" i="69"/>
  <c r="M90" i="72"/>
  <c r="H138" i="72"/>
  <c r="I138" i="72" s="1"/>
  <c r="F138" i="72" s="1"/>
  <c r="L201" i="68"/>
  <c r="M202" i="68" s="1"/>
  <c r="I98" i="69"/>
  <c r="F98" i="69" s="1"/>
  <c r="M97" i="73" a="1"/>
  <c r="N90" i="72" a="1"/>
  <c r="U202" i="72" a="1"/>
  <c r="U134" i="14" a="1"/>
  <c r="N202" i="68" a="1"/>
  <c r="M97" i="73" l="1"/>
  <c r="L101" i="69"/>
  <c r="U202" i="72"/>
  <c r="V202" i="72" s="1"/>
  <c r="N90" i="72"/>
  <c r="O90" i="72" s="1"/>
  <c r="N202" i="68"/>
  <c r="O202" i="68" s="1"/>
  <c r="G139" i="72"/>
  <c r="U134" i="14"/>
  <c r="V134" i="14" s="1"/>
  <c r="S134" i="14" s="1"/>
  <c r="T135" i="14" s="1"/>
  <c r="G99" i="69"/>
  <c r="H139" i="72" a="1"/>
  <c r="M101" i="69" a="1"/>
  <c r="H99" i="69" a="1"/>
  <c r="N97" i="73" l="1"/>
  <c r="K97" i="73" s="1"/>
  <c r="M101" i="69"/>
  <c r="N101" i="69" s="1"/>
  <c r="L90" i="72"/>
  <c r="H139" i="72"/>
  <c r="I139" i="72" s="1"/>
  <c r="F139" i="72" s="1"/>
  <c r="L202" i="68"/>
  <c r="M203" i="68" s="1"/>
  <c r="H99" i="69"/>
  <c r="S202" i="72"/>
  <c r="T203" i="72" s="1"/>
  <c r="U135" i="14" a="1"/>
  <c r="N203" i="68" a="1"/>
  <c r="L98" i="73" l="1"/>
  <c r="K101" i="69"/>
  <c r="M91" i="72"/>
  <c r="N203" i="68"/>
  <c r="O203" i="68" s="1"/>
  <c r="G140" i="72"/>
  <c r="U135" i="14"/>
  <c r="V135" i="14" s="1"/>
  <c r="S135" i="14" s="1"/>
  <c r="T136" i="14" s="1"/>
  <c r="I99" i="69"/>
  <c r="F99" i="69" s="1"/>
  <c r="U203" i="72" a="1"/>
  <c r="M98" i="73" a="1"/>
  <c r="H140" i="72" a="1"/>
  <c r="N91" i="72" a="1"/>
  <c r="M98" i="73" l="1"/>
  <c r="L102" i="69"/>
  <c r="U203" i="72"/>
  <c r="V203" i="72" s="1"/>
  <c r="N91" i="72"/>
  <c r="O91" i="72" s="1"/>
  <c r="H140" i="72"/>
  <c r="I140" i="72" s="1"/>
  <c r="F140" i="72" s="1"/>
  <c r="L203" i="68"/>
  <c r="M204" i="68" s="1"/>
  <c r="G100" i="69"/>
  <c r="U136" i="14" a="1"/>
  <c r="M102" i="69" a="1"/>
  <c r="H100" i="69" a="1"/>
  <c r="N204" i="68" a="1"/>
  <c r="N98" i="73" l="1"/>
  <c r="K98" i="73" s="1"/>
  <c r="M102" i="69"/>
  <c r="N102" i="69" s="1"/>
  <c r="L91" i="72"/>
  <c r="N204" i="68"/>
  <c r="O204" i="68" s="1"/>
  <c r="G141" i="72"/>
  <c r="H100" i="69"/>
  <c r="U136" i="14"/>
  <c r="V136" i="14" s="1"/>
  <c r="S136" i="14" s="1"/>
  <c r="T137" i="14" s="1"/>
  <c r="S203" i="72"/>
  <c r="T204" i="72" s="1"/>
  <c r="H141" i="72" a="1"/>
  <c r="L99" i="73" l="1"/>
  <c r="K102" i="69"/>
  <c r="M92" i="72"/>
  <c r="H141" i="72"/>
  <c r="I141" i="72" s="1"/>
  <c r="F141" i="72" s="1"/>
  <c r="L204" i="68"/>
  <c r="M205" i="68" s="1"/>
  <c r="I100" i="69"/>
  <c r="F100" i="69" s="1"/>
  <c r="U204" i="72" a="1"/>
  <c r="N92" i="72" a="1"/>
  <c r="U137" i="14" a="1"/>
  <c r="M99" i="73" a="1"/>
  <c r="N205" i="68" a="1"/>
  <c r="M99" i="73" l="1"/>
  <c r="L103" i="69"/>
  <c r="U204" i="72"/>
  <c r="V204" i="72" s="1"/>
  <c r="N92" i="72"/>
  <c r="O92" i="72" s="1"/>
  <c r="N205" i="68"/>
  <c r="O205" i="68" s="1"/>
  <c r="G142" i="72"/>
  <c r="U137" i="14"/>
  <c r="V137" i="14" s="1"/>
  <c r="S137" i="14" s="1"/>
  <c r="T138" i="14" s="1"/>
  <c r="G101" i="69"/>
  <c r="M103" i="69" a="1"/>
  <c r="H101" i="69" a="1"/>
  <c r="H142" i="72" a="1"/>
  <c r="N99" i="73" l="1"/>
  <c r="K99" i="73" s="1"/>
  <c r="M103" i="69"/>
  <c r="N103" i="69" s="1"/>
  <c r="L92" i="72"/>
  <c r="H142" i="72"/>
  <c r="I142" i="72" s="1"/>
  <c r="F142" i="72" s="1"/>
  <c r="L205" i="68"/>
  <c r="M206" i="68" s="1"/>
  <c r="H101" i="69"/>
  <c r="S204" i="72"/>
  <c r="T205" i="72" s="1"/>
  <c r="U138" i="14" a="1"/>
  <c r="N206" i="68" a="1"/>
  <c r="L100" i="73" l="1"/>
  <c r="K103" i="69"/>
  <c r="M93" i="72"/>
  <c r="N206" i="68"/>
  <c r="O206" i="68" s="1"/>
  <c r="G143" i="72"/>
  <c r="U138" i="14"/>
  <c r="V138" i="14" s="1"/>
  <c r="S138" i="14" s="1"/>
  <c r="T139" i="14" s="1"/>
  <c r="I101" i="69"/>
  <c r="F101" i="69" s="1"/>
  <c r="U205" i="72" a="1"/>
  <c r="M100" i="73" a="1"/>
  <c r="N93" i="72" a="1"/>
  <c r="H143" i="72" a="1"/>
  <c r="M100" i="73" l="1"/>
  <c r="L104" i="69"/>
  <c r="U205" i="72"/>
  <c r="V205" i="72" s="1"/>
  <c r="N93" i="72"/>
  <c r="O93" i="72" s="1"/>
  <c r="H143" i="72"/>
  <c r="I143" i="72" s="1"/>
  <c r="F143" i="72" s="1"/>
  <c r="L206" i="68"/>
  <c r="M207" i="68" s="1"/>
  <c r="G102" i="69"/>
  <c r="N207" i="68" a="1"/>
  <c r="M104" i="69" a="1"/>
  <c r="U139" i="14" a="1"/>
  <c r="H102" i="69" a="1"/>
  <c r="N100" i="73" l="1"/>
  <c r="K100" i="73" s="1"/>
  <c r="M104" i="69"/>
  <c r="N104" i="69" s="1"/>
  <c r="L93" i="72"/>
  <c r="N207" i="68"/>
  <c r="O207" i="68" s="1"/>
  <c r="G144" i="72"/>
  <c r="H102" i="69"/>
  <c r="U139" i="14"/>
  <c r="V139" i="14" s="1"/>
  <c r="S139" i="14" s="1"/>
  <c r="T140" i="14" s="1"/>
  <c r="S205" i="72"/>
  <c r="T206" i="72" s="1"/>
  <c r="H144" i="72" a="1"/>
  <c r="L101" i="73" l="1"/>
  <c r="K104" i="69"/>
  <c r="M94" i="72"/>
  <c r="H144" i="72"/>
  <c r="I144" i="72" s="1"/>
  <c r="F144" i="72" s="1"/>
  <c r="L207" i="68"/>
  <c r="M208" i="68" s="1"/>
  <c r="I102" i="69"/>
  <c r="F102" i="69" s="1"/>
  <c r="N94" i="72" a="1"/>
  <c r="U206" i="72" a="1"/>
  <c r="U140" i="14" a="1"/>
  <c r="M101" i="73" a="1"/>
  <c r="N208" i="68" a="1"/>
  <c r="M101" i="73" l="1"/>
  <c r="L105" i="69"/>
  <c r="U206" i="72"/>
  <c r="V206" i="72" s="1"/>
  <c r="N94" i="72"/>
  <c r="O94" i="72" s="1"/>
  <c r="N208" i="68"/>
  <c r="O208" i="68" s="1"/>
  <c r="G145" i="72"/>
  <c r="U140" i="14"/>
  <c r="V140" i="14" s="1"/>
  <c r="S140" i="14" s="1"/>
  <c r="T141" i="14" s="1"/>
  <c r="G103" i="69"/>
  <c r="M105" i="69" a="1"/>
  <c r="H145" i="72" a="1"/>
  <c r="H103" i="69" a="1"/>
  <c r="N101" i="73" l="1"/>
  <c r="K101" i="73" s="1"/>
  <c r="M105" i="69"/>
  <c r="N105" i="69" s="1"/>
  <c r="L94" i="72"/>
  <c r="H145" i="72"/>
  <c r="I145" i="72" s="1"/>
  <c r="F145" i="72" s="1"/>
  <c r="L208" i="68"/>
  <c r="M209" i="68" s="1"/>
  <c r="H103" i="69"/>
  <c r="S206" i="72"/>
  <c r="T207" i="72" s="1"/>
  <c r="U141" i="14" a="1"/>
  <c r="N209" i="68" a="1"/>
  <c r="L102" i="73" l="1"/>
  <c r="K105" i="69"/>
  <c r="M95" i="72"/>
  <c r="N209" i="68"/>
  <c r="O209" i="68" s="1"/>
  <c r="G146" i="72"/>
  <c r="U141" i="14"/>
  <c r="V141" i="14" s="1"/>
  <c r="S141" i="14" s="1"/>
  <c r="T142" i="14" s="1"/>
  <c r="I103" i="69"/>
  <c r="F103" i="69" s="1"/>
  <c r="M102" i="73" a="1"/>
  <c r="U207" i="72" a="1"/>
  <c r="N95" i="72" a="1"/>
  <c r="H146" i="72" a="1"/>
  <c r="M102" i="73" l="1"/>
  <c r="L106" i="69"/>
  <c r="U207" i="72"/>
  <c r="V207" i="72" s="1"/>
  <c r="N95" i="72"/>
  <c r="O95" i="72" s="1"/>
  <c r="H146" i="72"/>
  <c r="I146" i="72" s="1"/>
  <c r="F146" i="72" s="1"/>
  <c r="L209" i="68"/>
  <c r="M210" i="68" s="1"/>
  <c r="G104" i="69"/>
  <c r="U142" i="14" a="1"/>
  <c r="M106" i="69" a="1"/>
  <c r="N210" i="68" a="1"/>
  <c r="H104" i="69" a="1"/>
  <c r="N102" i="73" l="1"/>
  <c r="K102" i="73" s="1"/>
  <c r="M106" i="69"/>
  <c r="N106" i="69" s="1"/>
  <c r="L95" i="72"/>
  <c r="N210" i="68"/>
  <c r="O210" i="68" s="1"/>
  <c r="G147" i="72"/>
  <c r="H104" i="69"/>
  <c r="U142" i="14"/>
  <c r="V142" i="14" s="1"/>
  <c r="S142" i="14" s="1"/>
  <c r="T143" i="14" s="1"/>
  <c r="S207" i="72"/>
  <c r="T208" i="72" s="1"/>
  <c r="H147" i="72" a="1"/>
  <c r="L103" i="73" l="1"/>
  <c r="K106" i="69"/>
  <c r="M96" i="72"/>
  <c r="H147" i="72"/>
  <c r="I147" i="72" s="1"/>
  <c r="F147" i="72" s="1"/>
  <c r="L210" i="68"/>
  <c r="M211" i="68" s="1"/>
  <c r="I104" i="69"/>
  <c r="F104" i="69" s="1"/>
  <c r="U208" i="72" a="1"/>
  <c r="M103" i="73" a="1"/>
  <c r="U143" i="14" a="1"/>
  <c r="N96" i="72" a="1"/>
  <c r="N211" i="68" a="1"/>
  <c r="M103" i="73" l="1"/>
  <c r="L107" i="69"/>
  <c r="U208" i="72"/>
  <c r="V208" i="72" s="1"/>
  <c r="N96" i="72"/>
  <c r="O96" i="72" s="1"/>
  <c r="N211" i="68"/>
  <c r="O211" i="68" s="1"/>
  <c r="G148" i="72"/>
  <c r="U143" i="14"/>
  <c r="V143" i="14" s="1"/>
  <c r="S143" i="14" s="1"/>
  <c r="T144" i="14" s="1"/>
  <c r="G105" i="69"/>
  <c r="M107" i="69" a="1"/>
  <c r="H148" i="72" a="1"/>
  <c r="H105" i="69" a="1"/>
  <c r="N103" i="73" l="1"/>
  <c r="K103" i="73" s="1"/>
  <c r="M107" i="69"/>
  <c r="N107" i="69" s="1"/>
  <c r="L96" i="72"/>
  <c r="H148" i="72"/>
  <c r="I148" i="72" s="1"/>
  <c r="F148" i="72" s="1"/>
  <c r="L211" i="68"/>
  <c r="M212" i="68" s="1"/>
  <c r="H105" i="69"/>
  <c r="S208" i="72"/>
  <c r="T209" i="72" s="1"/>
  <c r="U144" i="14" a="1"/>
  <c r="N212" i="68" a="1"/>
  <c r="L104" i="73" l="1"/>
  <c r="K107" i="69"/>
  <c r="M97" i="72"/>
  <c r="N212" i="68"/>
  <c r="O212" i="68" s="1"/>
  <c r="G149" i="72"/>
  <c r="U144" i="14"/>
  <c r="V144" i="14" s="1"/>
  <c r="S144" i="14" s="1"/>
  <c r="T145" i="14" s="1"/>
  <c r="I105" i="69"/>
  <c r="F105" i="69" s="1"/>
  <c r="N97" i="72" a="1"/>
  <c r="U209" i="72" a="1"/>
  <c r="H149" i="72" a="1"/>
  <c r="M104" i="73" a="1"/>
  <c r="M104" i="73" l="1"/>
  <c r="L108" i="69"/>
  <c r="U209" i="72"/>
  <c r="V209" i="72" s="1"/>
  <c r="N97" i="72"/>
  <c r="O97" i="72" s="1"/>
  <c r="H149" i="72"/>
  <c r="I149" i="72" s="1"/>
  <c r="F149" i="72" s="1"/>
  <c r="L212" i="68"/>
  <c r="M213" i="68" s="1"/>
  <c r="G106" i="69"/>
  <c r="M108" i="69" a="1"/>
  <c r="U145" i="14" a="1"/>
  <c r="N213" i="68" a="1"/>
  <c r="H106" i="69" a="1"/>
  <c r="N104" i="73" l="1"/>
  <c r="K104" i="73" s="1"/>
  <c r="M108" i="69"/>
  <c r="N108" i="69" s="1"/>
  <c r="L97" i="72"/>
  <c r="N213" i="68"/>
  <c r="O213" i="68" s="1"/>
  <c r="G150" i="72"/>
  <c r="U145" i="14"/>
  <c r="V145" i="14" s="1"/>
  <c r="S145" i="14" s="1"/>
  <c r="T146" i="14" s="1"/>
  <c r="H106" i="69"/>
  <c r="S209" i="72"/>
  <c r="T210" i="72" s="1"/>
  <c r="H150" i="72" a="1"/>
  <c r="U146" i="14" a="1"/>
  <c r="L105" i="73" l="1"/>
  <c r="K108" i="69"/>
  <c r="U146" i="14"/>
  <c r="V146" i="14" s="1"/>
  <c r="S146" i="14" s="1"/>
  <c r="T147" i="14" s="1"/>
  <c r="M98" i="72"/>
  <c r="H150" i="72"/>
  <c r="I150" i="72" s="1"/>
  <c r="F150" i="72" s="1"/>
  <c r="L213" i="68"/>
  <c r="M214" i="68" s="1"/>
  <c r="I106" i="69"/>
  <c r="F106" i="69" s="1"/>
  <c r="N98" i="72" a="1"/>
  <c r="N214" i="68" a="1"/>
  <c r="U147" i="14" a="1"/>
  <c r="U210" i="72" a="1"/>
  <c r="M105" i="73" a="1"/>
  <c r="M105" i="73" l="1"/>
  <c r="L109" i="69"/>
  <c r="U147" i="14"/>
  <c r="V147" i="14" s="1"/>
  <c r="S147" i="14" s="1"/>
  <c r="T148" i="14" s="1"/>
  <c r="U210" i="72"/>
  <c r="V210" i="72" s="1"/>
  <c r="N98" i="72"/>
  <c r="O98" i="72" s="1"/>
  <c r="N214" i="68"/>
  <c r="O214" i="68" s="1"/>
  <c r="G151" i="72"/>
  <c r="G107" i="69"/>
  <c r="U148" i="14" a="1"/>
  <c r="M109" i="69" a="1"/>
  <c r="H151" i="72" a="1"/>
  <c r="H107" i="69" a="1"/>
  <c r="N105" i="73" l="1"/>
  <c r="K105" i="73" s="1"/>
  <c r="M109" i="69"/>
  <c r="N109" i="69" s="1"/>
  <c r="U148" i="14"/>
  <c r="V148" i="14" s="1"/>
  <c r="S148" i="14" s="1"/>
  <c r="T149" i="14" s="1"/>
  <c r="L98" i="72"/>
  <c r="H151" i="72"/>
  <c r="I151" i="72" s="1"/>
  <c r="F151" i="72" s="1"/>
  <c r="L214" i="68"/>
  <c r="M215" i="68" s="1"/>
  <c r="H107" i="69"/>
  <c r="S210" i="72"/>
  <c r="T211" i="72" s="1"/>
  <c r="U149" i="14" a="1"/>
  <c r="N215" i="68" a="1"/>
  <c r="L106" i="73" l="1"/>
  <c r="K109" i="69"/>
  <c r="U149" i="14"/>
  <c r="V149" i="14" s="1"/>
  <c r="S149" i="14" s="1"/>
  <c r="T150" i="14" s="1"/>
  <c r="M99" i="72"/>
  <c r="N215" i="68"/>
  <c r="O215" i="68" s="1"/>
  <c r="G152" i="72"/>
  <c r="I107" i="69"/>
  <c r="F107" i="69" s="1"/>
  <c r="M106" i="73" a="1"/>
  <c r="U211" i="72" a="1"/>
  <c r="N99" i="72" a="1"/>
  <c r="U150" i="14" a="1"/>
  <c r="H152" i="72" a="1"/>
  <c r="M106" i="73" l="1"/>
  <c r="L110" i="69"/>
  <c r="U150" i="14"/>
  <c r="V150" i="14" s="1"/>
  <c r="S150" i="14" s="1"/>
  <c r="T151" i="14" s="1"/>
  <c r="U211" i="72"/>
  <c r="V211" i="72" s="1"/>
  <c r="N99" i="72"/>
  <c r="O99" i="72" s="1"/>
  <c r="H152" i="72"/>
  <c r="I152" i="72" s="1"/>
  <c r="F152" i="72" s="1"/>
  <c r="L215" i="68"/>
  <c r="M216" i="68" s="1"/>
  <c r="G108" i="69"/>
  <c r="M110" i="69" a="1"/>
  <c r="N216" i="68" a="1"/>
  <c r="U151" i="14" a="1"/>
  <c r="H108" i="69" a="1"/>
  <c r="N106" i="73" l="1"/>
  <c r="K106" i="73" s="1"/>
  <c r="M110" i="69"/>
  <c r="N110" i="69" s="1"/>
  <c r="U151" i="14"/>
  <c r="V151" i="14" s="1"/>
  <c r="S151" i="14" s="1"/>
  <c r="T152" i="14" s="1"/>
  <c r="L99" i="72"/>
  <c r="N216" i="68"/>
  <c r="O216" i="68" s="1"/>
  <c r="G153" i="72"/>
  <c r="H108" i="69"/>
  <c r="S211" i="72"/>
  <c r="T212" i="72" s="1"/>
  <c r="U152" i="14" a="1"/>
  <c r="H153" i="72" a="1"/>
  <c r="L107" i="73" l="1"/>
  <c r="K110" i="69"/>
  <c r="U152" i="14"/>
  <c r="V152" i="14" s="1"/>
  <c r="S152" i="14" s="1"/>
  <c r="T153" i="14" s="1"/>
  <c r="M100" i="72"/>
  <c r="H153" i="72"/>
  <c r="I153" i="72" s="1"/>
  <c r="F153" i="72" s="1"/>
  <c r="L216" i="68"/>
  <c r="M217" i="68" s="1"/>
  <c r="I108" i="69"/>
  <c r="F108" i="69" s="1"/>
  <c r="N100" i="72" a="1"/>
  <c r="U153" i="14" a="1"/>
  <c r="M107" i="73" a="1"/>
  <c r="U212" i="72" a="1"/>
  <c r="N217" i="68" a="1"/>
  <c r="M107" i="73" l="1"/>
  <c r="L111" i="69"/>
  <c r="U153" i="14"/>
  <c r="V153" i="14" s="1"/>
  <c r="S153" i="14" s="1"/>
  <c r="T154" i="14" s="1"/>
  <c r="U212" i="72"/>
  <c r="V212" i="72" s="1"/>
  <c r="N100" i="72"/>
  <c r="O100" i="72" s="1"/>
  <c r="N217" i="68"/>
  <c r="O217" i="68" s="1"/>
  <c r="G154" i="72"/>
  <c r="G109" i="69"/>
  <c r="M111" i="69" a="1"/>
  <c r="U154" i="14" a="1"/>
  <c r="H154" i="72" a="1"/>
  <c r="H109" i="69" a="1"/>
  <c r="N107" i="73" l="1"/>
  <c r="K107" i="73" s="1"/>
  <c r="M111" i="69"/>
  <c r="N111" i="69" s="1"/>
  <c r="U154" i="14"/>
  <c r="V154" i="14" s="1"/>
  <c r="S154" i="14" s="1"/>
  <c r="T155" i="14" s="1"/>
  <c r="L100" i="72"/>
  <c r="H154" i="72"/>
  <c r="I154" i="72" s="1"/>
  <c r="F154" i="72" s="1"/>
  <c r="L217" i="68"/>
  <c r="M218" i="68" s="1"/>
  <c r="H109" i="69"/>
  <c r="S212" i="72"/>
  <c r="T213" i="72" s="1"/>
  <c r="N218" i="68" a="1"/>
  <c r="U155" i="14" a="1"/>
  <c r="L108" i="73" l="1"/>
  <c r="K111" i="69"/>
  <c r="U155" i="14"/>
  <c r="V155" i="14" s="1"/>
  <c r="S155" i="14" s="1"/>
  <c r="T156" i="14" s="1"/>
  <c r="M101" i="72"/>
  <c r="N218" i="68"/>
  <c r="O218" i="68" s="1"/>
  <c r="G155" i="72"/>
  <c r="I109" i="69"/>
  <c r="F109" i="69" s="1"/>
  <c r="N101" i="72" a="1"/>
  <c r="M108" i="73" a="1"/>
  <c r="U156" i="14" a="1"/>
  <c r="U213" i="72" a="1"/>
  <c r="H155" i="72" a="1"/>
  <c r="M108" i="73" l="1"/>
  <c r="L112" i="69"/>
  <c r="U156" i="14"/>
  <c r="V156" i="14" s="1"/>
  <c r="S156" i="14" s="1"/>
  <c r="T157" i="14" s="1"/>
  <c r="U213" i="72"/>
  <c r="V213" i="72" s="1"/>
  <c r="N101" i="72"/>
  <c r="O101" i="72" s="1"/>
  <c r="H155" i="72"/>
  <c r="I155" i="72" s="1"/>
  <c r="F155" i="72" s="1"/>
  <c r="L218" i="68"/>
  <c r="M219" i="68" s="1"/>
  <c r="G110" i="69"/>
  <c r="H110" i="69" a="1"/>
  <c r="M112" i="69" a="1"/>
  <c r="U157" i="14" a="1"/>
  <c r="N219" i="68" a="1"/>
  <c r="N108" i="73" l="1"/>
  <c r="K108" i="73" s="1"/>
  <c r="M112" i="69"/>
  <c r="N112" i="69" s="1"/>
  <c r="U157" i="14"/>
  <c r="V157" i="14" s="1"/>
  <c r="S157" i="14" s="1"/>
  <c r="T158" i="14" s="1"/>
  <c r="L101" i="72"/>
  <c r="N219" i="68"/>
  <c r="O219" i="68" s="1"/>
  <c r="G156" i="72"/>
  <c r="H110" i="69"/>
  <c r="S213" i="72"/>
  <c r="T214" i="72" s="1"/>
  <c r="U158" i="14" a="1"/>
  <c r="H156" i="72" a="1"/>
  <c r="L109" i="73" l="1"/>
  <c r="K112" i="69"/>
  <c r="U158" i="14"/>
  <c r="V158" i="14" s="1"/>
  <c r="S158" i="14" s="1"/>
  <c r="T159" i="14" s="1"/>
  <c r="M102" i="72"/>
  <c r="H156" i="72"/>
  <c r="I156" i="72" s="1"/>
  <c r="F156" i="72" s="1"/>
  <c r="L219" i="68"/>
  <c r="M220" i="68" s="1"/>
  <c r="I110" i="69"/>
  <c r="F110" i="69" s="1"/>
  <c r="N220" i="68" a="1"/>
  <c r="U214" i="72" a="1"/>
  <c r="M109" i="73" a="1"/>
  <c r="U159" i="14" a="1"/>
  <c r="N102" i="72" a="1"/>
  <c r="M109" i="73" l="1"/>
  <c r="L113" i="69"/>
  <c r="U159" i="14"/>
  <c r="V159" i="14" s="1"/>
  <c r="S159" i="14" s="1"/>
  <c r="T160" i="14" s="1"/>
  <c r="U214" i="72"/>
  <c r="V214" i="72" s="1"/>
  <c r="N102" i="72"/>
  <c r="O102" i="72" s="1"/>
  <c r="N220" i="68"/>
  <c r="O220" i="68" s="1"/>
  <c r="G157" i="72"/>
  <c r="G111" i="69"/>
  <c r="H111" i="69" a="1"/>
  <c r="U160" i="14" a="1"/>
  <c r="M113" i="69" a="1"/>
  <c r="H157" i="72" a="1"/>
  <c r="N109" i="73" l="1"/>
  <c r="K109" i="73" s="1"/>
  <c r="M113" i="69"/>
  <c r="N113" i="69" s="1"/>
  <c r="U160" i="14"/>
  <c r="V160" i="14" s="1"/>
  <c r="S160" i="14" s="1"/>
  <c r="T161" i="14" s="1"/>
  <c r="L102" i="72"/>
  <c r="H157" i="72"/>
  <c r="I157" i="72" s="1"/>
  <c r="F157" i="72" s="1"/>
  <c r="L220" i="68"/>
  <c r="M221" i="68" s="1"/>
  <c r="H111" i="69"/>
  <c r="S214" i="72"/>
  <c r="T215" i="72" s="1"/>
  <c r="U161" i="14" a="1"/>
  <c r="N221" i="68" a="1"/>
  <c r="L110" i="73" l="1"/>
  <c r="K113" i="69"/>
  <c r="U161" i="14"/>
  <c r="V161" i="14" s="1"/>
  <c r="S161" i="14" s="1"/>
  <c r="T162" i="14" s="1"/>
  <c r="M103" i="72"/>
  <c r="N221" i="68"/>
  <c r="O221" i="68" s="1"/>
  <c r="G158" i="72"/>
  <c r="I111" i="69"/>
  <c r="F111" i="69" s="1"/>
  <c r="M110" i="73" a="1"/>
  <c r="U162" i="14" a="1"/>
  <c r="H158" i="72" a="1"/>
  <c r="U215" i="72" a="1"/>
  <c r="N103" i="72" a="1"/>
  <c r="M110" i="73" l="1"/>
  <c r="L114" i="69"/>
  <c r="U162" i="14"/>
  <c r="V162" i="14" s="1"/>
  <c r="S162" i="14" s="1"/>
  <c r="T163" i="14" s="1"/>
  <c r="U215" i="72"/>
  <c r="V215" i="72" s="1"/>
  <c r="N103" i="72"/>
  <c r="H158" i="72"/>
  <c r="I158" i="72" s="1"/>
  <c r="F158" i="72" s="1"/>
  <c r="L221" i="68"/>
  <c r="M222" i="68" s="1"/>
  <c r="G112" i="69"/>
  <c r="U163" i="14" a="1"/>
  <c r="M114" i="69" a="1"/>
  <c r="H112" i="69" a="1"/>
  <c r="N222" i="68" a="1"/>
  <c r="N110" i="73" l="1"/>
  <c r="K110" i="73" s="1"/>
  <c r="M114" i="69"/>
  <c r="N114" i="69" s="1"/>
  <c r="U163" i="14"/>
  <c r="V163" i="14" s="1"/>
  <c r="S163" i="14" s="1"/>
  <c r="T164" i="14" s="1"/>
  <c r="N222" i="68"/>
  <c r="O222" i="68" s="1"/>
  <c r="G159" i="72"/>
  <c r="H112" i="69"/>
  <c r="S215" i="72"/>
  <c r="T216" i="72" s="1"/>
  <c r="H159" i="72" a="1"/>
  <c r="U164" i="14" a="1"/>
  <c r="L111" i="73" l="1"/>
  <c r="K114" i="69"/>
  <c r="U164" i="14"/>
  <c r="V164" i="14" s="1"/>
  <c r="S164" i="14" s="1"/>
  <c r="T165" i="14" s="1"/>
  <c r="H159" i="72"/>
  <c r="I159" i="72" s="1"/>
  <c r="F159" i="72" s="1"/>
  <c r="L222" i="68"/>
  <c r="M223" i="68" s="1"/>
  <c r="I112" i="69"/>
  <c r="F112" i="69" s="1"/>
  <c r="N223" i="68" a="1"/>
  <c r="U165" i="14" a="1"/>
  <c r="M111" i="73" a="1"/>
  <c r="U216" i="72" a="1"/>
  <c r="M111" i="73" l="1"/>
  <c r="L115" i="69"/>
  <c r="U165" i="14"/>
  <c r="V165" i="14" s="1"/>
  <c r="S165" i="14" s="1"/>
  <c r="T166" i="14" s="1"/>
  <c r="U216" i="72"/>
  <c r="V216" i="72" s="1"/>
  <c r="N223" i="68"/>
  <c r="O223" i="68" s="1"/>
  <c r="G160" i="72"/>
  <c r="G113" i="69"/>
  <c r="M115" i="69" a="1"/>
  <c r="U166" i="14" a="1"/>
  <c r="H160" i="72" a="1"/>
  <c r="H113" i="69" a="1"/>
  <c r="N111" i="73" l="1"/>
  <c r="K111" i="73" s="1"/>
  <c r="M115" i="69"/>
  <c r="N115" i="69" s="1"/>
  <c r="U166" i="14"/>
  <c r="V166" i="14" s="1"/>
  <c r="S166" i="14" s="1"/>
  <c r="T167" i="14" s="1"/>
  <c r="H160" i="72"/>
  <c r="I160" i="72" s="1"/>
  <c r="F160" i="72" s="1"/>
  <c r="G161" i="72" s="1"/>
  <c r="L223" i="68"/>
  <c r="M224" i="68" s="1"/>
  <c r="H113" i="69"/>
  <c r="S216" i="72"/>
  <c r="T217" i="72" s="1"/>
  <c r="U167" i="14" a="1"/>
  <c r="H161" i="72" a="1"/>
  <c r="N224" i="68" a="1"/>
  <c r="L112" i="73" l="1"/>
  <c r="K115" i="69"/>
  <c r="U167" i="14"/>
  <c r="V167" i="14" s="1"/>
  <c r="S167" i="14" s="1"/>
  <c r="T168" i="14" s="1"/>
  <c r="N224" i="68"/>
  <c r="O224" i="68" s="1"/>
  <c r="H161" i="72"/>
  <c r="I161" i="72" s="1"/>
  <c r="F161" i="72" s="1"/>
  <c r="I113" i="69"/>
  <c r="F113" i="69" s="1"/>
  <c r="M112" i="73" a="1"/>
  <c r="U217" i="72" a="1"/>
  <c r="U168" i="14" a="1"/>
  <c r="M112" i="73" l="1"/>
  <c r="L116" i="69"/>
  <c r="U168" i="14"/>
  <c r="V168" i="14" s="1"/>
  <c r="S168" i="14" s="1"/>
  <c r="T169" i="14" s="1"/>
  <c r="U217" i="72"/>
  <c r="V217" i="72" s="1"/>
  <c r="G162" i="72"/>
  <c r="L224" i="68"/>
  <c r="M225" i="68" s="1"/>
  <c r="G114" i="69"/>
  <c r="H162" i="72" a="1"/>
  <c r="M116" i="69" a="1"/>
  <c r="U169" i="14" a="1"/>
  <c r="N225" i="68" a="1"/>
  <c r="H114" i="69" a="1"/>
  <c r="N112" i="73" l="1"/>
  <c r="K112" i="73" s="1"/>
  <c r="M116" i="69"/>
  <c r="N116" i="69" s="1"/>
  <c r="U169" i="14"/>
  <c r="V169" i="14" s="1"/>
  <c r="S169" i="14" s="1"/>
  <c r="T170" i="14" s="1"/>
  <c r="N225" i="68"/>
  <c r="O225" i="68" s="1"/>
  <c r="H162" i="72"/>
  <c r="I162" i="72" s="1"/>
  <c r="F162" i="72" s="1"/>
  <c r="H114" i="69"/>
  <c r="S217" i="72"/>
  <c r="T218" i="72" s="1"/>
  <c r="U170" i="14" a="1"/>
  <c r="L113" i="73" l="1"/>
  <c r="K116" i="69"/>
  <c r="U170" i="14"/>
  <c r="V170" i="14" s="1"/>
  <c r="S170" i="14" s="1"/>
  <c r="T171" i="14" s="1"/>
  <c r="G163" i="72"/>
  <c r="L225" i="68"/>
  <c r="M226" i="68" s="1"/>
  <c r="I114" i="69"/>
  <c r="F114" i="69" s="1"/>
  <c r="U218" i="72" a="1"/>
  <c r="U171" i="14" a="1"/>
  <c r="M113" i="73" a="1"/>
  <c r="H163" i="72" a="1"/>
  <c r="N226" i="68" a="1"/>
  <c r="M113" i="73" l="1"/>
  <c r="L117" i="69"/>
  <c r="U171" i="14"/>
  <c r="V171" i="14" s="1"/>
  <c r="S171" i="14" s="1"/>
  <c r="T172" i="14" s="1"/>
  <c r="U218" i="72"/>
  <c r="V218" i="72" s="1"/>
  <c r="N226" i="68"/>
  <c r="O226" i="68" s="1"/>
  <c r="H163" i="72"/>
  <c r="I163" i="72" s="1"/>
  <c r="F163" i="72" s="1"/>
  <c r="G115" i="69"/>
  <c r="U172" i="14" a="1"/>
  <c r="H115" i="69" a="1"/>
  <c r="M117" i="69" a="1"/>
  <c r="N113" i="73" l="1"/>
  <c r="K113" i="73" s="1"/>
  <c r="M117" i="69"/>
  <c r="N117" i="69" s="1"/>
  <c r="U172" i="14"/>
  <c r="V172" i="14" s="1"/>
  <c r="S172" i="14" s="1"/>
  <c r="T173" i="14" s="1"/>
  <c r="G164" i="72"/>
  <c r="L226" i="68"/>
  <c r="M227" i="68" s="1"/>
  <c r="H115" i="69"/>
  <c r="S218" i="72"/>
  <c r="T219" i="72" s="1"/>
  <c r="H164" i="72" a="1"/>
  <c r="U173" i="14" a="1"/>
  <c r="N227" i="68" a="1"/>
  <c r="L114" i="73" l="1"/>
  <c r="K117" i="69"/>
  <c r="U173" i="14"/>
  <c r="V173" i="14" s="1"/>
  <c r="S173" i="14" s="1"/>
  <c r="T174" i="14" s="1"/>
  <c r="N227" i="68"/>
  <c r="O227" i="68" s="1"/>
  <c r="H164" i="72"/>
  <c r="I164" i="72" s="1"/>
  <c r="F164" i="72" s="1"/>
  <c r="G165" i="72" s="1"/>
  <c r="I115" i="69"/>
  <c r="F115" i="69" s="1"/>
  <c r="M114" i="73" a="1"/>
  <c r="U174" i="14" a="1"/>
  <c r="U219" i="72" a="1"/>
  <c r="H165" i="72" a="1"/>
  <c r="M114" i="73" l="1"/>
  <c r="L118" i="69"/>
  <c r="U174" i="14"/>
  <c r="V174" i="14" s="1"/>
  <c r="S174" i="14" s="1"/>
  <c r="T175" i="14" s="1"/>
  <c r="U219" i="72"/>
  <c r="V219" i="72" s="1"/>
  <c r="H165" i="72"/>
  <c r="I165" i="72" s="1"/>
  <c r="F165" i="72" s="1"/>
  <c r="L227" i="68"/>
  <c r="M228" i="68" s="1"/>
  <c r="G116" i="69"/>
  <c r="M118" i="69" a="1"/>
  <c r="N228" i="68" a="1"/>
  <c r="H116" i="69" a="1"/>
  <c r="U175" i="14" a="1"/>
  <c r="N114" i="73" l="1"/>
  <c r="K114" i="73" s="1"/>
  <c r="M118" i="69"/>
  <c r="N118" i="69" s="1"/>
  <c r="U175" i="14"/>
  <c r="V175" i="14" s="1"/>
  <c r="S175" i="14" s="1"/>
  <c r="T176" i="14" s="1"/>
  <c r="N228" i="68"/>
  <c r="O228" i="68" s="1"/>
  <c r="G166" i="72"/>
  <c r="H116" i="69"/>
  <c r="S219" i="72"/>
  <c r="T220" i="72" s="1"/>
  <c r="H166" i="72" a="1"/>
  <c r="U176" i="14" a="1"/>
  <c r="L115" i="73" l="1"/>
  <c r="K118" i="69"/>
  <c r="U176" i="14"/>
  <c r="V176" i="14" s="1"/>
  <c r="S176" i="14" s="1"/>
  <c r="T177" i="14" s="1"/>
  <c r="H166" i="72"/>
  <c r="I166" i="72" s="1"/>
  <c r="F166" i="72" s="1"/>
  <c r="L228" i="68"/>
  <c r="M229" i="68" s="1"/>
  <c r="I116" i="69"/>
  <c r="F116" i="69" s="1"/>
  <c r="U220" i="72" a="1"/>
  <c r="M115" i="73" a="1"/>
  <c r="U177" i="14" a="1"/>
  <c r="N229" i="68" a="1"/>
  <c r="M115" i="73" l="1"/>
  <c r="L119" i="69"/>
  <c r="U177" i="14"/>
  <c r="V177" i="14" s="1"/>
  <c r="S177" i="14" s="1"/>
  <c r="T178" i="14" s="1"/>
  <c r="U220" i="72"/>
  <c r="V220" i="72" s="1"/>
  <c r="N229" i="68"/>
  <c r="O229" i="68" s="1"/>
  <c r="G167" i="72"/>
  <c r="G117" i="69"/>
  <c r="U178" i="14" a="1"/>
  <c r="M119" i="69" a="1"/>
  <c r="H117" i="69" a="1"/>
  <c r="H167" i="72" a="1"/>
  <c r="N115" i="73" l="1"/>
  <c r="K115" i="73" s="1"/>
  <c r="M119" i="69"/>
  <c r="N119" i="69" s="1"/>
  <c r="U178" i="14"/>
  <c r="V178" i="14" s="1"/>
  <c r="S178" i="14" s="1"/>
  <c r="T179" i="14" s="1"/>
  <c r="H167" i="72"/>
  <c r="I167" i="72" s="1"/>
  <c r="F167" i="72" s="1"/>
  <c r="G168" i="72" s="1"/>
  <c r="L229" i="68"/>
  <c r="M230" i="68" s="1"/>
  <c r="H117" i="69"/>
  <c r="S220" i="72"/>
  <c r="T221" i="72" s="1"/>
  <c r="N230" i="68" a="1"/>
  <c r="H168" i="72" a="1"/>
  <c r="U179" i="14" a="1"/>
  <c r="L116" i="73" l="1"/>
  <c r="K119" i="69"/>
  <c r="U179" i="14"/>
  <c r="V179" i="14" s="1"/>
  <c r="S179" i="14" s="1"/>
  <c r="T180" i="14" s="1"/>
  <c r="N230" i="68"/>
  <c r="O230" i="68" s="1"/>
  <c r="H168" i="72"/>
  <c r="I168" i="72" s="1"/>
  <c r="F168" i="72" s="1"/>
  <c r="G169" i="72" s="1"/>
  <c r="I117" i="69"/>
  <c r="F117" i="69" s="1"/>
  <c r="M116" i="73" a="1"/>
  <c r="U221" i="72" a="1"/>
  <c r="U180" i="14" a="1"/>
  <c r="H169" i="72" a="1"/>
  <c r="M116" i="73" l="1"/>
  <c r="L120" i="69"/>
  <c r="U180" i="14"/>
  <c r="V180" i="14" s="1"/>
  <c r="S180" i="14" s="1"/>
  <c r="T181" i="14" s="1"/>
  <c r="U221" i="72"/>
  <c r="V221" i="72" s="1"/>
  <c r="H169" i="72"/>
  <c r="I169" i="72" s="1"/>
  <c r="F169" i="72" s="1"/>
  <c r="L230" i="68"/>
  <c r="M231" i="68" s="1"/>
  <c r="M14" i="68" s="1"/>
  <c r="G118" i="69"/>
  <c r="M120" i="69" a="1"/>
  <c r="H118" i="69" a="1"/>
  <c r="U181" i="14" a="1"/>
  <c r="N116" i="73" l="1"/>
  <c r="K116" i="73" s="1"/>
  <c r="M120" i="69"/>
  <c r="N120" i="69" s="1"/>
  <c r="U181" i="14"/>
  <c r="V181" i="14" s="1"/>
  <c r="S181" i="14" s="1"/>
  <c r="T182" i="14" s="1"/>
  <c r="G38" i="27"/>
  <c r="G170" i="72"/>
  <c r="H118" i="69"/>
  <c r="S221" i="72"/>
  <c r="T222" i="72" s="1"/>
  <c r="N231" i="68" a="1"/>
  <c r="U182" i="14" a="1"/>
  <c r="H170" i="72" a="1"/>
  <c r="L117" i="73" l="1"/>
  <c r="K120" i="69"/>
  <c r="U182" i="14"/>
  <c r="V182" i="14" s="1"/>
  <c r="S182" i="14" s="1"/>
  <c r="T183" i="14" s="1"/>
  <c r="N231" i="68"/>
  <c r="O231" i="68" s="1"/>
  <c r="L231" i="68" s="1"/>
  <c r="H170" i="72"/>
  <c r="I170" i="72" s="1"/>
  <c r="F170" i="72" s="1"/>
  <c r="I118" i="69"/>
  <c r="F118" i="69" s="1"/>
  <c r="U222" i="72" a="1"/>
  <c r="U183" i="14" a="1"/>
  <c r="M117" i="73" a="1"/>
  <c r="M117" i="73" l="1"/>
  <c r="L121" i="69"/>
  <c r="U183" i="14"/>
  <c r="V183" i="14" s="1"/>
  <c r="S183" i="14" s="1"/>
  <c r="T184" i="14" s="1"/>
  <c r="U222" i="72"/>
  <c r="V222" i="72" s="1"/>
  <c r="G171" i="72"/>
  <c r="G119" i="69"/>
  <c r="M121" i="69" a="1"/>
  <c r="H119" i="69" a="1"/>
  <c r="H171" i="72" a="1"/>
  <c r="U184" i="14" a="1"/>
  <c r="N117" i="73" l="1"/>
  <c r="K117" i="73" s="1"/>
  <c r="M121" i="69"/>
  <c r="N121" i="69" s="1"/>
  <c r="U184" i="14"/>
  <c r="V184" i="14" s="1"/>
  <c r="S184" i="14" s="1"/>
  <c r="T185" i="14" s="1"/>
  <c r="H171" i="72"/>
  <c r="I171" i="72" s="1"/>
  <c r="F171" i="72" s="1"/>
  <c r="H119" i="69"/>
  <c r="S222" i="72"/>
  <c r="T223" i="72" s="1"/>
  <c r="U185" i="14" a="1"/>
  <c r="L118" i="73" l="1"/>
  <c r="K121" i="69"/>
  <c r="U185" i="14"/>
  <c r="V185" i="14" s="1"/>
  <c r="S185" i="14" s="1"/>
  <c r="T186" i="14" s="1"/>
  <c r="G172" i="72"/>
  <c r="I119" i="69"/>
  <c r="F119" i="69" s="1"/>
  <c r="M118" i="73" a="1"/>
  <c r="U223" i="72" a="1"/>
  <c r="U186" i="14" a="1"/>
  <c r="H172" i="72" a="1"/>
  <c r="M118" i="73" l="1"/>
  <c r="L122" i="69"/>
  <c r="U186" i="14"/>
  <c r="V186" i="14" s="1"/>
  <c r="S186" i="14" s="1"/>
  <c r="T187" i="14" s="1"/>
  <c r="U223" i="72"/>
  <c r="V223" i="72" s="1"/>
  <c r="H172" i="72"/>
  <c r="I172" i="72" s="1"/>
  <c r="F172" i="72" s="1"/>
  <c r="G120" i="69"/>
  <c r="M122" i="69" a="1"/>
  <c r="U187" i="14" a="1"/>
  <c r="H120" i="69" a="1"/>
  <c r="N118" i="73" l="1"/>
  <c r="K118" i="73" s="1"/>
  <c r="M122" i="69"/>
  <c r="N122" i="69" s="1"/>
  <c r="U187" i="14"/>
  <c r="V187" i="14" s="1"/>
  <c r="S187" i="14" s="1"/>
  <c r="T188" i="14" s="1"/>
  <c r="G173" i="72"/>
  <c r="H120" i="69"/>
  <c r="S223" i="72"/>
  <c r="T224" i="72" s="1"/>
  <c r="U188" i="14" a="1"/>
  <c r="H173" i="72" a="1"/>
  <c r="L119" i="73" l="1"/>
  <c r="K122" i="69"/>
  <c r="U188" i="14"/>
  <c r="V188" i="14" s="1"/>
  <c r="S188" i="14" s="1"/>
  <c r="T189" i="14" s="1"/>
  <c r="H173" i="72"/>
  <c r="I173" i="72" s="1"/>
  <c r="F173" i="72" s="1"/>
  <c r="I120" i="69"/>
  <c r="F120" i="69" s="1"/>
  <c r="M119" i="73" a="1"/>
  <c r="U224" i="72" a="1"/>
  <c r="U189" i="14" a="1"/>
  <c r="M119" i="73" l="1"/>
  <c r="L123" i="69"/>
  <c r="U189" i="14"/>
  <c r="V189" i="14" s="1"/>
  <c r="S189" i="14" s="1"/>
  <c r="T190" i="14" s="1"/>
  <c r="U224" i="72"/>
  <c r="V224" i="72" s="1"/>
  <c r="G174" i="72"/>
  <c r="G121" i="69"/>
  <c r="H174" i="72" a="1"/>
  <c r="U190" i="14" a="1"/>
  <c r="M123" i="69" a="1"/>
  <c r="H121" i="69" a="1"/>
  <c r="N119" i="73" l="1"/>
  <c r="K119" i="73" s="1"/>
  <c r="M123" i="69"/>
  <c r="N123" i="69" s="1"/>
  <c r="U190" i="14"/>
  <c r="V190" i="14" s="1"/>
  <c r="S190" i="14" s="1"/>
  <c r="T191" i="14" s="1"/>
  <c r="H174" i="72"/>
  <c r="I174" i="72" s="1"/>
  <c r="F174" i="72" s="1"/>
  <c r="H121" i="69"/>
  <c r="S224" i="72"/>
  <c r="T225" i="72" s="1"/>
  <c r="U191" i="14" a="1"/>
  <c r="L120" i="73" l="1"/>
  <c r="K123" i="69"/>
  <c r="U191" i="14"/>
  <c r="V191" i="14" s="1"/>
  <c r="S191" i="14" s="1"/>
  <c r="T192" i="14" s="1"/>
  <c r="G175" i="72"/>
  <c r="I121" i="69"/>
  <c r="F121" i="69" s="1"/>
  <c r="M120" i="73" a="1"/>
  <c r="U225" i="72" a="1"/>
  <c r="U192" i="14" a="1"/>
  <c r="H175" i="72" a="1"/>
  <c r="M120" i="73" l="1"/>
  <c r="L124" i="69"/>
  <c r="U192" i="14"/>
  <c r="V192" i="14" s="1"/>
  <c r="S192" i="14" s="1"/>
  <c r="T193" i="14" s="1"/>
  <c r="U225" i="72"/>
  <c r="V225" i="72" s="1"/>
  <c r="H175" i="72"/>
  <c r="I175" i="72" s="1"/>
  <c r="F175" i="72" s="1"/>
  <c r="G122" i="69"/>
  <c r="U193" i="14" a="1"/>
  <c r="M124" i="69" a="1"/>
  <c r="H122" i="69" a="1"/>
  <c r="N120" i="73" l="1"/>
  <c r="K120" i="73" s="1"/>
  <c r="M124" i="69"/>
  <c r="N124" i="69" s="1"/>
  <c r="U193" i="14"/>
  <c r="V193" i="14" s="1"/>
  <c r="S193" i="14" s="1"/>
  <c r="T194" i="14" s="1"/>
  <c r="G176" i="72"/>
  <c r="H122" i="69"/>
  <c r="S225" i="72"/>
  <c r="T226" i="72" s="1"/>
  <c r="U194" i="14" a="1"/>
  <c r="H176" i="72" a="1"/>
  <c r="L121" i="73" l="1"/>
  <c r="K124" i="69"/>
  <c r="U194" i="14"/>
  <c r="V194" i="14" s="1"/>
  <c r="S194" i="14" s="1"/>
  <c r="T195" i="14" s="1"/>
  <c r="H176" i="72"/>
  <c r="I176" i="72" s="1"/>
  <c r="F176" i="72" s="1"/>
  <c r="I122" i="69"/>
  <c r="F122" i="69" s="1"/>
  <c r="M121" i="73" a="1"/>
  <c r="U195" i="14" a="1"/>
  <c r="U226" i="72" a="1"/>
  <c r="M121" i="73" l="1"/>
  <c r="L125" i="69"/>
  <c r="U195" i="14"/>
  <c r="V195" i="14" s="1"/>
  <c r="S195" i="14" s="1"/>
  <c r="T196" i="14" s="1"/>
  <c r="U226" i="72"/>
  <c r="V226" i="72" s="1"/>
  <c r="G177" i="72"/>
  <c r="G123" i="69"/>
  <c r="M125" i="69" a="1"/>
  <c r="U196" i="14" a="1"/>
  <c r="H123" i="69" a="1"/>
  <c r="H177" i="72" a="1"/>
  <c r="N121" i="73" l="1"/>
  <c r="K121" i="73" s="1"/>
  <c r="M125" i="69"/>
  <c r="N125" i="69" s="1"/>
  <c r="U196" i="14"/>
  <c r="V196" i="14" s="1"/>
  <c r="S196" i="14" s="1"/>
  <c r="T197" i="14" s="1"/>
  <c r="H177" i="72"/>
  <c r="I177" i="72" s="1"/>
  <c r="F177" i="72" s="1"/>
  <c r="H123" i="69"/>
  <c r="S226" i="72"/>
  <c r="T227" i="72" s="1"/>
  <c r="U197" i="14" a="1"/>
  <c r="L122" i="73" l="1"/>
  <c r="K125" i="69"/>
  <c r="U197" i="14"/>
  <c r="V197" i="14" s="1"/>
  <c r="S197" i="14" s="1"/>
  <c r="T198" i="14" s="1"/>
  <c r="G178" i="72"/>
  <c r="I123" i="69"/>
  <c r="F123" i="69" s="1"/>
  <c r="U227" i="72" a="1"/>
  <c r="U198" i="14" a="1"/>
  <c r="M122" i="73" a="1"/>
  <c r="H178" i="72" a="1"/>
  <c r="M122" i="73" l="1"/>
  <c r="L126" i="69"/>
  <c r="U198" i="14"/>
  <c r="V198" i="14" s="1"/>
  <c r="S198" i="14" s="1"/>
  <c r="T199" i="14" s="1"/>
  <c r="U227" i="72"/>
  <c r="V227" i="72" s="1"/>
  <c r="H178" i="72"/>
  <c r="I178" i="72" s="1"/>
  <c r="F178" i="72" s="1"/>
  <c r="G124" i="69"/>
  <c r="H124" i="69" a="1"/>
  <c r="M126" i="69" a="1"/>
  <c r="U199" i="14" a="1"/>
  <c r="N122" i="73" l="1"/>
  <c r="K122" i="73" s="1"/>
  <c r="M126" i="69"/>
  <c r="N126" i="69" s="1"/>
  <c r="U199" i="14"/>
  <c r="V199" i="14" s="1"/>
  <c r="S199" i="14" s="1"/>
  <c r="T200" i="14" s="1"/>
  <c r="G179" i="72"/>
  <c r="H124" i="69"/>
  <c r="S227" i="72"/>
  <c r="T228" i="72" s="1"/>
  <c r="H179" i="72" a="1"/>
  <c r="U200" i="14" a="1"/>
  <c r="L123" i="73" l="1"/>
  <c r="K126" i="69"/>
  <c r="U200" i="14"/>
  <c r="V200" i="14" s="1"/>
  <c r="S200" i="14" s="1"/>
  <c r="T201" i="14" s="1"/>
  <c r="H179" i="72"/>
  <c r="I179" i="72" s="1"/>
  <c r="F179" i="72" s="1"/>
  <c r="I124" i="69"/>
  <c r="F124" i="69" s="1"/>
  <c r="U228" i="72" a="1"/>
  <c r="M123" i="73" a="1"/>
  <c r="U201" i="14" a="1"/>
  <c r="M123" i="73" l="1"/>
  <c r="L127" i="69"/>
  <c r="U201" i="14"/>
  <c r="V201" i="14" s="1"/>
  <c r="S201" i="14" s="1"/>
  <c r="T202" i="14" s="1"/>
  <c r="U228" i="72"/>
  <c r="V228" i="72" s="1"/>
  <c r="G180" i="72"/>
  <c r="G125" i="69"/>
  <c r="U202" i="14" a="1"/>
  <c r="H125" i="69" a="1"/>
  <c r="M127" i="69" a="1"/>
  <c r="H180" i="72" a="1"/>
  <c r="N123" i="73" l="1"/>
  <c r="K123" i="73" s="1"/>
  <c r="M127" i="69"/>
  <c r="N127" i="69" s="1"/>
  <c r="U202" i="14"/>
  <c r="V202" i="14" s="1"/>
  <c r="S202" i="14" s="1"/>
  <c r="T203" i="14" s="1"/>
  <c r="H180" i="72"/>
  <c r="I180" i="72" s="1"/>
  <c r="F180" i="72" s="1"/>
  <c r="H125" i="69"/>
  <c r="S228" i="72"/>
  <c r="T229" i="72" s="1"/>
  <c r="U203" i="14" a="1"/>
  <c r="L124" i="73" l="1"/>
  <c r="K127" i="69"/>
  <c r="U203" i="14"/>
  <c r="V203" i="14" s="1"/>
  <c r="S203" i="14" s="1"/>
  <c r="T204" i="14" s="1"/>
  <c r="G181" i="72"/>
  <c r="I125" i="69"/>
  <c r="F125" i="69" s="1"/>
  <c r="U229" i="72" a="1"/>
  <c r="H181" i="72" a="1"/>
  <c r="U204" i="14" a="1"/>
  <c r="M124" i="73" a="1"/>
  <c r="M124" i="73" l="1"/>
  <c r="L128" i="69"/>
  <c r="U204" i="14"/>
  <c r="V204" i="14" s="1"/>
  <c r="S204" i="14" s="1"/>
  <c r="T205" i="14" s="1"/>
  <c r="U229" i="72"/>
  <c r="V229" i="72" s="1"/>
  <c r="H181" i="72"/>
  <c r="I181" i="72" s="1"/>
  <c r="F181" i="72" s="1"/>
  <c r="G126" i="69"/>
  <c r="H126" i="69" a="1"/>
  <c r="M128" i="69" a="1"/>
  <c r="U205" i="14" a="1"/>
  <c r="N124" i="73" l="1"/>
  <c r="K124" i="73" s="1"/>
  <c r="M128" i="69"/>
  <c r="N128" i="69" s="1"/>
  <c r="U205" i="14"/>
  <c r="V205" i="14" s="1"/>
  <c r="S205" i="14" s="1"/>
  <c r="T206" i="14" s="1"/>
  <c r="G182" i="72"/>
  <c r="H126" i="69"/>
  <c r="S229" i="72"/>
  <c r="T230" i="72" s="1"/>
  <c r="H182" i="72" a="1"/>
  <c r="U206" i="14" a="1"/>
  <c r="L125" i="73" l="1"/>
  <c r="K128" i="69"/>
  <c r="U206" i="14"/>
  <c r="V206" i="14" s="1"/>
  <c r="S206" i="14" s="1"/>
  <c r="T207" i="14" s="1"/>
  <c r="H182" i="72"/>
  <c r="I182" i="72" s="1"/>
  <c r="F182" i="72" s="1"/>
  <c r="I126" i="69"/>
  <c r="F126" i="69" s="1"/>
  <c r="U230" i="72" a="1"/>
  <c r="U207" i="14" a="1"/>
  <c r="M125" i="73" a="1"/>
  <c r="M125" i="73" l="1"/>
  <c r="L129" i="69"/>
  <c r="U207" i="14"/>
  <c r="V207" i="14" s="1"/>
  <c r="S207" i="14" s="1"/>
  <c r="T208" i="14" s="1"/>
  <c r="U230" i="72"/>
  <c r="V230" i="72" s="1"/>
  <c r="G183" i="72"/>
  <c r="G127" i="69"/>
  <c r="M129" i="69" a="1"/>
  <c r="H127" i="69" a="1"/>
  <c r="H183" i="72" a="1"/>
  <c r="U208" i="14" a="1"/>
  <c r="N125" i="73" l="1"/>
  <c r="K125" i="73" s="1"/>
  <c r="M129" i="69"/>
  <c r="N129" i="69" s="1"/>
  <c r="U208" i="14"/>
  <c r="V208" i="14" s="1"/>
  <c r="S208" i="14" s="1"/>
  <c r="T209" i="14" s="1"/>
  <c r="H183" i="72"/>
  <c r="I183" i="72" s="1"/>
  <c r="F183" i="72" s="1"/>
  <c r="H127" i="69"/>
  <c r="S230" i="72"/>
  <c r="T231" i="72" s="1"/>
  <c r="U209" i="14" a="1"/>
  <c r="L126" i="73" l="1"/>
  <c r="K129" i="69"/>
  <c r="U209" i="14"/>
  <c r="V209" i="14" s="1"/>
  <c r="S209" i="14" s="1"/>
  <c r="T210" i="14" s="1"/>
  <c r="G184" i="72"/>
  <c r="I127" i="69"/>
  <c r="F127" i="69" s="1"/>
  <c r="T14" i="72"/>
  <c r="U210" i="14" a="1"/>
  <c r="M126" i="73" a="1"/>
  <c r="H184" i="72" a="1"/>
  <c r="M126" i="73" l="1"/>
  <c r="L130" i="69"/>
  <c r="U210" i="14"/>
  <c r="V210" i="14" s="1"/>
  <c r="S210" i="14" s="1"/>
  <c r="T211" i="14" s="1"/>
  <c r="H184" i="72"/>
  <c r="I184" i="72" s="1"/>
  <c r="F184" i="72" s="1"/>
  <c r="S14" i="72"/>
  <c r="I157" i="27" s="1"/>
  <c r="G128" i="69"/>
  <c r="U231" i="72" a="1"/>
  <c r="U211" i="14" a="1"/>
  <c r="M130" i="69" a="1"/>
  <c r="H128" i="69" a="1"/>
  <c r="N126" i="73" l="1"/>
  <c r="K126" i="73" s="1"/>
  <c r="M130" i="69"/>
  <c r="N130" i="69" s="1"/>
  <c r="U211" i="14"/>
  <c r="V211" i="14" s="1"/>
  <c r="S211" i="14" s="1"/>
  <c r="T212" i="14" s="1"/>
  <c r="U231" i="72"/>
  <c r="V231" i="72" s="1"/>
  <c r="S231" i="72" s="1"/>
  <c r="G185" i="72"/>
  <c r="H128" i="69"/>
  <c r="U212" i="14" a="1"/>
  <c r="H185" i="72" a="1"/>
  <c r="L127" i="73" l="1"/>
  <c r="K130" i="69"/>
  <c r="U212" i="14"/>
  <c r="V212" i="14" s="1"/>
  <c r="S212" i="14" s="1"/>
  <c r="T213" i="14" s="1"/>
  <c r="H185" i="72"/>
  <c r="I185" i="72" s="1"/>
  <c r="F185" i="72" s="1"/>
  <c r="I128" i="69"/>
  <c r="F128" i="69" s="1"/>
  <c r="M127" i="73" a="1"/>
  <c r="U213" i="14" a="1"/>
  <c r="M127" i="73" l="1"/>
  <c r="L131" i="69"/>
  <c r="U213" i="14"/>
  <c r="V213" i="14" s="1"/>
  <c r="S213" i="14" s="1"/>
  <c r="T214" i="14" s="1"/>
  <c r="G186" i="72"/>
  <c r="G129" i="69"/>
  <c r="H186" i="72" a="1"/>
  <c r="U214" i="14" a="1"/>
  <c r="M131" i="69" a="1"/>
  <c r="H129" i="69" a="1"/>
  <c r="N127" i="73" l="1"/>
  <c r="K127" i="73" s="1"/>
  <c r="M131" i="69"/>
  <c r="N131" i="69" s="1"/>
  <c r="U214" i="14"/>
  <c r="V214" i="14" s="1"/>
  <c r="S214" i="14" s="1"/>
  <c r="T215" i="14" s="1"/>
  <c r="H186" i="72"/>
  <c r="I186" i="72" s="1"/>
  <c r="F186" i="72" s="1"/>
  <c r="H129" i="69"/>
  <c r="U215" i="14" a="1"/>
  <c r="L128" i="73" l="1"/>
  <c r="K131" i="69"/>
  <c r="U215" i="14"/>
  <c r="V215" i="14" s="1"/>
  <c r="S215" i="14" s="1"/>
  <c r="T216" i="14" s="1"/>
  <c r="G187" i="72"/>
  <c r="I129" i="69"/>
  <c r="F129" i="69" s="1"/>
  <c r="M128" i="73" a="1"/>
  <c r="U216" i="14" a="1"/>
  <c r="H187" i="72" a="1"/>
  <c r="M128" i="73" l="1"/>
  <c r="L132" i="69"/>
  <c r="U216" i="14"/>
  <c r="V216" i="14" s="1"/>
  <c r="S216" i="14" s="1"/>
  <c r="T217" i="14" s="1"/>
  <c r="H187" i="72"/>
  <c r="I187" i="72" s="1"/>
  <c r="F187" i="72" s="1"/>
  <c r="G130" i="69"/>
  <c r="M132" i="69" a="1"/>
  <c r="U217" i="14" a="1"/>
  <c r="H130" i="69" a="1"/>
  <c r="N128" i="73" l="1"/>
  <c r="K128" i="73" s="1"/>
  <c r="M132" i="69"/>
  <c r="N132" i="69" s="1"/>
  <c r="U217" i="14"/>
  <c r="V217" i="14" s="1"/>
  <c r="S217" i="14" s="1"/>
  <c r="T218" i="14" s="1"/>
  <c r="G188" i="72"/>
  <c r="H130" i="69"/>
  <c r="H188" i="72" a="1"/>
  <c r="U218" i="14" a="1"/>
  <c r="L129" i="73" l="1"/>
  <c r="K132" i="69"/>
  <c r="U218" i="14"/>
  <c r="V218" i="14" s="1"/>
  <c r="S218" i="14" s="1"/>
  <c r="T219" i="14" s="1"/>
  <c r="H188" i="72"/>
  <c r="I188" i="72" s="1"/>
  <c r="F188" i="72" s="1"/>
  <c r="I130" i="69"/>
  <c r="F130" i="69" s="1"/>
  <c r="M129" i="73" a="1"/>
  <c r="U219" i="14" a="1"/>
  <c r="M129" i="73" l="1"/>
  <c r="L133" i="69"/>
  <c r="U219" i="14"/>
  <c r="V219" i="14" s="1"/>
  <c r="S219" i="14" s="1"/>
  <c r="T220" i="14" s="1"/>
  <c r="G189" i="72"/>
  <c r="G131" i="69"/>
  <c r="H131" i="69" a="1"/>
  <c r="U220" i="14" a="1"/>
  <c r="M133" i="69" a="1"/>
  <c r="H189" i="72" a="1"/>
  <c r="N129" i="73" l="1"/>
  <c r="K129" i="73" s="1"/>
  <c r="M133" i="69"/>
  <c r="N133" i="69" s="1"/>
  <c r="U220" i="14"/>
  <c r="V220" i="14" s="1"/>
  <c r="S220" i="14" s="1"/>
  <c r="T221" i="14" s="1"/>
  <c r="H189" i="72"/>
  <c r="I189" i="72" s="1"/>
  <c r="F189" i="72" s="1"/>
  <c r="H131" i="69"/>
  <c r="U221" i="14" a="1"/>
  <c r="L130" i="73" l="1"/>
  <c r="K133" i="69"/>
  <c r="U221" i="14"/>
  <c r="V221" i="14" s="1"/>
  <c r="S221" i="14" s="1"/>
  <c r="T222" i="14" s="1"/>
  <c r="G190" i="72"/>
  <c r="I131" i="69"/>
  <c r="F131" i="69" s="1"/>
  <c r="M130" i="73" a="1"/>
  <c r="H190" i="72" a="1"/>
  <c r="U222" i="14" a="1"/>
  <c r="M130" i="73" l="1"/>
  <c r="L134" i="69"/>
  <c r="U222" i="14"/>
  <c r="V222" i="14" s="1"/>
  <c r="S222" i="14" s="1"/>
  <c r="T223" i="14" s="1"/>
  <c r="H190" i="72"/>
  <c r="I190" i="72" s="1"/>
  <c r="F190" i="72" s="1"/>
  <c r="G132" i="69"/>
  <c r="M134" i="69" a="1"/>
  <c r="U223" i="14" a="1"/>
  <c r="H132" i="69" a="1"/>
  <c r="N130" i="73" l="1"/>
  <c r="K130" i="73" s="1"/>
  <c r="M134" i="69"/>
  <c r="N134" i="69" s="1"/>
  <c r="U223" i="14"/>
  <c r="V223" i="14" s="1"/>
  <c r="S223" i="14" s="1"/>
  <c r="T224" i="14" s="1"/>
  <c r="G191" i="72"/>
  <c r="H132" i="69"/>
  <c r="U224" i="14" a="1"/>
  <c r="H191" i="72" a="1"/>
  <c r="L131" i="73" l="1"/>
  <c r="K134" i="69"/>
  <c r="U224" i="14"/>
  <c r="V224" i="14" s="1"/>
  <c r="S224" i="14" s="1"/>
  <c r="T225" i="14" s="1"/>
  <c r="H191" i="72"/>
  <c r="I191" i="72" s="1"/>
  <c r="F191" i="72" s="1"/>
  <c r="I132" i="69"/>
  <c r="F132" i="69" s="1"/>
  <c r="U225" i="14" a="1"/>
  <c r="M131" i="73" a="1"/>
  <c r="M131" i="73" l="1"/>
  <c r="L135" i="69"/>
  <c r="U225" i="14"/>
  <c r="V225" i="14" s="1"/>
  <c r="S225" i="14" s="1"/>
  <c r="T226" i="14" s="1"/>
  <c r="G192" i="72"/>
  <c r="G133" i="69"/>
  <c r="U226" i="14" a="1"/>
  <c r="M135" i="69" a="1"/>
  <c r="H192" i="72" a="1"/>
  <c r="H133" i="69" a="1"/>
  <c r="N131" i="73" l="1"/>
  <c r="K131" i="73" s="1"/>
  <c r="M135" i="69"/>
  <c r="N135" i="69" s="1"/>
  <c r="U226" i="14"/>
  <c r="V226" i="14" s="1"/>
  <c r="S226" i="14" s="1"/>
  <c r="T227" i="14" s="1"/>
  <c r="H192" i="72"/>
  <c r="I192" i="72" s="1"/>
  <c r="F192" i="72" s="1"/>
  <c r="H133" i="69"/>
  <c r="U227" i="14" a="1"/>
  <c r="L132" i="73" l="1"/>
  <c r="K135" i="69"/>
  <c r="U227" i="14"/>
  <c r="V227" i="14" s="1"/>
  <c r="S227" i="14" s="1"/>
  <c r="T228" i="14" s="1"/>
  <c r="G193" i="72"/>
  <c r="I133" i="69"/>
  <c r="F133" i="69" s="1"/>
  <c r="M132" i="73" a="1"/>
  <c r="H193" i="72" a="1"/>
  <c r="U228" i="14" a="1"/>
  <c r="M132" i="73" l="1"/>
  <c r="L136" i="69"/>
  <c r="U228" i="14"/>
  <c r="V228" i="14" s="1"/>
  <c r="S228" i="14" s="1"/>
  <c r="T229" i="14" s="1"/>
  <c r="H193" i="72"/>
  <c r="I193" i="72" s="1"/>
  <c r="F193" i="72" s="1"/>
  <c r="G134" i="69"/>
  <c r="H134" i="69" a="1"/>
  <c r="M136" i="69" a="1"/>
  <c r="U229" i="14" a="1"/>
  <c r="N132" i="73" l="1"/>
  <c r="K132" i="73" s="1"/>
  <c r="M136" i="69"/>
  <c r="N136" i="69" s="1"/>
  <c r="U229" i="14"/>
  <c r="V229" i="14" s="1"/>
  <c r="S229" i="14" s="1"/>
  <c r="T230" i="14" s="1"/>
  <c r="G194" i="72"/>
  <c r="H134" i="69"/>
  <c r="U230" i="14" a="1"/>
  <c r="H194" i="72" a="1"/>
  <c r="L133" i="73" l="1"/>
  <c r="K136" i="69"/>
  <c r="U230" i="14"/>
  <c r="V230" i="14" s="1"/>
  <c r="S230" i="14" s="1"/>
  <c r="T231" i="14" s="1"/>
  <c r="H194" i="72"/>
  <c r="I194" i="72" s="1"/>
  <c r="F194" i="72" s="1"/>
  <c r="T14" i="14"/>
  <c r="I134" i="69"/>
  <c r="F134" i="69" s="1"/>
  <c r="M133" i="73" a="1"/>
  <c r="M133" i="73" l="1"/>
  <c r="L137" i="69"/>
  <c r="G195" i="72"/>
  <c r="S14" i="14"/>
  <c r="I153" i="27" s="1"/>
  <c r="G135" i="69"/>
  <c r="M137" i="69" a="1"/>
  <c r="U231" i="14" a="1"/>
  <c r="H135" i="69" a="1"/>
  <c r="H195" i="72" a="1"/>
  <c r="N133" i="73" l="1"/>
  <c r="K133" i="73" s="1"/>
  <c r="M137" i="69"/>
  <c r="N137" i="69" s="1"/>
  <c r="U231" i="14"/>
  <c r="V231" i="14" s="1"/>
  <c r="S231" i="14" s="1"/>
  <c r="H195" i="72"/>
  <c r="I195" i="72" s="1"/>
  <c r="F195" i="72" s="1"/>
  <c r="H135" i="69"/>
  <c r="L134" i="73" l="1"/>
  <c r="K137" i="69"/>
  <c r="G196" i="72"/>
  <c r="I135" i="69"/>
  <c r="F135" i="69" s="1"/>
  <c r="H196" i="72" a="1"/>
  <c r="M134" i="73" a="1"/>
  <c r="M134" i="73" l="1"/>
  <c r="L138" i="69"/>
  <c r="H196" i="72"/>
  <c r="I196" i="72" s="1"/>
  <c r="F196" i="72" s="1"/>
  <c r="G136" i="69"/>
  <c r="M138" i="69" a="1"/>
  <c r="H136" i="69" a="1"/>
  <c r="N134" i="73" l="1"/>
  <c r="K134" i="73" s="1"/>
  <c r="M138" i="69"/>
  <c r="N138" i="69" s="1"/>
  <c r="G197" i="72"/>
  <c r="H136" i="69"/>
  <c r="H197" i="72" a="1"/>
  <c r="L135" i="73" l="1"/>
  <c r="K138" i="69"/>
  <c r="H197" i="72"/>
  <c r="I197" i="72" s="1"/>
  <c r="F197" i="72" s="1"/>
  <c r="I136" i="69"/>
  <c r="F136" i="69" s="1"/>
  <c r="M135" i="73" a="1"/>
  <c r="M135" i="73" l="1"/>
  <c r="L139" i="69"/>
  <c r="G198" i="72"/>
  <c r="G137" i="69"/>
  <c r="M139" i="69" a="1"/>
  <c r="H198" i="72" a="1"/>
  <c r="H137" i="69" a="1"/>
  <c r="N135" i="73" l="1"/>
  <c r="K135" i="73" s="1"/>
  <c r="M139" i="69"/>
  <c r="N139" i="69" s="1"/>
  <c r="H198" i="72"/>
  <c r="I198" i="72" s="1"/>
  <c r="F198" i="72" s="1"/>
  <c r="H137" i="69"/>
  <c r="L136" i="73" l="1"/>
  <c r="K139" i="69"/>
  <c r="G199" i="72"/>
  <c r="I137" i="69"/>
  <c r="F137" i="69" s="1"/>
  <c r="M136" i="73" a="1"/>
  <c r="H199" i="72" a="1"/>
  <c r="M136" i="73" l="1"/>
  <c r="L140" i="69"/>
  <c r="H199" i="72"/>
  <c r="I199" i="72" s="1"/>
  <c r="F199" i="72" s="1"/>
  <c r="G138" i="69"/>
  <c r="M140" i="69" a="1"/>
  <c r="H138" i="69" a="1"/>
  <c r="N136" i="73" l="1"/>
  <c r="K136" i="73" s="1"/>
  <c r="M140" i="69"/>
  <c r="N140" i="69" s="1"/>
  <c r="G200" i="72"/>
  <c r="H138" i="69"/>
  <c r="H200" i="72" a="1"/>
  <c r="L137" i="73" l="1"/>
  <c r="K140" i="69"/>
  <c r="H200" i="72"/>
  <c r="I200" i="72" s="1"/>
  <c r="F200" i="72" s="1"/>
  <c r="I138" i="69"/>
  <c r="F138" i="69" s="1"/>
  <c r="M137" i="73" a="1"/>
  <c r="M137" i="73" l="1"/>
  <c r="L141" i="69"/>
  <c r="G201" i="72"/>
  <c r="G139" i="69"/>
  <c r="M141" i="69" a="1"/>
  <c r="H201" i="72" a="1"/>
  <c r="H139" i="69" a="1"/>
  <c r="N137" i="73" l="1"/>
  <c r="K137" i="73" s="1"/>
  <c r="M141" i="69"/>
  <c r="N141" i="69" s="1"/>
  <c r="H201" i="72"/>
  <c r="I201" i="72" s="1"/>
  <c r="F201" i="72" s="1"/>
  <c r="H139" i="69"/>
  <c r="L138" i="73" l="1"/>
  <c r="K141" i="69"/>
  <c r="G202" i="72"/>
  <c r="I139" i="69"/>
  <c r="F139" i="69" s="1"/>
  <c r="M138" i="73" a="1"/>
  <c r="H202" i="72" a="1"/>
  <c r="M138" i="73" l="1"/>
  <c r="L142" i="69"/>
  <c r="H202" i="72"/>
  <c r="I202" i="72" s="1"/>
  <c r="F202" i="72" s="1"/>
  <c r="G140" i="69"/>
  <c r="M142" i="69" a="1"/>
  <c r="H140" i="69" a="1"/>
  <c r="N138" i="73" l="1"/>
  <c r="K138" i="73" s="1"/>
  <c r="M142" i="69"/>
  <c r="N142" i="69" s="1"/>
  <c r="G203" i="72"/>
  <c r="H140" i="69"/>
  <c r="H203" i="72" a="1"/>
  <c r="L139" i="73" l="1"/>
  <c r="K142" i="69"/>
  <c r="H203" i="72"/>
  <c r="I203" i="72" s="1"/>
  <c r="F203" i="72" s="1"/>
  <c r="I140" i="69"/>
  <c r="F140" i="69" s="1"/>
  <c r="M139" i="73" a="1"/>
  <c r="M139" i="73" l="1"/>
  <c r="L143" i="69"/>
  <c r="G204" i="72"/>
  <c r="G141" i="69"/>
  <c r="H204" i="72" a="1"/>
  <c r="M143" i="69" a="1"/>
  <c r="H141" i="69" a="1"/>
  <c r="N139" i="73" l="1"/>
  <c r="K139" i="73" s="1"/>
  <c r="M143" i="69"/>
  <c r="N143" i="69" s="1"/>
  <c r="H204" i="72"/>
  <c r="I204" i="72" s="1"/>
  <c r="F204" i="72" s="1"/>
  <c r="H141" i="69"/>
  <c r="L140" i="73" l="1"/>
  <c r="K143" i="69"/>
  <c r="G205" i="72"/>
  <c r="I141" i="69"/>
  <c r="F141" i="69" s="1"/>
  <c r="H205" i="72" a="1"/>
  <c r="M140" i="73" a="1"/>
  <c r="M140" i="73" l="1"/>
  <c r="L144" i="69"/>
  <c r="H205" i="72"/>
  <c r="I205" i="72" s="1"/>
  <c r="F205" i="72" s="1"/>
  <c r="G142" i="69"/>
  <c r="M144" i="69" a="1"/>
  <c r="H142" i="69" a="1"/>
  <c r="N140" i="73" l="1"/>
  <c r="K140" i="73" s="1"/>
  <c r="M144" i="69"/>
  <c r="N144" i="69" s="1"/>
  <c r="G206" i="72"/>
  <c r="H142" i="69"/>
  <c r="H206" i="72" a="1"/>
  <c r="L141" i="73" l="1"/>
  <c r="K144" i="69"/>
  <c r="H206" i="72"/>
  <c r="I206" i="72" s="1"/>
  <c r="F206" i="72" s="1"/>
  <c r="I142" i="69"/>
  <c r="F142" i="69" s="1"/>
  <c r="M141" i="73" a="1"/>
  <c r="M141" i="73" l="1"/>
  <c r="L145" i="69"/>
  <c r="G207" i="72"/>
  <c r="G143" i="69"/>
  <c r="H207" i="72" a="1"/>
  <c r="H143" i="69" a="1"/>
  <c r="M145" i="69" a="1"/>
  <c r="N141" i="73" l="1"/>
  <c r="K141" i="73" s="1"/>
  <c r="M145" i="69"/>
  <c r="N145" i="69" s="1"/>
  <c r="H207" i="72"/>
  <c r="I207" i="72" s="1"/>
  <c r="F207" i="72" s="1"/>
  <c r="H143" i="69"/>
  <c r="L142" i="73" l="1"/>
  <c r="K145" i="69"/>
  <c r="G208" i="72"/>
  <c r="I143" i="69"/>
  <c r="F143" i="69" s="1"/>
  <c r="H208" i="72" a="1"/>
  <c r="M142" i="73" a="1"/>
  <c r="M142" i="73" l="1"/>
  <c r="L146" i="69"/>
  <c r="H208" i="72"/>
  <c r="I208" i="72" s="1"/>
  <c r="F208" i="72" s="1"/>
  <c r="G144" i="69"/>
  <c r="M146" i="69" a="1"/>
  <c r="H144" i="69" a="1"/>
  <c r="N142" i="73" l="1"/>
  <c r="K142" i="73" s="1"/>
  <c r="M146" i="69"/>
  <c r="N146" i="69" s="1"/>
  <c r="G209" i="72"/>
  <c r="H144" i="69"/>
  <c r="H209" i="72" a="1"/>
  <c r="L143" i="73" l="1"/>
  <c r="K146" i="69"/>
  <c r="H209" i="72"/>
  <c r="I209" i="72" s="1"/>
  <c r="F209" i="72" s="1"/>
  <c r="I144" i="69"/>
  <c r="F144" i="69" s="1"/>
  <c r="M143" i="73" a="1"/>
  <c r="M143" i="73" l="1"/>
  <c r="L147" i="69"/>
  <c r="G210" i="72"/>
  <c r="G145" i="69"/>
  <c r="M147" i="69" a="1"/>
  <c r="H145" i="69" a="1"/>
  <c r="H210" i="72" a="1"/>
  <c r="N143" i="73" l="1"/>
  <c r="K143" i="73" s="1"/>
  <c r="M147" i="69"/>
  <c r="N147" i="69" s="1"/>
  <c r="H210" i="72"/>
  <c r="I210" i="72" s="1"/>
  <c r="F210" i="72" s="1"/>
  <c r="H145" i="69"/>
  <c r="L144" i="73" l="1"/>
  <c r="K147" i="69"/>
  <c r="G211" i="72"/>
  <c r="I145" i="69"/>
  <c r="F145" i="69" s="1"/>
  <c r="M144" i="73" a="1"/>
  <c r="H211" i="72" a="1"/>
  <c r="M144" i="73" l="1"/>
  <c r="L148" i="69"/>
  <c r="H211" i="72"/>
  <c r="I211" i="72" s="1"/>
  <c r="F211" i="72" s="1"/>
  <c r="G146" i="69"/>
  <c r="M148" i="69" a="1"/>
  <c r="H146" i="69" a="1"/>
  <c r="N144" i="73" l="1"/>
  <c r="K144" i="73" s="1"/>
  <c r="M148" i="69"/>
  <c r="N148" i="69" s="1"/>
  <c r="G212" i="72"/>
  <c r="H146" i="69"/>
  <c r="H212" i="72" a="1"/>
  <c r="L145" i="73" l="1"/>
  <c r="K148" i="69"/>
  <c r="H212" i="72"/>
  <c r="I212" i="72" s="1"/>
  <c r="F212" i="72" s="1"/>
  <c r="I146" i="69"/>
  <c r="F146" i="69" s="1"/>
  <c r="M145" i="73" a="1"/>
  <c r="M145" i="73" l="1"/>
  <c r="L149" i="69"/>
  <c r="G213" i="72"/>
  <c r="G147" i="69"/>
  <c r="M149" i="69" a="1"/>
  <c r="H213" i="72" a="1"/>
  <c r="H147" i="69" a="1"/>
  <c r="N145" i="73" l="1"/>
  <c r="K145" i="73" s="1"/>
  <c r="M149" i="69"/>
  <c r="N149" i="69" s="1"/>
  <c r="H213" i="72"/>
  <c r="I213" i="72" s="1"/>
  <c r="F213" i="72" s="1"/>
  <c r="H147" i="69"/>
  <c r="L146" i="73" l="1"/>
  <c r="K149" i="69"/>
  <c r="G214" i="72"/>
  <c r="I147" i="69"/>
  <c r="F147" i="69" s="1"/>
  <c r="H214" i="72" a="1"/>
  <c r="M146" i="73" a="1"/>
  <c r="M146" i="73" l="1"/>
  <c r="L150" i="69"/>
  <c r="H214" i="72"/>
  <c r="I214" i="72" s="1"/>
  <c r="F214" i="72" s="1"/>
  <c r="G148" i="69"/>
  <c r="M150" i="69" a="1"/>
  <c r="H148" i="69" a="1"/>
  <c r="N146" i="73" l="1"/>
  <c r="K146" i="73" s="1"/>
  <c r="M150" i="69"/>
  <c r="N150" i="69" s="1"/>
  <c r="G215" i="72"/>
  <c r="H148" i="69"/>
  <c r="H215" i="72" a="1"/>
  <c r="L147" i="73" l="1"/>
  <c r="K150" i="69"/>
  <c r="H215" i="72"/>
  <c r="I215" i="72" s="1"/>
  <c r="F215" i="72" s="1"/>
  <c r="I148" i="69"/>
  <c r="F148" i="69" s="1"/>
  <c r="M147" i="73" a="1"/>
  <c r="M147" i="73" l="1"/>
  <c r="L151" i="69"/>
  <c r="G216" i="72"/>
  <c r="G149" i="69"/>
  <c r="M151" i="69" a="1"/>
  <c r="H216" i="72" a="1"/>
  <c r="H149" i="69" a="1"/>
  <c r="N147" i="73" l="1"/>
  <c r="K147" i="73" s="1"/>
  <c r="M151" i="69"/>
  <c r="N151" i="69" s="1"/>
  <c r="H216" i="72"/>
  <c r="I216" i="72" s="1"/>
  <c r="F216" i="72" s="1"/>
  <c r="H149" i="69"/>
  <c r="L148" i="73" l="1"/>
  <c r="K151" i="69"/>
  <c r="G217" i="72"/>
  <c r="I149" i="69"/>
  <c r="F149" i="69" s="1"/>
  <c r="M148" i="73" a="1"/>
  <c r="H217" i="72" a="1"/>
  <c r="M148" i="73" l="1"/>
  <c r="L152" i="69"/>
  <c r="H217" i="72"/>
  <c r="I217" i="72" s="1"/>
  <c r="F217" i="72" s="1"/>
  <c r="G150" i="69"/>
  <c r="M152" i="69" a="1"/>
  <c r="H150" i="69" a="1"/>
  <c r="N148" i="73" l="1"/>
  <c r="K148" i="73" s="1"/>
  <c r="M152" i="69"/>
  <c r="N152" i="69" s="1"/>
  <c r="G218" i="72"/>
  <c r="H150" i="69"/>
  <c r="H218" i="72" a="1"/>
  <c r="L149" i="73" l="1"/>
  <c r="K152" i="69"/>
  <c r="H218" i="72"/>
  <c r="I218" i="72" s="1"/>
  <c r="F218" i="72" s="1"/>
  <c r="I150" i="69"/>
  <c r="F150" i="69" s="1"/>
  <c r="M149" i="73" a="1"/>
  <c r="M149" i="73" l="1"/>
  <c r="L153" i="69"/>
  <c r="G219" i="72"/>
  <c r="G151" i="69"/>
  <c r="H151" i="69" a="1"/>
  <c r="M153" i="69" a="1"/>
  <c r="H219" i="72" a="1"/>
  <c r="N149" i="73" l="1"/>
  <c r="K149" i="73" s="1"/>
  <c r="M153" i="69"/>
  <c r="N153" i="69" s="1"/>
  <c r="H219" i="72"/>
  <c r="I219" i="72" s="1"/>
  <c r="F219" i="72" s="1"/>
  <c r="H151" i="69"/>
  <c r="L150" i="73" l="1"/>
  <c r="K153" i="69"/>
  <c r="G220" i="72"/>
  <c r="I151" i="69"/>
  <c r="F151" i="69" s="1"/>
  <c r="H220" i="72" a="1"/>
  <c r="M150" i="73" a="1"/>
  <c r="M150" i="73" l="1"/>
  <c r="L154" i="69"/>
  <c r="H220" i="72"/>
  <c r="I220" i="72" s="1"/>
  <c r="F220" i="72" s="1"/>
  <c r="G152" i="69"/>
  <c r="M154" i="69" a="1"/>
  <c r="H152" i="69" a="1"/>
  <c r="N150" i="73" l="1"/>
  <c r="K150" i="73" s="1"/>
  <c r="M154" i="69"/>
  <c r="N154" i="69" s="1"/>
  <c r="G221" i="72"/>
  <c r="H152" i="69"/>
  <c r="H221" i="72" a="1"/>
  <c r="L151" i="73" l="1"/>
  <c r="K154" i="69"/>
  <c r="H221" i="72"/>
  <c r="I221" i="72" s="1"/>
  <c r="F221" i="72" s="1"/>
  <c r="I152" i="69"/>
  <c r="F152" i="69" s="1"/>
  <c r="M151" i="73" a="1"/>
  <c r="M151" i="73" l="1"/>
  <c r="L155" i="69"/>
  <c r="G222" i="72"/>
  <c r="G153" i="69"/>
  <c r="M155" i="69" a="1"/>
  <c r="H222" i="72" a="1"/>
  <c r="H153" i="69" a="1"/>
  <c r="N151" i="73" l="1"/>
  <c r="K151" i="73" s="1"/>
  <c r="M155" i="69"/>
  <c r="N155" i="69" s="1"/>
  <c r="H222" i="72"/>
  <c r="I222" i="72" s="1"/>
  <c r="F222" i="72" s="1"/>
  <c r="H153" i="69"/>
  <c r="L152" i="73" l="1"/>
  <c r="K155" i="69"/>
  <c r="G223" i="72"/>
  <c r="I153" i="69"/>
  <c r="F153" i="69" s="1"/>
  <c r="H223" i="72" a="1"/>
  <c r="M152" i="73" a="1"/>
  <c r="M152" i="73" l="1"/>
  <c r="L156" i="69"/>
  <c r="H223" i="72"/>
  <c r="I223" i="72" s="1"/>
  <c r="F223" i="72" s="1"/>
  <c r="G154" i="69"/>
  <c r="M156" i="69" a="1"/>
  <c r="H154" i="69" a="1"/>
  <c r="N152" i="73" l="1"/>
  <c r="K152" i="73" s="1"/>
  <c r="M156" i="69"/>
  <c r="N156" i="69" s="1"/>
  <c r="G224" i="72"/>
  <c r="H154" i="69"/>
  <c r="H224" i="72" a="1"/>
  <c r="L153" i="73" l="1"/>
  <c r="K156" i="69"/>
  <c r="H224" i="72"/>
  <c r="I224" i="72" s="1"/>
  <c r="F224" i="72" s="1"/>
  <c r="I154" i="69"/>
  <c r="F154" i="69" s="1"/>
  <c r="M153" i="73" a="1"/>
  <c r="M153" i="73" l="1"/>
  <c r="L157" i="69"/>
  <c r="G225" i="72"/>
  <c r="G155" i="69"/>
  <c r="M157" i="69" a="1"/>
  <c r="H225" i="72" a="1"/>
  <c r="H155" i="69" a="1"/>
  <c r="N153" i="73" l="1"/>
  <c r="K153" i="73" s="1"/>
  <c r="M157" i="69"/>
  <c r="N157" i="69" s="1"/>
  <c r="H225" i="72"/>
  <c r="I225" i="72" s="1"/>
  <c r="F225" i="72" s="1"/>
  <c r="H155" i="69"/>
  <c r="L154" i="73" l="1"/>
  <c r="K157" i="69"/>
  <c r="G226" i="72"/>
  <c r="I155" i="69"/>
  <c r="F155" i="69" s="1"/>
  <c r="M154" i="73" a="1"/>
  <c r="H226" i="72" a="1"/>
  <c r="M154" i="73" l="1"/>
  <c r="L158" i="69"/>
  <c r="H226" i="72"/>
  <c r="I226" i="72" s="1"/>
  <c r="F226" i="72" s="1"/>
  <c r="G156" i="69"/>
  <c r="M158" i="69" a="1"/>
  <c r="H156" i="69" a="1"/>
  <c r="N154" i="73" l="1"/>
  <c r="K154" i="73" s="1"/>
  <c r="M158" i="69"/>
  <c r="N158" i="69" s="1"/>
  <c r="G227" i="72"/>
  <c r="H156" i="69"/>
  <c r="H227" i="72" a="1"/>
  <c r="L155" i="73" l="1"/>
  <c r="K158" i="69"/>
  <c r="H227" i="72"/>
  <c r="I227" i="72" s="1"/>
  <c r="F227" i="72" s="1"/>
  <c r="I156" i="69"/>
  <c r="F156" i="69" s="1"/>
  <c r="M155" i="73" a="1"/>
  <c r="M155" i="73" l="1"/>
  <c r="L159" i="69"/>
  <c r="G228" i="72"/>
  <c r="G157" i="69"/>
  <c r="M159" i="69" a="1"/>
  <c r="H228" i="72" a="1"/>
  <c r="H157" i="69" a="1"/>
  <c r="N155" i="73" l="1"/>
  <c r="K155" i="73" s="1"/>
  <c r="M159" i="69"/>
  <c r="N159" i="69" s="1"/>
  <c r="H228" i="72"/>
  <c r="I228" i="72" s="1"/>
  <c r="F228" i="72" s="1"/>
  <c r="H157" i="69"/>
  <c r="L156" i="73" l="1"/>
  <c r="K159" i="69"/>
  <c r="G229" i="72"/>
  <c r="I157" i="69"/>
  <c r="F157" i="69" s="1"/>
  <c r="M156" i="73" a="1"/>
  <c r="H229" i="72" a="1"/>
  <c r="M156" i="73" l="1"/>
  <c r="L160" i="69"/>
  <c r="H229" i="72"/>
  <c r="I229" i="72" s="1"/>
  <c r="F229" i="72" s="1"/>
  <c r="G158" i="69"/>
  <c r="H158" i="69" a="1"/>
  <c r="M160" i="69" a="1"/>
  <c r="N156" i="73" l="1"/>
  <c r="K156" i="73" s="1"/>
  <c r="M160" i="69"/>
  <c r="N160" i="69" s="1"/>
  <c r="G230" i="72"/>
  <c r="H158" i="69"/>
  <c r="H230" i="72" a="1"/>
  <c r="L157" i="73" l="1"/>
  <c r="K160" i="69"/>
  <c r="H230" i="72"/>
  <c r="I230" i="72" s="1"/>
  <c r="F230" i="72" s="1"/>
  <c r="I158" i="69"/>
  <c r="F158" i="69" s="1"/>
  <c r="M157" i="73" a="1"/>
  <c r="M157" i="73" l="1"/>
  <c r="L161" i="69"/>
  <c r="G231" i="72"/>
  <c r="G14" i="72" s="1"/>
  <c r="G159" i="69"/>
  <c r="M161" i="69" a="1"/>
  <c r="H159" i="69" a="1"/>
  <c r="N157" i="73" l="1"/>
  <c r="K157" i="73" s="1"/>
  <c r="M161" i="69"/>
  <c r="N161" i="69" s="1"/>
  <c r="D39" i="27"/>
  <c r="E39" i="27" s="1"/>
  <c r="H159" i="69"/>
  <c r="H231" i="72" a="1"/>
  <c r="L158" i="73" l="1"/>
  <c r="K161" i="69"/>
  <c r="H231" i="72"/>
  <c r="I231" i="72" s="1"/>
  <c r="F231" i="72" s="1"/>
  <c r="I159" i="69"/>
  <c r="F159" i="69" s="1"/>
  <c r="M158" i="73" a="1"/>
  <c r="M158" i="73" l="1"/>
  <c r="L162" i="69"/>
  <c r="G160" i="69"/>
  <c r="H160" i="69" a="1"/>
  <c r="M162" i="69" a="1"/>
  <c r="N158" i="73" l="1"/>
  <c r="K158" i="73" s="1"/>
  <c r="M162" i="69"/>
  <c r="N162" i="69" s="1"/>
  <c r="H160" i="69"/>
  <c r="L159" i="73" l="1"/>
  <c r="K162" i="69"/>
  <c r="I160" i="69"/>
  <c r="F160" i="69" s="1"/>
  <c r="M159" i="73" a="1"/>
  <c r="M159" i="73" l="1"/>
  <c r="L163" i="69"/>
  <c r="G161" i="69"/>
  <c r="H161" i="69" a="1"/>
  <c r="M163" i="69" a="1"/>
  <c r="N159" i="73" l="1"/>
  <c r="K159" i="73" s="1"/>
  <c r="M163" i="69"/>
  <c r="N163" i="69" s="1"/>
  <c r="H161" i="69"/>
  <c r="L160" i="73" l="1"/>
  <c r="K163" i="69"/>
  <c r="I161" i="69"/>
  <c r="F161" i="69" s="1"/>
  <c r="M160" i="73" a="1"/>
  <c r="M160" i="73" l="1"/>
  <c r="L164" i="69"/>
  <c r="G162" i="69"/>
  <c r="M164" i="69" a="1"/>
  <c r="H162" i="69" a="1"/>
  <c r="N160" i="73" l="1"/>
  <c r="K160" i="73" s="1"/>
  <c r="M164" i="69"/>
  <c r="N164" i="69" s="1"/>
  <c r="H162" i="69"/>
  <c r="L161" i="73" l="1"/>
  <c r="K164" i="69"/>
  <c r="I162" i="69"/>
  <c r="F162" i="69" s="1"/>
  <c r="M161" i="73" a="1"/>
  <c r="M161" i="73" l="1"/>
  <c r="L165" i="69"/>
  <c r="G163" i="69"/>
  <c r="M165" i="69" a="1"/>
  <c r="H163" i="69" a="1"/>
  <c r="N161" i="73" l="1"/>
  <c r="K161" i="73" s="1"/>
  <c r="M165" i="69"/>
  <c r="N165" i="69" s="1"/>
  <c r="H163" i="69"/>
  <c r="L162" i="73" l="1"/>
  <c r="K165" i="69"/>
  <c r="I163" i="69"/>
  <c r="F163" i="69" s="1"/>
  <c r="M162" i="73" a="1"/>
  <c r="M162" i="73" l="1"/>
  <c r="L166" i="69"/>
  <c r="G164" i="69"/>
  <c r="H164" i="69" a="1"/>
  <c r="M166" i="69" a="1"/>
  <c r="N162" i="73" l="1"/>
  <c r="K162" i="73" s="1"/>
  <c r="M166" i="69"/>
  <c r="N166" i="69" s="1"/>
  <c r="H164" i="69"/>
  <c r="L163" i="73" l="1"/>
  <c r="K166" i="69"/>
  <c r="I164" i="69"/>
  <c r="F164" i="69" s="1"/>
  <c r="M163" i="73" a="1"/>
  <c r="M163" i="73" l="1"/>
  <c r="L167" i="69"/>
  <c r="G165" i="69"/>
  <c r="H165" i="69" a="1"/>
  <c r="M167" i="69" a="1"/>
  <c r="N163" i="73" l="1"/>
  <c r="K163" i="73" s="1"/>
  <c r="M167" i="69"/>
  <c r="N167" i="69" s="1"/>
  <c r="H165" i="69"/>
  <c r="L164" i="73" l="1"/>
  <c r="K167" i="69"/>
  <c r="I165" i="69"/>
  <c r="F165" i="69" s="1"/>
  <c r="M164" i="73" a="1"/>
  <c r="M164" i="73" l="1"/>
  <c r="L168" i="69"/>
  <c r="G166" i="69"/>
  <c r="H166" i="69" a="1"/>
  <c r="M168" i="69" a="1"/>
  <c r="N164" i="73" l="1"/>
  <c r="K164" i="73" s="1"/>
  <c r="M168" i="69"/>
  <c r="N168" i="69" s="1"/>
  <c r="H166" i="69"/>
  <c r="L165" i="73" l="1"/>
  <c r="K168" i="69"/>
  <c r="I166" i="69"/>
  <c r="F166" i="69" s="1"/>
  <c r="M165" i="73" a="1"/>
  <c r="M165" i="73" l="1"/>
  <c r="L169" i="69"/>
  <c r="G167" i="69"/>
  <c r="H167" i="69" a="1"/>
  <c r="M169" i="69" a="1"/>
  <c r="N165" i="73" l="1"/>
  <c r="K165" i="73" s="1"/>
  <c r="M169" i="69"/>
  <c r="N169" i="69" s="1"/>
  <c r="H167" i="69"/>
  <c r="L166" i="73" l="1"/>
  <c r="K169" i="69"/>
  <c r="I167" i="69"/>
  <c r="F167" i="69" s="1"/>
  <c r="M166" i="73" a="1"/>
  <c r="M166" i="73" l="1"/>
  <c r="L170" i="69"/>
  <c r="G168" i="69"/>
  <c r="M170" i="69" a="1"/>
  <c r="H168" i="69" a="1"/>
  <c r="N166" i="73" l="1"/>
  <c r="K166" i="73" s="1"/>
  <c r="M170" i="69"/>
  <c r="N170" i="69" s="1"/>
  <c r="H168" i="69"/>
  <c r="L167" i="73" l="1"/>
  <c r="K170" i="69"/>
  <c r="I168" i="69"/>
  <c r="F168" i="69" s="1"/>
  <c r="M167" i="73" a="1"/>
  <c r="M167" i="73" l="1"/>
  <c r="L171" i="69"/>
  <c r="G169" i="69"/>
  <c r="M171" i="69" a="1"/>
  <c r="H169" i="69" a="1"/>
  <c r="N167" i="73" l="1"/>
  <c r="K167" i="73" s="1"/>
  <c r="M171" i="69"/>
  <c r="N171" i="69" s="1"/>
  <c r="H169" i="69"/>
  <c r="L168" i="73" l="1"/>
  <c r="K171" i="69"/>
  <c r="I169" i="69"/>
  <c r="F169" i="69" s="1"/>
  <c r="M168" i="73" a="1"/>
  <c r="M168" i="73" l="1"/>
  <c r="L172" i="69"/>
  <c r="G170" i="69"/>
  <c r="M172" i="69" a="1"/>
  <c r="H170" i="69" a="1"/>
  <c r="N168" i="73" l="1"/>
  <c r="K168" i="73" s="1"/>
  <c r="M172" i="69"/>
  <c r="N172" i="69" s="1"/>
  <c r="H170" i="69"/>
  <c r="L169" i="73" l="1"/>
  <c r="K172" i="69"/>
  <c r="I170" i="69"/>
  <c r="F170" i="69" s="1"/>
  <c r="M169" i="73" a="1"/>
  <c r="M169" i="73" l="1"/>
  <c r="L173" i="69"/>
  <c r="G171" i="69"/>
  <c r="M173" i="69" a="1"/>
  <c r="H171" i="69" a="1"/>
  <c r="N169" i="73" l="1"/>
  <c r="K169" i="73" s="1"/>
  <c r="K15" i="73" s="1"/>
  <c r="J157" i="27" s="1"/>
  <c r="M173" i="69"/>
  <c r="N173" i="69" s="1"/>
  <c r="H171" i="69"/>
  <c r="K173" i="69" l="1"/>
  <c r="I171" i="69"/>
  <c r="F171" i="69" s="1"/>
  <c r="L174" i="69" l="1"/>
  <c r="G172" i="69"/>
  <c r="M174" i="69" a="1"/>
  <c r="H172" i="69" a="1"/>
  <c r="M174" i="69" l="1"/>
  <c r="N174" i="69" s="1"/>
  <c r="H172" i="69"/>
  <c r="J16" i="11"/>
  <c r="K174" i="69" l="1"/>
  <c r="I172" i="69"/>
  <c r="F172" i="69" s="1"/>
  <c r="D16" i="11"/>
  <c r="B16" i="11" s="1"/>
  <c r="AL41" i="11" s="1"/>
  <c r="AO41" i="11" s="1"/>
  <c r="H153" i="27"/>
  <c r="D244" i="27" s="1" a="1"/>
  <c r="D244" i="27" s="1"/>
  <c r="D3" i="29"/>
  <c r="D4" i="29" s="1"/>
  <c r="F153" i="27" s="1"/>
  <c r="C229" i="27" s="1"/>
  <c r="J90" i="14" a="1"/>
  <c r="J89" i="14" a="1"/>
  <c r="J76" i="14" a="1"/>
  <c r="J79" i="14" a="1"/>
  <c r="J78" i="14" a="1"/>
  <c r="J77" i="14" a="1"/>
  <c r="J93" i="14" a="1"/>
  <c r="J92" i="14" a="1"/>
  <c r="J91" i="14" a="1"/>
  <c r="C17" i="14" a="1"/>
  <c r="F4" i="33" a="1"/>
  <c r="K153" i="27" l="1"/>
  <c r="J76" i="14"/>
  <c r="J77" i="14"/>
  <c r="J78" i="14"/>
  <c r="J79" i="14"/>
  <c r="J89" i="14"/>
  <c r="J90" i="14"/>
  <c r="J91" i="14"/>
  <c r="J92" i="14"/>
  <c r="J93" i="14"/>
  <c r="L175" i="69"/>
  <c r="G173" i="69"/>
  <c r="C17" i="14"/>
  <c r="B20" i="11"/>
  <c r="AL163" i="11" s="1"/>
  <c r="B22" i="11"/>
  <c r="AL194" i="11" s="1"/>
  <c r="B23" i="11"/>
  <c r="D10" i="11"/>
  <c r="F6" i="33"/>
  <c r="F4" i="33"/>
  <c r="J146" i="14" a="1"/>
  <c r="J28" i="14" a="1"/>
  <c r="J132" i="14" a="1"/>
  <c r="J74" i="14" a="1"/>
  <c r="J154" i="14" a="1"/>
  <c r="J121" i="14" a="1"/>
  <c r="J20" i="14" a="1"/>
  <c r="J43" i="14" a="1"/>
  <c r="J193" i="14" a="1"/>
  <c r="J140" i="14" a="1"/>
  <c r="J164" i="14" a="1"/>
  <c r="J218" i="14" a="1"/>
  <c r="J72" i="14" a="1"/>
  <c r="J197" i="14" a="1"/>
  <c r="J176" i="14" a="1"/>
  <c r="J178" i="14" a="1"/>
  <c r="J190" i="14" a="1"/>
  <c r="J123" i="14" a="1"/>
  <c r="J18" i="14" a="1"/>
  <c r="J27" i="14" a="1"/>
  <c r="J50" i="14" a="1"/>
  <c r="J212" i="14" a="1"/>
  <c r="J75" i="14" a="1"/>
  <c r="J192" i="14" a="1"/>
  <c r="J24" i="14" a="1"/>
  <c r="J55" i="14" a="1"/>
  <c r="J150" i="14" a="1"/>
  <c r="J54" i="14" a="1"/>
  <c r="J41" i="14" a="1"/>
  <c r="J127" i="14" a="1"/>
  <c r="J34" i="14" a="1"/>
  <c r="J117" i="14" a="1"/>
  <c r="J137" i="14" a="1"/>
  <c r="J177" i="14" a="1"/>
  <c r="J71" i="14" a="1"/>
  <c r="J202" i="14" a="1"/>
  <c r="J228" i="14" a="1"/>
  <c r="J33" i="14" a="1"/>
  <c r="J136" i="14" a="1"/>
  <c r="J30" i="14" a="1"/>
  <c r="J170" i="14" a="1"/>
  <c r="J21" i="14" a="1"/>
  <c r="J198" i="14" a="1"/>
  <c r="J63" i="14" a="1"/>
  <c r="J156" i="14" a="1"/>
  <c r="J126" i="14" a="1"/>
  <c r="J221" i="14" a="1"/>
  <c r="J220" i="14" a="1"/>
  <c r="J187" i="14" a="1"/>
  <c r="J143" i="14" a="1"/>
  <c r="J162" i="14" a="1"/>
  <c r="J194" i="14" a="1"/>
  <c r="J216" i="14" a="1"/>
  <c r="J196" i="14" a="1"/>
  <c r="J115" i="14" a="1"/>
  <c r="J159" i="14" a="1"/>
  <c r="J165" i="14" a="1"/>
  <c r="J134" i="14" a="1"/>
  <c r="J229" i="14" a="1"/>
  <c r="J62" i="14" a="1"/>
  <c r="J17" i="14" a="1"/>
  <c r="J25" i="14" a="1"/>
  <c r="J60" i="14" a="1"/>
  <c r="J166" i="14" a="1"/>
  <c r="J87" i="14" a="1"/>
  <c r="J214" i="14" a="1"/>
  <c r="J69" i="14" a="1"/>
  <c r="J138" i="14" a="1"/>
  <c r="J66" i="14" a="1"/>
  <c r="J29" i="14" a="1"/>
  <c r="J131" i="14" a="1"/>
  <c r="J83" i="14" a="1"/>
  <c r="J135" i="14" a="1"/>
  <c r="J158" i="14" a="1"/>
  <c r="J188" i="14" a="1"/>
  <c r="J130" i="14" a="1"/>
  <c r="J48" i="14" a="1"/>
  <c r="J189" i="14" a="1"/>
  <c r="J32" i="14" a="1"/>
  <c r="J52" i="14" a="1"/>
  <c r="J211" i="14" a="1"/>
  <c r="J172" i="14" a="1"/>
  <c r="J22" i="14" a="1"/>
  <c r="J88" i="14" a="1"/>
  <c r="J141" i="14" a="1"/>
  <c r="J151" i="14" a="1"/>
  <c r="J128" i="14" a="1"/>
  <c r="J203" i="14" a="1"/>
  <c r="J191" i="14" a="1"/>
  <c r="J31" i="14" a="1"/>
  <c r="J184" i="14" a="1"/>
  <c r="J46" i="14" a="1"/>
  <c r="J204" i="14" a="1"/>
  <c r="J230" i="14" a="1"/>
  <c r="J114" i="14" a="1"/>
  <c r="J223" i="14" a="1"/>
  <c r="J180" i="14" a="1"/>
  <c r="J175" i="14" a="1"/>
  <c r="J40" i="14" a="1"/>
  <c r="J152" i="14" a="1"/>
  <c r="J81" i="14" a="1"/>
  <c r="J144" i="14" a="1"/>
  <c r="J195" i="14" a="1"/>
  <c r="J168" i="14" a="1"/>
  <c r="J47" i="14" a="1"/>
  <c r="J26" i="14" a="1"/>
  <c r="J213" i="14" a="1"/>
  <c r="J183" i="14" a="1"/>
  <c r="J113" i="14" a="1"/>
  <c r="J51" i="14" a="1"/>
  <c r="J210" i="14" a="1"/>
  <c r="J80" i="14" a="1"/>
  <c r="J120" i="14" a="1"/>
  <c r="J59" i="14" a="1"/>
  <c r="J53" i="14" a="1"/>
  <c r="J157" i="14" a="1"/>
  <c r="J209" i="14" a="1"/>
  <c r="J70" i="14" a="1"/>
  <c r="J207" i="14" a="1"/>
  <c r="J142" i="14" a="1"/>
  <c r="J67" i="14" a="1"/>
  <c r="J61" i="14" a="1"/>
  <c r="J118" i="14" a="1"/>
  <c r="J219" i="14" a="1"/>
  <c r="J215" i="14" a="1"/>
  <c r="J161" i="14" a="1"/>
  <c r="J145" i="14" a="1"/>
  <c r="J226" i="14" a="1"/>
  <c r="J133" i="14" a="1"/>
  <c r="J171" i="14" a="1"/>
  <c r="J119" i="14" a="1"/>
  <c r="J173" i="14" a="1"/>
  <c r="J116" i="14" a="1"/>
  <c r="J68" i="14" a="1"/>
  <c r="J39" i="14" a="1"/>
  <c r="J85" i="14" a="1"/>
  <c r="J217" i="14" a="1"/>
  <c r="J45" i="14" a="1"/>
  <c r="J174" i="14" a="1"/>
  <c r="J38" i="14" a="1"/>
  <c r="J160" i="14" a="1"/>
  <c r="J206" i="14" a="1"/>
  <c r="J149" i="14" a="1"/>
  <c r="J58" i="14" a="1"/>
  <c r="J227" i="14" a="1"/>
  <c r="J147" i="14" a="1"/>
  <c r="J199" i="14" a="1"/>
  <c r="J42" i="14" a="1"/>
  <c r="J200" i="14" a="1"/>
  <c r="J23" i="14" a="1"/>
  <c r="J124" i="14" a="1"/>
  <c r="J65" i="14" a="1"/>
  <c r="J148" i="14" a="1"/>
  <c r="J73" i="14" a="1"/>
  <c r="J201" i="14" a="1"/>
  <c r="J186" i="14" a="1"/>
  <c r="J57" i="14" a="1"/>
  <c r="J179" i="14" a="1"/>
  <c r="J208" i="14" a="1"/>
  <c r="K55" i="14" a="1"/>
  <c r="J182" i="14" a="1"/>
  <c r="J153" i="14" a="1"/>
  <c r="J139" i="14" a="1"/>
  <c r="J49" i="14" a="1"/>
  <c r="J205" i="14" a="1"/>
  <c r="J36" i="14" a="1"/>
  <c r="J82" i="14" a="1"/>
  <c r="J125" i="14" a="1"/>
  <c r="J224" i="14" a="1"/>
  <c r="J181" i="14" a="1"/>
  <c r="J86" i="14" a="1"/>
  <c r="J122" i="14" a="1"/>
  <c r="J19" i="14" a="1"/>
  <c r="J163" i="14" a="1"/>
  <c r="J84" i="14" a="1"/>
  <c r="J185" i="14" a="1"/>
  <c r="J225" i="14" a="1"/>
  <c r="J129" i="14" a="1"/>
  <c r="J35" i="14" a="1"/>
  <c r="J56" i="14" a="1"/>
  <c r="J37" i="14" a="1"/>
  <c r="J64" i="14" a="1"/>
  <c r="J169" i="14" a="1"/>
  <c r="J44" i="14" a="1"/>
  <c r="J231" i="14" a="1"/>
  <c r="J167" i="14" a="1"/>
  <c r="J222" i="14" a="1"/>
  <c r="J155" i="14" a="1"/>
  <c r="K218" i="14" a="1"/>
  <c r="J112" i="14" a="1"/>
  <c r="J110" i="14" a="1"/>
  <c r="J108" i="14" a="1"/>
  <c r="K211" i="14" a="1"/>
  <c r="J111" i="14" a="1"/>
  <c r="C170" i="14" a="1"/>
  <c r="J109" i="14" a="1"/>
  <c r="H173" i="69" a="1"/>
  <c r="C139" i="14" a="1"/>
  <c r="M175" i="69" a="1"/>
  <c r="D17" i="14" a="1"/>
  <c r="K211" i="14" l="1"/>
  <c r="K218" i="14"/>
  <c r="N188" i="33"/>
  <c r="N200" i="33"/>
  <c r="N212" i="33"/>
  <c r="N224" i="33"/>
  <c r="N190" i="33"/>
  <c r="N214" i="33"/>
  <c r="N203" i="33"/>
  <c r="N227" i="33"/>
  <c r="N192" i="33"/>
  <c r="N216" i="33"/>
  <c r="N193" i="33"/>
  <c r="N217" i="33"/>
  <c r="N218" i="33"/>
  <c r="N210" i="33"/>
  <c r="N187" i="33"/>
  <c r="N189" i="33"/>
  <c r="N201" i="33"/>
  <c r="N213" i="33"/>
  <c r="N225" i="33"/>
  <c r="N202" i="33"/>
  <c r="N226" i="33"/>
  <c r="N191" i="33"/>
  <c r="N215" i="33"/>
  <c r="N204" i="33"/>
  <c r="N228" i="33"/>
  <c r="N205" i="33"/>
  <c r="N229" i="33"/>
  <c r="N194" i="33"/>
  <c r="N206" i="33"/>
  <c r="N230" i="33"/>
  <c r="N209" i="33"/>
  <c r="N211" i="33"/>
  <c r="N195" i="33"/>
  <c r="N207" i="33"/>
  <c r="N219" i="33"/>
  <c r="N231" i="33"/>
  <c r="N196" i="33"/>
  <c r="N208" i="33"/>
  <c r="N220" i="33"/>
  <c r="N197" i="33"/>
  <c r="N221" i="33"/>
  <c r="N198" i="33"/>
  <c r="N222" i="33"/>
  <c r="N199" i="33"/>
  <c r="N223" i="33"/>
  <c r="M175" i="69"/>
  <c r="N175" i="69" s="1"/>
  <c r="AL406" i="11"/>
  <c r="AO406" i="11" s="1"/>
  <c r="AL405" i="11"/>
  <c r="AO405" i="11" s="1"/>
  <c r="K55" i="14"/>
  <c r="J213" i="14"/>
  <c r="J139" i="14"/>
  <c r="J215" i="14"/>
  <c r="J164" i="14"/>
  <c r="J208" i="14"/>
  <c r="J151" i="14"/>
  <c r="J210" i="14"/>
  <c r="J146" i="14"/>
  <c r="J196" i="14"/>
  <c r="J128" i="14"/>
  <c r="J207" i="14"/>
  <c r="J145" i="14"/>
  <c r="J216" i="14"/>
  <c r="J149" i="14"/>
  <c r="J70" i="14"/>
  <c r="J161" i="14"/>
  <c r="J86" i="14"/>
  <c r="J56" i="14"/>
  <c r="J24" i="14"/>
  <c r="J53" i="14"/>
  <c r="J21" i="14"/>
  <c r="J47" i="14"/>
  <c r="J65" i="14"/>
  <c r="J33" i="14"/>
  <c r="J204" i="14"/>
  <c r="J135" i="14"/>
  <c r="J206" i="14"/>
  <c r="J147" i="14"/>
  <c r="J201" i="14"/>
  <c r="J142" i="14"/>
  <c r="J203" i="14"/>
  <c r="J129" i="14"/>
  <c r="J189" i="14"/>
  <c r="J124" i="14"/>
  <c r="J198" i="14"/>
  <c r="J141" i="14"/>
  <c r="J209" i="14"/>
  <c r="J144" i="14"/>
  <c r="J227" i="14"/>
  <c r="J157" i="14"/>
  <c r="J83" i="14"/>
  <c r="J51" i="14"/>
  <c r="J85" i="14"/>
  <c r="J50" i="14"/>
  <c r="J84" i="14"/>
  <c r="J44" i="14"/>
  <c r="J62" i="14"/>
  <c r="J30" i="14"/>
  <c r="J197" i="14"/>
  <c r="J126" i="14"/>
  <c r="J199" i="14"/>
  <c r="J143" i="14"/>
  <c r="J192" i="14"/>
  <c r="J138" i="14"/>
  <c r="J194" i="14"/>
  <c r="J125" i="14"/>
  <c r="J171" i="14"/>
  <c r="J110" i="14"/>
  <c r="J191" i="14"/>
  <c r="J136" i="14"/>
  <c r="J200" i="14"/>
  <c r="J140" i="14"/>
  <c r="J218" i="14"/>
  <c r="J152" i="14"/>
  <c r="J80" i="14"/>
  <c r="J48" i="14"/>
  <c r="J82" i="14"/>
  <c r="J45" i="14"/>
  <c r="J71" i="14"/>
  <c r="J39" i="14"/>
  <c r="J57" i="14"/>
  <c r="J25" i="14"/>
  <c r="J188" i="14"/>
  <c r="J122" i="14"/>
  <c r="J190" i="14"/>
  <c r="J134" i="14"/>
  <c r="J184" i="14"/>
  <c r="J121" i="14"/>
  <c r="J187" i="14"/>
  <c r="J120" i="14"/>
  <c r="J167" i="14"/>
  <c r="J228" i="14"/>
  <c r="J186" i="14"/>
  <c r="J132" i="14"/>
  <c r="J193" i="14"/>
  <c r="J123" i="14"/>
  <c r="J211" i="14"/>
  <c r="J148" i="14"/>
  <c r="J75" i="14"/>
  <c r="J43" i="14"/>
  <c r="J74" i="14"/>
  <c r="J42" i="14"/>
  <c r="J68" i="14"/>
  <c r="J36" i="14"/>
  <c r="J54" i="14"/>
  <c r="J22" i="14"/>
  <c r="J169" i="14"/>
  <c r="J113" i="14"/>
  <c r="J185" i="14"/>
  <c r="J130" i="14"/>
  <c r="J181" i="14"/>
  <c r="J117" i="14"/>
  <c r="J180" i="14"/>
  <c r="J116" i="14"/>
  <c r="J158" i="14"/>
  <c r="J221" i="14"/>
  <c r="J179" i="14"/>
  <c r="J115" i="14"/>
  <c r="J183" i="14"/>
  <c r="J119" i="14"/>
  <c r="J202" i="14"/>
  <c r="J131" i="14"/>
  <c r="J72" i="14"/>
  <c r="J40" i="14"/>
  <c r="J69" i="14"/>
  <c r="J37" i="14"/>
  <c r="J63" i="14"/>
  <c r="J31" i="14"/>
  <c r="J49" i="14"/>
  <c r="J19" i="14"/>
  <c r="J165" i="14"/>
  <c r="J229" i="14"/>
  <c r="J177" i="14"/>
  <c r="J112" i="14"/>
  <c r="J176" i="14"/>
  <c r="J81" i="14"/>
  <c r="J163" i="14"/>
  <c r="J111" i="14"/>
  <c r="J154" i="14"/>
  <c r="J230" i="14"/>
  <c r="J175" i="14"/>
  <c r="J88" i="14"/>
  <c r="J174" i="14"/>
  <c r="J114" i="14"/>
  <c r="J195" i="14"/>
  <c r="J127" i="14"/>
  <c r="J67" i="14"/>
  <c r="J35" i="14"/>
  <c r="J66" i="14"/>
  <c r="J34" i="14"/>
  <c r="J60" i="14"/>
  <c r="J28" i="14"/>
  <c r="J46" i="14"/>
  <c r="J18" i="14"/>
  <c r="J160" i="14"/>
  <c r="J231" i="14"/>
  <c r="J173" i="14"/>
  <c r="J224" i="14"/>
  <c r="J172" i="14"/>
  <c r="J226" i="14"/>
  <c r="J159" i="14"/>
  <c r="J212" i="14"/>
  <c r="J137" i="14"/>
  <c r="J223" i="14"/>
  <c r="J166" i="14"/>
  <c r="J73" i="14"/>
  <c r="J170" i="14"/>
  <c r="J109" i="14"/>
  <c r="J182" i="14"/>
  <c r="J118" i="14"/>
  <c r="J64" i="14"/>
  <c r="J32" i="14"/>
  <c r="J61" i="14"/>
  <c r="J29" i="14"/>
  <c r="J55" i="14"/>
  <c r="J23" i="14"/>
  <c r="J41" i="14"/>
  <c r="J17" i="14"/>
  <c r="J220" i="14"/>
  <c r="J156" i="14"/>
  <c r="J222" i="14"/>
  <c r="J168" i="14"/>
  <c r="J217" i="14"/>
  <c r="J155" i="14"/>
  <c r="J219" i="14"/>
  <c r="J150" i="14"/>
  <c r="J205" i="14"/>
  <c r="J133" i="14"/>
  <c r="J214" i="14"/>
  <c r="J162" i="14"/>
  <c r="J225" i="14"/>
  <c r="J153" i="14"/>
  <c r="J87" i="14"/>
  <c r="J178" i="14"/>
  <c r="J108" i="14"/>
  <c r="J59" i="14"/>
  <c r="J27" i="14"/>
  <c r="J58" i="14"/>
  <c r="J26" i="14"/>
  <c r="J52" i="14"/>
  <c r="J20" i="14"/>
  <c r="J38" i="14"/>
  <c r="H173" i="69"/>
  <c r="F5" i="33"/>
  <c r="F16" i="33"/>
  <c r="K16" i="33" s="1"/>
  <c r="C170" i="14"/>
  <c r="D17" i="14"/>
  <c r="C139" i="14"/>
  <c r="AO194" i="11"/>
  <c r="C217" i="27"/>
  <c r="G17" i="33"/>
  <c r="K23" i="14" a="1"/>
  <c r="K51" i="14" a="1"/>
  <c r="K27" i="14" a="1"/>
  <c r="K25" i="14" a="1"/>
  <c r="K50" i="14" a="1"/>
  <c r="K39" i="14" a="1"/>
  <c r="K22" i="14" a="1"/>
  <c r="K41" i="14" a="1"/>
  <c r="K45" i="14" a="1"/>
  <c r="K34" i="14" a="1"/>
  <c r="K48" i="14" a="1"/>
  <c r="K155" i="14" a="1"/>
  <c r="K29" i="14" a="1"/>
  <c r="K30" i="14" a="1"/>
  <c r="K54" i="14" a="1"/>
  <c r="K36" i="14" a="1"/>
  <c r="K24" i="14" a="1"/>
  <c r="K47" i="14" a="1"/>
  <c r="K32" i="14" a="1"/>
  <c r="K33" i="14" a="1"/>
  <c r="K31" i="14" a="1"/>
  <c r="K57" i="14" a="1"/>
  <c r="K56" i="14" a="1"/>
  <c r="K231" i="14" a="1"/>
  <c r="K52" i="14" a="1"/>
  <c r="K26" i="14" a="1"/>
  <c r="K58" i="14" a="1"/>
  <c r="K49" i="14" a="1"/>
  <c r="K21" i="14" a="1"/>
  <c r="K20" i="14" a="1"/>
  <c r="K156" i="14" a="1"/>
  <c r="K43" i="14" a="1"/>
  <c r="K53" i="14" a="1"/>
  <c r="K28" i="14" a="1"/>
  <c r="K46" i="14" a="1"/>
  <c r="K40" i="14" a="1"/>
  <c r="K44" i="14" a="1"/>
  <c r="K37" i="14" a="1"/>
  <c r="K17" i="14" a="1"/>
  <c r="K35" i="14" a="1"/>
  <c r="K42" i="14" a="1"/>
  <c r="K19" i="14" a="1"/>
  <c r="K151" i="14" a="1"/>
  <c r="K139" i="14" a="1"/>
  <c r="K168" i="14" a="1"/>
  <c r="K219" i="14" a="1"/>
  <c r="D185" i="33" a="1"/>
  <c r="K162" i="14" a="1"/>
  <c r="K161" i="14" a="1"/>
  <c r="K212" i="14" a="1"/>
  <c r="K138" i="14" a="1"/>
  <c r="K135" i="14" a="1"/>
  <c r="K141" i="14" a="1"/>
  <c r="K205" i="14" a="1"/>
  <c r="K166" i="14" a="1"/>
  <c r="K225" i="14" a="1"/>
  <c r="K167" i="14" a="1"/>
  <c r="K93" i="14" a="1"/>
  <c r="D170" i="14" a="1"/>
  <c r="K146" i="14" a="1"/>
  <c r="K62" i="14" a="1"/>
  <c r="K133" i="14" a="1"/>
  <c r="K123" i="14" a="1"/>
  <c r="K142" i="14" a="1"/>
  <c r="K128" i="14" a="1"/>
  <c r="K171" i="14" a="1"/>
  <c r="K226" i="14" a="1"/>
  <c r="K116" i="14" a="1"/>
  <c r="K145" i="14" a="1"/>
  <c r="K134" i="14" a="1"/>
  <c r="K121" i="14" a="1"/>
  <c r="K140" i="14" a="1"/>
  <c r="K61" i="14" a="1"/>
  <c r="K118" i="14" a="1"/>
  <c r="K204" i="14" a="1"/>
  <c r="K158" i="14" a="1"/>
  <c r="K227" i="14" a="1"/>
  <c r="K115" i="14" a="1"/>
  <c r="K60" i="14" a="1"/>
  <c r="K144" i="14" a="1"/>
  <c r="K147" i="14" a="1"/>
  <c r="K18" i="14" a="1"/>
  <c r="K170" i="14" a="1"/>
  <c r="K229" i="14" a="1"/>
  <c r="K157" i="14" a="1"/>
  <c r="K160" i="14" a="1"/>
  <c r="K130" i="14" a="1"/>
  <c r="K119" i="14" a="1"/>
  <c r="K165" i="14" a="1"/>
  <c r="K92" i="14" a="1"/>
  <c r="K230" i="14" a="1"/>
  <c r="D184" i="33" a="1"/>
  <c r="K136" i="14" a="1"/>
  <c r="K124" i="14" a="1"/>
  <c r="K149" i="14" a="1"/>
  <c r="K117" i="14" a="1"/>
  <c r="K64" i="14" a="1"/>
  <c r="K65" i="14" a="1"/>
  <c r="K221" i="14" a="1"/>
  <c r="K148" i="14" a="1"/>
  <c r="K125" i="14" a="1"/>
  <c r="K59" i="14" a="1"/>
  <c r="K163" i="14" a="1"/>
  <c r="K150" i="14" a="1"/>
  <c r="K143" i="14" a="1"/>
  <c r="K153" i="14" a="1"/>
  <c r="K129" i="14" a="1"/>
  <c r="K127" i="14" a="1"/>
  <c r="K159" i="14" a="1"/>
  <c r="K120" i="14" a="1"/>
  <c r="K154" i="14" a="1"/>
  <c r="K122" i="14" a="1"/>
  <c r="K169" i="14" a="1"/>
  <c r="H17" i="33" a="1"/>
  <c r="K67" i="14" a="1"/>
  <c r="K66" i="14" a="1"/>
  <c r="K213" i="14" a="1"/>
  <c r="K152" i="14" a="1"/>
  <c r="K137" i="14" a="1"/>
  <c r="K132" i="14" a="1"/>
  <c r="K220" i="14" a="1"/>
  <c r="K228" i="14" a="1"/>
  <c r="K38" i="14" a="1"/>
  <c r="K172" i="14" a="1"/>
  <c r="K164" i="14" a="1"/>
  <c r="K126" i="14" a="1"/>
  <c r="K131" i="14" a="1"/>
  <c r="K214" i="14" a="1"/>
  <c r="K212" i="14" l="1"/>
  <c r="K205" i="14"/>
  <c r="K204" i="14"/>
  <c r="K226" i="14"/>
  <c r="K93" i="14"/>
  <c r="K225" i="14"/>
  <c r="K92" i="14"/>
  <c r="K219" i="14"/>
  <c r="K58" i="14"/>
  <c r="K57" i="14"/>
  <c r="K50" i="14"/>
  <c r="K65" i="14"/>
  <c r="K54" i="14"/>
  <c r="K52" i="14"/>
  <c r="K62" i="14"/>
  <c r="K61" i="14"/>
  <c r="K59" i="14"/>
  <c r="K64" i="14"/>
  <c r="K51" i="14"/>
  <c r="K47" i="14"/>
  <c r="K60" i="14"/>
  <c r="K53" i="14"/>
  <c r="K49" i="14"/>
  <c r="L17" i="33"/>
  <c r="K175" i="69"/>
  <c r="D185" i="33"/>
  <c r="D184" i="33"/>
  <c r="K48" i="14"/>
  <c r="K56" i="14"/>
  <c r="K155" i="14"/>
  <c r="K138" i="14"/>
  <c r="K129" i="14"/>
  <c r="K162" i="14"/>
  <c r="K119" i="14"/>
  <c r="K231" i="14"/>
  <c r="K37" i="14"/>
  <c r="K31" i="14"/>
  <c r="K124" i="14"/>
  <c r="K25" i="14"/>
  <c r="K46" i="14"/>
  <c r="K160" i="14"/>
  <c r="K24" i="14"/>
  <c r="K229" i="14"/>
  <c r="K221" i="14"/>
  <c r="K149" i="14"/>
  <c r="K230" i="14"/>
  <c r="K213" i="14"/>
  <c r="K29" i="14"/>
  <c r="K23" i="14"/>
  <c r="K116" i="14"/>
  <c r="K166" i="14"/>
  <c r="K38" i="14"/>
  <c r="K152" i="14"/>
  <c r="K18" i="14"/>
  <c r="K121" i="14"/>
  <c r="K214" i="14"/>
  <c r="K145" i="14"/>
  <c r="K227" i="14"/>
  <c r="K169" i="14"/>
  <c r="K21" i="14"/>
  <c r="K172" i="14"/>
  <c r="K44" i="14"/>
  <c r="K158" i="14"/>
  <c r="K30" i="14"/>
  <c r="K144" i="14"/>
  <c r="K19" i="14"/>
  <c r="K125" i="14"/>
  <c r="K228" i="14"/>
  <c r="K171" i="14"/>
  <c r="K115" i="14"/>
  <c r="K220" i="14"/>
  <c r="K139" i="14"/>
  <c r="K66" i="14"/>
  <c r="K164" i="14"/>
  <c r="K36" i="14"/>
  <c r="K150" i="14"/>
  <c r="K22" i="14"/>
  <c r="K136" i="14"/>
  <c r="K17" i="14"/>
  <c r="K147" i="14"/>
  <c r="K130" i="14"/>
  <c r="K163" i="14"/>
  <c r="K167" i="14"/>
  <c r="K170" i="14"/>
  <c r="K165" i="14"/>
  <c r="K135" i="14"/>
  <c r="K42" i="14"/>
  <c r="K156" i="14"/>
  <c r="K28" i="14"/>
  <c r="K142" i="14"/>
  <c r="K43" i="14"/>
  <c r="K128" i="14"/>
  <c r="K143" i="14"/>
  <c r="K117" i="14"/>
  <c r="K159" i="14"/>
  <c r="K154" i="14"/>
  <c r="K157" i="14"/>
  <c r="K161" i="14"/>
  <c r="K122" i="14"/>
  <c r="K34" i="14"/>
  <c r="K148" i="14"/>
  <c r="K20" i="14"/>
  <c r="K134" i="14"/>
  <c r="K35" i="14"/>
  <c r="K120" i="14"/>
  <c r="K146" i="14"/>
  <c r="K141" i="14"/>
  <c r="K153" i="14"/>
  <c r="K131" i="14"/>
  <c r="K67" i="14"/>
  <c r="K26" i="14"/>
  <c r="K140" i="14"/>
  <c r="K41" i="14"/>
  <c r="K126" i="14"/>
  <c r="K27" i="14"/>
  <c r="K40" i="14"/>
  <c r="K151" i="14"/>
  <c r="K133" i="14"/>
  <c r="K137" i="14"/>
  <c r="K123" i="14"/>
  <c r="K127" i="14"/>
  <c r="K45" i="14"/>
  <c r="K39" i="14"/>
  <c r="K132" i="14"/>
  <c r="K33" i="14"/>
  <c r="K118" i="14"/>
  <c r="K168" i="14"/>
  <c r="K32" i="14"/>
  <c r="H17" i="33"/>
  <c r="I17" i="33" s="1"/>
  <c r="I173" i="69"/>
  <c r="F173" i="69" s="1"/>
  <c r="I17" i="14"/>
  <c r="F17" i="14" s="1"/>
  <c r="G18" i="14" s="1"/>
  <c r="D170" i="14"/>
  <c r="AO193" i="11"/>
  <c r="D169" i="14" a="1"/>
  <c r="M17" i="33" a="1"/>
  <c r="H18" i="14" a="1"/>
  <c r="L176" i="69" l="1"/>
  <c r="H18" i="14"/>
  <c r="M17" i="33"/>
  <c r="N17" i="33" s="1"/>
  <c r="G174" i="69"/>
  <c r="D169" i="14"/>
  <c r="AO192" i="11"/>
  <c r="D168" i="14" a="1"/>
  <c r="M176" i="69" a="1"/>
  <c r="H174" i="69" a="1"/>
  <c r="M176" i="69" l="1"/>
  <c r="N176" i="69" s="1"/>
  <c r="H174" i="69"/>
  <c r="D168" i="14"/>
  <c r="AO191" i="11"/>
  <c r="F17" i="33"/>
  <c r="D167" i="14" a="1"/>
  <c r="K176" i="69" l="1"/>
  <c r="I174" i="69"/>
  <c r="F174" i="69" s="1"/>
  <c r="D167" i="14"/>
  <c r="AO190" i="11"/>
  <c r="G18" i="33"/>
  <c r="D166" i="14" a="1"/>
  <c r="H18" i="33" a="1"/>
  <c r="L177" i="69" l="1"/>
  <c r="H18" i="33"/>
  <c r="G175" i="69"/>
  <c r="D166" i="14"/>
  <c r="AO189" i="11"/>
  <c r="D165" i="14" a="1"/>
  <c r="H175" i="69" a="1"/>
  <c r="M177" i="69" a="1"/>
  <c r="M177" i="69" l="1"/>
  <c r="N177" i="69" s="1"/>
  <c r="H175" i="69"/>
  <c r="D165" i="14"/>
  <c r="AO188" i="11"/>
  <c r="I18" i="33"/>
  <c r="F18" i="33" s="1"/>
  <c r="D164" i="14" a="1"/>
  <c r="K177" i="69" l="1"/>
  <c r="I175" i="69"/>
  <c r="F175" i="69" s="1"/>
  <c r="D164" i="14"/>
  <c r="AO187" i="11"/>
  <c r="G19" i="33"/>
  <c r="D163" i="14" a="1"/>
  <c r="H19" i="33" a="1"/>
  <c r="L178" i="69" l="1"/>
  <c r="H19" i="33"/>
  <c r="I19" i="33" s="1"/>
  <c r="F19" i="33" s="1"/>
  <c r="G176" i="69"/>
  <c r="D163" i="14"/>
  <c r="AO186" i="11"/>
  <c r="D162" i="14" a="1"/>
  <c r="M178" i="69" a="1"/>
  <c r="H176" i="69" a="1"/>
  <c r="M178" i="69" l="1"/>
  <c r="N178" i="69" s="1"/>
  <c r="H176" i="69"/>
  <c r="D162" i="14"/>
  <c r="AO185" i="11"/>
  <c r="G20" i="33"/>
  <c r="H20" i="33" a="1"/>
  <c r="D161" i="14" a="1"/>
  <c r="K178" i="69" l="1"/>
  <c r="H20" i="33"/>
  <c r="I20" i="33" s="1"/>
  <c r="I176" i="69"/>
  <c r="F176" i="69" s="1"/>
  <c r="D161" i="14"/>
  <c r="AO184" i="11"/>
  <c r="D160" i="14" a="1"/>
  <c r="L179" i="69" l="1"/>
  <c r="G177" i="69"/>
  <c r="D160" i="14"/>
  <c r="AO183" i="11"/>
  <c r="F20" i="33"/>
  <c r="M179" i="69" a="1"/>
  <c r="D159" i="14" a="1"/>
  <c r="H177" i="69" a="1"/>
  <c r="M179" i="69" l="1"/>
  <c r="H177" i="69"/>
  <c r="D159" i="14"/>
  <c r="AO182" i="11"/>
  <c r="G21" i="33"/>
  <c r="H21" i="33" a="1"/>
  <c r="D158" i="14" a="1"/>
  <c r="N179" i="69" l="1"/>
  <c r="K179" i="69" s="1"/>
  <c r="H21" i="33"/>
  <c r="I21" i="33" s="1"/>
  <c r="I177" i="69"/>
  <c r="F177" i="69" s="1"/>
  <c r="D158" i="14"/>
  <c r="AO181" i="11"/>
  <c r="D157" i="14" a="1"/>
  <c r="L180" i="69" l="1"/>
  <c r="G178" i="69"/>
  <c r="D157" i="14"/>
  <c r="AO180" i="11"/>
  <c r="F21" i="33"/>
  <c r="H178" i="69" a="1"/>
  <c r="D156" i="14" a="1"/>
  <c r="M180" i="69" a="1"/>
  <c r="M180" i="69" l="1"/>
  <c r="N180" i="69" s="1"/>
  <c r="K180" i="69" s="1"/>
  <c r="H178" i="69"/>
  <c r="D156" i="14"/>
  <c r="AO179" i="11"/>
  <c r="G22" i="33"/>
  <c r="H22" i="33" a="1"/>
  <c r="D155" i="14" a="1"/>
  <c r="L181" i="69" l="1"/>
  <c r="H22" i="33"/>
  <c r="I22" i="33" s="1"/>
  <c r="I178" i="69"/>
  <c r="F178" i="69" s="1"/>
  <c r="D155" i="14"/>
  <c r="AO178" i="11"/>
  <c r="D154" i="14" a="1"/>
  <c r="M181" i="69" a="1"/>
  <c r="M181" i="69" l="1"/>
  <c r="N181" i="69" s="1"/>
  <c r="G179" i="69"/>
  <c r="D154" i="14"/>
  <c r="AO177" i="11"/>
  <c r="F22" i="33"/>
  <c r="D153" i="14" a="1"/>
  <c r="H179" i="69" a="1"/>
  <c r="K181" i="69" l="1"/>
  <c r="H179" i="69"/>
  <c r="D153" i="14"/>
  <c r="AO176" i="11"/>
  <c r="G23" i="33"/>
  <c r="D152" i="14" a="1"/>
  <c r="H23" i="33" a="1"/>
  <c r="L182" i="69" l="1"/>
  <c r="H23" i="33"/>
  <c r="I23" i="33" s="1"/>
  <c r="I179" i="69"/>
  <c r="F179" i="69" s="1"/>
  <c r="D152" i="14"/>
  <c r="AO175" i="11"/>
  <c r="M182" i="69" a="1"/>
  <c r="D151" i="14" a="1"/>
  <c r="M182" i="69" l="1"/>
  <c r="N182" i="69" s="1"/>
  <c r="G180" i="69"/>
  <c r="D151" i="14"/>
  <c r="AO174" i="11"/>
  <c r="F23" i="33"/>
  <c r="H180" i="69" a="1"/>
  <c r="D150" i="14" a="1"/>
  <c r="K182" i="69" l="1"/>
  <c r="H180" i="69"/>
  <c r="D150" i="14"/>
  <c r="AO173" i="11"/>
  <c r="G24" i="33"/>
  <c r="H24" i="33" a="1"/>
  <c r="D149" i="14" a="1"/>
  <c r="L183" i="69" l="1"/>
  <c r="H24" i="33"/>
  <c r="I24" i="33" s="1"/>
  <c r="I180" i="69"/>
  <c r="F180" i="69" s="1"/>
  <c r="D149" i="14"/>
  <c r="AO172" i="11"/>
  <c r="M183" i="69" a="1"/>
  <c r="D148" i="14" a="1"/>
  <c r="M183" i="69" l="1"/>
  <c r="N183" i="69" s="1"/>
  <c r="G181" i="69"/>
  <c r="D148" i="14"/>
  <c r="AO171" i="11"/>
  <c r="F24" i="33"/>
  <c r="D147" i="14" a="1"/>
  <c r="H181" i="69" a="1"/>
  <c r="K183" i="69" l="1"/>
  <c r="H181" i="69"/>
  <c r="D147" i="14"/>
  <c r="AO170" i="11"/>
  <c r="G25" i="33"/>
  <c r="H25" i="33" a="1"/>
  <c r="D146" i="14" a="1"/>
  <c r="L184" i="69" l="1"/>
  <c r="H25" i="33"/>
  <c r="I25" i="33" s="1"/>
  <c r="I181" i="69"/>
  <c r="F181" i="69" s="1"/>
  <c r="D146" i="14"/>
  <c r="AO169" i="11"/>
  <c r="M184" i="69" a="1"/>
  <c r="D145" i="14" a="1"/>
  <c r="M184" i="69" l="1"/>
  <c r="N184" i="69" s="1"/>
  <c r="G182" i="69"/>
  <c r="D145" i="14"/>
  <c r="AO168" i="11"/>
  <c r="F25" i="33"/>
  <c r="H182" i="69" a="1"/>
  <c r="D144" i="14" a="1"/>
  <c r="K184" i="69" l="1"/>
  <c r="H182" i="69"/>
  <c r="D144" i="14"/>
  <c r="AO167" i="11"/>
  <c r="G26" i="33"/>
  <c r="H26" i="33" a="1"/>
  <c r="D143" i="14" a="1"/>
  <c r="L185" i="69" l="1"/>
  <c r="H26" i="33"/>
  <c r="I182" i="69"/>
  <c r="F182" i="69" s="1"/>
  <c r="D143" i="14"/>
  <c r="AO166" i="11"/>
  <c r="M185" i="69" a="1"/>
  <c r="D142" i="14" a="1"/>
  <c r="M185" i="69" l="1"/>
  <c r="N185" i="69" s="1"/>
  <c r="G183" i="69"/>
  <c r="D142" i="14"/>
  <c r="AO165" i="11"/>
  <c r="I26" i="33"/>
  <c r="F26" i="33" s="1"/>
  <c r="H183" i="69" a="1"/>
  <c r="D141" i="14" a="1"/>
  <c r="K185" i="69" l="1"/>
  <c r="N186" i="69" s="1"/>
  <c r="H183" i="69"/>
  <c r="D141" i="14"/>
  <c r="AO164" i="11"/>
  <c r="G27" i="33"/>
  <c r="D140" i="14" a="1"/>
  <c r="H27" i="33" a="1"/>
  <c r="L186" i="69" l="1"/>
  <c r="K15" i="69"/>
  <c r="J155" i="27" s="1"/>
  <c r="H27" i="33"/>
  <c r="I27" i="33" s="1"/>
  <c r="F27" i="33" s="1"/>
  <c r="I183" i="69"/>
  <c r="F183" i="69" s="1"/>
  <c r="D140" i="14"/>
  <c r="AO163" i="11"/>
  <c r="AO162" i="11" s="1"/>
  <c r="D139" i="14" a="1"/>
  <c r="D138" i="14" a="1"/>
  <c r="D138" i="14" l="1"/>
  <c r="AO161" i="11"/>
  <c r="G184" i="69"/>
  <c r="D139" i="14"/>
  <c r="G28" i="33"/>
  <c r="D137" i="14" a="1"/>
  <c r="H28" i="33" a="1"/>
  <c r="H184" i="69" a="1"/>
  <c r="D137" i="14" l="1"/>
  <c r="AO160" i="11"/>
  <c r="H184" i="69"/>
  <c r="H28" i="33"/>
  <c r="I28" i="33" s="1"/>
  <c r="D136" i="14" a="1"/>
  <c r="D136" i="14" l="1"/>
  <c r="AO159" i="11"/>
  <c r="I184" i="69"/>
  <c r="F184" i="69" s="1"/>
  <c r="F28" i="33"/>
  <c r="D135" i="14" a="1"/>
  <c r="D135" i="14" l="1"/>
  <c r="AO158" i="11"/>
  <c r="G185" i="69"/>
  <c r="G29" i="33"/>
  <c r="H185" i="69" a="1"/>
  <c r="D134" i="14" a="1"/>
  <c r="H29" i="33" a="1"/>
  <c r="D134" i="14" l="1"/>
  <c r="AO157" i="11"/>
  <c r="H29" i="33"/>
  <c r="I29" i="33" s="1"/>
  <c r="H185" i="69"/>
  <c r="D133" i="14" a="1"/>
  <c r="D133" i="14" l="1"/>
  <c r="AO156" i="11"/>
  <c r="I185" i="69"/>
  <c r="F185" i="69" s="1"/>
  <c r="F29" i="33"/>
  <c r="D132" i="14" a="1"/>
  <c r="D132" i="14" l="1"/>
  <c r="AO155" i="11"/>
  <c r="G186" i="69"/>
  <c r="G14" i="69" a="1"/>
  <c r="G14" i="69" s="1"/>
  <c r="G30" i="33"/>
  <c r="D131" i="14" a="1"/>
  <c r="H30" i="33" a="1"/>
  <c r="S38" i="27" l="1"/>
  <c r="T38" i="27" s="1"/>
  <c r="D131" i="14"/>
  <c r="AO154" i="11"/>
  <c r="H30" i="33"/>
  <c r="I30" i="33" s="1"/>
  <c r="D130" i="14" a="1"/>
  <c r="D130" i="14" l="1"/>
  <c r="AO153" i="11"/>
  <c r="F30" i="33"/>
  <c r="D129" i="14" a="1"/>
  <c r="D129" i="14" l="1"/>
  <c r="AO152" i="11"/>
  <c r="G31" i="33"/>
  <c r="D128" i="14" a="1"/>
  <c r="H31" i="33" a="1"/>
  <c r="D128" i="14" l="1"/>
  <c r="AO151" i="11"/>
  <c r="H31" i="33"/>
  <c r="I31" i="33" s="1"/>
  <c r="D127" i="14" a="1"/>
  <c r="D127" i="14" l="1"/>
  <c r="AO150" i="11"/>
  <c r="F31" i="33"/>
  <c r="D126" i="14" a="1"/>
  <c r="D126" i="14" l="1"/>
  <c r="AO149" i="11"/>
  <c r="G32" i="33"/>
  <c r="D125" i="14" a="1"/>
  <c r="H32" i="33" a="1"/>
  <c r="D125" i="14" l="1"/>
  <c r="AO148" i="11"/>
  <c r="H32" i="33"/>
  <c r="I32" i="33" s="1"/>
  <c r="D124" i="14" a="1"/>
  <c r="D124" i="14" l="1"/>
  <c r="AO147" i="11"/>
  <c r="F32" i="33"/>
  <c r="D123" i="14" a="1"/>
  <c r="D123" i="14" l="1"/>
  <c r="AO146" i="11"/>
  <c r="G33" i="33"/>
  <c r="D122" i="14" a="1"/>
  <c r="H33" i="33" a="1"/>
  <c r="D122" i="14" l="1"/>
  <c r="AO145" i="11"/>
  <c r="H33" i="33"/>
  <c r="I33" i="33" s="1"/>
  <c r="D121" i="14" a="1"/>
  <c r="D121" i="14" l="1"/>
  <c r="AO144" i="11"/>
  <c r="F33" i="33"/>
  <c r="D120" i="14" a="1"/>
  <c r="D120" i="14" l="1"/>
  <c r="AO143" i="11"/>
  <c r="G34" i="33"/>
  <c r="D119" i="14" a="1"/>
  <c r="H34" i="33" a="1"/>
  <c r="D119" i="14" l="1"/>
  <c r="AO142" i="11"/>
  <c r="H34" i="33"/>
  <c r="I34" i="33" s="1"/>
  <c r="D118" i="14" a="1"/>
  <c r="D118" i="14" l="1"/>
  <c r="AO141" i="11"/>
  <c r="F34" i="33"/>
  <c r="D117" i="14" a="1"/>
  <c r="D117" i="14" l="1"/>
  <c r="AO140" i="11"/>
  <c r="G35" i="33"/>
  <c r="H35" i="33" a="1"/>
  <c r="D116" i="14" a="1"/>
  <c r="D116" i="14" l="1"/>
  <c r="AO139" i="11"/>
  <c r="H35" i="33"/>
  <c r="I35" i="33" s="1"/>
  <c r="D115" i="14" a="1"/>
  <c r="D115" i="14" l="1"/>
  <c r="AO138" i="11"/>
  <c r="F35" i="33"/>
  <c r="D114" i="14" a="1"/>
  <c r="D114" i="14" l="1"/>
  <c r="AO137" i="11"/>
  <c r="G36" i="33"/>
  <c r="D113" i="14" a="1"/>
  <c r="H36" i="33" a="1"/>
  <c r="D113" i="14" l="1"/>
  <c r="AO136" i="11"/>
  <c r="H36" i="33"/>
  <c r="I36" i="33" s="1"/>
  <c r="D112" i="14" a="1"/>
  <c r="D112" i="14" l="1"/>
  <c r="AO135" i="11"/>
  <c r="F36" i="33"/>
  <c r="D111" i="14" a="1"/>
  <c r="D111" i="14" l="1"/>
  <c r="AO134" i="11"/>
  <c r="G37" i="33"/>
  <c r="D110" i="14" a="1"/>
  <c r="H37" i="33" a="1"/>
  <c r="D110" i="14" l="1"/>
  <c r="AO133" i="11"/>
  <c r="H37" i="33"/>
  <c r="I37" i="33" s="1"/>
  <c r="D109" i="14" a="1"/>
  <c r="D109" i="14" l="1"/>
  <c r="AO132" i="11"/>
  <c r="F37" i="33"/>
  <c r="D108" i="14" a="1"/>
  <c r="D108" i="14" l="1"/>
  <c r="AO131" i="11"/>
  <c r="G38" i="33"/>
  <c r="H38" i="33" a="1"/>
  <c r="D107" i="14" a="1"/>
  <c r="D107" i="14" l="1"/>
  <c r="AO130" i="11"/>
  <c r="H38" i="33"/>
  <c r="I38" i="33" s="1"/>
  <c r="D106" i="14" a="1"/>
  <c r="D106" i="14" l="1"/>
  <c r="AO129" i="11"/>
  <c r="F38" i="33"/>
  <c r="D105" i="14" a="1"/>
  <c r="D105" i="14" l="1"/>
  <c r="AO128" i="11"/>
  <c r="G39" i="33"/>
  <c r="D104" i="14" a="1"/>
  <c r="H39" i="33" a="1"/>
  <c r="D104" i="14" l="1"/>
  <c r="AO127" i="11"/>
  <c r="H39" i="33"/>
  <c r="I39" i="33" s="1"/>
  <c r="D103" i="14" a="1"/>
  <c r="D103" i="14" l="1"/>
  <c r="AO126" i="11"/>
  <c r="F39" i="33"/>
  <c r="D102" i="14" a="1"/>
  <c r="D102" i="14" l="1"/>
  <c r="AO125" i="11"/>
  <c r="G40" i="33"/>
  <c r="D101" i="14" a="1"/>
  <c r="H40" i="33" a="1"/>
  <c r="D101" i="14" l="1"/>
  <c r="AO124" i="11"/>
  <c r="H40" i="33"/>
  <c r="I40" i="33" s="1"/>
  <c r="D100" i="14" a="1"/>
  <c r="D100" i="14" l="1"/>
  <c r="AO123" i="11"/>
  <c r="F40" i="33"/>
  <c r="D99" i="14" a="1"/>
  <c r="D99" i="14" l="1"/>
  <c r="AO122" i="11"/>
  <c r="G41" i="33"/>
  <c r="D98" i="14" a="1"/>
  <c r="H41" i="33" a="1"/>
  <c r="D98" i="14" l="1"/>
  <c r="AO121" i="11"/>
  <c r="H41" i="33"/>
  <c r="I41" i="33" s="1"/>
  <c r="D97" i="14" a="1"/>
  <c r="D97" i="14" l="1"/>
  <c r="AO120" i="11"/>
  <c r="F41" i="33"/>
  <c r="D96" i="14" a="1"/>
  <c r="D96" i="14" l="1"/>
  <c r="AO119" i="11"/>
  <c r="G42" i="33"/>
  <c r="H42" i="33" a="1"/>
  <c r="D95" i="14" a="1"/>
  <c r="D95" i="14" l="1"/>
  <c r="AO118" i="11"/>
  <c r="H42" i="33"/>
  <c r="I42" i="33" s="1"/>
  <c r="D94" i="14" a="1"/>
  <c r="D94" i="14" l="1"/>
  <c r="AO117" i="11"/>
  <c r="F42" i="33"/>
  <c r="D93" i="14" a="1"/>
  <c r="D93" i="14" l="1"/>
  <c r="AO116" i="11"/>
  <c r="G43" i="33"/>
  <c r="D92" i="14" a="1"/>
  <c r="H43" i="33" a="1"/>
  <c r="D92" i="14" l="1"/>
  <c r="AO115" i="11"/>
  <c r="H43" i="33"/>
  <c r="I43" i="33" s="1"/>
  <c r="D91" i="14" a="1"/>
  <c r="D91" i="14" l="1"/>
  <c r="AO114" i="11"/>
  <c r="F43" i="33"/>
  <c r="D90" i="14" a="1"/>
  <c r="D90" i="14" l="1"/>
  <c r="AO113" i="11"/>
  <c r="G44" i="33"/>
  <c r="H44" i="33" a="1"/>
  <c r="D89" i="14" a="1"/>
  <c r="D89" i="14" l="1"/>
  <c r="AO112" i="11"/>
  <c r="H44" i="33"/>
  <c r="I44" i="33" s="1"/>
  <c r="D88" i="14" a="1"/>
  <c r="D88" i="14" l="1"/>
  <c r="AO111" i="11"/>
  <c r="F44" i="33"/>
  <c r="D87" i="14" a="1"/>
  <c r="D87" i="14" l="1"/>
  <c r="AO110" i="11"/>
  <c r="G45" i="33"/>
  <c r="D86" i="14" a="1"/>
  <c r="H45" i="33" a="1"/>
  <c r="D86" i="14" l="1"/>
  <c r="AO109" i="11"/>
  <c r="H45" i="33"/>
  <c r="I45" i="33" s="1"/>
  <c r="D85" i="14" a="1"/>
  <c r="D85" i="14" l="1"/>
  <c r="AO108" i="11"/>
  <c r="F45" i="33"/>
  <c r="D84" i="14" a="1"/>
  <c r="D84" i="14" l="1"/>
  <c r="AO107" i="11"/>
  <c r="G46" i="33"/>
  <c r="D83" i="14" a="1"/>
  <c r="H46" i="33" a="1"/>
  <c r="D83" i="14" l="1"/>
  <c r="AO106" i="11"/>
  <c r="H46" i="33"/>
  <c r="I46" i="33" s="1"/>
  <c r="D82" i="14" a="1"/>
  <c r="D82" i="14" l="1"/>
  <c r="AO105" i="11"/>
  <c r="F46" i="33"/>
  <c r="D81" i="14" a="1"/>
  <c r="D81" i="14" l="1"/>
  <c r="AO104" i="11"/>
  <c r="G47" i="33"/>
  <c r="D80" i="14" a="1"/>
  <c r="H47" i="33" a="1"/>
  <c r="D80" i="14" l="1"/>
  <c r="AO103" i="11"/>
  <c r="H47" i="33"/>
  <c r="I47" i="33" s="1"/>
  <c r="D79" i="14" a="1"/>
  <c r="D79" i="14" l="1"/>
  <c r="AO102" i="11"/>
  <c r="F47" i="33"/>
  <c r="D78" i="14" a="1"/>
  <c r="D78" i="14" l="1"/>
  <c r="AO101" i="11"/>
  <c r="G48" i="33"/>
  <c r="D77" i="14" a="1"/>
  <c r="H48" i="33" a="1"/>
  <c r="D77" i="14" l="1"/>
  <c r="AO100" i="11"/>
  <c r="H48" i="33"/>
  <c r="I48" i="33" s="1"/>
  <c r="D76" i="14" a="1"/>
  <c r="D76" i="14" l="1"/>
  <c r="AO99" i="11"/>
  <c r="F48" i="33"/>
  <c r="D75" i="14" a="1"/>
  <c r="D75" i="14" l="1"/>
  <c r="AO98" i="11"/>
  <c r="G49" i="33"/>
  <c r="H49" i="33" a="1"/>
  <c r="D74" i="14" a="1"/>
  <c r="D74" i="14" l="1"/>
  <c r="AO97" i="11"/>
  <c r="H49" i="33"/>
  <c r="I49" i="33" s="1"/>
  <c r="D73" i="14" a="1"/>
  <c r="D73" i="14" l="1"/>
  <c r="AO96" i="11"/>
  <c r="F49" i="33"/>
  <c r="D72" i="14" a="1"/>
  <c r="D72" i="14" l="1"/>
  <c r="AO95" i="11"/>
  <c r="G50" i="33"/>
  <c r="H50" i="33" a="1"/>
  <c r="D71" i="14" a="1"/>
  <c r="D71" i="14" l="1"/>
  <c r="AO94" i="11"/>
  <c r="H50" i="33"/>
  <c r="I50" i="33" s="1"/>
  <c r="D70" i="14" a="1"/>
  <c r="D70" i="14" l="1"/>
  <c r="AO93" i="11"/>
  <c r="F50" i="33"/>
  <c r="D69" i="14" a="1"/>
  <c r="D69" i="14" l="1"/>
  <c r="AO92" i="11"/>
  <c r="G51" i="33"/>
  <c r="D68" i="14" a="1"/>
  <c r="H51" i="33" a="1"/>
  <c r="D68" i="14" l="1"/>
  <c r="AO91" i="11"/>
  <c r="H51" i="33"/>
  <c r="I51" i="33" s="1"/>
  <c r="D67" i="14" a="1"/>
  <c r="D67" i="14" l="1"/>
  <c r="AO90" i="11"/>
  <c r="F51" i="33"/>
  <c r="D66" i="14" a="1"/>
  <c r="D66" i="14" l="1"/>
  <c r="AO89" i="11"/>
  <c r="G52" i="33"/>
  <c r="D65" i="14" a="1"/>
  <c r="H52" i="33" a="1"/>
  <c r="D65" i="14" l="1"/>
  <c r="AO88" i="11"/>
  <c r="H52" i="33"/>
  <c r="I52" i="33" s="1"/>
  <c r="D64" i="14" a="1"/>
  <c r="D64" i="14" l="1"/>
  <c r="AO87" i="11"/>
  <c r="F52" i="33"/>
  <c r="D63" i="14" a="1"/>
  <c r="D63" i="14" l="1"/>
  <c r="AO86" i="11"/>
  <c r="G53" i="33"/>
  <c r="D62" i="14" a="1"/>
  <c r="H53" i="33" a="1"/>
  <c r="D62" i="14" l="1"/>
  <c r="AO85" i="11"/>
  <c r="H53" i="33"/>
  <c r="I53" i="33" s="1"/>
  <c r="D61" i="14" a="1"/>
  <c r="D61" i="14" l="1"/>
  <c r="AO84" i="11"/>
  <c r="F53" i="33"/>
  <c r="D60" i="14" a="1"/>
  <c r="D60" i="14" l="1"/>
  <c r="AO83" i="11"/>
  <c r="G54" i="33"/>
  <c r="D59" i="14" a="1"/>
  <c r="H54" i="33" a="1"/>
  <c r="D59" i="14" l="1"/>
  <c r="AO82" i="11"/>
  <c r="H54" i="33"/>
  <c r="I54" i="33" s="1"/>
  <c r="D58" i="14" a="1"/>
  <c r="D58" i="14" l="1"/>
  <c r="AO81" i="11"/>
  <c r="F54" i="33"/>
  <c r="D57" i="14" a="1"/>
  <c r="D57" i="14" l="1"/>
  <c r="AO80" i="11"/>
  <c r="G55" i="33"/>
  <c r="D56" i="14" a="1"/>
  <c r="H55" i="33" a="1"/>
  <c r="D56" i="14" l="1"/>
  <c r="AO79" i="11"/>
  <c r="H55" i="33"/>
  <c r="I55" i="33" s="1"/>
  <c r="D55" i="14" a="1"/>
  <c r="D55" i="14" l="1"/>
  <c r="AO78" i="11"/>
  <c r="F55" i="33"/>
  <c r="D54" i="14" a="1"/>
  <c r="D54" i="14" l="1"/>
  <c r="AO77" i="11"/>
  <c r="G56" i="33"/>
  <c r="D53" i="14" a="1"/>
  <c r="H56" i="33" a="1"/>
  <c r="D53" i="14" l="1"/>
  <c r="AO76" i="11"/>
  <c r="H56" i="33"/>
  <c r="D52" i="14" a="1"/>
  <c r="D52" i="14" l="1"/>
  <c r="AO75" i="11"/>
  <c r="I56" i="33"/>
  <c r="F56" i="33" s="1"/>
  <c r="D51" i="14" a="1"/>
  <c r="D51" i="14" l="1"/>
  <c r="AO74" i="11"/>
  <c r="G57" i="33"/>
  <c r="D50" i="14" a="1"/>
  <c r="H57" i="33" a="1"/>
  <c r="D50" i="14" l="1"/>
  <c r="AO73" i="11"/>
  <c r="H57" i="33"/>
  <c r="I57" i="33" s="1"/>
  <c r="F57" i="33" s="1"/>
  <c r="D49" i="14" a="1"/>
  <c r="D49" i="14" l="1"/>
  <c r="AO72" i="11"/>
  <c r="G58" i="33"/>
  <c r="H58" i="33" a="1"/>
  <c r="D48" i="14" a="1"/>
  <c r="D48" i="14" l="1"/>
  <c r="AO71" i="11"/>
  <c r="H58" i="33"/>
  <c r="I58" i="33" s="1"/>
  <c r="D47" i="14" a="1"/>
  <c r="D47" i="14" l="1"/>
  <c r="AO70" i="11"/>
  <c r="F58" i="33"/>
  <c r="D46" i="14" a="1"/>
  <c r="D46" i="14" l="1"/>
  <c r="AO69" i="11"/>
  <c r="G59" i="33"/>
  <c r="D45" i="14" a="1"/>
  <c r="H59" i="33" a="1"/>
  <c r="D45" i="14" l="1"/>
  <c r="AO68" i="11"/>
  <c r="H59" i="33"/>
  <c r="I59" i="33" s="1"/>
  <c r="D44" i="14" a="1"/>
  <c r="D44" i="14" l="1"/>
  <c r="AO67" i="11"/>
  <c r="F59" i="33"/>
  <c r="D43" i="14" a="1"/>
  <c r="D43" i="14" l="1"/>
  <c r="AO66" i="11"/>
  <c r="G60" i="33"/>
  <c r="D42" i="14" a="1"/>
  <c r="H60" i="33" a="1"/>
  <c r="D42" i="14" l="1"/>
  <c r="AO65" i="11"/>
  <c r="H60" i="33"/>
  <c r="I60" i="33" s="1"/>
  <c r="D41" i="14" a="1"/>
  <c r="D41" i="14" l="1"/>
  <c r="AO64" i="11"/>
  <c r="F60" i="33"/>
  <c r="D40" i="14" a="1"/>
  <c r="D40" i="14" l="1"/>
  <c r="AO63" i="11"/>
  <c r="G61" i="33"/>
  <c r="H61" i="33" a="1"/>
  <c r="D39" i="14" a="1"/>
  <c r="D39" i="14" l="1"/>
  <c r="AO62" i="11"/>
  <c r="H61" i="33"/>
  <c r="I61" i="33" s="1"/>
  <c r="D38" i="14" a="1"/>
  <c r="D38" i="14" l="1"/>
  <c r="AO61" i="11"/>
  <c r="F61" i="33"/>
  <c r="D37" i="14" a="1"/>
  <c r="D37" i="14" l="1"/>
  <c r="AO60" i="11"/>
  <c r="G62" i="33"/>
  <c r="D36" i="14" a="1"/>
  <c r="H62" i="33" a="1"/>
  <c r="D36" i="14" l="1"/>
  <c r="AO59" i="11"/>
  <c r="H62" i="33"/>
  <c r="I62" i="33" s="1"/>
  <c r="D35" i="14" a="1"/>
  <c r="D35" i="14" l="1"/>
  <c r="AO58" i="11"/>
  <c r="F62" i="33"/>
  <c r="D34" i="14" a="1"/>
  <c r="D34" i="14" l="1"/>
  <c r="AO57" i="11"/>
  <c r="G63" i="33"/>
  <c r="H63" i="33" a="1"/>
  <c r="D33" i="14" a="1"/>
  <c r="D33" i="14" l="1"/>
  <c r="AO56" i="11"/>
  <c r="H63" i="33"/>
  <c r="I63" i="33" s="1"/>
  <c r="D32" i="14" a="1"/>
  <c r="D32" i="14" l="1"/>
  <c r="AO55" i="11"/>
  <c r="F63" i="33"/>
  <c r="D31" i="14" a="1"/>
  <c r="D31" i="14" l="1"/>
  <c r="AO54" i="11"/>
  <c r="G64" i="33"/>
  <c r="H64" i="33" a="1"/>
  <c r="D30" i="14" a="1"/>
  <c r="D30" i="14" l="1"/>
  <c r="AO53" i="11"/>
  <c r="H64" i="33"/>
  <c r="I64" i="33" s="1"/>
  <c r="D29" i="14" a="1"/>
  <c r="D29" i="14" l="1"/>
  <c r="AO52" i="11"/>
  <c r="F64" i="33"/>
  <c r="D28" i="14" a="1"/>
  <c r="D28" i="14" l="1"/>
  <c r="AO51" i="11"/>
  <c r="G65" i="33"/>
  <c r="D27" i="14" a="1"/>
  <c r="H65" i="33" a="1"/>
  <c r="D27" i="14" l="1"/>
  <c r="AO50" i="11"/>
  <c r="H65" i="33"/>
  <c r="I65" i="33" s="1"/>
  <c r="D26" i="14" a="1"/>
  <c r="D26" i="14" l="1"/>
  <c r="AO49" i="11"/>
  <c r="F65" i="33"/>
  <c r="D25" i="14" a="1"/>
  <c r="D25" i="14" l="1"/>
  <c r="AO48" i="11"/>
  <c r="G66" i="33"/>
  <c r="D24" i="14" a="1"/>
  <c r="H66" i="33" a="1"/>
  <c r="D24" i="14" l="1"/>
  <c r="AO47" i="11"/>
  <c r="H66" i="33"/>
  <c r="I66" i="33" s="1"/>
  <c r="D23" i="14" a="1"/>
  <c r="D23" i="14" l="1"/>
  <c r="AO46" i="11"/>
  <c r="F66" i="33"/>
  <c r="D22" i="14" a="1"/>
  <c r="D22" i="14" l="1"/>
  <c r="AO45" i="11"/>
  <c r="G67" i="33"/>
  <c r="D21" i="14" a="1"/>
  <c r="H67" i="33" a="1"/>
  <c r="D21" i="14" l="1"/>
  <c r="AO44" i="11"/>
  <c r="H67" i="33"/>
  <c r="I67" i="33" s="1"/>
  <c r="D20" i="14" a="1"/>
  <c r="D20" i="14" l="1"/>
  <c r="AO43" i="11"/>
  <c r="F67" i="33"/>
  <c r="D19" i="14" a="1"/>
  <c r="D19" i="14" l="1"/>
  <c r="AO42" i="11"/>
  <c r="G68" i="33"/>
  <c r="D18" i="14" a="1"/>
  <c r="H68" i="33" a="1"/>
  <c r="D18" i="14" l="1"/>
  <c r="I18" i="14" s="1"/>
  <c r="F18" i="14" s="1"/>
  <c r="G19" i="14" s="1"/>
  <c r="H68" i="33"/>
  <c r="I68" i="33" s="1"/>
  <c r="H19" i="14" a="1"/>
  <c r="H19" i="14" l="1"/>
  <c r="F68" i="33"/>
  <c r="G69" i="33" l="1"/>
  <c r="H69" i="33" a="1"/>
  <c r="H69" i="33" l="1"/>
  <c r="I69" i="33" s="1"/>
  <c r="F69" i="33" l="1"/>
  <c r="G70" i="33" l="1"/>
  <c r="H70" i="33" a="1"/>
  <c r="H70" i="33" l="1"/>
  <c r="I70" i="33" s="1"/>
  <c r="F70" i="33" l="1"/>
  <c r="G71" i="33" l="1"/>
  <c r="H71" i="33" a="1"/>
  <c r="H71" i="33" l="1"/>
  <c r="I71" i="33" s="1"/>
  <c r="F71" i="33" l="1"/>
  <c r="G72" i="33" l="1"/>
  <c r="H72" i="33" a="1"/>
  <c r="H72" i="33" l="1"/>
  <c r="I72" i="33" s="1"/>
  <c r="F72" i="33" l="1"/>
  <c r="G73" i="33" l="1"/>
  <c r="H73" i="33" a="1"/>
  <c r="H73" i="33" l="1"/>
  <c r="I73" i="33" s="1"/>
  <c r="F73" i="33" l="1"/>
  <c r="G74" i="33" l="1"/>
  <c r="H74" i="33" a="1"/>
  <c r="H74" i="33" l="1"/>
  <c r="I74" i="33" s="1"/>
  <c r="F74" i="33" l="1"/>
  <c r="G75" i="33" l="1"/>
  <c r="H75" i="33" a="1"/>
  <c r="H75" i="33" l="1"/>
  <c r="I75" i="33" s="1"/>
  <c r="F75" i="33" l="1"/>
  <c r="G76" i="33" l="1"/>
  <c r="H76" i="33" a="1"/>
  <c r="H76" i="33" l="1"/>
  <c r="I76" i="33" s="1"/>
  <c r="F76" i="33" l="1"/>
  <c r="G77" i="33" l="1"/>
  <c r="H77" i="33" a="1"/>
  <c r="H77" i="33" l="1"/>
  <c r="I77" i="33" s="1"/>
  <c r="F77" i="33" l="1"/>
  <c r="G78" i="33" l="1"/>
  <c r="H78" i="33" a="1"/>
  <c r="H78" i="33" l="1"/>
  <c r="I78" i="33" s="1"/>
  <c r="F78" i="33" l="1"/>
  <c r="G79" i="33" l="1"/>
  <c r="H79" i="33" a="1"/>
  <c r="H79" i="33" l="1"/>
  <c r="I79" i="33" s="1"/>
  <c r="F79" i="33" l="1"/>
  <c r="G80" i="33" l="1"/>
  <c r="H80" i="33" a="1"/>
  <c r="H80" i="33" l="1"/>
  <c r="I80" i="33" s="1"/>
  <c r="F80" i="33" l="1"/>
  <c r="G81" i="33" l="1"/>
  <c r="H81" i="33" a="1"/>
  <c r="H81" i="33" l="1"/>
  <c r="I81" i="33" s="1"/>
  <c r="F81" i="33" l="1"/>
  <c r="G82" i="33" l="1"/>
  <c r="H82" i="33" a="1"/>
  <c r="H82" i="33" l="1"/>
  <c r="I82" i="33" s="1"/>
  <c r="F82" i="33" l="1"/>
  <c r="G83" i="33" l="1"/>
  <c r="H83" i="33" a="1"/>
  <c r="H83" i="33" l="1"/>
  <c r="I83" i="33" s="1"/>
  <c r="F83" i="33" l="1"/>
  <c r="G84" i="33" l="1"/>
  <c r="H84" i="33" a="1"/>
  <c r="H84" i="33" l="1"/>
  <c r="I84" i="33" s="1"/>
  <c r="F84" i="33" l="1"/>
  <c r="G85" i="33" l="1"/>
  <c r="H85" i="33" a="1"/>
  <c r="H85" i="33" l="1"/>
  <c r="I85" i="33" s="1"/>
  <c r="F85" i="33" l="1"/>
  <c r="G86" i="33" l="1"/>
  <c r="H86" i="33" a="1"/>
  <c r="H86" i="33" l="1"/>
  <c r="I86" i="33" s="1"/>
  <c r="F86" i="33" l="1"/>
  <c r="G87" i="33" l="1"/>
  <c r="H87" i="33" a="1"/>
  <c r="H87" i="33" l="1"/>
  <c r="I87" i="33" s="1"/>
  <c r="F87" i="33" l="1"/>
  <c r="G88" i="33" l="1"/>
  <c r="H88" i="33" a="1"/>
  <c r="H88" i="33" l="1"/>
  <c r="I88" i="33" s="1"/>
  <c r="F88" i="33" l="1"/>
  <c r="G89" i="33" l="1"/>
  <c r="H89" i="33" a="1"/>
  <c r="H89" i="33" l="1"/>
  <c r="I89" i="33" s="1"/>
  <c r="F89" i="33" l="1"/>
  <c r="G90" i="33" l="1"/>
  <c r="H90" i="33" a="1"/>
  <c r="H90" i="33" l="1"/>
  <c r="I90" i="33" s="1"/>
  <c r="F90" i="33" l="1"/>
  <c r="G91" i="33" l="1"/>
  <c r="H91" i="33" a="1"/>
  <c r="H91" i="33" l="1"/>
  <c r="I91" i="33" s="1"/>
  <c r="F91" i="33" l="1"/>
  <c r="G92" i="33" l="1"/>
  <c r="H92" i="33" a="1"/>
  <c r="H92" i="33" l="1"/>
  <c r="I92" i="33" s="1"/>
  <c r="F92" i="33" l="1"/>
  <c r="G93" i="33" l="1"/>
  <c r="H93" i="33" a="1"/>
  <c r="H93" i="33" l="1"/>
  <c r="I93" i="33" s="1"/>
  <c r="F93" i="33" l="1"/>
  <c r="G94" i="33" l="1"/>
  <c r="H94" i="33" a="1"/>
  <c r="H94" i="33" l="1"/>
  <c r="I94" i="33" s="1"/>
  <c r="F94" i="33" l="1"/>
  <c r="G95" i="33" l="1"/>
  <c r="H95" i="33" a="1"/>
  <c r="H95" i="33" l="1"/>
  <c r="I95" i="33" s="1"/>
  <c r="F95" i="33" l="1"/>
  <c r="G96" i="33" l="1"/>
  <c r="H96" i="33" a="1"/>
  <c r="H96" i="33" l="1"/>
  <c r="I96" i="33" s="1"/>
  <c r="F96" i="33" l="1"/>
  <c r="G97" i="33" l="1"/>
  <c r="H97" i="33" a="1"/>
  <c r="H97" i="33" l="1"/>
  <c r="I97" i="33" s="1"/>
  <c r="F97" i="33" l="1"/>
  <c r="G98" i="33" l="1"/>
  <c r="H98" i="33" a="1"/>
  <c r="H98" i="33" l="1"/>
  <c r="I98" i="33" s="1"/>
  <c r="F98" i="33" l="1"/>
  <c r="G99" i="33" l="1"/>
  <c r="H99" i="33" a="1"/>
  <c r="H99" i="33" l="1"/>
  <c r="I99" i="33" l="1"/>
  <c r="F99" i="33" s="1"/>
  <c r="G100" i="33" l="1"/>
  <c r="H100" i="33" a="1"/>
  <c r="H100" i="33" l="1"/>
  <c r="I100" i="33" s="1"/>
  <c r="F100" i="33" s="1"/>
  <c r="G101" i="33" l="1"/>
  <c r="H101" i="33" a="1"/>
  <c r="H101" i="33" l="1"/>
  <c r="I101" i="33" s="1"/>
  <c r="F101" i="33" l="1"/>
  <c r="G102" i="33" l="1"/>
  <c r="H102" i="33" a="1"/>
  <c r="H102" i="33" l="1"/>
  <c r="I102" i="33" s="1"/>
  <c r="F102" i="33" l="1"/>
  <c r="G103" i="33" l="1"/>
  <c r="H103" i="33" a="1"/>
  <c r="H103" i="33" l="1"/>
  <c r="I103" i="33" s="1"/>
  <c r="F103" i="33" l="1"/>
  <c r="G104" i="33" l="1"/>
  <c r="H104" i="33" a="1"/>
  <c r="H104" i="33" l="1"/>
  <c r="I104" i="33" s="1"/>
  <c r="F104" i="33" l="1"/>
  <c r="G105" i="33" l="1"/>
  <c r="H105" i="33" a="1"/>
  <c r="H105" i="33" l="1"/>
  <c r="I105" i="33" s="1"/>
  <c r="F105" i="33" l="1"/>
  <c r="G106" i="33" l="1"/>
  <c r="H106" i="33" a="1"/>
  <c r="H106" i="33" l="1"/>
  <c r="I106" i="33" s="1"/>
  <c r="F106" i="33" l="1"/>
  <c r="G107" i="33" l="1"/>
  <c r="H107" i="33" a="1"/>
  <c r="H107" i="33" l="1"/>
  <c r="I107" i="33" s="1"/>
  <c r="F107" i="33" l="1"/>
  <c r="G108" i="33" l="1"/>
  <c r="H108" i="33" a="1"/>
  <c r="H108" i="33" l="1"/>
  <c r="I108" i="33" s="1"/>
  <c r="F108" i="33" l="1"/>
  <c r="G109" i="33" l="1"/>
  <c r="H109" i="33" a="1"/>
  <c r="H109" i="33" l="1"/>
  <c r="I109" i="33" s="1"/>
  <c r="F109" i="33" l="1"/>
  <c r="G110" i="33" l="1"/>
  <c r="H110" i="33" a="1"/>
  <c r="H110" i="33" l="1"/>
  <c r="I110" i="33" s="1"/>
  <c r="F110" i="33" l="1"/>
  <c r="G111" i="33" l="1"/>
  <c r="H111" i="33" a="1"/>
  <c r="H111" i="33" l="1"/>
  <c r="I111" i="33" s="1"/>
  <c r="F111" i="33" l="1"/>
  <c r="G112" i="33" l="1"/>
  <c r="H112" i="33" a="1"/>
  <c r="H112" i="33" l="1"/>
  <c r="I112" i="33" s="1"/>
  <c r="F112" i="33" l="1"/>
  <c r="G113" i="33" l="1"/>
  <c r="H113" i="33" a="1"/>
  <c r="H113" i="33" l="1"/>
  <c r="I113" i="33" s="1"/>
  <c r="F113" i="33" l="1"/>
  <c r="G114" i="33" l="1"/>
  <c r="H114" i="33" a="1"/>
  <c r="H114" i="33" l="1"/>
  <c r="I114" i="33" s="1"/>
  <c r="F114" i="33" l="1"/>
  <c r="G115" i="33" l="1"/>
  <c r="H115" i="33" a="1"/>
  <c r="H115" i="33" l="1"/>
  <c r="I115" i="33" s="1"/>
  <c r="F115" i="33" l="1"/>
  <c r="G116" i="33" l="1"/>
  <c r="H116" i="33" a="1"/>
  <c r="H116" i="33" l="1"/>
  <c r="I116" i="33" s="1"/>
  <c r="F116" i="33" l="1"/>
  <c r="G117" i="33" l="1"/>
  <c r="H117" i="33" a="1"/>
  <c r="H117" i="33" l="1"/>
  <c r="I117" i="33" s="1"/>
  <c r="F117" i="33" l="1"/>
  <c r="G118" i="33" l="1"/>
  <c r="H118" i="33" a="1"/>
  <c r="H118" i="33" l="1"/>
  <c r="I118" i="33" s="1"/>
  <c r="F118" i="33" l="1"/>
  <c r="G119" i="33" l="1"/>
  <c r="H119" i="33" a="1"/>
  <c r="H119" i="33" l="1"/>
  <c r="I119" i="33" s="1"/>
  <c r="F119" i="33" l="1"/>
  <c r="G120" i="33" l="1"/>
  <c r="H120" i="33" a="1"/>
  <c r="H120" i="33" l="1"/>
  <c r="I120" i="33" s="1"/>
  <c r="F120" i="33" l="1"/>
  <c r="G121" i="33" l="1"/>
  <c r="H121" i="33" a="1"/>
  <c r="H121" i="33" l="1"/>
  <c r="I121" i="33" s="1"/>
  <c r="F121" i="33" l="1"/>
  <c r="G122" i="33" l="1"/>
  <c r="H122" i="33" a="1"/>
  <c r="H122" i="33" l="1"/>
  <c r="I122" i="33" s="1"/>
  <c r="F122" i="33" l="1"/>
  <c r="G123" i="33" l="1"/>
  <c r="H123" i="33" a="1"/>
  <c r="H123" i="33" l="1"/>
  <c r="I123" i="33" s="1"/>
  <c r="F123" i="33" l="1"/>
  <c r="G124" i="33" l="1"/>
  <c r="H124" i="33" a="1"/>
  <c r="H124" i="33" l="1"/>
  <c r="I124" i="33" s="1"/>
  <c r="F124" i="33" l="1"/>
  <c r="G125" i="33" l="1"/>
  <c r="H125" i="33" a="1"/>
  <c r="H125" i="33" l="1"/>
  <c r="I125" i="33" s="1"/>
  <c r="F125" i="33" l="1"/>
  <c r="G126" i="33" l="1"/>
  <c r="H126" i="33" a="1"/>
  <c r="H126" i="33" l="1"/>
  <c r="I126" i="33" s="1"/>
  <c r="F126" i="33" l="1"/>
  <c r="G127" i="33" l="1"/>
  <c r="H127" i="33" a="1"/>
  <c r="H127" i="33" l="1"/>
  <c r="I127" i="33" s="1"/>
  <c r="F127" i="33" l="1"/>
  <c r="G128" i="33" l="1"/>
  <c r="H128" i="33" a="1"/>
  <c r="H128" i="33" l="1"/>
  <c r="I128" i="33" s="1"/>
  <c r="F128" i="33" l="1"/>
  <c r="G129" i="33" l="1"/>
  <c r="H129" i="33" a="1"/>
  <c r="H129" i="33" l="1"/>
  <c r="I129" i="33" s="1"/>
  <c r="F129" i="33" l="1"/>
  <c r="G130" i="33" l="1"/>
  <c r="H130" i="33" a="1"/>
  <c r="H130" i="33" l="1"/>
  <c r="I130" i="33" s="1"/>
  <c r="F130" i="33" l="1"/>
  <c r="G131" i="33" l="1"/>
  <c r="H131" i="33" a="1"/>
  <c r="H131" i="33" l="1"/>
  <c r="I131" i="33" s="1"/>
  <c r="F131" i="33" l="1"/>
  <c r="G132" i="33" l="1"/>
  <c r="H132" i="33" a="1"/>
  <c r="H132" i="33" l="1"/>
  <c r="I132" i="33" s="1"/>
  <c r="F132" i="33" l="1"/>
  <c r="G133" i="33" l="1"/>
  <c r="H133" i="33" a="1"/>
  <c r="H133" i="33" l="1"/>
  <c r="I133" i="33" s="1"/>
  <c r="F133" i="33" l="1"/>
  <c r="G134" i="33" l="1"/>
  <c r="H134" i="33" a="1"/>
  <c r="H134" i="33" l="1"/>
  <c r="I134" i="33" s="1"/>
  <c r="F134" i="33" l="1"/>
  <c r="G135" i="33" l="1"/>
  <c r="H135" i="33" a="1"/>
  <c r="H135" i="33" l="1"/>
  <c r="I135" i="33" s="1"/>
  <c r="F135" i="33" l="1"/>
  <c r="G136" i="33" l="1"/>
  <c r="H136" i="33" a="1"/>
  <c r="H136" i="33" l="1"/>
  <c r="I136" i="33" s="1"/>
  <c r="F136" i="33" l="1"/>
  <c r="G137" i="33" l="1"/>
  <c r="H137" i="33" a="1"/>
  <c r="H137" i="33" l="1"/>
  <c r="I137" i="33" s="1"/>
  <c r="F137" i="33" l="1"/>
  <c r="G138" i="33" l="1"/>
  <c r="H138" i="33" a="1"/>
  <c r="H138" i="33" l="1"/>
  <c r="I138" i="33" s="1"/>
  <c r="F138" i="33" l="1"/>
  <c r="G139" i="33" l="1"/>
  <c r="H139" i="33" a="1"/>
  <c r="H139" i="33" l="1"/>
  <c r="I139" i="33" s="1"/>
  <c r="F139" i="33" l="1"/>
  <c r="G140" i="33" l="1"/>
  <c r="H140" i="33" a="1"/>
  <c r="H140" i="33" l="1"/>
  <c r="I140" i="33" s="1"/>
  <c r="F140" i="33" l="1"/>
  <c r="G141" i="33" l="1"/>
  <c r="H141" i="33" a="1"/>
  <c r="H141" i="33" l="1"/>
  <c r="I141" i="33" s="1"/>
  <c r="F141" i="33" l="1"/>
  <c r="G142" i="33" l="1"/>
  <c r="H142" i="33" a="1"/>
  <c r="H142" i="33" l="1"/>
  <c r="I142" i="33" s="1"/>
  <c r="F142" i="33" l="1"/>
  <c r="G143" i="33" l="1"/>
  <c r="H143" i="33" a="1"/>
  <c r="H143" i="33" l="1"/>
  <c r="I143" i="33" s="1"/>
  <c r="F143" i="33" l="1"/>
  <c r="G144" i="33" l="1"/>
  <c r="H144" i="33" a="1"/>
  <c r="H144" i="33" l="1"/>
  <c r="I144" i="33" s="1"/>
  <c r="F144" i="33" l="1"/>
  <c r="G145" i="33" l="1"/>
  <c r="H145" i="33" a="1"/>
  <c r="H145" i="33" l="1"/>
  <c r="I145" i="33" s="1"/>
  <c r="F145" i="33" l="1"/>
  <c r="G146" i="33" l="1"/>
  <c r="H146" i="33" a="1"/>
  <c r="H146" i="33" l="1"/>
  <c r="I146" i="33" s="1"/>
  <c r="F146" i="33" l="1"/>
  <c r="G147" i="33" l="1"/>
  <c r="H147" i="33" a="1"/>
  <c r="H147" i="33" l="1"/>
  <c r="I147" i="33" s="1"/>
  <c r="F147" i="33" l="1"/>
  <c r="G148" i="33" l="1"/>
  <c r="H148" i="33" a="1"/>
  <c r="H148" i="33" l="1"/>
  <c r="I148" i="33" s="1"/>
  <c r="F148" i="33" s="1"/>
  <c r="G149" i="33" l="1"/>
  <c r="H149" i="33" a="1"/>
  <c r="H149" i="33" l="1"/>
  <c r="I149" i="33" s="1"/>
  <c r="F149" i="33" l="1"/>
  <c r="G150" i="33" l="1"/>
  <c r="H150" i="33" a="1"/>
  <c r="H150" i="33" l="1"/>
  <c r="I150" i="33" s="1"/>
  <c r="F150" i="33" l="1"/>
  <c r="G151" i="33" l="1"/>
  <c r="H151" i="33" a="1"/>
  <c r="H151" i="33" l="1"/>
  <c r="I151" i="33" s="1"/>
  <c r="F151" i="33" l="1"/>
  <c r="G152" i="33" l="1"/>
  <c r="H152" i="33" a="1"/>
  <c r="H152" i="33" l="1"/>
  <c r="I152" i="33" s="1"/>
  <c r="F152" i="33" l="1"/>
  <c r="G153" i="33" l="1"/>
  <c r="H153" i="33" a="1"/>
  <c r="H153" i="33" l="1"/>
  <c r="I153" i="33" s="1"/>
  <c r="F153" i="33" l="1"/>
  <c r="G154" i="33" l="1"/>
  <c r="H154" i="33" a="1"/>
  <c r="H154" i="33" l="1"/>
  <c r="I154" i="33" s="1"/>
  <c r="F154" i="33" l="1"/>
  <c r="G155" i="33" l="1"/>
  <c r="H155" i="33" a="1"/>
  <c r="H155" i="33" l="1"/>
  <c r="I155" i="33" s="1"/>
  <c r="F155" i="33" l="1"/>
  <c r="G156" i="33" l="1"/>
  <c r="H156" i="33" a="1"/>
  <c r="H156" i="33" l="1"/>
  <c r="I156" i="33" s="1"/>
  <c r="F156" i="33" l="1"/>
  <c r="G157" i="33" l="1"/>
  <c r="H157" i="33" a="1"/>
  <c r="H157" i="33" l="1"/>
  <c r="I157" i="33" s="1"/>
  <c r="F157" i="33" l="1"/>
  <c r="G158" i="33" l="1"/>
  <c r="H158" i="33" a="1"/>
  <c r="H158" i="33" l="1"/>
  <c r="I158" i="33" s="1"/>
  <c r="F158" i="33" l="1"/>
  <c r="G159" i="33" l="1"/>
  <c r="H159" i="33" a="1"/>
  <c r="H159" i="33" l="1"/>
  <c r="I159" i="33" s="1"/>
  <c r="F159" i="33" l="1"/>
  <c r="G160" i="33" l="1"/>
  <c r="H160" i="33" a="1"/>
  <c r="H160" i="33" l="1"/>
  <c r="I160" i="33" s="1"/>
  <c r="F160" i="33" l="1"/>
  <c r="G161" i="33" l="1"/>
  <c r="H161" i="33" a="1"/>
  <c r="H161" i="33" l="1"/>
  <c r="I161" i="33" s="1"/>
  <c r="F161" i="33" l="1"/>
  <c r="G162" i="33" l="1"/>
  <c r="H162" i="33" a="1"/>
  <c r="H162" i="33" l="1"/>
  <c r="I162" i="33" s="1"/>
  <c r="F162" i="33" l="1"/>
  <c r="G163" i="33" l="1"/>
  <c r="H163" i="33" a="1"/>
  <c r="H163" i="33" l="1"/>
  <c r="I163" i="33" s="1"/>
  <c r="F163" i="33" l="1"/>
  <c r="G164" i="33" l="1"/>
  <c r="H164" i="33" a="1"/>
  <c r="H164" i="33" l="1"/>
  <c r="I164" i="33" s="1"/>
  <c r="F164" i="33" l="1"/>
  <c r="G165" i="33" l="1"/>
  <c r="H165" i="33" a="1"/>
  <c r="H165" i="33" l="1"/>
  <c r="I165" i="33" s="1"/>
  <c r="F165" i="33" l="1"/>
  <c r="G166" i="33" l="1"/>
  <c r="H166" i="33" a="1"/>
  <c r="H166" i="33" l="1"/>
  <c r="I166" i="33" s="1"/>
  <c r="F166" i="33" l="1"/>
  <c r="G167" i="33" l="1"/>
  <c r="H167" i="33" a="1"/>
  <c r="H167" i="33" l="1"/>
  <c r="I167" i="33" s="1"/>
  <c r="F167" i="33" l="1"/>
  <c r="G168" i="33" l="1"/>
  <c r="H168" i="33" a="1"/>
  <c r="H168" i="33" l="1"/>
  <c r="I168" i="33" s="1"/>
  <c r="F168" i="33" l="1"/>
  <c r="G169" i="33" l="1"/>
  <c r="H169" i="33" a="1"/>
  <c r="H169" i="33" l="1"/>
  <c r="I169" i="33" s="1"/>
  <c r="F169" i="33" l="1"/>
  <c r="G170" i="33" l="1"/>
  <c r="H170" i="33" a="1"/>
  <c r="H170" i="33" l="1"/>
  <c r="I170" i="33" s="1"/>
  <c r="F170" i="33" l="1"/>
  <c r="G171" i="33" l="1"/>
  <c r="H171" i="33" a="1"/>
  <c r="H171" i="33" l="1"/>
  <c r="I171" i="33" s="1"/>
  <c r="F171" i="33" l="1"/>
  <c r="G172" i="33" l="1"/>
  <c r="H172" i="33" a="1"/>
  <c r="H172" i="33" l="1"/>
  <c r="I172" i="33" s="1"/>
  <c r="F172" i="33" l="1"/>
  <c r="G173" i="33" l="1"/>
  <c r="H173" i="33" a="1"/>
  <c r="H173" i="33" l="1"/>
  <c r="I173" i="33" s="1"/>
  <c r="F173" i="33" l="1"/>
  <c r="G174" i="33" l="1"/>
  <c r="H174" i="33" a="1"/>
  <c r="H174" i="33" l="1"/>
  <c r="I174" i="33" s="1"/>
  <c r="F174" i="33" l="1"/>
  <c r="G175" i="33" l="1"/>
  <c r="H175" i="33" a="1"/>
  <c r="H175" i="33" l="1"/>
  <c r="I175" i="33" s="1"/>
  <c r="F175" i="33" l="1"/>
  <c r="G176" i="33" l="1"/>
  <c r="H176" i="33" a="1"/>
  <c r="H176" i="33" l="1"/>
  <c r="I176" i="33" s="1"/>
  <c r="F176" i="33" l="1"/>
  <c r="G177" i="33" l="1"/>
  <c r="H177" i="33" a="1"/>
  <c r="H177" i="33" l="1"/>
  <c r="I177" i="33" s="1"/>
  <c r="F177" i="33" l="1"/>
  <c r="G178" i="33" l="1"/>
  <c r="H178" i="33" a="1"/>
  <c r="H178" i="33" l="1"/>
  <c r="I178" i="33" s="1"/>
  <c r="F178" i="33" l="1"/>
  <c r="G179" i="33" l="1"/>
  <c r="H179" i="33" a="1"/>
  <c r="H179" i="33" l="1"/>
  <c r="I179" i="33" s="1"/>
  <c r="F179" i="33" l="1"/>
  <c r="G180" i="33" l="1"/>
  <c r="H180" i="33" a="1"/>
  <c r="H180" i="33" l="1"/>
  <c r="I180" i="33" s="1"/>
  <c r="F180" i="33" l="1"/>
  <c r="G181" i="33" l="1"/>
  <c r="H181" i="33" a="1"/>
  <c r="H181" i="33" l="1"/>
  <c r="I181" i="33" s="1"/>
  <c r="F181" i="33" l="1"/>
  <c r="G182" i="33" l="1"/>
  <c r="H182" i="33" a="1"/>
  <c r="H182" i="33" l="1"/>
  <c r="I182" i="33" s="1"/>
  <c r="F182" i="33" l="1"/>
  <c r="G183" i="33" l="1"/>
  <c r="H183" i="33" a="1"/>
  <c r="H183" i="33" l="1"/>
  <c r="I183" i="33" s="1"/>
  <c r="F183" i="33" l="1"/>
  <c r="G184" i="33" l="1"/>
  <c r="H184" i="33" a="1"/>
  <c r="H184" i="33" l="1"/>
  <c r="I184" i="33" s="1"/>
  <c r="F184" i="33" l="1"/>
  <c r="G185" i="33" l="1"/>
  <c r="H185" i="33" a="1"/>
  <c r="H185" i="33" l="1"/>
  <c r="I185" i="33" l="1"/>
  <c r="F185" i="33" s="1"/>
  <c r="G186" i="33" l="1"/>
  <c r="G14" i="33" a="1"/>
  <c r="G14" i="33" s="1"/>
  <c r="H157" i="27"/>
  <c r="M244" i="27" s="1" a="1"/>
  <c r="M244" i="27" s="1"/>
  <c r="D10" i="16" l="1"/>
  <c r="K157" i="27"/>
  <c r="S37" i="27"/>
  <c r="T37" i="27" s="1"/>
  <c r="D9" i="16"/>
  <c r="F157" i="27"/>
  <c r="L229" i="27" s="1"/>
  <c r="J202" i="72" a="1"/>
  <c r="J194" i="72" a="1"/>
  <c r="J111" i="72" a="1"/>
  <c r="J199" i="72" a="1"/>
  <c r="J117" i="72" a="1"/>
  <c r="J187" i="72" a="1"/>
  <c r="J189" i="72" a="1"/>
  <c r="J209" i="72" a="1"/>
  <c r="J119" i="72" a="1"/>
  <c r="J190" i="72" a="1"/>
  <c r="J106" i="72" a="1"/>
  <c r="J103" i="72" a="1"/>
  <c r="J197" i="72" a="1"/>
  <c r="J198" i="72" a="1"/>
  <c r="J211" i="72" a="1"/>
  <c r="J207" i="72" a="1"/>
  <c r="J113" i="72" a="1"/>
  <c r="J112" i="72" a="1"/>
  <c r="J205" i="72" a="1"/>
  <c r="J192" i="72" a="1"/>
  <c r="J193" i="72" a="1"/>
  <c r="J104" i="72" a="1"/>
  <c r="J105" i="72" a="1"/>
  <c r="J210" i="72" a="1"/>
  <c r="J201" i="72" a="1"/>
  <c r="J107" i="72" a="1"/>
  <c r="J188" i="72" a="1"/>
  <c r="J120" i="72" a="1"/>
  <c r="J118" i="72" a="1"/>
  <c r="J212" i="72" a="1"/>
  <c r="J206" i="72" a="1"/>
  <c r="J208" i="72" a="1"/>
  <c r="J203" i="72" a="1"/>
  <c r="J191" i="72" a="1"/>
  <c r="J195" i="72" a="1"/>
  <c r="J200" i="72" a="1"/>
  <c r="J204" i="72" a="1"/>
  <c r="J196" i="72" a="1"/>
  <c r="J110" i="72" a="1"/>
  <c r="J114" i="72" a="1"/>
  <c r="J103" i="72" l="1"/>
  <c r="O103" i="72" s="1"/>
  <c r="L103" i="72" s="1"/>
  <c r="J104" i="72"/>
  <c r="J105" i="72"/>
  <c r="J106" i="72"/>
  <c r="J107" i="72"/>
  <c r="J110" i="72"/>
  <c r="J111" i="72"/>
  <c r="J112" i="72"/>
  <c r="J113" i="72"/>
  <c r="J114" i="72"/>
  <c r="J117" i="72"/>
  <c r="J118" i="72"/>
  <c r="J119" i="72"/>
  <c r="J120" i="72"/>
  <c r="J187" i="72"/>
  <c r="J188" i="72"/>
  <c r="J189" i="72"/>
  <c r="J190" i="72"/>
  <c r="J191" i="72"/>
  <c r="J192" i="72"/>
  <c r="J193" i="72"/>
  <c r="J194" i="72"/>
  <c r="J195" i="72"/>
  <c r="J196" i="72"/>
  <c r="J197" i="72"/>
  <c r="J198" i="72"/>
  <c r="J199" i="72"/>
  <c r="J200" i="72"/>
  <c r="J201" i="72"/>
  <c r="J202" i="72"/>
  <c r="J203" i="72"/>
  <c r="J204" i="72"/>
  <c r="J205" i="72"/>
  <c r="J206" i="72"/>
  <c r="J207" i="72"/>
  <c r="J208" i="72"/>
  <c r="J209" i="72"/>
  <c r="J210" i="72"/>
  <c r="J211" i="72"/>
  <c r="J212" i="72"/>
  <c r="I19" i="14"/>
  <c r="F19" i="14" s="1"/>
  <c r="G20" i="14" s="1"/>
  <c r="H20" i="14" a="1"/>
  <c r="M104" i="72" l="1"/>
  <c r="H20" i="14"/>
  <c r="I20" i="14" s="1"/>
  <c r="F20" i="14" s="1"/>
  <c r="G21" i="14" s="1"/>
  <c r="N104" i="72" a="1"/>
  <c r="H21" i="14" a="1"/>
  <c r="N104" i="72" l="1"/>
  <c r="O104" i="72" s="1"/>
  <c r="L104" i="72" s="1"/>
  <c r="H21" i="14"/>
  <c r="I21" i="14" s="1"/>
  <c r="F21" i="14" s="1"/>
  <c r="G22" i="14" s="1"/>
  <c r="H22" i="14" a="1"/>
  <c r="M105" i="72" l="1"/>
  <c r="H22" i="14"/>
  <c r="I22" i="14" s="1"/>
  <c r="F22" i="14" s="1"/>
  <c r="N105" i="72" a="1"/>
  <c r="N105" i="72" l="1"/>
  <c r="O105" i="72" s="1"/>
  <c r="L105" i="72" s="1"/>
  <c r="G23" i="14"/>
  <c r="H23" i="14" a="1"/>
  <c r="M106" i="72" l="1"/>
  <c r="H23" i="14"/>
  <c r="N106" i="72" a="1"/>
  <c r="N106" i="72" l="1"/>
  <c r="O106" i="72" s="1"/>
  <c r="L106" i="72" s="1"/>
  <c r="I23" i="14"/>
  <c r="F23" i="14" s="1"/>
  <c r="G24" i="14" s="1"/>
  <c r="H24" i="14" a="1"/>
  <c r="M107" i="72" l="1"/>
  <c r="H24" i="14"/>
  <c r="I24" i="14" s="1"/>
  <c r="F24" i="14" s="1"/>
  <c r="N107" i="72" a="1"/>
  <c r="N107" i="72" l="1"/>
  <c r="O107" i="72" s="1"/>
  <c r="L107" i="72" s="1"/>
  <c r="G25" i="14"/>
  <c r="H25" i="14" a="1"/>
  <c r="M108" i="72" l="1"/>
  <c r="H25" i="14"/>
  <c r="I25" i="14" s="1"/>
  <c r="F25" i="14" s="1"/>
  <c r="N108" i="72" a="1"/>
  <c r="N108" i="72" l="1"/>
  <c r="O108" i="72" s="1"/>
  <c r="L108" i="72" s="1"/>
  <c r="G26" i="14"/>
  <c r="H26" i="14" a="1"/>
  <c r="M109" i="72" l="1"/>
  <c r="H26" i="14"/>
  <c r="I26" i="14" s="1"/>
  <c r="F26" i="14" s="1"/>
  <c r="G27" i="14" s="1"/>
  <c r="N109" i="72" a="1"/>
  <c r="H27" i="14" a="1"/>
  <c r="N109" i="72" l="1"/>
  <c r="O109" i="72" s="1"/>
  <c r="L109" i="72" s="1"/>
  <c r="H27" i="14"/>
  <c r="I27" i="14" s="1"/>
  <c r="F27" i="14" s="1"/>
  <c r="G28" i="14" s="1"/>
  <c r="H28" i="14" a="1"/>
  <c r="M110" i="72" l="1"/>
  <c r="H28" i="14"/>
  <c r="I28" i="14" s="1"/>
  <c r="F28" i="14" s="1"/>
  <c r="N110" i="72" a="1"/>
  <c r="N110" i="72" l="1"/>
  <c r="O110" i="72" s="1"/>
  <c r="L110" i="72" s="1"/>
  <c r="G29" i="14"/>
  <c r="H29" i="14" a="1"/>
  <c r="M111" i="72" l="1"/>
  <c r="H29" i="14"/>
  <c r="I29" i="14" s="1"/>
  <c r="F29" i="14" s="1"/>
  <c r="G30" i="14" s="1"/>
  <c r="N111" i="72" a="1"/>
  <c r="H30" i="14" a="1"/>
  <c r="N111" i="72" l="1"/>
  <c r="O111" i="72" s="1"/>
  <c r="L111" i="72" s="1"/>
  <c r="H30" i="14"/>
  <c r="I30" i="14" s="1"/>
  <c r="F30" i="14" s="1"/>
  <c r="G31" i="14" s="1"/>
  <c r="H31" i="14" a="1"/>
  <c r="M112" i="72" l="1"/>
  <c r="H31" i="14"/>
  <c r="I31" i="14" s="1"/>
  <c r="F31" i="14" s="1"/>
  <c r="G32" i="14" s="1"/>
  <c r="N112" i="72" a="1"/>
  <c r="H32" i="14" a="1"/>
  <c r="N112" i="72" l="1"/>
  <c r="O112" i="72" s="1"/>
  <c r="L112" i="72" s="1"/>
  <c r="H32" i="14"/>
  <c r="I32" i="14" s="1"/>
  <c r="F32" i="14" s="1"/>
  <c r="G33" i="14" s="1"/>
  <c r="H33" i="14" a="1"/>
  <c r="M113" i="72" l="1"/>
  <c r="H33" i="14"/>
  <c r="I33" i="14" s="1"/>
  <c r="F33" i="14" s="1"/>
  <c r="G34" i="14" s="1"/>
  <c r="N113" i="72" a="1"/>
  <c r="H34" i="14" a="1"/>
  <c r="N113" i="72" l="1"/>
  <c r="O113" i="72" s="1"/>
  <c r="L113" i="72" s="1"/>
  <c r="H34" i="14"/>
  <c r="I34" i="14" s="1"/>
  <c r="F34" i="14" s="1"/>
  <c r="G35" i="14" s="1"/>
  <c r="H35" i="14" a="1"/>
  <c r="M114" i="72" l="1"/>
  <c r="H35" i="14"/>
  <c r="I35" i="14" s="1"/>
  <c r="F35" i="14" s="1"/>
  <c r="G36" i="14" s="1"/>
  <c r="N114" i="72" a="1"/>
  <c r="H36" i="14" a="1"/>
  <c r="N114" i="72" l="1"/>
  <c r="O114" i="72" s="1"/>
  <c r="L114" i="72" s="1"/>
  <c r="H36" i="14"/>
  <c r="I36" i="14" s="1"/>
  <c r="F36" i="14" s="1"/>
  <c r="G37" i="14" s="1"/>
  <c r="H37" i="14" a="1"/>
  <c r="M115" i="72" l="1"/>
  <c r="H37" i="14"/>
  <c r="I37" i="14" s="1"/>
  <c r="F37" i="14" s="1"/>
  <c r="G38" i="14" s="1"/>
  <c r="N115" i="72" a="1"/>
  <c r="H38" i="14" a="1"/>
  <c r="N115" i="72" l="1"/>
  <c r="O115" i="72" s="1"/>
  <c r="L115" i="72" s="1"/>
  <c r="H38" i="14"/>
  <c r="I38" i="14" s="1"/>
  <c r="F38" i="14" s="1"/>
  <c r="G39" i="14" s="1"/>
  <c r="H39" i="14" a="1"/>
  <c r="M116" i="72" l="1"/>
  <c r="H39" i="14"/>
  <c r="I39" i="14" s="1"/>
  <c r="F39" i="14" s="1"/>
  <c r="G40" i="14" s="1"/>
  <c r="N116" i="72" a="1"/>
  <c r="H40" i="14" a="1"/>
  <c r="N116" i="72" l="1"/>
  <c r="O116" i="72" s="1"/>
  <c r="L116" i="72" s="1"/>
  <c r="H40" i="14"/>
  <c r="I40" i="14" s="1"/>
  <c r="F40" i="14" s="1"/>
  <c r="G41" i="14" s="1"/>
  <c r="H41" i="14" a="1"/>
  <c r="M117" i="72" l="1"/>
  <c r="H41" i="14"/>
  <c r="I41" i="14" s="1"/>
  <c r="F41" i="14" s="1"/>
  <c r="G42" i="14" s="1"/>
  <c r="N117" i="72" a="1"/>
  <c r="H42" i="14" a="1"/>
  <c r="N117" i="72" l="1"/>
  <c r="O117" i="72" s="1"/>
  <c r="L117" i="72" s="1"/>
  <c r="H42" i="14"/>
  <c r="I42" i="14" s="1"/>
  <c r="F42" i="14" s="1"/>
  <c r="G43" i="14" s="1"/>
  <c r="H43" i="14" a="1"/>
  <c r="M118" i="72" l="1"/>
  <c r="H43" i="14"/>
  <c r="I43" i="14" s="1"/>
  <c r="F43" i="14" s="1"/>
  <c r="G44" i="14" s="1"/>
  <c r="N118" i="72" a="1"/>
  <c r="H44" i="14" a="1"/>
  <c r="N118" i="72" l="1"/>
  <c r="O118" i="72" s="1"/>
  <c r="L118" i="72" s="1"/>
  <c r="H44" i="14"/>
  <c r="I44" i="14" s="1"/>
  <c r="F44" i="14" s="1"/>
  <c r="G45" i="14" s="1"/>
  <c r="H45" i="14" a="1"/>
  <c r="M119" i="72" l="1"/>
  <c r="H45" i="14"/>
  <c r="I45" i="14" s="1"/>
  <c r="F45" i="14" s="1"/>
  <c r="G46" i="14" s="1"/>
  <c r="N119" i="72" a="1"/>
  <c r="H46" i="14" a="1"/>
  <c r="N119" i="72" l="1"/>
  <c r="O119" i="72" s="1"/>
  <c r="L119" i="72" s="1"/>
  <c r="H46" i="14"/>
  <c r="I46" i="14" s="1"/>
  <c r="F46" i="14" s="1"/>
  <c r="G47" i="14" s="1"/>
  <c r="H47" i="14" a="1"/>
  <c r="M120" i="72" l="1"/>
  <c r="H47" i="14"/>
  <c r="I47" i="14" s="1"/>
  <c r="F47" i="14" s="1"/>
  <c r="G48" i="14" s="1"/>
  <c r="N120" i="72" a="1"/>
  <c r="H48" i="14" a="1"/>
  <c r="N120" i="72" l="1"/>
  <c r="O120" i="72" s="1"/>
  <c r="L120" i="72" s="1"/>
  <c r="H48" i="14"/>
  <c r="I48" i="14" s="1"/>
  <c r="F48" i="14" s="1"/>
  <c r="M121" i="72" l="1"/>
  <c r="G49" i="14"/>
  <c r="N121" i="72" a="1"/>
  <c r="H49" i="14" a="1"/>
  <c r="N121" i="72" l="1"/>
  <c r="O121" i="72" s="1"/>
  <c r="L121" i="72" s="1"/>
  <c r="H49" i="14"/>
  <c r="I49" i="14" s="1"/>
  <c r="F49" i="14" s="1"/>
  <c r="M122" i="72" l="1"/>
  <c r="G50" i="14"/>
  <c r="N122" i="72" a="1"/>
  <c r="H50" i="14" a="1"/>
  <c r="N122" i="72" l="1"/>
  <c r="O122" i="72" s="1"/>
  <c r="L122" i="72" s="1"/>
  <c r="H50" i="14"/>
  <c r="I50" i="14" s="1"/>
  <c r="F50" i="14" s="1"/>
  <c r="M123" i="72" l="1"/>
  <c r="G51" i="14"/>
  <c r="N123" i="72" a="1"/>
  <c r="H51" i="14" a="1"/>
  <c r="N123" i="72" l="1"/>
  <c r="O123" i="72" s="1"/>
  <c r="L123" i="72" s="1"/>
  <c r="H51" i="14"/>
  <c r="I51" i="14" s="1"/>
  <c r="F51" i="14" s="1"/>
  <c r="G52" i="14" s="1"/>
  <c r="H52" i="14" a="1"/>
  <c r="M124" i="72" l="1"/>
  <c r="H52" i="14"/>
  <c r="I52" i="14" s="1"/>
  <c r="F52" i="14" s="1"/>
  <c r="N124" i="72" a="1"/>
  <c r="N124" i="72" l="1"/>
  <c r="O124" i="72" s="1"/>
  <c r="L124" i="72" s="1"/>
  <c r="G53" i="14"/>
  <c r="H53" i="14" a="1"/>
  <c r="M125" i="72" l="1"/>
  <c r="H53" i="14"/>
  <c r="I53" i="14" s="1"/>
  <c r="F53" i="14" s="1"/>
  <c r="N125" i="72" a="1"/>
  <c r="N125" i="72" l="1"/>
  <c r="O125" i="72" s="1"/>
  <c r="L125" i="72" s="1"/>
  <c r="G54" i="14"/>
  <c r="H54" i="14" a="1"/>
  <c r="M126" i="72" l="1"/>
  <c r="H54" i="14"/>
  <c r="I54" i="14" s="1"/>
  <c r="F54" i="14" s="1"/>
  <c r="N126" i="72" a="1"/>
  <c r="N126" i="72" l="1"/>
  <c r="O126" i="72" s="1"/>
  <c r="L126" i="72" s="1"/>
  <c r="G55" i="14"/>
  <c r="H55" i="14" a="1"/>
  <c r="M127" i="72" l="1"/>
  <c r="H55" i="14"/>
  <c r="I55" i="14" s="1"/>
  <c r="F55" i="14" s="1"/>
  <c r="N127" i="72" a="1"/>
  <c r="N127" i="72" l="1"/>
  <c r="O127" i="72" s="1"/>
  <c r="L127" i="72" s="1"/>
  <c r="G56" i="14"/>
  <c r="H56" i="14" a="1"/>
  <c r="M128" i="72" l="1"/>
  <c r="H56" i="14"/>
  <c r="I56" i="14" s="1"/>
  <c r="F56" i="14" s="1"/>
  <c r="G57" i="14" s="1"/>
  <c r="N128" i="72" a="1"/>
  <c r="H57" i="14" a="1"/>
  <c r="N128" i="72" l="1"/>
  <c r="O128" i="72" s="1"/>
  <c r="L128" i="72" s="1"/>
  <c r="H57" i="14"/>
  <c r="I57" i="14" s="1"/>
  <c r="F57" i="14" s="1"/>
  <c r="G58" i="14" s="1"/>
  <c r="H58" i="14" a="1"/>
  <c r="M129" i="72" l="1"/>
  <c r="H58" i="14"/>
  <c r="I58" i="14" s="1"/>
  <c r="F58" i="14" s="1"/>
  <c r="G59" i="14" s="1"/>
  <c r="N129" i="72" a="1"/>
  <c r="H59" i="14" a="1"/>
  <c r="N129" i="72" l="1"/>
  <c r="O129" i="72" s="1"/>
  <c r="L129" i="72" s="1"/>
  <c r="H59" i="14"/>
  <c r="I59" i="14" s="1"/>
  <c r="F59" i="14" s="1"/>
  <c r="G60" i="14" s="1"/>
  <c r="H60" i="14" a="1"/>
  <c r="M130" i="72" l="1"/>
  <c r="H60" i="14"/>
  <c r="I60" i="14" s="1"/>
  <c r="F60" i="14" s="1"/>
  <c r="N130" i="72" a="1"/>
  <c r="N130" i="72" l="1"/>
  <c r="O130" i="72" s="1"/>
  <c r="L130" i="72" s="1"/>
  <c r="G61" i="14"/>
  <c r="H61" i="14" a="1"/>
  <c r="M131" i="72" l="1"/>
  <c r="H61" i="14"/>
  <c r="I61" i="14" s="1"/>
  <c r="F61" i="14" s="1"/>
  <c r="N131" i="72" a="1"/>
  <c r="N131" i="72" l="1"/>
  <c r="O131" i="72" s="1"/>
  <c r="L131" i="72" s="1"/>
  <c r="G62" i="14"/>
  <c r="H62" i="14" a="1"/>
  <c r="M132" i="72" l="1"/>
  <c r="H62" i="14"/>
  <c r="I62" i="14" s="1"/>
  <c r="F62" i="14" s="1"/>
  <c r="N132" i="72" a="1"/>
  <c r="N132" i="72" l="1"/>
  <c r="O132" i="72" s="1"/>
  <c r="L132" i="72" s="1"/>
  <c r="G63" i="14"/>
  <c r="H63" i="14" a="1"/>
  <c r="M133" i="72" l="1"/>
  <c r="H63" i="14"/>
  <c r="I63" i="14" s="1"/>
  <c r="F63" i="14" s="1"/>
  <c r="N133" i="72" a="1"/>
  <c r="N133" i="72" l="1"/>
  <c r="O133" i="72" s="1"/>
  <c r="L133" i="72" s="1"/>
  <c r="G64" i="14"/>
  <c r="H64" i="14" a="1"/>
  <c r="M134" i="72" l="1"/>
  <c r="H64" i="14"/>
  <c r="I64" i="14" s="1"/>
  <c r="F64" i="14" s="1"/>
  <c r="G65" i="14" s="1"/>
  <c r="N134" i="72" a="1"/>
  <c r="H65" i="14" a="1"/>
  <c r="N134" i="72" l="1"/>
  <c r="O134" i="72" s="1"/>
  <c r="L134" i="72" s="1"/>
  <c r="H65" i="14"/>
  <c r="I65" i="14" s="1"/>
  <c r="F65" i="14" s="1"/>
  <c r="G66" i="14" s="1"/>
  <c r="H66" i="14" a="1"/>
  <c r="M135" i="72" l="1"/>
  <c r="H66" i="14"/>
  <c r="I66" i="14" s="1"/>
  <c r="F66" i="14" s="1"/>
  <c r="G67" i="14" s="1"/>
  <c r="N135" i="72" a="1"/>
  <c r="H67" i="14" a="1"/>
  <c r="N135" i="72" l="1"/>
  <c r="O135" i="72" s="1"/>
  <c r="L135" i="72" s="1"/>
  <c r="H67" i="14"/>
  <c r="I67" i="14" s="1"/>
  <c r="F67" i="14" s="1"/>
  <c r="M136" i="72" l="1"/>
  <c r="G68" i="14"/>
  <c r="N136" i="72" a="1"/>
  <c r="H68" i="14" a="1"/>
  <c r="N136" i="72" l="1"/>
  <c r="O136" i="72" s="1"/>
  <c r="L136" i="72" s="1"/>
  <c r="H68" i="14"/>
  <c r="I68" i="14" s="1"/>
  <c r="F68" i="14" s="1"/>
  <c r="G69" i="14" s="1"/>
  <c r="H69" i="14" a="1"/>
  <c r="M137" i="72" l="1"/>
  <c r="H69" i="14"/>
  <c r="I69" i="14" s="1"/>
  <c r="F69" i="14" s="1"/>
  <c r="N137" i="72" a="1"/>
  <c r="N137" i="72" l="1"/>
  <c r="O137" i="72" s="1"/>
  <c r="L137" i="72" s="1"/>
  <c r="G70" i="14"/>
  <c r="H70" i="14" a="1"/>
  <c r="M138" i="72" l="1"/>
  <c r="H70" i="14"/>
  <c r="I70" i="14" s="1"/>
  <c r="F70" i="14" s="1"/>
  <c r="N138" i="72" a="1"/>
  <c r="N138" i="72" l="1"/>
  <c r="O138" i="72" s="1"/>
  <c r="L138" i="72" s="1"/>
  <c r="G71" i="14"/>
  <c r="H71" i="14" a="1"/>
  <c r="M139" i="72" l="1"/>
  <c r="H71" i="14"/>
  <c r="I71" i="14" s="1"/>
  <c r="F71" i="14" s="1"/>
  <c r="N139" i="72" a="1"/>
  <c r="N139" i="72" l="1"/>
  <c r="O139" i="72" s="1"/>
  <c r="L139" i="72" s="1"/>
  <c r="G72" i="14"/>
  <c r="H72" i="14" a="1"/>
  <c r="M140" i="72" l="1"/>
  <c r="H72" i="14"/>
  <c r="I72" i="14" s="1"/>
  <c r="F72" i="14" s="1"/>
  <c r="N140" i="72" a="1"/>
  <c r="N140" i="72" l="1"/>
  <c r="O140" i="72" s="1"/>
  <c r="L140" i="72" s="1"/>
  <c r="G73" i="14"/>
  <c r="H73" i="14" a="1"/>
  <c r="M141" i="72" l="1"/>
  <c r="H73" i="14"/>
  <c r="I73" i="14" s="1"/>
  <c r="F73" i="14" s="1"/>
  <c r="N141" i="72" a="1"/>
  <c r="N141" i="72" l="1"/>
  <c r="O141" i="72" s="1"/>
  <c r="L141" i="72" s="1"/>
  <c r="G74" i="14"/>
  <c r="H74" i="14" a="1"/>
  <c r="M142" i="72" l="1"/>
  <c r="H74" i="14"/>
  <c r="I74" i="14" s="1"/>
  <c r="F74" i="14" s="1"/>
  <c r="N142" i="72" a="1"/>
  <c r="N142" i="72" l="1"/>
  <c r="O142" i="72" s="1"/>
  <c r="L142" i="72" s="1"/>
  <c r="G75" i="14"/>
  <c r="H75" i="14" a="1"/>
  <c r="M143" i="72" l="1"/>
  <c r="H75" i="14"/>
  <c r="I75" i="14" s="1"/>
  <c r="F75" i="14" s="1"/>
  <c r="N143" i="72" a="1"/>
  <c r="N143" i="72" l="1"/>
  <c r="O143" i="72" s="1"/>
  <c r="L143" i="72" s="1"/>
  <c r="G76" i="14"/>
  <c r="H76" i="14" a="1"/>
  <c r="M144" i="72" l="1"/>
  <c r="H76" i="14"/>
  <c r="I76" i="14" s="1"/>
  <c r="F76" i="14" s="1"/>
  <c r="N144" i="72" a="1"/>
  <c r="N144" i="72" l="1"/>
  <c r="O144" i="72" s="1"/>
  <c r="L144" i="72" s="1"/>
  <c r="G77" i="14"/>
  <c r="H77" i="14" a="1"/>
  <c r="M145" i="72" l="1"/>
  <c r="H77" i="14"/>
  <c r="I77" i="14" s="1"/>
  <c r="F77" i="14" s="1"/>
  <c r="G78" i="14" s="1"/>
  <c r="N145" i="72" a="1"/>
  <c r="H78" i="14" a="1"/>
  <c r="N145" i="72" l="1"/>
  <c r="O145" i="72" s="1"/>
  <c r="L145" i="72" s="1"/>
  <c r="H78" i="14"/>
  <c r="I78" i="14" s="1"/>
  <c r="F78" i="14" s="1"/>
  <c r="M146" i="72" l="1"/>
  <c r="G79" i="14"/>
  <c r="N146" i="72" a="1"/>
  <c r="H79" i="14" a="1"/>
  <c r="N146" i="72" l="1"/>
  <c r="O146" i="72" s="1"/>
  <c r="L146" i="72" s="1"/>
  <c r="H79" i="14"/>
  <c r="I79" i="14" s="1"/>
  <c r="F79" i="14" s="1"/>
  <c r="M147" i="72" l="1"/>
  <c r="G80" i="14"/>
  <c r="H80" i="14" a="1"/>
  <c r="N147" i="72" a="1"/>
  <c r="N147" i="72" l="1"/>
  <c r="O147" i="72" s="1"/>
  <c r="L147" i="72" s="1"/>
  <c r="H80" i="14"/>
  <c r="I80" i="14" s="1"/>
  <c r="F80" i="14" s="1"/>
  <c r="G81" i="14" s="1"/>
  <c r="H81" i="14" a="1"/>
  <c r="M148" i="72" l="1"/>
  <c r="H81" i="14"/>
  <c r="I81" i="14" s="1"/>
  <c r="F81" i="14" s="1"/>
  <c r="G82" i="14" s="1"/>
  <c r="N148" i="72" a="1"/>
  <c r="H82" i="14" a="1"/>
  <c r="N148" i="72" l="1"/>
  <c r="O148" i="72" s="1"/>
  <c r="L148" i="72" s="1"/>
  <c r="H82" i="14"/>
  <c r="I82" i="14" s="1"/>
  <c r="F82" i="14" s="1"/>
  <c r="G83" i="14" s="1"/>
  <c r="H83" i="14" a="1"/>
  <c r="M149" i="72" l="1"/>
  <c r="H83" i="14"/>
  <c r="I83" i="14" s="1"/>
  <c r="F83" i="14" s="1"/>
  <c r="N149" i="72" a="1"/>
  <c r="N149" i="72" l="1"/>
  <c r="O149" i="72" s="1"/>
  <c r="L149" i="72" s="1"/>
  <c r="G84" i="14"/>
  <c r="H84" i="14" a="1"/>
  <c r="M150" i="72" l="1"/>
  <c r="H84" i="14"/>
  <c r="I84" i="14" s="1"/>
  <c r="F84" i="14" s="1"/>
  <c r="N150" i="72" a="1"/>
  <c r="N150" i="72" l="1"/>
  <c r="O150" i="72" s="1"/>
  <c r="L150" i="72" s="1"/>
  <c r="G85" i="14"/>
  <c r="H85" i="14" a="1"/>
  <c r="M151" i="72" l="1"/>
  <c r="H85" i="14"/>
  <c r="I85" i="14" s="1"/>
  <c r="F85" i="14" s="1"/>
  <c r="G86" i="14" s="1"/>
  <c r="N151" i="72" a="1"/>
  <c r="H86" i="14" a="1"/>
  <c r="N151" i="72" l="1"/>
  <c r="O151" i="72" s="1"/>
  <c r="L151" i="72" s="1"/>
  <c r="H86" i="14"/>
  <c r="I86" i="14" s="1"/>
  <c r="F86" i="14" s="1"/>
  <c r="G87" i="14" s="1"/>
  <c r="H87" i="14" a="1"/>
  <c r="M152" i="72" l="1"/>
  <c r="H87" i="14"/>
  <c r="I87" i="14" s="1"/>
  <c r="F87" i="14" s="1"/>
  <c r="N152" i="72" a="1"/>
  <c r="N152" i="72" l="1"/>
  <c r="O152" i="72" s="1"/>
  <c r="L152" i="72" s="1"/>
  <c r="G88" i="14"/>
  <c r="H88" i="14" a="1"/>
  <c r="M153" i="72" l="1"/>
  <c r="H88" i="14"/>
  <c r="I88" i="14" s="1"/>
  <c r="F88" i="14" s="1"/>
  <c r="G89" i="14" s="1"/>
  <c r="N153" i="72" a="1"/>
  <c r="H89" i="14" a="1"/>
  <c r="N153" i="72" l="1"/>
  <c r="O153" i="72" s="1"/>
  <c r="L153" i="72" s="1"/>
  <c r="H89" i="14"/>
  <c r="I89" i="14" s="1"/>
  <c r="F89" i="14" s="1"/>
  <c r="M154" i="72" l="1"/>
  <c r="G90" i="14"/>
  <c r="N154" i="72" a="1"/>
  <c r="H90" i="14" a="1"/>
  <c r="N154" i="72" l="1"/>
  <c r="O154" i="72" s="1"/>
  <c r="L154" i="72" s="1"/>
  <c r="H90" i="14"/>
  <c r="I90" i="14" s="1"/>
  <c r="F90" i="14" s="1"/>
  <c r="G91" i="14" s="1"/>
  <c r="H91" i="14" a="1"/>
  <c r="M155" i="72" l="1"/>
  <c r="H91" i="14"/>
  <c r="I91" i="14" s="1"/>
  <c r="F91" i="14" s="1"/>
  <c r="N155" i="72" a="1"/>
  <c r="N155" i="72" l="1"/>
  <c r="O155" i="72" s="1"/>
  <c r="L155" i="72" s="1"/>
  <c r="G92" i="14"/>
  <c r="H92" i="14" a="1"/>
  <c r="M156" i="72" l="1"/>
  <c r="H92" i="14"/>
  <c r="I92" i="14" s="1"/>
  <c r="F92" i="14" s="1"/>
  <c r="G93" i="14" s="1"/>
  <c r="N156" i="72" a="1"/>
  <c r="H93" i="14" a="1"/>
  <c r="N156" i="72" l="1"/>
  <c r="O156" i="72" s="1"/>
  <c r="L156" i="72" s="1"/>
  <c r="H93" i="14"/>
  <c r="I93" i="14" s="1"/>
  <c r="F93" i="14" s="1"/>
  <c r="G94" i="14" s="1"/>
  <c r="H94" i="14" a="1"/>
  <c r="M157" i="72" l="1"/>
  <c r="H94" i="14"/>
  <c r="I94" i="14" s="1"/>
  <c r="F94" i="14" s="1"/>
  <c r="N157" i="72" a="1"/>
  <c r="N157" i="72" l="1"/>
  <c r="O157" i="72" s="1"/>
  <c r="L157" i="72" s="1"/>
  <c r="G95" i="14"/>
  <c r="H95" i="14" a="1"/>
  <c r="M158" i="72" l="1"/>
  <c r="H95" i="14"/>
  <c r="I95" i="14" s="1"/>
  <c r="F95" i="14" s="1"/>
  <c r="N158" i="72" a="1"/>
  <c r="N158" i="72" l="1"/>
  <c r="O158" i="72" s="1"/>
  <c r="L158" i="72" s="1"/>
  <c r="G96" i="14"/>
  <c r="H96" i="14" a="1"/>
  <c r="M159" i="72" l="1"/>
  <c r="H96" i="14"/>
  <c r="I96" i="14" s="1"/>
  <c r="F96" i="14" s="1"/>
  <c r="N159" i="72" a="1"/>
  <c r="N159" i="72" l="1"/>
  <c r="O159" i="72" s="1"/>
  <c r="L159" i="72" s="1"/>
  <c r="G97" i="14"/>
  <c r="H97" i="14" a="1"/>
  <c r="M160" i="72" l="1"/>
  <c r="H97" i="14"/>
  <c r="I97" i="14" s="1"/>
  <c r="F97" i="14" s="1"/>
  <c r="N160" i="72" a="1"/>
  <c r="N160" i="72" l="1"/>
  <c r="O160" i="72" s="1"/>
  <c r="L160" i="72" s="1"/>
  <c r="G98" i="14"/>
  <c r="H98" i="14" a="1"/>
  <c r="M161" i="72" l="1"/>
  <c r="H98" i="14"/>
  <c r="I98" i="14" s="1"/>
  <c r="F98" i="14" s="1"/>
  <c r="N161" i="72" a="1"/>
  <c r="N161" i="72" l="1"/>
  <c r="O161" i="72" s="1"/>
  <c r="L161" i="72" s="1"/>
  <c r="G99" i="14"/>
  <c r="H99" i="14" a="1"/>
  <c r="M162" i="72" l="1"/>
  <c r="H99" i="14"/>
  <c r="I99" i="14" s="1"/>
  <c r="F99" i="14" s="1"/>
  <c r="G100" i="14" s="1"/>
  <c r="N162" i="72" a="1"/>
  <c r="H100" i="14" a="1"/>
  <c r="N162" i="72" l="1"/>
  <c r="O162" i="72" s="1"/>
  <c r="L162" i="72" s="1"/>
  <c r="H100" i="14"/>
  <c r="I100" i="14" s="1"/>
  <c r="F100" i="14" s="1"/>
  <c r="M163" i="72" l="1"/>
  <c r="G101" i="14"/>
  <c r="N163" i="72" a="1"/>
  <c r="H101" i="14" a="1"/>
  <c r="N163" i="72" l="1"/>
  <c r="O163" i="72" s="1"/>
  <c r="L163" i="72" s="1"/>
  <c r="H101" i="14"/>
  <c r="I101" i="14" s="1"/>
  <c r="F101" i="14" s="1"/>
  <c r="M164" i="72" l="1"/>
  <c r="G102" i="14"/>
  <c r="H102" i="14" a="1"/>
  <c r="N164" i="72" a="1"/>
  <c r="N164" i="72" l="1"/>
  <c r="O164" i="72" s="1"/>
  <c r="L164" i="72" s="1"/>
  <c r="H102" i="14"/>
  <c r="I102" i="14" s="1"/>
  <c r="F102" i="14" s="1"/>
  <c r="M165" i="72" l="1"/>
  <c r="G103" i="14"/>
  <c r="N165" i="72" a="1"/>
  <c r="H103" i="14" a="1"/>
  <c r="N165" i="72" l="1"/>
  <c r="O165" i="72" s="1"/>
  <c r="L165" i="72" s="1"/>
  <c r="H103" i="14"/>
  <c r="I103" i="14" s="1"/>
  <c r="F103" i="14" s="1"/>
  <c r="M166" i="72" l="1"/>
  <c r="G104" i="14"/>
  <c r="H104" i="14" a="1"/>
  <c r="N166" i="72" a="1"/>
  <c r="N166" i="72" l="1"/>
  <c r="O166" i="72" s="1"/>
  <c r="L166" i="72" s="1"/>
  <c r="H104" i="14"/>
  <c r="I104" i="14" s="1"/>
  <c r="F104" i="14" s="1"/>
  <c r="G105" i="14" s="1"/>
  <c r="H105" i="14" a="1"/>
  <c r="M167" i="72" l="1"/>
  <c r="H105" i="14"/>
  <c r="I105" i="14" s="1"/>
  <c r="F105" i="14" s="1"/>
  <c r="N167" i="72" a="1"/>
  <c r="N167" i="72" l="1"/>
  <c r="O167" i="72" s="1"/>
  <c r="L167" i="72" s="1"/>
  <c r="G106" i="14"/>
  <c r="H106" i="14" a="1"/>
  <c r="M168" i="72" l="1"/>
  <c r="H106" i="14"/>
  <c r="I106" i="14" s="1"/>
  <c r="F106" i="14" s="1"/>
  <c r="N168" i="72" a="1"/>
  <c r="N168" i="72" l="1"/>
  <c r="O168" i="72" s="1"/>
  <c r="L168" i="72" s="1"/>
  <c r="G107" i="14"/>
  <c r="H107" i="14" a="1"/>
  <c r="M169" i="72" l="1"/>
  <c r="H107" i="14"/>
  <c r="I107" i="14" s="1"/>
  <c r="F107" i="14" s="1"/>
  <c r="N169" i="72" a="1"/>
  <c r="N169" i="72" l="1"/>
  <c r="O169" i="72" s="1"/>
  <c r="L169" i="72" s="1"/>
  <c r="G108" i="14"/>
  <c r="H108" i="14" a="1"/>
  <c r="M170" i="72" l="1"/>
  <c r="H108" i="14"/>
  <c r="I108" i="14" s="1"/>
  <c r="F108" i="14" s="1"/>
  <c r="G109" i="14" s="1"/>
  <c r="N170" i="72" a="1"/>
  <c r="H109" i="14" a="1"/>
  <c r="N170" i="72" l="1"/>
  <c r="O170" i="72" s="1"/>
  <c r="L170" i="72" s="1"/>
  <c r="H109" i="14"/>
  <c r="I109" i="14" s="1"/>
  <c r="F109" i="14" s="1"/>
  <c r="M171" i="72" l="1"/>
  <c r="G110" i="14"/>
  <c r="N171" i="72" a="1"/>
  <c r="H110" i="14" a="1"/>
  <c r="N171" i="72" l="1"/>
  <c r="O171" i="72" s="1"/>
  <c r="L171" i="72" s="1"/>
  <c r="H110" i="14"/>
  <c r="I110" i="14" s="1"/>
  <c r="F110" i="14" s="1"/>
  <c r="G111" i="14" s="1"/>
  <c r="H111" i="14" a="1"/>
  <c r="M172" i="72" l="1"/>
  <c r="H111" i="14"/>
  <c r="I111" i="14" s="1"/>
  <c r="F111" i="14" s="1"/>
  <c r="G112" i="14" s="1"/>
  <c r="N172" i="72" a="1"/>
  <c r="H112" i="14" a="1"/>
  <c r="N172" i="72" l="1"/>
  <c r="O172" i="72" s="1"/>
  <c r="L172" i="72" s="1"/>
  <c r="H112" i="14"/>
  <c r="I112" i="14" s="1"/>
  <c r="F112" i="14" s="1"/>
  <c r="G113" i="14" s="1"/>
  <c r="H113" i="14" a="1"/>
  <c r="M173" i="72" l="1"/>
  <c r="H113" i="14"/>
  <c r="I113" i="14" s="1"/>
  <c r="F113" i="14" s="1"/>
  <c r="G114" i="14" s="1"/>
  <c r="N173" i="72" a="1"/>
  <c r="H114" i="14" a="1"/>
  <c r="N173" i="72" l="1"/>
  <c r="O173" i="72" s="1"/>
  <c r="L173" i="72" s="1"/>
  <c r="H114" i="14"/>
  <c r="I114" i="14" s="1"/>
  <c r="F114" i="14" s="1"/>
  <c r="M174" i="72" l="1"/>
  <c r="G115" i="14"/>
  <c r="N174" i="72" a="1"/>
  <c r="H115" i="14" a="1"/>
  <c r="N174" i="72" l="1"/>
  <c r="O174" i="72" s="1"/>
  <c r="L174" i="72" s="1"/>
  <c r="H115" i="14"/>
  <c r="I115" i="14" s="1"/>
  <c r="F115" i="14" s="1"/>
  <c r="M175" i="72" l="1"/>
  <c r="G116" i="14"/>
  <c r="H116" i="14" a="1"/>
  <c r="N175" i="72" a="1"/>
  <c r="N175" i="72" l="1"/>
  <c r="O175" i="72" s="1"/>
  <c r="L175" i="72" s="1"/>
  <c r="H116" i="14"/>
  <c r="I116" i="14" s="1"/>
  <c r="F116" i="14" s="1"/>
  <c r="G117" i="14" s="1"/>
  <c r="H117" i="14" a="1"/>
  <c r="M176" i="72" l="1"/>
  <c r="H117" i="14"/>
  <c r="I117" i="14" s="1"/>
  <c r="F117" i="14" s="1"/>
  <c r="N176" i="72" a="1"/>
  <c r="N176" i="72" l="1"/>
  <c r="O176" i="72" s="1"/>
  <c r="L176" i="72" s="1"/>
  <c r="G118" i="14"/>
  <c r="H118" i="14" a="1"/>
  <c r="M177" i="72" l="1"/>
  <c r="H118" i="14"/>
  <c r="I118" i="14" s="1"/>
  <c r="F118" i="14" s="1"/>
  <c r="N177" i="72" a="1"/>
  <c r="N177" i="72" l="1"/>
  <c r="O177" i="72" s="1"/>
  <c r="L177" i="72" s="1"/>
  <c r="G119" i="14"/>
  <c r="H119" i="14" a="1"/>
  <c r="M178" i="72" l="1"/>
  <c r="H119" i="14"/>
  <c r="I119" i="14" s="1"/>
  <c r="F119" i="14" s="1"/>
  <c r="N178" i="72" a="1"/>
  <c r="N178" i="72" l="1"/>
  <c r="O178" i="72" s="1"/>
  <c r="L178" i="72" s="1"/>
  <c r="G120" i="14"/>
  <c r="H120" i="14" a="1"/>
  <c r="M179" i="72" l="1"/>
  <c r="H120" i="14"/>
  <c r="I120" i="14" s="1"/>
  <c r="F120" i="14" s="1"/>
  <c r="N179" i="72" a="1"/>
  <c r="N179" i="72" l="1"/>
  <c r="O179" i="72" s="1"/>
  <c r="L179" i="72" s="1"/>
  <c r="G121" i="14"/>
  <c r="H121" i="14" a="1"/>
  <c r="M180" i="72" l="1"/>
  <c r="H121" i="14"/>
  <c r="I121" i="14" s="1"/>
  <c r="F121" i="14" s="1"/>
  <c r="N180" i="72" a="1"/>
  <c r="N180" i="72" l="1"/>
  <c r="O180" i="72" s="1"/>
  <c r="L180" i="72" s="1"/>
  <c r="G122" i="14"/>
  <c r="H122" i="14" a="1"/>
  <c r="M181" i="72" l="1"/>
  <c r="H122" i="14"/>
  <c r="I122" i="14" s="1"/>
  <c r="F122" i="14" s="1"/>
  <c r="G123" i="14" s="1"/>
  <c r="N181" i="72" a="1"/>
  <c r="H123" i="14" a="1"/>
  <c r="N181" i="72" l="1"/>
  <c r="O181" i="72" s="1"/>
  <c r="L181" i="72" s="1"/>
  <c r="H123" i="14"/>
  <c r="I123" i="14" s="1"/>
  <c r="F123" i="14" s="1"/>
  <c r="G124" i="14" s="1"/>
  <c r="H124" i="14" a="1"/>
  <c r="M182" i="72" l="1"/>
  <c r="H124" i="14"/>
  <c r="I124" i="14" s="1"/>
  <c r="F124" i="14" s="1"/>
  <c r="G125" i="14" s="1"/>
  <c r="N182" i="72" a="1"/>
  <c r="H125" i="14" a="1"/>
  <c r="N182" i="72" l="1"/>
  <c r="O182" i="72" s="1"/>
  <c r="L182" i="72" s="1"/>
  <c r="H125" i="14"/>
  <c r="I125" i="14" s="1"/>
  <c r="F125" i="14" s="1"/>
  <c r="G126" i="14" s="1"/>
  <c r="H126" i="14" a="1"/>
  <c r="M183" i="72" l="1"/>
  <c r="H126" i="14"/>
  <c r="I126" i="14" s="1"/>
  <c r="F126" i="14" s="1"/>
  <c r="G127" i="14" s="1"/>
  <c r="N183" i="72" a="1"/>
  <c r="H127" i="14" a="1"/>
  <c r="N183" i="72" l="1"/>
  <c r="O183" i="72" s="1"/>
  <c r="L183" i="72" s="1"/>
  <c r="H127" i="14"/>
  <c r="I127" i="14" s="1"/>
  <c r="F127" i="14" s="1"/>
  <c r="G128" i="14" s="1"/>
  <c r="H128" i="14" a="1"/>
  <c r="M184" i="72" l="1"/>
  <c r="H128" i="14"/>
  <c r="I128" i="14" s="1"/>
  <c r="F128" i="14" s="1"/>
  <c r="N184" i="72" a="1"/>
  <c r="N184" i="72" l="1"/>
  <c r="O184" i="72" s="1"/>
  <c r="L184" i="72" s="1"/>
  <c r="G129" i="14"/>
  <c r="H129" i="14" a="1"/>
  <c r="M185" i="72" l="1"/>
  <c r="H129" i="14"/>
  <c r="I129" i="14" s="1"/>
  <c r="F129" i="14" s="1"/>
  <c r="G130" i="14" s="1"/>
  <c r="N185" i="72" a="1"/>
  <c r="H130" i="14" a="1"/>
  <c r="N185" i="72" l="1"/>
  <c r="O185" i="72" s="1"/>
  <c r="L185" i="72" s="1"/>
  <c r="H130" i="14"/>
  <c r="I130" i="14" s="1"/>
  <c r="F130" i="14" s="1"/>
  <c r="M186" i="72" l="1"/>
  <c r="G131" i="14"/>
  <c r="N186" i="72" a="1"/>
  <c r="H131" i="14" a="1"/>
  <c r="N186" i="72" l="1"/>
  <c r="O186" i="72" s="1"/>
  <c r="L186" i="72" s="1"/>
  <c r="H131" i="14"/>
  <c r="I131" i="14" s="1"/>
  <c r="F131" i="14" s="1"/>
  <c r="G132" i="14" s="1"/>
  <c r="H132" i="14" a="1"/>
  <c r="M187" i="72" l="1"/>
  <c r="H132" i="14"/>
  <c r="I132" i="14" s="1"/>
  <c r="F132" i="14" s="1"/>
  <c r="G133" i="14" s="1"/>
  <c r="N187" i="72" a="1"/>
  <c r="H133" i="14" a="1"/>
  <c r="N187" i="72" l="1"/>
  <c r="O187" i="72" s="1"/>
  <c r="L187" i="72" s="1"/>
  <c r="H133" i="14"/>
  <c r="I133" i="14" s="1"/>
  <c r="F133" i="14" s="1"/>
  <c r="M188" i="72" l="1"/>
  <c r="G134" i="14"/>
  <c r="N188" i="72" a="1"/>
  <c r="H134" i="14" a="1"/>
  <c r="N188" i="72" l="1"/>
  <c r="O188" i="72" s="1"/>
  <c r="L188" i="72" s="1"/>
  <c r="H134" i="14"/>
  <c r="I134" i="14" s="1"/>
  <c r="F134" i="14" s="1"/>
  <c r="G135" i="14" s="1"/>
  <c r="H135" i="14" a="1"/>
  <c r="M189" i="72" l="1"/>
  <c r="H135" i="14"/>
  <c r="I135" i="14" s="1"/>
  <c r="F135" i="14" s="1"/>
  <c r="G136" i="14" s="1"/>
  <c r="N189" i="72" a="1"/>
  <c r="H136" i="14" a="1"/>
  <c r="N189" i="72" l="1"/>
  <c r="O189" i="72" s="1"/>
  <c r="L189" i="72" s="1"/>
  <c r="H136" i="14"/>
  <c r="I136" i="14" s="1"/>
  <c r="F136" i="14" s="1"/>
  <c r="G137" i="14" s="1"/>
  <c r="H137" i="14" a="1"/>
  <c r="M190" i="72" l="1"/>
  <c r="H137" i="14"/>
  <c r="I137" i="14" s="1"/>
  <c r="F137" i="14" s="1"/>
  <c r="G138" i="14" s="1"/>
  <c r="N190" i="72" a="1"/>
  <c r="H138" i="14" a="1"/>
  <c r="N190" i="72" l="1"/>
  <c r="O190" i="72" s="1"/>
  <c r="L190" i="72" s="1"/>
  <c r="H138" i="14"/>
  <c r="I138" i="14" s="1"/>
  <c r="F138" i="14" s="1"/>
  <c r="G139" i="14" s="1"/>
  <c r="H139" i="14" a="1"/>
  <c r="M191" i="72" l="1"/>
  <c r="H139" i="14"/>
  <c r="I139" i="14" s="1"/>
  <c r="F139" i="14" s="1"/>
  <c r="G140" i="14" s="1"/>
  <c r="N191" i="72" a="1"/>
  <c r="H140" i="14" a="1"/>
  <c r="N191" i="72" l="1"/>
  <c r="O191" i="72" s="1"/>
  <c r="L191" i="72" s="1"/>
  <c r="H140" i="14"/>
  <c r="I140" i="14" s="1"/>
  <c r="F140" i="14" s="1"/>
  <c r="M192" i="72" l="1"/>
  <c r="G141" i="14"/>
  <c r="N192" i="72" a="1"/>
  <c r="H141" i="14" a="1"/>
  <c r="N192" i="72" l="1"/>
  <c r="O192" i="72" s="1"/>
  <c r="L192" i="72" s="1"/>
  <c r="H141" i="14"/>
  <c r="I141" i="14" s="1"/>
  <c r="F141" i="14" s="1"/>
  <c r="M193" i="72" l="1"/>
  <c r="G142" i="14"/>
  <c r="N193" i="72" a="1"/>
  <c r="H142" i="14" a="1"/>
  <c r="N193" i="72" l="1"/>
  <c r="O193" i="72" s="1"/>
  <c r="L193" i="72" s="1"/>
  <c r="H142" i="14"/>
  <c r="I142" i="14" s="1"/>
  <c r="F142" i="14" s="1"/>
  <c r="M194" i="72" l="1"/>
  <c r="G143" i="14"/>
  <c r="H143" i="14" a="1"/>
  <c r="N194" i="72" a="1"/>
  <c r="N194" i="72" l="1"/>
  <c r="O194" i="72" s="1"/>
  <c r="L194" i="72" s="1"/>
  <c r="H143" i="14"/>
  <c r="I143" i="14" s="1"/>
  <c r="F143" i="14" s="1"/>
  <c r="M195" i="72" l="1"/>
  <c r="G144" i="14"/>
  <c r="N195" i="72" a="1"/>
  <c r="H144" i="14" a="1"/>
  <c r="N195" i="72" l="1"/>
  <c r="O195" i="72" s="1"/>
  <c r="L195" i="72" s="1"/>
  <c r="H144" i="14"/>
  <c r="I144" i="14" s="1"/>
  <c r="F144" i="14" s="1"/>
  <c r="M196" i="72" l="1"/>
  <c r="G145" i="14"/>
  <c r="N196" i="72" a="1"/>
  <c r="H145" i="14" a="1"/>
  <c r="N196" i="72" l="1"/>
  <c r="O196" i="72" s="1"/>
  <c r="L196" i="72" s="1"/>
  <c r="H145" i="14"/>
  <c r="I145" i="14" s="1"/>
  <c r="F145" i="14" s="1"/>
  <c r="M197" i="72" l="1"/>
  <c r="G146" i="14"/>
  <c r="N197" i="72" a="1"/>
  <c r="H146" i="14" a="1"/>
  <c r="N197" i="72" l="1"/>
  <c r="O197" i="72" s="1"/>
  <c r="L197" i="72" s="1"/>
  <c r="H146" i="14"/>
  <c r="I146" i="14" s="1"/>
  <c r="F146" i="14" s="1"/>
  <c r="M198" i="72" l="1"/>
  <c r="G147" i="14"/>
  <c r="N198" i="72" a="1"/>
  <c r="H147" i="14" a="1"/>
  <c r="N198" i="72" l="1"/>
  <c r="O198" i="72" s="1"/>
  <c r="L198" i="72" s="1"/>
  <c r="H147" i="14"/>
  <c r="I147" i="14" s="1"/>
  <c r="F147" i="14" s="1"/>
  <c r="M199" i="72" l="1"/>
  <c r="G148" i="14"/>
  <c r="N199" i="72" a="1"/>
  <c r="H148" i="14" a="1"/>
  <c r="N199" i="72" l="1"/>
  <c r="O199" i="72" s="1"/>
  <c r="L199" i="72" s="1"/>
  <c r="H148" i="14"/>
  <c r="I148" i="14" s="1"/>
  <c r="F148" i="14" s="1"/>
  <c r="M200" i="72" l="1"/>
  <c r="G149" i="14"/>
  <c r="H149" i="14" a="1"/>
  <c r="N200" i="72" a="1"/>
  <c r="N200" i="72" l="1"/>
  <c r="O200" i="72" s="1"/>
  <c r="L200" i="72" s="1"/>
  <c r="H149" i="14"/>
  <c r="I149" i="14" s="1"/>
  <c r="F149" i="14" s="1"/>
  <c r="G150" i="14" s="1"/>
  <c r="H150" i="14" a="1"/>
  <c r="M201" i="72" l="1"/>
  <c r="H150" i="14"/>
  <c r="I150" i="14" s="1"/>
  <c r="F150" i="14" s="1"/>
  <c r="N201" i="72" a="1"/>
  <c r="N201" i="72" l="1"/>
  <c r="O201" i="72" s="1"/>
  <c r="L201" i="72" s="1"/>
  <c r="G151" i="14"/>
  <c r="H151" i="14" a="1"/>
  <c r="M202" i="72" l="1"/>
  <c r="H151" i="14"/>
  <c r="I151" i="14" s="1"/>
  <c r="F151" i="14" s="1"/>
  <c r="N202" i="72" a="1"/>
  <c r="N202" i="72" l="1"/>
  <c r="O202" i="72" s="1"/>
  <c r="L202" i="72" s="1"/>
  <c r="G152" i="14"/>
  <c r="H152" i="14" a="1"/>
  <c r="M203" i="72" l="1"/>
  <c r="H152" i="14"/>
  <c r="I152" i="14" s="1"/>
  <c r="F152" i="14" s="1"/>
  <c r="N203" i="72" a="1"/>
  <c r="N203" i="72" l="1"/>
  <c r="O203" i="72" s="1"/>
  <c r="L203" i="72" s="1"/>
  <c r="G153" i="14"/>
  <c r="H153" i="14" a="1"/>
  <c r="M204" i="72" l="1"/>
  <c r="H153" i="14"/>
  <c r="I153" i="14" s="1"/>
  <c r="F153" i="14" s="1"/>
  <c r="N204" i="72" a="1"/>
  <c r="N204" i="72" l="1"/>
  <c r="O204" i="72" s="1"/>
  <c r="L204" i="72" s="1"/>
  <c r="G154" i="14"/>
  <c r="H154" i="14" a="1"/>
  <c r="M205" i="72" l="1"/>
  <c r="H154" i="14"/>
  <c r="I154" i="14" s="1"/>
  <c r="F154" i="14" s="1"/>
  <c r="G155" i="14" s="1"/>
  <c r="N205" i="72" a="1"/>
  <c r="H155" i="14" a="1"/>
  <c r="N205" i="72" l="1"/>
  <c r="O205" i="72" s="1"/>
  <c r="L205" i="72" s="1"/>
  <c r="H155" i="14"/>
  <c r="I155" i="14" s="1"/>
  <c r="F155" i="14" s="1"/>
  <c r="M206" i="72" l="1"/>
  <c r="G156" i="14"/>
  <c r="N206" i="72" a="1"/>
  <c r="H156" i="14" a="1"/>
  <c r="N206" i="72" l="1"/>
  <c r="O206" i="72" s="1"/>
  <c r="L206" i="72" s="1"/>
  <c r="H156" i="14"/>
  <c r="I156" i="14" s="1"/>
  <c r="F156" i="14" s="1"/>
  <c r="M207" i="72" l="1"/>
  <c r="G157" i="14"/>
  <c r="N207" i="72" a="1"/>
  <c r="H157" i="14" a="1"/>
  <c r="N207" i="72" l="1"/>
  <c r="O207" i="72" s="1"/>
  <c r="L207" i="72" s="1"/>
  <c r="H157" i="14"/>
  <c r="I157" i="14" s="1"/>
  <c r="F157" i="14" s="1"/>
  <c r="M208" i="72" l="1"/>
  <c r="G158" i="14"/>
  <c r="N208" i="72" a="1"/>
  <c r="H158" i="14" a="1"/>
  <c r="N208" i="72" l="1"/>
  <c r="O208" i="72" s="1"/>
  <c r="L208" i="72" s="1"/>
  <c r="H158" i="14"/>
  <c r="I158" i="14" s="1"/>
  <c r="F158" i="14" s="1"/>
  <c r="G159" i="14" s="1"/>
  <c r="H159" i="14" a="1"/>
  <c r="M209" i="72" l="1"/>
  <c r="H159" i="14"/>
  <c r="I159" i="14" s="1"/>
  <c r="F159" i="14" s="1"/>
  <c r="G160" i="14" s="1"/>
  <c r="N209" i="72" a="1"/>
  <c r="H160" i="14" a="1"/>
  <c r="N209" i="72" l="1"/>
  <c r="O209" i="72" s="1"/>
  <c r="L209" i="72" s="1"/>
  <c r="H160" i="14"/>
  <c r="I160" i="14" s="1"/>
  <c r="F160" i="14" s="1"/>
  <c r="M210" i="72" l="1"/>
  <c r="G161" i="14"/>
  <c r="O17" i="14"/>
  <c r="H161" i="14" a="1"/>
  <c r="N210" i="72" a="1"/>
  <c r="N210" i="72" l="1"/>
  <c r="O210" i="72" s="1"/>
  <c r="L210" i="72" s="1"/>
  <c r="H161" i="14"/>
  <c r="I161" i="14" s="1"/>
  <c r="F161" i="14" s="1"/>
  <c r="G162" i="14" s="1"/>
  <c r="L17" i="14"/>
  <c r="M18" i="14" s="1"/>
  <c r="H162" i="14" a="1"/>
  <c r="N18" i="14" a="1"/>
  <c r="M211" i="72" l="1"/>
  <c r="H162" i="14"/>
  <c r="I162" i="14" s="1"/>
  <c r="F162" i="14" s="1"/>
  <c r="G163" i="14" s="1"/>
  <c r="N18" i="14"/>
  <c r="O18" i="14" s="1"/>
  <c r="N211" i="72" a="1"/>
  <c r="H163" i="14" a="1"/>
  <c r="N211" i="72" l="1"/>
  <c r="O211" i="72" s="1"/>
  <c r="L211" i="72" s="1"/>
  <c r="H163" i="14"/>
  <c r="I163" i="14" s="1"/>
  <c r="F163" i="14" s="1"/>
  <c r="L18" i="14"/>
  <c r="M19" i="14" s="1"/>
  <c r="N19" i="14" a="1"/>
  <c r="M212" i="72" l="1"/>
  <c r="G164" i="14"/>
  <c r="N19" i="14"/>
  <c r="O19" i="14" s="1"/>
  <c r="N212" i="72" a="1"/>
  <c r="H164" i="14" a="1"/>
  <c r="N212" i="72" l="1"/>
  <c r="O212" i="72" s="1"/>
  <c r="L212" i="72" s="1"/>
  <c r="H164" i="14"/>
  <c r="I164" i="14" s="1"/>
  <c r="F164" i="14" s="1"/>
  <c r="G165" i="14" s="1"/>
  <c r="L19" i="14"/>
  <c r="M20" i="14" s="1"/>
  <c r="N20" i="14" a="1"/>
  <c r="H165" i="14" a="1"/>
  <c r="M213" i="72" l="1"/>
  <c r="H165" i="14"/>
  <c r="I165" i="14" s="1"/>
  <c r="F165" i="14" s="1"/>
  <c r="G166" i="14" s="1"/>
  <c r="N20" i="14"/>
  <c r="O20" i="14" s="1"/>
  <c r="H166" i="14" a="1"/>
  <c r="N213" i="72" a="1"/>
  <c r="N213" i="72" l="1"/>
  <c r="O213" i="72" s="1"/>
  <c r="L213" i="72" s="1"/>
  <c r="H166" i="14"/>
  <c r="I166" i="14" s="1"/>
  <c r="F166" i="14" s="1"/>
  <c r="G167" i="14" s="1"/>
  <c r="L20" i="14"/>
  <c r="M21" i="14" s="1"/>
  <c r="N21" i="14" a="1"/>
  <c r="H167" i="14" a="1"/>
  <c r="M214" i="72" l="1"/>
  <c r="H167" i="14"/>
  <c r="I167" i="14" s="1"/>
  <c r="F167" i="14" s="1"/>
  <c r="G168" i="14" s="1"/>
  <c r="N21" i="14"/>
  <c r="O21" i="14" s="1"/>
  <c r="H168" i="14" a="1"/>
  <c r="N214" i="72" a="1"/>
  <c r="N214" i="72" l="1"/>
  <c r="O214" i="72" s="1"/>
  <c r="L214" i="72" s="1"/>
  <c r="H168" i="14"/>
  <c r="I168" i="14" s="1"/>
  <c r="F168" i="14" s="1"/>
  <c r="L21" i="14"/>
  <c r="M22" i="14" s="1"/>
  <c r="N22" i="14" a="1"/>
  <c r="M215" i="72" l="1"/>
  <c r="G169" i="14"/>
  <c r="N22" i="14"/>
  <c r="O22" i="14" s="1"/>
  <c r="N215" i="72" a="1"/>
  <c r="H169" i="14" a="1"/>
  <c r="N215" i="72" l="1"/>
  <c r="O215" i="72" s="1"/>
  <c r="L215" i="72" s="1"/>
  <c r="H169" i="14"/>
  <c r="I169" i="14" s="1"/>
  <c r="F169" i="14" s="1"/>
  <c r="G170" i="14" s="1"/>
  <c r="L22" i="14"/>
  <c r="M23" i="14" s="1"/>
  <c r="H170" i="14" a="1"/>
  <c r="N23" i="14" a="1"/>
  <c r="M216" i="72" l="1"/>
  <c r="H170" i="14"/>
  <c r="I170" i="14" s="1"/>
  <c r="F170" i="14" s="1"/>
  <c r="G171" i="14" s="1"/>
  <c r="N23" i="14"/>
  <c r="O23" i="14" s="1"/>
  <c r="N216" i="72" a="1"/>
  <c r="H171" i="14" a="1"/>
  <c r="N216" i="72" l="1"/>
  <c r="O216" i="72" s="1"/>
  <c r="L216" i="72" s="1"/>
  <c r="H171" i="14"/>
  <c r="I171" i="14" s="1"/>
  <c r="F171" i="14" s="1"/>
  <c r="G172" i="14" s="1"/>
  <c r="L23" i="14"/>
  <c r="M24" i="14" s="1"/>
  <c r="N24" i="14" a="1"/>
  <c r="H172" i="14" a="1"/>
  <c r="M217" i="72" l="1"/>
  <c r="H172" i="14"/>
  <c r="I172" i="14" s="1"/>
  <c r="F172" i="14" s="1"/>
  <c r="G173" i="14" s="1"/>
  <c r="N24" i="14"/>
  <c r="O24" i="14" s="1"/>
  <c r="N217" i="72" a="1"/>
  <c r="H173" i="14" a="1"/>
  <c r="N217" i="72" l="1"/>
  <c r="O217" i="72" s="1"/>
  <c r="L217" i="72" s="1"/>
  <c r="H173" i="14"/>
  <c r="I173" i="14" s="1"/>
  <c r="F173" i="14" s="1"/>
  <c r="G174" i="14" s="1"/>
  <c r="L24" i="14"/>
  <c r="M25" i="14" s="1"/>
  <c r="H174" i="14" a="1"/>
  <c r="N25" i="14" a="1"/>
  <c r="M218" i="72" l="1"/>
  <c r="H174" i="14"/>
  <c r="I174" i="14" s="1"/>
  <c r="F174" i="14" s="1"/>
  <c r="G175" i="14" s="1"/>
  <c r="N25" i="14"/>
  <c r="O25" i="14" s="1"/>
  <c r="N218" i="72" a="1"/>
  <c r="H175" i="14" a="1"/>
  <c r="N218" i="72" l="1"/>
  <c r="O218" i="72" s="1"/>
  <c r="L218" i="72" s="1"/>
  <c r="H175" i="14"/>
  <c r="I175" i="14" s="1"/>
  <c r="F175" i="14" s="1"/>
  <c r="G176" i="14" s="1"/>
  <c r="L25" i="14"/>
  <c r="M26" i="14" s="1"/>
  <c r="H176" i="14" a="1"/>
  <c r="N26" i="14" a="1"/>
  <c r="M219" i="72" l="1"/>
  <c r="H176" i="14"/>
  <c r="I176" i="14" s="1"/>
  <c r="F176" i="14" s="1"/>
  <c r="G177" i="14" s="1"/>
  <c r="N26" i="14"/>
  <c r="O26" i="14" s="1"/>
  <c r="N219" i="72" a="1"/>
  <c r="H177" i="14" a="1"/>
  <c r="N219" i="72" l="1"/>
  <c r="O219" i="72" s="1"/>
  <c r="L219" i="72" s="1"/>
  <c r="H177" i="14"/>
  <c r="I177" i="14" s="1"/>
  <c r="F177" i="14" s="1"/>
  <c r="G178" i="14" s="1"/>
  <c r="L26" i="14"/>
  <c r="M27" i="14" s="1"/>
  <c r="N27" i="14" a="1"/>
  <c r="H178" i="14" a="1"/>
  <c r="M220" i="72" l="1"/>
  <c r="H178" i="14"/>
  <c r="I178" i="14" s="1"/>
  <c r="F178" i="14" s="1"/>
  <c r="G179" i="14" s="1"/>
  <c r="N27" i="14"/>
  <c r="O27" i="14" s="1"/>
  <c r="N220" i="72" a="1"/>
  <c r="H179" i="14" a="1"/>
  <c r="N220" i="72" l="1"/>
  <c r="O220" i="72" s="1"/>
  <c r="L220" i="72" s="1"/>
  <c r="H179" i="14"/>
  <c r="I179" i="14" s="1"/>
  <c r="F179" i="14" s="1"/>
  <c r="L27" i="14"/>
  <c r="M28" i="14" s="1"/>
  <c r="N28" i="14" a="1"/>
  <c r="M221" i="72" l="1"/>
  <c r="G180" i="14"/>
  <c r="N28" i="14"/>
  <c r="O28" i="14" s="1"/>
  <c r="N221" i="72" a="1"/>
  <c r="H180" i="14" a="1"/>
  <c r="N221" i="72" l="1"/>
  <c r="O221" i="72" s="1"/>
  <c r="L221" i="72" s="1"/>
  <c r="H180" i="14"/>
  <c r="I180" i="14" s="1"/>
  <c r="F180" i="14" s="1"/>
  <c r="G181" i="14" s="1"/>
  <c r="L28" i="14"/>
  <c r="M29" i="14" s="1"/>
  <c r="N29" i="14" a="1"/>
  <c r="H181" i="14" a="1"/>
  <c r="M222" i="72" l="1"/>
  <c r="H181" i="14"/>
  <c r="I181" i="14" s="1"/>
  <c r="F181" i="14" s="1"/>
  <c r="G182" i="14" s="1"/>
  <c r="N29" i="14"/>
  <c r="O29" i="14" s="1"/>
  <c r="L29" i="14" s="1"/>
  <c r="M30" i="14" s="1"/>
  <c r="N222" i="72" a="1"/>
  <c r="N30" i="14" a="1"/>
  <c r="H182" i="14" a="1"/>
  <c r="N222" i="72" l="1"/>
  <c r="O222" i="72" s="1"/>
  <c r="L222" i="72" s="1"/>
  <c r="H182" i="14"/>
  <c r="I182" i="14" s="1"/>
  <c r="F182" i="14" s="1"/>
  <c r="G183" i="14" s="1"/>
  <c r="N30" i="14"/>
  <c r="O30" i="14" s="1"/>
  <c r="L30" i="14" s="1"/>
  <c r="M31" i="14" s="1"/>
  <c r="H183" i="14" a="1"/>
  <c r="N31" i="14" a="1"/>
  <c r="M223" i="72" l="1"/>
  <c r="H183" i="14"/>
  <c r="I183" i="14" s="1"/>
  <c r="F183" i="14" s="1"/>
  <c r="N31" i="14"/>
  <c r="O31" i="14" s="1"/>
  <c r="L31" i="14" s="1"/>
  <c r="M32" i="14" s="1"/>
  <c r="N223" i="72" a="1"/>
  <c r="N32" i="14" a="1"/>
  <c r="N223" i="72" l="1"/>
  <c r="O223" i="72" s="1"/>
  <c r="L223" i="72" s="1"/>
  <c r="G184" i="14"/>
  <c r="N32" i="14"/>
  <c r="O32" i="14" s="1"/>
  <c r="L32" i="14" s="1"/>
  <c r="M33" i="14" s="1"/>
  <c r="H184" i="14" a="1"/>
  <c r="N33" i="14" a="1"/>
  <c r="M224" i="72" l="1"/>
  <c r="H184" i="14"/>
  <c r="I184" i="14" s="1"/>
  <c r="F184" i="14" s="1"/>
  <c r="N33" i="14"/>
  <c r="O33" i="14" s="1"/>
  <c r="N224" i="72" a="1"/>
  <c r="G185" i="14" l="1"/>
  <c r="N224" i="72"/>
  <c r="O224" i="72" s="1"/>
  <c r="L224" i="72" s="1"/>
  <c r="L33" i="14"/>
  <c r="M34" i="14" s="1"/>
  <c r="N34" i="14" a="1"/>
  <c r="H185" i="14" a="1"/>
  <c r="H185" i="14" l="1"/>
  <c r="M225" i="72"/>
  <c r="N34" i="14"/>
  <c r="O34" i="14" s="1"/>
  <c r="N225" i="72" a="1"/>
  <c r="I185" i="14" l="1"/>
  <c r="F185" i="14" s="1"/>
  <c r="G186" i="14" s="1"/>
  <c r="N225" i="72"/>
  <c r="O225" i="72" s="1"/>
  <c r="L225" i="72" s="1"/>
  <c r="L34" i="14"/>
  <c r="M35" i="14" s="1"/>
  <c r="N35" i="14" a="1"/>
  <c r="H186" i="14" a="1"/>
  <c r="H186" i="14" l="1"/>
  <c r="I186" i="14" s="1"/>
  <c r="F186" i="14" s="1"/>
  <c r="G187" i="14" s="1"/>
  <c r="M226" i="72"/>
  <c r="N35" i="14"/>
  <c r="O35" i="14" s="1"/>
  <c r="H187" i="14" a="1"/>
  <c r="N226" i="72" a="1"/>
  <c r="H187" i="14" l="1"/>
  <c r="I187" i="14" s="1"/>
  <c r="F187" i="14" s="1"/>
  <c r="G188" i="14" s="1"/>
  <c r="N226" i="72"/>
  <c r="O226" i="72" s="1"/>
  <c r="L226" i="72" s="1"/>
  <c r="L35" i="14"/>
  <c r="M36" i="14" s="1"/>
  <c r="H188" i="14" a="1"/>
  <c r="N36" i="14" a="1"/>
  <c r="H188" i="14" l="1"/>
  <c r="I188" i="14" s="1"/>
  <c r="F188" i="14" s="1"/>
  <c r="G189" i="14" s="1"/>
  <c r="M227" i="72"/>
  <c r="N36" i="14"/>
  <c r="O36" i="14" s="1"/>
  <c r="H189" i="14" a="1"/>
  <c r="N227" i="72" a="1"/>
  <c r="H189" i="14" l="1"/>
  <c r="I189" i="14" s="1"/>
  <c r="F189" i="14" s="1"/>
  <c r="G190" i="14" s="1"/>
  <c r="N227" i="72"/>
  <c r="O227" i="72" s="1"/>
  <c r="L227" i="72" s="1"/>
  <c r="L36" i="14"/>
  <c r="M37" i="14" s="1"/>
  <c r="H190" i="14" a="1"/>
  <c r="N37" i="14" a="1"/>
  <c r="H190" i="14" l="1"/>
  <c r="I190" i="14" s="1"/>
  <c r="F190" i="14" s="1"/>
  <c r="G191" i="14" s="1"/>
  <c r="M228" i="72"/>
  <c r="N37" i="14"/>
  <c r="O37" i="14" s="1"/>
  <c r="H191" i="14" a="1"/>
  <c r="N228" i="72" a="1"/>
  <c r="H191" i="14" l="1"/>
  <c r="I191" i="14" s="1"/>
  <c r="F191" i="14" s="1"/>
  <c r="G192" i="14" s="1"/>
  <c r="N228" i="72"/>
  <c r="O228" i="72" s="1"/>
  <c r="L228" i="72" s="1"/>
  <c r="L37" i="14"/>
  <c r="M38" i="14" s="1"/>
  <c r="H192" i="14" a="1"/>
  <c r="N38" i="14" a="1"/>
  <c r="H192" i="14" l="1"/>
  <c r="I192" i="14" s="1"/>
  <c r="F192" i="14" s="1"/>
  <c r="G193" i="14" s="1"/>
  <c r="M229" i="72"/>
  <c r="N38" i="14"/>
  <c r="O38" i="14" s="1"/>
  <c r="N229" i="72" a="1"/>
  <c r="H193" i="14" a="1"/>
  <c r="H193" i="14" l="1"/>
  <c r="I193" i="14" s="1"/>
  <c r="F193" i="14" s="1"/>
  <c r="G194" i="14" s="1"/>
  <c r="N229" i="72"/>
  <c r="O229" i="72" s="1"/>
  <c r="L229" i="72" s="1"/>
  <c r="L38" i="14"/>
  <c r="M39" i="14" s="1"/>
  <c r="H194" i="14" a="1"/>
  <c r="N39" i="14" a="1"/>
  <c r="H194" i="14" l="1"/>
  <c r="I194" i="14" s="1"/>
  <c r="F194" i="14" s="1"/>
  <c r="G195" i="14" s="1"/>
  <c r="M230" i="72"/>
  <c r="N39" i="14"/>
  <c r="O39" i="14" s="1"/>
  <c r="H195" i="14" a="1"/>
  <c r="N230" i="72" a="1"/>
  <c r="H195" i="14" l="1"/>
  <c r="I195" i="14" s="1"/>
  <c r="F195" i="14" s="1"/>
  <c r="G196" i="14" s="1"/>
  <c r="N230" i="72"/>
  <c r="O230" i="72" s="1"/>
  <c r="L230" i="72" s="1"/>
  <c r="L39" i="14"/>
  <c r="M40" i="14" s="1"/>
  <c r="N40" i="14" a="1"/>
  <c r="H196" i="14" a="1"/>
  <c r="H196" i="14" l="1"/>
  <c r="I196" i="14" s="1"/>
  <c r="F196" i="14" s="1"/>
  <c r="G197" i="14" s="1"/>
  <c r="M231" i="72"/>
  <c r="N40" i="14"/>
  <c r="O40" i="14" s="1"/>
  <c r="H197" i="14" a="1"/>
  <c r="N231" i="72" a="1"/>
  <c r="N231" i="72" l="1"/>
  <c r="O231" i="72" s="1"/>
  <c r="L231" i="72" s="1"/>
  <c r="M14" i="72"/>
  <c r="G39" i="27" s="1"/>
  <c r="H197" i="14"/>
  <c r="I197" i="14" s="1"/>
  <c r="F197" i="14" s="1"/>
  <c r="L40" i="14"/>
  <c r="M41" i="14" s="1"/>
  <c r="N41" i="14" a="1"/>
  <c r="G198" i="14" l="1"/>
  <c r="N41" i="14"/>
  <c r="O41" i="14" s="1"/>
  <c r="H198" i="14" a="1"/>
  <c r="H198" i="14" l="1"/>
  <c r="I198" i="14" s="1"/>
  <c r="F198" i="14" s="1"/>
  <c r="G199" i="14" s="1"/>
  <c r="L41" i="14"/>
  <c r="M42" i="14" s="1"/>
  <c r="H199" i="14" a="1"/>
  <c r="N42" i="14" a="1"/>
  <c r="H199" i="14" l="1"/>
  <c r="I199" i="14" s="1"/>
  <c r="F199" i="14" s="1"/>
  <c r="N42" i="14"/>
  <c r="O42" i="14" s="1"/>
  <c r="G200" i="14" l="1"/>
  <c r="L42" i="14"/>
  <c r="M43" i="14" s="1"/>
  <c r="H200" i="14" a="1"/>
  <c r="N43" i="14" a="1"/>
  <c r="H200" i="14" l="1"/>
  <c r="I200" i="14" s="1"/>
  <c r="F200" i="14" s="1"/>
  <c r="G201" i="14" s="1"/>
  <c r="N43" i="14"/>
  <c r="O43" i="14" s="1"/>
  <c r="H201" i="14" a="1"/>
  <c r="H201" i="14" l="1"/>
  <c r="I201" i="14" s="1"/>
  <c r="F201" i="14" s="1"/>
  <c r="L43" i="14"/>
  <c r="M44" i="14" s="1"/>
  <c r="N44" i="14" a="1"/>
  <c r="G202" i="14" l="1"/>
  <c r="N44" i="14"/>
  <c r="O44" i="14" s="1"/>
  <c r="H202" i="14" a="1"/>
  <c r="H202" i="14" l="1"/>
  <c r="I202" i="14" s="1"/>
  <c r="F202" i="14" s="1"/>
  <c r="G203" i="14" s="1"/>
  <c r="L44" i="14"/>
  <c r="M45" i="14" s="1"/>
  <c r="H203" i="14" a="1"/>
  <c r="N45" i="14" a="1"/>
  <c r="H203" i="14" l="1"/>
  <c r="I203" i="14" s="1"/>
  <c r="F203" i="14" s="1"/>
  <c r="G204" i="14" s="1"/>
  <c r="N45" i="14"/>
  <c r="O45" i="14" s="1"/>
  <c r="H204" i="14" a="1"/>
  <c r="H204" i="14" l="1"/>
  <c r="I204" i="14" s="1"/>
  <c r="F204" i="14" s="1"/>
  <c r="G205" i="14" s="1"/>
  <c r="L45" i="14"/>
  <c r="M46" i="14" s="1"/>
  <c r="H205" i="14" a="1"/>
  <c r="N46" i="14" a="1"/>
  <c r="H205" i="14" l="1"/>
  <c r="I205" i="14" s="1"/>
  <c r="F205" i="14" s="1"/>
  <c r="N46" i="14"/>
  <c r="O46" i="14" s="1"/>
  <c r="G206" i="14" l="1"/>
  <c r="L46" i="14"/>
  <c r="M47" i="14" s="1"/>
  <c r="H206" i="14" a="1"/>
  <c r="N47" i="14" a="1"/>
  <c r="H206" i="14" l="1"/>
  <c r="I206" i="14" s="1"/>
  <c r="F206" i="14" s="1"/>
  <c r="N47" i="14"/>
  <c r="O47" i="14" s="1"/>
  <c r="G207" i="14" l="1"/>
  <c r="L47" i="14"/>
  <c r="M48" i="14" s="1"/>
  <c r="H207" i="14" a="1"/>
  <c r="N48" i="14" a="1"/>
  <c r="H207" i="14" l="1"/>
  <c r="I207" i="14" s="1"/>
  <c r="F207" i="14" s="1"/>
  <c r="N48" i="14"/>
  <c r="O48" i="14" s="1"/>
  <c r="G208" i="14" l="1"/>
  <c r="L48" i="14"/>
  <c r="M49" i="14" s="1"/>
  <c r="H208" i="14" a="1"/>
  <c r="N49" i="14" a="1"/>
  <c r="H208" i="14" l="1"/>
  <c r="I208" i="14" s="1"/>
  <c r="F208" i="14" s="1"/>
  <c r="N49" i="14"/>
  <c r="O49" i="14" s="1"/>
  <c r="G209" i="14" l="1"/>
  <c r="L49" i="14"/>
  <c r="M50" i="14" s="1"/>
  <c r="H209" i="14" a="1"/>
  <c r="N50" i="14" a="1"/>
  <c r="H209" i="14" l="1"/>
  <c r="I209" i="14" s="1"/>
  <c r="F209" i="14" s="1"/>
  <c r="N50" i="14"/>
  <c r="O50" i="14" s="1"/>
  <c r="G210" i="14" l="1"/>
  <c r="L50" i="14"/>
  <c r="M51" i="14" s="1"/>
  <c r="H210" i="14" a="1"/>
  <c r="N51" i="14" a="1"/>
  <c r="H210" i="14" l="1"/>
  <c r="I210" i="14" s="1"/>
  <c r="F210" i="14" s="1"/>
  <c r="G211" i="14" s="1"/>
  <c r="N51" i="14"/>
  <c r="O51" i="14" s="1"/>
  <c r="H211" i="14" a="1"/>
  <c r="H211" i="14" l="1"/>
  <c r="I211" i="14" s="1"/>
  <c r="F211" i="14" s="1"/>
  <c r="G212" i="14" s="1"/>
  <c r="L51" i="14"/>
  <c r="M52" i="14" s="1"/>
  <c r="H212" i="14" a="1"/>
  <c r="N52" i="14" a="1"/>
  <c r="H212" i="14" l="1"/>
  <c r="I212" i="14" s="1"/>
  <c r="F212" i="14" s="1"/>
  <c r="G213" i="14" s="1"/>
  <c r="N52" i="14"/>
  <c r="O52" i="14" s="1"/>
  <c r="H213" i="14" a="1"/>
  <c r="H213" i="14" l="1"/>
  <c r="I213" i="14" s="1"/>
  <c r="F213" i="14" s="1"/>
  <c r="L52" i="14"/>
  <c r="M53" i="14" s="1"/>
  <c r="N53" i="14" a="1"/>
  <c r="G214" i="14" l="1"/>
  <c r="N53" i="14"/>
  <c r="O53" i="14" s="1"/>
  <c r="H214" i="14" a="1"/>
  <c r="H214" i="14" l="1"/>
  <c r="I214" i="14" s="1"/>
  <c r="F214" i="14" s="1"/>
  <c r="L53" i="14"/>
  <c r="M54" i="14" s="1"/>
  <c r="N54" i="14" a="1"/>
  <c r="G215" i="14" l="1"/>
  <c r="N54" i="14"/>
  <c r="O54" i="14" s="1"/>
  <c r="H215" i="14" a="1"/>
  <c r="H215" i="14" l="1"/>
  <c r="I215" i="14" s="1"/>
  <c r="F215" i="14" s="1"/>
  <c r="G216" i="14" s="1"/>
  <c r="L54" i="14"/>
  <c r="M55" i="14" s="1"/>
  <c r="H216" i="14" a="1"/>
  <c r="N55" i="14" a="1"/>
  <c r="H216" i="14" l="1"/>
  <c r="I216" i="14" s="1"/>
  <c r="F216" i="14" s="1"/>
  <c r="G217" i="14" s="1"/>
  <c r="N55" i="14"/>
  <c r="O55" i="14" s="1"/>
  <c r="H217" i="14" a="1"/>
  <c r="H217" i="14" l="1"/>
  <c r="I217" i="14" s="1"/>
  <c r="F217" i="14" s="1"/>
  <c r="G218" i="14" s="1"/>
  <c r="L55" i="14"/>
  <c r="M56" i="14" s="1"/>
  <c r="H218" i="14" a="1"/>
  <c r="N56" i="14" a="1"/>
  <c r="H218" i="14" l="1"/>
  <c r="I218" i="14" s="1"/>
  <c r="F218" i="14" s="1"/>
  <c r="N56" i="14"/>
  <c r="O56" i="14" s="1"/>
  <c r="G219" i="14" l="1"/>
  <c r="L56" i="14"/>
  <c r="M57" i="14" s="1"/>
  <c r="H219" i="14" a="1"/>
  <c r="N57" i="14" a="1"/>
  <c r="H219" i="14" l="1"/>
  <c r="I219" i="14" s="1"/>
  <c r="F219" i="14" s="1"/>
  <c r="N57" i="14"/>
  <c r="O57" i="14" s="1"/>
  <c r="G220" i="14" l="1"/>
  <c r="L57" i="14"/>
  <c r="M58" i="14" s="1"/>
  <c r="H220" i="14" a="1"/>
  <c r="N58" i="14" a="1"/>
  <c r="H220" i="14" l="1"/>
  <c r="I220" i="14" s="1"/>
  <c r="F220" i="14" s="1"/>
  <c r="G221" i="14" s="1"/>
  <c r="N58" i="14"/>
  <c r="O58" i="14" s="1"/>
  <c r="H221" i="14" a="1"/>
  <c r="H221" i="14" l="1"/>
  <c r="I221" i="14" s="1"/>
  <c r="F221" i="14" s="1"/>
  <c r="L58" i="14"/>
  <c r="M59" i="14" s="1"/>
  <c r="N59" i="14" a="1"/>
  <c r="G222" i="14" l="1"/>
  <c r="N59" i="14"/>
  <c r="O59" i="14" s="1"/>
  <c r="H222" i="14" a="1"/>
  <c r="H222" i="14" l="1"/>
  <c r="I222" i="14" s="1"/>
  <c r="F222" i="14" s="1"/>
  <c r="L59" i="14"/>
  <c r="M60" i="14" s="1"/>
  <c r="N60" i="14" a="1"/>
  <c r="G223" i="14" l="1"/>
  <c r="N60" i="14"/>
  <c r="O60" i="14" s="1"/>
  <c r="H223" i="14" a="1"/>
  <c r="H223" i="14" l="1"/>
  <c r="I223" i="14" s="1"/>
  <c r="F223" i="14" s="1"/>
  <c r="L60" i="14"/>
  <c r="M61" i="14" s="1"/>
  <c r="N61" i="14" a="1"/>
  <c r="G224" i="14" l="1"/>
  <c r="N61" i="14"/>
  <c r="O61" i="14" s="1"/>
  <c r="H224" i="14" a="1"/>
  <c r="H224" i="14" l="1"/>
  <c r="I224" i="14" s="1"/>
  <c r="F224" i="14" s="1"/>
  <c r="G225" i="14" s="1"/>
  <c r="L61" i="14"/>
  <c r="M62" i="14" s="1"/>
  <c r="N62" i="14" a="1"/>
  <c r="H225" i="14" a="1"/>
  <c r="H225" i="14" l="1"/>
  <c r="I225" i="14" s="1"/>
  <c r="F225" i="14" s="1"/>
  <c r="N62" i="14"/>
  <c r="O62" i="14" s="1"/>
  <c r="G226" i="14" l="1"/>
  <c r="L62" i="14"/>
  <c r="M63" i="14" s="1"/>
  <c r="N63" i="14" a="1"/>
  <c r="H226" i="14" a="1"/>
  <c r="H226" i="14" l="1"/>
  <c r="I226" i="14" s="1"/>
  <c r="F226" i="14" s="1"/>
  <c r="G227" i="14" s="1"/>
  <c r="N63" i="14"/>
  <c r="O63" i="14" s="1"/>
  <c r="H227" i="14" a="1"/>
  <c r="H227" i="14" l="1"/>
  <c r="I227" i="14" s="1"/>
  <c r="F227" i="14" s="1"/>
  <c r="L63" i="14"/>
  <c r="M64" i="14" s="1"/>
  <c r="N64" i="14" a="1"/>
  <c r="G228" i="14" l="1"/>
  <c r="N64" i="14"/>
  <c r="O64" i="14" s="1"/>
  <c r="H228" i="14" a="1"/>
  <c r="H228" i="14" l="1"/>
  <c r="I228" i="14" s="1"/>
  <c r="F228" i="14" s="1"/>
  <c r="G229" i="14" s="1"/>
  <c r="L64" i="14"/>
  <c r="M65" i="14" s="1"/>
  <c r="N65" i="14" a="1"/>
  <c r="H229" i="14" a="1"/>
  <c r="H229" i="14" l="1"/>
  <c r="I229" i="14" s="1"/>
  <c r="F229" i="14" s="1"/>
  <c r="N65" i="14"/>
  <c r="O65" i="14" s="1"/>
  <c r="G230" i="14" l="1"/>
  <c r="L65" i="14"/>
  <c r="M66" i="14" s="1"/>
  <c r="H230" i="14" a="1"/>
  <c r="N66" i="14" a="1"/>
  <c r="H230" i="14" l="1"/>
  <c r="I230" i="14" s="1"/>
  <c r="F230" i="14" s="1"/>
  <c r="G231" i="14" s="1"/>
  <c r="G14" i="14" s="1"/>
  <c r="D37" i="27" s="1"/>
  <c r="N66" i="14"/>
  <c r="O66" i="14" s="1"/>
  <c r="E37" i="27" l="1"/>
  <c r="L66" i="14"/>
  <c r="M67" i="14" s="1"/>
  <c r="H231" i="14" a="1"/>
  <c r="N67" i="14" a="1"/>
  <c r="H231" i="14" l="1"/>
  <c r="I231" i="14" s="1"/>
  <c r="F231" i="14" s="1"/>
  <c r="N67" i="14"/>
  <c r="O67" i="14" s="1"/>
  <c r="L67" i="14" l="1"/>
  <c r="M68" i="14" s="1"/>
  <c r="N68" i="14" a="1"/>
  <c r="N68" i="14" l="1"/>
  <c r="O68" i="14" s="1"/>
  <c r="L68" i="14" l="1"/>
  <c r="M69" i="14" s="1"/>
  <c r="N69" i="14" a="1"/>
  <c r="N69" i="14" l="1"/>
  <c r="O69" i="14" s="1"/>
  <c r="L69" i="14" s="1"/>
  <c r="M70" i="14" s="1"/>
  <c r="N70" i="14" a="1"/>
  <c r="N70" i="14" l="1"/>
  <c r="O70" i="14" s="1"/>
  <c r="L70" i="14" l="1"/>
  <c r="M71" i="14" s="1"/>
  <c r="N71" i="14" a="1"/>
  <c r="N71" i="14" l="1"/>
  <c r="O71" i="14" s="1"/>
  <c r="L71" i="14" l="1"/>
  <c r="M72" i="14" s="1"/>
  <c r="N72" i="14" a="1"/>
  <c r="N72" i="14" l="1"/>
  <c r="O72" i="14" s="1"/>
  <c r="L72" i="14" l="1"/>
  <c r="M73" i="14" s="1"/>
  <c r="N73" i="14" a="1"/>
  <c r="N73" i="14" l="1"/>
  <c r="O73" i="14" s="1"/>
  <c r="L73" i="14" l="1"/>
  <c r="M74" i="14" s="1"/>
  <c r="N74" i="14" a="1"/>
  <c r="N74" i="14" l="1"/>
  <c r="O74" i="14" s="1"/>
  <c r="L74" i="14" l="1"/>
  <c r="M75" i="14" s="1"/>
  <c r="N75" i="14" a="1"/>
  <c r="N75" i="14" l="1"/>
  <c r="O75" i="14" s="1"/>
  <c r="L75" i="14" l="1"/>
  <c r="M76" i="14" s="1"/>
  <c r="N76" i="14" a="1"/>
  <c r="N76" i="14" l="1"/>
  <c r="O76" i="14" s="1"/>
  <c r="L76" i="14" l="1"/>
  <c r="M77" i="14" s="1"/>
  <c r="N77" i="14" a="1"/>
  <c r="N77" i="14" l="1"/>
  <c r="O77" i="14" s="1"/>
  <c r="L77" i="14" l="1"/>
  <c r="M78" i="14" s="1"/>
  <c r="N78" i="14" a="1"/>
  <c r="N78" i="14" l="1"/>
  <c r="O78" i="14" s="1"/>
  <c r="L78" i="14" l="1"/>
  <c r="M79" i="14" s="1"/>
  <c r="N79" i="14" a="1"/>
  <c r="N79" i="14" l="1"/>
  <c r="O79" i="14" s="1"/>
  <c r="L79" i="14" l="1"/>
  <c r="M80" i="14" s="1"/>
  <c r="N80" i="14" a="1"/>
  <c r="N80" i="14" l="1"/>
  <c r="O80" i="14" s="1"/>
  <c r="L80" i="14" l="1"/>
  <c r="M81" i="14" s="1"/>
  <c r="N81" i="14" a="1"/>
  <c r="N81" i="14" l="1"/>
  <c r="O81" i="14" s="1"/>
  <c r="L81" i="14" l="1"/>
  <c r="M82" i="14" s="1"/>
  <c r="N82" i="14" a="1"/>
  <c r="N82" i="14" l="1"/>
  <c r="O82" i="14" s="1"/>
  <c r="L82" i="14" l="1"/>
  <c r="M83" i="14" s="1"/>
  <c r="N83" i="14" a="1"/>
  <c r="N83" i="14" l="1"/>
  <c r="O83" i="14" s="1"/>
  <c r="L83" i="14" l="1"/>
  <c r="M84" i="14" s="1"/>
  <c r="N84" i="14" a="1"/>
  <c r="N84" i="14" l="1"/>
  <c r="O84" i="14" s="1"/>
  <c r="L84" i="14" l="1"/>
  <c r="M85" i="14" s="1"/>
  <c r="N85" i="14" a="1"/>
  <c r="N85" i="14" l="1"/>
  <c r="O85" i="14" s="1"/>
  <c r="L85" i="14" l="1"/>
  <c r="M86" i="14" s="1"/>
  <c r="N86" i="14" a="1"/>
  <c r="N86" i="14" l="1"/>
  <c r="O86" i="14" s="1"/>
  <c r="L86" i="14" l="1"/>
  <c r="M87" i="14" s="1"/>
  <c r="N87" i="14" a="1"/>
  <c r="N87" i="14" l="1"/>
  <c r="O87" i="14" s="1"/>
  <c r="L87" i="14" l="1"/>
  <c r="M88" i="14" s="1"/>
  <c r="N88" i="14" a="1"/>
  <c r="N88" i="14" l="1"/>
  <c r="O88" i="14" s="1"/>
  <c r="L88" i="14" l="1"/>
  <c r="M89" i="14" s="1"/>
  <c r="N89" i="14" a="1"/>
  <c r="N89" i="14" l="1"/>
  <c r="O89" i="14" s="1"/>
  <c r="L89" i="14" l="1"/>
  <c r="M90" i="14" s="1"/>
  <c r="N90" i="14" a="1"/>
  <c r="N90" i="14" l="1"/>
  <c r="O90" i="14" s="1"/>
  <c r="L90" i="14" l="1"/>
  <c r="M91" i="14" s="1"/>
  <c r="N91" i="14" a="1"/>
  <c r="N91" i="14" l="1"/>
  <c r="O91" i="14" s="1"/>
  <c r="L91" i="14" l="1"/>
  <c r="M92" i="14" s="1"/>
  <c r="N92" i="14" a="1"/>
  <c r="N92" i="14" l="1"/>
  <c r="O92" i="14" s="1"/>
  <c r="L92" i="14" l="1"/>
  <c r="M93" i="14" s="1"/>
  <c r="N93" i="14" a="1"/>
  <c r="N93" i="14" l="1"/>
  <c r="O93" i="14" s="1"/>
  <c r="L93" i="14" l="1"/>
  <c r="M94" i="14" s="1"/>
  <c r="N94" i="14" a="1"/>
  <c r="N94" i="14" l="1"/>
  <c r="O94" i="14" s="1"/>
  <c r="L94" i="14" l="1"/>
  <c r="M95" i="14" s="1"/>
  <c r="N95" i="14" a="1"/>
  <c r="N95" i="14" l="1"/>
  <c r="O95" i="14" s="1"/>
  <c r="L95" i="14" l="1"/>
  <c r="M96" i="14" s="1"/>
  <c r="N96" i="14" a="1"/>
  <c r="N96" i="14" l="1"/>
  <c r="O96" i="14" s="1"/>
  <c r="L96" i="14" l="1"/>
  <c r="M97" i="14" s="1"/>
  <c r="N97" i="14" a="1"/>
  <c r="N97" i="14" l="1"/>
  <c r="O97" i="14" s="1"/>
  <c r="L97" i="14" l="1"/>
  <c r="M98" i="14" s="1"/>
  <c r="N98" i="14" a="1"/>
  <c r="N98" i="14" l="1"/>
  <c r="O98" i="14" s="1"/>
  <c r="L98" i="14" l="1"/>
  <c r="M99" i="14" s="1"/>
  <c r="N99" i="14" a="1"/>
  <c r="N99" i="14" l="1"/>
  <c r="O99" i="14" s="1"/>
  <c r="L99" i="14" l="1"/>
  <c r="M100" i="14" s="1"/>
  <c r="N100" i="14" a="1"/>
  <c r="N100" i="14" l="1"/>
  <c r="O100" i="14" s="1"/>
  <c r="L100" i="14" l="1"/>
  <c r="M101" i="14" s="1"/>
  <c r="N101" i="14" a="1"/>
  <c r="N101" i="14" l="1"/>
  <c r="O101" i="14" s="1"/>
  <c r="L101" i="14" l="1"/>
  <c r="M102" i="14" s="1"/>
  <c r="N102" i="14" a="1"/>
  <c r="N102" i="14" l="1"/>
  <c r="O102" i="14" s="1"/>
  <c r="L102" i="14" l="1"/>
  <c r="M103" i="14" s="1"/>
  <c r="N103" i="14" a="1"/>
  <c r="N103" i="14" l="1"/>
  <c r="O103" i="14" s="1"/>
  <c r="L103" i="14" l="1"/>
  <c r="M104" i="14" s="1"/>
  <c r="N104" i="14" a="1"/>
  <c r="N104" i="14" l="1"/>
  <c r="O104" i="14" s="1"/>
  <c r="L104" i="14" l="1"/>
  <c r="M105" i="14" s="1"/>
  <c r="N105" i="14" a="1"/>
  <c r="N105" i="14" l="1"/>
  <c r="O105" i="14" s="1"/>
  <c r="L105" i="14" l="1"/>
  <c r="M106" i="14" s="1"/>
  <c r="N106" i="14" a="1"/>
  <c r="N106" i="14" l="1"/>
  <c r="O106" i="14" s="1"/>
  <c r="L106" i="14" l="1"/>
  <c r="M107" i="14" s="1"/>
  <c r="N107" i="14" a="1"/>
  <c r="N107" i="14" l="1"/>
  <c r="O107" i="14" s="1"/>
  <c r="L107" i="14" l="1"/>
  <c r="M108" i="14" s="1"/>
  <c r="N108" i="14" a="1"/>
  <c r="N108" i="14" l="1"/>
  <c r="O108" i="14" s="1"/>
  <c r="L108" i="14" l="1"/>
  <c r="M109" i="14" s="1"/>
  <c r="N109" i="14" a="1"/>
  <c r="N109" i="14" l="1"/>
  <c r="O109" i="14" s="1"/>
  <c r="L109" i="14" l="1"/>
  <c r="M110" i="14" s="1"/>
  <c r="N110" i="14" a="1"/>
  <c r="N110" i="14" l="1"/>
  <c r="O110" i="14" s="1"/>
  <c r="L110" i="14" l="1"/>
  <c r="M111" i="14" s="1"/>
  <c r="N111" i="14" a="1"/>
  <c r="N111" i="14" l="1"/>
  <c r="O111" i="14" s="1"/>
  <c r="L111" i="14" l="1"/>
  <c r="M112" i="14" s="1"/>
  <c r="N112" i="14" a="1"/>
  <c r="N112" i="14" l="1"/>
  <c r="O112" i="14" s="1"/>
  <c r="L112" i="14" l="1"/>
  <c r="M113" i="14" s="1"/>
  <c r="N113" i="14" a="1"/>
  <c r="N113" i="14" l="1"/>
  <c r="O113" i="14" s="1"/>
  <c r="L113" i="14" l="1"/>
  <c r="M114" i="14" s="1"/>
  <c r="N114" i="14" a="1"/>
  <c r="N114" i="14" l="1"/>
  <c r="O114" i="14" s="1"/>
  <c r="L114" i="14" l="1"/>
  <c r="M115" i="14" s="1"/>
  <c r="N115" i="14" a="1"/>
  <c r="N115" i="14" l="1"/>
  <c r="O115" i="14" s="1"/>
  <c r="L115" i="14" l="1"/>
  <c r="M116" i="14" s="1"/>
  <c r="N116" i="14" a="1"/>
  <c r="N116" i="14" l="1"/>
  <c r="O116" i="14" s="1"/>
  <c r="L116" i="14" l="1"/>
  <c r="M117" i="14" s="1"/>
  <c r="N117" i="14" a="1"/>
  <c r="N117" i="14" l="1"/>
  <c r="O117" i="14" s="1"/>
  <c r="L117" i="14" l="1"/>
  <c r="M118" i="14" s="1"/>
  <c r="N118" i="14" a="1"/>
  <c r="N118" i="14" l="1"/>
  <c r="O118" i="14" s="1"/>
  <c r="L118" i="14" l="1"/>
  <c r="M119" i="14" s="1"/>
  <c r="N119" i="14" a="1"/>
  <c r="N119" i="14" l="1"/>
  <c r="O119" i="14" s="1"/>
  <c r="L119" i="14" l="1"/>
  <c r="M120" i="14" s="1"/>
  <c r="N120" i="14" a="1"/>
  <c r="N120" i="14" l="1"/>
  <c r="O120" i="14" s="1"/>
  <c r="L120" i="14" l="1"/>
  <c r="M121" i="14" s="1"/>
  <c r="N121" i="14" a="1"/>
  <c r="N121" i="14" l="1"/>
  <c r="O121" i="14" s="1"/>
  <c r="L121" i="14" l="1"/>
  <c r="M122" i="14" s="1"/>
  <c r="N122" i="14" a="1"/>
  <c r="N122" i="14" l="1"/>
  <c r="O122" i="14" s="1"/>
  <c r="L122" i="14" l="1"/>
  <c r="M123" i="14" s="1"/>
  <c r="N123" i="14" a="1"/>
  <c r="N123" i="14" l="1"/>
  <c r="O123" i="14" s="1"/>
  <c r="L123" i="14" l="1"/>
  <c r="M124" i="14" s="1"/>
  <c r="N124" i="14" a="1"/>
  <c r="N124" i="14" l="1"/>
  <c r="O124" i="14" s="1"/>
  <c r="L124" i="14" l="1"/>
  <c r="M125" i="14" s="1"/>
  <c r="N125" i="14" a="1"/>
  <c r="N125" i="14" l="1"/>
  <c r="O125" i="14" s="1"/>
  <c r="L125" i="14" l="1"/>
  <c r="M126" i="14" s="1"/>
  <c r="N126" i="14" a="1"/>
  <c r="N126" i="14" l="1"/>
  <c r="O126" i="14" s="1"/>
  <c r="L126" i="14" l="1"/>
  <c r="M127" i="14" s="1"/>
  <c r="N127" i="14" a="1"/>
  <c r="N127" i="14" l="1"/>
  <c r="O127" i="14" s="1"/>
  <c r="L127" i="14" l="1"/>
  <c r="M128" i="14" s="1"/>
  <c r="N128" i="14" a="1"/>
  <c r="N128" i="14" l="1"/>
  <c r="O128" i="14" s="1"/>
  <c r="L128" i="14" l="1"/>
  <c r="M129" i="14" s="1"/>
  <c r="N129" i="14" a="1"/>
  <c r="N129" i="14" l="1"/>
  <c r="O129" i="14" s="1"/>
  <c r="L129" i="14" l="1"/>
  <c r="M130" i="14" s="1"/>
  <c r="N130" i="14" a="1"/>
  <c r="N130" i="14" l="1"/>
  <c r="O130" i="14" s="1"/>
  <c r="L130" i="14" l="1"/>
  <c r="M131" i="14" s="1"/>
  <c r="N131" i="14" a="1"/>
  <c r="N131" i="14" l="1"/>
  <c r="O131" i="14" s="1"/>
  <c r="L131" i="14" l="1"/>
  <c r="M132" i="14" s="1"/>
  <c r="N132" i="14" a="1"/>
  <c r="N132" i="14" l="1"/>
  <c r="O132" i="14" s="1"/>
  <c r="L132" i="14" l="1"/>
  <c r="M133" i="14" s="1"/>
  <c r="N133" i="14" a="1"/>
  <c r="N133" i="14" l="1"/>
  <c r="O133" i="14" s="1"/>
  <c r="L133" i="14" l="1"/>
  <c r="M134" i="14" s="1"/>
  <c r="N134" i="14" a="1"/>
  <c r="N134" i="14" l="1"/>
  <c r="O134" i="14" s="1"/>
  <c r="L134" i="14" l="1"/>
  <c r="M135" i="14" s="1"/>
  <c r="N135" i="14" a="1"/>
  <c r="N135" i="14" l="1"/>
  <c r="O135" i="14" s="1"/>
  <c r="L135" i="14" l="1"/>
  <c r="M136" i="14" s="1"/>
  <c r="N136" i="14" a="1"/>
  <c r="N136" i="14" l="1"/>
  <c r="O136" i="14" s="1"/>
  <c r="L136" i="14" l="1"/>
  <c r="M137" i="14" s="1"/>
  <c r="N137" i="14" a="1"/>
  <c r="N137" i="14" l="1"/>
  <c r="O137" i="14" s="1"/>
  <c r="L137" i="14" l="1"/>
  <c r="M138" i="14" s="1"/>
  <c r="N138" i="14" a="1"/>
  <c r="N138" i="14" l="1"/>
  <c r="O138" i="14" s="1"/>
  <c r="L138" i="14" l="1"/>
  <c r="M139" i="14" s="1"/>
  <c r="N139" i="14" a="1"/>
  <c r="N139" i="14" l="1"/>
  <c r="O139" i="14" s="1"/>
  <c r="L139" i="14" l="1"/>
  <c r="M140" i="14" s="1"/>
  <c r="N140" i="14" a="1"/>
  <c r="N140" i="14" l="1"/>
  <c r="O140" i="14" s="1"/>
  <c r="L140" i="14" l="1"/>
  <c r="M141" i="14" s="1"/>
  <c r="N141" i="14" a="1"/>
  <c r="N141" i="14" l="1"/>
  <c r="O141" i="14" s="1"/>
  <c r="L141" i="14" l="1"/>
  <c r="M142" i="14" s="1"/>
  <c r="N142" i="14" a="1"/>
  <c r="N142" i="14" l="1"/>
  <c r="O142" i="14" s="1"/>
  <c r="L142" i="14" l="1"/>
  <c r="M143" i="14" s="1"/>
  <c r="N143" i="14" a="1"/>
  <c r="N143" i="14" l="1"/>
  <c r="O143" i="14" s="1"/>
  <c r="L143" i="14" l="1"/>
  <c r="M144" i="14" s="1"/>
  <c r="N144" i="14" a="1"/>
  <c r="N144" i="14" l="1"/>
  <c r="O144" i="14" s="1"/>
  <c r="L144" i="14" l="1"/>
  <c r="M145" i="14" s="1"/>
  <c r="N145" i="14" a="1"/>
  <c r="N145" i="14" l="1"/>
  <c r="O145" i="14" s="1"/>
  <c r="L145" i="14" l="1"/>
  <c r="M146" i="14" s="1"/>
  <c r="N146" i="14" a="1"/>
  <c r="N146" i="14" l="1"/>
  <c r="O146" i="14" s="1"/>
  <c r="L146" i="14" l="1"/>
  <c r="M147" i="14" s="1"/>
  <c r="N147" i="14" a="1"/>
  <c r="N147" i="14" l="1"/>
  <c r="O147" i="14" s="1"/>
  <c r="L147" i="14" l="1"/>
  <c r="M148" i="14" s="1"/>
  <c r="N148" i="14" a="1"/>
  <c r="N148" i="14" l="1"/>
  <c r="O148" i="14" s="1"/>
  <c r="L148" i="14" l="1"/>
  <c r="M149" i="14" s="1"/>
  <c r="N149" i="14" a="1"/>
  <c r="N149" i="14" l="1"/>
  <c r="O149" i="14" s="1"/>
  <c r="L149" i="14" l="1"/>
  <c r="M150" i="14" s="1"/>
  <c r="N150" i="14" a="1"/>
  <c r="N150" i="14" l="1"/>
  <c r="O150" i="14" s="1"/>
  <c r="L150" i="14" l="1"/>
  <c r="M151" i="14" s="1"/>
  <c r="N151" i="14" a="1"/>
  <c r="N151" i="14" l="1"/>
  <c r="O151" i="14" s="1"/>
  <c r="L151" i="14" l="1"/>
  <c r="M152" i="14" s="1"/>
  <c r="N152" i="14" a="1"/>
  <c r="N152" i="14" l="1"/>
  <c r="O152" i="14" s="1"/>
  <c r="L152" i="14" l="1"/>
  <c r="M153" i="14" s="1"/>
  <c r="N153" i="14" a="1"/>
  <c r="N153" i="14" l="1"/>
  <c r="O153" i="14" s="1"/>
  <c r="L153" i="14" l="1"/>
  <c r="M154" i="14" s="1"/>
  <c r="N154" i="14" a="1"/>
  <c r="N154" i="14" l="1"/>
  <c r="O154" i="14" s="1"/>
  <c r="L154" i="14" l="1"/>
  <c r="M155" i="14" s="1"/>
  <c r="N155" i="14" a="1"/>
  <c r="N155" i="14" l="1"/>
  <c r="O155" i="14" s="1"/>
  <c r="L155" i="14" l="1"/>
  <c r="M156" i="14" s="1"/>
  <c r="N156" i="14" a="1"/>
  <c r="N156" i="14" l="1"/>
  <c r="O156" i="14" s="1"/>
  <c r="L156" i="14" l="1"/>
  <c r="M157" i="14" s="1"/>
  <c r="N157" i="14" a="1"/>
  <c r="N157" i="14" l="1"/>
  <c r="O157" i="14" s="1"/>
  <c r="L157" i="14" l="1"/>
  <c r="M158" i="14" s="1"/>
  <c r="N158" i="14" a="1"/>
  <c r="N158" i="14" l="1"/>
  <c r="O158" i="14" s="1"/>
  <c r="L158" i="14" l="1"/>
  <c r="M159" i="14" s="1"/>
  <c r="N159" i="14" a="1"/>
  <c r="N159" i="14" l="1"/>
  <c r="O159" i="14" s="1"/>
  <c r="L159" i="14" l="1"/>
  <c r="M160" i="14" s="1"/>
  <c r="N160" i="14" a="1"/>
  <c r="N160" i="14" l="1"/>
  <c r="O160" i="14" s="1"/>
  <c r="L160" i="14" l="1"/>
  <c r="M161" i="14" s="1"/>
  <c r="N161" i="14" a="1"/>
  <c r="N161" i="14" l="1"/>
  <c r="O161" i="14" s="1"/>
  <c r="L161" i="14" l="1"/>
  <c r="M162" i="14" s="1"/>
  <c r="N162" i="14" a="1"/>
  <c r="N162" i="14" l="1"/>
  <c r="O162" i="14" s="1"/>
  <c r="L162" i="14" l="1"/>
  <c r="M163" i="14" s="1"/>
  <c r="N163" i="14" a="1"/>
  <c r="N163" i="14" l="1"/>
  <c r="O163" i="14" s="1"/>
  <c r="L163" i="14" l="1"/>
  <c r="M164" i="14" s="1"/>
  <c r="N164" i="14" a="1"/>
  <c r="N164" i="14" l="1"/>
  <c r="O164" i="14" s="1"/>
  <c r="L164" i="14" l="1"/>
  <c r="M165" i="14" s="1"/>
  <c r="N165" i="14" a="1"/>
  <c r="N165" i="14" l="1"/>
  <c r="O165" i="14" s="1"/>
  <c r="L165" i="14" l="1"/>
  <c r="M166" i="14" s="1"/>
  <c r="N166" i="14" a="1"/>
  <c r="N166" i="14" l="1"/>
  <c r="O166" i="14" s="1"/>
  <c r="L166" i="14" l="1"/>
  <c r="M167" i="14" s="1"/>
  <c r="N167" i="14" a="1"/>
  <c r="N167" i="14" l="1"/>
  <c r="O167" i="14" s="1"/>
  <c r="L167" i="14" l="1"/>
  <c r="M168" i="14" s="1"/>
  <c r="N168" i="14" a="1"/>
  <c r="N168" i="14" l="1"/>
  <c r="O168" i="14" s="1"/>
  <c r="L168" i="14" l="1"/>
  <c r="M169" i="14" s="1"/>
  <c r="N169" i="14" a="1"/>
  <c r="N169" i="14" l="1"/>
  <c r="O169" i="14" s="1"/>
  <c r="L169" i="14" l="1"/>
  <c r="M170" i="14" s="1"/>
  <c r="N170" i="14" a="1"/>
  <c r="N170" i="14" l="1"/>
  <c r="O170" i="14" s="1"/>
  <c r="L170" i="14" l="1"/>
  <c r="M171" i="14" s="1"/>
  <c r="N171" i="14" a="1"/>
  <c r="N171" i="14" l="1"/>
  <c r="O171" i="14" s="1"/>
  <c r="L171" i="14" l="1"/>
  <c r="M172" i="14" s="1"/>
  <c r="N172" i="14" a="1"/>
  <c r="N172" i="14" l="1"/>
  <c r="O172" i="14" s="1"/>
  <c r="L172" i="14" l="1"/>
  <c r="M173" i="14" s="1"/>
  <c r="N173" i="14" a="1"/>
  <c r="N173" i="14" l="1"/>
  <c r="O173" i="14" s="1"/>
  <c r="L173" i="14" l="1"/>
  <c r="M174" i="14" s="1"/>
  <c r="N174" i="14" a="1"/>
  <c r="N174" i="14" l="1"/>
  <c r="O174" i="14" s="1"/>
  <c r="L174" i="14" l="1"/>
  <c r="M175" i="14" s="1"/>
  <c r="N175" i="14" a="1"/>
  <c r="N175" i="14" l="1"/>
  <c r="O175" i="14" s="1"/>
  <c r="L175" i="14" l="1"/>
  <c r="M176" i="14" s="1"/>
  <c r="N176" i="14" a="1"/>
  <c r="N176" i="14" l="1"/>
  <c r="O176" i="14" s="1"/>
  <c r="L176" i="14" l="1"/>
  <c r="M177" i="14" s="1"/>
  <c r="N177" i="14" a="1"/>
  <c r="N177" i="14" l="1"/>
  <c r="O177" i="14" s="1"/>
  <c r="L177" i="14" l="1"/>
  <c r="M178" i="14" s="1"/>
  <c r="N178" i="14" a="1"/>
  <c r="N178" i="14" l="1"/>
  <c r="O178" i="14" s="1"/>
  <c r="L178" i="14" l="1"/>
  <c r="M179" i="14" s="1"/>
  <c r="N179" i="14" a="1"/>
  <c r="N179" i="14" l="1"/>
  <c r="O179" i="14" s="1"/>
  <c r="L179" i="14" l="1"/>
  <c r="M180" i="14" s="1"/>
  <c r="N180" i="14" a="1"/>
  <c r="N180" i="14" l="1"/>
  <c r="O180" i="14" s="1"/>
  <c r="L180" i="14" l="1"/>
  <c r="M181" i="14" s="1"/>
  <c r="N181" i="14" a="1"/>
  <c r="N181" i="14" l="1"/>
  <c r="O181" i="14" s="1"/>
  <c r="L181" i="14" l="1"/>
  <c r="M182" i="14" s="1"/>
  <c r="N182" i="14" a="1"/>
  <c r="N182" i="14" l="1"/>
  <c r="O182" i="14" s="1"/>
  <c r="L182" i="14" l="1"/>
  <c r="M183" i="14" s="1"/>
  <c r="N183" i="14" a="1"/>
  <c r="N183" i="14" l="1"/>
  <c r="O183" i="14" s="1"/>
  <c r="L183" i="14" l="1"/>
  <c r="M184" i="14" s="1"/>
  <c r="N184" i="14" a="1"/>
  <c r="N184" i="14" l="1"/>
  <c r="O184" i="14" s="1"/>
  <c r="L184" i="14" l="1"/>
  <c r="M185" i="14" s="1"/>
  <c r="N185" i="14" a="1"/>
  <c r="N185" i="14" l="1"/>
  <c r="O185" i="14" s="1"/>
  <c r="L185" i="14" l="1"/>
  <c r="M186" i="14" s="1"/>
  <c r="N186" i="14" a="1"/>
  <c r="N186" i="14" l="1"/>
  <c r="O186" i="14" s="1"/>
  <c r="L186" i="14" l="1"/>
  <c r="M187" i="14" s="1"/>
  <c r="N187" i="14" a="1"/>
  <c r="N187" i="14" l="1"/>
  <c r="O187" i="14" s="1"/>
  <c r="L187" i="14" l="1"/>
  <c r="M188" i="14" s="1"/>
  <c r="N188" i="14" a="1"/>
  <c r="N188" i="14" l="1"/>
  <c r="O188" i="14" s="1"/>
  <c r="L188" i="14" l="1"/>
  <c r="M189" i="14" s="1"/>
  <c r="N189" i="14" a="1"/>
  <c r="N189" i="14" l="1"/>
  <c r="O189" i="14" s="1"/>
  <c r="L189" i="14" l="1"/>
  <c r="M190" i="14" s="1"/>
  <c r="N190" i="14" a="1"/>
  <c r="N190" i="14" l="1"/>
  <c r="O190" i="14" s="1"/>
  <c r="L190" i="14" l="1"/>
  <c r="M191" i="14" s="1"/>
  <c r="N191" i="14" a="1"/>
  <c r="N191" i="14" l="1"/>
  <c r="O191" i="14" s="1"/>
  <c r="L191" i="14" l="1"/>
  <c r="M192" i="14" s="1"/>
  <c r="N192" i="14" a="1"/>
  <c r="N192" i="14" l="1"/>
  <c r="O192" i="14" s="1"/>
  <c r="L192" i="14" l="1"/>
  <c r="M193" i="14" s="1"/>
  <c r="N193" i="14" a="1"/>
  <c r="N193" i="14" l="1"/>
  <c r="O193" i="14" s="1"/>
  <c r="L193" i="14" l="1"/>
  <c r="M194" i="14" s="1"/>
  <c r="N194" i="14" a="1"/>
  <c r="N194" i="14" l="1"/>
  <c r="O194" i="14" s="1"/>
  <c r="L194" i="14" l="1"/>
  <c r="M195" i="14" s="1"/>
  <c r="N195" i="14" a="1"/>
  <c r="N195" i="14" l="1"/>
  <c r="O195" i="14" s="1"/>
  <c r="L195" i="14" l="1"/>
  <c r="M196" i="14" s="1"/>
  <c r="N196" i="14" a="1"/>
  <c r="N196" i="14" l="1"/>
  <c r="O196" i="14" s="1"/>
  <c r="L196" i="14" l="1"/>
  <c r="M197" i="14" s="1"/>
  <c r="N197" i="14" a="1"/>
  <c r="N197" i="14" l="1"/>
  <c r="O197" i="14" s="1"/>
  <c r="L197" i="14" l="1"/>
  <c r="M198" i="14" s="1"/>
  <c r="N198" i="14" a="1"/>
  <c r="N198" i="14" l="1"/>
  <c r="O198" i="14" s="1"/>
  <c r="L198" i="14" l="1"/>
  <c r="M199" i="14" s="1"/>
  <c r="N199" i="14" a="1"/>
  <c r="N199" i="14" l="1"/>
  <c r="O199" i="14" s="1"/>
  <c r="L199" i="14" l="1"/>
  <c r="M200" i="14" s="1"/>
  <c r="N200" i="14" a="1"/>
  <c r="N200" i="14" l="1"/>
  <c r="O200" i="14" s="1"/>
  <c r="L200" i="14" l="1"/>
  <c r="M201" i="14" s="1"/>
  <c r="N201" i="14" a="1"/>
  <c r="N201" i="14" l="1"/>
  <c r="O201" i="14" s="1"/>
  <c r="L201" i="14" l="1"/>
  <c r="M202" i="14" s="1"/>
  <c r="N202" i="14" a="1"/>
  <c r="N202" i="14" l="1"/>
  <c r="O202" i="14" s="1"/>
  <c r="L202" i="14" l="1"/>
  <c r="M203" i="14" s="1"/>
  <c r="N203" i="14" a="1"/>
  <c r="N203" i="14" l="1"/>
  <c r="O203" i="14" s="1"/>
  <c r="L203" i="14" l="1"/>
  <c r="M204" i="14" s="1"/>
  <c r="N204" i="14" a="1"/>
  <c r="N204" i="14" l="1"/>
  <c r="O204" i="14" s="1"/>
  <c r="L204" i="14" l="1"/>
  <c r="M205" i="14" s="1"/>
  <c r="N205" i="14" a="1"/>
  <c r="N205" i="14" l="1"/>
  <c r="O205" i="14" s="1"/>
  <c r="L205" i="14" l="1"/>
  <c r="M206" i="14" s="1"/>
  <c r="N206" i="14" a="1"/>
  <c r="N206" i="14" l="1"/>
  <c r="O206" i="14" s="1"/>
  <c r="L206" i="14" l="1"/>
  <c r="M207" i="14" s="1"/>
  <c r="N207" i="14" a="1"/>
  <c r="N207" i="14" l="1"/>
  <c r="O207" i="14" s="1"/>
  <c r="L207" i="14" l="1"/>
  <c r="M208" i="14" s="1"/>
  <c r="N208" i="14" a="1"/>
  <c r="N208" i="14" l="1"/>
  <c r="O208" i="14" s="1"/>
  <c r="L208" i="14" l="1"/>
  <c r="M209" i="14" s="1"/>
  <c r="N209" i="14" a="1"/>
  <c r="N209" i="14" l="1"/>
  <c r="O209" i="14" s="1"/>
  <c r="L209" i="14" l="1"/>
  <c r="M210" i="14" s="1"/>
  <c r="N210" i="14" a="1"/>
  <c r="N210" i="14" l="1"/>
  <c r="O210" i="14" s="1"/>
  <c r="L210" i="14" l="1"/>
  <c r="M211" i="14" s="1"/>
  <c r="N211" i="14" a="1"/>
  <c r="N211" i="14" l="1"/>
  <c r="O211" i="14" s="1"/>
  <c r="L211" i="14" l="1"/>
  <c r="M212" i="14" s="1"/>
  <c r="N212" i="14" a="1"/>
  <c r="N212" i="14" l="1"/>
  <c r="O212" i="14" s="1"/>
  <c r="L212" i="14" l="1"/>
  <c r="M213" i="14" s="1"/>
  <c r="N213" i="14" a="1"/>
  <c r="N213" i="14" l="1"/>
  <c r="O213" i="14" s="1"/>
  <c r="L213" i="14" l="1"/>
  <c r="M214" i="14" s="1"/>
  <c r="N214" i="14" a="1"/>
  <c r="N214" i="14" l="1"/>
  <c r="O214" i="14" s="1"/>
  <c r="L214" i="14" l="1"/>
  <c r="M215" i="14" s="1"/>
  <c r="N215" i="14" a="1"/>
  <c r="N215" i="14" l="1"/>
  <c r="O215" i="14" s="1"/>
  <c r="L215" i="14" l="1"/>
  <c r="M216" i="14" s="1"/>
  <c r="N216" i="14" a="1"/>
  <c r="N216" i="14" l="1"/>
  <c r="O216" i="14" s="1"/>
  <c r="L216" i="14" l="1"/>
  <c r="M217" i="14" s="1"/>
  <c r="N217" i="14" a="1"/>
  <c r="N217" i="14" l="1"/>
  <c r="O217" i="14" s="1"/>
  <c r="L217" i="14" l="1"/>
  <c r="M218" i="14" s="1"/>
  <c r="N218" i="14" a="1"/>
  <c r="N218" i="14" l="1"/>
  <c r="O218" i="14" s="1"/>
  <c r="L218" i="14" l="1"/>
  <c r="M219" i="14" s="1"/>
  <c r="N219" i="14" a="1"/>
  <c r="N219" i="14" l="1"/>
  <c r="O219" i="14" s="1"/>
  <c r="L219" i="14" l="1"/>
  <c r="M220" i="14" s="1"/>
  <c r="N220" i="14" a="1"/>
  <c r="N220" i="14" l="1"/>
  <c r="O220" i="14" s="1"/>
  <c r="L220" i="14" l="1"/>
  <c r="M221" i="14" s="1"/>
  <c r="N221" i="14" a="1"/>
  <c r="N221" i="14" l="1"/>
  <c r="O221" i="14" s="1"/>
  <c r="L221" i="14" l="1"/>
  <c r="M222" i="14" s="1"/>
  <c r="N222" i="14" a="1"/>
  <c r="N222" i="14" l="1"/>
  <c r="O222" i="14" s="1"/>
  <c r="L222" i="14" l="1"/>
  <c r="M223" i="14" s="1"/>
  <c r="N223" i="14" a="1"/>
  <c r="N223" i="14" l="1"/>
  <c r="O223" i="14" s="1"/>
  <c r="L223" i="14" l="1"/>
  <c r="M224" i="14" s="1"/>
  <c r="N224" i="14" a="1"/>
  <c r="N224" i="14" l="1"/>
  <c r="O224" i="14" s="1"/>
  <c r="L224" i="14" l="1"/>
  <c r="M225" i="14" s="1"/>
  <c r="N225" i="14" a="1"/>
  <c r="N225" i="14" l="1"/>
  <c r="O225" i="14" s="1"/>
  <c r="L225" i="14" l="1"/>
  <c r="M226" i="14" s="1"/>
  <c r="N226" i="14" a="1"/>
  <c r="N226" i="14" l="1"/>
  <c r="O226" i="14" s="1"/>
  <c r="L226" i="14" l="1"/>
  <c r="M227" i="14" s="1"/>
  <c r="N227" i="14" a="1"/>
  <c r="N227" i="14" l="1"/>
  <c r="O227" i="14" s="1"/>
  <c r="L227" i="14" l="1"/>
  <c r="M228" i="14" s="1"/>
  <c r="N228" i="14" a="1"/>
  <c r="N228" i="14" l="1"/>
  <c r="O228" i="14" s="1"/>
  <c r="L228" i="14" l="1"/>
  <c r="M229" i="14" s="1"/>
  <c r="N229" i="14" a="1"/>
  <c r="N229" i="14" l="1"/>
  <c r="O229" i="14" s="1"/>
  <c r="L229" i="14" l="1"/>
  <c r="M230" i="14" s="1"/>
  <c r="N230" i="14" a="1"/>
  <c r="N230" i="14" l="1"/>
  <c r="O230" i="14" s="1"/>
  <c r="L230" i="14" l="1"/>
  <c r="M231" i="14" l="1"/>
  <c r="M14" i="14" s="1"/>
  <c r="G37" i="27" s="1"/>
  <c r="H38" i="27"/>
  <c r="H39" i="27"/>
  <c r="H37" i="27" l="1"/>
  <c r="N231" i="14" a="1"/>
  <c r="N231" i="14" l="1"/>
  <c r="O231" i="14" s="1"/>
  <c r="L231" i="14" s="1"/>
  <c r="O17" i="70"/>
  <c r="L17" i="70" s="1"/>
  <c r="M18" i="70" l="1"/>
  <c r="N18" i="70" a="1"/>
  <c r="N18" i="70" l="1"/>
  <c r="O18" i="70" s="1"/>
  <c r="L18" i="70" l="1"/>
  <c r="M19" i="70" l="1"/>
  <c r="N19" i="70" a="1"/>
  <c r="N19" i="70" l="1"/>
  <c r="O19" i="70" s="1"/>
  <c r="L19" i="70" l="1"/>
  <c r="M20" i="70" l="1"/>
  <c r="N20" i="70" a="1"/>
  <c r="N20" i="70" l="1"/>
  <c r="O20" i="70" s="1"/>
  <c r="L20" i="70" l="1"/>
  <c r="M21" i="70" l="1"/>
  <c r="N21" i="70" a="1"/>
  <c r="N21" i="70" l="1"/>
  <c r="O21" i="70" s="1"/>
  <c r="L21" i="70" l="1"/>
  <c r="M22" i="70" l="1"/>
  <c r="N22" i="70" a="1"/>
  <c r="N22" i="70" l="1"/>
  <c r="O22" i="70" s="1"/>
  <c r="L22" i="70" l="1"/>
  <c r="M23" i="70" l="1"/>
  <c r="N23" i="70" a="1"/>
  <c r="N23" i="70" l="1"/>
  <c r="O23" i="70" s="1"/>
  <c r="L23" i="70" l="1"/>
  <c r="M24" i="70" l="1"/>
  <c r="N24" i="70" a="1"/>
  <c r="N24" i="70" l="1"/>
  <c r="O24" i="70" s="1"/>
  <c r="L24" i="70" l="1"/>
  <c r="M25" i="70" l="1"/>
  <c r="N25" i="70" a="1"/>
  <c r="N25" i="70" l="1"/>
  <c r="O25" i="70" s="1"/>
  <c r="L25" i="70" l="1"/>
  <c r="M26" i="70" l="1"/>
  <c r="N26" i="70" a="1"/>
  <c r="N26" i="70" l="1"/>
  <c r="O26" i="70" s="1"/>
  <c r="L26" i="70" l="1"/>
  <c r="M27" i="70" l="1"/>
  <c r="N27" i="70" a="1"/>
  <c r="N27" i="70" l="1"/>
  <c r="O27" i="70" s="1"/>
  <c r="L27" i="70" l="1"/>
  <c r="M28" i="70" l="1"/>
  <c r="N28" i="70" a="1"/>
  <c r="N28" i="70" l="1"/>
  <c r="O28" i="70" s="1"/>
  <c r="L28" i="70" l="1"/>
  <c r="M29" i="70" l="1"/>
  <c r="N29" i="70" a="1"/>
  <c r="N29" i="70" l="1"/>
  <c r="O29" i="70" s="1"/>
  <c r="L29" i="70" l="1"/>
  <c r="M30" i="70" l="1"/>
  <c r="N30" i="70" a="1"/>
  <c r="N30" i="70" l="1"/>
  <c r="O30" i="70" s="1"/>
  <c r="L30" i="70" l="1"/>
  <c r="M31" i="70" l="1"/>
  <c r="N31" i="70" a="1"/>
  <c r="N31" i="70" l="1"/>
  <c r="O31" i="70" s="1"/>
  <c r="L31" i="70" l="1"/>
  <c r="M32" i="70" l="1"/>
  <c r="N32" i="70" a="1"/>
  <c r="N32" i="70" l="1"/>
  <c r="O32" i="70" s="1"/>
  <c r="L32" i="70" l="1"/>
  <c r="M33" i="70" l="1"/>
  <c r="N33" i="70" a="1"/>
  <c r="N33" i="70" l="1"/>
  <c r="O33" i="70" s="1"/>
  <c r="L33" i="70" l="1"/>
  <c r="M34" i="70" l="1"/>
  <c r="N34" i="70" a="1"/>
  <c r="N34" i="70" l="1"/>
  <c r="O34" i="70" s="1"/>
  <c r="L34" i="70" l="1"/>
  <c r="M35" i="70" l="1"/>
  <c r="N35" i="70" a="1"/>
  <c r="N35" i="70" l="1"/>
  <c r="O35" i="70" s="1"/>
  <c r="L35" i="70" l="1"/>
  <c r="M36" i="70" l="1"/>
  <c r="N36" i="70" a="1"/>
  <c r="N36" i="70" l="1"/>
  <c r="O36" i="70" s="1"/>
  <c r="L36" i="70" l="1"/>
  <c r="M37" i="70" l="1"/>
  <c r="N37" i="70" a="1"/>
  <c r="N37" i="70" l="1"/>
  <c r="O37" i="70" s="1"/>
  <c r="L37" i="70" l="1"/>
  <c r="M38" i="70" l="1"/>
  <c r="N38" i="70" a="1"/>
  <c r="N38" i="70" l="1"/>
  <c r="O38" i="70" s="1"/>
  <c r="L38" i="70" l="1"/>
  <c r="M39" i="70" l="1"/>
  <c r="N39" i="70" a="1"/>
  <c r="N39" i="70" l="1"/>
  <c r="O39" i="70" s="1"/>
  <c r="L39" i="70" l="1"/>
  <c r="M40" i="70" l="1"/>
  <c r="N40" i="70" a="1"/>
  <c r="N40" i="70" l="1"/>
  <c r="O40" i="70" s="1"/>
  <c r="L40" i="70" l="1"/>
  <c r="M41" i="70" l="1"/>
  <c r="N41" i="70" a="1"/>
  <c r="N41" i="70" l="1"/>
  <c r="O41" i="70" s="1"/>
  <c r="L41" i="70" l="1"/>
  <c r="M42" i="70" l="1"/>
  <c r="N42" i="70" a="1"/>
  <c r="N42" i="70" l="1"/>
  <c r="O42" i="70" s="1"/>
  <c r="L42" i="70" l="1"/>
  <c r="M43" i="70" l="1"/>
  <c r="N43" i="70" a="1"/>
  <c r="N43" i="70" l="1"/>
  <c r="O43" i="70" s="1"/>
  <c r="L43" i="70" l="1"/>
  <c r="M44" i="70" l="1"/>
  <c r="N44" i="70" a="1"/>
  <c r="N44" i="70" l="1"/>
  <c r="O44" i="70" s="1"/>
  <c r="L44" i="70" l="1"/>
  <c r="M45" i="70" l="1"/>
  <c r="N45" i="70" a="1"/>
  <c r="N45" i="70" l="1"/>
  <c r="O45" i="70" s="1"/>
  <c r="L45" i="70" l="1"/>
  <c r="M46" i="70" l="1"/>
  <c r="N46" i="70" a="1"/>
  <c r="N46" i="70" l="1"/>
  <c r="O46" i="70" s="1"/>
  <c r="L46" i="70" l="1"/>
  <c r="M47" i="70" l="1"/>
  <c r="N47" i="70" a="1"/>
  <c r="N47" i="70" l="1"/>
  <c r="O47" i="70" s="1"/>
  <c r="L47" i="70" l="1"/>
  <c r="M48" i="70" l="1"/>
  <c r="N48" i="70" a="1"/>
  <c r="N48" i="70" l="1"/>
  <c r="O48" i="70" s="1"/>
  <c r="L48" i="70" l="1"/>
  <c r="M49" i="70" l="1"/>
  <c r="N49" i="70" a="1"/>
  <c r="N49" i="70" l="1"/>
  <c r="O49" i="70" s="1"/>
  <c r="L49" i="70" l="1"/>
  <c r="M50" i="70" l="1"/>
  <c r="N50" i="70" a="1"/>
  <c r="N50" i="70" l="1"/>
  <c r="O50" i="70" s="1"/>
  <c r="L50" i="70" l="1"/>
  <c r="M51" i="70" l="1"/>
  <c r="N51" i="70" a="1"/>
  <c r="N51" i="70" l="1"/>
  <c r="O51" i="70" s="1"/>
  <c r="L51" i="70" l="1"/>
  <c r="M52" i="70" l="1"/>
  <c r="N52" i="70" a="1"/>
  <c r="N52" i="70" l="1"/>
  <c r="O52" i="70" s="1"/>
  <c r="L52" i="70" l="1"/>
  <c r="M53" i="70" l="1"/>
  <c r="N53" i="70" a="1"/>
  <c r="N53" i="70" l="1"/>
  <c r="O53" i="70" s="1"/>
  <c r="L53" i="70" l="1"/>
  <c r="M54" i="70" l="1"/>
  <c r="N54" i="70" a="1"/>
  <c r="N54" i="70" l="1"/>
  <c r="O54" i="70" s="1"/>
  <c r="L54" i="70" l="1"/>
  <c r="M55" i="70" l="1"/>
  <c r="N55" i="70" a="1"/>
  <c r="N55" i="70" l="1"/>
  <c r="O55" i="70" s="1"/>
  <c r="L55" i="70" l="1"/>
  <c r="M56" i="70" l="1"/>
  <c r="N56" i="70" a="1"/>
  <c r="N56" i="70" l="1"/>
  <c r="O56" i="70" s="1"/>
  <c r="L56" i="70" l="1"/>
  <c r="M57" i="70" l="1"/>
  <c r="N57" i="70" a="1"/>
  <c r="N57" i="70" l="1"/>
  <c r="O57" i="70" s="1"/>
  <c r="L57" i="70" l="1"/>
  <c r="M58" i="70" l="1"/>
  <c r="N58" i="70" a="1"/>
  <c r="N58" i="70" l="1"/>
  <c r="O58" i="70" s="1"/>
  <c r="L58" i="70" l="1"/>
  <c r="M59" i="70" l="1"/>
  <c r="N59" i="70" a="1"/>
  <c r="N59" i="70" l="1"/>
  <c r="O59" i="70" s="1"/>
  <c r="L59" i="70" l="1"/>
  <c r="M60" i="70" l="1"/>
  <c r="N60" i="70" a="1"/>
  <c r="N60" i="70" l="1"/>
  <c r="O60" i="70" s="1"/>
  <c r="L60" i="70" l="1"/>
  <c r="M61" i="70" l="1"/>
  <c r="N61" i="70" a="1"/>
  <c r="N61" i="70" l="1"/>
  <c r="O61" i="70" s="1"/>
  <c r="L61" i="70" l="1"/>
  <c r="M62" i="70" l="1"/>
  <c r="N62" i="70" a="1"/>
  <c r="N62" i="70" l="1"/>
  <c r="O62" i="70" s="1"/>
  <c r="L62" i="70" l="1"/>
  <c r="M63" i="70" l="1"/>
  <c r="N63" i="70" a="1"/>
  <c r="N63" i="70" l="1"/>
  <c r="O63" i="70" s="1"/>
  <c r="L63" i="70" l="1"/>
  <c r="M64" i="70" l="1"/>
  <c r="N64" i="70" a="1"/>
  <c r="N64" i="70" l="1"/>
  <c r="O64" i="70" s="1"/>
  <c r="L64" i="70" l="1"/>
  <c r="M65" i="70" l="1"/>
  <c r="N65" i="70" a="1"/>
  <c r="N65" i="70" l="1"/>
  <c r="O65" i="70" s="1"/>
  <c r="L65" i="70" l="1"/>
  <c r="M66" i="70" l="1"/>
  <c r="N66" i="70" a="1"/>
  <c r="N66" i="70" l="1"/>
  <c r="O66" i="70" s="1"/>
  <c r="L66" i="70" l="1"/>
  <c r="M67" i="70" l="1"/>
  <c r="N67" i="70" a="1"/>
  <c r="N67" i="70" l="1"/>
  <c r="O67" i="70" s="1"/>
  <c r="L67" i="70" l="1"/>
  <c r="M68" i="70" l="1"/>
  <c r="N68" i="70" a="1"/>
  <c r="N68" i="70" l="1"/>
  <c r="O68" i="70" s="1"/>
  <c r="L68" i="70" l="1"/>
  <c r="M69" i="70" l="1"/>
  <c r="N69" i="70" a="1"/>
  <c r="N69" i="70" l="1"/>
  <c r="O69" i="70" s="1"/>
  <c r="L69" i="70" l="1"/>
  <c r="M70" i="70" l="1"/>
  <c r="N70" i="70" a="1"/>
  <c r="N70" i="70" l="1"/>
  <c r="O70" i="70" s="1"/>
  <c r="L70" i="70" l="1"/>
  <c r="M71" i="70" l="1"/>
  <c r="N71" i="70" a="1"/>
  <c r="N71" i="70" l="1"/>
  <c r="O71" i="70" s="1"/>
  <c r="L71" i="70" l="1"/>
  <c r="M72" i="70" l="1"/>
  <c r="N72" i="70" a="1"/>
  <c r="N72" i="70" l="1"/>
  <c r="O72" i="70" s="1"/>
  <c r="L72" i="70" l="1"/>
  <c r="M73" i="70" l="1"/>
  <c r="N73" i="70" a="1"/>
  <c r="N73" i="70" l="1"/>
  <c r="O73" i="70" s="1"/>
  <c r="L73" i="70" l="1"/>
  <c r="M74" i="70" l="1"/>
  <c r="N74" i="70" a="1"/>
  <c r="N74" i="70" l="1"/>
  <c r="O74" i="70" s="1"/>
  <c r="L74" i="70" l="1"/>
  <c r="M75" i="70" l="1"/>
  <c r="N75" i="70" a="1"/>
  <c r="N75" i="70" l="1"/>
  <c r="O75" i="70" s="1"/>
  <c r="L75" i="70" l="1"/>
  <c r="M76" i="70" l="1"/>
  <c r="N76" i="70" a="1"/>
  <c r="N76" i="70" l="1"/>
  <c r="O76" i="70" s="1"/>
  <c r="L76" i="70" l="1"/>
  <c r="M77" i="70" l="1"/>
  <c r="N77" i="70" a="1"/>
  <c r="N77" i="70" l="1"/>
  <c r="O77" i="70" s="1"/>
  <c r="L77" i="70" l="1"/>
  <c r="M78" i="70" l="1"/>
  <c r="N78" i="70" a="1"/>
  <c r="N78" i="70" l="1"/>
  <c r="O78" i="70" s="1"/>
  <c r="L78" i="70" l="1"/>
  <c r="M79" i="70" l="1"/>
  <c r="N79" i="70" a="1"/>
  <c r="N79" i="70" l="1"/>
  <c r="O79" i="70" s="1"/>
  <c r="L79" i="70" l="1"/>
  <c r="M80" i="70" l="1"/>
  <c r="N80" i="70" a="1"/>
  <c r="N80" i="70" l="1"/>
  <c r="O80" i="70" s="1"/>
  <c r="L80" i="70" l="1"/>
  <c r="M81" i="70" l="1"/>
  <c r="N81" i="70" a="1"/>
  <c r="N81" i="70" l="1"/>
  <c r="O81" i="70" s="1"/>
  <c r="L81" i="70" l="1"/>
  <c r="M82" i="70" l="1"/>
  <c r="N82" i="70" a="1"/>
  <c r="N82" i="70" l="1"/>
  <c r="O82" i="70" s="1"/>
  <c r="L82" i="70" l="1"/>
  <c r="M83" i="70" l="1"/>
  <c r="N83" i="70" a="1"/>
  <c r="N83" i="70" l="1"/>
  <c r="O83" i="70" s="1"/>
  <c r="L83" i="70" l="1"/>
  <c r="M84" i="70" l="1"/>
  <c r="N84" i="70" a="1"/>
  <c r="N84" i="70" l="1"/>
  <c r="O84" i="70" s="1"/>
  <c r="L84" i="70" l="1"/>
  <c r="M85" i="70" l="1"/>
  <c r="N85" i="70" a="1"/>
  <c r="N85" i="70" l="1"/>
  <c r="O85" i="70" s="1"/>
  <c r="L85" i="70" l="1"/>
  <c r="M86" i="70" l="1"/>
  <c r="N86" i="70" a="1"/>
  <c r="N86" i="70" l="1"/>
  <c r="O86" i="70" s="1"/>
  <c r="L86" i="70" l="1"/>
  <c r="M87" i="70" l="1"/>
  <c r="N87" i="70" a="1"/>
  <c r="N87" i="70" l="1"/>
  <c r="O87" i="70" s="1"/>
  <c r="L87" i="70" l="1"/>
  <c r="M88" i="70" l="1"/>
  <c r="N88" i="70" a="1"/>
  <c r="N88" i="70" l="1"/>
  <c r="O88" i="70" s="1"/>
  <c r="L88" i="70" l="1"/>
  <c r="M89" i="70" l="1"/>
  <c r="N89" i="70" a="1"/>
  <c r="N89" i="70" l="1"/>
  <c r="O89" i="70" s="1"/>
  <c r="L89" i="70" l="1"/>
  <c r="M90" i="70" l="1"/>
  <c r="N90" i="70" a="1"/>
  <c r="N90" i="70" l="1"/>
  <c r="O90" i="70" s="1"/>
  <c r="L90" i="70" l="1"/>
  <c r="M91" i="70" l="1"/>
  <c r="N91" i="70" a="1"/>
  <c r="N91" i="70" l="1"/>
  <c r="O91" i="70" s="1"/>
  <c r="L91" i="70" l="1"/>
  <c r="M92" i="70" l="1"/>
  <c r="N92" i="70" a="1"/>
  <c r="N92" i="70" l="1"/>
  <c r="O92" i="70" s="1"/>
  <c r="L92" i="70" l="1"/>
  <c r="M93" i="70" l="1"/>
  <c r="N93" i="70" a="1"/>
  <c r="N93" i="70" l="1"/>
  <c r="O93" i="70" s="1"/>
  <c r="L93" i="70" l="1"/>
  <c r="M94" i="70" l="1"/>
  <c r="N94" i="70" a="1"/>
  <c r="N94" i="70" l="1"/>
  <c r="O94" i="70" s="1"/>
  <c r="L94" i="70" l="1"/>
  <c r="M95" i="70" l="1"/>
  <c r="N95" i="70" a="1"/>
  <c r="N95" i="70" l="1"/>
  <c r="O95" i="70" s="1"/>
  <c r="L95" i="70" l="1"/>
  <c r="M96" i="70" l="1"/>
  <c r="N96" i="70" a="1"/>
  <c r="N96" i="70" l="1"/>
  <c r="O96" i="70" s="1"/>
  <c r="L96" i="70" l="1"/>
  <c r="M97" i="70" l="1"/>
  <c r="N97" i="70" a="1"/>
  <c r="N97" i="70" l="1"/>
  <c r="O97" i="70" s="1"/>
  <c r="L97" i="70" l="1"/>
  <c r="M98" i="70" l="1"/>
  <c r="N98" i="70" a="1"/>
  <c r="N98" i="70" l="1"/>
  <c r="O98" i="70" s="1"/>
  <c r="L98" i="70" l="1"/>
  <c r="M99" i="70" l="1"/>
  <c r="N99" i="70" a="1"/>
  <c r="N99" i="70" l="1"/>
  <c r="O99" i="70" s="1"/>
  <c r="L99" i="70" l="1"/>
  <c r="M100" i="70" l="1"/>
  <c r="N100" i="70" a="1"/>
  <c r="N100" i="70" l="1"/>
  <c r="O100" i="70" s="1"/>
  <c r="L100" i="70" l="1"/>
  <c r="M101" i="70" l="1"/>
  <c r="N101" i="70" a="1"/>
  <c r="N101" i="70" l="1"/>
  <c r="O101" i="70" s="1"/>
  <c r="L101" i="70" l="1"/>
  <c r="M102" i="70" l="1"/>
  <c r="N102" i="70" a="1"/>
  <c r="N102" i="70" l="1"/>
  <c r="O102" i="70" s="1"/>
  <c r="L102" i="70" l="1"/>
  <c r="M103" i="70" l="1"/>
  <c r="N103" i="70" a="1"/>
  <c r="N103" i="70" l="1"/>
  <c r="O103" i="70" s="1"/>
  <c r="L103" i="70" l="1"/>
  <c r="M104" i="70" l="1"/>
  <c r="N104" i="70" a="1"/>
  <c r="N104" i="70" l="1"/>
  <c r="O104" i="70" s="1"/>
  <c r="L104" i="70" l="1"/>
  <c r="M105" i="70" l="1"/>
  <c r="N105" i="70" a="1"/>
  <c r="N105" i="70" l="1"/>
  <c r="O105" i="70" s="1"/>
  <c r="L105" i="70" l="1"/>
  <c r="M106" i="70" l="1"/>
  <c r="N106" i="70" a="1"/>
  <c r="N106" i="70" l="1"/>
  <c r="O106" i="70" s="1"/>
  <c r="L106" i="70" l="1"/>
  <c r="M107" i="70" l="1"/>
  <c r="N107" i="70" a="1"/>
  <c r="N107" i="70" l="1"/>
  <c r="O107" i="70" s="1"/>
  <c r="L107" i="70" l="1"/>
  <c r="M108" i="70" l="1"/>
  <c r="N108" i="70" a="1"/>
  <c r="N108" i="70" l="1"/>
  <c r="O108" i="70" s="1"/>
  <c r="L108" i="70" l="1"/>
  <c r="M109" i="70" l="1"/>
  <c r="N109" i="70" a="1"/>
  <c r="N109" i="70" l="1"/>
  <c r="O109" i="70" s="1"/>
  <c r="L109" i="70" l="1"/>
  <c r="M110" i="70" l="1"/>
  <c r="N110" i="70" a="1"/>
  <c r="N110" i="70" l="1"/>
  <c r="O110" i="70" s="1"/>
  <c r="L110" i="70" l="1"/>
  <c r="M111" i="70" l="1"/>
  <c r="N111" i="70" a="1"/>
  <c r="N111" i="70" l="1"/>
  <c r="O111" i="70" s="1"/>
  <c r="L111" i="70" l="1"/>
  <c r="M112" i="70" l="1"/>
  <c r="N112" i="70" a="1"/>
  <c r="N112" i="70" l="1"/>
  <c r="O112" i="70" s="1"/>
  <c r="L112" i="70" l="1"/>
  <c r="M113" i="70" l="1"/>
  <c r="N113" i="70" a="1"/>
  <c r="N113" i="70" l="1"/>
  <c r="O113" i="70" s="1"/>
  <c r="L113" i="70" l="1"/>
  <c r="M114" i="70" l="1"/>
  <c r="N114" i="70" a="1"/>
  <c r="N114" i="70" l="1"/>
  <c r="O114" i="70" s="1"/>
  <c r="L114" i="70" l="1"/>
  <c r="M115" i="70" l="1"/>
  <c r="N115" i="70" a="1"/>
  <c r="N115" i="70" l="1"/>
  <c r="O115" i="70" s="1"/>
  <c r="L115" i="70" l="1"/>
  <c r="M116" i="70" l="1"/>
  <c r="N116" i="70" a="1"/>
  <c r="N116" i="70" l="1"/>
  <c r="O116" i="70" s="1"/>
  <c r="L116" i="70" l="1"/>
  <c r="M117" i="70" l="1"/>
  <c r="N117" i="70" a="1"/>
  <c r="N117" i="70" l="1"/>
  <c r="O117" i="70" s="1"/>
  <c r="L117" i="70" l="1"/>
  <c r="M118" i="70" l="1"/>
  <c r="N118" i="70" a="1"/>
  <c r="N118" i="70" l="1"/>
  <c r="O118" i="70" s="1"/>
  <c r="L118" i="70" l="1"/>
  <c r="M119" i="70" l="1"/>
  <c r="N119" i="70" a="1"/>
  <c r="N119" i="70" l="1"/>
  <c r="O119" i="70" s="1"/>
  <c r="L119" i="70" l="1"/>
  <c r="M120" i="70" l="1"/>
  <c r="N120" i="70" a="1"/>
  <c r="N120" i="70" l="1"/>
  <c r="O120" i="70" s="1"/>
  <c r="L120" i="70" l="1"/>
  <c r="M121" i="70" l="1"/>
  <c r="N121" i="70" a="1"/>
  <c r="N121" i="70" l="1"/>
  <c r="O121" i="70" s="1"/>
  <c r="L121" i="70" l="1"/>
  <c r="M122" i="70" l="1"/>
  <c r="N122" i="70" a="1"/>
  <c r="N122" i="70" l="1"/>
  <c r="O122" i="70" s="1"/>
  <c r="L122" i="70" l="1"/>
  <c r="M123" i="70" l="1"/>
  <c r="N123" i="70" a="1"/>
  <c r="N123" i="70" l="1"/>
  <c r="O123" i="70" s="1"/>
  <c r="L123" i="70" l="1"/>
  <c r="M124" i="70" l="1"/>
  <c r="N124" i="70" a="1"/>
  <c r="N124" i="70" l="1"/>
  <c r="O124" i="70" s="1"/>
  <c r="L124" i="70" l="1"/>
  <c r="M125" i="70" l="1"/>
  <c r="N125" i="70" a="1"/>
  <c r="N125" i="70" l="1"/>
  <c r="O125" i="70" s="1"/>
  <c r="L125" i="70" l="1"/>
  <c r="M126" i="70" l="1"/>
  <c r="N126" i="70" a="1"/>
  <c r="N126" i="70" l="1"/>
  <c r="O126" i="70" s="1"/>
  <c r="L126" i="70" l="1"/>
  <c r="M127" i="70" l="1"/>
  <c r="N127" i="70" a="1"/>
  <c r="N127" i="70" l="1"/>
  <c r="O127" i="70" s="1"/>
  <c r="L127" i="70" l="1"/>
  <c r="M128" i="70" l="1"/>
  <c r="N128" i="70" a="1"/>
  <c r="N128" i="70" l="1"/>
  <c r="O128" i="70" s="1"/>
  <c r="L128" i="70" l="1"/>
  <c r="M129" i="70" l="1"/>
  <c r="N129" i="70" a="1"/>
  <c r="N129" i="70" l="1"/>
  <c r="O129" i="70" s="1"/>
  <c r="L129" i="70" l="1"/>
  <c r="M130" i="70" l="1"/>
  <c r="N130" i="70" a="1"/>
  <c r="N130" i="70" l="1"/>
  <c r="O130" i="70" s="1"/>
  <c r="L130" i="70" l="1"/>
  <c r="M131" i="70" l="1"/>
  <c r="N131" i="70" a="1"/>
  <c r="N131" i="70" l="1"/>
  <c r="O131" i="70" s="1"/>
  <c r="L131" i="70" l="1"/>
  <c r="M132" i="70" l="1"/>
  <c r="N132" i="70" a="1"/>
  <c r="N132" i="70" l="1"/>
  <c r="O132" i="70" s="1"/>
  <c r="L132" i="70" l="1"/>
  <c r="M133" i="70" l="1"/>
  <c r="N133" i="70" a="1"/>
  <c r="N133" i="70" l="1"/>
  <c r="O133" i="70" s="1"/>
  <c r="L133" i="70" l="1"/>
  <c r="M134" i="70" l="1"/>
  <c r="N134" i="70" a="1"/>
  <c r="N134" i="70" l="1"/>
  <c r="O134" i="70" s="1"/>
  <c r="L134" i="70" l="1"/>
  <c r="M135" i="70" l="1"/>
  <c r="N135" i="70" a="1"/>
  <c r="N135" i="70" l="1"/>
  <c r="O135" i="70" s="1"/>
  <c r="L135" i="70" l="1"/>
  <c r="M136" i="70" l="1"/>
  <c r="N136" i="70" a="1"/>
  <c r="N136" i="70" l="1"/>
  <c r="O136" i="70" s="1"/>
  <c r="L136" i="70" l="1"/>
  <c r="M137" i="70" l="1"/>
  <c r="N137" i="70" a="1"/>
  <c r="N137" i="70" l="1"/>
  <c r="O137" i="70" s="1"/>
  <c r="L137" i="70" l="1"/>
  <c r="M138" i="70" l="1"/>
  <c r="N138" i="70" a="1"/>
  <c r="N138" i="70" l="1"/>
  <c r="O138" i="70" s="1"/>
  <c r="L138" i="70" l="1"/>
  <c r="M139" i="70" l="1"/>
  <c r="N139" i="70" a="1"/>
  <c r="N139" i="70" l="1"/>
  <c r="O139" i="70" s="1"/>
  <c r="L139" i="70" l="1"/>
  <c r="M140" i="70" l="1"/>
  <c r="N140" i="70" a="1"/>
  <c r="N140" i="70" l="1"/>
  <c r="O140" i="70" s="1"/>
  <c r="L140" i="70" l="1"/>
  <c r="M141" i="70" l="1"/>
  <c r="N141" i="70" a="1"/>
  <c r="N141" i="70" l="1"/>
  <c r="O141" i="70" s="1"/>
  <c r="L141" i="70" l="1"/>
  <c r="M142" i="70" l="1"/>
  <c r="N142" i="70" a="1"/>
  <c r="N142" i="70" l="1"/>
  <c r="O142" i="70" s="1"/>
  <c r="L142" i="70" l="1"/>
  <c r="M143" i="70" l="1"/>
  <c r="N143" i="70" a="1"/>
  <c r="N143" i="70" l="1"/>
  <c r="O143" i="70" s="1"/>
  <c r="L143" i="70" l="1"/>
  <c r="M144" i="70" l="1"/>
  <c r="N144" i="70" a="1"/>
  <c r="N144" i="70" l="1"/>
  <c r="O144" i="70" s="1"/>
  <c r="L144" i="70" l="1"/>
  <c r="M145" i="70" l="1"/>
  <c r="N145" i="70" a="1"/>
  <c r="N145" i="70" l="1"/>
  <c r="O145" i="70" s="1"/>
  <c r="L145" i="70" l="1"/>
  <c r="M146" i="70" l="1"/>
  <c r="N146" i="70" a="1"/>
  <c r="N146" i="70" l="1"/>
  <c r="O146" i="70" s="1"/>
  <c r="L146" i="70" l="1"/>
  <c r="M147" i="70" l="1"/>
  <c r="N147" i="70" a="1"/>
  <c r="N147" i="70" l="1"/>
  <c r="O147" i="70" s="1"/>
  <c r="L147" i="70" l="1"/>
  <c r="M148" i="70" l="1"/>
  <c r="N148" i="70" a="1"/>
  <c r="N148" i="70" l="1"/>
  <c r="O148" i="70" s="1"/>
  <c r="L148" i="70" l="1"/>
  <c r="M149" i="70" l="1"/>
  <c r="N149" i="70" a="1"/>
  <c r="N149" i="70" l="1"/>
  <c r="O149" i="70" s="1"/>
  <c r="L149" i="70" l="1"/>
  <c r="M150" i="70" l="1"/>
  <c r="N150" i="70" a="1"/>
  <c r="N150" i="70" l="1"/>
  <c r="O150" i="70" s="1"/>
  <c r="L150" i="70" l="1"/>
  <c r="M151" i="70" l="1"/>
  <c r="N151" i="70" a="1"/>
  <c r="N151" i="70" l="1"/>
  <c r="O151" i="70" s="1"/>
  <c r="L151" i="70" l="1"/>
  <c r="M152" i="70" l="1"/>
  <c r="N152" i="70" a="1"/>
  <c r="N152" i="70" l="1"/>
  <c r="O152" i="70" s="1"/>
  <c r="L152" i="70" l="1"/>
  <c r="M153" i="70" l="1"/>
  <c r="N153" i="70" a="1"/>
  <c r="N153" i="70" l="1"/>
  <c r="O153" i="70" s="1"/>
  <c r="L153" i="70" l="1"/>
  <c r="M154" i="70" l="1"/>
  <c r="N154" i="70" a="1"/>
  <c r="N154" i="70" l="1"/>
  <c r="O154" i="70" s="1"/>
  <c r="L154" i="70" l="1"/>
  <c r="M155" i="70" l="1"/>
  <c r="N155" i="70" a="1"/>
  <c r="N155" i="70" l="1"/>
  <c r="O155" i="70" s="1"/>
  <c r="L155" i="70" l="1"/>
  <c r="M156" i="70" l="1"/>
  <c r="N156" i="70" a="1"/>
  <c r="N156" i="70" l="1"/>
  <c r="O156" i="70" s="1"/>
  <c r="L156" i="70" l="1"/>
  <c r="M157" i="70" l="1"/>
  <c r="N157" i="70" a="1"/>
  <c r="N157" i="70" l="1"/>
  <c r="O157" i="70" s="1"/>
  <c r="L157" i="70" l="1"/>
  <c r="M158" i="70" l="1"/>
  <c r="N158" i="70" a="1"/>
  <c r="N158" i="70" l="1"/>
  <c r="O158" i="70" s="1"/>
  <c r="L158" i="70" l="1"/>
  <c r="M159" i="70" l="1"/>
  <c r="N159" i="70" a="1"/>
  <c r="N159" i="70" l="1"/>
  <c r="O159" i="70" s="1"/>
  <c r="L159" i="70" l="1"/>
  <c r="M160" i="70" l="1"/>
  <c r="N160" i="70" a="1"/>
  <c r="N160" i="70" l="1"/>
  <c r="O160" i="70" s="1"/>
  <c r="L160" i="70" l="1"/>
  <c r="M161" i="70" l="1"/>
  <c r="N161" i="70" a="1"/>
  <c r="N161" i="70" l="1"/>
  <c r="O161" i="70" s="1"/>
  <c r="L161" i="70" l="1"/>
  <c r="M162" i="70" l="1"/>
  <c r="N162" i="70" a="1"/>
  <c r="N162" i="70" l="1"/>
  <c r="O162" i="70" s="1"/>
  <c r="L162" i="70" l="1"/>
  <c r="M163" i="70" l="1"/>
  <c r="N163" i="70" a="1"/>
  <c r="N163" i="70" l="1"/>
  <c r="O163" i="70" s="1"/>
  <c r="L163" i="70" l="1"/>
  <c r="M164" i="70" l="1"/>
  <c r="N164" i="70" a="1"/>
  <c r="N164" i="70" l="1"/>
  <c r="O164" i="70" s="1"/>
  <c r="L164" i="70" l="1"/>
  <c r="M165" i="70" l="1"/>
  <c r="N165" i="70" a="1"/>
  <c r="N165" i="70" l="1"/>
  <c r="O165" i="70" s="1"/>
  <c r="L165" i="70" l="1"/>
  <c r="M166" i="70" l="1"/>
  <c r="N166" i="70" a="1"/>
  <c r="N166" i="70" l="1"/>
  <c r="O166" i="70" s="1"/>
  <c r="L166" i="70" l="1"/>
  <c r="M167" i="70" l="1"/>
  <c r="N167" i="70" a="1"/>
  <c r="N167" i="70" l="1"/>
  <c r="O167" i="70" s="1"/>
  <c r="L167" i="70" l="1"/>
  <c r="M168" i="70" l="1"/>
  <c r="N168" i="70" a="1"/>
  <c r="N168" i="70" l="1"/>
  <c r="O168" i="70" s="1"/>
  <c r="L168" i="70" l="1"/>
  <c r="M169" i="70" l="1"/>
  <c r="N169" i="70" a="1"/>
  <c r="N169" i="70" l="1"/>
  <c r="O169" i="70" s="1"/>
  <c r="L169" i="70" l="1"/>
  <c r="M170" i="70" l="1"/>
  <c r="N170" i="70" a="1"/>
  <c r="N170" i="70" l="1"/>
  <c r="O170" i="70" s="1"/>
  <c r="L170" i="70" l="1"/>
  <c r="M171" i="70" l="1"/>
  <c r="N171" i="70" a="1"/>
  <c r="N171" i="70" l="1"/>
  <c r="O171" i="70" s="1"/>
  <c r="L171" i="70" l="1"/>
  <c r="M172" i="70" l="1"/>
  <c r="N172" i="70" a="1"/>
  <c r="N172" i="70" l="1"/>
  <c r="O172" i="70" s="1"/>
  <c r="L172" i="70" l="1"/>
  <c r="M173" i="70" l="1"/>
  <c r="N173" i="70" a="1"/>
  <c r="N173" i="70" l="1"/>
  <c r="O173" i="70" s="1"/>
  <c r="L173" i="70" l="1"/>
  <c r="M174" i="70" l="1"/>
  <c r="N174" i="70" a="1"/>
  <c r="N174" i="70" l="1"/>
  <c r="O174" i="70" s="1"/>
  <c r="L174" i="70" l="1"/>
  <c r="M175" i="70" l="1"/>
  <c r="N175" i="70" a="1"/>
  <c r="N175" i="70" l="1"/>
  <c r="O175" i="70" s="1"/>
  <c r="L175" i="70" l="1"/>
  <c r="M176" i="70" l="1"/>
  <c r="N176" i="70" a="1"/>
  <c r="N176" i="70" l="1"/>
  <c r="O176" i="70" s="1"/>
  <c r="L176" i="70" l="1"/>
  <c r="M177" i="70" l="1"/>
  <c r="N177" i="70" a="1"/>
  <c r="N177" i="70" l="1"/>
  <c r="O177" i="70" s="1"/>
  <c r="L177" i="70" l="1"/>
  <c r="M178" i="70" l="1"/>
  <c r="N178" i="70" a="1"/>
  <c r="N178" i="70" l="1"/>
  <c r="O178" i="70" s="1"/>
  <c r="L178" i="70" l="1"/>
  <c r="M179" i="70" l="1"/>
  <c r="N179" i="70" a="1"/>
  <c r="N179" i="70" l="1"/>
  <c r="O179" i="70" s="1"/>
  <c r="L179" i="70" l="1"/>
  <c r="M180" i="70" l="1"/>
  <c r="N180" i="70" a="1"/>
  <c r="N180" i="70" l="1"/>
  <c r="O180" i="70" s="1"/>
  <c r="L180" i="70" l="1"/>
  <c r="M181" i="70" l="1"/>
  <c r="N181" i="70" a="1"/>
  <c r="N181" i="70" l="1"/>
  <c r="O181" i="70" s="1"/>
  <c r="L181" i="70" l="1"/>
  <c r="M182" i="70" l="1"/>
  <c r="N182" i="70" a="1"/>
  <c r="N182" i="70" l="1"/>
  <c r="O182" i="70" s="1"/>
  <c r="L182" i="70" l="1"/>
  <c r="M183" i="70" l="1"/>
  <c r="N183" i="70" a="1"/>
  <c r="N183" i="70" l="1"/>
  <c r="O183" i="70" s="1"/>
  <c r="L183" i="70" l="1"/>
  <c r="M184" i="70" l="1"/>
  <c r="N184" i="70" a="1"/>
  <c r="N184" i="70" l="1"/>
  <c r="O184" i="70" s="1"/>
  <c r="L184" i="70" l="1"/>
  <c r="M185" i="70" l="1"/>
  <c r="N185" i="70" a="1"/>
  <c r="N185" i="70" l="1"/>
  <c r="O185" i="70" s="1"/>
  <c r="L185" i="70" l="1"/>
  <c r="M186" i="70" l="1"/>
  <c r="N186" i="70" a="1"/>
  <c r="N186" i="70" l="1"/>
  <c r="O186" i="70" s="1"/>
  <c r="L186" i="70" l="1"/>
  <c r="M187" i="70" l="1"/>
  <c r="N187" i="70" a="1"/>
  <c r="N187" i="70" l="1"/>
  <c r="O187" i="70" s="1"/>
  <c r="L187" i="70" l="1"/>
  <c r="M188" i="70" l="1"/>
  <c r="N188" i="70" a="1"/>
  <c r="N188" i="70" l="1"/>
  <c r="O188" i="70" s="1"/>
  <c r="L188" i="70" l="1"/>
  <c r="M189" i="70" l="1"/>
  <c r="N189" i="70" a="1"/>
  <c r="N189" i="70" l="1"/>
  <c r="O189" i="70" s="1"/>
  <c r="L189" i="70" l="1"/>
  <c r="M190" i="70" l="1"/>
  <c r="N190" i="70" a="1"/>
  <c r="N190" i="70" l="1"/>
  <c r="O190" i="70" s="1"/>
  <c r="L190" i="70" l="1"/>
  <c r="M191" i="70" l="1"/>
  <c r="N191" i="70" a="1"/>
  <c r="N191" i="70" l="1"/>
  <c r="O191" i="70" s="1"/>
  <c r="L191" i="70" l="1"/>
  <c r="M192" i="70" l="1"/>
  <c r="N192" i="70" a="1"/>
  <c r="N192" i="70" l="1"/>
  <c r="O192" i="70" s="1"/>
  <c r="L192" i="70" l="1"/>
  <c r="M193" i="70" l="1"/>
  <c r="N193" i="70" a="1"/>
  <c r="N193" i="70" l="1"/>
  <c r="O193" i="70" s="1"/>
  <c r="L193" i="70" l="1"/>
  <c r="M194" i="70" l="1"/>
  <c r="N194" i="70" a="1"/>
  <c r="N194" i="70" l="1"/>
  <c r="O194" i="70" s="1"/>
  <c r="L194" i="70" l="1"/>
  <c r="M195" i="70" l="1"/>
  <c r="N195" i="70" a="1"/>
  <c r="N195" i="70" l="1"/>
  <c r="O195" i="70" s="1"/>
  <c r="L195" i="70" l="1"/>
  <c r="M196" i="70" l="1"/>
  <c r="N196" i="70" a="1"/>
  <c r="N196" i="70" l="1"/>
  <c r="O196" i="70" s="1"/>
  <c r="L196" i="70" l="1"/>
  <c r="M197" i="70" l="1"/>
  <c r="N197" i="70" a="1"/>
  <c r="N197" i="70" l="1"/>
  <c r="O197" i="70" s="1"/>
  <c r="L197" i="70" l="1"/>
  <c r="M198" i="70" l="1"/>
  <c r="N198" i="70" a="1"/>
  <c r="N198" i="70" l="1"/>
  <c r="O198" i="70" s="1"/>
  <c r="L198" i="70" l="1"/>
  <c r="M199" i="70" l="1"/>
  <c r="N199" i="70" a="1"/>
  <c r="N199" i="70" l="1"/>
  <c r="O199" i="70" s="1"/>
  <c r="L199" i="70" l="1"/>
  <c r="M200" i="70" l="1"/>
  <c r="N200" i="70" a="1"/>
  <c r="N200" i="70" l="1"/>
  <c r="O200" i="70" s="1"/>
  <c r="L200" i="70" l="1"/>
  <c r="M201" i="70" l="1"/>
  <c r="N201" i="70" a="1"/>
  <c r="N201" i="70" l="1"/>
  <c r="O201" i="70" s="1"/>
  <c r="L201" i="70" l="1"/>
  <c r="M202" i="70" l="1"/>
  <c r="N202" i="70" a="1"/>
  <c r="N202" i="70" l="1"/>
  <c r="O202" i="70" s="1"/>
  <c r="L202" i="70" l="1"/>
  <c r="M203" i="70" l="1"/>
  <c r="N203" i="70" a="1"/>
  <c r="N203" i="70" l="1"/>
  <c r="O203" i="70" s="1"/>
  <c r="L203" i="70" l="1"/>
  <c r="M204" i="70" l="1"/>
  <c r="N204" i="70" a="1"/>
  <c r="N204" i="70" l="1"/>
  <c r="O204" i="70" s="1"/>
  <c r="L204" i="70" l="1"/>
  <c r="M205" i="70" l="1"/>
  <c r="N205" i="70" a="1"/>
  <c r="N205" i="70" l="1"/>
  <c r="O205" i="70" s="1"/>
  <c r="L205" i="70" l="1"/>
  <c r="M206" i="70" l="1"/>
  <c r="N206" i="70" a="1"/>
  <c r="N206" i="70" l="1"/>
  <c r="O206" i="70" s="1"/>
  <c r="L206" i="70" l="1"/>
  <c r="M207" i="70" l="1"/>
  <c r="N207" i="70" a="1"/>
  <c r="N207" i="70" l="1"/>
  <c r="O207" i="70" s="1"/>
  <c r="L207" i="70" l="1"/>
  <c r="M208" i="70" l="1"/>
  <c r="N208" i="70" a="1"/>
  <c r="N208" i="70" l="1"/>
  <c r="O208" i="70" s="1"/>
  <c r="L208" i="70" l="1"/>
  <c r="M209" i="70" l="1"/>
  <c r="N209" i="70" a="1"/>
  <c r="N209" i="70" l="1"/>
  <c r="O209" i="70" s="1"/>
  <c r="L209" i="70" l="1"/>
  <c r="M210" i="70" l="1"/>
  <c r="N210" i="70" a="1"/>
  <c r="N210" i="70" l="1"/>
  <c r="O210" i="70" s="1"/>
  <c r="L210" i="70" l="1"/>
  <c r="M211" i="70" l="1"/>
  <c r="N211" i="70" a="1"/>
  <c r="N211" i="70" l="1"/>
  <c r="O211" i="70" s="1"/>
  <c r="L211" i="70" l="1"/>
  <c r="M212" i="70" l="1"/>
  <c r="N212" i="70" a="1"/>
  <c r="N212" i="70" l="1"/>
  <c r="O212" i="70" s="1"/>
  <c r="L212" i="70" l="1"/>
  <c r="M213" i="70" l="1"/>
  <c r="N213" i="70" a="1"/>
  <c r="N213" i="70" l="1"/>
  <c r="O213" i="70" s="1"/>
  <c r="L213" i="70" l="1"/>
  <c r="M214" i="70" l="1"/>
  <c r="N214" i="70" a="1"/>
  <c r="N214" i="70" l="1"/>
  <c r="O214" i="70" s="1"/>
  <c r="L214" i="70" l="1"/>
  <c r="M215" i="70" l="1"/>
  <c r="N215" i="70" a="1"/>
  <c r="N215" i="70" l="1"/>
  <c r="O215" i="70" s="1"/>
  <c r="L215" i="70" l="1"/>
  <c r="M216" i="70" l="1"/>
  <c r="N216" i="70" a="1"/>
  <c r="N216" i="70" l="1"/>
  <c r="O216" i="70" s="1"/>
  <c r="L216" i="70" l="1"/>
  <c r="M217" i="70" l="1"/>
  <c r="N217" i="70" a="1"/>
  <c r="N217" i="70" l="1"/>
  <c r="O217" i="70" s="1"/>
  <c r="L217" i="70" l="1"/>
  <c r="M218" i="70" l="1"/>
  <c r="N218" i="70" a="1"/>
  <c r="N218" i="70" l="1"/>
  <c r="O218" i="70" s="1"/>
  <c r="L218" i="70" l="1"/>
  <c r="M219" i="70" l="1"/>
  <c r="N219" i="70" a="1"/>
  <c r="N219" i="70" l="1"/>
  <c r="O219" i="70" s="1"/>
  <c r="L219" i="70" l="1"/>
  <c r="M220" i="70" l="1"/>
  <c r="N220" i="70" a="1"/>
  <c r="N220" i="70" l="1"/>
  <c r="O220" i="70" s="1"/>
  <c r="L220" i="70" l="1"/>
  <c r="M221" i="70" l="1"/>
  <c r="N221" i="70" a="1"/>
  <c r="N221" i="70" l="1"/>
  <c r="O221" i="70" s="1"/>
  <c r="L221" i="70" l="1"/>
  <c r="M222" i="70" l="1"/>
  <c r="N222" i="70" a="1"/>
  <c r="N222" i="70" l="1"/>
  <c r="O222" i="70" s="1"/>
  <c r="L222" i="70" l="1"/>
  <c r="M223" i="70" l="1"/>
  <c r="N223" i="70" a="1"/>
  <c r="N223" i="70" l="1"/>
  <c r="O223" i="70" s="1"/>
  <c r="L223" i="70" l="1"/>
  <c r="M224" i="70" l="1"/>
  <c r="N224" i="70" a="1"/>
  <c r="N224" i="70" l="1"/>
  <c r="O224" i="70" s="1"/>
  <c r="L224" i="70" l="1"/>
  <c r="M225" i="70" l="1"/>
  <c r="N225" i="70" a="1"/>
  <c r="N225" i="70" l="1"/>
  <c r="O225" i="70" s="1"/>
  <c r="L225" i="70" l="1"/>
  <c r="M226" i="70" l="1"/>
  <c r="N226" i="70" a="1"/>
  <c r="N226" i="70" l="1"/>
  <c r="O226" i="70" s="1"/>
  <c r="L226" i="70" l="1"/>
  <c r="M227" i="70" l="1"/>
  <c r="N227" i="70" a="1"/>
  <c r="N227" i="70" l="1"/>
  <c r="O227" i="70" s="1"/>
  <c r="L227" i="70" l="1"/>
  <c r="M228" i="70" l="1"/>
  <c r="N228" i="70" a="1"/>
  <c r="N228" i="70" l="1"/>
  <c r="O228" i="70" s="1"/>
  <c r="L228" i="70" l="1"/>
  <c r="M229" i="70" l="1"/>
  <c r="N229" i="70" a="1"/>
  <c r="N229" i="70" l="1"/>
  <c r="O229" i="70" s="1"/>
  <c r="L229" i="70" l="1"/>
  <c r="M230" i="70" l="1"/>
  <c r="N230" i="70" a="1"/>
  <c r="N230" i="70" l="1"/>
  <c r="O230" i="70" s="1"/>
  <c r="L230" i="70" l="1"/>
  <c r="M231" i="70" l="1"/>
  <c r="M14" i="70" s="1"/>
  <c r="G40" i="27" l="1"/>
  <c r="H40" i="27" s="1"/>
  <c r="N231" i="70" a="1"/>
  <c r="N231" i="70" l="1"/>
  <c r="O231" i="70" s="1"/>
  <c r="L231" i="70" l="1"/>
  <c r="K17" i="33" l="1"/>
  <c r="L18" i="33" l="1"/>
  <c r="M18" i="33" a="1"/>
  <c r="M18" i="33" l="1"/>
  <c r="N18" i="33" s="1"/>
  <c r="K18" i="33" l="1"/>
  <c r="L19" i="33" l="1"/>
  <c r="M19" i="33" a="1"/>
  <c r="M19" i="33" l="1"/>
  <c r="N19" i="33" s="1"/>
  <c r="K19" i="33" l="1"/>
  <c r="L20" i="33" l="1"/>
  <c r="M20" i="33" a="1"/>
  <c r="M20" i="33" l="1"/>
  <c r="N20" i="33" s="1"/>
  <c r="K20" i="33" l="1"/>
  <c r="L21" i="33" l="1"/>
  <c r="M21" i="33" a="1"/>
  <c r="M21" i="33" l="1"/>
  <c r="N21" i="33" s="1"/>
  <c r="K21" i="33" l="1"/>
  <c r="L22" i="33" l="1"/>
  <c r="M22" i="33" a="1"/>
  <c r="M22" i="33" l="1"/>
  <c r="N22" i="33" s="1"/>
  <c r="K22" i="33" l="1"/>
  <c r="L23" i="33" l="1"/>
  <c r="M23" i="33" a="1"/>
  <c r="M23" i="33" l="1"/>
  <c r="N23" i="33" s="1"/>
  <c r="K23" i="33" l="1"/>
  <c r="L24" i="33" l="1"/>
  <c r="M24" i="33" a="1"/>
  <c r="M24" i="33" l="1"/>
  <c r="N24" i="33" s="1"/>
  <c r="K24" i="33" l="1"/>
  <c r="L25" i="33" l="1"/>
  <c r="M25" i="33" a="1"/>
  <c r="M25" i="33" l="1"/>
  <c r="N25" i="33" s="1"/>
  <c r="K25" i="33" l="1"/>
  <c r="L26" i="33" l="1"/>
  <c r="M26" i="33" a="1"/>
  <c r="M26" i="33" l="1"/>
  <c r="N26" i="33" s="1"/>
  <c r="K26" i="33" l="1"/>
  <c r="L27" i="33" l="1"/>
  <c r="M27" i="33" a="1"/>
  <c r="M27" i="33" l="1"/>
  <c r="N27" i="33" s="1"/>
  <c r="K27" i="33" l="1"/>
  <c r="L28" i="33" l="1"/>
  <c r="M28" i="33" a="1"/>
  <c r="M28" i="33" l="1"/>
  <c r="N28" i="33" s="1"/>
  <c r="K28" i="33" l="1"/>
  <c r="L29" i="33" l="1"/>
  <c r="M29" i="33" a="1"/>
  <c r="M29" i="33" l="1"/>
  <c r="N29" i="33" s="1"/>
  <c r="K29" i="33" l="1"/>
  <c r="L30" i="33" l="1"/>
  <c r="M30" i="33" a="1"/>
  <c r="M30" i="33" l="1"/>
  <c r="N30" i="33" s="1"/>
  <c r="K30" i="33" l="1"/>
  <c r="L31" i="33" l="1"/>
  <c r="M31" i="33" a="1"/>
  <c r="M31" i="33" l="1"/>
  <c r="N31" i="33" s="1"/>
  <c r="K31" i="33" l="1"/>
  <c r="L32" i="33" l="1"/>
  <c r="M32" i="33" a="1"/>
  <c r="M32" i="33" l="1"/>
  <c r="N32" i="33" s="1"/>
  <c r="K32" i="33" l="1"/>
  <c r="L33" i="33" l="1"/>
  <c r="M33" i="33" a="1"/>
  <c r="M33" i="33" l="1"/>
  <c r="N33" i="33" s="1"/>
  <c r="K33" i="33" l="1"/>
  <c r="L34" i="33" l="1"/>
  <c r="M34" i="33" a="1"/>
  <c r="M34" i="33" l="1"/>
  <c r="N34" i="33" s="1"/>
  <c r="K34" i="33" l="1"/>
  <c r="L35" i="33" l="1"/>
  <c r="M35" i="33" a="1"/>
  <c r="M35" i="33" l="1"/>
  <c r="N35" i="33" s="1"/>
  <c r="K35" i="33" l="1"/>
  <c r="L36" i="33" l="1"/>
  <c r="M36" i="33" a="1"/>
  <c r="M36" i="33" l="1"/>
  <c r="N36" i="33" s="1"/>
  <c r="K36" i="33" l="1"/>
  <c r="L37" i="33" l="1"/>
  <c r="M37" i="33" a="1"/>
  <c r="M37" i="33" l="1"/>
  <c r="N37" i="33" s="1"/>
  <c r="K37" i="33" l="1"/>
  <c r="L38" i="33" l="1"/>
  <c r="M38" i="33" a="1"/>
  <c r="M38" i="33" l="1"/>
  <c r="N38" i="33" s="1"/>
  <c r="K38" i="33" l="1"/>
  <c r="L39" i="33" l="1"/>
  <c r="M39" i="33" a="1"/>
  <c r="M39" i="33" l="1"/>
  <c r="N39" i="33" s="1"/>
  <c r="K39" i="33" l="1"/>
  <c r="L40" i="33" l="1"/>
  <c r="M40" i="33" a="1"/>
  <c r="M40" i="33" l="1"/>
  <c r="N40" i="33" s="1"/>
  <c r="K40" i="33" l="1"/>
  <c r="L41" i="33" l="1"/>
  <c r="M41" i="33" a="1"/>
  <c r="M41" i="33" l="1"/>
  <c r="N41" i="33" s="1"/>
  <c r="K41" i="33" l="1"/>
  <c r="L42" i="33" l="1"/>
  <c r="M42" i="33" a="1"/>
  <c r="M42" i="33" l="1"/>
  <c r="N42" i="33" s="1"/>
  <c r="K42" i="33" l="1"/>
  <c r="L43" i="33" l="1"/>
  <c r="M43" i="33" a="1"/>
  <c r="M43" i="33" l="1"/>
  <c r="N43" i="33" s="1"/>
  <c r="K43" i="33" l="1"/>
  <c r="L44" i="33" l="1"/>
  <c r="M44" i="33" a="1"/>
  <c r="M44" i="33" l="1"/>
  <c r="N44" i="33" s="1"/>
  <c r="K44" i="33" l="1"/>
  <c r="L45" i="33" l="1"/>
  <c r="M45" i="33" a="1"/>
  <c r="M45" i="33" l="1"/>
  <c r="N45" i="33" s="1"/>
  <c r="K45" i="33" l="1"/>
  <c r="L46" i="33" l="1"/>
  <c r="M46" i="33" a="1"/>
  <c r="M46" i="33" l="1"/>
  <c r="N46" i="33" s="1"/>
  <c r="K46" i="33" l="1"/>
  <c r="L47" i="33" l="1"/>
  <c r="M47" i="33" a="1"/>
  <c r="M47" i="33" l="1"/>
  <c r="N47" i="33" s="1"/>
  <c r="K47" i="33" l="1"/>
  <c r="L48" i="33" l="1"/>
  <c r="M48" i="33" a="1"/>
  <c r="M48" i="33" l="1"/>
  <c r="N48" i="33" s="1"/>
  <c r="K48" i="33" l="1"/>
  <c r="L49" i="33" l="1"/>
  <c r="M49" i="33" a="1"/>
  <c r="M49" i="33" l="1"/>
  <c r="N49" i="33" s="1"/>
  <c r="K49" i="33" l="1"/>
  <c r="L50" i="33" l="1"/>
  <c r="M50" i="33" a="1"/>
  <c r="M50" i="33" l="1"/>
  <c r="N50" i="33" s="1"/>
  <c r="K50" i="33" l="1"/>
  <c r="L51" i="33" l="1"/>
  <c r="M51" i="33" a="1"/>
  <c r="M51" i="33" l="1"/>
  <c r="N51" i="33" s="1"/>
  <c r="K51" i="33" l="1"/>
  <c r="L52" i="33" l="1"/>
  <c r="M52" i="33" a="1"/>
  <c r="M52" i="33" l="1"/>
  <c r="N52" i="33" s="1"/>
  <c r="K52" i="33" l="1"/>
  <c r="L53" i="33" l="1"/>
  <c r="M53" i="33" a="1"/>
  <c r="M53" i="33" l="1"/>
  <c r="N53" i="33" s="1"/>
  <c r="K53" i="33" l="1"/>
  <c r="L54" i="33" l="1"/>
  <c r="M54" i="33" a="1"/>
  <c r="M54" i="33" l="1"/>
  <c r="N54" i="33" s="1"/>
  <c r="K54" i="33" l="1"/>
  <c r="L55" i="33" l="1"/>
  <c r="M55" i="33" a="1"/>
  <c r="M55" i="33" l="1"/>
  <c r="N55" i="33" s="1"/>
  <c r="K55" i="33" l="1"/>
  <c r="L56" i="33" l="1"/>
  <c r="M56" i="33" a="1"/>
  <c r="M56" i="33" l="1"/>
  <c r="N56" i="33" s="1"/>
  <c r="K56" i="33" l="1"/>
  <c r="L57" i="33" l="1"/>
  <c r="M57" i="33" a="1"/>
  <c r="M57" i="33" l="1"/>
  <c r="N57" i="33" s="1"/>
  <c r="K57" i="33" l="1"/>
  <c r="L58" i="33" l="1"/>
  <c r="M58" i="33" a="1"/>
  <c r="M58" i="33" l="1"/>
  <c r="N58" i="33" s="1"/>
  <c r="K58" i="33" l="1"/>
  <c r="L59" i="33" l="1"/>
  <c r="M59" i="33" a="1"/>
  <c r="M59" i="33" l="1"/>
  <c r="N59" i="33" s="1"/>
  <c r="K59" i="33" l="1"/>
  <c r="L60" i="33" l="1"/>
  <c r="M60" i="33" a="1"/>
  <c r="M60" i="33" l="1"/>
  <c r="N60" i="33" s="1"/>
  <c r="K60" i="33" l="1"/>
  <c r="L61" i="33" l="1"/>
  <c r="M61" i="33" a="1"/>
  <c r="M61" i="33" l="1"/>
  <c r="N61" i="33" s="1"/>
  <c r="K61" i="33" l="1"/>
  <c r="L62" i="33" l="1"/>
  <c r="M62" i="33" a="1"/>
  <c r="M62" i="33" l="1"/>
  <c r="N62" i="33" s="1"/>
  <c r="K62" i="33" l="1"/>
  <c r="L63" i="33" l="1"/>
  <c r="M63" i="33" a="1"/>
  <c r="M63" i="33" l="1"/>
  <c r="N63" i="33" s="1"/>
  <c r="K63" i="33" l="1"/>
  <c r="L64" i="33" l="1"/>
  <c r="M64" i="33" a="1"/>
  <c r="M64" i="33" l="1"/>
  <c r="N64" i="33" s="1"/>
  <c r="K64" i="33" l="1"/>
  <c r="L65" i="33" l="1"/>
  <c r="M65" i="33" a="1"/>
  <c r="M65" i="33" l="1"/>
  <c r="N65" i="33" s="1"/>
  <c r="K65" i="33" l="1"/>
  <c r="L66" i="33" l="1"/>
  <c r="M66" i="33" a="1"/>
  <c r="M66" i="33" l="1"/>
  <c r="N66" i="33" s="1"/>
  <c r="K66" i="33" l="1"/>
  <c r="L67" i="33" l="1"/>
  <c r="M67" i="33" a="1"/>
  <c r="M67" i="33" l="1"/>
  <c r="N67" i="33" s="1"/>
  <c r="K67" i="33" l="1"/>
  <c r="L68" i="33" l="1"/>
  <c r="M68" i="33" a="1"/>
  <c r="M68" i="33" l="1"/>
  <c r="N68" i="33" s="1"/>
  <c r="K68" i="33" l="1"/>
  <c r="L69" i="33" l="1"/>
  <c r="M69" i="33" a="1"/>
  <c r="M69" i="33" l="1"/>
  <c r="N69" i="33" s="1"/>
  <c r="K69" i="33" l="1"/>
  <c r="L70" i="33" l="1"/>
  <c r="M70" i="33" a="1"/>
  <c r="M70" i="33" l="1"/>
  <c r="N70" i="33" s="1"/>
  <c r="K70" i="33" l="1"/>
  <c r="L71" i="33" l="1"/>
  <c r="M71" i="33" a="1"/>
  <c r="M71" i="33" l="1"/>
  <c r="N71" i="33" s="1"/>
  <c r="K71" i="33" l="1"/>
  <c r="L72" i="33" l="1"/>
  <c r="M72" i="33" a="1"/>
  <c r="M72" i="33" l="1"/>
  <c r="N72" i="33" s="1"/>
  <c r="K72" i="33" l="1"/>
  <c r="L73" i="33" l="1"/>
  <c r="M73" i="33" a="1"/>
  <c r="M73" i="33" l="1"/>
  <c r="N73" i="33" s="1"/>
  <c r="K73" i="33" l="1"/>
  <c r="L74" i="33" l="1"/>
  <c r="M74" i="33" a="1"/>
  <c r="M74" i="33" l="1"/>
  <c r="N74" i="33" s="1"/>
  <c r="K74" i="33" l="1"/>
  <c r="L75" i="33" l="1"/>
  <c r="M75" i="33" a="1"/>
  <c r="M75" i="33" l="1"/>
  <c r="N75" i="33" s="1"/>
  <c r="K75" i="33" l="1"/>
  <c r="L76" i="33" l="1"/>
  <c r="M76" i="33" a="1"/>
  <c r="M76" i="33" l="1"/>
  <c r="N76" i="33" s="1"/>
  <c r="K76" i="33" l="1"/>
  <c r="L77" i="33" l="1"/>
  <c r="M77" i="33" a="1"/>
  <c r="M77" i="33" l="1"/>
  <c r="N77" i="33" s="1"/>
  <c r="K77" i="33" l="1"/>
  <c r="L78" i="33" l="1"/>
  <c r="M78" i="33" a="1"/>
  <c r="M78" i="33" l="1"/>
  <c r="N78" i="33" s="1"/>
  <c r="K78" i="33" l="1"/>
  <c r="L79" i="33" l="1"/>
  <c r="M79" i="33" a="1"/>
  <c r="M79" i="33" l="1"/>
  <c r="N79" i="33" s="1"/>
  <c r="K79" i="33" l="1"/>
  <c r="L80" i="33" l="1"/>
  <c r="M80" i="33" a="1"/>
  <c r="M80" i="33" l="1"/>
  <c r="N80" i="33" s="1"/>
  <c r="K80" i="33" l="1"/>
  <c r="L81" i="33" l="1"/>
  <c r="M81" i="33" a="1"/>
  <c r="M81" i="33" l="1"/>
  <c r="N81" i="33" s="1"/>
  <c r="K81" i="33" l="1"/>
  <c r="L82" i="33" l="1"/>
  <c r="M82" i="33" a="1"/>
  <c r="M82" i="33" l="1"/>
  <c r="N82" i="33" s="1"/>
  <c r="K82" i="33" l="1"/>
  <c r="L83" i="33" l="1"/>
  <c r="M83" i="33" a="1"/>
  <c r="M83" i="33" l="1"/>
  <c r="N83" i="33" s="1"/>
  <c r="K83" i="33" l="1"/>
  <c r="L84" i="33" l="1"/>
  <c r="M84" i="33" a="1"/>
  <c r="M84" i="33" l="1"/>
  <c r="N84" i="33" s="1"/>
  <c r="K84" i="33" l="1"/>
  <c r="L85" i="33" l="1"/>
  <c r="M85" i="33" a="1"/>
  <c r="M85" i="33" l="1"/>
  <c r="N85" i="33" s="1"/>
  <c r="K85" i="33" l="1"/>
  <c r="L86" i="33" l="1"/>
  <c r="M86" i="33" a="1"/>
  <c r="M86" i="33" l="1"/>
  <c r="N86" i="33" s="1"/>
  <c r="K86" i="33" l="1"/>
  <c r="L87" i="33" l="1"/>
  <c r="M87" i="33" a="1"/>
  <c r="M87" i="33" l="1"/>
  <c r="N87" i="33" s="1"/>
  <c r="K87" i="33" l="1"/>
  <c r="L88" i="33" l="1"/>
  <c r="M88" i="33" a="1"/>
  <c r="M88" i="33" l="1"/>
  <c r="N88" i="33" s="1"/>
  <c r="K88" i="33" l="1"/>
  <c r="L89" i="33" l="1"/>
  <c r="M89" i="33" a="1"/>
  <c r="M89" i="33" l="1"/>
  <c r="N89" i="33" s="1"/>
  <c r="K89" i="33" l="1"/>
  <c r="L90" i="33" l="1"/>
  <c r="M90" i="33" a="1"/>
  <c r="M90" i="33" l="1"/>
  <c r="N90" i="33" s="1"/>
  <c r="K90" i="33" l="1"/>
  <c r="L91" i="33" l="1"/>
  <c r="M91" i="33" a="1"/>
  <c r="M91" i="33" l="1"/>
  <c r="N91" i="33" s="1"/>
  <c r="K91" i="33" l="1"/>
  <c r="L92" i="33" l="1"/>
  <c r="M92" i="33" a="1"/>
  <c r="M92" i="33" l="1"/>
  <c r="N92" i="33" s="1"/>
  <c r="K92" i="33" l="1"/>
  <c r="L93" i="33" l="1"/>
  <c r="M93" i="33" a="1"/>
  <c r="M93" i="33" l="1"/>
  <c r="N93" i="33" s="1"/>
  <c r="K93" i="33" l="1"/>
  <c r="L94" i="33" l="1"/>
  <c r="M94" i="33" a="1"/>
  <c r="M94" i="33" l="1"/>
  <c r="N94" i="33" s="1"/>
  <c r="K94" i="33" l="1"/>
  <c r="L95" i="33" l="1"/>
  <c r="M95" i="33" a="1"/>
  <c r="M95" i="33" l="1"/>
  <c r="N95" i="33" s="1"/>
  <c r="K95" i="33" l="1"/>
  <c r="L96" i="33" l="1"/>
  <c r="M96" i="33" a="1"/>
  <c r="M96" i="33" l="1"/>
  <c r="N96" i="33" s="1"/>
  <c r="K96" i="33" l="1"/>
  <c r="L97" i="33" l="1"/>
  <c r="M97" i="33" a="1"/>
  <c r="M97" i="33" l="1"/>
  <c r="N97" i="33" s="1"/>
  <c r="K97" i="33" l="1"/>
  <c r="L98" i="33" l="1"/>
  <c r="M98" i="33" a="1"/>
  <c r="M98" i="33" l="1"/>
  <c r="N98" i="33" s="1"/>
  <c r="K98" i="33" l="1"/>
  <c r="L99" i="33" l="1"/>
  <c r="M99" i="33" a="1"/>
  <c r="M99" i="33" l="1"/>
  <c r="N99" i="33" s="1"/>
  <c r="K99" i="33" l="1"/>
  <c r="L100" i="33" l="1"/>
  <c r="M100" i="33" a="1"/>
  <c r="M100" i="33" l="1"/>
  <c r="N100" i="33" s="1"/>
  <c r="K100" i="33" l="1"/>
  <c r="L101" i="33" l="1"/>
  <c r="M101" i="33" a="1"/>
  <c r="M101" i="33" l="1"/>
  <c r="N101" i="33" s="1"/>
  <c r="K101" i="33" l="1"/>
  <c r="L102" i="33" l="1"/>
  <c r="M102" i="33" a="1"/>
  <c r="M102" i="33" l="1"/>
  <c r="N102" i="33" s="1"/>
  <c r="K102" i="33" l="1"/>
  <c r="L103" i="33" l="1"/>
  <c r="M103" i="33" a="1"/>
  <c r="M103" i="33" l="1"/>
  <c r="N103" i="33" s="1"/>
  <c r="K103" i="33" l="1"/>
  <c r="L104" i="33" l="1"/>
  <c r="M104" i="33" a="1"/>
  <c r="M104" i="33" l="1"/>
  <c r="N104" i="33" s="1"/>
  <c r="K104" i="33" l="1"/>
  <c r="L105" i="33" l="1"/>
  <c r="M105" i="33" a="1"/>
  <c r="M105" i="33" l="1"/>
  <c r="N105" i="33" s="1"/>
  <c r="K105" i="33" l="1"/>
  <c r="L106" i="33" l="1"/>
  <c r="M106" i="33" a="1"/>
  <c r="M106" i="33" l="1"/>
  <c r="N106" i="33" s="1"/>
  <c r="K106" i="33" l="1"/>
  <c r="L107" i="33" l="1"/>
  <c r="M107" i="33" a="1"/>
  <c r="M107" i="33" l="1"/>
  <c r="N107" i="33" s="1"/>
  <c r="K107" i="33" l="1"/>
  <c r="L108" i="33" l="1"/>
  <c r="M108" i="33" a="1"/>
  <c r="M108" i="33" l="1"/>
  <c r="N108" i="33" s="1"/>
  <c r="K108" i="33" l="1"/>
  <c r="L109" i="33" l="1"/>
  <c r="M109" i="33" a="1"/>
  <c r="M109" i="33" l="1"/>
  <c r="N109" i="33" s="1"/>
  <c r="K109" i="33" l="1"/>
  <c r="L110" i="33" l="1"/>
  <c r="M110" i="33" a="1"/>
  <c r="M110" i="33" l="1"/>
  <c r="N110" i="33" s="1"/>
  <c r="K110" i="33" l="1"/>
  <c r="L111" i="33" l="1"/>
  <c r="M111" i="33" a="1"/>
  <c r="M111" i="33" l="1"/>
  <c r="N111" i="33" s="1"/>
  <c r="K111" i="33" l="1"/>
  <c r="L112" i="33" l="1"/>
  <c r="M112" i="33" a="1"/>
  <c r="M112" i="33" l="1"/>
  <c r="N112" i="33" s="1"/>
  <c r="K112" i="33" l="1"/>
  <c r="L113" i="33" l="1"/>
  <c r="M113" i="33" a="1"/>
  <c r="M113" i="33" l="1"/>
  <c r="N113" i="33" s="1"/>
  <c r="K113" i="33" l="1"/>
  <c r="L114" i="33" l="1"/>
  <c r="M114" i="33" a="1"/>
  <c r="M114" i="33" l="1"/>
  <c r="N114" i="33" s="1"/>
  <c r="K114" i="33" l="1"/>
  <c r="L115" i="33" l="1"/>
  <c r="M115" i="33" a="1"/>
  <c r="M115" i="33" l="1"/>
  <c r="N115" i="33" s="1"/>
  <c r="K115" i="33" l="1"/>
  <c r="L116" i="33" l="1"/>
  <c r="M116" i="33" a="1"/>
  <c r="M116" i="33" l="1"/>
  <c r="N116" i="33" s="1"/>
  <c r="K116" i="33" l="1"/>
  <c r="L117" i="33" l="1"/>
  <c r="M117" i="33" a="1"/>
  <c r="M117" i="33" l="1"/>
  <c r="N117" i="33" s="1"/>
  <c r="K117" i="33" l="1"/>
  <c r="L118" i="33" l="1"/>
  <c r="M118" i="33" a="1"/>
  <c r="M118" i="33" l="1"/>
  <c r="N118" i="33" s="1"/>
  <c r="K118" i="33" l="1"/>
  <c r="L119" i="33" l="1"/>
  <c r="M119" i="33" a="1"/>
  <c r="M119" i="33" l="1"/>
  <c r="N119" i="33" s="1"/>
  <c r="K119" i="33" l="1"/>
  <c r="L120" i="33" l="1"/>
  <c r="M120" i="33" a="1"/>
  <c r="M120" i="33" l="1"/>
  <c r="N120" i="33" s="1"/>
  <c r="K120" i="33" l="1"/>
  <c r="L121" i="33" l="1"/>
  <c r="M121" i="33" a="1"/>
  <c r="M121" i="33" l="1"/>
  <c r="N121" i="33" s="1"/>
  <c r="K121" i="33" l="1"/>
  <c r="L122" i="33" l="1"/>
  <c r="M122" i="33" a="1"/>
  <c r="M122" i="33" l="1"/>
  <c r="N122" i="33" s="1"/>
  <c r="K122" i="33" l="1"/>
  <c r="L123" i="33" l="1"/>
  <c r="M123" i="33" a="1"/>
  <c r="M123" i="33" l="1"/>
  <c r="N123" i="33" s="1"/>
  <c r="K123" i="33" l="1"/>
  <c r="L124" i="33" l="1"/>
  <c r="M124" i="33" a="1"/>
  <c r="M124" i="33" l="1"/>
  <c r="N124" i="33" s="1"/>
  <c r="K124" i="33" l="1"/>
  <c r="L125" i="33" l="1"/>
  <c r="M125" i="33" a="1"/>
  <c r="M125" i="33" l="1"/>
  <c r="N125" i="33" s="1"/>
  <c r="K125" i="33" l="1"/>
  <c r="L126" i="33" l="1"/>
  <c r="M126" i="33" a="1"/>
  <c r="M126" i="33" l="1"/>
  <c r="N126" i="33" s="1"/>
  <c r="K126" i="33" l="1"/>
  <c r="L127" i="33" l="1"/>
  <c r="M127" i="33" a="1"/>
  <c r="M127" i="33" l="1"/>
  <c r="N127" i="33" s="1"/>
  <c r="K127" i="33" l="1"/>
  <c r="L128" i="33" l="1"/>
  <c r="M128" i="33" a="1"/>
  <c r="M128" i="33" l="1"/>
  <c r="N128" i="33" s="1"/>
  <c r="K128" i="33" l="1"/>
  <c r="L129" i="33" l="1"/>
  <c r="M129" i="33" a="1"/>
  <c r="M129" i="33" l="1"/>
  <c r="N129" i="33" s="1"/>
  <c r="K129" i="33" l="1"/>
  <c r="L130" i="33" l="1"/>
  <c r="M130" i="33" a="1"/>
  <c r="M130" i="33" l="1"/>
  <c r="N130" i="33" s="1"/>
  <c r="K130" i="33" l="1"/>
  <c r="L131" i="33" l="1"/>
  <c r="M131" i="33" a="1"/>
  <c r="M131" i="33" l="1"/>
  <c r="N131" i="33" s="1"/>
  <c r="K131" i="33" l="1"/>
  <c r="L132" i="33" l="1"/>
  <c r="M132" i="33" a="1"/>
  <c r="M132" i="33" l="1"/>
  <c r="N132" i="33" s="1"/>
  <c r="K132" i="33" l="1"/>
  <c r="L133" i="33" l="1"/>
  <c r="M133" i="33" a="1"/>
  <c r="M133" i="33" l="1"/>
  <c r="N133" i="33" s="1"/>
  <c r="K133" i="33" l="1"/>
  <c r="L134" i="33" l="1"/>
  <c r="M134" i="33" a="1"/>
  <c r="M134" i="33" l="1"/>
  <c r="N134" i="33" s="1"/>
  <c r="K134" i="33" l="1"/>
  <c r="L135" i="33" l="1"/>
  <c r="M135" i="33" a="1"/>
  <c r="M135" i="33" l="1"/>
  <c r="N135" i="33" s="1"/>
  <c r="K135" i="33" l="1"/>
  <c r="L136" i="33" l="1"/>
  <c r="M136" i="33" a="1"/>
  <c r="M136" i="33" l="1"/>
  <c r="N136" i="33" s="1"/>
  <c r="K136" i="33" l="1"/>
  <c r="L137" i="33" l="1"/>
  <c r="M137" i="33" a="1"/>
  <c r="M137" i="33" l="1"/>
  <c r="N137" i="33" s="1"/>
  <c r="K137" i="33" l="1"/>
  <c r="L138" i="33" l="1"/>
  <c r="M138" i="33" a="1"/>
  <c r="M138" i="33" l="1"/>
  <c r="N138" i="33" s="1"/>
  <c r="K138" i="33" l="1"/>
  <c r="L139" i="33" l="1"/>
  <c r="M139" i="33" a="1"/>
  <c r="M139" i="33" l="1"/>
  <c r="N139" i="33" s="1"/>
  <c r="K139" i="33" l="1"/>
  <c r="L140" i="33" l="1"/>
  <c r="M140" i="33" a="1"/>
  <c r="M140" i="33" l="1"/>
  <c r="N140" i="33" s="1"/>
  <c r="K140" i="33" l="1"/>
  <c r="L141" i="33" l="1"/>
  <c r="M141" i="33" a="1"/>
  <c r="M141" i="33" l="1"/>
  <c r="N141" i="33" s="1"/>
  <c r="K141" i="33" l="1"/>
  <c r="L142" i="33" l="1"/>
  <c r="M142" i="33" a="1"/>
  <c r="M142" i="33" l="1"/>
  <c r="N142" i="33" s="1"/>
  <c r="K142" i="33" l="1"/>
  <c r="L143" i="33" l="1"/>
  <c r="M143" i="33" a="1"/>
  <c r="M143" i="33" l="1"/>
  <c r="N143" i="33" s="1"/>
  <c r="K143" i="33" l="1"/>
  <c r="L144" i="33" l="1"/>
  <c r="M144" i="33" a="1"/>
  <c r="M144" i="33" l="1"/>
  <c r="N144" i="33" s="1"/>
  <c r="K144" i="33" l="1"/>
  <c r="L145" i="33" l="1"/>
  <c r="M145" i="33" a="1"/>
  <c r="M145" i="33" l="1"/>
  <c r="N145" i="33" s="1"/>
  <c r="K145" i="33" l="1"/>
  <c r="L146" i="33" l="1"/>
  <c r="M146" i="33" a="1"/>
  <c r="M146" i="33" l="1"/>
  <c r="N146" i="33" s="1"/>
  <c r="K146" i="33" l="1"/>
  <c r="L147" i="33" l="1"/>
  <c r="M147" i="33" a="1"/>
  <c r="M147" i="33" l="1"/>
  <c r="N147" i="33" s="1"/>
  <c r="K147" i="33" l="1"/>
  <c r="L148" i="33" l="1"/>
  <c r="M148" i="33" a="1"/>
  <c r="M148" i="33" l="1"/>
  <c r="N148" i="33" s="1"/>
  <c r="K148" i="33" l="1"/>
  <c r="L149" i="33" l="1"/>
  <c r="M149" i="33" a="1"/>
  <c r="M149" i="33" l="1"/>
  <c r="N149" i="33" s="1"/>
  <c r="K149" i="33" l="1"/>
  <c r="L150" i="33" l="1"/>
  <c r="M150" i="33" a="1"/>
  <c r="M150" i="33" l="1"/>
  <c r="N150" i="33" s="1"/>
  <c r="K150" i="33" l="1"/>
  <c r="L151" i="33" l="1"/>
  <c r="M151" i="33" a="1"/>
  <c r="M151" i="33" l="1"/>
  <c r="N151" i="33" s="1"/>
  <c r="K151" i="33" l="1"/>
  <c r="L152" i="33" l="1"/>
  <c r="M152" i="33" a="1"/>
  <c r="M152" i="33" l="1"/>
  <c r="N152" i="33" s="1"/>
  <c r="K152" i="33" l="1"/>
  <c r="L153" i="33" l="1"/>
  <c r="M153" i="33" a="1"/>
  <c r="M153" i="33" l="1"/>
  <c r="N153" i="33" s="1"/>
  <c r="K153" i="33" l="1"/>
  <c r="L154" i="33" l="1"/>
  <c r="M154" i="33" a="1"/>
  <c r="M154" i="33" l="1"/>
  <c r="N154" i="33" s="1"/>
  <c r="K154" i="33" l="1"/>
  <c r="L155" i="33" l="1"/>
  <c r="M155" i="33" a="1"/>
  <c r="M155" i="33" l="1"/>
  <c r="N155" i="33" s="1"/>
  <c r="K155" i="33" l="1"/>
  <c r="L156" i="33" l="1"/>
  <c r="M156" i="33" a="1"/>
  <c r="M156" i="33" l="1"/>
  <c r="N156" i="33" s="1"/>
  <c r="K156" i="33" l="1"/>
  <c r="L157" i="33" l="1"/>
  <c r="M157" i="33" a="1"/>
  <c r="M157" i="33" l="1"/>
  <c r="N157" i="33" s="1"/>
  <c r="K157" i="33" l="1"/>
  <c r="L158" i="33" l="1"/>
  <c r="M158" i="33" a="1"/>
  <c r="M158" i="33" l="1"/>
  <c r="N158" i="33" s="1"/>
  <c r="K158" i="33" l="1"/>
  <c r="L159" i="33" l="1"/>
  <c r="M159" i="33" a="1"/>
  <c r="M159" i="33" l="1"/>
  <c r="N159" i="33" s="1"/>
  <c r="K159" i="33" l="1"/>
  <c r="L160" i="33" l="1"/>
  <c r="M160" i="33" a="1"/>
  <c r="M160" i="33" l="1"/>
  <c r="N160" i="33" s="1"/>
  <c r="K160" i="33" l="1"/>
  <c r="L161" i="33" l="1"/>
  <c r="M161" i="33" a="1"/>
  <c r="M161" i="33" l="1"/>
  <c r="N161" i="33" s="1"/>
  <c r="K161" i="33" l="1"/>
  <c r="L162" i="33" l="1"/>
  <c r="M162" i="33" a="1"/>
  <c r="M162" i="33" l="1"/>
  <c r="N162" i="33" s="1"/>
  <c r="K162" i="33" l="1"/>
  <c r="L163" i="33" l="1"/>
  <c r="M163" i="33" a="1"/>
  <c r="M163" i="33" l="1"/>
  <c r="N163" i="33" s="1"/>
  <c r="K163" i="33" l="1"/>
  <c r="L164" i="33" l="1"/>
  <c r="M164" i="33" a="1"/>
  <c r="M164" i="33" l="1"/>
  <c r="N164" i="33" s="1"/>
  <c r="K164" i="33" l="1"/>
  <c r="L165" i="33" l="1"/>
  <c r="M165" i="33" a="1"/>
  <c r="M165" i="33" l="1"/>
  <c r="N165" i="33" s="1"/>
  <c r="K165" i="33" l="1"/>
  <c r="L166" i="33" l="1"/>
  <c r="M166" i="33" a="1"/>
  <c r="M166" i="33" l="1"/>
  <c r="N166" i="33" s="1"/>
  <c r="K166" i="33" l="1"/>
  <c r="L167" i="33" l="1"/>
  <c r="M167" i="33" a="1"/>
  <c r="M167" i="33" l="1"/>
  <c r="N167" i="33" s="1"/>
  <c r="K167" i="33" l="1"/>
  <c r="L168" i="33" l="1"/>
  <c r="M168" i="33" a="1"/>
  <c r="M168" i="33" l="1"/>
  <c r="N168" i="33" s="1"/>
  <c r="K168" i="33" l="1"/>
  <c r="L169" i="33" l="1"/>
  <c r="M169" i="33" a="1"/>
  <c r="M169" i="33" l="1"/>
  <c r="N169" i="33" s="1"/>
  <c r="K169" i="33" l="1"/>
  <c r="L170" i="33" l="1"/>
  <c r="M170" i="33" a="1"/>
  <c r="M170" i="33" l="1"/>
  <c r="N170" i="33" s="1"/>
  <c r="K170" i="33" l="1"/>
  <c r="L171" i="33" l="1"/>
  <c r="M171" i="33" a="1"/>
  <c r="M171" i="33" l="1"/>
  <c r="N171" i="33" s="1"/>
  <c r="K171" i="33" l="1"/>
  <c r="L172" i="33" l="1"/>
  <c r="M172" i="33" a="1"/>
  <c r="M172" i="33" l="1"/>
  <c r="N172" i="33" s="1"/>
  <c r="K172" i="33" l="1"/>
  <c r="L173" i="33" l="1"/>
  <c r="M173" i="33" a="1"/>
  <c r="M173" i="33" l="1"/>
  <c r="N173" i="33" s="1"/>
  <c r="K173" i="33" l="1"/>
  <c r="L174" i="33" l="1"/>
  <c r="M174" i="33" a="1"/>
  <c r="M174" i="33" l="1"/>
  <c r="N174" i="33" s="1"/>
  <c r="K174" i="33" l="1"/>
  <c r="L175" i="33" l="1"/>
  <c r="M175" i="33" a="1"/>
  <c r="M175" i="33" l="1"/>
  <c r="N175" i="33" s="1"/>
  <c r="K175" i="33" l="1"/>
  <c r="L176" i="33" l="1"/>
  <c r="M176" i="33" a="1"/>
  <c r="M176" i="33" l="1"/>
  <c r="N176" i="33" s="1"/>
  <c r="K176" i="33" l="1"/>
  <c r="L177" i="33" l="1"/>
  <c r="M177" i="33" a="1"/>
  <c r="M177" i="33" l="1"/>
  <c r="N177" i="33" s="1"/>
  <c r="K177" i="33" l="1"/>
  <c r="L178" i="33" l="1"/>
  <c r="M178" i="33" a="1"/>
  <c r="M178" i="33" l="1"/>
  <c r="N178" i="33" s="1"/>
  <c r="K178" i="33" l="1"/>
  <c r="L179" i="33" l="1"/>
  <c r="M179" i="33" a="1"/>
  <c r="M179" i="33" l="1"/>
  <c r="N179" i="33" s="1"/>
  <c r="K179" i="33" l="1"/>
  <c r="L180" i="33" l="1"/>
  <c r="M180" i="33" a="1"/>
  <c r="M180" i="33" l="1"/>
  <c r="N180" i="33" s="1"/>
  <c r="K180" i="33" l="1"/>
  <c r="L181" i="33" l="1"/>
  <c r="M181" i="33" a="1"/>
  <c r="M181" i="33" l="1"/>
  <c r="N181" i="33" s="1"/>
  <c r="K181" i="33" l="1"/>
  <c r="L182" i="33" l="1"/>
  <c r="M182" i="33" a="1"/>
  <c r="M182" i="33" l="1"/>
  <c r="N182" i="33" s="1"/>
  <c r="K182" i="33" l="1"/>
  <c r="L183" i="33" l="1"/>
  <c r="M183" i="33" a="1"/>
  <c r="M183" i="33" l="1"/>
  <c r="N183" i="33" s="1"/>
  <c r="K183" i="33" l="1"/>
  <c r="L184" i="33" l="1"/>
  <c r="M184" i="33" a="1"/>
  <c r="M184" i="33" l="1"/>
  <c r="N184" i="33" s="1"/>
  <c r="K184" i="33" l="1"/>
  <c r="L185" i="33" l="1"/>
  <c r="M185" i="33" a="1"/>
  <c r="M185" i="33" l="1"/>
  <c r="N185" i="33" s="1"/>
  <c r="K185" i="33" l="1"/>
  <c r="N186" i="33" l="1"/>
  <c r="L186" i="33"/>
  <c r="K15" i="33"/>
  <c r="J153"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K1" authorId="0" shapeId="0" xr:uid="{FE2FBC7F-63FB-4875-8BE7-1A9B78DE58CD}">
      <text>
        <r>
          <rPr>
            <b/>
            <sz val="9"/>
            <color indexed="81"/>
            <rFont val="Tahoma"/>
            <family val="2"/>
          </rPr>
          <t xml:space="preserve">Auteur: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<sst xmlns="http://schemas.openxmlformats.org/spreadsheetml/2006/main" count="44996" uniqueCount="259">
  <si>
    <t>Sud-Est</t>
  </si>
  <si>
    <t>Injection</t>
  </si>
  <si>
    <t>Date</t>
  </si>
  <si>
    <t>Nord-Ouest</t>
  </si>
  <si>
    <t>Nord-Est</t>
  </si>
  <si>
    <t>Les pourcentages indiqués sont les pourcentages de réduction appliqués sur la capacité journalière concernée.</t>
  </si>
  <si>
    <t>Version :</t>
  </si>
  <si>
    <t>Indicated percentages are reduction percentages applying to the daily capacity.</t>
  </si>
  <si>
    <t>Date de publication :</t>
  </si>
  <si>
    <t>SALINE</t>
  </si>
  <si>
    <t>SEDIANE</t>
  </si>
  <si>
    <t>SEDIANE B</t>
  </si>
  <si>
    <t>ATLANTIQUE</t>
  </si>
  <si>
    <t>SERENE NORD</t>
  </si>
  <si>
    <t>% Inject.</t>
  </si>
  <si>
    <t>TWh</t>
  </si>
  <si>
    <t>GWh/j</t>
  </si>
  <si>
    <t>Serene Nord</t>
  </si>
  <si>
    <t>Sediane Nord</t>
  </si>
  <si>
    <t>Storengy restrictions [% of the rights]</t>
  </si>
  <si>
    <t>End of day stock [TWh]</t>
  </si>
  <si>
    <t>Reduction factor [%]</t>
  </si>
  <si>
    <t>Maximum injection [GWh/d]</t>
  </si>
  <si>
    <t>Saline</t>
  </si>
  <si>
    <t>Publication date</t>
  </si>
  <si>
    <t>These data are not contractual data.</t>
  </si>
  <si>
    <t>Serene Atlantique</t>
  </si>
  <si>
    <t>100% date</t>
  </si>
  <si>
    <t>Days of flexibility</t>
  </si>
  <si>
    <t>End of injection period</t>
  </si>
  <si>
    <t>With Storengy maintenance only</t>
  </si>
  <si>
    <t>Serene Atl 20</t>
  </si>
  <si>
    <t>Serene Atl 21</t>
  </si>
  <si>
    <t>Serene N 20</t>
  </si>
  <si>
    <t>Serene N 21</t>
  </si>
  <si>
    <t>Saline 21</t>
  </si>
  <si>
    <t>VU</t>
  </si>
  <si>
    <t>Qi % reduction</t>
  </si>
  <si>
    <t xml:space="preserve">Qi% foisonement </t>
  </si>
  <si>
    <t>PITS</t>
  </si>
  <si>
    <t>Products</t>
  </si>
  <si>
    <t xml:space="preserve">Atlantique </t>
  </si>
  <si>
    <t>Enter your volumes of the different products subscribed</t>
  </si>
  <si>
    <r>
      <t xml:space="preserve">Volumes </t>
    </r>
    <r>
      <rPr>
        <b/>
        <sz val="11"/>
        <color theme="1"/>
        <rFont val="Calibri"/>
        <family val="2"/>
        <scheme val="minor"/>
      </rPr>
      <t>(TWh)</t>
    </r>
  </si>
  <si>
    <r>
      <t xml:space="preserve">Total </t>
    </r>
    <r>
      <rPr>
        <b/>
        <sz val="11"/>
        <color theme="1"/>
        <rFont val="Calibri"/>
        <family val="2"/>
        <scheme val="minor"/>
      </rPr>
      <t>(TWh)</t>
    </r>
  </si>
  <si>
    <t xml:space="preserve">Date </t>
  </si>
  <si>
    <t>Maximum stock level %</t>
  </si>
  <si>
    <t>Total subscribed volume (TWh)</t>
  </si>
  <si>
    <t>Nominal capacity</t>
  </si>
  <si>
    <t>Daily capacities - basic offer :</t>
  </si>
  <si>
    <t>Nominal Duration</t>
  </si>
  <si>
    <t>Reduction factors</t>
  </si>
  <si>
    <t>Actual duration</t>
  </si>
  <si>
    <t>% Withdr.</t>
  </si>
  <si>
    <t>Minimum stock level %</t>
  </si>
  <si>
    <t>Serene Atl 22</t>
  </si>
  <si>
    <t>Serene N 22</t>
  </si>
  <si>
    <t>Saline 22</t>
  </si>
  <si>
    <t>Withdrawal</t>
  </si>
  <si>
    <t>Soutirage</t>
  </si>
  <si>
    <t>Maximum withdrawal [GWh/d]</t>
  </si>
  <si>
    <t>Filling &amp; Withdrawal</t>
  </si>
  <si>
    <t>Total Volume</t>
  </si>
  <si>
    <t>days</t>
  </si>
  <si>
    <t>Average Nominal Duration</t>
  </si>
  <si>
    <t>Nominal Capacity</t>
  </si>
  <si>
    <t>GWh/d</t>
  </si>
  <si>
    <t>Agregation</t>
  </si>
  <si>
    <t>Onglet</t>
  </si>
  <si>
    <t>Serene_A_I</t>
  </si>
  <si>
    <t>Atlantique</t>
  </si>
  <si>
    <t>With Storengy and GRTgaz maintenance (probable case - CPRTt)</t>
  </si>
  <si>
    <t>SSPEO2D</t>
  </si>
  <si>
    <t>CMNTt</t>
  </si>
  <si>
    <t>CPRTt</t>
  </si>
  <si>
    <t>COS max</t>
  </si>
  <si>
    <t>Max injection on GRTgaz PITS [GWh/d]</t>
  </si>
  <si>
    <t>Max injection on GRTgaz Superpoint [GWh/d]</t>
  </si>
  <si>
    <t>Réseau / Network : GRTgaz</t>
  </si>
  <si>
    <t>PCR / Service Point</t>
  </si>
  <si>
    <t>Libellé / Label</t>
  </si>
  <si>
    <t>Sens / Direction</t>
  </si>
  <si>
    <t>∑COSf</t>
  </si>
  <si>
    <t>∑COSi</t>
  </si>
  <si>
    <t>∑COSi A</t>
  </si>
  <si>
    <t>∑COSi T</t>
  </si>
  <si>
    <t>∑COSi M</t>
  </si>
  <si>
    <t>∑COSi Q</t>
  </si>
  <si>
    <t>CTNf</t>
  </si>
  <si>
    <t>Date et Heure de Mise à jour / Update date and time</t>
  </si>
  <si>
    <t>BH0001</t>
  </si>
  <si>
    <t>CONVERSION B VERS H</t>
  </si>
  <si>
    <t>REC</t>
  </si>
  <si>
    <t>IR0006</t>
  </si>
  <si>
    <t>DUNKERQUE</t>
  </si>
  <si>
    <t>IR0010</t>
  </si>
  <si>
    <t>OBERGAILBACH</t>
  </si>
  <si>
    <t>DEL</t>
  </si>
  <si>
    <t>IR0011</t>
  </si>
  <si>
    <t>OLTINGUE</t>
  </si>
  <si>
    <t>IR0015</t>
  </si>
  <si>
    <t>TAISNIERES B</t>
  </si>
  <si>
    <t>IR0044</t>
  </si>
  <si>
    <t>ARLEUX</t>
  </si>
  <si>
    <t>IR0060</t>
  </si>
  <si>
    <t>Virtualys</t>
  </si>
  <si>
    <t>IT0001/03</t>
  </si>
  <si>
    <t>FOS</t>
  </si>
  <si>
    <t>IT0002</t>
  </si>
  <si>
    <t>MONTOIR</t>
  </si>
  <si>
    <t>IT0004</t>
  </si>
  <si>
    <t>Dunkerque GNL</t>
  </si>
  <si>
    <t>PS000B</t>
  </si>
  <si>
    <t>Nord B</t>
  </si>
  <si>
    <t>PS000CA</t>
  </si>
  <si>
    <t>PS000NA</t>
  </si>
  <si>
    <t>PS000NB</t>
  </si>
  <si>
    <t>PS000SA</t>
  </si>
  <si>
    <t>SPEO2U</t>
  </si>
  <si>
    <t>DunkirkLNG+Dunkirk+Virtualys+Ober+Olt+NorthW+NorthE+SouthE</t>
  </si>
  <si>
    <t>SPN1U</t>
  </si>
  <si>
    <t>DunkirkLNG+Dunkirk</t>
  </si>
  <si>
    <t>SPN2U</t>
  </si>
  <si>
    <t>DunkirkLNG+Dunkirk+Virtualys</t>
  </si>
  <si>
    <t>SPN3U</t>
  </si>
  <si>
    <t>Virtualys+Ober</t>
  </si>
  <si>
    <t>SPNS1U</t>
  </si>
  <si>
    <t>Virtualys+Ober+Olt</t>
  </si>
  <si>
    <t>SPNS2U</t>
  </si>
  <si>
    <t>DunkirkLNG+Dunkirk+Virtualys+Ober+Olt+NorthW+NorthE</t>
  </si>
  <si>
    <t>SPNS3U</t>
  </si>
  <si>
    <t>SPNS4U</t>
  </si>
  <si>
    <t>DunkirkLNG+Dunkirk+Virtualys+Ober+Olt+NorthW+NorthE+SouthE+Atl</t>
  </si>
  <si>
    <t>SSPNS2D</t>
  </si>
  <si>
    <t>Fos+SouthE+Atl</t>
  </si>
  <si>
    <t>SSPNS3D</t>
  </si>
  <si>
    <t>Fos+Atl</t>
  </si>
  <si>
    <t>Tunnels</t>
  </si>
  <si>
    <t>Max</t>
  </si>
  <si>
    <t>SY</t>
  </si>
  <si>
    <t>-</t>
  </si>
  <si>
    <t>Volumes (TWh)</t>
  </si>
  <si>
    <t>Nominal Injection Capacité</t>
  </si>
  <si>
    <t>Nominal Withdrawal Capacity</t>
  </si>
  <si>
    <t>Min</t>
  </si>
  <si>
    <t>SPSN3D</t>
  </si>
  <si>
    <t>DunkirkLNG+Dunkirk+Virtualys+Ober+Olt+NorthE+NorthW+SouthE</t>
  </si>
  <si>
    <t xml:space="preserve">Storengy's Maintenance Program published on the </t>
  </si>
  <si>
    <t>1st D Inj.</t>
  </si>
  <si>
    <t>1st D Sout.</t>
  </si>
  <si>
    <t>Serene Atl 23</t>
  </si>
  <si>
    <t>Serene Atl 19</t>
  </si>
  <si>
    <t>Produits FR</t>
  </si>
  <si>
    <t>Produits Portes</t>
  </si>
  <si>
    <t>Serene Atl 23 Plus</t>
  </si>
  <si>
    <t>Serene N 19</t>
  </si>
  <si>
    <t>Saline 20</t>
  </si>
  <si>
    <t>Min Brut</t>
  </si>
  <si>
    <t>Max Brut</t>
  </si>
  <si>
    <t>Max corrigé</t>
  </si>
  <si>
    <t>Min cor. Inj</t>
  </si>
  <si>
    <t>Min.cor Sout</t>
  </si>
  <si>
    <r>
      <t xml:space="preserve">Vol Max </t>
    </r>
    <r>
      <rPr>
        <b/>
        <sz val="11"/>
        <color theme="1"/>
        <rFont val="Calibri"/>
        <family val="2"/>
        <scheme val="minor"/>
      </rPr>
      <t>(TWh)</t>
    </r>
  </si>
  <si>
    <t>Max vol</t>
  </si>
  <si>
    <t>Max Inj</t>
  </si>
  <si>
    <t>Max sout</t>
  </si>
  <si>
    <t>Duration nomin</t>
  </si>
  <si>
    <t>Duration réelle</t>
  </si>
  <si>
    <t>Portes</t>
  </si>
  <si>
    <t>Serene N 23</t>
  </si>
  <si>
    <t>Sediane N 21</t>
  </si>
  <si>
    <t>Sediane N 22</t>
  </si>
  <si>
    <t>Saline 23</t>
  </si>
  <si>
    <t>Serene Atl 22 Plus</t>
  </si>
  <si>
    <t>Sediane N 20</t>
  </si>
  <si>
    <t>Sediane N 23</t>
  </si>
  <si>
    <t>Serene_N_I</t>
  </si>
  <si>
    <t>Superpoint</t>
  </si>
  <si>
    <t>Saline_I</t>
  </si>
  <si>
    <t>Sediane_N_I</t>
  </si>
  <si>
    <t>Sediane</t>
  </si>
  <si>
    <t>Results Injection</t>
  </si>
  <si>
    <t>Results Soutirage</t>
  </si>
  <si>
    <t>Hors Maintenance</t>
  </si>
  <si>
    <t>Sans porte</t>
  </si>
  <si>
    <t>Nominal Withdrawal Duration</t>
  </si>
  <si>
    <t>Nominal Injection Duration</t>
  </si>
  <si>
    <t>Valeurs délibération CRE</t>
  </si>
  <si>
    <t>Capacités Fermes Injection (sens du Stockeur)</t>
  </si>
  <si>
    <t>2021-274</t>
  </si>
  <si>
    <r>
      <t xml:space="preserve">Nominal Inj </t>
    </r>
    <r>
      <rPr>
        <b/>
        <sz val="11"/>
        <color theme="1"/>
        <rFont val="Calibri"/>
        <family val="2"/>
        <scheme val="minor"/>
      </rPr>
      <t>(GWh/j)</t>
    </r>
    <r>
      <rPr>
        <sz val="11"/>
        <color theme="1"/>
        <rFont val="Calibri"/>
        <family val="2"/>
        <scheme val="minor"/>
      </rPr>
      <t xml:space="preserve"> Max</t>
    </r>
  </si>
  <si>
    <r>
      <t xml:space="preserve">Nominal Sout </t>
    </r>
    <r>
      <rPr>
        <b/>
        <sz val="11"/>
        <color theme="1"/>
        <rFont val="Calibri"/>
        <family val="2"/>
        <scheme val="minor"/>
      </rPr>
      <t>(GWh/j)</t>
    </r>
    <r>
      <rPr>
        <sz val="11"/>
        <color theme="1"/>
        <rFont val="Calibri"/>
        <family val="2"/>
        <scheme val="minor"/>
      </rPr>
      <t xml:space="preserve"> Max</t>
    </r>
  </si>
  <si>
    <t xml:space="preserve">GRT's Maintenance Program published on the </t>
  </si>
  <si>
    <t>Pas de superpoint</t>
  </si>
  <si>
    <t>This support is provided by Storengy and GRTgaz.</t>
  </si>
  <si>
    <t>The data it contains is not intended to be updated as GRTgaz's PTC and Storengy's maintenance program are updated.</t>
  </si>
  <si>
    <t>Filling D-1 [%]</t>
  </si>
  <si>
    <t>Journée Gazière / Gasday</t>
  </si>
  <si>
    <t>TRf Max</t>
  </si>
  <si>
    <t>TRf Probable</t>
  </si>
  <si>
    <t>TRf Max Nominal</t>
  </si>
  <si>
    <t>TRf Probable Nominal</t>
  </si>
  <si>
    <t>CPRTi</t>
  </si>
  <si>
    <t>Travaux Petits Impacts / Low Impacts Maintenance</t>
  </si>
  <si>
    <t>N</t>
  </si>
  <si>
    <t>HB0002</t>
  </si>
  <si>
    <t>CONVERSION H VERS B POINTE</t>
  </si>
  <si>
    <t>Serene N 24</t>
  </si>
  <si>
    <t>Sediane N 24</t>
  </si>
  <si>
    <t>Serene Atl 24</t>
  </si>
  <si>
    <t>Saline 24</t>
  </si>
  <si>
    <t>Effective Injection duration</t>
  </si>
  <si>
    <t>Withdrawal Capacity at 45%</t>
  </si>
  <si>
    <t>Total Offre 2024</t>
  </si>
  <si>
    <t>Reduction Factor %</t>
  </si>
  <si>
    <t>Stock level 
%</t>
  </si>
  <si>
    <t>Stock on 01/04/2024</t>
  </si>
  <si>
    <t>Minimum stock level (TWh)</t>
  </si>
  <si>
    <t>Maximum stock level (TWh)</t>
  </si>
  <si>
    <t>Effective Max (TWh)</t>
  </si>
  <si>
    <t>Serene_A_W</t>
  </si>
  <si>
    <t>Effective min (TWh)</t>
  </si>
  <si>
    <t>Minimum Stock Level (TWh)</t>
  </si>
  <si>
    <t>Stock on 15/10/2024</t>
  </si>
  <si>
    <t>Serene_N_W</t>
  </si>
  <si>
    <t>Saline_W</t>
  </si>
  <si>
    <t>Sediane_N_W</t>
  </si>
  <si>
    <t>Without min stock level &amp; maintenance</t>
  </si>
  <si>
    <t>Duration</t>
  </si>
  <si>
    <t>IT0005</t>
  </si>
  <si>
    <t>Complément - Version FR</t>
  </si>
  <si>
    <t>Additional Information - ENG</t>
  </si>
  <si>
    <t>Programme Travaux LT/ LT Maintenance Schedule : PTLT-pub-csv_ptc_lt_v1-84c4b1f2-1a60-4a8c-ae19-766cf6af6d24</t>
  </si>
  <si>
    <t>Période / Period : 01/04/2024 06:00 - 01/01/2025 06:00</t>
  </si>
  <si>
    <t>FSRU Le Havre</t>
  </si>
  <si>
    <t>SPSN1D</t>
  </si>
  <si>
    <t>O</t>
  </si>
  <si>
    <t>SSPNS4D</t>
  </si>
  <si>
    <t>SSP Fos</t>
  </si>
  <si>
    <t>Firm</t>
  </si>
  <si>
    <r>
      <t xml:space="preserve">Stock on 01/04/2024 </t>
    </r>
    <r>
      <rPr>
        <b/>
        <sz val="11"/>
        <color theme="1"/>
        <rFont val="Calibri"/>
        <family val="2"/>
        <scheme val="minor"/>
      </rPr>
      <t>(TWh)</t>
    </r>
  </si>
  <si>
    <t>Date de mise à jour / Last update : 26/02/2024 10:23:19</t>
  </si>
  <si>
    <t>Inj</t>
  </si>
  <si>
    <t>Sout</t>
  </si>
  <si>
    <t>Stock Level</t>
  </si>
  <si>
    <t>Injection rights</t>
  </si>
  <si>
    <t>Withdrawal rights</t>
  </si>
  <si>
    <t>%</t>
  </si>
  <si>
    <t>Nominal Injection Capacité GWh/J 0°C</t>
  </si>
  <si>
    <t>Withdrawal Capacity at 45% - GWh/d 0°C</t>
  </si>
  <si>
    <t>Nominal Withdrawal Capacity - GWh/d 0°C</t>
  </si>
  <si>
    <t>MWh/d - 25°C</t>
  </si>
  <si>
    <t>Reduction Factors - Simulator</t>
  </si>
  <si>
    <t>Daily rights based on the stock level :</t>
  </si>
  <si>
    <t>Agregated Reduction Factors and tunnels</t>
  </si>
  <si>
    <t>20th of March 2024</t>
  </si>
  <si>
    <t>Global ATS OFFERS</t>
  </si>
  <si>
    <t xml:space="preserve">Agregated Products - Simulator </t>
  </si>
  <si>
    <t>Based on the subscribed volumes defined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</si>
</sst>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_-* #,##0.00\ _€_-;\-* #,##0.00\ _€_-;_-* &quot;-&quot;??\ _€_-;_-@_-"/>
    <numFmt numFmtId="165" formatCode="0.0%"/>
    <numFmt numFmtId="166" formatCode="_-* #,##0.0\ _€_-;\-* #,##0.0\ _€_-;_-* &quot;-&quot;??\ _€_-;_-@_-"/>
    <numFmt numFmtId="167" formatCode="_-* #,##0.00\ &quot;F&quot;_-;\-* #,##0.00\ &quot;F&quot;_-;_-* &quot;-&quot;??\ &quot;F&quot;_-;_-@_-"/>
    <numFmt numFmtId="168" formatCode="0.0"/>
    <numFmt numFmtId="169" formatCode="_-* #,##0\ _€_-;\-* #,##0\ _€_-;_-* &quot;-&quot;??\ _€_-;_-@_-"/>
    <numFmt numFmtId="170" formatCode="0.000"/>
    <numFmt numFmtId="171" formatCode="_-* #,##0.000\ _€_-;\-* #,##0.000\ _€_-;_-* &quot;-&quot;??\ _€_-;_-@_-"/>
    <numFmt numFmtId="172" formatCode="0.0000"/>
    <numFmt numFmtId="173" formatCode="[$-F800]dddd\,\ mmmm\ dd\,\ yyyy"/>
    <numFmt numFmtId="174" formatCode="_-* #,##0.0000\ _€_-;\-* #,##0.0000\ _€_-;_-* &quot;-&quot;??\ _€_-;_-@_-"/>
    <numFmt numFmtId="175" formatCode="0.000%"/>
    <numFmt numFmtId="176" formatCode="_-* #,##0.000\ _€_-;\-* #,##0.000\ _€_-;_-* &quot;-&quot;???\ _€_-;_-@_-"/>
    <numFmt numFmtId="177" formatCode="_-* #,##0.000000\ _€_-;\-* #,##0.000000\ _€_-;_-* &quot;-&quot;???\ _€_-;_-@_-"/>
  </numFmts>
  <fonts count="5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name val="Tahoma"/>
      <family val="2"/>
    </font>
    <font>
      <sz val="10"/>
      <color theme="0"/>
      <name val="Tahoma"/>
      <family val="2"/>
    </font>
    <font>
      <b/>
      <sz val="12"/>
      <name val="Tahoma"/>
      <family val="2"/>
    </font>
    <font>
      <b/>
      <sz val="12"/>
      <color theme="0"/>
      <name val="Tahoma"/>
      <family val="2"/>
    </font>
    <font>
      <b/>
      <sz val="10"/>
      <color theme="1"/>
      <name val="Tahoma"/>
      <family val="2"/>
    </font>
    <font>
      <b/>
      <sz val="9"/>
      <color theme="0"/>
      <name val="Tahoma"/>
      <family val="2"/>
    </font>
    <font>
      <b/>
      <sz val="10"/>
      <color theme="8"/>
      <name val="Tahoma"/>
      <family val="2"/>
    </font>
    <font>
      <b/>
      <sz val="10"/>
      <color rgb="FFB5C700"/>
      <name val="Tahoma"/>
      <family val="2"/>
    </font>
    <font>
      <b/>
      <sz val="10"/>
      <color theme="0"/>
      <name val="Tahoma"/>
      <family val="2"/>
    </font>
    <font>
      <b/>
      <sz val="9"/>
      <color theme="1"/>
      <name val="Tahoma"/>
      <family val="2"/>
    </font>
    <font>
      <sz val="10"/>
      <color theme="1"/>
      <name val="Tahoma"/>
      <family val="2"/>
    </font>
    <font>
      <b/>
      <sz val="12"/>
      <name val="Arial"/>
      <family val="2"/>
    </font>
    <font>
      <sz val="10"/>
      <name val="Arial"/>
      <family val="2"/>
    </font>
    <font>
      <b/>
      <sz val="10"/>
      <name val="Arial"/>
      <family val="2"/>
    </font>
    <font>
      <b/>
      <sz val="10"/>
      <color rgb="FFFF0000"/>
      <name val="Arial"/>
      <family val="2"/>
    </font>
    <font>
      <sz val="10"/>
      <color rgb="FFFF0000"/>
      <name val="Arial"/>
      <family val="2"/>
    </font>
    <font>
      <sz val="11"/>
      <color theme="0"/>
      <name val="Arial"/>
      <family val="2"/>
    </font>
    <font>
      <b/>
      <sz val="11"/>
      <color theme="0"/>
      <name val="Arial"/>
      <family val="2"/>
    </font>
    <font>
      <sz val="11"/>
      <name val="Arial"/>
      <family val="2"/>
    </font>
    <font>
      <sz val="10"/>
      <color theme="0"/>
      <name val="Arial"/>
      <family val="2"/>
    </font>
    <font>
      <sz val="10"/>
      <color rgb="FF6C665E"/>
      <name val="Arial"/>
      <family val="2"/>
    </font>
    <font>
      <sz val="10"/>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10"/>
      <name val="Arial"/>
      <family val="2"/>
    </font>
    <font>
      <b/>
      <i/>
      <sz val="22"/>
      <color theme="1"/>
      <name val="Calibri"/>
      <family val="2"/>
      <scheme val="minor"/>
    </font>
    <font>
      <b/>
      <sz val="10"/>
      <name val="Tahoma"/>
      <family val="2"/>
    </font>
    <font>
      <b/>
      <sz val="14"/>
      <color theme="0"/>
      <name val="Tahoma"/>
      <family val="2"/>
    </font>
    <font>
      <b/>
      <sz val="10"/>
      <color rgb="FF92D050"/>
      <name val="Tahoma"/>
      <family val="2"/>
    </font>
    <font>
      <b/>
      <i/>
      <sz val="14"/>
      <color theme="0"/>
      <name val="Calibri"/>
      <family val="2"/>
      <scheme val="minor"/>
    </font>
    <font>
      <sz val="10"/>
      <name val="Arial"/>
      <family val="2"/>
    </font>
    <font>
      <sz val="11"/>
      <color rgb="FF9C5700"/>
      <name val="Calibri"/>
      <family val="2"/>
      <scheme val="minor"/>
    </font>
    <font>
      <sz val="8"/>
      <name val="Calibri"/>
      <family val="2"/>
      <scheme val="minor"/>
    </font>
    <font>
      <sz val="11"/>
      <name val="Calibri"/>
      <family val="2"/>
      <scheme val="minor"/>
    </font>
    <font>
      <i/>
      <sz val="10"/>
      <name val="Arial"/>
      <family val="2"/>
    </font>
    <font>
      <sz val="10"/>
      <name val="Arial"/>
      <family val="2"/>
    </font>
    <font>
      <sz val="14"/>
      <color theme="0"/>
      <name val="Calibri"/>
      <family val="2"/>
      <scheme val="minor"/>
    </font>
    <font>
      <u/>
      <sz val="11"/>
      <color theme="10"/>
      <name val="Calibri"/>
      <family val="2"/>
      <scheme val="minor"/>
    </font>
    <font>
      <b/>
      <sz val="9"/>
      <color indexed="81"/>
      <name val="Tahoma"/>
      <family val="2"/>
    </font>
    <font>
      <sz val="12"/>
      <color theme="1"/>
      <name val="Calibri"/>
      <family val="2"/>
      <scheme val="minor"/>
    </font>
  </fonts>
  <fills count="5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40ABB9"/>
        <bgColor indexed="64"/>
      </patternFill>
    </fill>
    <fill>
      <patternFill patternType="solid">
        <fgColor theme="5" tint="-0.49998474074526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1"/>
        <bgColor indexed="64"/>
      </patternFill>
    </fill>
    <fill>
      <patternFill patternType="solid">
        <fgColor theme="6" tint="0.79998168889431442"/>
        <bgColor indexed="64"/>
      </patternFill>
    </fill>
    <fill>
      <patternFill patternType="solid">
        <fgColor theme="7"/>
        <bgColor indexed="64"/>
      </patternFill>
    </fill>
    <fill>
      <patternFill patternType="solid">
        <fgColor theme="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249977111117893"/>
        <bgColor indexed="64"/>
      </patternFill>
    </fill>
  </fills>
  <borders count="72">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bottom style="thin">
        <color theme="0"/>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2"/>
      </right>
      <top style="thin">
        <color theme="0" tint="-0.249977111117893"/>
      </top>
      <bottom style="thin">
        <color theme="0" tint="-0.249977111117893"/>
      </bottom>
      <diagonal/>
    </border>
    <border>
      <left/>
      <right/>
      <top/>
      <bottom style="thin">
        <color theme="2" tint="-0.249977111117893"/>
      </bottom>
      <diagonal/>
    </border>
    <border>
      <left/>
      <right style="thin">
        <color theme="0" tint="-0.249977111117893"/>
      </right>
      <top style="thin">
        <color theme="2" tint="-0.249977111117893"/>
      </top>
      <bottom style="thin">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73">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18" fillId="0" borderId="0"/>
    <xf numFmtId="164" fontId="5" fillId="0" borderId="0" applyFont="0" applyFill="0" applyBorder="0" applyAlignment="0" applyProtection="0"/>
    <xf numFmtId="0" fontId="27" fillId="0" borderId="0"/>
    <xf numFmtId="0" fontId="1" fillId="0" borderId="0"/>
    <xf numFmtId="0" fontId="1" fillId="0" borderId="0"/>
    <xf numFmtId="0" fontId="5" fillId="0" borderId="0"/>
    <xf numFmtId="9" fontId="1" fillId="0" borderId="0" applyFont="0" applyFill="0" applyBorder="0" applyAlignment="0" applyProtection="0"/>
    <xf numFmtId="0" fontId="5" fillId="0" borderId="0"/>
    <xf numFmtId="0" fontId="1" fillId="0" borderId="0"/>
    <xf numFmtId="9" fontId="1" fillId="0" borderId="0" applyFont="0" applyFill="0" applyBorder="0" applyAlignment="0" applyProtection="0"/>
    <xf numFmtId="0" fontId="5" fillId="0" borderId="0"/>
    <xf numFmtId="0" fontId="5"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xf numFmtId="0" fontId="30" fillId="0" borderId="31"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2" borderId="34" applyNumberFormat="0" applyAlignment="0" applyProtection="0"/>
    <xf numFmtId="0" fontId="36" fillId="13" borderId="35" applyNumberFormat="0" applyAlignment="0" applyProtection="0"/>
    <xf numFmtId="0" fontId="37" fillId="13" borderId="34" applyNumberFormat="0" applyAlignment="0" applyProtection="0"/>
    <xf numFmtId="0" fontId="38" fillId="0" borderId="36" applyNumberFormat="0" applyFill="0" applyAlignment="0" applyProtection="0"/>
    <xf numFmtId="0" fontId="2" fillId="14" borderId="37" applyNumberFormat="0" applyAlignment="0" applyProtection="0"/>
    <xf numFmtId="0" fontId="39" fillId="0" borderId="0" applyNumberFormat="0" applyFill="0" applyBorder="0" applyAlignment="0" applyProtection="0"/>
    <xf numFmtId="0" fontId="1" fillId="15" borderId="38" applyNumberFormat="0" applyFont="0" applyAlignment="0" applyProtection="0"/>
    <xf numFmtId="0" fontId="40" fillId="0" borderId="0" applyNumberFormat="0" applyFill="0" applyBorder="0" applyAlignment="0" applyProtection="0"/>
    <xf numFmtId="0" fontId="3" fillId="0" borderId="39" applyNumberFormat="0" applyFill="0" applyAlignment="0" applyProtection="0"/>
    <xf numFmtId="0" fontId="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1"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5" fillId="0" borderId="0"/>
    <xf numFmtId="0" fontId="5" fillId="0" borderId="0"/>
    <xf numFmtId="0" fontId="42" fillId="0" borderId="0"/>
    <xf numFmtId="164" fontId="5" fillId="0" borderId="0" applyFont="0" applyFill="0" applyBorder="0" applyAlignment="0" applyProtection="0"/>
    <xf numFmtId="0" fontId="48" fillId="0" borderId="0"/>
    <xf numFmtId="44" fontId="5" fillId="0" borderId="0" applyFont="0" applyFill="0" applyBorder="0" applyAlignment="0" applyProtection="0"/>
    <xf numFmtId="173" fontId="1" fillId="0" borderId="0"/>
    <xf numFmtId="0" fontId="49"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applyFont="0" applyFill="0" applyBorder="0"/>
    <xf numFmtId="44" fontId="5" fillId="0" borderId="0" applyFont="0" applyFill="0" applyBorder="0" applyAlignment="0" applyProtection="0"/>
    <xf numFmtId="0" fontId="53" fillId="0" borderId="0"/>
    <xf numFmtId="44" fontId="5" fillId="0" borderId="0" applyFont="0" applyFill="0" applyBorder="0" applyAlignment="0" applyProtection="0"/>
    <xf numFmtId="0" fontId="55"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313">
    <xf numFmtId="0" fontId="0" fillId="0" borderId="0" xfId="0"/>
    <xf numFmtId="0" fontId="6" fillId="0" borderId="0" xfId="3" applyFont="1"/>
    <xf numFmtId="0" fontId="6" fillId="0" borderId="1" xfId="3" applyFont="1" applyBorder="1" applyAlignment="1">
      <alignment vertical="top"/>
    </xf>
    <xf numFmtId="0" fontId="6" fillId="0" borderId="0" xfId="3" applyFont="1" applyAlignment="1">
      <alignment vertical="top"/>
    </xf>
    <xf numFmtId="0" fontId="7" fillId="0" borderId="0" xfId="3" applyFont="1"/>
    <xf numFmtId="9" fontId="6" fillId="0" borderId="0" xfId="3" applyNumberFormat="1" applyFont="1"/>
    <xf numFmtId="1" fontId="6" fillId="0" borderId="0" xfId="3" applyNumberFormat="1" applyFont="1"/>
    <xf numFmtId="0" fontId="9" fillId="4" borderId="2" xfId="3" applyFont="1" applyFill="1" applyBorder="1" applyAlignment="1">
      <alignment horizontal="centerContinuous" vertical="top"/>
    </xf>
    <xf numFmtId="0" fontId="9" fillId="4" borderId="3" xfId="3" applyFont="1" applyFill="1" applyBorder="1" applyAlignment="1">
      <alignment horizontal="centerContinuous" vertical="top"/>
    </xf>
    <xf numFmtId="0" fontId="11" fillId="4" borderId="6" xfId="3" applyFont="1" applyFill="1" applyBorder="1" applyAlignment="1">
      <alignment horizontal="center" vertical="top" wrapText="1"/>
    </xf>
    <xf numFmtId="0" fontId="11" fillId="4" borderId="7" xfId="3" applyFont="1" applyFill="1" applyBorder="1" applyAlignment="1">
      <alignment horizontal="center" vertical="top" wrapText="1"/>
    </xf>
    <xf numFmtId="9" fontId="12" fillId="0" borderId="10" xfId="3" applyNumberFormat="1" applyFont="1" applyBorder="1" applyAlignment="1">
      <alignment horizontal="center" vertical="top"/>
    </xf>
    <xf numFmtId="9" fontId="12" fillId="0" borderId="11" xfId="3" applyNumberFormat="1" applyFont="1" applyBorder="1" applyAlignment="1">
      <alignment horizontal="center" vertical="top"/>
    </xf>
    <xf numFmtId="9" fontId="12" fillId="0" borderId="12" xfId="3" applyNumberFormat="1" applyFont="1" applyBorder="1" applyAlignment="1">
      <alignment horizontal="center" vertical="top"/>
    </xf>
    <xf numFmtId="9" fontId="12" fillId="0" borderId="13" xfId="3" applyNumberFormat="1" applyFont="1" applyBorder="1" applyAlignment="1">
      <alignment horizontal="center" vertical="top"/>
    </xf>
    <xf numFmtId="0" fontId="14" fillId="0" borderId="0" xfId="3" applyFont="1" applyAlignment="1">
      <alignment vertical="top"/>
    </xf>
    <xf numFmtId="165" fontId="12" fillId="0" borderId="0" xfId="3" applyNumberFormat="1" applyFont="1" applyAlignment="1">
      <alignment vertical="top"/>
    </xf>
    <xf numFmtId="165" fontId="6" fillId="0" borderId="0" xfId="3" applyNumberFormat="1" applyFont="1" applyAlignment="1">
      <alignment vertical="top"/>
    </xf>
    <xf numFmtId="9" fontId="6" fillId="0" borderId="0" xfId="3" applyNumberFormat="1" applyFont="1" applyAlignment="1">
      <alignment vertical="top"/>
    </xf>
    <xf numFmtId="14" fontId="6" fillId="0" borderId="0" xfId="3" applyNumberFormat="1" applyFont="1"/>
    <xf numFmtId="2" fontId="6" fillId="0" borderId="0" xfId="3" applyNumberFormat="1" applyFont="1"/>
    <xf numFmtId="0" fontId="6" fillId="0" borderId="1" xfId="3" applyFont="1" applyBorder="1"/>
    <xf numFmtId="14" fontId="15" fillId="0" borderId="0" xfId="3" applyNumberFormat="1" applyFont="1" applyAlignment="1">
      <alignment horizontal="center" vertical="center"/>
    </xf>
    <xf numFmtId="165" fontId="10" fillId="0" borderId="0" xfId="3" applyNumberFormat="1" applyFont="1" applyAlignment="1">
      <alignment horizontal="centerContinuous"/>
    </xf>
    <xf numFmtId="14" fontId="16" fillId="0" borderId="0" xfId="3" applyNumberFormat="1" applyFont="1" applyAlignment="1">
      <alignment horizontal="center" vertical="center"/>
    </xf>
    <xf numFmtId="14" fontId="6" fillId="0" borderId="0" xfId="3" applyNumberFormat="1" applyFont="1" applyAlignment="1">
      <alignment horizontal="center" vertical="center"/>
    </xf>
    <xf numFmtId="165" fontId="6" fillId="0" borderId="0" xfId="4" applyNumberFormat="1" applyFont="1" applyAlignment="1">
      <alignment horizontal="center" vertical="center"/>
    </xf>
    <xf numFmtId="20" fontId="6" fillId="0" borderId="0" xfId="3" applyNumberFormat="1" applyFont="1" applyAlignment="1">
      <alignment vertical="top"/>
    </xf>
    <xf numFmtId="165" fontId="13" fillId="0" borderId="0" xfId="3" applyNumberFormat="1" applyFont="1" applyAlignment="1">
      <alignment horizontal="centerContinuous"/>
    </xf>
    <xf numFmtId="14" fontId="0" fillId="0" borderId="0" xfId="0" applyNumberFormat="1"/>
    <xf numFmtId="0" fontId="18" fillId="3" borderId="0" xfId="5" applyFill="1"/>
    <xf numFmtId="0" fontId="5" fillId="3" borderId="0" xfId="5" applyFont="1" applyFill="1"/>
    <xf numFmtId="0" fontId="19" fillId="3" borderId="0" xfId="5" applyFont="1" applyFill="1" applyAlignment="1">
      <alignment horizontal="right"/>
    </xf>
    <xf numFmtId="0" fontId="19" fillId="3" borderId="0" xfId="5" applyFont="1" applyFill="1"/>
    <xf numFmtId="0" fontId="5" fillId="0" borderId="0" xfId="5" applyFont="1"/>
    <xf numFmtId="2" fontId="5" fillId="3" borderId="0" xfId="5" applyNumberFormat="1" applyFont="1" applyFill="1" applyAlignment="1">
      <alignment horizontal="center" vertical="center"/>
    </xf>
    <xf numFmtId="2" fontId="20" fillId="3" borderId="0" xfId="5" applyNumberFormat="1" applyFont="1" applyFill="1" applyAlignment="1">
      <alignment horizontal="center" vertical="center"/>
    </xf>
    <xf numFmtId="2" fontId="20" fillId="3" borderId="0" xfId="5" applyNumberFormat="1" applyFont="1" applyFill="1" applyAlignment="1">
      <alignment horizontal="left" vertical="center"/>
    </xf>
    <xf numFmtId="2" fontId="21" fillId="3" borderId="0" xfId="5" applyNumberFormat="1" applyFont="1" applyFill="1" applyAlignment="1">
      <alignment horizontal="center" vertical="center"/>
    </xf>
    <xf numFmtId="0" fontId="24" fillId="3" borderId="0" xfId="5" applyFont="1" applyFill="1" applyAlignment="1">
      <alignment horizontal="center" vertical="center"/>
    </xf>
    <xf numFmtId="0" fontId="24" fillId="0" borderId="0" xfId="5" applyFont="1"/>
    <xf numFmtId="0" fontId="24" fillId="3" borderId="0" xfId="5" applyFont="1" applyFill="1"/>
    <xf numFmtId="9" fontId="26" fillId="3" borderId="0" xfId="5" applyNumberFormat="1" applyFont="1" applyFill="1" applyAlignment="1">
      <alignment horizontal="center" vertical="center"/>
    </xf>
    <xf numFmtId="2" fontId="5" fillId="3" borderId="0" xfId="5" applyNumberFormat="1" applyFont="1" applyFill="1"/>
    <xf numFmtId="2" fontId="5" fillId="0" borderId="0" xfId="5" applyNumberFormat="1" applyFont="1"/>
    <xf numFmtId="9" fontId="5" fillId="3" borderId="0" xfId="5" applyNumberFormat="1" applyFont="1" applyFill="1"/>
    <xf numFmtId="0" fontId="0" fillId="0" borderId="0" xfId="0" applyAlignment="1">
      <alignment horizontal="center" vertical="center"/>
    </xf>
    <xf numFmtId="0" fontId="0" fillId="0" borderId="25" xfId="0" applyBorder="1"/>
    <xf numFmtId="14" fontId="0" fillId="6" borderId="26" xfId="0" applyNumberFormat="1" applyFill="1" applyBorder="1" applyAlignment="1">
      <alignment horizontal="center"/>
    </xf>
    <xf numFmtId="0" fontId="3" fillId="0" borderId="0" xfId="0" applyFont="1" applyAlignment="1">
      <alignment horizontal="center"/>
    </xf>
    <xf numFmtId="9" fontId="0" fillId="0" borderId="0" xfId="0" applyNumberFormat="1"/>
    <xf numFmtId="9" fontId="0" fillId="0" borderId="0" xfId="4" applyFont="1"/>
    <xf numFmtId="164" fontId="0" fillId="0" borderId="0" xfId="1" applyFont="1"/>
    <xf numFmtId="0" fontId="4" fillId="8" borderId="26" xfId="0" applyFont="1" applyFill="1" applyBorder="1" applyAlignment="1">
      <alignment horizontal="center" vertical="center" wrapText="1"/>
    </xf>
    <xf numFmtId="9" fontId="12" fillId="0" borderId="10" xfId="3" applyNumberFormat="1" applyFont="1" applyBorder="1" applyAlignment="1">
      <alignment horizontal="center" vertical="center"/>
    </xf>
    <xf numFmtId="9" fontId="12" fillId="0" borderId="11" xfId="3" applyNumberFormat="1" applyFont="1" applyBorder="1" applyAlignment="1">
      <alignment horizontal="center" vertical="center"/>
    </xf>
    <xf numFmtId="9" fontId="12" fillId="0" borderId="12" xfId="3" applyNumberFormat="1" applyFont="1" applyBorder="1" applyAlignment="1">
      <alignment horizontal="center" vertical="center"/>
    </xf>
    <xf numFmtId="9" fontId="12" fillId="0" borderId="13" xfId="3" applyNumberFormat="1" applyFont="1" applyBorder="1" applyAlignment="1">
      <alignment horizontal="center" vertical="center"/>
    </xf>
    <xf numFmtId="0" fontId="0" fillId="0" borderId="0" xfId="0" applyAlignment="1">
      <alignment horizontal="center"/>
    </xf>
    <xf numFmtId="0" fontId="22" fillId="5" borderId="21" xfId="0" applyFont="1" applyFill="1" applyBorder="1" applyAlignment="1">
      <alignment horizontal="center" wrapText="1"/>
    </xf>
    <xf numFmtId="0" fontId="22" fillId="5" borderId="22" xfId="0" applyFont="1" applyFill="1" applyBorder="1" applyAlignment="1">
      <alignment wrapText="1"/>
    </xf>
    <xf numFmtId="14" fontId="25" fillId="5" borderId="16" xfId="0" applyNumberFormat="1" applyFont="1" applyFill="1" applyBorder="1" applyAlignment="1">
      <alignment horizontal="left"/>
    </xf>
    <xf numFmtId="14" fontId="25" fillId="5" borderId="23" xfId="0" applyNumberFormat="1" applyFont="1" applyFill="1" applyBorder="1" applyAlignment="1">
      <alignment horizontal="left"/>
    </xf>
    <xf numFmtId="0" fontId="27" fillId="0" borderId="0" xfId="7"/>
    <xf numFmtId="0" fontId="17" fillId="0" borderId="0" xfId="7" applyFont="1"/>
    <xf numFmtId="0" fontId="4" fillId="2" borderId="26" xfId="0" applyFont="1" applyFill="1" applyBorder="1" applyAlignment="1">
      <alignment horizontal="left" vertical="center" wrapText="1"/>
    </xf>
    <xf numFmtId="14" fontId="0" fillId="0" borderId="0" xfId="0" applyNumberFormat="1" applyAlignment="1">
      <alignment horizontal="center"/>
    </xf>
    <xf numFmtId="0" fontId="28" fillId="0" borderId="2" xfId="0" applyFont="1" applyBorder="1"/>
    <xf numFmtId="0" fontId="0" fillId="0" borderId="0" xfId="0" applyAlignment="1">
      <alignment horizontal="right"/>
    </xf>
    <xf numFmtId="0" fontId="0" fillId="0" borderId="40" xfId="0" applyBorder="1"/>
    <xf numFmtId="0" fontId="0" fillId="0" borderId="41" xfId="0" applyBorder="1"/>
    <xf numFmtId="0" fontId="0" fillId="0" borderId="42" xfId="0" applyBorder="1"/>
    <xf numFmtId="165" fontId="0" fillId="0" borderId="0" xfId="0" applyNumberFormat="1"/>
    <xf numFmtId="0" fontId="43" fillId="0" borderId="0" xfId="0" applyFont="1"/>
    <xf numFmtId="0" fontId="28" fillId="0" borderId="46" xfId="0" applyFont="1" applyBorder="1"/>
    <xf numFmtId="0" fontId="44" fillId="3" borderId="43" xfId="3" applyFont="1" applyFill="1" applyBorder="1" applyAlignment="1">
      <alignment horizontal="center" vertical="center"/>
    </xf>
    <xf numFmtId="0" fontId="6" fillId="0" borderId="24" xfId="3" applyFont="1" applyBorder="1" applyAlignment="1">
      <alignment horizontal="center" vertical="center"/>
    </xf>
    <xf numFmtId="0" fontId="6" fillId="0" borderId="22" xfId="3" applyFont="1" applyBorder="1" applyAlignment="1">
      <alignment horizontal="center" vertical="center"/>
    </xf>
    <xf numFmtId="0" fontId="6" fillId="0" borderId="47" xfId="3" applyFont="1" applyBorder="1" applyAlignment="1">
      <alignment horizontal="center" vertical="center"/>
    </xf>
    <xf numFmtId="0" fontId="6" fillId="0" borderId="18" xfId="3" applyFont="1" applyBorder="1" applyAlignment="1">
      <alignment horizontal="center" vertical="center"/>
    </xf>
    <xf numFmtId="0" fontId="44" fillId="0" borderId="45" xfId="3" applyFont="1" applyBorder="1" applyAlignment="1">
      <alignment horizontal="center" vertical="center"/>
    </xf>
    <xf numFmtId="0" fontId="44" fillId="0" borderId="44" xfId="3" applyFont="1" applyBorder="1" applyAlignment="1">
      <alignment vertical="center"/>
    </xf>
    <xf numFmtId="0" fontId="6" fillId="44" borderId="46" xfId="3" applyFont="1" applyFill="1" applyBorder="1" applyAlignment="1">
      <alignment vertical="center"/>
    </xf>
    <xf numFmtId="165" fontId="6" fillId="44" borderId="46" xfId="3" applyNumberFormat="1" applyFont="1" applyFill="1" applyBorder="1" applyAlignment="1">
      <alignment vertical="center"/>
    </xf>
    <xf numFmtId="0" fontId="0" fillId="6" borderId="0" xfId="0" applyFill="1" applyAlignment="1">
      <alignment horizontal="center"/>
    </xf>
    <xf numFmtId="0" fontId="0" fillId="0" borderId="51" xfId="0" applyBorder="1" applyAlignment="1">
      <alignment horizontal="center" vertical="center"/>
    </xf>
    <xf numFmtId="9" fontId="0" fillId="0" borderId="19" xfId="0" applyNumberFormat="1" applyBorder="1" applyAlignment="1">
      <alignment horizontal="center" vertical="center"/>
    </xf>
    <xf numFmtId="9" fontId="0" fillId="0" borderId="28" xfId="0" applyNumberFormat="1" applyBorder="1" applyAlignment="1">
      <alignment horizontal="center" vertical="center"/>
    </xf>
    <xf numFmtId="2" fontId="0" fillId="6" borderId="0" xfId="0" applyNumberFormat="1" applyFill="1" applyAlignment="1">
      <alignment horizontal="center"/>
    </xf>
    <xf numFmtId="166" fontId="0" fillId="0" borderId="0" xfId="1" applyNumberFormat="1" applyFont="1" applyFill="1"/>
    <xf numFmtId="164" fontId="0" fillId="0" borderId="0" xfId="0" applyNumberFormat="1"/>
    <xf numFmtId="0" fontId="0" fillId="0" borderId="28" xfId="0" applyBorder="1" applyAlignment="1">
      <alignment horizontal="center" vertical="center"/>
    </xf>
    <xf numFmtId="0" fontId="0" fillId="0" borderId="19" xfId="0" applyBorder="1" applyAlignment="1">
      <alignment horizontal="center" vertical="center"/>
    </xf>
    <xf numFmtId="0" fontId="0" fillId="0" borderId="52" xfId="0" applyBorder="1" applyAlignment="1">
      <alignment horizontal="center" vertical="center"/>
    </xf>
    <xf numFmtId="14" fontId="28" fillId="0" borderId="3" xfId="0" applyNumberFormat="1" applyFont="1" applyBorder="1"/>
    <xf numFmtId="164" fontId="0" fillId="0" borderId="40" xfId="1" applyFont="1" applyFill="1" applyBorder="1"/>
    <xf numFmtId="0" fontId="9" fillId="4" borderId="0" xfId="3" applyFont="1" applyFill="1" applyAlignment="1">
      <alignment horizontal="centerContinuous" vertical="top"/>
    </xf>
    <xf numFmtId="0" fontId="9" fillId="45" borderId="2" xfId="3" applyFont="1" applyFill="1" applyBorder="1" applyAlignment="1">
      <alignment horizontal="centerContinuous" vertical="top"/>
    </xf>
    <xf numFmtId="0" fontId="9" fillId="45" borderId="3" xfId="3" applyFont="1" applyFill="1" applyBorder="1" applyAlignment="1">
      <alignment horizontal="centerContinuous" vertical="top"/>
    </xf>
    <xf numFmtId="0" fontId="11" fillId="45" borderId="6" xfId="3" applyFont="1" applyFill="1" applyBorder="1" applyAlignment="1">
      <alignment horizontal="center" vertical="top" wrapText="1"/>
    </xf>
    <xf numFmtId="0" fontId="11" fillId="45" borderId="7" xfId="3" applyFont="1" applyFill="1" applyBorder="1" applyAlignment="1">
      <alignment horizontal="center" vertical="top" wrapText="1"/>
    </xf>
    <xf numFmtId="0" fontId="6" fillId="45" borderId="0" xfId="3" applyFont="1" applyFill="1"/>
    <xf numFmtId="0" fontId="6" fillId="45" borderId="1" xfId="3" applyFont="1" applyFill="1" applyBorder="1" applyAlignment="1">
      <alignment vertical="top"/>
    </xf>
    <xf numFmtId="0" fontId="8" fillId="45" borderId="0" xfId="3" applyFont="1" applyFill="1" applyAlignment="1">
      <alignment vertical="top"/>
    </xf>
    <xf numFmtId="0" fontId="6" fillId="45" borderId="0" xfId="3" applyFont="1" applyFill="1" applyAlignment="1">
      <alignment vertical="top"/>
    </xf>
    <xf numFmtId="0" fontId="45" fillId="45" borderId="0" xfId="3" applyFont="1" applyFill="1" applyAlignment="1">
      <alignment vertical="top"/>
    </xf>
    <xf numFmtId="0" fontId="6" fillId="45" borderId="0" xfId="3" applyFont="1" applyFill="1" applyAlignment="1">
      <alignment horizontal="center"/>
    </xf>
    <xf numFmtId="9" fontId="46" fillId="0" borderId="10" xfId="3" applyNumberFormat="1" applyFont="1" applyBorder="1" applyAlignment="1">
      <alignment horizontal="center" vertical="top"/>
    </xf>
    <xf numFmtId="9" fontId="46" fillId="0" borderId="11" xfId="3" applyNumberFormat="1" applyFont="1" applyBorder="1" applyAlignment="1">
      <alignment horizontal="center" vertical="top"/>
    </xf>
    <xf numFmtId="9" fontId="46" fillId="0" borderId="12" xfId="3" applyNumberFormat="1" applyFont="1" applyBorder="1" applyAlignment="1">
      <alignment horizontal="center" vertical="top"/>
    </xf>
    <xf numFmtId="9" fontId="46" fillId="0" borderId="13" xfId="3" applyNumberFormat="1" applyFont="1" applyBorder="1" applyAlignment="1">
      <alignment horizontal="center" vertical="top"/>
    </xf>
    <xf numFmtId="0" fontId="47" fillId="46" borderId="0" xfId="0" applyFont="1" applyFill="1"/>
    <xf numFmtId="0" fontId="4" fillId="46" borderId="0" xfId="0" applyFont="1" applyFill="1"/>
    <xf numFmtId="166" fontId="0" fillId="40" borderId="0" xfId="1" applyNumberFormat="1" applyFont="1" applyFill="1"/>
    <xf numFmtId="0" fontId="44" fillId="0" borderId="0" xfId="3" applyFont="1"/>
    <xf numFmtId="9" fontId="44" fillId="0" borderId="0" xfId="3" applyNumberFormat="1" applyFont="1"/>
    <xf numFmtId="1" fontId="44" fillId="0" borderId="0" xfId="3" applyNumberFormat="1" applyFont="1"/>
    <xf numFmtId="2" fontId="44" fillId="0" borderId="0" xfId="3" applyNumberFormat="1" applyFont="1"/>
    <xf numFmtId="14" fontId="6" fillId="43" borderId="48" xfId="3" applyNumberFormat="1" applyFont="1" applyFill="1" applyBorder="1" applyAlignment="1">
      <alignment horizontal="center" vertical="center"/>
    </xf>
    <xf numFmtId="0" fontId="6" fillId="3" borderId="47" xfId="3" applyFont="1" applyFill="1" applyBorder="1" applyAlignment="1">
      <alignment horizontal="center" vertical="center"/>
    </xf>
    <xf numFmtId="9" fontId="6" fillId="3" borderId="46" xfId="3" applyNumberFormat="1" applyFont="1" applyFill="1" applyBorder="1" applyAlignment="1">
      <alignment vertical="center"/>
    </xf>
    <xf numFmtId="0" fontId="6" fillId="3" borderId="46" xfId="3" applyFont="1" applyFill="1" applyBorder="1" applyAlignment="1">
      <alignment vertical="center"/>
    </xf>
    <xf numFmtId="0" fontId="6" fillId="3" borderId="24" xfId="3" applyFont="1" applyFill="1" applyBorder="1" applyAlignment="1">
      <alignment horizontal="center" vertical="center"/>
    </xf>
    <xf numFmtId="0" fontId="6" fillId="47" borderId="17" xfId="3" applyFont="1" applyFill="1" applyBorder="1" applyAlignment="1">
      <alignment horizontal="center" vertical="center"/>
    </xf>
    <xf numFmtId="14" fontId="6" fillId="47" borderId="48" xfId="3" applyNumberFormat="1" applyFont="1" applyFill="1" applyBorder="1" applyAlignment="1">
      <alignment horizontal="center" vertical="center"/>
    </xf>
    <xf numFmtId="0" fontId="6" fillId="47" borderId="21" xfId="3" applyFont="1" applyFill="1" applyBorder="1" applyAlignment="1">
      <alignment horizontal="center" vertical="center"/>
    </xf>
    <xf numFmtId="0" fontId="6" fillId="3" borderId="18" xfId="3" applyFont="1" applyFill="1" applyBorder="1" applyAlignment="1">
      <alignment horizontal="center" vertical="center"/>
    </xf>
    <xf numFmtId="0" fontId="6" fillId="3" borderId="49" xfId="3" applyFont="1" applyFill="1" applyBorder="1" applyAlignment="1">
      <alignment horizontal="center" vertical="center"/>
    </xf>
    <xf numFmtId="0" fontId="6" fillId="3" borderId="22" xfId="3" applyFont="1" applyFill="1" applyBorder="1" applyAlignment="1">
      <alignment horizontal="center" vertical="center"/>
    </xf>
    <xf numFmtId="0" fontId="6" fillId="43" borderId="47" xfId="3" applyFont="1" applyFill="1" applyBorder="1" applyAlignment="1">
      <alignment horizontal="center" vertical="center"/>
    </xf>
    <xf numFmtId="9" fontId="6" fillId="43" borderId="46" xfId="3" applyNumberFormat="1" applyFont="1" applyFill="1" applyBorder="1" applyAlignment="1">
      <alignment vertical="center"/>
    </xf>
    <xf numFmtId="0" fontId="6" fillId="43" borderId="24" xfId="3" applyFont="1" applyFill="1" applyBorder="1" applyAlignment="1">
      <alignment horizontal="center" vertical="center"/>
    </xf>
    <xf numFmtId="0" fontId="9" fillId="45" borderId="0" xfId="3" applyFont="1" applyFill="1"/>
    <xf numFmtId="0" fontId="9" fillId="4" borderId="0" xfId="3" applyFont="1" applyFill="1" applyAlignment="1">
      <alignment horizontal="left" vertical="top"/>
    </xf>
    <xf numFmtId="0" fontId="4" fillId="7" borderId="54" xfId="0" applyFont="1" applyFill="1" applyBorder="1" applyAlignment="1">
      <alignment horizontal="center" vertical="center" wrapText="1"/>
    </xf>
    <xf numFmtId="0" fontId="4" fillId="2" borderId="26" xfId="0" applyFont="1" applyFill="1" applyBorder="1" applyAlignment="1">
      <alignment horizontal="center" vertical="center" wrapText="1"/>
    </xf>
    <xf numFmtId="169" fontId="0" fillId="0" borderId="0" xfId="0" applyNumberFormat="1"/>
    <xf numFmtId="166" fontId="0" fillId="0" borderId="0" xfId="0" applyNumberFormat="1"/>
    <xf numFmtId="16" fontId="4" fillId="46" borderId="0" xfId="0" applyNumberFormat="1" applyFont="1" applyFill="1"/>
    <xf numFmtId="0" fontId="4" fillId="46" borderId="0" xfId="0" quotePrefix="1" applyFont="1" applyFill="1" applyAlignment="1">
      <alignment horizontal="center"/>
    </xf>
    <xf numFmtId="0" fontId="4" fillId="46" borderId="0" xfId="0" applyFont="1" applyFill="1" applyAlignment="1">
      <alignment horizontal="left"/>
    </xf>
    <xf numFmtId="0" fontId="4" fillId="48" borderId="26" xfId="0" applyFont="1" applyFill="1" applyBorder="1" applyAlignment="1">
      <alignment horizontal="center" vertical="center" wrapText="1"/>
    </xf>
    <xf numFmtId="0" fontId="6" fillId="48" borderId="0" xfId="3" applyFont="1" applyFill="1" applyAlignment="1">
      <alignment vertical="top"/>
    </xf>
    <xf numFmtId="168" fontId="6" fillId="3" borderId="49" xfId="3" applyNumberFormat="1" applyFont="1" applyFill="1" applyBorder="1" applyAlignment="1">
      <alignment horizontal="center" vertical="center"/>
    </xf>
    <xf numFmtId="14" fontId="6" fillId="47" borderId="21" xfId="3" applyNumberFormat="1" applyFont="1" applyFill="1" applyBorder="1" applyAlignment="1">
      <alignment horizontal="center" vertical="center"/>
    </xf>
    <xf numFmtId="0" fontId="0" fillId="0" borderId="0" xfId="0" applyAlignment="1">
      <alignment wrapText="1"/>
    </xf>
    <xf numFmtId="0" fontId="0" fillId="0" borderId="55" xfId="0" applyBorder="1"/>
    <xf numFmtId="0" fontId="4" fillId="49" borderId="55" xfId="0" applyFont="1" applyFill="1" applyBorder="1" applyAlignment="1">
      <alignment wrapText="1"/>
    </xf>
    <xf numFmtId="2" fontId="0" fillId="0" borderId="55" xfId="0" applyNumberFormat="1" applyBorder="1"/>
    <xf numFmtId="1" fontId="0" fillId="0" borderId="55" xfId="0" applyNumberFormat="1" applyBorder="1"/>
    <xf numFmtId="9" fontId="6" fillId="43" borderId="24" xfId="2" applyFont="1" applyFill="1" applyBorder="1" applyAlignment="1">
      <alignment vertical="center"/>
    </xf>
    <xf numFmtId="0" fontId="6" fillId="3" borderId="56" xfId="3" applyFont="1" applyFill="1" applyBorder="1" applyAlignment="1">
      <alignment vertical="center"/>
    </xf>
    <xf numFmtId="170" fontId="0" fillId="0" borderId="55" xfId="0" applyNumberFormat="1" applyBorder="1"/>
    <xf numFmtId="170" fontId="0" fillId="0" borderId="0" xfId="0" applyNumberFormat="1"/>
    <xf numFmtId="169" fontId="0" fillId="40" borderId="0" xfId="0" applyNumberFormat="1" applyFill="1" applyAlignment="1">
      <alignment horizontal="center"/>
    </xf>
    <xf numFmtId="1" fontId="0" fillId="0" borderId="40" xfId="0" applyNumberFormat="1" applyBorder="1"/>
    <xf numFmtId="168" fontId="6" fillId="44" borderId="49" xfId="3" applyNumberFormat="1" applyFont="1" applyFill="1" applyBorder="1" applyAlignment="1">
      <alignment vertical="center"/>
    </xf>
    <xf numFmtId="0" fontId="0" fillId="40" borderId="57" xfId="0" applyFill="1" applyBorder="1" applyAlignment="1">
      <alignment horizontal="center" vertical="center"/>
    </xf>
    <xf numFmtId="0" fontId="0" fillId="41" borderId="59" xfId="0" applyFill="1" applyBorder="1" applyAlignment="1">
      <alignment horizontal="center" vertical="center"/>
    </xf>
    <xf numFmtId="0" fontId="0" fillId="42" borderId="59" xfId="0" applyFill="1" applyBorder="1" applyAlignment="1">
      <alignment horizontal="center" vertical="center"/>
    </xf>
    <xf numFmtId="0" fontId="0" fillId="42" borderId="61" xfId="0" applyFill="1" applyBorder="1" applyAlignment="1">
      <alignment horizontal="center" vertical="center"/>
    </xf>
    <xf numFmtId="14" fontId="0" fillId="0" borderId="0" xfId="0" applyNumberFormat="1" applyAlignment="1">
      <alignment horizontal="center" vertical="center"/>
    </xf>
    <xf numFmtId="164" fontId="6" fillId="6" borderId="0" xfId="1" applyFont="1" applyFill="1"/>
    <xf numFmtId="0" fontId="6" fillId="40" borderId="0" xfId="3" applyFont="1" applyFill="1"/>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2" fontId="0" fillId="0" borderId="0" xfId="0" applyNumberFormat="1" applyAlignment="1">
      <alignment horizontal="center" vertical="center"/>
    </xf>
    <xf numFmtId="9" fontId="12" fillId="0" borderId="0" xfId="3" applyNumberFormat="1" applyFont="1" applyAlignment="1">
      <alignment horizontal="center" vertical="top"/>
    </xf>
    <xf numFmtId="9" fontId="12" fillId="0" borderId="0" xfId="3" applyNumberFormat="1" applyFont="1" applyAlignment="1">
      <alignment horizontal="center" vertical="center"/>
    </xf>
    <xf numFmtId="2" fontId="6" fillId="40" borderId="0" xfId="3" applyNumberFormat="1" applyFont="1" applyFill="1"/>
    <xf numFmtId="9" fontId="4" fillId="8" borderId="26" xfId="2" applyFont="1" applyFill="1" applyBorder="1" applyAlignment="1">
      <alignment horizontal="center" vertical="center" wrapText="1"/>
    </xf>
    <xf numFmtId="0" fontId="0" fillId="0" borderId="16" xfId="0" applyBorder="1" applyAlignment="1">
      <alignment horizontal="center" vertical="top"/>
    </xf>
    <xf numFmtId="0" fontId="0" fillId="0" borderId="19" xfId="0" applyBorder="1" applyAlignment="1">
      <alignment horizontal="center" vertical="top"/>
    </xf>
    <xf numFmtId="170" fontId="0" fillId="42" borderId="62" xfId="1" applyNumberFormat="1" applyFont="1" applyFill="1" applyBorder="1" applyAlignment="1">
      <alignment horizontal="center" vertical="center"/>
    </xf>
    <xf numFmtId="168" fontId="0" fillId="42" borderId="60" xfId="1" applyNumberFormat="1" applyFont="1" applyFill="1" applyBorder="1" applyAlignment="1">
      <alignment horizontal="center" vertical="center"/>
    </xf>
    <xf numFmtId="164" fontId="0" fillId="40" borderId="40" xfId="1" applyFont="1" applyFill="1" applyBorder="1"/>
    <xf numFmtId="0" fontId="6" fillId="51" borderId="0" xfId="3" applyFont="1" applyFill="1"/>
    <xf numFmtId="0" fontId="51" fillId="43" borderId="0" xfId="0" applyFont="1" applyFill="1"/>
    <xf numFmtId="0" fontId="0" fillId="43" borderId="0" xfId="0" applyFill="1"/>
    <xf numFmtId="9" fontId="12" fillId="43" borderId="0" xfId="3" applyNumberFormat="1" applyFont="1" applyFill="1" applyAlignment="1">
      <alignment horizontal="center" vertical="top"/>
    </xf>
    <xf numFmtId="9" fontId="12" fillId="43" borderId="0" xfId="3" applyNumberFormat="1" applyFont="1" applyFill="1" applyAlignment="1">
      <alignment horizontal="center" vertical="center"/>
    </xf>
    <xf numFmtId="2" fontId="0" fillId="51" borderId="19" xfId="0" applyNumberFormat="1" applyFill="1" applyBorder="1" applyAlignment="1">
      <alignment vertical="center"/>
    </xf>
    <xf numFmtId="2" fontId="0" fillId="51" borderId="28" xfId="0" applyNumberFormat="1" applyFill="1" applyBorder="1" applyAlignment="1">
      <alignment vertical="center"/>
    </xf>
    <xf numFmtId="168" fontId="0" fillId="51" borderId="16" xfId="0" applyNumberFormat="1" applyFill="1" applyBorder="1" applyAlignment="1">
      <alignment horizontal="center" vertical="center"/>
    </xf>
    <xf numFmtId="168" fontId="0" fillId="51" borderId="19" xfId="0" applyNumberFormat="1" applyFill="1" applyBorder="1" applyAlignment="1">
      <alignment horizontal="center" vertical="center"/>
    </xf>
    <xf numFmtId="168" fontId="0" fillId="51" borderId="28" xfId="0" applyNumberFormat="1" applyFill="1" applyBorder="1" applyAlignment="1">
      <alignment horizontal="center" vertical="center"/>
    </xf>
    <xf numFmtId="168" fontId="0" fillId="0" borderId="0" xfId="0" applyNumberFormat="1" applyAlignment="1">
      <alignment horizontal="center"/>
    </xf>
    <xf numFmtId="174" fontId="0" fillId="0" borderId="0" xfId="1" applyNumberFormat="1" applyFont="1"/>
    <xf numFmtId="174" fontId="0" fillId="40" borderId="0" xfId="1" applyNumberFormat="1" applyFont="1" applyFill="1"/>
    <xf numFmtId="164" fontId="0" fillId="51" borderId="0" xfId="1" applyFont="1" applyFill="1"/>
    <xf numFmtId="14" fontId="0" fillId="0" borderId="0" xfId="1" applyNumberFormat="1" applyFont="1" applyAlignment="1">
      <alignment horizontal="center"/>
    </xf>
    <xf numFmtId="169" fontId="0" fillId="0" borderId="0" xfId="1" applyNumberFormat="1" applyFont="1" applyAlignment="1">
      <alignment horizontal="center"/>
    </xf>
    <xf numFmtId="9" fontId="0" fillId="51" borderId="19" xfId="0" applyNumberFormat="1" applyFill="1" applyBorder="1" applyAlignment="1">
      <alignment horizontal="center" vertical="center"/>
    </xf>
    <xf numFmtId="9" fontId="0" fillId="0" borderId="0" xfId="2" applyFont="1"/>
    <xf numFmtId="1" fontId="0" fillId="0" borderId="0" xfId="0" applyNumberFormat="1"/>
    <xf numFmtId="2" fontId="0" fillId="41" borderId="60" xfId="0" applyNumberFormat="1" applyFill="1" applyBorder="1" applyAlignment="1">
      <alignment horizontal="center" vertical="center"/>
    </xf>
    <xf numFmtId="2" fontId="0" fillId="42" borderId="60" xfId="0" applyNumberFormat="1" applyFill="1" applyBorder="1" applyAlignment="1">
      <alignment horizontal="center" vertical="center"/>
    </xf>
    <xf numFmtId="2" fontId="0" fillId="42" borderId="62" xfId="0" applyNumberFormat="1" applyFill="1" applyBorder="1" applyAlignment="1">
      <alignment horizontal="center" vertical="center"/>
    </xf>
    <xf numFmtId="2" fontId="0" fillId="42" borderId="62" xfId="1" applyNumberFormat="1" applyFont="1" applyFill="1" applyBorder="1" applyAlignment="1">
      <alignment horizontal="center" vertical="center"/>
    </xf>
    <xf numFmtId="0" fontId="6" fillId="50" borderId="0" xfId="3" applyFont="1" applyFill="1"/>
    <xf numFmtId="164" fontId="6" fillId="50" borderId="0" xfId="1" applyFont="1" applyFill="1"/>
    <xf numFmtId="14" fontId="0" fillId="43" borderId="0" xfId="0" applyNumberFormat="1" applyFill="1"/>
    <xf numFmtId="2" fontId="0" fillId="0" borderId="0" xfId="0" applyNumberFormat="1"/>
    <xf numFmtId="165" fontId="0" fillId="0" borderId="19" xfId="0" applyNumberFormat="1" applyBorder="1" applyAlignment="1">
      <alignment horizontal="center" vertical="center"/>
    </xf>
    <xf numFmtId="165" fontId="0" fillId="0" borderId="28" xfId="0" applyNumberFormat="1" applyBorder="1" applyAlignment="1">
      <alignment horizontal="center" vertical="center"/>
    </xf>
    <xf numFmtId="14" fontId="19" fillId="43" borderId="0" xfId="0" applyNumberFormat="1" applyFont="1" applyFill="1"/>
    <xf numFmtId="170" fontId="0" fillId="0" borderId="0" xfId="1" applyNumberFormat="1" applyFont="1" applyBorder="1" applyAlignment="1">
      <alignment horizontal="center" vertical="center"/>
    </xf>
    <xf numFmtId="2" fontId="0" fillId="0" borderId="40" xfId="0" applyNumberFormat="1" applyBorder="1"/>
    <xf numFmtId="0" fontId="17" fillId="0" borderId="0" xfId="149" applyFont="1"/>
    <xf numFmtId="0" fontId="52" fillId="0" borderId="0" xfId="0" applyFont="1"/>
    <xf numFmtId="170" fontId="44" fillId="0" borderId="0" xfId="3" applyNumberFormat="1" applyFont="1"/>
    <xf numFmtId="164" fontId="44" fillId="0" borderId="0" xfId="1" applyFont="1"/>
    <xf numFmtId="2" fontId="0" fillId="51" borderId="16" xfId="0" applyNumberFormat="1" applyFill="1" applyBorder="1" applyAlignment="1">
      <alignment horizontal="center" vertical="center"/>
    </xf>
    <xf numFmtId="2" fontId="0" fillId="51" borderId="19" xfId="0" applyNumberFormat="1" applyFill="1" applyBorder="1" applyAlignment="1">
      <alignment horizontal="center" vertical="center"/>
    </xf>
    <xf numFmtId="172" fontId="5" fillId="3" borderId="28" xfId="0" applyNumberFormat="1" applyFont="1" applyFill="1" applyBorder="1" applyAlignment="1">
      <alignment horizontal="center" vertical="center"/>
    </xf>
    <xf numFmtId="172" fontId="5" fillId="3" borderId="19" xfId="0" applyNumberFormat="1" applyFont="1" applyFill="1" applyBorder="1" applyAlignment="1">
      <alignment horizontal="center" vertical="center"/>
    </xf>
    <xf numFmtId="172" fontId="5" fillId="3" borderId="16" xfId="0" applyNumberFormat="1" applyFont="1" applyFill="1" applyBorder="1" applyAlignment="1">
      <alignment horizontal="center" vertical="center"/>
    </xf>
    <xf numFmtId="0" fontId="47" fillId="46" borderId="0" xfId="0" applyFont="1" applyFill="1" applyAlignment="1">
      <alignment vertical="center"/>
    </xf>
    <xf numFmtId="14" fontId="47" fillId="46" borderId="0" xfId="0" applyNumberFormat="1" applyFont="1" applyFill="1" applyAlignment="1">
      <alignment vertical="center"/>
    </xf>
    <xf numFmtId="0" fontId="54" fillId="46" borderId="0" xfId="0" applyFont="1" applyFill="1" applyAlignment="1">
      <alignment vertical="center"/>
    </xf>
    <xf numFmtId="0" fontId="51" fillId="0" borderId="0" xfId="0" applyFont="1"/>
    <xf numFmtId="168" fontId="44" fillId="0" borderId="0" xfId="3" applyNumberFormat="1" applyFont="1"/>
    <xf numFmtId="171" fontId="0" fillId="0" borderId="55" xfId="1" applyNumberFormat="1" applyFont="1" applyBorder="1"/>
    <xf numFmtId="171" fontId="0" fillId="0" borderId="0" xfId="1" applyNumberFormat="1" applyFont="1"/>
    <xf numFmtId="10" fontId="0" fillId="0" borderId="0" xfId="4" applyNumberFormat="1" applyFont="1"/>
    <xf numFmtId="9" fontId="0" fillId="44" borderId="19" xfId="0" applyNumberFormat="1" applyFill="1" applyBorder="1" applyAlignment="1">
      <alignment horizontal="center" vertical="center"/>
    </xf>
    <xf numFmtId="9" fontId="0" fillId="47" borderId="19" xfId="0" applyNumberFormat="1" applyFill="1" applyBorder="1" applyAlignment="1">
      <alignment horizontal="center" vertical="center"/>
    </xf>
    <xf numFmtId="0" fontId="0" fillId="0" borderId="28" xfId="0" applyBorder="1" applyAlignment="1">
      <alignment horizontal="center" vertical="top"/>
    </xf>
    <xf numFmtId="0" fontId="0" fillId="41" borderId="61" xfId="0" applyFill="1" applyBorder="1" applyAlignment="1">
      <alignment horizontal="center" vertical="center"/>
    </xf>
    <xf numFmtId="2" fontId="0" fillId="41" borderId="62" xfId="1" applyNumberFormat="1" applyFont="1" applyFill="1" applyBorder="1" applyAlignment="1">
      <alignment horizontal="center" vertical="center"/>
    </xf>
    <xf numFmtId="10" fontId="6" fillId="0" borderId="0" xfId="3" applyNumberFormat="1" applyFont="1"/>
    <xf numFmtId="10" fontId="0" fillId="0" borderId="19" xfId="0" applyNumberFormat="1" applyBorder="1" applyAlignment="1">
      <alignment horizontal="center" vertical="center"/>
    </xf>
    <xf numFmtId="0" fontId="39" fillId="0" borderId="0" xfId="0" applyFont="1"/>
    <xf numFmtId="168" fontId="0" fillId="0" borderId="40" xfId="0" applyNumberFormat="1" applyBorder="1"/>
    <xf numFmtId="168" fontId="0" fillId="0" borderId="40" xfId="1" applyNumberFormat="1" applyFont="1" applyFill="1" applyBorder="1"/>
    <xf numFmtId="168" fontId="0" fillId="0" borderId="42" xfId="0" applyNumberFormat="1" applyBorder="1"/>
    <xf numFmtId="168" fontId="0" fillId="0" borderId="0" xfId="0" applyNumberFormat="1"/>
    <xf numFmtId="168" fontId="0" fillId="0" borderId="25" xfId="0" applyNumberFormat="1" applyBorder="1"/>
    <xf numFmtId="168" fontId="4" fillId="8" borderId="26" xfId="0" applyNumberFormat="1" applyFont="1" applyFill="1" applyBorder="1" applyAlignment="1">
      <alignment horizontal="center" vertical="center" wrapText="1"/>
    </xf>
    <xf numFmtId="0" fontId="4" fillId="52" borderId="26" xfId="0" applyFont="1" applyFill="1" applyBorder="1" applyAlignment="1">
      <alignment horizontal="center" vertical="center" wrapText="1"/>
    </xf>
    <xf numFmtId="14" fontId="0" fillId="0" borderId="26" xfId="0" applyNumberFormat="1" applyBorder="1" applyAlignment="1">
      <alignment horizontal="center"/>
    </xf>
    <xf numFmtId="2" fontId="0" fillId="0" borderId="0" xfId="0" applyNumberFormat="1" applyAlignment="1">
      <alignment horizontal="center"/>
    </xf>
    <xf numFmtId="9" fontId="0" fillId="0" borderId="0" xfId="2" applyFont="1" applyFill="1"/>
    <xf numFmtId="9" fontId="0" fillId="0" borderId="0" xfId="4" applyFont="1" applyFill="1"/>
    <xf numFmtId="0" fontId="5" fillId="0" borderId="0" xfId="7" applyFont="1"/>
    <xf numFmtId="0" fontId="55" fillId="0" borderId="0" xfId="166"/>
    <xf numFmtId="22" fontId="0" fillId="0" borderId="0" xfId="0" applyNumberFormat="1"/>
    <xf numFmtId="175" fontId="0" fillId="0" borderId="19" xfId="0" applyNumberFormat="1" applyBorder="1" applyAlignment="1">
      <alignment horizontal="center" vertical="center"/>
    </xf>
    <xf numFmtId="0" fontId="9" fillId="4" borderId="55" xfId="3" applyFont="1" applyFill="1" applyBorder="1" applyAlignment="1">
      <alignment horizontal="centerContinuous" vertical="top"/>
    </xf>
    <xf numFmtId="1" fontId="9" fillId="45" borderId="2" xfId="3" applyNumberFormat="1" applyFont="1" applyFill="1" applyBorder="1" applyAlignment="1">
      <alignment horizontal="centerContinuous" vertical="top"/>
    </xf>
    <xf numFmtId="9" fontId="0" fillId="51" borderId="0" xfId="0" applyNumberFormat="1" applyFill="1"/>
    <xf numFmtId="9" fontId="0" fillId="40" borderId="0" xfId="0" applyNumberFormat="1" applyFill="1"/>
    <xf numFmtId="9" fontId="0" fillId="43" borderId="0" xfId="0" applyNumberFormat="1" applyFill="1"/>
    <xf numFmtId="1" fontId="9" fillId="4" borderId="65" xfId="3" applyNumberFormat="1" applyFont="1" applyFill="1" applyBorder="1" applyAlignment="1">
      <alignment horizontal="centerContinuous" vertical="top"/>
    </xf>
    <xf numFmtId="9" fontId="0" fillId="0" borderId="17" xfId="2" applyFont="1" applyBorder="1"/>
    <xf numFmtId="9" fontId="0" fillId="0" borderId="1" xfId="2" applyFont="1" applyBorder="1"/>
    <xf numFmtId="9" fontId="0" fillId="0" borderId="20" xfId="2" applyFont="1" applyBorder="1"/>
    <xf numFmtId="177" fontId="0" fillId="0" borderId="0" xfId="0" applyNumberFormat="1"/>
    <xf numFmtId="170" fontId="6" fillId="0" borderId="0" xfId="3" applyNumberFormat="1" applyFont="1" applyAlignment="1">
      <alignment vertical="top"/>
    </xf>
    <xf numFmtId="170" fontId="6" fillId="0" borderId="0" xfId="3" applyNumberFormat="1" applyFont="1"/>
    <xf numFmtId="10" fontId="0" fillId="0" borderId="18" xfId="2" applyNumberFormat="1" applyFont="1" applyBorder="1"/>
    <xf numFmtId="10" fontId="0" fillId="0" borderId="20" xfId="2" applyNumberFormat="1" applyFont="1" applyBorder="1"/>
    <xf numFmtId="10" fontId="0" fillId="0" borderId="0" xfId="2" applyNumberFormat="1" applyFont="1"/>
    <xf numFmtId="10" fontId="0" fillId="0" borderId="17" xfId="2" applyNumberFormat="1" applyFont="1" applyBorder="1"/>
    <xf numFmtId="10" fontId="0" fillId="0" borderId="1" xfId="2" applyNumberFormat="1" applyFont="1" applyBorder="1"/>
    <xf numFmtId="10" fontId="0" fillId="0" borderId="0" xfId="0" applyNumberFormat="1"/>
    <xf numFmtId="14" fontId="0" fillId="0" borderId="0" xfId="0" applyNumberFormat="1" applyAlignment="1">
      <alignment horizontal="center" wrapText="1"/>
    </xf>
    <xf numFmtId="0" fontId="57" fillId="0" borderId="0" xfId="0" applyFont="1"/>
    <xf numFmtId="0" fontId="57" fillId="0" borderId="66" xfId="0" applyFont="1" applyBorder="1"/>
    <xf numFmtId="176" fontId="57" fillId="0" borderId="67" xfId="0" applyNumberFormat="1" applyFont="1" applyBorder="1"/>
    <xf numFmtId="0" fontId="57" fillId="0" borderId="68" xfId="0" applyFont="1" applyBorder="1"/>
    <xf numFmtId="176" fontId="57" fillId="0" borderId="69" xfId="0" applyNumberFormat="1" applyFont="1" applyBorder="1"/>
    <xf numFmtId="0" fontId="57" fillId="0" borderId="70" xfId="0" applyFont="1" applyBorder="1"/>
    <xf numFmtId="2" fontId="0" fillId="40" borderId="58" xfId="0" applyNumberFormat="1" applyFill="1" applyBorder="1" applyAlignment="1" applyProtection="1">
      <alignment horizontal="center" vertical="center"/>
      <protection locked="0"/>
    </xf>
    <xf numFmtId="2" fontId="0" fillId="40" borderId="58" xfId="1" applyNumberFormat="1" applyFont="1" applyFill="1" applyBorder="1" applyAlignment="1" applyProtection="1">
      <alignment horizontal="center" vertical="center"/>
      <protection locked="0"/>
    </xf>
    <xf numFmtId="2" fontId="0" fillId="41" borderId="60" xfId="1" applyNumberFormat="1" applyFont="1" applyFill="1" applyBorder="1" applyAlignment="1" applyProtection="1">
      <alignment horizontal="center" vertical="center"/>
      <protection locked="0"/>
    </xf>
    <xf numFmtId="2" fontId="0" fillId="42" borderId="60" xfId="1" applyNumberFormat="1" applyFont="1" applyFill="1" applyBorder="1" applyAlignment="1" applyProtection="1">
      <alignment horizontal="center" vertical="center"/>
      <protection locked="0"/>
    </xf>
    <xf numFmtId="0" fontId="0" fillId="50" borderId="50" xfId="0" applyFill="1" applyBorder="1" applyAlignment="1" applyProtection="1">
      <alignment horizontal="center" vertical="center"/>
      <protection locked="0"/>
    </xf>
    <xf numFmtId="9" fontId="57" fillId="40" borderId="71" xfId="2" applyFont="1" applyFill="1" applyBorder="1" applyAlignment="1" applyProtection="1">
      <alignment horizontal="center" vertical="center"/>
      <protection locked="0"/>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3" fillId="0" borderId="0" xfId="0" applyFont="1" applyAlignment="1">
      <alignment horizontal="left"/>
    </xf>
    <xf numFmtId="0" fontId="0" fillId="0" borderId="63" xfId="0" applyBorder="1" applyAlignment="1">
      <alignment horizontal="center" vertical="center"/>
    </xf>
    <xf numFmtId="0" fontId="0" fillId="0" borderId="64" xfId="0" applyBorder="1" applyAlignment="1">
      <alignment horizontal="center" vertical="center"/>
    </xf>
    <xf numFmtId="170" fontId="0" fillId="0" borderId="16" xfId="0" applyNumberFormat="1" applyBorder="1" applyAlignment="1">
      <alignment horizontal="center" vertical="center"/>
    </xf>
    <xf numFmtId="170" fontId="0" fillId="0" borderId="28" xfId="0" applyNumberFormat="1" applyBorder="1" applyAlignment="1">
      <alignment horizontal="center" vertical="center"/>
    </xf>
    <xf numFmtId="14" fontId="0" fillId="0" borderId="16" xfId="0" applyNumberFormat="1" applyBorder="1" applyAlignment="1">
      <alignment horizontal="center" vertical="center"/>
    </xf>
    <xf numFmtId="14" fontId="0" fillId="0" borderId="28" xfId="0" applyNumberFormat="1" applyBorder="1" applyAlignment="1">
      <alignment horizontal="center" vertical="center"/>
    </xf>
    <xf numFmtId="170" fontId="0" fillId="51" borderId="16" xfId="1" applyNumberFormat="1" applyFont="1" applyFill="1" applyBorder="1" applyAlignment="1">
      <alignment horizontal="center" vertical="center"/>
    </xf>
    <xf numFmtId="170" fontId="0" fillId="51" borderId="28" xfId="1" applyNumberFormat="1" applyFont="1" applyFill="1" applyBorder="1" applyAlignment="1">
      <alignment horizontal="center" vertical="center"/>
    </xf>
    <xf numFmtId="14" fontId="0" fillId="0" borderId="19" xfId="0" applyNumberFormat="1" applyBorder="1" applyAlignment="1">
      <alignment horizontal="center" vertical="center"/>
    </xf>
    <xf numFmtId="170" fontId="0" fillId="51" borderId="19" xfId="1" applyNumberFormat="1" applyFont="1" applyFill="1" applyBorder="1" applyAlignment="1">
      <alignment horizontal="center" vertical="center"/>
    </xf>
    <xf numFmtId="0" fontId="4" fillId="7" borderId="29" xfId="0" applyFont="1" applyFill="1" applyBorder="1" applyAlignment="1">
      <alignment horizontal="center" vertical="center" wrapText="1"/>
    </xf>
    <xf numFmtId="0" fontId="4" fillId="7" borderId="30" xfId="0" applyFont="1" applyFill="1" applyBorder="1" applyAlignment="1">
      <alignment horizontal="center" vertical="center" wrapText="1"/>
    </xf>
    <xf numFmtId="170" fontId="0" fillId="0" borderId="19" xfId="0" applyNumberFormat="1" applyBorder="1" applyAlignment="1">
      <alignment horizontal="center" vertical="center"/>
    </xf>
    <xf numFmtId="0" fontId="0" fillId="0" borderId="53" xfId="0" applyBorder="1" applyAlignment="1">
      <alignment horizontal="center" vertical="center"/>
    </xf>
    <xf numFmtId="0" fontId="0" fillId="0" borderId="8" xfId="0" applyBorder="1" applyAlignment="1">
      <alignment horizontal="center" vertical="center"/>
    </xf>
    <xf numFmtId="0" fontId="10" fillId="0" borderId="2" xfId="3" applyFont="1" applyBorder="1" applyAlignment="1">
      <alignment horizontal="center" vertical="top" wrapText="1"/>
    </xf>
    <xf numFmtId="0" fontId="10" fillId="0" borderId="3" xfId="3" applyFont="1" applyBorder="1" applyAlignment="1">
      <alignment horizontal="center" vertical="top" wrapText="1"/>
    </xf>
    <xf numFmtId="0" fontId="10" fillId="0" borderId="4" xfId="3" applyFont="1" applyBorder="1" applyAlignment="1">
      <alignment horizontal="center" vertical="top" wrapText="1"/>
    </xf>
    <xf numFmtId="0" fontId="10" fillId="0" borderId="5" xfId="3" applyFont="1" applyBorder="1" applyAlignment="1">
      <alignment horizontal="center" vertical="top" wrapText="1"/>
    </xf>
    <xf numFmtId="0" fontId="10" fillId="0" borderId="8" xfId="3" applyFont="1" applyBorder="1" applyAlignment="1">
      <alignment horizontal="center" vertical="top" wrapText="1"/>
    </xf>
    <xf numFmtId="0" fontId="10" fillId="0" borderId="9" xfId="3" applyFont="1" applyBorder="1" applyAlignment="1">
      <alignment horizontal="center" vertical="top" wrapText="1"/>
    </xf>
    <xf numFmtId="0" fontId="10" fillId="0" borderId="14" xfId="3" applyFont="1" applyBorder="1" applyAlignment="1">
      <alignment horizontal="center" vertical="top" wrapText="1"/>
    </xf>
    <xf numFmtId="0" fontId="10" fillId="0" borderId="15" xfId="3" applyFont="1" applyBorder="1" applyAlignment="1">
      <alignment horizontal="center" vertical="top" wrapText="1"/>
    </xf>
    <xf numFmtId="0" fontId="2" fillId="8" borderId="27" xfId="0" applyFont="1" applyFill="1" applyBorder="1" applyAlignment="1">
      <alignment horizontal="center" vertical="center" wrapText="1"/>
    </xf>
    <xf numFmtId="0" fontId="2" fillId="2" borderId="27" xfId="0" applyFont="1" applyFill="1" applyBorder="1" applyAlignment="1">
      <alignment horizontal="center" vertical="center" wrapText="1"/>
    </xf>
  </cellXfs>
  <cellStyles count="173">
    <cellStyle name="=C:\WINNT35\SYSTEM32\COMMAND.COM" xfId="12" xr:uid="{00000000-0005-0000-0000-000000000000}"/>
    <cellStyle name="=C:\WINNT35\SYSTEM32\COMMAND.COM 2" xfId="27" xr:uid="{00000000-0005-0000-0000-000001000000}"/>
    <cellStyle name="=C:\WINNT35\SYSTEM32\COMMAND.COM 2 2" xfId="28" xr:uid="{00000000-0005-0000-0000-000002000000}"/>
    <cellStyle name="20 % - Accent1" xfId="124" builtinId="30" customBuiltin="1"/>
    <cellStyle name="20 % - Accent2" xfId="127" builtinId="34" customBuiltin="1"/>
    <cellStyle name="20 % - Accent3" xfId="130" builtinId="38" customBuiltin="1"/>
    <cellStyle name="20 % - Accent4" xfId="133" builtinId="42" customBuiltin="1"/>
    <cellStyle name="20 % - Accent5" xfId="136" builtinId="46" customBuiltin="1"/>
    <cellStyle name="20 % - Accent6" xfId="139" builtinId="50" customBuiltin="1"/>
    <cellStyle name="40 % - Accent1" xfId="125" builtinId="31" customBuiltin="1"/>
    <cellStyle name="40 % - Accent2" xfId="128" builtinId="35" customBuiltin="1"/>
    <cellStyle name="40 % - Accent3" xfId="131" builtinId="39" customBuiltin="1"/>
    <cellStyle name="40 % - Accent4" xfId="134" builtinId="43" customBuiltin="1"/>
    <cellStyle name="40 % - Accent5" xfId="137" builtinId="47" customBuiltin="1"/>
    <cellStyle name="40 % - Accent6" xfId="140" builtinId="51" customBuiltin="1"/>
    <cellStyle name="60 % - Accent1" xfId="156" builtinId="32" customBuiltin="1"/>
    <cellStyle name="60 % - Accent1 2" xfId="142" xr:uid="{00000000-0005-0000-0000-00000F000000}"/>
    <cellStyle name="60 % - Accent2" xfId="157" builtinId="36" customBuiltin="1"/>
    <cellStyle name="60 % - Accent2 2" xfId="143" xr:uid="{00000000-0005-0000-0000-000010000000}"/>
    <cellStyle name="60 % - Accent3" xfId="158" builtinId="40" customBuiltin="1"/>
    <cellStyle name="60 % - Accent3 2" xfId="144" xr:uid="{00000000-0005-0000-0000-000011000000}"/>
    <cellStyle name="60 % - Accent4" xfId="159" builtinId="44" customBuiltin="1"/>
    <cellStyle name="60 % - Accent4 2" xfId="145" xr:uid="{00000000-0005-0000-0000-000012000000}"/>
    <cellStyle name="60 % - Accent5" xfId="160" builtinId="48" customBuiltin="1"/>
    <cellStyle name="60 % - Accent5 2" xfId="146" xr:uid="{00000000-0005-0000-0000-000013000000}"/>
    <cellStyle name="60 % - Accent6" xfId="161" builtinId="52" customBuiltin="1"/>
    <cellStyle name="60 % - Accent6 2" xfId="147" xr:uid="{00000000-0005-0000-0000-000014000000}"/>
    <cellStyle name="Accent1" xfId="123" builtinId="29" customBuiltin="1"/>
    <cellStyle name="Accent2" xfId="126" builtinId="33" customBuiltin="1"/>
    <cellStyle name="Accent3" xfId="129" builtinId="37" customBuiltin="1"/>
    <cellStyle name="Accent4" xfId="132" builtinId="41" customBuiltin="1"/>
    <cellStyle name="Accent5" xfId="135" builtinId="45" customBuiltin="1"/>
    <cellStyle name="Accent6" xfId="138" builtinId="49" customBuiltin="1"/>
    <cellStyle name="Avertissement" xfId="119" builtinId="11" customBuiltin="1"/>
    <cellStyle name="Calcul" xfId="116" builtinId="22" customBuiltin="1"/>
    <cellStyle name="Cellule liée" xfId="117" builtinId="24" customBuiltin="1"/>
    <cellStyle name="Entrée" xfId="114" builtinId="20" customBuiltin="1"/>
    <cellStyle name="Insatisfaisant" xfId="113" builtinId="27" customBuiltin="1"/>
    <cellStyle name="Lien hypertexte" xfId="166" builtinId="8"/>
    <cellStyle name="Milliers" xfId="1" builtinId="3"/>
    <cellStyle name="Milliers 2" xfId="6" xr:uid="{00000000-0005-0000-0000-000022000000}"/>
    <cellStyle name="Milliers 2 2" xfId="24" xr:uid="{00000000-0005-0000-0000-000023000000}"/>
    <cellStyle name="Milliers 3" xfId="33" xr:uid="{00000000-0005-0000-0000-000024000000}"/>
    <cellStyle name="Milliers 3 2" xfId="52" xr:uid="{00000000-0005-0000-0000-000025000000}"/>
    <cellStyle name="Milliers 3 3" xfId="69" xr:uid="{00000000-0005-0000-0000-000026000000}"/>
    <cellStyle name="Milliers 3 4" xfId="85" xr:uid="{00000000-0005-0000-0000-000027000000}"/>
    <cellStyle name="Milliers 3 5" xfId="102" xr:uid="{00000000-0005-0000-0000-000028000000}"/>
    <cellStyle name="Milliers 4" xfId="36" xr:uid="{00000000-0005-0000-0000-000029000000}"/>
    <cellStyle name="Milliers 4 2" xfId="55" xr:uid="{00000000-0005-0000-0000-00002A000000}"/>
    <cellStyle name="Milliers 4 3" xfId="72" xr:uid="{00000000-0005-0000-0000-00002B000000}"/>
    <cellStyle name="Milliers 4 4" xfId="88" xr:uid="{00000000-0005-0000-0000-00002C000000}"/>
    <cellStyle name="Milliers 4 5" xfId="105" xr:uid="{00000000-0005-0000-0000-00002D000000}"/>
    <cellStyle name="Milliers 5" xfId="151" xr:uid="{1B6FF1AD-7EC2-408D-82A9-E30E8AF9C978}"/>
    <cellStyle name="Monétaire 2" xfId="39" xr:uid="{00000000-0005-0000-0000-00002E000000}"/>
    <cellStyle name="Monétaire 3" xfId="153" xr:uid="{0932EAB9-A60A-4254-9BCE-F3D4993C70FB}"/>
    <cellStyle name="Monétaire 3 2" xfId="163" xr:uid="{E3DCA3D4-69A7-4EA1-B32E-141C04D132A4}"/>
    <cellStyle name="Monétaire 3 2 2" xfId="170" xr:uid="{AEF9D486-4D10-41AC-A9F2-8F5531DFC3E9}"/>
    <cellStyle name="Monétaire 3 3" xfId="165" xr:uid="{E6073130-18C5-4B4F-A8B3-AEB0BD048829}"/>
    <cellStyle name="Monétaire 3 3 2" xfId="172" xr:uid="{31B00C0C-4532-405A-9152-6786289F9FD7}"/>
    <cellStyle name="Monétaire 3 4" xfId="169" xr:uid="{8EE2A0EB-425C-414D-BEE7-D302564C8795}"/>
    <cellStyle name="Neutre" xfId="155" builtinId="28" customBuiltin="1"/>
    <cellStyle name="Neutre 2" xfId="141" xr:uid="{00000000-0005-0000-0000-00002F000000}"/>
    <cellStyle name="Normal" xfId="0" builtinId="0"/>
    <cellStyle name="Normal 10" xfId="56" xr:uid="{00000000-0005-0000-0000-000031000000}"/>
    <cellStyle name="Normal 11" xfId="73" xr:uid="{00000000-0005-0000-0000-000032000000}"/>
    <cellStyle name="Normal 12" xfId="90" xr:uid="{00000000-0005-0000-0000-000033000000}"/>
    <cellStyle name="Normal 13" xfId="7" xr:uid="{00000000-0005-0000-0000-000034000000}"/>
    <cellStyle name="Normal 13 2" xfId="149" xr:uid="{8C1EBC3F-70D2-49D7-B2D9-2BB04E36D28B}"/>
    <cellStyle name="Normal 14" xfId="150" xr:uid="{4F85A0E9-2C26-4EF2-BC83-5D52871D9C75}"/>
    <cellStyle name="Normal 14 2" xfId="167" xr:uid="{A8C32C3E-95A2-4DFB-BDA6-5AD1E5BC1108}"/>
    <cellStyle name="Normal 14 3 10" xfId="154" xr:uid="{FC30ACCD-2AEC-49E8-8931-E3845D1611CC}"/>
    <cellStyle name="Normal 15" xfId="152" xr:uid="{1D42F4B4-6198-42C6-BF67-7A43A413AD6F}"/>
    <cellStyle name="Normal 15 2" xfId="168" xr:uid="{B788A9A5-003C-486B-AF8E-8728E1E4A502}"/>
    <cellStyle name="Normal 16" xfId="162" xr:uid="{E9B8ED44-20CC-4E7B-B268-3A0A6D55348D}"/>
    <cellStyle name="Normal 17" xfId="164" xr:uid="{54290671-C12D-45E4-94BF-805D6E089668}"/>
    <cellStyle name="Normal 17 2" xfId="171" xr:uid="{FF3B8A23-983D-470E-A25D-6D9E76E17A00}"/>
    <cellStyle name="Normal 2" xfId="3" xr:uid="{00000000-0005-0000-0000-000035000000}"/>
    <cellStyle name="Normal 2 2" xfId="10" xr:uid="{00000000-0005-0000-0000-000036000000}"/>
    <cellStyle name="Normal 2 3" xfId="29" xr:uid="{00000000-0005-0000-0000-000037000000}"/>
    <cellStyle name="Normal 2 3 2" xfId="31" xr:uid="{00000000-0005-0000-0000-000038000000}"/>
    <cellStyle name="Normal 2 4" xfId="23" xr:uid="{00000000-0005-0000-0000-000039000000}"/>
    <cellStyle name="Normal 2 5" xfId="41" xr:uid="{00000000-0005-0000-0000-00003A000000}"/>
    <cellStyle name="Normal 2 5 2" xfId="58" xr:uid="{00000000-0005-0000-0000-00003B000000}"/>
    <cellStyle name="Normal 2 5 3" xfId="74" xr:uid="{00000000-0005-0000-0000-00003C000000}"/>
    <cellStyle name="Normal 2 5 4" xfId="91" xr:uid="{00000000-0005-0000-0000-00003D000000}"/>
    <cellStyle name="Normal 2 6" xfId="8" xr:uid="{00000000-0005-0000-0000-00003E000000}"/>
    <cellStyle name="Normal 3" xfId="5" xr:uid="{00000000-0005-0000-0000-00003F000000}"/>
    <cellStyle name="Normal 3 2" xfId="19" xr:uid="{00000000-0005-0000-0000-000040000000}"/>
    <cellStyle name="Normal 3 2 2" xfId="48" xr:uid="{00000000-0005-0000-0000-000041000000}"/>
    <cellStyle name="Normal 3 2 3" xfId="65" xr:uid="{00000000-0005-0000-0000-000042000000}"/>
    <cellStyle name="Normal 3 2 4" xfId="81" xr:uid="{00000000-0005-0000-0000-000043000000}"/>
    <cellStyle name="Normal 3 2 5" xfId="98" xr:uid="{00000000-0005-0000-0000-000044000000}"/>
    <cellStyle name="Normal 3 3" xfId="44" xr:uid="{00000000-0005-0000-0000-000045000000}"/>
    <cellStyle name="Normal 3 4" xfId="61" xr:uid="{00000000-0005-0000-0000-000046000000}"/>
    <cellStyle name="Normal 3 5" xfId="77" xr:uid="{00000000-0005-0000-0000-000047000000}"/>
    <cellStyle name="Normal 3 6" xfId="94" xr:uid="{00000000-0005-0000-0000-000048000000}"/>
    <cellStyle name="Normal 3 7" xfId="13" xr:uid="{00000000-0005-0000-0000-000049000000}"/>
    <cellStyle name="Normal 3 8" xfId="148" xr:uid="{57998920-BE16-4EF3-8455-F889E503E4DE}"/>
    <cellStyle name="Normal 4" xfId="15" xr:uid="{00000000-0005-0000-0000-00004A000000}"/>
    <cellStyle name="Normal 4 2" xfId="16" xr:uid="{00000000-0005-0000-0000-00004B000000}"/>
    <cellStyle name="Normal 5" xfId="9" xr:uid="{00000000-0005-0000-0000-00004C000000}"/>
    <cellStyle name="Normal 5 2" xfId="42" xr:uid="{00000000-0005-0000-0000-00004D000000}"/>
    <cellStyle name="Normal 5 3" xfId="59" xr:uid="{00000000-0005-0000-0000-00004E000000}"/>
    <cellStyle name="Normal 5 4" xfId="75" xr:uid="{00000000-0005-0000-0000-00004F000000}"/>
    <cellStyle name="Normal 5 5" xfId="92" xr:uid="{00000000-0005-0000-0000-000050000000}"/>
    <cellStyle name="Normal 6" xfId="17" xr:uid="{00000000-0005-0000-0000-000051000000}"/>
    <cellStyle name="Normal 6 2" xfId="46" xr:uid="{00000000-0005-0000-0000-000052000000}"/>
    <cellStyle name="Normal 6 3" xfId="63" xr:uid="{00000000-0005-0000-0000-000053000000}"/>
    <cellStyle name="Normal 6 4" xfId="79" xr:uid="{00000000-0005-0000-0000-000054000000}"/>
    <cellStyle name="Normal 6 5" xfId="96" xr:uid="{00000000-0005-0000-0000-000055000000}"/>
    <cellStyle name="Normal 7" xfId="21" xr:uid="{00000000-0005-0000-0000-000056000000}"/>
    <cellStyle name="Normal 7 2" xfId="50" xr:uid="{00000000-0005-0000-0000-000057000000}"/>
    <cellStyle name="Normal 7 3" xfId="67" xr:uid="{00000000-0005-0000-0000-000058000000}"/>
    <cellStyle name="Normal 7 4" xfId="83" xr:uid="{00000000-0005-0000-0000-000059000000}"/>
    <cellStyle name="Normal 7 5" xfId="100" xr:uid="{00000000-0005-0000-0000-00005A000000}"/>
    <cellStyle name="Normal 8" xfId="34" xr:uid="{00000000-0005-0000-0000-00005B000000}"/>
    <cellStyle name="Normal 8 2" xfId="53" xr:uid="{00000000-0005-0000-0000-00005C000000}"/>
    <cellStyle name="Normal 8 3" xfId="70" xr:uid="{00000000-0005-0000-0000-00005D000000}"/>
    <cellStyle name="Normal 8 4" xfId="86" xr:uid="{00000000-0005-0000-0000-00005E000000}"/>
    <cellStyle name="Normal 8 5" xfId="103" xr:uid="{00000000-0005-0000-0000-00005F000000}"/>
    <cellStyle name="Normal 9" xfId="37" xr:uid="{00000000-0005-0000-0000-000060000000}"/>
    <cellStyle name="Note" xfId="120" builtinId="10" customBuiltin="1"/>
    <cellStyle name="Pourcentage" xfId="2" builtinId="5"/>
    <cellStyle name="Pourcentage 10" xfId="89" xr:uid="{00000000-0005-0000-0000-000062000000}"/>
    <cellStyle name="Pourcentage 11" xfId="106" xr:uid="{00000000-0005-0000-0000-000063000000}"/>
    <cellStyle name="Pourcentage 2" xfId="4" xr:uid="{00000000-0005-0000-0000-000064000000}"/>
    <cellStyle name="Pourcentage 2 2" xfId="20" xr:uid="{00000000-0005-0000-0000-000065000000}"/>
    <cellStyle name="Pourcentage 2 2 2" xfId="32" xr:uid="{00000000-0005-0000-0000-000066000000}"/>
    <cellStyle name="Pourcentage 2 2 3" xfId="30" xr:uid="{00000000-0005-0000-0000-000067000000}"/>
    <cellStyle name="Pourcentage 2 2 4" xfId="49" xr:uid="{00000000-0005-0000-0000-000068000000}"/>
    <cellStyle name="Pourcentage 2 2 5" xfId="66" xr:uid="{00000000-0005-0000-0000-000069000000}"/>
    <cellStyle name="Pourcentage 2 2 6" xfId="82" xr:uid="{00000000-0005-0000-0000-00006A000000}"/>
    <cellStyle name="Pourcentage 2 2 7" xfId="99" xr:uid="{00000000-0005-0000-0000-00006B000000}"/>
    <cellStyle name="Pourcentage 2 3" xfId="22" xr:uid="{00000000-0005-0000-0000-00006C000000}"/>
    <cellStyle name="Pourcentage 2 4" xfId="45" xr:uid="{00000000-0005-0000-0000-00006D000000}"/>
    <cellStyle name="Pourcentage 2 5" xfId="62" xr:uid="{00000000-0005-0000-0000-00006E000000}"/>
    <cellStyle name="Pourcentage 2 6" xfId="78" xr:uid="{00000000-0005-0000-0000-00006F000000}"/>
    <cellStyle name="Pourcentage 2 7" xfId="95" xr:uid="{00000000-0005-0000-0000-000070000000}"/>
    <cellStyle name="Pourcentage 2 8" xfId="14" xr:uid="{00000000-0005-0000-0000-000071000000}"/>
    <cellStyle name="Pourcentage 3" xfId="11" xr:uid="{00000000-0005-0000-0000-000072000000}"/>
    <cellStyle name="Pourcentage 3 2" xfId="26" xr:uid="{00000000-0005-0000-0000-000073000000}"/>
    <cellStyle name="Pourcentage 3 3" xfId="43" xr:uid="{00000000-0005-0000-0000-000074000000}"/>
    <cellStyle name="Pourcentage 3 4" xfId="60" xr:uid="{00000000-0005-0000-0000-000075000000}"/>
    <cellStyle name="Pourcentage 3 5" xfId="76" xr:uid="{00000000-0005-0000-0000-000076000000}"/>
    <cellStyle name="Pourcentage 3 6" xfId="93" xr:uid="{00000000-0005-0000-0000-000077000000}"/>
    <cellStyle name="Pourcentage 4" xfId="18" xr:uid="{00000000-0005-0000-0000-000078000000}"/>
    <cellStyle name="Pourcentage 4 2" xfId="47" xr:uid="{00000000-0005-0000-0000-000079000000}"/>
    <cellStyle name="Pourcentage 4 3" xfId="64" xr:uid="{00000000-0005-0000-0000-00007A000000}"/>
    <cellStyle name="Pourcentage 4 4" xfId="80" xr:uid="{00000000-0005-0000-0000-00007B000000}"/>
    <cellStyle name="Pourcentage 4 5" xfId="97" xr:uid="{00000000-0005-0000-0000-00007C000000}"/>
    <cellStyle name="Pourcentage 5" xfId="25" xr:uid="{00000000-0005-0000-0000-00007D000000}"/>
    <cellStyle name="Pourcentage 5 2" xfId="51" xr:uid="{00000000-0005-0000-0000-00007E000000}"/>
    <cellStyle name="Pourcentage 5 3" xfId="68" xr:uid="{00000000-0005-0000-0000-00007F000000}"/>
    <cellStyle name="Pourcentage 5 4" xfId="84" xr:uid="{00000000-0005-0000-0000-000080000000}"/>
    <cellStyle name="Pourcentage 5 5" xfId="101" xr:uid="{00000000-0005-0000-0000-000081000000}"/>
    <cellStyle name="Pourcentage 6" xfId="35" xr:uid="{00000000-0005-0000-0000-000082000000}"/>
    <cellStyle name="Pourcentage 6 2" xfId="54" xr:uid="{00000000-0005-0000-0000-000083000000}"/>
    <cellStyle name="Pourcentage 6 3" xfId="71" xr:uid="{00000000-0005-0000-0000-000084000000}"/>
    <cellStyle name="Pourcentage 6 4" xfId="87" xr:uid="{00000000-0005-0000-0000-000085000000}"/>
    <cellStyle name="Pourcentage 6 5" xfId="104" xr:uid="{00000000-0005-0000-0000-000086000000}"/>
    <cellStyle name="Pourcentage 7" xfId="40" xr:uid="{00000000-0005-0000-0000-000087000000}"/>
    <cellStyle name="Pourcentage 8" xfId="38" xr:uid="{00000000-0005-0000-0000-000088000000}"/>
    <cellStyle name="Pourcentage 9" xfId="57" xr:uid="{00000000-0005-0000-0000-000089000000}"/>
    <cellStyle name="Satisfaisant" xfId="112" builtinId="26" customBuiltin="1"/>
    <cellStyle name="Sortie" xfId="115" builtinId="21" customBuiltin="1"/>
    <cellStyle name="Texte explicatif" xfId="121" builtinId="53" customBuiltin="1"/>
    <cellStyle name="Titre" xfId="107" builtinId="15" customBuiltin="1"/>
    <cellStyle name="Titre 1" xfId="108" builtinId="16" customBuiltin="1"/>
    <cellStyle name="Titre 2" xfId="109" builtinId="17" customBuiltin="1"/>
    <cellStyle name="Titre 3" xfId="110" builtinId="18" customBuiltin="1"/>
    <cellStyle name="Titre 4" xfId="111" builtinId="19" customBuiltin="1"/>
    <cellStyle name="Total" xfId="122" builtinId="25" customBuiltin="1"/>
    <cellStyle name="Vérification" xfId="118" builtinId="23" customBuiltin="1"/>
  </cellStyles>
  <dxfs count="25">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fill>
        <patternFill>
          <bgColor theme="5" tint="-0.24994659260841701"/>
        </patternFill>
      </fill>
    </dxf>
  </dxfs>
  <tableStyles count="0" defaultTableStyle="TableStyleMedium2" defaultPivotStyle="PivotStyleLight16"/>
  <colors>
    <mruColors>
      <color rgb="FF71A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a:t>
            </a:r>
            <a:r>
              <a:rPr lang="fr-FR" baseline="0"/>
              <a:t> Atlantique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Serene_A_I!$G$41:$G$141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0.995</c:v>
                </c:pt>
                <c:pt idx="52">
                  <c:v>0.98999999999999988</c:v>
                </c:pt>
                <c:pt idx="53">
                  <c:v>0.98499999999999999</c:v>
                </c:pt>
                <c:pt idx="54">
                  <c:v>0.98</c:v>
                </c:pt>
                <c:pt idx="55">
                  <c:v>0.97499999999999998</c:v>
                </c:pt>
                <c:pt idx="56">
                  <c:v>0.96999999999999986</c:v>
                </c:pt>
                <c:pt idx="57">
                  <c:v>0.96500000000000019</c:v>
                </c:pt>
                <c:pt idx="58">
                  <c:v>0.96</c:v>
                </c:pt>
                <c:pt idx="59">
                  <c:v>0.95500000000000007</c:v>
                </c:pt>
                <c:pt idx="60">
                  <c:v>0.95000000000000007</c:v>
                </c:pt>
                <c:pt idx="61">
                  <c:v>0.94500000000000017</c:v>
                </c:pt>
                <c:pt idx="62">
                  <c:v>0.94</c:v>
                </c:pt>
                <c:pt idx="63">
                  <c:v>0.93500000000000005</c:v>
                </c:pt>
                <c:pt idx="64">
                  <c:v>0.92999999999999983</c:v>
                </c:pt>
                <c:pt idx="65">
                  <c:v>0.92499999999999993</c:v>
                </c:pt>
                <c:pt idx="66">
                  <c:v>0.91999999999999993</c:v>
                </c:pt>
                <c:pt idx="67">
                  <c:v>0.91500000000000004</c:v>
                </c:pt>
                <c:pt idx="68">
                  <c:v>0.90999999999999981</c:v>
                </c:pt>
                <c:pt idx="69">
                  <c:v>0.90500000000000014</c:v>
                </c:pt>
                <c:pt idx="70">
                  <c:v>0.9</c:v>
                </c:pt>
                <c:pt idx="71">
                  <c:v>0.89500000000000002</c:v>
                </c:pt>
                <c:pt idx="72">
                  <c:v>0.89</c:v>
                </c:pt>
                <c:pt idx="73">
                  <c:v>0.88500000000000012</c:v>
                </c:pt>
                <c:pt idx="74">
                  <c:v>0.88</c:v>
                </c:pt>
                <c:pt idx="75">
                  <c:v>0.875</c:v>
                </c:pt>
                <c:pt idx="76">
                  <c:v>0.87</c:v>
                </c:pt>
                <c:pt idx="77">
                  <c:v>0.86499999999999988</c:v>
                </c:pt>
                <c:pt idx="78">
                  <c:v>0.86</c:v>
                </c:pt>
                <c:pt idx="79">
                  <c:v>0.85499999999999998</c:v>
                </c:pt>
                <c:pt idx="80">
                  <c:v>0.84999999999999976</c:v>
                </c:pt>
                <c:pt idx="81">
                  <c:v>0.8474999999999997</c:v>
                </c:pt>
                <c:pt idx="82">
                  <c:v>0.84499999999999975</c:v>
                </c:pt>
                <c:pt idx="83">
                  <c:v>0.8424999999999998</c:v>
                </c:pt>
                <c:pt idx="84">
                  <c:v>0.84</c:v>
                </c:pt>
                <c:pt idx="85">
                  <c:v>0.83749999999999991</c:v>
                </c:pt>
                <c:pt idx="86">
                  <c:v>0.83499999999999996</c:v>
                </c:pt>
                <c:pt idx="87">
                  <c:v>0.83250000000000002</c:v>
                </c:pt>
                <c:pt idx="88">
                  <c:v>0.83</c:v>
                </c:pt>
                <c:pt idx="89">
                  <c:v>0.82750000000000001</c:v>
                </c:pt>
                <c:pt idx="90">
                  <c:v>0.82499999999999984</c:v>
                </c:pt>
                <c:pt idx="91">
                  <c:v>0.8224999999999999</c:v>
                </c:pt>
                <c:pt idx="92">
                  <c:v>0.81999999999999984</c:v>
                </c:pt>
                <c:pt idx="93">
                  <c:v>0.81749999999999989</c:v>
                </c:pt>
                <c:pt idx="94">
                  <c:v>0.81499999999999995</c:v>
                </c:pt>
                <c:pt idx="95">
                  <c:v>0.81249999999999989</c:v>
                </c:pt>
                <c:pt idx="96">
                  <c:v>0.80999999999999994</c:v>
                </c:pt>
                <c:pt idx="97">
                  <c:v>0.80749999999999977</c:v>
                </c:pt>
                <c:pt idx="98">
                  <c:v>0.80499999999999983</c:v>
                </c:pt>
                <c:pt idx="99">
                  <c:v>0.80249999999999988</c:v>
                </c:pt>
                <c:pt idx="100">
                  <c:v>0.79999999999999993</c:v>
                </c:pt>
              </c:numCache>
            </c:numRef>
          </c:yVal>
          <c:smooth val="0"/>
          <c:extLst>
            <c:ext xmlns:c16="http://schemas.microsoft.com/office/drawing/2014/chart" uri="{C3380CC4-5D6E-409C-BE32-E72D297353CC}">
              <c16:uniqueId val="{00000000-6522-4494-82C5-AC988B92A125}"/>
            </c:ext>
          </c:extLst>
        </c:ser>
        <c:ser>
          <c:idx val="1"/>
          <c:order val="1"/>
          <c:tx>
            <c:v>Soutirage</c:v>
          </c:tx>
          <c:spPr>
            <a:ln w="19050" cap="rnd">
              <a:solidFill>
                <a:schemeClr val="accent2"/>
              </a:solidFill>
              <a:round/>
            </a:ln>
            <a:effectLst/>
          </c:spPr>
          <c:marker>
            <c:symbol val="none"/>
          </c:marker>
          <c:xVal>
            <c:numRef>
              <c:f>Serene_A_W!$G$32:$G$132</c:f>
              <c:numCache>
                <c:formatCode>0.0%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Serene_A_W!$A$32:$A$132</c:f>
              <c:numCache>
                <c:formatCode>0%</c:formatCode>
                <c:ptCount val="101"/>
                <c:pt idx="0">
                  <c:v>0.18</c:v>
                </c:pt>
                <c:pt idx="1">
                  <c:v>0.18350000000000002</c:v>
                </c:pt>
                <c:pt idx="2">
                  <c:v>0.18699999999999997</c:v>
                </c:pt>
                <c:pt idx="3">
                  <c:v>0.1905</c:v>
                </c:pt>
                <c:pt idx="4">
                  <c:v>0.19400000000000001</c:v>
                </c:pt>
                <c:pt idx="5">
                  <c:v>0.19750000000000001</c:v>
                </c:pt>
                <c:pt idx="6">
                  <c:v>0.20100000000000001</c:v>
                </c:pt>
                <c:pt idx="7">
                  <c:v>0.20449999999999999</c:v>
                </c:pt>
                <c:pt idx="8">
                  <c:v>0.20799999999999999</c:v>
                </c:pt>
                <c:pt idx="9">
                  <c:v>0.21149999999999999</c:v>
                </c:pt>
                <c:pt idx="10">
                  <c:v>0.21500000000000005</c:v>
                </c:pt>
                <c:pt idx="11">
                  <c:v>0.2185</c:v>
                </c:pt>
                <c:pt idx="12">
                  <c:v>0.222</c:v>
                </c:pt>
                <c:pt idx="13">
                  <c:v>0.22550000000000001</c:v>
                </c:pt>
                <c:pt idx="14">
                  <c:v>0.22900000000000001</c:v>
                </c:pt>
                <c:pt idx="15">
                  <c:v>0.23249999999999998</c:v>
                </c:pt>
                <c:pt idx="16">
                  <c:v>0.23599999999999999</c:v>
                </c:pt>
                <c:pt idx="17">
                  <c:v>0.23949999999999999</c:v>
                </c:pt>
                <c:pt idx="18">
                  <c:v>0.24300000000000002</c:v>
                </c:pt>
                <c:pt idx="19">
                  <c:v>0.2465</c:v>
                </c:pt>
                <c:pt idx="20">
                  <c:v>0.24999999999999994</c:v>
                </c:pt>
                <c:pt idx="21">
                  <c:v>0.26333333333333325</c:v>
                </c:pt>
                <c:pt idx="22">
                  <c:v>0.27666666666666656</c:v>
                </c:pt>
                <c:pt idx="23">
                  <c:v>0.28999999999999992</c:v>
                </c:pt>
                <c:pt idx="24">
                  <c:v>0.30333333333333323</c:v>
                </c:pt>
                <c:pt idx="25">
                  <c:v>0.3166666666666666</c:v>
                </c:pt>
                <c:pt idx="26">
                  <c:v>0.32999999999999996</c:v>
                </c:pt>
                <c:pt idx="27">
                  <c:v>0.34333333333333332</c:v>
                </c:pt>
                <c:pt idx="28">
                  <c:v>0.35666666666666663</c:v>
                </c:pt>
                <c:pt idx="29">
                  <c:v>0.37</c:v>
                </c:pt>
                <c:pt idx="30">
                  <c:v>0.38333333333333325</c:v>
                </c:pt>
                <c:pt idx="31">
                  <c:v>0.39666666666666661</c:v>
                </c:pt>
                <c:pt idx="32">
                  <c:v>0.41</c:v>
                </c:pt>
                <c:pt idx="33">
                  <c:v>0.42333333333333334</c:v>
                </c:pt>
                <c:pt idx="34">
                  <c:v>0.43666666666666665</c:v>
                </c:pt>
                <c:pt idx="35">
                  <c:v>0.4499999999999999</c:v>
                </c:pt>
                <c:pt idx="36">
                  <c:v>0.45749999999999996</c:v>
                </c:pt>
                <c:pt idx="37">
                  <c:v>0.46499999999999997</c:v>
                </c:pt>
                <c:pt idx="38">
                  <c:v>0.47250000000000003</c:v>
                </c:pt>
                <c:pt idx="39">
                  <c:v>0.48</c:v>
                </c:pt>
                <c:pt idx="40">
                  <c:v>0.48750000000000004</c:v>
                </c:pt>
                <c:pt idx="41">
                  <c:v>0.495</c:v>
                </c:pt>
                <c:pt idx="42">
                  <c:v>0.50249999999999995</c:v>
                </c:pt>
                <c:pt idx="43">
                  <c:v>0.51</c:v>
                </c:pt>
                <c:pt idx="44">
                  <c:v>0.51749999999999996</c:v>
                </c:pt>
                <c:pt idx="45">
                  <c:v>0.52499999999999991</c:v>
                </c:pt>
                <c:pt idx="46">
                  <c:v>0.53249999999999997</c:v>
                </c:pt>
                <c:pt idx="47">
                  <c:v>0.53999999999999992</c:v>
                </c:pt>
                <c:pt idx="48">
                  <c:v>0.54749999999999988</c:v>
                </c:pt>
                <c:pt idx="49">
                  <c:v>0.55499999999999994</c:v>
                </c:pt>
                <c:pt idx="50">
                  <c:v>0.5625</c:v>
                </c:pt>
                <c:pt idx="51">
                  <c:v>0.56999999999999995</c:v>
                </c:pt>
                <c:pt idx="52">
                  <c:v>0.57750000000000001</c:v>
                </c:pt>
                <c:pt idx="53">
                  <c:v>0.58500000000000008</c:v>
                </c:pt>
                <c:pt idx="54">
                  <c:v>0.59250000000000003</c:v>
                </c:pt>
                <c:pt idx="55">
                  <c:v>0.6</c:v>
                </c:pt>
                <c:pt idx="56">
                  <c:v>0.60749999999999993</c:v>
                </c:pt>
                <c:pt idx="57">
                  <c:v>0.61499999999999999</c:v>
                </c:pt>
                <c:pt idx="58">
                  <c:v>0.62249999999999983</c:v>
                </c:pt>
                <c:pt idx="59">
                  <c:v>0.62999999999999989</c:v>
                </c:pt>
                <c:pt idx="60">
                  <c:v>0.63749999999999996</c:v>
                </c:pt>
                <c:pt idx="61">
                  <c:v>0.64500000000000013</c:v>
                </c:pt>
                <c:pt idx="62">
                  <c:v>0.65249999999999986</c:v>
                </c:pt>
                <c:pt idx="63">
                  <c:v>0.65999999999999992</c:v>
                </c:pt>
                <c:pt idx="64">
                  <c:v>0.66749999999999998</c:v>
                </c:pt>
                <c:pt idx="65">
                  <c:v>0.67500000000000016</c:v>
                </c:pt>
                <c:pt idx="66">
                  <c:v>0.6825</c:v>
                </c:pt>
                <c:pt idx="67">
                  <c:v>0.69</c:v>
                </c:pt>
                <c:pt idx="68">
                  <c:v>0.69750000000000001</c:v>
                </c:pt>
                <c:pt idx="69">
                  <c:v>0.70499999999999985</c:v>
                </c:pt>
                <c:pt idx="70">
                  <c:v>0.7124999999999998</c:v>
                </c:pt>
                <c:pt idx="71">
                  <c:v>0.72</c:v>
                </c:pt>
                <c:pt idx="72">
                  <c:v>0.72750000000000015</c:v>
                </c:pt>
                <c:pt idx="73">
                  <c:v>0.73499999999999988</c:v>
                </c:pt>
                <c:pt idx="74">
                  <c:v>0.74249999999999994</c:v>
                </c:pt>
                <c:pt idx="75">
                  <c:v>0.75</c:v>
                </c:pt>
                <c:pt idx="76">
                  <c:v>0.76</c:v>
                </c:pt>
                <c:pt idx="77">
                  <c:v>0.77</c:v>
                </c:pt>
                <c:pt idx="78">
                  <c:v>0.78000000000000014</c:v>
                </c:pt>
                <c:pt idx="79">
                  <c:v>0.79</c:v>
                </c:pt>
                <c:pt idx="80">
                  <c:v>0.8</c:v>
                </c:pt>
                <c:pt idx="81">
                  <c:v>0.81000000000000016</c:v>
                </c:pt>
                <c:pt idx="82">
                  <c:v>0.82</c:v>
                </c:pt>
                <c:pt idx="83">
                  <c:v>0.83000000000000007</c:v>
                </c:pt>
                <c:pt idx="84">
                  <c:v>0.83999999999999986</c:v>
                </c:pt>
                <c:pt idx="85">
                  <c:v>0.85</c:v>
                </c:pt>
                <c:pt idx="86">
                  <c:v>0.86000000000000021</c:v>
                </c:pt>
                <c:pt idx="87">
                  <c:v>0.87</c:v>
                </c:pt>
                <c:pt idx="88">
                  <c:v>0.88000000000000012</c:v>
                </c:pt>
                <c:pt idx="89">
                  <c:v>0.8899999999999999</c:v>
                </c:pt>
                <c:pt idx="90">
                  <c:v>0.9</c:v>
                </c:pt>
                <c:pt idx="91">
                  <c:v>0.91000000000000014</c:v>
                </c:pt>
                <c:pt idx="92">
                  <c:v>0.91999999999999993</c:v>
                </c:pt>
                <c:pt idx="93">
                  <c:v>0.93</c:v>
                </c:pt>
                <c:pt idx="94">
                  <c:v>0.94000000000000006</c:v>
                </c:pt>
                <c:pt idx="95">
                  <c:v>0.95</c:v>
                </c:pt>
                <c:pt idx="96">
                  <c:v>0.96</c:v>
                </c:pt>
                <c:pt idx="97">
                  <c:v>0.97</c:v>
                </c:pt>
                <c:pt idx="98">
                  <c:v>0.98000000000000009</c:v>
                </c:pt>
                <c:pt idx="99">
                  <c:v>0.99</c:v>
                </c:pt>
                <c:pt idx="100">
                  <c:v>1</c:v>
                </c:pt>
              </c:numCache>
            </c:numRef>
          </c:yVal>
          <c:smooth val="0"/>
          <c:extLst>
            <c:ext xmlns:c16="http://schemas.microsoft.com/office/drawing/2014/chart" uri="{C3380CC4-5D6E-409C-BE32-E72D297353CC}">
              <c16:uniqueId val="{00000001-6522-4494-82C5-AC988B92A125}"/>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8B5C-49CF-806D-6CB34EEE5406}"/>
            </c:ext>
          </c:extLst>
        </c:ser>
        <c:ser>
          <c:idx val="7"/>
          <c:order val="1"/>
          <c:tx>
            <c:strRef>
              <c:f>'Nord-Est_I'!$B$16</c:f>
              <c:strCache>
                <c:ptCount val="1"/>
                <c:pt idx="0">
                  <c:v>Minimum stock level (TWh)</c:v>
                </c:pt>
              </c:strCache>
            </c:strRef>
          </c:tx>
          <c:spPr>
            <a:ln w="25400">
              <a:solidFill>
                <a:schemeClr val="tx2"/>
              </a:solidFill>
            </a:ln>
          </c:spPr>
          <c:marker>
            <c:symbol val="none"/>
          </c:marker>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8B5C-49CF-806D-6CB34EEE5406}"/>
            </c:ext>
          </c:extLst>
        </c:ser>
        <c:ser>
          <c:idx val="8"/>
          <c:order val="2"/>
          <c:tx>
            <c:strRef>
              <c:f>'Nord-Est_I'!$F$11:$I$11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'Nord-Est_I'!$F$17:$F$231</c:f>
              <c:numCache>
                <c:formatCode>_-* #\ ##0.0\ _€_-;\-* #\ ##0.0\ _€_-;_-* "-"??\ _€_-;_-@_-</c:formatCode>
                <c:ptCount val="215"/>
                <c:pt idx="0">
                  <c:v>5.6249999999999994E-2</c:v>
                </c:pt>
                <c:pt idx="1">
                  <c:v>0.11249999999999999</c:v>
                </c:pt>
                <c:pt idx="2">
                  <c:v>0.16874999999999998</c:v>
                </c:pt>
                <c:pt idx="3">
                  <c:v>0.22499999999999998</c:v>
                </c:pt>
                <c:pt idx="4">
                  <c:v>0.28125</c:v>
                </c:pt>
                <c:pt idx="5">
                  <c:v>0.33750000000000002</c:v>
                </c:pt>
                <c:pt idx="6">
                  <c:v>0.39374999999999999</c:v>
                </c:pt>
                <c:pt idx="7">
                  <c:v>0.44999999999999996</c:v>
                </c:pt>
                <c:pt idx="8">
                  <c:v>0.50624999999999998</c:v>
                </c:pt>
                <c:pt idx="9">
                  <c:v>0.5625</c:v>
                </c:pt>
                <c:pt idx="10">
                  <c:v>0.61875000000000002</c:v>
                </c:pt>
                <c:pt idx="11">
                  <c:v>0.67500000000000004</c:v>
                </c:pt>
                <c:pt idx="12">
                  <c:v>0.73125000000000007</c:v>
                </c:pt>
                <c:pt idx="13">
                  <c:v>0.78750000000000009</c:v>
                </c:pt>
                <c:pt idx="14">
                  <c:v>0.84375000000000011</c:v>
                </c:pt>
                <c:pt idx="15">
                  <c:v>0.90000000000000013</c:v>
                </c:pt>
                <c:pt idx="16">
                  <c:v>0.95625000000000016</c:v>
                </c:pt>
                <c:pt idx="17">
                  <c:v>1.0125000000000002</c:v>
                </c:pt>
                <c:pt idx="18">
                  <c:v>1.0687500000000001</c:v>
                </c:pt>
                <c:pt idx="19">
                  <c:v>1.125</c:v>
                </c:pt>
                <c:pt idx="20">
                  <c:v>1.1812499999999999</c:v>
                </c:pt>
                <c:pt idx="21">
                  <c:v>1.2374999999999998</c:v>
                </c:pt>
                <c:pt idx="22">
                  <c:v>1.2937499999999997</c:v>
                </c:pt>
                <c:pt idx="23">
                  <c:v>1.3499999999999996</c:v>
                </c:pt>
                <c:pt idx="24">
                  <c:v>1.4062499999999996</c:v>
                </c:pt>
                <c:pt idx="25">
                  <c:v>1.4624999999999995</c:v>
                </c:pt>
                <c:pt idx="26">
                  <c:v>1.5749999999999995</c:v>
                </c:pt>
                <c:pt idx="27">
                  <c:v>1.6874999999999996</c:v>
                </c:pt>
                <c:pt idx="28">
                  <c:v>1.7999999999999996</c:v>
                </c:pt>
                <c:pt idx="29">
                  <c:v>1.9124999999999996</c:v>
                </c:pt>
                <c:pt idx="30">
                  <c:v>2.0249999999999999</c:v>
                </c:pt>
                <c:pt idx="31">
                  <c:v>2.1375000000000002</c:v>
                </c:pt>
                <c:pt idx="32">
                  <c:v>2.2500000000000004</c:v>
                </c:pt>
                <c:pt idx="33">
                  <c:v>2.3625000000000003</c:v>
                </c:pt>
                <c:pt idx="34">
                  <c:v>2.4750000000000005</c:v>
                </c:pt>
                <c:pt idx="35">
                  <c:v>2.5875000000000008</c:v>
                </c:pt>
                <c:pt idx="36">
                  <c:v>2.7000000000000011</c:v>
                </c:pt>
                <c:pt idx="37">
                  <c:v>2.8125000000000009</c:v>
                </c:pt>
                <c:pt idx="38">
                  <c:v>2.9250000000000012</c:v>
                </c:pt>
                <c:pt idx="39">
                  <c:v>3.0375000000000014</c:v>
                </c:pt>
                <c:pt idx="40">
                  <c:v>3.1500000000000017</c:v>
                </c:pt>
                <c:pt idx="41">
                  <c:v>3.2625000000000015</c:v>
                </c:pt>
                <c:pt idx="42">
                  <c:v>3.3812500000000014</c:v>
                </c:pt>
                <c:pt idx="43">
                  <c:v>3.5000000000000013</c:v>
                </c:pt>
                <c:pt idx="44">
                  <c:v>3.6187500000000012</c:v>
                </c:pt>
                <c:pt idx="45">
                  <c:v>3.7375000000000012</c:v>
                </c:pt>
                <c:pt idx="46">
                  <c:v>3.8562500000000011</c:v>
                </c:pt>
                <c:pt idx="47">
                  <c:v>3.975000000000001</c:v>
                </c:pt>
                <c:pt idx="48">
                  <c:v>4.0937500000000009</c:v>
                </c:pt>
                <c:pt idx="49">
                  <c:v>4.2125000000000012</c:v>
                </c:pt>
                <c:pt idx="50">
                  <c:v>4.3312500000000016</c:v>
                </c:pt>
                <c:pt idx="51">
                  <c:v>4.450000000000002</c:v>
                </c:pt>
                <c:pt idx="52">
                  <c:v>4.5687500000000023</c:v>
                </c:pt>
                <c:pt idx="53">
                  <c:v>4.6875000000000027</c:v>
                </c:pt>
                <c:pt idx="54">
                  <c:v>4.7937500000000028</c:v>
                </c:pt>
                <c:pt idx="55">
                  <c:v>4.900000000000003</c:v>
                </c:pt>
                <c:pt idx="56">
                  <c:v>5.0062500000000032</c:v>
                </c:pt>
                <c:pt idx="57">
                  <c:v>5.1125000000000034</c:v>
                </c:pt>
                <c:pt idx="58">
                  <c:v>5.2187500000000036</c:v>
                </c:pt>
                <c:pt idx="59">
                  <c:v>5.3250000000000037</c:v>
                </c:pt>
                <c:pt idx="60">
                  <c:v>5.4312500000000039</c:v>
                </c:pt>
                <c:pt idx="61">
                  <c:v>5.5437500000000037</c:v>
                </c:pt>
                <c:pt idx="62">
                  <c:v>5.6562500000000036</c:v>
                </c:pt>
                <c:pt idx="63">
                  <c:v>5.7687500000000034</c:v>
                </c:pt>
                <c:pt idx="64">
                  <c:v>5.8812500000000032</c:v>
                </c:pt>
                <c:pt idx="65">
                  <c:v>5.993750000000003</c:v>
                </c:pt>
                <c:pt idx="66">
                  <c:v>6.1062500000000028</c:v>
                </c:pt>
                <c:pt idx="67">
                  <c:v>6.2187500000000027</c:v>
                </c:pt>
                <c:pt idx="68">
                  <c:v>6.3312500000000025</c:v>
                </c:pt>
                <c:pt idx="69">
                  <c:v>6.4437500000000023</c:v>
                </c:pt>
                <c:pt idx="70">
                  <c:v>6.5562500000000021</c:v>
                </c:pt>
                <c:pt idx="71">
                  <c:v>6.668750000000002</c:v>
                </c:pt>
                <c:pt idx="72">
                  <c:v>6.7812500000000018</c:v>
                </c:pt>
                <c:pt idx="73">
                  <c:v>6.8937500000000016</c:v>
                </c:pt>
                <c:pt idx="74">
                  <c:v>7.0062500000000014</c:v>
                </c:pt>
                <c:pt idx="75">
                  <c:v>7.1187500000000012</c:v>
                </c:pt>
                <c:pt idx="76">
                  <c:v>7.2312500000000011</c:v>
                </c:pt>
                <c:pt idx="77">
                  <c:v>7.3437500000000009</c:v>
                </c:pt>
                <c:pt idx="78">
                  <c:v>7.4562500000000007</c:v>
                </c:pt>
                <c:pt idx="79">
                  <c:v>7.5687500000000005</c:v>
                </c:pt>
                <c:pt idx="80">
                  <c:v>7.6812500000000004</c:v>
                </c:pt>
                <c:pt idx="81">
                  <c:v>7.7937500000000002</c:v>
                </c:pt>
                <c:pt idx="82">
                  <c:v>7.90625</c:v>
                </c:pt>
                <c:pt idx="83">
                  <c:v>8.0187500000000007</c:v>
                </c:pt>
                <c:pt idx="84">
                  <c:v>8.1312500000000014</c:v>
                </c:pt>
                <c:pt idx="85">
                  <c:v>8.2437500000000021</c:v>
                </c:pt>
                <c:pt idx="86">
                  <c:v>8.3562500000000028</c:v>
                </c:pt>
                <c:pt idx="87">
                  <c:v>8.4687500000000036</c:v>
                </c:pt>
                <c:pt idx="88">
                  <c:v>8.5812500000000043</c:v>
                </c:pt>
                <c:pt idx="89">
                  <c:v>8.693750000000005</c:v>
                </c:pt>
                <c:pt idx="90">
                  <c:v>8.8062500000000057</c:v>
                </c:pt>
                <c:pt idx="91">
                  <c:v>8.8687500000000057</c:v>
                </c:pt>
                <c:pt idx="92">
                  <c:v>8.9312500000000057</c:v>
                </c:pt>
                <c:pt idx="93">
                  <c:v>8.9937500000000057</c:v>
                </c:pt>
                <c:pt idx="94">
                  <c:v>9.0562500000000057</c:v>
                </c:pt>
                <c:pt idx="95">
                  <c:v>9.1187500000000057</c:v>
                </c:pt>
                <c:pt idx="96">
                  <c:v>9.2437500000000057</c:v>
                </c:pt>
                <c:pt idx="97">
                  <c:v>9.3687500000000057</c:v>
                </c:pt>
                <c:pt idx="98">
                  <c:v>9.4937500000000057</c:v>
                </c:pt>
                <c:pt idx="99">
                  <c:v>9.6187500000000057</c:v>
                </c:pt>
                <c:pt idx="100">
                  <c:v>9.7437500000000057</c:v>
                </c:pt>
                <c:pt idx="101">
                  <c:v>9.8687500000000057</c:v>
                </c:pt>
                <c:pt idx="102">
                  <c:v>9.9937500000000057</c:v>
                </c:pt>
                <c:pt idx="103">
                  <c:v>10.118750000000006</c:v>
                </c:pt>
                <c:pt idx="104">
                  <c:v>10.243750000000006</c:v>
                </c:pt>
                <c:pt idx="105">
                  <c:v>10.368750000000006</c:v>
                </c:pt>
                <c:pt idx="106">
                  <c:v>10.493750000000006</c:v>
                </c:pt>
                <c:pt idx="107">
                  <c:v>10.618750000000006</c:v>
                </c:pt>
                <c:pt idx="108">
                  <c:v>10.743750000000006</c:v>
                </c:pt>
                <c:pt idx="109">
                  <c:v>10.868750000000006</c:v>
                </c:pt>
                <c:pt idx="110">
                  <c:v>10.993750000000006</c:v>
                </c:pt>
                <c:pt idx="111">
                  <c:v>11.118750000000006</c:v>
                </c:pt>
                <c:pt idx="112">
                  <c:v>11.243750000000006</c:v>
                </c:pt>
                <c:pt idx="113">
                  <c:v>11.368750000000006</c:v>
                </c:pt>
                <c:pt idx="114">
                  <c:v>11.491770000000006</c:v>
                </c:pt>
                <c:pt idx="115">
                  <c:v>11.612740000000006</c:v>
                </c:pt>
                <c:pt idx="116">
                  <c:v>11.731695000000006</c:v>
                </c:pt>
                <c:pt idx="117">
                  <c:v>11.848667500000005</c:v>
                </c:pt>
                <c:pt idx="118">
                  <c:v>11.963690000000005</c:v>
                </c:pt>
                <c:pt idx="119">
                  <c:v>12.076795000000006</c:v>
                </c:pt>
                <c:pt idx="120">
                  <c:v>12.188015000000005</c:v>
                </c:pt>
                <c:pt idx="121">
                  <c:v>12.297382500000005</c:v>
                </c:pt>
                <c:pt idx="122">
                  <c:v>12.388793625000005</c:v>
                </c:pt>
                <c:pt idx="123">
                  <c:v>12.478910625000005</c:v>
                </c:pt>
                <c:pt idx="124">
                  <c:v>12.567750500000004</c:v>
                </c:pt>
                <c:pt idx="125">
                  <c:v>12.655332375000004</c:v>
                </c:pt>
                <c:pt idx="126">
                  <c:v>12.741673250000003</c:v>
                </c:pt>
                <c:pt idx="127">
                  <c:v>12.826792250000004</c:v>
                </c:pt>
                <c:pt idx="128">
                  <c:v>12.911429583333337</c:v>
                </c:pt>
                <c:pt idx="129">
                  <c:v>12.99566741666667</c:v>
                </c:pt>
                <c:pt idx="130">
                  <c:v>13.079507166666669</c:v>
                </c:pt>
                <c:pt idx="131">
                  <c:v>13.162950958333337</c:v>
                </c:pt>
                <c:pt idx="132">
                  <c:v>13.24600091666667</c:v>
                </c:pt>
                <c:pt idx="133">
                  <c:v>13.328658458333337</c:v>
                </c:pt>
                <c:pt idx="134">
                  <c:v>13.410925708333336</c:v>
                </c:pt>
                <c:pt idx="135">
                  <c:v>13.49280479166667</c:v>
                </c:pt>
                <c:pt idx="136">
                  <c:v>13.574297125000003</c:v>
                </c:pt>
                <c:pt idx="137">
                  <c:v>13.655404833333336</c:v>
                </c:pt>
                <c:pt idx="138">
                  <c:v>13.736129333333336</c:v>
                </c:pt>
                <c:pt idx="139">
                  <c:v>13.816472750000003</c:v>
                </c:pt>
                <c:pt idx="140">
                  <c:v>13.896436500000002</c:v>
                </c:pt>
                <c:pt idx="141">
                  <c:v>13.976022708333335</c:v>
                </c:pt>
                <c:pt idx="142">
                  <c:v>14.055233500000002</c:v>
                </c:pt>
                <c:pt idx="143">
                  <c:v>14.134069583333336</c:v>
                </c:pt>
                <c:pt idx="144">
                  <c:v>14.212533791666669</c:v>
                </c:pt>
                <c:pt idx="145">
                  <c:v>14.25</c:v>
                </c:pt>
                <c:pt idx="146">
                  <c:v>14.25</c:v>
                </c:pt>
                <c:pt idx="147">
                  <c:v>14.25</c:v>
                </c:pt>
                <c:pt idx="148">
                  <c:v>14.25</c:v>
                </c:pt>
                <c:pt idx="149">
                  <c:v>14.25</c:v>
                </c:pt>
                <c:pt idx="150">
                  <c:v>14.25</c:v>
                </c:pt>
                <c:pt idx="151">
                  <c:v>14.25</c:v>
                </c:pt>
                <c:pt idx="152">
                  <c:v>14.25</c:v>
                </c:pt>
                <c:pt idx="153">
                  <c:v>14.327916666666667</c:v>
                </c:pt>
                <c:pt idx="154">
                  <c:v>14.37353375</c:v>
                </c:pt>
                <c:pt idx="155">
                  <c:v>14.419023750000001</c:v>
                </c:pt>
                <c:pt idx="156">
                  <c:v>14.464387500000001</c:v>
                </c:pt>
                <c:pt idx="157">
                  <c:v>14.509625416666667</c:v>
                </c:pt>
                <c:pt idx="158">
                  <c:v>14.5547375</c:v>
                </c:pt>
                <c:pt idx="159">
                  <c:v>14.599724166666666</c:v>
                </c:pt>
                <c:pt idx="160">
                  <c:v>14.64458625</c:v>
                </c:pt>
                <c:pt idx="161">
                  <c:v>14.689323333333332</c:v>
                </c:pt>
                <c:pt idx="162">
                  <c:v>14.733936249999999</c:v>
                </c:pt>
                <c:pt idx="163">
                  <c:v>14.778425416666666</c:v>
                </c:pt>
                <c:pt idx="164">
                  <c:v>14.822790833333332</c:v>
                </c:pt>
                <c:pt idx="165">
                  <c:v>14.867032916666666</c:v>
                </c:pt>
                <c:pt idx="166">
                  <c:v>14.911152083333333</c:v>
                </c:pt>
                <c:pt idx="167">
                  <c:v>14.955148749999999</c:v>
                </c:pt>
                <c:pt idx="168">
                  <c:v>14.999023333333334</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8B5C-49CF-806D-6CB34EEE5406}"/>
            </c:ext>
          </c:extLst>
        </c:ser>
        <c:ser>
          <c:idx val="2"/>
          <c:order val="3"/>
          <c:tx>
            <c:strRef>
              <c:f>'Nord-Est_I'!$L$11:$O$11</c:f>
              <c:strCache>
                <c:ptCount val="1"/>
                <c:pt idx="0">
                  <c:v>With Storengy and GRTgaz maintenance (probable case - CPRTt)</c:v>
                </c:pt>
              </c:strCache>
            </c:strRef>
          </c:tx>
          <c:spPr>
            <a:ln w="28575">
              <a:solidFill>
                <a:schemeClr val="tx2"/>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'Nord-Est_I'!$L$17:$L$231</c:f>
              <c:numCache>
                <c:formatCode>_-* #\ ##0.0\ _€_-;\-* #\ ##0.0\ _€_-;_-* "-"??\ _€_-;_-@_-</c:formatCode>
                <c:ptCount val="215"/>
                <c:pt idx="0">
                  <c:v>5.6249999999999994E-2</c:v>
                </c:pt>
                <c:pt idx="1">
                  <c:v>0.11249999999999999</c:v>
                </c:pt>
                <c:pt idx="2">
                  <c:v>0.16874999999999998</c:v>
                </c:pt>
                <c:pt idx="3">
                  <c:v>0.22499999999999998</c:v>
                </c:pt>
                <c:pt idx="4">
                  <c:v>0.28125</c:v>
                </c:pt>
                <c:pt idx="5">
                  <c:v>0.33750000000000002</c:v>
                </c:pt>
                <c:pt idx="6">
                  <c:v>0.39374999999999999</c:v>
                </c:pt>
                <c:pt idx="7">
                  <c:v>0.44999999999999996</c:v>
                </c:pt>
                <c:pt idx="8">
                  <c:v>0.50624999999999998</c:v>
                </c:pt>
                <c:pt idx="9">
                  <c:v>0.5625</c:v>
                </c:pt>
                <c:pt idx="10">
                  <c:v>0.61875000000000002</c:v>
                </c:pt>
                <c:pt idx="11">
                  <c:v>0.67500000000000004</c:v>
                </c:pt>
                <c:pt idx="12">
                  <c:v>0.73125000000000007</c:v>
                </c:pt>
                <c:pt idx="13">
                  <c:v>0.78750000000000009</c:v>
                </c:pt>
                <c:pt idx="14">
                  <c:v>0.84375000000000011</c:v>
                </c:pt>
                <c:pt idx="15">
                  <c:v>0.90000000000000013</c:v>
                </c:pt>
                <c:pt idx="16">
                  <c:v>0.95625000000000016</c:v>
                </c:pt>
                <c:pt idx="17">
                  <c:v>1.0125000000000002</c:v>
                </c:pt>
                <c:pt idx="18">
                  <c:v>1.0687500000000001</c:v>
                </c:pt>
                <c:pt idx="19">
                  <c:v>1.125</c:v>
                </c:pt>
                <c:pt idx="20">
                  <c:v>1.1812499999999999</c:v>
                </c:pt>
                <c:pt idx="21">
                  <c:v>1.2374999999999998</c:v>
                </c:pt>
                <c:pt idx="22">
                  <c:v>1.2937499999999997</c:v>
                </c:pt>
                <c:pt idx="23">
                  <c:v>1.3499999999999996</c:v>
                </c:pt>
                <c:pt idx="24">
                  <c:v>1.4062499999999996</c:v>
                </c:pt>
                <c:pt idx="25">
                  <c:v>1.4624999999999995</c:v>
                </c:pt>
                <c:pt idx="26">
                  <c:v>1.5749999999999995</c:v>
                </c:pt>
                <c:pt idx="27">
                  <c:v>1.6874999999999996</c:v>
                </c:pt>
                <c:pt idx="28">
                  <c:v>1.7999999999999996</c:v>
                </c:pt>
                <c:pt idx="29">
                  <c:v>1.9124999999999996</c:v>
                </c:pt>
                <c:pt idx="30">
                  <c:v>2.0249999999999999</c:v>
                </c:pt>
                <c:pt idx="31">
                  <c:v>2.1375000000000002</c:v>
                </c:pt>
                <c:pt idx="32">
                  <c:v>2.2500000000000004</c:v>
                </c:pt>
                <c:pt idx="33">
                  <c:v>2.3625000000000003</c:v>
                </c:pt>
                <c:pt idx="34">
                  <c:v>2.4750000000000005</c:v>
                </c:pt>
                <c:pt idx="35">
                  <c:v>2.5875000000000008</c:v>
                </c:pt>
                <c:pt idx="36">
                  <c:v>2.7000000000000011</c:v>
                </c:pt>
                <c:pt idx="37">
                  <c:v>2.8125000000000009</c:v>
                </c:pt>
                <c:pt idx="38">
                  <c:v>2.9250000000000012</c:v>
                </c:pt>
                <c:pt idx="39">
                  <c:v>3.0375000000000014</c:v>
                </c:pt>
                <c:pt idx="40">
                  <c:v>3.1500000000000017</c:v>
                </c:pt>
                <c:pt idx="41">
                  <c:v>3.2625000000000015</c:v>
                </c:pt>
                <c:pt idx="42">
                  <c:v>3.3812500000000014</c:v>
                </c:pt>
                <c:pt idx="43">
                  <c:v>3.5000000000000013</c:v>
                </c:pt>
                <c:pt idx="44">
                  <c:v>3.6187500000000012</c:v>
                </c:pt>
                <c:pt idx="45">
                  <c:v>3.7375000000000012</c:v>
                </c:pt>
                <c:pt idx="46">
                  <c:v>3.8562500000000011</c:v>
                </c:pt>
                <c:pt idx="47">
                  <c:v>3.975000000000001</c:v>
                </c:pt>
                <c:pt idx="48">
                  <c:v>4.0937500000000009</c:v>
                </c:pt>
                <c:pt idx="49">
                  <c:v>4.2125000000000012</c:v>
                </c:pt>
                <c:pt idx="50">
                  <c:v>4.3312500000000016</c:v>
                </c:pt>
                <c:pt idx="51">
                  <c:v>4.450000000000002</c:v>
                </c:pt>
                <c:pt idx="52">
                  <c:v>4.5687500000000023</c:v>
                </c:pt>
                <c:pt idx="53">
                  <c:v>4.6875000000000027</c:v>
                </c:pt>
                <c:pt idx="54">
                  <c:v>4.7937500000000028</c:v>
                </c:pt>
                <c:pt idx="55">
                  <c:v>4.900000000000003</c:v>
                </c:pt>
                <c:pt idx="56">
                  <c:v>5.0062500000000032</c:v>
                </c:pt>
                <c:pt idx="57">
                  <c:v>5.1125000000000034</c:v>
                </c:pt>
                <c:pt idx="58">
                  <c:v>5.2187500000000036</c:v>
                </c:pt>
                <c:pt idx="59">
                  <c:v>5.3250000000000037</c:v>
                </c:pt>
                <c:pt idx="60">
                  <c:v>5.4312500000000039</c:v>
                </c:pt>
                <c:pt idx="61">
                  <c:v>5.5437500000000037</c:v>
                </c:pt>
                <c:pt idx="62">
                  <c:v>5.6562500000000036</c:v>
                </c:pt>
                <c:pt idx="63">
                  <c:v>5.7687500000000034</c:v>
                </c:pt>
                <c:pt idx="64">
                  <c:v>5.8812500000000032</c:v>
                </c:pt>
                <c:pt idx="65">
                  <c:v>5.993750000000003</c:v>
                </c:pt>
                <c:pt idx="66">
                  <c:v>6.1062500000000028</c:v>
                </c:pt>
                <c:pt idx="67">
                  <c:v>6.2187500000000027</c:v>
                </c:pt>
                <c:pt idx="68">
                  <c:v>6.3312500000000025</c:v>
                </c:pt>
                <c:pt idx="69">
                  <c:v>6.4437500000000023</c:v>
                </c:pt>
                <c:pt idx="70">
                  <c:v>6.5562500000000021</c:v>
                </c:pt>
                <c:pt idx="71">
                  <c:v>6.668750000000002</c:v>
                </c:pt>
                <c:pt idx="72">
                  <c:v>6.7812500000000018</c:v>
                </c:pt>
                <c:pt idx="73">
                  <c:v>6.8937500000000016</c:v>
                </c:pt>
                <c:pt idx="74">
                  <c:v>7.0062500000000014</c:v>
                </c:pt>
                <c:pt idx="75">
                  <c:v>7.1187500000000012</c:v>
                </c:pt>
                <c:pt idx="76">
                  <c:v>7.2312500000000011</c:v>
                </c:pt>
                <c:pt idx="77">
                  <c:v>7.3437500000000009</c:v>
                </c:pt>
                <c:pt idx="78">
                  <c:v>7.4562500000000007</c:v>
                </c:pt>
                <c:pt idx="79">
                  <c:v>7.5687500000000005</c:v>
                </c:pt>
                <c:pt idx="80">
                  <c:v>7.6812500000000004</c:v>
                </c:pt>
                <c:pt idx="81">
                  <c:v>7.7937500000000002</c:v>
                </c:pt>
                <c:pt idx="82">
                  <c:v>7.90625</c:v>
                </c:pt>
                <c:pt idx="83">
                  <c:v>8.0187500000000007</c:v>
                </c:pt>
                <c:pt idx="84">
                  <c:v>8.1312500000000014</c:v>
                </c:pt>
                <c:pt idx="85">
                  <c:v>8.2437500000000021</c:v>
                </c:pt>
                <c:pt idx="86">
                  <c:v>8.3562500000000028</c:v>
                </c:pt>
                <c:pt idx="87">
                  <c:v>8.4687500000000036</c:v>
                </c:pt>
                <c:pt idx="88">
                  <c:v>8.5812500000000043</c:v>
                </c:pt>
                <c:pt idx="89">
                  <c:v>8.693750000000005</c:v>
                </c:pt>
                <c:pt idx="90">
                  <c:v>8.8062500000000057</c:v>
                </c:pt>
                <c:pt idx="91">
                  <c:v>8.8687500000000057</c:v>
                </c:pt>
                <c:pt idx="92">
                  <c:v>8.9312500000000057</c:v>
                </c:pt>
                <c:pt idx="93">
                  <c:v>8.9937500000000057</c:v>
                </c:pt>
                <c:pt idx="94">
                  <c:v>9.0562500000000057</c:v>
                </c:pt>
                <c:pt idx="95">
                  <c:v>9.1187500000000057</c:v>
                </c:pt>
                <c:pt idx="96">
                  <c:v>9.2437500000000057</c:v>
                </c:pt>
                <c:pt idx="97">
                  <c:v>9.3687500000000057</c:v>
                </c:pt>
                <c:pt idx="98">
                  <c:v>9.4937500000000057</c:v>
                </c:pt>
                <c:pt idx="99">
                  <c:v>9.6187500000000057</c:v>
                </c:pt>
                <c:pt idx="100">
                  <c:v>9.7437500000000057</c:v>
                </c:pt>
                <c:pt idx="101">
                  <c:v>9.8687500000000057</c:v>
                </c:pt>
                <c:pt idx="102">
                  <c:v>9.9937500000000057</c:v>
                </c:pt>
                <c:pt idx="103">
                  <c:v>10.118750000000006</c:v>
                </c:pt>
                <c:pt idx="104">
                  <c:v>10.243750000000006</c:v>
                </c:pt>
                <c:pt idx="105">
                  <c:v>10.368750000000006</c:v>
                </c:pt>
                <c:pt idx="106">
                  <c:v>10.493750000000006</c:v>
                </c:pt>
                <c:pt idx="107">
                  <c:v>10.618750000000006</c:v>
                </c:pt>
                <c:pt idx="108">
                  <c:v>10.743750000000006</c:v>
                </c:pt>
                <c:pt idx="109">
                  <c:v>10.868750000000006</c:v>
                </c:pt>
                <c:pt idx="110">
                  <c:v>10.993750000000006</c:v>
                </c:pt>
                <c:pt idx="111">
                  <c:v>11.118750000000006</c:v>
                </c:pt>
                <c:pt idx="112">
                  <c:v>11.243750000000006</c:v>
                </c:pt>
                <c:pt idx="113">
                  <c:v>11.368750000000006</c:v>
                </c:pt>
                <c:pt idx="114">
                  <c:v>11.491770000000006</c:v>
                </c:pt>
                <c:pt idx="115">
                  <c:v>11.612740000000006</c:v>
                </c:pt>
                <c:pt idx="116">
                  <c:v>11.731695000000006</c:v>
                </c:pt>
                <c:pt idx="117">
                  <c:v>11.848667500000005</c:v>
                </c:pt>
                <c:pt idx="118">
                  <c:v>11.963690000000005</c:v>
                </c:pt>
                <c:pt idx="119">
                  <c:v>12.076795000000006</c:v>
                </c:pt>
                <c:pt idx="120">
                  <c:v>12.188015000000005</c:v>
                </c:pt>
                <c:pt idx="121">
                  <c:v>12.297382500000005</c:v>
                </c:pt>
                <c:pt idx="122">
                  <c:v>12.388793625000005</c:v>
                </c:pt>
                <c:pt idx="123">
                  <c:v>12.478910625000005</c:v>
                </c:pt>
                <c:pt idx="124">
                  <c:v>12.567750500000004</c:v>
                </c:pt>
                <c:pt idx="125">
                  <c:v>12.655332375000004</c:v>
                </c:pt>
                <c:pt idx="126">
                  <c:v>12.741673250000003</c:v>
                </c:pt>
                <c:pt idx="127">
                  <c:v>12.826792250000004</c:v>
                </c:pt>
                <c:pt idx="128">
                  <c:v>12.911429583333337</c:v>
                </c:pt>
                <c:pt idx="129">
                  <c:v>12.99566741666667</c:v>
                </c:pt>
                <c:pt idx="130">
                  <c:v>13.079507166666669</c:v>
                </c:pt>
                <c:pt idx="131">
                  <c:v>13.162950958333337</c:v>
                </c:pt>
                <c:pt idx="132">
                  <c:v>13.24600091666667</c:v>
                </c:pt>
                <c:pt idx="133">
                  <c:v>13.328658458333337</c:v>
                </c:pt>
                <c:pt idx="134">
                  <c:v>13.410925708333336</c:v>
                </c:pt>
                <c:pt idx="135">
                  <c:v>13.49280479166667</c:v>
                </c:pt>
                <c:pt idx="136">
                  <c:v>13.574297125000003</c:v>
                </c:pt>
                <c:pt idx="137">
                  <c:v>13.655404833333336</c:v>
                </c:pt>
                <c:pt idx="138">
                  <c:v>13.736129333333336</c:v>
                </c:pt>
                <c:pt idx="139">
                  <c:v>13.816472750000003</c:v>
                </c:pt>
                <c:pt idx="140">
                  <c:v>13.896436500000002</c:v>
                </c:pt>
                <c:pt idx="141">
                  <c:v>13.976022708333335</c:v>
                </c:pt>
                <c:pt idx="142">
                  <c:v>14.055233500000002</c:v>
                </c:pt>
                <c:pt idx="143">
                  <c:v>14.134069583333336</c:v>
                </c:pt>
                <c:pt idx="144">
                  <c:v>14.212533791666669</c:v>
                </c:pt>
                <c:pt idx="145">
                  <c:v>14.25</c:v>
                </c:pt>
                <c:pt idx="146">
                  <c:v>14.25</c:v>
                </c:pt>
                <c:pt idx="147">
                  <c:v>14.25</c:v>
                </c:pt>
                <c:pt idx="148">
                  <c:v>14.25</c:v>
                </c:pt>
                <c:pt idx="149">
                  <c:v>14.25</c:v>
                </c:pt>
                <c:pt idx="150">
                  <c:v>14.25</c:v>
                </c:pt>
                <c:pt idx="151">
                  <c:v>14.25</c:v>
                </c:pt>
                <c:pt idx="152">
                  <c:v>14.25</c:v>
                </c:pt>
                <c:pt idx="153">
                  <c:v>14.327916666666667</c:v>
                </c:pt>
                <c:pt idx="154">
                  <c:v>14.37353375</c:v>
                </c:pt>
                <c:pt idx="155">
                  <c:v>14.419023750000001</c:v>
                </c:pt>
                <c:pt idx="156">
                  <c:v>14.464387500000001</c:v>
                </c:pt>
                <c:pt idx="157">
                  <c:v>14.509625416666667</c:v>
                </c:pt>
                <c:pt idx="158">
                  <c:v>14.5547375</c:v>
                </c:pt>
                <c:pt idx="159">
                  <c:v>14.599724166666666</c:v>
                </c:pt>
                <c:pt idx="160">
                  <c:v>14.64458625</c:v>
                </c:pt>
                <c:pt idx="161">
                  <c:v>14.689323333333332</c:v>
                </c:pt>
                <c:pt idx="162">
                  <c:v>14.733936249999999</c:v>
                </c:pt>
                <c:pt idx="163">
                  <c:v>14.778425416666666</c:v>
                </c:pt>
                <c:pt idx="164">
                  <c:v>14.822790833333332</c:v>
                </c:pt>
                <c:pt idx="165">
                  <c:v>14.867032916666666</c:v>
                </c:pt>
                <c:pt idx="166">
                  <c:v>14.911152083333333</c:v>
                </c:pt>
                <c:pt idx="167">
                  <c:v>14.955148749999999</c:v>
                </c:pt>
                <c:pt idx="168">
                  <c:v>14.999023333333334</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8B5C-49CF-806D-6CB34EEE540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02386130276416"/>
          <c:y val="0.33153534881366409"/>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'Nord-Ouest_I'!$A$17:$A$231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'Nord-Ouest_I'!$C$17:$C$231</c:f>
              <c:numCache>
                <c:formatCode>0.00</c:formatCode>
                <c:ptCount val="215"/>
                <c:pt idx="0">
                  <c:v>5.62</c:v>
                </c:pt>
                <c:pt idx="1">
                  <c:v>14.05</c:v>
                </c:pt>
                <c:pt idx="2">
                  <c:v>14.05</c:v>
                </c:pt>
                <c:pt idx="3">
                  <c:v>14.05</c:v>
                </c:pt>
                <c:pt idx="4">
                  <c:v>14.05</c:v>
                </c:pt>
                <c:pt idx="5">
                  <c:v>14.05</c:v>
                </c:pt>
                <c:pt idx="6">
                  <c:v>14.05</c:v>
                </c:pt>
                <c:pt idx="7">
                  <c:v>14.05</c:v>
                </c:pt>
                <c:pt idx="8">
                  <c:v>14.05</c:v>
                </c:pt>
                <c:pt idx="9">
                  <c:v>14.05</c:v>
                </c:pt>
                <c:pt idx="10">
                  <c:v>14.05</c:v>
                </c:pt>
                <c:pt idx="11">
                  <c:v>14.05</c:v>
                </c:pt>
                <c:pt idx="12">
                  <c:v>14.05</c:v>
                </c:pt>
                <c:pt idx="13">
                  <c:v>14.05</c:v>
                </c:pt>
                <c:pt idx="14">
                  <c:v>14.05</c:v>
                </c:pt>
                <c:pt idx="15">
                  <c:v>14.05</c:v>
                </c:pt>
                <c:pt idx="16">
                  <c:v>14.05</c:v>
                </c:pt>
                <c:pt idx="17">
                  <c:v>14.05</c:v>
                </c:pt>
                <c:pt idx="18">
                  <c:v>14.05</c:v>
                </c:pt>
                <c:pt idx="19">
                  <c:v>14.05</c:v>
                </c:pt>
                <c:pt idx="20">
                  <c:v>14.05</c:v>
                </c:pt>
                <c:pt idx="21">
                  <c:v>14.05</c:v>
                </c:pt>
                <c:pt idx="22">
                  <c:v>14.05</c:v>
                </c:pt>
                <c:pt idx="23">
                  <c:v>14.05</c:v>
                </c:pt>
                <c:pt idx="24">
                  <c:v>14.05</c:v>
                </c:pt>
                <c:pt idx="25">
                  <c:v>14.05</c:v>
                </c:pt>
                <c:pt idx="26">
                  <c:v>14.05</c:v>
                </c:pt>
                <c:pt idx="27">
                  <c:v>14.05</c:v>
                </c:pt>
                <c:pt idx="28">
                  <c:v>14.05</c:v>
                </c:pt>
                <c:pt idx="29">
                  <c:v>14.05</c:v>
                </c:pt>
                <c:pt idx="30">
                  <c:v>14.05</c:v>
                </c:pt>
                <c:pt idx="31">
                  <c:v>14.05</c:v>
                </c:pt>
                <c:pt idx="32">
                  <c:v>14.05</c:v>
                </c:pt>
                <c:pt idx="33">
                  <c:v>14.05</c:v>
                </c:pt>
                <c:pt idx="34">
                  <c:v>14.05</c:v>
                </c:pt>
                <c:pt idx="35">
                  <c:v>14.05</c:v>
                </c:pt>
                <c:pt idx="36">
                  <c:v>14.05</c:v>
                </c:pt>
                <c:pt idx="37">
                  <c:v>14.05</c:v>
                </c:pt>
                <c:pt idx="38">
                  <c:v>14.05</c:v>
                </c:pt>
                <c:pt idx="39">
                  <c:v>14.05</c:v>
                </c:pt>
                <c:pt idx="40">
                  <c:v>14.05</c:v>
                </c:pt>
                <c:pt idx="41">
                  <c:v>14.05</c:v>
                </c:pt>
                <c:pt idx="42">
                  <c:v>14.05</c:v>
                </c:pt>
                <c:pt idx="43">
                  <c:v>14.05</c:v>
                </c:pt>
                <c:pt idx="44">
                  <c:v>14.05</c:v>
                </c:pt>
                <c:pt idx="45">
                  <c:v>14.05</c:v>
                </c:pt>
                <c:pt idx="46">
                  <c:v>14.05</c:v>
                </c:pt>
                <c:pt idx="47">
                  <c:v>14.05</c:v>
                </c:pt>
                <c:pt idx="48">
                  <c:v>14.05</c:v>
                </c:pt>
                <c:pt idx="49">
                  <c:v>14.05</c:v>
                </c:pt>
                <c:pt idx="50">
                  <c:v>14.05</c:v>
                </c:pt>
                <c:pt idx="51">
                  <c:v>14.05</c:v>
                </c:pt>
                <c:pt idx="52">
                  <c:v>14.05</c:v>
                </c:pt>
                <c:pt idx="53">
                  <c:v>14.05</c:v>
                </c:pt>
                <c:pt idx="54">
                  <c:v>14.05</c:v>
                </c:pt>
                <c:pt idx="55">
                  <c:v>14.05</c:v>
                </c:pt>
                <c:pt idx="56">
                  <c:v>14.05</c:v>
                </c:pt>
                <c:pt idx="57">
                  <c:v>14.05</c:v>
                </c:pt>
                <c:pt idx="58">
                  <c:v>14.05</c:v>
                </c:pt>
                <c:pt idx="59">
                  <c:v>14.05</c:v>
                </c:pt>
                <c:pt idx="60">
                  <c:v>9.4825000000000017</c:v>
                </c:pt>
                <c:pt idx="61">
                  <c:v>13.7</c:v>
                </c:pt>
                <c:pt idx="62">
                  <c:v>14.05</c:v>
                </c:pt>
                <c:pt idx="63">
                  <c:v>14.05</c:v>
                </c:pt>
                <c:pt idx="64">
                  <c:v>14.05</c:v>
                </c:pt>
                <c:pt idx="65">
                  <c:v>14.05</c:v>
                </c:pt>
                <c:pt idx="66">
                  <c:v>14.05</c:v>
                </c:pt>
                <c:pt idx="67">
                  <c:v>14.05</c:v>
                </c:pt>
                <c:pt idx="68">
                  <c:v>14.05</c:v>
                </c:pt>
                <c:pt idx="69">
                  <c:v>14.05</c:v>
                </c:pt>
                <c:pt idx="70">
                  <c:v>14.05</c:v>
                </c:pt>
                <c:pt idx="71">
                  <c:v>14.05</c:v>
                </c:pt>
                <c:pt idx="72">
                  <c:v>14.05</c:v>
                </c:pt>
                <c:pt idx="73">
                  <c:v>14.05</c:v>
                </c:pt>
                <c:pt idx="74">
                  <c:v>14.05</c:v>
                </c:pt>
                <c:pt idx="75">
                  <c:v>14.05</c:v>
                </c:pt>
                <c:pt idx="76">
                  <c:v>14.05</c:v>
                </c:pt>
                <c:pt idx="77">
                  <c:v>14.05</c:v>
                </c:pt>
                <c:pt idx="78">
                  <c:v>14.05</c:v>
                </c:pt>
                <c:pt idx="79">
                  <c:v>14.05</c:v>
                </c:pt>
                <c:pt idx="80">
                  <c:v>14.05</c:v>
                </c:pt>
                <c:pt idx="81">
                  <c:v>14.05</c:v>
                </c:pt>
                <c:pt idx="82">
                  <c:v>14.05</c:v>
                </c:pt>
                <c:pt idx="83">
                  <c:v>14.05</c:v>
                </c:pt>
                <c:pt idx="84">
                  <c:v>14.05</c:v>
                </c:pt>
                <c:pt idx="85">
                  <c:v>14.05</c:v>
                </c:pt>
                <c:pt idx="86">
                  <c:v>14.05</c:v>
                </c:pt>
                <c:pt idx="87">
                  <c:v>14.05</c:v>
                </c:pt>
                <c:pt idx="88">
                  <c:v>14.05</c:v>
                </c:pt>
                <c:pt idx="89">
                  <c:v>14.05</c:v>
                </c:pt>
                <c:pt idx="90">
                  <c:v>14.05</c:v>
                </c:pt>
                <c:pt idx="91">
                  <c:v>14.05</c:v>
                </c:pt>
                <c:pt idx="92">
                  <c:v>14.05</c:v>
                </c:pt>
                <c:pt idx="93">
                  <c:v>14.05</c:v>
                </c:pt>
                <c:pt idx="94">
                  <c:v>14.05</c:v>
                </c:pt>
                <c:pt idx="95">
                  <c:v>14.05</c:v>
                </c:pt>
                <c:pt idx="96">
                  <c:v>14.05</c:v>
                </c:pt>
                <c:pt idx="97">
                  <c:v>14.05</c:v>
                </c:pt>
                <c:pt idx="98">
                  <c:v>14.05</c:v>
                </c:pt>
                <c:pt idx="99">
                  <c:v>14.05</c:v>
                </c:pt>
                <c:pt idx="100">
                  <c:v>14.05</c:v>
                </c:pt>
                <c:pt idx="101">
                  <c:v>14.05</c:v>
                </c:pt>
                <c:pt idx="102">
                  <c:v>14.05</c:v>
                </c:pt>
                <c:pt idx="103">
                  <c:v>14.05</c:v>
                </c:pt>
                <c:pt idx="104">
                  <c:v>14.05</c:v>
                </c:pt>
                <c:pt idx="105">
                  <c:v>14.05</c:v>
                </c:pt>
                <c:pt idx="106">
                  <c:v>14.05</c:v>
                </c:pt>
                <c:pt idx="107">
                  <c:v>14.05</c:v>
                </c:pt>
                <c:pt idx="108">
                  <c:v>14.05</c:v>
                </c:pt>
                <c:pt idx="109">
                  <c:v>14.05</c:v>
                </c:pt>
                <c:pt idx="110">
                  <c:v>14.05</c:v>
                </c:pt>
                <c:pt idx="111">
                  <c:v>14.05</c:v>
                </c:pt>
                <c:pt idx="112">
                  <c:v>14.05</c:v>
                </c:pt>
                <c:pt idx="113">
                  <c:v>14.05</c:v>
                </c:pt>
                <c:pt idx="114">
                  <c:v>14.05</c:v>
                </c:pt>
                <c:pt idx="115">
                  <c:v>14.05</c:v>
                </c:pt>
                <c:pt idx="116">
                  <c:v>14.05</c:v>
                </c:pt>
                <c:pt idx="117">
                  <c:v>14.05</c:v>
                </c:pt>
                <c:pt idx="118">
                  <c:v>14.05</c:v>
                </c:pt>
                <c:pt idx="119">
                  <c:v>14.05</c:v>
                </c:pt>
                <c:pt idx="120">
                  <c:v>14.05</c:v>
                </c:pt>
                <c:pt idx="121">
                  <c:v>12.745000000000001</c:v>
                </c:pt>
                <c:pt idx="122">
                  <c:v>13.95</c:v>
                </c:pt>
                <c:pt idx="123">
                  <c:v>14.05</c:v>
                </c:pt>
                <c:pt idx="124">
                  <c:v>14.05</c:v>
                </c:pt>
                <c:pt idx="125">
                  <c:v>14.05</c:v>
                </c:pt>
                <c:pt idx="126">
                  <c:v>14.05</c:v>
                </c:pt>
                <c:pt idx="127">
                  <c:v>14.05</c:v>
                </c:pt>
                <c:pt idx="128">
                  <c:v>14.05</c:v>
                </c:pt>
                <c:pt idx="129">
                  <c:v>14.05</c:v>
                </c:pt>
                <c:pt idx="130">
                  <c:v>14.05</c:v>
                </c:pt>
                <c:pt idx="131">
                  <c:v>14.05</c:v>
                </c:pt>
                <c:pt idx="132">
                  <c:v>14.05</c:v>
                </c:pt>
                <c:pt idx="133">
                  <c:v>14.05</c:v>
                </c:pt>
                <c:pt idx="134">
                  <c:v>14.05</c:v>
                </c:pt>
                <c:pt idx="135">
                  <c:v>14.05</c:v>
                </c:pt>
                <c:pt idx="136">
                  <c:v>14.05</c:v>
                </c:pt>
                <c:pt idx="137">
                  <c:v>14.05</c:v>
                </c:pt>
                <c:pt idx="138">
                  <c:v>14.05</c:v>
                </c:pt>
                <c:pt idx="139">
                  <c:v>14.05</c:v>
                </c:pt>
                <c:pt idx="140">
                  <c:v>14.05</c:v>
                </c:pt>
                <c:pt idx="141">
                  <c:v>14.05</c:v>
                </c:pt>
                <c:pt idx="142">
                  <c:v>14.05</c:v>
                </c:pt>
                <c:pt idx="143">
                  <c:v>14.05</c:v>
                </c:pt>
                <c:pt idx="144">
                  <c:v>14.05</c:v>
                </c:pt>
                <c:pt idx="145">
                  <c:v>14.05</c:v>
                </c:pt>
                <c:pt idx="146">
                  <c:v>14.05</c:v>
                </c:pt>
                <c:pt idx="147">
                  <c:v>14.05</c:v>
                </c:pt>
                <c:pt idx="148">
                  <c:v>14.05</c:v>
                </c:pt>
                <c:pt idx="149">
                  <c:v>14.05</c:v>
                </c:pt>
                <c:pt idx="150">
                  <c:v>14.05</c:v>
                </c:pt>
                <c:pt idx="151">
                  <c:v>14.05</c:v>
                </c:pt>
                <c:pt idx="152">
                  <c:v>13.397499999999999</c:v>
                </c:pt>
                <c:pt idx="153">
                  <c:v>14</c:v>
                </c:pt>
                <c:pt idx="154">
                  <c:v>14.05</c:v>
                </c:pt>
                <c:pt idx="155">
                  <c:v>14.05</c:v>
                </c:pt>
                <c:pt idx="156">
                  <c:v>14.05</c:v>
                </c:pt>
                <c:pt idx="157">
                  <c:v>14.05</c:v>
                </c:pt>
                <c:pt idx="158">
                  <c:v>14.05</c:v>
                </c:pt>
                <c:pt idx="159">
                  <c:v>14.05</c:v>
                </c:pt>
                <c:pt idx="160">
                  <c:v>14.05</c:v>
                </c:pt>
                <c:pt idx="161">
                  <c:v>14.05</c:v>
                </c:pt>
                <c:pt idx="162">
                  <c:v>14.05</c:v>
                </c:pt>
                <c:pt idx="163">
                  <c:v>14.05</c:v>
                </c:pt>
                <c:pt idx="164">
                  <c:v>14.05</c:v>
                </c:pt>
                <c:pt idx="165">
                  <c:v>14.05</c:v>
                </c:pt>
                <c:pt idx="166">
                  <c:v>14.05</c:v>
                </c:pt>
                <c:pt idx="167">
                  <c:v>14.05</c:v>
                </c:pt>
                <c:pt idx="168">
                  <c:v>14.05</c:v>
                </c:pt>
                <c:pt idx="169">
                  <c:v>14.05</c:v>
                </c:pt>
                <c:pt idx="170">
                  <c:v>14.05</c:v>
                </c:pt>
                <c:pt idx="171">
                  <c:v>14.05</c:v>
                </c:pt>
                <c:pt idx="172">
                  <c:v>14.05</c:v>
                </c:pt>
                <c:pt idx="173">
                  <c:v>14.05</c:v>
                </c:pt>
                <c:pt idx="174">
                  <c:v>14.05</c:v>
                </c:pt>
                <c:pt idx="175">
                  <c:v>14.05</c:v>
                </c:pt>
                <c:pt idx="176">
                  <c:v>14.05</c:v>
                </c:pt>
                <c:pt idx="177">
                  <c:v>14.05</c:v>
                </c:pt>
                <c:pt idx="178">
                  <c:v>14.05</c:v>
                </c:pt>
                <c:pt idx="179">
                  <c:v>14.05</c:v>
                </c:pt>
                <c:pt idx="180">
                  <c:v>14.05</c:v>
                </c:pt>
                <c:pt idx="181">
                  <c:v>14.05</c:v>
                </c:pt>
                <c:pt idx="182">
                  <c:v>14.05</c:v>
                </c:pt>
                <c:pt idx="183">
                  <c:v>14.05</c:v>
                </c:pt>
                <c:pt idx="184">
                  <c:v>14.05</c:v>
                </c:pt>
                <c:pt idx="185">
                  <c:v>14.05</c:v>
                </c:pt>
                <c:pt idx="186">
                  <c:v>14.05</c:v>
                </c:pt>
                <c:pt idx="187">
                  <c:v>14.05</c:v>
                </c:pt>
                <c:pt idx="188">
                  <c:v>14.05</c:v>
                </c:pt>
                <c:pt idx="189">
                  <c:v>14.05</c:v>
                </c:pt>
                <c:pt idx="190">
                  <c:v>14.05</c:v>
                </c:pt>
                <c:pt idx="191">
                  <c:v>14.05</c:v>
                </c:pt>
                <c:pt idx="192">
                  <c:v>14.05</c:v>
                </c:pt>
                <c:pt idx="193">
                  <c:v>14.05</c:v>
                </c:pt>
                <c:pt idx="194">
                  <c:v>14.05</c:v>
                </c:pt>
                <c:pt idx="195">
                  <c:v>14.05</c:v>
                </c:pt>
                <c:pt idx="196">
                  <c:v>14.05</c:v>
                </c:pt>
                <c:pt idx="197">
                  <c:v>14.05</c:v>
                </c:pt>
                <c:pt idx="198">
                  <c:v>14.05</c:v>
                </c:pt>
                <c:pt idx="199">
                  <c:v>14.05</c:v>
                </c:pt>
                <c:pt idx="200">
                  <c:v>14.05</c:v>
                </c:pt>
                <c:pt idx="201">
                  <c:v>14.05</c:v>
                </c:pt>
                <c:pt idx="202">
                  <c:v>14.05</c:v>
                </c:pt>
                <c:pt idx="203">
                  <c:v>14.05</c:v>
                </c:pt>
                <c:pt idx="204">
                  <c:v>14.05</c:v>
                </c:pt>
                <c:pt idx="205">
                  <c:v>14.05</c:v>
                </c:pt>
                <c:pt idx="206">
                  <c:v>14.05</c:v>
                </c:pt>
                <c:pt idx="207">
                  <c:v>14.05</c:v>
                </c:pt>
                <c:pt idx="208">
                  <c:v>14.05</c:v>
                </c:pt>
                <c:pt idx="209">
                  <c:v>14.05</c:v>
                </c:pt>
                <c:pt idx="210">
                  <c:v>14.05</c:v>
                </c:pt>
                <c:pt idx="211">
                  <c:v>14.05</c:v>
                </c:pt>
                <c:pt idx="212">
                  <c:v>14.05</c:v>
                </c:pt>
                <c:pt idx="213">
                  <c:v>14.05</c:v>
                </c:pt>
                <c:pt idx="214">
                  <c:v>14.05</c:v>
                </c:pt>
              </c:numCache>
            </c:numRef>
          </c:val>
          <c:smooth val="0"/>
          <c:extLst>
            <c:ext xmlns:c16="http://schemas.microsoft.com/office/drawing/2014/chart" uri="{C3380CC4-5D6E-409C-BE32-E72D297353CC}">
              <c16:uniqueId val="{00000000-9F6E-483D-A0BB-7BC925DD14DB}"/>
            </c:ext>
          </c:extLst>
        </c:ser>
        <c:ser>
          <c:idx val="7"/>
          <c:order val="1"/>
          <c:tx>
            <c:strRef>
              <c:f>'Nord-Ouest_I'!$B$16</c:f>
              <c:strCache>
                <c:ptCount val="1"/>
                <c:pt idx="0">
                  <c:v>Minimum stock level (TWh)</c:v>
                </c:pt>
              </c:strCache>
            </c:strRef>
          </c:tx>
          <c:spPr>
            <a:ln w="25400">
              <a:solidFill>
                <a:schemeClr val="tx2"/>
              </a:solidFill>
            </a:ln>
          </c:spPr>
          <c:marker>
            <c:symbol val="none"/>
          </c:marker>
          <c:cat>
            <c:numRef>
              <c:f>'Nord-Ouest_I'!$A$17:$A$231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2.61</c:v>
                </c:pt>
                <c:pt idx="61">
                  <c:v>0.2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6.5250000000000004</c:v>
                </c:pt>
                <c:pt idx="122">
                  <c:v>0.5</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11.092500000000001</c:v>
                </c:pt>
                <c:pt idx="214">
                  <c:v>0.85</c:v>
                </c:pt>
              </c:numCache>
            </c:numRef>
          </c:val>
          <c:smooth val="0"/>
          <c:extLst>
            <c:ext xmlns:c16="http://schemas.microsoft.com/office/drawing/2014/chart" uri="{C3380CC4-5D6E-409C-BE32-E72D297353CC}">
              <c16:uniqueId val="{00000001-9F6E-483D-A0BB-7BC925DD14DB}"/>
            </c:ext>
          </c:extLst>
        </c:ser>
        <c:ser>
          <c:idx val="8"/>
          <c:order val="2"/>
          <c:tx>
            <c:strRef>
              <c:f>'Nord-Ouest_I'!$F$11</c:f>
              <c:strCache>
                <c:ptCount val="1"/>
                <c:pt idx="0">
                  <c:v>With Storengy maintenance only</c:v>
                </c:pt>
              </c:strCache>
            </c:strRef>
          </c:tx>
          <c:spPr>
            <a:ln w="25400">
              <a:prstDash val="dash"/>
            </a:ln>
          </c:spPr>
          <c:marker>
            <c:symbol val="none"/>
          </c:marker>
          <c:cat>
            <c:numRef>
              <c:f>'Nord-Ouest_I'!$A$17:$A$231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'Nord-Ouest_I'!$F$17:$F$231</c:f>
              <c:numCache>
                <c:formatCode>_-* #\ ##0.0\ _€_-;\-* #\ ##0.0\ _€_-;_-* "-"??\ _€_-;_-@_-</c:formatCode>
                <c:ptCount val="215"/>
                <c:pt idx="0">
                  <c:v>0.158415</c:v>
                </c:pt>
                <c:pt idx="1">
                  <c:v>0.31683</c:v>
                </c:pt>
                <c:pt idx="2">
                  <c:v>0.47524500000000003</c:v>
                </c:pt>
                <c:pt idx="3">
                  <c:v>0.63366</c:v>
                </c:pt>
                <c:pt idx="4">
                  <c:v>0.79207499999999997</c:v>
                </c:pt>
                <c:pt idx="5">
                  <c:v>0.95048999999999995</c:v>
                </c:pt>
                <c:pt idx="6">
                  <c:v>1.108905</c:v>
                </c:pt>
                <c:pt idx="7">
                  <c:v>1.26732</c:v>
                </c:pt>
                <c:pt idx="8">
                  <c:v>1.425735</c:v>
                </c:pt>
                <c:pt idx="9">
                  <c:v>1.5841499999999999</c:v>
                </c:pt>
                <c:pt idx="10">
                  <c:v>1.7425649999999999</c:v>
                </c:pt>
                <c:pt idx="11">
                  <c:v>1.9009799999999999</c:v>
                </c:pt>
                <c:pt idx="12">
                  <c:v>2.0593949999999999</c:v>
                </c:pt>
                <c:pt idx="13">
                  <c:v>2.2178100000000001</c:v>
                </c:pt>
                <c:pt idx="14">
                  <c:v>2.3762250000000003</c:v>
                </c:pt>
                <c:pt idx="15">
                  <c:v>2.5346400000000004</c:v>
                </c:pt>
                <c:pt idx="16">
                  <c:v>2.6930550000000006</c:v>
                </c:pt>
                <c:pt idx="17">
                  <c:v>2.8514700000000008</c:v>
                </c:pt>
                <c:pt idx="18">
                  <c:v>3.009885000000001</c:v>
                </c:pt>
                <c:pt idx="19">
                  <c:v>3.1683000000000012</c:v>
                </c:pt>
                <c:pt idx="20">
                  <c:v>3.3267150000000014</c:v>
                </c:pt>
                <c:pt idx="21">
                  <c:v>3.4851300000000016</c:v>
                </c:pt>
                <c:pt idx="22">
                  <c:v>3.6435450000000018</c:v>
                </c:pt>
                <c:pt idx="23">
                  <c:v>3.801960000000002</c:v>
                </c:pt>
                <c:pt idx="24">
                  <c:v>3.9603750000000022</c:v>
                </c:pt>
                <c:pt idx="25">
                  <c:v>4.1187900000000024</c:v>
                </c:pt>
                <c:pt idx="26">
                  <c:v>4.2772050000000021</c:v>
                </c:pt>
                <c:pt idx="27">
                  <c:v>4.4356200000000019</c:v>
                </c:pt>
                <c:pt idx="28">
                  <c:v>4.5940350000000016</c:v>
                </c:pt>
                <c:pt idx="29">
                  <c:v>4.7524500000000014</c:v>
                </c:pt>
                <c:pt idx="30">
                  <c:v>4.9108650000000011</c:v>
                </c:pt>
                <c:pt idx="31">
                  <c:v>5.0692800000000009</c:v>
                </c:pt>
                <c:pt idx="32">
                  <c:v>5.2276950000000006</c:v>
                </c:pt>
                <c:pt idx="33">
                  <c:v>5.3861100000000004</c:v>
                </c:pt>
                <c:pt idx="34">
                  <c:v>5.5445250000000001</c:v>
                </c:pt>
                <c:pt idx="35">
                  <c:v>5.7029399999999999</c:v>
                </c:pt>
                <c:pt idx="36">
                  <c:v>5.8612089999999997</c:v>
                </c:pt>
                <c:pt idx="37">
                  <c:v>6.0191989999999995</c:v>
                </c:pt>
                <c:pt idx="38">
                  <c:v>6.1769106999999996</c:v>
                </c:pt>
                <c:pt idx="39">
                  <c:v>6.3343444</c:v>
                </c:pt>
                <c:pt idx="40">
                  <c:v>6.4915009000000001</c:v>
                </c:pt>
                <c:pt idx="41">
                  <c:v>6.6483803999999997</c:v>
                </c:pt>
                <c:pt idx="42">
                  <c:v>6.8049835999999999</c:v>
                </c:pt>
                <c:pt idx="43">
                  <c:v>6.9613107999999997</c:v>
                </c:pt>
                <c:pt idx="44">
                  <c:v>7.1173624999999996</c:v>
                </c:pt>
                <c:pt idx="45">
                  <c:v>7.2731393999999998</c:v>
                </c:pt>
                <c:pt idx="46">
                  <c:v>7.4286417999999994</c:v>
                </c:pt>
                <c:pt idx="47">
                  <c:v>7.5838700999999995</c:v>
                </c:pt>
                <c:pt idx="48">
                  <c:v>7.7388248999999991</c:v>
                </c:pt>
                <c:pt idx="49">
                  <c:v>7.8935065999999994</c:v>
                </c:pt>
                <c:pt idx="50">
                  <c:v>8.0479158000000002</c:v>
                </c:pt>
                <c:pt idx="51">
                  <c:v>8.2015965000000008</c:v>
                </c:pt>
                <c:pt idx="52">
                  <c:v>8.3532314000000003</c:v>
                </c:pt>
                <c:pt idx="53">
                  <c:v>8.5028448000000001</c:v>
                </c:pt>
                <c:pt idx="54">
                  <c:v>8.6503797000000002</c:v>
                </c:pt>
                <c:pt idx="55">
                  <c:v>8.7957712000000008</c:v>
                </c:pt>
                <c:pt idx="56">
                  <c:v>8.9390539000000011</c:v>
                </c:pt>
                <c:pt idx="57">
                  <c:v>9.0802564000000014</c:v>
                </c:pt>
                <c:pt idx="58">
                  <c:v>9.2194093000000006</c:v>
                </c:pt>
                <c:pt idx="59">
                  <c:v>9.2468357000000001</c:v>
                </c:pt>
                <c:pt idx="60">
                  <c:v>9.3835698999999995</c:v>
                </c:pt>
                <c:pt idx="61">
                  <c:v>9.5115821999999994</c:v>
                </c:pt>
                <c:pt idx="62">
                  <c:v>9.6378294999999987</c:v>
                </c:pt>
                <c:pt idx="63">
                  <c:v>9.7623349999999984</c:v>
                </c:pt>
                <c:pt idx="64">
                  <c:v>9.8851238999999982</c:v>
                </c:pt>
                <c:pt idx="65">
                  <c:v>10.006169099999997</c:v>
                </c:pt>
                <c:pt idx="66">
                  <c:v>10.125424699999998</c:v>
                </c:pt>
                <c:pt idx="67">
                  <c:v>10.242915599999998</c:v>
                </c:pt>
                <c:pt idx="68">
                  <c:v>10.358668799999998</c:v>
                </c:pt>
                <c:pt idx="69">
                  <c:v>10.472709299999998</c:v>
                </c:pt>
                <c:pt idx="70">
                  <c:v>10.484535899999997</c:v>
                </c:pt>
                <c:pt idx="71">
                  <c:v>10.496344099999998</c:v>
                </c:pt>
                <c:pt idx="72">
                  <c:v>10.508133899999999</c:v>
                </c:pt>
                <c:pt idx="73">
                  <c:v>10.519905399999999</c:v>
                </c:pt>
                <c:pt idx="74">
                  <c:v>10.531658499999999</c:v>
                </c:pt>
                <c:pt idx="75">
                  <c:v>10.543393399999999</c:v>
                </c:pt>
                <c:pt idx="76">
                  <c:v>10.555108899999999</c:v>
                </c:pt>
                <c:pt idx="77">
                  <c:v>10.566804199999998</c:v>
                </c:pt>
                <c:pt idx="78">
                  <c:v>10.578478999999998</c:v>
                </c:pt>
                <c:pt idx="79">
                  <c:v>10.590133599999998</c:v>
                </c:pt>
                <c:pt idx="80">
                  <c:v>10.601767999999998</c:v>
                </c:pt>
                <c:pt idx="81">
                  <c:v>10.613382499999998</c:v>
                </c:pt>
                <c:pt idx="82">
                  <c:v>10.624976799999999</c:v>
                </c:pt>
                <c:pt idx="83">
                  <c:v>10.636550799999998</c:v>
                </c:pt>
                <c:pt idx="84">
                  <c:v>10.648104899999998</c:v>
                </c:pt>
                <c:pt idx="85">
                  <c:v>10.659638999999999</c:v>
                </c:pt>
                <c:pt idx="86">
                  <c:v>10.671153099999998</c:v>
                </c:pt>
                <c:pt idx="87">
                  <c:v>10.682647299999998</c:v>
                </c:pt>
                <c:pt idx="88">
                  <c:v>10.694121499999998</c:v>
                </c:pt>
                <c:pt idx="89">
                  <c:v>10.705575799999998</c:v>
                </c:pt>
                <c:pt idx="90">
                  <c:v>10.717010299999998</c:v>
                </c:pt>
                <c:pt idx="91">
                  <c:v>10.739839399999997</c:v>
                </c:pt>
                <c:pt idx="92">
                  <c:v>10.762589599999998</c:v>
                </c:pt>
                <c:pt idx="93">
                  <c:v>10.785260899999999</c:v>
                </c:pt>
                <c:pt idx="94">
                  <c:v>10.807853799999998</c:v>
                </c:pt>
                <c:pt idx="95">
                  <c:v>10.830368299999998</c:v>
                </c:pt>
                <c:pt idx="96">
                  <c:v>10.852804899999999</c:v>
                </c:pt>
                <c:pt idx="97">
                  <c:v>10.875163599999999</c:v>
                </c:pt>
                <c:pt idx="98">
                  <c:v>10.897444899999998</c:v>
                </c:pt>
                <c:pt idx="99">
                  <c:v>10.919648799999997</c:v>
                </c:pt>
                <c:pt idx="100">
                  <c:v>10.941775699999997</c:v>
                </c:pt>
                <c:pt idx="101">
                  <c:v>10.963826199999998</c:v>
                </c:pt>
                <c:pt idx="102">
                  <c:v>10.985800199999998</c:v>
                </c:pt>
                <c:pt idx="103">
                  <c:v>11.095287999999998</c:v>
                </c:pt>
                <c:pt idx="104">
                  <c:v>11.202879099999999</c:v>
                </c:pt>
                <c:pt idx="105">
                  <c:v>11.308605099999999</c:v>
                </c:pt>
                <c:pt idx="106">
                  <c:v>11.412500099999999</c:v>
                </c:pt>
                <c:pt idx="107">
                  <c:v>11.5145933</c:v>
                </c:pt>
                <c:pt idx="108">
                  <c:v>11.6149188</c:v>
                </c:pt>
                <c:pt idx="109">
                  <c:v>11.7135058</c:v>
                </c:pt>
                <c:pt idx="110">
                  <c:v>11.8103836</c:v>
                </c:pt>
                <c:pt idx="111">
                  <c:v>11.9055813</c:v>
                </c:pt>
                <c:pt idx="112">
                  <c:v>11.999130599999999</c:v>
                </c:pt>
                <c:pt idx="113">
                  <c:v>12.091058299999998</c:v>
                </c:pt>
                <c:pt idx="114">
                  <c:v>12.181393699999999</c:v>
                </c:pt>
                <c:pt idx="115">
                  <c:v>12.199147699999999</c:v>
                </c:pt>
                <c:pt idx="116">
                  <c:v>12.216839799999999</c:v>
                </c:pt>
                <c:pt idx="117">
                  <c:v>12.3049936</c:v>
                </c:pt>
                <c:pt idx="118">
                  <c:v>12.391620699999999</c:v>
                </c:pt>
                <c:pt idx="119">
                  <c:v>12.476745499999998</c:v>
                </c:pt>
                <c:pt idx="120">
                  <c:v>12.560397199999999</c:v>
                </c:pt>
                <c:pt idx="121">
                  <c:v>12.642597799999999</c:v>
                </c:pt>
                <c:pt idx="122">
                  <c:v>12.723374</c:v>
                </c:pt>
                <c:pt idx="123">
                  <c:v>12.8027502</c:v>
                </c:pt>
                <c:pt idx="124">
                  <c:v>12.8807507</c:v>
                </c:pt>
                <c:pt idx="125">
                  <c:v>12.957399799999999</c:v>
                </c:pt>
                <c:pt idx="126">
                  <c:v>13.032722</c:v>
                </c:pt>
                <c:pt idx="127">
                  <c:v>13.106736699999999</c:v>
                </c:pt>
                <c:pt idx="128">
                  <c:v>13.179470599999998</c:v>
                </c:pt>
                <c:pt idx="129">
                  <c:v>13.250943299999998</c:v>
                </c:pt>
                <c:pt idx="130">
                  <c:v>13.321176699999997</c:v>
                </c:pt>
                <c:pt idx="131">
                  <c:v>13.390192599999997</c:v>
                </c:pt>
                <c:pt idx="132">
                  <c:v>13.397499999999997</c:v>
                </c:pt>
                <c:pt idx="133">
                  <c:v>13.397499999999997</c:v>
                </c:pt>
                <c:pt idx="134">
                  <c:v>13.397499999999997</c:v>
                </c:pt>
                <c:pt idx="135">
                  <c:v>13.397499999999997</c:v>
                </c:pt>
                <c:pt idx="136">
                  <c:v>13.397499999999997</c:v>
                </c:pt>
                <c:pt idx="137">
                  <c:v>13.397499999999997</c:v>
                </c:pt>
                <c:pt idx="138">
                  <c:v>13.397499999999997</c:v>
                </c:pt>
                <c:pt idx="139">
                  <c:v>13.397499999999997</c:v>
                </c:pt>
                <c:pt idx="140">
                  <c:v>13.397499999999997</c:v>
                </c:pt>
                <c:pt idx="141">
                  <c:v>13.397499999999997</c:v>
                </c:pt>
                <c:pt idx="142">
                  <c:v>13.397499999999997</c:v>
                </c:pt>
                <c:pt idx="143">
                  <c:v>13.397499999999997</c:v>
                </c:pt>
                <c:pt idx="144">
                  <c:v>13.397499999999997</c:v>
                </c:pt>
                <c:pt idx="145">
                  <c:v>13.397499999999997</c:v>
                </c:pt>
                <c:pt idx="146">
                  <c:v>13.397499999999997</c:v>
                </c:pt>
                <c:pt idx="147">
                  <c:v>13.397499999999997</c:v>
                </c:pt>
                <c:pt idx="148">
                  <c:v>13.397499999999997</c:v>
                </c:pt>
                <c:pt idx="149">
                  <c:v>13.397499999999997</c:v>
                </c:pt>
                <c:pt idx="150">
                  <c:v>13.397499999999997</c:v>
                </c:pt>
                <c:pt idx="151">
                  <c:v>13.397499999999997</c:v>
                </c:pt>
                <c:pt idx="152">
                  <c:v>13.397499999999997</c:v>
                </c:pt>
                <c:pt idx="153">
                  <c:v>13.465193799999998</c:v>
                </c:pt>
                <c:pt idx="154">
                  <c:v>13.528387999999998</c:v>
                </c:pt>
                <c:pt idx="155">
                  <c:v>13.590543599999998</c:v>
                </c:pt>
                <c:pt idx="156">
                  <c:v>13.651674499999999</c:v>
                </c:pt>
                <c:pt idx="157">
                  <c:v>13.711799199999998</c:v>
                </c:pt>
                <c:pt idx="158">
                  <c:v>13.770933899999998</c:v>
                </c:pt>
                <c:pt idx="159">
                  <c:v>13.832155899999998</c:v>
                </c:pt>
                <c:pt idx="160">
                  <c:v>13.892316299999997</c:v>
                </c:pt>
                <c:pt idx="161">
                  <c:v>13.930743199999997</c:v>
                </c:pt>
                <c:pt idx="162">
                  <c:v>13.968737999999997</c:v>
                </c:pt>
                <c:pt idx="163">
                  <c:v>14.006303999999997</c:v>
                </c:pt>
                <c:pt idx="164">
                  <c:v>14.043447399999996</c:v>
                </c:pt>
                <c:pt idx="165">
                  <c:v>14.049999999999995</c:v>
                </c:pt>
                <c:pt idx="166">
                  <c:v>14.049999999999995</c:v>
                </c:pt>
                <c:pt idx="167">
                  <c:v>14.049999999999995</c:v>
                </c:pt>
                <c:pt idx="168">
                  <c:v>14.049999999999995</c:v>
                </c:pt>
                <c:pt idx="169">
                  <c:v>14.049999999999995</c:v>
                </c:pt>
                <c:pt idx="170">
                  <c:v>14.049999999999995</c:v>
                </c:pt>
                <c:pt idx="171">
                  <c:v>14.049999999999995</c:v>
                </c:pt>
                <c:pt idx="172">
                  <c:v>14.049999999999995</c:v>
                </c:pt>
                <c:pt idx="173">
                  <c:v>14.049999999999995</c:v>
                </c:pt>
                <c:pt idx="174">
                  <c:v>14.049999999999995</c:v>
                </c:pt>
                <c:pt idx="175">
                  <c:v>14.049999999999995</c:v>
                </c:pt>
                <c:pt idx="176">
                  <c:v>14.049999999999995</c:v>
                </c:pt>
                <c:pt idx="177">
                  <c:v>14.049999999999995</c:v>
                </c:pt>
                <c:pt idx="178">
                  <c:v>14.049999999999995</c:v>
                </c:pt>
                <c:pt idx="179">
                  <c:v>14.049999999999995</c:v>
                </c:pt>
                <c:pt idx="180">
                  <c:v>14.049999999999995</c:v>
                </c:pt>
                <c:pt idx="181">
                  <c:v>14.049999999999995</c:v>
                </c:pt>
                <c:pt idx="182">
                  <c:v>14.049999999999995</c:v>
                </c:pt>
                <c:pt idx="183">
                  <c:v>14.049999999999995</c:v>
                </c:pt>
                <c:pt idx="184">
                  <c:v>14.049999999999995</c:v>
                </c:pt>
                <c:pt idx="185">
                  <c:v>14.049999999999995</c:v>
                </c:pt>
                <c:pt idx="186">
                  <c:v>14.049999999999995</c:v>
                </c:pt>
                <c:pt idx="187">
                  <c:v>14.049999999999995</c:v>
                </c:pt>
                <c:pt idx="188">
                  <c:v>14.049999999999995</c:v>
                </c:pt>
                <c:pt idx="189">
                  <c:v>14.049999999999995</c:v>
                </c:pt>
                <c:pt idx="190">
                  <c:v>14.049999999999995</c:v>
                </c:pt>
                <c:pt idx="191">
                  <c:v>14.049999999999995</c:v>
                </c:pt>
                <c:pt idx="192">
                  <c:v>14.049999999999995</c:v>
                </c:pt>
                <c:pt idx="193">
                  <c:v>14.049999999999995</c:v>
                </c:pt>
                <c:pt idx="194">
                  <c:v>14.049999999999995</c:v>
                </c:pt>
                <c:pt idx="195">
                  <c:v>14.049999999999995</c:v>
                </c:pt>
                <c:pt idx="196">
                  <c:v>14.049999999999995</c:v>
                </c:pt>
                <c:pt idx="197">
                  <c:v>14.049999999999995</c:v>
                </c:pt>
                <c:pt idx="198">
                  <c:v>14.049999999999995</c:v>
                </c:pt>
                <c:pt idx="199">
                  <c:v>14.049999999999995</c:v>
                </c:pt>
                <c:pt idx="200">
                  <c:v>14.049999999999995</c:v>
                </c:pt>
                <c:pt idx="201">
                  <c:v>14.049999999999995</c:v>
                </c:pt>
                <c:pt idx="202">
                  <c:v>14.049999999999995</c:v>
                </c:pt>
                <c:pt idx="203">
                  <c:v>14.049999999999995</c:v>
                </c:pt>
                <c:pt idx="204">
                  <c:v>14.049999999999995</c:v>
                </c:pt>
                <c:pt idx="205">
                  <c:v>14.049999999999995</c:v>
                </c:pt>
                <c:pt idx="206">
                  <c:v>14.049999999999995</c:v>
                </c:pt>
                <c:pt idx="207">
                  <c:v>14.049999999999995</c:v>
                </c:pt>
                <c:pt idx="208">
                  <c:v>14.049999999999995</c:v>
                </c:pt>
                <c:pt idx="209">
                  <c:v>14.049999999999995</c:v>
                </c:pt>
                <c:pt idx="210">
                  <c:v>14.049999999999995</c:v>
                </c:pt>
                <c:pt idx="211">
                  <c:v>14.049999999999995</c:v>
                </c:pt>
                <c:pt idx="212">
                  <c:v>14.049999999999995</c:v>
                </c:pt>
                <c:pt idx="213">
                  <c:v>14.049999999999995</c:v>
                </c:pt>
                <c:pt idx="214">
                  <c:v>14.049999999999995</c:v>
                </c:pt>
              </c:numCache>
            </c:numRef>
          </c:val>
          <c:smooth val="0"/>
          <c:extLst>
            <c:ext xmlns:c16="http://schemas.microsoft.com/office/drawing/2014/chart" uri="{C3380CC4-5D6E-409C-BE32-E72D297353CC}">
              <c16:uniqueId val="{00000002-9F6E-483D-A0BB-7BC925DD14DB}"/>
            </c:ext>
          </c:extLst>
        </c:ser>
        <c:ser>
          <c:idx val="2"/>
          <c:order val="3"/>
          <c:tx>
            <c:strRef>
              <c:f>'Nord-Ouest_I'!$L$11</c:f>
              <c:strCache>
                <c:ptCount val="1"/>
                <c:pt idx="0">
                  <c:v>With Storengy and GRTgaz maintenance (probable case - CPRTt)</c:v>
                </c:pt>
              </c:strCache>
            </c:strRef>
          </c:tx>
          <c:spPr>
            <a:ln w="28575">
              <a:solidFill>
                <a:schemeClr val="tx2"/>
              </a:solidFill>
            </a:ln>
          </c:spPr>
          <c:marker>
            <c:symbol val="none"/>
          </c:marker>
          <c:cat>
            <c:numRef>
              <c:f>'Nord-Ouest_I'!$A$17:$A$231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'Nord-Ouest_I'!$L$17:$L$231</c:f>
              <c:numCache>
                <c:formatCode>_-* #\ ##0.0\ _€_-;\-* #\ ##0.0\ _€_-;_-* "-"??\ _€_-;_-@_-</c:formatCode>
                <c:ptCount val="215"/>
                <c:pt idx="0">
                  <c:v>0.15841503267973855</c:v>
                </c:pt>
                <c:pt idx="1">
                  <c:v>0.31683006535947711</c:v>
                </c:pt>
                <c:pt idx="2">
                  <c:v>0.47524509803921566</c:v>
                </c:pt>
                <c:pt idx="3">
                  <c:v>0.63366013071895422</c:v>
                </c:pt>
                <c:pt idx="4">
                  <c:v>0.79207516339869277</c:v>
                </c:pt>
                <c:pt idx="5">
                  <c:v>0.95049019607843133</c:v>
                </c:pt>
                <c:pt idx="6">
                  <c:v>1.1089052287581698</c:v>
                </c:pt>
                <c:pt idx="7">
                  <c:v>1.2673202614379082</c:v>
                </c:pt>
                <c:pt idx="8">
                  <c:v>1.4257352941176467</c:v>
                </c:pt>
                <c:pt idx="9">
                  <c:v>1.5841503267973851</c:v>
                </c:pt>
                <c:pt idx="10">
                  <c:v>1.7425653594771235</c:v>
                </c:pt>
                <c:pt idx="11">
                  <c:v>1.9009803921568622</c:v>
                </c:pt>
                <c:pt idx="12">
                  <c:v>2.0593954248366009</c:v>
                </c:pt>
                <c:pt idx="13">
                  <c:v>2.2178104575163395</c:v>
                </c:pt>
                <c:pt idx="14">
                  <c:v>2.3762254901960782</c:v>
                </c:pt>
                <c:pt idx="15">
                  <c:v>2.5346405228758169</c:v>
                </c:pt>
                <c:pt idx="16">
                  <c:v>2.6930555555555555</c:v>
                </c:pt>
                <c:pt idx="17">
                  <c:v>2.8514705882352942</c:v>
                </c:pt>
                <c:pt idx="18">
                  <c:v>3.0098856209150329</c:v>
                </c:pt>
                <c:pt idx="19">
                  <c:v>3.1683006535947715</c:v>
                </c:pt>
                <c:pt idx="20">
                  <c:v>3.3267156862745102</c:v>
                </c:pt>
                <c:pt idx="21">
                  <c:v>3.4851307189542489</c:v>
                </c:pt>
                <c:pt idx="22">
                  <c:v>3.6435457516339875</c:v>
                </c:pt>
                <c:pt idx="23">
                  <c:v>3.8019607843137262</c:v>
                </c:pt>
                <c:pt idx="24">
                  <c:v>3.9603758169934649</c:v>
                </c:pt>
                <c:pt idx="25">
                  <c:v>4.1187908496732035</c:v>
                </c:pt>
                <c:pt idx="26">
                  <c:v>4.2772058823529422</c:v>
                </c:pt>
                <c:pt idx="27">
                  <c:v>4.4356209150326809</c:v>
                </c:pt>
                <c:pt idx="28">
                  <c:v>4.5940359477124195</c:v>
                </c:pt>
                <c:pt idx="29">
                  <c:v>4.7524509803921582</c:v>
                </c:pt>
                <c:pt idx="30">
                  <c:v>4.9108660130718969</c:v>
                </c:pt>
                <c:pt idx="31">
                  <c:v>5.0692810457516355</c:v>
                </c:pt>
                <c:pt idx="32">
                  <c:v>5.2276960784313742</c:v>
                </c:pt>
                <c:pt idx="33">
                  <c:v>5.3861111111111128</c:v>
                </c:pt>
                <c:pt idx="34">
                  <c:v>5.5445261437908515</c:v>
                </c:pt>
                <c:pt idx="35">
                  <c:v>5.7029411764705902</c:v>
                </c:pt>
                <c:pt idx="36">
                  <c:v>5.8612101552287603</c:v>
                </c:pt>
                <c:pt idx="37">
                  <c:v>6.0192001462418325</c:v>
                </c:pt>
                <c:pt idx="38">
                  <c:v>6.1769118921568653</c:v>
                </c:pt>
                <c:pt idx="39">
                  <c:v>6.3343456405228782</c:v>
                </c:pt>
                <c:pt idx="40">
                  <c:v>6.4915021339869305</c:v>
                </c:pt>
                <c:pt idx="41">
                  <c:v>6.6483816200980419</c:v>
                </c:pt>
                <c:pt idx="42">
                  <c:v>6.8049848415032708</c:v>
                </c:pt>
                <c:pt idx="43">
                  <c:v>6.9613120457516366</c:v>
                </c:pt>
                <c:pt idx="44">
                  <c:v>7.1173637279411794</c:v>
                </c:pt>
                <c:pt idx="45">
                  <c:v>7.2731406307189577</c:v>
                </c:pt>
                <c:pt idx="46">
                  <c:v>7.4286430016339908</c:v>
                </c:pt>
                <c:pt idx="47">
                  <c:v>7.5838713357843179</c:v>
                </c:pt>
                <c:pt idx="48">
                  <c:v>7.738826128267978</c:v>
                </c:pt>
                <c:pt idx="49">
                  <c:v>7.8935078741830109</c:v>
                </c:pt>
                <c:pt idx="50">
                  <c:v>8.0479170686274557</c:v>
                </c:pt>
                <c:pt idx="51">
                  <c:v>8.2015977985203392</c:v>
                </c:pt>
                <c:pt idx="52">
                  <c:v>8.3532326756989885</c:v>
                </c:pt>
                <c:pt idx="53">
                  <c:v>8.5028460332697939</c:v>
                </c:pt>
                <c:pt idx="54">
                  <c:v>8.6503809784949208</c:v>
                </c:pt>
                <c:pt idx="55">
                  <c:v>8.7957724885984074</c:v>
                </c:pt>
                <c:pt idx="56">
                  <c:v>8.9390552337963012</c:v>
                </c:pt>
                <c:pt idx="57">
                  <c:v>9.0802577660312327</c:v>
                </c:pt>
                <c:pt idx="58">
                  <c:v>9.2194106766703037</c:v>
                </c:pt>
                <c:pt idx="59">
                  <c:v>9.2468370448674708</c:v>
                </c:pt>
                <c:pt idx="60">
                  <c:v>9.3835711980809791</c:v>
                </c:pt>
                <c:pt idx="61">
                  <c:v>9.5115835016217378</c:v>
                </c:pt>
                <c:pt idx="62">
                  <c:v>9.6378307852519125</c:v>
                </c:pt>
                <c:pt idx="63">
                  <c:v>9.7623362984104993</c:v>
                </c:pt>
                <c:pt idx="64">
                  <c:v>9.8851252279897484</c:v>
                </c:pt>
                <c:pt idx="65">
                  <c:v>10.006170449678656</c:v>
                </c:pt>
                <c:pt idx="66">
                  <c:v>10.125426034487116</c:v>
                </c:pt>
                <c:pt idx="67">
                  <c:v>10.242916925089423</c:v>
                </c:pt>
                <c:pt idx="68">
                  <c:v>10.358670142716058</c:v>
                </c:pt>
                <c:pt idx="69">
                  <c:v>10.472710630041313</c:v>
                </c:pt>
                <c:pt idx="70">
                  <c:v>10.48453723000954</c:v>
                </c:pt>
                <c:pt idx="71">
                  <c:v>10.496345451165132</c:v>
                </c:pt>
                <c:pt idx="72">
                  <c:v>10.508135293508088</c:v>
                </c:pt>
                <c:pt idx="73">
                  <c:v>10.519906757038408</c:v>
                </c:pt>
                <c:pt idx="74">
                  <c:v>10.531659841756092</c:v>
                </c:pt>
                <c:pt idx="75">
                  <c:v>10.543394766456528</c:v>
                </c:pt>
                <c:pt idx="76">
                  <c:v>10.55511027543692</c:v>
                </c:pt>
                <c:pt idx="77">
                  <c:v>10.566805575273522</c:v>
                </c:pt>
                <c:pt idx="78">
                  <c:v>10.578480422482672</c:v>
                </c:pt>
                <c:pt idx="79">
                  <c:v>10.590135060548031</c:v>
                </c:pt>
                <c:pt idx="80">
                  <c:v>10.6017694894696</c:v>
                </c:pt>
                <c:pt idx="81">
                  <c:v>10.613383952731038</c:v>
                </c:pt>
                <c:pt idx="82">
                  <c:v>10.624978206848684</c:v>
                </c:pt>
                <c:pt idx="83">
                  <c:v>10.636552251822541</c:v>
                </c:pt>
                <c:pt idx="84">
                  <c:v>10.648106331136267</c:v>
                </c:pt>
                <c:pt idx="85">
                  <c:v>10.659640444789861</c:v>
                </c:pt>
                <c:pt idx="86">
                  <c:v>10.671154592783326</c:v>
                </c:pt>
                <c:pt idx="87">
                  <c:v>10.682648775116659</c:v>
                </c:pt>
                <c:pt idx="88">
                  <c:v>10.694122991789861</c:v>
                </c:pt>
                <c:pt idx="89">
                  <c:v>10.705577242802933</c:v>
                </c:pt>
                <c:pt idx="90">
                  <c:v>10.717011771639534</c:v>
                </c:pt>
                <c:pt idx="91">
                  <c:v>10.739840897992474</c:v>
                </c:pt>
                <c:pt idx="92">
                  <c:v>10.762591135639534</c:v>
                </c:pt>
                <c:pt idx="93">
                  <c:v>10.785262484580711</c:v>
                </c:pt>
                <c:pt idx="94">
                  <c:v>10.807855431783326</c:v>
                </c:pt>
                <c:pt idx="95">
                  <c:v>10.830369977247377</c:v>
                </c:pt>
                <c:pt idx="96">
                  <c:v>10.852806607940188</c:v>
                </c:pt>
                <c:pt idx="97">
                  <c:v>10.875165323861756</c:v>
                </c:pt>
                <c:pt idx="98">
                  <c:v>10.897446611979403</c:v>
                </c:pt>
                <c:pt idx="99">
                  <c:v>10.919650472293128</c:v>
                </c:pt>
                <c:pt idx="100">
                  <c:v>10.941777391770252</c:v>
                </c:pt>
                <c:pt idx="101">
                  <c:v>10.963827857378096</c:v>
                </c:pt>
                <c:pt idx="102">
                  <c:v>10.985801869116658</c:v>
                </c:pt>
                <c:pt idx="103">
                  <c:v>11.095289658463063</c:v>
                </c:pt>
                <c:pt idx="104">
                  <c:v>11.20288071009705</c:v>
                </c:pt>
                <c:pt idx="105">
                  <c:v>11.308606676894435</c:v>
                </c:pt>
                <c:pt idx="106">
                  <c:v>11.412501646567637</c:v>
                </c:pt>
                <c:pt idx="107">
                  <c:v>11.514594837155872</c:v>
                </c:pt>
                <c:pt idx="108">
                  <c:v>11.61492033637156</c:v>
                </c:pt>
                <c:pt idx="109">
                  <c:v>11.713507362253912</c:v>
                </c:pt>
                <c:pt idx="110">
                  <c:v>11.810385132842148</c:v>
                </c:pt>
                <c:pt idx="111">
                  <c:v>11.905582866175482</c:v>
                </c:pt>
                <c:pt idx="112">
                  <c:v>11.99913221512973</c:v>
                </c:pt>
                <c:pt idx="113">
                  <c:v>12.091059962907508</c:v>
                </c:pt>
                <c:pt idx="114">
                  <c:v>12.181395327548032</c:v>
                </c:pt>
                <c:pt idx="115">
                  <c:v>12.199149280489207</c:v>
                </c:pt>
                <c:pt idx="116">
                  <c:v>12.216841388580711</c:v>
                </c:pt>
                <c:pt idx="117">
                  <c:v>12.304995139626463</c:v>
                </c:pt>
                <c:pt idx="118">
                  <c:v>12.391622248123195</c:v>
                </c:pt>
                <c:pt idx="119">
                  <c:v>12.476747062436921</c:v>
                </c:pt>
                <c:pt idx="120">
                  <c:v>12.560398800606857</c:v>
                </c:pt>
                <c:pt idx="121">
                  <c:v>12.642599376162412</c:v>
                </c:pt>
                <c:pt idx="122">
                  <c:v>12.723375572306203</c:v>
                </c:pt>
                <c:pt idx="123">
                  <c:v>12.802751737404243</c:v>
                </c:pt>
                <c:pt idx="124">
                  <c:v>12.880752219822543</c:v>
                </c:pt>
                <c:pt idx="125">
                  <c:v>12.957401367927119</c:v>
                </c:pt>
                <c:pt idx="126">
                  <c:v>13.032723530083981</c:v>
                </c:pt>
                <c:pt idx="127">
                  <c:v>13.106738184985941</c:v>
                </c:pt>
                <c:pt idx="128">
                  <c:v>13.179472115835614</c:v>
                </c:pt>
                <c:pt idx="129">
                  <c:v>13.25094480132581</c:v>
                </c:pt>
                <c:pt idx="130">
                  <c:v>13.32117815498594</c:v>
                </c:pt>
                <c:pt idx="131">
                  <c:v>13.390194090345418</c:v>
                </c:pt>
                <c:pt idx="132">
                  <c:v>13.397499999999997</c:v>
                </c:pt>
                <c:pt idx="133">
                  <c:v>13.397499999999997</c:v>
                </c:pt>
                <c:pt idx="134">
                  <c:v>13.397499999999997</c:v>
                </c:pt>
                <c:pt idx="135">
                  <c:v>13.397499999999997</c:v>
                </c:pt>
                <c:pt idx="136">
                  <c:v>13.397499999999997</c:v>
                </c:pt>
                <c:pt idx="137">
                  <c:v>13.397499999999997</c:v>
                </c:pt>
                <c:pt idx="138">
                  <c:v>13.397499999999997</c:v>
                </c:pt>
                <c:pt idx="139">
                  <c:v>13.397499999999997</c:v>
                </c:pt>
                <c:pt idx="140">
                  <c:v>13.397499999999997</c:v>
                </c:pt>
                <c:pt idx="141">
                  <c:v>13.397499999999997</c:v>
                </c:pt>
                <c:pt idx="142">
                  <c:v>13.397499999999997</c:v>
                </c:pt>
                <c:pt idx="143">
                  <c:v>13.397499999999997</c:v>
                </c:pt>
                <c:pt idx="144">
                  <c:v>13.397499999999997</c:v>
                </c:pt>
                <c:pt idx="145">
                  <c:v>13.397499999999997</c:v>
                </c:pt>
                <c:pt idx="146">
                  <c:v>13.397499999999997</c:v>
                </c:pt>
                <c:pt idx="147">
                  <c:v>13.397499999999997</c:v>
                </c:pt>
                <c:pt idx="148">
                  <c:v>13.397499999999997</c:v>
                </c:pt>
                <c:pt idx="149">
                  <c:v>13.397499999999997</c:v>
                </c:pt>
                <c:pt idx="150">
                  <c:v>13.397499999999997</c:v>
                </c:pt>
                <c:pt idx="151">
                  <c:v>13.397499999999997</c:v>
                </c:pt>
                <c:pt idx="152">
                  <c:v>13.397499999999997</c:v>
                </c:pt>
                <c:pt idx="153">
                  <c:v>13.465193819084964</c:v>
                </c:pt>
                <c:pt idx="154">
                  <c:v>13.528388035535945</c:v>
                </c:pt>
                <c:pt idx="155">
                  <c:v>13.590543672434638</c:v>
                </c:pt>
                <c:pt idx="156">
                  <c:v>13.651674608349671</c:v>
                </c:pt>
                <c:pt idx="157">
                  <c:v>13.711799348039213</c:v>
                </c:pt>
                <c:pt idx="158">
                  <c:v>13.770934083166663</c:v>
                </c:pt>
                <c:pt idx="159">
                  <c:v>13.832156106565357</c:v>
                </c:pt>
                <c:pt idx="160">
                  <c:v>13.892316541205879</c:v>
                </c:pt>
                <c:pt idx="161">
                  <c:v>13.930743452179735</c:v>
                </c:pt>
                <c:pt idx="162">
                  <c:v>13.968738301398689</c:v>
                </c:pt>
                <c:pt idx="163">
                  <c:v>14.006304254150324</c:v>
                </c:pt>
                <c:pt idx="164">
                  <c:v>14.0434476410098</c:v>
                </c:pt>
                <c:pt idx="165">
                  <c:v>14.05</c:v>
                </c:pt>
                <c:pt idx="166">
                  <c:v>14.05</c:v>
                </c:pt>
                <c:pt idx="167">
                  <c:v>14.05</c:v>
                </c:pt>
                <c:pt idx="168">
                  <c:v>14.05</c:v>
                </c:pt>
                <c:pt idx="169">
                  <c:v>14.05</c:v>
                </c:pt>
                <c:pt idx="170">
                  <c:v>14.05</c:v>
                </c:pt>
                <c:pt idx="171">
                  <c:v>14.05</c:v>
                </c:pt>
                <c:pt idx="172">
                  <c:v>14.05</c:v>
                </c:pt>
                <c:pt idx="173">
                  <c:v>14.05</c:v>
                </c:pt>
                <c:pt idx="174">
                  <c:v>14.05</c:v>
                </c:pt>
                <c:pt idx="175">
                  <c:v>14.05</c:v>
                </c:pt>
                <c:pt idx="176">
                  <c:v>14.05</c:v>
                </c:pt>
                <c:pt idx="177">
                  <c:v>14.05</c:v>
                </c:pt>
                <c:pt idx="178">
                  <c:v>14.05</c:v>
                </c:pt>
                <c:pt idx="179">
                  <c:v>14.05</c:v>
                </c:pt>
                <c:pt idx="180">
                  <c:v>14.05</c:v>
                </c:pt>
                <c:pt idx="181">
                  <c:v>14.05</c:v>
                </c:pt>
                <c:pt idx="182">
                  <c:v>14.05</c:v>
                </c:pt>
                <c:pt idx="183">
                  <c:v>14.05</c:v>
                </c:pt>
                <c:pt idx="184">
                  <c:v>14.05</c:v>
                </c:pt>
                <c:pt idx="185">
                  <c:v>14.05</c:v>
                </c:pt>
                <c:pt idx="186">
                  <c:v>14.05</c:v>
                </c:pt>
                <c:pt idx="187">
                  <c:v>14.05</c:v>
                </c:pt>
                <c:pt idx="188">
                  <c:v>14.05</c:v>
                </c:pt>
                <c:pt idx="189">
                  <c:v>14.05</c:v>
                </c:pt>
                <c:pt idx="190">
                  <c:v>14.05</c:v>
                </c:pt>
                <c:pt idx="191">
                  <c:v>14.05</c:v>
                </c:pt>
                <c:pt idx="192">
                  <c:v>14.05</c:v>
                </c:pt>
                <c:pt idx="193">
                  <c:v>14.05</c:v>
                </c:pt>
                <c:pt idx="194">
                  <c:v>14.05</c:v>
                </c:pt>
                <c:pt idx="195">
                  <c:v>14.05</c:v>
                </c:pt>
                <c:pt idx="196">
                  <c:v>14.05</c:v>
                </c:pt>
                <c:pt idx="197">
                  <c:v>14.05</c:v>
                </c:pt>
                <c:pt idx="198">
                  <c:v>14.05</c:v>
                </c:pt>
                <c:pt idx="199">
                  <c:v>14.05</c:v>
                </c:pt>
                <c:pt idx="200">
                  <c:v>14.05</c:v>
                </c:pt>
                <c:pt idx="201">
                  <c:v>14.05</c:v>
                </c:pt>
                <c:pt idx="202">
                  <c:v>14.05</c:v>
                </c:pt>
                <c:pt idx="203">
                  <c:v>14.05</c:v>
                </c:pt>
                <c:pt idx="204">
                  <c:v>14.05</c:v>
                </c:pt>
                <c:pt idx="205">
                  <c:v>14.05</c:v>
                </c:pt>
                <c:pt idx="206">
                  <c:v>14.05</c:v>
                </c:pt>
                <c:pt idx="207">
                  <c:v>14.05</c:v>
                </c:pt>
                <c:pt idx="208">
                  <c:v>14.05</c:v>
                </c:pt>
                <c:pt idx="209">
                  <c:v>14.05</c:v>
                </c:pt>
                <c:pt idx="210">
                  <c:v>14.05</c:v>
                </c:pt>
                <c:pt idx="211">
                  <c:v>14.05</c:v>
                </c:pt>
                <c:pt idx="212">
                  <c:v>14.05</c:v>
                </c:pt>
                <c:pt idx="213">
                  <c:v>14.05</c:v>
                </c:pt>
                <c:pt idx="214">
                  <c:v>14.05</c:v>
                </c:pt>
              </c:numCache>
            </c:numRef>
          </c:val>
          <c:smooth val="0"/>
          <c:extLst>
            <c:ext xmlns:c16="http://schemas.microsoft.com/office/drawing/2014/chart" uri="{C3380CC4-5D6E-409C-BE32-E72D297353CC}">
              <c16:uniqueId val="{00000004-9F6E-483D-A0BB-7BC925DD14DB}"/>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0019851994443"/>
          <c:y val="0.3315354380851675"/>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r>
              <a:rPr lang="fr-FR" baseline="0"/>
              <a:t> </a:t>
            </a:r>
            <a:r>
              <a:rPr lang="fr-FR"/>
              <a:t>filling</a:t>
            </a:r>
          </a:p>
        </c:rich>
      </c:tx>
      <c:overlay val="0"/>
      <c:spPr>
        <a:noFill/>
        <a:ln>
          <a:noFill/>
        </a:ln>
        <a:effectLst/>
      </c:spPr>
    </c:title>
    <c:autoTitleDeleted val="0"/>
    <c:plotArea>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'Sud-Est_I'!$A$17:$A$231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'Sud-Est_I'!$C$17:$C$231</c:f>
              <c:numCache>
                <c:formatCode>0.00</c:formatCode>
                <c:ptCount val="215"/>
                <c:pt idx="0">
                  <c:v>11.55</c:v>
                </c:pt>
                <c:pt idx="1">
                  <c:v>11.55</c:v>
                </c:pt>
                <c:pt idx="2">
                  <c:v>11.55</c:v>
                </c:pt>
                <c:pt idx="3">
                  <c:v>11.55</c:v>
                </c:pt>
                <c:pt idx="4">
                  <c:v>11.55</c:v>
                </c:pt>
                <c:pt idx="5">
                  <c:v>11.55</c:v>
                </c:pt>
                <c:pt idx="6">
                  <c:v>11.55</c:v>
                </c:pt>
                <c:pt idx="7">
                  <c:v>11.55</c:v>
                </c:pt>
                <c:pt idx="8">
                  <c:v>11.55</c:v>
                </c:pt>
                <c:pt idx="9">
                  <c:v>11.55</c:v>
                </c:pt>
                <c:pt idx="10">
                  <c:v>11.55</c:v>
                </c:pt>
                <c:pt idx="11">
                  <c:v>11.55</c:v>
                </c:pt>
                <c:pt idx="12">
                  <c:v>11.55</c:v>
                </c:pt>
                <c:pt idx="13">
                  <c:v>11.55</c:v>
                </c:pt>
                <c:pt idx="14">
                  <c:v>11.55</c:v>
                </c:pt>
                <c:pt idx="15">
                  <c:v>11.55</c:v>
                </c:pt>
                <c:pt idx="16">
                  <c:v>11.55</c:v>
                </c:pt>
                <c:pt idx="17">
                  <c:v>11.55</c:v>
                </c:pt>
                <c:pt idx="18">
                  <c:v>11.55</c:v>
                </c:pt>
                <c:pt idx="19">
                  <c:v>11.55</c:v>
                </c:pt>
                <c:pt idx="20">
                  <c:v>11.55</c:v>
                </c:pt>
                <c:pt idx="21">
                  <c:v>11.55</c:v>
                </c:pt>
                <c:pt idx="22">
                  <c:v>11.55</c:v>
                </c:pt>
                <c:pt idx="23">
                  <c:v>11.55</c:v>
                </c:pt>
                <c:pt idx="24">
                  <c:v>11.55</c:v>
                </c:pt>
                <c:pt idx="25">
                  <c:v>11.55</c:v>
                </c:pt>
                <c:pt idx="26">
                  <c:v>11.55</c:v>
                </c:pt>
                <c:pt idx="27">
                  <c:v>11.55</c:v>
                </c:pt>
                <c:pt idx="28">
                  <c:v>11.55</c:v>
                </c:pt>
                <c:pt idx="29">
                  <c:v>11.55</c:v>
                </c:pt>
                <c:pt idx="30">
                  <c:v>11.55</c:v>
                </c:pt>
                <c:pt idx="31">
                  <c:v>11.55</c:v>
                </c:pt>
                <c:pt idx="32">
                  <c:v>11.55</c:v>
                </c:pt>
                <c:pt idx="33">
                  <c:v>11.55</c:v>
                </c:pt>
                <c:pt idx="34">
                  <c:v>11.55</c:v>
                </c:pt>
                <c:pt idx="35">
                  <c:v>11.55</c:v>
                </c:pt>
                <c:pt idx="36">
                  <c:v>11.55</c:v>
                </c:pt>
                <c:pt idx="37">
                  <c:v>11.55</c:v>
                </c:pt>
                <c:pt idx="38">
                  <c:v>11.55</c:v>
                </c:pt>
                <c:pt idx="39">
                  <c:v>11.55</c:v>
                </c:pt>
                <c:pt idx="40">
                  <c:v>11.55</c:v>
                </c:pt>
                <c:pt idx="41">
                  <c:v>11.55</c:v>
                </c:pt>
                <c:pt idx="42">
                  <c:v>11.55</c:v>
                </c:pt>
                <c:pt idx="43">
                  <c:v>11.55</c:v>
                </c:pt>
                <c:pt idx="44">
                  <c:v>11.55</c:v>
                </c:pt>
                <c:pt idx="45">
                  <c:v>11.55</c:v>
                </c:pt>
                <c:pt idx="46">
                  <c:v>11.55</c:v>
                </c:pt>
                <c:pt idx="47">
                  <c:v>11.55</c:v>
                </c:pt>
                <c:pt idx="48">
                  <c:v>11.55</c:v>
                </c:pt>
                <c:pt idx="49">
                  <c:v>11.55</c:v>
                </c:pt>
                <c:pt idx="50">
                  <c:v>11.55</c:v>
                </c:pt>
                <c:pt idx="51">
                  <c:v>11.55</c:v>
                </c:pt>
                <c:pt idx="52">
                  <c:v>11.55</c:v>
                </c:pt>
                <c:pt idx="53">
                  <c:v>11.55</c:v>
                </c:pt>
                <c:pt idx="54">
                  <c:v>11.55</c:v>
                </c:pt>
                <c:pt idx="55">
                  <c:v>11.55</c:v>
                </c:pt>
                <c:pt idx="56">
                  <c:v>11.55</c:v>
                </c:pt>
                <c:pt idx="57">
                  <c:v>11.55</c:v>
                </c:pt>
                <c:pt idx="58">
                  <c:v>11.55</c:v>
                </c:pt>
                <c:pt idx="59">
                  <c:v>11.55</c:v>
                </c:pt>
                <c:pt idx="60">
                  <c:v>11.55</c:v>
                </c:pt>
                <c:pt idx="61">
                  <c:v>11.55</c:v>
                </c:pt>
                <c:pt idx="62">
                  <c:v>11.55</c:v>
                </c:pt>
                <c:pt idx="63">
                  <c:v>11.55</c:v>
                </c:pt>
                <c:pt idx="64">
                  <c:v>11.55</c:v>
                </c:pt>
                <c:pt idx="65">
                  <c:v>11.55</c:v>
                </c:pt>
                <c:pt idx="66">
                  <c:v>11.55</c:v>
                </c:pt>
                <c:pt idx="67">
                  <c:v>11.55</c:v>
                </c:pt>
                <c:pt idx="68">
                  <c:v>11.55</c:v>
                </c:pt>
                <c:pt idx="69">
                  <c:v>11.55</c:v>
                </c:pt>
                <c:pt idx="70">
                  <c:v>11.55</c:v>
                </c:pt>
                <c:pt idx="71">
                  <c:v>11.55</c:v>
                </c:pt>
                <c:pt idx="72">
                  <c:v>11.55</c:v>
                </c:pt>
                <c:pt idx="73">
                  <c:v>11.55</c:v>
                </c:pt>
                <c:pt idx="74">
                  <c:v>11.55</c:v>
                </c:pt>
                <c:pt idx="75">
                  <c:v>11.55</c:v>
                </c:pt>
                <c:pt idx="76">
                  <c:v>11.55</c:v>
                </c:pt>
                <c:pt idx="77">
                  <c:v>11.55</c:v>
                </c:pt>
                <c:pt idx="78">
                  <c:v>11.55</c:v>
                </c:pt>
                <c:pt idx="79">
                  <c:v>11.55</c:v>
                </c:pt>
                <c:pt idx="80">
                  <c:v>11.55</c:v>
                </c:pt>
                <c:pt idx="81">
                  <c:v>11.55</c:v>
                </c:pt>
                <c:pt idx="82">
                  <c:v>11.55</c:v>
                </c:pt>
                <c:pt idx="83">
                  <c:v>11.55</c:v>
                </c:pt>
                <c:pt idx="84">
                  <c:v>11.55</c:v>
                </c:pt>
                <c:pt idx="85">
                  <c:v>11.55</c:v>
                </c:pt>
                <c:pt idx="86">
                  <c:v>11.55</c:v>
                </c:pt>
                <c:pt idx="87">
                  <c:v>11.55</c:v>
                </c:pt>
                <c:pt idx="88">
                  <c:v>11.55</c:v>
                </c:pt>
                <c:pt idx="89">
                  <c:v>11.55</c:v>
                </c:pt>
                <c:pt idx="90">
                  <c:v>11.55</c:v>
                </c:pt>
                <c:pt idx="91">
                  <c:v>11.55</c:v>
                </c:pt>
                <c:pt idx="92">
                  <c:v>11.55</c:v>
                </c:pt>
                <c:pt idx="93">
                  <c:v>11.55</c:v>
                </c:pt>
                <c:pt idx="94">
                  <c:v>11.55</c:v>
                </c:pt>
                <c:pt idx="95">
                  <c:v>11.55</c:v>
                </c:pt>
                <c:pt idx="96">
                  <c:v>11.55</c:v>
                </c:pt>
                <c:pt idx="97">
                  <c:v>11.55</c:v>
                </c:pt>
                <c:pt idx="98">
                  <c:v>11.55</c:v>
                </c:pt>
                <c:pt idx="99">
                  <c:v>11.55</c:v>
                </c:pt>
                <c:pt idx="100">
                  <c:v>11.55</c:v>
                </c:pt>
                <c:pt idx="101">
                  <c:v>11.55</c:v>
                </c:pt>
                <c:pt idx="102">
                  <c:v>11.55</c:v>
                </c:pt>
                <c:pt idx="103">
                  <c:v>11.55</c:v>
                </c:pt>
                <c:pt idx="104">
                  <c:v>11.55</c:v>
                </c:pt>
                <c:pt idx="105">
                  <c:v>11.55</c:v>
                </c:pt>
                <c:pt idx="106">
                  <c:v>11.55</c:v>
                </c:pt>
                <c:pt idx="107">
                  <c:v>11.55</c:v>
                </c:pt>
                <c:pt idx="108">
                  <c:v>11.55</c:v>
                </c:pt>
                <c:pt idx="109">
                  <c:v>11.55</c:v>
                </c:pt>
                <c:pt idx="110">
                  <c:v>11.55</c:v>
                </c:pt>
                <c:pt idx="111">
                  <c:v>11.55</c:v>
                </c:pt>
                <c:pt idx="112">
                  <c:v>11.55</c:v>
                </c:pt>
                <c:pt idx="113">
                  <c:v>11.55</c:v>
                </c:pt>
                <c:pt idx="114">
                  <c:v>11.55</c:v>
                </c:pt>
                <c:pt idx="115">
                  <c:v>11.55</c:v>
                </c:pt>
                <c:pt idx="116">
                  <c:v>11.55</c:v>
                </c:pt>
                <c:pt idx="117">
                  <c:v>11.55</c:v>
                </c:pt>
                <c:pt idx="118">
                  <c:v>11.55</c:v>
                </c:pt>
                <c:pt idx="119">
                  <c:v>11.55</c:v>
                </c:pt>
                <c:pt idx="120">
                  <c:v>11.55</c:v>
                </c:pt>
                <c:pt idx="121">
                  <c:v>11.55</c:v>
                </c:pt>
                <c:pt idx="122">
                  <c:v>11.55</c:v>
                </c:pt>
                <c:pt idx="123">
                  <c:v>11.55</c:v>
                </c:pt>
                <c:pt idx="124">
                  <c:v>11.55</c:v>
                </c:pt>
                <c:pt idx="125">
                  <c:v>11.55</c:v>
                </c:pt>
                <c:pt idx="126">
                  <c:v>11.55</c:v>
                </c:pt>
                <c:pt idx="127">
                  <c:v>11.55</c:v>
                </c:pt>
                <c:pt idx="128">
                  <c:v>11.55</c:v>
                </c:pt>
                <c:pt idx="129">
                  <c:v>11.55</c:v>
                </c:pt>
                <c:pt idx="130">
                  <c:v>11.55</c:v>
                </c:pt>
                <c:pt idx="131">
                  <c:v>11.55</c:v>
                </c:pt>
                <c:pt idx="132">
                  <c:v>11.55</c:v>
                </c:pt>
                <c:pt idx="133">
                  <c:v>11.55</c:v>
                </c:pt>
                <c:pt idx="134">
                  <c:v>11.55</c:v>
                </c:pt>
                <c:pt idx="135">
                  <c:v>11.55</c:v>
                </c:pt>
                <c:pt idx="136">
                  <c:v>11.55</c:v>
                </c:pt>
                <c:pt idx="137">
                  <c:v>11.55</c:v>
                </c:pt>
                <c:pt idx="138">
                  <c:v>11.55</c:v>
                </c:pt>
                <c:pt idx="139">
                  <c:v>11.55</c:v>
                </c:pt>
                <c:pt idx="140">
                  <c:v>11.55</c:v>
                </c:pt>
                <c:pt idx="141">
                  <c:v>11.55</c:v>
                </c:pt>
                <c:pt idx="142">
                  <c:v>11.55</c:v>
                </c:pt>
                <c:pt idx="143">
                  <c:v>11.55</c:v>
                </c:pt>
                <c:pt idx="144">
                  <c:v>11.55</c:v>
                </c:pt>
                <c:pt idx="145">
                  <c:v>11.55</c:v>
                </c:pt>
                <c:pt idx="146">
                  <c:v>11.55</c:v>
                </c:pt>
                <c:pt idx="147">
                  <c:v>11.55</c:v>
                </c:pt>
                <c:pt idx="148">
                  <c:v>11.55</c:v>
                </c:pt>
                <c:pt idx="149">
                  <c:v>11.55</c:v>
                </c:pt>
                <c:pt idx="150">
                  <c:v>11.55</c:v>
                </c:pt>
                <c:pt idx="151">
                  <c:v>11.55</c:v>
                </c:pt>
                <c:pt idx="152">
                  <c:v>11.55</c:v>
                </c:pt>
                <c:pt idx="153">
                  <c:v>11.55</c:v>
                </c:pt>
                <c:pt idx="154">
                  <c:v>11.55</c:v>
                </c:pt>
                <c:pt idx="155">
                  <c:v>11.55</c:v>
                </c:pt>
                <c:pt idx="156">
                  <c:v>11.55</c:v>
                </c:pt>
                <c:pt idx="157">
                  <c:v>11.55</c:v>
                </c:pt>
                <c:pt idx="158">
                  <c:v>11.55</c:v>
                </c:pt>
                <c:pt idx="159">
                  <c:v>11.55</c:v>
                </c:pt>
                <c:pt idx="160">
                  <c:v>11.55</c:v>
                </c:pt>
                <c:pt idx="161">
                  <c:v>11.55</c:v>
                </c:pt>
                <c:pt idx="162">
                  <c:v>11.55</c:v>
                </c:pt>
                <c:pt idx="163">
                  <c:v>11.55</c:v>
                </c:pt>
                <c:pt idx="164">
                  <c:v>11.55</c:v>
                </c:pt>
                <c:pt idx="165">
                  <c:v>11.55</c:v>
                </c:pt>
                <c:pt idx="166">
                  <c:v>11.55</c:v>
                </c:pt>
                <c:pt idx="167">
                  <c:v>11.55</c:v>
                </c:pt>
                <c:pt idx="168">
                  <c:v>11.55</c:v>
                </c:pt>
                <c:pt idx="169">
                  <c:v>11.55</c:v>
                </c:pt>
                <c:pt idx="170">
                  <c:v>11.55</c:v>
                </c:pt>
                <c:pt idx="171">
                  <c:v>11.55</c:v>
                </c:pt>
                <c:pt idx="172">
                  <c:v>11.55</c:v>
                </c:pt>
                <c:pt idx="173">
                  <c:v>11.55</c:v>
                </c:pt>
                <c:pt idx="174">
                  <c:v>11.55</c:v>
                </c:pt>
                <c:pt idx="175">
                  <c:v>11.55</c:v>
                </c:pt>
                <c:pt idx="176">
                  <c:v>11.55</c:v>
                </c:pt>
                <c:pt idx="177">
                  <c:v>11.55</c:v>
                </c:pt>
                <c:pt idx="178">
                  <c:v>11.55</c:v>
                </c:pt>
                <c:pt idx="179">
                  <c:v>11.55</c:v>
                </c:pt>
                <c:pt idx="180">
                  <c:v>11.55</c:v>
                </c:pt>
                <c:pt idx="181">
                  <c:v>11.55</c:v>
                </c:pt>
                <c:pt idx="182">
                  <c:v>11.55</c:v>
                </c:pt>
                <c:pt idx="183">
                  <c:v>11.55</c:v>
                </c:pt>
                <c:pt idx="184">
                  <c:v>11.55</c:v>
                </c:pt>
                <c:pt idx="185">
                  <c:v>11.55</c:v>
                </c:pt>
                <c:pt idx="186">
                  <c:v>11.55</c:v>
                </c:pt>
                <c:pt idx="187">
                  <c:v>11.55</c:v>
                </c:pt>
                <c:pt idx="188">
                  <c:v>11.55</c:v>
                </c:pt>
                <c:pt idx="189">
                  <c:v>11.55</c:v>
                </c:pt>
                <c:pt idx="190">
                  <c:v>11.55</c:v>
                </c:pt>
                <c:pt idx="191">
                  <c:v>11.55</c:v>
                </c:pt>
                <c:pt idx="192">
                  <c:v>11.55</c:v>
                </c:pt>
                <c:pt idx="193">
                  <c:v>11.55</c:v>
                </c:pt>
                <c:pt idx="194">
                  <c:v>11.55</c:v>
                </c:pt>
                <c:pt idx="195">
                  <c:v>11.55</c:v>
                </c:pt>
                <c:pt idx="196">
                  <c:v>11.55</c:v>
                </c:pt>
                <c:pt idx="197">
                  <c:v>11.55</c:v>
                </c:pt>
                <c:pt idx="198">
                  <c:v>11.55</c:v>
                </c:pt>
                <c:pt idx="199">
                  <c:v>11.55</c:v>
                </c:pt>
                <c:pt idx="200">
                  <c:v>11.55</c:v>
                </c:pt>
                <c:pt idx="201">
                  <c:v>11.55</c:v>
                </c:pt>
                <c:pt idx="202">
                  <c:v>11.55</c:v>
                </c:pt>
                <c:pt idx="203">
                  <c:v>11.55</c:v>
                </c:pt>
                <c:pt idx="204">
                  <c:v>11.55</c:v>
                </c:pt>
                <c:pt idx="205">
                  <c:v>11.55</c:v>
                </c:pt>
                <c:pt idx="206">
                  <c:v>11.55</c:v>
                </c:pt>
                <c:pt idx="207">
                  <c:v>11.55</c:v>
                </c:pt>
                <c:pt idx="208">
                  <c:v>11.55</c:v>
                </c:pt>
                <c:pt idx="209">
                  <c:v>11.55</c:v>
                </c:pt>
                <c:pt idx="210">
                  <c:v>11.55</c:v>
                </c:pt>
                <c:pt idx="211">
                  <c:v>11.55</c:v>
                </c:pt>
                <c:pt idx="212">
                  <c:v>11.55</c:v>
                </c:pt>
                <c:pt idx="213">
                  <c:v>11.55</c:v>
                </c:pt>
                <c:pt idx="214">
                  <c:v>11.55</c:v>
                </c:pt>
              </c:numCache>
            </c:numRef>
          </c:val>
          <c:smooth val="0"/>
          <c:extLst>
            <c:ext xmlns:c16="http://schemas.microsoft.com/office/drawing/2014/chart" uri="{C3380CC4-5D6E-409C-BE32-E72D297353CC}">
              <c16:uniqueId val="{00000000-805C-4261-8A5C-EDC9F094DBF6}"/>
            </c:ext>
          </c:extLst>
        </c:ser>
        <c:ser>
          <c:idx val="7"/>
          <c:order val="1"/>
          <c:tx>
            <c:strRef>
              <c:f>'Sud-Est_I'!$B$16</c:f>
              <c:strCache>
                <c:ptCount val="1"/>
                <c:pt idx="0">
                  <c:v>Minimum stock level (TWh)</c:v>
                </c:pt>
              </c:strCache>
            </c:strRef>
          </c:tx>
          <c:spPr>
            <a:ln w="25400">
              <a:solidFill>
                <a:schemeClr val="tx2"/>
              </a:solidFill>
            </a:ln>
          </c:spPr>
          <c:marker>
            <c:symbol val="none"/>
          </c:marker>
          <c:cat>
            <c:numRef>
              <c:f>'Sud-Est_I'!$A$17:$A$231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9.8175000000000008</c:v>
                </c:pt>
                <c:pt idx="214">
                  <c:v>0</c:v>
                </c:pt>
              </c:numCache>
            </c:numRef>
          </c:val>
          <c:smooth val="0"/>
          <c:extLst>
            <c:ext xmlns:c16="http://schemas.microsoft.com/office/drawing/2014/chart" uri="{C3380CC4-5D6E-409C-BE32-E72D297353CC}">
              <c16:uniqueId val="{00000001-805C-4261-8A5C-EDC9F094DBF6}"/>
            </c:ext>
          </c:extLst>
        </c:ser>
        <c:ser>
          <c:idx val="8"/>
          <c:order val="2"/>
          <c:tx>
            <c:strRef>
              <c:f>'Sud-Est_I'!$F$11</c:f>
              <c:strCache>
                <c:ptCount val="1"/>
                <c:pt idx="0">
                  <c:v>With Storengy maintenance only</c:v>
                </c:pt>
              </c:strCache>
            </c:strRef>
          </c:tx>
          <c:spPr>
            <a:ln w="25400">
              <a:prstDash val="dash"/>
            </a:ln>
          </c:spPr>
          <c:marker>
            <c:symbol val="none"/>
          </c:marker>
          <c:cat>
            <c:numRef>
              <c:f>'Sud-Est_I'!$A$17:$A$231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'Sud-Est_I'!$F$17:$F$231</c:f>
              <c:numCache>
                <c:formatCode>_-* #\ ##0.0\ _€_-;\-* #\ ##0.0\ _€_-;_-* "-"??\ _€_-;_-@_-</c:formatCode>
                <c:ptCount val="215"/>
                <c:pt idx="0">
                  <c:v>9.240000000000001E-2</c:v>
                </c:pt>
                <c:pt idx="1">
                  <c:v>0.18455360000000004</c:v>
                </c:pt>
                <c:pt idx="2">
                  <c:v>0.22131672640000005</c:v>
                </c:pt>
                <c:pt idx="3">
                  <c:v>0.31312659840000007</c:v>
                </c:pt>
                <c:pt idx="4">
                  <c:v>0.40469161040000007</c:v>
                </c:pt>
                <c:pt idx="5">
                  <c:v>0.49601237840000006</c:v>
                </c:pt>
                <c:pt idx="6">
                  <c:v>0.58708982640000007</c:v>
                </c:pt>
                <c:pt idx="7">
                  <c:v>0.65975737520000011</c:v>
                </c:pt>
                <c:pt idx="8">
                  <c:v>0.7322699384000001</c:v>
                </c:pt>
                <c:pt idx="9">
                  <c:v>0.7503593944000001</c:v>
                </c:pt>
                <c:pt idx="10">
                  <c:v>0.82267853360000009</c:v>
                </c:pt>
                <c:pt idx="11">
                  <c:v>0.89484342640000003</c:v>
                </c:pt>
                <c:pt idx="12">
                  <c:v>0.98485704239999994</c:v>
                </c:pt>
                <c:pt idx="13">
                  <c:v>1.0746307263999999</c:v>
                </c:pt>
                <c:pt idx="14">
                  <c:v>1.1641650943999999</c:v>
                </c:pt>
                <c:pt idx="15">
                  <c:v>1.2534607623999998</c:v>
                </c:pt>
                <c:pt idx="16">
                  <c:v>1.2890837959999999</c:v>
                </c:pt>
                <c:pt idx="17">
                  <c:v>1.3780462079999998</c:v>
                </c:pt>
                <c:pt idx="18">
                  <c:v>1.4667714599999997</c:v>
                </c:pt>
                <c:pt idx="19">
                  <c:v>1.5552601679999998</c:v>
                </c:pt>
                <c:pt idx="20">
                  <c:v>1.6435129479999999</c:v>
                </c:pt>
                <c:pt idx="21">
                  <c:v>1.7315301080000001</c:v>
                </c:pt>
                <c:pt idx="22">
                  <c:v>1.8193125720000001</c:v>
                </c:pt>
                <c:pt idx="23">
                  <c:v>1.9068609560000001</c:v>
                </c:pt>
                <c:pt idx="24">
                  <c:v>1.9941758760000001</c:v>
                </c:pt>
                <c:pt idx="25">
                  <c:v>2.0812579480000002</c:v>
                </c:pt>
                <c:pt idx="26">
                  <c:v>2.1681077880000004</c:v>
                </c:pt>
                <c:pt idx="27">
                  <c:v>2.2547263200000005</c:v>
                </c:pt>
                <c:pt idx="28">
                  <c:v>2.3411138520000008</c:v>
                </c:pt>
                <c:pt idx="29">
                  <c:v>2.4272710000000006</c:v>
                </c:pt>
                <c:pt idx="30">
                  <c:v>2.5131983800000008</c:v>
                </c:pt>
                <c:pt idx="31">
                  <c:v>2.5988966080000009</c:v>
                </c:pt>
                <c:pt idx="32">
                  <c:v>2.6843663000000011</c:v>
                </c:pt>
                <c:pt idx="33">
                  <c:v>2.7696080720000014</c:v>
                </c:pt>
                <c:pt idx="34">
                  <c:v>2.8546225400000016</c:v>
                </c:pt>
                <c:pt idx="35">
                  <c:v>2.9394103200000017</c:v>
                </c:pt>
                <c:pt idx="36">
                  <c:v>3.023972028000002</c:v>
                </c:pt>
                <c:pt idx="37">
                  <c:v>3.1083079720000022</c:v>
                </c:pt>
                <c:pt idx="38">
                  <c:v>3.1924190760000024</c:v>
                </c:pt>
                <c:pt idx="39">
                  <c:v>3.2763059560000025</c:v>
                </c:pt>
                <c:pt idx="40">
                  <c:v>3.3599692280000024</c:v>
                </c:pt>
                <c:pt idx="41">
                  <c:v>3.4434092000000023</c:v>
                </c:pt>
                <c:pt idx="42">
                  <c:v>3.5266267960000022</c:v>
                </c:pt>
                <c:pt idx="43">
                  <c:v>3.6096223240000023</c:v>
                </c:pt>
                <c:pt idx="44">
                  <c:v>3.6923967080000022</c:v>
                </c:pt>
                <c:pt idx="45">
                  <c:v>3.7749502560000021</c:v>
                </c:pt>
                <c:pt idx="46">
                  <c:v>3.8572835840000024</c:v>
                </c:pt>
                <c:pt idx="47">
                  <c:v>3.9393976160000026</c:v>
                </c:pt>
                <c:pt idx="48">
                  <c:v>4.021292660000003</c:v>
                </c:pt>
                <c:pt idx="49">
                  <c:v>4.1029693320000034</c:v>
                </c:pt>
                <c:pt idx="50">
                  <c:v>4.1844279400000035</c:v>
                </c:pt>
                <c:pt idx="51">
                  <c:v>4.2656694080000035</c:v>
                </c:pt>
                <c:pt idx="52">
                  <c:v>4.3466943520000036</c:v>
                </c:pt>
                <c:pt idx="53">
                  <c:v>4.4275030800000037</c:v>
                </c:pt>
                <c:pt idx="54">
                  <c:v>4.5080965160000037</c:v>
                </c:pt>
                <c:pt idx="55">
                  <c:v>4.5884749680000034</c:v>
                </c:pt>
                <c:pt idx="56">
                  <c:v>4.6686390520000032</c:v>
                </c:pt>
                <c:pt idx="57">
                  <c:v>4.7485893840000033</c:v>
                </c:pt>
                <c:pt idx="58">
                  <c:v>4.8283265800000033</c:v>
                </c:pt>
                <c:pt idx="59">
                  <c:v>4.9078509480000037</c:v>
                </c:pt>
                <c:pt idx="60">
                  <c:v>4.9871634120000037</c:v>
                </c:pt>
                <c:pt idx="61">
                  <c:v>5.066264280000004</c:v>
                </c:pt>
                <c:pt idx="62">
                  <c:v>5.1451541680000039</c:v>
                </c:pt>
                <c:pt idx="63">
                  <c:v>5.2238336920000039</c:v>
                </c:pt>
                <c:pt idx="64">
                  <c:v>5.3022332440000044</c:v>
                </c:pt>
                <c:pt idx="65">
                  <c:v>5.3802145320000045</c:v>
                </c:pt>
                <c:pt idx="66">
                  <c:v>5.4577800200000048</c:v>
                </c:pt>
                <c:pt idx="67">
                  <c:v>5.5349315560000045</c:v>
                </c:pt>
                <c:pt idx="68">
                  <c:v>5.6116722200000044</c:v>
                </c:pt>
                <c:pt idx="69">
                  <c:v>5.6880032440000043</c:v>
                </c:pt>
                <c:pt idx="70">
                  <c:v>5.7525385148000048</c:v>
                </c:pt>
                <c:pt idx="71">
                  <c:v>5.8167810932000048</c:v>
                </c:pt>
                <c:pt idx="72">
                  <c:v>5.8807325500000047</c:v>
                </c:pt>
                <c:pt idx="73">
                  <c:v>5.9443944560000048</c:v>
                </c:pt>
                <c:pt idx="74">
                  <c:v>6.0077673348000049</c:v>
                </c:pt>
                <c:pt idx="75">
                  <c:v>6.0819860948000048</c:v>
                </c:pt>
                <c:pt idx="76">
                  <c:v>6.1558087668000052</c:v>
                </c:pt>
                <c:pt idx="77">
                  <c:v>6.2182234576000051</c:v>
                </c:pt>
                <c:pt idx="78">
                  <c:v>6.2803554044000052</c:v>
                </c:pt>
                <c:pt idx="79">
                  <c:v>6.3422056544000052</c:v>
                </c:pt>
                <c:pt idx="80">
                  <c:v>6.4037752548000055</c:v>
                </c:pt>
                <c:pt idx="81">
                  <c:v>6.4650657764000057</c:v>
                </c:pt>
                <c:pt idx="82">
                  <c:v>6.5368451764000062</c:v>
                </c:pt>
                <c:pt idx="83">
                  <c:v>6.6082420404000066</c:v>
                </c:pt>
                <c:pt idx="84">
                  <c:v>6.6792582164000063</c:v>
                </c:pt>
                <c:pt idx="85">
                  <c:v>6.7498955524000062</c:v>
                </c:pt>
                <c:pt idx="86">
                  <c:v>6.8201558964000064</c:v>
                </c:pt>
                <c:pt idx="87">
                  <c:v>6.8900417124000066</c:v>
                </c:pt>
                <c:pt idx="88">
                  <c:v>6.9595548484000069</c:v>
                </c:pt>
                <c:pt idx="89">
                  <c:v>7.0286971524000066</c:v>
                </c:pt>
                <c:pt idx="90">
                  <c:v>7.0974704724000066</c:v>
                </c:pt>
                <c:pt idx="91">
                  <c:v>7.1658772724000066</c:v>
                </c:pt>
                <c:pt idx="92">
                  <c:v>7.2339194004000067</c:v>
                </c:pt>
                <c:pt idx="93">
                  <c:v>7.301598704400007</c:v>
                </c:pt>
                <c:pt idx="94">
                  <c:v>7.3689170324000068</c:v>
                </c:pt>
                <c:pt idx="95">
                  <c:v>7.4358762324000072</c:v>
                </c:pt>
                <c:pt idx="96">
                  <c:v>7.5024781524000073</c:v>
                </c:pt>
                <c:pt idx="97">
                  <c:v>7.5687246404000073</c:v>
                </c:pt>
                <c:pt idx="98">
                  <c:v>7.6346181604000076</c:v>
                </c:pt>
                <c:pt idx="99">
                  <c:v>7.6477265172000077</c:v>
                </c:pt>
                <c:pt idx="100">
                  <c:v>7.6608209524000079</c:v>
                </c:pt>
                <c:pt idx="101">
                  <c:v>7.7262235204000076</c:v>
                </c:pt>
                <c:pt idx="102">
                  <c:v>7.7912768164000079</c:v>
                </c:pt>
                <c:pt idx="103">
                  <c:v>7.8559833044000076</c:v>
                </c:pt>
                <c:pt idx="104">
                  <c:v>7.9203448324000076</c:v>
                </c:pt>
                <c:pt idx="105">
                  <c:v>7.9843632484000073</c:v>
                </c:pt>
                <c:pt idx="106">
                  <c:v>8.0480397844000073</c:v>
                </c:pt>
                <c:pt idx="107">
                  <c:v>8.1113769044000072</c:v>
                </c:pt>
                <c:pt idx="108">
                  <c:v>8.1743764564000081</c:v>
                </c:pt>
                <c:pt idx="109">
                  <c:v>8.2370396724000088</c:v>
                </c:pt>
                <c:pt idx="110">
                  <c:v>8.2993690164000089</c:v>
                </c:pt>
                <c:pt idx="111">
                  <c:v>8.3613657204000091</c:v>
                </c:pt>
                <c:pt idx="112">
                  <c:v>8.4230316324000096</c:v>
                </c:pt>
                <c:pt idx="113">
                  <c:v>8.4843686004000105</c:v>
                </c:pt>
                <c:pt idx="114">
                  <c:v>8.5453784724000101</c:v>
                </c:pt>
                <c:pt idx="115">
                  <c:v>8.6060630964000104</c:v>
                </c:pt>
                <c:pt idx="116">
                  <c:v>8.6664243204000098</c:v>
                </c:pt>
                <c:pt idx="117">
                  <c:v>8.7264633764000106</c:v>
                </c:pt>
                <c:pt idx="118">
                  <c:v>8.7861821124000112</c:v>
                </c:pt>
                <c:pt idx="119">
                  <c:v>8.8337023236000114</c:v>
                </c:pt>
                <c:pt idx="120">
                  <c:v>8.878062639600012</c:v>
                </c:pt>
                <c:pt idx="121">
                  <c:v>8.9222455476000118</c:v>
                </c:pt>
                <c:pt idx="122">
                  <c:v>8.9662515096000117</c:v>
                </c:pt>
                <c:pt idx="123">
                  <c:v>9.0100814496000119</c:v>
                </c:pt>
                <c:pt idx="124">
                  <c:v>9.0537362916000124</c:v>
                </c:pt>
                <c:pt idx="125">
                  <c:v>9.0972164976000123</c:v>
                </c:pt>
                <c:pt idx="126">
                  <c:v>9.1405225296000125</c:v>
                </c:pt>
                <c:pt idx="127">
                  <c:v>9.1836553116000132</c:v>
                </c:pt>
                <c:pt idx="128">
                  <c:v>9.2266157676000127</c:v>
                </c:pt>
                <c:pt idx="129">
                  <c:v>9.2694043596000135</c:v>
                </c:pt>
                <c:pt idx="130">
                  <c:v>9.3120215496000132</c:v>
                </c:pt>
                <c:pt idx="131">
                  <c:v>9.3544682616000134</c:v>
                </c:pt>
                <c:pt idx="132">
                  <c:v>9.3967454196000126</c:v>
                </c:pt>
                <c:pt idx="133">
                  <c:v>9.4388534856000135</c:v>
                </c:pt>
                <c:pt idx="134">
                  <c:v>9.4807929216000133</c:v>
                </c:pt>
                <c:pt idx="135">
                  <c:v>9.522564651600014</c:v>
                </c:pt>
                <c:pt idx="136">
                  <c:v>9.5641695996000138</c:v>
                </c:pt>
                <c:pt idx="137">
                  <c:v>9.6056077656000145</c:v>
                </c:pt>
                <c:pt idx="138">
                  <c:v>9.6468805356000153</c:v>
                </c:pt>
                <c:pt idx="139">
                  <c:v>9.6879879096000145</c:v>
                </c:pt>
                <c:pt idx="140">
                  <c:v>9.7289308116000139</c:v>
                </c:pt>
                <c:pt idx="141">
                  <c:v>9.7697101656000136</c:v>
                </c:pt>
                <c:pt idx="142">
                  <c:v>9.8103264336000144</c:v>
                </c:pt>
                <c:pt idx="143">
                  <c:v>9.8507800776000138</c:v>
                </c:pt>
                <c:pt idx="144">
                  <c:v>9.8910720216000136</c:v>
                </c:pt>
                <c:pt idx="145">
                  <c:v>9.931202727600013</c:v>
                </c:pt>
                <c:pt idx="146">
                  <c:v>9.9711731196000137</c:v>
                </c:pt>
                <c:pt idx="147">
                  <c:v>10.010983197600014</c:v>
                </c:pt>
                <c:pt idx="148">
                  <c:v>10.050634347600013</c:v>
                </c:pt>
                <c:pt idx="149">
                  <c:v>10.090127031600014</c:v>
                </c:pt>
                <c:pt idx="150">
                  <c:v>10.129461711600014</c:v>
                </c:pt>
                <c:pt idx="151">
                  <c:v>10.168638849600013</c:v>
                </c:pt>
                <c:pt idx="152">
                  <c:v>10.207659369600012</c:v>
                </c:pt>
                <c:pt idx="153">
                  <c:v>10.228387030400013</c:v>
                </c:pt>
                <c:pt idx="154">
                  <c:v>10.249070585600013</c:v>
                </c:pt>
                <c:pt idx="155">
                  <c:v>10.269709788800013</c:v>
                </c:pt>
                <c:pt idx="156">
                  <c:v>10.290305132800013</c:v>
                </c:pt>
                <c:pt idx="157">
                  <c:v>10.310856371200012</c:v>
                </c:pt>
                <c:pt idx="158">
                  <c:v>10.331363996800013</c:v>
                </c:pt>
                <c:pt idx="159">
                  <c:v>10.351827763200014</c:v>
                </c:pt>
                <c:pt idx="160">
                  <c:v>10.372247916800013</c:v>
                </c:pt>
                <c:pt idx="161">
                  <c:v>10.372247916800013</c:v>
                </c:pt>
                <c:pt idx="162">
                  <c:v>10.372247916800013</c:v>
                </c:pt>
                <c:pt idx="163">
                  <c:v>10.372247916800013</c:v>
                </c:pt>
                <c:pt idx="164">
                  <c:v>10.372247916800013</c:v>
                </c:pt>
                <c:pt idx="165">
                  <c:v>10.372247916800013</c:v>
                </c:pt>
                <c:pt idx="166">
                  <c:v>10.423189268800014</c:v>
                </c:pt>
                <c:pt idx="167">
                  <c:v>10.472881988800014</c:v>
                </c:pt>
                <c:pt idx="168">
                  <c:v>10.520588108800014</c:v>
                </c:pt>
                <c:pt idx="169">
                  <c:v>10.566386168800014</c:v>
                </c:pt>
                <c:pt idx="170">
                  <c:v>10.610350088800013</c:v>
                </c:pt>
                <c:pt idx="171">
                  <c:v>10.652553788800013</c:v>
                </c:pt>
                <c:pt idx="172">
                  <c:v>10.693071188800014</c:v>
                </c:pt>
                <c:pt idx="173">
                  <c:v>10.731966968800014</c:v>
                </c:pt>
                <c:pt idx="174">
                  <c:v>10.769310428800015</c:v>
                </c:pt>
                <c:pt idx="175">
                  <c:v>10.805157008800014</c:v>
                </c:pt>
                <c:pt idx="176">
                  <c:v>10.839571388800014</c:v>
                </c:pt>
                <c:pt idx="177">
                  <c:v>10.872609008800014</c:v>
                </c:pt>
                <c:pt idx="178">
                  <c:v>10.904325308800013</c:v>
                </c:pt>
                <c:pt idx="179">
                  <c:v>10.934771108800014</c:v>
                </c:pt>
                <c:pt idx="180">
                  <c:v>10.964001848800015</c:v>
                </c:pt>
                <c:pt idx="181">
                  <c:v>10.992063728800014</c:v>
                </c:pt>
                <c:pt idx="182">
                  <c:v>11.014114804000014</c:v>
                </c:pt>
                <c:pt idx="183">
                  <c:v>11.036024692000014</c:v>
                </c:pt>
                <c:pt idx="184">
                  <c:v>11.057794132000014</c:v>
                </c:pt>
                <c:pt idx="185">
                  <c:v>11.079424602400014</c:v>
                </c:pt>
                <c:pt idx="186">
                  <c:v>11.100916103200014</c:v>
                </c:pt>
                <c:pt idx="187">
                  <c:v>11.122270112800013</c:v>
                </c:pt>
                <c:pt idx="188">
                  <c:v>11.143487370400013</c:v>
                </c:pt>
                <c:pt idx="189">
                  <c:v>11.164569354400014</c:v>
                </c:pt>
                <c:pt idx="190">
                  <c:v>11.185516064800014</c:v>
                </c:pt>
                <c:pt idx="191">
                  <c:v>11.206328980000015</c:v>
                </c:pt>
                <c:pt idx="192">
                  <c:v>11.227008839200014</c:v>
                </c:pt>
                <c:pt idx="193">
                  <c:v>11.247555642400014</c:v>
                </c:pt>
                <c:pt idx="194">
                  <c:v>11.267971607200014</c:v>
                </c:pt>
                <c:pt idx="195">
                  <c:v>11.288256733600013</c:v>
                </c:pt>
                <c:pt idx="196">
                  <c:v>11.308411760800013</c:v>
                </c:pt>
                <c:pt idx="197">
                  <c:v>11.328438167200012</c:v>
                </c:pt>
                <c:pt idx="198">
                  <c:v>11.348335952800012</c:v>
                </c:pt>
                <c:pt idx="199">
                  <c:v>11.368106596000011</c:v>
                </c:pt>
                <c:pt idx="200">
                  <c:v>11.387750836000011</c:v>
                </c:pt>
                <c:pt idx="201">
                  <c:v>11.40726941200001</c:v>
                </c:pt>
                <c:pt idx="202">
                  <c:v>11.42666306320001</c:v>
                </c:pt>
                <c:pt idx="203">
                  <c:v>11.438706479200009</c:v>
                </c:pt>
                <c:pt idx="204">
                  <c:v>11.45070184720001</c:v>
                </c:pt>
                <c:pt idx="205">
                  <c:v>11.462649167200011</c:v>
                </c:pt>
                <c:pt idx="206">
                  <c:v>11.474548439200012</c:v>
                </c:pt>
                <c:pt idx="207">
                  <c:v>11.486400125200012</c:v>
                </c:pt>
                <c:pt idx="208">
                  <c:v>11.498204687200012</c:v>
                </c:pt>
                <c:pt idx="209">
                  <c:v>11.509961663200011</c:v>
                </c:pt>
                <c:pt idx="210">
                  <c:v>11.521671977200011</c:v>
                </c:pt>
                <c:pt idx="211">
                  <c:v>11.533335167200011</c:v>
                </c:pt>
                <c:pt idx="212">
                  <c:v>11.544951695200011</c:v>
                </c:pt>
                <c:pt idx="213">
                  <c:v>11.55</c:v>
                </c:pt>
                <c:pt idx="214">
                  <c:v>11.55</c:v>
                </c:pt>
              </c:numCache>
            </c:numRef>
          </c:val>
          <c:smooth val="0"/>
          <c:extLst>
            <c:ext xmlns:c16="http://schemas.microsoft.com/office/drawing/2014/chart" uri="{C3380CC4-5D6E-409C-BE32-E72D297353CC}">
              <c16:uniqueId val="{00000002-805C-4261-8A5C-EDC9F094DBF6}"/>
            </c:ext>
          </c:extLst>
        </c:ser>
        <c:ser>
          <c:idx val="2"/>
          <c:order val="3"/>
          <c:tx>
            <c:strRef>
              <c:f>'Sud-Est_I'!$L$11</c:f>
              <c:strCache>
                <c:ptCount val="1"/>
                <c:pt idx="0">
                  <c:v>With Storengy and GRTgaz maintenance (probable case - CPRTt)</c:v>
                </c:pt>
              </c:strCache>
            </c:strRef>
          </c:tx>
          <c:spPr>
            <a:ln w="28575">
              <a:solidFill>
                <a:schemeClr val="tx2"/>
              </a:solidFill>
            </a:ln>
          </c:spPr>
          <c:marker>
            <c:symbol val="none"/>
          </c:marker>
          <c:cat>
            <c:numRef>
              <c:f>'Sud-Est_I'!$A$17:$A$231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'Sud-Est_I'!$L$17:$L$231</c:f>
              <c:numCache>
                <c:formatCode>_-* #\ ##0.0\ _€_-;\-* #\ ##0.0\ _€_-;_-* "-"??\ _€_-;_-@_-</c:formatCode>
                <c:ptCount val="215"/>
                <c:pt idx="0">
                  <c:v>9.240000000000001E-2</c:v>
                </c:pt>
                <c:pt idx="1">
                  <c:v>0.18455360000000004</c:v>
                </c:pt>
                <c:pt idx="2">
                  <c:v>0.22131672640000005</c:v>
                </c:pt>
                <c:pt idx="3">
                  <c:v>0.31312659840000007</c:v>
                </c:pt>
                <c:pt idx="4">
                  <c:v>0.40469161040000007</c:v>
                </c:pt>
                <c:pt idx="5">
                  <c:v>0.49601237840000006</c:v>
                </c:pt>
                <c:pt idx="6">
                  <c:v>0.58708982640000007</c:v>
                </c:pt>
                <c:pt idx="7">
                  <c:v>0.65975737520000011</c:v>
                </c:pt>
                <c:pt idx="8">
                  <c:v>0.7322699384000001</c:v>
                </c:pt>
                <c:pt idx="9">
                  <c:v>0.7503593944000001</c:v>
                </c:pt>
                <c:pt idx="10">
                  <c:v>0.82267853360000009</c:v>
                </c:pt>
                <c:pt idx="11">
                  <c:v>0.89484342640000003</c:v>
                </c:pt>
                <c:pt idx="12">
                  <c:v>0.98485704239999994</c:v>
                </c:pt>
                <c:pt idx="13">
                  <c:v>1.0746307263999999</c:v>
                </c:pt>
                <c:pt idx="14">
                  <c:v>1.1641650943999999</c:v>
                </c:pt>
                <c:pt idx="15">
                  <c:v>1.2534607623999998</c:v>
                </c:pt>
                <c:pt idx="16">
                  <c:v>1.2890837959999999</c:v>
                </c:pt>
                <c:pt idx="17">
                  <c:v>1.3780462079999998</c:v>
                </c:pt>
                <c:pt idx="18">
                  <c:v>1.4667714599999997</c:v>
                </c:pt>
                <c:pt idx="19">
                  <c:v>1.5552601679999998</c:v>
                </c:pt>
                <c:pt idx="20">
                  <c:v>1.6435129479999999</c:v>
                </c:pt>
                <c:pt idx="21">
                  <c:v>1.7315301080000001</c:v>
                </c:pt>
                <c:pt idx="22">
                  <c:v>1.8193125720000001</c:v>
                </c:pt>
                <c:pt idx="23">
                  <c:v>1.9068609560000001</c:v>
                </c:pt>
                <c:pt idx="24">
                  <c:v>1.9941758760000001</c:v>
                </c:pt>
                <c:pt idx="25">
                  <c:v>2.0812579480000002</c:v>
                </c:pt>
                <c:pt idx="26">
                  <c:v>2.1681077880000004</c:v>
                </c:pt>
                <c:pt idx="27">
                  <c:v>2.2547263200000005</c:v>
                </c:pt>
                <c:pt idx="28">
                  <c:v>2.3411138520000008</c:v>
                </c:pt>
                <c:pt idx="29">
                  <c:v>2.4272710000000006</c:v>
                </c:pt>
                <c:pt idx="30">
                  <c:v>2.5131983800000008</c:v>
                </c:pt>
                <c:pt idx="31">
                  <c:v>2.5988966080000009</c:v>
                </c:pt>
                <c:pt idx="32">
                  <c:v>2.6843663000000011</c:v>
                </c:pt>
                <c:pt idx="33">
                  <c:v>2.7696080720000014</c:v>
                </c:pt>
                <c:pt idx="34">
                  <c:v>2.8546225400000016</c:v>
                </c:pt>
                <c:pt idx="35">
                  <c:v>2.9394103200000017</c:v>
                </c:pt>
                <c:pt idx="36">
                  <c:v>3.023972028000002</c:v>
                </c:pt>
                <c:pt idx="37">
                  <c:v>3.1083079720000022</c:v>
                </c:pt>
                <c:pt idx="38">
                  <c:v>3.1924190760000024</c:v>
                </c:pt>
                <c:pt idx="39">
                  <c:v>3.2763059560000025</c:v>
                </c:pt>
                <c:pt idx="40">
                  <c:v>3.3599692280000024</c:v>
                </c:pt>
                <c:pt idx="41">
                  <c:v>3.4434092000000023</c:v>
                </c:pt>
                <c:pt idx="42">
                  <c:v>3.5266267960000022</c:v>
                </c:pt>
                <c:pt idx="43">
                  <c:v>3.6096223240000023</c:v>
                </c:pt>
                <c:pt idx="44">
                  <c:v>3.6923967080000022</c:v>
                </c:pt>
                <c:pt idx="45">
                  <c:v>3.7749502560000021</c:v>
                </c:pt>
                <c:pt idx="46">
                  <c:v>3.8572835840000024</c:v>
                </c:pt>
                <c:pt idx="47">
                  <c:v>3.9393976160000026</c:v>
                </c:pt>
                <c:pt idx="48">
                  <c:v>4.021292660000003</c:v>
                </c:pt>
                <c:pt idx="49">
                  <c:v>4.1029693320000034</c:v>
                </c:pt>
                <c:pt idx="50">
                  <c:v>4.1844279400000035</c:v>
                </c:pt>
                <c:pt idx="51">
                  <c:v>4.2656694080000035</c:v>
                </c:pt>
                <c:pt idx="52">
                  <c:v>4.3466943520000036</c:v>
                </c:pt>
                <c:pt idx="53">
                  <c:v>4.4275030800000037</c:v>
                </c:pt>
                <c:pt idx="54">
                  <c:v>4.5080965160000037</c:v>
                </c:pt>
                <c:pt idx="55">
                  <c:v>4.5884749680000034</c:v>
                </c:pt>
                <c:pt idx="56">
                  <c:v>4.6686390520000032</c:v>
                </c:pt>
                <c:pt idx="57">
                  <c:v>4.7485893840000033</c:v>
                </c:pt>
                <c:pt idx="58">
                  <c:v>4.8283265800000033</c:v>
                </c:pt>
                <c:pt idx="59">
                  <c:v>4.9078509480000037</c:v>
                </c:pt>
                <c:pt idx="60">
                  <c:v>4.9871634120000037</c:v>
                </c:pt>
                <c:pt idx="61">
                  <c:v>5.066264280000004</c:v>
                </c:pt>
                <c:pt idx="62">
                  <c:v>5.1451541680000039</c:v>
                </c:pt>
                <c:pt idx="63">
                  <c:v>5.2238336920000039</c:v>
                </c:pt>
                <c:pt idx="64">
                  <c:v>5.3022332440000044</c:v>
                </c:pt>
                <c:pt idx="65">
                  <c:v>5.3802145320000045</c:v>
                </c:pt>
                <c:pt idx="66">
                  <c:v>5.4577800200000048</c:v>
                </c:pt>
                <c:pt idx="67">
                  <c:v>5.5349315560000045</c:v>
                </c:pt>
                <c:pt idx="68">
                  <c:v>5.6116722200000044</c:v>
                </c:pt>
                <c:pt idx="69">
                  <c:v>5.6880032440000043</c:v>
                </c:pt>
                <c:pt idx="70">
                  <c:v>5.7525385148000048</c:v>
                </c:pt>
                <c:pt idx="71">
                  <c:v>5.8167810932000048</c:v>
                </c:pt>
                <c:pt idx="72">
                  <c:v>5.8807325500000047</c:v>
                </c:pt>
                <c:pt idx="73">
                  <c:v>5.9443944560000048</c:v>
                </c:pt>
                <c:pt idx="74">
                  <c:v>6.0077673348000049</c:v>
                </c:pt>
                <c:pt idx="75">
                  <c:v>6.0819860948000048</c:v>
                </c:pt>
                <c:pt idx="76">
                  <c:v>6.1558087668000052</c:v>
                </c:pt>
                <c:pt idx="77">
                  <c:v>6.2182234576000051</c:v>
                </c:pt>
                <c:pt idx="78">
                  <c:v>6.2803554044000052</c:v>
                </c:pt>
                <c:pt idx="79">
                  <c:v>6.3422056544000052</c:v>
                </c:pt>
                <c:pt idx="80">
                  <c:v>6.4037752548000055</c:v>
                </c:pt>
                <c:pt idx="81">
                  <c:v>6.4650657764000057</c:v>
                </c:pt>
                <c:pt idx="82">
                  <c:v>6.5368451764000062</c:v>
                </c:pt>
                <c:pt idx="83">
                  <c:v>6.6082420404000066</c:v>
                </c:pt>
                <c:pt idx="84">
                  <c:v>6.6792582164000063</c:v>
                </c:pt>
                <c:pt idx="85">
                  <c:v>6.7498955524000062</c:v>
                </c:pt>
                <c:pt idx="86">
                  <c:v>6.8201558964000064</c:v>
                </c:pt>
                <c:pt idx="87">
                  <c:v>6.8900417124000066</c:v>
                </c:pt>
                <c:pt idx="88">
                  <c:v>6.9595548484000069</c:v>
                </c:pt>
                <c:pt idx="89">
                  <c:v>7.0286971524000066</c:v>
                </c:pt>
                <c:pt idx="90">
                  <c:v>7.0974704724000066</c:v>
                </c:pt>
                <c:pt idx="91">
                  <c:v>7.1658772724000066</c:v>
                </c:pt>
                <c:pt idx="92">
                  <c:v>7.2339194004000067</c:v>
                </c:pt>
                <c:pt idx="93">
                  <c:v>7.301598704400007</c:v>
                </c:pt>
                <c:pt idx="94">
                  <c:v>7.3689170324000068</c:v>
                </c:pt>
                <c:pt idx="95">
                  <c:v>7.4358762324000072</c:v>
                </c:pt>
                <c:pt idx="96">
                  <c:v>7.5024781524000073</c:v>
                </c:pt>
                <c:pt idx="97">
                  <c:v>7.5687246404000073</c:v>
                </c:pt>
                <c:pt idx="98">
                  <c:v>7.6346181604000076</c:v>
                </c:pt>
                <c:pt idx="99">
                  <c:v>7.6477265172000077</c:v>
                </c:pt>
                <c:pt idx="100">
                  <c:v>7.6608209524000079</c:v>
                </c:pt>
                <c:pt idx="101">
                  <c:v>7.7262235204000076</c:v>
                </c:pt>
                <c:pt idx="102">
                  <c:v>7.7912768164000079</c:v>
                </c:pt>
                <c:pt idx="103">
                  <c:v>7.8559833044000076</c:v>
                </c:pt>
                <c:pt idx="104">
                  <c:v>7.9203448324000076</c:v>
                </c:pt>
                <c:pt idx="105">
                  <c:v>7.9843632484000073</c:v>
                </c:pt>
                <c:pt idx="106">
                  <c:v>8.0480397844000073</c:v>
                </c:pt>
                <c:pt idx="107">
                  <c:v>8.1113769044000072</c:v>
                </c:pt>
                <c:pt idx="108">
                  <c:v>8.1743764564000081</c:v>
                </c:pt>
                <c:pt idx="109">
                  <c:v>8.2370396724000088</c:v>
                </c:pt>
                <c:pt idx="110">
                  <c:v>8.2993690164000089</c:v>
                </c:pt>
                <c:pt idx="111">
                  <c:v>8.3613657204000091</c:v>
                </c:pt>
                <c:pt idx="112">
                  <c:v>8.4230316324000096</c:v>
                </c:pt>
                <c:pt idx="113">
                  <c:v>8.4843686004000105</c:v>
                </c:pt>
                <c:pt idx="114">
                  <c:v>8.5453784724000101</c:v>
                </c:pt>
                <c:pt idx="115">
                  <c:v>8.6060630964000104</c:v>
                </c:pt>
                <c:pt idx="116">
                  <c:v>8.6664243204000098</c:v>
                </c:pt>
                <c:pt idx="117">
                  <c:v>8.7264633764000106</c:v>
                </c:pt>
                <c:pt idx="118">
                  <c:v>8.7861821124000112</c:v>
                </c:pt>
                <c:pt idx="119">
                  <c:v>8.8262861124000107</c:v>
                </c:pt>
                <c:pt idx="120">
                  <c:v>8.8663901124000102</c:v>
                </c:pt>
                <c:pt idx="121">
                  <c:v>8.9064941124000097</c:v>
                </c:pt>
                <c:pt idx="122">
                  <c:v>8.9415851124000092</c:v>
                </c:pt>
                <c:pt idx="123">
                  <c:v>8.9766761124000087</c:v>
                </c:pt>
                <c:pt idx="124">
                  <c:v>9.0117671124000083</c:v>
                </c:pt>
                <c:pt idx="125">
                  <c:v>9.0468581124000078</c:v>
                </c:pt>
                <c:pt idx="126">
                  <c:v>9.0819491124000074</c:v>
                </c:pt>
                <c:pt idx="127">
                  <c:v>9.1170401124000069</c:v>
                </c:pt>
                <c:pt idx="128">
                  <c:v>9.1521311124000064</c:v>
                </c:pt>
                <c:pt idx="129">
                  <c:v>9.187222112400006</c:v>
                </c:pt>
                <c:pt idx="130">
                  <c:v>9.2223131124000055</c:v>
                </c:pt>
                <c:pt idx="131">
                  <c:v>9.257404112400005</c:v>
                </c:pt>
                <c:pt idx="132">
                  <c:v>9.2924951124000046</c:v>
                </c:pt>
                <c:pt idx="133">
                  <c:v>9.3275861124000041</c:v>
                </c:pt>
                <c:pt idx="134">
                  <c:v>9.3626771124000037</c:v>
                </c:pt>
                <c:pt idx="135">
                  <c:v>9.3977681124000032</c:v>
                </c:pt>
                <c:pt idx="136">
                  <c:v>9.4328591124000027</c:v>
                </c:pt>
                <c:pt idx="137">
                  <c:v>9.4679501124000023</c:v>
                </c:pt>
                <c:pt idx="138">
                  <c:v>9.5030411124000018</c:v>
                </c:pt>
                <c:pt idx="139">
                  <c:v>9.5381321124000014</c:v>
                </c:pt>
                <c:pt idx="140">
                  <c:v>9.5732231124000009</c:v>
                </c:pt>
                <c:pt idx="141">
                  <c:v>9.6083141124000004</c:v>
                </c:pt>
                <c:pt idx="142">
                  <c:v>9.6434051124</c:v>
                </c:pt>
                <c:pt idx="143">
                  <c:v>9.6784961123999995</c:v>
                </c:pt>
                <c:pt idx="144">
                  <c:v>9.7135871123999991</c:v>
                </c:pt>
                <c:pt idx="145">
                  <c:v>9.7486781123999986</c:v>
                </c:pt>
                <c:pt idx="146">
                  <c:v>9.7837691123999981</c:v>
                </c:pt>
                <c:pt idx="147">
                  <c:v>9.8188601123999977</c:v>
                </c:pt>
                <c:pt idx="148">
                  <c:v>9.8539511123999972</c:v>
                </c:pt>
                <c:pt idx="149">
                  <c:v>9.8890421123999968</c:v>
                </c:pt>
                <c:pt idx="150">
                  <c:v>9.9241331123999963</c:v>
                </c:pt>
                <c:pt idx="151">
                  <c:v>9.9592241123999958</c:v>
                </c:pt>
                <c:pt idx="152">
                  <c:v>9.9990822383999962</c:v>
                </c:pt>
                <c:pt idx="153">
                  <c:v>10.020254897599996</c:v>
                </c:pt>
                <c:pt idx="154">
                  <c:v>10.041382465599996</c:v>
                </c:pt>
                <c:pt idx="155">
                  <c:v>10.062464942399997</c:v>
                </c:pt>
                <c:pt idx="156">
                  <c:v>10.083502327999996</c:v>
                </c:pt>
                <c:pt idx="157">
                  <c:v>10.104494868799996</c:v>
                </c:pt>
                <c:pt idx="158">
                  <c:v>10.125442564799997</c:v>
                </c:pt>
                <c:pt idx="159">
                  <c:v>10.146345662399996</c:v>
                </c:pt>
                <c:pt idx="160">
                  <c:v>10.167204161599996</c:v>
                </c:pt>
                <c:pt idx="161">
                  <c:v>10.167204161599996</c:v>
                </c:pt>
                <c:pt idx="162">
                  <c:v>10.167204161599996</c:v>
                </c:pt>
                <c:pt idx="163">
                  <c:v>10.167204161599996</c:v>
                </c:pt>
                <c:pt idx="164">
                  <c:v>10.167204161599996</c:v>
                </c:pt>
                <c:pt idx="165">
                  <c:v>10.167204161599996</c:v>
                </c:pt>
                <c:pt idx="166">
                  <c:v>10.219238913599996</c:v>
                </c:pt>
                <c:pt idx="167">
                  <c:v>10.270996465599996</c:v>
                </c:pt>
                <c:pt idx="168">
                  <c:v>10.322478049599995</c:v>
                </c:pt>
                <c:pt idx="169">
                  <c:v>10.373684897599995</c:v>
                </c:pt>
                <c:pt idx="170">
                  <c:v>10.424618857599995</c:v>
                </c:pt>
                <c:pt idx="171">
                  <c:v>10.474256137599996</c:v>
                </c:pt>
                <c:pt idx="172">
                  <c:v>10.521906817599996</c:v>
                </c:pt>
                <c:pt idx="173">
                  <c:v>10.567649437599997</c:v>
                </c:pt>
                <c:pt idx="174">
                  <c:v>10.611562537599996</c:v>
                </c:pt>
                <c:pt idx="175">
                  <c:v>10.653720037599996</c:v>
                </c:pt>
                <c:pt idx="176">
                  <c:v>10.694191237599997</c:v>
                </c:pt>
                <c:pt idx="177">
                  <c:v>10.733045437599996</c:v>
                </c:pt>
                <c:pt idx="178">
                  <c:v>10.770342697599997</c:v>
                </c:pt>
                <c:pt idx="179">
                  <c:v>10.806147697599997</c:v>
                </c:pt>
                <c:pt idx="180">
                  <c:v>10.840520497599996</c:v>
                </c:pt>
                <c:pt idx="181">
                  <c:v>10.873521157599997</c:v>
                </c:pt>
                <c:pt idx="182">
                  <c:v>10.898864629599997</c:v>
                </c:pt>
                <c:pt idx="183">
                  <c:v>10.923398677599996</c:v>
                </c:pt>
                <c:pt idx="184">
                  <c:v>10.947145477599996</c:v>
                </c:pt>
                <c:pt idx="185">
                  <c:v>10.970134597599996</c:v>
                </c:pt>
                <c:pt idx="186">
                  <c:v>10.992384517599996</c:v>
                </c:pt>
                <c:pt idx="187">
                  <c:v>11.014433375199996</c:v>
                </c:pt>
                <c:pt idx="188">
                  <c:v>11.036341045599995</c:v>
                </c:pt>
                <c:pt idx="189">
                  <c:v>11.058108267999994</c:v>
                </c:pt>
                <c:pt idx="190">
                  <c:v>11.079736520799994</c:v>
                </c:pt>
                <c:pt idx="191">
                  <c:v>11.101226543199994</c:v>
                </c:pt>
                <c:pt idx="192">
                  <c:v>11.122578335199995</c:v>
                </c:pt>
                <c:pt idx="193">
                  <c:v>11.143794114399995</c:v>
                </c:pt>
                <c:pt idx="194">
                  <c:v>11.164873880799995</c:v>
                </c:pt>
                <c:pt idx="195">
                  <c:v>11.185818373599995</c:v>
                </c:pt>
                <c:pt idx="196">
                  <c:v>11.206629071199995</c:v>
                </c:pt>
                <c:pt idx="197">
                  <c:v>11.227306712799995</c:v>
                </c:pt>
                <c:pt idx="198">
                  <c:v>11.247852037599996</c:v>
                </c:pt>
                <c:pt idx="199">
                  <c:v>11.268265784799995</c:v>
                </c:pt>
                <c:pt idx="200">
                  <c:v>11.288548693599996</c:v>
                </c:pt>
                <c:pt idx="201">
                  <c:v>11.308702242399995</c:v>
                </c:pt>
                <c:pt idx="202">
                  <c:v>11.328726431199996</c:v>
                </c:pt>
                <c:pt idx="203">
                  <c:v>11.341161623199996</c:v>
                </c:pt>
                <c:pt idx="204">
                  <c:v>11.353546919199996</c:v>
                </c:pt>
                <c:pt idx="205">
                  <c:v>11.365882781199996</c:v>
                </c:pt>
                <c:pt idx="206">
                  <c:v>11.378169209199996</c:v>
                </c:pt>
                <c:pt idx="207">
                  <c:v>11.390406665199995</c:v>
                </c:pt>
                <c:pt idx="208">
                  <c:v>11.402595149199994</c:v>
                </c:pt>
                <c:pt idx="209">
                  <c:v>11.414734661199994</c:v>
                </c:pt>
                <c:pt idx="210">
                  <c:v>11.426825663199994</c:v>
                </c:pt>
                <c:pt idx="211">
                  <c:v>11.438868155199994</c:v>
                </c:pt>
                <c:pt idx="212">
                  <c:v>11.450862599199995</c:v>
                </c:pt>
                <c:pt idx="213">
                  <c:v>11.462808995199996</c:v>
                </c:pt>
                <c:pt idx="214">
                  <c:v>11.472328043199996</c:v>
                </c:pt>
              </c:numCache>
            </c:numRef>
          </c:val>
          <c:smooth val="0"/>
          <c:extLst>
            <c:ext xmlns:c16="http://schemas.microsoft.com/office/drawing/2014/chart" uri="{C3380CC4-5D6E-409C-BE32-E72D297353CC}">
              <c16:uniqueId val="{00000004-805C-4261-8A5C-EDC9F094DBF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68608221419858"/>
          <c:y val="0.32811574815680067"/>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Atlantique_W!$A$17:$A$185</c:f>
              <c:numCache>
                <c:formatCode>m/d/yyyy</c:formatCode>
                <c:ptCount val="169"/>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Atlantique_W!$F$17:$F$184</c:f>
              <c:numCache>
                <c:formatCode>_-* #\ ##0.00\ _€_-;\-* #\ ##0.00\ _€_-;_-* "-"??\ _€_-;_-@_-</c:formatCode>
                <c:ptCount val="168"/>
                <c:pt idx="0">
                  <c:v>44.669117647058826</c:v>
                </c:pt>
                <c:pt idx="1">
                  <c:v>44.340668252595158</c:v>
                </c:pt>
                <c:pt idx="2">
                  <c:v>44.014633927208429</c:v>
                </c:pt>
                <c:pt idx="3">
                  <c:v>43.690996913037779</c:v>
                </c:pt>
                <c:pt idx="4">
                  <c:v>43.048482252551928</c:v>
                </c:pt>
                <c:pt idx="5">
                  <c:v>42.415416337073225</c:v>
                </c:pt>
                <c:pt idx="6">
                  <c:v>41.791660214469204</c:v>
                </c:pt>
                <c:pt idx="7">
                  <c:v>41.177076976021127</c:v>
                </c:pt>
                <c:pt idx="8">
                  <c:v>40.571531726373756</c:v>
                </c:pt>
                <c:pt idx="9">
                  <c:v>39.97489155392708</c:v>
                </c:pt>
                <c:pt idx="10">
                  <c:v>39.387025501663445</c:v>
                </c:pt>
                <c:pt idx="11">
                  <c:v>38.807804538403687</c:v>
                </c:pt>
                <c:pt idx="12">
                  <c:v>38.25</c:v>
                </c:pt>
                <c:pt idx="13">
                  <c:v>38.25</c:v>
                </c:pt>
                <c:pt idx="14">
                  <c:v>38.25</c:v>
                </c:pt>
                <c:pt idx="15">
                  <c:v>38.25</c:v>
                </c:pt>
                <c:pt idx="16">
                  <c:v>38.25</c:v>
                </c:pt>
                <c:pt idx="17">
                  <c:v>37.6875</c:v>
                </c:pt>
                <c:pt idx="18">
                  <c:v>37.133272058823529</c:v>
                </c:pt>
                <c:pt idx="19">
                  <c:v>36.587194528546711</c:v>
                </c:pt>
                <c:pt idx="20">
                  <c:v>36.049147550185729</c:v>
                </c:pt>
                <c:pt idx="21">
                  <c:v>35.51901302738888</c:v>
                </c:pt>
                <c:pt idx="22">
                  <c:v>34.996674600515512</c:v>
                </c:pt>
                <c:pt idx="23">
                  <c:v>34.482017621096162</c:v>
                </c:pt>
                <c:pt idx="24">
                  <c:v>33.974929126668279</c:v>
                </c:pt>
                <c:pt idx="25">
                  <c:v>33.475297815981982</c:v>
                </c:pt>
                <c:pt idx="26">
                  <c:v>32.982004090070419</c:v>
                </c:pt>
                <c:pt idx="27">
                  <c:v>32.494151103782876</c:v>
                </c:pt>
                <c:pt idx="28">
                  <c:v>32.011678848961743</c:v>
                </c:pt>
                <c:pt idx="29">
                  <c:v>31.534527979304077</c:v>
                </c:pt>
                <c:pt idx="30">
                  <c:v>31.062639803061753</c:v>
                </c:pt>
                <c:pt idx="31">
                  <c:v>30.5959562758221</c:v>
                </c:pt>
                <c:pt idx="32">
                  <c:v>30.13441999336818</c:v>
                </c:pt>
                <c:pt idx="33">
                  <c:v>29.677974184617796</c:v>
                </c:pt>
                <c:pt idx="34">
                  <c:v>29.226562704640394</c:v>
                </c:pt>
                <c:pt idx="35">
                  <c:v>28.780130027750978</c:v>
                </c:pt>
                <c:pt idx="36">
                  <c:v>28.338621240680194</c:v>
                </c:pt>
                <c:pt idx="37">
                  <c:v>27.901982035819749</c:v>
                </c:pt>
                <c:pt idx="38">
                  <c:v>27.465217329937396</c:v>
                </c:pt>
                <c:pt idx="39">
                  <c:v>27.03821125644544</c:v>
                </c:pt>
                <c:pt idx="40">
                  <c:v>26.615914808764057</c:v>
                </c:pt>
                <c:pt idx="41">
                  <c:v>26.198276042490924</c:v>
                </c:pt>
                <c:pt idx="42">
                  <c:v>25.78524358613992</c:v>
                </c:pt>
                <c:pt idx="43">
                  <c:v>25.3767666348222</c:v>
                </c:pt>
                <c:pt idx="44">
                  <c:v>24.972794943996956</c:v>
                </c:pt>
                <c:pt idx="45">
                  <c:v>24.573278823291105</c:v>
                </c:pt>
                <c:pt idx="46">
                  <c:v>24.178169130387158</c:v>
                </c:pt>
                <c:pt idx="47">
                  <c:v>23.787417264978476</c:v>
                </c:pt>
                <c:pt idx="48">
                  <c:v>23.400975162791212</c:v>
                </c:pt>
                <c:pt idx="49">
                  <c:v>23.013842809850036</c:v>
                </c:pt>
                <c:pt idx="50">
                  <c:v>22.635932778859043</c:v>
                </c:pt>
                <c:pt idx="51">
                  <c:v>22.262190873209864</c:v>
                </c:pt>
                <c:pt idx="52">
                  <c:v>21.892571120931812</c:v>
                </c:pt>
                <c:pt idx="53">
                  <c:v>21.527028057098004</c:v>
                </c:pt>
                <c:pt idx="54">
                  <c:v>21.165516718232951</c:v>
                </c:pt>
                <c:pt idx="55">
                  <c:v>20.807992636781851</c:v>
                </c:pt>
                <c:pt idx="56">
                  <c:v>20.454411835640876</c:v>
                </c:pt>
                <c:pt idx="57">
                  <c:v>20.104730822747779</c:v>
                </c:pt>
                <c:pt idx="58">
                  <c:v>19.758906585732177</c:v>
                </c:pt>
                <c:pt idx="59">
                  <c:v>19.416896586624837</c:v>
                </c:pt>
                <c:pt idx="60">
                  <c:v>19.078658756625298</c:v>
                </c:pt>
                <c:pt idx="61">
                  <c:v>18.744151490927226</c:v>
                </c:pt>
                <c:pt idx="62">
                  <c:v>18.413333643600822</c:v>
                </c:pt>
                <c:pt idx="63">
                  <c:v>18.086164522531696</c:v>
                </c:pt>
                <c:pt idx="64">
                  <c:v>17.762603884415537</c:v>
                </c:pt>
                <c:pt idx="65">
                  <c:v>17.442611929808013</c:v>
                </c:pt>
                <c:pt idx="66">
                  <c:v>17.126149298229247</c:v>
                </c:pt>
                <c:pt idx="67">
                  <c:v>16.813177063322307</c:v>
                </c:pt>
                <c:pt idx="68">
                  <c:v>16.503656728065074</c:v>
                </c:pt>
                <c:pt idx="69">
                  <c:v>16.197550220034945</c:v>
                </c:pt>
                <c:pt idx="70">
                  <c:v>15.894819886725735</c:v>
                </c:pt>
                <c:pt idx="71">
                  <c:v>15.595428490916259</c:v>
                </c:pt>
                <c:pt idx="72">
                  <c:v>15.300665187172802</c:v>
                </c:pt>
                <c:pt idx="73">
                  <c:v>15.002871069525744</c:v>
                </c:pt>
                <c:pt idx="74">
                  <c:v>14.719726538750729</c:v>
                </c:pt>
                <c:pt idx="75">
                  <c:v>14.442133861520322</c:v>
                </c:pt>
                <c:pt idx="76">
                  <c:v>14.1699841779611</c:v>
                </c:pt>
                <c:pt idx="77">
                  <c:v>13.90317076270696</c:v>
                </c:pt>
                <c:pt idx="78">
                  <c:v>13.64158898304604</c:v>
                </c:pt>
                <c:pt idx="79">
                  <c:v>13.385136257888274</c:v>
                </c:pt>
                <c:pt idx="80">
                  <c:v>13.133712017537523</c:v>
                </c:pt>
                <c:pt idx="81">
                  <c:v>12.887217664252473</c:v>
                </c:pt>
                <c:pt idx="82">
                  <c:v>12.645556533580855</c:v>
                </c:pt>
                <c:pt idx="83">
                  <c:v>12.408633856451818</c:v>
                </c:pt>
                <c:pt idx="84">
                  <c:v>12.176356722011587</c:v>
                </c:pt>
                <c:pt idx="85">
                  <c:v>11.94863404118783</c:v>
                </c:pt>
                <c:pt idx="86">
                  <c:v>11.725376510968461</c:v>
                </c:pt>
                <c:pt idx="87">
                  <c:v>11.506496579380844</c:v>
                </c:pt>
                <c:pt idx="88">
                  <c:v>11.29190841115769</c:v>
                </c:pt>
                <c:pt idx="89">
                  <c:v>11.081527854076167</c:v>
                </c:pt>
                <c:pt idx="90">
                  <c:v>10.875272405957027</c:v>
                </c:pt>
                <c:pt idx="91">
                  <c:v>10.673061182310811</c:v>
                </c:pt>
                <c:pt idx="92">
                  <c:v>10.474814884618441</c:v>
                </c:pt>
                <c:pt idx="93">
                  <c:v>10.280455769233766</c:v>
                </c:pt>
                <c:pt idx="94">
                  <c:v>10.08990761689585</c:v>
                </c:pt>
                <c:pt idx="95">
                  <c:v>9.9030957028390691</c:v>
                </c:pt>
                <c:pt idx="96">
                  <c:v>9.719946767489283</c:v>
                </c:pt>
                <c:pt idx="97">
                  <c:v>9.5403889877345911</c:v>
                </c:pt>
                <c:pt idx="98">
                  <c:v>9.3643519487594027</c:v>
                </c:pt>
                <c:pt idx="99">
                  <c:v>9.1917666164307867</c:v>
                </c:pt>
                <c:pt idx="100">
                  <c:v>9.0225653102262608</c:v>
                </c:pt>
                <c:pt idx="101">
                  <c:v>8.8566816766924124</c:v>
                </c:pt>
                <c:pt idx="102">
                  <c:v>8.6919781680623771</c:v>
                </c:pt>
                <c:pt idx="103">
                  <c:v>8.5281223980797023</c:v>
                </c:pt>
                <c:pt idx="104">
                  <c:v>8.3651100033837036</c:v>
                </c:pt>
                <c:pt idx="105">
                  <c:v>8.2029366430721691</c:v>
                </c:pt>
                <c:pt idx="106">
                  <c:v>8.0415979985857682</c:v>
                </c:pt>
                <c:pt idx="107">
                  <c:v>7.8810897735930467</c:v>
                </c:pt>
                <c:pt idx="108">
                  <c:v>7.7214076938760234</c:v>
                </c:pt>
                <c:pt idx="109">
                  <c:v>7.562547507216367</c:v>
                </c:pt>
                <c:pt idx="110">
                  <c:v>7.4045049832821652</c:v>
                </c:pt>
                <c:pt idx="111">
                  <c:v>7.2472759135152716</c:v>
                </c:pt>
                <c:pt idx="112">
                  <c:v>7.090856111019237</c:v>
                </c:pt>
                <c:pt idx="113">
                  <c:v>6.9352414104478139</c:v>
                </c:pt>
                <c:pt idx="114">
                  <c:v>6.7804276678940383</c:v>
                </c:pt>
                <c:pt idx="115">
                  <c:v>6.6264107607798772</c:v>
                </c:pt>
                <c:pt idx="116">
                  <c:v>6.4731865877464516</c:v>
                </c:pt>
                <c:pt idx="117">
                  <c:v>6.3207510685448156</c:v>
                </c:pt>
                <c:pt idx="118">
                  <c:v>6.169100143927305</c:v>
                </c:pt>
                <c:pt idx="119">
                  <c:v>6.018229775539444</c:v>
                </c:pt>
                <c:pt idx="120">
                  <c:v>5.8681359458124023</c:v>
                </c:pt>
                <c:pt idx="121">
                  <c:v>5.7188146578560151</c:v>
                </c:pt>
                <c:pt idx="122">
                  <c:v>5.5702619353523444</c:v>
                </c:pt>
                <c:pt idx="123">
                  <c:v>5.4224738224497955</c:v>
                </c:pt>
                <c:pt idx="124">
                  <c:v>5.2754463836577745</c:v>
                </c:pt>
                <c:pt idx="125">
                  <c:v>5.1291757037418888</c:v>
                </c:pt>
                <c:pt idx="126">
                  <c:v>4.983657887619688</c:v>
                </c:pt>
                <c:pt idx="127">
                  <c:v>4.8388890602569399</c:v>
                </c:pt>
                <c:pt idx="128">
                  <c:v>4.6948653665644411</c:v>
                </c:pt>
                <c:pt idx="129">
                  <c:v>4.5515829712953595</c:v>
                </c:pt>
                <c:pt idx="130">
                  <c:v>4.4090380589431044</c:v>
                </c:pt>
                <c:pt idx="131">
                  <c:v>4.2672268336397208</c:v>
                </c:pt>
                <c:pt idx="132">
                  <c:v>4.1261455190548109</c:v>
                </c:pt>
                <c:pt idx="133">
                  <c:v>3.9857903582949699</c:v>
                </c:pt>
                <c:pt idx="134">
                  <c:v>3.8461576138037459</c:v>
                </c:pt>
                <c:pt idx="135">
                  <c:v>3.7072435672621089</c:v>
                </c:pt>
                <c:pt idx="136">
                  <c:v>3.5690445194894362</c:v>
                </c:pt>
                <c:pt idx="137">
                  <c:v>3.4315567903450055</c:v>
                </c:pt>
                <c:pt idx="138">
                  <c:v>3.2947767186299943</c:v>
                </c:pt>
                <c:pt idx="139">
                  <c:v>3.1587006619899869</c:v>
                </c:pt>
                <c:pt idx="140">
                  <c:v>3.0233249968179798</c:v>
                </c:pt>
                <c:pt idx="141">
                  <c:v>2.8886461181578875</c:v>
                </c:pt>
                <c:pt idx="142">
                  <c:v>2.7546604396085455</c:v>
                </c:pt>
                <c:pt idx="143">
                  <c:v>2.6213643932282076</c:v>
                </c:pt>
                <c:pt idx="144">
                  <c:v>2.488754429439533</c:v>
                </c:pt>
                <c:pt idx="145">
                  <c:v>2.3568270169350649</c:v>
                </c:pt>
                <c:pt idx="146">
                  <c:v>2.2255786425831934</c:v>
                </c:pt>
                <c:pt idx="147">
                  <c:v>2.0950058113346035</c:v>
                </c:pt>
                <c:pt idx="148">
                  <c:v>1.9651050461292048</c:v>
                </c:pt>
                <c:pt idx="149">
                  <c:v>1.8358728878035397</c:v>
                </c:pt>
                <c:pt idx="150">
                  <c:v>1.7073058949986686</c:v>
                </c:pt>
                <c:pt idx="151">
                  <c:v>1.5794006440685284</c:v>
                </c:pt>
                <c:pt idx="152">
                  <c:v>1.4521537289887638</c:v>
                </c:pt>
                <c:pt idx="153">
                  <c:v>1.3255617612660275</c:v>
                </c:pt>
                <c:pt idx="154">
                  <c:v>1.1996213698477465</c:v>
                </c:pt>
                <c:pt idx="155">
                  <c:v>1.0743292010323537</c:v>
                </c:pt>
                <c:pt idx="156">
                  <c:v>0.94968191837998139</c:v>
                </c:pt>
                <c:pt idx="157">
                  <c:v>0.82567620262361385</c:v>
                </c:pt>
                <c:pt idx="158">
                  <c:v>0.70230875158069828</c:v>
                </c:pt>
                <c:pt idx="159">
                  <c:v>0.57957628006520934</c:v>
                </c:pt>
                <c:pt idx="160">
                  <c:v>0.45747551980016782</c:v>
                </c:pt>
                <c:pt idx="161">
                  <c:v>0.33600321933060812</c:v>
                </c:pt>
                <c:pt idx="162">
                  <c:v>0.2151561439369947</c:v>
                </c:pt>
                <c:pt idx="163">
                  <c:v>9.4931075549083685E-2</c:v>
                </c:pt>
                <c:pt idx="164">
                  <c:v>0</c:v>
                </c:pt>
                <c:pt idx="165">
                  <c:v>0</c:v>
                </c:pt>
                <c:pt idx="166">
                  <c:v>0</c:v>
                </c:pt>
                <c:pt idx="167">
                  <c:v>0</c:v>
                </c:pt>
              </c:numCache>
            </c:numRef>
          </c:val>
          <c:smooth val="0"/>
          <c:extLst>
            <c:ext xmlns:c16="http://schemas.microsoft.com/office/drawing/2014/chart" uri="{C3380CC4-5D6E-409C-BE32-E72D297353CC}">
              <c16:uniqueId val="{00000000-82F0-4332-980D-E1510B8C3A78}"/>
            </c:ext>
          </c:extLst>
        </c:ser>
        <c:ser>
          <c:idx val="0"/>
          <c:order val="1"/>
          <c:tx>
            <c:v>Maximum Stock Level</c:v>
          </c:tx>
          <c:spPr>
            <a:ln w="28575" cap="rnd">
              <a:solidFill>
                <a:srgbClr val="FFC000"/>
              </a:solidFill>
              <a:round/>
            </a:ln>
            <a:effectLst/>
          </c:spPr>
          <c:marker>
            <c:symbol val="none"/>
          </c:marker>
          <c:cat>
            <c:numRef>
              <c:f>Atlantique_W!$A$17:$A$185</c:f>
              <c:numCache>
                <c:formatCode>m/d/yyyy</c:formatCode>
                <c:ptCount val="169"/>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Atlantique_W!$D$17:$D$185</c:f>
              <c:numCache>
                <c:formatCode>0.00</c:formatCode>
                <c:ptCount val="16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1-82F0-4332-980D-E1510B8C3A78}"/>
            </c:ext>
          </c:extLst>
        </c:ser>
        <c:ser>
          <c:idx val="3"/>
          <c:order val="2"/>
          <c:tx>
            <c:v>Minimum Stock Leval</c:v>
          </c:tx>
          <c:spPr>
            <a:ln w="28575" cap="rnd">
              <a:solidFill>
                <a:schemeClr val="accent4"/>
              </a:solidFill>
              <a:round/>
            </a:ln>
            <a:effectLst/>
          </c:spPr>
          <c:marker>
            <c:symbol val="none"/>
          </c:marker>
          <c:cat>
            <c:numRef>
              <c:f>Atlantique_W!$A$17:$A$185</c:f>
              <c:numCache>
                <c:formatCode>m/d/yyyy</c:formatCode>
                <c:ptCount val="169"/>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Atlantique_W!$C$17:$C$185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82F0-4332-980D-E1510B8C3A78}"/>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'Nord-Est_W'!$A$17:$A$185</c:f>
              <c:numCache>
                <c:formatCode>m/d/yyyy</c:formatCode>
                <c:ptCount val="169"/>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'Nord-Est_W'!$F$17:$F$184</c:f>
              <c:numCache>
                <c:formatCode>_-* #\ ##0.00\ _€_-;\-* #\ ##0.00\ _€_-;_-* "-"??\ _€_-;_-@_-</c:formatCode>
                <c:ptCount val="168"/>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3.3793640557917501</c:v>
                </c:pt>
                <c:pt idx="97">
                  <c:v>3.3077728747979176</c:v>
                </c:pt>
                <c:pt idx="98">
                  <c:v>3.2369537555599006</c:v>
                </c:pt>
                <c:pt idx="99">
                  <c:v>3.1668983719215094</c:v>
                </c:pt>
                <c:pt idx="100">
                  <c:v>3.0975984875184341</c:v>
                </c:pt>
                <c:pt idx="101">
                  <c:v>3.0290459548099018</c:v>
                </c:pt>
                <c:pt idx="102">
                  <c:v>2.9612327141207753</c:v>
                </c:pt>
                <c:pt idx="103">
                  <c:v>2.8941507926939827</c:v>
                </c:pt>
                <c:pt idx="104">
                  <c:v>2.8277923037531649</c:v>
                </c:pt>
                <c:pt idx="105">
                  <c:v>2.7621494455754347</c:v>
                </c:pt>
                <c:pt idx="106">
                  <c:v>2.6972145005741308</c:v>
                </c:pt>
                <c:pt idx="107">
                  <c:v>2.6329798343914685</c:v>
                </c:pt>
                <c:pt idx="108">
                  <c:v>2.5694378950009722</c:v>
                </c:pt>
                <c:pt idx="109">
                  <c:v>2.5065812118195892</c:v>
                </c:pt>
                <c:pt idx="110">
                  <c:v>2.4444023948293778</c:v>
                </c:pt>
                <c:pt idx="111">
                  <c:v>2.3828941337086689</c:v>
                </c:pt>
                <c:pt idx="112">
                  <c:v>2.3220491969725949</c:v>
                </c:pt>
                <c:pt idx="113">
                  <c:v>2.2618604311228903</c:v>
                </c:pt>
                <c:pt idx="114">
                  <c:v>2.202320759806859</c:v>
                </c:pt>
                <c:pt idx="115">
                  <c:v>2.1434231829854125</c:v>
                </c:pt>
                <c:pt idx="116">
                  <c:v>2.0851607761100794</c:v>
                </c:pt>
                <c:pt idx="117">
                  <c:v>2.0275266893088921</c:v>
                </c:pt>
                <c:pt idx="118">
                  <c:v>1.9705141465810512</c:v>
                </c:pt>
                <c:pt idx="119">
                  <c:v>1.914116445000275</c:v>
                </c:pt>
                <c:pt idx="120">
                  <c:v>1.8583269539267426</c:v>
                </c:pt>
                <c:pt idx="121">
                  <c:v>1.8031391142275326</c:v>
                </c:pt>
                <c:pt idx="122">
                  <c:v>1.7485464375054709</c:v>
                </c:pt>
                <c:pt idx="123">
                  <c:v>1.6945425053362944</c:v>
                </c:pt>
                <c:pt idx="124">
                  <c:v>1.6411209685140402</c:v>
                </c:pt>
                <c:pt idx="125">
                  <c:v>1.5882652586566859</c:v>
                </c:pt>
                <c:pt idx="126">
                  <c:v>1.5359183203380653</c:v>
                </c:pt>
                <c:pt idx="127">
                  <c:v>1.4840752562920305</c:v>
                </c:pt>
                <c:pt idx="128">
                  <c:v>1.4327312163918933</c:v>
                </c:pt>
                <c:pt idx="129">
                  <c:v>1.3818813971966772</c:v>
                </c:pt>
                <c:pt idx="130">
                  <c:v>1.331521041501736</c:v>
                </c:pt>
                <c:pt idx="131">
                  <c:v>1.2816454378936979</c:v>
                </c:pt>
                <c:pt idx="132">
                  <c:v>1.2322499203096944</c:v>
                </c:pt>
                <c:pt idx="133">
                  <c:v>1.183329867600831</c:v>
                </c:pt>
                <c:pt idx="134">
                  <c:v>1.1348807030998604</c:v>
                </c:pt>
                <c:pt idx="135">
                  <c:v>1.086897894193017</c:v>
                </c:pt>
                <c:pt idx="136">
                  <c:v>1.0393769518959719</c:v>
                </c:pt>
                <c:pt idx="137">
                  <c:v>0.99231343043387166</c:v>
                </c:pt>
                <c:pt idx="138">
                  <c:v>0.94570292682541734</c:v>
                </c:pt>
                <c:pt idx="139">
                  <c:v>0.89954108047094816</c:v>
                </c:pt>
                <c:pt idx="140">
                  <c:v>0.85381915533725827</c:v>
                </c:pt>
                <c:pt idx="141">
                  <c:v>0.80854175170299591</c:v>
                </c:pt>
                <c:pt idx="142">
                  <c:v>0.76370017334435747</c:v>
                </c:pt>
                <c:pt idx="143">
                  <c:v>0.71929022515173802</c:v>
                </c:pt>
                <c:pt idx="144">
                  <c:v>0.67530775239626673</c:v>
                </c:pt>
                <c:pt idx="145">
                  <c:v>0.63174864034111544</c:v>
                </c:pt>
                <c:pt idx="146">
                  <c:v>0.58860881385654851</c:v>
                </c:pt>
                <c:pt idx="147">
                  <c:v>0.54588423703867794</c:v>
                </c:pt>
                <c:pt idx="148">
                  <c:v>0.50357091283188848</c:v>
                </c:pt>
                <c:pt idx="149">
                  <c:v>0.46166488265489702</c:v>
                </c:pt>
                <c:pt idx="150">
                  <c:v>0.42016222603041137</c:v>
                </c:pt>
                <c:pt idx="151">
                  <c:v>0.37905906021835395</c:v>
                </c:pt>
                <c:pt idx="152">
                  <c:v>0.33835153985261579</c:v>
                </c:pt>
                <c:pt idx="153">
                  <c:v>0.29803585658130721</c:v>
                </c:pt>
                <c:pt idx="154">
                  <c:v>0.25810823871047112</c:v>
                </c:pt>
                <c:pt idx="155">
                  <c:v>0.21856495085122593</c:v>
                </c:pt>
                <c:pt idx="156">
                  <c:v>0.17940229357030504</c:v>
                </c:pt>
                <c:pt idx="157" formatCode="_-* #\ ##0.0000\ _€_-;\-* #\ ##0.0000\ _€_-;_-* &quot;-&quot;??\ _€_-;_-@_-">
                  <c:v>0.14061660304395987</c:v>
                </c:pt>
                <c:pt idx="158" formatCode="_-* #\ ##0.0000\ _€_-;\-* #\ ##0.0000\ _€_-;_-* &quot;-&quot;??\ _€_-;_-@_-">
                  <c:v>0.10220425071519448</c:v>
                </c:pt>
                <c:pt idx="159" formatCode="_-* #\ ##0.0000\ _€_-;\-* #\ ##0.0000\ _€_-;_-* &quot;-&quot;??\ _€_-;_-@_-">
                  <c:v>6.4161642954299575E-2</c:v>
                </c:pt>
                <c:pt idx="160" formatCode="_-* #\ ##0.0000\ _€_-;\-* #\ ##0.0000\ _€_-;_-* &quot;-&quot;??\ _€_-;_-@_-">
                  <c:v>2.6485220722653906E-2</c:v>
                </c:pt>
                <c:pt idx="161" formatCode="_-* #\ ##0.0000\ _€_-;\-* #\ ##0.0000\ _€_-;_-* &quot;-&quot;??\ _€_-;_-@_-">
                  <c:v>0</c:v>
                </c:pt>
                <c:pt idx="162" formatCode="_-* #\ ##0.0000\ _€_-;\-* #\ ##0.0000\ _€_-;_-* &quot;-&quot;??\ _€_-;_-@_-">
                  <c:v>0</c:v>
                </c:pt>
                <c:pt idx="163">
                  <c:v>0</c:v>
                </c:pt>
                <c:pt idx="164">
                  <c:v>0</c:v>
                </c:pt>
                <c:pt idx="165">
                  <c:v>0</c:v>
                </c:pt>
                <c:pt idx="166">
                  <c:v>0</c:v>
                </c:pt>
                <c:pt idx="167">
                  <c:v>0</c:v>
                </c:pt>
              </c:numCache>
            </c:numRef>
          </c:val>
          <c:smooth val="0"/>
          <c:extLst>
            <c:ext xmlns:c16="http://schemas.microsoft.com/office/drawing/2014/chart" uri="{C3380CC4-5D6E-409C-BE32-E72D297353CC}">
              <c16:uniqueId val="{00000000-F26A-4987-A9EF-0FCACB26443F}"/>
            </c:ext>
          </c:extLst>
        </c:ser>
        <c:ser>
          <c:idx val="0"/>
          <c:order val="1"/>
          <c:tx>
            <c:v>Maximum Stock Level</c:v>
          </c:tx>
          <c:spPr>
            <a:ln w="28575" cap="rnd">
              <a:solidFill>
                <a:srgbClr val="FFC000"/>
              </a:solidFill>
              <a:round/>
            </a:ln>
            <a:effectLst/>
          </c:spPr>
          <c:marker>
            <c:symbol val="none"/>
          </c:marker>
          <c:cat>
            <c:numRef>
              <c:f>'Nord-Est_W'!$A$17:$A$185</c:f>
              <c:numCache>
                <c:formatCode>m/d/yyyy</c:formatCode>
                <c:ptCount val="169"/>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'Nord-Est_W'!$D$17:$D$185</c:f>
              <c:numCache>
                <c:formatCode>0.00</c:formatCode>
                <c:ptCount val="16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1-F26A-4987-A9EF-0FCACB26443F}"/>
            </c:ext>
          </c:extLst>
        </c:ser>
        <c:ser>
          <c:idx val="3"/>
          <c:order val="2"/>
          <c:tx>
            <c:v>Minimum Stock Leval</c:v>
          </c:tx>
          <c:spPr>
            <a:ln w="28575" cap="rnd">
              <a:solidFill>
                <a:schemeClr val="accent4"/>
              </a:solidFill>
              <a:round/>
            </a:ln>
            <a:effectLst/>
          </c:spPr>
          <c:marker>
            <c:symbol val="none"/>
          </c:marker>
          <c:cat>
            <c:numRef>
              <c:f>'Nord-Est_W'!$A$17:$A$185</c:f>
              <c:numCache>
                <c:formatCode>m/d/yyyy</c:formatCode>
                <c:ptCount val="169"/>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'Nord-Est_W'!$C$17:$C$185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F26A-4987-A9EF-0FCACB26443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796833571536352E-2"/>
          <c:y val="0.14115140866893144"/>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'Nord-Ouest_W'!$A$17:$A$169</c:f>
              <c:numCache>
                <c:formatCode>m/d/yyyy</c:formatCode>
                <c:ptCount val="153"/>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'Nord-Ouest_W'!$F$17:$F$169</c:f>
              <c:numCache>
                <c:formatCode>_-* #\ ##0.00\ _€_-;\-* #\ ##0.00\ _€_-;_-* "-"??\ _€_-;_-@_-</c:formatCode>
                <c:ptCount val="153"/>
                <c:pt idx="0">
                  <c:v>14.05</c:v>
                </c:pt>
                <c:pt idx="1">
                  <c:v>13.777096153846154</c:v>
                </c:pt>
                <c:pt idx="2">
                  <c:v>13.505785565482629</c:v>
                </c:pt>
                <c:pt idx="3">
                  <c:v>13.23605893320693</c:v>
                </c:pt>
                <c:pt idx="4">
                  <c:v>12.967907009621442</c:v>
                </c:pt>
                <c:pt idx="5">
                  <c:v>12.701320601316384</c:v>
                </c:pt>
                <c:pt idx="6">
                  <c:v>12.436290568554623</c:v>
                </c:pt>
                <c:pt idx="7">
                  <c:v>12.172807824958324</c:v>
                </c:pt>
                <c:pt idx="8">
                  <c:v>11.910863337197428</c:v>
                </c:pt>
                <c:pt idx="9">
                  <c:v>11.650448124679949</c:v>
                </c:pt>
                <c:pt idx="10">
                  <c:v>11.391553259244086</c:v>
                </c:pt>
                <c:pt idx="11">
                  <c:v>11.134169864852119</c:v>
                </c:pt>
                <c:pt idx="12">
                  <c:v>10.878390013703212</c:v>
                </c:pt>
                <c:pt idx="13">
                  <c:v>10.624507210016377</c:v>
                </c:pt>
                <c:pt idx="14">
                  <c:v>10.372852292832452</c:v>
                </c:pt>
                <c:pt idx="15">
                  <c:v>10.123405711877854</c:v>
                </c:pt>
                <c:pt idx="16">
                  <c:v>9.8761480884376507</c:v>
                </c:pt>
                <c:pt idx="17">
                  <c:v>9.631060213850084</c:v>
                </c:pt>
                <c:pt idx="18">
                  <c:v>9.3881230480143145</c:v>
                </c:pt>
                <c:pt idx="19">
                  <c:v>9.1473177179112568</c:v>
                </c:pt>
                <c:pt idx="20">
                  <c:v>8.9086255161373913</c:v>
                </c:pt>
                <c:pt idx="21">
                  <c:v>8.6720278994514448</c:v>
                </c:pt>
                <c:pt idx="22">
                  <c:v>8.4375064873338292</c:v>
                </c:pt>
                <c:pt idx="23">
                  <c:v>8.2050430605587117</c:v>
                </c:pt>
                <c:pt idx="24">
                  <c:v>7.9746195597786267</c:v>
                </c:pt>
                <c:pt idx="25">
                  <c:v>7.7462180841214971</c:v>
                </c:pt>
                <c:pt idx="26">
                  <c:v>7.5198208897999743</c:v>
                </c:pt>
                <c:pt idx="27">
                  <c:v>7.2954103887329795</c:v>
                </c:pt>
                <c:pt idx="28">
                  <c:v>7.072969147179343</c:v>
                </c:pt>
                <c:pt idx="29">
                  <c:v>6.8524798843834285</c:v>
                </c:pt>
                <c:pt idx="30">
                  <c:v>6.6339254712326499</c:v>
                </c:pt>
                <c:pt idx="31">
                  <c:v>6.4172889289267605</c:v>
                </c:pt>
                <c:pt idx="32">
                  <c:v>6.2025534276588283</c:v>
                </c:pt>
                <c:pt idx="33">
                  <c:v>5.9897022853077786</c:v>
                </c:pt>
                <c:pt idx="34">
                  <c:v>5.7787189661424128</c:v>
                </c:pt>
                <c:pt idx="35">
                  <c:v>5.5695870795368005</c:v>
                </c:pt>
                <c:pt idx="36">
                  <c:v>5.3622903786969456</c:v>
                </c:pt>
                <c:pt idx="37">
                  <c:v>5.1568127593986217</c:v>
                </c:pt>
                <c:pt idx="38">
                  <c:v>4.9531382587362858</c:v>
                </c:pt>
                <c:pt idx="39">
                  <c:v>4.7512510538829726</c:v>
                </c:pt>
                <c:pt idx="40">
                  <c:v>4.5511354608610679</c:v>
                </c:pt>
                <c:pt idx="41">
                  <c:v>4.3527759333238709</c:v>
                </c:pt>
                <c:pt idx="42">
                  <c:v>4.1561570613478462</c:v>
                </c:pt>
                <c:pt idx="43">
                  <c:v>3.9612616018240066</c:v>
                </c:pt>
                <c:pt idx="44">
                  <c:v>3.7680698801444068</c:v>
                </c:pt>
                <c:pt idx="45">
                  <c:v>3.5765670025672995</c:v>
                </c:pt>
                <c:pt idx="46">
                  <c:v>3.3867382055491038</c:v>
                </c:pt>
                <c:pt idx="47">
                  <c:v>3.1985688546062376</c:v>
                </c:pt>
                <c:pt idx="48">
                  <c:v>3.0120444431869022</c:v>
                </c:pt>
                <c:pt idx="49">
                  <c:v>2.827150591552726</c:v>
                </c:pt>
                <c:pt idx="50">
                  <c:v>2.6438730456701869</c:v>
                </c:pt>
                <c:pt idx="51">
                  <c:v>2.4621976761117264</c:v>
                </c:pt>
                <c:pt idx="52">
                  <c:v>2.2821104769664671</c:v>
                </c:pt>
                <c:pt idx="53">
                  <c:v>2.103597564760455</c:v>
                </c:pt>
                <c:pt idx="54">
                  <c:v>1.9266451773863396</c:v>
                </c:pt>
                <c:pt idx="55">
                  <c:v>1.7512396730424107</c:v>
                </c:pt>
                <c:pt idx="56">
                  <c:v>1.5773675291809111</c:v>
                </c:pt>
                <c:pt idx="57">
                  <c:v>1.4050153414655409</c:v>
                </c:pt>
                <c:pt idx="58">
                  <c:v>1.2329417334338666</c:v>
                </c:pt>
                <c:pt idx="59">
                  <c:v>1.0679235332211727</c:v>
                </c:pt>
                <c:pt idx="60">
                  <c:v>0.90849408792058228</c:v>
                </c:pt>
                <c:pt idx="61">
                  <c:v>0.75446412034068677</c:v>
                </c:pt>
                <c:pt idx="62">
                  <c:v>0.60565076363652326</c:v>
                </c:pt>
                <c:pt idx="63">
                  <c:v>0.46187734420712723</c:v>
                </c:pt>
                <c:pt idx="64">
                  <c:v>0.32297317194580294</c:v>
                </c:pt>
                <c:pt idx="65">
                  <c:v>0.18877333759409451</c:v>
                </c:pt>
                <c:pt idx="66">
                  <c:v>5.9118516958872408E-2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306C-4B48-B159-773AA79923E1}"/>
            </c:ext>
          </c:extLst>
        </c:ser>
        <c:ser>
          <c:idx val="0"/>
          <c:order val="1"/>
          <c:tx>
            <c:v>Maximum Stock Level</c:v>
          </c:tx>
          <c:spPr>
            <a:ln w="28575" cap="rnd">
              <a:solidFill>
                <a:srgbClr val="FFC000"/>
              </a:solidFill>
              <a:round/>
            </a:ln>
            <a:effectLst/>
          </c:spPr>
          <c:marker>
            <c:symbol val="none"/>
          </c:marker>
          <c:cat>
            <c:numRef>
              <c:f>'Nord-Ouest_W'!$A$17:$A$169</c:f>
              <c:numCache>
                <c:formatCode>m/d/yyyy</c:formatCode>
                <c:ptCount val="153"/>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'Nord-Ouest_W'!$D$17:$D$169</c:f>
              <c:numCache>
                <c:formatCode>0.00</c:formatCode>
                <c:ptCount val="153"/>
                <c:pt idx="0">
                  <c:v>14.05</c:v>
                </c:pt>
                <c:pt idx="1">
                  <c:v>14.05</c:v>
                </c:pt>
                <c:pt idx="2">
                  <c:v>14.05</c:v>
                </c:pt>
                <c:pt idx="3">
                  <c:v>14.05</c:v>
                </c:pt>
                <c:pt idx="4">
                  <c:v>14.05</c:v>
                </c:pt>
                <c:pt idx="5">
                  <c:v>14.05</c:v>
                </c:pt>
                <c:pt idx="6">
                  <c:v>14.05</c:v>
                </c:pt>
                <c:pt idx="7">
                  <c:v>14.05</c:v>
                </c:pt>
                <c:pt idx="8">
                  <c:v>14.05</c:v>
                </c:pt>
                <c:pt idx="9">
                  <c:v>14.05</c:v>
                </c:pt>
                <c:pt idx="10">
                  <c:v>14.05</c:v>
                </c:pt>
                <c:pt idx="11">
                  <c:v>14.05</c:v>
                </c:pt>
                <c:pt idx="12">
                  <c:v>14.05</c:v>
                </c:pt>
                <c:pt idx="13">
                  <c:v>14.05</c:v>
                </c:pt>
                <c:pt idx="14">
                  <c:v>14.05</c:v>
                </c:pt>
                <c:pt idx="15">
                  <c:v>14.05</c:v>
                </c:pt>
                <c:pt idx="16">
                  <c:v>14.05</c:v>
                </c:pt>
                <c:pt idx="17">
                  <c:v>14.05</c:v>
                </c:pt>
                <c:pt idx="18">
                  <c:v>14.05</c:v>
                </c:pt>
                <c:pt idx="19">
                  <c:v>14.05</c:v>
                </c:pt>
                <c:pt idx="20">
                  <c:v>14.05</c:v>
                </c:pt>
                <c:pt idx="21">
                  <c:v>14.05</c:v>
                </c:pt>
                <c:pt idx="22">
                  <c:v>14.05</c:v>
                </c:pt>
                <c:pt idx="23">
                  <c:v>14.05</c:v>
                </c:pt>
                <c:pt idx="24">
                  <c:v>14.05</c:v>
                </c:pt>
                <c:pt idx="25">
                  <c:v>14.05</c:v>
                </c:pt>
                <c:pt idx="26">
                  <c:v>14.05</c:v>
                </c:pt>
                <c:pt idx="27">
                  <c:v>14.05</c:v>
                </c:pt>
                <c:pt idx="28">
                  <c:v>14.05</c:v>
                </c:pt>
                <c:pt idx="29">
                  <c:v>14.05</c:v>
                </c:pt>
                <c:pt idx="30">
                  <c:v>14.05</c:v>
                </c:pt>
                <c:pt idx="31">
                  <c:v>14.05</c:v>
                </c:pt>
                <c:pt idx="32">
                  <c:v>14.05</c:v>
                </c:pt>
                <c:pt idx="33">
                  <c:v>14.05</c:v>
                </c:pt>
                <c:pt idx="34">
                  <c:v>14.05</c:v>
                </c:pt>
                <c:pt idx="35">
                  <c:v>14.05</c:v>
                </c:pt>
                <c:pt idx="36">
                  <c:v>14.05</c:v>
                </c:pt>
                <c:pt idx="37">
                  <c:v>14.05</c:v>
                </c:pt>
                <c:pt idx="38">
                  <c:v>14.05</c:v>
                </c:pt>
                <c:pt idx="39">
                  <c:v>14.05</c:v>
                </c:pt>
                <c:pt idx="40">
                  <c:v>14.05</c:v>
                </c:pt>
                <c:pt idx="41">
                  <c:v>14.05</c:v>
                </c:pt>
                <c:pt idx="42">
                  <c:v>14.05</c:v>
                </c:pt>
                <c:pt idx="43">
                  <c:v>14.05</c:v>
                </c:pt>
                <c:pt idx="44">
                  <c:v>14.05</c:v>
                </c:pt>
                <c:pt idx="45">
                  <c:v>14.05</c:v>
                </c:pt>
                <c:pt idx="46">
                  <c:v>14.05</c:v>
                </c:pt>
                <c:pt idx="47">
                  <c:v>14.05</c:v>
                </c:pt>
                <c:pt idx="48">
                  <c:v>14.05</c:v>
                </c:pt>
                <c:pt idx="49">
                  <c:v>14.05</c:v>
                </c:pt>
                <c:pt idx="50">
                  <c:v>14.05</c:v>
                </c:pt>
                <c:pt idx="51">
                  <c:v>14.05</c:v>
                </c:pt>
                <c:pt idx="52">
                  <c:v>14.05</c:v>
                </c:pt>
                <c:pt idx="53">
                  <c:v>14.05</c:v>
                </c:pt>
                <c:pt idx="54">
                  <c:v>14.05</c:v>
                </c:pt>
                <c:pt idx="55">
                  <c:v>14.05</c:v>
                </c:pt>
                <c:pt idx="56">
                  <c:v>14.05</c:v>
                </c:pt>
                <c:pt idx="57">
                  <c:v>14.05</c:v>
                </c:pt>
                <c:pt idx="58">
                  <c:v>14.05</c:v>
                </c:pt>
                <c:pt idx="59">
                  <c:v>14.05</c:v>
                </c:pt>
                <c:pt idx="60">
                  <c:v>14.05</c:v>
                </c:pt>
                <c:pt idx="61">
                  <c:v>14.05</c:v>
                </c:pt>
                <c:pt idx="62">
                  <c:v>14.05</c:v>
                </c:pt>
                <c:pt idx="63">
                  <c:v>14.05</c:v>
                </c:pt>
                <c:pt idx="64">
                  <c:v>14.05</c:v>
                </c:pt>
                <c:pt idx="65">
                  <c:v>14.05</c:v>
                </c:pt>
                <c:pt idx="66">
                  <c:v>14.05</c:v>
                </c:pt>
                <c:pt idx="67">
                  <c:v>14.05</c:v>
                </c:pt>
                <c:pt idx="68">
                  <c:v>14.05</c:v>
                </c:pt>
                <c:pt idx="69">
                  <c:v>14.05</c:v>
                </c:pt>
                <c:pt idx="70">
                  <c:v>14.05</c:v>
                </c:pt>
                <c:pt idx="71">
                  <c:v>14.05</c:v>
                </c:pt>
                <c:pt idx="72">
                  <c:v>14.05</c:v>
                </c:pt>
                <c:pt idx="73">
                  <c:v>14.05</c:v>
                </c:pt>
                <c:pt idx="74">
                  <c:v>14.05</c:v>
                </c:pt>
                <c:pt idx="75">
                  <c:v>14.05</c:v>
                </c:pt>
                <c:pt idx="76">
                  <c:v>14.05</c:v>
                </c:pt>
                <c:pt idx="77">
                  <c:v>14.05</c:v>
                </c:pt>
                <c:pt idx="78">
                  <c:v>14.05</c:v>
                </c:pt>
                <c:pt idx="79">
                  <c:v>14.05</c:v>
                </c:pt>
                <c:pt idx="80">
                  <c:v>14.05</c:v>
                </c:pt>
                <c:pt idx="81">
                  <c:v>14.05</c:v>
                </c:pt>
                <c:pt idx="82">
                  <c:v>14.05</c:v>
                </c:pt>
                <c:pt idx="83">
                  <c:v>14.05</c:v>
                </c:pt>
                <c:pt idx="84">
                  <c:v>14.05</c:v>
                </c:pt>
                <c:pt idx="85">
                  <c:v>14.05</c:v>
                </c:pt>
                <c:pt idx="86">
                  <c:v>14.05</c:v>
                </c:pt>
                <c:pt idx="87">
                  <c:v>14.05</c:v>
                </c:pt>
                <c:pt idx="88">
                  <c:v>14.05</c:v>
                </c:pt>
                <c:pt idx="89">
                  <c:v>14.05</c:v>
                </c:pt>
                <c:pt idx="90">
                  <c:v>14.05</c:v>
                </c:pt>
                <c:pt idx="91">
                  <c:v>14.05</c:v>
                </c:pt>
                <c:pt idx="92">
                  <c:v>14.05</c:v>
                </c:pt>
                <c:pt idx="93">
                  <c:v>14.05</c:v>
                </c:pt>
                <c:pt idx="94">
                  <c:v>14.05</c:v>
                </c:pt>
                <c:pt idx="95">
                  <c:v>14.05</c:v>
                </c:pt>
                <c:pt idx="96">
                  <c:v>14.05</c:v>
                </c:pt>
                <c:pt idx="97">
                  <c:v>14.05</c:v>
                </c:pt>
                <c:pt idx="98">
                  <c:v>14.05</c:v>
                </c:pt>
                <c:pt idx="99">
                  <c:v>14.05</c:v>
                </c:pt>
                <c:pt idx="100">
                  <c:v>14.05</c:v>
                </c:pt>
                <c:pt idx="101">
                  <c:v>14.05</c:v>
                </c:pt>
                <c:pt idx="102">
                  <c:v>14.05</c:v>
                </c:pt>
                <c:pt idx="103">
                  <c:v>14.05</c:v>
                </c:pt>
                <c:pt idx="104">
                  <c:v>14.05</c:v>
                </c:pt>
                <c:pt idx="105">
                  <c:v>14.05</c:v>
                </c:pt>
                <c:pt idx="106">
                  <c:v>14.05</c:v>
                </c:pt>
                <c:pt idx="107">
                  <c:v>14.05</c:v>
                </c:pt>
                <c:pt idx="108">
                  <c:v>14.05</c:v>
                </c:pt>
                <c:pt idx="109">
                  <c:v>14.05</c:v>
                </c:pt>
                <c:pt idx="110">
                  <c:v>14.05</c:v>
                </c:pt>
                <c:pt idx="111">
                  <c:v>14.05</c:v>
                </c:pt>
                <c:pt idx="112">
                  <c:v>14.05</c:v>
                </c:pt>
                <c:pt idx="113">
                  <c:v>14.05</c:v>
                </c:pt>
                <c:pt idx="114">
                  <c:v>14.05</c:v>
                </c:pt>
                <c:pt idx="115">
                  <c:v>14.05</c:v>
                </c:pt>
                <c:pt idx="116">
                  <c:v>14.05</c:v>
                </c:pt>
                <c:pt idx="117">
                  <c:v>14.05</c:v>
                </c:pt>
                <c:pt idx="118">
                  <c:v>14.05</c:v>
                </c:pt>
                <c:pt idx="119">
                  <c:v>14.05</c:v>
                </c:pt>
                <c:pt idx="120">
                  <c:v>14.05</c:v>
                </c:pt>
                <c:pt idx="121">
                  <c:v>14.05</c:v>
                </c:pt>
                <c:pt idx="122">
                  <c:v>14.05</c:v>
                </c:pt>
                <c:pt idx="123">
                  <c:v>14.05</c:v>
                </c:pt>
                <c:pt idx="124">
                  <c:v>14.05</c:v>
                </c:pt>
                <c:pt idx="125">
                  <c:v>14.05</c:v>
                </c:pt>
                <c:pt idx="126">
                  <c:v>14.05</c:v>
                </c:pt>
                <c:pt idx="127">
                  <c:v>14.05</c:v>
                </c:pt>
                <c:pt idx="128">
                  <c:v>14.05</c:v>
                </c:pt>
                <c:pt idx="129">
                  <c:v>14.05</c:v>
                </c:pt>
                <c:pt idx="130">
                  <c:v>14.05</c:v>
                </c:pt>
                <c:pt idx="131">
                  <c:v>14.05</c:v>
                </c:pt>
                <c:pt idx="132">
                  <c:v>14.05</c:v>
                </c:pt>
                <c:pt idx="133">
                  <c:v>14.05</c:v>
                </c:pt>
                <c:pt idx="134">
                  <c:v>14.05</c:v>
                </c:pt>
                <c:pt idx="135">
                  <c:v>14.05</c:v>
                </c:pt>
                <c:pt idx="136">
                  <c:v>14.05</c:v>
                </c:pt>
                <c:pt idx="137">
                  <c:v>14.05</c:v>
                </c:pt>
                <c:pt idx="138">
                  <c:v>14.05</c:v>
                </c:pt>
                <c:pt idx="139">
                  <c:v>14.05</c:v>
                </c:pt>
                <c:pt idx="140">
                  <c:v>14.05</c:v>
                </c:pt>
                <c:pt idx="141">
                  <c:v>14.05</c:v>
                </c:pt>
                <c:pt idx="142">
                  <c:v>14.05</c:v>
                </c:pt>
                <c:pt idx="143">
                  <c:v>14.05</c:v>
                </c:pt>
                <c:pt idx="144">
                  <c:v>14.05</c:v>
                </c:pt>
                <c:pt idx="145">
                  <c:v>14.05</c:v>
                </c:pt>
                <c:pt idx="146">
                  <c:v>14.05</c:v>
                </c:pt>
                <c:pt idx="147">
                  <c:v>14.05</c:v>
                </c:pt>
                <c:pt idx="148">
                  <c:v>14.05</c:v>
                </c:pt>
                <c:pt idx="149">
                  <c:v>14.05</c:v>
                </c:pt>
                <c:pt idx="150">
                  <c:v>14.05</c:v>
                </c:pt>
                <c:pt idx="151">
                  <c:v>5.62</c:v>
                </c:pt>
                <c:pt idx="152">
                  <c:v>14.05</c:v>
                </c:pt>
              </c:numCache>
            </c:numRef>
          </c:val>
          <c:smooth val="0"/>
          <c:extLst>
            <c:ext xmlns:c16="http://schemas.microsoft.com/office/drawing/2014/chart" uri="{C3380CC4-5D6E-409C-BE32-E72D297353CC}">
              <c16:uniqueId val="{00000001-306C-4B48-B159-773AA79923E1}"/>
            </c:ext>
          </c:extLst>
        </c:ser>
        <c:ser>
          <c:idx val="3"/>
          <c:order val="2"/>
          <c:tx>
            <c:v>Minimum Stock Leval</c:v>
          </c:tx>
          <c:spPr>
            <a:ln w="28575" cap="rnd">
              <a:solidFill>
                <a:schemeClr val="accent4"/>
              </a:solidFill>
              <a:round/>
            </a:ln>
            <a:effectLst/>
          </c:spPr>
          <c:marker>
            <c:symbol val="none"/>
          </c:marker>
          <c:cat>
            <c:numRef>
              <c:f>'Nord-Ouest_W'!$A$17:$A$169</c:f>
              <c:numCache>
                <c:formatCode>m/d/yyyy</c:formatCode>
                <c:ptCount val="153"/>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'Nord-Ouest_W'!$C$17:$C$169</c:f>
              <c:numCache>
                <c:formatCode>0.00</c:formatCode>
                <c:ptCount val="153"/>
                <c:pt idx="0">
                  <c:v>11.092500000000001</c:v>
                </c:pt>
                <c:pt idx="1">
                  <c:v>0.85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306C-4B48-B159-773AA79923E1}"/>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'Sud-Est_W'!$A$17:$A$185</c:f>
              <c:numCache>
                <c:formatCode>m/d/yyyy</c:formatCode>
                <c:ptCount val="169"/>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'Sud-Est_W'!$F$17:$F$184</c:f>
              <c:numCache>
                <c:formatCode>_-* #\ ##0.00\ _€_-;\-* #\ ##0.00\ _€_-;_-* "-"??\ _€_-;_-@_-</c:formatCode>
                <c:ptCount val="168"/>
                <c:pt idx="0">
                  <c:v>11.55</c:v>
                </c:pt>
                <c:pt idx="1">
                  <c:v>10.908333333333333</c:v>
                </c:pt>
                <c:pt idx="2">
                  <c:v>10.266666666666666</c:v>
                </c:pt>
                <c:pt idx="3">
                  <c:v>9.6249999999999982</c:v>
                </c:pt>
                <c:pt idx="4">
                  <c:v>8.9833333333333307</c:v>
                </c:pt>
                <c:pt idx="5">
                  <c:v>8.3416666666666632</c:v>
                </c:pt>
                <c:pt idx="6">
                  <c:v>7.6999999999999957</c:v>
                </c:pt>
                <c:pt idx="7">
                  <c:v>7.0583333333333282</c:v>
                </c:pt>
                <c:pt idx="8">
                  <c:v>6.4166666666666607</c:v>
                </c:pt>
                <c:pt idx="9">
                  <c:v>5.7749999999999932</c:v>
                </c:pt>
                <c:pt idx="10">
                  <c:v>5.1333333333333266</c:v>
                </c:pt>
                <c:pt idx="11">
                  <c:v>4.4916666666666591</c:v>
                </c:pt>
                <c:pt idx="12">
                  <c:v>3.8606944444444369</c:v>
                </c:pt>
                <c:pt idx="13">
                  <c:v>3.2823032407407333</c:v>
                </c:pt>
                <c:pt idx="14">
                  <c:v>2.7521113040123386</c:v>
                </c:pt>
                <c:pt idx="15">
                  <c:v>2.2661020286779769</c:v>
                </c:pt>
                <c:pt idx="16">
                  <c:v>1.8242516905649806</c:v>
                </c:pt>
                <c:pt idx="17">
                  <c:v>1.4560430754708169</c:v>
                </c:pt>
                <c:pt idx="18">
                  <c:v>1.1492025628923472</c:v>
                </c:pt>
                <c:pt idx="19">
                  <c:v>0.89350213574362281</c:v>
                </c:pt>
                <c:pt idx="20">
                  <c:v>0.68041844645301908</c:v>
                </c:pt>
                <c:pt idx="21">
                  <c:v>0.50284870537751591</c:v>
                </c:pt>
                <c:pt idx="22">
                  <c:v>0.35487392114792993</c:v>
                </c:pt>
                <c:pt idx="23">
                  <c:v>0.23156160095660827</c:v>
                </c:pt>
                <c:pt idx="24">
                  <c:v>0.10964493428994163</c:v>
                </c:pt>
                <c:pt idx="25">
                  <c:v>2.72041119082847E-2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1C56-4920-A459-DDC7A70213A5}"/>
            </c:ext>
          </c:extLst>
        </c:ser>
        <c:ser>
          <c:idx val="0"/>
          <c:order val="1"/>
          <c:tx>
            <c:v>Maximum Stock Level</c:v>
          </c:tx>
          <c:spPr>
            <a:ln w="28575" cap="rnd">
              <a:solidFill>
                <a:srgbClr val="FFC000"/>
              </a:solidFill>
              <a:round/>
            </a:ln>
            <a:effectLst/>
          </c:spPr>
          <c:marker>
            <c:symbol val="none"/>
          </c:marker>
          <c:cat>
            <c:numRef>
              <c:f>'Sud-Est_W'!$A$17:$A$185</c:f>
              <c:numCache>
                <c:formatCode>m/d/yyyy</c:formatCode>
                <c:ptCount val="169"/>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'Sud-Est_W'!$D$17:$D$185</c:f>
              <c:numCache>
                <c:formatCode>0.00</c:formatCode>
                <c:ptCount val="169"/>
                <c:pt idx="0">
                  <c:v>11.55</c:v>
                </c:pt>
                <c:pt idx="1">
                  <c:v>11.55</c:v>
                </c:pt>
                <c:pt idx="2">
                  <c:v>11.55</c:v>
                </c:pt>
                <c:pt idx="3">
                  <c:v>11.55</c:v>
                </c:pt>
                <c:pt idx="4">
                  <c:v>11.55</c:v>
                </c:pt>
                <c:pt idx="5">
                  <c:v>11.55</c:v>
                </c:pt>
                <c:pt idx="6">
                  <c:v>11.55</c:v>
                </c:pt>
                <c:pt idx="7">
                  <c:v>11.55</c:v>
                </c:pt>
                <c:pt idx="8">
                  <c:v>11.55</c:v>
                </c:pt>
                <c:pt idx="9">
                  <c:v>11.55</c:v>
                </c:pt>
                <c:pt idx="10">
                  <c:v>11.55</c:v>
                </c:pt>
                <c:pt idx="11">
                  <c:v>11.55</c:v>
                </c:pt>
                <c:pt idx="12">
                  <c:v>11.55</c:v>
                </c:pt>
                <c:pt idx="13">
                  <c:v>11.55</c:v>
                </c:pt>
                <c:pt idx="14">
                  <c:v>11.55</c:v>
                </c:pt>
                <c:pt idx="15">
                  <c:v>11.55</c:v>
                </c:pt>
                <c:pt idx="16">
                  <c:v>11.55</c:v>
                </c:pt>
                <c:pt idx="17">
                  <c:v>11.55</c:v>
                </c:pt>
                <c:pt idx="18">
                  <c:v>11.55</c:v>
                </c:pt>
                <c:pt idx="19">
                  <c:v>11.55</c:v>
                </c:pt>
                <c:pt idx="20">
                  <c:v>11.55</c:v>
                </c:pt>
                <c:pt idx="21">
                  <c:v>11.55</c:v>
                </c:pt>
                <c:pt idx="22">
                  <c:v>11.55</c:v>
                </c:pt>
                <c:pt idx="23">
                  <c:v>11.55</c:v>
                </c:pt>
                <c:pt idx="24">
                  <c:v>11.55</c:v>
                </c:pt>
                <c:pt idx="25">
                  <c:v>11.55</c:v>
                </c:pt>
                <c:pt idx="26">
                  <c:v>11.55</c:v>
                </c:pt>
                <c:pt idx="27">
                  <c:v>11.55</c:v>
                </c:pt>
                <c:pt idx="28">
                  <c:v>11.55</c:v>
                </c:pt>
                <c:pt idx="29">
                  <c:v>11.55</c:v>
                </c:pt>
                <c:pt idx="30">
                  <c:v>11.55</c:v>
                </c:pt>
                <c:pt idx="31">
                  <c:v>11.55</c:v>
                </c:pt>
                <c:pt idx="32">
                  <c:v>11.55</c:v>
                </c:pt>
                <c:pt idx="33">
                  <c:v>11.55</c:v>
                </c:pt>
                <c:pt idx="34">
                  <c:v>11.55</c:v>
                </c:pt>
                <c:pt idx="35">
                  <c:v>11.55</c:v>
                </c:pt>
                <c:pt idx="36">
                  <c:v>11.55</c:v>
                </c:pt>
                <c:pt idx="37">
                  <c:v>11.55</c:v>
                </c:pt>
                <c:pt idx="38">
                  <c:v>11.55</c:v>
                </c:pt>
                <c:pt idx="39">
                  <c:v>11.55</c:v>
                </c:pt>
                <c:pt idx="40">
                  <c:v>11.55</c:v>
                </c:pt>
                <c:pt idx="41">
                  <c:v>11.55</c:v>
                </c:pt>
                <c:pt idx="42">
                  <c:v>11.55</c:v>
                </c:pt>
                <c:pt idx="43">
                  <c:v>11.55</c:v>
                </c:pt>
                <c:pt idx="44">
                  <c:v>11.55</c:v>
                </c:pt>
                <c:pt idx="45">
                  <c:v>11.55</c:v>
                </c:pt>
                <c:pt idx="46">
                  <c:v>11.55</c:v>
                </c:pt>
                <c:pt idx="47">
                  <c:v>11.55</c:v>
                </c:pt>
                <c:pt idx="48">
                  <c:v>11.55</c:v>
                </c:pt>
                <c:pt idx="49">
                  <c:v>11.55</c:v>
                </c:pt>
                <c:pt idx="50">
                  <c:v>11.55</c:v>
                </c:pt>
                <c:pt idx="51">
                  <c:v>11.55</c:v>
                </c:pt>
                <c:pt idx="52">
                  <c:v>11.55</c:v>
                </c:pt>
                <c:pt idx="53">
                  <c:v>11.55</c:v>
                </c:pt>
                <c:pt idx="54">
                  <c:v>11.55</c:v>
                </c:pt>
                <c:pt idx="55">
                  <c:v>11.55</c:v>
                </c:pt>
                <c:pt idx="56">
                  <c:v>11.55</c:v>
                </c:pt>
                <c:pt idx="57">
                  <c:v>11.55</c:v>
                </c:pt>
                <c:pt idx="58">
                  <c:v>11.55</c:v>
                </c:pt>
                <c:pt idx="59">
                  <c:v>11.55</c:v>
                </c:pt>
                <c:pt idx="60">
                  <c:v>11.55</c:v>
                </c:pt>
                <c:pt idx="61">
                  <c:v>11.55</c:v>
                </c:pt>
                <c:pt idx="62">
                  <c:v>11.55</c:v>
                </c:pt>
                <c:pt idx="63">
                  <c:v>11.55</c:v>
                </c:pt>
                <c:pt idx="64">
                  <c:v>11.55</c:v>
                </c:pt>
                <c:pt idx="65">
                  <c:v>11.55</c:v>
                </c:pt>
                <c:pt idx="66">
                  <c:v>11.55</c:v>
                </c:pt>
                <c:pt idx="67">
                  <c:v>11.55</c:v>
                </c:pt>
                <c:pt idx="68">
                  <c:v>11.55</c:v>
                </c:pt>
                <c:pt idx="69">
                  <c:v>11.55</c:v>
                </c:pt>
                <c:pt idx="70">
                  <c:v>11.55</c:v>
                </c:pt>
                <c:pt idx="71">
                  <c:v>11.55</c:v>
                </c:pt>
                <c:pt idx="72">
                  <c:v>11.55</c:v>
                </c:pt>
                <c:pt idx="73">
                  <c:v>11.55</c:v>
                </c:pt>
                <c:pt idx="74">
                  <c:v>11.55</c:v>
                </c:pt>
                <c:pt idx="75">
                  <c:v>11.55</c:v>
                </c:pt>
                <c:pt idx="76">
                  <c:v>11.55</c:v>
                </c:pt>
                <c:pt idx="77">
                  <c:v>11.55</c:v>
                </c:pt>
                <c:pt idx="78">
                  <c:v>11.55</c:v>
                </c:pt>
                <c:pt idx="79">
                  <c:v>11.55</c:v>
                </c:pt>
                <c:pt idx="80">
                  <c:v>11.55</c:v>
                </c:pt>
                <c:pt idx="81">
                  <c:v>11.55</c:v>
                </c:pt>
                <c:pt idx="82">
                  <c:v>11.55</c:v>
                </c:pt>
                <c:pt idx="83">
                  <c:v>11.55</c:v>
                </c:pt>
                <c:pt idx="84">
                  <c:v>11.55</c:v>
                </c:pt>
                <c:pt idx="85">
                  <c:v>11.55</c:v>
                </c:pt>
                <c:pt idx="86">
                  <c:v>11.55</c:v>
                </c:pt>
                <c:pt idx="87">
                  <c:v>11.55</c:v>
                </c:pt>
                <c:pt idx="88">
                  <c:v>11.55</c:v>
                </c:pt>
                <c:pt idx="89">
                  <c:v>11.55</c:v>
                </c:pt>
                <c:pt idx="90">
                  <c:v>11.55</c:v>
                </c:pt>
                <c:pt idx="91">
                  <c:v>11.55</c:v>
                </c:pt>
                <c:pt idx="92">
                  <c:v>11.55</c:v>
                </c:pt>
                <c:pt idx="93">
                  <c:v>11.55</c:v>
                </c:pt>
                <c:pt idx="94">
                  <c:v>11.55</c:v>
                </c:pt>
                <c:pt idx="95">
                  <c:v>11.55</c:v>
                </c:pt>
                <c:pt idx="96">
                  <c:v>11.55</c:v>
                </c:pt>
                <c:pt idx="97">
                  <c:v>11.55</c:v>
                </c:pt>
                <c:pt idx="98">
                  <c:v>11.55</c:v>
                </c:pt>
                <c:pt idx="99">
                  <c:v>11.55</c:v>
                </c:pt>
                <c:pt idx="100">
                  <c:v>11.55</c:v>
                </c:pt>
                <c:pt idx="101">
                  <c:v>11.55</c:v>
                </c:pt>
                <c:pt idx="102">
                  <c:v>11.55</c:v>
                </c:pt>
                <c:pt idx="103">
                  <c:v>11.55</c:v>
                </c:pt>
                <c:pt idx="104">
                  <c:v>11.55</c:v>
                </c:pt>
                <c:pt idx="105">
                  <c:v>11.55</c:v>
                </c:pt>
                <c:pt idx="106">
                  <c:v>11.55</c:v>
                </c:pt>
                <c:pt idx="107">
                  <c:v>11.55</c:v>
                </c:pt>
                <c:pt idx="108">
                  <c:v>11.55</c:v>
                </c:pt>
                <c:pt idx="109">
                  <c:v>11.55</c:v>
                </c:pt>
                <c:pt idx="110">
                  <c:v>11.55</c:v>
                </c:pt>
                <c:pt idx="111">
                  <c:v>11.55</c:v>
                </c:pt>
                <c:pt idx="112">
                  <c:v>11.55</c:v>
                </c:pt>
                <c:pt idx="113">
                  <c:v>11.55</c:v>
                </c:pt>
                <c:pt idx="114">
                  <c:v>11.55</c:v>
                </c:pt>
                <c:pt idx="115">
                  <c:v>11.55</c:v>
                </c:pt>
                <c:pt idx="116">
                  <c:v>11.55</c:v>
                </c:pt>
                <c:pt idx="117">
                  <c:v>11.55</c:v>
                </c:pt>
                <c:pt idx="118">
                  <c:v>11.55</c:v>
                </c:pt>
                <c:pt idx="119">
                  <c:v>11.55</c:v>
                </c:pt>
                <c:pt idx="120">
                  <c:v>11.55</c:v>
                </c:pt>
                <c:pt idx="121">
                  <c:v>11.55</c:v>
                </c:pt>
                <c:pt idx="122">
                  <c:v>11.55</c:v>
                </c:pt>
                <c:pt idx="123">
                  <c:v>11.55</c:v>
                </c:pt>
                <c:pt idx="124">
                  <c:v>11.55</c:v>
                </c:pt>
                <c:pt idx="125">
                  <c:v>11.55</c:v>
                </c:pt>
                <c:pt idx="126">
                  <c:v>11.55</c:v>
                </c:pt>
                <c:pt idx="127">
                  <c:v>11.55</c:v>
                </c:pt>
                <c:pt idx="128">
                  <c:v>11.55</c:v>
                </c:pt>
                <c:pt idx="129">
                  <c:v>11.55</c:v>
                </c:pt>
                <c:pt idx="130">
                  <c:v>11.55</c:v>
                </c:pt>
                <c:pt idx="131">
                  <c:v>11.55</c:v>
                </c:pt>
                <c:pt idx="132">
                  <c:v>11.55</c:v>
                </c:pt>
                <c:pt idx="133">
                  <c:v>11.55</c:v>
                </c:pt>
                <c:pt idx="134">
                  <c:v>11.55</c:v>
                </c:pt>
                <c:pt idx="135">
                  <c:v>11.55</c:v>
                </c:pt>
                <c:pt idx="136">
                  <c:v>11.55</c:v>
                </c:pt>
                <c:pt idx="137">
                  <c:v>11.55</c:v>
                </c:pt>
                <c:pt idx="138">
                  <c:v>11.55</c:v>
                </c:pt>
                <c:pt idx="139">
                  <c:v>11.55</c:v>
                </c:pt>
                <c:pt idx="140">
                  <c:v>11.55</c:v>
                </c:pt>
                <c:pt idx="141">
                  <c:v>11.55</c:v>
                </c:pt>
                <c:pt idx="142">
                  <c:v>11.55</c:v>
                </c:pt>
                <c:pt idx="143">
                  <c:v>11.55</c:v>
                </c:pt>
                <c:pt idx="144">
                  <c:v>11.55</c:v>
                </c:pt>
                <c:pt idx="145">
                  <c:v>11.55</c:v>
                </c:pt>
                <c:pt idx="146">
                  <c:v>11.55</c:v>
                </c:pt>
                <c:pt idx="147">
                  <c:v>11.55</c:v>
                </c:pt>
                <c:pt idx="148">
                  <c:v>11.55</c:v>
                </c:pt>
                <c:pt idx="149">
                  <c:v>11.55</c:v>
                </c:pt>
                <c:pt idx="150">
                  <c:v>11.55</c:v>
                </c:pt>
                <c:pt idx="151">
                  <c:v>11.55</c:v>
                </c:pt>
                <c:pt idx="152">
                  <c:v>11.55</c:v>
                </c:pt>
              </c:numCache>
            </c:numRef>
          </c:val>
          <c:smooth val="0"/>
          <c:extLst>
            <c:ext xmlns:c16="http://schemas.microsoft.com/office/drawing/2014/chart" uri="{C3380CC4-5D6E-409C-BE32-E72D297353CC}">
              <c16:uniqueId val="{00000001-1C56-4920-A459-DDC7A70213A5}"/>
            </c:ext>
          </c:extLst>
        </c:ser>
        <c:ser>
          <c:idx val="3"/>
          <c:order val="2"/>
          <c:tx>
            <c:v>Minimum Stock Leval</c:v>
          </c:tx>
          <c:spPr>
            <a:ln w="28575" cap="rnd">
              <a:solidFill>
                <a:schemeClr val="accent4"/>
              </a:solidFill>
              <a:round/>
            </a:ln>
            <a:effectLst/>
          </c:spPr>
          <c:marker>
            <c:symbol val="none"/>
          </c:marker>
          <c:cat>
            <c:numRef>
              <c:f>'Sud-Est_W'!$A$17:$A$185</c:f>
              <c:numCache>
                <c:formatCode>m/d/yyyy</c:formatCode>
                <c:ptCount val="169"/>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'Sud-Est_W'!$C$17:$C$185</c:f>
              <c:numCache>
                <c:formatCode>0.00</c:formatCode>
                <c:ptCount val="169"/>
                <c:pt idx="0">
                  <c:v>9.8175000000000008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1C56-4920-A459-DDC7A70213A5}"/>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strRef>
              <c:f>Serene_A_I!$AM$40</c:f>
              <c:strCache>
                <c:ptCount val="1"/>
                <c:pt idx="0">
                  <c:v>Min cor. Inj</c:v>
                </c:pt>
              </c:strCache>
            </c:strRef>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7-926D-4ECA-AC98-FF051244D03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8-926D-4ECA-AC98-FF051244D031}"/>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Serene_A_I!$AK$40</c:f>
              <c:strCache>
                <c:ptCount val="1"/>
                <c:pt idx="0">
                  <c:v>Min Brut</c:v>
                </c:pt>
              </c:strCache>
            </c:strRef>
          </c:tx>
          <c:spPr>
            <a:ln w="28575" cap="rnd">
              <a:solidFill>
                <a:schemeClr val="accent1"/>
              </a:solidFill>
              <a:round/>
            </a:ln>
            <a:effectLst/>
          </c:spPr>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926D-4ECA-AC98-FF051244D031}"/>
            </c:ext>
          </c:extLst>
        </c:ser>
        <c:ser>
          <c:idx val="1"/>
          <c:order val="3"/>
          <c:tx>
            <c:strRef>
              <c:f>Serene_A_I!$AL$40</c:f>
              <c:strCache>
                <c:ptCount val="1"/>
                <c:pt idx="0">
                  <c:v>Max Brut</c:v>
                </c:pt>
              </c:strCache>
            </c:strRef>
          </c:tx>
          <c:spPr>
            <a:ln w="28575" cap="rnd">
              <a:solidFill>
                <a:schemeClr val="accent2"/>
              </a:solidFill>
              <a:round/>
            </a:ln>
            <a:effectLst/>
          </c:spPr>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6-926D-4ECA-AC98-FF051244D031}"/>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a:t>
            </a:r>
          </a:p>
        </c:rich>
      </c:tx>
      <c:overlay val="0"/>
      <c:spPr>
        <a:noFill/>
        <a:ln>
          <a:noFill/>
        </a:ln>
        <a:effectLst/>
      </c:spPr>
    </c:title>
    <c:autoTitleDeleted val="0"/>
    <c:plotArea>
      <c:layout/>
      <c:lineChart>
        <c:grouping val="standard"/>
        <c:varyColors val="0"/>
        <c:ser>
          <c:idx val="2"/>
          <c:order val="0"/>
          <c:tx>
            <c:strRef>
              <c:f>Serene_A_I!$AN$40</c:f>
              <c:strCache>
                <c:ptCount val="1"/>
                <c:pt idx="0">
                  <c:v>Min.cor Sout</c:v>
                </c:pt>
              </c:strCache>
            </c:strRef>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39B3-4E9C-820B-5037DFE7DD1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39B3-4E9C-820B-5037DFE7DD11}"/>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9630-46FD-9481-E3F3278D12FA}"/>
            </c:ext>
          </c:extLst>
        </c:ser>
        <c:ser>
          <c:idx val="7"/>
          <c:order val="1"/>
          <c:tx>
            <c:strRef>
              <c:f>Atlantique_I!$B$16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9630-46FD-9481-E3F3278D12FA}"/>
            </c:ext>
          </c:extLst>
        </c:ser>
        <c:ser>
          <c:idx val="0"/>
          <c:order val="2"/>
          <c:tx>
            <c:v>Maintenance Storengy</c:v>
          </c:tx>
          <c:marker>
            <c:symbol val="none"/>
          </c:marker>
          <c:val>
            <c:numRef>
              <c:f>Atlantique_I!$F$17:$F$231</c:f>
              <c:numCache>
                <c:formatCode>_-* #\ ##0.0\ _€_-;\-* #\ ##0.0\ _€_-;_-* "-"??\ _€_-;_-@_-</c:formatCode>
                <c:ptCount val="215"/>
                <c:pt idx="0">
                  <c:v>0.3</c:v>
                </c:pt>
                <c:pt idx="1">
                  <c:v>0.6</c:v>
                </c:pt>
                <c:pt idx="2">
                  <c:v>0.89999999999999991</c:v>
                </c:pt>
                <c:pt idx="3">
                  <c:v>1.2</c:v>
                </c:pt>
                <c:pt idx="4">
                  <c:v>1.5</c:v>
                </c:pt>
                <c:pt idx="5">
                  <c:v>1.8</c:v>
                </c:pt>
                <c:pt idx="6">
                  <c:v>2.1</c:v>
                </c:pt>
                <c:pt idx="7">
                  <c:v>2.4000000000000004</c:v>
                </c:pt>
                <c:pt idx="8">
                  <c:v>2.6250000000000004</c:v>
                </c:pt>
                <c:pt idx="9">
                  <c:v>2.9250000000000007</c:v>
                </c:pt>
                <c:pt idx="10">
                  <c:v>3.2250000000000005</c:v>
                </c:pt>
                <c:pt idx="11">
                  <c:v>3.5250000000000004</c:v>
                </c:pt>
                <c:pt idx="12">
                  <c:v>3.8250000000000002</c:v>
                </c:pt>
                <c:pt idx="13">
                  <c:v>4.125</c:v>
                </c:pt>
                <c:pt idx="14">
                  <c:v>4.3875000000000002</c:v>
                </c:pt>
                <c:pt idx="15">
                  <c:v>4.6500000000000004</c:v>
                </c:pt>
                <c:pt idx="16">
                  <c:v>4.9125000000000005</c:v>
                </c:pt>
                <c:pt idx="17">
                  <c:v>5.1750000000000007</c:v>
                </c:pt>
                <c:pt idx="18">
                  <c:v>5.4375000000000009</c:v>
                </c:pt>
                <c:pt idx="19">
                  <c:v>5.7000000000000011</c:v>
                </c:pt>
                <c:pt idx="20">
                  <c:v>5.9625000000000012</c:v>
                </c:pt>
                <c:pt idx="21">
                  <c:v>6.2250000000000014</c:v>
                </c:pt>
                <c:pt idx="22">
                  <c:v>6.4875000000000016</c:v>
                </c:pt>
                <c:pt idx="23">
                  <c:v>6.7500000000000018</c:v>
                </c:pt>
                <c:pt idx="24">
                  <c:v>7.012500000000002</c:v>
                </c:pt>
                <c:pt idx="25">
                  <c:v>7.2750000000000021</c:v>
                </c:pt>
                <c:pt idx="26">
                  <c:v>7.5375000000000023</c:v>
                </c:pt>
                <c:pt idx="27">
                  <c:v>7.8000000000000025</c:v>
                </c:pt>
                <c:pt idx="28">
                  <c:v>8.0625000000000036</c:v>
                </c:pt>
                <c:pt idx="29">
                  <c:v>8.3250000000000046</c:v>
                </c:pt>
                <c:pt idx="30">
                  <c:v>8.5875000000000057</c:v>
                </c:pt>
                <c:pt idx="31">
                  <c:v>8.8500000000000068</c:v>
                </c:pt>
                <c:pt idx="32">
                  <c:v>9.1125000000000078</c:v>
                </c:pt>
                <c:pt idx="33">
                  <c:v>9.3750000000000089</c:v>
                </c:pt>
                <c:pt idx="34">
                  <c:v>9.6375000000000099</c:v>
                </c:pt>
                <c:pt idx="35">
                  <c:v>9.900000000000011</c:v>
                </c:pt>
                <c:pt idx="36">
                  <c:v>10.16250000000001</c:v>
                </c:pt>
                <c:pt idx="37">
                  <c:v>10.425000000000011</c:v>
                </c:pt>
                <c:pt idx="38">
                  <c:v>10.687500000000012</c:v>
                </c:pt>
                <c:pt idx="39">
                  <c:v>10.950000000000014</c:v>
                </c:pt>
                <c:pt idx="40">
                  <c:v>11.212500000000015</c:v>
                </c:pt>
                <c:pt idx="41">
                  <c:v>11.475000000000016</c:v>
                </c:pt>
                <c:pt idx="42">
                  <c:v>11.737500000000017</c:v>
                </c:pt>
                <c:pt idx="43">
                  <c:v>12.000000000000018</c:v>
                </c:pt>
                <c:pt idx="44">
                  <c:v>12.262500000000019</c:v>
                </c:pt>
                <c:pt idx="45">
                  <c:v>12.52500000000002</c:v>
                </c:pt>
                <c:pt idx="46">
                  <c:v>12.787500000000021</c:v>
                </c:pt>
                <c:pt idx="47">
                  <c:v>13.143750000000022</c:v>
                </c:pt>
                <c:pt idx="48">
                  <c:v>13.500000000000023</c:v>
                </c:pt>
                <c:pt idx="49">
                  <c:v>13.687500000000023</c:v>
                </c:pt>
                <c:pt idx="50">
                  <c:v>13.875000000000023</c:v>
                </c:pt>
                <c:pt idx="51">
                  <c:v>14.062500000000023</c:v>
                </c:pt>
                <c:pt idx="52">
                  <c:v>14.250000000000023</c:v>
                </c:pt>
                <c:pt idx="53">
                  <c:v>14.437500000000023</c:v>
                </c:pt>
                <c:pt idx="54">
                  <c:v>14.625000000000023</c:v>
                </c:pt>
                <c:pt idx="55">
                  <c:v>14.812500000000023</c:v>
                </c:pt>
                <c:pt idx="56">
                  <c:v>15.000000000000023</c:v>
                </c:pt>
                <c:pt idx="57">
                  <c:v>15.187500000000023</c:v>
                </c:pt>
                <c:pt idx="58">
                  <c:v>15.375000000000023</c:v>
                </c:pt>
                <c:pt idx="59">
                  <c:v>15.562500000000023</c:v>
                </c:pt>
                <c:pt idx="60">
                  <c:v>15.750000000000023</c:v>
                </c:pt>
                <c:pt idx="61">
                  <c:v>15.937500000000023</c:v>
                </c:pt>
                <c:pt idx="62">
                  <c:v>16.125000000000025</c:v>
                </c:pt>
                <c:pt idx="63">
                  <c:v>16.312500000000025</c:v>
                </c:pt>
                <c:pt idx="64">
                  <c:v>16.500000000000025</c:v>
                </c:pt>
                <c:pt idx="65">
                  <c:v>16.687500000000025</c:v>
                </c:pt>
                <c:pt idx="66">
                  <c:v>16.875000000000025</c:v>
                </c:pt>
                <c:pt idx="67">
                  <c:v>17.062500000000025</c:v>
                </c:pt>
                <c:pt idx="68">
                  <c:v>17.250000000000025</c:v>
                </c:pt>
                <c:pt idx="69">
                  <c:v>17.437500000000025</c:v>
                </c:pt>
                <c:pt idx="70">
                  <c:v>17.625000000000025</c:v>
                </c:pt>
                <c:pt idx="71">
                  <c:v>17.812500000000025</c:v>
                </c:pt>
                <c:pt idx="72">
                  <c:v>18.000000000000025</c:v>
                </c:pt>
                <c:pt idx="73">
                  <c:v>18.187500000000025</c:v>
                </c:pt>
                <c:pt idx="74">
                  <c:v>18.375000000000025</c:v>
                </c:pt>
                <c:pt idx="75">
                  <c:v>18.562500000000025</c:v>
                </c:pt>
                <c:pt idx="76">
                  <c:v>18.750000000000025</c:v>
                </c:pt>
                <c:pt idx="77">
                  <c:v>18.843750000000025</c:v>
                </c:pt>
                <c:pt idx="78">
                  <c:v>18.937500000000025</c:v>
                </c:pt>
                <c:pt idx="79">
                  <c:v>19.031250000000025</c:v>
                </c:pt>
                <c:pt idx="80">
                  <c:v>19.125000000000025</c:v>
                </c:pt>
                <c:pt idx="81">
                  <c:v>19.218750000000025</c:v>
                </c:pt>
                <c:pt idx="82">
                  <c:v>19.312500000000025</c:v>
                </c:pt>
                <c:pt idx="83">
                  <c:v>19.406250000000025</c:v>
                </c:pt>
                <c:pt idx="84">
                  <c:v>19.500000000000025</c:v>
                </c:pt>
                <c:pt idx="85">
                  <c:v>19.593750000000025</c:v>
                </c:pt>
                <c:pt idx="86">
                  <c:v>19.687500000000025</c:v>
                </c:pt>
                <c:pt idx="87">
                  <c:v>19.781250000000025</c:v>
                </c:pt>
                <c:pt idx="88">
                  <c:v>19.875000000000025</c:v>
                </c:pt>
                <c:pt idx="89">
                  <c:v>20.062500000000025</c:v>
                </c:pt>
                <c:pt idx="90">
                  <c:v>20.250000000000025</c:v>
                </c:pt>
                <c:pt idx="91">
                  <c:v>20.437500000000025</c:v>
                </c:pt>
                <c:pt idx="92">
                  <c:v>20.625000000000025</c:v>
                </c:pt>
                <c:pt idx="93">
                  <c:v>20.812500000000025</c:v>
                </c:pt>
                <c:pt idx="94">
                  <c:v>21.000000000000025</c:v>
                </c:pt>
                <c:pt idx="95">
                  <c:v>21.187500000000025</c:v>
                </c:pt>
                <c:pt idx="96">
                  <c:v>21.562500000000025</c:v>
                </c:pt>
                <c:pt idx="97">
                  <c:v>21.937500000000025</c:v>
                </c:pt>
                <c:pt idx="98">
                  <c:v>22.312500000000025</c:v>
                </c:pt>
                <c:pt idx="99">
                  <c:v>22.687500000000025</c:v>
                </c:pt>
                <c:pt idx="100">
                  <c:v>23.061718125000024</c:v>
                </c:pt>
                <c:pt idx="101">
                  <c:v>23.434378125000023</c:v>
                </c:pt>
                <c:pt idx="102">
                  <c:v>23.805485625000024</c:v>
                </c:pt>
                <c:pt idx="103">
                  <c:v>24.175046250000026</c:v>
                </c:pt>
                <c:pt idx="104">
                  <c:v>24.543067500000028</c:v>
                </c:pt>
                <c:pt idx="105">
                  <c:v>24.909555000000029</c:v>
                </c:pt>
                <c:pt idx="106">
                  <c:v>25.274514375000031</c:v>
                </c:pt>
                <c:pt idx="107">
                  <c:v>25.637953125000031</c:v>
                </c:pt>
                <c:pt idx="108">
                  <c:v>25.999878750000033</c:v>
                </c:pt>
                <c:pt idx="109">
                  <c:v>26.360295000000033</c:v>
                </c:pt>
                <c:pt idx="110">
                  <c:v>26.719211250000033</c:v>
                </c:pt>
                <c:pt idx="111">
                  <c:v>27.076631250000034</c:v>
                </c:pt>
                <c:pt idx="112">
                  <c:v>27.432562500000035</c:v>
                </c:pt>
                <c:pt idx="113">
                  <c:v>27.787010625000036</c:v>
                </c:pt>
                <c:pt idx="114">
                  <c:v>28.139981250000037</c:v>
                </c:pt>
                <c:pt idx="115">
                  <c:v>28.491481875000037</c:v>
                </c:pt>
                <c:pt idx="116">
                  <c:v>28.841518125000036</c:v>
                </c:pt>
                <c:pt idx="117">
                  <c:v>29.190095625000037</c:v>
                </c:pt>
                <c:pt idx="118">
                  <c:v>29.537220000000037</c:v>
                </c:pt>
                <c:pt idx="119">
                  <c:v>29.882898750000038</c:v>
                </c:pt>
                <c:pt idx="120">
                  <c:v>30.227137500000037</c:v>
                </c:pt>
                <c:pt idx="121">
                  <c:v>30.569941875000037</c:v>
                </c:pt>
                <c:pt idx="122">
                  <c:v>30.911317500000038</c:v>
                </c:pt>
                <c:pt idx="123">
                  <c:v>31.251270000000037</c:v>
                </c:pt>
                <c:pt idx="124">
                  <c:v>31.589806875000036</c:v>
                </c:pt>
                <c:pt idx="125">
                  <c:v>31.926931875000037</c:v>
                </c:pt>
                <c:pt idx="126">
                  <c:v>32.262652500000037</c:v>
                </c:pt>
                <c:pt idx="127">
                  <c:v>32.596974375000038</c:v>
                </c:pt>
                <c:pt idx="128">
                  <c:v>32.929903125000038</c:v>
                </c:pt>
                <c:pt idx="129">
                  <c:v>33.261444375000039</c:v>
                </c:pt>
                <c:pt idx="130">
                  <c:v>33.591605625000042</c:v>
                </c:pt>
                <c:pt idx="131">
                  <c:v>33.920390625000046</c:v>
                </c:pt>
                <c:pt idx="132">
                  <c:v>34.247805000000049</c:v>
                </c:pt>
                <c:pt idx="133">
                  <c:v>34.573856250000048</c:v>
                </c:pt>
                <c:pt idx="134">
                  <c:v>34.898548125000048</c:v>
                </c:pt>
                <c:pt idx="135">
                  <c:v>35.221888125000049</c:v>
                </c:pt>
                <c:pt idx="136">
                  <c:v>35.543880000000051</c:v>
                </c:pt>
                <c:pt idx="137">
                  <c:v>35.864531250000049</c:v>
                </c:pt>
                <c:pt idx="138">
                  <c:v>36.183845625000046</c:v>
                </c:pt>
                <c:pt idx="139">
                  <c:v>36.502212187500049</c:v>
                </c:pt>
                <c:pt idx="140">
                  <c:v>36.819915937500049</c:v>
                </c:pt>
                <c:pt idx="141">
                  <c:v>37.13695781250005</c:v>
                </c:pt>
                <c:pt idx="142">
                  <c:v>37.45333875000005</c:v>
                </c:pt>
                <c:pt idx="143">
                  <c:v>37.769060625000051</c:v>
                </c:pt>
                <c:pt idx="144">
                  <c:v>38.084125312500049</c:v>
                </c:pt>
                <c:pt idx="145">
                  <c:v>38.398533750000048</c:v>
                </c:pt>
                <c:pt idx="146">
                  <c:v>38.712286875000046</c:v>
                </c:pt>
                <c:pt idx="147">
                  <c:v>39.009731578125049</c:v>
                </c:pt>
                <c:pt idx="148">
                  <c:v>39.306587578125047</c:v>
                </c:pt>
                <c:pt idx="149">
                  <c:v>39.602855765625044</c:v>
                </c:pt>
                <c:pt idx="150">
                  <c:v>39.898537921875047</c:v>
                </c:pt>
                <c:pt idx="151">
                  <c:v>40.19363493750005</c:v>
                </c:pt>
                <c:pt idx="152">
                  <c:v>40.488147703125051</c:v>
                </c:pt>
                <c:pt idx="153">
                  <c:v>40.782077109375052</c:v>
                </c:pt>
                <c:pt idx="154">
                  <c:v>41.075424937500053</c:v>
                </c:pt>
                <c:pt idx="155">
                  <c:v>41.368192078125055</c:v>
                </c:pt>
                <c:pt idx="156">
                  <c:v>41.660380312500052</c:v>
                </c:pt>
                <c:pt idx="157">
                  <c:v>41.951989640625051</c:v>
                </c:pt>
                <c:pt idx="158">
                  <c:v>42.24302184375005</c:v>
                </c:pt>
                <c:pt idx="159">
                  <c:v>42.533478703125049</c:v>
                </c:pt>
                <c:pt idx="160">
                  <c:v>42.823360218750047</c:v>
                </c:pt>
                <c:pt idx="161">
                  <c:v>43.112668171875043</c:v>
                </c:pt>
                <c:pt idx="162">
                  <c:v>43.401403453125042</c:v>
                </c:pt>
                <c:pt idx="163">
                  <c:v>43.689566953125045</c:v>
                </c:pt>
                <c:pt idx="164">
                  <c:v>43.977160453125045</c:v>
                </c:pt>
                <c:pt idx="165">
                  <c:v>44.264184843750044</c:v>
                </c:pt>
                <c:pt idx="166">
                  <c:v>44.550641015625047</c:v>
                </c:pt>
                <c:pt idx="167">
                  <c:v>44.835641015625043</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1-F864-4DB9-B9B3-CEAE1073B892}"/>
            </c:ext>
          </c:extLst>
        </c:ser>
        <c:ser>
          <c:idx val="2"/>
          <c:order val="3"/>
          <c:tx>
            <c:v>Maintenance Storengy + GRTgaz Most Probable</c:v>
          </c:tx>
          <c:marker>
            <c:symbol val="none"/>
          </c:marker>
          <c:val>
            <c:numRef>
              <c:f>Atlantique_I!$L$17:$L$231</c:f>
              <c:numCache>
                <c:formatCode>_-* #\ ##0.0\ _€_-;\-* #\ ##0.0\ _€_-;_-* "-"??\ _€_-;_-@_-</c:formatCode>
                <c:ptCount val="215"/>
                <c:pt idx="0">
                  <c:v>0.3</c:v>
                </c:pt>
                <c:pt idx="1">
                  <c:v>0.56268119999999999</c:v>
                </c:pt>
                <c:pt idx="2">
                  <c:v>0.86268119999999993</c:v>
                </c:pt>
                <c:pt idx="3">
                  <c:v>1.1626812</c:v>
                </c:pt>
                <c:pt idx="4">
                  <c:v>1.4626812</c:v>
                </c:pt>
                <c:pt idx="5">
                  <c:v>1.7626812000000001</c:v>
                </c:pt>
                <c:pt idx="6">
                  <c:v>2.0626812000000001</c:v>
                </c:pt>
                <c:pt idx="7">
                  <c:v>2.3626811999999999</c:v>
                </c:pt>
                <c:pt idx="8">
                  <c:v>2.5876812</c:v>
                </c:pt>
                <c:pt idx="9">
                  <c:v>2.8876812000000003</c:v>
                </c:pt>
                <c:pt idx="10">
                  <c:v>3.1876812000000001</c:v>
                </c:pt>
                <c:pt idx="11">
                  <c:v>3.4876811999999999</c:v>
                </c:pt>
                <c:pt idx="12">
                  <c:v>3.7876811999999997</c:v>
                </c:pt>
                <c:pt idx="13">
                  <c:v>4.0876811999999996</c:v>
                </c:pt>
                <c:pt idx="14">
                  <c:v>4.3501811999999997</c:v>
                </c:pt>
                <c:pt idx="15">
                  <c:v>4.6126811999999999</c:v>
                </c:pt>
                <c:pt idx="16">
                  <c:v>4.8751812000000001</c:v>
                </c:pt>
                <c:pt idx="17">
                  <c:v>5.1376812000000003</c:v>
                </c:pt>
                <c:pt idx="18">
                  <c:v>5.4001812000000005</c:v>
                </c:pt>
                <c:pt idx="19">
                  <c:v>5.6626812000000006</c:v>
                </c:pt>
                <c:pt idx="20">
                  <c:v>5.9251812000000008</c:v>
                </c:pt>
                <c:pt idx="21">
                  <c:v>6.187681200000001</c:v>
                </c:pt>
                <c:pt idx="22">
                  <c:v>6.4501812000000012</c:v>
                </c:pt>
                <c:pt idx="23">
                  <c:v>6.7126812000000013</c:v>
                </c:pt>
                <c:pt idx="24">
                  <c:v>6.9751812000000015</c:v>
                </c:pt>
                <c:pt idx="25">
                  <c:v>7.2376812000000017</c:v>
                </c:pt>
                <c:pt idx="26">
                  <c:v>7.5001812000000019</c:v>
                </c:pt>
                <c:pt idx="27">
                  <c:v>7.7626812000000021</c:v>
                </c:pt>
                <c:pt idx="28">
                  <c:v>8.0251812000000022</c:v>
                </c:pt>
                <c:pt idx="29">
                  <c:v>8.2876812000000033</c:v>
                </c:pt>
                <c:pt idx="30">
                  <c:v>8.5501812000000044</c:v>
                </c:pt>
                <c:pt idx="31">
                  <c:v>8.8126812000000037</c:v>
                </c:pt>
                <c:pt idx="32">
                  <c:v>9.0751812000000047</c:v>
                </c:pt>
                <c:pt idx="33">
                  <c:v>9.3376812000000058</c:v>
                </c:pt>
                <c:pt idx="34">
                  <c:v>9.6001812000000069</c:v>
                </c:pt>
                <c:pt idx="35">
                  <c:v>9.8626812000000079</c:v>
                </c:pt>
                <c:pt idx="36">
                  <c:v>10.125181200000009</c:v>
                </c:pt>
                <c:pt idx="37">
                  <c:v>10.38768120000001</c:v>
                </c:pt>
                <c:pt idx="38">
                  <c:v>10.650181200000011</c:v>
                </c:pt>
                <c:pt idx="39">
                  <c:v>10.912681200000012</c:v>
                </c:pt>
                <c:pt idx="40">
                  <c:v>11.175181200000013</c:v>
                </c:pt>
                <c:pt idx="41">
                  <c:v>11.437681200000014</c:v>
                </c:pt>
                <c:pt idx="42">
                  <c:v>11.700181200000015</c:v>
                </c:pt>
                <c:pt idx="43">
                  <c:v>11.962681200000015</c:v>
                </c:pt>
                <c:pt idx="44">
                  <c:v>12.220349400000014</c:v>
                </c:pt>
                <c:pt idx="45">
                  <c:v>12.482849400000015</c:v>
                </c:pt>
                <c:pt idx="46">
                  <c:v>12.745349400000016</c:v>
                </c:pt>
                <c:pt idx="47">
                  <c:v>13.057158000000015</c:v>
                </c:pt>
                <c:pt idx="48">
                  <c:v>13.368966600000014</c:v>
                </c:pt>
                <c:pt idx="49">
                  <c:v>13.556466600000014</c:v>
                </c:pt>
                <c:pt idx="50">
                  <c:v>13.743966600000014</c:v>
                </c:pt>
                <c:pt idx="51">
                  <c:v>13.931466600000014</c:v>
                </c:pt>
                <c:pt idx="52">
                  <c:v>14.118966600000014</c:v>
                </c:pt>
                <c:pt idx="53">
                  <c:v>14.306466600000014</c:v>
                </c:pt>
                <c:pt idx="54">
                  <c:v>14.493966600000014</c:v>
                </c:pt>
                <c:pt idx="55">
                  <c:v>14.681466600000014</c:v>
                </c:pt>
                <c:pt idx="56">
                  <c:v>14.868966600000014</c:v>
                </c:pt>
                <c:pt idx="57">
                  <c:v>15.056466600000014</c:v>
                </c:pt>
                <c:pt idx="58">
                  <c:v>15.243966600000014</c:v>
                </c:pt>
                <c:pt idx="59">
                  <c:v>15.431466600000014</c:v>
                </c:pt>
                <c:pt idx="60">
                  <c:v>15.618966600000014</c:v>
                </c:pt>
                <c:pt idx="61">
                  <c:v>15.806466600000014</c:v>
                </c:pt>
                <c:pt idx="62">
                  <c:v>15.993966600000014</c:v>
                </c:pt>
                <c:pt idx="63">
                  <c:v>16.181466600000014</c:v>
                </c:pt>
                <c:pt idx="64">
                  <c:v>16.368966600000014</c:v>
                </c:pt>
                <c:pt idx="65">
                  <c:v>16.556466600000014</c:v>
                </c:pt>
                <c:pt idx="66">
                  <c:v>16.743966600000014</c:v>
                </c:pt>
                <c:pt idx="67">
                  <c:v>16.931466600000014</c:v>
                </c:pt>
                <c:pt idx="68">
                  <c:v>17.118966600000014</c:v>
                </c:pt>
                <c:pt idx="69">
                  <c:v>17.306466600000014</c:v>
                </c:pt>
                <c:pt idx="70">
                  <c:v>17.493966600000014</c:v>
                </c:pt>
                <c:pt idx="71">
                  <c:v>17.681466600000014</c:v>
                </c:pt>
                <c:pt idx="72">
                  <c:v>17.868966600000014</c:v>
                </c:pt>
                <c:pt idx="73">
                  <c:v>18.056466600000014</c:v>
                </c:pt>
                <c:pt idx="74">
                  <c:v>18.243966600000014</c:v>
                </c:pt>
                <c:pt idx="75">
                  <c:v>18.431466600000014</c:v>
                </c:pt>
                <c:pt idx="76">
                  <c:v>18.618966600000014</c:v>
                </c:pt>
                <c:pt idx="77">
                  <c:v>18.712716600000014</c:v>
                </c:pt>
                <c:pt idx="78">
                  <c:v>18.806466600000014</c:v>
                </c:pt>
                <c:pt idx="79">
                  <c:v>18.900216600000014</c:v>
                </c:pt>
                <c:pt idx="80">
                  <c:v>18.993966600000014</c:v>
                </c:pt>
                <c:pt idx="81">
                  <c:v>19.087716600000014</c:v>
                </c:pt>
                <c:pt idx="82">
                  <c:v>19.181466600000014</c:v>
                </c:pt>
                <c:pt idx="83">
                  <c:v>19.275216600000014</c:v>
                </c:pt>
                <c:pt idx="84">
                  <c:v>19.368966600000014</c:v>
                </c:pt>
                <c:pt idx="85">
                  <c:v>19.462716600000014</c:v>
                </c:pt>
                <c:pt idx="86">
                  <c:v>19.556466600000014</c:v>
                </c:pt>
                <c:pt idx="87">
                  <c:v>19.650216600000014</c:v>
                </c:pt>
                <c:pt idx="88">
                  <c:v>19.743966600000014</c:v>
                </c:pt>
                <c:pt idx="89">
                  <c:v>19.931466600000014</c:v>
                </c:pt>
                <c:pt idx="90">
                  <c:v>20.118966600000014</c:v>
                </c:pt>
                <c:pt idx="91">
                  <c:v>20.292416400000015</c:v>
                </c:pt>
                <c:pt idx="92">
                  <c:v>20.465866200000015</c:v>
                </c:pt>
                <c:pt idx="93">
                  <c:v>20.639316000000015</c:v>
                </c:pt>
                <c:pt idx="94">
                  <c:v>20.812765800000015</c:v>
                </c:pt>
                <c:pt idx="95">
                  <c:v>20.986215600000016</c:v>
                </c:pt>
                <c:pt idx="96">
                  <c:v>21.260928000000014</c:v>
                </c:pt>
                <c:pt idx="97">
                  <c:v>21.535640400000013</c:v>
                </c:pt>
                <c:pt idx="98">
                  <c:v>21.819376200000011</c:v>
                </c:pt>
                <c:pt idx="99">
                  <c:v>22.10311200000001</c:v>
                </c:pt>
                <c:pt idx="100">
                  <c:v>22.386847800000009</c:v>
                </c:pt>
                <c:pt idx="101">
                  <c:v>22.670583600000008</c:v>
                </c:pt>
                <c:pt idx="102">
                  <c:v>22.954319400000006</c:v>
                </c:pt>
                <c:pt idx="103">
                  <c:v>23.243068200000007</c:v>
                </c:pt>
                <c:pt idx="104">
                  <c:v>23.531817000000007</c:v>
                </c:pt>
                <c:pt idx="105">
                  <c:v>23.855656800000006</c:v>
                </c:pt>
                <c:pt idx="106">
                  <c:v>24.179496600000004</c:v>
                </c:pt>
                <c:pt idx="107">
                  <c:v>24.503336400000002</c:v>
                </c:pt>
                <c:pt idx="108">
                  <c:v>24.801108600000003</c:v>
                </c:pt>
                <c:pt idx="109">
                  <c:v>25.124948400000001</c:v>
                </c:pt>
                <c:pt idx="110">
                  <c:v>25.453801200000001</c:v>
                </c:pt>
                <c:pt idx="111">
                  <c:v>25.782654000000001</c:v>
                </c:pt>
                <c:pt idx="112">
                  <c:v>26.106493799999999</c:v>
                </c:pt>
                <c:pt idx="113">
                  <c:v>26.430333599999997</c:v>
                </c:pt>
                <c:pt idx="114">
                  <c:v>26.754173399999996</c:v>
                </c:pt>
                <c:pt idx="115">
                  <c:v>27.078013199999994</c:v>
                </c:pt>
                <c:pt idx="116">
                  <c:v>27.401852999999992</c:v>
                </c:pt>
                <c:pt idx="117">
                  <c:v>27.727697999999993</c:v>
                </c:pt>
                <c:pt idx="118">
                  <c:v>28.053542999999994</c:v>
                </c:pt>
                <c:pt idx="119">
                  <c:v>28.379387999999995</c:v>
                </c:pt>
                <c:pt idx="120">
                  <c:v>28.705232999999996</c:v>
                </c:pt>
                <c:pt idx="121">
                  <c:v>29.031077999999997</c:v>
                </c:pt>
                <c:pt idx="122">
                  <c:v>29.356922999999998</c:v>
                </c:pt>
                <c:pt idx="123">
                  <c:v>29.682767999999999</c:v>
                </c:pt>
                <c:pt idx="124">
                  <c:v>30.008613</c:v>
                </c:pt>
                <c:pt idx="125">
                  <c:v>30.334458000000001</c:v>
                </c:pt>
                <c:pt idx="126">
                  <c:v>30.660303000000003</c:v>
                </c:pt>
                <c:pt idx="127">
                  <c:v>30.979129800000003</c:v>
                </c:pt>
                <c:pt idx="128">
                  <c:v>31.297956600000003</c:v>
                </c:pt>
                <c:pt idx="129">
                  <c:v>31.623801600000004</c:v>
                </c:pt>
                <c:pt idx="130">
                  <c:v>31.949646600000005</c:v>
                </c:pt>
                <c:pt idx="131">
                  <c:v>32.280504600000008</c:v>
                </c:pt>
                <c:pt idx="132">
                  <c:v>32.611362600000007</c:v>
                </c:pt>
                <c:pt idx="133">
                  <c:v>32.942220600000006</c:v>
                </c:pt>
                <c:pt idx="134">
                  <c:v>33.273078600000005</c:v>
                </c:pt>
                <c:pt idx="135">
                  <c:v>33.603191100000004</c:v>
                </c:pt>
                <c:pt idx="136">
                  <c:v>33.931927350000002</c:v>
                </c:pt>
                <c:pt idx="137">
                  <c:v>34.259294850000003</c:v>
                </c:pt>
                <c:pt idx="138">
                  <c:v>34.585297350000005</c:v>
                </c:pt>
                <c:pt idx="139">
                  <c:v>34.909942350000001</c:v>
                </c:pt>
                <c:pt idx="140">
                  <c:v>35.179641750000002</c:v>
                </c:pt>
                <c:pt idx="141">
                  <c:v>35.449341150000002</c:v>
                </c:pt>
                <c:pt idx="142">
                  <c:v>35.719040550000003</c:v>
                </c:pt>
                <c:pt idx="143">
                  <c:v>35.988739950000003</c:v>
                </c:pt>
                <c:pt idx="144">
                  <c:v>36.258439350000003</c:v>
                </c:pt>
                <c:pt idx="145">
                  <c:v>36.53716215</c:v>
                </c:pt>
                <c:pt idx="146">
                  <c:v>36.815884949999997</c:v>
                </c:pt>
                <c:pt idx="147">
                  <c:v>37.085584349999998</c:v>
                </c:pt>
                <c:pt idx="148">
                  <c:v>37.355283749999998</c:v>
                </c:pt>
                <c:pt idx="149">
                  <c:v>37.624983149999998</c:v>
                </c:pt>
                <c:pt idx="150">
                  <c:v>37.894682549999999</c:v>
                </c:pt>
                <c:pt idx="151">
                  <c:v>38.164381949999999</c:v>
                </c:pt>
                <c:pt idx="152">
                  <c:v>38.43408135</c:v>
                </c:pt>
                <c:pt idx="153">
                  <c:v>38.70378075</c:v>
                </c:pt>
                <c:pt idx="154">
                  <c:v>39.001242374999997</c:v>
                </c:pt>
                <c:pt idx="155">
                  <c:v>39.298115296874997</c:v>
                </c:pt>
                <c:pt idx="156">
                  <c:v>39.594400406249996</c:v>
                </c:pt>
                <c:pt idx="157">
                  <c:v>39.890098593749997</c:v>
                </c:pt>
                <c:pt idx="158">
                  <c:v>40.185211640624999</c:v>
                </c:pt>
                <c:pt idx="159">
                  <c:v>40.479741328125002</c:v>
                </c:pt>
                <c:pt idx="160">
                  <c:v>40.773687656250004</c:v>
                </c:pt>
                <c:pt idx="161">
                  <c:v>40.982228456250006</c:v>
                </c:pt>
                <c:pt idx="162">
                  <c:v>41.190769256250007</c:v>
                </c:pt>
                <c:pt idx="163">
                  <c:v>41.399310056250009</c:v>
                </c:pt>
                <c:pt idx="164">
                  <c:v>41.60785085625001</c:v>
                </c:pt>
                <c:pt idx="165">
                  <c:v>41.816391656250012</c:v>
                </c:pt>
                <c:pt idx="166">
                  <c:v>42.043981856250014</c:v>
                </c:pt>
                <c:pt idx="167">
                  <c:v>42.271572056250015</c:v>
                </c:pt>
                <c:pt idx="168">
                  <c:v>42.466076456250015</c:v>
                </c:pt>
                <c:pt idx="169">
                  <c:v>42.660580856250014</c:v>
                </c:pt>
                <c:pt idx="170">
                  <c:v>42.855085256250014</c:v>
                </c:pt>
                <c:pt idx="171">
                  <c:v>43.049589656250014</c:v>
                </c:pt>
                <c:pt idx="172">
                  <c:v>43.244094056250013</c:v>
                </c:pt>
                <c:pt idx="173">
                  <c:v>43.532569275000014</c:v>
                </c:pt>
                <c:pt idx="174">
                  <c:v>43.820473603125016</c:v>
                </c:pt>
                <c:pt idx="175">
                  <c:v>44.107807931250015</c:v>
                </c:pt>
                <c:pt idx="176">
                  <c:v>44.394574040625017</c:v>
                </c:pt>
                <c:pt idx="177">
                  <c:v>44.652242240625014</c:v>
                </c:pt>
                <c:pt idx="178">
                  <c:v>44.909910440625012</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3-F864-4DB9-B9B3-CEAE1073B892}"/>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269226235833304"/>
          <c:y val="0.23427747350539407"/>
          <c:w val="0.14985478080066544"/>
          <c:h val="0.490137775922579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0.98</c:v>
                </c:pt>
                <c:pt idx="77">
                  <c:v>0.95999999999999985</c:v>
                </c:pt>
                <c:pt idx="78">
                  <c:v>0.94</c:v>
                </c:pt>
                <c:pt idx="79">
                  <c:v>0.91999999999999993</c:v>
                </c:pt>
                <c:pt idx="80">
                  <c:v>0.89999999999999991</c:v>
                </c:pt>
                <c:pt idx="81">
                  <c:v>0.88</c:v>
                </c:pt>
                <c:pt idx="82">
                  <c:v>0.8600000000000001</c:v>
                </c:pt>
                <c:pt idx="83">
                  <c:v>0.84000000000000008</c:v>
                </c:pt>
                <c:pt idx="84">
                  <c:v>0.82000000000000006</c:v>
                </c:pt>
                <c:pt idx="85">
                  <c:v>0.80000000000000016</c:v>
                </c:pt>
                <c:pt idx="86">
                  <c:v>0.79333333333333345</c:v>
                </c:pt>
                <c:pt idx="87">
                  <c:v>0.78666666666666674</c:v>
                </c:pt>
                <c:pt idx="88">
                  <c:v>0.78000000000000014</c:v>
                </c:pt>
                <c:pt idx="89">
                  <c:v>0.77333333333333343</c:v>
                </c:pt>
                <c:pt idx="90">
                  <c:v>0.76666666666666672</c:v>
                </c:pt>
                <c:pt idx="91">
                  <c:v>0.76000000000000012</c:v>
                </c:pt>
                <c:pt idx="92">
                  <c:v>0.75333333333333341</c:v>
                </c:pt>
                <c:pt idx="93">
                  <c:v>0.7466666666666667</c:v>
                </c:pt>
                <c:pt idx="94">
                  <c:v>0.7400000000000001</c:v>
                </c:pt>
                <c:pt idx="95">
                  <c:v>0.7333333333333335</c:v>
                </c:pt>
                <c:pt idx="96">
                  <c:v>0.72666666666666679</c:v>
                </c:pt>
                <c:pt idx="97">
                  <c:v>0.72000000000000008</c:v>
                </c:pt>
                <c:pt idx="98">
                  <c:v>0.71333333333333337</c:v>
                </c:pt>
                <c:pt idx="99">
                  <c:v>0.70666666666666678</c:v>
                </c:pt>
                <c:pt idx="100">
                  <c:v>0.70000000000000007</c:v>
                </c:pt>
              </c:numCache>
            </c:numRef>
          </c:yVal>
          <c:smooth val="0"/>
          <c:extLst>
            <c:ext xmlns:c16="http://schemas.microsoft.com/office/drawing/2014/chart" uri="{C3380CC4-5D6E-409C-BE32-E72D297353CC}">
              <c16:uniqueId val="{00000000-1CF2-4AEA-96C7-8816185D63BD}"/>
            </c:ext>
          </c:extLst>
        </c:ser>
        <c:ser>
          <c:idx val="1"/>
          <c:order val="1"/>
          <c:tx>
            <c:v>Soutirage</c:v>
          </c:tx>
          <c:spPr>
            <a:ln w="19050" cap="rnd">
              <a:solidFill>
                <a:schemeClr val="accent2"/>
              </a:solidFill>
              <a:round/>
            </a:ln>
            <a:effectLst/>
          </c:spPr>
          <c:marker>
            <c:symbol val="none"/>
          </c:marker>
          <c:xVal>
            <c:numRef>
              <c:f>Serene_N_W!$G$32:$G$132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Serene_N_W!$A$32:$A$132</c:f>
              <c:numCache>
                <c:formatCode>0%</c:formatCode>
                <c:ptCount val="101"/>
                <c:pt idx="0">
                  <c:v>0.21000000000000002</c:v>
                </c:pt>
                <c:pt idx="1">
                  <c:v>0.21818181818181817</c:v>
                </c:pt>
                <c:pt idx="2">
                  <c:v>0.22636363636363635</c:v>
                </c:pt>
                <c:pt idx="3">
                  <c:v>0.23454545454545456</c:v>
                </c:pt>
                <c:pt idx="4">
                  <c:v>0.24272727272727274</c:v>
                </c:pt>
                <c:pt idx="5">
                  <c:v>0.25090909090909091</c:v>
                </c:pt>
                <c:pt idx="6">
                  <c:v>0.25909090909090909</c:v>
                </c:pt>
                <c:pt idx="7">
                  <c:v>0.26727272727272727</c:v>
                </c:pt>
                <c:pt idx="8">
                  <c:v>0.2754545454545454</c:v>
                </c:pt>
                <c:pt idx="9">
                  <c:v>0.28363636363636363</c:v>
                </c:pt>
                <c:pt idx="10">
                  <c:v>0.29181818181818175</c:v>
                </c:pt>
                <c:pt idx="11">
                  <c:v>0.30000000000000004</c:v>
                </c:pt>
                <c:pt idx="12">
                  <c:v>0.30916666666666665</c:v>
                </c:pt>
                <c:pt idx="13">
                  <c:v>0.31833333333333336</c:v>
                </c:pt>
                <c:pt idx="14">
                  <c:v>0.32750000000000001</c:v>
                </c:pt>
                <c:pt idx="15">
                  <c:v>0.33666666666666661</c:v>
                </c:pt>
                <c:pt idx="16">
                  <c:v>0.34583333333333338</c:v>
                </c:pt>
                <c:pt idx="17">
                  <c:v>0.35500000000000009</c:v>
                </c:pt>
                <c:pt idx="18">
                  <c:v>0.36416666666666669</c:v>
                </c:pt>
                <c:pt idx="19">
                  <c:v>0.37333333333333341</c:v>
                </c:pt>
                <c:pt idx="20">
                  <c:v>0.38250000000000001</c:v>
                </c:pt>
                <c:pt idx="21">
                  <c:v>0.39166666666666666</c:v>
                </c:pt>
                <c:pt idx="22">
                  <c:v>0.40083333333333343</c:v>
                </c:pt>
                <c:pt idx="23">
                  <c:v>0.41</c:v>
                </c:pt>
                <c:pt idx="24">
                  <c:v>0.41916666666666669</c:v>
                </c:pt>
                <c:pt idx="25">
                  <c:v>0.42833333333333334</c:v>
                </c:pt>
                <c:pt idx="26">
                  <c:v>0.43750000000000006</c:v>
                </c:pt>
                <c:pt idx="27">
                  <c:v>0.44666666666666671</c:v>
                </c:pt>
                <c:pt idx="28">
                  <c:v>0.45583333333333331</c:v>
                </c:pt>
                <c:pt idx="29">
                  <c:v>0.46499999999999997</c:v>
                </c:pt>
                <c:pt idx="30">
                  <c:v>0.47416666666666663</c:v>
                </c:pt>
                <c:pt idx="31">
                  <c:v>0.48333333333333339</c:v>
                </c:pt>
                <c:pt idx="32">
                  <c:v>0.49250000000000005</c:v>
                </c:pt>
                <c:pt idx="33">
                  <c:v>0.50166666666666659</c:v>
                </c:pt>
                <c:pt idx="34">
                  <c:v>0.51083333333333347</c:v>
                </c:pt>
                <c:pt idx="35">
                  <c:v>0.52</c:v>
                </c:pt>
                <c:pt idx="36">
                  <c:v>0.53210526315789486</c:v>
                </c:pt>
                <c:pt idx="37">
                  <c:v>0.54421052631578948</c:v>
                </c:pt>
                <c:pt idx="38">
                  <c:v>0.55631578947368432</c:v>
                </c:pt>
                <c:pt idx="39">
                  <c:v>0.56842105263157905</c:v>
                </c:pt>
                <c:pt idx="40">
                  <c:v>0.58052631578947378</c:v>
                </c:pt>
                <c:pt idx="41">
                  <c:v>0.5926315789473684</c:v>
                </c:pt>
                <c:pt idx="42">
                  <c:v>0.60473684210526324</c:v>
                </c:pt>
                <c:pt idx="43">
                  <c:v>0.61684210526315797</c:v>
                </c:pt>
                <c:pt idx="44">
                  <c:v>0.6289473684210527</c:v>
                </c:pt>
                <c:pt idx="45">
                  <c:v>0.64105263157894732</c:v>
                </c:pt>
                <c:pt idx="46">
                  <c:v>0.65315789473684205</c:v>
                </c:pt>
                <c:pt idx="47">
                  <c:v>0.66526315789473689</c:v>
                </c:pt>
                <c:pt idx="48">
                  <c:v>0.67736842105263151</c:v>
                </c:pt>
                <c:pt idx="49">
                  <c:v>0.68947368421052635</c:v>
                </c:pt>
                <c:pt idx="50">
                  <c:v>0.70157894736842097</c:v>
                </c:pt>
                <c:pt idx="51">
                  <c:v>0.7136842105263157</c:v>
                </c:pt>
                <c:pt idx="52">
                  <c:v>0.72578947368421054</c:v>
                </c:pt>
                <c:pt idx="53">
                  <c:v>0.73789473684210527</c:v>
                </c:pt>
                <c:pt idx="54">
                  <c:v>0.75</c:v>
                </c:pt>
                <c:pt idx="55">
                  <c:v>0.75543478260869568</c:v>
                </c:pt>
                <c:pt idx="56">
                  <c:v>0.76086956521739124</c:v>
                </c:pt>
                <c:pt idx="57">
                  <c:v>0.76630434782608692</c:v>
                </c:pt>
                <c:pt idx="58">
                  <c:v>0.77173913043478248</c:v>
                </c:pt>
                <c:pt idx="59">
                  <c:v>0.77717391304347816</c:v>
                </c:pt>
                <c:pt idx="60">
                  <c:v>0.78260869565217384</c:v>
                </c:pt>
                <c:pt idx="61">
                  <c:v>0.78804347826086962</c:v>
                </c:pt>
                <c:pt idx="62">
                  <c:v>0.79347826086956519</c:v>
                </c:pt>
                <c:pt idx="63">
                  <c:v>0.79891304347826075</c:v>
                </c:pt>
                <c:pt idx="64">
                  <c:v>0.80434782608695643</c:v>
                </c:pt>
                <c:pt idx="65">
                  <c:v>0.809782608695652</c:v>
                </c:pt>
                <c:pt idx="66">
                  <c:v>0.81521739130434778</c:v>
                </c:pt>
                <c:pt idx="67">
                  <c:v>0.82065217391304346</c:v>
                </c:pt>
                <c:pt idx="68">
                  <c:v>0.82608695652173914</c:v>
                </c:pt>
                <c:pt idx="69">
                  <c:v>0.8315217391304347</c:v>
                </c:pt>
                <c:pt idx="70">
                  <c:v>0.83695652173913027</c:v>
                </c:pt>
                <c:pt idx="71">
                  <c:v>0.84239130434782594</c:v>
                </c:pt>
                <c:pt idx="72">
                  <c:v>0.84782608695652162</c:v>
                </c:pt>
                <c:pt idx="73">
                  <c:v>0.85326086956521729</c:v>
                </c:pt>
                <c:pt idx="74">
                  <c:v>0.85869565217391297</c:v>
                </c:pt>
                <c:pt idx="75">
                  <c:v>0.86413043478260854</c:v>
                </c:pt>
                <c:pt idx="76">
                  <c:v>0.86956521739130432</c:v>
                </c:pt>
                <c:pt idx="77">
                  <c:v>0.875</c:v>
                </c:pt>
                <c:pt idx="78">
                  <c:v>0.88043478260869545</c:v>
                </c:pt>
                <c:pt idx="79">
                  <c:v>0.88586956521739135</c:v>
                </c:pt>
                <c:pt idx="80">
                  <c:v>0.89130434782608703</c:v>
                </c:pt>
                <c:pt idx="81">
                  <c:v>0.89673913043478248</c:v>
                </c:pt>
                <c:pt idx="82">
                  <c:v>0.90217391304347816</c:v>
                </c:pt>
                <c:pt idx="83">
                  <c:v>0.90760869565217384</c:v>
                </c:pt>
                <c:pt idx="84">
                  <c:v>0.91304347826086951</c:v>
                </c:pt>
                <c:pt idx="85">
                  <c:v>0.91847826086956519</c:v>
                </c:pt>
                <c:pt idx="86">
                  <c:v>0.92391304347826064</c:v>
                </c:pt>
                <c:pt idx="87">
                  <c:v>0.92934782608695654</c:v>
                </c:pt>
                <c:pt idx="88">
                  <c:v>0.934782608695652</c:v>
                </c:pt>
                <c:pt idx="89">
                  <c:v>0.94021739130434767</c:v>
                </c:pt>
                <c:pt idx="90">
                  <c:v>0.94565217391304346</c:v>
                </c:pt>
                <c:pt idx="91">
                  <c:v>0.95108695652173902</c:v>
                </c:pt>
                <c:pt idx="92">
                  <c:v>0.9565217391304347</c:v>
                </c:pt>
                <c:pt idx="93">
                  <c:v>0.96195652173913038</c:v>
                </c:pt>
                <c:pt idx="94">
                  <c:v>0.96739130434782583</c:v>
                </c:pt>
                <c:pt idx="95">
                  <c:v>0.97282608695652162</c:v>
                </c:pt>
                <c:pt idx="96">
                  <c:v>0.97826086956521729</c:v>
                </c:pt>
                <c:pt idx="97">
                  <c:v>0.98369565217391297</c:v>
                </c:pt>
                <c:pt idx="98">
                  <c:v>0.98913043478260854</c:v>
                </c:pt>
                <c:pt idx="99">
                  <c:v>0.99456521739130421</c:v>
                </c:pt>
                <c:pt idx="100">
                  <c:v>1</c:v>
                </c:pt>
              </c:numCache>
            </c:numRef>
          </c:yVal>
          <c:smooth val="0"/>
          <c:extLst>
            <c:ext xmlns:c16="http://schemas.microsoft.com/office/drawing/2014/chart" uri="{C3380CC4-5D6E-409C-BE32-E72D297353CC}">
              <c16:uniqueId val="{00000001-1CF2-4AEA-96C7-8816185D63BD}"/>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Atlantique_W!$D$16</c:f>
              <c:strCache>
                <c:ptCount val="1"/>
                <c:pt idx="0">
                  <c:v>Maximum stock level (TWh)</c:v>
                </c:pt>
              </c:strCache>
            </c:strRef>
          </c:tx>
          <c:spPr>
            <a:ln w="25400">
              <a:solidFill>
                <a:srgbClr val="FFC000"/>
              </a:solidFill>
            </a:ln>
          </c:spPr>
          <c:marker>
            <c:symbol val="none"/>
          </c:marker>
          <c:cat>
            <c:numRef>
              <c:f>Atlantique_W!$A$17:$A$231</c:f>
              <c:numCache>
                <c:formatCode>m/d/yyyy</c:formatCode>
                <c:ptCount val="215"/>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Atlantique_W!$D$17:$D$231</c:f>
              <c:numCache>
                <c:formatCode>0.00</c:formatCode>
                <c:ptCount val="21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0-75CC-4F01-AC48-E4A15181E81B}"/>
            </c:ext>
          </c:extLst>
        </c:ser>
        <c:ser>
          <c:idx val="7"/>
          <c:order val="1"/>
          <c:tx>
            <c:strRef>
              <c:f>Atlantique_W!$C$16</c:f>
              <c:strCache>
                <c:ptCount val="1"/>
                <c:pt idx="0">
                  <c:v>Minimum Stock Level (TWh)</c:v>
                </c:pt>
              </c:strCache>
            </c:strRef>
          </c:tx>
          <c:marker>
            <c:symbol val="none"/>
          </c:marker>
          <c:cat>
            <c:numRef>
              <c:f>Atlantique_W!$A$17:$A$231</c:f>
              <c:numCache>
                <c:formatCode>m/d/yyyy</c:formatCode>
                <c:ptCount val="215"/>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Atlantique_W!$C$17:$C$231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75CC-4F01-AC48-E4A15181E81B}"/>
            </c:ext>
          </c:extLst>
        </c:ser>
        <c:ser>
          <c:idx val="8"/>
          <c:order val="2"/>
          <c:tx>
            <c:strRef>
              <c:f>Atlantique_W!$F$11</c:f>
              <c:strCache>
                <c:ptCount val="1"/>
                <c:pt idx="0">
                  <c:v>With Storengy maintenance only</c:v>
                </c:pt>
              </c:strCache>
            </c:strRef>
          </c:tx>
          <c:spPr>
            <a:ln w="31750"/>
          </c:spPr>
          <c:marker>
            <c:symbol val="none"/>
          </c:marker>
          <c:cat>
            <c:numRef>
              <c:f>Atlantique_W!$A$17:$A$231</c:f>
              <c:numCache>
                <c:formatCode>m/d/yyyy</c:formatCode>
                <c:ptCount val="215"/>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Atlantique_W!$F$17:$F$231</c:f>
              <c:numCache>
                <c:formatCode>_-* #\ ##0.00\ _€_-;\-* #\ ##0.00\ _€_-;_-* "-"??\ _€_-;_-@_-</c:formatCode>
                <c:ptCount val="215"/>
                <c:pt idx="0">
                  <c:v>44.669117647058826</c:v>
                </c:pt>
                <c:pt idx="1">
                  <c:v>44.340668252595158</c:v>
                </c:pt>
                <c:pt idx="2">
                  <c:v>44.014633927208429</c:v>
                </c:pt>
                <c:pt idx="3">
                  <c:v>43.690996913037779</c:v>
                </c:pt>
                <c:pt idx="4">
                  <c:v>43.048482252551928</c:v>
                </c:pt>
                <c:pt idx="5">
                  <c:v>42.415416337073225</c:v>
                </c:pt>
                <c:pt idx="6">
                  <c:v>41.791660214469204</c:v>
                </c:pt>
                <c:pt idx="7">
                  <c:v>41.177076976021127</c:v>
                </c:pt>
                <c:pt idx="8">
                  <c:v>40.571531726373756</c:v>
                </c:pt>
                <c:pt idx="9">
                  <c:v>39.97489155392708</c:v>
                </c:pt>
                <c:pt idx="10">
                  <c:v>39.387025501663445</c:v>
                </c:pt>
                <c:pt idx="11">
                  <c:v>38.807804538403687</c:v>
                </c:pt>
                <c:pt idx="12">
                  <c:v>38.25</c:v>
                </c:pt>
                <c:pt idx="13">
                  <c:v>38.25</c:v>
                </c:pt>
                <c:pt idx="14">
                  <c:v>38.25</c:v>
                </c:pt>
                <c:pt idx="15">
                  <c:v>38.25</c:v>
                </c:pt>
                <c:pt idx="16">
                  <c:v>38.25</c:v>
                </c:pt>
                <c:pt idx="17">
                  <c:v>37.6875</c:v>
                </c:pt>
                <c:pt idx="18">
                  <c:v>37.133272058823529</c:v>
                </c:pt>
                <c:pt idx="19">
                  <c:v>36.587194528546711</c:v>
                </c:pt>
                <c:pt idx="20">
                  <c:v>36.049147550185729</c:v>
                </c:pt>
                <c:pt idx="21">
                  <c:v>35.51901302738888</c:v>
                </c:pt>
                <c:pt idx="22">
                  <c:v>34.996674600515512</c:v>
                </c:pt>
                <c:pt idx="23">
                  <c:v>34.482017621096162</c:v>
                </c:pt>
                <c:pt idx="24">
                  <c:v>33.974929126668279</c:v>
                </c:pt>
                <c:pt idx="25">
                  <c:v>33.475297815981982</c:v>
                </c:pt>
                <c:pt idx="26">
                  <c:v>32.982004090070419</c:v>
                </c:pt>
                <c:pt idx="27">
                  <c:v>32.494151103782876</c:v>
                </c:pt>
                <c:pt idx="28">
                  <c:v>32.011678848961743</c:v>
                </c:pt>
                <c:pt idx="29">
                  <c:v>31.534527979304077</c:v>
                </c:pt>
                <c:pt idx="30">
                  <c:v>31.062639803061753</c:v>
                </c:pt>
                <c:pt idx="31">
                  <c:v>30.5959562758221</c:v>
                </c:pt>
                <c:pt idx="32">
                  <c:v>30.13441999336818</c:v>
                </c:pt>
                <c:pt idx="33">
                  <c:v>29.677974184617796</c:v>
                </c:pt>
                <c:pt idx="34">
                  <c:v>29.226562704640394</c:v>
                </c:pt>
                <c:pt idx="35">
                  <c:v>28.780130027750978</c:v>
                </c:pt>
                <c:pt idx="36">
                  <c:v>28.338621240680194</c:v>
                </c:pt>
                <c:pt idx="37">
                  <c:v>27.901982035819749</c:v>
                </c:pt>
                <c:pt idx="38">
                  <c:v>27.465217329937396</c:v>
                </c:pt>
                <c:pt idx="39">
                  <c:v>27.03821125644544</c:v>
                </c:pt>
                <c:pt idx="40">
                  <c:v>26.615914808764057</c:v>
                </c:pt>
                <c:pt idx="41">
                  <c:v>26.198276042490924</c:v>
                </c:pt>
                <c:pt idx="42">
                  <c:v>25.78524358613992</c:v>
                </c:pt>
                <c:pt idx="43">
                  <c:v>25.3767666348222</c:v>
                </c:pt>
                <c:pt idx="44">
                  <c:v>24.972794943996956</c:v>
                </c:pt>
                <c:pt idx="45">
                  <c:v>24.573278823291105</c:v>
                </c:pt>
                <c:pt idx="46">
                  <c:v>24.178169130387158</c:v>
                </c:pt>
                <c:pt idx="47">
                  <c:v>23.787417264978476</c:v>
                </c:pt>
                <c:pt idx="48">
                  <c:v>23.400975162791212</c:v>
                </c:pt>
                <c:pt idx="49">
                  <c:v>23.013842809850036</c:v>
                </c:pt>
                <c:pt idx="50">
                  <c:v>22.635932778859043</c:v>
                </c:pt>
                <c:pt idx="51">
                  <c:v>22.262190873209864</c:v>
                </c:pt>
                <c:pt idx="52">
                  <c:v>21.892571120931812</c:v>
                </c:pt>
                <c:pt idx="53">
                  <c:v>21.527028057098004</c:v>
                </c:pt>
                <c:pt idx="54">
                  <c:v>21.165516718232951</c:v>
                </c:pt>
                <c:pt idx="55">
                  <c:v>20.807992636781851</c:v>
                </c:pt>
                <c:pt idx="56">
                  <c:v>20.454411835640876</c:v>
                </c:pt>
                <c:pt idx="57">
                  <c:v>20.104730822747779</c:v>
                </c:pt>
                <c:pt idx="58">
                  <c:v>19.758906585732177</c:v>
                </c:pt>
                <c:pt idx="59">
                  <c:v>19.416896586624837</c:v>
                </c:pt>
                <c:pt idx="60">
                  <c:v>19.078658756625298</c:v>
                </c:pt>
                <c:pt idx="61">
                  <c:v>18.744151490927226</c:v>
                </c:pt>
                <c:pt idx="62">
                  <c:v>18.413333643600822</c:v>
                </c:pt>
                <c:pt idx="63">
                  <c:v>18.086164522531696</c:v>
                </c:pt>
                <c:pt idx="64">
                  <c:v>17.762603884415537</c:v>
                </c:pt>
                <c:pt idx="65">
                  <c:v>17.442611929808013</c:v>
                </c:pt>
                <c:pt idx="66">
                  <c:v>17.126149298229247</c:v>
                </c:pt>
                <c:pt idx="67">
                  <c:v>16.813177063322307</c:v>
                </c:pt>
                <c:pt idx="68">
                  <c:v>16.503656728065074</c:v>
                </c:pt>
                <c:pt idx="69">
                  <c:v>16.197550220034945</c:v>
                </c:pt>
                <c:pt idx="70">
                  <c:v>15.894819886725735</c:v>
                </c:pt>
                <c:pt idx="71">
                  <c:v>15.595428490916259</c:v>
                </c:pt>
                <c:pt idx="72">
                  <c:v>15.300665187172802</c:v>
                </c:pt>
                <c:pt idx="73">
                  <c:v>15.002871069525744</c:v>
                </c:pt>
                <c:pt idx="74">
                  <c:v>14.719726538750729</c:v>
                </c:pt>
                <c:pt idx="75">
                  <c:v>14.442133861520322</c:v>
                </c:pt>
                <c:pt idx="76">
                  <c:v>14.1699841779611</c:v>
                </c:pt>
                <c:pt idx="77">
                  <c:v>13.90317076270696</c:v>
                </c:pt>
                <c:pt idx="78">
                  <c:v>13.64158898304604</c:v>
                </c:pt>
                <c:pt idx="79">
                  <c:v>13.385136257888274</c:v>
                </c:pt>
                <c:pt idx="80">
                  <c:v>13.133712017537523</c:v>
                </c:pt>
                <c:pt idx="81">
                  <c:v>12.887217664252473</c:v>
                </c:pt>
                <c:pt idx="82">
                  <c:v>12.645556533580855</c:v>
                </c:pt>
                <c:pt idx="83">
                  <c:v>12.408633856451818</c:v>
                </c:pt>
                <c:pt idx="84">
                  <c:v>12.176356722011587</c:v>
                </c:pt>
                <c:pt idx="85">
                  <c:v>11.94863404118783</c:v>
                </c:pt>
                <c:pt idx="86">
                  <c:v>11.725376510968461</c:v>
                </c:pt>
                <c:pt idx="87">
                  <c:v>11.506496579380844</c:v>
                </c:pt>
                <c:pt idx="88">
                  <c:v>11.29190841115769</c:v>
                </c:pt>
                <c:pt idx="89">
                  <c:v>11.081527854076167</c:v>
                </c:pt>
                <c:pt idx="90">
                  <c:v>10.875272405957027</c:v>
                </c:pt>
                <c:pt idx="91">
                  <c:v>10.673061182310811</c:v>
                </c:pt>
                <c:pt idx="92">
                  <c:v>10.474814884618441</c:v>
                </c:pt>
                <c:pt idx="93">
                  <c:v>10.280455769233766</c:v>
                </c:pt>
                <c:pt idx="94">
                  <c:v>10.08990761689585</c:v>
                </c:pt>
                <c:pt idx="95">
                  <c:v>9.9030957028390691</c:v>
                </c:pt>
                <c:pt idx="96">
                  <c:v>9.719946767489283</c:v>
                </c:pt>
                <c:pt idx="97">
                  <c:v>9.5403889877345911</c:v>
                </c:pt>
                <c:pt idx="98">
                  <c:v>9.3643519487594027</c:v>
                </c:pt>
                <c:pt idx="99">
                  <c:v>9.1917666164307867</c:v>
                </c:pt>
                <c:pt idx="100">
                  <c:v>9.0225653102262608</c:v>
                </c:pt>
                <c:pt idx="101">
                  <c:v>8.8566816766924124</c:v>
                </c:pt>
                <c:pt idx="102">
                  <c:v>8.6919781680623771</c:v>
                </c:pt>
                <c:pt idx="103">
                  <c:v>8.5281223980797023</c:v>
                </c:pt>
                <c:pt idx="104">
                  <c:v>8.3651100033837036</c:v>
                </c:pt>
                <c:pt idx="105">
                  <c:v>8.2029366430721691</c:v>
                </c:pt>
                <c:pt idx="106">
                  <c:v>8.0415979985857682</c:v>
                </c:pt>
                <c:pt idx="107">
                  <c:v>7.8810897735930467</c:v>
                </c:pt>
                <c:pt idx="108">
                  <c:v>7.7214076938760234</c:v>
                </c:pt>
                <c:pt idx="109">
                  <c:v>7.562547507216367</c:v>
                </c:pt>
                <c:pt idx="110">
                  <c:v>7.4045049832821652</c:v>
                </c:pt>
                <c:pt idx="111">
                  <c:v>7.2472759135152716</c:v>
                </c:pt>
                <c:pt idx="112">
                  <c:v>7.090856111019237</c:v>
                </c:pt>
                <c:pt idx="113">
                  <c:v>6.9352414104478139</c:v>
                </c:pt>
                <c:pt idx="114">
                  <c:v>6.7804276678940383</c:v>
                </c:pt>
                <c:pt idx="115">
                  <c:v>6.6264107607798772</c:v>
                </c:pt>
                <c:pt idx="116">
                  <c:v>6.4731865877464516</c:v>
                </c:pt>
                <c:pt idx="117">
                  <c:v>6.3207510685448156</c:v>
                </c:pt>
                <c:pt idx="118">
                  <c:v>6.169100143927305</c:v>
                </c:pt>
                <c:pt idx="119">
                  <c:v>6.018229775539444</c:v>
                </c:pt>
                <c:pt idx="120">
                  <c:v>5.8681359458124023</c:v>
                </c:pt>
                <c:pt idx="121">
                  <c:v>5.7188146578560151</c:v>
                </c:pt>
                <c:pt idx="122">
                  <c:v>5.5702619353523444</c:v>
                </c:pt>
                <c:pt idx="123">
                  <c:v>5.4224738224497955</c:v>
                </c:pt>
                <c:pt idx="124">
                  <c:v>5.2754463836577745</c:v>
                </c:pt>
                <c:pt idx="125">
                  <c:v>5.1291757037418888</c:v>
                </c:pt>
                <c:pt idx="126">
                  <c:v>4.983657887619688</c:v>
                </c:pt>
                <c:pt idx="127">
                  <c:v>4.8388890602569399</c:v>
                </c:pt>
                <c:pt idx="128">
                  <c:v>4.6948653665644411</c:v>
                </c:pt>
                <c:pt idx="129">
                  <c:v>4.5515829712953595</c:v>
                </c:pt>
                <c:pt idx="130">
                  <c:v>4.4090380589431044</c:v>
                </c:pt>
                <c:pt idx="131">
                  <c:v>4.2672268336397208</c:v>
                </c:pt>
                <c:pt idx="132">
                  <c:v>4.1261455190548109</c:v>
                </c:pt>
                <c:pt idx="133">
                  <c:v>3.9857903582949699</c:v>
                </c:pt>
                <c:pt idx="134">
                  <c:v>3.8461576138037459</c:v>
                </c:pt>
                <c:pt idx="135">
                  <c:v>3.7072435672621089</c:v>
                </c:pt>
                <c:pt idx="136">
                  <c:v>3.5690445194894362</c:v>
                </c:pt>
                <c:pt idx="137">
                  <c:v>3.4315567903450055</c:v>
                </c:pt>
                <c:pt idx="138">
                  <c:v>3.2947767186299943</c:v>
                </c:pt>
                <c:pt idx="139">
                  <c:v>3.1587006619899869</c:v>
                </c:pt>
                <c:pt idx="140">
                  <c:v>3.0233249968179798</c:v>
                </c:pt>
                <c:pt idx="141">
                  <c:v>2.8886461181578875</c:v>
                </c:pt>
                <c:pt idx="142">
                  <c:v>2.7546604396085455</c:v>
                </c:pt>
                <c:pt idx="143">
                  <c:v>2.6213643932282076</c:v>
                </c:pt>
                <c:pt idx="144">
                  <c:v>2.488754429439533</c:v>
                </c:pt>
                <c:pt idx="145">
                  <c:v>2.3568270169350649</c:v>
                </c:pt>
                <c:pt idx="146">
                  <c:v>2.2255786425831934</c:v>
                </c:pt>
                <c:pt idx="147">
                  <c:v>2.0950058113346035</c:v>
                </c:pt>
                <c:pt idx="148">
                  <c:v>1.9651050461292048</c:v>
                </c:pt>
                <c:pt idx="149">
                  <c:v>1.8358728878035397</c:v>
                </c:pt>
                <c:pt idx="150">
                  <c:v>1.7073058949986686</c:v>
                </c:pt>
                <c:pt idx="151">
                  <c:v>1.5794006440685284</c:v>
                </c:pt>
                <c:pt idx="152">
                  <c:v>1.4521537289887638</c:v>
                </c:pt>
                <c:pt idx="153">
                  <c:v>1.3255617612660275</c:v>
                </c:pt>
                <c:pt idx="154">
                  <c:v>1.1996213698477465</c:v>
                </c:pt>
                <c:pt idx="155">
                  <c:v>1.0743292010323537</c:v>
                </c:pt>
                <c:pt idx="156">
                  <c:v>0.94968191837998139</c:v>
                </c:pt>
                <c:pt idx="157">
                  <c:v>0.82567620262361385</c:v>
                </c:pt>
                <c:pt idx="158">
                  <c:v>0.70230875158069828</c:v>
                </c:pt>
                <c:pt idx="159">
                  <c:v>0.57957628006520934</c:v>
                </c:pt>
                <c:pt idx="160">
                  <c:v>0.45747551980016782</c:v>
                </c:pt>
                <c:pt idx="161">
                  <c:v>0.33600321933060812</c:v>
                </c:pt>
                <c:pt idx="162">
                  <c:v>0.2151561439369947</c:v>
                </c:pt>
                <c:pt idx="163">
                  <c:v>9.4931075549083685E-2</c:v>
                </c:pt>
                <c:pt idx="164">
                  <c:v>0</c:v>
                </c:pt>
                <c:pt idx="165">
                  <c:v>0</c:v>
                </c:pt>
                <c:pt idx="166">
                  <c:v>0</c:v>
                </c:pt>
                <c:pt idx="167">
                  <c:v>0</c:v>
                </c:pt>
                <c:pt idx="168">
                  <c:v>0</c:v>
                </c:pt>
              </c:numCache>
            </c:numRef>
          </c:val>
          <c:smooth val="0"/>
          <c:extLst>
            <c:ext xmlns:c16="http://schemas.microsoft.com/office/drawing/2014/chart" uri="{C3380CC4-5D6E-409C-BE32-E72D297353CC}">
              <c16:uniqueId val="{00000002-75CC-4F01-AC48-E4A15181E81B}"/>
            </c:ext>
          </c:extLst>
        </c:ser>
        <c:ser>
          <c:idx val="0"/>
          <c:order val="3"/>
          <c:tx>
            <c:strRef>
              <c:f>Atlantique_W!$K$13</c:f>
              <c:strCache>
                <c:ptCount val="1"/>
                <c:pt idx="0">
                  <c:v>Duration</c:v>
                </c:pt>
              </c:strCache>
            </c:strRef>
          </c:tx>
          <c:marker>
            <c:symbol val="none"/>
          </c:marker>
          <c:val>
            <c:numRef>
              <c:f>Atlantique_W!$K$17:$K$185</c:f>
              <c:numCache>
                <c:formatCode>_-* #\ ##0.00\ _€_-;\-* #\ ##0.00\ _€_-;_-* "-"??\ _€_-;_-@_-</c:formatCode>
                <c:ptCount val="169"/>
                <c:pt idx="0">
                  <c:v>44.338235294117645</c:v>
                </c:pt>
                <c:pt idx="1">
                  <c:v>43.686202422145328</c:v>
                </c:pt>
                <c:pt idx="2">
                  <c:v>43.043758268878484</c:v>
                </c:pt>
                <c:pt idx="3">
                  <c:v>42.410761823747919</c:v>
                </c:pt>
                <c:pt idx="4">
                  <c:v>41.787074149869269</c:v>
                </c:pt>
                <c:pt idx="5">
                  <c:v>41.172558353547664</c:v>
                </c:pt>
                <c:pt idx="6">
                  <c:v>40.567079554230787</c:v>
                </c:pt>
                <c:pt idx="7">
                  <c:v>39.970504854903865</c:v>
                </c:pt>
                <c:pt idx="8">
                  <c:v>39.382703312919986</c:v>
                </c:pt>
                <c:pt idx="9">
                  <c:v>38.803545911259398</c:v>
                </c:pt>
                <c:pt idx="10">
                  <c:v>38.232905530211468</c:v>
                </c:pt>
                <c:pt idx="11">
                  <c:v>37.67065691947306</c:v>
                </c:pt>
                <c:pt idx="12">
                  <c:v>37.116676670657277</c:v>
                </c:pt>
                <c:pt idx="13">
                  <c:v>36.570843190206432</c:v>
                </c:pt>
                <c:pt idx="14">
                  <c:v>36.033036672703396</c:v>
                </c:pt>
                <c:pt idx="15">
                  <c:v>35.503139074575401</c:v>
                </c:pt>
                <c:pt idx="16">
                  <c:v>34.981034088184586</c:v>
                </c:pt>
                <c:pt idx="17">
                  <c:v>34.466607116299521</c:v>
                </c:pt>
                <c:pt idx="18">
                  <c:v>33.959745246942177</c:v>
                </c:pt>
                <c:pt idx="19">
                  <c:v>33.460337228604793</c:v>
                </c:pt>
                <c:pt idx="20">
                  <c:v>32.967208509171648</c:v>
                </c:pt>
                <c:pt idx="21">
                  <c:v>32.479518709438139</c:v>
                </c:pt>
                <c:pt idx="22">
                  <c:v>31.997207841319334</c:v>
                </c:pt>
                <c:pt idx="23">
                  <c:v>31.520216578363605</c:v>
                </c:pt>
                <c:pt idx="24">
                  <c:v>31.048486248455184</c:v>
                </c:pt>
                <c:pt idx="25">
                  <c:v>30.581942130808127</c:v>
                </c:pt>
                <c:pt idx="26">
                  <c:v>30.120560416130097</c:v>
                </c:pt>
                <c:pt idx="27">
                  <c:v>29.664267470363956</c:v>
                </c:pt>
                <c:pt idx="28">
                  <c:v>29.213007167381999</c:v>
                </c:pt>
                <c:pt idx="29">
                  <c:v>28.766724000094698</c:v>
                </c:pt>
                <c:pt idx="30">
                  <c:v>28.325363073623066</c:v>
                </c:pt>
                <c:pt idx="31">
                  <c:v>27.888870098546342</c:v>
                </c:pt>
                <c:pt idx="32">
                  <c:v>27.457191384224139</c:v>
                </c:pt>
                <c:pt idx="33">
                  <c:v>27.030273832192254</c:v>
                </c:pt>
                <c:pt idx="34">
                  <c:v>26.608064929631311</c:v>
                </c:pt>
                <c:pt idx="35">
                  <c:v>26.190512742907437</c:v>
                </c:pt>
                <c:pt idx="36">
                  <c:v>25.777565911184194</c:v>
                </c:pt>
                <c:pt idx="37">
                  <c:v>25.369173640104957</c:v>
                </c:pt>
                <c:pt idx="38">
                  <c:v>24.965285695544978</c:v>
                </c:pt>
                <c:pt idx="39">
                  <c:v>24.565852397432348</c:v>
                </c:pt>
                <c:pt idx="40">
                  <c:v>24.170824613637137</c:v>
                </c:pt>
                <c:pt idx="41">
                  <c:v>23.780153753927905</c:v>
                </c:pt>
                <c:pt idx="42">
                  <c:v>23.393791763994876</c:v>
                </c:pt>
                <c:pt idx="43">
                  <c:v>23.011691119539051</c:v>
                </c:pt>
                <c:pt idx="44">
                  <c:v>22.633804820426487</c:v>
                </c:pt>
                <c:pt idx="45">
                  <c:v>22.260086384907076</c:v>
                </c:pt>
                <c:pt idx="46">
                  <c:v>21.890489843897072</c:v>
                </c:pt>
                <c:pt idx="47">
                  <c:v>21.524969735324678</c:v>
                </c:pt>
                <c:pt idx="48">
                  <c:v>21.163481098538007</c:v>
                </c:pt>
                <c:pt idx="49">
                  <c:v>20.805979468774719</c:v>
                </c:pt>
                <c:pt idx="50">
                  <c:v>20.452420871692645</c:v>
                </c:pt>
                <c:pt idx="51">
                  <c:v>20.10276181796074</c:v>
                </c:pt>
                <c:pt idx="52">
                  <c:v>19.756959297909702</c:v>
                </c:pt>
                <c:pt idx="53">
                  <c:v>19.414970776241582</c:v>
                </c:pt>
                <c:pt idx="54">
                  <c:v>19.076754186797739</c:v>
                </c:pt>
                <c:pt idx="55">
                  <c:v>18.742267927384528</c:v>
                </c:pt>
                <c:pt idx="56">
                  <c:v>18.411470854656024</c:v>
                </c:pt>
                <c:pt idx="57">
                  <c:v>18.0843222790532</c:v>
                </c:pt>
                <c:pt idx="58">
                  <c:v>17.760781959798937</c:v>
                </c:pt>
                <c:pt idx="59">
                  <c:v>17.440810099948212</c:v>
                </c:pt>
                <c:pt idx="60">
                  <c:v>17.124367341492899</c:v>
                </c:pt>
                <c:pt idx="61">
                  <c:v>16.811414760520552</c:v>
                </c:pt>
                <c:pt idx="62">
                  <c:v>16.501913862426576</c:v>
                </c:pt>
                <c:pt idx="63">
                  <c:v>16.195826577179226</c:v>
                </c:pt>
                <c:pt idx="64">
                  <c:v>15.893115254636808</c:v>
                </c:pt>
                <c:pt idx="65">
                  <c:v>15.593742659916549</c:v>
                </c:pt>
                <c:pt idx="66">
                  <c:v>15.299012411682892</c:v>
                </c:pt>
                <c:pt idx="67">
                  <c:v>15.010041823447597</c:v>
                </c:pt>
                <c:pt idx="68">
                  <c:v>14.726756689654508</c:v>
                </c:pt>
                <c:pt idx="69">
                  <c:v>14.449026166327949</c:v>
                </c:pt>
                <c:pt idx="70">
                  <c:v>14.176741339537204</c:v>
                </c:pt>
                <c:pt idx="71">
                  <c:v>13.909795430918827</c:v>
                </c:pt>
                <c:pt idx="72">
                  <c:v>13.648083755802771</c:v>
                </c:pt>
                <c:pt idx="73">
                  <c:v>13.391503682159579</c:v>
                </c:pt>
                <c:pt idx="74">
                  <c:v>13.139954590352527</c:v>
                </c:pt>
                <c:pt idx="75">
                  <c:v>12.893337833678949</c:v>
                </c:pt>
                <c:pt idx="76">
                  <c:v>12.651556699685244</c:v>
                </c:pt>
                <c:pt idx="77">
                  <c:v>12.414516372240435</c:v>
                </c:pt>
                <c:pt idx="78">
                  <c:v>12.182123894353367</c:v>
                </c:pt>
                <c:pt idx="79">
                  <c:v>11.954288131718988</c:v>
                </c:pt>
                <c:pt idx="80">
                  <c:v>11.7309197369794</c:v>
                </c:pt>
                <c:pt idx="81">
                  <c:v>11.511931114685686</c:v>
                </c:pt>
                <c:pt idx="82">
                  <c:v>11.29723638694675</c:v>
                </c:pt>
                <c:pt idx="83">
                  <c:v>11.086751359751716</c:v>
                </c:pt>
                <c:pt idx="84">
                  <c:v>10.880393489952663</c:v>
                </c:pt>
                <c:pt idx="85">
                  <c:v>10.678081852894767</c:v>
                </c:pt>
                <c:pt idx="86">
                  <c:v>10.479737110681144</c:v>
                </c:pt>
                <c:pt idx="87">
                  <c:v>10.285281481059945</c:v>
                </c:pt>
                <c:pt idx="88">
                  <c:v>10.094638706921515</c:v>
                </c:pt>
                <c:pt idx="89">
                  <c:v>9.9077340263936424</c:v>
                </c:pt>
                <c:pt idx="90">
                  <c:v>9.7244941435231791</c:v>
                </c:pt>
                <c:pt idx="91">
                  <c:v>9.5448471995325281</c:v>
                </c:pt>
                <c:pt idx="92">
                  <c:v>9.368722744639733</c:v>
                </c:pt>
                <c:pt idx="93">
                  <c:v>9.1960517104311101</c:v>
                </c:pt>
                <c:pt idx="94">
                  <c:v>9.0267663827755982</c:v>
                </c:pt>
                <c:pt idx="95">
                  <c:v>8.8608003752701947</c:v>
                </c:pt>
                <c:pt idx="96">
                  <c:v>8.696075667456304</c:v>
                </c:pt>
                <c:pt idx="97">
                  <c:v>8.5321988074032191</c:v>
                </c:pt>
                <c:pt idx="98">
                  <c:v>8.3691654311886428</c:v>
                </c:pt>
                <c:pt idx="99">
                  <c:v>8.2069711973516419</c:v>
                </c:pt>
                <c:pt idx="100">
                  <c:v>8.0456117867770374</c:v>
                </c:pt>
                <c:pt idx="101">
                  <c:v>7.8850829025803906</c:v>
                </c:pt>
                <c:pt idx="102">
                  <c:v>7.7253802699935799</c:v>
                </c:pt>
                <c:pt idx="103">
                  <c:v>7.566499636250966</c:v>
                </c:pt>
                <c:pt idx="104">
                  <c:v>7.4084367704761451</c:v>
                </c:pt>
                <c:pt idx="105">
                  <c:v>7.2511874635692823</c:v>
                </c:pt>
                <c:pt idx="106">
                  <c:v>7.094747528095029</c:v>
                </c:pt>
                <c:pt idx="107">
                  <c:v>6.9391127981710099</c:v>
                </c:pt>
                <c:pt idx="108">
                  <c:v>6.7842791293568947</c:v>
                </c:pt>
                <c:pt idx="109">
                  <c:v>6.630242398544028</c:v>
                </c:pt>
                <c:pt idx="110">
                  <c:v>6.4769985038456399</c:v>
                </c:pt>
                <c:pt idx="111">
                  <c:v>6.324543364487611</c:v>
                </c:pt>
                <c:pt idx="112">
                  <c:v>6.172872920699807</c:v>
                </c:pt>
                <c:pt idx="113">
                  <c:v>6.0219831336079697</c:v>
                </c:pt>
                <c:pt idx="114">
                  <c:v>5.871869985126164</c:v>
                </c:pt>
                <c:pt idx="115">
                  <c:v>5.7225294778497791</c:v>
                </c:pt>
                <c:pt idx="116">
                  <c:v>5.5739576349490818</c:v>
                </c:pt>
                <c:pt idx="117">
                  <c:v>5.4261505000633141</c:v>
                </c:pt>
                <c:pt idx="118">
                  <c:v>5.2791041371953407</c:v>
                </c:pt>
                <c:pt idx="119">
                  <c:v>5.132814630606835</c:v>
                </c:pt>
                <c:pt idx="120">
                  <c:v>4.9872780847140055</c:v>
                </c:pt>
                <c:pt idx="121">
                  <c:v>4.8424906239838599</c:v>
                </c:pt>
                <c:pt idx="122">
                  <c:v>4.6984483928310015</c:v>
                </c:pt>
                <c:pt idx="123">
                  <c:v>4.5551475555149592</c:v>
                </c:pt>
                <c:pt idx="124">
                  <c:v>4.4125842960380437</c:v>
                </c:pt>
                <c:pt idx="125">
                  <c:v>4.2707548180437307</c:v>
                </c:pt>
                <c:pt idx="126">
                  <c:v>4.1296553447155642</c:v>
                </c:pt>
                <c:pt idx="127">
                  <c:v>3.989282118676587</c:v>
                </c:pt>
                <c:pt idx="128">
                  <c:v>3.849631401889281</c:v>
                </c:pt>
                <c:pt idx="129">
                  <c:v>3.7106994755560274</c:v>
                </c:pt>
                <c:pt idx="130">
                  <c:v>3.5724826400200773</c:v>
                </c:pt>
                <c:pt idx="131">
                  <c:v>3.434977214667033</c:v>
                </c:pt>
                <c:pt idx="132">
                  <c:v>3.2981795378268353</c:v>
                </c:pt>
                <c:pt idx="133">
                  <c:v>3.1620859666762562</c:v>
                </c:pt>
                <c:pt idx="134">
                  <c:v>3.0266928771418931</c:v>
                </c:pt>
                <c:pt idx="135">
                  <c:v>2.8919966638036629</c:v>
                </c:pt>
                <c:pt idx="136">
                  <c:v>2.757993739798791</c:v>
                </c:pt>
                <c:pt idx="137">
                  <c:v>2.6246805367262973</c:v>
                </c:pt>
                <c:pt idx="138">
                  <c:v>2.4920535045519707</c:v>
                </c:pt>
                <c:pt idx="139">
                  <c:v>2.3601091115138355</c:v>
                </c:pt>
                <c:pt idx="140">
                  <c:v>2.2288438440281024</c:v>
                </c:pt>
                <c:pt idx="141">
                  <c:v>2.0982542065956049</c:v>
                </c:pt>
                <c:pt idx="142">
                  <c:v>1.9683367217087158</c:v>
                </c:pt>
                <c:pt idx="143">
                  <c:v>1.8390879297587444</c:v>
                </c:pt>
                <c:pt idx="144">
                  <c:v>1.7105043889438096</c:v>
                </c:pt>
                <c:pt idx="145">
                  <c:v>1.582582675177187</c:v>
                </c:pt>
                <c:pt idx="146">
                  <c:v>1.4553193819961279</c:v>
                </c:pt>
                <c:pt idx="147">
                  <c:v>1.3287111204711477</c:v>
                </c:pt>
                <c:pt idx="148">
                  <c:v>1.2027545191157816</c:v>
                </c:pt>
                <c:pt idx="149">
                  <c:v>1.0774462237968032</c:v>
                </c:pt>
                <c:pt idx="150">
                  <c:v>0.95278289764490798</c:v>
                </c:pt>
                <c:pt idx="151">
                  <c:v>0.82876122096585336</c:v>
                </c:pt>
                <c:pt idx="152">
                  <c:v>0.70537789115205851</c:v>
                </c:pt>
                <c:pt idx="153">
                  <c:v>0.58262962259465823</c:v>
                </c:pt>
                <c:pt idx="154">
                  <c:v>0.46051314659600923</c:v>
                </c:pt>
                <c:pt idx="155">
                  <c:v>0.3390252112826474</c:v>
                </c:pt>
                <c:pt idx="156">
                  <c:v>0.21816258151869261</c:v>
                </c:pt>
                <c:pt idx="157">
                  <c:v>9.7922038819699311E-2</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24F4-4A5A-894C-C762D1507E86}"/>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1759368399040349"/>
          <c:h val="0.244582768540585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Serene_N_I!$AM$40</c:f>
              <c:strCache>
                <c:ptCount val="1"/>
                <c:pt idx="0">
                  <c:v>Min cor. Inj</c:v>
                </c:pt>
              </c:strCache>
            </c:strRef>
          </c:tx>
          <c:marker>
            <c:symbol val="none"/>
          </c:marker>
          <c:cat>
            <c:numRef>
              <c:f>Serene_N_I!$AJ$41:$AJ$405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1E5-4455-BBFA-9AE7CFB092C8}"/>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D1E5-4455-BBFA-9AE7CFB092C8}"/>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Serene_N_I!$AK$40</c:f>
              <c:strCache>
                <c:ptCount val="1"/>
                <c:pt idx="0">
                  <c:v>Min Brut</c:v>
                </c:pt>
              </c:strCache>
            </c:strRef>
          </c:tx>
          <c:spPr>
            <a:ln w="28575" cap="rnd">
              <a:solidFill>
                <a:schemeClr val="accent1"/>
              </a:solidFill>
              <a:round/>
            </a:ln>
            <a:effectLst/>
          </c:spPr>
          <c:marker>
            <c:symbol val="none"/>
          </c:marker>
          <c:cat>
            <c:numRef>
              <c:f>Serene_N_I!$AJ$41:$AJ$405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D1E5-4455-BBFA-9AE7CFB092C8}"/>
            </c:ext>
          </c:extLst>
        </c:ser>
        <c:ser>
          <c:idx val="1"/>
          <c:order val="3"/>
          <c:tx>
            <c:strRef>
              <c:f>Serene_N_I!$AL$40</c:f>
              <c:strCache>
                <c:ptCount val="1"/>
                <c:pt idx="0">
                  <c:v>Max Brut</c:v>
                </c:pt>
              </c:strCache>
            </c:strRef>
          </c:tx>
          <c:spPr>
            <a:ln w="28575" cap="rnd">
              <a:solidFill>
                <a:schemeClr val="accent2"/>
              </a:solidFill>
              <a:round/>
            </a:ln>
            <a:effectLst/>
          </c:spPr>
          <c:marker>
            <c:symbol val="none"/>
          </c:marker>
          <c:cat>
            <c:numRef>
              <c:f>Serene_N_I!$AJ$41:$AJ$405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Serene_N_I!$AL$41:$AL$405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3-D1E5-4455-BBFA-9AE7CFB092C8}"/>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Serene_N_I!$AN$40</c:f>
              <c:strCache>
                <c:ptCount val="1"/>
                <c:pt idx="0">
                  <c:v>Min.cor Sout</c:v>
                </c:pt>
              </c:strCache>
            </c:strRef>
          </c:tx>
          <c:marker>
            <c:symbol val="none"/>
          </c:marker>
          <c:cat>
            <c:numRef>
              <c:f>Serene_N_I!$AJ$41:$AJ$405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583-4EED-9852-9D318007DCE4}"/>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5583-4EED-9852-9D318007DCE4}"/>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3C9C-489D-BD74-715AD8D92FE0}"/>
            </c:ext>
          </c:extLst>
        </c:ser>
        <c:ser>
          <c:idx val="7"/>
          <c:order val="1"/>
          <c:tx>
            <c:strRef>
              <c:f>'Nord-Est_I'!$B$16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3C9C-489D-BD74-715AD8D92FE0}"/>
            </c:ext>
          </c:extLst>
        </c:ser>
        <c:ser>
          <c:idx val="0"/>
          <c:order val="2"/>
          <c:tx>
            <c:v>Maintenance Storengy</c:v>
          </c:tx>
          <c:marker>
            <c:symbol val="none"/>
          </c:marker>
          <c:val>
            <c:numRef>
              <c:f>'Nord-Est_I'!$F$17:$F$231</c:f>
              <c:numCache>
                <c:formatCode>_-* #\ ##0.0\ _€_-;\-* #\ ##0.0\ _€_-;_-* "-"??\ _€_-;_-@_-</c:formatCode>
                <c:ptCount val="215"/>
                <c:pt idx="0">
                  <c:v>5.6249999999999994E-2</c:v>
                </c:pt>
                <c:pt idx="1">
                  <c:v>0.11249999999999999</c:v>
                </c:pt>
                <c:pt idx="2">
                  <c:v>0.16874999999999998</c:v>
                </c:pt>
                <c:pt idx="3">
                  <c:v>0.22499999999999998</c:v>
                </c:pt>
                <c:pt idx="4">
                  <c:v>0.28125</c:v>
                </c:pt>
                <c:pt idx="5">
                  <c:v>0.33750000000000002</c:v>
                </c:pt>
                <c:pt idx="6">
                  <c:v>0.39374999999999999</c:v>
                </c:pt>
                <c:pt idx="7">
                  <c:v>0.44999999999999996</c:v>
                </c:pt>
                <c:pt idx="8">
                  <c:v>0.50624999999999998</c:v>
                </c:pt>
                <c:pt idx="9">
                  <c:v>0.5625</c:v>
                </c:pt>
                <c:pt idx="10">
                  <c:v>0.61875000000000002</c:v>
                </c:pt>
                <c:pt idx="11">
                  <c:v>0.67500000000000004</c:v>
                </c:pt>
                <c:pt idx="12">
                  <c:v>0.73125000000000007</c:v>
                </c:pt>
                <c:pt idx="13">
                  <c:v>0.78750000000000009</c:v>
                </c:pt>
                <c:pt idx="14">
                  <c:v>0.84375000000000011</c:v>
                </c:pt>
                <c:pt idx="15">
                  <c:v>0.90000000000000013</c:v>
                </c:pt>
                <c:pt idx="16">
                  <c:v>0.95625000000000016</c:v>
                </c:pt>
                <c:pt idx="17">
                  <c:v>1.0125000000000002</c:v>
                </c:pt>
                <c:pt idx="18">
                  <c:v>1.0687500000000001</c:v>
                </c:pt>
                <c:pt idx="19">
                  <c:v>1.125</c:v>
                </c:pt>
                <c:pt idx="20">
                  <c:v>1.1812499999999999</c:v>
                </c:pt>
                <c:pt idx="21">
                  <c:v>1.2374999999999998</c:v>
                </c:pt>
                <c:pt idx="22">
                  <c:v>1.2937499999999997</c:v>
                </c:pt>
                <c:pt idx="23">
                  <c:v>1.3499999999999996</c:v>
                </c:pt>
                <c:pt idx="24">
                  <c:v>1.4062499999999996</c:v>
                </c:pt>
                <c:pt idx="25">
                  <c:v>1.4624999999999995</c:v>
                </c:pt>
                <c:pt idx="26">
                  <c:v>1.5749999999999995</c:v>
                </c:pt>
                <c:pt idx="27">
                  <c:v>1.6874999999999996</c:v>
                </c:pt>
                <c:pt idx="28">
                  <c:v>1.7999999999999996</c:v>
                </c:pt>
                <c:pt idx="29">
                  <c:v>1.9124999999999996</c:v>
                </c:pt>
                <c:pt idx="30">
                  <c:v>2.0249999999999999</c:v>
                </c:pt>
                <c:pt idx="31">
                  <c:v>2.1375000000000002</c:v>
                </c:pt>
                <c:pt idx="32">
                  <c:v>2.2500000000000004</c:v>
                </c:pt>
                <c:pt idx="33">
                  <c:v>2.3625000000000003</c:v>
                </c:pt>
                <c:pt idx="34">
                  <c:v>2.4750000000000005</c:v>
                </c:pt>
                <c:pt idx="35">
                  <c:v>2.5875000000000008</c:v>
                </c:pt>
                <c:pt idx="36">
                  <c:v>2.7000000000000011</c:v>
                </c:pt>
                <c:pt idx="37">
                  <c:v>2.8125000000000009</c:v>
                </c:pt>
                <c:pt idx="38">
                  <c:v>2.9250000000000012</c:v>
                </c:pt>
                <c:pt idx="39">
                  <c:v>3.0375000000000014</c:v>
                </c:pt>
                <c:pt idx="40">
                  <c:v>3.1500000000000017</c:v>
                </c:pt>
                <c:pt idx="41">
                  <c:v>3.2625000000000015</c:v>
                </c:pt>
                <c:pt idx="42">
                  <c:v>3.3812500000000014</c:v>
                </c:pt>
                <c:pt idx="43">
                  <c:v>3.5000000000000013</c:v>
                </c:pt>
                <c:pt idx="44">
                  <c:v>3.6187500000000012</c:v>
                </c:pt>
                <c:pt idx="45">
                  <c:v>3.7375000000000012</c:v>
                </c:pt>
                <c:pt idx="46">
                  <c:v>3.8562500000000011</c:v>
                </c:pt>
                <c:pt idx="47">
                  <c:v>3.975000000000001</c:v>
                </c:pt>
                <c:pt idx="48">
                  <c:v>4.0937500000000009</c:v>
                </c:pt>
                <c:pt idx="49">
                  <c:v>4.2125000000000012</c:v>
                </c:pt>
                <c:pt idx="50">
                  <c:v>4.3312500000000016</c:v>
                </c:pt>
                <c:pt idx="51">
                  <c:v>4.450000000000002</c:v>
                </c:pt>
                <c:pt idx="52">
                  <c:v>4.5687500000000023</c:v>
                </c:pt>
                <c:pt idx="53">
                  <c:v>4.6875000000000027</c:v>
                </c:pt>
                <c:pt idx="54">
                  <c:v>4.7937500000000028</c:v>
                </c:pt>
                <c:pt idx="55">
                  <c:v>4.900000000000003</c:v>
                </c:pt>
                <c:pt idx="56">
                  <c:v>5.0062500000000032</c:v>
                </c:pt>
                <c:pt idx="57">
                  <c:v>5.1125000000000034</c:v>
                </c:pt>
                <c:pt idx="58">
                  <c:v>5.2187500000000036</c:v>
                </c:pt>
                <c:pt idx="59">
                  <c:v>5.3250000000000037</c:v>
                </c:pt>
                <c:pt idx="60">
                  <c:v>5.4312500000000039</c:v>
                </c:pt>
                <c:pt idx="61">
                  <c:v>5.5437500000000037</c:v>
                </c:pt>
                <c:pt idx="62">
                  <c:v>5.6562500000000036</c:v>
                </c:pt>
                <c:pt idx="63">
                  <c:v>5.7687500000000034</c:v>
                </c:pt>
                <c:pt idx="64">
                  <c:v>5.8812500000000032</c:v>
                </c:pt>
                <c:pt idx="65">
                  <c:v>5.993750000000003</c:v>
                </c:pt>
                <c:pt idx="66">
                  <c:v>6.1062500000000028</c:v>
                </c:pt>
                <c:pt idx="67">
                  <c:v>6.2187500000000027</c:v>
                </c:pt>
                <c:pt idx="68">
                  <c:v>6.3312500000000025</c:v>
                </c:pt>
                <c:pt idx="69">
                  <c:v>6.4437500000000023</c:v>
                </c:pt>
                <c:pt idx="70">
                  <c:v>6.5562500000000021</c:v>
                </c:pt>
                <c:pt idx="71">
                  <c:v>6.668750000000002</c:v>
                </c:pt>
                <c:pt idx="72">
                  <c:v>6.7812500000000018</c:v>
                </c:pt>
                <c:pt idx="73">
                  <c:v>6.8937500000000016</c:v>
                </c:pt>
                <c:pt idx="74">
                  <c:v>7.0062500000000014</c:v>
                </c:pt>
                <c:pt idx="75">
                  <c:v>7.1187500000000012</c:v>
                </c:pt>
                <c:pt idx="76">
                  <c:v>7.2312500000000011</c:v>
                </c:pt>
                <c:pt idx="77">
                  <c:v>7.3437500000000009</c:v>
                </c:pt>
                <c:pt idx="78">
                  <c:v>7.4562500000000007</c:v>
                </c:pt>
                <c:pt idx="79">
                  <c:v>7.5687500000000005</c:v>
                </c:pt>
                <c:pt idx="80">
                  <c:v>7.6812500000000004</c:v>
                </c:pt>
                <c:pt idx="81">
                  <c:v>7.7937500000000002</c:v>
                </c:pt>
                <c:pt idx="82">
                  <c:v>7.90625</c:v>
                </c:pt>
                <c:pt idx="83">
                  <c:v>8.0187500000000007</c:v>
                </c:pt>
                <c:pt idx="84">
                  <c:v>8.1312500000000014</c:v>
                </c:pt>
                <c:pt idx="85">
                  <c:v>8.2437500000000021</c:v>
                </c:pt>
                <c:pt idx="86">
                  <c:v>8.3562500000000028</c:v>
                </c:pt>
                <c:pt idx="87">
                  <c:v>8.4687500000000036</c:v>
                </c:pt>
                <c:pt idx="88">
                  <c:v>8.5812500000000043</c:v>
                </c:pt>
                <c:pt idx="89">
                  <c:v>8.693750000000005</c:v>
                </c:pt>
                <c:pt idx="90">
                  <c:v>8.8062500000000057</c:v>
                </c:pt>
                <c:pt idx="91">
                  <c:v>8.8687500000000057</c:v>
                </c:pt>
                <c:pt idx="92">
                  <c:v>8.9312500000000057</c:v>
                </c:pt>
                <c:pt idx="93">
                  <c:v>8.9937500000000057</c:v>
                </c:pt>
                <c:pt idx="94">
                  <c:v>9.0562500000000057</c:v>
                </c:pt>
                <c:pt idx="95">
                  <c:v>9.1187500000000057</c:v>
                </c:pt>
                <c:pt idx="96">
                  <c:v>9.2437500000000057</c:v>
                </c:pt>
                <c:pt idx="97">
                  <c:v>9.3687500000000057</c:v>
                </c:pt>
                <c:pt idx="98">
                  <c:v>9.4937500000000057</c:v>
                </c:pt>
                <c:pt idx="99">
                  <c:v>9.6187500000000057</c:v>
                </c:pt>
                <c:pt idx="100">
                  <c:v>9.7437500000000057</c:v>
                </c:pt>
                <c:pt idx="101">
                  <c:v>9.8687500000000057</c:v>
                </c:pt>
                <c:pt idx="102">
                  <c:v>9.9937500000000057</c:v>
                </c:pt>
                <c:pt idx="103">
                  <c:v>10.118750000000006</c:v>
                </c:pt>
                <c:pt idx="104">
                  <c:v>10.243750000000006</c:v>
                </c:pt>
                <c:pt idx="105">
                  <c:v>10.368750000000006</c:v>
                </c:pt>
                <c:pt idx="106">
                  <c:v>10.493750000000006</c:v>
                </c:pt>
                <c:pt idx="107">
                  <c:v>10.618750000000006</c:v>
                </c:pt>
                <c:pt idx="108">
                  <c:v>10.743750000000006</c:v>
                </c:pt>
                <c:pt idx="109">
                  <c:v>10.868750000000006</c:v>
                </c:pt>
                <c:pt idx="110">
                  <c:v>10.993750000000006</c:v>
                </c:pt>
                <c:pt idx="111">
                  <c:v>11.118750000000006</c:v>
                </c:pt>
                <c:pt idx="112">
                  <c:v>11.243750000000006</c:v>
                </c:pt>
                <c:pt idx="113">
                  <c:v>11.368750000000006</c:v>
                </c:pt>
                <c:pt idx="114">
                  <c:v>11.491770000000006</c:v>
                </c:pt>
                <c:pt idx="115">
                  <c:v>11.612740000000006</c:v>
                </c:pt>
                <c:pt idx="116">
                  <c:v>11.731695000000006</c:v>
                </c:pt>
                <c:pt idx="117">
                  <c:v>11.848667500000005</c:v>
                </c:pt>
                <c:pt idx="118">
                  <c:v>11.963690000000005</c:v>
                </c:pt>
                <c:pt idx="119">
                  <c:v>12.076795000000006</c:v>
                </c:pt>
                <c:pt idx="120">
                  <c:v>12.188015000000005</c:v>
                </c:pt>
                <c:pt idx="121">
                  <c:v>12.297382500000005</c:v>
                </c:pt>
                <c:pt idx="122">
                  <c:v>12.388793625000005</c:v>
                </c:pt>
                <c:pt idx="123">
                  <c:v>12.478910625000005</c:v>
                </c:pt>
                <c:pt idx="124">
                  <c:v>12.567750500000004</c:v>
                </c:pt>
                <c:pt idx="125">
                  <c:v>12.655332375000004</c:v>
                </c:pt>
                <c:pt idx="126">
                  <c:v>12.741673250000003</c:v>
                </c:pt>
                <c:pt idx="127">
                  <c:v>12.826792250000004</c:v>
                </c:pt>
                <c:pt idx="128">
                  <c:v>12.911429583333337</c:v>
                </c:pt>
                <c:pt idx="129">
                  <c:v>12.99566741666667</c:v>
                </c:pt>
                <c:pt idx="130">
                  <c:v>13.079507166666669</c:v>
                </c:pt>
                <c:pt idx="131">
                  <c:v>13.162950958333337</c:v>
                </c:pt>
                <c:pt idx="132">
                  <c:v>13.24600091666667</c:v>
                </c:pt>
                <c:pt idx="133">
                  <c:v>13.328658458333337</c:v>
                </c:pt>
                <c:pt idx="134">
                  <c:v>13.410925708333336</c:v>
                </c:pt>
                <c:pt idx="135">
                  <c:v>13.49280479166667</c:v>
                </c:pt>
                <c:pt idx="136">
                  <c:v>13.574297125000003</c:v>
                </c:pt>
                <c:pt idx="137">
                  <c:v>13.655404833333336</c:v>
                </c:pt>
                <c:pt idx="138">
                  <c:v>13.736129333333336</c:v>
                </c:pt>
                <c:pt idx="139">
                  <c:v>13.816472750000003</c:v>
                </c:pt>
                <c:pt idx="140">
                  <c:v>13.896436500000002</c:v>
                </c:pt>
                <c:pt idx="141">
                  <c:v>13.976022708333335</c:v>
                </c:pt>
                <c:pt idx="142">
                  <c:v>14.055233500000002</c:v>
                </c:pt>
                <c:pt idx="143">
                  <c:v>14.134069583333336</c:v>
                </c:pt>
                <c:pt idx="144">
                  <c:v>14.212533791666669</c:v>
                </c:pt>
                <c:pt idx="145">
                  <c:v>14.25</c:v>
                </c:pt>
                <c:pt idx="146">
                  <c:v>14.25</c:v>
                </c:pt>
                <c:pt idx="147">
                  <c:v>14.25</c:v>
                </c:pt>
                <c:pt idx="148">
                  <c:v>14.25</c:v>
                </c:pt>
                <c:pt idx="149">
                  <c:v>14.25</c:v>
                </c:pt>
                <c:pt idx="150">
                  <c:v>14.25</c:v>
                </c:pt>
                <c:pt idx="151">
                  <c:v>14.25</c:v>
                </c:pt>
                <c:pt idx="152">
                  <c:v>14.25</c:v>
                </c:pt>
                <c:pt idx="153">
                  <c:v>14.327916666666667</c:v>
                </c:pt>
                <c:pt idx="154">
                  <c:v>14.37353375</c:v>
                </c:pt>
                <c:pt idx="155">
                  <c:v>14.419023750000001</c:v>
                </c:pt>
                <c:pt idx="156">
                  <c:v>14.464387500000001</c:v>
                </c:pt>
                <c:pt idx="157">
                  <c:v>14.509625416666667</c:v>
                </c:pt>
                <c:pt idx="158">
                  <c:v>14.5547375</c:v>
                </c:pt>
                <c:pt idx="159">
                  <c:v>14.599724166666666</c:v>
                </c:pt>
                <c:pt idx="160">
                  <c:v>14.64458625</c:v>
                </c:pt>
                <c:pt idx="161">
                  <c:v>14.689323333333332</c:v>
                </c:pt>
                <c:pt idx="162">
                  <c:v>14.733936249999999</c:v>
                </c:pt>
                <c:pt idx="163">
                  <c:v>14.778425416666666</c:v>
                </c:pt>
                <c:pt idx="164">
                  <c:v>14.822790833333332</c:v>
                </c:pt>
                <c:pt idx="165">
                  <c:v>14.867032916666666</c:v>
                </c:pt>
                <c:pt idx="166">
                  <c:v>14.911152083333333</c:v>
                </c:pt>
                <c:pt idx="167">
                  <c:v>14.955148749999999</c:v>
                </c:pt>
                <c:pt idx="168">
                  <c:v>14.999023333333334</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3C9C-489D-BD74-715AD8D92FE0}"/>
            </c:ext>
          </c:extLst>
        </c:ser>
        <c:ser>
          <c:idx val="2"/>
          <c:order val="3"/>
          <c:tx>
            <c:v>Maintenance Storengy + GRTgaz Most Probable</c:v>
          </c:tx>
          <c:marker>
            <c:symbol val="none"/>
          </c:marker>
          <c:val>
            <c:numRef>
              <c:f>'Nord-Est_I'!$L$17:$L$231</c:f>
              <c:numCache>
                <c:formatCode>_-* #\ ##0.0\ _€_-;\-* #\ ##0.0\ _€_-;_-* "-"??\ _€_-;_-@_-</c:formatCode>
                <c:ptCount val="215"/>
                <c:pt idx="0">
                  <c:v>5.6249999999999994E-2</c:v>
                </c:pt>
                <c:pt idx="1">
                  <c:v>0.11249999999999999</c:v>
                </c:pt>
                <c:pt idx="2">
                  <c:v>0.16874999999999998</c:v>
                </c:pt>
                <c:pt idx="3">
                  <c:v>0.22499999999999998</c:v>
                </c:pt>
                <c:pt idx="4">
                  <c:v>0.28125</c:v>
                </c:pt>
                <c:pt idx="5">
                  <c:v>0.33750000000000002</c:v>
                </c:pt>
                <c:pt idx="6">
                  <c:v>0.39374999999999999</c:v>
                </c:pt>
                <c:pt idx="7">
                  <c:v>0.44999999999999996</c:v>
                </c:pt>
                <c:pt idx="8">
                  <c:v>0.50624999999999998</c:v>
                </c:pt>
                <c:pt idx="9">
                  <c:v>0.5625</c:v>
                </c:pt>
                <c:pt idx="10">
                  <c:v>0.61875000000000002</c:v>
                </c:pt>
                <c:pt idx="11">
                  <c:v>0.67500000000000004</c:v>
                </c:pt>
                <c:pt idx="12">
                  <c:v>0.73125000000000007</c:v>
                </c:pt>
                <c:pt idx="13">
                  <c:v>0.78750000000000009</c:v>
                </c:pt>
                <c:pt idx="14">
                  <c:v>0.84375000000000011</c:v>
                </c:pt>
                <c:pt idx="15">
                  <c:v>0.90000000000000013</c:v>
                </c:pt>
                <c:pt idx="16">
                  <c:v>0.95625000000000016</c:v>
                </c:pt>
                <c:pt idx="17">
                  <c:v>1.0125000000000002</c:v>
                </c:pt>
                <c:pt idx="18">
                  <c:v>1.0687500000000001</c:v>
                </c:pt>
                <c:pt idx="19">
                  <c:v>1.125</c:v>
                </c:pt>
                <c:pt idx="20">
                  <c:v>1.1812499999999999</c:v>
                </c:pt>
                <c:pt idx="21">
                  <c:v>1.2374999999999998</c:v>
                </c:pt>
                <c:pt idx="22">
                  <c:v>1.2937499999999997</c:v>
                </c:pt>
                <c:pt idx="23">
                  <c:v>1.3499999999999996</c:v>
                </c:pt>
                <c:pt idx="24">
                  <c:v>1.4062499999999996</c:v>
                </c:pt>
                <c:pt idx="25">
                  <c:v>1.4624999999999995</c:v>
                </c:pt>
                <c:pt idx="26">
                  <c:v>1.5749999999999995</c:v>
                </c:pt>
                <c:pt idx="27">
                  <c:v>1.6874999999999996</c:v>
                </c:pt>
                <c:pt idx="28">
                  <c:v>1.7999999999999996</c:v>
                </c:pt>
                <c:pt idx="29">
                  <c:v>1.9124999999999996</c:v>
                </c:pt>
                <c:pt idx="30">
                  <c:v>2.0249999999999999</c:v>
                </c:pt>
                <c:pt idx="31">
                  <c:v>2.1375000000000002</c:v>
                </c:pt>
                <c:pt idx="32">
                  <c:v>2.2500000000000004</c:v>
                </c:pt>
                <c:pt idx="33">
                  <c:v>2.3625000000000003</c:v>
                </c:pt>
                <c:pt idx="34">
                  <c:v>2.4750000000000005</c:v>
                </c:pt>
                <c:pt idx="35">
                  <c:v>2.5875000000000008</c:v>
                </c:pt>
                <c:pt idx="36">
                  <c:v>2.7000000000000011</c:v>
                </c:pt>
                <c:pt idx="37">
                  <c:v>2.8125000000000009</c:v>
                </c:pt>
                <c:pt idx="38">
                  <c:v>2.9250000000000012</c:v>
                </c:pt>
                <c:pt idx="39">
                  <c:v>3.0375000000000014</c:v>
                </c:pt>
                <c:pt idx="40">
                  <c:v>3.1500000000000017</c:v>
                </c:pt>
                <c:pt idx="41">
                  <c:v>3.2625000000000015</c:v>
                </c:pt>
                <c:pt idx="42">
                  <c:v>3.3812500000000014</c:v>
                </c:pt>
                <c:pt idx="43">
                  <c:v>3.5000000000000013</c:v>
                </c:pt>
                <c:pt idx="44">
                  <c:v>3.6187500000000012</c:v>
                </c:pt>
                <c:pt idx="45">
                  <c:v>3.7375000000000012</c:v>
                </c:pt>
                <c:pt idx="46">
                  <c:v>3.8562500000000011</c:v>
                </c:pt>
                <c:pt idx="47">
                  <c:v>3.975000000000001</c:v>
                </c:pt>
                <c:pt idx="48">
                  <c:v>4.0937500000000009</c:v>
                </c:pt>
                <c:pt idx="49">
                  <c:v>4.2125000000000012</c:v>
                </c:pt>
                <c:pt idx="50">
                  <c:v>4.3312500000000016</c:v>
                </c:pt>
                <c:pt idx="51">
                  <c:v>4.450000000000002</c:v>
                </c:pt>
                <c:pt idx="52">
                  <c:v>4.5687500000000023</c:v>
                </c:pt>
                <c:pt idx="53">
                  <c:v>4.6875000000000027</c:v>
                </c:pt>
                <c:pt idx="54">
                  <c:v>4.7937500000000028</c:v>
                </c:pt>
                <c:pt idx="55">
                  <c:v>4.900000000000003</c:v>
                </c:pt>
                <c:pt idx="56">
                  <c:v>5.0062500000000032</c:v>
                </c:pt>
                <c:pt idx="57">
                  <c:v>5.1125000000000034</c:v>
                </c:pt>
                <c:pt idx="58">
                  <c:v>5.2187500000000036</c:v>
                </c:pt>
                <c:pt idx="59">
                  <c:v>5.3250000000000037</c:v>
                </c:pt>
                <c:pt idx="60">
                  <c:v>5.4312500000000039</c:v>
                </c:pt>
                <c:pt idx="61">
                  <c:v>5.5437500000000037</c:v>
                </c:pt>
                <c:pt idx="62">
                  <c:v>5.6562500000000036</c:v>
                </c:pt>
                <c:pt idx="63">
                  <c:v>5.7687500000000034</c:v>
                </c:pt>
                <c:pt idx="64">
                  <c:v>5.8812500000000032</c:v>
                </c:pt>
                <c:pt idx="65">
                  <c:v>5.993750000000003</c:v>
                </c:pt>
                <c:pt idx="66">
                  <c:v>6.1062500000000028</c:v>
                </c:pt>
                <c:pt idx="67">
                  <c:v>6.2187500000000027</c:v>
                </c:pt>
                <c:pt idx="68">
                  <c:v>6.3312500000000025</c:v>
                </c:pt>
                <c:pt idx="69">
                  <c:v>6.4437500000000023</c:v>
                </c:pt>
                <c:pt idx="70">
                  <c:v>6.5562500000000021</c:v>
                </c:pt>
                <c:pt idx="71">
                  <c:v>6.668750000000002</c:v>
                </c:pt>
                <c:pt idx="72">
                  <c:v>6.7812500000000018</c:v>
                </c:pt>
                <c:pt idx="73">
                  <c:v>6.8937500000000016</c:v>
                </c:pt>
                <c:pt idx="74">
                  <c:v>7.0062500000000014</c:v>
                </c:pt>
                <c:pt idx="75">
                  <c:v>7.1187500000000012</c:v>
                </c:pt>
                <c:pt idx="76">
                  <c:v>7.2312500000000011</c:v>
                </c:pt>
                <c:pt idx="77">
                  <c:v>7.3437500000000009</c:v>
                </c:pt>
                <c:pt idx="78">
                  <c:v>7.4562500000000007</c:v>
                </c:pt>
                <c:pt idx="79">
                  <c:v>7.5687500000000005</c:v>
                </c:pt>
                <c:pt idx="80">
                  <c:v>7.6812500000000004</c:v>
                </c:pt>
                <c:pt idx="81">
                  <c:v>7.7937500000000002</c:v>
                </c:pt>
                <c:pt idx="82">
                  <c:v>7.90625</c:v>
                </c:pt>
                <c:pt idx="83">
                  <c:v>8.0187500000000007</c:v>
                </c:pt>
                <c:pt idx="84">
                  <c:v>8.1312500000000014</c:v>
                </c:pt>
                <c:pt idx="85">
                  <c:v>8.2437500000000021</c:v>
                </c:pt>
                <c:pt idx="86">
                  <c:v>8.3562500000000028</c:v>
                </c:pt>
                <c:pt idx="87">
                  <c:v>8.4687500000000036</c:v>
                </c:pt>
                <c:pt idx="88">
                  <c:v>8.5812500000000043</c:v>
                </c:pt>
                <c:pt idx="89">
                  <c:v>8.693750000000005</c:v>
                </c:pt>
                <c:pt idx="90">
                  <c:v>8.8062500000000057</c:v>
                </c:pt>
                <c:pt idx="91">
                  <c:v>8.8687500000000057</c:v>
                </c:pt>
                <c:pt idx="92">
                  <c:v>8.9312500000000057</c:v>
                </c:pt>
                <c:pt idx="93">
                  <c:v>8.9937500000000057</c:v>
                </c:pt>
                <c:pt idx="94">
                  <c:v>9.0562500000000057</c:v>
                </c:pt>
                <c:pt idx="95">
                  <c:v>9.1187500000000057</c:v>
                </c:pt>
                <c:pt idx="96">
                  <c:v>9.2437500000000057</c:v>
                </c:pt>
                <c:pt idx="97">
                  <c:v>9.3687500000000057</c:v>
                </c:pt>
                <c:pt idx="98">
                  <c:v>9.4937500000000057</c:v>
                </c:pt>
                <c:pt idx="99">
                  <c:v>9.6187500000000057</c:v>
                </c:pt>
                <c:pt idx="100">
                  <c:v>9.7437500000000057</c:v>
                </c:pt>
                <c:pt idx="101">
                  <c:v>9.8687500000000057</c:v>
                </c:pt>
                <c:pt idx="102">
                  <c:v>9.9937500000000057</c:v>
                </c:pt>
                <c:pt idx="103">
                  <c:v>10.118750000000006</c:v>
                </c:pt>
                <c:pt idx="104">
                  <c:v>10.243750000000006</c:v>
                </c:pt>
                <c:pt idx="105">
                  <c:v>10.368750000000006</c:v>
                </c:pt>
                <c:pt idx="106">
                  <c:v>10.493750000000006</c:v>
                </c:pt>
                <c:pt idx="107">
                  <c:v>10.618750000000006</c:v>
                </c:pt>
                <c:pt idx="108">
                  <c:v>10.743750000000006</c:v>
                </c:pt>
                <c:pt idx="109">
                  <c:v>10.868750000000006</c:v>
                </c:pt>
                <c:pt idx="110">
                  <c:v>10.993750000000006</c:v>
                </c:pt>
                <c:pt idx="111">
                  <c:v>11.118750000000006</c:v>
                </c:pt>
                <c:pt idx="112">
                  <c:v>11.243750000000006</c:v>
                </c:pt>
                <c:pt idx="113">
                  <c:v>11.368750000000006</c:v>
                </c:pt>
                <c:pt idx="114">
                  <c:v>11.491770000000006</c:v>
                </c:pt>
                <c:pt idx="115">
                  <c:v>11.612740000000006</c:v>
                </c:pt>
                <c:pt idx="116">
                  <c:v>11.731695000000006</c:v>
                </c:pt>
                <c:pt idx="117">
                  <c:v>11.848667500000005</c:v>
                </c:pt>
                <c:pt idx="118">
                  <c:v>11.963690000000005</c:v>
                </c:pt>
                <c:pt idx="119">
                  <c:v>12.076795000000006</c:v>
                </c:pt>
                <c:pt idx="120">
                  <c:v>12.188015000000005</c:v>
                </c:pt>
                <c:pt idx="121">
                  <c:v>12.297382500000005</c:v>
                </c:pt>
                <c:pt idx="122">
                  <c:v>12.388793625000005</c:v>
                </c:pt>
                <c:pt idx="123">
                  <c:v>12.478910625000005</c:v>
                </c:pt>
                <c:pt idx="124">
                  <c:v>12.567750500000004</c:v>
                </c:pt>
                <c:pt idx="125">
                  <c:v>12.655332375000004</c:v>
                </c:pt>
                <c:pt idx="126">
                  <c:v>12.741673250000003</c:v>
                </c:pt>
                <c:pt idx="127">
                  <c:v>12.826792250000004</c:v>
                </c:pt>
                <c:pt idx="128">
                  <c:v>12.911429583333337</c:v>
                </c:pt>
                <c:pt idx="129">
                  <c:v>12.99566741666667</c:v>
                </c:pt>
                <c:pt idx="130">
                  <c:v>13.079507166666669</c:v>
                </c:pt>
                <c:pt idx="131">
                  <c:v>13.162950958333337</c:v>
                </c:pt>
                <c:pt idx="132">
                  <c:v>13.24600091666667</c:v>
                </c:pt>
                <c:pt idx="133">
                  <c:v>13.328658458333337</c:v>
                </c:pt>
                <c:pt idx="134">
                  <c:v>13.410925708333336</c:v>
                </c:pt>
                <c:pt idx="135">
                  <c:v>13.49280479166667</c:v>
                </c:pt>
                <c:pt idx="136">
                  <c:v>13.574297125000003</c:v>
                </c:pt>
                <c:pt idx="137">
                  <c:v>13.655404833333336</c:v>
                </c:pt>
                <c:pt idx="138">
                  <c:v>13.736129333333336</c:v>
                </c:pt>
                <c:pt idx="139">
                  <c:v>13.816472750000003</c:v>
                </c:pt>
                <c:pt idx="140">
                  <c:v>13.896436500000002</c:v>
                </c:pt>
                <c:pt idx="141">
                  <c:v>13.976022708333335</c:v>
                </c:pt>
                <c:pt idx="142">
                  <c:v>14.055233500000002</c:v>
                </c:pt>
                <c:pt idx="143">
                  <c:v>14.134069583333336</c:v>
                </c:pt>
                <c:pt idx="144">
                  <c:v>14.212533791666669</c:v>
                </c:pt>
                <c:pt idx="145">
                  <c:v>14.25</c:v>
                </c:pt>
                <c:pt idx="146">
                  <c:v>14.25</c:v>
                </c:pt>
                <c:pt idx="147">
                  <c:v>14.25</c:v>
                </c:pt>
                <c:pt idx="148">
                  <c:v>14.25</c:v>
                </c:pt>
                <c:pt idx="149">
                  <c:v>14.25</c:v>
                </c:pt>
                <c:pt idx="150">
                  <c:v>14.25</c:v>
                </c:pt>
                <c:pt idx="151">
                  <c:v>14.25</c:v>
                </c:pt>
                <c:pt idx="152">
                  <c:v>14.25</c:v>
                </c:pt>
                <c:pt idx="153">
                  <c:v>14.327916666666667</c:v>
                </c:pt>
                <c:pt idx="154">
                  <c:v>14.37353375</c:v>
                </c:pt>
                <c:pt idx="155">
                  <c:v>14.419023750000001</c:v>
                </c:pt>
                <c:pt idx="156">
                  <c:v>14.464387500000001</c:v>
                </c:pt>
                <c:pt idx="157">
                  <c:v>14.509625416666667</c:v>
                </c:pt>
                <c:pt idx="158">
                  <c:v>14.5547375</c:v>
                </c:pt>
                <c:pt idx="159">
                  <c:v>14.599724166666666</c:v>
                </c:pt>
                <c:pt idx="160">
                  <c:v>14.64458625</c:v>
                </c:pt>
                <c:pt idx="161">
                  <c:v>14.689323333333332</c:v>
                </c:pt>
                <c:pt idx="162">
                  <c:v>14.733936249999999</c:v>
                </c:pt>
                <c:pt idx="163">
                  <c:v>14.778425416666666</c:v>
                </c:pt>
                <c:pt idx="164">
                  <c:v>14.822790833333332</c:v>
                </c:pt>
                <c:pt idx="165">
                  <c:v>14.867032916666666</c:v>
                </c:pt>
                <c:pt idx="166">
                  <c:v>14.911152083333333</c:v>
                </c:pt>
                <c:pt idx="167">
                  <c:v>14.955148749999999</c:v>
                </c:pt>
                <c:pt idx="168">
                  <c:v>14.999023333333334</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3C9C-489D-BD74-715AD8D92FE0}"/>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7459291847026024"/>
          <c:w val="0.14985478080066544"/>
          <c:h val="0.4498224209941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'Nord-Est_W'!$D$16</c:f>
              <c:strCache>
                <c:ptCount val="1"/>
                <c:pt idx="0">
                  <c:v>Maximum stock level (TWh)</c:v>
                </c:pt>
              </c:strCache>
            </c:strRef>
          </c:tx>
          <c:spPr>
            <a:ln w="25400">
              <a:solidFill>
                <a:srgbClr val="FFC000"/>
              </a:solidFill>
            </a:ln>
          </c:spPr>
          <c:marker>
            <c:symbol val="none"/>
          </c:marker>
          <c:cat>
            <c:numRef>
              <c:f>'Nord-Est_W'!$A$17:$A$231</c:f>
              <c:numCache>
                <c:formatCode>m/d/yyyy</c:formatCode>
                <c:ptCount val="215"/>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'Nord-Est_W'!$D$17:$D$231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0-DC8A-4376-A95D-B4030E5BA16F}"/>
            </c:ext>
          </c:extLst>
        </c:ser>
        <c:ser>
          <c:idx val="7"/>
          <c:order val="1"/>
          <c:tx>
            <c:strRef>
              <c:f>'Nord-Est_W'!$C$16</c:f>
              <c:strCache>
                <c:ptCount val="1"/>
                <c:pt idx="0">
                  <c:v>Minimum Stock Level (TWh)</c:v>
                </c:pt>
              </c:strCache>
            </c:strRef>
          </c:tx>
          <c:marker>
            <c:symbol val="none"/>
          </c:marker>
          <c:cat>
            <c:numRef>
              <c:f>'Nord-Est_W'!$A$17:$A$231</c:f>
              <c:numCache>
                <c:formatCode>m/d/yyyy</c:formatCode>
                <c:ptCount val="215"/>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'Nord-Est_W'!$C$17:$C$231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DC8A-4376-A95D-B4030E5BA16F}"/>
            </c:ext>
          </c:extLst>
        </c:ser>
        <c:ser>
          <c:idx val="8"/>
          <c:order val="2"/>
          <c:tx>
            <c:strRef>
              <c:f>'Nord-Est_W'!$F$11</c:f>
              <c:strCache>
                <c:ptCount val="1"/>
                <c:pt idx="0">
                  <c:v>With Storengy maintenance only</c:v>
                </c:pt>
              </c:strCache>
            </c:strRef>
          </c:tx>
          <c:spPr>
            <a:ln w="31750"/>
          </c:spPr>
          <c:marker>
            <c:symbol val="none"/>
          </c:marker>
          <c:cat>
            <c:numRef>
              <c:f>'Nord-Est_W'!$A$17:$A$231</c:f>
              <c:numCache>
                <c:formatCode>m/d/yyyy</c:formatCode>
                <c:ptCount val="215"/>
                <c:pt idx="0">
                  <c:v>45580</c:v>
                </c:pt>
                <c:pt idx="1">
                  <c:v>45581</c:v>
                </c:pt>
                <c:pt idx="2">
                  <c:v>45582</c:v>
                </c:pt>
                <c:pt idx="3">
                  <c:v>45583</c:v>
                </c:pt>
                <c:pt idx="4">
                  <c:v>45584</c:v>
                </c:pt>
                <c:pt idx="5">
                  <c:v>45585</c:v>
                </c:pt>
                <c:pt idx="6">
                  <c:v>45586</c:v>
                </c:pt>
                <c:pt idx="7">
                  <c:v>45587</c:v>
                </c:pt>
                <c:pt idx="8">
                  <c:v>45588</c:v>
                </c:pt>
                <c:pt idx="9">
                  <c:v>45589</c:v>
                </c:pt>
                <c:pt idx="10">
                  <c:v>45590</c:v>
                </c:pt>
                <c:pt idx="11">
                  <c:v>45591</c:v>
                </c:pt>
                <c:pt idx="12">
                  <c:v>45592</c:v>
                </c:pt>
                <c:pt idx="13">
                  <c:v>45593</c:v>
                </c:pt>
                <c:pt idx="14">
                  <c:v>45594</c:v>
                </c:pt>
                <c:pt idx="15">
                  <c:v>45595</c:v>
                </c:pt>
                <c:pt idx="16">
                  <c:v>45596</c:v>
                </c:pt>
                <c:pt idx="17">
                  <c:v>45597</c:v>
                </c:pt>
                <c:pt idx="18">
                  <c:v>45598</c:v>
                </c:pt>
                <c:pt idx="19">
                  <c:v>45599</c:v>
                </c:pt>
                <c:pt idx="20">
                  <c:v>45600</c:v>
                </c:pt>
                <c:pt idx="21">
                  <c:v>45601</c:v>
                </c:pt>
                <c:pt idx="22">
                  <c:v>45602</c:v>
                </c:pt>
                <c:pt idx="23">
                  <c:v>45603</c:v>
                </c:pt>
                <c:pt idx="24">
                  <c:v>45604</c:v>
                </c:pt>
                <c:pt idx="25">
                  <c:v>45605</c:v>
                </c:pt>
                <c:pt idx="26">
                  <c:v>45606</c:v>
                </c:pt>
                <c:pt idx="27">
                  <c:v>45607</c:v>
                </c:pt>
                <c:pt idx="28">
                  <c:v>45608</c:v>
                </c:pt>
                <c:pt idx="29">
                  <c:v>45609</c:v>
                </c:pt>
                <c:pt idx="30">
                  <c:v>45610</c:v>
                </c:pt>
                <c:pt idx="31">
                  <c:v>45611</c:v>
                </c:pt>
                <c:pt idx="32">
                  <c:v>45612</c:v>
                </c:pt>
                <c:pt idx="33">
                  <c:v>45613</c:v>
                </c:pt>
                <c:pt idx="34">
                  <c:v>45614</c:v>
                </c:pt>
                <c:pt idx="35">
                  <c:v>45615</c:v>
                </c:pt>
                <c:pt idx="36">
                  <c:v>45616</c:v>
                </c:pt>
                <c:pt idx="37">
                  <c:v>45617</c:v>
                </c:pt>
                <c:pt idx="38">
                  <c:v>45618</c:v>
                </c:pt>
                <c:pt idx="39">
                  <c:v>45619</c:v>
                </c:pt>
                <c:pt idx="40">
                  <c:v>45620</c:v>
                </c:pt>
                <c:pt idx="41">
                  <c:v>45621</c:v>
                </c:pt>
                <c:pt idx="42">
                  <c:v>45622</c:v>
                </c:pt>
                <c:pt idx="43">
                  <c:v>45623</c:v>
                </c:pt>
                <c:pt idx="44">
                  <c:v>45624</c:v>
                </c:pt>
                <c:pt idx="45">
                  <c:v>45625</c:v>
                </c:pt>
                <c:pt idx="46">
                  <c:v>45626</c:v>
                </c:pt>
                <c:pt idx="47">
                  <c:v>45627</c:v>
                </c:pt>
                <c:pt idx="48">
                  <c:v>45628</c:v>
                </c:pt>
                <c:pt idx="49">
                  <c:v>45629</c:v>
                </c:pt>
                <c:pt idx="50">
                  <c:v>45630</c:v>
                </c:pt>
                <c:pt idx="51">
                  <c:v>45631</c:v>
                </c:pt>
                <c:pt idx="52">
                  <c:v>45632</c:v>
                </c:pt>
                <c:pt idx="53">
                  <c:v>45633</c:v>
                </c:pt>
                <c:pt idx="54">
                  <c:v>45634</c:v>
                </c:pt>
                <c:pt idx="55">
                  <c:v>45635</c:v>
                </c:pt>
                <c:pt idx="56">
                  <c:v>45636</c:v>
                </c:pt>
                <c:pt idx="57">
                  <c:v>45637</c:v>
                </c:pt>
                <c:pt idx="58">
                  <c:v>45638</c:v>
                </c:pt>
                <c:pt idx="59">
                  <c:v>45639</c:v>
                </c:pt>
                <c:pt idx="60">
                  <c:v>45640</c:v>
                </c:pt>
                <c:pt idx="61">
                  <c:v>45641</c:v>
                </c:pt>
                <c:pt idx="62">
                  <c:v>45642</c:v>
                </c:pt>
                <c:pt idx="63">
                  <c:v>45643</c:v>
                </c:pt>
                <c:pt idx="64">
                  <c:v>45644</c:v>
                </c:pt>
                <c:pt idx="65">
                  <c:v>45645</c:v>
                </c:pt>
                <c:pt idx="66">
                  <c:v>45646</c:v>
                </c:pt>
                <c:pt idx="67">
                  <c:v>45647</c:v>
                </c:pt>
                <c:pt idx="68">
                  <c:v>45648</c:v>
                </c:pt>
                <c:pt idx="69">
                  <c:v>45649</c:v>
                </c:pt>
                <c:pt idx="70">
                  <c:v>45650</c:v>
                </c:pt>
                <c:pt idx="71">
                  <c:v>45651</c:v>
                </c:pt>
                <c:pt idx="72">
                  <c:v>45652</c:v>
                </c:pt>
                <c:pt idx="73">
                  <c:v>45653</c:v>
                </c:pt>
                <c:pt idx="74">
                  <c:v>45654</c:v>
                </c:pt>
                <c:pt idx="75">
                  <c:v>45655</c:v>
                </c:pt>
                <c:pt idx="76">
                  <c:v>45656</c:v>
                </c:pt>
                <c:pt idx="77">
                  <c:v>45657</c:v>
                </c:pt>
                <c:pt idx="78">
                  <c:v>45658</c:v>
                </c:pt>
                <c:pt idx="79">
                  <c:v>45659</c:v>
                </c:pt>
                <c:pt idx="80">
                  <c:v>45660</c:v>
                </c:pt>
                <c:pt idx="81">
                  <c:v>45661</c:v>
                </c:pt>
                <c:pt idx="82">
                  <c:v>45662</c:v>
                </c:pt>
                <c:pt idx="83">
                  <c:v>45663</c:v>
                </c:pt>
                <c:pt idx="84">
                  <c:v>45664</c:v>
                </c:pt>
                <c:pt idx="85">
                  <c:v>45665</c:v>
                </c:pt>
                <c:pt idx="86">
                  <c:v>45666</c:v>
                </c:pt>
                <c:pt idx="87">
                  <c:v>45667</c:v>
                </c:pt>
                <c:pt idx="88">
                  <c:v>45668</c:v>
                </c:pt>
                <c:pt idx="89">
                  <c:v>45669</c:v>
                </c:pt>
                <c:pt idx="90">
                  <c:v>45670</c:v>
                </c:pt>
                <c:pt idx="91">
                  <c:v>45671</c:v>
                </c:pt>
                <c:pt idx="92">
                  <c:v>45672</c:v>
                </c:pt>
                <c:pt idx="93">
                  <c:v>45673</c:v>
                </c:pt>
                <c:pt idx="94">
                  <c:v>45674</c:v>
                </c:pt>
                <c:pt idx="95">
                  <c:v>45675</c:v>
                </c:pt>
                <c:pt idx="96">
                  <c:v>45676</c:v>
                </c:pt>
                <c:pt idx="97">
                  <c:v>45677</c:v>
                </c:pt>
                <c:pt idx="98">
                  <c:v>45678</c:v>
                </c:pt>
                <c:pt idx="99">
                  <c:v>45679</c:v>
                </c:pt>
                <c:pt idx="100">
                  <c:v>45680</c:v>
                </c:pt>
                <c:pt idx="101">
                  <c:v>45681</c:v>
                </c:pt>
                <c:pt idx="102">
                  <c:v>45682</c:v>
                </c:pt>
                <c:pt idx="103">
                  <c:v>45683</c:v>
                </c:pt>
                <c:pt idx="104">
                  <c:v>45684</c:v>
                </c:pt>
                <c:pt idx="105">
                  <c:v>45685</c:v>
                </c:pt>
                <c:pt idx="106">
                  <c:v>45686</c:v>
                </c:pt>
                <c:pt idx="107">
                  <c:v>45687</c:v>
                </c:pt>
                <c:pt idx="108">
                  <c:v>45688</c:v>
                </c:pt>
                <c:pt idx="109">
                  <c:v>45689</c:v>
                </c:pt>
                <c:pt idx="110">
                  <c:v>45690</c:v>
                </c:pt>
                <c:pt idx="111">
                  <c:v>45691</c:v>
                </c:pt>
                <c:pt idx="112">
                  <c:v>45692</c:v>
                </c:pt>
                <c:pt idx="113">
                  <c:v>45693</c:v>
                </c:pt>
                <c:pt idx="114">
                  <c:v>45694</c:v>
                </c:pt>
                <c:pt idx="115">
                  <c:v>45695</c:v>
                </c:pt>
                <c:pt idx="116">
                  <c:v>45696</c:v>
                </c:pt>
                <c:pt idx="117">
                  <c:v>45697</c:v>
                </c:pt>
                <c:pt idx="118">
                  <c:v>45698</c:v>
                </c:pt>
                <c:pt idx="119">
                  <c:v>45699</c:v>
                </c:pt>
                <c:pt idx="120">
                  <c:v>45700</c:v>
                </c:pt>
                <c:pt idx="121">
                  <c:v>45701</c:v>
                </c:pt>
                <c:pt idx="122">
                  <c:v>45702</c:v>
                </c:pt>
                <c:pt idx="123">
                  <c:v>45703</c:v>
                </c:pt>
                <c:pt idx="124">
                  <c:v>45704</c:v>
                </c:pt>
                <c:pt idx="125">
                  <c:v>45705</c:v>
                </c:pt>
                <c:pt idx="126">
                  <c:v>45706</c:v>
                </c:pt>
                <c:pt idx="127">
                  <c:v>45707</c:v>
                </c:pt>
                <c:pt idx="128">
                  <c:v>45708</c:v>
                </c:pt>
                <c:pt idx="129">
                  <c:v>45709</c:v>
                </c:pt>
                <c:pt idx="130">
                  <c:v>45710</c:v>
                </c:pt>
                <c:pt idx="131">
                  <c:v>45711</c:v>
                </c:pt>
                <c:pt idx="132">
                  <c:v>45712</c:v>
                </c:pt>
                <c:pt idx="133">
                  <c:v>45713</c:v>
                </c:pt>
                <c:pt idx="134">
                  <c:v>45714</c:v>
                </c:pt>
                <c:pt idx="135">
                  <c:v>45715</c:v>
                </c:pt>
                <c:pt idx="136">
                  <c:v>45716</c:v>
                </c:pt>
                <c:pt idx="137">
                  <c:v>45717</c:v>
                </c:pt>
                <c:pt idx="138">
                  <c:v>45718</c:v>
                </c:pt>
                <c:pt idx="139">
                  <c:v>45719</c:v>
                </c:pt>
                <c:pt idx="140">
                  <c:v>45720</c:v>
                </c:pt>
                <c:pt idx="141">
                  <c:v>45721</c:v>
                </c:pt>
                <c:pt idx="142">
                  <c:v>45722</c:v>
                </c:pt>
                <c:pt idx="143">
                  <c:v>45723</c:v>
                </c:pt>
                <c:pt idx="144">
                  <c:v>45724</c:v>
                </c:pt>
                <c:pt idx="145">
                  <c:v>45725</c:v>
                </c:pt>
                <c:pt idx="146">
                  <c:v>45726</c:v>
                </c:pt>
                <c:pt idx="147">
                  <c:v>45727</c:v>
                </c:pt>
                <c:pt idx="148">
                  <c:v>45728</c:v>
                </c:pt>
                <c:pt idx="149">
                  <c:v>45729</c:v>
                </c:pt>
                <c:pt idx="150">
                  <c:v>45730</c:v>
                </c:pt>
                <c:pt idx="151">
                  <c:v>45731</c:v>
                </c:pt>
                <c:pt idx="152">
                  <c:v>45732</c:v>
                </c:pt>
                <c:pt idx="153">
                  <c:v>45733</c:v>
                </c:pt>
                <c:pt idx="154">
                  <c:v>45734</c:v>
                </c:pt>
                <c:pt idx="155">
                  <c:v>45735</c:v>
                </c:pt>
                <c:pt idx="156">
                  <c:v>45736</c:v>
                </c:pt>
                <c:pt idx="157">
                  <c:v>45737</c:v>
                </c:pt>
                <c:pt idx="158">
                  <c:v>45738</c:v>
                </c:pt>
                <c:pt idx="159">
                  <c:v>45739</c:v>
                </c:pt>
                <c:pt idx="160">
                  <c:v>45740</c:v>
                </c:pt>
                <c:pt idx="161">
                  <c:v>45741</c:v>
                </c:pt>
                <c:pt idx="162">
                  <c:v>45742</c:v>
                </c:pt>
                <c:pt idx="163">
                  <c:v>45743</c:v>
                </c:pt>
                <c:pt idx="164">
                  <c:v>45744</c:v>
                </c:pt>
                <c:pt idx="165">
                  <c:v>45745</c:v>
                </c:pt>
                <c:pt idx="166">
                  <c:v>45746</c:v>
                </c:pt>
                <c:pt idx="167">
                  <c:v>45747</c:v>
                </c:pt>
                <c:pt idx="168">
                  <c:v>45748</c:v>
                </c:pt>
              </c:numCache>
            </c:numRef>
          </c:cat>
          <c:val>
            <c:numRef>
              <c:f>'Nord-Est_W'!$F$17:$F$231</c:f>
              <c:numCache>
                <c:formatCode>_-* #\ ##0.00\ _€_-;\-* #\ ##0.00\ _€_-;_-* "-"??\ _€_-;_-@_-</c:formatCode>
                <c:ptCount val="215"/>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3.3793640557917501</c:v>
                </c:pt>
                <c:pt idx="97">
                  <c:v>3.3077728747979176</c:v>
                </c:pt>
                <c:pt idx="98">
                  <c:v>3.2369537555599006</c:v>
                </c:pt>
                <c:pt idx="99">
                  <c:v>3.1668983719215094</c:v>
                </c:pt>
                <c:pt idx="100">
                  <c:v>3.0975984875184341</c:v>
                </c:pt>
                <c:pt idx="101">
                  <c:v>3.0290459548099018</c:v>
                </c:pt>
                <c:pt idx="102">
                  <c:v>2.9612327141207753</c:v>
                </c:pt>
                <c:pt idx="103">
                  <c:v>2.8941507926939827</c:v>
                </c:pt>
                <c:pt idx="104">
                  <c:v>2.8277923037531649</c:v>
                </c:pt>
                <c:pt idx="105">
                  <c:v>2.7621494455754347</c:v>
                </c:pt>
                <c:pt idx="106">
                  <c:v>2.6972145005741308</c:v>
                </c:pt>
                <c:pt idx="107">
                  <c:v>2.6329798343914685</c:v>
                </c:pt>
                <c:pt idx="108">
                  <c:v>2.5694378950009722</c:v>
                </c:pt>
                <c:pt idx="109">
                  <c:v>2.5065812118195892</c:v>
                </c:pt>
                <c:pt idx="110">
                  <c:v>2.4444023948293778</c:v>
                </c:pt>
                <c:pt idx="111">
                  <c:v>2.3828941337086689</c:v>
                </c:pt>
                <c:pt idx="112">
                  <c:v>2.3220491969725949</c:v>
                </c:pt>
                <c:pt idx="113">
                  <c:v>2.2618604311228903</c:v>
                </c:pt>
                <c:pt idx="114">
                  <c:v>2.202320759806859</c:v>
                </c:pt>
                <c:pt idx="115">
                  <c:v>2.1434231829854125</c:v>
                </c:pt>
                <c:pt idx="116">
                  <c:v>2.0851607761100794</c:v>
                </c:pt>
                <c:pt idx="117">
                  <c:v>2.0275266893088921</c:v>
                </c:pt>
                <c:pt idx="118">
                  <c:v>1.9705141465810512</c:v>
                </c:pt>
                <c:pt idx="119">
                  <c:v>1.914116445000275</c:v>
                </c:pt>
                <c:pt idx="120">
                  <c:v>1.8583269539267426</c:v>
                </c:pt>
                <c:pt idx="121">
                  <c:v>1.8031391142275326</c:v>
                </c:pt>
                <c:pt idx="122">
                  <c:v>1.7485464375054709</c:v>
                </c:pt>
                <c:pt idx="123">
                  <c:v>1.6945425053362944</c:v>
                </c:pt>
                <c:pt idx="124">
                  <c:v>1.6411209685140402</c:v>
                </c:pt>
                <c:pt idx="125">
                  <c:v>1.5882652586566859</c:v>
                </c:pt>
                <c:pt idx="126">
                  <c:v>1.5359183203380653</c:v>
                </c:pt>
                <c:pt idx="127">
                  <c:v>1.4840752562920305</c:v>
                </c:pt>
                <c:pt idx="128">
                  <c:v>1.4327312163918933</c:v>
                </c:pt>
                <c:pt idx="129">
                  <c:v>1.3818813971966772</c:v>
                </c:pt>
                <c:pt idx="130">
                  <c:v>1.331521041501736</c:v>
                </c:pt>
                <c:pt idx="131">
                  <c:v>1.2816454378936979</c:v>
                </c:pt>
                <c:pt idx="132">
                  <c:v>1.2322499203096944</c:v>
                </c:pt>
                <c:pt idx="133">
                  <c:v>1.183329867600831</c:v>
                </c:pt>
                <c:pt idx="134">
                  <c:v>1.1348807030998604</c:v>
                </c:pt>
                <c:pt idx="135">
                  <c:v>1.086897894193017</c:v>
                </c:pt>
                <c:pt idx="136">
                  <c:v>1.0393769518959719</c:v>
                </c:pt>
                <c:pt idx="137">
                  <c:v>0.99231343043387166</c:v>
                </c:pt>
                <c:pt idx="138">
                  <c:v>0.94570292682541734</c:v>
                </c:pt>
                <c:pt idx="139">
                  <c:v>0.89954108047094816</c:v>
                </c:pt>
                <c:pt idx="140">
                  <c:v>0.85381915533725827</c:v>
                </c:pt>
                <c:pt idx="141">
                  <c:v>0.80854175170299591</c:v>
                </c:pt>
                <c:pt idx="142">
                  <c:v>0.76370017334435747</c:v>
                </c:pt>
                <c:pt idx="143">
                  <c:v>0.71929022515173802</c:v>
                </c:pt>
                <c:pt idx="144">
                  <c:v>0.67530775239626673</c:v>
                </c:pt>
                <c:pt idx="145">
                  <c:v>0.63174864034111544</c:v>
                </c:pt>
                <c:pt idx="146">
                  <c:v>0.58860881385654851</c:v>
                </c:pt>
                <c:pt idx="147">
                  <c:v>0.54588423703867794</c:v>
                </c:pt>
                <c:pt idx="148">
                  <c:v>0.50357091283188848</c:v>
                </c:pt>
                <c:pt idx="149">
                  <c:v>0.46166488265489702</c:v>
                </c:pt>
                <c:pt idx="150">
                  <c:v>0.42016222603041137</c:v>
                </c:pt>
                <c:pt idx="151">
                  <c:v>0.37905906021835395</c:v>
                </c:pt>
                <c:pt idx="152">
                  <c:v>0.33835153985261579</c:v>
                </c:pt>
                <c:pt idx="153">
                  <c:v>0.29803585658130721</c:v>
                </c:pt>
                <c:pt idx="154">
                  <c:v>0.25810823871047112</c:v>
                </c:pt>
                <c:pt idx="155">
                  <c:v>0.21856495085122593</c:v>
                </c:pt>
                <c:pt idx="156">
                  <c:v>0.17940229357030504</c:v>
                </c:pt>
                <c:pt idx="157" formatCode="_-* #\ ##0.0000\ _€_-;\-* #\ ##0.0000\ _€_-;_-* &quot;-&quot;??\ _€_-;_-@_-">
                  <c:v>0.14061660304395987</c:v>
                </c:pt>
                <c:pt idx="158" formatCode="_-* #\ ##0.0000\ _€_-;\-* #\ ##0.0000\ _€_-;_-* &quot;-&quot;??\ _€_-;_-@_-">
                  <c:v>0.10220425071519448</c:v>
                </c:pt>
                <c:pt idx="159" formatCode="_-* #\ ##0.0000\ _€_-;\-* #\ ##0.0000\ _€_-;_-* &quot;-&quot;??\ _€_-;_-@_-">
                  <c:v>6.4161642954299575E-2</c:v>
                </c:pt>
                <c:pt idx="160" formatCode="_-* #\ ##0.0000\ _€_-;\-* #\ ##0.0000\ _€_-;_-* &quot;-&quot;??\ _€_-;_-@_-">
                  <c:v>2.6485220722653906E-2</c:v>
                </c:pt>
                <c:pt idx="161" formatCode="_-* #\ ##0.0000\ _€_-;\-* #\ ##0.0000\ _€_-;_-* &quot;-&quot;??\ _€_-;_-@_-">
                  <c:v>0</c:v>
                </c:pt>
                <c:pt idx="162" formatCode="_-* #\ ##0.0000\ _€_-;\-* #\ ##0.0000\ _€_-;_-* &quot;-&quot;??\ _€_-;_-@_-">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DC8A-4376-A95D-B4030E5BA16F}"/>
            </c:ext>
          </c:extLst>
        </c:ser>
        <c:ser>
          <c:idx val="0"/>
          <c:order val="3"/>
          <c:tx>
            <c:strRef>
              <c:f>'Nord-Est_W'!$K$13</c:f>
              <c:strCache>
                <c:ptCount val="1"/>
                <c:pt idx="0">
                  <c:v>Duration</c:v>
                </c:pt>
              </c:strCache>
            </c:strRef>
          </c:tx>
          <c:marker>
            <c:symbol val="none"/>
          </c:marker>
          <c:val>
            <c:numRef>
              <c:f>'Nord-Est_W'!$K$17:$K$185</c:f>
              <c:numCache>
                <c:formatCode>_-* #\ ##0.00\ _€_-;\-* #\ ##0.00\ _€_-;_-* "-"??\ _€_-;_-@_-</c:formatCode>
                <c:ptCount val="169"/>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12.629509220288666</c:v>
                </c:pt>
                <c:pt idx="14">
                  <c:v>12.468195222716489</c:v>
                </c:pt>
                <c:pt idx="15">
                  <c:v>12.307912644566127</c:v>
                </c:pt>
                <c:pt idx="16">
                  <c:v>12.148654891084245</c:v>
                </c:pt>
                <c:pt idx="17">
                  <c:v>11.99041540968345</c:v>
                </c:pt>
                <c:pt idx="18">
                  <c:v>11.833187689672686</c:v>
                </c:pt>
                <c:pt idx="19">
                  <c:v>11.676965261989356</c:v>
                </c:pt>
                <c:pt idx="20">
                  <c:v>11.521741698933157</c:v>
                </c:pt>
                <c:pt idx="21">
                  <c:v>11.367510613901615</c:v>
                </c:pt>
                <c:pt idx="22">
                  <c:v>11.214265661127309</c:v>
                </c:pt>
                <c:pt idx="23">
                  <c:v>11.062000535416775</c:v>
                </c:pt>
                <c:pt idx="24">
                  <c:v>10.910708971891092</c:v>
                </c:pt>
                <c:pt idx="25">
                  <c:v>10.760384745728105</c:v>
                </c:pt>
                <c:pt idx="26">
                  <c:v>10.611021671906315</c:v>
                </c:pt>
                <c:pt idx="27">
                  <c:v>10.462613604950391</c:v>
                </c:pt>
                <c:pt idx="28">
                  <c:v>10.315154438678331</c:v>
                </c:pt>
                <c:pt idx="29">
                  <c:v>10.168638105950208</c:v>
                </c:pt>
                <c:pt idx="30">
                  <c:v>10.023058578418556</c:v>
                </c:pt>
                <c:pt idx="31">
                  <c:v>9.8784098662803306</c:v>
                </c:pt>
                <c:pt idx="32">
                  <c:v>9.7346860180304571</c:v>
                </c:pt>
                <c:pt idx="33">
                  <c:v>9.5918811202169625</c:v>
                </c:pt>
                <c:pt idx="34">
                  <c:v>9.4499892971976731</c:v>
                </c:pt>
                <c:pt idx="35">
                  <c:v>9.3090046424662152</c:v>
                </c:pt>
                <c:pt idx="36">
                  <c:v>9.168921492578324</c:v>
                </c:pt>
                <c:pt idx="37">
                  <c:v>9.0297340150042942</c:v>
                </c:pt>
                <c:pt idx="38">
                  <c:v>8.8914364829390493</c:v>
                </c:pt>
                <c:pt idx="39">
                  <c:v>8.7540232061939154</c:v>
                </c:pt>
                <c:pt idx="40">
                  <c:v>8.6174885309624969</c:v>
                </c:pt>
                <c:pt idx="41">
                  <c:v>8.4818268395880558</c:v>
                </c:pt>
                <c:pt idx="42">
                  <c:v>8.3470325503323775</c:v>
                </c:pt>
                <c:pt idx="43">
                  <c:v>8.2131001171461087</c:v>
                </c:pt>
                <c:pt idx="44">
                  <c:v>8.0800240294405707</c:v>
                </c:pt>
                <c:pt idx="45">
                  <c:v>7.9479555757705196</c:v>
                </c:pt>
                <c:pt idx="46">
                  <c:v>7.8177679731434475</c:v>
                </c:pt>
                <c:pt idx="47">
                  <c:v>7.6894344354454294</c:v>
                </c:pt>
                <c:pt idx="48">
                  <c:v>7.5629285580366092</c:v>
                </c:pt>
                <c:pt idx="49">
                  <c:v>7.4382243123184404</c:v>
                </c:pt>
                <c:pt idx="50">
                  <c:v>7.3152960403783016</c:v>
                </c:pt>
                <c:pt idx="51">
                  <c:v>7.1941184497103752</c:v>
                </c:pt>
                <c:pt idx="52">
                  <c:v>7.0746666080117135</c:v>
                </c:pt>
                <c:pt idx="53">
                  <c:v>6.956915938052413</c:v>
                </c:pt>
                <c:pt idx="54">
                  <c:v>6.8408422126188491</c:v>
                </c:pt>
                <c:pt idx="55">
                  <c:v>6.7264215495289212</c:v>
                </c:pt>
                <c:pt idx="56">
                  <c:v>6.6136304067182925</c:v>
                </c:pt>
                <c:pt idx="57">
                  <c:v>6.5024455773966077</c:v>
                </c:pt>
                <c:pt idx="58">
                  <c:v>6.3928441852726934</c:v>
                </c:pt>
                <c:pt idx="59">
                  <c:v>6.2848036798477569</c:v>
                </c:pt>
                <c:pt idx="60">
                  <c:v>6.178301831775622</c:v>
                </c:pt>
                <c:pt idx="61">
                  <c:v>6.0733167282890337</c:v>
                </c:pt>
                <c:pt idx="62">
                  <c:v>5.9698267686911093</c:v>
                </c:pt>
                <c:pt idx="63">
                  <c:v>5.8678106599109885</c:v>
                </c:pt>
                <c:pt idx="64">
                  <c:v>5.7672474121227824</c:v>
                </c:pt>
                <c:pt idx="65">
                  <c:v>5.6681163344269159</c:v>
                </c:pt>
                <c:pt idx="66">
                  <c:v>5.5703970305929724</c:v>
                </c:pt>
                <c:pt idx="67">
                  <c:v>5.4740693948631653</c:v>
                </c:pt>
                <c:pt idx="68">
                  <c:v>5.3791136078155786</c:v>
                </c:pt>
                <c:pt idx="69">
                  <c:v>5.2855101322863165</c:v>
                </c:pt>
                <c:pt idx="70">
                  <c:v>5.1932397093497311</c:v>
                </c:pt>
                <c:pt idx="71">
                  <c:v>5.102087124248901</c:v>
                </c:pt>
                <c:pt idx="72">
                  <c:v>5.0119175572226871</c:v>
                </c:pt>
                <c:pt idx="73">
                  <c:v>4.9227204070957757</c:v>
                </c:pt>
                <c:pt idx="74">
                  <c:v>4.8344851870192525</c:v>
                </c:pt>
                <c:pt idx="75">
                  <c:v>4.7472015232376723</c:v>
                </c:pt>
                <c:pt idx="76">
                  <c:v>4.6608591538694224</c:v>
                </c:pt>
                <c:pt idx="77">
                  <c:v>4.5754479277002424</c:v>
                </c:pt>
                <c:pt idx="78">
                  <c:v>4.4909578029897492</c:v>
                </c:pt>
                <c:pt idx="79">
                  <c:v>4.4073788462908405</c:v>
                </c:pt>
                <c:pt idx="80">
                  <c:v>4.3247012312818214</c:v>
                </c:pt>
                <c:pt idx="81">
                  <c:v>4.2429152376111352</c:v>
                </c:pt>
                <c:pt idx="82">
                  <c:v>4.1620112497545447</c:v>
                </c:pt>
                <c:pt idx="83">
                  <c:v>4.0819797558846425</c:v>
                </c:pt>
                <c:pt idx="84">
                  <c:v>4.0028113467525532</c:v>
                </c:pt>
                <c:pt idx="85">
                  <c:v>3.9244967145816925</c:v>
                </c:pt>
                <c:pt idx="86">
                  <c:v>3.8470266519734584</c:v>
                </c:pt>
                <c:pt idx="87">
                  <c:v>3.7703920508247251</c:v>
                </c:pt>
                <c:pt idx="88">
                  <c:v>3.6945839012570074</c:v>
                </c:pt>
                <c:pt idx="89">
                  <c:v>3.619593290557177</c:v>
                </c:pt>
                <c:pt idx="90">
                  <c:v>3.5454114021295995</c:v>
                </c:pt>
                <c:pt idx="91">
                  <c:v>3.4720295144595745</c:v>
                </c:pt>
                <c:pt idx="92">
                  <c:v>3.3994390000879515</c:v>
                </c:pt>
                <c:pt idx="93">
                  <c:v>3.327631324596807</c:v>
                </c:pt>
                <c:pt idx="94">
                  <c:v>3.256598045606057</c:v>
                </c:pt>
                <c:pt idx="95">
                  <c:v>3.1863308117808935</c:v>
                </c:pt>
                <c:pt idx="96">
                  <c:v>3.1168213618499232</c:v>
                </c:pt>
                <c:pt idx="97">
                  <c:v>3.0480615236338946</c:v>
                </c:pt>
                <c:pt idx="98">
                  <c:v>2.9800432130849015</c:v>
                </c:pt>
                <c:pt idx="99">
                  <c:v>2.9127584333359464</c:v>
                </c:pt>
                <c:pt idx="100">
                  <c:v>2.8461992737607549</c:v>
                </c:pt>
                <c:pt idx="101">
                  <c:v>2.7803579090437269</c:v>
                </c:pt>
                <c:pt idx="102">
                  <c:v>2.715226598259922</c:v>
                </c:pt>
                <c:pt idx="103">
                  <c:v>2.6507976839649618</c:v>
                </c:pt>
                <c:pt idx="104">
                  <c:v>2.5870635912947515</c:v>
                </c:pt>
                <c:pt idx="105">
                  <c:v>2.5240168270749059</c:v>
                </c:pt>
                <c:pt idx="106">
                  <c:v>2.4616499789397843</c:v>
                </c:pt>
                <c:pt idx="107">
                  <c:v>2.3999557144610217</c:v>
                </c:pt>
                <c:pt idx="108">
                  <c:v>2.3389263026963159</c:v>
                </c:pt>
                <c:pt idx="109">
                  <c:v>2.2785555288437083</c:v>
                </c:pt>
                <c:pt idx="110">
                  <c:v>2.2188358123561782</c:v>
                </c:pt>
                <c:pt idx="111">
                  <c:v>2.1597601320268467</c:v>
                </c:pt>
                <c:pt idx="112">
                  <c:v>2.1013215423677334</c:v>
                </c:pt>
                <c:pt idx="113">
                  <c:v>2.0435131727931792</c:v>
                </c:pt>
                <c:pt idx="114">
                  <c:v>1.9863282268120763</c:v>
                </c:pt>
                <c:pt idx="115">
                  <c:v>1.9297599812288089</c:v>
                </c:pt>
                <c:pt idx="116">
                  <c:v>1.8738017853528119</c:v>
                </c:pt>
                <c:pt idx="117">
                  <c:v>1.818447060216654</c:v>
                </c:pt>
                <c:pt idx="118">
                  <c:v>1.7636892978025529</c:v>
                </c:pt>
                <c:pt idx="119">
                  <c:v>1.7095220602772312</c:v>
                </c:pt>
                <c:pt idx="120">
                  <c:v>1.6559389792350259</c:v>
                </c:pt>
                <c:pt idx="121">
                  <c:v>1.602933754949158</c:v>
                </c:pt>
                <c:pt idx="122">
                  <c:v>1.5504456225485779</c:v>
                </c:pt>
                <c:pt idx="123">
                  <c:v>1.4984627235080032</c:v>
                </c:pt>
                <c:pt idx="124">
                  <c:v>1.4469801946186214</c:v>
                </c:pt>
                <c:pt idx="125">
                  <c:v>1.3959932194832549</c:v>
                </c:pt>
                <c:pt idx="126">
                  <c:v>1.345497028065769</c:v>
                </c:pt>
                <c:pt idx="127">
                  <c:v>1.2954868962448152</c:v>
                </c:pt>
                <c:pt idx="128">
                  <c:v>1.2459581453718704</c:v>
                </c:pt>
                <c:pt idx="129">
                  <c:v>1.1969061418335316</c:v>
                </c:pt>
                <c:pt idx="130">
                  <c:v>1.1483262966180217</c:v>
                </c:pt>
                <c:pt idx="131">
                  <c:v>1.1002140648858696</c:v>
                </c:pt>
                <c:pt idx="132">
                  <c:v>1.0525649455447221</c:v>
                </c:pt>
                <c:pt idx="133">
                  <c:v>1.005374480828249</c:v>
                </c:pt>
                <c:pt idx="134">
                  <c:v>0.95863825587910012</c:v>
                </c:pt>
                <c:pt idx="135">
                  <c:v>0.91235189833587882</c:v>
                </c:pt>
                <c:pt idx="136">
                  <c:v>0.86651107792408966</c:v>
                </c:pt>
                <c:pt idx="137">
                  <c:v>0.82111150605102357</c:v>
                </c:pt>
                <c:pt idx="138">
                  <c:v>0.77614893540454311</c:v>
                </c:pt>
                <c:pt idx="139">
                  <c:v>0.73161915955572931</c:v>
                </c:pt>
                <c:pt idx="140">
                  <c:v>0.68751801256535328</c:v>
                </c:pt>
                <c:pt idx="141">
                  <c:v>0.64384136859413599</c:v>
                </c:pt>
                <c:pt idx="142">
                  <c:v>0.60058514151675924</c:v>
                </c:pt>
                <c:pt idx="143">
                  <c:v>0.55630706665044904</c:v>
                </c:pt>
                <c:pt idx="144">
                  <c:v>0.51389341574151426</c:v>
                </c:pt>
                <c:pt idx="145">
                  <c:v>0.47188802457394885</c:v>
                </c:pt>
                <c:pt idx="146">
                  <c:v>0.43028696337484129</c:v>
                </c:pt>
                <c:pt idx="147">
                  <c:v>0.38908634019797117</c:v>
                </c:pt>
                <c:pt idx="148">
                  <c:v>0.34828230055970194</c:v>
                </c:pt>
                <c:pt idx="149">
                  <c:v>0.3078710270783786</c:v>
                </c:pt>
                <c:pt idx="150">
                  <c:v>0.26784873911719637</c:v>
                </c:pt>
                <c:pt idx="151">
                  <c:v>0.22821169243050676</c:v>
                </c:pt>
                <c:pt idx="152">
                  <c:v>0.18895617881352864</c:v>
                </c:pt>
                <c:pt idx="153">
                  <c:v>0.15007852575543051</c:v>
                </c:pt>
                <c:pt idx="154">
                  <c:v>0.11013200169125939</c:v>
                </c:pt>
                <c:pt idx="155">
                  <c:v>7.2013084027921059E-2</c:v>
                </c:pt>
                <c:pt idx="156">
                  <c:v>3.4261086427652292E-2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5780-4AF6-9C27-B35BD9027464}"/>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57656946238631"/>
          <c:h val="0.2451378824810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582896203603045"/>
          <c:y val="0.16464824384145405"/>
          <c:w val="0.80626202987516205"/>
          <c:h val="0.52252094148333283"/>
        </c:manualLayout>
      </c:layout>
      <c:lineChart>
        <c:grouping val="standard"/>
        <c:varyColors val="0"/>
        <c:ser>
          <c:idx val="2"/>
          <c:order val="0"/>
          <c:tx>
            <c:strRef>
              <c:f>Saline_I!$AM$40</c:f>
              <c:strCache>
                <c:ptCount val="1"/>
                <c:pt idx="0">
                  <c:v>Min cor. Inj</c:v>
                </c:pt>
              </c:strCache>
            </c:strRef>
          </c:tx>
          <c:marker>
            <c:symbol val="none"/>
          </c:marker>
          <c:cat>
            <c:numRef>
              <c:f>Saline_I!$AJ$41:$AJ$405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Saline_I!$AM$41:$AM$405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AA2C-43A4-B7BD-D09ACBE304EF}"/>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AA2C-43A4-B7BD-D09ACBE304EF}"/>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Saline_I!$AK$40</c:f>
              <c:strCache>
                <c:ptCount val="1"/>
                <c:pt idx="0">
                  <c:v>Min Brut</c:v>
                </c:pt>
              </c:strCache>
            </c:strRef>
          </c:tx>
          <c:spPr>
            <a:ln w="28575" cap="rnd">
              <a:solidFill>
                <a:schemeClr val="accent1"/>
              </a:solidFill>
              <a:round/>
            </a:ln>
            <a:effectLst/>
          </c:spPr>
          <c:marker>
            <c:symbol val="none"/>
          </c:marker>
          <c:cat>
            <c:numRef>
              <c:f>Saline_I!$AJ$41:$AJ$405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AA2C-43A4-B7BD-D09ACBE304EF}"/>
            </c:ext>
          </c:extLst>
        </c:ser>
        <c:ser>
          <c:idx val="1"/>
          <c:order val="3"/>
          <c:tx>
            <c:strRef>
              <c:f>Saline_I!$AL$40</c:f>
              <c:strCache>
                <c:ptCount val="1"/>
                <c:pt idx="0">
                  <c:v>Max Brut</c:v>
                </c:pt>
              </c:strCache>
            </c:strRef>
          </c:tx>
          <c:spPr>
            <a:ln w="28575" cap="rnd">
              <a:solidFill>
                <a:schemeClr val="accent2"/>
              </a:solidFill>
              <a:round/>
            </a:ln>
            <a:effectLst/>
          </c:spPr>
          <c:marker>
            <c:symbol val="none"/>
          </c:marker>
          <c:cat>
            <c:numRef>
              <c:f>Saline_I!$AJ$41:$AJ$405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3-AA2C-43A4-B7BD-D09ACBE304EF}"/>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02651013165256"/>
          <c:y val="0.16058138107835385"/>
          <c:w val="0.83442054430059764"/>
          <c:h val="0.52091594621867077"/>
        </c:manualLayout>
      </c:layout>
      <c:lineChart>
        <c:grouping val="standard"/>
        <c:varyColors val="0"/>
        <c:ser>
          <c:idx val="2"/>
          <c:order val="0"/>
          <c:tx>
            <c:strRef>
              <c:f>Saline_I!$AN$40</c:f>
              <c:strCache>
                <c:ptCount val="1"/>
                <c:pt idx="0">
                  <c:v>Min.cor Sout</c:v>
                </c:pt>
              </c:strCache>
            </c:strRef>
          </c:tx>
          <c:marker>
            <c:symbol val="none"/>
          </c:marker>
          <c:cat>
            <c:numRef>
              <c:f>Saline_I!$AJ$41:$AJ$405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Saline_I!$AN$41:$AN$405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40B5-40B9-9FE7-4C5D4DE2F389}"/>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40B5-40B9-9FE7-4C5D4DE2F389}"/>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filling</a:t>
            </a:r>
          </a:p>
        </c:rich>
      </c:tx>
      <c:layout>
        <c:manualLayout>
          <c:xMode val="edge"/>
          <c:yMode val="edge"/>
          <c:x val="0.42736893837225826"/>
          <c:y val="2.5259378234769456E-2"/>
        </c:manualLayout>
      </c:layout>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'Sud-Est_I'!$C$17:$C$231</c:f>
              <c:numCache>
                <c:formatCode>0.00</c:formatCode>
                <c:ptCount val="215"/>
                <c:pt idx="0">
                  <c:v>11.55</c:v>
                </c:pt>
                <c:pt idx="1">
                  <c:v>11.55</c:v>
                </c:pt>
                <c:pt idx="2">
                  <c:v>11.55</c:v>
                </c:pt>
                <c:pt idx="3">
                  <c:v>11.55</c:v>
                </c:pt>
                <c:pt idx="4">
                  <c:v>11.55</c:v>
                </c:pt>
                <c:pt idx="5">
                  <c:v>11.55</c:v>
                </c:pt>
                <c:pt idx="6">
                  <c:v>11.55</c:v>
                </c:pt>
                <c:pt idx="7">
                  <c:v>11.55</c:v>
                </c:pt>
                <c:pt idx="8">
                  <c:v>11.55</c:v>
                </c:pt>
                <c:pt idx="9">
                  <c:v>11.55</c:v>
                </c:pt>
                <c:pt idx="10">
                  <c:v>11.55</c:v>
                </c:pt>
                <c:pt idx="11">
                  <c:v>11.55</c:v>
                </c:pt>
                <c:pt idx="12">
                  <c:v>11.55</c:v>
                </c:pt>
                <c:pt idx="13">
                  <c:v>11.55</c:v>
                </c:pt>
                <c:pt idx="14">
                  <c:v>11.55</c:v>
                </c:pt>
                <c:pt idx="15">
                  <c:v>11.55</c:v>
                </c:pt>
                <c:pt idx="16">
                  <c:v>11.55</c:v>
                </c:pt>
                <c:pt idx="17">
                  <c:v>11.55</c:v>
                </c:pt>
                <c:pt idx="18">
                  <c:v>11.55</c:v>
                </c:pt>
                <c:pt idx="19">
                  <c:v>11.55</c:v>
                </c:pt>
                <c:pt idx="20">
                  <c:v>11.55</c:v>
                </c:pt>
                <c:pt idx="21">
                  <c:v>11.55</c:v>
                </c:pt>
                <c:pt idx="22">
                  <c:v>11.55</c:v>
                </c:pt>
                <c:pt idx="23">
                  <c:v>11.55</c:v>
                </c:pt>
                <c:pt idx="24">
                  <c:v>11.55</c:v>
                </c:pt>
                <c:pt idx="25">
                  <c:v>11.55</c:v>
                </c:pt>
                <c:pt idx="26">
                  <c:v>11.55</c:v>
                </c:pt>
                <c:pt idx="27">
                  <c:v>11.55</c:v>
                </c:pt>
                <c:pt idx="28">
                  <c:v>11.55</c:v>
                </c:pt>
                <c:pt idx="29">
                  <c:v>11.55</c:v>
                </c:pt>
                <c:pt idx="30">
                  <c:v>11.55</c:v>
                </c:pt>
                <c:pt idx="31">
                  <c:v>11.55</c:v>
                </c:pt>
                <c:pt idx="32">
                  <c:v>11.55</c:v>
                </c:pt>
                <c:pt idx="33">
                  <c:v>11.55</c:v>
                </c:pt>
                <c:pt idx="34">
                  <c:v>11.55</c:v>
                </c:pt>
                <c:pt idx="35">
                  <c:v>11.55</c:v>
                </c:pt>
                <c:pt idx="36">
                  <c:v>11.55</c:v>
                </c:pt>
                <c:pt idx="37">
                  <c:v>11.55</c:v>
                </c:pt>
                <c:pt idx="38">
                  <c:v>11.55</c:v>
                </c:pt>
                <c:pt idx="39">
                  <c:v>11.55</c:v>
                </c:pt>
                <c:pt idx="40">
                  <c:v>11.55</c:v>
                </c:pt>
                <c:pt idx="41">
                  <c:v>11.55</c:v>
                </c:pt>
                <c:pt idx="42">
                  <c:v>11.55</c:v>
                </c:pt>
                <c:pt idx="43">
                  <c:v>11.55</c:v>
                </c:pt>
                <c:pt idx="44">
                  <c:v>11.55</c:v>
                </c:pt>
                <c:pt idx="45">
                  <c:v>11.55</c:v>
                </c:pt>
                <c:pt idx="46">
                  <c:v>11.55</c:v>
                </c:pt>
                <c:pt idx="47">
                  <c:v>11.55</c:v>
                </c:pt>
                <c:pt idx="48">
                  <c:v>11.55</c:v>
                </c:pt>
                <c:pt idx="49">
                  <c:v>11.55</c:v>
                </c:pt>
                <c:pt idx="50">
                  <c:v>11.55</c:v>
                </c:pt>
                <c:pt idx="51">
                  <c:v>11.55</c:v>
                </c:pt>
                <c:pt idx="52">
                  <c:v>11.55</c:v>
                </c:pt>
                <c:pt idx="53">
                  <c:v>11.55</c:v>
                </c:pt>
                <c:pt idx="54">
                  <c:v>11.55</c:v>
                </c:pt>
                <c:pt idx="55">
                  <c:v>11.55</c:v>
                </c:pt>
                <c:pt idx="56">
                  <c:v>11.55</c:v>
                </c:pt>
                <c:pt idx="57">
                  <c:v>11.55</c:v>
                </c:pt>
                <c:pt idx="58">
                  <c:v>11.55</c:v>
                </c:pt>
                <c:pt idx="59">
                  <c:v>11.55</c:v>
                </c:pt>
                <c:pt idx="60">
                  <c:v>11.55</c:v>
                </c:pt>
                <c:pt idx="61">
                  <c:v>11.55</c:v>
                </c:pt>
                <c:pt idx="62">
                  <c:v>11.55</c:v>
                </c:pt>
                <c:pt idx="63">
                  <c:v>11.55</c:v>
                </c:pt>
                <c:pt idx="64">
                  <c:v>11.55</c:v>
                </c:pt>
                <c:pt idx="65">
                  <c:v>11.55</c:v>
                </c:pt>
                <c:pt idx="66">
                  <c:v>11.55</c:v>
                </c:pt>
                <c:pt idx="67">
                  <c:v>11.55</c:v>
                </c:pt>
                <c:pt idx="68">
                  <c:v>11.55</c:v>
                </c:pt>
                <c:pt idx="69">
                  <c:v>11.55</c:v>
                </c:pt>
                <c:pt idx="70">
                  <c:v>11.55</c:v>
                </c:pt>
                <c:pt idx="71">
                  <c:v>11.55</c:v>
                </c:pt>
                <c:pt idx="72">
                  <c:v>11.55</c:v>
                </c:pt>
                <c:pt idx="73">
                  <c:v>11.55</c:v>
                </c:pt>
                <c:pt idx="74">
                  <c:v>11.55</c:v>
                </c:pt>
                <c:pt idx="75">
                  <c:v>11.55</c:v>
                </c:pt>
                <c:pt idx="76">
                  <c:v>11.55</c:v>
                </c:pt>
                <c:pt idx="77">
                  <c:v>11.55</c:v>
                </c:pt>
                <c:pt idx="78">
                  <c:v>11.55</c:v>
                </c:pt>
                <c:pt idx="79">
                  <c:v>11.55</c:v>
                </c:pt>
                <c:pt idx="80">
                  <c:v>11.55</c:v>
                </c:pt>
                <c:pt idx="81">
                  <c:v>11.55</c:v>
                </c:pt>
                <c:pt idx="82">
                  <c:v>11.55</c:v>
                </c:pt>
                <c:pt idx="83">
                  <c:v>11.55</c:v>
                </c:pt>
                <c:pt idx="84">
                  <c:v>11.55</c:v>
                </c:pt>
                <c:pt idx="85">
                  <c:v>11.55</c:v>
                </c:pt>
                <c:pt idx="86">
                  <c:v>11.55</c:v>
                </c:pt>
                <c:pt idx="87">
                  <c:v>11.55</c:v>
                </c:pt>
                <c:pt idx="88">
                  <c:v>11.55</c:v>
                </c:pt>
                <c:pt idx="89">
                  <c:v>11.55</c:v>
                </c:pt>
                <c:pt idx="90">
                  <c:v>11.55</c:v>
                </c:pt>
                <c:pt idx="91">
                  <c:v>11.55</c:v>
                </c:pt>
                <c:pt idx="92">
                  <c:v>11.55</c:v>
                </c:pt>
                <c:pt idx="93">
                  <c:v>11.55</c:v>
                </c:pt>
                <c:pt idx="94">
                  <c:v>11.55</c:v>
                </c:pt>
                <c:pt idx="95">
                  <c:v>11.55</c:v>
                </c:pt>
                <c:pt idx="96">
                  <c:v>11.55</c:v>
                </c:pt>
                <c:pt idx="97">
                  <c:v>11.55</c:v>
                </c:pt>
                <c:pt idx="98">
                  <c:v>11.55</c:v>
                </c:pt>
                <c:pt idx="99">
                  <c:v>11.55</c:v>
                </c:pt>
                <c:pt idx="100">
                  <c:v>11.55</c:v>
                </c:pt>
                <c:pt idx="101">
                  <c:v>11.55</c:v>
                </c:pt>
                <c:pt idx="102">
                  <c:v>11.55</c:v>
                </c:pt>
                <c:pt idx="103">
                  <c:v>11.55</c:v>
                </c:pt>
                <c:pt idx="104">
                  <c:v>11.55</c:v>
                </c:pt>
                <c:pt idx="105">
                  <c:v>11.55</c:v>
                </c:pt>
                <c:pt idx="106">
                  <c:v>11.55</c:v>
                </c:pt>
                <c:pt idx="107">
                  <c:v>11.55</c:v>
                </c:pt>
                <c:pt idx="108">
                  <c:v>11.55</c:v>
                </c:pt>
                <c:pt idx="109">
                  <c:v>11.55</c:v>
                </c:pt>
                <c:pt idx="110">
                  <c:v>11.55</c:v>
                </c:pt>
                <c:pt idx="111">
                  <c:v>11.55</c:v>
                </c:pt>
                <c:pt idx="112">
                  <c:v>11.55</c:v>
                </c:pt>
                <c:pt idx="113">
                  <c:v>11.55</c:v>
                </c:pt>
                <c:pt idx="114">
                  <c:v>11.55</c:v>
                </c:pt>
                <c:pt idx="115">
                  <c:v>11.55</c:v>
                </c:pt>
                <c:pt idx="116">
                  <c:v>11.55</c:v>
                </c:pt>
                <c:pt idx="117">
                  <c:v>11.55</c:v>
                </c:pt>
                <c:pt idx="118">
                  <c:v>11.55</c:v>
                </c:pt>
                <c:pt idx="119">
                  <c:v>11.55</c:v>
                </c:pt>
                <c:pt idx="120">
                  <c:v>11.55</c:v>
                </c:pt>
                <c:pt idx="121">
                  <c:v>11.55</c:v>
                </c:pt>
                <c:pt idx="122">
                  <c:v>11.55</c:v>
                </c:pt>
                <c:pt idx="123">
                  <c:v>11.55</c:v>
                </c:pt>
                <c:pt idx="124">
                  <c:v>11.55</c:v>
                </c:pt>
                <c:pt idx="125">
                  <c:v>11.55</c:v>
                </c:pt>
                <c:pt idx="126">
                  <c:v>11.55</c:v>
                </c:pt>
                <c:pt idx="127">
                  <c:v>11.55</c:v>
                </c:pt>
                <c:pt idx="128">
                  <c:v>11.55</c:v>
                </c:pt>
                <c:pt idx="129">
                  <c:v>11.55</c:v>
                </c:pt>
                <c:pt idx="130">
                  <c:v>11.55</c:v>
                </c:pt>
                <c:pt idx="131">
                  <c:v>11.55</c:v>
                </c:pt>
                <c:pt idx="132">
                  <c:v>11.55</c:v>
                </c:pt>
                <c:pt idx="133">
                  <c:v>11.55</c:v>
                </c:pt>
                <c:pt idx="134">
                  <c:v>11.55</c:v>
                </c:pt>
                <c:pt idx="135">
                  <c:v>11.55</c:v>
                </c:pt>
                <c:pt idx="136">
                  <c:v>11.55</c:v>
                </c:pt>
                <c:pt idx="137">
                  <c:v>11.55</c:v>
                </c:pt>
                <c:pt idx="138">
                  <c:v>11.55</c:v>
                </c:pt>
                <c:pt idx="139">
                  <c:v>11.55</c:v>
                </c:pt>
                <c:pt idx="140">
                  <c:v>11.55</c:v>
                </c:pt>
                <c:pt idx="141">
                  <c:v>11.55</c:v>
                </c:pt>
                <c:pt idx="142">
                  <c:v>11.55</c:v>
                </c:pt>
                <c:pt idx="143">
                  <c:v>11.55</c:v>
                </c:pt>
                <c:pt idx="144">
                  <c:v>11.55</c:v>
                </c:pt>
                <c:pt idx="145">
                  <c:v>11.55</c:v>
                </c:pt>
                <c:pt idx="146">
                  <c:v>11.55</c:v>
                </c:pt>
                <c:pt idx="147">
                  <c:v>11.55</c:v>
                </c:pt>
                <c:pt idx="148">
                  <c:v>11.55</c:v>
                </c:pt>
                <c:pt idx="149">
                  <c:v>11.55</c:v>
                </c:pt>
                <c:pt idx="150">
                  <c:v>11.55</c:v>
                </c:pt>
                <c:pt idx="151">
                  <c:v>11.55</c:v>
                </c:pt>
                <c:pt idx="152">
                  <c:v>11.55</c:v>
                </c:pt>
                <c:pt idx="153">
                  <c:v>11.55</c:v>
                </c:pt>
                <c:pt idx="154">
                  <c:v>11.55</c:v>
                </c:pt>
                <c:pt idx="155">
                  <c:v>11.55</c:v>
                </c:pt>
                <c:pt idx="156">
                  <c:v>11.55</c:v>
                </c:pt>
                <c:pt idx="157">
                  <c:v>11.55</c:v>
                </c:pt>
                <c:pt idx="158">
                  <c:v>11.55</c:v>
                </c:pt>
                <c:pt idx="159">
                  <c:v>11.55</c:v>
                </c:pt>
                <c:pt idx="160">
                  <c:v>11.55</c:v>
                </c:pt>
                <c:pt idx="161">
                  <c:v>11.55</c:v>
                </c:pt>
                <c:pt idx="162">
                  <c:v>11.55</c:v>
                </c:pt>
                <c:pt idx="163">
                  <c:v>11.55</c:v>
                </c:pt>
                <c:pt idx="164">
                  <c:v>11.55</c:v>
                </c:pt>
                <c:pt idx="165">
                  <c:v>11.55</c:v>
                </c:pt>
                <c:pt idx="166">
                  <c:v>11.55</c:v>
                </c:pt>
                <c:pt idx="167">
                  <c:v>11.55</c:v>
                </c:pt>
                <c:pt idx="168">
                  <c:v>11.55</c:v>
                </c:pt>
                <c:pt idx="169">
                  <c:v>11.55</c:v>
                </c:pt>
                <c:pt idx="170">
                  <c:v>11.55</c:v>
                </c:pt>
                <c:pt idx="171">
                  <c:v>11.55</c:v>
                </c:pt>
                <c:pt idx="172">
                  <c:v>11.55</c:v>
                </c:pt>
                <c:pt idx="173">
                  <c:v>11.55</c:v>
                </c:pt>
                <c:pt idx="174">
                  <c:v>11.55</c:v>
                </c:pt>
                <c:pt idx="175">
                  <c:v>11.55</c:v>
                </c:pt>
                <c:pt idx="176">
                  <c:v>11.55</c:v>
                </c:pt>
                <c:pt idx="177">
                  <c:v>11.55</c:v>
                </c:pt>
                <c:pt idx="178">
                  <c:v>11.55</c:v>
                </c:pt>
                <c:pt idx="179">
                  <c:v>11.55</c:v>
                </c:pt>
                <c:pt idx="180">
                  <c:v>11.55</c:v>
                </c:pt>
                <c:pt idx="181">
                  <c:v>11.55</c:v>
                </c:pt>
                <c:pt idx="182">
                  <c:v>11.55</c:v>
                </c:pt>
                <c:pt idx="183">
                  <c:v>11.55</c:v>
                </c:pt>
                <c:pt idx="184">
                  <c:v>11.55</c:v>
                </c:pt>
                <c:pt idx="185">
                  <c:v>11.55</c:v>
                </c:pt>
                <c:pt idx="186">
                  <c:v>11.55</c:v>
                </c:pt>
                <c:pt idx="187">
                  <c:v>11.55</c:v>
                </c:pt>
                <c:pt idx="188">
                  <c:v>11.55</c:v>
                </c:pt>
                <c:pt idx="189">
                  <c:v>11.55</c:v>
                </c:pt>
                <c:pt idx="190">
                  <c:v>11.55</c:v>
                </c:pt>
                <c:pt idx="191">
                  <c:v>11.55</c:v>
                </c:pt>
                <c:pt idx="192">
                  <c:v>11.55</c:v>
                </c:pt>
                <c:pt idx="193">
                  <c:v>11.55</c:v>
                </c:pt>
                <c:pt idx="194">
                  <c:v>11.55</c:v>
                </c:pt>
                <c:pt idx="195">
                  <c:v>11.55</c:v>
                </c:pt>
                <c:pt idx="196">
                  <c:v>11.55</c:v>
                </c:pt>
                <c:pt idx="197">
                  <c:v>11.55</c:v>
                </c:pt>
                <c:pt idx="198">
                  <c:v>11.55</c:v>
                </c:pt>
                <c:pt idx="199">
                  <c:v>11.55</c:v>
                </c:pt>
                <c:pt idx="200">
                  <c:v>11.55</c:v>
                </c:pt>
                <c:pt idx="201">
                  <c:v>11.55</c:v>
                </c:pt>
                <c:pt idx="202">
                  <c:v>11.55</c:v>
                </c:pt>
                <c:pt idx="203">
                  <c:v>11.55</c:v>
                </c:pt>
                <c:pt idx="204">
                  <c:v>11.55</c:v>
                </c:pt>
                <c:pt idx="205">
                  <c:v>11.55</c:v>
                </c:pt>
                <c:pt idx="206">
                  <c:v>11.55</c:v>
                </c:pt>
                <c:pt idx="207">
                  <c:v>11.55</c:v>
                </c:pt>
                <c:pt idx="208">
                  <c:v>11.55</c:v>
                </c:pt>
                <c:pt idx="209">
                  <c:v>11.55</c:v>
                </c:pt>
                <c:pt idx="210">
                  <c:v>11.55</c:v>
                </c:pt>
                <c:pt idx="211">
                  <c:v>11.55</c:v>
                </c:pt>
                <c:pt idx="212">
                  <c:v>11.55</c:v>
                </c:pt>
                <c:pt idx="213">
                  <c:v>11.55</c:v>
                </c:pt>
                <c:pt idx="214">
                  <c:v>11.55</c:v>
                </c:pt>
              </c:numCache>
            </c:numRef>
          </c:val>
          <c:smooth val="0"/>
          <c:extLst>
            <c:ext xmlns:c16="http://schemas.microsoft.com/office/drawing/2014/chart" uri="{C3380CC4-5D6E-409C-BE32-E72D297353CC}">
              <c16:uniqueId val="{00000000-0A4B-4B57-8E00-D9A1BDDAC98F}"/>
            </c:ext>
          </c:extLst>
        </c:ser>
        <c:ser>
          <c:idx val="7"/>
          <c:order val="1"/>
          <c:tx>
            <c:strRef>
              <c:f>'Sud-Est_I'!$B$16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9.8175000000000008</c:v>
                </c:pt>
                <c:pt idx="214">
                  <c:v>0</c:v>
                </c:pt>
              </c:numCache>
            </c:numRef>
          </c:val>
          <c:smooth val="0"/>
          <c:extLst>
            <c:ext xmlns:c16="http://schemas.microsoft.com/office/drawing/2014/chart" uri="{C3380CC4-5D6E-409C-BE32-E72D297353CC}">
              <c16:uniqueId val="{00000001-0A4B-4B57-8E00-D9A1BDDAC98F}"/>
            </c:ext>
          </c:extLst>
        </c:ser>
        <c:ser>
          <c:idx val="0"/>
          <c:order val="2"/>
          <c:tx>
            <c:v>Maintenance Storengy</c:v>
          </c:tx>
          <c:marker>
            <c:symbol val="none"/>
          </c:marker>
          <c:val>
            <c:numRef>
              <c:f>'Sud-Est_I'!$F$17:$F$231</c:f>
              <c:numCache>
                <c:formatCode>_-* #\ ##0.0\ _€_-;\-* #\ ##0.0\ _€_-;_-* "-"??\ _€_-;_-@_-</c:formatCode>
                <c:ptCount val="215"/>
                <c:pt idx="0">
                  <c:v>9.240000000000001E-2</c:v>
                </c:pt>
                <c:pt idx="1">
                  <c:v>0.18455360000000004</c:v>
                </c:pt>
                <c:pt idx="2">
                  <c:v>0.22131672640000005</c:v>
                </c:pt>
                <c:pt idx="3">
                  <c:v>0.31312659840000007</c:v>
                </c:pt>
                <c:pt idx="4">
                  <c:v>0.40469161040000007</c:v>
                </c:pt>
                <c:pt idx="5">
                  <c:v>0.49601237840000006</c:v>
                </c:pt>
                <c:pt idx="6">
                  <c:v>0.58708982640000007</c:v>
                </c:pt>
                <c:pt idx="7">
                  <c:v>0.65975737520000011</c:v>
                </c:pt>
                <c:pt idx="8">
                  <c:v>0.7322699384000001</c:v>
                </c:pt>
                <c:pt idx="9">
                  <c:v>0.7503593944000001</c:v>
                </c:pt>
                <c:pt idx="10">
                  <c:v>0.82267853360000009</c:v>
                </c:pt>
                <c:pt idx="11">
                  <c:v>0.89484342640000003</c:v>
                </c:pt>
                <c:pt idx="12">
                  <c:v>0.98485704239999994</c:v>
                </c:pt>
                <c:pt idx="13">
                  <c:v>1.0746307263999999</c:v>
                </c:pt>
                <c:pt idx="14">
                  <c:v>1.1641650943999999</c:v>
                </c:pt>
                <c:pt idx="15">
                  <c:v>1.2534607623999998</c:v>
                </c:pt>
                <c:pt idx="16">
                  <c:v>1.2890837959999999</c:v>
                </c:pt>
                <c:pt idx="17">
                  <c:v>1.3780462079999998</c:v>
                </c:pt>
                <c:pt idx="18">
                  <c:v>1.4667714599999997</c:v>
                </c:pt>
                <c:pt idx="19">
                  <c:v>1.5552601679999998</c:v>
                </c:pt>
                <c:pt idx="20">
                  <c:v>1.6435129479999999</c:v>
                </c:pt>
                <c:pt idx="21">
                  <c:v>1.7315301080000001</c:v>
                </c:pt>
                <c:pt idx="22">
                  <c:v>1.8193125720000001</c:v>
                </c:pt>
                <c:pt idx="23">
                  <c:v>1.9068609560000001</c:v>
                </c:pt>
                <c:pt idx="24">
                  <c:v>1.9941758760000001</c:v>
                </c:pt>
                <c:pt idx="25">
                  <c:v>2.0812579480000002</c:v>
                </c:pt>
                <c:pt idx="26">
                  <c:v>2.1681077880000004</c:v>
                </c:pt>
                <c:pt idx="27">
                  <c:v>2.2547263200000005</c:v>
                </c:pt>
                <c:pt idx="28">
                  <c:v>2.3411138520000008</c:v>
                </c:pt>
                <c:pt idx="29">
                  <c:v>2.4272710000000006</c:v>
                </c:pt>
                <c:pt idx="30">
                  <c:v>2.5131983800000008</c:v>
                </c:pt>
                <c:pt idx="31">
                  <c:v>2.5988966080000009</c:v>
                </c:pt>
                <c:pt idx="32">
                  <c:v>2.6843663000000011</c:v>
                </c:pt>
                <c:pt idx="33">
                  <c:v>2.7696080720000014</c:v>
                </c:pt>
                <c:pt idx="34">
                  <c:v>2.8546225400000016</c:v>
                </c:pt>
                <c:pt idx="35">
                  <c:v>2.9394103200000017</c:v>
                </c:pt>
                <c:pt idx="36">
                  <c:v>3.023972028000002</c:v>
                </c:pt>
                <c:pt idx="37">
                  <c:v>3.1083079720000022</c:v>
                </c:pt>
                <c:pt idx="38">
                  <c:v>3.1924190760000024</c:v>
                </c:pt>
                <c:pt idx="39">
                  <c:v>3.2763059560000025</c:v>
                </c:pt>
                <c:pt idx="40">
                  <c:v>3.3599692280000024</c:v>
                </c:pt>
                <c:pt idx="41">
                  <c:v>3.4434092000000023</c:v>
                </c:pt>
                <c:pt idx="42">
                  <c:v>3.5266267960000022</c:v>
                </c:pt>
                <c:pt idx="43">
                  <c:v>3.6096223240000023</c:v>
                </c:pt>
                <c:pt idx="44">
                  <c:v>3.6923967080000022</c:v>
                </c:pt>
                <c:pt idx="45">
                  <c:v>3.7749502560000021</c:v>
                </c:pt>
                <c:pt idx="46">
                  <c:v>3.8572835840000024</c:v>
                </c:pt>
                <c:pt idx="47">
                  <c:v>3.9393976160000026</c:v>
                </c:pt>
                <c:pt idx="48">
                  <c:v>4.021292660000003</c:v>
                </c:pt>
                <c:pt idx="49">
                  <c:v>4.1029693320000034</c:v>
                </c:pt>
                <c:pt idx="50">
                  <c:v>4.1844279400000035</c:v>
                </c:pt>
                <c:pt idx="51">
                  <c:v>4.2656694080000035</c:v>
                </c:pt>
                <c:pt idx="52">
                  <c:v>4.3466943520000036</c:v>
                </c:pt>
                <c:pt idx="53">
                  <c:v>4.4275030800000037</c:v>
                </c:pt>
                <c:pt idx="54">
                  <c:v>4.5080965160000037</c:v>
                </c:pt>
                <c:pt idx="55">
                  <c:v>4.5884749680000034</c:v>
                </c:pt>
                <c:pt idx="56">
                  <c:v>4.6686390520000032</c:v>
                </c:pt>
                <c:pt idx="57">
                  <c:v>4.7485893840000033</c:v>
                </c:pt>
                <c:pt idx="58">
                  <c:v>4.8283265800000033</c:v>
                </c:pt>
                <c:pt idx="59">
                  <c:v>4.9078509480000037</c:v>
                </c:pt>
                <c:pt idx="60">
                  <c:v>4.9871634120000037</c:v>
                </c:pt>
                <c:pt idx="61">
                  <c:v>5.066264280000004</c:v>
                </c:pt>
                <c:pt idx="62">
                  <c:v>5.1451541680000039</c:v>
                </c:pt>
                <c:pt idx="63">
                  <c:v>5.2238336920000039</c:v>
                </c:pt>
                <c:pt idx="64">
                  <c:v>5.3022332440000044</c:v>
                </c:pt>
                <c:pt idx="65">
                  <c:v>5.3802145320000045</c:v>
                </c:pt>
                <c:pt idx="66">
                  <c:v>5.4577800200000048</c:v>
                </c:pt>
                <c:pt idx="67">
                  <c:v>5.5349315560000045</c:v>
                </c:pt>
                <c:pt idx="68">
                  <c:v>5.6116722200000044</c:v>
                </c:pt>
                <c:pt idx="69">
                  <c:v>5.6880032440000043</c:v>
                </c:pt>
                <c:pt idx="70">
                  <c:v>5.7525385148000048</c:v>
                </c:pt>
                <c:pt idx="71">
                  <c:v>5.8167810932000048</c:v>
                </c:pt>
                <c:pt idx="72">
                  <c:v>5.8807325500000047</c:v>
                </c:pt>
                <c:pt idx="73">
                  <c:v>5.9443944560000048</c:v>
                </c:pt>
                <c:pt idx="74">
                  <c:v>6.0077673348000049</c:v>
                </c:pt>
                <c:pt idx="75">
                  <c:v>6.0819860948000048</c:v>
                </c:pt>
                <c:pt idx="76">
                  <c:v>6.1558087668000052</c:v>
                </c:pt>
                <c:pt idx="77">
                  <c:v>6.2182234576000051</c:v>
                </c:pt>
                <c:pt idx="78">
                  <c:v>6.2803554044000052</c:v>
                </c:pt>
                <c:pt idx="79">
                  <c:v>6.3422056544000052</c:v>
                </c:pt>
                <c:pt idx="80">
                  <c:v>6.4037752548000055</c:v>
                </c:pt>
                <c:pt idx="81">
                  <c:v>6.4650657764000057</c:v>
                </c:pt>
                <c:pt idx="82">
                  <c:v>6.5368451764000062</c:v>
                </c:pt>
                <c:pt idx="83">
                  <c:v>6.6082420404000066</c:v>
                </c:pt>
                <c:pt idx="84">
                  <c:v>6.6792582164000063</c:v>
                </c:pt>
                <c:pt idx="85">
                  <c:v>6.7498955524000062</c:v>
                </c:pt>
                <c:pt idx="86">
                  <c:v>6.8201558964000064</c:v>
                </c:pt>
                <c:pt idx="87">
                  <c:v>6.8900417124000066</c:v>
                </c:pt>
                <c:pt idx="88">
                  <c:v>6.9595548484000069</c:v>
                </c:pt>
                <c:pt idx="89">
                  <c:v>7.0286971524000066</c:v>
                </c:pt>
                <c:pt idx="90">
                  <c:v>7.0974704724000066</c:v>
                </c:pt>
                <c:pt idx="91">
                  <c:v>7.1658772724000066</c:v>
                </c:pt>
                <c:pt idx="92">
                  <c:v>7.2339194004000067</c:v>
                </c:pt>
                <c:pt idx="93">
                  <c:v>7.301598704400007</c:v>
                </c:pt>
                <c:pt idx="94">
                  <c:v>7.3689170324000068</c:v>
                </c:pt>
                <c:pt idx="95">
                  <c:v>7.4358762324000072</c:v>
                </c:pt>
                <c:pt idx="96">
                  <c:v>7.5024781524000073</c:v>
                </c:pt>
                <c:pt idx="97">
                  <c:v>7.5687246404000073</c:v>
                </c:pt>
                <c:pt idx="98">
                  <c:v>7.6346181604000076</c:v>
                </c:pt>
                <c:pt idx="99">
                  <c:v>7.6477265172000077</c:v>
                </c:pt>
                <c:pt idx="100">
                  <c:v>7.6608209524000079</c:v>
                </c:pt>
                <c:pt idx="101">
                  <c:v>7.7262235204000076</c:v>
                </c:pt>
                <c:pt idx="102">
                  <c:v>7.7912768164000079</c:v>
                </c:pt>
                <c:pt idx="103">
                  <c:v>7.8559833044000076</c:v>
                </c:pt>
                <c:pt idx="104">
                  <c:v>7.9203448324000076</c:v>
                </c:pt>
                <c:pt idx="105">
                  <c:v>7.9843632484000073</c:v>
                </c:pt>
                <c:pt idx="106">
                  <c:v>8.0480397844000073</c:v>
                </c:pt>
                <c:pt idx="107">
                  <c:v>8.1113769044000072</c:v>
                </c:pt>
                <c:pt idx="108">
                  <c:v>8.1743764564000081</c:v>
                </c:pt>
                <c:pt idx="109">
                  <c:v>8.2370396724000088</c:v>
                </c:pt>
                <c:pt idx="110">
                  <c:v>8.2993690164000089</c:v>
                </c:pt>
                <c:pt idx="111">
                  <c:v>8.3613657204000091</c:v>
                </c:pt>
                <c:pt idx="112">
                  <c:v>8.4230316324000096</c:v>
                </c:pt>
                <c:pt idx="113">
                  <c:v>8.4843686004000105</c:v>
                </c:pt>
                <c:pt idx="114">
                  <c:v>8.5453784724000101</c:v>
                </c:pt>
                <c:pt idx="115">
                  <c:v>8.6060630964000104</c:v>
                </c:pt>
                <c:pt idx="116">
                  <c:v>8.6664243204000098</c:v>
                </c:pt>
                <c:pt idx="117">
                  <c:v>8.7264633764000106</c:v>
                </c:pt>
                <c:pt idx="118">
                  <c:v>8.7861821124000112</c:v>
                </c:pt>
                <c:pt idx="119">
                  <c:v>8.8337023236000114</c:v>
                </c:pt>
                <c:pt idx="120">
                  <c:v>8.878062639600012</c:v>
                </c:pt>
                <c:pt idx="121">
                  <c:v>8.9222455476000118</c:v>
                </c:pt>
                <c:pt idx="122">
                  <c:v>8.9662515096000117</c:v>
                </c:pt>
                <c:pt idx="123">
                  <c:v>9.0100814496000119</c:v>
                </c:pt>
                <c:pt idx="124">
                  <c:v>9.0537362916000124</c:v>
                </c:pt>
                <c:pt idx="125">
                  <c:v>9.0972164976000123</c:v>
                </c:pt>
                <c:pt idx="126">
                  <c:v>9.1405225296000125</c:v>
                </c:pt>
                <c:pt idx="127">
                  <c:v>9.1836553116000132</c:v>
                </c:pt>
                <c:pt idx="128">
                  <c:v>9.2266157676000127</c:v>
                </c:pt>
                <c:pt idx="129">
                  <c:v>9.2694043596000135</c:v>
                </c:pt>
                <c:pt idx="130">
                  <c:v>9.3120215496000132</c:v>
                </c:pt>
                <c:pt idx="131">
                  <c:v>9.3544682616000134</c:v>
                </c:pt>
                <c:pt idx="132">
                  <c:v>9.3967454196000126</c:v>
                </c:pt>
                <c:pt idx="133">
                  <c:v>9.4388534856000135</c:v>
                </c:pt>
                <c:pt idx="134">
                  <c:v>9.4807929216000133</c:v>
                </c:pt>
                <c:pt idx="135">
                  <c:v>9.522564651600014</c:v>
                </c:pt>
                <c:pt idx="136">
                  <c:v>9.5641695996000138</c:v>
                </c:pt>
                <c:pt idx="137">
                  <c:v>9.6056077656000145</c:v>
                </c:pt>
                <c:pt idx="138">
                  <c:v>9.6468805356000153</c:v>
                </c:pt>
                <c:pt idx="139">
                  <c:v>9.6879879096000145</c:v>
                </c:pt>
                <c:pt idx="140">
                  <c:v>9.7289308116000139</c:v>
                </c:pt>
                <c:pt idx="141">
                  <c:v>9.7697101656000136</c:v>
                </c:pt>
                <c:pt idx="142">
                  <c:v>9.8103264336000144</c:v>
                </c:pt>
                <c:pt idx="143">
                  <c:v>9.8507800776000138</c:v>
                </c:pt>
                <c:pt idx="144">
                  <c:v>9.8910720216000136</c:v>
                </c:pt>
                <c:pt idx="145">
                  <c:v>9.931202727600013</c:v>
                </c:pt>
                <c:pt idx="146">
                  <c:v>9.9711731196000137</c:v>
                </c:pt>
                <c:pt idx="147">
                  <c:v>10.010983197600014</c:v>
                </c:pt>
                <c:pt idx="148">
                  <c:v>10.050634347600013</c:v>
                </c:pt>
                <c:pt idx="149">
                  <c:v>10.090127031600014</c:v>
                </c:pt>
                <c:pt idx="150">
                  <c:v>10.129461711600014</c:v>
                </c:pt>
                <c:pt idx="151">
                  <c:v>10.168638849600013</c:v>
                </c:pt>
                <c:pt idx="152">
                  <c:v>10.207659369600012</c:v>
                </c:pt>
                <c:pt idx="153">
                  <c:v>10.228387030400013</c:v>
                </c:pt>
                <c:pt idx="154">
                  <c:v>10.249070585600013</c:v>
                </c:pt>
                <c:pt idx="155">
                  <c:v>10.269709788800013</c:v>
                </c:pt>
                <c:pt idx="156">
                  <c:v>10.290305132800013</c:v>
                </c:pt>
                <c:pt idx="157">
                  <c:v>10.310856371200012</c:v>
                </c:pt>
                <c:pt idx="158">
                  <c:v>10.331363996800013</c:v>
                </c:pt>
                <c:pt idx="159">
                  <c:v>10.351827763200014</c:v>
                </c:pt>
                <c:pt idx="160">
                  <c:v>10.372247916800013</c:v>
                </c:pt>
                <c:pt idx="161">
                  <c:v>10.372247916800013</c:v>
                </c:pt>
                <c:pt idx="162">
                  <c:v>10.372247916800013</c:v>
                </c:pt>
                <c:pt idx="163">
                  <c:v>10.372247916800013</c:v>
                </c:pt>
                <c:pt idx="164">
                  <c:v>10.372247916800013</c:v>
                </c:pt>
                <c:pt idx="165">
                  <c:v>10.372247916800013</c:v>
                </c:pt>
                <c:pt idx="166">
                  <c:v>10.423189268800014</c:v>
                </c:pt>
                <c:pt idx="167">
                  <c:v>10.472881988800014</c:v>
                </c:pt>
                <c:pt idx="168">
                  <c:v>10.520588108800014</c:v>
                </c:pt>
                <c:pt idx="169">
                  <c:v>10.566386168800014</c:v>
                </c:pt>
                <c:pt idx="170">
                  <c:v>10.610350088800013</c:v>
                </c:pt>
                <c:pt idx="171">
                  <c:v>10.652553788800013</c:v>
                </c:pt>
                <c:pt idx="172">
                  <c:v>10.693071188800014</c:v>
                </c:pt>
                <c:pt idx="173">
                  <c:v>10.731966968800014</c:v>
                </c:pt>
                <c:pt idx="174">
                  <c:v>10.769310428800015</c:v>
                </c:pt>
                <c:pt idx="175">
                  <c:v>10.805157008800014</c:v>
                </c:pt>
                <c:pt idx="176">
                  <c:v>10.839571388800014</c:v>
                </c:pt>
                <c:pt idx="177">
                  <c:v>10.872609008800014</c:v>
                </c:pt>
                <c:pt idx="178">
                  <c:v>10.904325308800013</c:v>
                </c:pt>
                <c:pt idx="179">
                  <c:v>10.934771108800014</c:v>
                </c:pt>
                <c:pt idx="180">
                  <c:v>10.964001848800015</c:v>
                </c:pt>
                <c:pt idx="181">
                  <c:v>10.992063728800014</c:v>
                </c:pt>
                <c:pt idx="182">
                  <c:v>11.014114804000014</c:v>
                </c:pt>
                <c:pt idx="183">
                  <c:v>11.036024692000014</c:v>
                </c:pt>
                <c:pt idx="184">
                  <c:v>11.057794132000014</c:v>
                </c:pt>
                <c:pt idx="185">
                  <c:v>11.079424602400014</c:v>
                </c:pt>
                <c:pt idx="186">
                  <c:v>11.100916103200014</c:v>
                </c:pt>
                <c:pt idx="187">
                  <c:v>11.122270112800013</c:v>
                </c:pt>
                <c:pt idx="188">
                  <c:v>11.143487370400013</c:v>
                </c:pt>
                <c:pt idx="189">
                  <c:v>11.164569354400014</c:v>
                </c:pt>
                <c:pt idx="190">
                  <c:v>11.185516064800014</c:v>
                </c:pt>
                <c:pt idx="191">
                  <c:v>11.206328980000015</c:v>
                </c:pt>
                <c:pt idx="192">
                  <c:v>11.227008839200014</c:v>
                </c:pt>
                <c:pt idx="193">
                  <c:v>11.247555642400014</c:v>
                </c:pt>
                <c:pt idx="194">
                  <c:v>11.267971607200014</c:v>
                </c:pt>
                <c:pt idx="195">
                  <c:v>11.288256733600013</c:v>
                </c:pt>
                <c:pt idx="196">
                  <c:v>11.308411760800013</c:v>
                </c:pt>
                <c:pt idx="197">
                  <c:v>11.328438167200012</c:v>
                </c:pt>
                <c:pt idx="198">
                  <c:v>11.348335952800012</c:v>
                </c:pt>
                <c:pt idx="199">
                  <c:v>11.368106596000011</c:v>
                </c:pt>
                <c:pt idx="200">
                  <c:v>11.387750836000011</c:v>
                </c:pt>
                <c:pt idx="201">
                  <c:v>11.40726941200001</c:v>
                </c:pt>
                <c:pt idx="202">
                  <c:v>11.42666306320001</c:v>
                </c:pt>
                <c:pt idx="203">
                  <c:v>11.438706479200009</c:v>
                </c:pt>
                <c:pt idx="204">
                  <c:v>11.45070184720001</c:v>
                </c:pt>
                <c:pt idx="205">
                  <c:v>11.462649167200011</c:v>
                </c:pt>
                <c:pt idx="206">
                  <c:v>11.474548439200012</c:v>
                </c:pt>
                <c:pt idx="207">
                  <c:v>11.486400125200012</c:v>
                </c:pt>
                <c:pt idx="208">
                  <c:v>11.498204687200012</c:v>
                </c:pt>
                <c:pt idx="209">
                  <c:v>11.509961663200011</c:v>
                </c:pt>
                <c:pt idx="210">
                  <c:v>11.521671977200011</c:v>
                </c:pt>
                <c:pt idx="211">
                  <c:v>11.533335167200011</c:v>
                </c:pt>
                <c:pt idx="212">
                  <c:v>11.544951695200011</c:v>
                </c:pt>
                <c:pt idx="213">
                  <c:v>11.55</c:v>
                </c:pt>
                <c:pt idx="214">
                  <c:v>11.55</c:v>
                </c:pt>
              </c:numCache>
            </c:numRef>
          </c:val>
          <c:smooth val="0"/>
          <c:extLst>
            <c:ext xmlns:c16="http://schemas.microsoft.com/office/drawing/2014/chart" uri="{C3380CC4-5D6E-409C-BE32-E72D297353CC}">
              <c16:uniqueId val="{00000002-0A4B-4B57-8E00-D9A1BDDAC98F}"/>
            </c:ext>
          </c:extLst>
        </c:ser>
        <c:ser>
          <c:idx val="2"/>
          <c:order val="3"/>
          <c:tx>
            <c:v>Maintenance Storengy + GRTgaz Most Probable</c:v>
          </c:tx>
          <c:marker>
            <c:symbol val="none"/>
          </c:marker>
          <c:val>
            <c:numRef>
              <c:f>'Sud-Est_I'!$L$17:$L$231</c:f>
              <c:numCache>
                <c:formatCode>_-* #\ ##0.0\ _€_-;\-* #\ ##0.0\ _€_-;_-* "-"??\ _€_-;_-@_-</c:formatCode>
                <c:ptCount val="215"/>
                <c:pt idx="0">
                  <c:v>9.240000000000001E-2</c:v>
                </c:pt>
                <c:pt idx="1">
                  <c:v>0.18455360000000004</c:v>
                </c:pt>
                <c:pt idx="2">
                  <c:v>0.22131672640000005</c:v>
                </c:pt>
                <c:pt idx="3">
                  <c:v>0.31312659840000007</c:v>
                </c:pt>
                <c:pt idx="4">
                  <c:v>0.40469161040000007</c:v>
                </c:pt>
                <c:pt idx="5">
                  <c:v>0.49601237840000006</c:v>
                </c:pt>
                <c:pt idx="6">
                  <c:v>0.58708982640000007</c:v>
                </c:pt>
                <c:pt idx="7">
                  <c:v>0.65975737520000011</c:v>
                </c:pt>
                <c:pt idx="8">
                  <c:v>0.7322699384000001</c:v>
                </c:pt>
                <c:pt idx="9">
                  <c:v>0.7503593944000001</c:v>
                </c:pt>
                <c:pt idx="10">
                  <c:v>0.82267853360000009</c:v>
                </c:pt>
                <c:pt idx="11">
                  <c:v>0.89484342640000003</c:v>
                </c:pt>
                <c:pt idx="12">
                  <c:v>0.98485704239999994</c:v>
                </c:pt>
                <c:pt idx="13">
                  <c:v>1.0746307263999999</c:v>
                </c:pt>
                <c:pt idx="14">
                  <c:v>1.1641650943999999</c:v>
                </c:pt>
                <c:pt idx="15">
                  <c:v>1.2534607623999998</c:v>
                </c:pt>
                <c:pt idx="16">
                  <c:v>1.2890837959999999</c:v>
                </c:pt>
                <c:pt idx="17">
                  <c:v>1.3780462079999998</c:v>
                </c:pt>
                <c:pt idx="18">
                  <c:v>1.4667714599999997</c:v>
                </c:pt>
                <c:pt idx="19">
                  <c:v>1.5552601679999998</c:v>
                </c:pt>
                <c:pt idx="20">
                  <c:v>1.6435129479999999</c:v>
                </c:pt>
                <c:pt idx="21">
                  <c:v>1.7315301080000001</c:v>
                </c:pt>
                <c:pt idx="22">
                  <c:v>1.8193125720000001</c:v>
                </c:pt>
                <c:pt idx="23">
                  <c:v>1.9068609560000001</c:v>
                </c:pt>
                <c:pt idx="24">
                  <c:v>1.9941758760000001</c:v>
                </c:pt>
                <c:pt idx="25">
                  <c:v>2.0812579480000002</c:v>
                </c:pt>
                <c:pt idx="26">
                  <c:v>2.1681077880000004</c:v>
                </c:pt>
                <c:pt idx="27">
                  <c:v>2.2547263200000005</c:v>
                </c:pt>
                <c:pt idx="28">
                  <c:v>2.3411138520000008</c:v>
                </c:pt>
                <c:pt idx="29">
                  <c:v>2.4272710000000006</c:v>
                </c:pt>
                <c:pt idx="30">
                  <c:v>2.5131983800000008</c:v>
                </c:pt>
                <c:pt idx="31">
                  <c:v>2.5988966080000009</c:v>
                </c:pt>
                <c:pt idx="32">
                  <c:v>2.6843663000000011</c:v>
                </c:pt>
                <c:pt idx="33">
                  <c:v>2.7696080720000014</c:v>
                </c:pt>
                <c:pt idx="34">
                  <c:v>2.8546225400000016</c:v>
                </c:pt>
                <c:pt idx="35">
                  <c:v>2.9394103200000017</c:v>
                </c:pt>
                <c:pt idx="36">
                  <c:v>3.023972028000002</c:v>
                </c:pt>
                <c:pt idx="37">
                  <c:v>3.1083079720000022</c:v>
                </c:pt>
                <c:pt idx="38">
                  <c:v>3.1924190760000024</c:v>
                </c:pt>
                <c:pt idx="39">
                  <c:v>3.2763059560000025</c:v>
                </c:pt>
                <c:pt idx="40">
                  <c:v>3.3599692280000024</c:v>
                </c:pt>
                <c:pt idx="41">
                  <c:v>3.4434092000000023</c:v>
                </c:pt>
                <c:pt idx="42">
                  <c:v>3.5266267960000022</c:v>
                </c:pt>
                <c:pt idx="43">
                  <c:v>3.6096223240000023</c:v>
                </c:pt>
                <c:pt idx="44">
                  <c:v>3.6923967080000022</c:v>
                </c:pt>
                <c:pt idx="45">
                  <c:v>3.7749502560000021</c:v>
                </c:pt>
                <c:pt idx="46">
                  <c:v>3.8572835840000024</c:v>
                </c:pt>
                <c:pt idx="47">
                  <c:v>3.9393976160000026</c:v>
                </c:pt>
                <c:pt idx="48">
                  <c:v>4.021292660000003</c:v>
                </c:pt>
                <c:pt idx="49">
                  <c:v>4.1029693320000034</c:v>
                </c:pt>
                <c:pt idx="50">
                  <c:v>4.1844279400000035</c:v>
                </c:pt>
                <c:pt idx="51">
                  <c:v>4.2656694080000035</c:v>
                </c:pt>
                <c:pt idx="52">
                  <c:v>4.3466943520000036</c:v>
                </c:pt>
                <c:pt idx="53">
                  <c:v>4.4275030800000037</c:v>
                </c:pt>
                <c:pt idx="54">
                  <c:v>4.5080965160000037</c:v>
                </c:pt>
                <c:pt idx="55">
                  <c:v>4.5884749680000034</c:v>
                </c:pt>
                <c:pt idx="56">
                  <c:v>4.6686390520000032</c:v>
                </c:pt>
                <c:pt idx="57">
                  <c:v>4.7485893840000033</c:v>
                </c:pt>
                <c:pt idx="58">
                  <c:v>4.8283265800000033</c:v>
                </c:pt>
                <c:pt idx="59">
                  <c:v>4.9078509480000037</c:v>
                </c:pt>
                <c:pt idx="60">
                  <c:v>4.9871634120000037</c:v>
                </c:pt>
                <c:pt idx="61">
                  <c:v>5.066264280000004</c:v>
                </c:pt>
                <c:pt idx="62">
                  <c:v>5.1451541680000039</c:v>
                </c:pt>
                <c:pt idx="63">
                  <c:v>5.2238336920000039</c:v>
                </c:pt>
                <c:pt idx="64">
                  <c:v>5.3022332440000044</c:v>
                </c:pt>
                <c:pt idx="65">
                  <c:v>5.3802145320000045</c:v>
                </c:pt>
                <c:pt idx="66">
                  <c:v>5.4577800200000048</c:v>
                </c:pt>
                <c:pt idx="67">
                  <c:v>5.5349315560000045</c:v>
                </c:pt>
                <c:pt idx="68">
                  <c:v>5.6116722200000044</c:v>
                </c:pt>
                <c:pt idx="69">
                  <c:v>5.6880032440000043</c:v>
                </c:pt>
                <c:pt idx="70">
                  <c:v>5.7525385148000048</c:v>
                </c:pt>
                <c:pt idx="71">
                  <c:v>5.8167810932000048</c:v>
                </c:pt>
                <c:pt idx="72">
                  <c:v>5.8807325500000047</c:v>
                </c:pt>
                <c:pt idx="73">
                  <c:v>5.9443944560000048</c:v>
                </c:pt>
                <c:pt idx="74">
                  <c:v>6.0077673348000049</c:v>
                </c:pt>
                <c:pt idx="75">
                  <c:v>6.0819860948000048</c:v>
                </c:pt>
                <c:pt idx="76">
                  <c:v>6.1558087668000052</c:v>
                </c:pt>
                <c:pt idx="77">
                  <c:v>6.2182234576000051</c:v>
                </c:pt>
                <c:pt idx="78">
                  <c:v>6.2803554044000052</c:v>
                </c:pt>
                <c:pt idx="79">
                  <c:v>6.3422056544000052</c:v>
                </c:pt>
                <c:pt idx="80">
                  <c:v>6.4037752548000055</c:v>
                </c:pt>
                <c:pt idx="81">
                  <c:v>6.4650657764000057</c:v>
                </c:pt>
                <c:pt idx="82">
                  <c:v>6.5368451764000062</c:v>
                </c:pt>
                <c:pt idx="83">
                  <c:v>6.6082420404000066</c:v>
                </c:pt>
                <c:pt idx="84">
                  <c:v>6.6792582164000063</c:v>
                </c:pt>
                <c:pt idx="85">
                  <c:v>6.7498955524000062</c:v>
                </c:pt>
                <c:pt idx="86">
                  <c:v>6.8201558964000064</c:v>
                </c:pt>
                <c:pt idx="87">
                  <c:v>6.8900417124000066</c:v>
                </c:pt>
                <c:pt idx="88">
                  <c:v>6.9595548484000069</c:v>
                </c:pt>
                <c:pt idx="89">
                  <c:v>7.0286971524000066</c:v>
                </c:pt>
                <c:pt idx="90">
                  <c:v>7.0974704724000066</c:v>
                </c:pt>
                <c:pt idx="91">
                  <c:v>7.1658772724000066</c:v>
                </c:pt>
                <c:pt idx="92">
                  <c:v>7.2339194004000067</c:v>
                </c:pt>
                <c:pt idx="93">
                  <c:v>7.301598704400007</c:v>
                </c:pt>
                <c:pt idx="94">
                  <c:v>7.3689170324000068</c:v>
                </c:pt>
                <c:pt idx="95">
                  <c:v>7.4358762324000072</c:v>
                </c:pt>
                <c:pt idx="96">
                  <c:v>7.5024781524000073</c:v>
                </c:pt>
                <c:pt idx="97">
                  <c:v>7.5687246404000073</c:v>
                </c:pt>
                <c:pt idx="98">
                  <c:v>7.6346181604000076</c:v>
                </c:pt>
                <c:pt idx="99">
                  <c:v>7.6477265172000077</c:v>
                </c:pt>
                <c:pt idx="100">
                  <c:v>7.6608209524000079</c:v>
                </c:pt>
                <c:pt idx="101">
                  <c:v>7.7262235204000076</c:v>
                </c:pt>
                <c:pt idx="102">
                  <c:v>7.7912768164000079</c:v>
                </c:pt>
                <c:pt idx="103">
                  <c:v>7.8559833044000076</c:v>
                </c:pt>
                <c:pt idx="104">
                  <c:v>7.9203448324000076</c:v>
                </c:pt>
                <c:pt idx="105">
                  <c:v>7.9843632484000073</c:v>
                </c:pt>
                <c:pt idx="106">
                  <c:v>8.0480397844000073</c:v>
                </c:pt>
                <c:pt idx="107">
                  <c:v>8.1113769044000072</c:v>
                </c:pt>
                <c:pt idx="108">
                  <c:v>8.1743764564000081</c:v>
                </c:pt>
                <c:pt idx="109">
                  <c:v>8.2370396724000088</c:v>
                </c:pt>
                <c:pt idx="110">
                  <c:v>8.2993690164000089</c:v>
                </c:pt>
                <c:pt idx="111">
                  <c:v>8.3613657204000091</c:v>
                </c:pt>
                <c:pt idx="112">
                  <c:v>8.4230316324000096</c:v>
                </c:pt>
                <c:pt idx="113">
                  <c:v>8.4843686004000105</c:v>
                </c:pt>
                <c:pt idx="114">
                  <c:v>8.5453784724000101</c:v>
                </c:pt>
                <c:pt idx="115">
                  <c:v>8.6060630964000104</c:v>
                </c:pt>
                <c:pt idx="116">
                  <c:v>8.6664243204000098</c:v>
                </c:pt>
                <c:pt idx="117">
                  <c:v>8.7264633764000106</c:v>
                </c:pt>
                <c:pt idx="118">
                  <c:v>8.7861821124000112</c:v>
                </c:pt>
                <c:pt idx="119">
                  <c:v>8.8262861124000107</c:v>
                </c:pt>
                <c:pt idx="120">
                  <c:v>8.8663901124000102</c:v>
                </c:pt>
                <c:pt idx="121">
                  <c:v>8.9064941124000097</c:v>
                </c:pt>
                <c:pt idx="122">
                  <c:v>8.9415851124000092</c:v>
                </c:pt>
                <c:pt idx="123">
                  <c:v>8.9766761124000087</c:v>
                </c:pt>
                <c:pt idx="124">
                  <c:v>9.0117671124000083</c:v>
                </c:pt>
                <c:pt idx="125">
                  <c:v>9.0468581124000078</c:v>
                </c:pt>
                <c:pt idx="126">
                  <c:v>9.0819491124000074</c:v>
                </c:pt>
                <c:pt idx="127">
                  <c:v>9.1170401124000069</c:v>
                </c:pt>
                <c:pt idx="128">
                  <c:v>9.1521311124000064</c:v>
                </c:pt>
                <c:pt idx="129">
                  <c:v>9.187222112400006</c:v>
                </c:pt>
                <c:pt idx="130">
                  <c:v>9.2223131124000055</c:v>
                </c:pt>
                <c:pt idx="131">
                  <c:v>9.257404112400005</c:v>
                </c:pt>
                <c:pt idx="132">
                  <c:v>9.2924951124000046</c:v>
                </c:pt>
                <c:pt idx="133">
                  <c:v>9.3275861124000041</c:v>
                </c:pt>
                <c:pt idx="134">
                  <c:v>9.3626771124000037</c:v>
                </c:pt>
                <c:pt idx="135">
                  <c:v>9.3977681124000032</c:v>
                </c:pt>
                <c:pt idx="136">
                  <c:v>9.4328591124000027</c:v>
                </c:pt>
                <c:pt idx="137">
                  <c:v>9.4679501124000023</c:v>
                </c:pt>
                <c:pt idx="138">
                  <c:v>9.5030411124000018</c:v>
                </c:pt>
                <c:pt idx="139">
                  <c:v>9.5381321124000014</c:v>
                </c:pt>
                <c:pt idx="140">
                  <c:v>9.5732231124000009</c:v>
                </c:pt>
                <c:pt idx="141">
                  <c:v>9.6083141124000004</c:v>
                </c:pt>
                <c:pt idx="142">
                  <c:v>9.6434051124</c:v>
                </c:pt>
                <c:pt idx="143">
                  <c:v>9.6784961123999995</c:v>
                </c:pt>
                <c:pt idx="144">
                  <c:v>9.7135871123999991</c:v>
                </c:pt>
                <c:pt idx="145">
                  <c:v>9.7486781123999986</c:v>
                </c:pt>
                <c:pt idx="146">
                  <c:v>9.7837691123999981</c:v>
                </c:pt>
                <c:pt idx="147">
                  <c:v>9.8188601123999977</c:v>
                </c:pt>
                <c:pt idx="148">
                  <c:v>9.8539511123999972</c:v>
                </c:pt>
                <c:pt idx="149">
                  <c:v>9.8890421123999968</c:v>
                </c:pt>
                <c:pt idx="150">
                  <c:v>9.9241331123999963</c:v>
                </c:pt>
                <c:pt idx="151">
                  <c:v>9.9592241123999958</c:v>
                </c:pt>
                <c:pt idx="152">
                  <c:v>9.9990822383999962</c:v>
                </c:pt>
                <c:pt idx="153">
                  <c:v>10.020254897599996</c:v>
                </c:pt>
                <c:pt idx="154">
                  <c:v>10.041382465599996</c:v>
                </c:pt>
                <c:pt idx="155">
                  <c:v>10.062464942399997</c:v>
                </c:pt>
                <c:pt idx="156">
                  <c:v>10.083502327999996</c:v>
                </c:pt>
                <c:pt idx="157">
                  <c:v>10.104494868799996</c:v>
                </c:pt>
                <c:pt idx="158">
                  <c:v>10.125442564799997</c:v>
                </c:pt>
                <c:pt idx="159">
                  <c:v>10.146345662399996</c:v>
                </c:pt>
                <c:pt idx="160">
                  <c:v>10.167204161599996</c:v>
                </c:pt>
                <c:pt idx="161">
                  <c:v>10.167204161599996</c:v>
                </c:pt>
                <c:pt idx="162">
                  <c:v>10.167204161599996</c:v>
                </c:pt>
                <c:pt idx="163">
                  <c:v>10.167204161599996</c:v>
                </c:pt>
                <c:pt idx="164">
                  <c:v>10.167204161599996</c:v>
                </c:pt>
                <c:pt idx="165">
                  <c:v>10.167204161599996</c:v>
                </c:pt>
                <c:pt idx="166">
                  <c:v>10.219238913599996</c:v>
                </c:pt>
                <c:pt idx="167">
                  <c:v>10.270996465599996</c:v>
                </c:pt>
                <c:pt idx="168">
                  <c:v>10.322478049599995</c:v>
                </c:pt>
                <c:pt idx="169">
                  <c:v>10.373684897599995</c:v>
                </c:pt>
                <c:pt idx="170">
                  <c:v>10.424618857599995</c:v>
                </c:pt>
                <c:pt idx="171">
                  <c:v>10.474256137599996</c:v>
                </c:pt>
                <c:pt idx="172">
                  <c:v>10.521906817599996</c:v>
                </c:pt>
                <c:pt idx="173">
                  <c:v>10.567649437599997</c:v>
                </c:pt>
                <c:pt idx="174">
                  <c:v>10.611562537599996</c:v>
                </c:pt>
                <c:pt idx="175">
                  <c:v>10.653720037599996</c:v>
                </c:pt>
                <c:pt idx="176">
                  <c:v>10.694191237599997</c:v>
                </c:pt>
                <c:pt idx="177">
                  <c:v>10.733045437599996</c:v>
                </c:pt>
                <c:pt idx="178">
                  <c:v>10.770342697599997</c:v>
                </c:pt>
                <c:pt idx="179">
                  <c:v>10.806147697599997</c:v>
                </c:pt>
                <c:pt idx="180">
                  <c:v>10.840520497599996</c:v>
                </c:pt>
                <c:pt idx="181">
                  <c:v>10.873521157599997</c:v>
                </c:pt>
                <c:pt idx="182">
                  <c:v>10.898864629599997</c:v>
                </c:pt>
                <c:pt idx="183">
                  <c:v>10.923398677599996</c:v>
                </c:pt>
                <c:pt idx="184">
                  <c:v>10.947145477599996</c:v>
                </c:pt>
                <c:pt idx="185">
                  <c:v>10.970134597599996</c:v>
                </c:pt>
                <c:pt idx="186">
                  <c:v>10.992384517599996</c:v>
                </c:pt>
                <c:pt idx="187">
                  <c:v>11.014433375199996</c:v>
                </c:pt>
                <c:pt idx="188">
                  <c:v>11.036341045599995</c:v>
                </c:pt>
                <c:pt idx="189">
                  <c:v>11.058108267999994</c:v>
                </c:pt>
                <c:pt idx="190">
                  <c:v>11.079736520799994</c:v>
                </c:pt>
                <c:pt idx="191">
                  <c:v>11.101226543199994</c:v>
                </c:pt>
                <c:pt idx="192">
                  <c:v>11.122578335199995</c:v>
                </c:pt>
                <c:pt idx="193">
                  <c:v>11.143794114399995</c:v>
                </c:pt>
                <c:pt idx="194">
                  <c:v>11.164873880799995</c:v>
                </c:pt>
                <c:pt idx="195">
                  <c:v>11.185818373599995</c:v>
                </c:pt>
                <c:pt idx="196">
                  <c:v>11.206629071199995</c:v>
                </c:pt>
                <c:pt idx="197">
                  <c:v>11.227306712799995</c:v>
                </c:pt>
                <c:pt idx="198">
                  <c:v>11.247852037599996</c:v>
                </c:pt>
                <c:pt idx="199">
                  <c:v>11.268265784799995</c:v>
                </c:pt>
                <c:pt idx="200">
                  <c:v>11.288548693599996</c:v>
                </c:pt>
                <c:pt idx="201">
                  <c:v>11.308702242399995</c:v>
                </c:pt>
                <c:pt idx="202">
                  <c:v>11.328726431199996</c:v>
                </c:pt>
                <c:pt idx="203">
                  <c:v>11.341161623199996</c:v>
                </c:pt>
                <c:pt idx="204">
                  <c:v>11.353546919199996</c:v>
                </c:pt>
                <c:pt idx="205">
                  <c:v>11.365882781199996</c:v>
                </c:pt>
                <c:pt idx="206">
                  <c:v>11.378169209199996</c:v>
                </c:pt>
                <c:pt idx="207">
                  <c:v>11.390406665199995</c:v>
                </c:pt>
                <c:pt idx="208">
                  <c:v>11.402595149199994</c:v>
                </c:pt>
                <c:pt idx="209">
                  <c:v>11.414734661199994</c:v>
                </c:pt>
                <c:pt idx="210">
                  <c:v>11.426825663199994</c:v>
                </c:pt>
                <c:pt idx="211">
                  <c:v>11.438868155199994</c:v>
                </c:pt>
                <c:pt idx="212">
                  <c:v>11.450862599199995</c:v>
                </c:pt>
                <c:pt idx="213">
                  <c:v>11.462808995199996</c:v>
                </c:pt>
                <c:pt idx="214">
                  <c:v>11.472328043199996</c:v>
                </c:pt>
              </c:numCache>
            </c:numRef>
          </c:val>
          <c:smooth val="0"/>
          <c:extLst>
            <c:ext xmlns:c16="http://schemas.microsoft.com/office/drawing/2014/chart" uri="{C3380CC4-5D6E-409C-BE32-E72D297353CC}">
              <c16:uniqueId val="{00000004-0A4B-4B57-8E00-D9A1BDDAC98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3376593555444672"/>
          <c:w val="0.14985478080066544"/>
          <c:h val="0.560638517479941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1952789073893152"/>
          <c:w val="0.67695787605528712"/>
          <c:h val="0.80718713802423936"/>
        </c:manualLayout>
      </c:layout>
      <c:lineChart>
        <c:grouping val="standard"/>
        <c:varyColors val="0"/>
        <c:ser>
          <c:idx val="6"/>
          <c:order val="0"/>
          <c:tx>
            <c:strRef>
              <c:f>'Sud-Est_W'!$D$16</c:f>
              <c:strCache>
                <c:ptCount val="1"/>
                <c:pt idx="0">
                  <c:v>Maximum stock level (TWh)</c:v>
                </c:pt>
              </c:strCache>
            </c:strRef>
          </c:tx>
          <c:spPr>
            <a:ln w="25400">
              <a:solidFill>
                <a:srgbClr val="FFC000"/>
              </a:solidFill>
            </a:ln>
          </c:spPr>
          <c:marker>
            <c:symbol val="none"/>
          </c:marker>
          <c:cat>
            <c:numRef>
              <c:f>'Sud-Est_W'!$A$17:$A$231</c:f>
              <c:numCache>
                <c:formatCode>m/d/yyyy</c:formatCode>
                <c:ptCount val="215"/>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'Sud-Est_W'!$D$17:$D$231</c:f>
              <c:numCache>
                <c:formatCode>0.00</c:formatCode>
                <c:ptCount val="215"/>
                <c:pt idx="0">
                  <c:v>11.55</c:v>
                </c:pt>
                <c:pt idx="1">
                  <c:v>11.55</c:v>
                </c:pt>
                <c:pt idx="2">
                  <c:v>11.55</c:v>
                </c:pt>
                <c:pt idx="3">
                  <c:v>11.55</c:v>
                </c:pt>
                <c:pt idx="4">
                  <c:v>11.55</c:v>
                </c:pt>
                <c:pt idx="5">
                  <c:v>11.55</c:v>
                </c:pt>
                <c:pt idx="6">
                  <c:v>11.55</c:v>
                </c:pt>
                <c:pt idx="7">
                  <c:v>11.55</c:v>
                </c:pt>
                <c:pt idx="8">
                  <c:v>11.55</c:v>
                </c:pt>
                <c:pt idx="9">
                  <c:v>11.55</c:v>
                </c:pt>
                <c:pt idx="10">
                  <c:v>11.55</c:v>
                </c:pt>
                <c:pt idx="11">
                  <c:v>11.55</c:v>
                </c:pt>
                <c:pt idx="12">
                  <c:v>11.55</c:v>
                </c:pt>
                <c:pt idx="13">
                  <c:v>11.55</c:v>
                </c:pt>
                <c:pt idx="14">
                  <c:v>11.55</c:v>
                </c:pt>
                <c:pt idx="15">
                  <c:v>11.55</c:v>
                </c:pt>
                <c:pt idx="16">
                  <c:v>11.55</c:v>
                </c:pt>
                <c:pt idx="17">
                  <c:v>11.55</c:v>
                </c:pt>
                <c:pt idx="18">
                  <c:v>11.55</c:v>
                </c:pt>
                <c:pt idx="19">
                  <c:v>11.55</c:v>
                </c:pt>
                <c:pt idx="20">
                  <c:v>11.55</c:v>
                </c:pt>
                <c:pt idx="21">
                  <c:v>11.55</c:v>
                </c:pt>
                <c:pt idx="22">
                  <c:v>11.55</c:v>
                </c:pt>
                <c:pt idx="23">
                  <c:v>11.55</c:v>
                </c:pt>
                <c:pt idx="24">
                  <c:v>11.55</c:v>
                </c:pt>
                <c:pt idx="25">
                  <c:v>11.55</c:v>
                </c:pt>
                <c:pt idx="26">
                  <c:v>11.55</c:v>
                </c:pt>
                <c:pt idx="27">
                  <c:v>11.55</c:v>
                </c:pt>
                <c:pt idx="28">
                  <c:v>11.55</c:v>
                </c:pt>
                <c:pt idx="29">
                  <c:v>11.55</c:v>
                </c:pt>
                <c:pt idx="30">
                  <c:v>11.55</c:v>
                </c:pt>
                <c:pt idx="31">
                  <c:v>11.55</c:v>
                </c:pt>
                <c:pt idx="32">
                  <c:v>11.55</c:v>
                </c:pt>
                <c:pt idx="33">
                  <c:v>11.55</c:v>
                </c:pt>
                <c:pt idx="34">
                  <c:v>11.55</c:v>
                </c:pt>
                <c:pt idx="35">
                  <c:v>11.55</c:v>
                </c:pt>
                <c:pt idx="36">
                  <c:v>11.55</c:v>
                </c:pt>
                <c:pt idx="37">
                  <c:v>11.55</c:v>
                </c:pt>
                <c:pt idx="38">
                  <c:v>11.55</c:v>
                </c:pt>
                <c:pt idx="39">
                  <c:v>11.55</c:v>
                </c:pt>
                <c:pt idx="40">
                  <c:v>11.55</c:v>
                </c:pt>
                <c:pt idx="41">
                  <c:v>11.55</c:v>
                </c:pt>
                <c:pt idx="42">
                  <c:v>11.55</c:v>
                </c:pt>
                <c:pt idx="43">
                  <c:v>11.55</c:v>
                </c:pt>
                <c:pt idx="44">
                  <c:v>11.55</c:v>
                </c:pt>
                <c:pt idx="45">
                  <c:v>11.55</c:v>
                </c:pt>
                <c:pt idx="46">
                  <c:v>11.55</c:v>
                </c:pt>
                <c:pt idx="47">
                  <c:v>11.55</c:v>
                </c:pt>
                <c:pt idx="48">
                  <c:v>11.55</c:v>
                </c:pt>
                <c:pt idx="49">
                  <c:v>11.55</c:v>
                </c:pt>
                <c:pt idx="50">
                  <c:v>11.55</c:v>
                </c:pt>
                <c:pt idx="51">
                  <c:v>11.55</c:v>
                </c:pt>
                <c:pt idx="52">
                  <c:v>11.55</c:v>
                </c:pt>
                <c:pt idx="53">
                  <c:v>11.55</c:v>
                </c:pt>
                <c:pt idx="54">
                  <c:v>11.55</c:v>
                </c:pt>
                <c:pt idx="55">
                  <c:v>11.55</c:v>
                </c:pt>
                <c:pt idx="56">
                  <c:v>11.55</c:v>
                </c:pt>
                <c:pt idx="57">
                  <c:v>11.55</c:v>
                </c:pt>
                <c:pt idx="58">
                  <c:v>11.55</c:v>
                </c:pt>
                <c:pt idx="59">
                  <c:v>11.55</c:v>
                </c:pt>
                <c:pt idx="60">
                  <c:v>11.55</c:v>
                </c:pt>
                <c:pt idx="61">
                  <c:v>11.55</c:v>
                </c:pt>
                <c:pt idx="62">
                  <c:v>11.55</c:v>
                </c:pt>
                <c:pt idx="63">
                  <c:v>11.55</c:v>
                </c:pt>
                <c:pt idx="64">
                  <c:v>11.55</c:v>
                </c:pt>
                <c:pt idx="65">
                  <c:v>11.55</c:v>
                </c:pt>
                <c:pt idx="66">
                  <c:v>11.55</c:v>
                </c:pt>
                <c:pt idx="67">
                  <c:v>11.55</c:v>
                </c:pt>
                <c:pt idx="68">
                  <c:v>11.55</c:v>
                </c:pt>
                <c:pt idx="69">
                  <c:v>11.55</c:v>
                </c:pt>
                <c:pt idx="70">
                  <c:v>11.55</c:v>
                </c:pt>
                <c:pt idx="71">
                  <c:v>11.55</c:v>
                </c:pt>
                <c:pt idx="72">
                  <c:v>11.55</c:v>
                </c:pt>
                <c:pt idx="73">
                  <c:v>11.55</c:v>
                </c:pt>
                <c:pt idx="74">
                  <c:v>11.55</c:v>
                </c:pt>
                <c:pt idx="75">
                  <c:v>11.55</c:v>
                </c:pt>
                <c:pt idx="76">
                  <c:v>11.55</c:v>
                </c:pt>
                <c:pt idx="77">
                  <c:v>11.55</c:v>
                </c:pt>
                <c:pt idx="78">
                  <c:v>11.55</c:v>
                </c:pt>
                <c:pt idx="79">
                  <c:v>11.55</c:v>
                </c:pt>
                <c:pt idx="80">
                  <c:v>11.55</c:v>
                </c:pt>
                <c:pt idx="81">
                  <c:v>11.55</c:v>
                </c:pt>
                <c:pt idx="82">
                  <c:v>11.55</c:v>
                </c:pt>
                <c:pt idx="83">
                  <c:v>11.55</c:v>
                </c:pt>
                <c:pt idx="84">
                  <c:v>11.55</c:v>
                </c:pt>
                <c:pt idx="85">
                  <c:v>11.55</c:v>
                </c:pt>
                <c:pt idx="86">
                  <c:v>11.55</c:v>
                </c:pt>
                <c:pt idx="87">
                  <c:v>11.55</c:v>
                </c:pt>
                <c:pt idx="88">
                  <c:v>11.55</c:v>
                </c:pt>
                <c:pt idx="89">
                  <c:v>11.55</c:v>
                </c:pt>
                <c:pt idx="90">
                  <c:v>11.55</c:v>
                </c:pt>
                <c:pt idx="91">
                  <c:v>11.55</c:v>
                </c:pt>
                <c:pt idx="92">
                  <c:v>11.55</c:v>
                </c:pt>
                <c:pt idx="93">
                  <c:v>11.55</c:v>
                </c:pt>
                <c:pt idx="94">
                  <c:v>11.55</c:v>
                </c:pt>
                <c:pt idx="95">
                  <c:v>11.55</c:v>
                </c:pt>
                <c:pt idx="96">
                  <c:v>11.55</c:v>
                </c:pt>
                <c:pt idx="97">
                  <c:v>11.55</c:v>
                </c:pt>
                <c:pt idx="98">
                  <c:v>11.55</c:v>
                </c:pt>
                <c:pt idx="99">
                  <c:v>11.55</c:v>
                </c:pt>
                <c:pt idx="100">
                  <c:v>11.55</c:v>
                </c:pt>
                <c:pt idx="101">
                  <c:v>11.55</c:v>
                </c:pt>
                <c:pt idx="102">
                  <c:v>11.55</c:v>
                </c:pt>
                <c:pt idx="103">
                  <c:v>11.55</c:v>
                </c:pt>
                <c:pt idx="104">
                  <c:v>11.55</c:v>
                </c:pt>
                <c:pt idx="105">
                  <c:v>11.55</c:v>
                </c:pt>
                <c:pt idx="106">
                  <c:v>11.55</c:v>
                </c:pt>
                <c:pt idx="107">
                  <c:v>11.55</c:v>
                </c:pt>
                <c:pt idx="108">
                  <c:v>11.55</c:v>
                </c:pt>
                <c:pt idx="109">
                  <c:v>11.55</c:v>
                </c:pt>
                <c:pt idx="110">
                  <c:v>11.55</c:v>
                </c:pt>
                <c:pt idx="111">
                  <c:v>11.55</c:v>
                </c:pt>
                <c:pt idx="112">
                  <c:v>11.55</c:v>
                </c:pt>
                <c:pt idx="113">
                  <c:v>11.55</c:v>
                </c:pt>
                <c:pt idx="114">
                  <c:v>11.55</c:v>
                </c:pt>
                <c:pt idx="115">
                  <c:v>11.55</c:v>
                </c:pt>
                <c:pt idx="116">
                  <c:v>11.55</c:v>
                </c:pt>
                <c:pt idx="117">
                  <c:v>11.55</c:v>
                </c:pt>
                <c:pt idx="118">
                  <c:v>11.55</c:v>
                </c:pt>
                <c:pt idx="119">
                  <c:v>11.55</c:v>
                </c:pt>
                <c:pt idx="120">
                  <c:v>11.55</c:v>
                </c:pt>
                <c:pt idx="121">
                  <c:v>11.55</c:v>
                </c:pt>
                <c:pt idx="122">
                  <c:v>11.55</c:v>
                </c:pt>
                <c:pt idx="123">
                  <c:v>11.55</c:v>
                </c:pt>
                <c:pt idx="124">
                  <c:v>11.55</c:v>
                </c:pt>
                <c:pt idx="125">
                  <c:v>11.55</c:v>
                </c:pt>
                <c:pt idx="126">
                  <c:v>11.55</c:v>
                </c:pt>
                <c:pt idx="127">
                  <c:v>11.55</c:v>
                </c:pt>
                <c:pt idx="128">
                  <c:v>11.55</c:v>
                </c:pt>
                <c:pt idx="129">
                  <c:v>11.55</c:v>
                </c:pt>
                <c:pt idx="130">
                  <c:v>11.55</c:v>
                </c:pt>
                <c:pt idx="131">
                  <c:v>11.55</c:v>
                </c:pt>
                <c:pt idx="132">
                  <c:v>11.55</c:v>
                </c:pt>
                <c:pt idx="133">
                  <c:v>11.55</c:v>
                </c:pt>
                <c:pt idx="134">
                  <c:v>11.55</c:v>
                </c:pt>
                <c:pt idx="135">
                  <c:v>11.55</c:v>
                </c:pt>
                <c:pt idx="136">
                  <c:v>11.55</c:v>
                </c:pt>
                <c:pt idx="137">
                  <c:v>11.55</c:v>
                </c:pt>
                <c:pt idx="138">
                  <c:v>11.55</c:v>
                </c:pt>
                <c:pt idx="139">
                  <c:v>11.55</c:v>
                </c:pt>
                <c:pt idx="140">
                  <c:v>11.55</c:v>
                </c:pt>
                <c:pt idx="141">
                  <c:v>11.55</c:v>
                </c:pt>
                <c:pt idx="142">
                  <c:v>11.55</c:v>
                </c:pt>
                <c:pt idx="143">
                  <c:v>11.55</c:v>
                </c:pt>
                <c:pt idx="144">
                  <c:v>11.55</c:v>
                </c:pt>
                <c:pt idx="145">
                  <c:v>11.55</c:v>
                </c:pt>
                <c:pt idx="146">
                  <c:v>11.55</c:v>
                </c:pt>
                <c:pt idx="147">
                  <c:v>11.55</c:v>
                </c:pt>
                <c:pt idx="148">
                  <c:v>11.55</c:v>
                </c:pt>
                <c:pt idx="149">
                  <c:v>11.55</c:v>
                </c:pt>
                <c:pt idx="150">
                  <c:v>11.55</c:v>
                </c:pt>
                <c:pt idx="151">
                  <c:v>11.55</c:v>
                </c:pt>
                <c:pt idx="152">
                  <c:v>11.55</c:v>
                </c:pt>
              </c:numCache>
            </c:numRef>
          </c:val>
          <c:smooth val="0"/>
          <c:extLst>
            <c:ext xmlns:c16="http://schemas.microsoft.com/office/drawing/2014/chart" uri="{C3380CC4-5D6E-409C-BE32-E72D297353CC}">
              <c16:uniqueId val="{00000000-D026-412E-BF0C-D1431D921E58}"/>
            </c:ext>
          </c:extLst>
        </c:ser>
        <c:ser>
          <c:idx val="7"/>
          <c:order val="1"/>
          <c:tx>
            <c:strRef>
              <c:f>'Sud-Est_W'!$C$16</c:f>
              <c:strCache>
                <c:ptCount val="1"/>
                <c:pt idx="0">
                  <c:v>Minimum Stock Level (TWh)</c:v>
                </c:pt>
              </c:strCache>
            </c:strRef>
          </c:tx>
          <c:marker>
            <c:symbol val="none"/>
          </c:marker>
          <c:cat>
            <c:numRef>
              <c:f>'Sud-Est_W'!$A$17:$A$231</c:f>
              <c:numCache>
                <c:formatCode>m/d/yyyy</c:formatCode>
                <c:ptCount val="215"/>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'Sud-Est_W'!$C$17:$C$231</c:f>
              <c:numCache>
                <c:formatCode>0.00</c:formatCode>
                <c:ptCount val="215"/>
                <c:pt idx="0">
                  <c:v>9.8175000000000008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D026-412E-BF0C-D1431D921E58}"/>
            </c:ext>
          </c:extLst>
        </c:ser>
        <c:ser>
          <c:idx val="8"/>
          <c:order val="2"/>
          <c:tx>
            <c:strRef>
              <c:f>'Sud-Est_W'!$F$11</c:f>
              <c:strCache>
                <c:ptCount val="1"/>
                <c:pt idx="0">
                  <c:v>With Storengy maintenance only</c:v>
                </c:pt>
              </c:strCache>
            </c:strRef>
          </c:tx>
          <c:spPr>
            <a:ln w="31750"/>
          </c:spPr>
          <c:marker>
            <c:symbol val="none"/>
          </c:marker>
          <c:cat>
            <c:numRef>
              <c:f>'Sud-Est_W'!$A$17:$A$231</c:f>
              <c:numCache>
                <c:formatCode>m/d/yyyy</c:formatCode>
                <c:ptCount val="215"/>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'Sud-Est_W'!$F$18:$F$231</c:f>
              <c:numCache>
                <c:formatCode>_-* #\ ##0.00\ _€_-;\-* #\ ##0.00\ _€_-;_-* "-"??\ _€_-;_-@_-</c:formatCode>
                <c:ptCount val="214"/>
                <c:pt idx="0">
                  <c:v>10.908333333333333</c:v>
                </c:pt>
                <c:pt idx="1">
                  <c:v>10.266666666666666</c:v>
                </c:pt>
                <c:pt idx="2">
                  <c:v>9.6249999999999982</c:v>
                </c:pt>
                <c:pt idx="3">
                  <c:v>8.9833333333333307</c:v>
                </c:pt>
                <c:pt idx="4">
                  <c:v>8.3416666666666632</c:v>
                </c:pt>
                <c:pt idx="5">
                  <c:v>7.6999999999999957</c:v>
                </c:pt>
                <c:pt idx="6">
                  <c:v>7.0583333333333282</c:v>
                </c:pt>
                <c:pt idx="7">
                  <c:v>6.4166666666666607</c:v>
                </c:pt>
                <c:pt idx="8">
                  <c:v>5.7749999999999932</c:v>
                </c:pt>
                <c:pt idx="9">
                  <c:v>5.1333333333333266</c:v>
                </c:pt>
                <c:pt idx="10">
                  <c:v>4.4916666666666591</c:v>
                </c:pt>
                <c:pt idx="11">
                  <c:v>3.8606944444444369</c:v>
                </c:pt>
                <c:pt idx="12">
                  <c:v>3.2823032407407333</c:v>
                </c:pt>
                <c:pt idx="13">
                  <c:v>2.7521113040123386</c:v>
                </c:pt>
                <c:pt idx="14">
                  <c:v>2.2661020286779769</c:v>
                </c:pt>
                <c:pt idx="15">
                  <c:v>1.8242516905649806</c:v>
                </c:pt>
                <c:pt idx="16">
                  <c:v>1.4560430754708169</c:v>
                </c:pt>
                <c:pt idx="17">
                  <c:v>1.1492025628923472</c:v>
                </c:pt>
                <c:pt idx="18">
                  <c:v>0.89350213574362281</c:v>
                </c:pt>
                <c:pt idx="19">
                  <c:v>0.68041844645301908</c:v>
                </c:pt>
                <c:pt idx="20">
                  <c:v>0.50284870537751591</c:v>
                </c:pt>
                <c:pt idx="21">
                  <c:v>0.35487392114792993</c:v>
                </c:pt>
                <c:pt idx="22">
                  <c:v>0.23156160095660827</c:v>
                </c:pt>
                <c:pt idx="23">
                  <c:v>0.10964493428994163</c:v>
                </c:pt>
                <c:pt idx="24">
                  <c:v>2.72041119082847E-2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D026-412E-BF0C-D1431D921E58}"/>
            </c:ext>
          </c:extLst>
        </c:ser>
        <c:ser>
          <c:idx val="0"/>
          <c:order val="3"/>
          <c:tx>
            <c:strRef>
              <c:f>'Sud-Est_W'!$K$13</c:f>
              <c:strCache>
                <c:ptCount val="1"/>
                <c:pt idx="0">
                  <c:v>Duration</c:v>
                </c:pt>
              </c:strCache>
            </c:strRef>
          </c:tx>
          <c:marker>
            <c:symbol val="none"/>
          </c:marker>
          <c:val>
            <c:numRef>
              <c:f>'Sud-Est_W'!$K$17:$K$169</c:f>
              <c:numCache>
                <c:formatCode>_-* #\ ##0.00\ _€_-;\-* #\ ##0.00\ _€_-;_-* "-"??\ _€_-;_-@_-</c:formatCode>
                <c:ptCount val="153"/>
                <c:pt idx="0">
                  <c:v>10.908333333333333</c:v>
                </c:pt>
                <c:pt idx="1">
                  <c:v>10.266666666666666</c:v>
                </c:pt>
                <c:pt idx="2">
                  <c:v>9.6249999999999982</c:v>
                </c:pt>
                <c:pt idx="3">
                  <c:v>8.9833333333333307</c:v>
                </c:pt>
                <c:pt idx="4">
                  <c:v>8.3416666666666632</c:v>
                </c:pt>
                <c:pt idx="5">
                  <c:v>7.6999999999999957</c:v>
                </c:pt>
                <c:pt idx="6">
                  <c:v>7.0583333333333282</c:v>
                </c:pt>
                <c:pt idx="7">
                  <c:v>6.4166666666666607</c:v>
                </c:pt>
                <c:pt idx="8">
                  <c:v>5.7749999999999932</c:v>
                </c:pt>
                <c:pt idx="9">
                  <c:v>5.1333333333333266</c:v>
                </c:pt>
                <c:pt idx="10">
                  <c:v>4.4916666666666591</c:v>
                </c:pt>
                <c:pt idx="11">
                  <c:v>3.8606944444444369</c:v>
                </c:pt>
                <c:pt idx="12">
                  <c:v>3.2823032407407333</c:v>
                </c:pt>
                <c:pt idx="13">
                  <c:v>2.7521113040123386</c:v>
                </c:pt>
                <c:pt idx="14">
                  <c:v>2.2661020286779769</c:v>
                </c:pt>
                <c:pt idx="15">
                  <c:v>1.8242516905649806</c:v>
                </c:pt>
                <c:pt idx="16">
                  <c:v>1.4560430754708169</c:v>
                </c:pt>
                <c:pt idx="17">
                  <c:v>1.1492025628923472</c:v>
                </c:pt>
                <c:pt idx="18">
                  <c:v>0.89350213574362281</c:v>
                </c:pt>
                <c:pt idx="19">
                  <c:v>0.68041844645301908</c:v>
                </c:pt>
                <c:pt idx="20">
                  <c:v>0.50284870537751591</c:v>
                </c:pt>
                <c:pt idx="21">
                  <c:v>0.35487392114792993</c:v>
                </c:pt>
                <c:pt idx="22">
                  <c:v>0.23156160095660827</c:v>
                </c:pt>
                <c:pt idx="23">
                  <c:v>0.10964493428994163</c:v>
                </c:pt>
                <c:pt idx="24">
                  <c:v>2.72041119082847E-2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C391-4F3D-9B7C-BAF04989F418}"/>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73786582677920287"/>
          <c:y val="0.34603947661070916"/>
          <c:w val="0.24805082573186199"/>
          <c:h val="0.24475692787879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a:t>
            </a:r>
            <a:r>
              <a:rPr lang="fr-FR" baseline="0"/>
              <a:t> nord</a:t>
            </a:r>
            <a:endParaRPr lang="fr-FR"/>
          </a:p>
        </c:rich>
      </c:tx>
      <c:overlay val="0"/>
      <c:spPr>
        <a:noFill/>
        <a:ln>
          <a:noFill/>
        </a:ln>
        <a:effectLst/>
      </c:spPr>
    </c:title>
    <c:autoTitleDeleted val="0"/>
    <c:plotArea>
      <c:layout>
        <c:manualLayout>
          <c:layoutTarget val="inner"/>
          <c:xMode val="edge"/>
          <c:yMode val="edge"/>
          <c:x val="0.10879952445862839"/>
          <c:y val="0.16299443635627059"/>
          <c:w val="0.8068587059492025"/>
          <c:h val="0.51460788613630259"/>
        </c:manualLayout>
      </c:layout>
      <c:lineChart>
        <c:grouping val="standard"/>
        <c:varyColors val="0"/>
        <c:ser>
          <c:idx val="2"/>
          <c:order val="0"/>
          <c:tx>
            <c:strRef>
              <c:f>Sediane_N_I!$AM$40</c:f>
              <c:strCache>
                <c:ptCount val="1"/>
                <c:pt idx="0">
                  <c:v>Min cor. Inj</c:v>
                </c:pt>
              </c:strCache>
            </c:strRef>
          </c:tx>
          <c:marker>
            <c:symbol val="none"/>
          </c:marker>
          <c:cat>
            <c:numRef>
              <c:f>Sediane_N_I!$AJ$41:$AJ$405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Sediane_N_I!$AM$41:$AM$405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0.18576512455516012</c:v>
                </c:pt>
                <c:pt idx="61">
                  <c:v>1.4234875444839857E-2</c:v>
                </c:pt>
                <c:pt idx="62">
                  <c:v>1.4234875444839857E-2</c:v>
                </c:pt>
                <c:pt idx="63">
                  <c:v>1.4234875444839857E-2</c:v>
                </c:pt>
                <c:pt idx="64">
                  <c:v>1.4234875444839857E-2</c:v>
                </c:pt>
                <c:pt idx="65">
                  <c:v>1.4234875444839857E-2</c:v>
                </c:pt>
                <c:pt idx="66">
                  <c:v>1.4234875444839857E-2</c:v>
                </c:pt>
                <c:pt idx="67">
                  <c:v>1.4234875444839857E-2</c:v>
                </c:pt>
                <c:pt idx="68">
                  <c:v>1.4234875444839857E-2</c:v>
                </c:pt>
                <c:pt idx="69">
                  <c:v>1.4234875444839857E-2</c:v>
                </c:pt>
                <c:pt idx="70">
                  <c:v>1.4234875444839857E-2</c:v>
                </c:pt>
                <c:pt idx="71">
                  <c:v>1.4234875444839857E-2</c:v>
                </c:pt>
                <c:pt idx="72">
                  <c:v>1.4234875444839857E-2</c:v>
                </c:pt>
                <c:pt idx="73">
                  <c:v>1.4234875444839857E-2</c:v>
                </c:pt>
                <c:pt idx="74">
                  <c:v>1.4234875444839857E-2</c:v>
                </c:pt>
                <c:pt idx="75">
                  <c:v>1.4234875444839857E-2</c:v>
                </c:pt>
                <c:pt idx="76">
                  <c:v>1.4234875444839857E-2</c:v>
                </c:pt>
                <c:pt idx="77">
                  <c:v>1.4234875444839857E-2</c:v>
                </c:pt>
                <c:pt idx="78">
                  <c:v>1.4234875444839857E-2</c:v>
                </c:pt>
                <c:pt idx="79">
                  <c:v>1.4234875444839857E-2</c:v>
                </c:pt>
                <c:pt idx="80">
                  <c:v>1.4234875444839857E-2</c:v>
                </c:pt>
                <c:pt idx="81">
                  <c:v>1.4234875444839857E-2</c:v>
                </c:pt>
                <c:pt idx="82">
                  <c:v>1.4234875444839857E-2</c:v>
                </c:pt>
                <c:pt idx="83">
                  <c:v>1.4234875444839857E-2</c:v>
                </c:pt>
                <c:pt idx="84">
                  <c:v>1.4234875444839857E-2</c:v>
                </c:pt>
                <c:pt idx="85">
                  <c:v>1.4234875444839857E-2</c:v>
                </c:pt>
                <c:pt idx="86">
                  <c:v>1.4234875444839857E-2</c:v>
                </c:pt>
                <c:pt idx="87">
                  <c:v>1.4234875444839857E-2</c:v>
                </c:pt>
                <c:pt idx="88">
                  <c:v>1.4234875444839857E-2</c:v>
                </c:pt>
                <c:pt idx="89">
                  <c:v>1.4234875444839857E-2</c:v>
                </c:pt>
                <c:pt idx="90">
                  <c:v>1.4234875444839857E-2</c:v>
                </c:pt>
                <c:pt idx="91">
                  <c:v>1.4234875444839857E-2</c:v>
                </c:pt>
                <c:pt idx="92">
                  <c:v>1.4234875444839857E-2</c:v>
                </c:pt>
                <c:pt idx="93">
                  <c:v>1.4234875444839857E-2</c:v>
                </c:pt>
                <c:pt idx="94">
                  <c:v>1.4234875444839857E-2</c:v>
                </c:pt>
                <c:pt idx="95">
                  <c:v>1.4234875444839857E-2</c:v>
                </c:pt>
                <c:pt idx="96">
                  <c:v>1.4234875444839857E-2</c:v>
                </c:pt>
                <c:pt idx="97">
                  <c:v>1.4234875444839857E-2</c:v>
                </c:pt>
                <c:pt idx="98">
                  <c:v>1.4234875444839857E-2</c:v>
                </c:pt>
                <c:pt idx="99">
                  <c:v>1.4234875444839857E-2</c:v>
                </c:pt>
                <c:pt idx="100">
                  <c:v>1.4234875444839857E-2</c:v>
                </c:pt>
                <c:pt idx="101">
                  <c:v>1.4234875444839857E-2</c:v>
                </c:pt>
                <c:pt idx="102">
                  <c:v>1.4234875444839857E-2</c:v>
                </c:pt>
                <c:pt idx="103">
                  <c:v>1.4234875444839857E-2</c:v>
                </c:pt>
                <c:pt idx="104">
                  <c:v>1.4234875444839857E-2</c:v>
                </c:pt>
                <c:pt idx="105">
                  <c:v>1.4234875444839857E-2</c:v>
                </c:pt>
                <c:pt idx="106">
                  <c:v>1.4234875444839857E-2</c:v>
                </c:pt>
                <c:pt idx="107">
                  <c:v>1.4234875444839857E-2</c:v>
                </c:pt>
                <c:pt idx="108">
                  <c:v>1.4234875444839857E-2</c:v>
                </c:pt>
                <c:pt idx="109">
                  <c:v>1.4234875444839857E-2</c:v>
                </c:pt>
                <c:pt idx="110">
                  <c:v>1.4234875444839857E-2</c:v>
                </c:pt>
                <c:pt idx="111">
                  <c:v>1.4234875444839857E-2</c:v>
                </c:pt>
                <c:pt idx="112">
                  <c:v>1.4234875444839857E-2</c:v>
                </c:pt>
                <c:pt idx="113">
                  <c:v>1.4234875444839857E-2</c:v>
                </c:pt>
                <c:pt idx="114">
                  <c:v>1.4234875444839857E-2</c:v>
                </c:pt>
                <c:pt idx="115">
                  <c:v>1.4234875444839857E-2</c:v>
                </c:pt>
                <c:pt idx="116">
                  <c:v>1.4234875444839857E-2</c:v>
                </c:pt>
                <c:pt idx="117">
                  <c:v>1.4234875444839857E-2</c:v>
                </c:pt>
                <c:pt idx="118">
                  <c:v>1.4234875444839857E-2</c:v>
                </c:pt>
                <c:pt idx="119">
                  <c:v>1.4234875444839857E-2</c:v>
                </c:pt>
                <c:pt idx="120">
                  <c:v>1.4234875444839857E-2</c:v>
                </c:pt>
                <c:pt idx="121">
                  <c:v>0.46441281138790036</c:v>
                </c:pt>
                <c:pt idx="122">
                  <c:v>3.5587188612099641E-2</c:v>
                </c:pt>
                <c:pt idx="123">
                  <c:v>3.5587188612099641E-2</c:v>
                </c:pt>
                <c:pt idx="124">
                  <c:v>3.5587188612099641E-2</c:v>
                </c:pt>
                <c:pt idx="125">
                  <c:v>3.5587188612099641E-2</c:v>
                </c:pt>
                <c:pt idx="126">
                  <c:v>3.5587188612099641E-2</c:v>
                </c:pt>
                <c:pt idx="127">
                  <c:v>3.5587188612099641E-2</c:v>
                </c:pt>
                <c:pt idx="128">
                  <c:v>3.5587188612099641E-2</c:v>
                </c:pt>
                <c:pt idx="129">
                  <c:v>3.5587188612099641E-2</c:v>
                </c:pt>
                <c:pt idx="130">
                  <c:v>3.5587188612099641E-2</c:v>
                </c:pt>
                <c:pt idx="131">
                  <c:v>3.5587188612099641E-2</c:v>
                </c:pt>
                <c:pt idx="132">
                  <c:v>3.5587188612099641E-2</c:v>
                </c:pt>
                <c:pt idx="133">
                  <c:v>3.5587188612099641E-2</c:v>
                </c:pt>
                <c:pt idx="134">
                  <c:v>3.5587188612099641E-2</c:v>
                </c:pt>
                <c:pt idx="135">
                  <c:v>3.5587188612099641E-2</c:v>
                </c:pt>
                <c:pt idx="136">
                  <c:v>3.5587188612099641E-2</c:v>
                </c:pt>
                <c:pt idx="137">
                  <c:v>3.5587188612099641E-2</c:v>
                </c:pt>
                <c:pt idx="138">
                  <c:v>3.5587188612099641E-2</c:v>
                </c:pt>
                <c:pt idx="139">
                  <c:v>3.5587188612099641E-2</c:v>
                </c:pt>
                <c:pt idx="140">
                  <c:v>3.5587188612099641E-2</c:v>
                </c:pt>
                <c:pt idx="141">
                  <c:v>3.5587188612099641E-2</c:v>
                </c:pt>
                <c:pt idx="142">
                  <c:v>3.5587188612099641E-2</c:v>
                </c:pt>
                <c:pt idx="143">
                  <c:v>3.5587188612099641E-2</c:v>
                </c:pt>
                <c:pt idx="144">
                  <c:v>3.5587188612099641E-2</c:v>
                </c:pt>
                <c:pt idx="145">
                  <c:v>3.5587188612099641E-2</c:v>
                </c:pt>
                <c:pt idx="146">
                  <c:v>3.5587188612099641E-2</c:v>
                </c:pt>
                <c:pt idx="147">
                  <c:v>3.5587188612099641E-2</c:v>
                </c:pt>
                <c:pt idx="148">
                  <c:v>3.5587188612099641E-2</c:v>
                </c:pt>
                <c:pt idx="149">
                  <c:v>3.5587188612099641E-2</c:v>
                </c:pt>
                <c:pt idx="150">
                  <c:v>3.5587188612099641E-2</c:v>
                </c:pt>
                <c:pt idx="151">
                  <c:v>3.5587188612099641E-2</c:v>
                </c:pt>
                <c:pt idx="152">
                  <c:v>3.5587188612099641E-2</c:v>
                </c:pt>
                <c:pt idx="153">
                  <c:v>3.5587188612099641E-2</c:v>
                </c:pt>
                <c:pt idx="154">
                  <c:v>3.5587188612099641E-2</c:v>
                </c:pt>
                <c:pt idx="155">
                  <c:v>3.5587188612099641E-2</c:v>
                </c:pt>
                <c:pt idx="156">
                  <c:v>3.5587188612099641E-2</c:v>
                </c:pt>
                <c:pt idx="157">
                  <c:v>3.5587188612099641E-2</c:v>
                </c:pt>
                <c:pt idx="158">
                  <c:v>3.5587188612099641E-2</c:v>
                </c:pt>
                <c:pt idx="159">
                  <c:v>3.5587188612099641E-2</c:v>
                </c:pt>
                <c:pt idx="160">
                  <c:v>3.5587188612099641E-2</c:v>
                </c:pt>
                <c:pt idx="161">
                  <c:v>3.5587188612099641E-2</c:v>
                </c:pt>
                <c:pt idx="162">
                  <c:v>3.5587188612099641E-2</c:v>
                </c:pt>
                <c:pt idx="163">
                  <c:v>3.5587188612099641E-2</c:v>
                </c:pt>
                <c:pt idx="164">
                  <c:v>3.5587188612099641E-2</c:v>
                </c:pt>
                <c:pt idx="165">
                  <c:v>3.5587188612099641E-2</c:v>
                </c:pt>
                <c:pt idx="166">
                  <c:v>3.5587188612099641E-2</c:v>
                </c:pt>
                <c:pt idx="167">
                  <c:v>3.5587188612099641E-2</c:v>
                </c:pt>
                <c:pt idx="168">
                  <c:v>3.5587188612099641E-2</c:v>
                </c:pt>
                <c:pt idx="169">
                  <c:v>3.5587188612099641E-2</c:v>
                </c:pt>
                <c:pt idx="170">
                  <c:v>3.5587188612099641E-2</c:v>
                </c:pt>
                <c:pt idx="171">
                  <c:v>3.5587188612099641E-2</c:v>
                </c:pt>
                <c:pt idx="172">
                  <c:v>3.5587188612099641E-2</c:v>
                </c:pt>
                <c:pt idx="173">
                  <c:v>3.5587188612099641E-2</c:v>
                </c:pt>
                <c:pt idx="174">
                  <c:v>3.5587188612099641E-2</c:v>
                </c:pt>
                <c:pt idx="175">
                  <c:v>3.5587188612099641E-2</c:v>
                </c:pt>
                <c:pt idx="176">
                  <c:v>3.5587188612099641E-2</c:v>
                </c:pt>
                <c:pt idx="177">
                  <c:v>3.5587188612099641E-2</c:v>
                </c:pt>
                <c:pt idx="178">
                  <c:v>3.5587188612099641E-2</c:v>
                </c:pt>
                <c:pt idx="179">
                  <c:v>3.5587188612099641E-2</c:v>
                </c:pt>
                <c:pt idx="180">
                  <c:v>3.5587188612099641E-2</c:v>
                </c:pt>
                <c:pt idx="181">
                  <c:v>3.5587188612099641E-2</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6.0498220640569388E-2</c:v>
                </c:pt>
                <c:pt idx="215">
                  <c:v>6.0498220640569388E-2</c:v>
                </c:pt>
                <c:pt idx="216">
                  <c:v>6.0498220640569388E-2</c:v>
                </c:pt>
                <c:pt idx="217">
                  <c:v>6.0498220640569388E-2</c:v>
                </c:pt>
                <c:pt idx="218">
                  <c:v>6.0498220640569388E-2</c:v>
                </c:pt>
                <c:pt idx="219">
                  <c:v>6.0498220640569388E-2</c:v>
                </c:pt>
                <c:pt idx="220">
                  <c:v>6.0498220640569388E-2</c:v>
                </c:pt>
                <c:pt idx="221">
                  <c:v>6.0498220640569388E-2</c:v>
                </c:pt>
                <c:pt idx="222">
                  <c:v>6.0498220640569388E-2</c:v>
                </c:pt>
                <c:pt idx="223">
                  <c:v>6.0498220640569388E-2</c:v>
                </c:pt>
                <c:pt idx="224">
                  <c:v>6.0498220640569388E-2</c:v>
                </c:pt>
                <c:pt idx="225">
                  <c:v>6.0498220640569388E-2</c:v>
                </c:pt>
                <c:pt idx="226">
                  <c:v>6.0498220640569388E-2</c:v>
                </c:pt>
                <c:pt idx="227">
                  <c:v>6.0498220640569388E-2</c:v>
                </c:pt>
                <c:pt idx="228">
                  <c:v>6.0498220640569388E-2</c:v>
                </c:pt>
                <c:pt idx="229">
                  <c:v>6.0498220640569388E-2</c:v>
                </c:pt>
                <c:pt idx="230">
                  <c:v>6.0498220640569388E-2</c:v>
                </c:pt>
                <c:pt idx="231">
                  <c:v>6.0498220640569388E-2</c:v>
                </c:pt>
                <c:pt idx="232">
                  <c:v>6.0498220640569388E-2</c:v>
                </c:pt>
                <c:pt idx="233">
                  <c:v>6.0498220640569388E-2</c:v>
                </c:pt>
                <c:pt idx="234">
                  <c:v>6.0498220640569388E-2</c:v>
                </c:pt>
                <c:pt idx="235">
                  <c:v>6.0498220640569388E-2</c:v>
                </c:pt>
                <c:pt idx="236">
                  <c:v>6.0498220640569388E-2</c:v>
                </c:pt>
                <c:pt idx="237">
                  <c:v>6.0498220640569388E-2</c:v>
                </c:pt>
                <c:pt idx="238">
                  <c:v>6.0498220640569388E-2</c:v>
                </c:pt>
                <c:pt idx="239">
                  <c:v>6.0498220640569388E-2</c:v>
                </c:pt>
                <c:pt idx="240">
                  <c:v>6.0498220640569388E-2</c:v>
                </c:pt>
                <c:pt idx="241">
                  <c:v>6.0498220640569388E-2</c:v>
                </c:pt>
                <c:pt idx="242">
                  <c:v>6.0498220640569388E-2</c:v>
                </c:pt>
                <c:pt idx="243">
                  <c:v>6.0498220640569388E-2</c:v>
                </c:pt>
                <c:pt idx="244">
                  <c:v>6.0498220640569388E-2</c:v>
                </c:pt>
                <c:pt idx="245">
                  <c:v>6.0498220640569388E-2</c:v>
                </c:pt>
                <c:pt idx="246">
                  <c:v>6.0498220640569388E-2</c:v>
                </c:pt>
                <c:pt idx="247">
                  <c:v>6.0498220640569388E-2</c:v>
                </c:pt>
                <c:pt idx="248">
                  <c:v>6.0498220640569388E-2</c:v>
                </c:pt>
                <c:pt idx="249">
                  <c:v>6.0498220640569388E-2</c:v>
                </c:pt>
                <c:pt idx="250">
                  <c:v>6.0498220640569388E-2</c:v>
                </c:pt>
                <c:pt idx="251">
                  <c:v>6.0498220640569388E-2</c:v>
                </c:pt>
                <c:pt idx="252">
                  <c:v>6.0498220640569388E-2</c:v>
                </c:pt>
                <c:pt idx="253">
                  <c:v>6.0498220640569388E-2</c:v>
                </c:pt>
                <c:pt idx="254">
                  <c:v>6.0498220640569388E-2</c:v>
                </c:pt>
                <c:pt idx="255">
                  <c:v>6.0498220640569388E-2</c:v>
                </c:pt>
                <c:pt idx="256">
                  <c:v>6.0498220640569388E-2</c:v>
                </c:pt>
                <c:pt idx="257">
                  <c:v>6.0498220640569388E-2</c:v>
                </c:pt>
                <c:pt idx="258">
                  <c:v>6.0498220640569388E-2</c:v>
                </c:pt>
                <c:pt idx="259">
                  <c:v>6.0498220640569388E-2</c:v>
                </c:pt>
                <c:pt idx="260">
                  <c:v>6.0498220640569388E-2</c:v>
                </c:pt>
                <c:pt idx="261">
                  <c:v>6.0498220640569388E-2</c:v>
                </c:pt>
                <c:pt idx="262">
                  <c:v>6.0498220640569388E-2</c:v>
                </c:pt>
                <c:pt idx="263">
                  <c:v>6.0498220640569388E-2</c:v>
                </c:pt>
                <c:pt idx="264">
                  <c:v>6.0498220640569388E-2</c:v>
                </c:pt>
                <c:pt idx="265">
                  <c:v>6.0498220640569388E-2</c:v>
                </c:pt>
                <c:pt idx="266">
                  <c:v>6.0498220640569388E-2</c:v>
                </c:pt>
                <c:pt idx="267">
                  <c:v>6.0498220640569388E-2</c:v>
                </c:pt>
                <c:pt idx="268">
                  <c:v>6.0498220640569388E-2</c:v>
                </c:pt>
                <c:pt idx="269">
                  <c:v>6.0498220640569388E-2</c:v>
                </c:pt>
                <c:pt idx="270">
                  <c:v>6.0498220640569388E-2</c:v>
                </c:pt>
                <c:pt idx="271">
                  <c:v>6.0498220640569388E-2</c:v>
                </c:pt>
                <c:pt idx="272">
                  <c:v>6.0498220640569388E-2</c:v>
                </c:pt>
                <c:pt idx="273">
                  <c:v>6.0498220640569388E-2</c:v>
                </c:pt>
                <c:pt idx="274">
                  <c:v>6.0498220640569388E-2</c:v>
                </c:pt>
                <c:pt idx="275">
                  <c:v>6.0498220640569388E-2</c:v>
                </c:pt>
                <c:pt idx="276">
                  <c:v>6.0498220640569388E-2</c:v>
                </c:pt>
                <c:pt idx="277">
                  <c:v>6.0498220640569388E-2</c:v>
                </c:pt>
                <c:pt idx="278">
                  <c:v>6.0498220640569388E-2</c:v>
                </c:pt>
                <c:pt idx="279">
                  <c:v>6.0498220640569388E-2</c:v>
                </c:pt>
                <c:pt idx="280">
                  <c:v>6.0498220640569388E-2</c:v>
                </c:pt>
                <c:pt idx="281">
                  <c:v>6.0498220640569388E-2</c:v>
                </c:pt>
                <c:pt idx="282">
                  <c:v>6.0498220640569388E-2</c:v>
                </c:pt>
                <c:pt idx="283">
                  <c:v>6.0498220640569388E-2</c:v>
                </c:pt>
                <c:pt idx="284">
                  <c:v>6.0498220640569388E-2</c:v>
                </c:pt>
                <c:pt idx="285">
                  <c:v>6.0498220640569388E-2</c:v>
                </c:pt>
                <c:pt idx="286">
                  <c:v>6.0498220640569388E-2</c:v>
                </c:pt>
                <c:pt idx="287">
                  <c:v>6.0498220640569388E-2</c:v>
                </c:pt>
                <c:pt idx="288">
                  <c:v>6.0498220640569388E-2</c:v>
                </c:pt>
                <c:pt idx="289">
                  <c:v>6.0498220640569388E-2</c:v>
                </c:pt>
                <c:pt idx="290">
                  <c:v>6.0498220640569388E-2</c:v>
                </c:pt>
                <c:pt idx="291">
                  <c:v>6.0498220640569388E-2</c:v>
                </c:pt>
                <c:pt idx="292">
                  <c:v>6.0498220640569388E-2</c:v>
                </c:pt>
                <c:pt idx="293">
                  <c:v>6.0498220640569388E-2</c:v>
                </c:pt>
                <c:pt idx="294">
                  <c:v>6.0498220640569388E-2</c:v>
                </c:pt>
                <c:pt idx="295">
                  <c:v>6.0498220640569388E-2</c:v>
                </c:pt>
                <c:pt idx="296">
                  <c:v>6.0498220640569388E-2</c:v>
                </c:pt>
                <c:pt idx="297">
                  <c:v>6.0498220640569388E-2</c:v>
                </c:pt>
                <c:pt idx="298">
                  <c:v>6.0498220640569388E-2</c:v>
                </c:pt>
                <c:pt idx="299">
                  <c:v>6.0498220640569388E-2</c:v>
                </c:pt>
                <c:pt idx="300">
                  <c:v>6.0498220640569388E-2</c:v>
                </c:pt>
                <c:pt idx="301">
                  <c:v>6.0498220640569388E-2</c:v>
                </c:pt>
                <c:pt idx="302">
                  <c:v>6.0498220640569388E-2</c:v>
                </c:pt>
                <c:pt idx="303">
                  <c:v>6.0498220640569388E-2</c:v>
                </c:pt>
                <c:pt idx="304">
                  <c:v>6.0498220640569388E-2</c:v>
                </c:pt>
                <c:pt idx="305">
                  <c:v>6.0498220640569388E-2</c:v>
                </c:pt>
                <c:pt idx="306">
                  <c:v>6.0498220640569388E-2</c:v>
                </c:pt>
                <c:pt idx="307">
                  <c:v>6.0498220640569388E-2</c:v>
                </c:pt>
                <c:pt idx="308">
                  <c:v>6.0498220640569388E-2</c:v>
                </c:pt>
                <c:pt idx="309">
                  <c:v>6.0498220640569388E-2</c:v>
                </c:pt>
                <c:pt idx="310">
                  <c:v>6.0498220640569388E-2</c:v>
                </c:pt>
                <c:pt idx="311">
                  <c:v>6.0498220640569388E-2</c:v>
                </c:pt>
                <c:pt idx="312">
                  <c:v>6.0498220640569388E-2</c:v>
                </c:pt>
                <c:pt idx="313">
                  <c:v>6.0498220640569388E-2</c:v>
                </c:pt>
                <c:pt idx="314">
                  <c:v>6.0498220640569388E-2</c:v>
                </c:pt>
                <c:pt idx="315">
                  <c:v>6.0498220640569388E-2</c:v>
                </c:pt>
                <c:pt idx="316">
                  <c:v>6.0498220640569388E-2</c:v>
                </c:pt>
                <c:pt idx="317">
                  <c:v>6.0498220640569388E-2</c:v>
                </c:pt>
                <c:pt idx="318">
                  <c:v>6.0498220640569388E-2</c:v>
                </c:pt>
                <c:pt idx="319">
                  <c:v>6.0498220640569388E-2</c:v>
                </c:pt>
                <c:pt idx="320">
                  <c:v>6.0498220640569388E-2</c:v>
                </c:pt>
                <c:pt idx="321">
                  <c:v>6.0498220640569388E-2</c:v>
                </c:pt>
                <c:pt idx="322">
                  <c:v>6.0498220640569388E-2</c:v>
                </c:pt>
                <c:pt idx="323">
                  <c:v>6.0498220640569388E-2</c:v>
                </c:pt>
                <c:pt idx="324">
                  <c:v>6.0498220640569388E-2</c:v>
                </c:pt>
                <c:pt idx="325">
                  <c:v>6.0498220640569388E-2</c:v>
                </c:pt>
                <c:pt idx="326">
                  <c:v>6.0498220640569388E-2</c:v>
                </c:pt>
                <c:pt idx="327">
                  <c:v>6.0498220640569388E-2</c:v>
                </c:pt>
                <c:pt idx="328">
                  <c:v>6.0498220640569388E-2</c:v>
                </c:pt>
                <c:pt idx="329">
                  <c:v>6.0498220640569388E-2</c:v>
                </c:pt>
                <c:pt idx="330">
                  <c:v>6.0498220640569388E-2</c:v>
                </c:pt>
                <c:pt idx="331">
                  <c:v>6.0498220640569388E-2</c:v>
                </c:pt>
                <c:pt idx="332">
                  <c:v>6.0498220640569388E-2</c:v>
                </c:pt>
                <c:pt idx="333">
                  <c:v>6.0498220640569388E-2</c:v>
                </c:pt>
                <c:pt idx="334">
                  <c:v>6.0498220640569388E-2</c:v>
                </c:pt>
                <c:pt idx="335">
                  <c:v>6.0498220640569388E-2</c:v>
                </c:pt>
                <c:pt idx="336">
                  <c:v>6.0498220640569388E-2</c:v>
                </c:pt>
                <c:pt idx="337">
                  <c:v>6.0498220640569388E-2</c:v>
                </c:pt>
                <c:pt idx="338">
                  <c:v>6.0498220640569388E-2</c:v>
                </c:pt>
                <c:pt idx="339">
                  <c:v>6.0498220640569388E-2</c:v>
                </c:pt>
                <c:pt idx="340">
                  <c:v>6.0498220640569388E-2</c:v>
                </c:pt>
                <c:pt idx="341">
                  <c:v>6.0498220640569388E-2</c:v>
                </c:pt>
                <c:pt idx="342">
                  <c:v>6.0498220640569388E-2</c:v>
                </c:pt>
                <c:pt idx="343">
                  <c:v>6.0498220640569388E-2</c:v>
                </c:pt>
                <c:pt idx="344">
                  <c:v>6.0498220640569388E-2</c:v>
                </c:pt>
                <c:pt idx="345">
                  <c:v>6.0498220640569388E-2</c:v>
                </c:pt>
                <c:pt idx="346">
                  <c:v>6.0498220640569388E-2</c:v>
                </c:pt>
                <c:pt idx="347">
                  <c:v>6.0498220640569388E-2</c:v>
                </c:pt>
                <c:pt idx="348">
                  <c:v>6.0498220640569388E-2</c:v>
                </c:pt>
                <c:pt idx="349">
                  <c:v>6.0498220640569388E-2</c:v>
                </c:pt>
                <c:pt idx="350">
                  <c:v>6.0498220640569388E-2</c:v>
                </c:pt>
                <c:pt idx="351">
                  <c:v>6.0498220640569388E-2</c:v>
                </c:pt>
                <c:pt idx="352">
                  <c:v>6.0498220640569388E-2</c:v>
                </c:pt>
                <c:pt idx="353">
                  <c:v>6.0498220640569388E-2</c:v>
                </c:pt>
                <c:pt idx="354">
                  <c:v>6.0498220640569388E-2</c:v>
                </c:pt>
                <c:pt idx="355">
                  <c:v>6.0498220640569388E-2</c:v>
                </c:pt>
                <c:pt idx="356">
                  <c:v>6.0498220640569388E-2</c:v>
                </c:pt>
                <c:pt idx="357">
                  <c:v>6.0498220640569388E-2</c:v>
                </c:pt>
                <c:pt idx="358">
                  <c:v>6.0498220640569388E-2</c:v>
                </c:pt>
                <c:pt idx="359">
                  <c:v>6.0498220640569388E-2</c:v>
                </c:pt>
                <c:pt idx="360">
                  <c:v>6.0498220640569388E-2</c:v>
                </c:pt>
                <c:pt idx="361">
                  <c:v>6.0498220640569388E-2</c:v>
                </c:pt>
                <c:pt idx="362">
                  <c:v>6.0498220640569388E-2</c:v>
                </c:pt>
                <c:pt idx="363">
                  <c:v>6.0498220640569388E-2</c:v>
                </c:pt>
                <c:pt idx="364">
                  <c:v>6.0498220640569388E-2</c:v>
                </c:pt>
              </c:numCache>
            </c:numRef>
          </c:val>
          <c:smooth val="0"/>
          <c:extLst>
            <c:ext xmlns:c16="http://schemas.microsoft.com/office/drawing/2014/chart" uri="{C3380CC4-5D6E-409C-BE32-E72D297353CC}">
              <c16:uniqueId val="{00000000-59C2-429A-B348-63AC63C0B405}"/>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Sediane_N_I!$AO$41:$AO$405</c:f>
              <c:numCache>
                <c:formatCode>_-* #\ ##0.00\ _€_-;\-* #\ ##0.00\ _€_-;_-* "-"??\ _€_-;_-@_-</c:formatCode>
                <c:ptCount val="365"/>
                <c:pt idx="0">
                  <c:v>0.39999999999999997</c:v>
                </c:pt>
                <c:pt idx="1">
                  <c:v>0.6749110320284698</c:v>
                </c:pt>
                <c:pt idx="2">
                  <c:v>0.6749110320284698</c:v>
                </c:pt>
                <c:pt idx="3">
                  <c:v>0.6749110320284698</c:v>
                </c:pt>
                <c:pt idx="4">
                  <c:v>0.6749110320284698</c:v>
                </c:pt>
                <c:pt idx="5">
                  <c:v>0.6749110320284698</c:v>
                </c:pt>
                <c:pt idx="6">
                  <c:v>0.6749110320284698</c:v>
                </c:pt>
                <c:pt idx="7">
                  <c:v>0.6749110320284698</c:v>
                </c:pt>
                <c:pt idx="8">
                  <c:v>0.6749110320284698</c:v>
                </c:pt>
                <c:pt idx="9">
                  <c:v>0.6749110320284698</c:v>
                </c:pt>
                <c:pt idx="10">
                  <c:v>0.6749110320284698</c:v>
                </c:pt>
                <c:pt idx="11">
                  <c:v>0.6749110320284698</c:v>
                </c:pt>
                <c:pt idx="12">
                  <c:v>0.6749110320284698</c:v>
                </c:pt>
                <c:pt idx="13">
                  <c:v>0.6749110320284698</c:v>
                </c:pt>
                <c:pt idx="14">
                  <c:v>0.6749110320284698</c:v>
                </c:pt>
                <c:pt idx="15">
                  <c:v>0.6749110320284698</c:v>
                </c:pt>
                <c:pt idx="16">
                  <c:v>0.6749110320284698</c:v>
                </c:pt>
                <c:pt idx="17">
                  <c:v>0.6749110320284698</c:v>
                </c:pt>
                <c:pt idx="18">
                  <c:v>0.6749110320284698</c:v>
                </c:pt>
                <c:pt idx="19">
                  <c:v>0.6749110320284698</c:v>
                </c:pt>
                <c:pt idx="20">
                  <c:v>0.6749110320284698</c:v>
                </c:pt>
                <c:pt idx="21">
                  <c:v>0.6749110320284698</c:v>
                </c:pt>
                <c:pt idx="22">
                  <c:v>0.6749110320284698</c:v>
                </c:pt>
                <c:pt idx="23">
                  <c:v>0.6749110320284698</c:v>
                </c:pt>
                <c:pt idx="24">
                  <c:v>0.6749110320284698</c:v>
                </c:pt>
                <c:pt idx="25">
                  <c:v>0.6749110320284698</c:v>
                </c:pt>
                <c:pt idx="26">
                  <c:v>0.6749110320284698</c:v>
                </c:pt>
                <c:pt idx="27">
                  <c:v>0.6749110320284698</c:v>
                </c:pt>
                <c:pt idx="28">
                  <c:v>0.6749110320284698</c:v>
                </c:pt>
                <c:pt idx="29">
                  <c:v>0.6749110320284698</c:v>
                </c:pt>
                <c:pt idx="30">
                  <c:v>0.6749110320284698</c:v>
                </c:pt>
                <c:pt idx="31">
                  <c:v>0.6749110320284698</c:v>
                </c:pt>
                <c:pt idx="32">
                  <c:v>0.6749110320284698</c:v>
                </c:pt>
                <c:pt idx="33">
                  <c:v>0.6749110320284698</c:v>
                </c:pt>
                <c:pt idx="34">
                  <c:v>0.6749110320284698</c:v>
                </c:pt>
                <c:pt idx="35">
                  <c:v>0.6749110320284698</c:v>
                </c:pt>
                <c:pt idx="36">
                  <c:v>0.6749110320284698</c:v>
                </c:pt>
                <c:pt idx="37">
                  <c:v>0.6749110320284698</c:v>
                </c:pt>
                <c:pt idx="38">
                  <c:v>0.6749110320284698</c:v>
                </c:pt>
                <c:pt idx="39">
                  <c:v>0.6749110320284698</c:v>
                </c:pt>
                <c:pt idx="40">
                  <c:v>0.6749110320284698</c:v>
                </c:pt>
                <c:pt idx="41">
                  <c:v>0.6749110320284698</c:v>
                </c:pt>
                <c:pt idx="42">
                  <c:v>0.6749110320284698</c:v>
                </c:pt>
                <c:pt idx="43">
                  <c:v>0.6749110320284698</c:v>
                </c:pt>
                <c:pt idx="44">
                  <c:v>0.6749110320284698</c:v>
                </c:pt>
                <c:pt idx="45">
                  <c:v>0.6749110320284698</c:v>
                </c:pt>
                <c:pt idx="46">
                  <c:v>0.6749110320284698</c:v>
                </c:pt>
                <c:pt idx="47">
                  <c:v>0.6749110320284698</c:v>
                </c:pt>
                <c:pt idx="48">
                  <c:v>0.6749110320284698</c:v>
                </c:pt>
                <c:pt idx="49">
                  <c:v>0.6749110320284698</c:v>
                </c:pt>
                <c:pt idx="50">
                  <c:v>0.6749110320284698</c:v>
                </c:pt>
                <c:pt idx="51">
                  <c:v>0.6749110320284698</c:v>
                </c:pt>
                <c:pt idx="52">
                  <c:v>0.6749110320284698</c:v>
                </c:pt>
                <c:pt idx="53">
                  <c:v>0.6749110320284698</c:v>
                </c:pt>
                <c:pt idx="54">
                  <c:v>0.6749110320284698</c:v>
                </c:pt>
                <c:pt idx="55">
                  <c:v>0.6749110320284698</c:v>
                </c:pt>
                <c:pt idx="56">
                  <c:v>0.6749110320284698</c:v>
                </c:pt>
                <c:pt idx="57">
                  <c:v>0.6749110320284698</c:v>
                </c:pt>
                <c:pt idx="58">
                  <c:v>0.6749110320284698</c:v>
                </c:pt>
                <c:pt idx="59">
                  <c:v>0.6749110320284698</c:v>
                </c:pt>
                <c:pt idx="60">
                  <c:v>0.6749110320284698</c:v>
                </c:pt>
                <c:pt idx="61">
                  <c:v>0.97508896797153011</c:v>
                </c:pt>
                <c:pt idx="62">
                  <c:v>0.90711743772241993</c:v>
                </c:pt>
                <c:pt idx="63">
                  <c:v>0.90711743772241993</c:v>
                </c:pt>
                <c:pt idx="64">
                  <c:v>0.90711743772241993</c:v>
                </c:pt>
                <c:pt idx="65">
                  <c:v>0.90711743772241993</c:v>
                </c:pt>
                <c:pt idx="66">
                  <c:v>0.90711743772241993</c:v>
                </c:pt>
                <c:pt idx="67">
                  <c:v>0.90711743772241993</c:v>
                </c:pt>
                <c:pt idx="68">
                  <c:v>0.90711743772241993</c:v>
                </c:pt>
                <c:pt idx="69">
                  <c:v>0.90711743772241993</c:v>
                </c:pt>
                <c:pt idx="70">
                  <c:v>0.90711743772241993</c:v>
                </c:pt>
                <c:pt idx="71">
                  <c:v>0.90711743772241993</c:v>
                </c:pt>
                <c:pt idx="72">
                  <c:v>0.90711743772241993</c:v>
                </c:pt>
                <c:pt idx="73">
                  <c:v>0.90711743772241993</c:v>
                </c:pt>
                <c:pt idx="74">
                  <c:v>0.90711743772241993</c:v>
                </c:pt>
                <c:pt idx="75">
                  <c:v>0.90711743772241993</c:v>
                </c:pt>
                <c:pt idx="76">
                  <c:v>0.90711743772241993</c:v>
                </c:pt>
                <c:pt idx="77">
                  <c:v>0.90711743772241993</c:v>
                </c:pt>
                <c:pt idx="78">
                  <c:v>0.90711743772241993</c:v>
                </c:pt>
                <c:pt idx="79">
                  <c:v>0.90711743772241993</c:v>
                </c:pt>
                <c:pt idx="80">
                  <c:v>0.90711743772241993</c:v>
                </c:pt>
                <c:pt idx="81">
                  <c:v>0.90711743772241993</c:v>
                </c:pt>
                <c:pt idx="82">
                  <c:v>0.90711743772241993</c:v>
                </c:pt>
                <c:pt idx="83">
                  <c:v>0.90711743772241993</c:v>
                </c:pt>
                <c:pt idx="84">
                  <c:v>0.90711743772241993</c:v>
                </c:pt>
                <c:pt idx="85">
                  <c:v>0.90711743772241993</c:v>
                </c:pt>
                <c:pt idx="86">
                  <c:v>0.90711743772241993</c:v>
                </c:pt>
                <c:pt idx="87">
                  <c:v>0.90711743772241993</c:v>
                </c:pt>
                <c:pt idx="88">
                  <c:v>0.90711743772241993</c:v>
                </c:pt>
                <c:pt idx="89">
                  <c:v>0.90711743772241993</c:v>
                </c:pt>
                <c:pt idx="90">
                  <c:v>0.90711743772241993</c:v>
                </c:pt>
                <c:pt idx="91">
                  <c:v>0.90711743772241993</c:v>
                </c:pt>
                <c:pt idx="92">
                  <c:v>0.90711743772241993</c:v>
                </c:pt>
                <c:pt idx="93">
                  <c:v>0.90711743772241993</c:v>
                </c:pt>
                <c:pt idx="94">
                  <c:v>0.90711743772241993</c:v>
                </c:pt>
                <c:pt idx="95">
                  <c:v>0.90711743772241993</c:v>
                </c:pt>
                <c:pt idx="96">
                  <c:v>0.90711743772241993</c:v>
                </c:pt>
                <c:pt idx="97">
                  <c:v>0.90711743772241993</c:v>
                </c:pt>
                <c:pt idx="98">
                  <c:v>0.90711743772241993</c:v>
                </c:pt>
                <c:pt idx="99">
                  <c:v>0.90711743772241993</c:v>
                </c:pt>
                <c:pt idx="100">
                  <c:v>0.90711743772241993</c:v>
                </c:pt>
                <c:pt idx="101">
                  <c:v>0.90711743772241993</c:v>
                </c:pt>
                <c:pt idx="102">
                  <c:v>0.90711743772241993</c:v>
                </c:pt>
                <c:pt idx="103">
                  <c:v>0.90711743772241993</c:v>
                </c:pt>
                <c:pt idx="104">
                  <c:v>0.90711743772241993</c:v>
                </c:pt>
                <c:pt idx="105">
                  <c:v>0.90711743772241993</c:v>
                </c:pt>
                <c:pt idx="106">
                  <c:v>0.90711743772241993</c:v>
                </c:pt>
                <c:pt idx="107">
                  <c:v>0.90711743772241993</c:v>
                </c:pt>
                <c:pt idx="108">
                  <c:v>0.90711743772241993</c:v>
                </c:pt>
                <c:pt idx="109">
                  <c:v>0.90711743772241993</c:v>
                </c:pt>
                <c:pt idx="110">
                  <c:v>0.90711743772241993</c:v>
                </c:pt>
                <c:pt idx="111">
                  <c:v>0.90711743772241993</c:v>
                </c:pt>
                <c:pt idx="112">
                  <c:v>0.90711743772241993</c:v>
                </c:pt>
                <c:pt idx="113">
                  <c:v>0.90711743772241993</c:v>
                </c:pt>
                <c:pt idx="114">
                  <c:v>0.90711743772241993</c:v>
                </c:pt>
                <c:pt idx="115">
                  <c:v>0.90711743772241993</c:v>
                </c:pt>
                <c:pt idx="116">
                  <c:v>0.90711743772241993</c:v>
                </c:pt>
                <c:pt idx="117">
                  <c:v>0.90711743772241993</c:v>
                </c:pt>
                <c:pt idx="118">
                  <c:v>0.90711743772241993</c:v>
                </c:pt>
                <c:pt idx="119">
                  <c:v>0.90711743772241993</c:v>
                </c:pt>
                <c:pt idx="120">
                  <c:v>0.90711743772241993</c:v>
                </c:pt>
                <c:pt idx="121">
                  <c:v>0.90711743772241993</c:v>
                </c:pt>
                <c:pt idx="122">
                  <c:v>0.99288256227757998</c:v>
                </c:pt>
                <c:pt idx="123">
                  <c:v>0.9535587188612098</c:v>
                </c:pt>
                <c:pt idx="124">
                  <c:v>0.9535587188612098</c:v>
                </c:pt>
                <c:pt idx="125">
                  <c:v>0.9535587188612098</c:v>
                </c:pt>
                <c:pt idx="126">
                  <c:v>0.9535587188612098</c:v>
                </c:pt>
                <c:pt idx="127">
                  <c:v>0.9535587188612098</c:v>
                </c:pt>
                <c:pt idx="128">
                  <c:v>0.9535587188612098</c:v>
                </c:pt>
                <c:pt idx="129">
                  <c:v>0.9535587188612098</c:v>
                </c:pt>
                <c:pt idx="130">
                  <c:v>0.9535587188612098</c:v>
                </c:pt>
                <c:pt idx="131">
                  <c:v>0.9535587188612098</c:v>
                </c:pt>
                <c:pt idx="132">
                  <c:v>0.9535587188612098</c:v>
                </c:pt>
                <c:pt idx="133">
                  <c:v>0.9535587188612098</c:v>
                </c:pt>
                <c:pt idx="134">
                  <c:v>0.9535587188612098</c:v>
                </c:pt>
                <c:pt idx="135">
                  <c:v>0.9535587188612098</c:v>
                </c:pt>
                <c:pt idx="136">
                  <c:v>0.9535587188612098</c:v>
                </c:pt>
                <c:pt idx="137">
                  <c:v>0.9535587188612098</c:v>
                </c:pt>
                <c:pt idx="138">
                  <c:v>0.9535587188612098</c:v>
                </c:pt>
                <c:pt idx="139">
                  <c:v>0.9535587188612098</c:v>
                </c:pt>
                <c:pt idx="140">
                  <c:v>0.9535587188612098</c:v>
                </c:pt>
                <c:pt idx="141">
                  <c:v>0.9535587188612098</c:v>
                </c:pt>
                <c:pt idx="142">
                  <c:v>0.9535587188612098</c:v>
                </c:pt>
                <c:pt idx="143">
                  <c:v>0.9535587188612098</c:v>
                </c:pt>
                <c:pt idx="144">
                  <c:v>0.9535587188612098</c:v>
                </c:pt>
                <c:pt idx="145">
                  <c:v>0.9535587188612098</c:v>
                </c:pt>
                <c:pt idx="146">
                  <c:v>0.9535587188612098</c:v>
                </c:pt>
                <c:pt idx="147">
                  <c:v>0.9535587188612098</c:v>
                </c:pt>
                <c:pt idx="148">
                  <c:v>0.9535587188612098</c:v>
                </c:pt>
                <c:pt idx="149">
                  <c:v>0.9535587188612098</c:v>
                </c:pt>
                <c:pt idx="150">
                  <c:v>0.9535587188612098</c:v>
                </c:pt>
                <c:pt idx="151">
                  <c:v>0.9535587188612098</c:v>
                </c:pt>
                <c:pt idx="152">
                  <c:v>0.9535587188612098</c:v>
                </c:pt>
                <c:pt idx="153">
                  <c:v>0.99644128113878994</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0.39999999999999997</c:v>
                </c:pt>
              </c:numCache>
            </c:numRef>
          </c:val>
          <c:smooth val="0"/>
          <c:extLst>
            <c:ext xmlns:c16="http://schemas.microsoft.com/office/drawing/2014/chart" uri="{C3380CC4-5D6E-409C-BE32-E72D297353CC}">
              <c16:uniqueId val="{00000001-59C2-429A-B348-63AC63C0B405}"/>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Sediane_N_I!$AK$40</c:f>
              <c:strCache>
                <c:ptCount val="1"/>
                <c:pt idx="0">
                  <c:v>Min Brut</c:v>
                </c:pt>
              </c:strCache>
            </c:strRef>
          </c:tx>
          <c:spPr>
            <a:ln w="28575" cap="rnd">
              <a:solidFill>
                <a:schemeClr val="accent1"/>
              </a:solidFill>
              <a:round/>
            </a:ln>
            <a:effectLst/>
          </c:spPr>
          <c:marker>
            <c:symbol val="none"/>
          </c:marker>
          <c:cat>
            <c:numRef>
              <c:f>Sediane_N_I!$AJ$41:$AJ$405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0.18576512455516012</c:v>
                </c:pt>
                <c:pt idx="61">
                  <c:v>1.4234875444839857E-2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0.46441281138790036</c:v>
                </c:pt>
                <c:pt idx="122">
                  <c:v>3.5587188612099641E-2</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0.78950177935943067</c:v>
                </c:pt>
                <c:pt idx="214">
                  <c:v>6.0498220640569388E-2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59C2-429A-B348-63AC63C0B405}"/>
            </c:ext>
          </c:extLst>
        </c:ser>
        <c:ser>
          <c:idx val="1"/>
          <c:order val="3"/>
          <c:tx>
            <c:strRef>
              <c:f>Sediane_N_I!$AL$40</c:f>
              <c:strCache>
                <c:ptCount val="1"/>
                <c:pt idx="0">
                  <c:v>Max Brut</c:v>
                </c:pt>
              </c:strCache>
            </c:strRef>
          </c:tx>
          <c:spPr>
            <a:ln w="28575" cap="rnd">
              <a:solidFill>
                <a:schemeClr val="accent2"/>
              </a:solidFill>
              <a:round/>
            </a:ln>
            <a:effectLst/>
          </c:spPr>
          <c:marker>
            <c:symbol val="none"/>
          </c:marker>
          <c:cat>
            <c:numRef>
              <c:f>Sediane_N_I!$AJ$41:$AJ$405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Sediane_N_I!$AL$41:$AL$405</c:f>
              <c:numCache>
                <c:formatCode>General</c:formatCode>
                <c:ptCount val="365"/>
                <c:pt idx="0">
                  <c:v>0.39999999999999997</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0.6749110320284698</c:v>
                </c:pt>
                <c:pt idx="61">
                  <c:v>0.97508896797153011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0.90711743772241993</c:v>
                </c:pt>
                <c:pt idx="122">
                  <c:v>0.99288256227757998</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0.9535587188612098</c:v>
                </c:pt>
                <c:pt idx="153">
                  <c:v>0.99644128113878994</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0.39999999999999997</c:v>
                </c:pt>
              </c:numCache>
            </c:numRef>
          </c:val>
          <c:smooth val="0"/>
          <c:extLst>
            <c:ext xmlns:c16="http://schemas.microsoft.com/office/drawing/2014/chart" uri="{C3380CC4-5D6E-409C-BE32-E72D297353CC}">
              <c16:uniqueId val="{00000003-59C2-429A-B348-63AC63C0B405}"/>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Saline_I!$G$41:$G$141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Saline_I!$A$41:$A$141</c:f>
              <c:numCache>
                <c:formatCode>0.000%</c:formatCode>
                <c:ptCount val="101"/>
                <c:pt idx="0">
                  <c:v>1</c:v>
                </c:pt>
                <c:pt idx="1">
                  <c:v>0.99666666666666659</c:v>
                </c:pt>
                <c:pt idx="2">
                  <c:v>0.99333333333333329</c:v>
                </c:pt>
                <c:pt idx="3">
                  <c:v>0.98999999999999988</c:v>
                </c:pt>
                <c:pt idx="4">
                  <c:v>0.98666666666666669</c:v>
                </c:pt>
                <c:pt idx="5">
                  <c:v>0.98333333333333317</c:v>
                </c:pt>
                <c:pt idx="6">
                  <c:v>0.98</c:v>
                </c:pt>
                <c:pt idx="7">
                  <c:v>0.97666666666666657</c:v>
                </c:pt>
                <c:pt idx="8">
                  <c:v>0.97333333333333305</c:v>
                </c:pt>
                <c:pt idx="9">
                  <c:v>0.97000000000000008</c:v>
                </c:pt>
                <c:pt idx="10">
                  <c:v>0.96666666666666656</c:v>
                </c:pt>
                <c:pt idx="11">
                  <c:v>0.96333333333333326</c:v>
                </c:pt>
                <c:pt idx="12">
                  <c:v>0.96</c:v>
                </c:pt>
                <c:pt idx="13">
                  <c:v>0.95666666666666678</c:v>
                </c:pt>
                <c:pt idx="14">
                  <c:v>0.95333333333333337</c:v>
                </c:pt>
                <c:pt idx="15">
                  <c:v>0.94999999999999984</c:v>
                </c:pt>
                <c:pt idx="16">
                  <c:v>0.94666666666666666</c:v>
                </c:pt>
                <c:pt idx="17">
                  <c:v>0.94333333333333313</c:v>
                </c:pt>
                <c:pt idx="18">
                  <c:v>0.94</c:v>
                </c:pt>
                <c:pt idx="19">
                  <c:v>0.93666666666666676</c:v>
                </c:pt>
                <c:pt idx="20">
                  <c:v>0.93333333333333324</c:v>
                </c:pt>
                <c:pt idx="21">
                  <c:v>0.92999999999999994</c:v>
                </c:pt>
                <c:pt idx="22">
                  <c:v>0.92666666666666653</c:v>
                </c:pt>
                <c:pt idx="23">
                  <c:v>0.92333333333333323</c:v>
                </c:pt>
                <c:pt idx="24">
                  <c:v>0.91999999999999993</c:v>
                </c:pt>
                <c:pt idx="25">
                  <c:v>0.91666666666666674</c:v>
                </c:pt>
                <c:pt idx="26">
                  <c:v>0.91333333333333333</c:v>
                </c:pt>
                <c:pt idx="27">
                  <c:v>0.90999999999999981</c:v>
                </c:pt>
                <c:pt idx="28">
                  <c:v>0.90666666666666662</c:v>
                </c:pt>
                <c:pt idx="29">
                  <c:v>0.90333333333333343</c:v>
                </c:pt>
                <c:pt idx="30">
                  <c:v>0.9</c:v>
                </c:pt>
                <c:pt idx="31">
                  <c:v>0.89666666666666672</c:v>
                </c:pt>
                <c:pt idx="32">
                  <c:v>0.8933333333333332</c:v>
                </c:pt>
                <c:pt idx="33">
                  <c:v>0.8899999999999999</c:v>
                </c:pt>
                <c:pt idx="34">
                  <c:v>0.88666666666666638</c:v>
                </c:pt>
                <c:pt idx="35">
                  <c:v>0.88333333333333341</c:v>
                </c:pt>
                <c:pt idx="36">
                  <c:v>0.88</c:v>
                </c:pt>
                <c:pt idx="37">
                  <c:v>0.87666666666666648</c:v>
                </c:pt>
                <c:pt idx="38">
                  <c:v>0.87333333333333329</c:v>
                </c:pt>
                <c:pt idx="39">
                  <c:v>0.86999999999999988</c:v>
                </c:pt>
                <c:pt idx="40">
                  <c:v>0.86666666666666659</c:v>
                </c:pt>
                <c:pt idx="41">
                  <c:v>0.8633333333333334</c:v>
                </c:pt>
                <c:pt idx="42">
                  <c:v>0.86</c:v>
                </c:pt>
                <c:pt idx="43">
                  <c:v>0.85666666666666658</c:v>
                </c:pt>
                <c:pt idx="44">
                  <c:v>0.85333333333333306</c:v>
                </c:pt>
                <c:pt idx="45">
                  <c:v>0.85000000000000009</c:v>
                </c:pt>
                <c:pt idx="46">
                  <c:v>0.84333333333333327</c:v>
                </c:pt>
                <c:pt idx="47">
                  <c:v>0.83666666666666645</c:v>
                </c:pt>
                <c:pt idx="48">
                  <c:v>0.83000000000000007</c:v>
                </c:pt>
                <c:pt idx="49">
                  <c:v>0.82333333333333325</c:v>
                </c:pt>
                <c:pt idx="50">
                  <c:v>0.81666666666666676</c:v>
                </c:pt>
                <c:pt idx="51">
                  <c:v>0.80999999999999994</c:v>
                </c:pt>
                <c:pt idx="52">
                  <c:v>0.80333333333333323</c:v>
                </c:pt>
                <c:pt idx="53">
                  <c:v>0.79666666666666652</c:v>
                </c:pt>
                <c:pt idx="54">
                  <c:v>0.78999999999999992</c:v>
                </c:pt>
                <c:pt idx="55">
                  <c:v>0.78333333333333321</c:v>
                </c:pt>
                <c:pt idx="56">
                  <c:v>0.77666666666666673</c:v>
                </c:pt>
                <c:pt idx="57">
                  <c:v>0.76999999999999991</c:v>
                </c:pt>
                <c:pt idx="58">
                  <c:v>0.76333333333333342</c:v>
                </c:pt>
                <c:pt idx="59">
                  <c:v>0.7566666666666666</c:v>
                </c:pt>
                <c:pt idx="60">
                  <c:v>0.75000000000000011</c:v>
                </c:pt>
                <c:pt idx="61">
                  <c:v>0.7433333333333334</c:v>
                </c:pt>
                <c:pt idx="62">
                  <c:v>0.7366666666666668</c:v>
                </c:pt>
                <c:pt idx="63">
                  <c:v>0.72999999999999987</c:v>
                </c:pt>
                <c:pt idx="64">
                  <c:v>0.72333333333333327</c:v>
                </c:pt>
                <c:pt idx="65">
                  <c:v>0.71666666666666656</c:v>
                </c:pt>
                <c:pt idx="66">
                  <c:v>0.70999999999999985</c:v>
                </c:pt>
                <c:pt idx="67">
                  <c:v>0.70333333333333325</c:v>
                </c:pt>
                <c:pt idx="68">
                  <c:v>0.69666666666666677</c:v>
                </c:pt>
                <c:pt idx="69">
                  <c:v>0.69000000000000006</c:v>
                </c:pt>
                <c:pt idx="70">
                  <c:v>0.68333333333333324</c:v>
                </c:pt>
                <c:pt idx="71">
                  <c:v>0.67666666666666675</c:v>
                </c:pt>
                <c:pt idx="72">
                  <c:v>0.66999999999999993</c:v>
                </c:pt>
                <c:pt idx="73">
                  <c:v>0.66333333333333333</c:v>
                </c:pt>
                <c:pt idx="74">
                  <c:v>0.65666666666666673</c:v>
                </c:pt>
                <c:pt idx="75">
                  <c:v>0.64999999999999991</c:v>
                </c:pt>
                <c:pt idx="76">
                  <c:v>0.64333333333333331</c:v>
                </c:pt>
                <c:pt idx="77">
                  <c:v>0.6366666666666666</c:v>
                </c:pt>
                <c:pt idx="78">
                  <c:v>0.63</c:v>
                </c:pt>
                <c:pt idx="79">
                  <c:v>0.62333333333333329</c:v>
                </c:pt>
                <c:pt idx="80">
                  <c:v>0.61666666666666659</c:v>
                </c:pt>
                <c:pt idx="81">
                  <c:v>0.61</c:v>
                </c:pt>
                <c:pt idx="82">
                  <c:v>0.60333333333333339</c:v>
                </c:pt>
                <c:pt idx="83">
                  <c:v>0.59666666666666657</c:v>
                </c:pt>
                <c:pt idx="84">
                  <c:v>0.59000000000000008</c:v>
                </c:pt>
                <c:pt idx="85">
                  <c:v>0.58333333333333337</c:v>
                </c:pt>
                <c:pt idx="86">
                  <c:v>0.57666666666666655</c:v>
                </c:pt>
                <c:pt idx="87">
                  <c:v>0.57000000000000006</c:v>
                </c:pt>
                <c:pt idx="88">
                  <c:v>0.56333333333333335</c:v>
                </c:pt>
                <c:pt idx="89">
                  <c:v>0.55666666666666675</c:v>
                </c:pt>
                <c:pt idx="90">
                  <c:v>0.55000000000000071</c:v>
                </c:pt>
                <c:pt idx="91">
                  <c:v>0.5</c:v>
                </c:pt>
                <c:pt idx="92">
                  <c:v>0.45000000000000018</c:v>
                </c:pt>
                <c:pt idx="93">
                  <c:v>0.40000000000000036</c:v>
                </c:pt>
                <c:pt idx="94">
                  <c:v>0.35000000000000048</c:v>
                </c:pt>
                <c:pt idx="95">
                  <c:v>0.30000000000000016</c:v>
                </c:pt>
                <c:pt idx="96">
                  <c:v>0.29000000000000015</c:v>
                </c:pt>
                <c:pt idx="97">
                  <c:v>0.28000000000000014</c:v>
                </c:pt>
                <c:pt idx="98">
                  <c:v>0.27000000000000007</c:v>
                </c:pt>
                <c:pt idx="99">
                  <c:v>0.26000000000000012</c:v>
                </c:pt>
                <c:pt idx="100">
                  <c:v>0.25000000000000011</c:v>
                </c:pt>
              </c:numCache>
            </c:numRef>
          </c:yVal>
          <c:smooth val="0"/>
          <c:extLst>
            <c:ext xmlns:c16="http://schemas.microsoft.com/office/drawing/2014/chart" uri="{C3380CC4-5D6E-409C-BE32-E72D297353CC}">
              <c16:uniqueId val="{00000000-1FF5-4BF7-B7F6-EB4BD1B36306}"/>
            </c:ext>
          </c:extLst>
        </c:ser>
        <c:ser>
          <c:idx val="1"/>
          <c:order val="1"/>
          <c:tx>
            <c:v>Soutirage</c:v>
          </c:tx>
          <c:spPr>
            <a:ln w="19050" cap="rnd">
              <a:solidFill>
                <a:schemeClr val="accent2"/>
              </a:solidFill>
              <a:round/>
            </a:ln>
            <a:effectLst/>
          </c:spPr>
          <c:marker>
            <c:symbol val="none"/>
          </c:marker>
          <c:xVal>
            <c:numRef>
              <c:f>Saline_W!$G$32:$G$132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Saline_W!$A$32:$A$132</c:f>
              <c:numCache>
                <c:formatCode>0%</c:formatCode>
                <c:ptCount val="101"/>
                <c:pt idx="0">
                  <c:v>9.9999999999999992E-2</c:v>
                </c:pt>
                <c:pt idx="1">
                  <c:v>0.12999999999999998</c:v>
                </c:pt>
                <c:pt idx="2">
                  <c:v>0.16</c:v>
                </c:pt>
                <c:pt idx="3">
                  <c:v>0.18999999999999995</c:v>
                </c:pt>
                <c:pt idx="4">
                  <c:v>0.21999999999999995</c:v>
                </c:pt>
                <c:pt idx="5">
                  <c:v>0.24999999999999994</c:v>
                </c:pt>
                <c:pt idx="6">
                  <c:v>0.27999999999999992</c:v>
                </c:pt>
                <c:pt idx="7">
                  <c:v>0.30999999999999994</c:v>
                </c:pt>
                <c:pt idx="8">
                  <c:v>0.33999999999999997</c:v>
                </c:pt>
                <c:pt idx="9">
                  <c:v>0.36999999999999994</c:v>
                </c:pt>
                <c:pt idx="10">
                  <c:v>0.39999999999999997</c:v>
                </c:pt>
                <c:pt idx="11">
                  <c:v>0.42999999999999994</c:v>
                </c:pt>
                <c:pt idx="12">
                  <c:v>0.45999999999999991</c:v>
                </c:pt>
                <c:pt idx="13">
                  <c:v>0.48999999999999988</c:v>
                </c:pt>
                <c:pt idx="14">
                  <c:v>0.52</c:v>
                </c:pt>
                <c:pt idx="15">
                  <c:v>0.54999999999999982</c:v>
                </c:pt>
                <c:pt idx="16">
                  <c:v>0.57999999999999985</c:v>
                </c:pt>
                <c:pt idx="17">
                  <c:v>0.60999999999999988</c:v>
                </c:pt>
                <c:pt idx="18">
                  <c:v>0.64</c:v>
                </c:pt>
                <c:pt idx="19">
                  <c:v>0.66999999999999982</c:v>
                </c:pt>
                <c:pt idx="20">
                  <c:v>0.69999999999999984</c:v>
                </c:pt>
                <c:pt idx="21">
                  <c:v>0.71499999999999986</c:v>
                </c:pt>
                <c:pt idx="22">
                  <c:v>0.73</c:v>
                </c:pt>
                <c:pt idx="23">
                  <c:v>0.74499999999999977</c:v>
                </c:pt>
                <c:pt idx="24">
                  <c:v>0.75999999999999979</c:v>
                </c:pt>
                <c:pt idx="25">
                  <c:v>0.77499999999999991</c:v>
                </c:pt>
                <c:pt idx="26">
                  <c:v>0.78999999999999992</c:v>
                </c:pt>
                <c:pt idx="27">
                  <c:v>0.80499999999999994</c:v>
                </c:pt>
                <c:pt idx="28">
                  <c:v>0.82</c:v>
                </c:pt>
                <c:pt idx="29">
                  <c:v>0.83499999999999974</c:v>
                </c:pt>
                <c:pt idx="30">
                  <c:v>0.84999999999999976</c:v>
                </c:pt>
                <c:pt idx="31">
                  <c:v>0.86499999999999988</c:v>
                </c:pt>
                <c:pt idx="32">
                  <c:v>0.87999999999999978</c:v>
                </c:pt>
                <c:pt idx="33">
                  <c:v>0.89499999999999991</c:v>
                </c:pt>
                <c:pt idx="34">
                  <c:v>0.91</c:v>
                </c:pt>
                <c:pt idx="35">
                  <c:v>0.92499999999999982</c:v>
                </c:pt>
                <c:pt idx="36">
                  <c:v>0.93999999999999984</c:v>
                </c:pt>
                <c:pt idx="37">
                  <c:v>0.95499999999999974</c:v>
                </c:pt>
                <c:pt idx="38">
                  <c:v>0.97</c:v>
                </c:pt>
                <c:pt idx="39">
                  <c:v>0.98499999999999999</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1FF5-4BF7-B7F6-EB4BD1B36306}"/>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nord</a:t>
            </a:r>
          </a:p>
        </c:rich>
      </c:tx>
      <c:overlay val="0"/>
      <c:spPr>
        <a:noFill/>
        <a:ln>
          <a:noFill/>
        </a:ln>
        <a:effectLst/>
      </c:spPr>
    </c:title>
    <c:autoTitleDeleted val="0"/>
    <c:plotArea>
      <c:layout/>
      <c:lineChart>
        <c:grouping val="standard"/>
        <c:varyColors val="0"/>
        <c:ser>
          <c:idx val="2"/>
          <c:order val="0"/>
          <c:tx>
            <c:strRef>
              <c:f>Sediane_N_I!$AN$40</c:f>
              <c:strCache>
                <c:ptCount val="1"/>
                <c:pt idx="0">
                  <c:v>Min.cor Sout</c:v>
                </c:pt>
              </c:strCache>
            </c:strRef>
          </c:tx>
          <c:marker>
            <c:symbol val="none"/>
          </c:marker>
          <c:cat>
            <c:numRef>
              <c:f>Sediane_N_I!$AJ$41:$AJ$405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Sediane_N_I!$AN$41:$AN$405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0.18576512455516012</c:v>
                </c:pt>
                <c:pt idx="61">
                  <c:v>1.4234875444839857E-2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0.46441281138790036</c:v>
                </c:pt>
                <c:pt idx="122">
                  <c:v>3.5587188612099641E-2</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0.78950177935943067</c:v>
                </c:pt>
                <c:pt idx="214">
                  <c:v>6.0498220640569388E-2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9CB-4662-827A-C6E1DB9F0ABE}"/>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Sediane_N_I!$AO$41:$AO$405</c:f>
              <c:numCache>
                <c:formatCode>_-* #\ ##0.00\ _€_-;\-* #\ ##0.00\ _€_-;_-* "-"??\ _€_-;_-@_-</c:formatCode>
                <c:ptCount val="365"/>
                <c:pt idx="0">
                  <c:v>0.39999999999999997</c:v>
                </c:pt>
                <c:pt idx="1">
                  <c:v>0.6749110320284698</c:v>
                </c:pt>
                <c:pt idx="2">
                  <c:v>0.6749110320284698</c:v>
                </c:pt>
                <c:pt idx="3">
                  <c:v>0.6749110320284698</c:v>
                </c:pt>
                <c:pt idx="4">
                  <c:v>0.6749110320284698</c:v>
                </c:pt>
                <c:pt idx="5">
                  <c:v>0.6749110320284698</c:v>
                </c:pt>
                <c:pt idx="6">
                  <c:v>0.6749110320284698</c:v>
                </c:pt>
                <c:pt idx="7">
                  <c:v>0.6749110320284698</c:v>
                </c:pt>
                <c:pt idx="8">
                  <c:v>0.6749110320284698</c:v>
                </c:pt>
                <c:pt idx="9">
                  <c:v>0.6749110320284698</c:v>
                </c:pt>
                <c:pt idx="10">
                  <c:v>0.6749110320284698</c:v>
                </c:pt>
                <c:pt idx="11">
                  <c:v>0.6749110320284698</c:v>
                </c:pt>
                <c:pt idx="12">
                  <c:v>0.6749110320284698</c:v>
                </c:pt>
                <c:pt idx="13">
                  <c:v>0.6749110320284698</c:v>
                </c:pt>
                <c:pt idx="14">
                  <c:v>0.6749110320284698</c:v>
                </c:pt>
                <c:pt idx="15">
                  <c:v>0.6749110320284698</c:v>
                </c:pt>
                <c:pt idx="16">
                  <c:v>0.6749110320284698</c:v>
                </c:pt>
                <c:pt idx="17">
                  <c:v>0.6749110320284698</c:v>
                </c:pt>
                <c:pt idx="18">
                  <c:v>0.6749110320284698</c:v>
                </c:pt>
                <c:pt idx="19">
                  <c:v>0.6749110320284698</c:v>
                </c:pt>
                <c:pt idx="20">
                  <c:v>0.6749110320284698</c:v>
                </c:pt>
                <c:pt idx="21">
                  <c:v>0.6749110320284698</c:v>
                </c:pt>
                <c:pt idx="22">
                  <c:v>0.6749110320284698</c:v>
                </c:pt>
                <c:pt idx="23">
                  <c:v>0.6749110320284698</c:v>
                </c:pt>
                <c:pt idx="24">
                  <c:v>0.6749110320284698</c:v>
                </c:pt>
                <c:pt idx="25">
                  <c:v>0.6749110320284698</c:v>
                </c:pt>
                <c:pt idx="26">
                  <c:v>0.6749110320284698</c:v>
                </c:pt>
                <c:pt idx="27">
                  <c:v>0.6749110320284698</c:v>
                </c:pt>
                <c:pt idx="28">
                  <c:v>0.6749110320284698</c:v>
                </c:pt>
                <c:pt idx="29">
                  <c:v>0.6749110320284698</c:v>
                </c:pt>
                <c:pt idx="30">
                  <c:v>0.6749110320284698</c:v>
                </c:pt>
                <c:pt idx="31">
                  <c:v>0.6749110320284698</c:v>
                </c:pt>
                <c:pt idx="32">
                  <c:v>0.6749110320284698</c:v>
                </c:pt>
                <c:pt idx="33">
                  <c:v>0.6749110320284698</c:v>
                </c:pt>
                <c:pt idx="34">
                  <c:v>0.6749110320284698</c:v>
                </c:pt>
                <c:pt idx="35">
                  <c:v>0.6749110320284698</c:v>
                </c:pt>
                <c:pt idx="36">
                  <c:v>0.6749110320284698</c:v>
                </c:pt>
                <c:pt idx="37">
                  <c:v>0.6749110320284698</c:v>
                </c:pt>
                <c:pt idx="38">
                  <c:v>0.6749110320284698</c:v>
                </c:pt>
                <c:pt idx="39">
                  <c:v>0.6749110320284698</c:v>
                </c:pt>
                <c:pt idx="40">
                  <c:v>0.6749110320284698</c:v>
                </c:pt>
                <c:pt idx="41">
                  <c:v>0.6749110320284698</c:v>
                </c:pt>
                <c:pt idx="42">
                  <c:v>0.6749110320284698</c:v>
                </c:pt>
                <c:pt idx="43">
                  <c:v>0.6749110320284698</c:v>
                </c:pt>
                <c:pt idx="44">
                  <c:v>0.6749110320284698</c:v>
                </c:pt>
                <c:pt idx="45">
                  <c:v>0.6749110320284698</c:v>
                </c:pt>
                <c:pt idx="46">
                  <c:v>0.6749110320284698</c:v>
                </c:pt>
                <c:pt idx="47">
                  <c:v>0.6749110320284698</c:v>
                </c:pt>
                <c:pt idx="48">
                  <c:v>0.6749110320284698</c:v>
                </c:pt>
                <c:pt idx="49">
                  <c:v>0.6749110320284698</c:v>
                </c:pt>
                <c:pt idx="50">
                  <c:v>0.6749110320284698</c:v>
                </c:pt>
                <c:pt idx="51">
                  <c:v>0.6749110320284698</c:v>
                </c:pt>
                <c:pt idx="52">
                  <c:v>0.6749110320284698</c:v>
                </c:pt>
                <c:pt idx="53">
                  <c:v>0.6749110320284698</c:v>
                </c:pt>
                <c:pt idx="54">
                  <c:v>0.6749110320284698</c:v>
                </c:pt>
                <c:pt idx="55">
                  <c:v>0.6749110320284698</c:v>
                </c:pt>
                <c:pt idx="56">
                  <c:v>0.6749110320284698</c:v>
                </c:pt>
                <c:pt idx="57">
                  <c:v>0.6749110320284698</c:v>
                </c:pt>
                <c:pt idx="58">
                  <c:v>0.6749110320284698</c:v>
                </c:pt>
                <c:pt idx="59">
                  <c:v>0.6749110320284698</c:v>
                </c:pt>
                <c:pt idx="60">
                  <c:v>0.6749110320284698</c:v>
                </c:pt>
                <c:pt idx="61">
                  <c:v>0.97508896797153011</c:v>
                </c:pt>
                <c:pt idx="62">
                  <c:v>0.90711743772241993</c:v>
                </c:pt>
                <c:pt idx="63">
                  <c:v>0.90711743772241993</c:v>
                </c:pt>
                <c:pt idx="64">
                  <c:v>0.90711743772241993</c:v>
                </c:pt>
                <c:pt idx="65">
                  <c:v>0.90711743772241993</c:v>
                </c:pt>
                <c:pt idx="66">
                  <c:v>0.90711743772241993</c:v>
                </c:pt>
                <c:pt idx="67">
                  <c:v>0.90711743772241993</c:v>
                </c:pt>
                <c:pt idx="68">
                  <c:v>0.90711743772241993</c:v>
                </c:pt>
                <c:pt idx="69">
                  <c:v>0.90711743772241993</c:v>
                </c:pt>
                <c:pt idx="70">
                  <c:v>0.90711743772241993</c:v>
                </c:pt>
                <c:pt idx="71">
                  <c:v>0.90711743772241993</c:v>
                </c:pt>
                <c:pt idx="72">
                  <c:v>0.90711743772241993</c:v>
                </c:pt>
                <c:pt idx="73">
                  <c:v>0.90711743772241993</c:v>
                </c:pt>
                <c:pt idx="74">
                  <c:v>0.90711743772241993</c:v>
                </c:pt>
                <c:pt idx="75">
                  <c:v>0.90711743772241993</c:v>
                </c:pt>
                <c:pt idx="76">
                  <c:v>0.90711743772241993</c:v>
                </c:pt>
                <c:pt idx="77">
                  <c:v>0.90711743772241993</c:v>
                </c:pt>
                <c:pt idx="78">
                  <c:v>0.90711743772241993</c:v>
                </c:pt>
                <c:pt idx="79">
                  <c:v>0.90711743772241993</c:v>
                </c:pt>
                <c:pt idx="80">
                  <c:v>0.90711743772241993</c:v>
                </c:pt>
                <c:pt idx="81">
                  <c:v>0.90711743772241993</c:v>
                </c:pt>
                <c:pt idx="82">
                  <c:v>0.90711743772241993</c:v>
                </c:pt>
                <c:pt idx="83">
                  <c:v>0.90711743772241993</c:v>
                </c:pt>
                <c:pt idx="84">
                  <c:v>0.90711743772241993</c:v>
                </c:pt>
                <c:pt idx="85">
                  <c:v>0.90711743772241993</c:v>
                </c:pt>
                <c:pt idx="86">
                  <c:v>0.90711743772241993</c:v>
                </c:pt>
                <c:pt idx="87">
                  <c:v>0.90711743772241993</c:v>
                </c:pt>
                <c:pt idx="88">
                  <c:v>0.90711743772241993</c:v>
                </c:pt>
                <c:pt idx="89">
                  <c:v>0.90711743772241993</c:v>
                </c:pt>
                <c:pt idx="90">
                  <c:v>0.90711743772241993</c:v>
                </c:pt>
                <c:pt idx="91">
                  <c:v>0.90711743772241993</c:v>
                </c:pt>
                <c:pt idx="92">
                  <c:v>0.90711743772241993</c:v>
                </c:pt>
                <c:pt idx="93">
                  <c:v>0.90711743772241993</c:v>
                </c:pt>
                <c:pt idx="94">
                  <c:v>0.90711743772241993</c:v>
                </c:pt>
                <c:pt idx="95">
                  <c:v>0.90711743772241993</c:v>
                </c:pt>
                <c:pt idx="96">
                  <c:v>0.90711743772241993</c:v>
                </c:pt>
                <c:pt idx="97">
                  <c:v>0.90711743772241993</c:v>
                </c:pt>
                <c:pt idx="98">
                  <c:v>0.90711743772241993</c:v>
                </c:pt>
                <c:pt idx="99">
                  <c:v>0.90711743772241993</c:v>
                </c:pt>
                <c:pt idx="100">
                  <c:v>0.90711743772241993</c:v>
                </c:pt>
                <c:pt idx="101">
                  <c:v>0.90711743772241993</c:v>
                </c:pt>
                <c:pt idx="102">
                  <c:v>0.90711743772241993</c:v>
                </c:pt>
                <c:pt idx="103">
                  <c:v>0.90711743772241993</c:v>
                </c:pt>
                <c:pt idx="104">
                  <c:v>0.90711743772241993</c:v>
                </c:pt>
                <c:pt idx="105">
                  <c:v>0.90711743772241993</c:v>
                </c:pt>
                <c:pt idx="106">
                  <c:v>0.90711743772241993</c:v>
                </c:pt>
                <c:pt idx="107">
                  <c:v>0.90711743772241993</c:v>
                </c:pt>
                <c:pt idx="108">
                  <c:v>0.90711743772241993</c:v>
                </c:pt>
                <c:pt idx="109">
                  <c:v>0.90711743772241993</c:v>
                </c:pt>
                <c:pt idx="110">
                  <c:v>0.90711743772241993</c:v>
                </c:pt>
                <c:pt idx="111">
                  <c:v>0.90711743772241993</c:v>
                </c:pt>
                <c:pt idx="112">
                  <c:v>0.90711743772241993</c:v>
                </c:pt>
                <c:pt idx="113">
                  <c:v>0.90711743772241993</c:v>
                </c:pt>
                <c:pt idx="114">
                  <c:v>0.90711743772241993</c:v>
                </c:pt>
                <c:pt idx="115">
                  <c:v>0.90711743772241993</c:v>
                </c:pt>
                <c:pt idx="116">
                  <c:v>0.90711743772241993</c:v>
                </c:pt>
                <c:pt idx="117">
                  <c:v>0.90711743772241993</c:v>
                </c:pt>
                <c:pt idx="118">
                  <c:v>0.90711743772241993</c:v>
                </c:pt>
                <c:pt idx="119">
                  <c:v>0.90711743772241993</c:v>
                </c:pt>
                <c:pt idx="120">
                  <c:v>0.90711743772241993</c:v>
                </c:pt>
                <c:pt idx="121">
                  <c:v>0.90711743772241993</c:v>
                </c:pt>
                <c:pt idx="122">
                  <c:v>0.99288256227757998</c:v>
                </c:pt>
                <c:pt idx="123">
                  <c:v>0.9535587188612098</c:v>
                </c:pt>
                <c:pt idx="124">
                  <c:v>0.9535587188612098</c:v>
                </c:pt>
                <c:pt idx="125">
                  <c:v>0.9535587188612098</c:v>
                </c:pt>
                <c:pt idx="126">
                  <c:v>0.9535587188612098</c:v>
                </c:pt>
                <c:pt idx="127">
                  <c:v>0.9535587188612098</c:v>
                </c:pt>
                <c:pt idx="128">
                  <c:v>0.9535587188612098</c:v>
                </c:pt>
                <c:pt idx="129">
                  <c:v>0.9535587188612098</c:v>
                </c:pt>
                <c:pt idx="130">
                  <c:v>0.9535587188612098</c:v>
                </c:pt>
                <c:pt idx="131">
                  <c:v>0.9535587188612098</c:v>
                </c:pt>
                <c:pt idx="132">
                  <c:v>0.9535587188612098</c:v>
                </c:pt>
                <c:pt idx="133">
                  <c:v>0.9535587188612098</c:v>
                </c:pt>
                <c:pt idx="134">
                  <c:v>0.9535587188612098</c:v>
                </c:pt>
                <c:pt idx="135">
                  <c:v>0.9535587188612098</c:v>
                </c:pt>
                <c:pt idx="136">
                  <c:v>0.9535587188612098</c:v>
                </c:pt>
                <c:pt idx="137">
                  <c:v>0.9535587188612098</c:v>
                </c:pt>
                <c:pt idx="138">
                  <c:v>0.9535587188612098</c:v>
                </c:pt>
                <c:pt idx="139">
                  <c:v>0.9535587188612098</c:v>
                </c:pt>
                <c:pt idx="140">
                  <c:v>0.9535587188612098</c:v>
                </c:pt>
                <c:pt idx="141">
                  <c:v>0.9535587188612098</c:v>
                </c:pt>
                <c:pt idx="142">
                  <c:v>0.9535587188612098</c:v>
                </c:pt>
                <c:pt idx="143">
                  <c:v>0.9535587188612098</c:v>
                </c:pt>
                <c:pt idx="144">
                  <c:v>0.9535587188612098</c:v>
                </c:pt>
                <c:pt idx="145">
                  <c:v>0.9535587188612098</c:v>
                </c:pt>
                <c:pt idx="146">
                  <c:v>0.9535587188612098</c:v>
                </c:pt>
                <c:pt idx="147">
                  <c:v>0.9535587188612098</c:v>
                </c:pt>
                <c:pt idx="148">
                  <c:v>0.9535587188612098</c:v>
                </c:pt>
                <c:pt idx="149">
                  <c:v>0.9535587188612098</c:v>
                </c:pt>
                <c:pt idx="150">
                  <c:v>0.9535587188612098</c:v>
                </c:pt>
                <c:pt idx="151">
                  <c:v>0.9535587188612098</c:v>
                </c:pt>
                <c:pt idx="152">
                  <c:v>0.9535587188612098</c:v>
                </c:pt>
                <c:pt idx="153">
                  <c:v>0.99644128113878994</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0.39999999999999997</c:v>
                </c:pt>
              </c:numCache>
            </c:numRef>
          </c:val>
          <c:smooth val="0"/>
          <c:extLst>
            <c:ext xmlns:c16="http://schemas.microsoft.com/office/drawing/2014/chart" uri="{C3380CC4-5D6E-409C-BE32-E72D297353CC}">
              <c16:uniqueId val="{00000001-D9CB-4662-827A-C6E1DB9F0ABE}"/>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'Nord-Ouest_I'!$C$17:$C$231</c:f>
              <c:numCache>
                <c:formatCode>0.00</c:formatCode>
                <c:ptCount val="215"/>
                <c:pt idx="0">
                  <c:v>5.62</c:v>
                </c:pt>
                <c:pt idx="1">
                  <c:v>14.05</c:v>
                </c:pt>
                <c:pt idx="2">
                  <c:v>14.05</c:v>
                </c:pt>
                <c:pt idx="3">
                  <c:v>14.05</c:v>
                </c:pt>
                <c:pt idx="4">
                  <c:v>14.05</c:v>
                </c:pt>
                <c:pt idx="5">
                  <c:v>14.05</c:v>
                </c:pt>
                <c:pt idx="6">
                  <c:v>14.05</c:v>
                </c:pt>
                <c:pt idx="7">
                  <c:v>14.05</c:v>
                </c:pt>
                <c:pt idx="8">
                  <c:v>14.05</c:v>
                </c:pt>
                <c:pt idx="9">
                  <c:v>14.05</c:v>
                </c:pt>
                <c:pt idx="10">
                  <c:v>14.05</c:v>
                </c:pt>
                <c:pt idx="11">
                  <c:v>14.05</c:v>
                </c:pt>
                <c:pt idx="12">
                  <c:v>14.05</c:v>
                </c:pt>
                <c:pt idx="13">
                  <c:v>14.05</c:v>
                </c:pt>
                <c:pt idx="14">
                  <c:v>14.05</c:v>
                </c:pt>
                <c:pt idx="15">
                  <c:v>14.05</c:v>
                </c:pt>
                <c:pt idx="16">
                  <c:v>14.05</c:v>
                </c:pt>
                <c:pt idx="17">
                  <c:v>14.05</c:v>
                </c:pt>
                <c:pt idx="18">
                  <c:v>14.05</c:v>
                </c:pt>
                <c:pt idx="19">
                  <c:v>14.05</c:v>
                </c:pt>
                <c:pt idx="20">
                  <c:v>14.05</c:v>
                </c:pt>
                <c:pt idx="21">
                  <c:v>14.05</c:v>
                </c:pt>
                <c:pt idx="22">
                  <c:v>14.05</c:v>
                </c:pt>
                <c:pt idx="23">
                  <c:v>14.05</c:v>
                </c:pt>
                <c:pt idx="24">
                  <c:v>14.05</c:v>
                </c:pt>
                <c:pt idx="25">
                  <c:v>14.05</c:v>
                </c:pt>
                <c:pt idx="26">
                  <c:v>14.05</c:v>
                </c:pt>
                <c:pt idx="27">
                  <c:v>14.05</c:v>
                </c:pt>
                <c:pt idx="28">
                  <c:v>14.05</c:v>
                </c:pt>
                <c:pt idx="29">
                  <c:v>14.05</c:v>
                </c:pt>
                <c:pt idx="30">
                  <c:v>14.05</c:v>
                </c:pt>
                <c:pt idx="31">
                  <c:v>14.05</c:v>
                </c:pt>
                <c:pt idx="32">
                  <c:v>14.05</c:v>
                </c:pt>
                <c:pt idx="33">
                  <c:v>14.05</c:v>
                </c:pt>
                <c:pt idx="34">
                  <c:v>14.05</c:v>
                </c:pt>
                <c:pt idx="35">
                  <c:v>14.05</c:v>
                </c:pt>
                <c:pt idx="36">
                  <c:v>14.05</c:v>
                </c:pt>
                <c:pt idx="37">
                  <c:v>14.05</c:v>
                </c:pt>
                <c:pt idx="38">
                  <c:v>14.05</c:v>
                </c:pt>
                <c:pt idx="39">
                  <c:v>14.05</c:v>
                </c:pt>
                <c:pt idx="40">
                  <c:v>14.05</c:v>
                </c:pt>
                <c:pt idx="41">
                  <c:v>14.05</c:v>
                </c:pt>
                <c:pt idx="42">
                  <c:v>14.05</c:v>
                </c:pt>
                <c:pt idx="43">
                  <c:v>14.05</c:v>
                </c:pt>
                <c:pt idx="44">
                  <c:v>14.05</c:v>
                </c:pt>
                <c:pt idx="45">
                  <c:v>14.05</c:v>
                </c:pt>
                <c:pt idx="46">
                  <c:v>14.05</c:v>
                </c:pt>
                <c:pt idx="47">
                  <c:v>14.05</c:v>
                </c:pt>
                <c:pt idx="48">
                  <c:v>14.05</c:v>
                </c:pt>
                <c:pt idx="49">
                  <c:v>14.05</c:v>
                </c:pt>
                <c:pt idx="50">
                  <c:v>14.05</c:v>
                </c:pt>
                <c:pt idx="51">
                  <c:v>14.05</c:v>
                </c:pt>
                <c:pt idx="52">
                  <c:v>14.05</c:v>
                </c:pt>
                <c:pt idx="53">
                  <c:v>14.05</c:v>
                </c:pt>
                <c:pt idx="54">
                  <c:v>14.05</c:v>
                </c:pt>
                <c:pt idx="55">
                  <c:v>14.05</c:v>
                </c:pt>
                <c:pt idx="56">
                  <c:v>14.05</c:v>
                </c:pt>
                <c:pt idx="57">
                  <c:v>14.05</c:v>
                </c:pt>
                <c:pt idx="58">
                  <c:v>14.05</c:v>
                </c:pt>
                <c:pt idx="59">
                  <c:v>14.05</c:v>
                </c:pt>
                <c:pt idx="60">
                  <c:v>9.4825000000000017</c:v>
                </c:pt>
                <c:pt idx="61">
                  <c:v>13.7</c:v>
                </c:pt>
                <c:pt idx="62">
                  <c:v>14.05</c:v>
                </c:pt>
                <c:pt idx="63">
                  <c:v>14.05</c:v>
                </c:pt>
                <c:pt idx="64">
                  <c:v>14.05</c:v>
                </c:pt>
                <c:pt idx="65">
                  <c:v>14.05</c:v>
                </c:pt>
                <c:pt idx="66">
                  <c:v>14.05</c:v>
                </c:pt>
                <c:pt idx="67">
                  <c:v>14.05</c:v>
                </c:pt>
                <c:pt idx="68">
                  <c:v>14.05</c:v>
                </c:pt>
                <c:pt idx="69">
                  <c:v>14.05</c:v>
                </c:pt>
                <c:pt idx="70">
                  <c:v>14.05</c:v>
                </c:pt>
                <c:pt idx="71">
                  <c:v>14.05</c:v>
                </c:pt>
                <c:pt idx="72">
                  <c:v>14.05</c:v>
                </c:pt>
                <c:pt idx="73">
                  <c:v>14.05</c:v>
                </c:pt>
                <c:pt idx="74">
                  <c:v>14.05</c:v>
                </c:pt>
                <c:pt idx="75">
                  <c:v>14.05</c:v>
                </c:pt>
                <c:pt idx="76">
                  <c:v>14.05</c:v>
                </c:pt>
                <c:pt idx="77">
                  <c:v>14.05</c:v>
                </c:pt>
                <c:pt idx="78">
                  <c:v>14.05</c:v>
                </c:pt>
                <c:pt idx="79">
                  <c:v>14.05</c:v>
                </c:pt>
                <c:pt idx="80">
                  <c:v>14.05</c:v>
                </c:pt>
                <c:pt idx="81">
                  <c:v>14.05</c:v>
                </c:pt>
                <c:pt idx="82">
                  <c:v>14.05</c:v>
                </c:pt>
                <c:pt idx="83">
                  <c:v>14.05</c:v>
                </c:pt>
                <c:pt idx="84">
                  <c:v>14.05</c:v>
                </c:pt>
                <c:pt idx="85">
                  <c:v>14.05</c:v>
                </c:pt>
                <c:pt idx="86">
                  <c:v>14.05</c:v>
                </c:pt>
                <c:pt idx="87">
                  <c:v>14.05</c:v>
                </c:pt>
                <c:pt idx="88">
                  <c:v>14.05</c:v>
                </c:pt>
                <c:pt idx="89">
                  <c:v>14.05</c:v>
                </c:pt>
                <c:pt idx="90">
                  <c:v>14.05</c:v>
                </c:pt>
                <c:pt idx="91">
                  <c:v>14.05</c:v>
                </c:pt>
                <c:pt idx="92">
                  <c:v>14.05</c:v>
                </c:pt>
                <c:pt idx="93">
                  <c:v>14.05</c:v>
                </c:pt>
                <c:pt idx="94">
                  <c:v>14.05</c:v>
                </c:pt>
                <c:pt idx="95">
                  <c:v>14.05</c:v>
                </c:pt>
                <c:pt idx="96">
                  <c:v>14.05</c:v>
                </c:pt>
                <c:pt idx="97">
                  <c:v>14.05</c:v>
                </c:pt>
                <c:pt idx="98">
                  <c:v>14.05</c:v>
                </c:pt>
                <c:pt idx="99">
                  <c:v>14.05</c:v>
                </c:pt>
                <c:pt idx="100">
                  <c:v>14.05</c:v>
                </c:pt>
                <c:pt idx="101">
                  <c:v>14.05</c:v>
                </c:pt>
                <c:pt idx="102">
                  <c:v>14.05</c:v>
                </c:pt>
                <c:pt idx="103">
                  <c:v>14.05</c:v>
                </c:pt>
                <c:pt idx="104">
                  <c:v>14.05</c:v>
                </c:pt>
                <c:pt idx="105">
                  <c:v>14.05</c:v>
                </c:pt>
                <c:pt idx="106">
                  <c:v>14.05</c:v>
                </c:pt>
                <c:pt idx="107">
                  <c:v>14.05</c:v>
                </c:pt>
                <c:pt idx="108">
                  <c:v>14.05</c:v>
                </c:pt>
                <c:pt idx="109">
                  <c:v>14.05</c:v>
                </c:pt>
                <c:pt idx="110">
                  <c:v>14.05</c:v>
                </c:pt>
                <c:pt idx="111">
                  <c:v>14.05</c:v>
                </c:pt>
                <c:pt idx="112">
                  <c:v>14.05</c:v>
                </c:pt>
                <c:pt idx="113">
                  <c:v>14.05</c:v>
                </c:pt>
                <c:pt idx="114">
                  <c:v>14.05</c:v>
                </c:pt>
                <c:pt idx="115">
                  <c:v>14.05</c:v>
                </c:pt>
                <c:pt idx="116">
                  <c:v>14.05</c:v>
                </c:pt>
                <c:pt idx="117">
                  <c:v>14.05</c:v>
                </c:pt>
                <c:pt idx="118">
                  <c:v>14.05</c:v>
                </c:pt>
                <c:pt idx="119">
                  <c:v>14.05</c:v>
                </c:pt>
                <c:pt idx="120">
                  <c:v>14.05</c:v>
                </c:pt>
                <c:pt idx="121">
                  <c:v>12.745000000000001</c:v>
                </c:pt>
                <c:pt idx="122">
                  <c:v>13.95</c:v>
                </c:pt>
                <c:pt idx="123">
                  <c:v>14.05</c:v>
                </c:pt>
                <c:pt idx="124">
                  <c:v>14.05</c:v>
                </c:pt>
                <c:pt idx="125">
                  <c:v>14.05</c:v>
                </c:pt>
                <c:pt idx="126">
                  <c:v>14.05</c:v>
                </c:pt>
                <c:pt idx="127">
                  <c:v>14.05</c:v>
                </c:pt>
                <c:pt idx="128">
                  <c:v>14.05</c:v>
                </c:pt>
                <c:pt idx="129">
                  <c:v>14.05</c:v>
                </c:pt>
                <c:pt idx="130">
                  <c:v>14.05</c:v>
                </c:pt>
                <c:pt idx="131">
                  <c:v>14.05</c:v>
                </c:pt>
                <c:pt idx="132">
                  <c:v>14.05</c:v>
                </c:pt>
                <c:pt idx="133">
                  <c:v>14.05</c:v>
                </c:pt>
                <c:pt idx="134">
                  <c:v>14.05</c:v>
                </c:pt>
                <c:pt idx="135">
                  <c:v>14.05</c:v>
                </c:pt>
                <c:pt idx="136">
                  <c:v>14.05</c:v>
                </c:pt>
                <c:pt idx="137">
                  <c:v>14.05</c:v>
                </c:pt>
                <c:pt idx="138">
                  <c:v>14.05</c:v>
                </c:pt>
                <c:pt idx="139">
                  <c:v>14.05</c:v>
                </c:pt>
                <c:pt idx="140">
                  <c:v>14.05</c:v>
                </c:pt>
                <c:pt idx="141">
                  <c:v>14.05</c:v>
                </c:pt>
                <c:pt idx="142">
                  <c:v>14.05</c:v>
                </c:pt>
                <c:pt idx="143">
                  <c:v>14.05</c:v>
                </c:pt>
                <c:pt idx="144">
                  <c:v>14.05</c:v>
                </c:pt>
                <c:pt idx="145">
                  <c:v>14.05</c:v>
                </c:pt>
                <c:pt idx="146">
                  <c:v>14.05</c:v>
                </c:pt>
                <c:pt idx="147">
                  <c:v>14.05</c:v>
                </c:pt>
                <c:pt idx="148">
                  <c:v>14.05</c:v>
                </c:pt>
                <c:pt idx="149">
                  <c:v>14.05</c:v>
                </c:pt>
                <c:pt idx="150">
                  <c:v>14.05</c:v>
                </c:pt>
                <c:pt idx="151">
                  <c:v>14.05</c:v>
                </c:pt>
                <c:pt idx="152">
                  <c:v>13.397499999999999</c:v>
                </c:pt>
                <c:pt idx="153">
                  <c:v>14</c:v>
                </c:pt>
                <c:pt idx="154">
                  <c:v>14.05</c:v>
                </c:pt>
                <c:pt idx="155">
                  <c:v>14.05</c:v>
                </c:pt>
                <c:pt idx="156">
                  <c:v>14.05</c:v>
                </c:pt>
                <c:pt idx="157">
                  <c:v>14.05</c:v>
                </c:pt>
                <c:pt idx="158">
                  <c:v>14.05</c:v>
                </c:pt>
                <c:pt idx="159">
                  <c:v>14.05</c:v>
                </c:pt>
                <c:pt idx="160">
                  <c:v>14.05</c:v>
                </c:pt>
                <c:pt idx="161">
                  <c:v>14.05</c:v>
                </c:pt>
                <c:pt idx="162">
                  <c:v>14.05</c:v>
                </c:pt>
                <c:pt idx="163">
                  <c:v>14.05</c:v>
                </c:pt>
                <c:pt idx="164">
                  <c:v>14.05</c:v>
                </c:pt>
                <c:pt idx="165">
                  <c:v>14.05</c:v>
                </c:pt>
                <c:pt idx="166">
                  <c:v>14.05</c:v>
                </c:pt>
                <c:pt idx="167">
                  <c:v>14.05</c:v>
                </c:pt>
                <c:pt idx="168">
                  <c:v>14.05</c:v>
                </c:pt>
                <c:pt idx="169">
                  <c:v>14.05</c:v>
                </c:pt>
                <c:pt idx="170">
                  <c:v>14.05</c:v>
                </c:pt>
                <c:pt idx="171">
                  <c:v>14.05</c:v>
                </c:pt>
                <c:pt idx="172">
                  <c:v>14.05</c:v>
                </c:pt>
                <c:pt idx="173">
                  <c:v>14.05</c:v>
                </c:pt>
                <c:pt idx="174">
                  <c:v>14.05</c:v>
                </c:pt>
                <c:pt idx="175">
                  <c:v>14.05</c:v>
                </c:pt>
                <c:pt idx="176">
                  <c:v>14.05</c:v>
                </c:pt>
                <c:pt idx="177">
                  <c:v>14.05</c:v>
                </c:pt>
                <c:pt idx="178">
                  <c:v>14.05</c:v>
                </c:pt>
                <c:pt idx="179">
                  <c:v>14.05</c:v>
                </c:pt>
                <c:pt idx="180">
                  <c:v>14.05</c:v>
                </c:pt>
                <c:pt idx="181">
                  <c:v>14.05</c:v>
                </c:pt>
                <c:pt idx="182">
                  <c:v>14.05</c:v>
                </c:pt>
                <c:pt idx="183">
                  <c:v>14.05</c:v>
                </c:pt>
                <c:pt idx="184">
                  <c:v>14.05</c:v>
                </c:pt>
                <c:pt idx="185">
                  <c:v>14.05</c:v>
                </c:pt>
                <c:pt idx="186">
                  <c:v>14.05</c:v>
                </c:pt>
                <c:pt idx="187">
                  <c:v>14.05</c:v>
                </c:pt>
                <c:pt idx="188">
                  <c:v>14.05</c:v>
                </c:pt>
                <c:pt idx="189">
                  <c:v>14.05</c:v>
                </c:pt>
                <c:pt idx="190">
                  <c:v>14.05</c:v>
                </c:pt>
                <c:pt idx="191">
                  <c:v>14.05</c:v>
                </c:pt>
                <c:pt idx="192">
                  <c:v>14.05</c:v>
                </c:pt>
                <c:pt idx="193">
                  <c:v>14.05</c:v>
                </c:pt>
                <c:pt idx="194">
                  <c:v>14.05</c:v>
                </c:pt>
                <c:pt idx="195">
                  <c:v>14.05</c:v>
                </c:pt>
                <c:pt idx="196">
                  <c:v>14.05</c:v>
                </c:pt>
                <c:pt idx="197">
                  <c:v>14.05</c:v>
                </c:pt>
                <c:pt idx="198">
                  <c:v>14.05</c:v>
                </c:pt>
                <c:pt idx="199">
                  <c:v>14.05</c:v>
                </c:pt>
                <c:pt idx="200">
                  <c:v>14.05</c:v>
                </c:pt>
                <c:pt idx="201">
                  <c:v>14.05</c:v>
                </c:pt>
                <c:pt idx="202">
                  <c:v>14.05</c:v>
                </c:pt>
                <c:pt idx="203">
                  <c:v>14.05</c:v>
                </c:pt>
                <c:pt idx="204">
                  <c:v>14.05</c:v>
                </c:pt>
                <c:pt idx="205">
                  <c:v>14.05</c:v>
                </c:pt>
                <c:pt idx="206">
                  <c:v>14.05</c:v>
                </c:pt>
                <c:pt idx="207">
                  <c:v>14.05</c:v>
                </c:pt>
                <c:pt idx="208">
                  <c:v>14.05</c:v>
                </c:pt>
                <c:pt idx="209">
                  <c:v>14.05</c:v>
                </c:pt>
                <c:pt idx="210">
                  <c:v>14.05</c:v>
                </c:pt>
                <c:pt idx="211">
                  <c:v>14.05</c:v>
                </c:pt>
                <c:pt idx="212">
                  <c:v>14.05</c:v>
                </c:pt>
                <c:pt idx="213">
                  <c:v>14.05</c:v>
                </c:pt>
                <c:pt idx="214">
                  <c:v>14.05</c:v>
                </c:pt>
              </c:numCache>
            </c:numRef>
          </c:val>
          <c:smooth val="0"/>
          <c:extLst>
            <c:ext xmlns:c16="http://schemas.microsoft.com/office/drawing/2014/chart" uri="{C3380CC4-5D6E-409C-BE32-E72D297353CC}">
              <c16:uniqueId val="{00000000-6B3D-460D-A001-30E758ED3043}"/>
            </c:ext>
          </c:extLst>
        </c:ser>
        <c:ser>
          <c:idx val="7"/>
          <c:order val="1"/>
          <c:tx>
            <c:strRef>
              <c:f>'Nord-Ouest_I'!$B$16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2.61</c:v>
                </c:pt>
                <c:pt idx="61">
                  <c:v>0.2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6.5250000000000004</c:v>
                </c:pt>
                <c:pt idx="122">
                  <c:v>0.5</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11.092500000000001</c:v>
                </c:pt>
                <c:pt idx="214">
                  <c:v>0.85</c:v>
                </c:pt>
              </c:numCache>
            </c:numRef>
          </c:val>
          <c:smooth val="0"/>
          <c:extLst>
            <c:ext xmlns:c16="http://schemas.microsoft.com/office/drawing/2014/chart" uri="{C3380CC4-5D6E-409C-BE32-E72D297353CC}">
              <c16:uniqueId val="{00000001-6B3D-460D-A001-30E758ED3043}"/>
            </c:ext>
          </c:extLst>
        </c:ser>
        <c:ser>
          <c:idx val="0"/>
          <c:order val="2"/>
          <c:tx>
            <c:v>Maintenance Storengy</c:v>
          </c:tx>
          <c:marker>
            <c:symbol val="none"/>
          </c:marker>
          <c:val>
            <c:numRef>
              <c:f>'Nord-Ouest_I'!$F$17:$F$231</c:f>
              <c:numCache>
                <c:formatCode>_-* #\ ##0.0\ _€_-;\-* #\ ##0.0\ _€_-;_-* "-"??\ _€_-;_-@_-</c:formatCode>
                <c:ptCount val="215"/>
                <c:pt idx="0">
                  <c:v>0.158415</c:v>
                </c:pt>
                <c:pt idx="1">
                  <c:v>0.31683</c:v>
                </c:pt>
                <c:pt idx="2">
                  <c:v>0.47524500000000003</c:v>
                </c:pt>
                <c:pt idx="3">
                  <c:v>0.63366</c:v>
                </c:pt>
                <c:pt idx="4">
                  <c:v>0.79207499999999997</c:v>
                </c:pt>
                <c:pt idx="5">
                  <c:v>0.95048999999999995</c:v>
                </c:pt>
                <c:pt idx="6">
                  <c:v>1.108905</c:v>
                </c:pt>
                <c:pt idx="7">
                  <c:v>1.26732</c:v>
                </c:pt>
                <c:pt idx="8">
                  <c:v>1.425735</c:v>
                </c:pt>
                <c:pt idx="9">
                  <c:v>1.5841499999999999</c:v>
                </c:pt>
                <c:pt idx="10">
                  <c:v>1.7425649999999999</c:v>
                </c:pt>
                <c:pt idx="11">
                  <c:v>1.9009799999999999</c:v>
                </c:pt>
                <c:pt idx="12">
                  <c:v>2.0593949999999999</c:v>
                </c:pt>
                <c:pt idx="13">
                  <c:v>2.2178100000000001</c:v>
                </c:pt>
                <c:pt idx="14">
                  <c:v>2.3762250000000003</c:v>
                </c:pt>
                <c:pt idx="15">
                  <c:v>2.5346400000000004</c:v>
                </c:pt>
                <c:pt idx="16">
                  <c:v>2.6930550000000006</c:v>
                </c:pt>
                <c:pt idx="17">
                  <c:v>2.8514700000000008</c:v>
                </c:pt>
                <c:pt idx="18">
                  <c:v>3.009885000000001</c:v>
                </c:pt>
                <c:pt idx="19">
                  <c:v>3.1683000000000012</c:v>
                </c:pt>
                <c:pt idx="20">
                  <c:v>3.3267150000000014</c:v>
                </c:pt>
                <c:pt idx="21">
                  <c:v>3.4851300000000016</c:v>
                </c:pt>
                <c:pt idx="22">
                  <c:v>3.6435450000000018</c:v>
                </c:pt>
                <c:pt idx="23">
                  <c:v>3.801960000000002</c:v>
                </c:pt>
                <c:pt idx="24">
                  <c:v>3.9603750000000022</c:v>
                </c:pt>
                <c:pt idx="25">
                  <c:v>4.1187900000000024</c:v>
                </c:pt>
                <c:pt idx="26">
                  <c:v>4.2772050000000021</c:v>
                </c:pt>
                <c:pt idx="27">
                  <c:v>4.4356200000000019</c:v>
                </c:pt>
                <c:pt idx="28">
                  <c:v>4.5940350000000016</c:v>
                </c:pt>
                <c:pt idx="29">
                  <c:v>4.7524500000000014</c:v>
                </c:pt>
                <c:pt idx="30">
                  <c:v>4.9108650000000011</c:v>
                </c:pt>
                <c:pt idx="31">
                  <c:v>5.0692800000000009</c:v>
                </c:pt>
                <c:pt idx="32">
                  <c:v>5.2276950000000006</c:v>
                </c:pt>
                <c:pt idx="33">
                  <c:v>5.3861100000000004</c:v>
                </c:pt>
                <c:pt idx="34">
                  <c:v>5.5445250000000001</c:v>
                </c:pt>
                <c:pt idx="35">
                  <c:v>5.7029399999999999</c:v>
                </c:pt>
                <c:pt idx="36">
                  <c:v>5.8612089999999997</c:v>
                </c:pt>
                <c:pt idx="37">
                  <c:v>6.0191989999999995</c:v>
                </c:pt>
                <c:pt idx="38">
                  <c:v>6.1769106999999996</c:v>
                </c:pt>
                <c:pt idx="39">
                  <c:v>6.3343444</c:v>
                </c:pt>
                <c:pt idx="40">
                  <c:v>6.4915009000000001</c:v>
                </c:pt>
                <c:pt idx="41">
                  <c:v>6.6483803999999997</c:v>
                </c:pt>
                <c:pt idx="42">
                  <c:v>6.8049835999999999</c:v>
                </c:pt>
                <c:pt idx="43">
                  <c:v>6.9613107999999997</c:v>
                </c:pt>
                <c:pt idx="44">
                  <c:v>7.1173624999999996</c:v>
                </c:pt>
                <c:pt idx="45">
                  <c:v>7.2731393999999998</c:v>
                </c:pt>
                <c:pt idx="46">
                  <c:v>7.4286417999999994</c:v>
                </c:pt>
                <c:pt idx="47">
                  <c:v>7.5838700999999995</c:v>
                </c:pt>
                <c:pt idx="48">
                  <c:v>7.7388248999999991</c:v>
                </c:pt>
                <c:pt idx="49">
                  <c:v>7.8935065999999994</c:v>
                </c:pt>
                <c:pt idx="50">
                  <c:v>8.0479158000000002</c:v>
                </c:pt>
                <c:pt idx="51">
                  <c:v>8.2015965000000008</c:v>
                </c:pt>
                <c:pt idx="52">
                  <c:v>8.3532314000000003</c:v>
                </c:pt>
                <c:pt idx="53">
                  <c:v>8.5028448000000001</c:v>
                </c:pt>
                <c:pt idx="54">
                  <c:v>8.6503797000000002</c:v>
                </c:pt>
                <c:pt idx="55">
                  <c:v>8.7957712000000008</c:v>
                </c:pt>
                <c:pt idx="56">
                  <c:v>8.9390539000000011</c:v>
                </c:pt>
                <c:pt idx="57">
                  <c:v>9.0802564000000014</c:v>
                </c:pt>
                <c:pt idx="58">
                  <c:v>9.2194093000000006</c:v>
                </c:pt>
                <c:pt idx="59">
                  <c:v>9.2468357000000001</c:v>
                </c:pt>
                <c:pt idx="60">
                  <c:v>9.3835698999999995</c:v>
                </c:pt>
                <c:pt idx="61">
                  <c:v>9.5115821999999994</c:v>
                </c:pt>
                <c:pt idx="62">
                  <c:v>9.6378294999999987</c:v>
                </c:pt>
                <c:pt idx="63">
                  <c:v>9.7623349999999984</c:v>
                </c:pt>
                <c:pt idx="64">
                  <c:v>9.8851238999999982</c:v>
                </c:pt>
                <c:pt idx="65">
                  <c:v>10.006169099999997</c:v>
                </c:pt>
                <c:pt idx="66">
                  <c:v>10.125424699999998</c:v>
                </c:pt>
                <c:pt idx="67">
                  <c:v>10.242915599999998</c:v>
                </c:pt>
                <c:pt idx="68">
                  <c:v>10.358668799999998</c:v>
                </c:pt>
                <c:pt idx="69">
                  <c:v>10.472709299999998</c:v>
                </c:pt>
                <c:pt idx="70">
                  <c:v>10.484535899999997</c:v>
                </c:pt>
                <c:pt idx="71">
                  <c:v>10.496344099999998</c:v>
                </c:pt>
                <c:pt idx="72">
                  <c:v>10.508133899999999</c:v>
                </c:pt>
                <c:pt idx="73">
                  <c:v>10.519905399999999</c:v>
                </c:pt>
                <c:pt idx="74">
                  <c:v>10.531658499999999</c:v>
                </c:pt>
                <c:pt idx="75">
                  <c:v>10.543393399999999</c:v>
                </c:pt>
                <c:pt idx="76">
                  <c:v>10.555108899999999</c:v>
                </c:pt>
                <c:pt idx="77">
                  <c:v>10.566804199999998</c:v>
                </c:pt>
                <c:pt idx="78">
                  <c:v>10.578478999999998</c:v>
                </c:pt>
                <c:pt idx="79">
                  <c:v>10.590133599999998</c:v>
                </c:pt>
                <c:pt idx="80">
                  <c:v>10.601767999999998</c:v>
                </c:pt>
                <c:pt idx="81">
                  <c:v>10.613382499999998</c:v>
                </c:pt>
                <c:pt idx="82">
                  <c:v>10.624976799999999</c:v>
                </c:pt>
                <c:pt idx="83">
                  <c:v>10.636550799999998</c:v>
                </c:pt>
                <c:pt idx="84">
                  <c:v>10.648104899999998</c:v>
                </c:pt>
                <c:pt idx="85">
                  <c:v>10.659638999999999</c:v>
                </c:pt>
                <c:pt idx="86">
                  <c:v>10.671153099999998</c:v>
                </c:pt>
                <c:pt idx="87">
                  <c:v>10.682647299999998</c:v>
                </c:pt>
                <c:pt idx="88">
                  <c:v>10.694121499999998</c:v>
                </c:pt>
                <c:pt idx="89">
                  <c:v>10.705575799999998</c:v>
                </c:pt>
                <c:pt idx="90">
                  <c:v>10.717010299999998</c:v>
                </c:pt>
                <c:pt idx="91">
                  <c:v>10.739839399999997</c:v>
                </c:pt>
                <c:pt idx="92">
                  <c:v>10.762589599999998</c:v>
                </c:pt>
                <c:pt idx="93">
                  <c:v>10.785260899999999</c:v>
                </c:pt>
                <c:pt idx="94">
                  <c:v>10.807853799999998</c:v>
                </c:pt>
                <c:pt idx="95">
                  <c:v>10.830368299999998</c:v>
                </c:pt>
                <c:pt idx="96">
                  <c:v>10.852804899999999</c:v>
                </c:pt>
                <c:pt idx="97">
                  <c:v>10.875163599999999</c:v>
                </c:pt>
                <c:pt idx="98">
                  <c:v>10.897444899999998</c:v>
                </c:pt>
                <c:pt idx="99">
                  <c:v>10.919648799999997</c:v>
                </c:pt>
                <c:pt idx="100">
                  <c:v>10.941775699999997</c:v>
                </c:pt>
                <c:pt idx="101">
                  <c:v>10.963826199999998</c:v>
                </c:pt>
                <c:pt idx="102">
                  <c:v>10.985800199999998</c:v>
                </c:pt>
                <c:pt idx="103">
                  <c:v>11.095287999999998</c:v>
                </c:pt>
                <c:pt idx="104">
                  <c:v>11.202879099999999</c:v>
                </c:pt>
                <c:pt idx="105">
                  <c:v>11.308605099999999</c:v>
                </c:pt>
                <c:pt idx="106">
                  <c:v>11.412500099999999</c:v>
                </c:pt>
                <c:pt idx="107">
                  <c:v>11.5145933</c:v>
                </c:pt>
                <c:pt idx="108">
                  <c:v>11.6149188</c:v>
                </c:pt>
                <c:pt idx="109">
                  <c:v>11.7135058</c:v>
                </c:pt>
                <c:pt idx="110">
                  <c:v>11.8103836</c:v>
                </c:pt>
                <c:pt idx="111">
                  <c:v>11.9055813</c:v>
                </c:pt>
                <c:pt idx="112">
                  <c:v>11.999130599999999</c:v>
                </c:pt>
                <c:pt idx="113">
                  <c:v>12.091058299999998</c:v>
                </c:pt>
                <c:pt idx="114">
                  <c:v>12.181393699999999</c:v>
                </c:pt>
                <c:pt idx="115">
                  <c:v>12.199147699999999</c:v>
                </c:pt>
                <c:pt idx="116">
                  <c:v>12.216839799999999</c:v>
                </c:pt>
                <c:pt idx="117">
                  <c:v>12.3049936</c:v>
                </c:pt>
                <c:pt idx="118">
                  <c:v>12.391620699999999</c:v>
                </c:pt>
                <c:pt idx="119">
                  <c:v>12.476745499999998</c:v>
                </c:pt>
                <c:pt idx="120">
                  <c:v>12.560397199999999</c:v>
                </c:pt>
                <c:pt idx="121">
                  <c:v>12.642597799999999</c:v>
                </c:pt>
                <c:pt idx="122">
                  <c:v>12.723374</c:v>
                </c:pt>
                <c:pt idx="123">
                  <c:v>12.8027502</c:v>
                </c:pt>
                <c:pt idx="124">
                  <c:v>12.8807507</c:v>
                </c:pt>
                <c:pt idx="125">
                  <c:v>12.957399799999999</c:v>
                </c:pt>
                <c:pt idx="126">
                  <c:v>13.032722</c:v>
                </c:pt>
                <c:pt idx="127">
                  <c:v>13.106736699999999</c:v>
                </c:pt>
                <c:pt idx="128">
                  <c:v>13.179470599999998</c:v>
                </c:pt>
                <c:pt idx="129">
                  <c:v>13.250943299999998</c:v>
                </c:pt>
                <c:pt idx="130">
                  <c:v>13.321176699999997</c:v>
                </c:pt>
                <c:pt idx="131">
                  <c:v>13.390192599999997</c:v>
                </c:pt>
                <c:pt idx="132">
                  <c:v>13.397499999999997</c:v>
                </c:pt>
                <c:pt idx="133">
                  <c:v>13.397499999999997</c:v>
                </c:pt>
                <c:pt idx="134">
                  <c:v>13.397499999999997</c:v>
                </c:pt>
                <c:pt idx="135">
                  <c:v>13.397499999999997</c:v>
                </c:pt>
                <c:pt idx="136">
                  <c:v>13.397499999999997</c:v>
                </c:pt>
                <c:pt idx="137">
                  <c:v>13.397499999999997</c:v>
                </c:pt>
                <c:pt idx="138">
                  <c:v>13.397499999999997</c:v>
                </c:pt>
                <c:pt idx="139">
                  <c:v>13.397499999999997</c:v>
                </c:pt>
                <c:pt idx="140">
                  <c:v>13.397499999999997</c:v>
                </c:pt>
                <c:pt idx="141">
                  <c:v>13.397499999999997</c:v>
                </c:pt>
                <c:pt idx="142">
                  <c:v>13.397499999999997</c:v>
                </c:pt>
                <c:pt idx="143">
                  <c:v>13.397499999999997</c:v>
                </c:pt>
                <c:pt idx="144">
                  <c:v>13.397499999999997</c:v>
                </c:pt>
                <c:pt idx="145">
                  <c:v>13.397499999999997</c:v>
                </c:pt>
                <c:pt idx="146">
                  <c:v>13.397499999999997</c:v>
                </c:pt>
                <c:pt idx="147">
                  <c:v>13.397499999999997</c:v>
                </c:pt>
                <c:pt idx="148">
                  <c:v>13.397499999999997</c:v>
                </c:pt>
                <c:pt idx="149">
                  <c:v>13.397499999999997</c:v>
                </c:pt>
                <c:pt idx="150">
                  <c:v>13.397499999999997</c:v>
                </c:pt>
                <c:pt idx="151">
                  <c:v>13.397499999999997</c:v>
                </c:pt>
                <c:pt idx="152">
                  <c:v>13.397499999999997</c:v>
                </c:pt>
                <c:pt idx="153">
                  <c:v>13.465193799999998</c:v>
                </c:pt>
                <c:pt idx="154">
                  <c:v>13.528387999999998</c:v>
                </c:pt>
                <c:pt idx="155">
                  <c:v>13.590543599999998</c:v>
                </c:pt>
                <c:pt idx="156">
                  <c:v>13.651674499999999</c:v>
                </c:pt>
                <c:pt idx="157">
                  <c:v>13.711799199999998</c:v>
                </c:pt>
                <c:pt idx="158">
                  <c:v>13.770933899999998</c:v>
                </c:pt>
                <c:pt idx="159">
                  <c:v>13.832155899999998</c:v>
                </c:pt>
                <c:pt idx="160">
                  <c:v>13.892316299999997</c:v>
                </c:pt>
                <c:pt idx="161">
                  <c:v>13.930743199999997</c:v>
                </c:pt>
                <c:pt idx="162">
                  <c:v>13.968737999999997</c:v>
                </c:pt>
                <c:pt idx="163">
                  <c:v>14.006303999999997</c:v>
                </c:pt>
                <c:pt idx="164">
                  <c:v>14.043447399999996</c:v>
                </c:pt>
                <c:pt idx="165">
                  <c:v>14.049999999999995</c:v>
                </c:pt>
                <c:pt idx="166">
                  <c:v>14.049999999999995</c:v>
                </c:pt>
                <c:pt idx="167">
                  <c:v>14.049999999999995</c:v>
                </c:pt>
                <c:pt idx="168">
                  <c:v>14.049999999999995</c:v>
                </c:pt>
                <c:pt idx="169">
                  <c:v>14.049999999999995</c:v>
                </c:pt>
                <c:pt idx="170">
                  <c:v>14.049999999999995</c:v>
                </c:pt>
                <c:pt idx="171">
                  <c:v>14.049999999999995</c:v>
                </c:pt>
                <c:pt idx="172">
                  <c:v>14.049999999999995</c:v>
                </c:pt>
                <c:pt idx="173">
                  <c:v>14.049999999999995</c:v>
                </c:pt>
                <c:pt idx="174">
                  <c:v>14.049999999999995</c:v>
                </c:pt>
                <c:pt idx="175">
                  <c:v>14.049999999999995</c:v>
                </c:pt>
                <c:pt idx="176">
                  <c:v>14.049999999999995</c:v>
                </c:pt>
                <c:pt idx="177">
                  <c:v>14.049999999999995</c:v>
                </c:pt>
                <c:pt idx="178">
                  <c:v>14.049999999999995</c:v>
                </c:pt>
                <c:pt idx="179">
                  <c:v>14.049999999999995</c:v>
                </c:pt>
                <c:pt idx="180">
                  <c:v>14.049999999999995</c:v>
                </c:pt>
                <c:pt idx="181">
                  <c:v>14.049999999999995</c:v>
                </c:pt>
                <c:pt idx="182">
                  <c:v>14.049999999999995</c:v>
                </c:pt>
                <c:pt idx="183">
                  <c:v>14.049999999999995</c:v>
                </c:pt>
                <c:pt idx="184">
                  <c:v>14.049999999999995</c:v>
                </c:pt>
                <c:pt idx="185">
                  <c:v>14.049999999999995</c:v>
                </c:pt>
                <c:pt idx="186">
                  <c:v>14.049999999999995</c:v>
                </c:pt>
                <c:pt idx="187">
                  <c:v>14.049999999999995</c:v>
                </c:pt>
                <c:pt idx="188">
                  <c:v>14.049999999999995</c:v>
                </c:pt>
                <c:pt idx="189">
                  <c:v>14.049999999999995</c:v>
                </c:pt>
                <c:pt idx="190">
                  <c:v>14.049999999999995</c:v>
                </c:pt>
                <c:pt idx="191">
                  <c:v>14.049999999999995</c:v>
                </c:pt>
                <c:pt idx="192">
                  <c:v>14.049999999999995</c:v>
                </c:pt>
                <c:pt idx="193">
                  <c:v>14.049999999999995</c:v>
                </c:pt>
                <c:pt idx="194">
                  <c:v>14.049999999999995</c:v>
                </c:pt>
                <c:pt idx="195">
                  <c:v>14.049999999999995</c:v>
                </c:pt>
                <c:pt idx="196">
                  <c:v>14.049999999999995</c:v>
                </c:pt>
                <c:pt idx="197">
                  <c:v>14.049999999999995</c:v>
                </c:pt>
                <c:pt idx="198">
                  <c:v>14.049999999999995</c:v>
                </c:pt>
                <c:pt idx="199">
                  <c:v>14.049999999999995</c:v>
                </c:pt>
                <c:pt idx="200">
                  <c:v>14.049999999999995</c:v>
                </c:pt>
                <c:pt idx="201">
                  <c:v>14.049999999999995</c:v>
                </c:pt>
                <c:pt idx="202">
                  <c:v>14.049999999999995</c:v>
                </c:pt>
                <c:pt idx="203">
                  <c:v>14.049999999999995</c:v>
                </c:pt>
                <c:pt idx="204">
                  <c:v>14.049999999999995</c:v>
                </c:pt>
                <c:pt idx="205">
                  <c:v>14.049999999999995</c:v>
                </c:pt>
                <c:pt idx="206">
                  <c:v>14.049999999999995</c:v>
                </c:pt>
                <c:pt idx="207">
                  <c:v>14.049999999999995</c:v>
                </c:pt>
                <c:pt idx="208">
                  <c:v>14.049999999999995</c:v>
                </c:pt>
                <c:pt idx="209">
                  <c:v>14.049999999999995</c:v>
                </c:pt>
                <c:pt idx="210">
                  <c:v>14.049999999999995</c:v>
                </c:pt>
                <c:pt idx="211">
                  <c:v>14.049999999999995</c:v>
                </c:pt>
                <c:pt idx="212">
                  <c:v>14.049999999999995</c:v>
                </c:pt>
                <c:pt idx="213">
                  <c:v>14.049999999999995</c:v>
                </c:pt>
                <c:pt idx="214">
                  <c:v>14.049999999999995</c:v>
                </c:pt>
              </c:numCache>
            </c:numRef>
          </c:val>
          <c:smooth val="0"/>
          <c:extLst>
            <c:ext xmlns:c16="http://schemas.microsoft.com/office/drawing/2014/chart" uri="{C3380CC4-5D6E-409C-BE32-E72D297353CC}">
              <c16:uniqueId val="{00000002-6B3D-460D-A001-30E758ED3043}"/>
            </c:ext>
          </c:extLst>
        </c:ser>
        <c:ser>
          <c:idx val="2"/>
          <c:order val="3"/>
          <c:tx>
            <c:v>Maintenance Storengy + GRTgaz Most Probable</c:v>
          </c:tx>
          <c:marker>
            <c:symbol val="none"/>
          </c:marker>
          <c:val>
            <c:numRef>
              <c:f>'Nord-Ouest_I'!$L$17:$L$231</c:f>
              <c:numCache>
                <c:formatCode>_-* #\ ##0.0\ _€_-;\-* #\ ##0.0\ _€_-;_-* "-"??\ _€_-;_-@_-</c:formatCode>
                <c:ptCount val="215"/>
                <c:pt idx="0">
                  <c:v>0.15841503267973855</c:v>
                </c:pt>
                <c:pt idx="1">
                  <c:v>0.31683006535947711</c:v>
                </c:pt>
                <c:pt idx="2">
                  <c:v>0.47524509803921566</c:v>
                </c:pt>
                <c:pt idx="3">
                  <c:v>0.63366013071895422</c:v>
                </c:pt>
                <c:pt idx="4">
                  <c:v>0.79207516339869277</c:v>
                </c:pt>
                <c:pt idx="5">
                  <c:v>0.95049019607843133</c:v>
                </c:pt>
                <c:pt idx="6">
                  <c:v>1.1089052287581698</c:v>
                </c:pt>
                <c:pt idx="7">
                  <c:v>1.2673202614379082</c:v>
                </c:pt>
                <c:pt idx="8">
                  <c:v>1.4257352941176467</c:v>
                </c:pt>
                <c:pt idx="9">
                  <c:v>1.5841503267973851</c:v>
                </c:pt>
                <c:pt idx="10">
                  <c:v>1.7425653594771235</c:v>
                </c:pt>
                <c:pt idx="11">
                  <c:v>1.9009803921568622</c:v>
                </c:pt>
                <c:pt idx="12">
                  <c:v>2.0593954248366009</c:v>
                </c:pt>
                <c:pt idx="13">
                  <c:v>2.2178104575163395</c:v>
                </c:pt>
                <c:pt idx="14">
                  <c:v>2.3762254901960782</c:v>
                </c:pt>
                <c:pt idx="15">
                  <c:v>2.5346405228758169</c:v>
                </c:pt>
                <c:pt idx="16">
                  <c:v>2.6930555555555555</c:v>
                </c:pt>
                <c:pt idx="17">
                  <c:v>2.8514705882352942</c:v>
                </c:pt>
                <c:pt idx="18">
                  <c:v>3.0098856209150329</c:v>
                </c:pt>
                <c:pt idx="19">
                  <c:v>3.1683006535947715</c:v>
                </c:pt>
                <c:pt idx="20">
                  <c:v>3.3267156862745102</c:v>
                </c:pt>
                <c:pt idx="21">
                  <c:v>3.4851307189542489</c:v>
                </c:pt>
                <c:pt idx="22">
                  <c:v>3.6435457516339875</c:v>
                </c:pt>
                <c:pt idx="23">
                  <c:v>3.8019607843137262</c:v>
                </c:pt>
                <c:pt idx="24">
                  <c:v>3.9603758169934649</c:v>
                </c:pt>
                <c:pt idx="25">
                  <c:v>4.1187908496732035</c:v>
                </c:pt>
                <c:pt idx="26">
                  <c:v>4.2772058823529422</c:v>
                </c:pt>
                <c:pt idx="27">
                  <c:v>4.4356209150326809</c:v>
                </c:pt>
                <c:pt idx="28">
                  <c:v>4.5940359477124195</c:v>
                </c:pt>
                <c:pt idx="29">
                  <c:v>4.7524509803921582</c:v>
                </c:pt>
                <c:pt idx="30">
                  <c:v>4.9108660130718969</c:v>
                </c:pt>
                <c:pt idx="31">
                  <c:v>5.0692810457516355</c:v>
                </c:pt>
                <c:pt idx="32">
                  <c:v>5.2276960784313742</c:v>
                </c:pt>
                <c:pt idx="33">
                  <c:v>5.3861111111111128</c:v>
                </c:pt>
                <c:pt idx="34">
                  <c:v>5.5445261437908515</c:v>
                </c:pt>
                <c:pt idx="35">
                  <c:v>5.7029411764705902</c:v>
                </c:pt>
                <c:pt idx="36">
                  <c:v>5.8612101552287603</c:v>
                </c:pt>
                <c:pt idx="37">
                  <c:v>6.0192001462418325</c:v>
                </c:pt>
                <c:pt idx="38">
                  <c:v>6.1769118921568653</c:v>
                </c:pt>
                <c:pt idx="39">
                  <c:v>6.3343456405228782</c:v>
                </c:pt>
                <c:pt idx="40">
                  <c:v>6.4915021339869305</c:v>
                </c:pt>
                <c:pt idx="41">
                  <c:v>6.6483816200980419</c:v>
                </c:pt>
                <c:pt idx="42">
                  <c:v>6.8049848415032708</c:v>
                </c:pt>
                <c:pt idx="43">
                  <c:v>6.9613120457516366</c:v>
                </c:pt>
                <c:pt idx="44">
                  <c:v>7.1173637279411794</c:v>
                </c:pt>
                <c:pt idx="45">
                  <c:v>7.2731406307189577</c:v>
                </c:pt>
                <c:pt idx="46">
                  <c:v>7.4286430016339908</c:v>
                </c:pt>
                <c:pt idx="47">
                  <c:v>7.5838713357843179</c:v>
                </c:pt>
                <c:pt idx="48">
                  <c:v>7.738826128267978</c:v>
                </c:pt>
                <c:pt idx="49">
                  <c:v>7.8935078741830109</c:v>
                </c:pt>
                <c:pt idx="50">
                  <c:v>8.0479170686274557</c:v>
                </c:pt>
                <c:pt idx="51">
                  <c:v>8.2015977985203392</c:v>
                </c:pt>
                <c:pt idx="52">
                  <c:v>8.3532326756989885</c:v>
                </c:pt>
                <c:pt idx="53">
                  <c:v>8.5028460332697939</c:v>
                </c:pt>
                <c:pt idx="54">
                  <c:v>8.6503809784949208</c:v>
                </c:pt>
                <c:pt idx="55">
                  <c:v>8.7957724885984074</c:v>
                </c:pt>
                <c:pt idx="56">
                  <c:v>8.9390552337963012</c:v>
                </c:pt>
                <c:pt idx="57">
                  <c:v>9.0802577660312327</c:v>
                </c:pt>
                <c:pt idx="58">
                  <c:v>9.2194106766703037</c:v>
                </c:pt>
                <c:pt idx="59">
                  <c:v>9.2468370448674708</c:v>
                </c:pt>
                <c:pt idx="60">
                  <c:v>9.3835711980809791</c:v>
                </c:pt>
                <c:pt idx="61">
                  <c:v>9.5115835016217378</c:v>
                </c:pt>
                <c:pt idx="62">
                  <c:v>9.6378307852519125</c:v>
                </c:pt>
                <c:pt idx="63">
                  <c:v>9.7623362984104993</c:v>
                </c:pt>
                <c:pt idx="64">
                  <c:v>9.8851252279897484</c:v>
                </c:pt>
                <c:pt idx="65">
                  <c:v>10.006170449678656</c:v>
                </c:pt>
                <c:pt idx="66">
                  <c:v>10.125426034487116</c:v>
                </c:pt>
                <c:pt idx="67">
                  <c:v>10.242916925089423</c:v>
                </c:pt>
                <c:pt idx="68">
                  <c:v>10.358670142716058</c:v>
                </c:pt>
                <c:pt idx="69">
                  <c:v>10.472710630041313</c:v>
                </c:pt>
                <c:pt idx="70">
                  <c:v>10.48453723000954</c:v>
                </c:pt>
                <c:pt idx="71">
                  <c:v>10.496345451165132</c:v>
                </c:pt>
                <c:pt idx="72">
                  <c:v>10.508135293508088</c:v>
                </c:pt>
                <c:pt idx="73">
                  <c:v>10.519906757038408</c:v>
                </c:pt>
                <c:pt idx="74">
                  <c:v>10.531659841756092</c:v>
                </c:pt>
                <c:pt idx="75">
                  <c:v>10.543394766456528</c:v>
                </c:pt>
                <c:pt idx="76">
                  <c:v>10.55511027543692</c:v>
                </c:pt>
                <c:pt idx="77">
                  <c:v>10.566805575273522</c:v>
                </c:pt>
                <c:pt idx="78">
                  <c:v>10.578480422482672</c:v>
                </c:pt>
                <c:pt idx="79">
                  <c:v>10.590135060548031</c:v>
                </c:pt>
                <c:pt idx="80">
                  <c:v>10.6017694894696</c:v>
                </c:pt>
                <c:pt idx="81">
                  <c:v>10.613383952731038</c:v>
                </c:pt>
                <c:pt idx="82">
                  <c:v>10.624978206848684</c:v>
                </c:pt>
                <c:pt idx="83">
                  <c:v>10.636552251822541</c:v>
                </c:pt>
                <c:pt idx="84">
                  <c:v>10.648106331136267</c:v>
                </c:pt>
                <c:pt idx="85">
                  <c:v>10.659640444789861</c:v>
                </c:pt>
                <c:pt idx="86">
                  <c:v>10.671154592783326</c:v>
                </c:pt>
                <c:pt idx="87">
                  <c:v>10.682648775116659</c:v>
                </c:pt>
                <c:pt idx="88">
                  <c:v>10.694122991789861</c:v>
                </c:pt>
                <c:pt idx="89">
                  <c:v>10.705577242802933</c:v>
                </c:pt>
                <c:pt idx="90">
                  <c:v>10.717011771639534</c:v>
                </c:pt>
                <c:pt idx="91">
                  <c:v>10.739840897992474</c:v>
                </c:pt>
                <c:pt idx="92">
                  <c:v>10.762591135639534</c:v>
                </c:pt>
                <c:pt idx="93">
                  <c:v>10.785262484580711</c:v>
                </c:pt>
                <c:pt idx="94">
                  <c:v>10.807855431783326</c:v>
                </c:pt>
                <c:pt idx="95">
                  <c:v>10.830369977247377</c:v>
                </c:pt>
                <c:pt idx="96">
                  <c:v>10.852806607940188</c:v>
                </c:pt>
                <c:pt idx="97">
                  <c:v>10.875165323861756</c:v>
                </c:pt>
                <c:pt idx="98">
                  <c:v>10.897446611979403</c:v>
                </c:pt>
                <c:pt idx="99">
                  <c:v>10.919650472293128</c:v>
                </c:pt>
                <c:pt idx="100">
                  <c:v>10.941777391770252</c:v>
                </c:pt>
                <c:pt idx="101">
                  <c:v>10.963827857378096</c:v>
                </c:pt>
                <c:pt idx="102">
                  <c:v>10.985801869116658</c:v>
                </c:pt>
                <c:pt idx="103">
                  <c:v>11.095289658463063</c:v>
                </c:pt>
                <c:pt idx="104">
                  <c:v>11.20288071009705</c:v>
                </c:pt>
                <c:pt idx="105">
                  <c:v>11.308606676894435</c:v>
                </c:pt>
                <c:pt idx="106">
                  <c:v>11.412501646567637</c:v>
                </c:pt>
                <c:pt idx="107">
                  <c:v>11.514594837155872</c:v>
                </c:pt>
                <c:pt idx="108">
                  <c:v>11.61492033637156</c:v>
                </c:pt>
                <c:pt idx="109">
                  <c:v>11.713507362253912</c:v>
                </c:pt>
                <c:pt idx="110">
                  <c:v>11.810385132842148</c:v>
                </c:pt>
                <c:pt idx="111">
                  <c:v>11.905582866175482</c:v>
                </c:pt>
                <c:pt idx="112">
                  <c:v>11.99913221512973</c:v>
                </c:pt>
                <c:pt idx="113">
                  <c:v>12.091059962907508</c:v>
                </c:pt>
                <c:pt idx="114">
                  <c:v>12.181395327548032</c:v>
                </c:pt>
                <c:pt idx="115">
                  <c:v>12.199149280489207</c:v>
                </c:pt>
                <c:pt idx="116">
                  <c:v>12.216841388580711</c:v>
                </c:pt>
                <c:pt idx="117">
                  <c:v>12.304995139626463</c:v>
                </c:pt>
                <c:pt idx="118">
                  <c:v>12.391622248123195</c:v>
                </c:pt>
                <c:pt idx="119">
                  <c:v>12.476747062436921</c:v>
                </c:pt>
                <c:pt idx="120">
                  <c:v>12.560398800606857</c:v>
                </c:pt>
                <c:pt idx="121">
                  <c:v>12.642599376162412</c:v>
                </c:pt>
                <c:pt idx="122">
                  <c:v>12.723375572306203</c:v>
                </c:pt>
                <c:pt idx="123">
                  <c:v>12.802751737404243</c:v>
                </c:pt>
                <c:pt idx="124">
                  <c:v>12.880752219822543</c:v>
                </c:pt>
                <c:pt idx="125">
                  <c:v>12.957401367927119</c:v>
                </c:pt>
                <c:pt idx="126">
                  <c:v>13.032723530083981</c:v>
                </c:pt>
                <c:pt idx="127">
                  <c:v>13.106738184985941</c:v>
                </c:pt>
                <c:pt idx="128">
                  <c:v>13.179472115835614</c:v>
                </c:pt>
                <c:pt idx="129">
                  <c:v>13.25094480132581</c:v>
                </c:pt>
                <c:pt idx="130">
                  <c:v>13.32117815498594</c:v>
                </c:pt>
                <c:pt idx="131">
                  <c:v>13.390194090345418</c:v>
                </c:pt>
                <c:pt idx="132">
                  <c:v>13.397499999999997</c:v>
                </c:pt>
                <c:pt idx="133">
                  <c:v>13.397499999999997</c:v>
                </c:pt>
                <c:pt idx="134">
                  <c:v>13.397499999999997</c:v>
                </c:pt>
                <c:pt idx="135">
                  <c:v>13.397499999999997</c:v>
                </c:pt>
                <c:pt idx="136">
                  <c:v>13.397499999999997</c:v>
                </c:pt>
                <c:pt idx="137">
                  <c:v>13.397499999999997</c:v>
                </c:pt>
                <c:pt idx="138">
                  <c:v>13.397499999999997</c:v>
                </c:pt>
                <c:pt idx="139">
                  <c:v>13.397499999999997</c:v>
                </c:pt>
                <c:pt idx="140">
                  <c:v>13.397499999999997</c:v>
                </c:pt>
                <c:pt idx="141">
                  <c:v>13.397499999999997</c:v>
                </c:pt>
                <c:pt idx="142">
                  <c:v>13.397499999999997</c:v>
                </c:pt>
                <c:pt idx="143">
                  <c:v>13.397499999999997</c:v>
                </c:pt>
                <c:pt idx="144">
                  <c:v>13.397499999999997</c:v>
                </c:pt>
                <c:pt idx="145">
                  <c:v>13.397499999999997</c:v>
                </c:pt>
                <c:pt idx="146">
                  <c:v>13.397499999999997</c:v>
                </c:pt>
                <c:pt idx="147">
                  <c:v>13.397499999999997</c:v>
                </c:pt>
                <c:pt idx="148">
                  <c:v>13.397499999999997</c:v>
                </c:pt>
                <c:pt idx="149">
                  <c:v>13.397499999999997</c:v>
                </c:pt>
                <c:pt idx="150">
                  <c:v>13.397499999999997</c:v>
                </c:pt>
                <c:pt idx="151">
                  <c:v>13.397499999999997</c:v>
                </c:pt>
                <c:pt idx="152">
                  <c:v>13.397499999999997</c:v>
                </c:pt>
                <c:pt idx="153">
                  <c:v>13.465193819084964</c:v>
                </c:pt>
                <c:pt idx="154">
                  <c:v>13.528388035535945</c:v>
                </c:pt>
                <c:pt idx="155">
                  <c:v>13.590543672434638</c:v>
                </c:pt>
                <c:pt idx="156">
                  <c:v>13.651674608349671</c:v>
                </c:pt>
                <c:pt idx="157">
                  <c:v>13.711799348039213</c:v>
                </c:pt>
                <c:pt idx="158">
                  <c:v>13.770934083166663</c:v>
                </c:pt>
                <c:pt idx="159">
                  <c:v>13.832156106565357</c:v>
                </c:pt>
                <c:pt idx="160">
                  <c:v>13.892316541205879</c:v>
                </c:pt>
                <c:pt idx="161">
                  <c:v>13.930743452179735</c:v>
                </c:pt>
                <c:pt idx="162">
                  <c:v>13.968738301398689</c:v>
                </c:pt>
                <c:pt idx="163">
                  <c:v>14.006304254150324</c:v>
                </c:pt>
                <c:pt idx="164">
                  <c:v>14.0434476410098</c:v>
                </c:pt>
                <c:pt idx="165">
                  <c:v>14.05</c:v>
                </c:pt>
                <c:pt idx="166">
                  <c:v>14.05</c:v>
                </c:pt>
                <c:pt idx="167">
                  <c:v>14.05</c:v>
                </c:pt>
                <c:pt idx="168">
                  <c:v>14.05</c:v>
                </c:pt>
                <c:pt idx="169">
                  <c:v>14.05</c:v>
                </c:pt>
                <c:pt idx="170">
                  <c:v>14.05</c:v>
                </c:pt>
                <c:pt idx="171">
                  <c:v>14.05</c:v>
                </c:pt>
                <c:pt idx="172">
                  <c:v>14.05</c:v>
                </c:pt>
                <c:pt idx="173">
                  <c:v>14.05</c:v>
                </c:pt>
                <c:pt idx="174">
                  <c:v>14.05</c:v>
                </c:pt>
                <c:pt idx="175">
                  <c:v>14.05</c:v>
                </c:pt>
                <c:pt idx="176">
                  <c:v>14.05</c:v>
                </c:pt>
                <c:pt idx="177">
                  <c:v>14.05</c:v>
                </c:pt>
                <c:pt idx="178">
                  <c:v>14.05</c:v>
                </c:pt>
                <c:pt idx="179">
                  <c:v>14.05</c:v>
                </c:pt>
                <c:pt idx="180">
                  <c:v>14.05</c:v>
                </c:pt>
                <c:pt idx="181">
                  <c:v>14.05</c:v>
                </c:pt>
                <c:pt idx="182">
                  <c:v>14.05</c:v>
                </c:pt>
                <c:pt idx="183">
                  <c:v>14.05</c:v>
                </c:pt>
                <c:pt idx="184">
                  <c:v>14.05</c:v>
                </c:pt>
                <c:pt idx="185">
                  <c:v>14.05</c:v>
                </c:pt>
                <c:pt idx="186">
                  <c:v>14.05</c:v>
                </c:pt>
                <c:pt idx="187">
                  <c:v>14.05</c:v>
                </c:pt>
                <c:pt idx="188">
                  <c:v>14.05</c:v>
                </c:pt>
                <c:pt idx="189">
                  <c:v>14.05</c:v>
                </c:pt>
                <c:pt idx="190">
                  <c:v>14.05</c:v>
                </c:pt>
                <c:pt idx="191">
                  <c:v>14.05</c:v>
                </c:pt>
                <c:pt idx="192">
                  <c:v>14.05</c:v>
                </c:pt>
                <c:pt idx="193">
                  <c:v>14.05</c:v>
                </c:pt>
                <c:pt idx="194">
                  <c:v>14.05</c:v>
                </c:pt>
                <c:pt idx="195">
                  <c:v>14.05</c:v>
                </c:pt>
                <c:pt idx="196">
                  <c:v>14.05</c:v>
                </c:pt>
                <c:pt idx="197">
                  <c:v>14.05</c:v>
                </c:pt>
                <c:pt idx="198">
                  <c:v>14.05</c:v>
                </c:pt>
                <c:pt idx="199">
                  <c:v>14.05</c:v>
                </c:pt>
                <c:pt idx="200">
                  <c:v>14.05</c:v>
                </c:pt>
                <c:pt idx="201">
                  <c:v>14.05</c:v>
                </c:pt>
                <c:pt idx="202">
                  <c:v>14.05</c:v>
                </c:pt>
                <c:pt idx="203">
                  <c:v>14.05</c:v>
                </c:pt>
                <c:pt idx="204">
                  <c:v>14.05</c:v>
                </c:pt>
                <c:pt idx="205">
                  <c:v>14.05</c:v>
                </c:pt>
                <c:pt idx="206">
                  <c:v>14.05</c:v>
                </c:pt>
                <c:pt idx="207">
                  <c:v>14.05</c:v>
                </c:pt>
                <c:pt idx="208">
                  <c:v>14.05</c:v>
                </c:pt>
                <c:pt idx="209">
                  <c:v>14.05</c:v>
                </c:pt>
                <c:pt idx="210">
                  <c:v>14.05</c:v>
                </c:pt>
                <c:pt idx="211">
                  <c:v>14.05</c:v>
                </c:pt>
                <c:pt idx="212">
                  <c:v>14.05</c:v>
                </c:pt>
                <c:pt idx="213">
                  <c:v>14.05</c:v>
                </c:pt>
                <c:pt idx="214">
                  <c:v>14.05</c:v>
                </c:pt>
              </c:numCache>
            </c:numRef>
          </c:val>
          <c:smooth val="0"/>
          <c:extLst>
            <c:ext xmlns:c16="http://schemas.microsoft.com/office/drawing/2014/chart" uri="{C3380CC4-5D6E-409C-BE32-E72D297353CC}">
              <c16:uniqueId val="{00000004-6B3D-460D-A001-30E758ED3043}"/>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5398788073346606"/>
          <c:w val="0.14985478080066544"/>
          <c:h val="0.470427467332687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4852826707411998"/>
          <c:w val="0.62663419502844875"/>
          <c:h val="0.78181257166279372"/>
        </c:manualLayout>
      </c:layout>
      <c:lineChart>
        <c:grouping val="standard"/>
        <c:varyColors val="0"/>
        <c:ser>
          <c:idx val="6"/>
          <c:order val="0"/>
          <c:tx>
            <c:strRef>
              <c:f>'Nord-Ouest_W'!$D$16</c:f>
              <c:strCache>
                <c:ptCount val="1"/>
                <c:pt idx="0">
                  <c:v>Maximum stock level (TWh)</c:v>
                </c:pt>
              </c:strCache>
            </c:strRef>
          </c:tx>
          <c:spPr>
            <a:ln w="25400">
              <a:solidFill>
                <a:srgbClr val="FFC000"/>
              </a:solidFill>
            </a:ln>
          </c:spPr>
          <c:marker>
            <c:symbol val="none"/>
          </c:marker>
          <c:cat>
            <c:numRef>
              <c:f>'Nord-Ouest_W'!$A$17:$A$213</c:f>
              <c:numCache>
                <c:formatCode>m/d/yyyy</c:formatCode>
                <c:ptCount val="197"/>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'Nord-Ouest_W'!$D$17:$D$213</c:f>
              <c:numCache>
                <c:formatCode>0.00</c:formatCode>
                <c:ptCount val="197"/>
                <c:pt idx="0">
                  <c:v>14.05</c:v>
                </c:pt>
                <c:pt idx="1">
                  <c:v>14.05</c:v>
                </c:pt>
                <c:pt idx="2">
                  <c:v>14.05</c:v>
                </c:pt>
                <c:pt idx="3">
                  <c:v>14.05</c:v>
                </c:pt>
                <c:pt idx="4">
                  <c:v>14.05</c:v>
                </c:pt>
                <c:pt idx="5">
                  <c:v>14.05</c:v>
                </c:pt>
                <c:pt idx="6">
                  <c:v>14.05</c:v>
                </c:pt>
                <c:pt idx="7">
                  <c:v>14.05</c:v>
                </c:pt>
                <c:pt idx="8">
                  <c:v>14.05</c:v>
                </c:pt>
                <c:pt idx="9">
                  <c:v>14.05</c:v>
                </c:pt>
                <c:pt idx="10">
                  <c:v>14.05</c:v>
                </c:pt>
                <c:pt idx="11">
                  <c:v>14.05</c:v>
                </c:pt>
                <c:pt idx="12">
                  <c:v>14.05</c:v>
                </c:pt>
                <c:pt idx="13">
                  <c:v>14.05</c:v>
                </c:pt>
                <c:pt idx="14">
                  <c:v>14.05</c:v>
                </c:pt>
                <c:pt idx="15">
                  <c:v>14.05</c:v>
                </c:pt>
                <c:pt idx="16">
                  <c:v>14.05</c:v>
                </c:pt>
                <c:pt idx="17">
                  <c:v>14.05</c:v>
                </c:pt>
                <c:pt idx="18">
                  <c:v>14.05</c:v>
                </c:pt>
                <c:pt idx="19">
                  <c:v>14.05</c:v>
                </c:pt>
                <c:pt idx="20">
                  <c:v>14.05</c:v>
                </c:pt>
                <c:pt idx="21">
                  <c:v>14.05</c:v>
                </c:pt>
                <c:pt idx="22">
                  <c:v>14.05</c:v>
                </c:pt>
                <c:pt idx="23">
                  <c:v>14.05</c:v>
                </c:pt>
                <c:pt idx="24">
                  <c:v>14.05</c:v>
                </c:pt>
                <c:pt idx="25">
                  <c:v>14.05</c:v>
                </c:pt>
                <c:pt idx="26">
                  <c:v>14.05</c:v>
                </c:pt>
                <c:pt idx="27">
                  <c:v>14.05</c:v>
                </c:pt>
                <c:pt idx="28">
                  <c:v>14.05</c:v>
                </c:pt>
                <c:pt idx="29">
                  <c:v>14.05</c:v>
                </c:pt>
                <c:pt idx="30">
                  <c:v>14.05</c:v>
                </c:pt>
                <c:pt idx="31">
                  <c:v>14.05</c:v>
                </c:pt>
                <c:pt idx="32">
                  <c:v>14.05</c:v>
                </c:pt>
                <c:pt idx="33">
                  <c:v>14.05</c:v>
                </c:pt>
                <c:pt idx="34">
                  <c:v>14.05</c:v>
                </c:pt>
                <c:pt idx="35">
                  <c:v>14.05</c:v>
                </c:pt>
                <c:pt idx="36">
                  <c:v>14.05</c:v>
                </c:pt>
                <c:pt idx="37">
                  <c:v>14.05</c:v>
                </c:pt>
                <c:pt idx="38">
                  <c:v>14.05</c:v>
                </c:pt>
                <c:pt idx="39">
                  <c:v>14.05</c:v>
                </c:pt>
                <c:pt idx="40">
                  <c:v>14.05</c:v>
                </c:pt>
                <c:pt idx="41">
                  <c:v>14.05</c:v>
                </c:pt>
                <c:pt idx="42">
                  <c:v>14.05</c:v>
                </c:pt>
                <c:pt idx="43">
                  <c:v>14.05</c:v>
                </c:pt>
                <c:pt idx="44">
                  <c:v>14.05</c:v>
                </c:pt>
                <c:pt idx="45">
                  <c:v>14.05</c:v>
                </c:pt>
                <c:pt idx="46">
                  <c:v>14.05</c:v>
                </c:pt>
                <c:pt idx="47">
                  <c:v>14.05</c:v>
                </c:pt>
                <c:pt idx="48">
                  <c:v>14.05</c:v>
                </c:pt>
                <c:pt idx="49">
                  <c:v>14.05</c:v>
                </c:pt>
                <c:pt idx="50">
                  <c:v>14.05</c:v>
                </c:pt>
                <c:pt idx="51">
                  <c:v>14.05</c:v>
                </c:pt>
                <c:pt idx="52">
                  <c:v>14.05</c:v>
                </c:pt>
                <c:pt idx="53">
                  <c:v>14.05</c:v>
                </c:pt>
                <c:pt idx="54">
                  <c:v>14.05</c:v>
                </c:pt>
                <c:pt idx="55">
                  <c:v>14.05</c:v>
                </c:pt>
                <c:pt idx="56">
                  <c:v>14.05</c:v>
                </c:pt>
                <c:pt idx="57">
                  <c:v>14.05</c:v>
                </c:pt>
                <c:pt idx="58">
                  <c:v>14.05</c:v>
                </c:pt>
                <c:pt idx="59">
                  <c:v>14.05</c:v>
                </c:pt>
                <c:pt idx="60">
                  <c:v>14.05</c:v>
                </c:pt>
                <c:pt idx="61">
                  <c:v>14.05</c:v>
                </c:pt>
                <c:pt idx="62">
                  <c:v>14.05</c:v>
                </c:pt>
                <c:pt idx="63">
                  <c:v>14.05</c:v>
                </c:pt>
                <c:pt idx="64">
                  <c:v>14.05</c:v>
                </c:pt>
                <c:pt idx="65">
                  <c:v>14.05</c:v>
                </c:pt>
                <c:pt idx="66">
                  <c:v>14.05</c:v>
                </c:pt>
                <c:pt idx="67">
                  <c:v>14.05</c:v>
                </c:pt>
                <c:pt idx="68">
                  <c:v>14.05</c:v>
                </c:pt>
                <c:pt idx="69">
                  <c:v>14.05</c:v>
                </c:pt>
                <c:pt idx="70">
                  <c:v>14.05</c:v>
                </c:pt>
                <c:pt idx="71">
                  <c:v>14.05</c:v>
                </c:pt>
                <c:pt idx="72">
                  <c:v>14.05</c:v>
                </c:pt>
                <c:pt idx="73">
                  <c:v>14.05</c:v>
                </c:pt>
                <c:pt idx="74">
                  <c:v>14.05</c:v>
                </c:pt>
                <c:pt idx="75">
                  <c:v>14.05</c:v>
                </c:pt>
                <c:pt idx="76">
                  <c:v>14.05</c:v>
                </c:pt>
                <c:pt idx="77">
                  <c:v>14.05</c:v>
                </c:pt>
                <c:pt idx="78">
                  <c:v>14.05</c:v>
                </c:pt>
                <c:pt idx="79">
                  <c:v>14.05</c:v>
                </c:pt>
                <c:pt idx="80">
                  <c:v>14.05</c:v>
                </c:pt>
                <c:pt idx="81">
                  <c:v>14.05</c:v>
                </c:pt>
                <c:pt idx="82">
                  <c:v>14.05</c:v>
                </c:pt>
                <c:pt idx="83">
                  <c:v>14.05</c:v>
                </c:pt>
                <c:pt idx="84">
                  <c:v>14.05</c:v>
                </c:pt>
                <c:pt idx="85">
                  <c:v>14.05</c:v>
                </c:pt>
                <c:pt idx="86">
                  <c:v>14.05</c:v>
                </c:pt>
                <c:pt idx="87">
                  <c:v>14.05</c:v>
                </c:pt>
                <c:pt idx="88">
                  <c:v>14.05</c:v>
                </c:pt>
                <c:pt idx="89">
                  <c:v>14.05</c:v>
                </c:pt>
                <c:pt idx="90">
                  <c:v>14.05</c:v>
                </c:pt>
                <c:pt idx="91">
                  <c:v>14.05</c:v>
                </c:pt>
                <c:pt idx="92">
                  <c:v>14.05</c:v>
                </c:pt>
                <c:pt idx="93">
                  <c:v>14.05</c:v>
                </c:pt>
                <c:pt idx="94">
                  <c:v>14.05</c:v>
                </c:pt>
                <c:pt idx="95">
                  <c:v>14.05</c:v>
                </c:pt>
                <c:pt idx="96">
                  <c:v>14.05</c:v>
                </c:pt>
                <c:pt idx="97">
                  <c:v>14.05</c:v>
                </c:pt>
                <c:pt idx="98">
                  <c:v>14.05</c:v>
                </c:pt>
                <c:pt idx="99">
                  <c:v>14.05</c:v>
                </c:pt>
                <c:pt idx="100">
                  <c:v>14.05</c:v>
                </c:pt>
                <c:pt idx="101">
                  <c:v>14.05</c:v>
                </c:pt>
                <c:pt idx="102">
                  <c:v>14.05</c:v>
                </c:pt>
                <c:pt idx="103">
                  <c:v>14.05</c:v>
                </c:pt>
                <c:pt idx="104">
                  <c:v>14.05</c:v>
                </c:pt>
                <c:pt idx="105">
                  <c:v>14.05</c:v>
                </c:pt>
                <c:pt idx="106">
                  <c:v>14.05</c:v>
                </c:pt>
                <c:pt idx="107">
                  <c:v>14.05</c:v>
                </c:pt>
                <c:pt idx="108">
                  <c:v>14.05</c:v>
                </c:pt>
                <c:pt idx="109">
                  <c:v>14.05</c:v>
                </c:pt>
                <c:pt idx="110">
                  <c:v>14.05</c:v>
                </c:pt>
                <c:pt idx="111">
                  <c:v>14.05</c:v>
                </c:pt>
                <c:pt idx="112">
                  <c:v>14.05</c:v>
                </c:pt>
                <c:pt idx="113">
                  <c:v>14.05</c:v>
                </c:pt>
                <c:pt idx="114">
                  <c:v>14.05</c:v>
                </c:pt>
                <c:pt idx="115">
                  <c:v>14.05</c:v>
                </c:pt>
                <c:pt idx="116">
                  <c:v>14.05</c:v>
                </c:pt>
                <c:pt idx="117">
                  <c:v>14.05</c:v>
                </c:pt>
                <c:pt idx="118">
                  <c:v>14.05</c:v>
                </c:pt>
                <c:pt idx="119">
                  <c:v>14.05</c:v>
                </c:pt>
                <c:pt idx="120">
                  <c:v>14.05</c:v>
                </c:pt>
                <c:pt idx="121">
                  <c:v>14.05</c:v>
                </c:pt>
                <c:pt idx="122">
                  <c:v>14.05</c:v>
                </c:pt>
                <c:pt idx="123">
                  <c:v>14.05</c:v>
                </c:pt>
                <c:pt idx="124">
                  <c:v>14.05</c:v>
                </c:pt>
                <c:pt idx="125">
                  <c:v>14.05</c:v>
                </c:pt>
                <c:pt idx="126">
                  <c:v>14.05</c:v>
                </c:pt>
                <c:pt idx="127">
                  <c:v>14.05</c:v>
                </c:pt>
                <c:pt idx="128">
                  <c:v>14.05</c:v>
                </c:pt>
                <c:pt idx="129">
                  <c:v>14.05</c:v>
                </c:pt>
                <c:pt idx="130">
                  <c:v>14.05</c:v>
                </c:pt>
                <c:pt idx="131">
                  <c:v>14.05</c:v>
                </c:pt>
                <c:pt idx="132">
                  <c:v>14.05</c:v>
                </c:pt>
                <c:pt idx="133">
                  <c:v>14.05</c:v>
                </c:pt>
                <c:pt idx="134">
                  <c:v>14.05</c:v>
                </c:pt>
                <c:pt idx="135">
                  <c:v>14.05</c:v>
                </c:pt>
                <c:pt idx="136">
                  <c:v>14.05</c:v>
                </c:pt>
                <c:pt idx="137">
                  <c:v>14.05</c:v>
                </c:pt>
                <c:pt idx="138">
                  <c:v>14.05</c:v>
                </c:pt>
                <c:pt idx="139">
                  <c:v>14.05</c:v>
                </c:pt>
                <c:pt idx="140">
                  <c:v>14.05</c:v>
                </c:pt>
                <c:pt idx="141">
                  <c:v>14.05</c:v>
                </c:pt>
                <c:pt idx="142">
                  <c:v>14.05</c:v>
                </c:pt>
                <c:pt idx="143">
                  <c:v>14.05</c:v>
                </c:pt>
                <c:pt idx="144">
                  <c:v>14.05</c:v>
                </c:pt>
                <c:pt idx="145">
                  <c:v>14.05</c:v>
                </c:pt>
                <c:pt idx="146">
                  <c:v>14.05</c:v>
                </c:pt>
                <c:pt idx="147">
                  <c:v>14.05</c:v>
                </c:pt>
                <c:pt idx="148">
                  <c:v>14.05</c:v>
                </c:pt>
                <c:pt idx="149">
                  <c:v>14.05</c:v>
                </c:pt>
                <c:pt idx="150">
                  <c:v>14.05</c:v>
                </c:pt>
                <c:pt idx="151">
                  <c:v>5.62</c:v>
                </c:pt>
                <c:pt idx="152">
                  <c:v>14.05</c:v>
                </c:pt>
              </c:numCache>
            </c:numRef>
          </c:val>
          <c:smooth val="0"/>
          <c:extLst>
            <c:ext xmlns:c16="http://schemas.microsoft.com/office/drawing/2014/chart" uri="{C3380CC4-5D6E-409C-BE32-E72D297353CC}">
              <c16:uniqueId val="{00000000-F7AB-487D-B3E2-14014D65B256}"/>
            </c:ext>
          </c:extLst>
        </c:ser>
        <c:ser>
          <c:idx val="7"/>
          <c:order val="1"/>
          <c:tx>
            <c:strRef>
              <c:f>'Nord-Ouest_W'!$C$16</c:f>
              <c:strCache>
                <c:ptCount val="1"/>
                <c:pt idx="0">
                  <c:v>Minimum Stock Level (TWh)</c:v>
                </c:pt>
              </c:strCache>
            </c:strRef>
          </c:tx>
          <c:marker>
            <c:symbol val="none"/>
          </c:marker>
          <c:cat>
            <c:numRef>
              <c:f>'Nord-Ouest_W'!$A$17:$A$213</c:f>
              <c:numCache>
                <c:formatCode>m/d/yyyy</c:formatCode>
                <c:ptCount val="197"/>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'Nord-Ouest_W'!$C$17:$C$213</c:f>
              <c:numCache>
                <c:formatCode>0.00</c:formatCode>
                <c:ptCount val="197"/>
                <c:pt idx="0">
                  <c:v>11.092500000000001</c:v>
                </c:pt>
                <c:pt idx="1">
                  <c:v>0.85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F7AB-487D-B3E2-14014D65B256}"/>
            </c:ext>
          </c:extLst>
        </c:ser>
        <c:ser>
          <c:idx val="8"/>
          <c:order val="2"/>
          <c:tx>
            <c:strRef>
              <c:f>'Nord-Ouest_W'!$F$11</c:f>
              <c:strCache>
                <c:ptCount val="1"/>
                <c:pt idx="0">
                  <c:v>With Storengy maintenance only</c:v>
                </c:pt>
              </c:strCache>
            </c:strRef>
          </c:tx>
          <c:spPr>
            <a:ln w="31750"/>
          </c:spPr>
          <c:marker>
            <c:symbol val="none"/>
          </c:marker>
          <c:cat>
            <c:numRef>
              <c:f>'Nord-Ouest_W'!$A$17:$A$213</c:f>
              <c:numCache>
                <c:formatCode>m/d/yyyy</c:formatCode>
                <c:ptCount val="197"/>
                <c:pt idx="0">
                  <c:v>45596</c:v>
                </c:pt>
                <c:pt idx="1">
                  <c:v>45597</c:v>
                </c:pt>
                <c:pt idx="2">
                  <c:v>45598</c:v>
                </c:pt>
                <c:pt idx="3">
                  <c:v>45599</c:v>
                </c:pt>
                <c:pt idx="4">
                  <c:v>45600</c:v>
                </c:pt>
                <c:pt idx="5">
                  <c:v>45601</c:v>
                </c:pt>
                <c:pt idx="6">
                  <c:v>45602</c:v>
                </c:pt>
                <c:pt idx="7">
                  <c:v>45603</c:v>
                </c:pt>
                <c:pt idx="8">
                  <c:v>45604</c:v>
                </c:pt>
                <c:pt idx="9">
                  <c:v>45605</c:v>
                </c:pt>
                <c:pt idx="10">
                  <c:v>45606</c:v>
                </c:pt>
                <c:pt idx="11">
                  <c:v>45607</c:v>
                </c:pt>
                <c:pt idx="12">
                  <c:v>45608</c:v>
                </c:pt>
                <c:pt idx="13">
                  <c:v>45609</c:v>
                </c:pt>
                <c:pt idx="14">
                  <c:v>45610</c:v>
                </c:pt>
                <c:pt idx="15">
                  <c:v>45611</c:v>
                </c:pt>
                <c:pt idx="16">
                  <c:v>45612</c:v>
                </c:pt>
                <c:pt idx="17">
                  <c:v>45613</c:v>
                </c:pt>
                <c:pt idx="18">
                  <c:v>45614</c:v>
                </c:pt>
                <c:pt idx="19">
                  <c:v>45615</c:v>
                </c:pt>
                <c:pt idx="20">
                  <c:v>45616</c:v>
                </c:pt>
                <c:pt idx="21">
                  <c:v>45617</c:v>
                </c:pt>
                <c:pt idx="22">
                  <c:v>45618</c:v>
                </c:pt>
                <c:pt idx="23">
                  <c:v>45619</c:v>
                </c:pt>
                <c:pt idx="24">
                  <c:v>45620</c:v>
                </c:pt>
                <c:pt idx="25">
                  <c:v>45621</c:v>
                </c:pt>
                <c:pt idx="26">
                  <c:v>45622</c:v>
                </c:pt>
                <c:pt idx="27">
                  <c:v>45623</c:v>
                </c:pt>
                <c:pt idx="28">
                  <c:v>45624</c:v>
                </c:pt>
                <c:pt idx="29">
                  <c:v>45625</c:v>
                </c:pt>
                <c:pt idx="30">
                  <c:v>45626</c:v>
                </c:pt>
                <c:pt idx="31">
                  <c:v>45627</c:v>
                </c:pt>
                <c:pt idx="32">
                  <c:v>45628</c:v>
                </c:pt>
                <c:pt idx="33">
                  <c:v>45629</c:v>
                </c:pt>
                <c:pt idx="34">
                  <c:v>45630</c:v>
                </c:pt>
                <c:pt idx="35">
                  <c:v>45631</c:v>
                </c:pt>
                <c:pt idx="36">
                  <c:v>45632</c:v>
                </c:pt>
                <c:pt idx="37">
                  <c:v>45633</c:v>
                </c:pt>
                <c:pt idx="38">
                  <c:v>45634</c:v>
                </c:pt>
                <c:pt idx="39">
                  <c:v>45635</c:v>
                </c:pt>
                <c:pt idx="40">
                  <c:v>45636</c:v>
                </c:pt>
                <c:pt idx="41">
                  <c:v>45637</c:v>
                </c:pt>
                <c:pt idx="42">
                  <c:v>45638</c:v>
                </c:pt>
                <c:pt idx="43">
                  <c:v>45639</c:v>
                </c:pt>
                <c:pt idx="44">
                  <c:v>45640</c:v>
                </c:pt>
                <c:pt idx="45">
                  <c:v>45641</c:v>
                </c:pt>
                <c:pt idx="46">
                  <c:v>45642</c:v>
                </c:pt>
                <c:pt idx="47">
                  <c:v>45643</c:v>
                </c:pt>
                <c:pt idx="48">
                  <c:v>45644</c:v>
                </c:pt>
                <c:pt idx="49">
                  <c:v>45645</c:v>
                </c:pt>
                <c:pt idx="50">
                  <c:v>45646</c:v>
                </c:pt>
                <c:pt idx="51">
                  <c:v>45647</c:v>
                </c:pt>
                <c:pt idx="52">
                  <c:v>45648</c:v>
                </c:pt>
                <c:pt idx="53">
                  <c:v>45649</c:v>
                </c:pt>
                <c:pt idx="54">
                  <c:v>45650</c:v>
                </c:pt>
                <c:pt idx="55">
                  <c:v>45651</c:v>
                </c:pt>
                <c:pt idx="56">
                  <c:v>45652</c:v>
                </c:pt>
                <c:pt idx="57">
                  <c:v>45653</c:v>
                </c:pt>
                <c:pt idx="58">
                  <c:v>45654</c:v>
                </c:pt>
                <c:pt idx="59">
                  <c:v>45655</c:v>
                </c:pt>
                <c:pt idx="60">
                  <c:v>45656</c:v>
                </c:pt>
                <c:pt idx="61">
                  <c:v>45657</c:v>
                </c:pt>
                <c:pt idx="62">
                  <c:v>45658</c:v>
                </c:pt>
                <c:pt idx="63">
                  <c:v>45659</c:v>
                </c:pt>
                <c:pt idx="64">
                  <c:v>45660</c:v>
                </c:pt>
                <c:pt idx="65">
                  <c:v>45661</c:v>
                </c:pt>
                <c:pt idx="66">
                  <c:v>45662</c:v>
                </c:pt>
                <c:pt idx="67">
                  <c:v>45663</c:v>
                </c:pt>
                <c:pt idx="68">
                  <c:v>45664</c:v>
                </c:pt>
                <c:pt idx="69">
                  <c:v>45665</c:v>
                </c:pt>
                <c:pt idx="70">
                  <c:v>45666</c:v>
                </c:pt>
                <c:pt idx="71">
                  <c:v>45667</c:v>
                </c:pt>
                <c:pt idx="72">
                  <c:v>45668</c:v>
                </c:pt>
                <c:pt idx="73">
                  <c:v>45669</c:v>
                </c:pt>
                <c:pt idx="74">
                  <c:v>45670</c:v>
                </c:pt>
                <c:pt idx="75">
                  <c:v>45671</c:v>
                </c:pt>
                <c:pt idx="76">
                  <c:v>45672</c:v>
                </c:pt>
                <c:pt idx="77">
                  <c:v>45673</c:v>
                </c:pt>
                <c:pt idx="78">
                  <c:v>45674</c:v>
                </c:pt>
                <c:pt idx="79">
                  <c:v>45675</c:v>
                </c:pt>
                <c:pt idx="80">
                  <c:v>45676</c:v>
                </c:pt>
                <c:pt idx="81">
                  <c:v>45677</c:v>
                </c:pt>
                <c:pt idx="82">
                  <c:v>45678</c:v>
                </c:pt>
                <c:pt idx="83">
                  <c:v>45679</c:v>
                </c:pt>
                <c:pt idx="84">
                  <c:v>45680</c:v>
                </c:pt>
                <c:pt idx="85">
                  <c:v>45681</c:v>
                </c:pt>
                <c:pt idx="86">
                  <c:v>45682</c:v>
                </c:pt>
                <c:pt idx="87">
                  <c:v>45683</c:v>
                </c:pt>
                <c:pt idx="88">
                  <c:v>45684</c:v>
                </c:pt>
                <c:pt idx="89">
                  <c:v>45685</c:v>
                </c:pt>
                <c:pt idx="90">
                  <c:v>45686</c:v>
                </c:pt>
                <c:pt idx="91">
                  <c:v>45687</c:v>
                </c:pt>
                <c:pt idx="92">
                  <c:v>45688</c:v>
                </c:pt>
                <c:pt idx="93">
                  <c:v>45689</c:v>
                </c:pt>
                <c:pt idx="94">
                  <c:v>45690</c:v>
                </c:pt>
                <c:pt idx="95">
                  <c:v>45691</c:v>
                </c:pt>
                <c:pt idx="96">
                  <c:v>45692</c:v>
                </c:pt>
                <c:pt idx="97">
                  <c:v>45693</c:v>
                </c:pt>
                <c:pt idx="98">
                  <c:v>45694</c:v>
                </c:pt>
                <c:pt idx="99">
                  <c:v>45695</c:v>
                </c:pt>
                <c:pt idx="100">
                  <c:v>45696</c:v>
                </c:pt>
                <c:pt idx="101">
                  <c:v>45697</c:v>
                </c:pt>
                <c:pt idx="102">
                  <c:v>45698</c:v>
                </c:pt>
                <c:pt idx="103">
                  <c:v>45699</c:v>
                </c:pt>
                <c:pt idx="104">
                  <c:v>45700</c:v>
                </c:pt>
                <c:pt idx="105">
                  <c:v>45701</c:v>
                </c:pt>
                <c:pt idx="106">
                  <c:v>45702</c:v>
                </c:pt>
                <c:pt idx="107">
                  <c:v>45703</c:v>
                </c:pt>
                <c:pt idx="108">
                  <c:v>45704</c:v>
                </c:pt>
                <c:pt idx="109">
                  <c:v>45705</c:v>
                </c:pt>
                <c:pt idx="110">
                  <c:v>45706</c:v>
                </c:pt>
                <c:pt idx="111">
                  <c:v>45707</c:v>
                </c:pt>
                <c:pt idx="112">
                  <c:v>45708</c:v>
                </c:pt>
                <c:pt idx="113">
                  <c:v>45709</c:v>
                </c:pt>
                <c:pt idx="114">
                  <c:v>45710</c:v>
                </c:pt>
                <c:pt idx="115">
                  <c:v>45711</c:v>
                </c:pt>
                <c:pt idx="116">
                  <c:v>45712</c:v>
                </c:pt>
                <c:pt idx="117">
                  <c:v>45713</c:v>
                </c:pt>
                <c:pt idx="118">
                  <c:v>45714</c:v>
                </c:pt>
                <c:pt idx="119">
                  <c:v>45715</c:v>
                </c:pt>
                <c:pt idx="120">
                  <c:v>45716</c:v>
                </c:pt>
                <c:pt idx="121">
                  <c:v>45717</c:v>
                </c:pt>
                <c:pt idx="122">
                  <c:v>45718</c:v>
                </c:pt>
                <c:pt idx="123">
                  <c:v>45719</c:v>
                </c:pt>
                <c:pt idx="124">
                  <c:v>45720</c:v>
                </c:pt>
                <c:pt idx="125">
                  <c:v>45721</c:v>
                </c:pt>
                <c:pt idx="126">
                  <c:v>45722</c:v>
                </c:pt>
                <c:pt idx="127">
                  <c:v>45723</c:v>
                </c:pt>
                <c:pt idx="128">
                  <c:v>45724</c:v>
                </c:pt>
                <c:pt idx="129">
                  <c:v>45725</c:v>
                </c:pt>
                <c:pt idx="130">
                  <c:v>45726</c:v>
                </c:pt>
                <c:pt idx="131">
                  <c:v>45727</c:v>
                </c:pt>
                <c:pt idx="132">
                  <c:v>45728</c:v>
                </c:pt>
                <c:pt idx="133">
                  <c:v>45729</c:v>
                </c:pt>
                <c:pt idx="134">
                  <c:v>45730</c:v>
                </c:pt>
                <c:pt idx="135">
                  <c:v>45731</c:v>
                </c:pt>
                <c:pt idx="136">
                  <c:v>45732</c:v>
                </c:pt>
                <c:pt idx="137">
                  <c:v>45733</c:v>
                </c:pt>
                <c:pt idx="138">
                  <c:v>45734</c:v>
                </c:pt>
                <c:pt idx="139">
                  <c:v>45735</c:v>
                </c:pt>
                <c:pt idx="140">
                  <c:v>45736</c:v>
                </c:pt>
                <c:pt idx="141">
                  <c:v>45737</c:v>
                </c:pt>
                <c:pt idx="142">
                  <c:v>45738</c:v>
                </c:pt>
                <c:pt idx="143">
                  <c:v>45739</c:v>
                </c:pt>
                <c:pt idx="144">
                  <c:v>45740</c:v>
                </c:pt>
                <c:pt idx="145">
                  <c:v>45741</c:v>
                </c:pt>
                <c:pt idx="146">
                  <c:v>45742</c:v>
                </c:pt>
                <c:pt idx="147">
                  <c:v>45743</c:v>
                </c:pt>
                <c:pt idx="148">
                  <c:v>45744</c:v>
                </c:pt>
                <c:pt idx="149">
                  <c:v>45745</c:v>
                </c:pt>
                <c:pt idx="150">
                  <c:v>45746</c:v>
                </c:pt>
                <c:pt idx="151">
                  <c:v>45747</c:v>
                </c:pt>
                <c:pt idx="152">
                  <c:v>45748</c:v>
                </c:pt>
              </c:numCache>
            </c:numRef>
          </c:cat>
          <c:val>
            <c:numRef>
              <c:f>'Nord-Ouest_W'!$F$18:$F$213</c:f>
              <c:numCache>
                <c:formatCode>_-* #\ ##0.00\ _€_-;\-* #\ ##0.00\ _€_-;_-* "-"??\ _€_-;_-@_-</c:formatCode>
                <c:ptCount val="196"/>
                <c:pt idx="0">
                  <c:v>13.777096153846154</c:v>
                </c:pt>
                <c:pt idx="1">
                  <c:v>13.505785565482629</c:v>
                </c:pt>
                <c:pt idx="2">
                  <c:v>13.23605893320693</c:v>
                </c:pt>
                <c:pt idx="3">
                  <c:v>12.967907009621442</c:v>
                </c:pt>
                <c:pt idx="4">
                  <c:v>12.701320601316384</c:v>
                </c:pt>
                <c:pt idx="5">
                  <c:v>12.436290568554623</c:v>
                </c:pt>
                <c:pt idx="6">
                  <c:v>12.172807824958324</c:v>
                </c:pt>
                <c:pt idx="7">
                  <c:v>11.910863337197428</c:v>
                </c:pt>
                <c:pt idx="8">
                  <c:v>11.650448124679949</c:v>
                </c:pt>
                <c:pt idx="9">
                  <c:v>11.391553259244086</c:v>
                </c:pt>
                <c:pt idx="10">
                  <c:v>11.134169864852119</c:v>
                </c:pt>
                <c:pt idx="11">
                  <c:v>10.878390013703212</c:v>
                </c:pt>
                <c:pt idx="12">
                  <c:v>10.624507210016377</c:v>
                </c:pt>
                <c:pt idx="13">
                  <c:v>10.372852292832452</c:v>
                </c:pt>
                <c:pt idx="14">
                  <c:v>10.123405711877854</c:v>
                </c:pt>
                <c:pt idx="15">
                  <c:v>9.8761480884376507</c:v>
                </c:pt>
                <c:pt idx="16">
                  <c:v>9.631060213850084</c:v>
                </c:pt>
                <c:pt idx="17">
                  <c:v>9.3881230480143145</c:v>
                </c:pt>
                <c:pt idx="18">
                  <c:v>9.1473177179112568</c:v>
                </c:pt>
                <c:pt idx="19">
                  <c:v>8.9086255161373913</c:v>
                </c:pt>
                <c:pt idx="20">
                  <c:v>8.6720278994514448</c:v>
                </c:pt>
                <c:pt idx="21">
                  <c:v>8.4375064873338292</c:v>
                </c:pt>
                <c:pt idx="22">
                  <c:v>8.2050430605587117</c:v>
                </c:pt>
                <c:pt idx="23">
                  <c:v>7.9746195597786267</c:v>
                </c:pt>
                <c:pt idx="24">
                  <c:v>7.7462180841214971</c:v>
                </c:pt>
                <c:pt idx="25">
                  <c:v>7.5198208897999743</c:v>
                </c:pt>
                <c:pt idx="26">
                  <c:v>7.2954103887329795</c:v>
                </c:pt>
                <c:pt idx="27">
                  <c:v>7.072969147179343</c:v>
                </c:pt>
                <c:pt idx="28">
                  <c:v>6.8524798843834285</c:v>
                </c:pt>
                <c:pt idx="29">
                  <c:v>6.6339254712326499</c:v>
                </c:pt>
                <c:pt idx="30">
                  <c:v>6.4172889289267605</c:v>
                </c:pt>
                <c:pt idx="31">
                  <c:v>6.2025534276588283</c:v>
                </c:pt>
                <c:pt idx="32">
                  <c:v>5.9897022853077786</c:v>
                </c:pt>
                <c:pt idx="33">
                  <c:v>5.7787189661424128</c:v>
                </c:pt>
                <c:pt idx="34">
                  <c:v>5.5695870795368005</c:v>
                </c:pt>
                <c:pt idx="35">
                  <c:v>5.3622903786969456</c:v>
                </c:pt>
                <c:pt idx="36">
                  <c:v>5.1568127593986217</c:v>
                </c:pt>
                <c:pt idx="37">
                  <c:v>4.9531382587362858</c:v>
                </c:pt>
                <c:pt idx="38">
                  <c:v>4.7512510538829726</c:v>
                </c:pt>
                <c:pt idx="39">
                  <c:v>4.5511354608610679</c:v>
                </c:pt>
                <c:pt idx="40">
                  <c:v>4.3527759333238709</c:v>
                </c:pt>
                <c:pt idx="41">
                  <c:v>4.1561570613478462</c:v>
                </c:pt>
                <c:pt idx="42">
                  <c:v>3.9612616018240066</c:v>
                </c:pt>
                <c:pt idx="43">
                  <c:v>3.7680698801444068</c:v>
                </c:pt>
                <c:pt idx="44">
                  <c:v>3.5765670025672995</c:v>
                </c:pt>
                <c:pt idx="45">
                  <c:v>3.3867382055491038</c:v>
                </c:pt>
                <c:pt idx="46">
                  <c:v>3.1985688546062376</c:v>
                </c:pt>
                <c:pt idx="47">
                  <c:v>3.0120444431869022</c:v>
                </c:pt>
                <c:pt idx="48">
                  <c:v>2.827150591552726</c:v>
                </c:pt>
                <c:pt idx="49">
                  <c:v>2.6438730456701869</c:v>
                </c:pt>
                <c:pt idx="50">
                  <c:v>2.4621976761117264</c:v>
                </c:pt>
                <c:pt idx="51">
                  <c:v>2.2821104769664671</c:v>
                </c:pt>
                <c:pt idx="52">
                  <c:v>2.103597564760455</c:v>
                </c:pt>
                <c:pt idx="53">
                  <c:v>1.9266451773863396</c:v>
                </c:pt>
                <c:pt idx="54">
                  <c:v>1.7512396730424107</c:v>
                </c:pt>
                <c:pt idx="55">
                  <c:v>1.5773675291809111</c:v>
                </c:pt>
                <c:pt idx="56">
                  <c:v>1.4050153414655409</c:v>
                </c:pt>
                <c:pt idx="57">
                  <c:v>1.2329417334338666</c:v>
                </c:pt>
                <c:pt idx="58">
                  <c:v>1.0679235332211727</c:v>
                </c:pt>
                <c:pt idx="59">
                  <c:v>0.90849408792058228</c:v>
                </c:pt>
                <c:pt idx="60">
                  <c:v>0.75446412034068677</c:v>
                </c:pt>
                <c:pt idx="61">
                  <c:v>0.60565076363652326</c:v>
                </c:pt>
                <c:pt idx="62">
                  <c:v>0.46187734420712723</c:v>
                </c:pt>
                <c:pt idx="63">
                  <c:v>0.32297317194580294</c:v>
                </c:pt>
                <c:pt idx="64">
                  <c:v>0.18877333759409451</c:v>
                </c:pt>
                <c:pt idx="65">
                  <c:v>5.9118516958872408E-2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F7AB-487D-B3E2-14014D65B256}"/>
            </c:ext>
          </c:extLst>
        </c:ser>
        <c:ser>
          <c:idx val="0"/>
          <c:order val="3"/>
          <c:tx>
            <c:strRef>
              <c:f>'Nord-Ouest_W'!$K$13</c:f>
              <c:strCache>
                <c:ptCount val="1"/>
                <c:pt idx="0">
                  <c:v>Duration</c:v>
                </c:pt>
              </c:strCache>
            </c:strRef>
          </c:tx>
          <c:marker>
            <c:symbol val="none"/>
          </c:marker>
          <c:val>
            <c:numRef>
              <c:f>'Nord-Ouest_W'!$K$17:$K$169</c:f>
              <c:numCache>
                <c:formatCode>_-* #\ ##0.00\ _€_-;\-* #\ ##0.00\ _€_-;_-* "-"??\ _€_-;_-@_-</c:formatCode>
                <c:ptCount val="153"/>
                <c:pt idx="0">
                  <c:v>13.777096153846154</c:v>
                </c:pt>
                <c:pt idx="1">
                  <c:v>13.505785565482629</c:v>
                </c:pt>
                <c:pt idx="2">
                  <c:v>13.23605893320693</c:v>
                </c:pt>
                <c:pt idx="3">
                  <c:v>12.967907009621442</c:v>
                </c:pt>
                <c:pt idx="4">
                  <c:v>12.701320601316384</c:v>
                </c:pt>
                <c:pt idx="5">
                  <c:v>12.436290568554623</c:v>
                </c:pt>
                <c:pt idx="6">
                  <c:v>12.172807824958324</c:v>
                </c:pt>
                <c:pt idx="7">
                  <c:v>11.910863337197428</c:v>
                </c:pt>
                <c:pt idx="8">
                  <c:v>11.650448124679949</c:v>
                </c:pt>
                <c:pt idx="9">
                  <c:v>11.391553259244086</c:v>
                </c:pt>
                <c:pt idx="10">
                  <c:v>11.134169864852119</c:v>
                </c:pt>
                <c:pt idx="11">
                  <c:v>10.878390013703212</c:v>
                </c:pt>
                <c:pt idx="12">
                  <c:v>10.624507210016377</c:v>
                </c:pt>
                <c:pt idx="13">
                  <c:v>10.372852292832452</c:v>
                </c:pt>
                <c:pt idx="14">
                  <c:v>10.123405711877854</c:v>
                </c:pt>
                <c:pt idx="15">
                  <c:v>9.8761480884376507</c:v>
                </c:pt>
                <c:pt idx="16">
                  <c:v>9.631060213850084</c:v>
                </c:pt>
                <c:pt idx="17">
                  <c:v>9.3881230480143145</c:v>
                </c:pt>
                <c:pt idx="18">
                  <c:v>9.1473177179112568</c:v>
                </c:pt>
                <c:pt idx="19">
                  <c:v>8.9086255161373913</c:v>
                </c:pt>
                <c:pt idx="20">
                  <c:v>8.6720278994514448</c:v>
                </c:pt>
                <c:pt idx="21">
                  <c:v>8.4375064873338292</c:v>
                </c:pt>
                <c:pt idx="22">
                  <c:v>8.2050430605587117</c:v>
                </c:pt>
                <c:pt idx="23">
                  <c:v>7.9746195597786267</c:v>
                </c:pt>
                <c:pt idx="24">
                  <c:v>7.7462180841214971</c:v>
                </c:pt>
                <c:pt idx="25">
                  <c:v>7.5198208897999743</c:v>
                </c:pt>
                <c:pt idx="26">
                  <c:v>7.2954103887329795</c:v>
                </c:pt>
                <c:pt idx="27">
                  <c:v>7.072969147179343</c:v>
                </c:pt>
                <c:pt idx="28">
                  <c:v>6.8524798843834285</c:v>
                </c:pt>
                <c:pt idx="29">
                  <c:v>6.6339254712326499</c:v>
                </c:pt>
                <c:pt idx="30">
                  <c:v>6.4172889289267605</c:v>
                </c:pt>
                <c:pt idx="31">
                  <c:v>6.2025534276588283</c:v>
                </c:pt>
                <c:pt idx="32">
                  <c:v>5.9897022853077786</c:v>
                </c:pt>
                <c:pt idx="33">
                  <c:v>5.7787189661424128</c:v>
                </c:pt>
                <c:pt idx="34">
                  <c:v>5.5695870795368005</c:v>
                </c:pt>
                <c:pt idx="35">
                  <c:v>5.3622903786969456</c:v>
                </c:pt>
                <c:pt idx="36">
                  <c:v>5.1568127593986217</c:v>
                </c:pt>
                <c:pt idx="37">
                  <c:v>4.9531382587362858</c:v>
                </c:pt>
                <c:pt idx="38">
                  <c:v>4.7512510538829726</c:v>
                </c:pt>
                <c:pt idx="39">
                  <c:v>4.5511354608610679</c:v>
                </c:pt>
                <c:pt idx="40">
                  <c:v>4.3527759333238709</c:v>
                </c:pt>
                <c:pt idx="41">
                  <c:v>4.1561570613478462</c:v>
                </c:pt>
                <c:pt idx="42">
                  <c:v>3.9612616018240066</c:v>
                </c:pt>
                <c:pt idx="43">
                  <c:v>3.7680698801444068</c:v>
                </c:pt>
                <c:pt idx="44">
                  <c:v>3.5765670025672995</c:v>
                </c:pt>
                <c:pt idx="45">
                  <c:v>3.3867382055491038</c:v>
                </c:pt>
                <c:pt idx="46">
                  <c:v>3.1985688546062376</c:v>
                </c:pt>
                <c:pt idx="47">
                  <c:v>3.0120444431869022</c:v>
                </c:pt>
                <c:pt idx="48">
                  <c:v>2.827150591552726</c:v>
                </c:pt>
                <c:pt idx="49">
                  <c:v>2.6438730456701869</c:v>
                </c:pt>
                <c:pt idx="50">
                  <c:v>2.4621976761117264</c:v>
                </c:pt>
                <c:pt idx="51">
                  <c:v>2.2821104769664671</c:v>
                </c:pt>
                <c:pt idx="52">
                  <c:v>2.103597564760455</c:v>
                </c:pt>
                <c:pt idx="53">
                  <c:v>1.9266451773863396</c:v>
                </c:pt>
                <c:pt idx="54">
                  <c:v>1.7512396730424107</c:v>
                </c:pt>
                <c:pt idx="55">
                  <c:v>1.5773675291809111</c:v>
                </c:pt>
                <c:pt idx="56">
                  <c:v>1.4050153414655409</c:v>
                </c:pt>
                <c:pt idx="57">
                  <c:v>1.2329417334338666</c:v>
                </c:pt>
                <c:pt idx="58">
                  <c:v>1.0679235332211727</c:v>
                </c:pt>
                <c:pt idx="59">
                  <c:v>0.90849408792058228</c:v>
                </c:pt>
                <c:pt idx="60">
                  <c:v>0.75446412034068677</c:v>
                </c:pt>
                <c:pt idx="61">
                  <c:v>0.60565076363652326</c:v>
                </c:pt>
                <c:pt idx="62">
                  <c:v>0.46187734420712723</c:v>
                </c:pt>
                <c:pt idx="63">
                  <c:v>0.32297317194580294</c:v>
                </c:pt>
                <c:pt idx="64">
                  <c:v>0.18877333759409451</c:v>
                </c:pt>
                <c:pt idx="65">
                  <c:v>5.9118516958872408E-2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B09B-45FD-BA25-6A845805B2CD}"/>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w="25400">
          <a:noFill/>
        </a:ln>
      </c:spPr>
    </c:plotArea>
    <c:legend>
      <c:legendPos val="r"/>
      <c:layout>
        <c:manualLayout>
          <c:xMode val="edge"/>
          <c:yMode val="edge"/>
          <c:x val="0.70605424857811916"/>
          <c:y val="0.36053596134255222"/>
          <c:w val="0.26374313887054823"/>
          <c:h val="0.24469349232614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Sediane_N_I!$G$41:$G$141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0.99843733883445085</c:v>
                </c:pt>
                <c:pt idx="42">
                  <c:v>0.9968746776689017</c:v>
                </c:pt>
                <c:pt idx="43">
                  <c:v>0.99531201650335233</c:v>
                </c:pt>
                <c:pt idx="44">
                  <c:v>0.99374935533780295</c:v>
                </c:pt>
                <c:pt idx="45">
                  <c:v>0.9921866941722538</c:v>
                </c:pt>
                <c:pt idx="46">
                  <c:v>0.99062403300670454</c:v>
                </c:pt>
                <c:pt idx="47">
                  <c:v>0.98906137184115539</c:v>
                </c:pt>
                <c:pt idx="48">
                  <c:v>0.98749871067560602</c:v>
                </c:pt>
                <c:pt idx="49">
                  <c:v>0.98593604951005687</c:v>
                </c:pt>
                <c:pt idx="50">
                  <c:v>0.98437338834450749</c:v>
                </c:pt>
                <c:pt idx="51">
                  <c:v>0.98281072717895812</c:v>
                </c:pt>
                <c:pt idx="52">
                  <c:v>0.98124806601340897</c:v>
                </c:pt>
                <c:pt idx="53">
                  <c:v>0.97968540484785982</c:v>
                </c:pt>
                <c:pt idx="54">
                  <c:v>0.97812274368231045</c:v>
                </c:pt>
                <c:pt idx="55">
                  <c:v>0.9765600825167613</c:v>
                </c:pt>
                <c:pt idx="56">
                  <c:v>0.97499742135121203</c:v>
                </c:pt>
                <c:pt idx="57">
                  <c:v>0.97343476018566266</c:v>
                </c:pt>
                <c:pt idx="58">
                  <c:v>0.96161910492235403</c:v>
                </c:pt>
                <c:pt idx="59">
                  <c:v>0.94980344965904517</c:v>
                </c:pt>
                <c:pt idx="60">
                  <c:v>0.93798779439573643</c:v>
                </c:pt>
                <c:pt idx="61">
                  <c:v>0.92511386166981846</c:v>
                </c:pt>
                <c:pt idx="62">
                  <c:v>0.91223992894390005</c:v>
                </c:pt>
                <c:pt idx="63">
                  <c:v>0.89936599621798163</c:v>
                </c:pt>
                <c:pt idx="64">
                  <c:v>0.88649206349206344</c:v>
                </c:pt>
                <c:pt idx="65">
                  <c:v>0.87361813076614525</c:v>
                </c:pt>
                <c:pt idx="66">
                  <c:v>0.86074419804022695</c:v>
                </c:pt>
                <c:pt idx="67">
                  <c:v>0.84787026531430865</c:v>
                </c:pt>
                <c:pt idx="68">
                  <c:v>0.83499633258839034</c:v>
                </c:pt>
                <c:pt idx="69">
                  <c:v>0.82212239986247204</c:v>
                </c:pt>
                <c:pt idx="70">
                  <c:v>0.80924846713655374</c:v>
                </c:pt>
                <c:pt idx="71">
                  <c:v>0.79543693771130575</c:v>
                </c:pt>
                <c:pt idx="72">
                  <c:v>0.7816254082860582</c:v>
                </c:pt>
                <c:pt idx="73">
                  <c:v>0.76781387886081021</c:v>
                </c:pt>
                <c:pt idx="74">
                  <c:v>0.75400234943556255</c:v>
                </c:pt>
                <c:pt idx="75">
                  <c:v>0.74019082001031467</c:v>
                </c:pt>
                <c:pt idx="76">
                  <c:v>0.72482083548220744</c:v>
                </c:pt>
                <c:pt idx="77">
                  <c:v>0.7094508509541001</c:v>
                </c:pt>
                <c:pt idx="78">
                  <c:v>0.69408086642599276</c:v>
                </c:pt>
                <c:pt idx="79">
                  <c:v>0.67871088189788553</c:v>
                </c:pt>
                <c:pt idx="80">
                  <c:v>0.6633408973697783</c:v>
                </c:pt>
                <c:pt idx="81">
                  <c:v>0.64797091284167085</c:v>
                </c:pt>
                <c:pt idx="82">
                  <c:v>0.63260092831356385</c:v>
                </c:pt>
                <c:pt idx="83">
                  <c:v>0.61723094378545662</c:v>
                </c:pt>
                <c:pt idx="84">
                  <c:v>0.60186095925734928</c:v>
                </c:pt>
                <c:pt idx="85">
                  <c:v>0.58649097472924205</c:v>
                </c:pt>
                <c:pt idx="86">
                  <c:v>0.57112099020113472</c:v>
                </c:pt>
                <c:pt idx="87">
                  <c:v>0.55575100567302738</c:v>
                </c:pt>
                <c:pt idx="88">
                  <c:v>0.54038102114492015</c:v>
                </c:pt>
                <c:pt idx="89">
                  <c:v>0.52501103661681281</c:v>
                </c:pt>
                <c:pt idx="90">
                  <c:v>0.50964105208870558</c:v>
                </c:pt>
                <c:pt idx="91">
                  <c:v>0.4942710675605983</c:v>
                </c:pt>
                <c:pt idx="92">
                  <c:v>0.4789010830324909</c:v>
                </c:pt>
                <c:pt idx="93">
                  <c:v>0.46353109850438362</c:v>
                </c:pt>
                <c:pt idx="94">
                  <c:v>0.44816111397627645</c:v>
                </c:pt>
                <c:pt idx="95">
                  <c:v>0.43279112944816917</c:v>
                </c:pt>
                <c:pt idx="96">
                  <c:v>0.41742114492006188</c:v>
                </c:pt>
                <c:pt idx="97">
                  <c:v>0.40205116039195454</c:v>
                </c:pt>
                <c:pt idx="98">
                  <c:v>0.38668117586384737</c:v>
                </c:pt>
                <c:pt idx="99">
                  <c:v>0.37131119133574003</c:v>
                </c:pt>
                <c:pt idx="100">
                  <c:v>0.35594120680763275</c:v>
                </c:pt>
              </c:numCache>
            </c:numRef>
          </c:yVal>
          <c:smooth val="0"/>
          <c:extLst>
            <c:ext xmlns:c16="http://schemas.microsoft.com/office/drawing/2014/chart" uri="{C3380CC4-5D6E-409C-BE32-E72D297353CC}">
              <c16:uniqueId val="{00000000-9880-4CD4-B426-E18FD21E109F}"/>
            </c:ext>
          </c:extLst>
        </c:ser>
        <c:ser>
          <c:idx val="1"/>
          <c:order val="1"/>
          <c:tx>
            <c:v>Soutirage</c:v>
          </c:tx>
          <c:spPr>
            <a:ln w="19050" cap="rnd">
              <a:solidFill>
                <a:schemeClr val="accent2"/>
              </a:solidFill>
              <a:round/>
            </a:ln>
            <a:effectLst/>
          </c:spPr>
          <c:marker>
            <c:symbol val="none"/>
          </c:marker>
          <c:xVal>
            <c:numRef>
              <c:f>Sediane_N_W!$G$32:$G$132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formatCode="0.00%">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Sediane_N_W!$A$32:$A$132</c:f>
              <c:numCache>
                <c:formatCode>0%</c:formatCode>
                <c:ptCount val="101"/>
                <c:pt idx="0">
                  <c:v>0.45166654922133753</c:v>
                </c:pt>
                <c:pt idx="1">
                  <c:v>0.46910267070678602</c:v>
                </c:pt>
                <c:pt idx="2">
                  <c:v>0.48653879219223461</c:v>
                </c:pt>
                <c:pt idx="3">
                  <c:v>0.5039749136776831</c:v>
                </c:pt>
                <c:pt idx="4">
                  <c:v>0.52141103516313159</c:v>
                </c:pt>
                <c:pt idx="5">
                  <c:v>0.53884715664858007</c:v>
                </c:pt>
                <c:pt idx="6">
                  <c:v>0.55628327813402867</c:v>
                </c:pt>
                <c:pt idx="7">
                  <c:v>0.57371939961947716</c:v>
                </c:pt>
                <c:pt idx="8">
                  <c:v>0.59115552110492564</c:v>
                </c:pt>
                <c:pt idx="9">
                  <c:v>0.60859164259037413</c:v>
                </c:pt>
                <c:pt idx="10">
                  <c:v>0.62602776407582272</c:v>
                </c:pt>
                <c:pt idx="11">
                  <c:v>0.63052833610366132</c:v>
                </c:pt>
                <c:pt idx="12">
                  <c:v>0.63502890813150004</c:v>
                </c:pt>
                <c:pt idx="13">
                  <c:v>0.63952948015933875</c:v>
                </c:pt>
                <c:pt idx="14">
                  <c:v>0.64403005218717746</c:v>
                </c:pt>
                <c:pt idx="15">
                  <c:v>0.64853062421501606</c:v>
                </c:pt>
                <c:pt idx="16">
                  <c:v>0.65303119624285488</c:v>
                </c:pt>
                <c:pt idx="17">
                  <c:v>0.6575317682706936</c:v>
                </c:pt>
                <c:pt idx="18">
                  <c:v>0.6620323402985322</c:v>
                </c:pt>
                <c:pt idx="19">
                  <c:v>0.66653291232637091</c:v>
                </c:pt>
                <c:pt idx="20">
                  <c:v>0.67103348435420951</c:v>
                </c:pt>
                <c:pt idx="21">
                  <c:v>0.67553405638204811</c:v>
                </c:pt>
                <c:pt idx="22">
                  <c:v>0.68003462840988704</c:v>
                </c:pt>
                <c:pt idx="23">
                  <c:v>0.68453520043772553</c:v>
                </c:pt>
                <c:pt idx="24">
                  <c:v>0.68903577246556436</c:v>
                </c:pt>
                <c:pt idx="25">
                  <c:v>0.69353634449340296</c:v>
                </c:pt>
                <c:pt idx="26">
                  <c:v>0.69803691652124167</c:v>
                </c:pt>
                <c:pt idx="27">
                  <c:v>0.70253748854908038</c:v>
                </c:pt>
                <c:pt idx="28">
                  <c:v>0.70703806057691909</c:v>
                </c:pt>
                <c:pt idx="29">
                  <c:v>0.71153863260475769</c:v>
                </c:pt>
                <c:pt idx="30">
                  <c:v>0.7160392046325964</c:v>
                </c:pt>
                <c:pt idx="31">
                  <c:v>0.72055699884350888</c:v>
                </c:pt>
                <c:pt idx="32">
                  <c:v>0.72507479305442135</c:v>
                </c:pt>
                <c:pt idx="33">
                  <c:v>0.72959258726533383</c:v>
                </c:pt>
                <c:pt idx="34">
                  <c:v>0.7341103814762463</c:v>
                </c:pt>
                <c:pt idx="35">
                  <c:v>0.73862817568715877</c:v>
                </c:pt>
                <c:pt idx="36">
                  <c:v>0.74314596989807125</c:v>
                </c:pt>
                <c:pt idx="37">
                  <c:v>0.74766376410898372</c:v>
                </c:pt>
                <c:pt idx="38">
                  <c:v>0.75218155831989608</c:v>
                </c:pt>
                <c:pt idx="39">
                  <c:v>0.75669935253080856</c:v>
                </c:pt>
                <c:pt idx="40">
                  <c:v>0.76121714674172114</c:v>
                </c:pt>
                <c:pt idx="41">
                  <c:v>0.7657349409526335</c:v>
                </c:pt>
                <c:pt idx="42">
                  <c:v>0.77025273516354598</c:v>
                </c:pt>
                <c:pt idx="43">
                  <c:v>0.77477052937445856</c:v>
                </c:pt>
                <c:pt idx="44">
                  <c:v>0.77928832358537103</c:v>
                </c:pt>
                <c:pt idx="45">
                  <c:v>0.7838061177962834</c:v>
                </c:pt>
                <c:pt idx="46">
                  <c:v>0.78832391200719598</c:v>
                </c:pt>
                <c:pt idx="47">
                  <c:v>0.79284170621810834</c:v>
                </c:pt>
                <c:pt idx="48">
                  <c:v>0.79735950042902082</c:v>
                </c:pt>
                <c:pt idx="49">
                  <c:v>0.80187729463993329</c:v>
                </c:pt>
                <c:pt idx="50">
                  <c:v>0.80639508885084576</c:v>
                </c:pt>
                <c:pt idx="51">
                  <c:v>0.81091288306175835</c:v>
                </c:pt>
                <c:pt idx="52">
                  <c:v>0.81543067727267071</c:v>
                </c:pt>
                <c:pt idx="53">
                  <c:v>0.81994847148358319</c:v>
                </c:pt>
                <c:pt idx="54">
                  <c:v>0.82446626569449555</c:v>
                </c:pt>
                <c:pt idx="55">
                  <c:v>0.82898405990540813</c:v>
                </c:pt>
                <c:pt idx="56">
                  <c:v>0.83350185411632061</c:v>
                </c:pt>
                <c:pt idx="57">
                  <c:v>0.83801964832723297</c:v>
                </c:pt>
                <c:pt idx="58">
                  <c:v>0.84253744253814555</c:v>
                </c:pt>
                <c:pt idx="59">
                  <c:v>0.84705523674905803</c:v>
                </c:pt>
                <c:pt idx="60">
                  <c:v>0.8515730309599705</c:v>
                </c:pt>
                <c:pt idx="61">
                  <c:v>0.85609082517088286</c:v>
                </c:pt>
                <c:pt idx="62">
                  <c:v>0.86060861938179534</c:v>
                </c:pt>
                <c:pt idx="63">
                  <c:v>0.86512641359270792</c:v>
                </c:pt>
                <c:pt idx="64">
                  <c:v>0.86964420780362028</c:v>
                </c:pt>
                <c:pt idx="65">
                  <c:v>0.87416200201453287</c:v>
                </c:pt>
                <c:pt idx="66">
                  <c:v>0.87867979622544512</c:v>
                </c:pt>
                <c:pt idx="67">
                  <c:v>0.8831975904363577</c:v>
                </c:pt>
                <c:pt idx="68">
                  <c:v>0.88771538464727029</c:v>
                </c:pt>
                <c:pt idx="69">
                  <c:v>0.89223317885818254</c:v>
                </c:pt>
                <c:pt idx="70">
                  <c:v>0.89675097306909513</c:v>
                </c:pt>
                <c:pt idx="71">
                  <c:v>0.9012687672800076</c:v>
                </c:pt>
                <c:pt idx="72">
                  <c:v>0.90578656149091996</c:v>
                </c:pt>
                <c:pt idx="73">
                  <c:v>0.91030435570183266</c:v>
                </c:pt>
                <c:pt idx="74">
                  <c:v>0.9148221499127448</c:v>
                </c:pt>
                <c:pt idx="75">
                  <c:v>0.91933994412365738</c:v>
                </c:pt>
                <c:pt idx="76">
                  <c:v>0.92385773833456986</c:v>
                </c:pt>
                <c:pt idx="77">
                  <c:v>0.92837553254548244</c:v>
                </c:pt>
                <c:pt idx="78">
                  <c:v>0.93289332675639491</c:v>
                </c:pt>
                <c:pt idx="79">
                  <c:v>0.93638984119256141</c:v>
                </c:pt>
                <c:pt idx="80">
                  <c:v>0.93988635562872758</c:v>
                </c:pt>
                <c:pt idx="81">
                  <c:v>0.94289203784729136</c:v>
                </c:pt>
                <c:pt idx="82">
                  <c:v>0.94589772006585493</c:v>
                </c:pt>
                <c:pt idx="83">
                  <c:v>0.94890340228441838</c:v>
                </c:pt>
                <c:pt idx="84">
                  <c:v>0.95190908450298195</c:v>
                </c:pt>
                <c:pt idx="85">
                  <c:v>0.95491476672154574</c:v>
                </c:pt>
                <c:pt idx="86">
                  <c:v>0.95792044894010941</c:v>
                </c:pt>
                <c:pt idx="87">
                  <c:v>0.96092613115867298</c:v>
                </c:pt>
                <c:pt idx="88">
                  <c:v>0.96393181337723655</c:v>
                </c:pt>
                <c:pt idx="89">
                  <c:v>0.96693749559580011</c:v>
                </c:pt>
                <c:pt idx="90">
                  <c:v>0.96994317781436379</c:v>
                </c:pt>
                <c:pt idx="91">
                  <c:v>0.97294886003292735</c:v>
                </c:pt>
                <c:pt idx="92">
                  <c:v>0.97595454225149103</c:v>
                </c:pt>
                <c:pt idx="93">
                  <c:v>0.97896022447005482</c:v>
                </c:pt>
                <c:pt idx="94">
                  <c:v>0.98196590668861816</c:v>
                </c:pt>
                <c:pt idx="95">
                  <c:v>0.98497158890718195</c:v>
                </c:pt>
                <c:pt idx="96">
                  <c:v>0.98797727112574563</c:v>
                </c:pt>
                <c:pt idx="97">
                  <c:v>0.99098295334430919</c:v>
                </c:pt>
                <c:pt idx="98">
                  <c:v>0.99398863556287276</c:v>
                </c:pt>
                <c:pt idx="99">
                  <c:v>0.99699431778143643</c:v>
                </c:pt>
                <c:pt idx="100">
                  <c:v>1</c:v>
                </c:pt>
              </c:numCache>
            </c:numRef>
          </c:yVal>
          <c:smooth val="0"/>
          <c:extLst>
            <c:ext xmlns:c16="http://schemas.microsoft.com/office/drawing/2014/chart" uri="{C3380CC4-5D6E-409C-BE32-E72D297353CC}">
              <c16:uniqueId val="{00000001-9880-4CD4-B426-E18FD21E109F}"/>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AD1-4542-9DCA-B5279D9CB35A}"/>
            </c:ext>
          </c:extLst>
        </c:ser>
        <c:ser>
          <c:idx val="3"/>
          <c:order val="1"/>
          <c:tx>
            <c:v>Max</c:v>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AD1-4542-9DCA-B5279D9CB35A}"/>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EE-420E-ADE1-1C8039C8BFD7}"/>
            </c:ext>
          </c:extLst>
        </c:ser>
        <c:ser>
          <c:idx val="3"/>
          <c:order val="1"/>
          <c:tx>
            <c:v>Max</c:v>
          </c:tx>
          <c:marker>
            <c:symbol val="none"/>
          </c:marker>
          <c:cat>
            <c:numRef>
              <c:f>Serene_A_I!$AJ$41:$AJ$405</c:f>
              <c:numCache>
                <c:formatCode>m/d/yyyy</c:formatCode>
                <c:ptCount val="36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pt idx="215">
                  <c:v>45598</c:v>
                </c:pt>
                <c:pt idx="216">
                  <c:v>45599</c:v>
                </c:pt>
                <c:pt idx="217">
                  <c:v>45600</c:v>
                </c:pt>
                <c:pt idx="218">
                  <c:v>45601</c:v>
                </c:pt>
                <c:pt idx="219">
                  <c:v>45602</c:v>
                </c:pt>
                <c:pt idx="220">
                  <c:v>45603</c:v>
                </c:pt>
                <c:pt idx="221">
                  <c:v>45604</c:v>
                </c:pt>
                <c:pt idx="222">
                  <c:v>45605</c:v>
                </c:pt>
                <c:pt idx="223">
                  <c:v>45606</c:v>
                </c:pt>
                <c:pt idx="224">
                  <c:v>45607</c:v>
                </c:pt>
                <c:pt idx="225">
                  <c:v>45608</c:v>
                </c:pt>
                <c:pt idx="226">
                  <c:v>45609</c:v>
                </c:pt>
                <c:pt idx="227">
                  <c:v>45610</c:v>
                </c:pt>
                <c:pt idx="228">
                  <c:v>45611</c:v>
                </c:pt>
                <c:pt idx="229">
                  <c:v>45612</c:v>
                </c:pt>
                <c:pt idx="230">
                  <c:v>45613</c:v>
                </c:pt>
                <c:pt idx="231">
                  <c:v>45614</c:v>
                </c:pt>
                <c:pt idx="232">
                  <c:v>45615</c:v>
                </c:pt>
                <c:pt idx="233">
                  <c:v>45616</c:v>
                </c:pt>
                <c:pt idx="234">
                  <c:v>45617</c:v>
                </c:pt>
                <c:pt idx="235">
                  <c:v>45618</c:v>
                </c:pt>
                <c:pt idx="236">
                  <c:v>45619</c:v>
                </c:pt>
                <c:pt idx="237">
                  <c:v>45620</c:v>
                </c:pt>
                <c:pt idx="238">
                  <c:v>45621</c:v>
                </c:pt>
                <c:pt idx="239">
                  <c:v>45622</c:v>
                </c:pt>
                <c:pt idx="240">
                  <c:v>45623</c:v>
                </c:pt>
                <c:pt idx="241">
                  <c:v>45624</c:v>
                </c:pt>
                <c:pt idx="242">
                  <c:v>45625</c:v>
                </c:pt>
                <c:pt idx="243">
                  <c:v>45626</c:v>
                </c:pt>
                <c:pt idx="244">
                  <c:v>45627</c:v>
                </c:pt>
                <c:pt idx="245">
                  <c:v>45628</c:v>
                </c:pt>
                <c:pt idx="246">
                  <c:v>45629</c:v>
                </c:pt>
                <c:pt idx="247">
                  <c:v>45630</c:v>
                </c:pt>
                <c:pt idx="248">
                  <c:v>45631</c:v>
                </c:pt>
                <c:pt idx="249">
                  <c:v>45632</c:v>
                </c:pt>
                <c:pt idx="250">
                  <c:v>45633</c:v>
                </c:pt>
                <c:pt idx="251">
                  <c:v>45634</c:v>
                </c:pt>
                <c:pt idx="252">
                  <c:v>45635</c:v>
                </c:pt>
                <c:pt idx="253">
                  <c:v>45636</c:v>
                </c:pt>
                <c:pt idx="254">
                  <c:v>45637</c:v>
                </c:pt>
                <c:pt idx="255">
                  <c:v>45638</c:v>
                </c:pt>
                <c:pt idx="256">
                  <c:v>45639</c:v>
                </c:pt>
                <c:pt idx="257">
                  <c:v>45640</c:v>
                </c:pt>
                <c:pt idx="258">
                  <c:v>45641</c:v>
                </c:pt>
                <c:pt idx="259">
                  <c:v>45642</c:v>
                </c:pt>
                <c:pt idx="260">
                  <c:v>45643</c:v>
                </c:pt>
                <c:pt idx="261">
                  <c:v>45644</c:v>
                </c:pt>
                <c:pt idx="262">
                  <c:v>45645</c:v>
                </c:pt>
                <c:pt idx="263">
                  <c:v>45646</c:v>
                </c:pt>
                <c:pt idx="264">
                  <c:v>45647</c:v>
                </c:pt>
                <c:pt idx="265">
                  <c:v>45648</c:v>
                </c:pt>
                <c:pt idx="266">
                  <c:v>45649</c:v>
                </c:pt>
                <c:pt idx="267">
                  <c:v>45650</c:v>
                </c:pt>
                <c:pt idx="268">
                  <c:v>45651</c:v>
                </c:pt>
                <c:pt idx="269">
                  <c:v>45652</c:v>
                </c:pt>
                <c:pt idx="270">
                  <c:v>45653</c:v>
                </c:pt>
                <c:pt idx="271">
                  <c:v>45654</c:v>
                </c:pt>
                <c:pt idx="272">
                  <c:v>45655</c:v>
                </c:pt>
                <c:pt idx="273">
                  <c:v>45656</c:v>
                </c:pt>
                <c:pt idx="274">
                  <c:v>45657</c:v>
                </c:pt>
                <c:pt idx="275">
                  <c:v>45658</c:v>
                </c:pt>
                <c:pt idx="276">
                  <c:v>45659</c:v>
                </c:pt>
                <c:pt idx="277">
                  <c:v>45660</c:v>
                </c:pt>
                <c:pt idx="278">
                  <c:v>45661</c:v>
                </c:pt>
                <c:pt idx="279">
                  <c:v>45662</c:v>
                </c:pt>
                <c:pt idx="280">
                  <c:v>45663</c:v>
                </c:pt>
                <c:pt idx="281">
                  <c:v>45664</c:v>
                </c:pt>
                <c:pt idx="282">
                  <c:v>45665</c:v>
                </c:pt>
                <c:pt idx="283">
                  <c:v>45666</c:v>
                </c:pt>
                <c:pt idx="284">
                  <c:v>45667</c:v>
                </c:pt>
                <c:pt idx="285">
                  <c:v>45668</c:v>
                </c:pt>
                <c:pt idx="286">
                  <c:v>45669</c:v>
                </c:pt>
                <c:pt idx="287">
                  <c:v>45670</c:v>
                </c:pt>
                <c:pt idx="288">
                  <c:v>45671</c:v>
                </c:pt>
                <c:pt idx="289">
                  <c:v>45672</c:v>
                </c:pt>
                <c:pt idx="290">
                  <c:v>45673</c:v>
                </c:pt>
                <c:pt idx="291">
                  <c:v>45674</c:v>
                </c:pt>
                <c:pt idx="292">
                  <c:v>45675</c:v>
                </c:pt>
                <c:pt idx="293">
                  <c:v>45676</c:v>
                </c:pt>
                <c:pt idx="294">
                  <c:v>45677</c:v>
                </c:pt>
                <c:pt idx="295">
                  <c:v>45678</c:v>
                </c:pt>
                <c:pt idx="296">
                  <c:v>45679</c:v>
                </c:pt>
                <c:pt idx="297">
                  <c:v>45680</c:v>
                </c:pt>
                <c:pt idx="298">
                  <c:v>45681</c:v>
                </c:pt>
                <c:pt idx="299">
                  <c:v>45682</c:v>
                </c:pt>
                <c:pt idx="300">
                  <c:v>45683</c:v>
                </c:pt>
                <c:pt idx="301">
                  <c:v>45684</c:v>
                </c:pt>
                <c:pt idx="302">
                  <c:v>45685</c:v>
                </c:pt>
                <c:pt idx="303">
                  <c:v>45686</c:v>
                </c:pt>
                <c:pt idx="304">
                  <c:v>45687</c:v>
                </c:pt>
                <c:pt idx="305">
                  <c:v>45688</c:v>
                </c:pt>
                <c:pt idx="306">
                  <c:v>45689</c:v>
                </c:pt>
                <c:pt idx="307">
                  <c:v>45690</c:v>
                </c:pt>
                <c:pt idx="308">
                  <c:v>45691</c:v>
                </c:pt>
                <c:pt idx="309">
                  <c:v>45692</c:v>
                </c:pt>
                <c:pt idx="310">
                  <c:v>45693</c:v>
                </c:pt>
                <c:pt idx="311">
                  <c:v>45694</c:v>
                </c:pt>
                <c:pt idx="312">
                  <c:v>45695</c:v>
                </c:pt>
                <c:pt idx="313">
                  <c:v>45696</c:v>
                </c:pt>
                <c:pt idx="314">
                  <c:v>45697</c:v>
                </c:pt>
                <c:pt idx="315">
                  <c:v>45698</c:v>
                </c:pt>
                <c:pt idx="316">
                  <c:v>45699</c:v>
                </c:pt>
                <c:pt idx="317">
                  <c:v>45700</c:v>
                </c:pt>
                <c:pt idx="318">
                  <c:v>45701</c:v>
                </c:pt>
                <c:pt idx="319">
                  <c:v>45702</c:v>
                </c:pt>
                <c:pt idx="320">
                  <c:v>45703</c:v>
                </c:pt>
                <c:pt idx="321">
                  <c:v>45704</c:v>
                </c:pt>
                <c:pt idx="322">
                  <c:v>45705</c:v>
                </c:pt>
                <c:pt idx="323">
                  <c:v>45706</c:v>
                </c:pt>
                <c:pt idx="324">
                  <c:v>45707</c:v>
                </c:pt>
                <c:pt idx="325">
                  <c:v>45708</c:v>
                </c:pt>
                <c:pt idx="326">
                  <c:v>45709</c:v>
                </c:pt>
                <c:pt idx="327">
                  <c:v>45710</c:v>
                </c:pt>
                <c:pt idx="328">
                  <c:v>45711</c:v>
                </c:pt>
                <c:pt idx="329">
                  <c:v>45712</c:v>
                </c:pt>
                <c:pt idx="330">
                  <c:v>45713</c:v>
                </c:pt>
                <c:pt idx="331">
                  <c:v>45714</c:v>
                </c:pt>
                <c:pt idx="332">
                  <c:v>45715</c:v>
                </c:pt>
                <c:pt idx="333">
                  <c:v>45716</c:v>
                </c:pt>
                <c:pt idx="334">
                  <c:v>45717</c:v>
                </c:pt>
                <c:pt idx="335">
                  <c:v>45718</c:v>
                </c:pt>
                <c:pt idx="336">
                  <c:v>45719</c:v>
                </c:pt>
                <c:pt idx="337">
                  <c:v>45720</c:v>
                </c:pt>
                <c:pt idx="338">
                  <c:v>45721</c:v>
                </c:pt>
                <c:pt idx="339">
                  <c:v>45722</c:v>
                </c:pt>
                <c:pt idx="340">
                  <c:v>45723</c:v>
                </c:pt>
                <c:pt idx="341">
                  <c:v>45724</c:v>
                </c:pt>
                <c:pt idx="342">
                  <c:v>45725</c:v>
                </c:pt>
                <c:pt idx="343">
                  <c:v>45726</c:v>
                </c:pt>
                <c:pt idx="344">
                  <c:v>45727</c:v>
                </c:pt>
                <c:pt idx="345">
                  <c:v>45728</c:v>
                </c:pt>
                <c:pt idx="346">
                  <c:v>45729</c:v>
                </c:pt>
                <c:pt idx="347">
                  <c:v>45730</c:v>
                </c:pt>
                <c:pt idx="348">
                  <c:v>45731</c:v>
                </c:pt>
                <c:pt idx="349">
                  <c:v>45732</c:v>
                </c:pt>
                <c:pt idx="350">
                  <c:v>45733</c:v>
                </c:pt>
                <c:pt idx="351">
                  <c:v>45734</c:v>
                </c:pt>
                <c:pt idx="352">
                  <c:v>45735</c:v>
                </c:pt>
                <c:pt idx="353">
                  <c:v>45736</c:v>
                </c:pt>
                <c:pt idx="354">
                  <c:v>45737</c:v>
                </c:pt>
                <c:pt idx="355">
                  <c:v>45738</c:v>
                </c:pt>
                <c:pt idx="356">
                  <c:v>45739</c:v>
                </c:pt>
                <c:pt idx="357">
                  <c:v>45740</c:v>
                </c:pt>
                <c:pt idx="358">
                  <c:v>45741</c:v>
                </c:pt>
                <c:pt idx="359">
                  <c:v>45742</c:v>
                </c:pt>
                <c:pt idx="360">
                  <c:v>45743</c:v>
                </c:pt>
                <c:pt idx="361">
                  <c:v>45744</c:v>
                </c:pt>
                <c:pt idx="362">
                  <c:v>45745</c:v>
                </c:pt>
                <c:pt idx="363">
                  <c:v>45746</c:v>
                </c:pt>
                <c:pt idx="364">
                  <c:v>45747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9EE-420E-ADE1-1C8039C8BFD7}"/>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lineChart>
        <c:grouping val="standard"/>
        <c:varyColors val="0"/>
        <c:ser>
          <c:idx val="2"/>
          <c:order val="0"/>
          <c:tx>
            <c:v>Min</c:v>
          </c:tx>
          <c:marker>
            <c:symbol val="none"/>
          </c:marker>
          <c:cat>
            <c:numRef>
              <c:f>Saline_I!$AD$41:$AD$405</c:f>
              <c:numCache>
                <c:formatCode>0%</c:formatCode>
                <c:ptCount val="365"/>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8B2C-4144-ADE9-7A554918E66C}"/>
            </c:ext>
          </c:extLst>
        </c:ser>
        <c:ser>
          <c:idx val="3"/>
          <c:order val="1"/>
          <c:tx>
            <c:v>Max</c:v>
          </c:tx>
          <c:marker>
            <c:symbol val="none"/>
          </c:marker>
          <c:cat>
            <c:numRef>
              <c:f>Saline_I!$AD$41:$AD$405</c:f>
              <c:numCache>
                <c:formatCode>0%</c:formatCode>
                <c:ptCount val="365"/>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8B2C-4144-ADE9-7A554918E66C}"/>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a:t>
            </a:r>
          </a:p>
        </c:rich>
      </c:tx>
      <c:overlay val="0"/>
      <c:spPr>
        <a:noFill/>
        <a:ln>
          <a:noFill/>
        </a:ln>
        <a:effectLst/>
      </c:spPr>
    </c:title>
    <c:autoTitleDeleted val="0"/>
    <c:plotArea>
      <c:layout>
        <c:manualLayout>
          <c:layoutTarget val="inner"/>
          <c:xMode val="edge"/>
          <c:yMode val="edge"/>
          <c:x val="3.4339511843174533E-2"/>
          <c:y val="0.14169400018289191"/>
          <c:w val="0.94931753142426722"/>
          <c:h val="0.72425886664773576"/>
        </c:manualLayout>
      </c:layout>
      <c:lineChart>
        <c:grouping val="standard"/>
        <c:varyColors val="0"/>
        <c:ser>
          <c:idx val="2"/>
          <c:order val="0"/>
          <c:tx>
            <c:v>Min</c:v>
          </c:tx>
          <c:marker>
            <c:symbol val="none"/>
          </c:marker>
          <c:cat>
            <c:numRef>
              <c:f>Sediane_N_I!$AD$41:$AD$405</c:f>
              <c:numCache>
                <c:formatCode>0%</c:formatCode>
                <c:ptCount val="365"/>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0.18576512455516012</c:v>
                </c:pt>
                <c:pt idx="61">
                  <c:v>1.4234875444839857E-2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0.46441281138790036</c:v>
                </c:pt>
                <c:pt idx="122">
                  <c:v>3.5587188612099641E-2</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0.78950177935943067</c:v>
                </c:pt>
                <c:pt idx="214">
                  <c:v>6.0498220640569388E-2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C31A-4376-B840-13203CB03D8D}"/>
            </c:ext>
          </c:extLst>
        </c:ser>
        <c:ser>
          <c:idx val="3"/>
          <c:order val="1"/>
          <c:tx>
            <c:v>Max</c:v>
          </c:tx>
          <c:marker>
            <c:symbol val="none"/>
          </c:marker>
          <c:cat>
            <c:numRef>
              <c:f>Sediane_N_I!$AD$41:$AD$405</c:f>
              <c:numCache>
                <c:formatCode>0%</c:formatCode>
                <c:ptCount val="365"/>
              </c:numCache>
            </c:numRef>
          </c:cat>
          <c:val>
            <c:numRef>
              <c:f>Sediane_N_I!$AL$41:$AL$405</c:f>
              <c:numCache>
                <c:formatCode>General</c:formatCode>
                <c:ptCount val="365"/>
                <c:pt idx="0">
                  <c:v>0.39999999999999997</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0.6749110320284698</c:v>
                </c:pt>
                <c:pt idx="61">
                  <c:v>0.97508896797153011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0.90711743772241993</c:v>
                </c:pt>
                <c:pt idx="122">
                  <c:v>0.99288256227757998</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0.9535587188612098</c:v>
                </c:pt>
                <c:pt idx="153">
                  <c:v>0.99644128113878994</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0.39999999999999997</c:v>
                </c:pt>
              </c:numCache>
            </c:numRef>
          </c:val>
          <c:smooth val="0"/>
          <c:extLst>
            <c:ext xmlns:c16="http://schemas.microsoft.com/office/drawing/2014/chart" uri="{C3380CC4-5D6E-409C-BE32-E72D297353CC}">
              <c16:uniqueId val="{00000001-C31A-4376-B840-13203CB03D8D}"/>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D135-46C9-8445-04EF64E80BB4}"/>
            </c:ext>
          </c:extLst>
        </c:ser>
        <c:ser>
          <c:idx val="7"/>
          <c:order val="1"/>
          <c:tx>
            <c:strRef>
              <c:f>Atlantique_I!$B$16</c:f>
              <c:strCache>
                <c:ptCount val="1"/>
                <c:pt idx="0">
                  <c:v>Minimum stock level (TWh)</c:v>
                </c:pt>
              </c:strCache>
            </c:strRef>
          </c:tx>
          <c:spPr>
            <a:ln w="25400">
              <a:solidFill>
                <a:schemeClr val="tx2"/>
              </a:solidFill>
            </a:ln>
          </c:spPr>
          <c:marker>
            <c:symbol val="none"/>
          </c:marker>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D135-46C9-8445-04EF64E80BB4}"/>
            </c:ext>
          </c:extLst>
        </c:ser>
        <c:ser>
          <c:idx val="8"/>
          <c:order val="2"/>
          <c:tx>
            <c:strRef>
              <c:f>Atlantique_I!$F$11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Atlantique_I!$F$17:$F$231</c:f>
              <c:numCache>
                <c:formatCode>_-* #\ ##0.0\ _€_-;\-* #\ ##0.0\ _€_-;_-* "-"??\ _€_-;_-@_-</c:formatCode>
                <c:ptCount val="215"/>
                <c:pt idx="0">
                  <c:v>0.3</c:v>
                </c:pt>
                <c:pt idx="1">
                  <c:v>0.6</c:v>
                </c:pt>
                <c:pt idx="2">
                  <c:v>0.89999999999999991</c:v>
                </c:pt>
                <c:pt idx="3">
                  <c:v>1.2</c:v>
                </c:pt>
                <c:pt idx="4">
                  <c:v>1.5</c:v>
                </c:pt>
                <c:pt idx="5">
                  <c:v>1.8</c:v>
                </c:pt>
                <c:pt idx="6">
                  <c:v>2.1</c:v>
                </c:pt>
                <c:pt idx="7">
                  <c:v>2.4000000000000004</c:v>
                </c:pt>
                <c:pt idx="8">
                  <c:v>2.6250000000000004</c:v>
                </c:pt>
                <c:pt idx="9">
                  <c:v>2.9250000000000007</c:v>
                </c:pt>
                <c:pt idx="10">
                  <c:v>3.2250000000000005</c:v>
                </c:pt>
                <c:pt idx="11">
                  <c:v>3.5250000000000004</c:v>
                </c:pt>
                <c:pt idx="12">
                  <c:v>3.8250000000000002</c:v>
                </c:pt>
                <c:pt idx="13">
                  <c:v>4.125</c:v>
                </c:pt>
                <c:pt idx="14">
                  <c:v>4.3875000000000002</c:v>
                </c:pt>
                <c:pt idx="15">
                  <c:v>4.6500000000000004</c:v>
                </c:pt>
                <c:pt idx="16">
                  <c:v>4.9125000000000005</c:v>
                </c:pt>
                <c:pt idx="17">
                  <c:v>5.1750000000000007</c:v>
                </c:pt>
                <c:pt idx="18">
                  <c:v>5.4375000000000009</c:v>
                </c:pt>
                <c:pt idx="19">
                  <c:v>5.7000000000000011</c:v>
                </c:pt>
                <c:pt idx="20">
                  <c:v>5.9625000000000012</c:v>
                </c:pt>
                <c:pt idx="21">
                  <c:v>6.2250000000000014</c:v>
                </c:pt>
                <c:pt idx="22">
                  <c:v>6.4875000000000016</c:v>
                </c:pt>
                <c:pt idx="23">
                  <c:v>6.7500000000000018</c:v>
                </c:pt>
                <c:pt idx="24">
                  <c:v>7.012500000000002</c:v>
                </c:pt>
                <c:pt idx="25">
                  <c:v>7.2750000000000021</c:v>
                </c:pt>
                <c:pt idx="26">
                  <c:v>7.5375000000000023</c:v>
                </c:pt>
                <c:pt idx="27">
                  <c:v>7.8000000000000025</c:v>
                </c:pt>
                <c:pt idx="28">
                  <c:v>8.0625000000000036</c:v>
                </c:pt>
                <c:pt idx="29">
                  <c:v>8.3250000000000046</c:v>
                </c:pt>
                <c:pt idx="30">
                  <c:v>8.5875000000000057</c:v>
                </c:pt>
                <c:pt idx="31">
                  <c:v>8.8500000000000068</c:v>
                </c:pt>
                <c:pt idx="32">
                  <c:v>9.1125000000000078</c:v>
                </c:pt>
                <c:pt idx="33">
                  <c:v>9.3750000000000089</c:v>
                </c:pt>
                <c:pt idx="34">
                  <c:v>9.6375000000000099</c:v>
                </c:pt>
                <c:pt idx="35">
                  <c:v>9.900000000000011</c:v>
                </c:pt>
                <c:pt idx="36">
                  <c:v>10.16250000000001</c:v>
                </c:pt>
                <c:pt idx="37">
                  <c:v>10.425000000000011</c:v>
                </c:pt>
                <c:pt idx="38">
                  <c:v>10.687500000000012</c:v>
                </c:pt>
                <c:pt idx="39">
                  <c:v>10.950000000000014</c:v>
                </c:pt>
                <c:pt idx="40">
                  <c:v>11.212500000000015</c:v>
                </c:pt>
                <c:pt idx="41">
                  <c:v>11.475000000000016</c:v>
                </c:pt>
                <c:pt idx="42">
                  <c:v>11.737500000000017</c:v>
                </c:pt>
                <c:pt idx="43">
                  <c:v>12.000000000000018</c:v>
                </c:pt>
                <c:pt idx="44">
                  <c:v>12.262500000000019</c:v>
                </c:pt>
                <c:pt idx="45">
                  <c:v>12.52500000000002</c:v>
                </c:pt>
                <c:pt idx="46">
                  <c:v>12.787500000000021</c:v>
                </c:pt>
                <c:pt idx="47">
                  <c:v>13.143750000000022</c:v>
                </c:pt>
                <c:pt idx="48">
                  <c:v>13.500000000000023</c:v>
                </c:pt>
                <c:pt idx="49">
                  <c:v>13.687500000000023</c:v>
                </c:pt>
                <c:pt idx="50">
                  <c:v>13.875000000000023</c:v>
                </c:pt>
                <c:pt idx="51">
                  <c:v>14.062500000000023</c:v>
                </c:pt>
                <c:pt idx="52">
                  <c:v>14.250000000000023</c:v>
                </c:pt>
                <c:pt idx="53">
                  <c:v>14.437500000000023</c:v>
                </c:pt>
                <c:pt idx="54">
                  <c:v>14.625000000000023</c:v>
                </c:pt>
                <c:pt idx="55">
                  <c:v>14.812500000000023</c:v>
                </c:pt>
                <c:pt idx="56">
                  <c:v>15.000000000000023</c:v>
                </c:pt>
                <c:pt idx="57">
                  <c:v>15.187500000000023</c:v>
                </c:pt>
                <c:pt idx="58">
                  <c:v>15.375000000000023</c:v>
                </c:pt>
                <c:pt idx="59">
                  <c:v>15.562500000000023</c:v>
                </c:pt>
                <c:pt idx="60">
                  <c:v>15.750000000000023</c:v>
                </c:pt>
                <c:pt idx="61">
                  <c:v>15.937500000000023</c:v>
                </c:pt>
                <c:pt idx="62">
                  <c:v>16.125000000000025</c:v>
                </c:pt>
                <c:pt idx="63">
                  <c:v>16.312500000000025</c:v>
                </c:pt>
                <c:pt idx="64">
                  <c:v>16.500000000000025</c:v>
                </c:pt>
                <c:pt idx="65">
                  <c:v>16.687500000000025</c:v>
                </c:pt>
                <c:pt idx="66">
                  <c:v>16.875000000000025</c:v>
                </c:pt>
                <c:pt idx="67">
                  <c:v>17.062500000000025</c:v>
                </c:pt>
                <c:pt idx="68">
                  <c:v>17.250000000000025</c:v>
                </c:pt>
                <c:pt idx="69">
                  <c:v>17.437500000000025</c:v>
                </c:pt>
                <c:pt idx="70">
                  <c:v>17.625000000000025</c:v>
                </c:pt>
                <c:pt idx="71">
                  <c:v>17.812500000000025</c:v>
                </c:pt>
                <c:pt idx="72">
                  <c:v>18.000000000000025</c:v>
                </c:pt>
                <c:pt idx="73">
                  <c:v>18.187500000000025</c:v>
                </c:pt>
                <c:pt idx="74">
                  <c:v>18.375000000000025</c:v>
                </c:pt>
                <c:pt idx="75">
                  <c:v>18.562500000000025</c:v>
                </c:pt>
                <c:pt idx="76">
                  <c:v>18.750000000000025</c:v>
                </c:pt>
                <c:pt idx="77">
                  <c:v>18.843750000000025</c:v>
                </c:pt>
                <c:pt idx="78">
                  <c:v>18.937500000000025</c:v>
                </c:pt>
                <c:pt idx="79">
                  <c:v>19.031250000000025</c:v>
                </c:pt>
                <c:pt idx="80">
                  <c:v>19.125000000000025</c:v>
                </c:pt>
                <c:pt idx="81">
                  <c:v>19.218750000000025</c:v>
                </c:pt>
                <c:pt idx="82">
                  <c:v>19.312500000000025</c:v>
                </c:pt>
                <c:pt idx="83">
                  <c:v>19.406250000000025</c:v>
                </c:pt>
                <c:pt idx="84">
                  <c:v>19.500000000000025</c:v>
                </c:pt>
                <c:pt idx="85">
                  <c:v>19.593750000000025</c:v>
                </c:pt>
                <c:pt idx="86">
                  <c:v>19.687500000000025</c:v>
                </c:pt>
                <c:pt idx="87">
                  <c:v>19.781250000000025</c:v>
                </c:pt>
                <c:pt idx="88">
                  <c:v>19.875000000000025</c:v>
                </c:pt>
                <c:pt idx="89">
                  <c:v>20.062500000000025</c:v>
                </c:pt>
                <c:pt idx="90">
                  <c:v>20.250000000000025</c:v>
                </c:pt>
                <c:pt idx="91">
                  <c:v>20.437500000000025</c:v>
                </c:pt>
                <c:pt idx="92">
                  <c:v>20.625000000000025</c:v>
                </c:pt>
                <c:pt idx="93">
                  <c:v>20.812500000000025</c:v>
                </c:pt>
                <c:pt idx="94">
                  <c:v>21.000000000000025</c:v>
                </c:pt>
                <c:pt idx="95">
                  <c:v>21.187500000000025</c:v>
                </c:pt>
                <c:pt idx="96">
                  <c:v>21.562500000000025</c:v>
                </c:pt>
                <c:pt idx="97">
                  <c:v>21.937500000000025</c:v>
                </c:pt>
                <c:pt idx="98">
                  <c:v>22.312500000000025</c:v>
                </c:pt>
                <c:pt idx="99">
                  <c:v>22.687500000000025</c:v>
                </c:pt>
                <c:pt idx="100">
                  <c:v>23.061718125000024</c:v>
                </c:pt>
                <c:pt idx="101">
                  <c:v>23.434378125000023</c:v>
                </c:pt>
                <c:pt idx="102">
                  <c:v>23.805485625000024</c:v>
                </c:pt>
                <c:pt idx="103">
                  <c:v>24.175046250000026</c:v>
                </c:pt>
                <c:pt idx="104">
                  <c:v>24.543067500000028</c:v>
                </c:pt>
                <c:pt idx="105">
                  <c:v>24.909555000000029</c:v>
                </c:pt>
                <c:pt idx="106">
                  <c:v>25.274514375000031</c:v>
                </c:pt>
                <c:pt idx="107">
                  <c:v>25.637953125000031</c:v>
                </c:pt>
                <c:pt idx="108">
                  <c:v>25.999878750000033</c:v>
                </c:pt>
                <c:pt idx="109">
                  <c:v>26.360295000000033</c:v>
                </c:pt>
                <c:pt idx="110">
                  <c:v>26.719211250000033</c:v>
                </c:pt>
                <c:pt idx="111">
                  <c:v>27.076631250000034</c:v>
                </c:pt>
                <c:pt idx="112">
                  <c:v>27.432562500000035</c:v>
                </c:pt>
                <c:pt idx="113">
                  <c:v>27.787010625000036</c:v>
                </c:pt>
                <c:pt idx="114">
                  <c:v>28.139981250000037</c:v>
                </c:pt>
                <c:pt idx="115">
                  <c:v>28.491481875000037</c:v>
                </c:pt>
                <c:pt idx="116">
                  <c:v>28.841518125000036</c:v>
                </c:pt>
                <c:pt idx="117">
                  <c:v>29.190095625000037</c:v>
                </c:pt>
                <c:pt idx="118">
                  <c:v>29.537220000000037</c:v>
                </c:pt>
                <c:pt idx="119">
                  <c:v>29.882898750000038</c:v>
                </c:pt>
                <c:pt idx="120">
                  <c:v>30.227137500000037</c:v>
                </c:pt>
                <c:pt idx="121">
                  <c:v>30.569941875000037</c:v>
                </c:pt>
                <c:pt idx="122">
                  <c:v>30.911317500000038</c:v>
                </c:pt>
                <c:pt idx="123">
                  <c:v>31.251270000000037</c:v>
                </c:pt>
                <c:pt idx="124">
                  <c:v>31.589806875000036</c:v>
                </c:pt>
                <c:pt idx="125">
                  <c:v>31.926931875000037</c:v>
                </c:pt>
                <c:pt idx="126">
                  <c:v>32.262652500000037</c:v>
                </c:pt>
                <c:pt idx="127">
                  <c:v>32.596974375000038</c:v>
                </c:pt>
                <c:pt idx="128">
                  <c:v>32.929903125000038</c:v>
                </c:pt>
                <c:pt idx="129">
                  <c:v>33.261444375000039</c:v>
                </c:pt>
                <c:pt idx="130">
                  <c:v>33.591605625000042</c:v>
                </c:pt>
                <c:pt idx="131">
                  <c:v>33.920390625000046</c:v>
                </c:pt>
                <c:pt idx="132">
                  <c:v>34.247805000000049</c:v>
                </c:pt>
                <c:pt idx="133">
                  <c:v>34.573856250000048</c:v>
                </c:pt>
                <c:pt idx="134">
                  <c:v>34.898548125000048</c:v>
                </c:pt>
                <c:pt idx="135">
                  <c:v>35.221888125000049</c:v>
                </c:pt>
                <c:pt idx="136">
                  <c:v>35.543880000000051</c:v>
                </c:pt>
                <c:pt idx="137">
                  <c:v>35.864531250000049</c:v>
                </c:pt>
                <c:pt idx="138">
                  <c:v>36.183845625000046</c:v>
                </c:pt>
                <c:pt idx="139">
                  <c:v>36.502212187500049</c:v>
                </c:pt>
                <c:pt idx="140">
                  <c:v>36.819915937500049</c:v>
                </c:pt>
                <c:pt idx="141">
                  <c:v>37.13695781250005</c:v>
                </c:pt>
                <c:pt idx="142">
                  <c:v>37.45333875000005</c:v>
                </c:pt>
                <c:pt idx="143">
                  <c:v>37.769060625000051</c:v>
                </c:pt>
                <c:pt idx="144">
                  <c:v>38.084125312500049</c:v>
                </c:pt>
                <c:pt idx="145">
                  <c:v>38.398533750000048</c:v>
                </c:pt>
                <c:pt idx="146">
                  <c:v>38.712286875000046</c:v>
                </c:pt>
                <c:pt idx="147">
                  <c:v>39.009731578125049</c:v>
                </c:pt>
                <c:pt idx="148">
                  <c:v>39.306587578125047</c:v>
                </c:pt>
                <c:pt idx="149">
                  <c:v>39.602855765625044</c:v>
                </c:pt>
                <c:pt idx="150">
                  <c:v>39.898537921875047</c:v>
                </c:pt>
                <c:pt idx="151">
                  <c:v>40.19363493750005</c:v>
                </c:pt>
                <c:pt idx="152">
                  <c:v>40.488147703125051</c:v>
                </c:pt>
                <c:pt idx="153">
                  <c:v>40.782077109375052</c:v>
                </c:pt>
                <c:pt idx="154">
                  <c:v>41.075424937500053</c:v>
                </c:pt>
                <c:pt idx="155">
                  <c:v>41.368192078125055</c:v>
                </c:pt>
                <c:pt idx="156">
                  <c:v>41.660380312500052</c:v>
                </c:pt>
                <c:pt idx="157">
                  <c:v>41.951989640625051</c:v>
                </c:pt>
                <c:pt idx="158">
                  <c:v>42.24302184375005</c:v>
                </c:pt>
                <c:pt idx="159">
                  <c:v>42.533478703125049</c:v>
                </c:pt>
                <c:pt idx="160">
                  <c:v>42.823360218750047</c:v>
                </c:pt>
                <c:pt idx="161">
                  <c:v>43.112668171875043</c:v>
                </c:pt>
                <c:pt idx="162">
                  <c:v>43.401403453125042</c:v>
                </c:pt>
                <c:pt idx="163">
                  <c:v>43.689566953125045</c:v>
                </c:pt>
                <c:pt idx="164">
                  <c:v>43.977160453125045</c:v>
                </c:pt>
                <c:pt idx="165">
                  <c:v>44.264184843750044</c:v>
                </c:pt>
                <c:pt idx="166">
                  <c:v>44.550641015625047</c:v>
                </c:pt>
                <c:pt idx="167">
                  <c:v>44.835641015625043</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2-D135-46C9-8445-04EF64E80BB4}"/>
            </c:ext>
          </c:extLst>
        </c:ser>
        <c:ser>
          <c:idx val="2"/>
          <c:order val="3"/>
          <c:tx>
            <c:strRef>
              <c:f>Atlantique_I!$L$11</c:f>
              <c:strCache>
                <c:ptCount val="1"/>
                <c:pt idx="0">
                  <c:v>With Storengy and GRTgaz maintenance (probable case - CPRTt)</c:v>
                </c:pt>
              </c:strCache>
            </c:strRef>
          </c:tx>
          <c:spPr>
            <a:ln w="28575">
              <a:solidFill>
                <a:schemeClr val="tx2"/>
              </a:solidFill>
            </a:ln>
          </c:spPr>
          <c:marker>
            <c:symbol val="none"/>
          </c:marker>
          <c:cat>
            <c:numRef>
              <c:f>Atlantique_I!$A$17:$A$231</c:f>
              <c:numCache>
                <c:formatCode>m/d/yyyy</c:formatCode>
                <c:ptCount val="215"/>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pt idx="214">
                  <c:v>45597</c:v>
                </c:pt>
              </c:numCache>
            </c:numRef>
          </c:cat>
          <c:val>
            <c:numRef>
              <c:f>Atlantique_I!$L$17:$L$231</c:f>
              <c:numCache>
                <c:formatCode>_-* #\ ##0.0\ _€_-;\-* #\ ##0.0\ _€_-;_-* "-"??\ _€_-;_-@_-</c:formatCode>
                <c:ptCount val="215"/>
                <c:pt idx="0">
                  <c:v>0.3</c:v>
                </c:pt>
                <c:pt idx="1">
                  <c:v>0.56268119999999999</c:v>
                </c:pt>
                <c:pt idx="2">
                  <c:v>0.86268119999999993</c:v>
                </c:pt>
                <c:pt idx="3">
                  <c:v>1.1626812</c:v>
                </c:pt>
                <c:pt idx="4">
                  <c:v>1.4626812</c:v>
                </c:pt>
                <c:pt idx="5">
                  <c:v>1.7626812000000001</c:v>
                </c:pt>
                <c:pt idx="6">
                  <c:v>2.0626812000000001</c:v>
                </c:pt>
                <c:pt idx="7">
                  <c:v>2.3626811999999999</c:v>
                </c:pt>
                <c:pt idx="8">
                  <c:v>2.5876812</c:v>
                </c:pt>
                <c:pt idx="9">
                  <c:v>2.8876812000000003</c:v>
                </c:pt>
                <c:pt idx="10">
                  <c:v>3.1876812000000001</c:v>
                </c:pt>
                <c:pt idx="11">
                  <c:v>3.4876811999999999</c:v>
                </c:pt>
                <c:pt idx="12">
                  <c:v>3.7876811999999997</c:v>
                </c:pt>
                <c:pt idx="13">
                  <c:v>4.0876811999999996</c:v>
                </c:pt>
                <c:pt idx="14">
                  <c:v>4.3501811999999997</c:v>
                </c:pt>
                <c:pt idx="15">
                  <c:v>4.6126811999999999</c:v>
                </c:pt>
                <c:pt idx="16">
                  <c:v>4.8751812000000001</c:v>
                </c:pt>
                <c:pt idx="17">
                  <c:v>5.1376812000000003</c:v>
                </c:pt>
                <c:pt idx="18">
                  <c:v>5.4001812000000005</c:v>
                </c:pt>
                <c:pt idx="19">
                  <c:v>5.6626812000000006</c:v>
                </c:pt>
                <c:pt idx="20">
                  <c:v>5.9251812000000008</c:v>
                </c:pt>
                <c:pt idx="21">
                  <c:v>6.187681200000001</c:v>
                </c:pt>
                <c:pt idx="22">
                  <c:v>6.4501812000000012</c:v>
                </c:pt>
                <c:pt idx="23">
                  <c:v>6.7126812000000013</c:v>
                </c:pt>
                <c:pt idx="24">
                  <c:v>6.9751812000000015</c:v>
                </c:pt>
                <c:pt idx="25">
                  <c:v>7.2376812000000017</c:v>
                </c:pt>
                <c:pt idx="26">
                  <c:v>7.5001812000000019</c:v>
                </c:pt>
                <c:pt idx="27">
                  <c:v>7.7626812000000021</c:v>
                </c:pt>
                <c:pt idx="28">
                  <c:v>8.0251812000000022</c:v>
                </c:pt>
                <c:pt idx="29">
                  <c:v>8.2876812000000033</c:v>
                </c:pt>
                <c:pt idx="30">
                  <c:v>8.5501812000000044</c:v>
                </c:pt>
                <c:pt idx="31">
                  <c:v>8.8126812000000037</c:v>
                </c:pt>
                <c:pt idx="32">
                  <c:v>9.0751812000000047</c:v>
                </c:pt>
                <c:pt idx="33">
                  <c:v>9.3376812000000058</c:v>
                </c:pt>
                <c:pt idx="34">
                  <c:v>9.6001812000000069</c:v>
                </c:pt>
                <c:pt idx="35">
                  <c:v>9.8626812000000079</c:v>
                </c:pt>
                <c:pt idx="36">
                  <c:v>10.125181200000009</c:v>
                </c:pt>
                <c:pt idx="37">
                  <c:v>10.38768120000001</c:v>
                </c:pt>
                <c:pt idx="38">
                  <c:v>10.650181200000011</c:v>
                </c:pt>
                <c:pt idx="39">
                  <c:v>10.912681200000012</c:v>
                </c:pt>
                <c:pt idx="40">
                  <c:v>11.175181200000013</c:v>
                </c:pt>
                <c:pt idx="41">
                  <c:v>11.437681200000014</c:v>
                </c:pt>
                <c:pt idx="42">
                  <c:v>11.700181200000015</c:v>
                </c:pt>
                <c:pt idx="43">
                  <c:v>11.962681200000015</c:v>
                </c:pt>
                <c:pt idx="44">
                  <c:v>12.220349400000014</c:v>
                </c:pt>
                <c:pt idx="45">
                  <c:v>12.482849400000015</c:v>
                </c:pt>
                <c:pt idx="46">
                  <c:v>12.745349400000016</c:v>
                </c:pt>
                <c:pt idx="47">
                  <c:v>13.057158000000015</c:v>
                </c:pt>
                <c:pt idx="48">
                  <c:v>13.368966600000014</c:v>
                </c:pt>
                <c:pt idx="49">
                  <c:v>13.556466600000014</c:v>
                </c:pt>
                <c:pt idx="50">
                  <c:v>13.743966600000014</c:v>
                </c:pt>
                <c:pt idx="51">
                  <c:v>13.931466600000014</c:v>
                </c:pt>
                <c:pt idx="52">
                  <c:v>14.118966600000014</c:v>
                </c:pt>
                <c:pt idx="53">
                  <c:v>14.306466600000014</c:v>
                </c:pt>
                <c:pt idx="54">
                  <c:v>14.493966600000014</c:v>
                </c:pt>
                <c:pt idx="55">
                  <c:v>14.681466600000014</c:v>
                </c:pt>
                <c:pt idx="56">
                  <c:v>14.868966600000014</c:v>
                </c:pt>
                <c:pt idx="57">
                  <c:v>15.056466600000014</c:v>
                </c:pt>
                <c:pt idx="58">
                  <c:v>15.243966600000014</c:v>
                </c:pt>
                <c:pt idx="59">
                  <c:v>15.431466600000014</c:v>
                </c:pt>
                <c:pt idx="60">
                  <c:v>15.618966600000014</c:v>
                </c:pt>
                <c:pt idx="61">
                  <c:v>15.806466600000014</c:v>
                </c:pt>
                <c:pt idx="62">
                  <c:v>15.993966600000014</c:v>
                </c:pt>
                <c:pt idx="63">
                  <c:v>16.181466600000014</c:v>
                </c:pt>
                <c:pt idx="64">
                  <c:v>16.368966600000014</c:v>
                </c:pt>
                <c:pt idx="65">
                  <c:v>16.556466600000014</c:v>
                </c:pt>
                <c:pt idx="66">
                  <c:v>16.743966600000014</c:v>
                </c:pt>
                <c:pt idx="67">
                  <c:v>16.931466600000014</c:v>
                </c:pt>
                <c:pt idx="68">
                  <c:v>17.118966600000014</c:v>
                </c:pt>
                <c:pt idx="69">
                  <c:v>17.306466600000014</c:v>
                </c:pt>
                <c:pt idx="70">
                  <c:v>17.493966600000014</c:v>
                </c:pt>
                <c:pt idx="71">
                  <c:v>17.681466600000014</c:v>
                </c:pt>
                <c:pt idx="72">
                  <c:v>17.868966600000014</c:v>
                </c:pt>
                <c:pt idx="73">
                  <c:v>18.056466600000014</c:v>
                </c:pt>
                <c:pt idx="74">
                  <c:v>18.243966600000014</c:v>
                </c:pt>
                <c:pt idx="75">
                  <c:v>18.431466600000014</c:v>
                </c:pt>
                <c:pt idx="76">
                  <c:v>18.618966600000014</c:v>
                </c:pt>
                <c:pt idx="77">
                  <c:v>18.712716600000014</c:v>
                </c:pt>
                <c:pt idx="78">
                  <c:v>18.806466600000014</c:v>
                </c:pt>
                <c:pt idx="79">
                  <c:v>18.900216600000014</c:v>
                </c:pt>
                <c:pt idx="80">
                  <c:v>18.993966600000014</c:v>
                </c:pt>
                <c:pt idx="81">
                  <c:v>19.087716600000014</c:v>
                </c:pt>
                <c:pt idx="82">
                  <c:v>19.181466600000014</c:v>
                </c:pt>
                <c:pt idx="83">
                  <c:v>19.275216600000014</c:v>
                </c:pt>
                <c:pt idx="84">
                  <c:v>19.368966600000014</c:v>
                </c:pt>
                <c:pt idx="85">
                  <c:v>19.462716600000014</c:v>
                </c:pt>
                <c:pt idx="86">
                  <c:v>19.556466600000014</c:v>
                </c:pt>
                <c:pt idx="87">
                  <c:v>19.650216600000014</c:v>
                </c:pt>
                <c:pt idx="88">
                  <c:v>19.743966600000014</c:v>
                </c:pt>
                <c:pt idx="89">
                  <c:v>19.931466600000014</c:v>
                </c:pt>
                <c:pt idx="90">
                  <c:v>20.118966600000014</c:v>
                </c:pt>
                <c:pt idx="91">
                  <c:v>20.292416400000015</c:v>
                </c:pt>
                <c:pt idx="92">
                  <c:v>20.465866200000015</c:v>
                </c:pt>
                <c:pt idx="93">
                  <c:v>20.639316000000015</c:v>
                </c:pt>
                <c:pt idx="94">
                  <c:v>20.812765800000015</c:v>
                </c:pt>
                <c:pt idx="95">
                  <c:v>20.986215600000016</c:v>
                </c:pt>
                <c:pt idx="96">
                  <c:v>21.260928000000014</c:v>
                </c:pt>
                <c:pt idx="97">
                  <c:v>21.535640400000013</c:v>
                </c:pt>
                <c:pt idx="98">
                  <c:v>21.819376200000011</c:v>
                </c:pt>
                <c:pt idx="99">
                  <c:v>22.10311200000001</c:v>
                </c:pt>
                <c:pt idx="100">
                  <c:v>22.386847800000009</c:v>
                </c:pt>
                <c:pt idx="101">
                  <c:v>22.670583600000008</c:v>
                </c:pt>
                <c:pt idx="102">
                  <c:v>22.954319400000006</c:v>
                </c:pt>
                <c:pt idx="103">
                  <c:v>23.243068200000007</c:v>
                </c:pt>
                <c:pt idx="104">
                  <c:v>23.531817000000007</c:v>
                </c:pt>
                <c:pt idx="105">
                  <c:v>23.855656800000006</c:v>
                </c:pt>
                <c:pt idx="106">
                  <c:v>24.179496600000004</c:v>
                </c:pt>
                <c:pt idx="107">
                  <c:v>24.503336400000002</c:v>
                </c:pt>
                <c:pt idx="108">
                  <c:v>24.801108600000003</c:v>
                </c:pt>
                <c:pt idx="109">
                  <c:v>25.124948400000001</c:v>
                </c:pt>
                <c:pt idx="110">
                  <c:v>25.453801200000001</c:v>
                </c:pt>
                <c:pt idx="111">
                  <c:v>25.782654000000001</c:v>
                </c:pt>
                <c:pt idx="112">
                  <c:v>26.106493799999999</c:v>
                </c:pt>
                <c:pt idx="113">
                  <c:v>26.430333599999997</c:v>
                </c:pt>
                <c:pt idx="114">
                  <c:v>26.754173399999996</c:v>
                </c:pt>
                <c:pt idx="115">
                  <c:v>27.078013199999994</c:v>
                </c:pt>
                <c:pt idx="116">
                  <c:v>27.401852999999992</c:v>
                </c:pt>
                <c:pt idx="117">
                  <c:v>27.727697999999993</c:v>
                </c:pt>
                <c:pt idx="118">
                  <c:v>28.053542999999994</c:v>
                </c:pt>
                <c:pt idx="119">
                  <c:v>28.379387999999995</c:v>
                </c:pt>
                <c:pt idx="120">
                  <c:v>28.705232999999996</c:v>
                </c:pt>
                <c:pt idx="121">
                  <c:v>29.031077999999997</c:v>
                </c:pt>
                <c:pt idx="122">
                  <c:v>29.356922999999998</c:v>
                </c:pt>
                <c:pt idx="123">
                  <c:v>29.682767999999999</c:v>
                </c:pt>
                <c:pt idx="124">
                  <c:v>30.008613</c:v>
                </c:pt>
                <c:pt idx="125">
                  <c:v>30.334458000000001</c:v>
                </c:pt>
                <c:pt idx="126">
                  <c:v>30.660303000000003</c:v>
                </c:pt>
                <c:pt idx="127">
                  <c:v>30.979129800000003</c:v>
                </c:pt>
                <c:pt idx="128">
                  <c:v>31.297956600000003</c:v>
                </c:pt>
                <c:pt idx="129">
                  <c:v>31.623801600000004</c:v>
                </c:pt>
                <c:pt idx="130">
                  <c:v>31.949646600000005</c:v>
                </c:pt>
                <c:pt idx="131">
                  <c:v>32.280504600000008</c:v>
                </c:pt>
                <c:pt idx="132">
                  <c:v>32.611362600000007</c:v>
                </c:pt>
                <c:pt idx="133">
                  <c:v>32.942220600000006</c:v>
                </c:pt>
                <c:pt idx="134">
                  <c:v>33.273078600000005</c:v>
                </c:pt>
                <c:pt idx="135">
                  <c:v>33.603191100000004</c:v>
                </c:pt>
                <c:pt idx="136">
                  <c:v>33.931927350000002</c:v>
                </c:pt>
                <c:pt idx="137">
                  <c:v>34.259294850000003</c:v>
                </c:pt>
                <c:pt idx="138">
                  <c:v>34.585297350000005</c:v>
                </c:pt>
                <c:pt idx="139">
                  <c:v>34.909942350000001</c:v>
                </c:pt>
                <c:pt idx="140">
                  <c:v>35.179641750000002</c:v>
                </c:pt>
                <c:pt idx="141">
                  <c:v>35.449341150000002</c:v>
                </c:pt>
                <c:pt idx="142">
                  <c:v>35.719040550000003</c:v>
                </c:pt>
                <c:pt idx="143">
                  <c:v>35.988739950000003</c:v>
                </c:pt>
                <c:pt idx="144">
                  <c:v>36.258439350000003</c:v>
                </c:pt>
                <c:pt idx="145">
                  <c:v>36.53716215</c:v>
                </c:pt>
                <c:pt idx="146">
                  <c:v>36.815884949999997</c:v>
                </c:pt>
                <c:pt idx="147">
                  <c:v>37.085584349999998</c:v>
                </c:pt>
                <c:pt idx="148">
                  <c:v>37.355283749999998</c:v>
                </c:pt>
                <c:pt idx="149">
                  <c:v>37.624983149999998</c:v>
                </c:pt>
                <c:pt idx="150">
                  <c:v>37.894682549999999</c:v>
                </c:pt>
                <c:pt idx="151">
                  <c:v>38.164381949999999</c:v>
                </c:pt>
                <c:pt idx="152">
                  <c:v>38.43408135</c:v>
                </c:pt>
                <c:pt idx="153">
                  <c:v>38.70378075</c:v>
                </c:pt>
                <c:pt idx="154">
                  <c:v>39.001242374999997</c:v>
                </c:pt>
                <c:pt idx="155">
                  <c:v>39.298115296874997</c:v>
                </c:pt>
                <c:pt idx="156">
                  <c:v>39.594400406249996</c:v>
                </c:pt>
                <c:pt idx="157">
                  <c:v>39.890098593749997</c:v>
                </c:pt>
                <c:pt idx="158">
                  <c:v>40.185211640624999</c:v>
                </c:pt>
                <c:pt idx="159">
                  <c:v>40.479741328125002</c:v>
                </c:pt>
                <c:pt idx="160">
                  <c:v>40.773687656250004</c:v>
                </c:pt>
                <c:pt idx="161">
                  <c:v>40.982228456250006</c:v>
                </c:pt>
                <c:pt idx="162">
                  <c:v>41.190769256250007</c:v>
                </c:pt>
                <c:pt idx="163">
                  <c:v>41.399310056250009</c:v>
                </c:pt>
                <c:pt idx="164">
                  <c:v>41.60785085625001</c:v>
                </c:pt>
                <c:pt idx="165">
                  <c:v>41.816391656250012</c:v>
                </c:pt>
                <c:pt idx="166">
                  <c:v>42.043981856250014</c:v>
                </c:pt>
                <c:pt idx="167">
                  <c:v>42.271572056250015</c:v>
                </c:pt>
                <c:pt idx="168">
                  <c:v>42.466076456250015</c:v>
                </c:pt>
                <c:pt idx="169">
                  <c:v>42.660580856250014</c:v>
                </c:pt>
                <c:pt idx="170">
                  <c:v>42.855085256250014</c:v>
                </c:pt>
                <c:pt idx="171">
                  <c:v>43.049589656250014</c:v>
                </c:pt>
                <c:pt idx="172">
                  <c:v>43.244094056250013</c:v>
                </c:pt>
                <c:pt idx="173">
                  <c:v>43.532569275000014</c:v>
                </c:pt>
                <c:pt idx="174">
                  <c:v>43.820473603125016</c:v>
                </c:pt>
                <c:pt idx="175">
                  <c:v>44.107807931250015</c:v>
                </c:pt>
                <c:pt idx="176">
                  <c:v>44.394574040625017</c:v>
                </c:pt>
                <c:pt idx="177">
                  <c:v>44.652242240625014</c:v>
                </c:pt>
                <c:pt idx="178">
                  <c:v>44.909910440625012</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4-D135-46C9-8445-04EF64E80BB4}"/>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8911239235449"/>
          <c:y val="0.33495503782122188"/>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grtgaz.com/sites/default/files/2023-08/superpoints.pdf" TargetMode="External"/><Relationship Id="rId1" Type="http://schemas.openxmlformats.org/officeDocument/2006/relationships/hyperlink" Target="https://www.grtgaz.com/sites/default/files/2023-08/les-superpoints_0.pdf"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653415</xdr:colOff>
      <xdr:row>9</xdr:row>
      <xdr:rowOff>34290</xdr:rowOff>
    </xdr:from>
    <xdr:to>
      <xdr:col>10</xdr:col>
      <xdr:colOff>577215</xdr:colOff>
      <xdr:row>44</xdr:row>
      <xdr:rowOff>118110</xdr:rowOff>
    </xdr:to>
    <xdr:sp macro="" textlink="">
      <xdr:nvSpPr>
        <xdr:cNvPr id="2" name="ZoneTexte 1">
          <a:extLst>
            <a:ext uri="{FF2B5EF4-FFF2-40B4-BE49-F238E27FC236}">
              <a16:creationId xmlns:a16="http://schemas.microsoft.com/office/drawing/2014/main" id="{F0333883-98CE-30E4-AEB0-5BE03C261870}"/>
            </a:ext>
          </a:extLst>
        </xdr:cNvPr>
        <xdr:cNvSpPr txBox="1"/>
      </xdr:nvSpPr>
      <xdr:spPr>
        <a:xfrm>
          <a:off x="653415" y="1710690"/>
          <a:ext cx="7324725" cy="575119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0</xdr:col>
      <xdr:colOff>708660</xdr:colOff>
      <xdr:row>9</xdr:row>
      <xdr:rowOff>121919</xdr:rowOff>
    </xdr:from>
    <xdr:to>
      <xdr:col>10</xdr:col>
      <xdr:colOff>480060</xdr:colOff>
      <xdr:row>43</xdr:row>
      <xdr:rowOff>142874</xdr:rowOff>
    </xdr:to>
    <xdr:sp macro="" textlink="">
      <xdr:nvSpPr>
        <xdr:cNvPr id="3" name="ZoneTexte 2">
          <a:hlinkClick xmlns:r="http://schemas.openxmlformats.org/officeDocument/2006/relationships" r:id="rId1" tooltip="lien vers la fiche &quot;En savoir plus&quot; publiée par GRTgaz sur les Superpoints"/>
          <a:extLst>
            <a:ext uri="{FF2B5EF4-FFF2-40B4-BE49-F238E27FC236}">
              <a16:creationId xmlns:a16="http://schemas.microsoft.com/office/drawing/2014/main" id="{D56324EA-0C66-484D-AB85-88C390BF72CE}"/>
            </a:ext>
          </a:extLst>
        </xdr:cNvPr>
        <xdr:cNvSpPr txBox="1"/>
      </xdr:nvSpPr>
      <xdr:spPr>
        <a:xfrm>
          <a:off x="708660" y="1798319"/>
          <a:ext cx="7172325" cy="55264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Le programme travaux de GRTgaz contient 2 hypothèses de disponibilité des capacités :</a:t>
          </a:r>
        </a:p>
        <a:p>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CMNTt</a:t>
          </a:r>
          <a:r>
            <a:rPr lang="fr-FR" sz="1100">
              <a:solidFill>
                <a:schemeClr val="dk1"/>
              </a:solidFill>
              <a:effectLst/>
              <a:latin typeface="+mn-lt"/>
              <a:ea typeface="+mn-ea"/>
              <a:cs typeface="+mn-cs"/>
            </a:rPr>
            <a:t> est la Capacité Minimale Technique disponible un jour donné.</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Elle est établie sur la base des hypothèses les plus défavorables : hypothèse d’émission de GNL faible (30 GWh/j à Fos et à  Montoir), et consommations correspondant à un risque climatique 10%.</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caractérise donc la contrainte maximale un jour donné, mais ne peut statistiquement pas être rencontrée sur une période longue.</a:t>
          </a:r>
        </a:p>
        <a:p>
          <a:r>
            <a:rPr lang="fr-FR" sz="1100">
              <a:solidFill>
                <a:schemeClr val="dk1"/>
              </a:solidFill>
              <a:effectLst/>
              <a:latin typeface="+mn-lt"/>
              <a:ea typeface="+mn-ea"/>
              <a:cs typeface="+mn-cs"/>
            </a:rPr>
            <a:t> </a:t>
          </a: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CPRTt</a:t>
          </a:r>
          <a:r>
            <a:rPr lang="fr-FR" sz="1100">
              <a:solidFill>
                <a:schemeClr val="dk1"/>
              </a:solidFill>
              <a:effectLst/>
              <a:latin typeface="+mn-lt"/>
              <a:ea typeface="+mn-ea"/>
              <a:cs typeface="+mn-cs"/>
            </a:rPr>
            <a:t> est la Capacité Probable Technique disponible un jour donné.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est établie sur la base d’hypothèses intermédiaires : hypothèse d’émission de GNL de 250 GWh/j à Fos et 200 GWh/j à Montoir, et consommations correspondant à un risque climatique 50%.</a:t>
          </a:r>
        </a:p>
        <a:p>
          <a:pPr lvl="0"/>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Les simulations de remplissage mises à disposition dans l’outil sont établies sur la base des CPRTt : scénario « probable case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Storengy et GRTgaz ont conjointement décidé de supprimer le scénario « worst case » présenté dans les versions précédentes du fichier, qui était établi sur la base des CMNTt et n’était donc pas représentatif sur l’intégralité d’une campagne d’injection.</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Par ailleurs, les taux de restriction pris en compte dans l’outil en cas d’activation d’un superpoint ne tiennent pas compte des flexibilités du superpoint permettant d’augmenter le niveau d’injection. </a:t>
          </a:r>
        </a:p>
        <a:p>
          <a:r>
            <a:rPr lang="fr-FR" sz="1100">
              <a:solidFill>
                <a:schemeClr val="dk1"/>
              </a:solidFill>
              <a:effectLst/>
              <a:latin typeface="+mn-lt"/>
              <a:ea typeface="+mn-ea"/>
              <a:cs typeface="+mn-cs"/>
            </a:rPr>
            <a:t>Pour rappel, l’activation du sous superpoint SSPEO2D offre plusieurs options : </a:t>
          </a:r>
        </a:p>
        <a:p>
          <a:pPr lvl="1"/>
          <a:r>
            <a:rPr lang="fr-FR" sz="1100">
              <a:solidFill>
                <a:schemeClr val="dk1"/>
              </a:solidFill>
              <a:effectLst/>
              <a:latin typeface="+mn-lt"/>
              <a:ea typeface="+mn-ea"/>
              <a:cs typeface="+mn-cs"/>
            </a:rPr>
            <a:t>- Le transfert de capacité offre de la flexibilité entre les sous-superpoints de GRTgaz et de Teréga.</a:t>
          </a:r>
        </a:p>
        <a:p>
          <a:pPr lvl="1"/>
          <a:r>
            <a:rPr lang="fr-FR" sz="1100">
              <a:solidFill>
                <a:schemeClr val="dk1"/>
              </a:solidFill>
              <a:effectLst/>
              <a:latin typeface="+mn-lt"/>
              <a:ea typeface="+mn-ea"/>
              <a:cs typeface="+mn-cs"/>
            </a:rPr>
            <a:t>- Les programmations en sens inverse des restrictions du superpoint (entrée Pirineos, entrée Lussagnet) permettent de nominer davantage en sortie du superpoint (injections)</a:t>
          </a:r>
          <a:r>
            <a:rPr lang="fr-FR" sz="1000">
              <a:solidFill>
                <a:schemeClr val="dk1"/>
              </a:solidFill>
              <a:effectLst/>
              <a:latin typeface="+mn-lt"/>
              <a:ea typeface="+mn-ea"/>
              <a:cs typeface="+mn-cs"/>
            </a:rPr>
            <a:t>.</a:t>
          </a:r>
          <a:endParaRPr lang="fr-FR" sz="1100">
            <a:solidFill>
              <a:schemeClr val="dk1"/>
            </a:solidFill>
            <a:effectLst/>
            <a:latin typeface="+mn-lt"/>
            <a:ea typeface="+mn-ea"/>
            <a:cs typeface="+mn-cs"/>
          </a:endParaRPr>
        </a:p>
        <a:p>
          <a:pPr lvl="1"/>
          <a:r>
            <a:rPr lang="fr-FR" sz="1100">
              <a:solidFill>
                <a:schemeClr val="dk1"/>
              </a:solidFill>
              <a:effectLst/>
              <a:latin typeface="+mn-lt"/>
              <a:ea typeface="+mn-ea"/>
              <a:cs typeface="+mn-cs"/>
            </a:rPr>
            <a:t>- Le UIOLI superpoint permet d'acquérir de la capacité supplémentaire en mettant à disposition les capacités non utilisées.</a:t>
          </a:r>
        </a:p>
        <a:p>
          <a:r>
            <a:rPr lang="fr-FR" sz="1100">
              <a:solidFill>
                <a:schemeClr val="dk1"/>
              </a:solidFill>
              <a:effectLst/>
              <a:latin typeface="+mn-lt"/>
              <a:ea typeface="+mn-ea"/>
              <a:cs typeface="+mn-cs"/>
            </a:rPr>
            <a:t>Pour plus d’informations, vous pouvez consulter la Fiche </a:t>
          </a:r>
          <a:r>
            <a:rPr lang="fr-FR" sz="1100" u="sng">
              <a:solidFill>
                <a:srgbClr val="0070C0"/>
              </a:solidFill>
              <a:effectLst/>
              <a:latin typeface="+mn-lt"/>
              <a:ea typeface="+mn-ea"/>
              <a:cs typeface="+mn-cs"/>
            </a:rPr>
            <a:t>En savoir plus de GRTgaz sur les superpoints</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Vos interlocuteurs GRTgaz et Storengy habituels se tiennent à votre disposition pour toute information complémentaire.</a:t>
          </a:r>
          <a:endParaRPr lang="fr-FR" sz="1100">
            <a:solidFill>
              <a:srgbClr val="FF0000"/>
            </a:solidFill>
          </a:endParaRPr>
        </a:p>
      </xdr:txBody>
    </xdr:sp>
    <xdr:clientData/>
  </xdr:twoCellAnchor>
  <xdr:twoCellAnchor>
    <xdr:from>
      <xdr:col>10</xdr:col>
      <xdr:colOff>640081</xdr:colOff>
      <xdr:row>9</xdr:row>
      <xdr:rowOff>22860</xdr:rowOff>
    </xdr:from>
    <xdr:to>
      <xdr:col>21</xdr:col>
      <xdr:colOff>190501</xdr:colOff>
      <xdr:row>42</xdr:row>
      <xdr:rowOff>133350</xdr:rowOff>
    </xdr:to>
    <xdr:sp macro="" textlink="">
      <xdr:nvSpPr>
        <xdr:cNvPr id="6" name="ZoneTexte 5">
          <a:extLst>
            <a:ext uri="{FF2B5EF4-FFF2-40B4-BE49-F238E27FC236}">
              <a16:creationId xmlns:a16="http://schemas.microsoft.com/office/drawing/2014/main" id="{57A3B61B-BAD3-4BF6-9366-6165BBAFE79D}"/>
            </a:ext>
          </a:extLst>
        </xdr:cNvPr>
        <xdr:cNvSpPr txBox="1"/>
      </xdr:nvSpPr>
      <xdr:spPr>
        <a:xfrm>
          <a:off x="8041006" y="1699260"/>
          <a:ext cx="7303770" cy="545401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11</xdr:col>
      <xdr:colOff>0</xdr:colOff>
      <xdr:row>9</xdr:row>
      <xdr:rowOff>114301</xdr:rowOff>
    </xdr:from>
    <xdr:to>
      <xdr:col>21</xdr:col>
      <xdr:colOff>140970</xdr:colOff>
      <xdr:row>41</xdr:row>
      <xdr:rowOff>123825</xdr:rowOff>
    </xdr:to>
    <xdr:sp macro="" textlink="">
      <xdr:nvSpPr>
        <xdr:cNvPr id="7" name="ZoneTexte 6">
          <a:hlinkClick xmlns:r="http://schemas.openxmlformats.org/officeDocument/2006/relationships" r:id="rId2"/>
          <a:extLst>
            <a:ext uri="{FF2B5EF4-FFF2-40B4-BE49-F238E27FC236}">
              <a16:creationId xmlns:a16="http://schemas.microsoft.com/office/drawing/2014/main" id="{748C11B0-4964-460A-B052-F1E972CAB294}"/>
            </a:ext>
          </a:extLst>
        </xdr:cNvPr>
        <xdr:cNvSpPr txBox="1"/>
      </xdr:nvSpPr>
      <xdr:spPr>
        <a:xfrm>
          <a:off x="8105775" y="1790701"/>
          <a:ext cx="7189470" cy="51911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ysClr val="windowText" lastClr="000000"/>
              </a:solidFill>
            </a:rPr>
            <a:t>GRTgaz's work schedule contains 2 capacity availability assumptions:</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CMNTt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Minimum Capacity available on a given day. It is established on the basis of the most unfavorable assumptions: low LNG emission assumption (30 GWh/d at Fos and Montoir), and consumption corresponding to a climatic risk of 10%.</a:t>
          </a:r>
          <a:br>
            <a:rPr lang="fr-FR" sz="1100">
              <a:solidFill>
                <a:sysClr val="windowText" lastClr="000000"/>
              </a:solidFill>
            </a:rPr>
          </a:br>
          <a:r>
            <a:rPr lang="fr-FR" sz="1100">
              <a:solidFill>
                <a:sysClr val="windowText" lastClr="000000"/>
              </a:solidFill>
            </a:rPr>
            <a:t>It therefore characterizes the maximum constraint on a given day, but statistically cannot be met over a long period.</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CPRTt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a:t>
          </a:r>
          <a:r>
            <a:rPr lang="fr-FR" sz="1100">
              <a:solidFill>
                <a:schemeClr val="dk1"/>
              </a:solidFill>
              <a:effectLst/>
              <a:latin typeface="+mn-lt"/>
              <a:ea typeface="+mn-ea"/>
              <a:cs typeface="+mn-cs"/>
            </a:rPr>
            <a:t>Probable</a:t>
          </a:r>
          <a:r>
            <a:rPr lang="fr-FR" sz="1100">
              <a:solidFill>
                <a:sysClr val="windowText" lastClr="000000"/>
              </a:solidFill>
            </a:rPr>
            <a:t> Capacity available on a given day. It is established on the basis of intermediate assumptions: LNG emission assumption of 250 GWh/d at Fos and 200 GWh/d at Montoir, and consumption corresponding to a 50% climatic risk.</a:t>
          </a:r>
        </a:p>
        <a:p>
          <a:endParaRPr lang="fr-FR" sz="1100">
            <a:solidFill>
              <a:sysClr val="windowText" lastClr="000000"/>
            </a:solidFill>
          </a:endParaRPr>
        </a:p>
        <a:p>
          <a:endParaRPr lang="fr-FR" sz="1100">
            <a:solidFill>
              <a:sysClr val="windowText" lastClr="000000"/>
            </a:solidFill>
          </a:endParaRPr>
        </a:p>
        <a:p>
          <a:endParaRPr lang="fr-FR" sz="1100">
            <a:solidFill>
              <a:sysClr val="windowText" lastClr="000000"/>
            </a:solidFill>
          </a:endParaRPr>
        </a:p>
        <a:p>
          <a:r>
            <a:rPr lang="fr-FR" sz="1100" b="1">
              <a:solidFill>
                <a:sysClr val="windowText" lastClr="000000"/>
              </a:solidFill>
            </a:rPr>
            <a:t>The filling simulations provided in the tool are based on the CPRTt: "probable case" scenario</a:t>
          </a:r>
          <a:r>
            <a:rPr lang="fr-FR" sz="1100">
              <a:solidFill>
                <a:sysClr val="windowText" lastClr="000000"/>
              </a:solidFill>
            </a:rPr>
            <a:t>.</a:t>
          </a:r>
          <a:br>
            <a:rPr lang="fr-FR" sz="1100">
              <a:solidFill>
                <a:sysClr val="windowText" lastClr="000000"/>
              </a:solidFill>
            </a:rPr>
          </a:br>
          <a:r>
            <a:rPr lang="fr-FR" sz="1100">
              <a:solidFill>
                <a:sysClr val="windowText" lastClr="000000"/>
              </a:solidFill>
            </a:rPr>
            <a:t>Storengy and GRTgaz have jointly decided to delete the "worst case" scenario presented in previous versions of the file, which was based on CMNTt and was therefore not representative of an entire injection campaign.</a:t>
          </a:r>
        </a:p>
        <a:p>
          <a:endParaRPr lang="fr-FR" sz="1100">
            <a:solidFill>
              <a:sysClr val="windowText" lastClr="000000"/>
            </a:solidFill>
          </a:endParaRPr>
        </a:p>
        <a:p>
          <a:r>
            <a:rPr lang="fr-FR" sz="1100">
              <a:solidFill>
                <a:sysClr val="windowText" lastClr="000000"/>
              </a:solidFill>
              <a:effectLst/>
              <a:latin typeface="+mn-lt"/>
              <a:ea typeface="+mn-ea"/>
              <a:cs typeface="+mn-cs"/>
            </a:rPr>
            <a:t>In addition, the restriction rates taken into account in the tool when a superpoint is activated do not take into account the superpoint's flexibilities, which can be used to increase the injection level. </a:t>
          </a:r>
          <a:br>
            <a:rPr lang="fr-FR" sz="1100">
              <a:solidFill>
                <a:sysClr val="windowText" lastClr="000000"/>
              </a:solidFill>
              <a:effectLst/>
              <a:latin typeface="+mn-lt"/>
              <a:ea typeface="+mn-ea"/>
              <a:cs typeface="+mn-cs"/>
            </a:rPr>
          </a:br>
          <a:r>
            <a:rPr lang="fr-FR" sz="1100">
              <a:solidFill>
                <a:sysClr val="windowText" lastClr="000000"/>
              </a:solidFill>
              <a:effectLst/>
              <a:latin typeface="+mn-lt"/>
              <a:ea typeface="+mn-ea"/>
              <a:cs typeface="+mn-cs"/>
            </a:rPr>
            <a:t>As a reminder, activation of the SSPEO2D sub-superpoint offers several options: </a:t>
          </a:r>
        </a:p>
        <a:p>
          <a:r>
            <a:rPr lang="fr-FR" sz="1100">
              <a:solidFill>
                <a:sysClr val="windowText" lastClr="000000"/>
              </a:solidFill>
              <a:effectLst/>
              <a:latin typeface="+mn-lt"/>
              <a:ea typeface="+mn-ea"/>
              <a:cs typeface="+mn-cs"/>
            </a:rPr>
            <a:t>	o Capacity transfer offers flexibility between GRTgaz and Teréga sub-superpoints.</a:t>
          </a:r>
        </a:p>
        <a:p>
          <a:r>
            <a:rPr lang="fr-FR" sz="1100">
              <a:solidFill>
                <a:sysClr val="windowText" lastClr="000000"/>
              </a:solidFill>
              <a:effectLst/>
              <a:latin typeface="+mn-lt"/>
              <a:ea typeface="+mn-ea"/>
              <a:cs typeface="+mn-cs"/>
            </a:rPr>
            <a:t>	o Programming in the opposite direction to the superpoint's restrictions (Pirineos entry, Lussagnet entry)</a:t>
          </a:r>
          <a:r>
            <a:rPr lang="fr-FR" sz="1100" baseline="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rPr>
            <a:t>allows for more nominations at the superpoint's output (injections).</a:t>
          </a:r>
        </a:p>
        <a:p>
          <a:r>
            <a:rPr lang="fr-FR" sz="1100">
              <a:solidFill>
                <a:sysClr val="windowText" lastClr="000000"/>
              </a:solidFill>
              <a:effectLst/>
              <a:latin typeface="+mn-lt"/>
              <a:ea typeface="+mn-ea"/>
              <a:cs typeface="+mn-cs"/>
            </a:rPr>
            <a:t>	o The UIOLI superpoint allows you to acquire additional capacity by making unused capacity available.</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For more information, please</a:t>
          </a:r>
          <a:r>
            <a:rPr lang="fr-FR" sz="1100" u="none">
              <a:solidFill>
                <a:sysClr val="windowText" lastClr="000000"/>
              </a:solidFill>
              <a:effectLst/>
              <a:latin typeface="+mn-lt"/>
              <a:ea typeface="+mn-ea"/>
              <a:cs typeface="+mn-cs"/>
            </a:rPr>
            <a:t> consult </a:t>
          </a:r>
          <a:r>
            <a:rPr lang="fr-FR" sz="1100" u="sng">
              <a:solidFill>
                <a:srgbClr val="0070C0"/>
              </a:solidFill>
              <a:effectLst/>
              <a:latin typeface="+mn-lt"/>
              <a:ea typeface="+mn-ea"/>
              <a:cs typeface="+mn-cs"/>
            </a:rPr>
            <a:t>GRTgaz's Fact Sheet on superpoints</a:t>
          </a:r>
          <a:r>
            <a:rPr lang="fr-FR" sz="1100">
              <a:solidFill>
                <a:sysClr val="windowText" lastClr="000000"/>
              </a:solidFill>
              <a:effectLst/>
              <a:latin typeface="+mn-lt"/>
              <a:ea typeface="+mn-ea"/>
              <a:cs typeface="+mn-cs"/>
            </a:rPr>
            <a:t>. </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Your usual GRTgaz and Storengy contacts are at your disposal for any further information you may require.</a:t>
          </a:r>
          <a:endParaRPr lang="fr-FR" sz="1100">
            <a:solidFill>
              <a:sysClr val="windowText" lastClr="000000"/>
            </a:solidFill>
          </a:endParaRPr>
        </a:p>
        <a:p>
          <a:endParaRPr lang="fr-FR"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6577</xdr:rowOff>
    </xdr:from>
    <xdr:to>
      <xdr:col>7</xdr:col>
      <xdr:colOff>1048115</xdr:colOff>
      <xdr:row>40</xdr:row>
      <xdr:rowOff>89306</xdr:rowOff>
    </xdr:to>
    <xdr:graphicFrame macro="">
      <xdr:nvGraphicFramePr>
        <xdr:cNvPr id="2" name="Graphique 1">
          <a:extLst>
            <a:ext uri="{FF2B5EF4-FFF2-40B4-BE49-F238E27FC236}">
              <a16:creationId xmlns:a16="http://schemas.microsoft.com/office/drawing/2014/main" id="{0689150A-8A6A-4CCB-BEB2-3B660DE0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654504</xdr:colOff>
      <xdr:row>0</xdr:row>
      <xdr:rowOff>170314</xdr:rowOff>
    </xdr:from>
    <xdr:to>
      <xdr:col>25</xdr:col>
      <xdr:colOff>105117</xdr:colOff>
      <xdr:row>15</xdr:row>
      <xdr:rowOff>213404</xdr:rowOff>
    </xdr:to>
    <xdr:graphicFrame macro="">
      <xdr:nvGraphicFramePr>
        <xdr:cNvPr id="2" name="Graphique 1">
          <a:extLst>
            <a:ext uri="{FF2B5EF4-FFF2-40B4-BE49-F238E27FC236}">
              <a16:creationId xmlns:a16="http://schemas.microsoft.com/office/drawing/2014/main" id="{C7CEBC14-82FF-47DA-ADA2-2ADC79BC8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33</xdr:row>
      <xdr:rowOff>95250</xdr:rowOff>
    </xdr:to>
    <xdr:graphicFrame macro="">
      <xdr:nvGraphicFramePr>
        <xdr:cNvPr id="4" name="Graphique 3">
          <a:extLst>
            <a:ext uri="{FF2B5EF4-FFF2-40B4-BE49-F238E27FC236}">
              <a16:creationId xmlns:a16="http://schemas.microsoft.com/office/drawing/2014/main" id="{0DAB5CD1-EA2D-480C-87A0-6767AD797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13432E51-507D-4866-B46B-13C735FFA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16</xdr:row>
      <xdr:rowOff>178162</xdr:rowOff>
    </xdr:from>
    <xdr:to>
      <xdr:col>7</xdr:col>
      <xdr:colOff>1004255</xdr:colOff>
      <xdr:row>41</xdr:row>
      <xdr:rowOff>103999</xdr:rowOff>
    </xdr:to>
    <xdr:graphicFrame macro="">
      <xdr:nvGraphicFramePr>
        <xdr:cNvPr id="2" name="Graphique 1">
          <a:extLst>
            <a:ext uri="{FF2B5EF4-FFF2-40B4-BE49-F238E27FC236}">
              <a16:creationId xmlns:a16="http://schemas.microsoft.com/office/drawing/2014/main" id="{B42DFA5E-3F1F-4190-9620-EF07C1BD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227239</xdr:colOff>
      <xdr:row>0</xdr:row>
      <xdr:rowOff>162604</xdr:rowOff>
    </xdr:from>
    <xdr:to>
      <xdr:col>24</xdr:col>
      <xdr:colOff>708367</xdr:colOff>
      <xdr:row>15</xdr:row>
      <xdr:rowOff>206602</xdr:rowOff>
    </xdr:to>
    <xdr:graphicFrame macro="">
      <xdr:nvGraphicFramePr>
        <xdr:cNvPr id="2" name="Graphique 1">
          <a:extLst>
            <a:ext uri="{FF2B5EF4-FFF2-40B4-BE49-F238E27FC236}">
              <a16:creationId xmlns:a16="http://schemas.microsoft.com/office/drawing/2014/main" id="{18B23E06-270F-455D-B7D3-067385BA8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9</xdr:col>
      <xdr:colOff>169333</xdr:colOff>
      <xdr:row>5</xdr:row>
      <xdr:rowOff>169333</xdr:rowOff>
    </xdr:from>
    <xdr:ext cx="184731" cy="264560"/>
    <xdr:sp macro="" textlink="">
      <xdr:nvSpPr>
        <xdr:cNvPr id="2" name="ZoneTexte 1">
          <a:extLst>
            <a:ext uri="{FF2B5EF4-FFF2-40B4-BE49-F238E27FC236}">
              <a16:creationId xmlns:a16="http://schemas.microsoft.com/office/drawing/2014/main" id="{C45EABDA-5F17-4E0D-9BFC-81D55CD13D5E}"/>
            </a:ext>
          </a:extLst>
        </xdr:cNvPr>
        <xdr:cNvSpPr txBox="1"/>
      </xdr:nvSpPr>
      <xdr:spPr>
        <a:xfrm>
          <a:off x="11154833"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14</xdr:col>
      <xdr:colOff>245232</xdr:colOff>
      <xdr:row>12</xdr:row>
      <xdr:rowOff>28032</xdr:rowOff>
    </xdr:from>
    <xdr:to>
      <xdr:col>21</xdr:col>
      <xdr:colOff>721726</xdr:colOff>
      <xdr:row>20</xdr:row>
      <xdr:rowOff>86405</xdr:rowOff>
    </xdr:to>
    <xdr:sp macro="" textlink="">
      <xdr:nvSpPr>
        <xdr:cNvPr id="3" name="ZoneTexte 2">
          <a:extLst>
            <a:ext uri="{FF2B5EF4-FFF2-40B4-BE49-F238E27FC236}">
              <a16:creationId xmlns:a16="http://schemas.microsoft.com/office/drawing/2014/main" id="{659512AD-0A9D-4D7E-84A5-55F2FEA9B78F}"/>
            </a:ext>
          </a:extLst>
        </xdr:cNvPr>
        <xdr:cNvSpPr txBox="1"/>
      </xdr:nvSpPr>
      <xdr:spPr>
        <a:xfrm>
          <a:off x="18485607" y="2492626"/>
          <a:ext cx="6762994" cy="1368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Nota Bene for Atlantique </a:t>
          </a:r>
          <a:r>
            <a:rPr lang="fr-FR" sz="1400" baseline="0">
              <a:solidFill>
                <a:srgbClr val="002060"/>
              </a:solidFill>
              <a:latin typeface="+mn-lt"/>
              <a:ea typeface="+mn-ea"/>
              <a:cs typeface="+mn-cs"/>
            </a:rPr>
            <a:t>: </a:t>
          </a:r>
        </a:p>
        <a:p>
          <a:r>
            <a:rPr lang="fr-FR" sz="1400" baseline="0">
              <a:solidFill>
                <a:srgbClr val="002060"/>
              </a:solidFill>
              <a:latin typeface="+mn-lt"/>
              <a:ea typeface="+mn-ea"/>
              <a:cs typeface="+mn-cs"/>
            </a:rPr>
            <a:t>- If you want to simulate filling </a:t>
          </a:r>
          <a:r>
            <a:rPr lang="fr-FR" sz="1400" u="sng" baseline="0">
              <a:solidFill>
                <a:srgbClr val="002060"/>
              </a:solidFill>
              <a:latin typeface="+mn-lt"/>
              <a:ea typeface="+mn-ea"/>
              <a:cs typeface="+mn-cs"/>
            </a:rPr>
            <a:t>using both firm and interuptible </a:t>
          </a:r>
          <a:r>
            <a:rPr lang="fr-FR" sz="1400" baseline="0">
              <a:solidFill>
                <a:srgbClr val="002060"/>
              </a:solidFill>
              <a:latin typeface="+mn-lt"/>
              <a:ea typeface="+mn-ea"/>
              <a:cs typeface="+mn-cs"/>
            </a:rPr>
            <a:t>capacities : choose Firm + Interuptible</a:t>
          </a:r>
        </a:p>
        <a:p>
          <a:endParaRPr lang="fr-FR" sz="1400" baseline="0">
            <a:solidFill>
              <a:srgbClr val="002060"/>
            </a:solidFill>
            <a:latin typeface="+mn-lt"/>
            <a:ea typeface="+mn-ea"/>
            <a:cs typeface="+mn-cs"/>
          </a:endParaRPr>
        </a:p>
        <a:p>
          <a:r>
            <a:rPr lang="fr-FR" sz="1400" baseline="0">
              <a:solidFill>
                <a:srgbClr val="002060"/>
              </a:solidFill>
              <a:latin typeface="+mn-lt"/>
              <a:ea typeface="+mn-ea"/>
              <a:cs typeface="+mn-cs"/>
            </a:rPr>
            <a:t>- If you want to simulate filling using </a:t>
          </a:r>
          <a:r>
            <a:rPr lang="fr-FR" sz="1400" u="sng" baseline="0">
              <a:solidFill>
                <a:srgbClr val="002060"/>
              </a:solidFill>
              <a:latin typeface="+mn-lt"/>
              <a:ea typeface="+mn-ea"/>
              <a:cs typeface="+mn-cs"/>
            </a:rPr>
            <a:t>only firm </a:t>
          </a:r>
          <a:r>
            <a:rPr lang="fr-FR" sz="1400" baseline="0">
              <a:solidFill>
                <a:srgbClr val="002060"/>
              </a:solidFill>
              <a:latin typeface="+mn-lt"/>
              <a:ea typeface="+mn-ea"/>
              <a:cs typeface="+mn-cs"/>
            </a:rPr>
            <a:t>capacities : choose Firm</a:t>
          </a:r>
        </a:p>
      </xdr:txBody>
    </xdr:sp>
    <xdr:clientData/>
  </xdr:twoCellAnchor>
  <xdr:twoCellAnchor>
    <xdr:from>
      <xdr:col>1</xdr:col>
      <xdr:colOff>764886</xdr:colOff>
      <xdr:row>101</xdr:row>
      <xdr:rowOff>0</xdr:rowOff>
    </xdr:from>
    <xdr:to>
      <xdr:col>6</xdr:col>
      <xdr:colOff>1091046</xdr:colOff>
      <xdr:row>120</xdr:row>
      <xdr:rowOff>34636</xdr:rowOff>
    </xdr:to>
    <xdr:graphicFrame macro="">
      <xdr:nvGraphicFramePr>
        <xdr:cNvPr id="8" name="Graphique 7">
          <a:extLst>
            <a:ext uri="{FF2B5EF4-FFF2-40B4-BE49-F238E27FC236}">
              <a16:creationId xmlns:a16="http://schemas.microsoft.com/office/drawing/2014/main" id="{2E5A1A17-D00B-426F-A7E8-114E24BBA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1267981</xdr:colOff>
      <xdr:row>101</xdr:row>
      <xdr:rowOff>7937</xdr:rowOff>
    </xdr:from>
    <xdr:to>
      <xdr:col>12</xdr:col>
      <xdr:colOff>710046</xdr:colOff>
      <xdr:row>120</xdr:row>
      <xdr:rowOff>51954</xdr:rowOff>
    </xdr:to>
    <xdr:graphicFrame macro="">
      <xdr:nvGraphicFramePr>
        <xdr:cNvPr id="13" name="Graphique 12">
          <a:extLst>
            <a:ext uri="{FF2B5EF4-FFF2-40B4-BE49-F238E27FC236}">
              <a16:creationId xmlns:a16="http://schemas.microsoft.com/office/drawing/2014/main" id="{08B9E156-B6EA-4DC4-992E-2C2ADC10A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740785</xdr:colOff>
      <xdr:row>122</xdr:row>
      <xdr:rowOff>-1</xdr:rowOff>
    </xdr:from>
    <xdr:to>
      <xdr:col>6</xdr:col>
      <xdr:colOff>1091046</xdr:colOff>
      <xdr:row>141</xdr:row>
      <xdr:rowOff>69273</xdr:rowOff>
    </xdr:to>
    <xdr:graphicFrame macro="">
      <xdr:nvGraphicFramePr>
        <xdr:cNvPr id="18" name="Graphique 17">
          <a:extLst>
            <a:ext uri="{FF2B5EF4-FFF2-40B4-BE49-F238E27FC236}">
              <a16:creationId xmlns:a16="http://schemas.microsoft.com/office/drawing/2014/main" id="{EE6B06A3-BA10-4A38-ABAF-18DD6344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1226417</xdr:colOff>
      <xdr:row>121</xdr:row>
      <xdr:rowOff>163801</xdr:rowOff>
    </xdr:from>
    <xdr:to>
      <xdr:col>12</xdr:col>
      <xdr:colOff>716396</xdr:colOff>
      <xdr:row>141</xdr:row>
      <xdr:rowOff>69273</xdr:rowOff>
    </xdr:to>
    <xdr:graphicFrame macro="">
      <xdr:nvGraphicFramePr>
        <xdr:cNvPr id="19" name="Graphique 18">
          <a:extLst>
            <a:ext uri="{FF2B5EF4-FFF2-40B4-BE49-F238E27FC236}">
              <a16:creationId xmlns:a16="http://schemas.microsoft.com/office/drawing/2014/main" id="{3E70DDEC-4E19-4C54-826F-9E1BFA92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83416</xdr:colOff>
      <xdr:row>101</xdr:row>
      <xdr:rowOff>34638</xdr:rowOff>
    </xdr:from>
    <xdr:to>
      <xdr:col>21</xdr:col>
      <xdr:colOff>747281</xdr:colOff>
      <xdr:row>121</xdr:row>
      <xdr:rowOff>26554</xdr:rowOff>
    </xdr:to>
    <xdr:graphicFrame macro="">
      <xdr:nvGraphicFramePr>
        <xdr:cNvPr id="20" name="Graphique 19">
          <a:extLst>
            <a:ext uri="{FF2B5EF4-FFF2-40B4-BE49-F238E27FC236}">
              <a16:creationId xmlns:a16="http://schemas.microsoft.com/office/drawing/2014/main" id="{C8313B36-D40D-4945-AE22-5FBE83FD7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221674</xdr:colOff>
      <xdr:row>101</xdr:row>
      <xdr:rowOff>45029</xdr:rowOff>
    </xdr:from>
    <xdr:to>
      <xdr:col>32</xdr:col>
      <xdr:colOff>174954</xdr:colOff>
      <xdr:row>121</xdr:row>
      <xdr:rowOff>122630</xdr:rowOff>
    </xdr:to>
    <xdr:graphicFrame macro="">
      <xdr:nvGraphicFramePr>
        <xdr:cNvPr id="21" name="Graphique 20">
          <a:extLst>
            <a:ext uri="{FF2B5EF4-FFF2-40B4-BE49-F238E27FC236}">
              <a16:creationId xmlns:a16="http://schemas.microsoft.com/office/drawing/2014/main" id="{DB239D51-CCD9-4D7A-9D5F-C05B1E80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83416</xdr:colOff>
      <xdr:row>122</xdr:row>
      <xdr:rowOff>34637</xdr:rowOff>
    </xdr:from>
    <xdr:to>
      <xdr:col>22</xdr:col>
      <xdr:colOff>6062</xdr:colOff>
      <xdr:row>140</xdr:row>
      <xdr:rowOff>34636</xdr:rowOff>
    </xdr:to>
    <xdr:graphicFrame macro="">
      <xdr:nvGraphicFramePr>
        <xdr:cNvPr id="22" name="Graphique 21">
          <a:extLst>
            <a:ext uri="{FF2B5EF4-FFF2-40B4-BE49-F238E27FC236}">
              <a16:creationId xmlns:a16="http://schemas.microsoft.com/office/drawing/2014/main" id="{AF3B7B7B-051F-49AF-A34B-0E4803A74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196852</xdr:colOff>
      <xdr:row>122</xdr:row>
      <xdr:rowOff>24247</xdr:rowOff>
    </xdr:from>
    <xdr:to>
      <xdr:col>32</xdr:col>
      <xdr:colOff>222126</xdr:colOff>
      <xdr:row>140</xdr:row>
      <xdr:rowOff>41894</xdr:rowOff>
    </xdr:to>
    <xdr:graphicFrame macro="">
      <xdr:nvGraphicFramePr>
        <xdr:cNvPr id="23" name="Graphique 22">
          <a:extLst>
            <a:ext uri="{FF2B5EF4-FFF2-40B4-BE49-F238E27FC236}">
              <a16:creationId xmlns:a16="http://schemas.microsoft.com/office/drawing/2014/main" id="{2993CAE6-42CE-4897-A2F3-C6F486265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721592</xdr:colOff>
      <xdr:row>47</xdr:row>
      <xdr:rowOff>0</xdr:rowOff>
    </xdr:from>
    <xdr:to>
      <xdr:col>6</xdr:col>
      <xdr:colOff>1111250</xdr:colOff>
      <xdr:row>67</xdr:row>
      <xdr:rowOff>115454</xdr:rowOff>
    </xdr:to>
    <xdr:graphicFrame macro="">
      <xdr:nvGraphicFramePr>
        <xdr:cNvPr id="24" name="Graphique 23">
          <a:extLst>
            <a:ext uri="{FF2B5EF4-FFF2-40B4-BE49-F238E27FC236}">
              <a16:creationId xmlns:a16="http://schemas.microsoft.com/office/drawing/2014/main" id="{75116DA2-EB4D-43CA-8F78-321784A60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245866</xdr:colOff>
      <xdr:row>5</xdr:row>
      <xdr:rowOff>17771</xdr:rowOff>
    </xdr:from>
    <xdr:to>
      <xdr:col>21</xdr:col>
      <xdr:colOff>709706</xdr:colOff>
      <xdr:row>9</xdr:row>
      <xdr:rowOff>112884</xdr:rowOff>
    </xdr:to>
    <xdr:sp macro="" textlink="">
      <xdr:nvSpPr>
        <xdr:cNvPr id="28" name="ZoneTexte 27">
          <a:extLst>
            <a:ext uri="{FF2B5EF4-FFF2-40B4-BE49-F238E27FC236}">
              <a16:creationId xmlns:a16="http://schemas.microsoft.com/office/drawing/2014/main" id="{0B16A526-022D-44AA-9C4C-72C0356D98DB}"/>
            </a:ext>
          </a:extLst>
        </xdr:cNvPr>
        <xdr:cNvSpPr txBox="1"/>
      </xdr:nvSpPr>
      <xdr:spPr>
        <a:xfrm>
          <a:off x="18486241" y="1256021"/>
          <a:ext cx="6750340" cy="1119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a:t>
          </a:r>
        </a:p>
        <a:p>
          <a:r>
            <a:rPr lang="fr-FR" sz="1400" u="sng" baseline="0">
              <a:solidFill>
                <a:srgbClr val="002060"/>
              </a:solidFill>
              <a:latin typeface="+mn-lt"/>
              <a:ea typeface="+mn-ea"/>
              <a:cs typeface="+mn-cs"/>
            </a:rPr>
            <a:t>- define the Stock level at the beginning of the Storage Year in Colomn F</a:t>
          </a:r>
        </a:p>
        <a:p>
          <a:r>
            <a:rPr lang="fr-FR" sz="1400" u="sng" baseline="0">
              <a:solidFill>
                <a:srgbClr val="002060"/>
              </a:solidFill>
              <a:latin typeface="+mn-lt"/>
              <a:ea typeface="+mn-ea"/>
              <a:cs typeface="+mn-cs"/>
            </a:rPr>
            <a:t>- Adjust, if needed, the 1st Day of Injection and Withdrawal in Colomns H and I</a:t>
          </a:r>
          <a:endParaRPr lang="fr-FR" sz="1400" baseline="0">
            <a:solidFill>
              <a:srgbClr val="002060"/>
            </a:solidFill>
            <a:latin typeface="+mn-lt"/>
            <a:ea typeface="+mn-ea"/>
            <a:cs typeface="+mn-cs"/>
          </a:endParaRPr>
        </a:p>
      </xdr:txBody>
    </xdr:sp>
    <xdr:clientData/>
  </xdr:twoCellAnchor>
  <xdr:oneCellAnchor>
    <xdr:from>
      <xdr:col>10</xdr:col>
      <xdr:colOff>169333</xdr:colOff>
      <xdr:row>5</xdr:row>
      <xdr:rowOff>169333</xdr:rowOff>
    </xdr:from>
    <xdr:ext cx="184731" cy="264560"/>
    <xdr:sp macro="" textlink="">
      <xdr:nvSpPr>
        <xdr:cNvPr id="33" name="ZoneTexte 32">
          <a:extLst>
            <a:ext uri="{FF2B5EF4-FFF2-40B4-BE49-F238E27FC236}">
              <a16:creationId xmlns:a16="http://schemas.microsoft.com/office/drawing/2014/main" id="{F0B0D62F-D634-4592-90B2-6C7A102E7F3E}"/>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4" name="ZoneTexte 33">
          <a:extLst>
            <a:ext uri="{FF2B5EF4-FFF2-40B4-BE49-F238E27FC236}">
              <a16:creationId xmlns:a16="http://schemas.microsoft.com/office/drawing/2014/main" id="{F459B53E-DA8A-44B8-9CAD-C313C5262A92}"/>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5" name="ZoneTexte 34">
          <a:extLst>
            <a:ext uri="{FF2B5EF4-FFF2-40B4-BE49-F238E27FC236}">
              <a16:creationId xmlns:a16="http://schemas.microsoft.com/office/drawing/2014/main" id="{BF49ADFE-C8C2-4179-9697-0B1EA9AB21AA}"/>
            </a:ext>
          </a:extLst>
        </xdr:cNvPr>
        <xdr:cNvSpPr txBox="1"/>
      </xdr:nvSpPr>
      <xdr:spPr>
        <a:xfrm>
          <a:off x="1229206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7</xdr:col>
      <xdr:colOff>0</xdr:colOff>
      <xdr:row>47</xdr:row>
      <xdr:rowOff>1</xdr:rowOff>
    </xdr:from>
    <xdr:to>
      <xdr:col>12</xdr:col>
      <xdr:colOff>1125682</xdr:colOff>
      <xdr:row>67</xdr:row>
      <xdr:rowOff>103910</xdr:rowOff>
    </xdr:to>
    <xdr:graphicFrame macro="">
      <xdr:nvGraphicFramePr>
        <xdr:cNvPr id="25" name="Graphique 24">
          <a:extLst>
            <a:ext uri="{FF2B5EF4-FFF2-40B4-BE49-F238E27FC236}">
              <a16:creationId xmlns:a16="http://schemas.microsoft.com/office/drawing/2014/main" id="{7F497311-E725-4943-AD0F-59514C49D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711994</xdr:colOff>
      <xdr:row>69</xdr:row>
      <xdr:rowOff>0</xdr:rowOff>
    </xdr:from>
    <xdr:to>
      <xdr:col>6</xdr:col>
      <xdr:colOff>1130227</xdr:colOff>
      <xdr:row>89</xdr:row>
      <xdr:rowOff>115454</xdr:rowOff>
    </xdr:to>
    <xdr:graphicFrame macro="">
      <xdr:nvGraphicFramePr>
        <xdr:cNvPr id="26" name="Graphique 25">
          <a:extLst>
            <a:ext uri="{FF2B5EF4-FFF2-40B4-BE49-F238E27FC236}">
              <a16:creationId xmlns:a16="http://schemas.microsoft.com/office/drawing/2014/main" id="{0058F1FC-2173-4CED-BEC9-1161A9A3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69</xdr:row>
      <xdr:rowOff>1</xdr:rowOff>
    </xdr:from>
    <xdr:to>
      <xdr:col>12</xdr:col>
      <xdr:colOff>1143000</xdr:colOff>
      <xdr:row>89</xdr:row>
      <xdr:rowOff>103910</xdr:rowOff>
    </xdr:to>
    <xdr:graphicFrame macro="">
      <xdr:nvGraphicFramePr>
        <xdr:cNvPr id="27" name="Graphique 26">
          <a:extLst>
            <a:ext uri="{FF2B5EF4-FFF2-40B4-BE49-F238E27FC236}">
              <a16:creationId xmlns:a16="http://schemas.microsoft.com/office/drawing/2014/main" id="{5D0A9E65-84EA-402E-A39D-E19B6970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122238</xdr:colOff>
      <xdr:row>47</xdr:row>
      <xdr:rowOff>34637</xdr:rowOff>
    </xdr:from>
    <xdr:to>
      <xdr:col>23</xdr:col>
      <xdr:colOff>369166</xdr:colOff>
      <xdr:row>67</xdr:row>
      <xdr:rowOff>12635</xdr:rowOff>
    </xdr:to>
    <xdr:graphicFrame macro="">
      <xdr:nvGraphicFramePr>
        <xdr:cNvPr id="30" name="Graphique 29">
          <a:extLst>
            <a:ext uri="{FF2B5EF4-FFF2-40B4-BE49-F238E27FC236}">
              <a16:creationId xmlns:a16="http://schemas.microsoft.com/office/drawing/2014/main" id="{14D52B8C-72BF-4BA1-BC76-5AF16C91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257032</xdr:colOff>
      <xdr:row>47</xdr:row>
      <xdr:rowOff>34637</xdr:rowOff>
    </xdr:from>
    <xdr:to>
      <xdr:col>34</xdr:col>
      <xdr:colOff>383453</xdr:colOff>
      <xdr:row>67</xdr:row>
      <xdr:rowOff>12635</xdr:rowOff>
    </xdr:to>
    <xdr:graphicFrame macro="">
      <xdr:nvGraphicFramePr>
        <xdr:cNvPr id="31" name="Graphique 30">
          <a:extLst>
            <a:ext uri="{FF2B5EF4-FFF2-40B4-BE49-F238E27FC236}">
              <a16:creationId xmlns:a16="http://schemas.microsoft.com/office/drawing/2014/main" id="{19E222D5-628B-4E7D-8CFC-0FC7A1287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122238</xdr:colOff>
      <xdr:row>69</xdr:row>
      <xdr:rowOff>34637</xdr:rowOff>
    </xdr:from>
    <xdr:to>
      <xdr:col>23</xdr:col>
      <xdr:colOff>369166</xdr:colOff>
      <xdr:row>89</xdr:row>
      <xdr:rowOff>12635</xdr:rowOff>
    </xdr:to>
    <xdr:graphicFrame macro="">
      <xdr:nvGraphicFramePr>
        <xdr:cNvPr id="32" name="Graphique 31">
          <a:extLst>
            <a:ext uri="{FF2B5EF4-FFF2-40B4-BE49-F238E27FC236}">
              <a16:creationId xmlns:a16="http://schemas.microsoft.com/office/drawing/2014/main" id="{0BB4375D-A162-46DC-B144-3F0A9CFCC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257032</xdr:colOff>
      <xdr:row>69</xdr:row>
      <xdr:rowOff>34637</xdr:rowOff>
    </xdr:from>
    <xdr:to>
      <xdr:col>34</xdr:col>
      <xdr:colOff>383453</xdr:colOff>
      <xdr:row>89</xdr:row>
      <xdr:rowOff>12635</xdr:rowOff>
    </xdr:to>
    <xdr:graphicFrame macro="">
      <xdr:nvGraphicFramePr>
        <xdr:cNvPr id="36" name="Graphique 35">
          <a:extLst>
            <a:ext uri="{FF2B5EF4-FFF2-40B4-BE49-F238E27FC236}">
              <a16:creationId xmlns:a16="http://schemas.microsoft.com/office/drawing/2014/main" id="{34F73993-8A9F-4206-9481-203661AEF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218698</xdr:colOff>
      <xdr:row>20</xdr:row>
      <xdr:rowOff>182471</xdr:rowOff>
    </xdr:from>
    <xdr:to>
      <xdr:col>21</xdr:col>
      <xdr:colOff>695192</xdr:colOff>
      <xdr:row>30</xdr:row>
      <xdr:rowOff>9522</xdr:rowOff>
    </xdr:to>
    <xdr:sp macro="" textlink="">
      <xdr:nvSpPr>
        <xdr:cNvPr id="4" name="ZoneTexte 3">
          <a:extLst>
            <a:ext uri="{FF2B5EF4-FFF2-40B4-BE49-F238E27FC236}">
              <a16:creationId xmlns:a16="http://schemas.microsoft.com/office/drawing/2014/main" id="{7426841B-CFA0-421C-AD54-6D29E848983A}"/>
            </a:ext>
          </a:extLst>
        </xdr:cNvPr>
        <xdr:cNvSpPr txBox="1"/>
      </xdr:nvSpPr>
      <xdr:spPr>
        <a:xfrm>
          <a:off x="18459073" y="3956752"/>
          <a:ext cx="6762994" cy="129152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1" baseline="0">
              <a:solidFill>
                <a:schemeClr val="bg1"/>
              </a:solidFill>
              <a:latin typeface="+mn-lt"/>
              <a:ea typeface="+mn-ea"/>
              <a:cs typeface="+mn-cs"/>
            </a:rPr>
            <a:t>This tool SHALL NOT BE USED as an operational tool</a:t>
          </a:r>
          <a:r>
            <a:rPr lang="fr-FR" sz="1400" baseline="0">
              <a:solidFill>
                <a:schemeClr val="bg1"/>
              </a:solidFill>
              <a:latin typeface="+mn-lt"/>
              <a:ea typeface="+mn-ea"/>
              <a:cs typeface="+mn-cs"/>
            </a:rPr>
            <a:t>,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757464</xdr:colOff>
      <xdr:row>154</xdr:row>
      <xdr:rowOff>9071</xdr:rowOff>
    </xdr:from>
    <xdr:to>
      <xdr:col>22</xdr:col>
      <xdr:colOff>471958</xdr:colOff>
      <xdr:row>161</xdr:row>
      <xdr:rowOff>47940</xdr:rowOff>
    </xdr:to>
    <xdr:sp macro="" textlink="">
      <xdr:nvSpPr>
        <xdr:cNvPr id="6" name="ZoneTexte 5">
          <a:extLst>
            <a:ext uri="{FF2B5EF4-FFF2-40B4-BE49-F238E27FC236}">
              <a16:creationId xmlns:a16="http://schemas.microsoft.com/office/drawing/2014/main" id="{BDFB4801-5C31-4EFC-8169-5806CFDD1C86}"/>
            </a:ext>
          </a:extLst>
        </xdr:cNvPr>
        <xdr:cNvSpPr txBox="1"/>
      </xdr:nvSpPr>
      <xdr:spPr>
        <a:xfrm>
          <a:off x="18891250" y="38054642"/>
          <a:ext cx="7007922" cy="130886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757465</xdr:colOff>
      <xdr:row>229</xdr:row>
      <xdr:rowOff>131536</xdr:rowOff>
    </xdr:from>
    <xdr:to>
      <xdr:col>22</xdr:col>
      <xdr:colOff>471959</xdr:colOff>
      <xdr:row>236</xdr:row>
      <xdr:rowOff>165869</xdr:rowOff>
    </xdr:to>
    <xdr:sp macro="" textlink="">
      <xdr:nvSpPr>
        <xdr:cNvPr id="7" name="ZoneTexte 6">
          <a:extLst>
            <a:ext uri="{FF2B5EF4-FFF2-40B4-BE49-F238E27FC236}">
              <a16:creationId xmlns:a16="http://schemas.microsoft.com/office/drawing/2014/main" id="{A1EB990F-D8CF-4CFC-A3BF-FC3F733B8D6F}"/>
            </a:ext>
          </a:extLst>
        </xdr:cNvPr>
        <xdr:cNvSpPr txBox="1"/>
      </xdr:nvSpPr>
      <xdr:spPr>
        <a:xfrm>
          <a:off x="18891251" y="44264036"/>
          <a:ext cx="7007922" cy="13043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15</xdr:col>
      <xdr:colOff>9071</xdr:colOff>
      <xdr:row>222</xdr:row>
      <xdr:rowOff>127001</xdr:rowOff>
    </xdr:from>
    <xdr:to>
      <xdr:col>22</xdr:col>
      <xdr:colOff>472911</xdr:colOff>
      <xdr:row>229</xdr:row>
      <xdr:rowOff>18143</xdr:rowOff>
    </xdr:to>
    <xdr:sp macro="" textlink="">
      <xdr:nvSpPr>
        <xdr:cNvPr id="5" name="ZoneTexte 4">
          <a:extLst>
            <a:ext uri="{FF2B5EF4-FFF2-40B4-BE49-F238E27FC236}">
              <a16:creationId xmlns:a16="http://schemas.microsoft.com/office/drawing/2014/main" id="{01B16C9C-8328-4991-B092-799F28C964A2}"/>
            </a:ext>
          </a:extLst>
        </xdr:cNvPr>
        <xdr:cNvSpPr txBox="1"/>
      </xdr:nvSpPr>
      <xdr:spPr>
        <a:xfrm>
          <a:off x="18904857" y="42971358"/>
          <a:ext cx="6995268" cy="1179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reduction factors will be estimated per PITS in this section</a:t>
          </a:r>
        </a:p>
        <a:p>
          <a:r>
            <a:rPr lang="fr-FR" sz="1400" u="sng" baseline="0">
              <a:solidFill>
                <a:srgbClr val="002060"/>
              </a:solidFill>
              <a:latin typeface="+mn-lt"/>
              <a:ea typeface="+mn-ea"/>
              <a:cs typeface="+mn-cs"/>
            </a:rPr>
            <a:t>- The daily injection/withdrawal rights at 25°C , before maintenance, can be forecasted by adding a Stock level in cells in yellow in row 288.</a:t>
          </a:r>
          <a:endParaRPr lang="fr-FR" sz="1400" baseline="0">
            <a:solidFill>
              <a:srgbClr val="002060"/>
            </a:solidFill>
            <a:latin typeface="+mn-lt"/>
            <a:ea typeface="+mn-ea"/>
            <a:cs typeface="+mn-cs"/>
          </a:endParaRPr>
        </a:p>
      </xdr:txBody>
    </xdr:sp>
    <xdr:clientData/>
  </xdr:twoCellAnchor>
  <xdr:twoCellAnchor>
    <xdr:from>
      <xdr:col>15</xdr:col>
      <xdr:colOff>0</xdr:colOff>
      <xdr:row>150</xdr:row>
      <xdr:rowOff>0</xdr:rowOff>
    </xdr:from>
    <xdr:to>
      <xdr:col>22</xdr:col>
      <xdr:colOff>480786</xdr:colOff>
      <xdr:row>152</xdr:row>
      <xdr:rowOff>108857</xdr:rowOff>
    </xdr:to>
    <xdr:sp macro="" textlink="">
      <xdr:nvSpPr>
        <xdr:cNvPr id="12" name="ZoneTexte 11">
          <a:extLst>
            <a:ext uri="{FF2B5EF4-FFF2-40B4-BE49-F238E27FC236}">
              <a16:creationId xmlns:a16="http://schemas.microsoft.com/office/drawing/2014/main" id="{4309CABB-E4EA-4205-8711-289C1F01AD5B}"/>
            </a:ext>
          </a:extLst>
        </xdr:cNvPr>
        <xdr:cNvSpPr txBox="1"/>
      </xdr:nvSpPr>
      <xdr:spPr>
        <a:xfrm>
          <a:off x="18895786" y="36766500"/>
          <a:ext cx="7012214" cy="1025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caracteristics will be estimated per PITS in this section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31</xdr:row>
      <xdr:rowOff>163286</xdr:rowOff>
    </xdr:to>
    <xdr:graphicFrame macro="">
      <xdr:nvGraphicFramePr>
        <xdr:cNvPr id="3" name="Graphique 2">
          <a:extLst>
            <a:ext uri="{FF2B5EF4-FFF2-40B4-BE49-F238E27FC236}">
              <a16:creationId xmlns:a16="http://schemas.microsoft.com/office/drawing/2014/main" id="{A5E32AF2-92C3-4DFE-A24E-265BC2D0C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4" name="Graphique 3">
          <a:extLst>
            <a:ext uri="{FF2B5EF4-FFF2-40B4-BE49-F238E27FC236}">
              <a16:creationId xmlns:a16="http://schemas.microsoft.com/office/drawing/2014/main" id="{1C743679-A6C8-4957-B005-C37B958B2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41</xdr:row>
      <xdr:rowOff>35330</xdr:rowOff>
    </xdr:from>
    <xdr:to>
      <xdr:col>7</xdr:col>
      <xdr:colOff>1143000</xdr:colOff>
      <xdr:row>65</xdr:row>
      <xdr:rowOff>132301</xdr:rowOff>
    </xdr:to>
    <xdr:graphicFrame macro="">
      <xdr:nvGraphicFramePr>
        <xdr:cNvPr id="5" name="Graphique 4">
          <a:extLst>
            <a:ext uri="{FF2B5EF4-FFF2-40B4-BE49-F238E27FC236}">
              <a16:creationId xmlns:a16="http://schemas.microsoft.com/office/drawing/2014/main" id="{D149C3B8-A3C0-46A1-8F4C-01FA7310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319768</xdr:colOff>
      <xdr:row>0</xdr:row>
      <xdr:rowOff>108857</xdr:rowOff>
    </xdr:from>
    <xdr:to>
      <xdr:col>24</xdr:col>
      <xdr:colOff>90149</xdr:colOff>
      <xdr:row>15</xdr:row>
      <xdr:rowOff>154441</xdr:rowOff>
    </xdr:to>
    <xdr:graphicFrame macro="">
      <xdr:nvGraphicFramePr>
        <xdr:cNvPr id="3" name="Graphique 2">
          <a:extLst>
            <a:ext uri="{FF2B5EF4-FFF2-40B4-BE49-F238E27FC236}">
              <a16:creationId xmlns:a16="http://schemas.microsoft.com/office/drawing/2014/main" id="{AEE1D7F8-F14D-4D06-8C9D-5A697DC84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35</xdr:col>
      <xdr:colOff>286432</xdr:colOff>
      <xdr:row>15</xdr:row>
      <xdr:rowOff>7482</xdr:rowOff>
    </xdr:from>
    <xdr:to>
      <xdr:col>40</xdr:col>
      <xdr:colOff>798741</xdr:colOff>
      <xdr:row>32</xdr:row>
      <xdr:rowOff>27214</xdr:rowOff>
    </xdr:to>
    <xdr:graphicFrame macro="">
      <xdr:nvGraphicFramePr>
        <xdr:cNvPr id="4" name="Graphique 3">
          <a:extLst>
            <a:ext uri="{FF2B5EF4-FFF2-40B4-BE49-F238E27FC236}">
              <a16:creationId xmlns:a16="http://schemas.microsoft.com/office/drawing/2014/main" id="{BA43335F-002A-415C-8E81-8A3371C60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242887</xdr:colOff>
      <xdr:row>1</xdr:row>
      <xdr:rowOff>102054</xdr:rowOff>
    </xdr:from>
    <xdr:to>
      <xdr:col>40</xdr:col>
      <xdr:colOff>759959</xdr:colOff>
      <xdr:row>14</xdr:row>
      <xdr:rowOff>55450</xdr:rowOff>
    </xdr:to>
    <xdr:graphicFrame macro="">
      <xdr:nvGraphicFramePr>
        <xdr:cNvPr id="5" name="Graphique 4">
          <a:extLst>
            <a:ext uri="{FF2B5EF4-FFF2-40B4-BE49-F238E27FC236}">
              <a16:creationId xmlns:a16="http://schemas.microsoft.com/office/drawing/2014/main" id="{E10FF060-79E3-4149-A2A8-D6611CC9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81641</xdr:rowOff>
    </xdr:from>
    <xdr:to>
      <xdr:col>7</xdr:col>
      <xdr:colOff>1036187</xdr:colOff>
      <xdr:row>47</xdr:row>
      <xdr:rowOff>17458</xdr:rowOff>
    </xdr:to>
    <xdr:graphicFrame macro="">
      <xdr:nvGraphicFramePr>
        <xdr:cNvPr id="3" name="Graphique 2">
          <a:extLst>
            <a:ext uri="{FF2B5EF4-FFF2-40B4-BE49-F238E27FC236}">
              <a16:creationId xmlns:a16="http://schemas.microsoft.com/office/drawing/2014/main" id="{13F24564-4D40-44C5-B38B-0BB79463A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251732</xdr:colOff>
      <xdr:row>0</xdr:row>
      <xdr:rowOff>36738</xdr:rowOff>
    </xdr:from>
    <xdr:to>
      <xdr:col>23</xdr:col>
      <xdr:colOff>22113</xdr:colOff>
      <xdr:row>15</xdr:row>
      <xdr:rowOff>72798</xdr:rowOff>
    </xdr:to>
    <xdr:graphicFrame macro="">
      <xdr:nvGraphicFramePr>
        <xdr:cNvPr id="2" name="Graphique 1">
          <a:extLst>
            <a:ext uri="{FF2B5EF4-FFF2-40B4-BE49-F238E27FC236}">
              <a16:creationId xmlns:a16="http://schemas.microsoft.com/office/drawing/2014/main" id="{102214E4-CA83-4570-8BFC-3B79FACEA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32</xdr:row>
      <xdr:rowOff>163286</xdr:rowOff>
    </xdr:to>
    <xdr:graphicFrame macro="">
      <xdr:nvGraphicFramePr>
        <xdr:cNvPr id="4" name="Graphique 3">
          <a:extLst>
            <a:ext uri="{FF2B5EF4-FFF2-40B4-BE49-F238E27FC236}">
              <a16:creationId xmlns:a16="http://schemas.microsoft.com/office/drawing/2014/main" id="{5AECE0BC-E4B5-43BA-96AB-3383D4AE3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B96A00E6-1634-4671-9D0E-B8E1CE11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M33"/>
  <sheetViews>
    <sheetView showGridLines="0" tabSelected="1" zoomScale="80" zoomScaleNormal="80" workbookViewId="0">
      <selection activeCell="D51" sqref="D51"/>
    </sheetView>
  </sheetViews>
  <sheetFormatPr baseColWidth="10" defaultColWidth="10.54296875" defaultRowHeight="12.5" x14ac:dyDescent="0.25"/>
  <cols>
    <col min="1" max="1" width="15.90625" style="63" customWidth="1"/>
    <col min="2" max="16384" width="10.54296875" style="63"/>
  </cols>
  <sheetData>
    <row r="1" spans="1:13" ht="13" x14ac:dyDescent="0.3">
      <c r="A1" s="63" t="s">
        <v>24</v>
      </c>
      <c r="B1" s="210" t="s">
        <v>255</v>
      </c>
    </row>
    <row r="3" spans="1:13" ht="15.5" x14ac:dyDescent="0.35">
      <c r="B3" s="209" t="s">
        <v>194</v>
      </c>
    </row>
    <row r="4" spans="1:13" ht="15.5" x14ac:dyDescent="0.35">
      <c r="B4" s="64"/>
    </row>
    <row r="5" spans="1:13" ht="15.5" x14ac:dyDescent="0.35">
      <c r="B5" s="209" t="s">
        <v>195</v>
      </c>
    </row>
    <row r="6" spans="1:13" ht="15.5" x14ac:dyDescent="0.35">
      <c r="B6" s="64"/>
    </row>
    <row r="7" spans="1:13" ht="15.5" x14ac:dyDescent="0.35">
      <c r="B7" s="64" t="s">
        <v>25</v>
      </c>
    </row>
    <row r="9" spans="1:13" ht="14.5" x14ac:dyDescent="0.35">
      <c r="B9" s="245" t="s">
        <v>230</v>
      </c>
      <c r="L9" s="246"/>
      <c r="M9" s="245" t="s">
        <v>231</v>
      </c>
    </row>
    <row r="33" spans="2:2" x14ac:dyDescent="0.25">
      <c r="B33" s="245"/>
    </row>
  </sheetData>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7" tint="0.59999389629810485"/>
  </sheetPr>
  <dimension ref="A1:AD277"/>
  <sheetViews>
    <sheetView showGridLines="0" zoomScale="55" zoomScaleNormal="55" workbookViewId="0">
      <pane xSplit="3" ySplit="16" topLeftCell="F17" activePane="bottomRight" state="frozen"/>
      <selection activeCell="N41" sqref="N41"/>
      <selection pane="topRight" activeCell="N41" sqref="N41"/>
      <selection pane="bottomLeft" activeCell="N41" sqref="N41"/>
      <selection pane="bottomRight" activeCell="N41" sqref="N41"/>
    </sheetView>
  </sheetViews>
  <sheetFormatPr baseColWidth="10" defaultRowHeight="14.5" x14ac:dyDescent="0.35"/>
  <cols>
    <col min="1" max="4" width="13.90625" customWidth="1"/>
    <col min="5" max="5" width="29.36328125" bestFit="1" customWidth="1"/>
    <col min="6" max="15" width="19.90625" customWidth="1"/>
    <col min="16" max="19" width="10.54296875"/>
    <col min="20" max="20" width="13.90625" customWidth="1"/>
    <col min="21" max="29" width="10.54296875"/>
    <col min="30" max="30" width="10.54296875" style="233"/>
    <col min="31" max="109" width="10.54296875"/>
  </cols>
  <sheetData>
    <row r="1" spans="1:22" x14ac:dyDescent="0.35">
      <c r="A1" s="49"/>
      <c r="B1" s="49"/>
      <c r="C1" s="49"/>
      <c r="D1" s="49"/>
      <c r="G1" s="70"/>
    </row>
    <row r="2" spans="1:22" x14ac:dyDescent="0.35">
      <c r="F2" s="47" t="str" cm="1">
        <f t="array" aca="1" ref="F2" ca="1">INDEX(INDIRECT($A$4&amp;"!A1:Z500"),3,7+(COLUMN()-COLUMN($F$2))*5)</f>
        <v>Serene Atl 23</v>
      </c>
      <c r="G2" s="47" t="str" cm="1">
        <f t="array" aca="1" ref="G2" ca="1">INDEX(INDIRECT($A$4&amp;"!A1:Z500"),3,7+(COLUMN()-COLUMN($F$2))*5)</f>
        <v>Serene Atl 24</v>
      </c>
      <c r="H2" s="47" cm="1">
        <f t="array" aca="1" ref="H2" ca="1">INDEX(INDIRECT($A$4&amp;"!A1:Z500"),3,7+(COLUMN()-COLUMN($F$2))*5)</f>
        <v>0</v>
      </c>
      <c r="I2" s="47" cm="1">
        <f t="array" aca="1" ref="I2" ca="1">INDEX(INDIRECT($A$4&amp;"!A1:Z500"),3,7+(COLUMN()-COLUMN($F$2))*5)</f>
        <v>0</v>
      </c>
    </row>
    <row r="3" spans="1:22" x14ac:dyDescent="0.35">
      <c r="A3" t="s">
        <v>68</v>
      </c>
      <c r="E3" s="47" t="s">
        <v>47</v>
      </c>
      <c r="F3" s="155" cm="1">
        <f t="array" aca="1" ref="F3" ca="1">INDEX(INDIRECT($A$4&amp;"!A1:Z500"),3,8+(COLUMN()-COLUMN($F$2))*5)</f>
        <v>45</v>
      </c>
      <c r="G3" s="155" cm="1">
        <f t="array" aca="1" ref="G3" ca="1">INDEX(INDIRECT($A$4&amp;"!A1:Z500"),3,8+(COLUMN()-COLUMN($F$2))*5)</f>
        <v>0</v>
      </c>
      <c r="H3" s="155" cm="1">
        <f t="array" aca="1" ref="H3" ca="1">INDEX(INDIRECT($A$4&amp;"!A1:Z500"),3,8+(COLUMN()-COLUMN($F$2))*5)</f>
        <v>0</v>
      </c>
      <c r="I3" s="69" cm="1">
        <f t="array" aca="1" ref="I3" ca="1">INDEX(INDIRECT($A$4&amp;"!A1:Z500"),3,8+(COLUMN()-COLUMN($F$2))*5)+Serene_A_I!AB3</f>
        <v>0</v>
      </c>
    </row>
    <row r="4" spans="1:22" x14ac:dyDescent="0.35">
      <c r="A4" t="s">
        <v>69</v>
      </c>
      <c r="E4" s="47" t="s">
        <v>48</v>
      </c>
      <c r="F4" s="95" cm="1">
        <f t="array" aca="1" ref="F4" ca="1">INDIRECT($A$4&amp;"!D5")</f>
        <v>375</v>
      </c>
      <c r="G4" s="71" t="s">
        <v>16</v>
      </c>
    </row>
    <row r="5" spans="1:22" x14ac:dyDescent="0.35">
      <c r="A5" t="s">
        <v>69</v>
      </c>
      <c r="B5" t="s">
        <v>168</v>
      </c>
      <c r="E5" s="47" t="str">
        <f xml:space="preserve"> "COS GRTgaz (" &amp; Results!B9 &amp; ")"</f>
        <v>COS GRTgaz (Firm)</v>
      </c>
      <c r="F5" s="176" cm="1">
        <f t="array" aca="1" ref="F5" ca="1">IF(Results!B9="Firm",F4*340/INDIRECT(A4&amp;"!D9"),F4)</f>
        <v>340</v>
      </c>
      <c r="G5" s="71" t="s">
        <v>16</v>
      </c>
    </row>
    <row r="6" spans="1:22" ht="15" thickBot="1" x14ac:dyDescent="0.4">
      <c r="A6" s="60" t="s">
        <v>70</v>
      </c>
      <c r="E6" s="47" t="s">
        <v>216</v>
      </c>
      <c r="F6" s="47">
        <f>Results!$F$9</f>
        <v>0</v>
      </c>
      <c r="G6" s="71" t="s">
        <v>15</v>
      </c>
    </row>
    <row r="7" spans="1:22" ht="15" thickBot="1" x14ac:dyDescent="0.4">
      <c r="A7" s="60" t="s">
        <v>14</v>
      </c>
      <c r="H7" s="90"/>
    </row>
    <row r="8" spans="1:22" x14ac:dyDescent="0.35">
      <c r="F8" s="90"/>
      <c r="G8" s="90"/>
    </row>
    <row r="11" spans="1:22" ht="16.5" customHeight="1" x14ac:dyDescent="0.35">
      <c r="F11" s="311" t="s">
        <v>30</v>
      </c>
      <c r="G11" s="311"/>
      <c r="H11" s="311"/>
      <c r="I11" s="311"/>
      <c r="K11" s="58" t="s">
        <v>72</v>
      </c>
      <c r="L11" s="312" t="s">
        <v>71</v>
      </c>
      <c r="M11" s="312"/>
      <c r="N11" s="312"/>
      <c r="O11" s="312"/>
      <c r="S11" s="312" t="s">
        <v>183</v>
      </c>
      <c r="T11" s="312"/>
      <c r="U11" s="312"/>
      <c r="V11" s="312"/>
    </row>
    <row r="12" spans="1:22" x14ac:dyDescent="0.35">
      <c r="J12" s="240" t="s">
        <v>74</v>
      </c>
      <c r="K12" s="240" t="s">
        <v>74</v>
      </c>
    </row>
    <row r="13" spans="1:22" ht="17.25" customHeight="1" x14ac:dyDescent="0.35">
      <c r="J13" s="240" t="s">
        <v>75</v>
      </c>
      <c r="K13" s="240" t="s">
        <v>75</v>
      </c>
    </row>
    <row r="14" spans="1:22" x14ac:dyDescent="0.35">
      <c r="F14" s="29"/>
      <c r="G14" s="48">
        <f ca="1">IF(COUNTIF(G17:G231,1)=0, "Only " &amp; ROUND(G231,3)*100 &amp; "%" &amp; " filling on 31/10",_xlfn.XLOOKUP(1,G17:G231,$A17:$A231,"",0,2)-1 )</f>
        <v>45551</v>
      </c>
      <c r="J14" s="154">
        <f ca="1">F5</f>
        <v>340</v>
      </c>
      <c r="K14" s="154">
        <f ca="1">J14</f>
        <v>340</v>
      </c>
      <c r="M14" s="48">
        <f ca="1">IF(COUNTIF(M17:M231,1)=0, "Only " &amp; ROUND(M231,3)*100 &amp; "%" &amp; " filling on 31/10",_xlfn.XLOOKUP(1,M17:M231,$A17:$A231,"",0,2)-1 )</f>
        <v>45562</v>
      </c>
      <c r="S14" s="203">
        <f ca="1">T14-DATE(Results!J4,4,1)+1</f>
        <v>128</v>
      </c>
      <c r="T14" s="48">
        <f ca="1">IF(COUNTIF(T17:T231,1)=0, "Only " &amp; ROUND(T231,3)*100 &amp; "%" &amp; " filling on 31/10",_xlfn.XLOOKUP(1,T17:T231,$A17:$A231,"",0,2)-1 )</f>
        <v>45510</v>
      </c>
    </row>
    <row r="15" spans="1:22" ht="36" customHeight="1" x14ac:dyDescent="0.35">
      <c r="F15" s="53" t="s">
        <v>20</v>
      </c>
      <c r="G15" s="53" t="s">
        <v>196</v>
      </c>
      <c r="J15" s="240" t="s">
        <v>76</v>
      </c>
      <c r="K15" s="240" t="s">
        <v>77</v>
      </c>
      <c r="L15" s="53" t="s">
        <v>20</v>
      </c>
      <c r="M15" s="53" t="s">
        <v>196</v>
      </c>
      <c r="S15" s="53" t="s">
        <v>20</v>
      </c>
      <c r="T15" s="53" t="s">
        <v>196</v>
      </c>
    </row>
    <row r="16" spans="1:22" ht="43.25" customHeight="1" x14ac:dyDescent="0.35">
      <c r="A16" s="53" t="s">
        <v>2</v>
      </c>
      <c r="B16" s="141" t="s">
        <v>217</v>
      </c>
      <c r="C16" s="141" t="s">
        <v>218</v>
      </c>
      <c r="D16" s="141" t="s">
        <v>219</v>
      </c>
      <c r="E16" s="53" t="s">
        <v>19</v>
      </c>
      <c r="F16" s="53">
        <f>$F$6</f>
        <v>0</v>
      </c>
      <c r="G16" s="171">
        <f ca="1">$F$6/SUM($F$3,$G$3,$H$3,$I$3)</f>
        <v>0</v>
      </c>
      <c r="H16" s="135" t="s">
        <v>21</v>
      </c>
      <c r="I16" s="141" t="s">
        <v>22</v>
      </c>
      <c r="J16" s="240" t="s">
        <v>114</v>
      </c>
      <c r="K16" s="240" t="s">
        <v>72</v>
      </c>
      <c r="L16" s="53">
        <f>$F$6</f>
        <v>0</v>
      </c>
      <c r="M16" s="171">
        <f ca="1">$F$6/SUM($F$3,$G$3,$H$3,$I$3)</f>
        <v>0</v>
      </c>
      <c r="N16" s="135" t="s">
        <v>21</v>
      </c>
      <c r="O16" s="141" t="s">
        <v>22</v>
      </c>
      <c r="S16" s="53">
        <f>$F$6</f>
        <v>0</v>
      </c>
      <c r="T16" s="171">
        <f ca="1">$F$6/SUM($F$3,$G$3,$H$3,$I$3)</f>
        <v>0</v>
      </c>
      <c r="U16" s="135" t="s">
        <v>21</v>
      </c>
      <c r="V16" s="141" t="s">
        <v>22</v>
      </c>
    </row>
    <row r="17" spans="1:22" x14ac:dyDescent="0.35">
      <c r="A17" s="48">
        <f>Results!H9</f>
        <v>45383</v>
      </c>
      <c r="B17" s="88" cm="1">
        <f t="array" aca="1" ref="B17" ca="1">_xlfn.XLOOKUP(A17,INDIRECT($A$5&amp;"!$AJ$41:$AJ$406"),INDIRECT($A$5&amp;"!$AK$41:$AK$406"))*SUM($F$3:$I$3)</f>
        <v>0</v>
      </c>
      <c r="C17" s="88" cm="1">
        <f t="array" aca="1" ref="C17" ca="1">_xlfn.XLOOKUP(A17,INDIRECT($A$5&amp;"!$AJ$41:$AJ$406"),INDIRECT($A$5&amp;"!$AL$41:$AL$406"))*SUM($F$3:$I$3)</f>
        <v>15.749999999999998</v>
      </c>
      <c r="D17" s="88" cm="1">
        <f t="array" aca="1" ref="D17" ca="1">_xlfn.XLOOKUP(A17,INDIRECT($A$5&amp;"!$AJ$41:$AJ$406"),INDIRECT($A$5&amp;"!$AO$41:$AO$406"))*SUM($F$3:$I$3)</f>
        <v>15.749999999999998</v>
      </c>
      <c r="E17" s="50" cm="1">
        <f t="array" ref="E17">SUMPRODUCT(('PT Storengy'!$B$8:$K$372)*('PT Storengy'!$A$8:$A$372=$A17)*('PT Storengy'!$B$5:$K$5=$A$6)*('PT Storengy'!$B$7:$K$7=$A$7))</f>
        <v>0.2</v>
      </c>
      <c r="F17" s="137">
        <f t="shared" ref="F17:F80" ca="1" si="0">F16+I17/1000</f>
        <v>0.3</v>
      </c>
      <c r="G17" s="72">
        <f ca="1">ROUND(F16/SUM($F$3,$G$3,$H$3,$I$3),5)</f>
        <v>0</v>
      </c>
      <c r="H17" s="5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89">
        <f ca="1">IF(F16*1000+$F$4*(1-$E17)*H17&gt;$D17*1000,$D17*1000-F16*1000,$F$4*(1-$E17)*H17)</f>
        <v>300</v>
      </c>
      <c r="J17" s="136" cm="1">
        <f t="array" aca="1" ref="J17" ca="1">IF(COUNTIFS('PTC GRTgaz'!$K$7:$K$15996,"",'PTC GRTgaz'!$A$7:$A$15996,J$16,'PTC GRTgaz'!$D$7:$D$15996,$A17,'PTC GRTgaz'!$C$7:$C$15996,"DEL")&gt;0,J$14,SUMIFS('PTC GRTgaz'!$K$7:$K$15996,'PTC GRTgaz'!$A$7:$A$15996,J$16,'PTC GRTgaz'!$D$7:$D$15996,$A17,'PTC GRTgaz'!$C$7:$C$15996,"DEL")*1.0026*$F$4/INDIRECT($A$4&amp;"!D9"))</f>
        <v>340</v>
      </c>
      <c r="K17" s="136" cm="1">
        <f t="array" aca="1" ref="K17" ca="1">IF(COUNTIFS('PTC GRTgaz'!$K$7:$K$15996,"",'PTC GRTgaz'!$A$7:$A$15996,K$16,'PTC GRTgaz'!$D$7:$D$15996,$A17,'PTC GRTgaz'!$C$7:$C$15996,"DEL")&gt;0,K$14,SUMIFS('PTC GRTgaz'!$K$7:$K$15996,'PTC GRTgaz'!$A$7:$A$15996,K$16,'PTC GRTgaz'!$D$7:$D$15996,$A17,'PTC GRTgaz'!$C$7:$C$15996,"DEL")*1.0026*$F$4/INDIRECT($A$4&amp;"!D9"))</f>
        <v>340</v>
      </c>
      <c r="L17" s="137">
        <f t="shared" ref="L17:L80" ca="1" si="1">L16+O17/1000</f>
        <v>0.3</v>
      </c>
      <c r="M17" s="72">
        <f ca="1">ROUND(L16/SUM($F$3,$G$3,$H$3,$I$3),5)</f>
        <v>0</v>
      </c>
      <c r="N17" s="5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89">
        <f ca="1">IF(L16*1000+MIN(J17,K17,$F$4*(1-$E17)*N17)&gt;$D17*1000,$D17*1000-L16*1000,MIN(J17,K17,$F$4*(1-$E17)*N17))</f>
        <v>300</v>
      </c>
      <c r="S17" s="137">
        <f t="shared" ref="S17:S80" ca="1" si="2">S16+V17/1000</f>
        <v>0.375</v>
      </c>
      <c r="T17" s="72">
        <f ca="1">MIN(ROUND(S16/SUM($F$3,$G$3,$H$3,$I$3),5),1)</f>
        <v>0</v>
      </c>
      <c r="U17" s="5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89">
        <f ca="1">$F$4*(1)*U17</f>
        <v>375</v>
      </c>
    </row>
    <row r="18" spans="1:22" x14ac:dyDescent="0.35">
      <c r="A18" s="48">
        <f>A17+1</f>
        <v>45384</v>
      </c>
      <c r="B18" s="88" cm="1">
        <f t="array" aca="1" ref="B18" ca="1">_xlfn.XLOOKUP(A18,INDIRECT($A$5&amp;"!$AJ$41:$AJ$406"),INDIRECT($A$5&amp;"!$AK$41:$AK$406"))*SUM($F$3:$I$3)</f>
        <v>0</v>
      </c>
      <c r="C18" s="88" cm="1">
        <f t="array" aca="1" ref="C18" ca="1">_xlfn.XLOOKUP(A18,INDIRECT($A$5&amp;"!$AJ$41:$AJ$406"),INDIRECT($A$5&amp;"!$AL$41:$AL$406"))*SUM($F$3:$I$3)</f>
        <v>45</v>
      </c>
      <c r="D18" s="88" cm="1">
        <f t="array" aca="1" ref="D18" ca="1">_xlfn.XLOOKUP(A18,INDIRECT($A$5&amp;"!$AJ$41:$AJ$406"),INDIRECT($A$5&amp;"!$AO$41:$AO$406"))*SUM($F$3:$I$3)</f>
        <v>38.25</v>
      </c>
      <c r="E18" s="50" cm="1">
        <f t="array" ref="E18">SUMPRODUCT(('PT Storengy'!$B$8:$K$372)*('PT Storengy'!$A$8:$A$372=$A18)*('PT Storengy'!$B$5:$K$5=$A$6)*('PT Storengy'!$B$7:$K$7=$A$7))</f>
        <v>0.2</v>
      </c>
      <c r="F18" s="137">
        <f t="shared" ca="1" si="0"/>
        <v>0.6</v>
      </c>
      <c r="G18" s="72">
        <f t="shared" ref="G18:G81" ca="1" si="3">ROUND(F17/SUM($F$3,$G$3,$H$3,$I$3),5)</f>
        <v>6.6699999999999997E-3</v>
      </c>
      <c r="H18" s="51"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89">
        <f t="shared" ref="I18:I81" ca="1" si="4">IF(F17*1000+$F$4*(1-$E18)*H18&gt;$D18*1000,D18*1000-F17*1000,$F$4*(1-$E18)*H18)</f>
        <v>300</v>
      </c>
      <c r="J18" s="136" cm="1">
        <f t="array" aca="1" ref="J18" ca="1">IF(COUNTIFS('PTC GRTgaz'!$K$7:$K$15996,"",'PTC GRTgaz'!$A$7:$A$15996,J$16,'PTC GRTgaz'!$D$7:$D$15996,$A18,'PTC GRTgaz'!$C$7:$C$15996,"DEL")&gt;0,J$14,SUMIFS('PTC GRTgaz'!$K$7:$K$15996,'PTC GRTgaz'!$A$7:$A$15996,J$16,'PTC GRTgaz'!$D$7:$D$15996,$A18,'PTC GRTgaz'!$C$7:$C$15996,"DEL")*1.0026*$F$4/INDIRECT($A$4&amp;"!D9"))</f>
        <v>340</v>
      </c>
      <c r="K18" s="136" cm="1">
        <f t="array" aca="1" ref="K18" ca="1">IF(COUNTIFS('PTC GRTgaz'!$K$7:$K$15996,"",'PTC GRTgaz'!$A$7:$A$15996,K$16,'PTC GRTgaz'!$D$7:$D$15996,$A18,'PTC GRTgaz'!$C$7:$C$15996,"DEL")&gt;0,K$14,SUMIFS('PTC GRTgaz'!$K$7:$K$15996,'PTC GRTgaz'!$A$7:$A$15996,K$16,'PTC GRTgaz'!$D$7:$D$15996,$A18,'PTC GRTgaz'!$C$7:$C$15996,"DEL")*1.0026*$F$4/INDIRECT($A$4&amp;"!D9"))</f>
        <v>262.68119999999999</v>
      </c>
      <c r="L18" s="137">
        <f t="shared" ca="1" si="1"/>
        <v>0.56268119999999999</v>
      </c>
      <c r="M18" s="72">
        <f t="shared" ref="M18:M81" ca="1" si="5">ROUND(L17/SUM($F$3,$G$3,$H$3,$I$3),5)</f>
        <v>6.6699999999999997E-3</v>
      </c>
      <c r="N18" s="51"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89">
        <f t="shared" ref="O18:O81" ca="1" si="6">IF(L17*1000+MIN(J18,K18,$F$4*(1-$E18)*N18)&gt;$D18*1000,$D18*1000-L17*1000,MIN(J18,K18,$F$4*(1-$E18)*N18))</f>
        <v>262.68119999999999</v>
      </c>
      <c r="S18" s="137">
        <f t="shared" ca="1" si="2"/>
        <v>0.75</v>
      </c>
      <c r="T18" s="72">
        <f t="shared" ref="T18:T81" ca="1" si="7">MIN(ROUND(S17/SUM($F$3,$G$3,$H$3,$I$3),5),1)</f>
        <v>8.3300000000000006E-3</v>
      </c>
      <c r="U18" s="51"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89">
        <f t="shared" ref="V18:V81" ca="1" si="8">$F$4*(1)*U18</f>
        <v>375</v>
      </c>
    </row>
    <row r="19" spans="1:22" x14ac:dyDescent="0.35">
      <c r="A19" s="48">
        <f t="shared" ref="A19:A82" si="9">A18+1</f>
        <v>45385</v>
      </c>
      <c r="B19" s="88" cm="1">
        <f t="array" aca="1" ref="B19" ca="1">_xlfn.XLOOKUP(A19,INDIRECT($A$5&amp;"!$AJ$41:$AJ$406"),INDIRECT($A$5&amp;"!$AK$41:$AK$406"))*SUM($F$3:$I$3)</f>
        <v>0</v>
      </c>
      <c r="C19" s="88" cm="1">
        <f t="array" aca="1" ref="C19" ca="1">_xlfn.XLOOKUP(A19,INDIRECT($A$5&amp;"!$AJ$41:$AJ$406"),INDIRECT($A$5&amp;"!$AL$41:$AL$406"))*SUM($F$3:$I$3)</f>
        <v>45</v>
      </c>
      <c r="D19" s="88" cm="1">
        <f t="array" aca="1" ref="D19" ca="1">_xlfn.XLOOKUP(A19,INDIRECT($A$5&amp;"!$AJ$41:$AJ$406"),INDIRECT($A$5&amp;"!$AO$41:$AO$406"))*SUM($F$3:$I$3)</f>
        <v>38.25</v>
      </c>
      <c r="E19" s="50" cm="1">
        <f t="array" ref="E19">SUMPRODUCT(('PT Storengy'!$B$8:$K$372)*('PT Storengy'!$A$8:$A$372=$A19)*('PT Storengy'!$B$5:$K$5=$A$6)*('PT Storengy'!$B$7:$K$7=$A$7))</f>
        <v>0.2</v>
      </c>
      <c r="F19" s="137">
        <f t="shared" ca="1" si="0"/>
        <v>0.89999999999999991</v>
      </c>
      <c r="G19" s="72">
        <f t="shared" ca="1" si="3"/>
        <v>1.333E-2</v>
      </c>
      <c r="H19" s="51"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89">
        <f t="shared" ca="1" si="4"/>
        <v>300</v>
      </c>
      <c r="J19" s="136" cm="1">
        <f t="array" aca="1" ref="J19" ca="1">IF(COUNTIFS('PTC GRTgaz'!$K$7:$K$15996,"",'PTC GRTgaz'!$A$7:$A$15996,J$16,'PTC GRTgaz'!$D$7:$D$15996,$A19,'PTC GRTgaz'!$C$7:$C$15996,"DEL")&gt;0,J$14,SUMIFS('PTC GRTgaz'!$K$7:$K$15996,'PTC GRTgaz'!$A$7:$A$15996,J$16,'PTC GRTgaz'!$D$7:$D$15996,$A19,'PTC GRTgaz'!$C$7:$C$15996,"DEL")*1.0026*$F$4/INDIRECT($A$4&amp;"!D9"))</f>
        <v>340</v>
      </c>
      <c r="K19" s="136" cm="1">
        <f t="array" aca="1" ref="K19" ca="1">IF(COUNTIFS('PTC GRTgaz'!$K$7:$K$15996,"",'PTC GRTgaz'!$A$7:$A$15996,K$16,'PTC GRTgaz'!$D$7:$D$15996,$A19,'PTC GRTgaz'!$C$7:$C$15996,"DEL")&gt;0,K$14,SUMIFS('PTC GRTgaz'!$K$7:$K$15996,'PTC GRTgaz'!$A$7:$A$15996,K$16,'PTC GRTgaz'!$D$7:$D$15996,$A19,'PTC GRTgaz'!$C$7:$C$15996,"DEL")*1.0026*$F$4/INDIRECT($A$4&amp;"!D9"))</f>
        <v>340</v>
      </c>
      <c r="L19" s="137">
        <f t="shared" ca="1" si="1"/>
        <v>0.86268119999999993</v>
      </c>
      <c r="M19" s="72">
        <f t="shared" ca="1" si="5"/>
        <v>1.2500000000000001E-2</v>
      </c>
      <c r="N19" s="51"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89">
        <f t="shared" ca="1" si="6"/>
        <v>300</v>
      </c>
      <c r="S19" s="137">
        <f t="shared" ca="1" si="2"/>
        <v>1.125</v>
      </c>
      <c r="T19" s="72">
        <f t="shared" ca="1" si="7"/>
        <v>1.6670000000000001E-2</v>
      </c>
      <c r="U19" s="51"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89">
        <f t="shared" ca="1" si="8"/>
        <v>375</v>
      </c>
    </row>
    <row r="20" spans="1:22" x14ac:dyDescent="0.35">
      <c r="A20" s="48">
        <f t="shared" si="9"/>
        <v>45386</v>
      </c>
      <c r="B20" s="88" cm="1">
        <f t="array" aca="1" ref="B20" ca="1">_xlfn.XLOOKUP(A20,INDIRECT($A$5&amp;"!$AJ$41:$AJ$406"),INDIRECT($A$5&amp;"!$AK$41:$AK$406"))*SUM($F$3:$I$3)</f>
        <v>0</v>
      </c>
      <c r="C20" s="88" cm="1">
        <f t="array" aca="1" ref="C20" ca="1">_xlfn.XLOOKUP(A20,INDIRECT($A$5&amp;"!$AJ$41:$AJ$406"),INDIRECT($A$5&amp;"!$AL$41:$AL$406"))*SUM($F$3:$I$3)</f>
        <v>45</v>
      </c>
      <c r="D20" s="88" cm="1">
        <f t="array" aca="1" ref="D20" ca="1">_xlfn.XLOOKUP(A20,INDIRECT($A$5&amp;"!$AJ$41:$AJ$406"),INDIRECT($A$5&amp;"!$AO$41:$AO$406"))*SUM($F$3:$I$3)</f>
        <v>38.25</v>
      </c>
      <c r="E20" s="50" cm="1">
        <f t="array" ref="E20">SUMPRODUCT(('PT Storengy'!$B$8:$K$372)*('PT Storengy'!$A$8:$A$372=$A20)*('PT Storengy'!$B$5:$K$5=$A$6)*('PT Storengy'!$B$7:$K$7=$A$7))</f>
        <v>0.2</v>
      </c>
      <c r="F20" s="137">
        <f t="shared" ca="1" si="0"/>
        <v>1.2</v>
      </c>
      <c r="G20" s="72">
        <f t="shared" ca="1" si="3"/>
        <v>0.02</v>
      </c>
      <c r="H20" s="51"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89">
        <f t="shared" ca="1" si="4"/>
        <v>300</v>
      </c>
      <c r="J20" s="136" cm="1">
        <f t="array" aca="1" ref="J20" ca="1">IF(COUNTIFS('PTC GRTgaz'!$K$7:$K$15996,"",'PTC GRTgaz'!$A$7:$A$15996,J$16,'PTC GRTgaz'!$D$7:$D$15996,$A20,'PTC GRTgaz'!$C$7:$C$15996,"DEL")&gt;0,J$14,SUMIFS('PTC GRTgaz'!$K$7:$K$15996,'PTC GRTgaz'!$A$7:$A$15996,J$16,'PTC GRTgaz'!$D$7:$D$15996,$A20,'PTC GRTgaz'!$C$7:$C$15996,"DEL")*1.0026*$F$4/INDIRECT($A$4&amp;"!D9"))</f>
        <v>340</v>
      </c>
      <c r="K20" s="136" cm="1">
        <f t="array" aca="1" ref="K20" ca="1">IF(COUNTIFS('PTC GRTgaz'!$K$7:$K$15996,"",'PTC GRTgaz'!$A$7:$A$15996,K$16,'PTC GRTgaz'!$D$7:$D$15996,$A20,'PTC GRTgaz'!$C$7:$C$15996,"DEL")&gt;0,K$14,SUMIFS('PTC GRTgaz'!$K$7:$K$15996,'PTC GRTgaz'!$A$7:$A$15996,K$16,'PTC GRTgaz'!$D$7:$D$15996,$A20,'PTC GRTgaz'!$C$7:$C$15996,"DEL")*1.0026*$F$4/INDIRECT($A$4&amp;"!D9"))</f>
        <v>340</v>
      </c>
      <c r="L20" s="137">
        <f t="shared" ca="1" si="1"/>
        <v>1.1626812</v>
      </c>
      <c r="M20" s="72">
        <f t="shared" ca="1" si="5"/>
        <v>1.917E-2</v>
      </c>
      <c r="N20" s="51"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89">
        <f t="shared" ca="1" si="6"/>
        <v>300</v>
      </c>
      <c r="S20" s="137">
        <f t="shared" ca="1" si="2"/>
        <v>1.5</v>
      </c>
      <c r="T20" s="72">
        <f t="shared" ca="1" si="7"/>
        <v>2.5000000000000001E-2</v>
      </c>
      <c r="U20" s="51"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89">
        <f t="shared" ca="1" si="8"/>
        <v>374.99999999999994</v>
      </c>
    </row>
    <row r="21" spans="1:22" x14ac:dyDescent="0.35">
      <c r="A21" s="48">
        <f t="shared" si="9"/>
        <v>45387</v>
      </c>
      <c r="B21" s="88" cm="1">
        <f t="array" aca="1" ref="B21" ca="1">_xlfn.XLOOKUP(A21,INDIRECT($A$5&amp;"!$AJ$41:$AJ$406"),INDIRECT($A$5&amp;"!$AK$41:$AK$406"))*SUM($F$3:$I$3)</f>
        <v>0</v>
      </c>
      <c r="C21" s="88" cm="1">
        <f t="array" aca="1" ref="C21" ca="1">_xlfn.XLOOKUP(A21,INDIRECT($A$5&amp;"!$AJ$41:$AJ$406"),INDIRECT($A$5&amp;"!$AL$41:$AL$406"))*SUM($F$3:$I$3)</f>
        <v>45</v>
      </c>
      <c r="D21" s="88" cm="1">
        <f t="array" aca="1" ref="D21" ca="1">_xlfn.XLOOKUP(A21,INDIRECT($A$5&amp;"!$AJ$41:$AJ$406"),INDIRECT($A$5&amp;"!$AO$41:$AO$406"))*SUM($F$3:$I$3)</f>
        <v>38.25</v>
      </c>
      <c r="E21" s="50" cm="1">
        <f t="array" ref="E21">SUMPRODUCT(('PT Storengy'!$B$8:$K$372)*('PT Storengy'!$A$8:$A$372=$A21)*('PT Storengy'!$B$5:$K$5=$A$6)*('PT Storengy'!$B$7:$K$7=$A$7))</f>
        <v>0.2</v>
      </c>
      <c r="F21" s="137">
        <f t="shared" ca="1" si="0"/>
        <v>1.5</v>
      </c>
      <c r="G21" s="72">
        <f t="shared" ca="1" si="3"/>
        <v>2.6669999999999999E-2</v>
      </c>
      <c r="H21" s="51" cm="1">
        <f t="array" aca="1" ref="H21" ca="1">IF(ROUND(ROUND(G21,2)-G21,4)=0,_xlfn.XLOOKUP(G21,INDIRECT($A$4&amp;"!$G$41:$G$141"),INDIRECT($A$4&amp;"!$A$41:$A$141"),0,1,1),IF(G21&gt;=1,0,(ROUNDUP(G21,2)-G21)*100*_xlfn.XLOOKUP(G21,INDIRECT($A$4&amp;"!$G$41:$G$141"),INDIRECT($A$4&amp;"!$A$41:$A$141"),0,-1,-1)+(G21-ROUNDDOWN(G21,2))*100*_xlfn.XLOOKUP(G21,INDIRECT($A$4&amp;"!$G$41:$G$141"),INDIRECT($A$4&amp;"!$A$41:$A$141"),0,1,1)))</f>
        <v>0.99999999999999989</v>
      </c>
      <c r="I21" s="89">
        <f t="shared" ca="1" si="4"/>
        <v>299.99999999999994</v>
      </c>
      <c r="J21" s="136" cm="1">
        <f t="array" aca="1" ref="J21" ca="1">IF(COUNTIFS('PTC GRTgaz'!$K$7:$K$15996,"",'PTC GRTgaz'!$A$7:$A$15996,J$16,'PTC GRTgaz'!$D$7:$D$15996,$A21,'PTC GRTgaz'!$C$7:$C$15996,"DEL")&gt;0,J$14,SUMIFS('PTC GRTgaz'!$K$7:$K$15996,'PTC GRTgaz'!$A$7:$A$15996,J$16,'PTC GRTgaz'!$D$7:$D$15996,$A21,'PTC GRTgaz'!$C$7:$C$15996,"DEL")*1.0026*$F$4/INDIRECT($A$4&amp;"!D9"))</f>
        <v>340</v>
      </c>
      <c r="K21" s="136" cm="1">
        <f t="array" aca="1" ref="K21" ca="1">IF(COUNTIFS('PTC GRTgaz'!$K$7:$K$15996,"",'PTC GRTgaz'!$A$7:$A$15996,K$16,'PTC GRTgaz'!$D$7:$D$15996,$A21,'PTC GRTgaz'!$C$7:$C$15996,"DEL")&gt;0,K$14,SUMIFS('PTC GRTgaz'!$K$7:$K$15996,'PTC GRTgaz'!$A$7:$A$15996,K$16,'PTC GRTgaz'!$D$7:$D$15996,$A21,'PTC GRTgaz'!$C$7:$C$15996,"DEL")*1.0026*$F$4/INDIRECT($A$4&amp;"!D9"))</f>
        <v>340</v>
      </c>
      <c r="L21" s="137">
        <f t="shared" ca="1" si="1"/>
        <v>1.4626812</v>
      </c>
      <c r="M21" s="72">
        <f t="shared" ca="1" si="5"/>
        <v>2.5839999999999998E-2</v>
      </c>
      <c r="N21" s="51" cm="1">
        <f t="array" aca="1" ref="N21" ca="1">IF(ROUND(ROUND(M21,2)-M21,4)=0,_xlfn.XLOOKUP(M21,INDIRECT($A$4&amp;"!$G$41:$G$141"),INDIRECT($A$4&amp;"!$A$41:$A$141"),0,1,1),IF(M21&gt;=1,0,(ROUNDUP(M21,2)-M21)*100*_xlfn.XLOOKUP(M21,INDIRECT($A$4&amp;"!$G$41:$G$141"),INDIRECT($A$4&amp;"!$A$41:$A$141"),0,-1,-1)+(M21-ROUNDDOWN(M21,2))*100*_xlfn.XLOOKUP(M21,INDIRECT($A$4&amp;"!$G$41:$G$141"),INDIRECT($A$4&amp;"!$A$41:$A$141"),0,1,1)))</f>
        <v>0.99999999999999989</v>
      </c>
      <c r="O21" s="89">
        <f t="shared" ca="1" si="6"/>
        <v>299.99999999999994</v>
      </c>
      <c r="S21" s="137">
        <f t="shared" ca="1" si="2"/>
        <v>1.875</v>
      </c>
      <c r="T21" s="72">
        <f t="shared" ca="1" si="7"/>
        <v>3.3329999999999999E-2</v>
      </c>
      <c r="U21" s="51"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89">
        <f t="shared" ca="1" si="8"/>
        <v>375.00000000000006</v>
      </c>
    </row>
    <row r="22" spans="1:22" x14ac:dyDescent="0.35">
      <c r="A22" s="48">
        <f t="shared" si="9"/>
        <v>45388</v>
      </c>
      <c r="B22" s="88" cm="1">
        <f t="array" aca="1" ref="B22" ca="1">_xlfn.XLOOKUP(A22,INDIRECT($A$5&amp;"!$AJ$41:$AJ$406"),INDIRECT($A$5&amp;"!$AK$41:$AK$406"))*SUM($F$3:$I$3)</f>
        <v>0</v>
      </c>
      <c r="C22" s="88" cm="1">
        <f t="array" aca="1" ref="C22" ca="1">_xlfn.XLOOKUP(A22,INDIRECT($A$5&amp;"!$AJ$41:$AJ$406"),INDIRECT($A$5&amp;"!$AL$41:$AL$406"))*SUM($F$3:$I$3)</f>
        <v>45</v>
      </c>
      <c r="D22" s="88" cm="1">
        <f t="array" aca="1" ref="D22" ca="1">_xlfn.XLOOKUP(A22,INDIRECT($A$5&amp;"!$AJ$41:$AJ$406"),INDIRECT($A$5&amp;"!$AO$41:$AO$406"))*SUM($F$3:$I$3)</f>
        <v>38.25</v>
      </c>
      <c r="E22" s="50" cm="1">
        <f t="array" ref="E22">SUMPRODUCT(('PT Storengy'!$B$8:$K$372)*('PT Storengy'!$A$8:$A$372=$A22)*('PT Storengy'!$B$5:$K$5=$A$6)*('PT Storengy'!$B$7:$K$7=$A$7))</f>
        <v>0.2</v>
      </c>
      <c r="F22" s="137">
        <f t="shared" ca="1" si="0"/>
        <v>1.8</v>
      </c>
      <c r="G22" s="72">
        <f t="shared" ca="1" si="3"/>
        <v>3.3329999999999999E-2</v>
      </c>
      <c r="H22" s="51"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89">
        <f t="shared" ca="1" si="4"/>
        <v>300.00000000000006</v>
      </c>
      <c r="J22" s="136" cm="1">
        <f t="array" aca="1" ref="J22" ca="1">IF(COUNTIFS('PTC GRTgaz'!$K$7:$K$15996,"",'PTC GRTgaz'!$A$7:$A$15996,J$16,'PTC GRTgaz'!$D$7:$D$15996,$A22,'PTC GRTgaz'!$C$7:$C$15996,"DEL")&gt;0,J$14,SUMIFS('PTC GRTgaz'!$K$7:$K$15996,'PTC GRTgaz'!$A$7:$A$15996,J$16,'PTC GRTgaz'!$D$7:$D$15996,$A22,'PTC GRTgaz'!$C$7:$C$15996,"DEL")*1.0026*$F$4/INDIRECT($A$4&amp;"!D9"))</f>
        <v>340</v>
      </c>
      <c r="K22" s="136" cm="1">
        <f t="array" aca="1" ref="K22" ca="1">IF(COUNTIFS('PTC GRTgaz'!$K$7:$K$15996,"",'PTC GRTgaz'!$A$7:$A$15996,K$16,'PTC GRTgaz'!$D$7:$D$15996,$A22,'PTC GRTgaz'!$C$7:$C$15996,"DEL")&gt;0,K$14,SUMIFS('PTC GRTgaz'!$K$7:$K$15996,'PTC GRTgaz'!$A$7:$A$15996,K$16,'PTC GRTgaz'!$D$7:$D$15996,$A22,'PTC GRTgaz'!$C$7:$C$15996,"DEL")*1.0026*$F$4/INDIRECT($A$4&amp;"!D9"))</f>
        <v>340</v>
      </c>
      <c r="L22" s="137">
        <f t="shared" ca="1" si="1"/>
        <v>1.7626812000000001</v>
      </c>
      <c r="M22" s="72">
        <f t="shared" ca="1" si="5"/>
        <v>3.2500000000000001E-2</v>
      </c>
      <c r="N22" s="51"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89">
        <f t="shared" ca="1" si="6"/>
        <v>300.00000000000006</v>
      </c>
      <c r="S22" s="137">
        <f t="shared" ca="1" si="2"/>
        <v>2.25</v>
      </c>
      <c r="T22" s="72">
        <f t="shared" ca="1" si="7"/>
        <v>4.1669999999999999E-2</v>
      </c>
      <c r="U22" s="51"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89">
        <f t="shared" ca="1" si="8"/>
        <v>375.00000000000006</v>
      </c>
    </row>
    <row r="23" spans="1:22" x14ac:dyDescent="0.35">
      <c r="A23" s="48">
        <f t="shared" si="9"/>
        <v>45389</v>
      </c>
      <c r="B23" s="88" cm="1">
        <f t="array" aca="1" ref="B23" ca="1">_xlfn.XLOOKUP(A23,INDIRECT($A$5&amp;"!$AJ$41:$AJ$406"),INDIRECT($A$5&amp;"!$AK$41:$AK$406"))*SUM($F$3:$I$3)</f>
        <v>0</v>
      </c>
      <c r="C23" s="88" cm="1">
        <f t="array" aca="1" ref="C23" ca="1">_xlfn.XLOOKUP(A23,INDIRECT($A$5&amp;"!$AJ$41:$AJ$406"),INDIRECT($A$5&amp;"!$AL$41:$AL$406"))*SUM($F$3:$I$3)</f>
        <v>45</v>
      </c>
      <c r="D23" s="88" cm="1">
        <f t="array" aca="1" ref="D23" ca="1">_xlfn.XLOOKUP(A23,INDIRECT($A$5&amp;"!$AJ$41:$AJ$406"),INDIRECT($A$5&amp;"!$AO$41:$AO$406"))*SUM($F$3:$I$3)</f>
        <v>38.25</v>
      </c>
      <c r="E23" s="50" cm="1">
        <f t="array" ref="E23">SUMPRODUCT(('PT Storengy'!$B$8:$K$372)*('PT Storengy'!$A$8:$A$372=$A23)*('PT Storengy'!$B$5:$K$5=$A$6)*('PT Storengy'!$B$7:$K$7=$A$7))</f>
        <v>0.2</v>
      </c>
      <c r="F23" s="137">
        <f t="shared" ca="1" si="0"/>
        <v>2.1</v>
      </c>
      <c r="G23" s="72">
        <f t="shared" ca="1" si="3"/>
        <v>0.04</v>
      </c>
      <c r="H23" s="51" cm="1">
        <f t="array" aca="1" ref="H23" ca="1">IF(ROUND(ROUND(G23,2)-G23,4)=0,_xlfn.XLOOKUP(G23,INDIRECT($A$4&amp;"!$G$41:$G$141"),INDIRECT($A$4&amp;"!$A$41:$A$141"),0,1,1),IF(G23&gt;=1,0,(ROUNDUP(G23,2)-G23)*100*_xlfn.XLOOKUP(G23,INDIRECT($A$4&amp;"!$G$41:$G$141"),INDIRECT($A$4&amp;"!$A$41:$A$141"),0,-1,-1)+(G23-ROUNDDOWN(G23,2))*100*_xlfn.XLOOKUP(G23,INDIRECT($A$4&amp;"!$G$41:$G$141"),INDIRECT($A$4&amp;"!$A$41:$A$141"),0,1,1)))</f>
        <v>1</v>
      </c>
      <c r="I23" s="89">
        <f ca="1">IF(F22*1000+$F$4*(1-$E23)*H23&gt;$D23*1000,D23*1000-F22*1000,$F$4*(1-$E23)*H23)</f>
        <v>300</v>
      </c>
      <c r="J23" s="136" cm="1">
        <f t="array" aca="1" ref="J23" ca="1">IF(COUNTIFS('PTC GRTgaz'!$K$7:$K$15996,"",'PTC GRTgaz'!$A$7:$A$15996,J$16,'PTC GRTgaz'!$D$7:$D$15996,$A23,'PTC GRTgaz'!$C$7:$C$15996,"DEL")&gt;0,J$14,SUMIFS('PTC GRTgaz'!$K$7:$K$15996,'PTC GRTgaz'!$A$7:$A$15996,J$16,'PTC GRTgaz'!$D$7:$D$15996,$A23,'PTC GRTgaz'!$C$7:$C$15996,"DEL")*1.0026*$F$4/INDIRECT($A$4&amp;"!D9"))</f>
        <v>340</v>
      </c>
      <c r="K23" s="136" cm="1">
        <f t="array" aca="1" ref="K23" ca="1">IF(COUNTIFS('PTC GRTgaz'!$K$7:$K$15996,"",'PTC GRTgaz'!$A$7:$A$15996,K$16,'PTC GRTgaz'!$D$7:$D$15996,$A23,'PTC GRTgaz'!$C$7:$C$15996,"DEL")&gt;0,K$14,SUMIFS('PTC GRTgaz'!$K$7:$K$15996,'PTC GRTgaz'!$A$7:$A$15996,K$16,'PTC GRTgaz'!$D$7:$D$15996,$A23,'PTC GRTgaz'!$C$7:$C$15996,"DEL")*1.0026*$F$4/INDIRECT($A$4&amp;"!D9"))</f>
        <v>340</v>
      </c>
      <c r="L23" s="137">
        <f t="shared" ca="1" si="1"/>
        <v>2.0626812000000001</v>
      </c>
      <c r="M23" s="72">
        <f t="shared" ca="1" si="5"/>
        <v>3.9170000000000003E-2</v>
      </c>
      <c r="N23" s="51" cm="1">
        <f t="array" aca="1" ref="N23" ca="1">IF(ROUND(ROUND(M23,2)-M23,4)=0,_xlfn.XLOOKUP(M23,INDIRECT($A$4&amp;"!$G$41:$G$141"),INDIRECT($A$4&amp;"!$A$41:$A$141"),0,1,1),IF(M23&gt;=1,0,(ROUNDUP(M23,2)-M23)*100*_xlfn.XLOOKUP(M23,INDIRECT($A$4&amp;"!$G$41:$G$141"),INDIRECT($A$4&amp;"!$A$41:$A$141"),0,-1,-1)+(M23-ROUNDDOWN(M23,2))*100*_xlfn.XLOOKUP(M23,INDIRECT($A$4&amp;"!$G$41:$G$141"),INDIRECT($A$4&amp;"!$A$41:$A$141"),0,1,1)))</f>
        <v>1.0000000000000002</v>
      </c>
      <c r="O23" s="89">
        <f t="shared" ca="1" si="6"/>
        <v>300.00000000000006</v>
      </c>
      <c r="S23" s="137">
        <f t="shared" ca="1" si="2"/>
        <v>2.625</v>
      </c>
      <c r="T23" s="72">
        <f t="shared" ca="1" si="7"/>
        <v>0.05</v>
      </c>
      <c r="U23" s="51"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89">
        <f t="shared" ca="1" si="8"/>
        <v>375</v>
      </c>
    </row>
    <row r="24" spans="1:22" x14ac:dyDescent="0.35">
      <c r="A24" s="48">
        <f t="shared" si="9"/>
        <v>45390</v>
      </c>
      <c r="B24" s="88" cm="1">
        <f t="array" aca="1" ref="B24" ca="1">_xlfn.XLOOKUP(A24,INDIRECT($A$5&amp;"!$AJ$41:$AJ$406"),INDIRECT($A$5&amp;"!$AK$41:$AK$406"))*SUM($F$3:$I$3)</f>
        <v>0</v>
      </c>
      <c r="C24" s="88" cm="1">
        <f t="array" aca="1" ref="C24" ca="1">_xlfn.XLOOKUP(A24,INDIRECT($A$5&amp;"!$AJ$41:$AJ$406"),INDIRECT($A$5&amp;"!$AL$41:$AL$406"))*SUM($F$3:$I$3)</f>
        <v>45</v>
      </c>
      <c r="D24" s="88" cm="1">
        <f t="array" aca="1" ref="D24" ca="1">_xlfn.XLOOKUP(A24,INDIRECT($A$5&amp;"!$AJ$41:$AJ$406"),INDIRECT($A$5&amp;"!$AO$41:$AO$406"))*SUM($F$3:$I$3)</f>
        <v>38.25</v>
      </c>
      <c r="E24" s="50" cm="1">
        <f t="array" ref="E24">SUMPRODUCT(('PT Storengy'!$B$8:$K$372)*('PT Storengy'!$A$8:$A$372=$A24)*('PT Storengy'!$B$5:$K$5=$A$6)*('PT Storengy'!$B$7:$K$7=$A$7))</f>
        <v>0.2</v>
      </c>
      <c r="F24" s="137">
        <f t="shared" ca="1" si="0"/>
        <v>2.4000000000000004</v>
      </c>
      <c r="G24" s="72">
        <f t="shared" ca="1" si="3"/>
        <v>4.6670000000000003E-2</v>
      </c>
      <c r="H24" s="51"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89">
        <f t="shared" ca="1" si="4"/>
        <v>300.00000000000006</v>
      </c>
      <c r="J24" s="136" cm="1">
        <f t="array" aca="1" ref="J24" ca="1">IF(COUNTIFS('PTC GRTgaz'!$K$7:$K$15996,"",'PTC GRTgaz'!$A$7:$A$15996,J$16,'PTC GRTgaz'!$D$7:$D$15996,$A24,'PTC GRTgaz'!$C$7:$C$15996,"DEL")&gt;0,J$14,SUMIFS('PTC GRTgaz'!$K$7:$K$15996,'PTC GRTgaz'!$A$7:$A$15996,J$16,'PTC GRTgaz'!$D$7:$D$15996,$A24,'PTC GRTgaz'!$C$7:$C$15996,"DEL")*1.0026*$F$4/INDIRECT($A$4&amp;"!D9"))</f>
        <v>340</v>
      </c>
      <c r="K24" s="136" cm="1">
        <f t="array" aca="1" ref="K24" ca="1">IF(COUNTIFS('PTC GRTgaz'!$K$7:$K$15996,"",'PTC GRTgaz'!$A$7:$A$15996,K$16,'PTC GRTgaz'!$D$7:$D$15996,$A24,'PTC GRTgaz'!$C$7:$C$15996,"DEL")&gt;0,K$14,SUMIFS('PTC GRTgaz'!$K$7:$K$15996,'PTC GRTgaz'!$A$7:$A$15996,K$16,'PTC GRTgaz'!$D$7:$D$15996,$A24,'PTC GRTgaz'!$C$7:$C$15996,"DEL")*1.0026*$F$4/INDIRECT($A$4&amp;"!D9"))</f>
        <v>340</v>
      </c>
      <c r="L24" s="137">
        <f t="shared" ca="1" si="1"/>
        <v>2.3626811999999999</v>
      </c>
      <c r="M24" s="72">
        <f t="shared" ca="1" si="5"/>
        <v>4.5839999999999999E-2</v>
      </c>
      <c r="N24" s="51"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89">
        <f t="shared" ca="1" si="6"/>
        <v>300.00000000000006</v>
      </c>
      <c r="S24" s="137">
        <f t="shared" ca="1" si="2"/>
        <v>3</v>
      </c>
      <c r="T24" s="72">
        <f t="shared" ca="1" si="7"/>
        <v>5.833E-2</v>
      </c>
      <c r="U24" s="51"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89">
        <f t="shared" ca="1" si="8"/>
        <v>375.00000000000006</v>
      </c>
    </row>
    <row r="25" spans="1:22" x14ac:dyDescent="0.35">
      <c r="A25" s="48">
        <f t="shared" si="9"/>
        <v>45391</v>
      </c>
      <c r="B25" s="88" cm="1">
        <f t="array" aca="1" ref="B25" ca="1">_xlfn.XLOOKUP(A25,INDIRECT($A$5&amp;"!$AJ$41:$AJ$406"),INDIRECT($A$5&amp;"!$AK$41:$AK$406"))*SUM($F$3:$I$3)</f>
        <v>0</v>
      </c>
      <c r="C25" s="88" cm="1">
        <f t="array" aca="1" ref="C25" ca="1">_xlfn.XLOOKUP(A25,INDIRECT($A$5&amp;"!$AJ$41:$AJ$406"),INDIRECT($A$5&amp;"!$AL$41:$AL$406"))*SUM($F$3:$I$3)</f>
        <v>45</v>
      </c>
      <c r="D25" s="88" cm="1">
        <f t="array" aca="1" ref="D25" ca="1">_xlfn.XLOOKUP(A25,INDIRECT($A$5&amp;"!$AJ$41:$AJ$406"),INDIRECT($A$5&amp;"!$AO$41:$AO$406"))*SUM($F$3:$I$3)</f>
        <v>38.25</v>
      </c>
      <c r="E25" s="50" cm="1">
        <f t="array" ref="E25">SUMPRODUCT(('PT Storengy'!$B$8:$K$372)*('PT Storengy'!$A$8:$A$372=$A25)*('PT Storengy'!$B$5:$K$5=$A$6)*('PT Storengy'!$B$7:$K$7=$A$7))</f>
        <v>0.4</v>
      </c>
      <c r="F25" s="137">
        <f t="shared" ca="1" si="0"/>
        <v>2.6250000000000004</v>
      </c>
      <c r="G25" s="72">
        <f t="shared" ca="1" si="3"/>
        <v>5.3330000000000002E-2</v>
      </c>
      <c r="H25" s="51" cm="1">
        <f t="array" aca="1" ref="H25" ca="1">IF(ROUND(ROUND(G25,2)-G25,4)=0,_xlfn.XLOOKUP(G25,INDIRECT($A$4&amp;"!$G$41:$G$141"),INDIRECT($A$4&amp;"!$A$41:$A$141"),0,1,1),IF(G25&gt;=1,0,(ROUNDUP(G25,2)-G25)*100*_xlfn.XLOOKUP(G25,INDIRECT($A$4&amp;"!$G$41:$G$141"),INDIRECT($A$4&amp;"!$A$41:$A$141"),0,-1,-1)+(G25-ROUNDDOWN(G25,2))*100*_xlfn.XLOOKUP(G25,INDIRECT($A$4&amp;"!$G$41:$G$141"),INDIRECT($A$4&amp;"!$A$41:$A$141"),0,1,1)))</f>
        <v>1.0000000000000002</v>
      </c>
      <c r="I25" s="89">
        <f t="shared" ca="1" si="4"/>
        <v>225.00000000000006</v>
      </c>
      <c r="J25" s="136" cm="1">
        <f t="array" aca="1" ref="J25" ca="1">IF(COUNTIFS('PTC GRTgaz'!$K$7:$K$15996,"",'PTC GRTgaz'!$A$7:$A$15996,J$16,'PTC GRTgaz'!$D$7:$D$15996,$A25,'PTC GRTgaz'!$C$7:$C$15996,"DEL")&gt;0,J$14,SUMIFS('PTC GRTgaz'!$K$7:$K$15996,'PTC GRTgaz'!$A$7:$A$15996,J$16,'PTC GRTgaz'!$D$7:$D$15996,$A25,'PTC GRTgaz'!$C$7:$C$15996,"DEL")*1.0026*$F$4/INDIRECT($A$4&amp;"!D9"))</f>
        <v>340</v>
      </c>
      <c r="K25" s="136" cm="1">
        <f t="array" aca="1" ref="K25" ca="1">IF(COUNTIFS('PTC GRTgaz'!$K$7:$K$15996,"",'PTC GRTgaz'!$A$7:$A$15996,K$16,'PTC GRTgaz'!$D$7:$D$15996,$A25,'PTC GRTgaz'!$C$7:$C$15996,"DEL")&gt;0,K$14,SUMIFS('PTC GRTgaz'!$K$7:$K$15996,'PTC GRTgaz'!$A$7:$A$15996,K$16,'PTC GRTgaz'!$D$7:$D$15996,$A25,'PTC GRTgaz'!$C$7:$C$15996,"DEL")*1.0026*$F$4/INDIRECT($A$4&amp;"!D9"))</f>
        <v>340</v>
      </c>
      <c r="L25" s="137">
        <f t="shared" ca="1" si="1"/>
        <v>2.5876812</v>
      </c>
      <c r="M25" s="72">
        <f t="shared" ca="1" si="5"/>
        <v>5.2499999999999998E-2</v>
      </c>
      <c r="N25" s="51" cm="1">
        <f t="array" aca="1" ref="N25" ca="1">IF(ROUND(ROUND(M25,2)-M25,4)=0,_xlfn.XLOOKUP(M25,INDIRECT($A$4&amp;"!$G$41:$G$141"),INDIRECT($A$4&amp;"!$A$41:$A$141"),0,1,1),IF(M25&gt;=1,0,(ROUNDUP(M25,2)-M25)*100*_xlfn.XLOOKUP(M25,INDIRECT($A$4&amp;"!$G$41:$G$141"),INDIRECT($A$4&amp;"!$A$41:$A$141"),0,-1,-1)+(M25-ROUNDDOWN(M25,2))*100*_xlfn.XLOOKUP(M25,INDIRECT($A$4&amp;"!$G$41:$G$141"),INDIRECT($A$4&amp;"!$A$41:$A$141"),0,1,1)))</f>
        <v>1.0000000000000002</v>
      </c>
      <c r="O25" s="89">
        <f t="shared" ca="1" si="6"/>
        <v>225.00000000000006</v>
      </c>
      <c r="S25" s="137">
        <f t="shared" ca="1" si="2"/>
        <v>3.375</v>
      </c>
      <c r="T25" s="72">
        <f t="shared" ca="1" si="7"/>
        <v>6.6669999999999993E-2</v>
      </c>
      <c r="U25" s="51"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89">
        <f t="shared" ca="1" si="8"/>
        <v>374.99999999999983</v>
      </c>
    </row>
    <row r="26" spans="1:22" x14ac:dyDescent="0.35">
      <c r="A26" s="48">
        <f t="shared" si="9"/>
        <v>45392</v>
      </c>
      <c r="B26" s="88" cm="1">
        <f t="array" aca="1" ref="B26" ca="1">_xlfn.XLOOKUP(A26,INDIRECT($A$5&amp;"!$AJ$41:$AJ$406"),INDIRECT($A$5&amp;"!$AK$41:$AK$406"))*SUM($F$3:$I$3)</f>
        <v>0</v>
      </c>
      <c r="C26" s="88" cm="1">
        <f t="array" aca="1" ref="C26" ca="1">_xlfn.XLOOKUP(A26,INDIRECT($A$5&amp;"!$AJ$41:$AJ$406"),INDIRECT($A$5&amp;"!$AL$41:$AL$406"))*SUM($F$3:$I$3)</f>
        <v>45</v>
      </c>
      <c r="D26" s="88" cm="1">
        <f t="array" aca="1" ref="D26" ca="1">_xlfn.XLOOKUP(A26,INDIRECT($A$5&amp;"!$AJ$41:$AJ$406"),INDIRECT($A$5&amp;"!$AO$41:$AO$406"))*SUM($F$3:$I$3)</f>
        <v>38.25</v>
      </c>
      <c r="E26" s="50" cm="1">
        <f t="array" ref="E26">SUMPRODUCT(('PT Storengy'!$B$8:$K$372)*('PT Storengy'!$A$8:$A$372=$A26)*('PT Storengy'!$B$5:$K$5=$A$6)*('PT Storengy'!$B$7:$K$7=$A$7))</f>
        <v>0.2</v>
      </c>
      <c r="F26" s="137">
        <f t="shared" ca="1" si="0"/>
        <v>2.9250000000000007</v>
      </c>
      <c r="G26" s="72">
        <f t="shared" ca="1" si="3"/>
        <v>5.833E-2</v>
      </c>
      <c r="H26" s="51"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89">
        <f t="shared" ca="1" si="4"/>
        <v>300.00000000000006</v>
      </c>
      <c r="J26" s="136" cm="1">
        <f t="array" aca="1" ref="J26" ca="1">IF(COUNTIFS('PTC GRTgaz'!$K$7:$K$15996,"",'PTC GRTgaz'!$A$7:$A$15996,J$16,'PTC GRTgaz'!$D$7:$D$15996,$A26,'PTC GRTgaz'!$C$7:$C$15996,"DEL")&gt;0,J$14,SUMIFS('PTC GRTgaz'!$K$7:$K$15996,'PTC GRTgaz'!$A$7:$A$15996,J$16,'PTC GRTgaz'!$D$7:$D$15996,$A26,'PTC GRTgaz'!$C$7:$C$15996,"DEL")*1.0026*$F$4/INDIRECT($A$4&amp;"!D9"))</f>
        <v>340</v>
      </c>
      <c r="K26" s="136" cm="1">
        <f t="array" aca="1" ref="K26" ca="1">IF(COUNTIFS('PTC GRTgaz'!$K$7:$K$15996,"",'PTC GRTgaz'!$A$7:$A$15996,K$16,'PTC GRTgaz'!$D$7:$D$15996,$A26,'PTC GRTgaz'!$C$7:$C$15996,"DEL")&gt;0,K$14,SUMIFS('PTC GRTgaz'!$K$7:$K$15996,'PTC GRTgaz'!$A$7:$A$15996,K$16,'PTC GRTgaz'!$D$7:$D$15996,$A26,'PTC GRTgaz'!$C$7:$C$15996,"DEL")*1.0026*$F$4/INDIRECT($A$4&amp;"!D9"))</f>
        <v>340</v>
      </c>
      <c r="L26" s="137">
        <f t="shared" ca="1" si="1"/>
        <v>2.8876812000000003</v>
      </c>
      <c r="M26" s="72">
        <f t="shared" ca="1" si="5"/>
        <v>5.7500000000000002E-2</v>
      </c>
      <c r="N26" s="51"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89">
        <f t="shared" ca="1" si="6"/>
        <v>300.00000000000006</v>
      </c>
      <c r="S26" s="137">
        <f t="shared" ca="1" si="2"/>
        <v>3.75</v>
      </c>
      <c r="T26" s="72">
        <f t="shared" ca="1" si="7"/>
        <v>7.4999999999999997E-2</v>
      </c>
      <c r="U26" s="51"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89">
        <f t="shared" ca="1" si="8"/>
        <v>374.99999999999983</v>
      </c>
    </row>
    <row r="27" spans="1:22" x14ac:dyDescent="0.35">
      <c r="A27" s="48">
        <f t="shared" si="9"/>
        <v>45393</v>
      </c>
      <c r="B27" s="88" cm="1">
        <f t="array" aca="1" ref="B27" ca="1">_xlfn.XLOOKUP(A27,INDIRECT($A$5&amp;"!$AJ$41:$AJ$406"),INDIRECT($A$5&amp;"!$AK$41:$AK$406"))*SUM($F$3:$I$3)</f>
        <v>0</v>
      </c>
      <c r="C27" s="88" cm="1">
        <f t="array" aca="1" ref="C27" ca="1">_xlfn.XLOOKUP(A27,INDIRECT($A$5&amp;"!$AJ$41:$AJ$406"),INDIRECT($A$5&amp;"!$AL$41:$AL$406"))*SUM($F$3:$I$3)</f>
        <v>45</v>
      </c>
      <c r="D27" s="88" cm="1">
        <f t="array" aca="1" ref="D27" ca="1">_xlfn.XLOOKUP(A27,INDIRECT($A$5&amp;"!$AJ$41:$AJ$406"),INDIRECT($A$5&amp;"!$AO$41:$AO$406"))*SUM($F$3:$I$3)</f>
        <v>38.25</v>
      </c>
      <c r="E27" s="50" cm="1">
        <f t="array" ref="E27">SUMPRODUCT(('PT Storengy'!$B$8:$K$372)*('PT Storengy'!$A$8:$A$372=$A27)*('PT Storengy'!$B$5:$K$5=$A$6)*('PT Storengy'!$B$7:$K$7=$A$7))</f>
        <v>0.2</v>
      </c>
      <c r="F27" s="137">
        <f t="shared" ca="1" si="0"/>
        <v>3.2250000000000005</v>
      </c>
      <c r="G27" s="72">
        <f t="shared" ca="1" si="3"/>
        <v>6.5000000000000002E-2</v>
      </c>
      <c r="H27" s="51"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89">
        <f t="shared" ca="1" si="4"/>
        <v>299.99999999999989</v>
      </c>
      <c r="J27" s="136" cm="1">
        <f t="array" aca="1" ref="J27" ca="1">IF(COUNTIFS('PTC GRTgaz'!$K$7:$K$15996,"",'PTC GRTgaz'!$A$7:$A$15996,J$16,'PTC GRTgaz'!$D$7:$D$15996,$A27,'PTC GRTgaz'!$C$7:$C$15996,"DEL")&gt;0,J$14,SUMIFS('PTC GRTgaz'!$K$7:$K$15996,'PTC GRTgaz'!$A$7:$A$15996,J$16,'PTC GRTgaz'!$D$7:$D$15996,$A27,'PTC GRTgaz'!$C$7:$C$15996,"DEL")*1.0026*$F$4/INDIRECT($A$4&amp;"!D9"))</f>
        <v>340</v>
      </c>
      <c r="K27" s="136" cm="1">
        <f t="array" aca="1" ref="K27" ca="1">IF(COUNTIFS('PTC GRTgaz'!$K$7:$K$15996,"",'PTC GRTgaz'!$A$7:$A$15996,K$16,'PTC GRTgaz'!$D$7:$D$15996,$A27,'PTC GRTgaz'!$C$7:$C$15996,"DEL")&gt;0,K$14,SUMIFS('PTC GRTgaz'!$K$7:$K$15996,'PTC GRTgaz'!$A$7:$A$15996,K$16,'PTC GRTgaz'!$D$7:$D$15996,$A27,'PTC GRTgaz'!$C$7:$C$15996,"DEL")*1.0026*$F$4/INDIRECT($A$4&amp;"!D9"))</f>
        <v>340</v>
      </c>
      <c r="L27" s="137">
        <f t="shared" ca="1" si="1"/>
        <v>3.1876812000000001</v>
      </c>
      <c r="M27" s="72">
        <f t="shared" ca="1" si="5"/>
        <v>6.4170000000000005E-2</v>
      </c>
      <c r="N27" s="51"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89">
        <f t="shared" ca="1" si="6"/>
        <v>299.99999999999989</v>
      </c>
      <c r="S27" s="137">
        <f t="shared" ca="1" si="2"/>
        <v>4.125</v>
      </c>
      <c r="T27" s="72">
        <f t="shared" ca="1" si="7"/>
        <v>8.3330000000000001E-2</v>
      </c>
      <c r="U27" s="51"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89">
        <f t="shared" ca="1" si="8"/>
        <v>374.99999999999983</v>
      </c>
    </row>
    <row r="28" spans="1:22" x14ac:dyDescent="0.35">
      <c r="A28" s="48">
        <f t="shared" si="9"/>
        <v>45394</v>
      </c>
      <c r="B28" s="88" cm="1">
        <f t="array" aca="1" ref="B28" ca="1">_xlfn.XLOOKUP(A28,INDIRECT($A$5&amp;"!$AJ$41:$AJ$406"),INDIRECT($A$5&amp;"!$AK$41:$AK$406"))*SUM($F$3:$I$3)</f>
        <v>0</v>
      </c>
      <c r="C28" s="88" cm="1">
        <f t="array" aca="1" ref="C28" ca="1">_xlfn.XLOOKUP(A28,INDIRECT($A$5&amp;"!$AJ$41:$AJ$406"),INDIRECT($A$5&amp;"!$AL$41:$AL$406"))*SUM($F$3:$I$3)</f>
        <v>45</v>
      </c>
      <c r="D28" s="88" cm="1">
        <f t="array" aca="1" ref="D28" ca="1">_xlfn.XLOOKUP(A28,INDIRECT($A$5&amp;"!$AJ$41:$AJ$406"),INDIRECT($A$5&amp;"!$AO$41:$AO$406"))*SUM($F$3:$I$3)</f>
        <v>38.25</v>
      </c>
      <c r="E28" s="50" cm="1">
        <f t="array" ref="E28">SUMPRODUCT(('PT Storengy'!$B$8:$K$372)*('PT Storengy'!$A$8:$A$372=$A28)*('PT Storengy'!$B$5:$K$5=$A$6)*('PT Storengy'!$B$7:$K$7=$A$7))</f>
        <v>0.2</v>
      </c>
      <c r="F28" s="137">
        <f t="shared" ca="1" si="0"/>
        <v>3.5250000000000004</v>
      </c>
      <c r="G28" s="72">
        <f t="shared" ca="1" si="3"/>
        <v>7.1669999999999998E-2</v>
      </c>
      <c r="H28" s="51"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89">
        <f t="shared" ca="1" si="4"/>
        <v>299.99999999999989</v>
      </c>
      <c r="J28" s="136" cm="1">
        <f t="array" aca="1" ref="J28" ca="1">IF(COUNTIFS('PTC GRTgaz'!$K$7:$K$15996,"",'PTC GRTgaz'!$A$7:$A$15996,J$16,'PTC GRTgaz'!$D$7:$D$15996,$A28,'PTC GRTgaz'!$C$7:$C$15996,"DEL")&gt;0,J$14,SUMIFS('PTC GRTgaz'!$K$7:$K$15996,'PTC GRTgaz'!$A$7:$A$15996,J$16,'PTC GRTgaz'!$D$7:$D$15996,$A28,'PTC GRTgaz'!$C$7:$C$15996,"DEL")*1.0026*$F$4/INDIRECT($A$4&amp;"!D9"))</f>
        <v>340</v>
      </c>
      <c r="K28" s="136" cm="1">
        <f t="array" aca="1" ref="K28" ca="1">IF(COUNTIFS('PTC GRTgaz'!$K$7:$K$15996,"",'PTC GRTgaz'!$A$7:$A$15996,K$16,'PTC GRTgaz'!$D$7:$D$15996,$A28,'PTC GRTgaz'!$C$7:$C$15996,"DEL")&gt;0,K$14,SUMIFS('PTC GRTgaz'!$K$7:$K$15996,'PTC GRTgaz'!$A$7:$A$15996,K$16,'PTC GRTgaz'!$D$7:$D$15996,$A28,'PTC GRTgaz'!$C$7:$C$15996,"DEL")*1.0026*$F$4/INDIRECT($A$4&amp;"!D9"))</f>
        <v>340</v>
      </c>
      <c r="L28" s="137">
        <f t="shared" ca="1" si="1"/>
        <v>3.4876811999999999</v>
      </c>
      <c r="M28" s="72">
        <f t="shared" ca="1" si="5"/>
        <v>7.084E-2</v>
      </c>
      <c r="N28" s="51"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89">
        <f t="shared" ca="1" si="6"/>
        <v>299.99999999999989</v>
      </c>
      <c r="S28" s="137">
        <f t="shared" ca="1" si="2"/>
        <v>4.5</v>
      </c>
      <c r="T28" s="72">
        <f t="shared" ca="1" si="7"/>
        <v>9.1670000000000001E-2</v>
      </c>
      <c r="U28" s="51"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89">
        <f t="shared" ca="1" si="8"/>
        <v>374.99999999999983</v>
      </c>
    </row>
    <row r="29" spans="1:22" x14ac:dyDescent="0.35">
      <c r="A29" s="48">
        <f t="shared" si="9"/>
        <v>45395</v>
      </c>
      <c r="B29" s="88" cm="1">
        <f t="array" aca="1" ref="B29" ca="1">_xlfn.XLOOKUP(A29,INDIRECT($A$5&amp;"!$AJ$41:$AJ$406"),INDIRECT($A$5&amp;"!$AK$41:$AK$406"))*SUM($F$3:$I$3)</f>
        <v>0</v>
      </c>
      <c r="C29" s="88" cm="1">
        <f t="array" aca="1" ref="C29" ca="1">_xlfn.XLOOKUP(A29,INDIRECT($A$5&amp;"!$AJ$41:$AJ$406"),INDIRECT($A$5&amp;"!$AL$41:$AL$406"))*SUM($F$3:$I$3)</f>
        <v>45</v>
      </c>
      <c r="D29" s="88" cm="1">
        <f t="array" aca="1" ref="D29" ca="1">_xlfn.XLOOKUP(A29,INDIRECT($A$5&amp;"!$AJ$41:$AJ$406"),INDIRECT($A$5&amp;"!$AO$41:$AO$406"))*SUM($F$3:$I$3)</f>
        <v>38.25</v>
      </c>
      <c r="E29" s="50" cm="1">
        <f t="array" ref="E29">SUMPRODUCT(('PT Storengy'!$B$8:$K$372)*('PT Storengy'!$A$8:$A$372=$A29)*('PT Storengy'!$B$5:$K$5=$A$6)*('PT Storengy'!$B$7:$K$7=$A$7))</f>
        <v>0.2</v>
      </c>
      <c r="F29" s="137">
        <f t="shared" ca="1" si="0"/>
        <v>3.8250000000000002</v>
      </c>
      <c r="G29" s="72">
        <f t="shared" ca="1" si="3"/>
        <v>7.8329999999999997E-2</v>
      </c>
      <c r="H29" s="51" cm="1">
        <f t="array" aca="1" ref="H29" ca="1">IF(ROUND(ROUND(G29,2)-G29,4)=0,_xlfn.XLOOKUP(G29,INDIRECT($A$4&amp;"!$G$41:$G$141"),INDIRECT($A$4&amp;"!$A$41:$A$141"),0,1,1),IF(G29&gt;=1,0,(ROUNDUP(G29,2)-G29)*100*_xlfn.XLOOKUP(G29,INDIRECT($A$4&amp;"!$G$41:$G$141"),INDIRECT($A$4&amp;"!$A$41:$A$141"),0,-1,-1)+(G29-ROUNDDOWN(G29,2))*100*_xlfn.XLOOKUP(G29,INDIRECT($A$4&amp;"!$G$41:$G$141"),INDIRECT($A$4&amp;"!$A$41:$A$141"),0,1,1)))</f>
        <v>0.99999999999999956</v>
      </c>
      <c r="I29" s="89">
        <f t="shared" ca="1" si="4"/>
        <v>299.99999999999989</v>
      </c>
      <c r="J29" s="136" cm="1">
        <f t="array" aca="1" ref="J29" ca="1">IF(COUNTIFS('PTC GRTgaz'!$K$7:$K$15996,"",'PTC GRTgaz'!$A$7:$A$15996,J$16,'PTC GRTgaz'!$D$7:$D$15996,$A29,'PTC GRTgaz'!$C$7:$C$15996,"DEL")&gt;0,J$14,SUMIFS('PTC GRTgaz'!$K$7:$K$15996,'PTC GRTgaz'!$A$7:$A$15996,J$16,'PTC GRTgaz'!$D$7:$D$15996,$A29,'PTC GRTgaz'!$C$7:$C$15996,"DEL")*1.0026*$F$4/INDIRECT($A$4&amp;"!D9"))</f>
        <v>340</v>
      </c>
      <c r="K29" s="136" cm="1">
        <f t="array" aca="1" ref="K29" ca="1">IF(COUNTIFS('PTC GRTgaz'!$K$7:$K$15996,"",'PTC GRTgaz'!$A$7:$A$15996,K$16,'PTC GRTgaz'!$D$7:$D$15996,$A29,'PTC GRTgaz'!$C$7:$C$15996,"DEL")&gt;0,K$14,SUMIFS('PTC GRTgaz'!$K$7:$K$15996,'PTC GRTgaz'!$A$7:$A$15996,K$16,'PTC GRTgaz'!$D$7:$D$15996,$A29,'PTC GRTgaz'!$C$7:$C$15996,"DEL")*1.0026*$F$4/INDIRECT($A$4&amp;"!D9"))</f>
        <v>340</v>
      </c>
      <c r="L29" s="137">
        <f t="shared" ca="1" si="1"/>
        <v>3.7876811999999997</v>
      </c>
      <c r="M29" s="72">
        <f t="shared" ca="1" si="5"/>
        <v>7.7499999999999999E-2</v>
      </c>
      <c r="N29" s="51" cm="1">
        <f t="array" aca="1" ref="N29" ca="1">IF(ROUND(ROUND(M29,2)-M29,4)=0,_xlfn.XLOOKUP(M29,INDIRECT($A$4&amp;"!$G$41:$G$141"),INDIRECT($A$4&amp;"!$A$41:$A$141"),0,1,1),IF(M29&gt;=1,0,(ROUNDUP(M29,2)-M29)*100*_xlfn.XLOOKUP(M29,INDIRECT($A$4&amp;"!$G$41:$G$141"),INDIRECT($A$4&amp;"!$A$41:$A$141"),0,-1,-1)+(M29-ROUNDDOWN(M29,2))*100*_xlfn.XLOOKUP(M29,INDIRECT($A$4&amp;"!$G$41:$G$141"),INDIRECT($A$4&amp;"!$A$41:$A$141"),0,1,1)))</f>
        <v>0.99999999999999956</v>
      </c>
      <c r="O29" s="89">
        <f t="shared" ca="1" si="6"/>
        <v>299.99999999999989</v>
      </c>
      <c r="S29" s="137">
        <f t="shared" ca="1" si="2"/>
        <v>4.875</v>
      </c>
      <c r="T29" s="72">
        <f t="shared" ca="1" si="7"/>
        <v>0.1</v>
      </c>
      <c r="U29" s="51"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89">
        <f t="shared" ca="1" si="8"/>
        <v>375</v>
      </c>
    </row>
    <row r="30" spans="1:22" x14ac:dyDescent="0.35">
      <c r="A30" s="48">
        <f t="shared" si="9"/>
        <v>45396</v>
      </c>
      <c r="B30" s="88" cm="1">
        <f t="array" aca="1" ref="B30" ca="1">_xlfn.XLOOKUP(A30,INDIRECT($A$5&amp;"!$AJ$41:$AJ$406"),INDIRECT($A$5&amp;"!$AK$41:$AK$406"))*SUM($F$3:$I$3)</f>
        <v>0</v>
      </c>
      <c r="C30" s="88" cm="1">
        <f t="array" aca="1" ref="C30" ca="1">_xlfn.XLOOKUP(A30,INDIRECT($A$5&amp;"!$AJ$41:$AJ$406"),INDIRECT($A$5&amp;"!$AL$41:$AL$406"))*SUM($F$3:$I$3)</f>
        <v>45</v>
      </c>
      <c r="D30" s="88" cm="1">
        <f t="array" aca="1" ref="D30" ca="1">_xlfn.XLOOKUP(A30,INDIRECT($A$5&amp;"!$AJ$41:$AJ$406"),INDIRECT($A$5&amp;"!$AO$41:$AO$406"))*SUM($F$3:$I$3)</f>
        <v>38.25</v>
      </c>
      <c r="E30" s="50" cm="1">
        <f t="array" ref="E30">SUMPRODUCT(('PT Storengy'!$B$8:$K$372)*('PT Storengy'!$A$8:$A$372=$A30)*('PT Storengy'!$B$5:$K$5=$A$6)*('PT Storengy'!$B$7:$K$7=$A$7))</f>
        <v>0.2</v>
      </c>
      <c r="F30" s="137">
        <f t="shared" ca="1" si="0"/>
        <v>4.125</v>
      </c>
      <c r="G30" s="72">
        <f t="shared" ca="1" si="3"/>
        <v>8.5000000000000006E-2</v>
      </c>
      <c r="H30" s="51"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0.99999999999999956</v>
      </c>
      <c r="I30" s="89">
        <f t="shared" ca="1" si="4"/>
        <v>299.99999999999989</v>
      </c>
      <c r="J30" s="136" cm="1">
        <f t="array" aca="1" ref="J30" ca="1">IF(COUNTIFS('PTC GRTgaz'!$K$7:$K$15996,"",'PTC GRTgaz'!$A$7:$A$15996,J$16,'PTC GRTgaz'!$D$7:$D$15996,$A30,'PTC GRTgaz'!$C$7:$C$15996,"DEL")&gt;0,J$14,SUMIFS('PTC GRTgaz'!$K$7:$K$15996,'PTC GRTgaz'!$A$7:$A$15996,J$16,'PTC GRTgaz'!$D$7:$D$15996,$A30,'PTC GRTgaz'!$C$7:$C$15996,"DEL")*1.0026*$F$4/INDIRECT($A$4&amp;"!D9"))</f>
        <v>340</v>
      </c>
      <c r="K30" s="136" cm="1">
        <f t="array" aca="1" ref="K30" ca="1">IF(COUNTIFS('PTC GRTgaz'!$K$7:$K$15996,"",'PTC GRTgaz'!$A$7:$A$15996,K$16,'PTC GRTgaz'!$D$7:$D$15996,$A30,'PTC GRTgaz'!$C$7:$C$15996,"DEL")&gt;0,K$14,SUMIFS('PTC GRTgaz'!$K$7:$K$15996,'PTC GRTgaz'!$A$7:$A$15996,K$16,'PTC GRTgaz'!$D$7:$D$15996,$A30,'PTC GRTgaz'!$C$7:$C$15996,"DEL")*1.0026*$F$4/INDIRECT($A$4&amp;"!D9"))</f>
        <v>340</v>
      </c>
      <c r="L30" s="137">
        <f t="shared" ca="1" si="1"/>
        <v>4.0876811999999996</v>
      </c>
      <c r="M30" s="72">
        <f t="shared" ca="1" si="5"/>
        <v>8.4169999999999995E-2</v>
      </c>
      <c r="N30" s="51"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0.99999999999999956</v>
      </c>
      <c r="O30" s="89">
        <f t="shared" ca="1" si="6"/>
        <v>299.99999999999989</v>
      </c>
      <c r="S30" s="137">
        <f t="shared" ca="1" si="2"/>
        <v>5.25</v>
      </c>
      <c r="T30" s="72">
        <f t="shared" ca="1" si="7"/>
        <v>0.10833</v>
      </c>
      <c r="U30" s="51"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89">
        <f t="shared" ca="1" si="8"/>
        <v>374.99999999999983</v>
      </c>
    </row>
    <row r="31" spans="1:22" x14ac:dyDescent="0.35">
      <c r="A31" s="48">
        <f t="shared" si="9"/>
        <v>45397</v>
      </c>
      <c r="B31" s="88" cm="1">
        <f t="array" aca="1" ref="B31" ca="1">_xlfn.XLOOKUP(A31,INDIRECT($A$5&amp;"!$AJ$41:$AJ$406"),INDIRECT($A$5&amp;"!$AK$41:$AK$406"))*SUM($F$3:$I$3)</f>
        <v>0</v>
      </c>
      <c r="C31" s="88" cm="1">
        <f t="array" aca="1" ref="C31" ca="1">_xlfn.XLOOKUP(A31,INDIRECT($A$5&amp;"!$AJ$41:$AJ$406"),INDIRECT($A$5&amp;"!$AL$41:$AL$406"))*SUM($F$3:$I$3)</f>
        <v>45</v>
      </c>
      <c r="D31" s="88" cm="1">
        <f t="array" aca="1" ref="D31" ca="1">_xlfn.XLOOKUP(A31,INDIRECT($A$5&amp;"!$AJ$41:$AJ$406"),INDIRECT($A$5&amp;"!$AO$41:$AO$406"))*SUM($F$3:$I$3)</f>
        <v>38.25</v>
      </c>
      <c r="E31" s="50" cm="1">
        <f t="array" ref="E31">SUMPRODUCT(('PT Storengy'!$B$8:$K$372)*('PT Storengy'!$A$8:$A$372=$A31)*('PT Storengy'!$B$5:$K$5=$A$6)*('PT Storengy'!$B$7:$K$7=$A$7))</f>
        <v>0.30000000000000004</v>
      </c>
      <c r="F31" s="137">
        <f t="shared" ca="1" si="0"/>
        <v>4.3875000000000002</v>
      </c>
      <c r="G31" s="72">
        <f t="shared" ca="1" si="3"/>
        <v>9.1670000000000001E-2</v>
      </c>
      <c r="H31" s="51"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89">
        <f t="shared" ca="1" si="4"/>
        <v>262.49999999999989</v>
      </c>
      <c r="J31" s="136" cm="1">
        <f t="array" aca="1" ref="J31" ca="1">IF(COUNTIFS('PTC GRTgaz'!$K$7:$K$15996,"",'PTC GRTgaz'!$A$7:$A$15996,J$16,'PTC GRTgaz'!$D$7:$D$15996,$A31,'PTC GRTgaz'!$C$7:$C$15996,"DEL")&gt;0,J$14,SUMIFS('PTC GRTgaz'!$K$7:$K$15996,'PTC GRTgaz'!$A$7:$A$15996,J$16,'PTC GRTgaz'!$D$7:$D$15996,$A31,'PTC GRTgaz'!$C$7:$C$15996,"DEL")*1.0026*$F$4/INDIRECT($A$4&amp;"!D9"))</f>
        <v>340</v>
      </c>
      <c r="K31" s="136" cm="1">
        <f t="array" aca="1" ref="K31" ca="1">IF(COUNTIFS('PTC GRTgaz'!$K$7:$K$15996,"",'PTC GRTgaz'!$A$7:$A$15996,K$16,'PTC GRTgaz'!$D$7:$D$15996,$A31,'PTC GRTgaz'!$C$7:$C$15996,"DEL")&gt;0,K$14,SUMIFS('PTC GRTgaz'!$K$7:$K$15996,'PTC GRTgaz'!$A$7:$A$15996,K$16,'PTC GRTgaz'!$D$7:$D$15996,$A31,'PTC GRTgaz'!$C$7:$C$15996,"DEL")*1.0026*$F$4/INDIRECT($A$4&amp;"!D9"))</f>
        <v>340</v>
      </c>
      <c r="L31" s="137">
        <f t="shared" ca="1" si="1"/>
        <v>4.3501811999999997</v>
      </c>
      <c r="M31" s="72">
        <f t="shared" ca="1" si="5"/>
        <v>9.0840000000000004E-2</v>
      </c>
      <c r="N31" s="51"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89">
        <f t="shared" ca="1" si="6"/>
        <v>262.49999999999989</v>
      </c>
      <c r="S31" s="137">
        <f t="shared" ca="1" si="2"/>
        <v>5.625</v>
      </c>
      <c r="T31" s="72">
        <f t="shared" ca="1" si="7"/>
        <v>0.11667</v>
      </c>
      <c r="U31" s="51"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89">
        <f t="shared" ca="1" si="8"/>
        <v>374.99999999999983</v>
      </c>
    </row>
    <row r="32" spans="1:22" x14ac:dyDescent="0.35">
      <c r="A32" s="48">
        <f t="shared" si="9"/>
        <v>45398</v>
      </c>
      <c r="B32" s="88" cm="1">
        <f t="array" aca="1" ref="B32" ca="1">_xlfn.XLOOKUP(A32,INDIRECT($A$5&amp;"!$AJ$41:$AJ$406"),INDIRECT($A$5&amp;"!$AK$41:$AK$406"))*SUM($F$3:$I$3)</f>
        <v>0</v>
      </c>
      <c r="C32" s="88" cm="1">
        <f t="array" aca="1" ref="C32" ca="1">_xlfn.XLOOKUP(A32,INDIRECT($A$5&amp;"!$AJ$41:$AJ$406"),INDIRECT($A$5&amp;"!$AL$41:$AL$406"))*SUM($F$3:$I$3)</f>
        <v>45</v>
      </c>
      <c r="D32" s="88" cm="1">
        <f t="array" aca="1" ref="D32" ca="1">_xlfn.XLOOKUP(A32,INDIRECT($A$5&amp;"!$AJ$41:$AJ$406"),INDIRECT($A$5&amp;"!$AO$41:$AO$406"))*SUM($F$3:$I$3)</f>
        <v>38.25</v>
      </c>
      <c r="E32" s="50" cm="1">
        <f t="array" ref="E32">SUMPRODUCT(('PT Storengy'!$B$8:$K$372)*('PT Storengy'!$A$8:$A$372=$A32)*('PT Storengy'!$B$5:$K$5=$A$6)*('PT Storengy'!$B$7:$K$7=$A$7))</f>
        <v>0.30000000000000004</v>
      </c>
      <c r="F32" s="137">
        <f t="shared" ca="1" si="0"/>
        <v>4.6500000000000004</v>
      </c>
      <c r="G32" s="72">
        <f t="shared" ca="1" si="3"/>
        <v>9.7500000000000003E-2</v>
      </c>
      <c r="H32" s="51"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0.99999999999999956</v>
      </c>
      <c r="I32" s="89">
        <f t="shared" ca="1" si="4"/>
        <v>262.49999999999989</v>
      </c>
      <c r="J32" s="136" cm="1">
        <f t="array" aca="1" ref="J32" ca="1">IF(COUNTIFS('PTC GRTgaz'!$K$7:$K$15996,"",'PTC GRTgaz'!$A$7:$A$15996,J$16,'PTC GRTgaz'!$D$7:$D$15996,$A32,'PTC GRTgaz'!$C$7:$C$15996,"DEL")&gt;0,J$14,SUMIFS('PTC GRTgaz'!$K$7:$K$15996,'PTC GRTgaz'!$A$7:$A$15996,J$16,'PTC GRTgaz'!$D$7:$D$15996,$A32,'PTC GRTgaz'!$C$7:$C$15996,"DEL")*1.0026*$F$4/INDIRECT($A$4&amp;"!D9"))</f>
        <v>340</v>
      </c>
      <c r="K32" s="136" cm="1">
        <f t="array" aca="1" ref="K32" ca="1">IF(COUNTIFS('PTC GRTgaz'!$K$7:$K$15996,"",'PTC GRTgaz'!$A$7:$A$15996,K$16,'PTC GRTgaz'!$D$7:$D$15996,$A32,'PTC GRTgaz'!$C$7:$C$15996,"DEL")&gt;0,K$14,SUMIFS('PTC GRTgaz'!$K$7:$K$15996,'PTC GRTgaz'!$A$7:$A$15996,K$16,'PTC GRTgaz'!$D$7:$D$15996,$A32,'PTC GRTgaz'!$C$7:$C$15996,"DEL")*1.0026*$F$4/INDIRECT($A$4&amp;"!D9"))</f>
        <v>340</v>
      </c>
      <c r="L32" s="137">
        <f t="shared" ca="1" si="1"/>
        <v>4.6126811999999999</v>
      </c>
      <c r="M32" s="72">
        <f t="shared" ca="1" si="5"/>
        <v>9.6670000000000006E-2</v>
      </c>
      <c r="N32" s="51"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0.99999999999999956</v>
      </c>
      <c r="O32" s="89">
        <f t="shared" ca="1" si="6"/>
        <v>262.49999999999989</v>
      </c>
      <c r="S32" s="137">
        <f t="shared" ca="1" si="2"/>
        <v>6</v>
      </c>
      <c r="T32" s="72">
        <f t="shared" ca="1" si="7"/>
        <v>0.125</v>
      </c>
      <c r="U32" s="51"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89">
        <f t="shared" ca="1" si="8"/>
        <v>375.00000000000034</v>
      </c>
    </row>
    <row r="33" spans="1:22" x14ac:dyDescent="0.35">
      <c r="A33" s="48">
        <f t="shared" si="9"/>
        <v>45399</v>
      </c>
      <c r="B33" s="88" cm="1">
        <f t="array" aca="1" ref="B33" ca="1">_xlfn.XLOOKUP(A33,INDIRECT($A$5&amp;"!$AJ$41:$AJ$406"),INDIRECT($A$5&amp;"!$AK$41:$AK$406"))*SUM($F$3:$I$3)</f>
        <v>0</v>
      </c>
      <c r="C33" s="88" cm="1">
        <f t="array" aca="1" ref="C33" ca="1">_xlfn.XLOOKUP(A33,INDIRECT($A$5&amp;"!$AJ$41:$AJ$406"),INDIRECT($A$5&amp;"!$AL$41:$AL$406"))*SUM($F$3:$I$3)</f>
        <v>45</v>
      </c>
      <c r="D33" s="88" cm="1">
        <f t="array" aca="1" ref="D33" ca="1">_xlfn.XLOOKUP(A33,INDIRECT($A$5&amp;"!$AJ$41:$AJ$406"),INDIRECT($A$5&amp;"!$AO$41:$AO$406"))*SUM($F$3:$I$3)</f>
        <v>38.25</v>
      </c>
      <c r="E33" s="50" cm="1">
        <f t="array" ref="E33">SUMPRODUCT(('PT Storengy'!$B$8:$K$372)*('PT Storengy'!$A$8:$A$372=$A33)*('PT Storengy'!$B$5:$K$5=$A$6)*('PT Storengy'!$B$7:$K$7=$A$7))</f>
        <v>0.30000000000000004</v>
      </c>
      <c r="F33" s="137">
        <f t="shared" ca="1" si="0"/>
        <v>4.9125000000000005</v>
      </c>
      <c r="G33" s="72">
        <f t="shared" ca="1" si="3"/>
        <v>0.10333000000000001</v>
      </c>
      <c r="H33" s="51" cm="1">
        <f t="array" aca="1" ref="H33" ca="1">IF(ROUND(ROUND(G33,2)-G33,4)=0,_xlfn.XLOOKUP(G33,INDIRECT($A$4&amp;"!$G$41:$G$141"),INDIRECT($A$4&amp;"!$A$41:$A$141"),0,1,1),IF(G33&gt;=1,0,(ROUNDUP(G33,2)-G33)*100*_xlfn.XLOOKUP(G33,INDIRECT($A$4&amp;"!$G$41:$G$141"),INDIRECT($A$4&amp;"!$A$41:$A$141"),0,-1,-1)+(G33-ROUNDDOWN(G33,2))*100*_xlfn.XLOOKUP(G33,INDIRECT($A$4&amp;"!$G$41:$G$141"),INDIRECT($A$4&amp;"!$A$41:$A$141"),0,1,1)))</f>
        <v>0.99999999999999956</v>
      </c>
      <c r="I33" s="89">
        <f t="shared" ca="1" si="4"/>
        <v>262.49999999999989</v>
      </c>
      <c r="J33" s="136" cm="1">
        <f t="array" aca="1" ref="J33" ca="1">IF(COUNTIFS('PTC GRTgaz'!$K$7:$K$15996,"",'PTC GRTgaz'!$A$7:$A$15996,J$16,'PTC GRTgaz'!$D$7:$D$15996,$A33,'PTC GRTgaz'!$C$7:$C$15996,"DEL")&gt;0,J$14,SUMIFS('PTC GRTgaz'!$K$7:$K$15996,'PTC GRTgaz'!$A$7:$A$15996,J$16,'PTC GRTgaz'!$D$7:$D$15996,$A33,'PTC GRTgaz'!$C$7:$C$15996,"DEL")*1.0026*$F$4/INDIRECT($A$4&amp;"!D9"))</f>
        <v>340</v>
      </c>
      <c r="K33" s="136" cm="1">
        <f t="array" aca="1" ref="K33" ca="1">IF(COUNTIFS('PTC GRTgaz'!$K$7:$K$15996,"",'PTC GRTgaz'!$A$7:$A$15996,K$16,'PTC GRTgaz'!$D$7:$D$15996,$A33,'PTC GRTgaz'!$C$7:$C$15996,"DEL")&gt;0,K$14,SUMIFS('PTC GRTgaz'!$K$7:$K$15996,'PTC GRTgaz'!$A$7:$A$15996,K$16,'PTC GRTgaz'!$D$7:$D$15996,$A33,'PTC GRTgaz'!$C$7:$C$15996,"DEL")*1.0026*$F$4/INDIRECT($A$4&amp;"!D9"))</f>
        <v>340</v>
      </c>
      <c r="L33" s="137">
        <f t="shared" ca="1" si="1"/>
        <v>4.8751812000000001</v>
      </c>
      <c r="M33" s="72">
        <f t="shared" ca="1" si="5"/>
        <v>0.10249999999999999</v>
      </c>
      <c r="N33" s="51" cm="1">
        <f t="array" aca="1" ref="N33" ca="1">IF(ROUND(ROUND(M33,2)-M33,4)=0,_xlfn.XLOOKUP(M33,INDIRECT($A$4&amp;"!$G$41:$G$141"),INDIRECT($A$4&amp;"!$A$41:$A$141"),0,1,1),IF(M33&gt;=1,0,(ROUNDUP(M33,2)-M33)*100*_xlfn.XLOOKUP(M33,INDIRECT($A$4&amp;"!$G$41:$G$141"),INDIRECT($A$4&amp;"!$A$41:$A$141"),0,-1,-1)+(M33-ROUNDDOWN(M33,2))*100*_xlfn.XLOOKUP(M33,INDIRECT($A$4&amp;"!$G$41:$G$141"),INDIRECT($A$4&amp;"!$A$41:$A$141"),0,1,1)))</f>
        <v>0.99999999999999956</v>
      </c>
      <c r="O33" s="89">
        <f t="shared" ca="1" si="6"/>
        <v>262.49999999999989</v>
      </c>
      <c r="S33" s="137">
        <f t="shared" ca="1" si="2"/>
        <v>6.375</v>
      </c>
      <c r="T33" s="72">
        <f t="shared" ca="1" si="7"/>
        <v>0.13333</v>
      </c>
      <c r="U33" s="51"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89">
        <f t="shared" ca="1" si="8"/>
        <v>375.00000000000034</v>
      </c>
    </row>
    <row r="34" spans="1:22" x14ac:dyDescent="0.35">
      <c r="A34" s="48">
        <f t="shared" si="9"/>
        <v>45400</v>
      </c>
      <c r="B34" s="88" cm="1">
        <f t="array" aca="1" ref="B34" ca="1">_xlfn.XLOOKUP(A34,INDIRECT($A$5&amp;"!$AJ$41:$AJ$406"),INDIRECT($A$5&amp;"!$AK$41:$AK$406"))*SUM($F$3:$I$3)</f>
        <v>0</v>
      </c>
      <c r="C34" s="88" cm="1">
        <f t="array" aca="1" ref="C34" ca="1">_xlfn.XLOOKUP(A34,INDIRECT($A$5&amp;"!$AJ$41:$AJ$406"),INDIRECT($A$5&amp;"!$AL$41:$AL$406"))*SUM($F$3:$I$3)</f>
        <v>45</v>
      </c>
      <c r="D34" s="88" cm="1">
        <f t="array" aca="1" ref="D34" ca="1">_xlfn.XLOOKUP(A34,INDIRECT($A$5&amp;"!$AJ$41:$AJ$406"),INDIRECT($A$5&amp;"!$AO$41:$AO$406"))*SUM($F$3:$I$3)</f>
        <v>38.25</v>
      </c>
      <c r="E34" s="50" cm="1">
        <f t="array" ref="E34">SUMPRODUCT(('PT Storengy'!$B$8:$K$372)*('PT Storengy'!$A$8:$A$372=$A34)*('PT Storengy'!$B$5:$K$5=$A$6)*('PT Storengy'!$B$7:$K$7=$A$7))</f>
        <v>0.30000000000000004</v>
      </c>
      <c r="F34" s="137">
        <f t="shared" ca="1" si="0"/>
        <v>5.1750000000000007</v>
      </c>
      <c r="G34" s="72">
        <f t="shared" ca="1" si="3"/>
        <v>0.10917</v>
      </c>
      <c r="H34" s="51"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0.99999999999999956</v>
      </c>
      <c r="I34" s="89">
        <f t="shared" ca="1" si="4"/>
        <v>262.49999999999989</v>
      </c>
      <c r="J34" s="136" cm="1">
        <f t="array" aca="1" ref="J34" ca="1">IF(COUNTIFS('PTC GRTgaz'!$K$7:$K$15996,"",'PTC GRTgaz'!$A$7:$A$15996,J$16,'PTC GRTgaz'!$D$7:$D$15996,$A34,'PTC GRTgaz'!$C$7:$C$15996,"DEL")&gt;0,J$14,SUMIFS('PTC GRTgaz'!$K$7:$K$15996,'PTC GRTgaz'!$A$7:$A$15996,J$16,'PTC GRTgaz'!$D$7:$D$15996,$A34,'PTC GRTgaz'!$C$7:$C$15996,"DEL")*1.0026*$F$4/INDIRECT($A$4&amp;"!D9"))</f>
        <v>340</v>
      </c>
      <c r="K34" s="136" cm="1">
        <f t="array" aca="1" ref="K34" ca="1">IF(COUNTIFS('PTC GRTgaz'!$K$7:$K$15996,"",'PTC GRTgaz'!$A$7:$A$15996,K$16,'PTC GRTgaz'!$D$7:$D$15996,$A34,'PTC GRTgaz'!$C$7:$C$15996,"DEL")&gt;0,K$14,SUMIFS('PTC GRTgaz'!$K$7:$K$15996,'PTC GRTgaz'!$A$7:$A$15996,K$16,'PTC GRTgaz'!$D$7:$D$15996,$A34,'PTC GRTgaz'!$C$7:$C$15996,"DEL")*1.0026*$F$4/INDIRECT($A$4&amp;"!D9"))</f>
        <v>340</v>
      </c>
      <c r="L34" s="137">
        <f t="shared" ca="1" si="1"/>
        <v>5.1376812000000003</v>
      </c>
      <c r="M34" s="72">
        <f t="shared" ca="1" si="5"/>
        <v>0.10834000000000001</v>
      </c>
      <c r="N34" s="51"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0.99999999999999956</v>
      </c>
      <c r="O34" s="89">
        <f t="shared" ca="1" si="6"/>
        <v>262.49999999999989</v>
      </c>
      <c r="S34" s="137">
        <f t="shared" ca="1" si="2"/>
        <v>6.75</v>
      </c>
      <c r="T34" s="72">
        <f t="shared" ca="1" si="7"/>
        <v>0.14166999999999999</v>
      </c>
      <c r="U34" s="51"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89">
        <f t="shared" ca="1" si="8"/>
        <v>375.00000000000034</v>
      </c>
    </row>
    <row r="35" spans="1:22" x14ac:dyDescent="0.35">
      <c r="A35" s="48">
        <f t="shared" si="9"/>
        <v>45401</v>
      </c>
      <c r="B35" s="88" cm="1">
        <f t="array" aca="1" ref="B35" ca="1">_xlfn.XLOOKUP(A35,INDIRECT($A$5&amp;"!$AJ$41:$AJ$406"),INDIRECT($A$5&amp;"!$AK$41:$AK$406"))*SUM($F$3:$I$3)</f>
        <v>0</v>
      </c>
      <c r="C35" s="88" cm="1">
        <f t="array" aca="1" ref="C35" ca="1">_xlfn.XLOOKUP(A35,INDIRECT($A$5&amp;"!$AJ$41:$AJ$406"),INDIRECT($A$5&amp;"!$AL$41:$AL$406"))*SUM($F$3:$I$3)</f>
        <v>45</v>
      </c>
      <c r="D35" s="88" cm="1">
        <f t="array" aca="1" ref="D35" ca="1">_xlfn.XLOOKUP(A35,INDIRECT($A$5&amp;"!$AJ$41:$AJ$406"),INDIRECT($A$5&amp;"!$AO$41:$AO$406"))*SUM($F$3:$I$3)</f>
        <v>38.25</v>
      </c>
      <c r="E35" s="50" cm="1">
        <f t="array" ref="E35">SUMPRODUCT(('PT Storengy'!$B$8:$K$372)*('PT Storengy'!$A$8:$A$372=$A35)*('PT Storengy'!$B$5:$K$5=$A$6)*('PT Storengy'!$B$7:$K$7=$A$7))</f>
        <v>0.30000000000000004</v>
      </c>
      <c r="F35" s="137">
        <f t="shared" ca="1" si="0"/>
        <v>5.4375000000000009</v>
      </c>
      <c r="G35" s="72">
        <f t="shared" ca="1" si="3"/>
        <v>0.115</v>
      </c>
      <c r="H35" s="51"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89">
        <f t="shared" ca="1" si="4"/>
        <v>262.49999999999989</v>
      </c>
      <c r="J35" s="136" cm="1">
        <f t="array" aca="1" ref="J35" ca="1">IF(COUNTIFS('PTC GRTgaz'!$K$7:$K$15996,"",'PTC GRTgaz'!$A$7:$A$15996,J$16,'PTC GRTgaz'!$D$7:$D$15996,$A35,'PTC GRTgaz'!$C$7:$C$15996,"DEL")&gt;0,J$14,SUMIFS('PTC GRTgaz'!$K$7:$K$15996,'PTC GRTgaz'!$A$7:$A$15996,J$16,'PTC GRTgaz'!$D$7:$D$15996,$A35,'PTC GRTgaz'!$C$7:$C$15996,"DEL")*1.0026*$F$4/INDIRECT($A$4&amp;"!D9"))</f>
        <v>340</v>
      </c>
      <c r="K35" s="136" cm="1">
        <f t="array" aca="1" ref="K35" ca="1">IF(COUNTIFS('PTC GRTgaz'!$K$7:$K$15996,"",'PTC GRTgaz'!$A$7:$A$15996,K$16,'PTC GRTgaz'!$D$7:$D$15996,$A35,'PTC GRTgaz'!$C$7:$C$15996,"DEL")&gt;0,K$14,SUMIFS('PTC GRTgaz'!$K$7:$K$15996,'PTC GRTgaz'!$A$7:$A$15996,K$16,'PTC GRTgaz'!$D$7:$D$15996,$A35,'PTC GRTgaz'!$C$7:$C$15996,"DEL")*1.0026*$F$4/INDIRECT($A$4&amp;"!D9"))</f>
        <v>340</v>
      </c>
      <c r="L35" s="137">
        <f t="shared" ca="1" si="1"/>
        <v>5.4001812000000005</v>
      </c>
      <c r="M35" s="72">
        <f t="shared" ca="1" si="5"/>
        <v>0.11416999999999999</v>
      </c>
      <c r="N35" s="51"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89">
        <f t="shared" ca="1" si="6"/>
        <v>262.49999999999989</v>
      </c>
      <c r="S35" s="137">
        <f t="shared" ca="1" si="2"/>
        <v>7.125</v>
      </c>
      <c r="T35" s="72">
        <f t="shared" ca="1" si="7"/>
        <v>0.15</v>
      </c>
      <c r="U35" s="51"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89">
        <f t="shared" ca="1" si="8"/>
        <v>375</v>
      </c>
    </row>
    <row r="36" spans="1:22" x14ac:dyDescent="0.35">
      <c r="A36" s="48">
        <f t="shared" si="9"/>
        <v>45402</v>
      </c>
      <c r="B36" s="88" cm="1">
        <f t="array" aca="1" ref="B36" ca="1">_xlfn.XLOOKUP(A36,INDIRECT($A$5&amp;"!$AJ$41:$AJ$406"),INDIRECT($A$5&amp;"!$AK$41:$AK$406"))*SUM($F$3:$I$3)</f>
        <v>0</v>
      </c>
      <c r="C36" s="88" cm="1">
        <f t="array" aca="1" ref="C36" ca="1">_xlfn.XLOOKUP(A36,INDIRECT($A$5&amp;"!$AJ$41:$AJ$406"),INDIRECT($A$5&amp;"!$AL$41:$AL$406"))*SUM($F$3:$I$3)</f>
        <v>45</v>
      </c>
      <c r="D36" s="88" cm="1">
        <f t="array" aca="1" ref="D36" ca="1">_xlfn.XLOOKUP(A36,INDIRECT($A$5&amp;"!$AJ$41:$AJ$406"),INDIRECT($A$5&amp;"!$AO$41:$AO$406"))*SUM($F$3:$I$3)</f>
        <v>38.25</v>
      </c>
      <c r="E36" s="50" cm="1">
        <f t="array" ref="E36">SUMPRODUCT(('PT Storengy'!$B$8:$K$372)*('PT Storengy'!$A$8:$A$372=$A36)*('PT Storengy'!$B$5:$K$5=$A$6)*('PT Storengy'!$B$7:$K$7=$A$7))</f>
        <v>0.30000000000000004</v>
      </c>
      <c r="F36" s="137">
        <f t="shared" ca="1" si="0"/>
        <v>5.7000000000000011</v>
      </c>
      <c r="G36" s="72">
        <f t="shared" ca="1" si="3"/>
        <v>0.12083000000000001</v>
      </c>
      <c r="H36" s="51"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89">
        <f t="shared" ca="1" si="4"/>
        <v>262.50000000000023</v>
      </c>
      <c r="J36" s="136" cm="1">
        <f t="array" aca="1" ref="J36" ca="1">IF(COUNTIFS('PTC GRTgaz'!$K$7:$K$15996,"",'PTC GRTgaz'!$A$7:$A$15996,J$16,'PTC GRTgaz'!$D$7:$D$15996,$A36,'PTC GRTgaz'!$C$7:$C$15996,"DEL")&gt;0,J$14,SUMIFS('PTC GRTgaz'!$K$7:$K$15996,'PTC GRTgaz'!$A$7:$A$15996,J$16,'PTC GRTgaz'!$D$7:$D$15996,$A36,'PTC GRTgaz'!$C$7:$C$15996,"DEL")*1.0026*$F$4/INDIRECT($A$4&amp;"!D9"))</f>
        <v>340</v>
      </c>
      <c r="K36" s="136" cm="1">
        <f t="array" aca="1" ref="K36" ca="1">IF(COUNTIFS('PTC GRTgaz'!$K$7:$K$15996,"",'PTC GRTgaz'!$A$7:$A$15996,K$16,'PTC GRTgaz'!$D$7:$D$15996,$A36,'PTC GRTgaz'!$C$7:$C$15996,"DEL")&gt;0,K$14,SUMIFS('PTC GRTgaz'!$K$7:$K$15996,'PTC GRTgaz'!$A$7:$A$15996,K$16,'PTC GRTgaz'!$D$7:$D$15996,$A36,'PTC GRTgaz'!$C$7:$C$15996,"DEL")*1.0026*$F$4/INDIRECT($A$4&amp;"!D9"))</f>
        <v>340</v>
      </c>
      <c r="L36" s="137">
        <f t="shared" ca="1" si="1"/>
        <v>5.6626812000000006</v>
      </c>
      <c r="M36" s="72">
        <f t="shared" ca="1" si="5"/>
        <v>0.12</v>
      </c>
      <c r="N36" s="51" cm="1">
        <f t="array" aca="1" ref="N36" ca="1">IF(ROUND(ROUND(M36,2)-M36,4)=0,_xlfn.XLOOKUP(M36,INDIRECT($A$4&amp;"!$G$41:$G$141"),INDIRECT($A$4&amp;"!$A$41:$A$141"),0,1,1),IF(M36&gt;=1,0,(ROUNDUP(M36,2)-M36)*100*_xlfn.XLOOKUP(M36,INDIRECT($A$4&amp;"!$G$41:$G$141"),INDIRECT($A$4&amp;"!$A$41:$A$141"),0,-1,-1)+(M36-ROUNDDOWN(M36,2))*100*_xlfn.XLOOKUP(M36,INDIRECT($A$4&amp;"!$G$41:$G$141"),INDIRECT($A$4&amp;"!$A$41:$A$141"),0,1,1)))</f>
        <v>1</v>
      </c>
      <c r="O36" s="89">
        <f t="shared" ca="1" si="6"/>
        <v>262.5</v>
      </c>
      <c r="S36" s="137">
        <f t="shared" ca="1" si="2"/>
        <v>7.5</v>
      </c>
      <c r="T36" s="72">
        <f t="shared" ca="1" si="7"/>
        <v>0.15833</v>
      </c>
      <c r="U36" s="51"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89">
        <f t="shared" ca="1" si="8"/>
        <v>375.00000000000034</v>
      </c>
    </row>
    <row r="37" spans="1:22" x14ac:dyDescent="0.35">
      <c r="A37" s="48">
        <f t="shared" si="9"/>
        <v>45403</v>
      </c>
      <c r="B37" s="88" cm="1">
        <f t="array" aca="1" ref="B37" ca="1">_xlfn.XLOOKUP(A37,INDIRECT($A$5&amp;"!$AJ$41:$AJ$406"),INDIRECT($A$5&amp;"!$AK$41:$AK$406"))*SUM($F$3:$I$3)</f>
        <v>0</v>
      </c>
      <c r="C37" s="88" cm="1">
        <f t="array" aca="1" ref="C37" ca="1">_xlfn.XLOOKUP(A37,INDIRECT($A$5&amp;"!$AJ$41:$AJ$406"),INDIRECT($A$5&amp;"!$AL$41:$AL$406"))*SUM($F$3:$I$3)</f>
        <v>45</v>
      </c>
      <c r="D37" s="88" cm="1">
        <f t="array" aca="1" ref="D37" ca="1">_xlfn.XLOOKUP(A37,INDIRECT($A$5&amp;"!$AJ$41:$AJ$406"),INDIRECT($A$5&amp;"!$AO$41:$AO$406"))*SUM($F$3:$I$3)</f>
        <v>38.25</v>
      </c>
      <c r="E37" s="50" cm="1">
        <f t="array" ref="E37">SUMPRODUCT(('PT Storengy'!$B$8:$K$372)*('PT Storengy'!$A$8:$A$372=$A37)*('PT Storengy'!$B$5:$K$5=$A$6)*('PT Storengy'!$B$7:$K$7=$A$7))</f>
        <v>0.30000000000000004</v>
      </c>
      <c r="F37" s="137">
        <f t="shared" ca="1" si="0"/>
        <v>5.9625000000000012</v>
      </c>
      <c r="G37" s="72">
        <f t="shared" ca="1" si="3"/>
        <v>0.12667</v>
      </c>
      <c r="H37" s="51"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89">
        <f t="shared" ca="1" si="4"/>
        <v>262.50000000000023</v>
      </c>
      <c r="J37" s="136" cm="1">
        <f t="array" aca="1" ref="J37" ca="1">IF(COUNTIFS('PTC GRTgaz'!$K$7:$K$15996,"",'PTC GRTgaz'!$A$7:$A$15996,J$16,'PTC GRTgaz'!$D$7:$D$15996,$A37,'PTC GRTgaz'!$C$7:$C$15996,"DEL")&gt;0,J$14,SUMIFS('PTC GRTgaz'!$K$7:$K$15996,'PTC GRTgaz'!$A$7:$A$15996,J$16,'PTC GRTgaz'!$D$7:$D$15996,$A37,'PTC GRTgaz'!$C$7:$C$15996,"DEL")*1.0026*$F$4/INDIRECT($A$4&amp;"!D9"))</f>
        <v>340</v>
      </c>
      <c r="K37" s="136" cm="1">
        <f t="array" aca="1" ref="K37" ca="1">IF(COUNTIFS('PTC GRTgaz'!$K$7:$K$15996,"",'PTC GRTgaz'!$A$7:$A$15996,K$16,'PTC GRTgaz'!$D$7:$D$15996,$A37,'PTC GRTgaz'!$C$7:$C$15996,"DEL")&gt;0,K$14,SUMIFS('PTC GRTgaz'!$K$7:$K$15996,'PTC GRTgaz'!$A$7:$A$15996,K$16,'PTC GRTgaz'!$D$7:$D$15996,$A37,'PTC GRTgaz'!$C$7:$C$15996,"DEL")*1.0026*$F$4/INDIRECT($A$4&amp;"!D9"))</f>
        <v>340</v>
      </c>
      <c r="L37" s="137">
        <f t="shared" ca="1" si="1"/>
        <v>5.9251812000000008</v>
      </c>
      <c r="M37" s="72">
        <f t="shared" ca="1" si="5"/>
        <v>0.12584000000000001</v>
      </c>
      <c r="N37" s="51"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89">
        <f t="shared" ca="1" si="6"/>
        <v>262.50000000000023</v>
      </c>
      <c r="S37" s="137">
        <f t="shared" ca="1" si="2"/>
        <v>7.875</v>
      </c>
      <c r="T37" s="72">
        <f t="shared" ca="1" si="7"/>
        <v>0.16667000000000001</v>
      </c>
      <c r="U37" s="51"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89">
        <f t="shared" ca="1" si="8"/>
        <v>375.00000000000034</v>
      </c>
    </row>
    <row r="38" spans="1:22" x14ac:dyDescent="0.35">
      <c r="A38" s="48">
        <f t="shared" si="9"/>
        <v>45404</v>
      </c>
      <c r="B38" s="88" cm="1">
        <f t="array" aca="1" ref="B38" ca="1">_xlfn.XLOOKUP(A38,INDIRECT($A$5&amp;"!$AJ$41:$AJ$406"),INDIRECT($A$5&amp;"!$AK$41:$AK$406"))*SUM($F$3:$I$3)</f>
        <v>0</v>
      </c>
      <c r="C38" s="88" cm="1">
        <f t="array" aca="1" ref="C38" ca="1">_xlfn.XLOOKUP(A38,INDIRECT($A$5&amp;"!$AJ$41:$AJ$406"),INDIRECT($A$5&amp;"!$AL$41:$AL$406"))*SUM($F$3:$I$3)</f>
        <v>45</v>
      </c>
      <c r="D38" s="88" cm="1">
        <f t="array" aca="1" ref="D38" ca="1">_xlfn.XLOOKUP(A38,INDIRECT($A$5&amp;"!$AJ$41:$AJ$406"),INDIRECT($A$5&amp;"!$AO$41:$AO$406"))*SUM($F$3:$I$3)</f>
        <v>38.25</v>
      </c>
      <c r="E38" s="50" cm="1">
        <f t="array" ref="E38">SUMPRODUCT(('PT Storengy'!$B$8:$K$372)*('PT Storengy'!$A$8:$A$372=$A38)*('PT Storengy'!$B$5:$K$5=$A$6)*('PT Storengy'!$B$7:$K$7=$A$7))</f>
        <v>0.30000000000000004</v>
      </c>
      <c r="F38" s="137">
        <f t="shared" ca="1" si="0"/>
        <v>6.2250000000000014</v>
      </c>
      <c r="G38" s="72">
        <f t="shared" ca="1" si="3"/>
        <v>0.13250000000000001</v>
      </c>
      <c r="H38" s="51"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89">
        <f t="shared" ca="1" si="4"/>
        <v>262.50000000000023</v>
      </c>
      <c r="J38" s="136" cm="1">
        <f t="array" aca="1" ref="J38" ca="1">IF(COUNTIFS('PTC GRTgaz'!$K$7:$K$15996,"",'PTC GRTgaz'!$A$7:$A$15996,J$16,'PTC GRTgaz'!$D$7:$D$15996,$A38,'PTC GRTgaz'!$C$7:$C$15996,"DEL")&gt;0,J$14,SUMIFS('PTC GRTgaz'!$K$7:$K$15996,'PTC GRTgaz'!$A$7:$A$15996,J$16,'PTC GRTgaz'!$D$7:$D$15996,$A38,'PTC GRTgaz'!$C$7:$C$15996,"DEL")*1.0026*$F$4/INDIRECT($A$4&amp;"!D9"))</f>
        <v>340</v>
      </c>
      <c r="K38" s="136" cm="1">
        <f t="array" aca="1" ref="K38" ca="1">IF(COUNTIFS('PTC GRTgaz'!$K$7:$K$15996,"",'PTC GRTgaz'!$A$7:$A$15996,K$16,'PTC GRTgaz'!$D$7:$D$15996,$A38,'PTC GRTgaz'!$C$7:$C$15996,"DEL")&gt;0,K$14,SUMIFS('PTC GRTgaz'!$K$7:$K$15996,'PTC GRTgaz'!$A$7:$A$15996,K$16,'PTC GRTgaz'!$D$7:$D$15996,$A38,'PTC GRTgaz'!$C$7:$C$15996,"DEL")*1.0026*$F$4/INDIRECT($A$4&amp;"!D9"))</f>
        <v>267.69419999999997</v>
      </c>
      <c r="L38" s="137">
        <f t="shared" ca="1" si="1"/>
        <v>6.187681200000001</v>
      </c>
      <c r="M38" s="72">
        <f t="shared" ca="1" si="5"/>
        <v>0.13167000000000001</v>
      </c>
      <c r="N38" s="51"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89">
        <f t="shared" ca="1" si="6"/>
        <v>262.50000000000023</v>
      </c>
      <c r="S38" s="137">
        <f t="shared" ca="1" si="2"/>
        <v>8.25</v>
      </c>
      <c r="T38" s="72">
        <f t="shared" ca="1" si="7"/>
        <v>0.17499999999999999</v>
      </c>
      <c r="U38" s="51"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89">
        <f t="shared" ca="1" si="8"/>
        <v>375.00000000000034</v>
      </c>
    </row>
    <row r="39" spans="1:22" x14ac:dyDescent="0.35">
      <c r="A39" s="48">
        <f t="shared" si="9"/>
        <v>45405</v>
      </c>
      <c r="B39" s="88" cm="1">
        <f t="array" aca="1" ref="B39" ca="1">_xlfn.XLOOKUP(A39,INDIRECT($A$5&amp;"!$AJ$41:$AJ$406"),INDIRECT($A$5&amp;"!$AK$41:$AK$406"))*SUM($F$3:$I$3)</f>
        <v>0</v>
      </c>
      <c r="C39" s="88" cm="1">
        <f t="array" aca="1" ref="C39" ca="1">_xlfn.XLOOKUP(A39,INDIRECT($A$5&amp;"!$AJ$41:$AJ$406"),INDIRECT($A$5&amp;"!$AL$41:$AL$406"))*SUM($F$3:$I$3)</f>
        <v>45</v>
      </c>
      <c r="D39" s="88" cm="1">
        <f t="array" aca="1" ref="D39" ca="1">_xlfn.XLOOKUP(A39,INDIRECT($A$5&amp;"!$AJ$41:$AJ$406"),INDIRECT($A$5&amp;"!$AO$41:$AO$406"))*SUM($F$3:$I$3)</f>
        <v>38.25</v>
      </c>
      <c r="E39" s="50" cm="1">
        <f t="array" ref="E39">SUMPRODUCT(('PT Storengy'!$B$8:$K$372)*('PT Storengy'!$A$8:$A$372=$A39)*('PT Storengy'!$B$5:$K$5=$A$6)*('PT Storengy'!$B$7:$K$7=$A$7))</f>
        <v>0.30000000000000004</v>
      </c>
      <c r="F39" s="137">
        <f t="shared" ca="1" si="0"/>
        <v>6.4875000000000016</v>
      </c>
      <c r="G39" s="72">
        <f t="shared" ca="1" si="3"/>
        <v>0.13833000000000001</v>
      </c>
      <c r="H39" s="51"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89">
        <f t="shared" ca="1" si="4"/>
        <v>262.50000000000023</v>
      </c>
      <c r="J39" s="136" cm="1">
        <f t="array" aca="1" ref="J39" ca="1">IF(COUNTIFS('PTC GRTgaz'!$K$7:$K$15996,"",'PTC GRTgaz'!$A$7:$A$15996,J$16,'PTC GRTgaz'!$D$7:$D$15996,$A39,'PTC GRTgaz'!$C$7:$C$15996,"DEL")&gt;0,J$14,SUMIFS('PTC GRTgaz'!$K$7:$K$15996,'PTC GRTgaz'!$A$7:$A$15996,J$16,'PTC GRTgaz'!$D$7:$D$15996,$A39,'PTC GRTgaz'!$C$7:$C$15996,"DEL")*1.0026*$F$4/INDIRECT($A$4&amp;"!D9"))</f>
        <v>340</v>
      </c>
      <c r="K39" s="136" cm="1">
        <f t="array" aca="1" ref="K39" ca="1">IF(COUNTIFS('PTC GRTgaz'!$K$7:$K$15996,"",'PTC GRTgaz'!$A$7:$A$15996,K$16,'PTC GRTgaz'!$D$7:$D$15996,$A39,'PTC GRTgaz'!$C$7:$C$15996,"DEL")&gt;0,K$14,SUMIFS('PTC GRTgaz'!$K$7:$K$15996,'PTC GRTgaz'!$A$7:$A$15996,K$16,'PTC GRTgaz'!$D$7:$D$15996,$A39,'PTC GRTgaz'!$C$7:$C$15996,"DEL")*1.0026*$F$4/INDIRECT($A$4&amp;"!D9"))</f>
        <v>340</v>
      </c>
      <c r="L39" s="137">
        <f t="shared" ca="1" si="1"/>
        <v>6.4501812000000012</v>
      </c>
      <c r="M39" s="72">
        <f t="shared" ca="1" si="5"/>
        <v>0.13750000000000001</v>
      </c>
      <c r="N39" s="51"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89">
        <f t="shared" ca="1" si="6"/>
        <v>262.50000000000023</v>
      </c>
      <c r="S39" s="137">
        <f t="shared" ca="1" si="2"/>
        <v>8.625</v>
      </c>
      <c r="T39" s="72">
        <f t="shared" ca="1" si="7"/>
        <v>0.18332999999999999</v>
      </c>
      <c r="U39" s="51"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89">
        <f t="shared" ca="1" si="8"/>
        <v>375.00000000000034</v>
      </c>
    </row>
    <row r="40" spans="1:22" x14ac:dyDescent="0.35">
      <c r="A40" s="48">
        <f t="shared" si="9"/>
        <v>45406</v>
      </c>
      <c r="B40" s="88" cm="1">
        <f t="array" aca="1" ref="B40" ca="1">_xlfn.XLOOKUP(A40,INDIRECT($A$5&amp;"!$AJ$41:$AJ$406"),INDIRECT($A$5&amp;"!$AK$41:$AK$406"))*SUM($F$3:$I$3)</f>
        <v>0</v>
      </c>
      <c r="C40" s="88" cm="1">
        <f t="array" aca="1" ref="C40" ca="1">_xlfn.XLOOKUP(A40,INDIRECT($A$5&amp;"!$AJ$41:$AJ$406"),INDIRECT($A$5&amp;"!$AL$41:$AL$406"))*SUM($F$3:$I$3)</f>
        <v>45</v>
      </c>
      <c r="D40" s="88" cm="1">
        <f t="array" aca="1" ref="D40" ca="1">_xlfn.XLOOKUP(A40,INDIRECT($A$5&amp;"!$AJ$41:$AJ$406"),INDIRECT($A$5&amp;"!$AO$41:$AO$406"))*SUM($F$3:$I$3)</f>
        <v>38.25</v>
      </c>
      <c r="E40" s="50" cm="1">
        <f t="array" ref="E40">SUMPRODUCT(('PT Storengy'!$B$8:$K$372)*('PT Storengy'!$A$8:$A$372=$A40)*('PT Storengy'!$B$5:$K$5=$A$6)*('PT Storengy'!$B$7:$K$7=$A$7))</f>
        <v>0.30000000000000004</v>
      </c>
      <c r="F40" s="137">
        <f t="shared" ca="1" si="0"/>
        <v>6.7500000000000018</v>
      </c>
      <c r="G40" s="72">
        <f t="shared" ca="1" si="3"/>
        <v>0.14416999999999999</v>
      </c>
      <c r="H40" s="51"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89">
        <f t="shared" ca="1" si="4"/>
        <v>262.50000000000023</v>
      </c>
      <c r="J40" s="136" cm="1">
        <f t="array" aca="1" ref="J40" ca="1">IF(COUNTIFS('PTC GRTgaz'!$K$7:$K$15996,"",'PTC GRTgaz'!$A$7:$A$15996,J$16,'PTC GRTgaz'!$D$7:$D$15996,$A40,'PTC GRTgaz'!$C$7:$C$15996,"DEL")&gt;0,J$14,SUMIFS('PTC GRTgaz'!$K$7:$K$15996,'PTC GRTgaz'!$A$7:$A$15996,J$16,'PTC GRTgaz'!$D$7:$D$15996,$A40,'PTC GRTgaz'!$C$7:$C$15996,"DEL")*1.0026*$F$4/INDIRECT($A$4&amp;"!D9"))</f>
        <v>340</v>
      </c>
      <c r="K40" s="136" cm="1">
        <f t="array" aca="1" ref="K40" ca="1">IF(COUNTIFS('PTC GRTgaz'!$K$7:$K$15996,"",'PTC GRTgaz'!$A$7:$A$15996,K$16,'PTC GRTgaz'!$D$7:$D$15996,$A40,'PTC GRTgaz'!$C$7:$C$15996,"DEL")&gt;0,K$14,SUMIFS('PTC GRTgaz'!$K$7:$K$15996,'PTC GRTgaz'!$A$7:$A$15996,K$16,'PTC GRTgaz'!$D$7:$D$15996,$A40,'PTC GRTgaz'!$C$7:$C$15996,"DEL")*1.0026*$F$4/INDIRECT($A$4&amp;"!D9"))</f>
        <v>340</v>
      </c>
      <c r="L40" s="137">
        <f t="shared" ca="1" si="1"/>
        <v>6.7126812000000013</v>
      </c>
      <c r="M40" s="72">
        <f t="shared" ca="1" si="5"/>
        <v>0.14334</v>
      </c>
      <c r="N40" s="51"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89">
        <f t="shared" ca="1" si="6"/>
        <v>262.50000000000023</v>
      </c>
      <c r="S40" s="137">
        <f t="shared" ca="1" si="2"/>
        <v>9</v>
      </c>
      <c r="T40" s="72">
        <f t="shared" ca="1" si="7"/>
        <v>0.19167000000000001</v>
      </c>
      <c r="U40" s="51"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89">
        <f t="shared" ca="1" si="8"/>
        <v>375.00000000000034</v>
      </c>
    </row>
    <row r="41" spans="1:22" x14ac:dyDescent="0.35">
      <c r="A41" s="48">
        <f t="shared" si="9"/>
        <v>45407</v>
      </c>
      <c r="B41" s="88" cm="1">
        <f t="array" aca="1" ref="B41" ca="1">_xlfn.XLOOKUP(A41,INDIRECT($A$5&amp;"!$AJ$41:$AJ$406"),INDIRECT($A$5&amp;"!$AK$41:$AK$406"))*SUM($F$3:$I$3)</f>
        <v>0</v>
      </c>
      <c r="C41" s="88" cm="1">
        <f t="array" aca="1" ref="C41" ca="1">_xlfn.XLOOKUP(A41,INDIRECT($A$5&amp;"!$AJ$41:$AJ$406"),INDIRECT($A$5&amp;"!$AL$41:$AL$406"))*SUM($F$3:$I$3)</f>
        <v>45</v>
      </c>
      <c r="D41" s="88" cm="1">
        <f t="array" aca="1" ref="D41" ca="1">_xlfn.XLOOKUP(A41,INDIRECT($A$5&amp;"!$AJ$41:$AJ$406"),INDIRECT($A$5&amp;"!$AO$41:$AO$406"))*SUM($F$3:$I$3)</f>
        <v>38.25</v>
      </c>
      <c r="E41" s="50" cm="1">
        <f t="array" ref="E41">SUMPRODUCT(('PT Storengy'!$B$8:$K$372)*('PT Storengy'!$A$8:$A$372=$A41)*('PT Storengy'!$B$5:$K$5=$A$6)*('PT Storengy'!$B$7:$K$7=$A$7))</f>
        <v>0.30000000000000004</v>
      </c>
      <c r="F41" s="137">
        <f t="shared" ca="1" si="0"/>
        <v>7.012500000000002</v>
      </c>
      <c r="G41" s="72">
        <f t="shared" ca="1" si="3"/>
        <v>0.15</v>
      </c>
      <c r="H41" s="51" cm="1">
        <f t="array" aca="1" ref="H41" ca="1">IF(ROUND(ROUND(G41,2)-G41,4)=0,_xlfn.XLOOKUP(G41,INDIRECT($A$4&amp;"!$G$41:$G$141"),INDIRECT($A$4&amp;"!$A$41:$A$141"),0,1,1),IF(G41&gt;=1,0,(ROUNDUP(G41,2)-G41)*100*_xlfn.XLOOKUP(G41,INDIRECT($A$4&amp;"!$G$41:$G$141"),INDIRECT($A$4&amp;"!$A$41:$A$141"),0,-1,-1)+(G41-ROUNDDOWN(G41,2))*100*_xlfn.XLOOKUP(G41,INDIRECT($A$4&amp;"!$G$41:$G$141"),INDIRECT($A$4&amp;"!$A$41:$A$141"),0,1,1)))</f>
        <v>1</v>
      </c>
      <c r="I41" s="89">
        <f t="shared" ca="1" si="4"/>
        <v>262.5</v>
      </c>
      <c r="J41" s="136" cm="1">
        <f t="array" aca="1" ref="J41" ca="1">IF(COUNTIFS('PTC GRTgaz'!$K$7:$K$15996,"",'PTC GRTgaz'!$A$7:$A$15996,J$16,'PTC GRTgaz'!$D$7:$D$15996,$A41,'PTC GRTgaz'!$C$7:$C$15996,"DEL")&gt;0,J$14,SUMIFS('PTC GRTgaz'!$K$7:$K$15996,'PTC GRTgaz'!$A$7:$A$15996,J$16,'PTC GRTgaz'!$D$7:$D$15996,$A41,'PTC GRTgaz'!$C$7:$C$15996,"DEL")*1.0026*$F$4/INDIRECT($A$4&amp;"!D9"))</f>
        <v>340</v>
      </c>
      <c r="K41" s="136" cm="1">
        <f t="array" aca="1" ref="K41" ca="1">IF(COUNTIFS('PTC GRTgaz'!$K$7:$K$15996,"",'PTC GRTgaz'!$A$7:$A$15996,K$16,'PTC GRTgaz'!$D$7:$D$15996,$A41,'PTC GRTgaz'!$C$7:$C$15996,"DEL")&gt;0,K$14,SUMIFS('PTC GRTgaz'!$K$7:$K$15996,'PTC GRTgaz'!$A$7:$A$15996,K$16,'PTC GRTgaz'!$D$7:$D$15996,$A41,'PTC GRTgaz'!$C$7:$C$15996,"DEL")*1.0026*$F$4/INDIRECT($A$4&amp;"!D9"))</f>
        <v>340</v>
      </c>
      <c r="L41" s="137">
        <f t="shared" ca="1" si="1"/>
        <v>6.9751812000000015</v>
      </c>
      <c r="M41" s="72">
        <f t="shared" ca="1" si="5"/>
        <v>0.14917</v>
      </c>
      <c r="N41" s="51" cm="1">
        <f t="array" aca="1" ref="N41" ca="1">IF(ROUND(ROUND(M41,2)-M41,4)=0,_xlfn.XLOOKUP(M41,INDIRECT($A$4&amp;"!$G$41:$G$141"),INDIRECT($A$4&amp;"!$A$41:$A$141"),0,1,1),IF(M41&gt;=1,0,(ROUNDUP(M41,2)-M41)*100*_xlfn.XLOOKUP(M41,INDIRECT($A$4&amp;"!$G$41:$G$141"),INDIRECT($A$4&amp;"!$A$41:$A$141"),0,-1,-1)+(M41-ROUNDDOWN(M41,2))*100*_xlfn.XLOOKUP(M41,INDIRECT($A$4&amp;"!$G$41:$G$141"),INDIRECT($A$4&amp;"!$A$41:$A$141"),0,1,1)))</f>
        <v>1.0000000000000009</v>
      </c>
      <c r="O41" s="89">
        <f t="shared" ca="1" si="6"/>
        <v>262.50000000000023</v>
      </c>
      <c r="S41" s="137">
        <f t="shared" ca="1" si="2"/>
        <v>9.375</v>
      </c>
      <c r="T41" s="72">
        <f t="shared" ca="1" si="7"/>
        <v>0.2</v>
      </c>
      <c r="U41" s="51"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89">
        <f t="shared" ca="1" si="8"/>
        <v>375</v>
      </c>
    </row>
    <row r="42" spans="1:22" x14ac:dyDescent="0.35">
      <c r="A42" s="48">
        <f t="shared" si="9"/>
        <v>45408</v>
      </c>
      <c r="B42" s="88" cm="1">
        <f t="array" aca="1" ref="B42" ca="1">_xlfn.XLOOKUP(A42,INDIRECT($A$5&amp;"!$AJ$41:$AJ$406"),INDIRECT($A$5&amp;"!$AK$41:$AK$406"))*SUM($F$3:$I$3)</f>
        <v>0</v>
      </c>
      <c r="C42" s="88" cm="1">
        <f t="array" aca="1" ref="C42" ca="1">_xlfn.XLOOKUP(A42,INDIRECT($A$5&amp;"!$AJ$41:$AJ$406"),INDIRECT($A$5&amp;"!$AL$41:$AL$406"))*SUM($F$3:$I$3)</f>
        <v>45</v>
      </c>
      <c r="D42" s="88" cm="1">
        <f t="array" aca="1" ref="D42" ca="1">_xlfn.XLOOKUP(A42,INDIRECT($A$5&amp;"!$AJ$41:$AJ$406"),INDIRECT($A$5&amp;"!$AO$41:$AO$406"))*SUM($F$3:$I$3)</f>
        <v>38.25</v>
      </c>
      <c r="E42" s="50" cm="1">
        <f t="array" ref="E42">SUMPRODUCT(('PT Storengy'!$B$8:$K$372)*('PT Storengy'!$A$8:$A$372=$A42)*('PT Storengy'!$B$5:$K$5=$A$6)*('PT Storengy'!$B$7:$K$7=$A$7))</f>
        <v>0.30000000000000004</v>
      </c>
      <c r="F42" s="137">
        <f t="shared" ca="1" si="0"/>
        <v>7.2750000000000021</v>
      </c>
      <c r="G42" s="72">
        <f t="shared" ca="1" si="3"/>
        <v>0.15583</v>
      </c>
      <c r="H42" s="51"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89">
        <f t="shared" ca="1" si="4"/>
        <v>262.50000000000023</v>
      </c>
      <c r="J42" s="136" cm="1">
        <f t="array" aca="1" ref="J42" ca="1">IF(COUNTIFS('PTC GRTgaz'!$K$7:$K$15996,"",'PTC GRTgaz'!$A$7:$A$15996,J$16,'PTC GRTgaz'!$D$7:$D$15996,$A42,'PTC GRTgaz'!$C$7:$C$15996,"DEL")&gt;0,J$14,SUMIFS('PTC GRTgaz'!$K$7:$K$15996,'PTC GRTgaz'!$A$7:$A$15996,J$16,'PTC GRTgaz'!$D$7:$D$15996,$A42,'PTC GRTgaz'!$C$7:$C$15996,"DEL")*1.0026*$F$4/INDIRECT($A$4&amp;"!D9"))</f>
        <v>340</v>
      </c>
      <c r="K42" s="136" cm="1">
        <f t="array" aca="1" ref="K42" ca="1">IF(COUNTIFS('PTC GRTgaz'!$K$7:$K$15996,"",'PTC GRTgaz'!$A$7:$A$15996,K$16,'PTC GRTgaz'!$D$7:$D$15996,$A42,'PTC GRTgaz'!$C$7:$C$15996,"DEL")&gt;0,K$14,SUMIFS('PTC GRTgaz'!$K$7:$K$15996,'PTC GRTgaz'!$A$7:$A$15996,K$16,'PTC GRTgaz'!$D$7:$D$15996,$A42,'PTC GRTgaz'!$C$7:$C$15996,"DEL")*1.0026*$F$4/INDIRECT($A$4&amp;"!D9"))</f>
        <v>340</v>
      </c>
      <c r="L42" s="137">
        <f t="shared" ca="1" si="1"/>
        <v>7.2376812000000017</v>
      </c>
      <c r="M42" s="72">
        <f t="shared" ca="1" si="5"/>
        <v>0.155</v>
      </c>
      <c r="N42" s="51"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89">
        <f t="shared" ca="1" si="6"/>
        <v>262.50000000000023</v>
      </c>
      <c r="S42" s="137">
        <f t="shared" ca="1" si="2"/>
        <v>9.75</v>
      </c>
      <c r="T42" s="72">
        <f t="shared" ca="1" si="7"/>
        <v>0.20832999999999999</v>
      </c>
      <c r="U42" s="51"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89">
        <f t="shared" ca="1" si="8"/>
        <v>375.00000000000034</v>
      </c>
    </row>
    <row r="43" spans="1:22" x14ac:dyDescent="0.35">
      <c r="A43" s="48">
        <f t="shared" si="9"/>
        <v>45409</v>
      </c>
      <c r="B43" s="88" cm="1">
        <f t="array" aca="1" ref="B43" ca="1">_xlfn.XLOOKUP(A43,INDIRECT($A$5&amp;"!$AJ$41:$AJ$406"),INDIRECT($A$5&amp;"!$AK$41:$AK$406"))*SUM($F$3:$I$3)</f>
        <v>0</v>
      </c>
      <c r="C43" s="88" cm="1">
        <f t="array" aca="1" ref="C43" ca="1">_xlfn.XLOOKUP(A43,INDIRECT($A$5&amp;"!$AJ$41:$AJ$406"),INDIRECT($A$5&amp;"!$AL$41:$AL$406"))*SUM($F$3:$I$3)</f>
        <v>45</v>
      </c>
      <c r="D43" s="88" cm="1">
        <f t="array" aca="1" ref="D43" ca="1">_xlfn.XLOOKUP(A43,INDIRECT($A$5&amp;"!$AJ$41:$AJ$406"),INDIRECT($A$5&amp;"!$AO$41:$AO$406"))*SUM($F$3:$I$3)</f>
        <v>38.25</v>
      </c>
      <c r="E43" s="50" cm="1">
        <f t="array" ref="E43">SUMPRODUCT(('PT Storengy'!$B$8:$K$372)*('PT Storengy'!$A$8:$A$372=$A43)*('PT Storengy'!$B$5:$K$5=$A$6)*('PT Storengy'!$B$7:$K$7=$A$7))</f>
        <v>0.30000000000000004</v>
      </c>
      <c r="F43" s="137">
        <f t="shared" ca="1" si="0"/>
        <v>7.5375000000000023</v>
      </c>
      <c r="G43" s="72">
        <f t="shared" ca="1" si="3"/>
        <v>0.16167000000000001</v>
      </c>
      <c r="H43" s="51"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89">
        <f t="shared" ca="1" si="4"/>
        <v>262.50000000000023</v>
      </c>
      <c r="J43" s="136" cm="1">
        <f t="array" aca="1" ref="J43" ca="1">IF(COUNTIFS('PTC GRTgaz'!$K$7:$K$15996,"",'PTC GRTgaz'!$A$7:$A$15996,J$16,'PTC GRTgaz'!$D$7:$D$15996,$A43,'PTC GRTgaz'!$C$7:$C$15996,"DEL")&gt;0,J$14,SUMIFS('PTC GRTgaz'!$K$7:$K$15996,'PTC GRTgaz'!$A$7:$A$15996,J$16,'PTC GRTgaz'!$D$7:$D$15996,$A43,'PTC GRTgaz'!$C$7:$C$15996,"DEL")*1.0026*$F$4/INDIRECT($A$4&amp;"!D9"))</f>
        <v>340</v>
      </c>
      <c r="K43" s="136" cm="1">
        <f t="array" aca="1" ref="K43" ca="1">IF(COUNTIFS('PTC GRTgaz'!$K$7:$K$15996,"",'PTC GRTgaz'!$A$7:$A$15996,K$16,'PTC GRTgaz'!$D$7:$D$15996,$A43,'PTC GRTgaz'!$C$7:$C$15996,"DEL")&gt;0,K$14,SUMIFS('PTC GRTgaz'!$K$7:$K$15996,'PTC GRTgaz'!$A$7:$A$15996,K$16,'PTC GRTgaz'!$D$7:$D$15996,$A43,'PTC GRTgaz'!$C$7:$C$15996,"DEL")*1.0026*$F$4/INDIRECT($A$4&amp;"!D9"))</f>
        <v>340</v>
      </c>
      <c r="L43" s="137">
        <f t="shared" ca="1" si="1"/>
        <v>7.5001812000000019</v>
      </c>
      <c r="M43" s="72">
        <f t="shared" ca="1" si="5"/>
        <v>0.16084000000000001</v>
      </c>
      <c r="N43" s="51"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89">
        <f t="shared" ca="1" si="6"/>
        <v>262.50000000000023</v>
      </c>
      <c r="S43" s="137">
        <f t="shared" ca="1" si="2"/>
        <v>10.125</v>
      </c>
      <c r="T43" s="72">
        <f t="shared" ca="1" si="7"/>
        <v>0.21667</v>
      </c>
      <c r="U43" s="51"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89">
        <f t="shared" ca="1" si="8"/>
        <v>375.00000000000034</v>
      </c>
    </row>
    <row r="44" spans="1:22" x14ac:dyDescent="0.35">
      <c r="A44" s="48">
        <f t="shared" si="9"/>
        <v>45410</v>
      </c>
      <c r="B44" s="88" cm="1">
        <f t="array" aca="1" ref="B44" ca="1">_xlfn.XLOOKUP(A44,INDIRECT($A$5&amp;"!$AJ$41:$AJ$406"),INDIRECT($A$5&amp;"!$AK$41:$AK$406"))*SUM($F$3:$I$3)</f>
        <v>0</v>
      </c>
      <c r="C44" s="88" cm="1">
        <f t="array" aca="1" ref="C44" ca="1">_xlfn.XLOOKUP(A44,INDIRECT($A$5&amp;"!$AJ$41:$AJ$406"),INDIRECT($A$5&amp;"!$AL$41:$AL$406"))*SUM($F$3:$I$3)</f>
        <v>45</v>
      </c>
      <c r="D44" s="88" cm="1">
        <f t="array" aca="1" ref="D44" ca="1">_xlfn.XLOOKUP(A44,INDIRECT($A$5&amp;"!$AJ$41:$AJ$406"),INDIRECT($A$5&amp;"!$AO$41:$AO$406"))*SUM($F$3:$I$3)</f>
        <v>38.25</v>
      </c>
      <c r="E44" s="50" cm="1">
        <f t="array" ref="E44">SUMPRODUCT(('PT Storengy'!$B$8:$K$372)*('PT Storengy'!$A$8:$A$372=$A44)*('PT Storengy'!$B$5:$K$5=$A$6)*('PT Storengy'!$B$7:$K$7=$A$7))</f>
        <v>0.30000000000000004</v>
      </c>
      <c r="F44" s="137">
        <f t="shared" ca="1" si="0"/>
        <v>7.8000000000000025</v>
      </c>
      <c r="G44" s="72">
        <f t="shared" ca="1" si="3"/>
        <v>0.16750000000000001</v>
      </c>
      <c r="H44" s="51"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89">
        <f t="shared" ca="1" si="4"/>
        <v>262.50000000000023</v>
      </c>
      <c r="J44" s="136" cm="1">
        <f t="array" aca="1" ref="J44" ca="1">IF(COUNTIFS('PTC GRTgaz'!$K$7:$K$15996,"",'PTC GRTgaz'!$A$7:$A$15996,J$16,'PTC GRTgaz'!$D$7:$D$15996,$A44,'PTC GRTgaz'!$C$7:$C$15996,"DEL")&gt;0,J$14,SUMIFS('PTC GRTgaz'!$K$7:$K$15996,'PTC GRTgaz'!$A$7:$A$15996,J$16,'PTC GRTgaz'!$D$7:$D$15996,$A44,'PTC GRTgaz'!$C$7:$C$15996,"DEL")*1.0026*$F$4/INDIRECT($A$4&amp;"!D9"))</f>
        <v>340</v>
      </c>
      <c r="K44" s="136" cm="1">
        <f t="array" aca="1" ref="K44" ca="1">IF(COUNTIFS('PTC GRTgaz'!$K$7:$K$15996,"",'PTC GRTgaz'!$A$7:$A$15996,K$16,'PTC GRTgaz'!$D$7:$D$15996,$A44,'PTC GRTgaz'!$C$7:$C$15996,"DEL")&gt;0,K$14,SUMIFS('PTC GRTgaz'!$K$7:$K$15996,'PTC GRTgaz'!$A$7:$A$15996,K$16,'PTC GRTgaz'!$D$7:$D$15996,$A44,'PTC GRTgaz'!$C$7:$C$15996,"DEL")*1.0026*$F$4/INDIRECT($A$4&amp;"!D9"))</f>
        <v>340</v>
      </c>
      <c r="L44" s="137">
        <f t="shared" ca="1" si="1"/>
        <v>7.7626812000000021</v>
      </c>
      <c r="M44" s="72">
        <f t="shared" ca="1" si="5"/>
        <v>0.16667000000000001</v>
      </c>
      <c r="N44" s="51"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89">
        <f t="shared" ca="1" si="6"/>
        <v>262.50000000000023</v>
      </c>
      <c r="S44" s="137">
        <f t="shared" ca="1" si="2"/>
        <v>10.5</v>
      </c>
      <c r="T44" s="72">
        <f t="shared" ca="1" si="7"/>
        <v>0.22500000000000001</v>
      </c>
      <c r="U44" s="51"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89">
        <f t="shared" ca="1" si="8"/>
        <v>375.00000000000034</v>
      </c>
    </row>
    <row r="45" spans="1:22" x14ac:dyDescent="0.35">
      <c r="A45" s="48">
        <f t="shared" si="9"/>
        <v>45411</v>
      </c>
      <c r="B45" s="88" cm="1">
        <f t="array" aca="1" ref="B45" ca="1">_xlfn.XLOOKUP(A45,INDIRECT($A$5&amp;"!$AJ$41:$AJ$406"),INDIRECT($A$5&amp;"!$AK$41:$AK$406"))*SUM($F$3:$I$3)</f>
        <v>0</v>
      </c>
      <c r="C45" s="88" cm="1">
        <f t="array" aca="1" ref="C45" ca="1">_xlfn.XLOOKUP(A45,INDIRECT($A$5&amp;"!$AJ$41:$AJ$406"),INDIRECT($A$5&amp;"!$AL$41:$AL$406"))*SUM($F$3:$I$3)</f>
        <v>45</v>
      </c>
      <c r="D45" s="88" cm="1">
        <f t="array" aca="1" ref="D45" ca="1">_xlfn.XLOOKUP(A45,INDIRECT($A$5&amp;"!$AJ$41:$AJ$406"),INDIRECT($A$5&amp;"!$AO$41:$AO$406"))*SUM($F$3:$I$3)</f>
        <v>38.25</v>
      </c>
      <c r="E45" s="50" cm="1">
        <f t="array" ref="E45">SUMPRODUCT(('PT Storengy'!$B$8:$K$372)*('PT Storengy'!$A$8:$A$372=$A45)*('PT Storengy'!$B$5:$K$5=$A$6)*('PT Storengy'!$B$7:$K$7=$A$7))</f>
        <v>0.30000000000000004</v>
      </c>
      <c r="F45" s="137">
        <f t="shared" ca="1" si="0"/>
        <v>8.0625000000000036</v>
      </c>
      <c r="G45" s="72">
        <f t="shared" ca="1" si="3"/>
        <v>0.17333000000000001</v>
      </c>
      <c r="H45" s="51"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89">
        <f t="shared" ca="1" si="4"/>
        <v>262.50000000000023</v>
      </c>
      <c r="J45" s="136" cm="1">
        <f t="array" aca="1" ref="J45" ca="1">IF(COUNTIFS('PTC GRTgaz'!$K$7:$K$15996,"",'PTC GRTgaz'!$A$7:$A$15996,J$16,'PTC GRTgaz'!$D$7:$D$15996,$A45,'PTC GRTgaz'!$C$7:$C$15996,"DEL")&gt;0,J$14,SUMIFS('PTC GRTgaz'!$K$7:$K$15996,'PTC GRTgaz'!$A$7:$A$15996,J$16,'PTC GRTgaz'!$D$7:$D$15996,$A45,'PTC GRTgaz'!$C$7:$C$15996,"DEL")*1.0026*$F$4/INDIRECT($A$4&amp;"!D9"))</f>
        <v>340</v>
      </c>
      <c r="K45" s="136" cm="1">
        <f t="array" aca="1" ref="K45" ca="1">IF(COUNTIFS('PTC GRTgaz'!$K$7:$K$15996,"",'PTC GRTgaz'!$A$7:$A$15996,K$16,'PTC GRTgaz'!$D$7:$D$15996,$A45,'PTC GRTgaz'!$C$7:$C$15996,"DEL")&gt;0,K$14,SUMIFS('PTC GRTgaz'!$K$7:$K$15996,'PTC GRTgaz'!$A$7:$A$15996,K$16,'PTC GRTgaz'!$D$7:$D$15996,$A45,'PTC GRTgaz'!$C$7:$C$15996,"DEL")*1.0026*$F$4/INDIRECT($A$4&amp;"!D9"))</f>
        <v>340</v>
      </c>
      <c r="L45" s="137">
        <f t="shared" ca="1" si="1"/>
        <v>8.0251812000000022</v>
      </c>
      <c r="M45" s="72">
        <f t="shared" ca="1" si="5"/>
        <v>0.17249999999999999</v>
      </c>
      <c r="N45" s="51"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89">
        <f t="shared" ca="1" si="6"/>
        <v>262.50000000000023</v>
      </c>
      <c r="S45" s="137">
        <f t="shared" ca="1" si="2"/>
        <v>10.875</v>
      </c>
      <c r="T45" s="72">
        <f t="shared" ca="1" si="7"/>
        <v>0.23333000000000001</v>
      </c>
      <c r="U45" s="51"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89">
        <f t="shared" ca="1" si="8"/>
        <v>375.00000000000034</v>
      </c>
    </row>
    <row r="46" spans="1:22" x14ac:dyDescent="0.35">
      <c r="A46" s="48">
        <f t="shared" si="9"/>
        <v>45412</v>
      </c>
      <c r="B46" s="88" cm="1">
        <f t="array" aca="1" ref="B46" ca="1">_xlfn.XLOOKUP(A46,INDIRECT($A$5&amp;"!$AJ$41:$AJ$406"),INDIRECT($A$5&amp;"!$AK$41:$AK$406"))*SUM($F$3:$I$3)</f>
        <v>0</v>
      </c>
      <c r="C46" s="88" cm="1">
        <f t="array" aca="1" ref="C46" ca="1">_xlfn.XLOOKUP(A46,INDIRECT($A$5&amp;"!$AJ$41:$AJ$406"),INDIRECT($A$5&amp;"!$AL$41:$AL$406"))*SUM($F$3:$I$3)</f>
        <v>45</v>
      </c>
      <c r="D46" s="88" cm="1">
        <f t="array" aca="1" ref="D46" ca="1">_xlfn.XLOOKUP(A46,INDIRECT($A$5&amp;"!$AJ$41:$AJ$406"),INDIRECT($A$5&amp;"!$AO$41:$AO$406"))*SUM($F$3:$I$3)</f>
        <v>38.25</v>
      </c>
      <c r="E46" s="50" cm="1">
        <f t="array" ref="E46">SUMPRODUCT(('PT Storengy'!$B$8:$K$372)*('PT Storengy'!$A$8:$A$372=$A46)*('PT Storengy'!$B$5:$K$5=$A$6)*('PT Storengy'!$B$7:$K$7=$A$7))</f>
        <v>0.30000000000000004</v>
      </c>
      <c r="F46" s="137">
        <f t="shared" ca="1" si="0"/>
        <v>8.3250000000000046</v>
      </c>
      <c r="G46" s="72">
        <f t="shared" ca="1" si="3"/>
        <v>0.17917</v>
      </c>
      <c r="H46" s="51"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89">
        <f t="shared" ca="1" si="4"/>
        <v>262.50000000000023</v>
      </c>
      <c r="J46" s="136" cm="1">
        <f t="array" aca="1" ref="J46" ca="1">IF(COUNTIFS('PTC GRTgaz'!$K$7:$K$15996,"",'PTC GRTgaz'!$A$7:$A$15996,J$16,'PTC GRTgaz'!$D$7:$D$15996,$A46,'PTC GRTgaz'!$C$7:$C$15996,"DEL")&gt;0,J$14,SUMIFS('PTC GRTgaz'!$K$7:$K$15996,'PTC GRTgaz'!$A$7:$A$15996,J$16,'PTC GRTgaz'!$D$7:$D$15996,$A46,'PTC GRTgaz'!$C$7:$C$15996,"DEL")*1.0026*$F$4/INDIRECT($A$4&amp;"!D9"))</f>
        <v>340</v>
      </c>
      <c r="K46" s="136" cm="1">
        <f t="array" aca="1" ref="K46" ca="1">IF(COUNTIFS('PTC GRTgaz'!$K$7:$K$15996,"",'PTC GRTgaz'!$A$7:$A$15996,K$16,'PTC GRTgaz'!$D$7:$D$15996,$A46,'PTC GRTgaz'!$C$7:$C$15996,"DEL")&gt;0,K$14,SUMIFS('PTC GRTgaz'!$K$7:$K$15996,'PTC GRTgaz'!$A$7:$A$15996,K$16,'PTC GRTgaz'!$D$7:$D$15996,$A46,'PTC GRTgaz'!$C$7:$C$15996,"DEL")*1.0026*$F$4/INDIRECT($A$4&amp;"!D9"))</f>
        <v>340</v>
      </c>
      <c r="L46" s="137">
        <f t="shared" ca="1" si="1"/>
        <v>8.2876812000000033</v>
      </c>
      <c r="M46" s="72">
        <f t="shared" ca="1" si="5"/>
        <v>0.17834</v>
      </c>
      <c r="N46" s="51"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89">
        <f t="shared" ca="1" si="6"/>
        <v>262.50000000000023</v>
      </c>
      <c r="S46" s="137">
        <f t="shared" ca="1" si="2"/>
        <v>11.25</v>
      </c>
      <c r="T46" s="72">
        <f t="shared" ca="1" si="7"/>
        <v>0.24167</v>
      </c>
      <c r="U46" s="51"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89">
        <f t="shared" ca="1" si="8"/>
        <v>375.00000000000034</v>
      </c>
    </row>
    <row r="47" spans="1:22" x14ac:dyDescent="0.35">
      <c r="A47" s="48">
        <f t="shared" si="9"/>
        <v>45413</v>
      </c>
      <c r="B47" s="88" cm="1">
        <f t="array" aca="1" ref="B47" ca="1">_xlfn.XLOOKUP(A47,INDIRECT($A$5&amp;"!$AJ$41:$AJ$406"),INDIRECT($A$5&amp;"!$AK$41:$AK$406"))*SUM($F$3:$I$3)</f>
        <v>0</v>
      </c>
      <c r="C47" s="88" cm="1">
        <f t="array" aca="1" ref="C47" ca="1">_xlfn.XLOOKUP(A47,INDIRECT($A$5&amp;"!$AJ$41:$AJ$406"),INDIRECT($A$5&amp;"!$AL$41:$AL$406"))*SUM($F$3:$I$3)</f>
        <v>45</v>
      </c>
      <c r="D47" s="88" cm="1">
        <f t="array" aca="1" ref="D47" ca="1">_xlfn.XLOOKUP(A47,INDIRECT($A$5&amp;"!$AJ$41:$AJ$406"),INDIRECT($A$5&amp;"!$AO$41:$AO$406"))*SUM($F$3:$I$3)</f>
        <v>38.25</v>
      </c>
      <c r="E47" s="50" cm="1">
        <f t="array" ref="E47">SUMPRODUCT(('PT Storengy'!$B$8:$K$372)*('PT Storengy'!$A$8:$A$372=$A47)*('PT Storengy'!$B$5:$K$5=$A$6)*('PT Storengy'!$B$7:$K$7=$A$7))</f>
        <v>0.3</v>
      </c>
      <c r="F47" s="137">
        <f t="shared" ca="1" si="0"/>
        <v>8.5875000000000057</v>
      </c>
      <c r="G47" s="72">
        <f t="shared" ca="1" si="3"/>
        <v>0.185</v>
      </c>
      <c r="H47" s="51"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89">
        <f t="shared" ca="1" si="4"/>
        <v>262.50000000000023</v>
      </c>
      <c r="J47" s="136" cm="1">
        <f t="array" aca="1" ref="J47" ca="1">IF(COUNTIFS('PTC GRTgaz'!$K$7:$K$15996,"",'PTC GRTgaz'!$A$7:$A$15996,J$16,'PTC GRTgaz'!$D$7:$D$15996,$A47,'PTC GRTgaz'!$C$7:$C$15996,"DEL")&gt;0,J$14,SUMIFS('PTC GRTgaz'!$K$7:$K$15996,'PTC GRTgaz'!$A$7:$A$15996,J$16,'PTC GRTgaz'!$D$7:$D$15996,$A47,'PTC GRTgaz'!$C$7:$C$15996,"DEL")*1.0026*$F$4/INDIRECT($A$4&amp;"!D9"))</f>
        <v>340</v>
      </c>
      <c r="K47" s="136" cm="1">
        <f t="array" aca="1" ref="K47" ca="1">IF(COUNTIFS('PTC GRTgaz'!$K$7:$K$15996,"",'PTC GRTgaz'!$A$7:$A$15996,K$16,'PTC GRTgaz'!$D$7:$D$15996,$A47,'PTC GRTgaz'!$C$7:$C$15996,"DEL")&gt;0,K$14,SUMIFS('PTC GRTgaz'!$K$7:$K$15996,'PTC GRTgaz'!$A$7:$A$15996,K$16,'PTC GRTgaz'!$D$7:$D$15996,$A47,'PTC GRTgaz'!$C$7:$C$15996,"DEL")*1.0026*$F$4/INDIRECT($A$4&amp;"!D9"))</f>
        <v>340</v>
      </c>
      <c r="L47" s="137">
        <f t="shared" ca="1" si="1"/>
        <v>8.5501812000000044</v>
      </c>
      <c r="M47" s="72">
        <f t="shared" ca="1" si="5"/>
        <v>0.18417</v>
      </c>
      <c r="N47" s="51"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89">
        <f t="shared" ca="1" si="6"/>
        <v>262.50000000000023</v>
      </c>
      <c r="S47" s="137">
        <f t="shared" ca="1" si="2"/>
        <v>11.625</v>
      </c>
      <c r="T47" s="72">
        <f t="shared" ca="1" si="7"/>
        <v>0.25</v>
      </c>
      <c r="U47" s="51"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89">
        <f t="shared" ca="1" si="8"/>
        <v>375</v>
      </c>
    </row>
    <row r="48" spans="1:22" x14ac:dyDescent="0.35">
      <c r="A48" s="48">
        <f t="shared" si="9"/>
        <v>45414</v>
      </c>
      <c r="B48" s="88" cm="1">
        <f t="array" aca="1" ref="B48" ca="1">_xlfn.XLOOKUP(A48,INDIRECT($A$5&amp;"!$AJ$41:$AJ$406"),INDIRECT($A$5&amp;"!$AK$41:$AK$406"))*SUM($F$3:$I$3)</f>
        <v>0</v>
      </c>
      <c r="C48" s="88" cm="1">
        <f t="array" aca="1" ref="C48" ca="1">_xlfn.XLOOKUP(A48,INDIRECT($A$5&amp;"!$AJ$41:$AJ$406"),INDIRECT($A$5&amp;"!$AL$41:$AL$406"))*SUM($F$3:$I$3)</f>
        <v>45</v>
      </c>
      <c r="D48" s="88" cm="1">
        <f t="array" aca="1" ref="D48" ca="1">_xlfn.XLOOKUP(A48,INDIRECT($A$5&amp;"!$AJ$41:$AJ$406"),INDIRECT($A$5&amp;"!$AO$41:$AO$406"))*SUM($F$3:$I$3)</f>
        <v>38.25</v>
      </c>
      <c r="E48" s="50" cm="1">
        <f t="array" ref="E48">SUMPRODUCT(('PT Storengy'!$B$8:$K$372)*('PT Storengy'!$A$8:$A$372=$A48)*('PT Storengy'!$B$5:$K$5=$A$6)*('PT Storengy'!$B$7:$K$7=$A$7))</f>
        <v>0.3</v>
      </c>
      <c r="F48" s="137">
        <f t="shared" ca="1" si="0"/>
        <v>8.8500000000000068</v>
      </c>
      <c r="G48" s="72">
        <f t="shared" ca="1" si="3"/>
        <v>0.19083</v>
      </c>
      <c r="H48" s="51"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89">
        <f t="shared" ca="1" si="4"/>
        <v>262.50000000000023</v>
      </c>
      <c r="J48" s="136" cm="1">
        <f t="array" aca="1" ref="J48" ca="1">IF(COUNTIFS('PTC GRTgaz'!$K$7:$K$15996,"",'PTC GRTgaz'!$A$7:$A$15996,J$16,'PTC GRTgaz'!$D$7:$D$15996,$A48,'PTC GRTgaz'!$C$7:$C$15996,"DEL")&gt;0,J$14,SUMIFS('PTC GRTgaz'!$K$7:$K$15996,'PTC GRTgaz'!$A$7:$A$15996,J$16,'PTC GRTgaz'!$D$7:$D$15996,$A48,'PTC GRTgaz'!$C$7:$C$15996,"DEL")*1.0026*$F$4/INDIRECT($A$4&amp;"!D9"))</f>
        <v>340</v>
      </c>
      <c r="K48" s="136" cm="1">
        <f t="array" aca="1" ref="K48" ca="1">IF(COUNTIFS('PTC GRTgaz'!$K$7:$K$15996,"",'PTC GRTgaz'!$A$7:$A$15996,K$16,'PTC GRTgaz'!$D$7:$D$15996,$A48,'PTC GRTgaz'!$C$7:$C$15996,"DEL")&gt;0,K$14,SUMIFS('PTC GRTgaz'!$K$7:$K$15996,'PTC GRTgaz'!$A$7:$A$15996,K$16,'PTC GRTgaz'!$D$7:$D$15996,$A48,'PTC GRTgaz'!$C$7:$C$15996,"DEL")*1.0026*$F$4/INDIRECT($A$4&amp;"!D9"))</f>
        <v>340</v>
      </c>
      <c r="L48" s="137">
        <f t="shared" ca="1" si="1"/>
        <v>8.8126812000000037</v>
      </c>
      <c r="M48" s="72">
        <f t="shared" ca="1" si="5"/>
        <v>0.19</v>
      </c>
      <c r="N48" s="51" cm="1">
        <f t="array" aca="1" ref="N48" ca="1">IF(ROUND(ROUND(M48,2)-M48,4)=0,_xlfn.XLOOKUP(M48,INDIRECT($A$4&amp;"!$G$41:$G$141"),INDIRECT($A$4&amp;"!$A$41:$A$141"),0,1,1),IF(M48&gt;=1,0,(ROUNDUP(M48,2)-M48)*100*_xlfn.XLOOKUP(M48,INDIRECT($A$4&amp;"!$G$41:$G$141"),INDIRECT($A$4&amp;"!$A$41:$A$141"),0,-1,-1)+(M48-ROUNDDOWN(M48,2))*100*_xlfn.XLOOKUP(M48,INDIRECT($A$4&amp;"!$G$41:$G$141"),INDIRECT($A$4&amp;"!$A$41:$A$141"),0,1,1)))</f>
        <v>1</v>
      </c>
      <c r="O48" s="89">
        <f t="shared" ca="1" si="6"/>
        <v>262.5</v>
      </c>
      <c r="S48" s="137">
        <f t="shared" ca="1" si="2"/>
        <v>12</v>
      </c>
      <c r="T48" s="72">
        <f t="shared" ca="1" si="7"/>
        <v>0.25833</v>
      </c>
      <c r="U48" s="51"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89">
        <f t="shared" ca="1" si="8"/>
        <v>375.00000000000034</v>
      </c>
    </row>
    <row r="49" spans="1:22" x14ac:dyDescent="0.35">
      <c r="A49" s="48">
        <f t="shared" si="9"/>
        <v>45415</v>
      </c>
      <c r="B49" s="88" cm="1">
        <f t="array" aca="1" ref="B49" ca="1">_xlfn.XLOOKUP(A49,INDIRECT($A$5&amp;"!$AJ$41:$AJ$406"),INDIRECT($A$5&amp;"!$AK$41:$AK$406"))*SUM($F$3:$I$3)</f>
        <v>0</v>
      </c>
      <c r="C49" s="88" cm="1">
        <f t="array" aca="1" ref="C49" ca="1">_xlfn.XLOOKUP(A49,INDIRECT($A$5&amp;"!$AJ$41:$AJ$406"),INDIRECT($A$5&amp;"!$AL$41:$AL$406"))*SUM($F$3:$I$3)</f>
        <v>45</v>
      </c>
      <c r="D49" s="88" cm="1">
        <f t="array" aca="1" ref="D49" ca="1">_xlfn.XLOOKUP(A49,INDIRECT($A$5&amp;"!$AJ$41:$AJ$406"),INDIRECT($A$5&amp;"!$AO$41:$AO$406"))*SUM($F$3:$I$3)</f>
        <v>38.25</v>
      </c>
      <c r="E49" s="50" cm="1">
        <f t="array" ref="E49">SUMPRODUCT(('PT Storengy'!$B$8:$K$372)*('PT Storengy'!$A$8:$A$372=$A49)*('PT Storengy'!$B$5:$K$5=$A$6)*('PT Storengy'!$B$7:$K$7=$A$7))</f>
        <v>0.3</v>
      </c>
      <c r="F49" s="137">
        <f t="shared" ca="1" si="0"/>
        <v>9.1125000000000078</v>
      </c>
      <c r="G49" s="72">
        <f t="shared" ca="1" si="3"/>
        <v>0.19667000000000001</v>
      </c>
      <c r="H49" s="51"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89">
        <f t="shared" ca="1" si="4"/>
        <v>262.50000000000023</v>
      </c>
      <c r="J49" s="136" cm="1">
        <f t="array" aca="1" ref="J49" ca="1">IF(COUNTIFS('PTC GRTgaz'!$K$7:$K$15996,"",'PTC GRTgaz'!$A$7:$A$15996,J$16,'PTC GRTgaz'!$D$7:$D$15996,$A49,'PTC GRTgaz'!$C$7:$C$15996,"DEL")&gt;0,J$14,SUMIFS('PTC GRTgaz'!$K$7:$K$15996,'PTC GRTgaz'!$A$7:$A$15996,J$16,'PTC GRTgaz'!$D$7:$D$15996,$A49,'PTC GRTgaz'!$C$7:$C$15996,"DEL")*1.0026*$F$4/INDIRECT($A$4&amp;"!D9"))</f>
        <v>340</v>
      </c>
      <c r="K49" s="136" cm="1">
        <f t="array" aca="1" ref="K49" ca="1">IF(COUNTIFS('PTC GRTgaz'!$K$7:$K$15996,"",'PTC GRTgaz'!$A$7:$A$15996,K$16,'PTC GRTgaz'!$D$7:$D$15996,$A49,'PTC GRTgaz'!$C$7:$C$15996,"DEL")&gt;0,K$14,SUMIFS('PTC GRTgaz'!$K$7:$K$15996,'PTC GRTgaz'!$A$7:$A$15996,K$16,'PTC GRTgaz'!$D$7:$D$15996,$A49,'PTC GRTgaz'!$C$7:$C$15996,"DEL")*1.0026*$F$4/INDIRECT($A$4&amp;"!D9"))</f>
        <v>340</v>
      </c>
      <c r="L49" s="137">
        <f t="shared" ca="1" si="1"/>
        <v>9.0751812000000047</v>
      </c>
      <c r="M49" s="72">
        <f t="shared" ca="1" si="5"/>
        <v>0.19583999999999999</v>
      </c>
      <c r="N49" s="51"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89">
        <f t="shared" ca="1" si="6"/>
        <v>262.50000000000023</v>
      </c>
      <c r="S49" s="137">
        <f t="shared" ca="1" si="2"/>
        <v>12.375</v>
      </c>
      <c r="T49" s="72">
        <f t="shared" ca="1" si="7"/>
        <v>0.26667000000000002</v>
      </c>
      <c r="U49" s="51"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89">
        <f t="shared" ca="1" si="8"/>
        <v>375.00000000000034</v>
      </c>
    </row>
    <row r="50" spans="1:22" x14ac:dyDescent="0.35">
      <c r="A50" s="48">
        <f t="shared" si="9"/>
        <v>45416</v>
      </c>
      <c r="B50" s="88" cm="1">
        <f t="array" aca="1" ref="B50" ca="1">_xlfn.XLOOKUP(A50,INDIRECT($A$5&amp;"!$AJ$41:$AJ$406"),INDIRECT($A$5&amp;"!$AK$41:$AK$406"))*SUM($F$3:$I$3)</f>
        <v>0</v>
      </c>
      <c r="C50" s="88" cm="1">
        <f t="array" aca="1" ref="C50" ca="1">_xlfn.XLOOKUP(A50,INDIRECT($A$5&amp;"!$AJ$41:$AJ$406"),INDIRECT($A$5&amp;"!$AL$41:$AL$406"))*SUM($F$3:$I$3)</f>
        <v>45</v>
      </c>
      <c r="D50" s="88" cm="1">
        <f t="array" aca="1" ref="D50" ca="1">_xlfn.XLOOKUP(A50,INDIRECT($A$5&amp;"!$AJ$41:$AJ$406"),INDIRECT($A$5&amp;"!$AO$41:$AO$406"))*SUM($F$3:$I$3)</f>
        <v>38.25</v>
      </c>
      <c r="E50" s="50" cm="1">
        <f t="array" ref="E50">SUMPRODUCT(('PT Storengy'!$B$8:$K$372)*('PT Storengy'!$A$8:$A$372=$A50)*('PT Storengy'!$B$5:$K$5=$A$6)*('PT Storengy'!$B$7:$K$7=$A$7))</f>
        <v>0.3</v>
      </c>
      <c r="F50" s="137">
        <f t="shared" ca="1" si="0"/>
        <v>9.3750000000000089</v>
      </c>
      <c r="G50" s="72">
        <f t="shared" ca="1" si="3"/>
        <v>0.20250000000000001</v>
      </c>
      <c r="H50" s="51"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89">
        <f t="shared" ca="1" si="4"/>
        <v>262.50000000000023</v>
      </c>
      <c r="J50" s="136" cm="1">
        <f t="array" aca="1" ref="J50" ca="1">IF(COUNTIFS('PTC GRTgaz'!$K$7:$K$15996,"",'PTC GRTgaz'!$A$7:$A$15996,J$16,'PTC GRTgaz'!$D$7:$D$15996,$A50,'PTC GRTgaz'!$C$7:$C$15996,"DEL")&gt;0,J$14,SUMIFS('PTC GRTgaz'!$K$7:$K$15996,'PTC GRTgaz'!$A$7:$A$15996,J$16,'PTC GRTgaz'!$D$7:$D$15996,$A50,'PTC GRTgaz'!$C$7:$C$15996,"DEL")*1.0026*$F$4/INDIRECT($A$4&amp;"!D9"))</f>
        <v>340</v>
      </c>
      <c r="K50" s="136" cm="1">
        <f t="array" aca="1" ref="K50" ca="1">IF(COUNTIFS('PTC GRTgaz'!$K$7:$K$15996,"",'PTC GRTgaz'!$A$7:$A$15996,K$16,'PTC GRTgaz'!$D$7:$D$15996,$A50,'PTC GRTgaz'!$C$7:$C$15996,"DEL")&gt;0,K$14,SUMIFS('PTC GRTgaz'!$K$7:$K$15996,'PTC GRTgaz'!$A$7:$A$15996,K$16,'PTC GRTgaz'!$D$7:$D$15996,$A50,'PTC GRTgaz'!$C$7:$C$15996,"DEL")*1.0026*$F$4/INDIRECT($A$4&amp;"!D9"))</f>
        <v>340</v>
      </c>
      <c r="L50" s="137">
        <f t="shared" ca="1" si="1"/>
        <v>9.3376812000000058</v>
      </c>
      <c r="M50" s="72">
        <f t="shared" ca="1" si="5"/>
        <v>0.20166999999999999</v>
      </c>
      <c r="N50" s="51"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89">
        <f t="shared" ca="1" si="6"/>
        <v>262.50000000000023</v>
      </c>
      <c r="S50" s="137">
        <f t="shared" ca="1" si="2"/>
        <v>12.75</v>
      </c>
      <c r="T50" s="72">
        <f t="shared" ca="1" si="7"/>
        <v>0.27500000000000002</v>
      </c>
      <c r="U50" s="51"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89">
        <f t="shared" ca="1" si="8"/>
        <v>375.00000000000034</v>
      </c>
    </row>
    <row r="51" spans="1:22" x14ac:dyDescent="0.35">
      <c r="A51" s="48">
        <f t="shared" si="9"/>
        <v>45417</v>
      </c>
      <c r="B51" s="88" cm="1">
        <f t="array" aca="1" ref="B51" ca="1">_xlfn.XLOOKUP(A51,INDIRECT($A$5&amp;"!$AJ$41:$AJ$406"),INDIRECT($A$5&amp;"!$AK$41:$AK$406"))*SUM($F$3:$I$3)</f>
        <v>0</v>
      </c>
      <c r="C51" s="88" cm="1">
        <f t="array" aca="1" ref="C51" ca="1">_xlfn.XLOOKUP(A51,INDIRECT($A$5&amp;"!$AJ$41:$AJ$406"),INDIRECT($A$5&amp;"!$AL$41:$AL$406"))*SUM($F$3:$I$3)</f>
        <v>45</v>
      </c>
      <c r="D51" s="88" cm="1">
        <f t="array" aca="1" ref="D51" ca="1">_xlfn.XLOOKUP(A51,INDIRECT($A$5&amp;"!$AJ$41:$AJ$406"),INDIRECT($A$5&amp;"!$AO$41:$AO$406"))*SUM($F$3:$I$3)</f>
        <v>38.25</v>
      </c>
      <c r="E51" s="50" cm="1">
        <f t="array" ref="E51">SUMPRODUCT(('PT Storengy'!$B$8:$K$372)*('PT Storengy'!$A$8:$A$372=$A51)*('PT Storengy'!$B$5:$K$5=$A$6)*('PT Storengy'!$B$7:$K$7=$A$7))</f>
        <v>0.3</v>
      </c>
      <c r="F51" s="137">
        <f t="shared" ca="1" si="0"/>
        <v>9.6375000000000099</v>
      </c>
      <c r="G51" s="72">
        <f t="shared" ca="1" si="3"/>
        <v>0.20832999999999999</v>
      </c>
      <c r="H51" s="51"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89">
        <f t="shared" ca="1" si="4"/>
        <v>262.50000000000023</v>
      </c>
      <c r="J51" s="136" cm="1">
        <f t="array" aca="1" ref="J51" ca="1">IF(COUNTIFS('PTC GRTgaz'!$K$7:$K$15996,"",'PTC GRTgaz'!$A$7:$A$15996,J$16,'PTC GRTgaz'!$D$7:$D$15996,$A51,'PTC GRTgaz'!$C$7:$C$15996,"DEL")&gt;0,J$14,SUMIFS('PTC GRTgaz'!$K$7:$K$15996,'PTC GRTgaz'!$A$7:$A$15996,J$16,'PTC GRTgaz'!$D$7:$D$15996,$A51,'PTC GRTgaz'!$C$7:$C$15996,"DEL")*1.0026*$F$4/INDIRECT($A$4&amp;"!D9"))</f>
        <v>340</v>
      </c>
      <c r="K51" s="136" cm="1">
        <f t="array" aca="1" ref="K51" ca="1">IF(COUNTIFS('PTC GRTgaz'!$K$7:$K$15996,"",'PTC GRTgaz'!$A$7:$A$15996,K$16,'PTC GRTgaz'!$D$7:$D$15996,$A51,'PTC GRTgaz'!$C$7:$C$15996,"DEL")&gt;0,K$14,SUMIFS('PTC GRTgaz'!$K$7:$K$15996,'PTC GRTgaz'!$A$7:$A$15996,K$16,'PTC GRTgaz'!$D$7:$D$15996,$A51,'PTC GRTgaz'!$C$7:$C$15996,"DEL")*1.0026*$F$4/INDIRECT($A$4&amp;"!D9"))</f>
        <v>340</v>
      </c>
      <c r="L51" s="137">
        <f t="shared" ca="1" si="1"/>
        <v>9.6001812000000069</v>
      </c>
      <c r="M51" s="72">
        <f t="shared" ca="1" si="5"/>
        <v>0.20749999999999999</v>
      </c>
      <c r="N51" s="51"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89">
        <f t="shared" ca="1" si="6"/>
        <v>262.50000000000023</v>
      </c>
      <c r="S51" s="137">
        <f t="shared" ca="1" si="2"/>
        <v>13.125</v>
      </c>
      <c r="T51" s="72">
        <f t="shared" ca="1" si="7"/>
        <v>0.28333000000000003</v>
      </c>
      <c r="U51" s="51"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89">
        <f t="shared" ca="1" si="8"/>
        <v>375.00000000000034</v>
      </c>
    </row>
    <row r="52" spans="1:22" x14ac:dyDescent="0.35">
      <c r="A52" s="48">
        <f t="shared" si="9"/>
        <v>45418</v>
      </c>
      <c r="B52" s="88" cm="1">
        <f t="array" aca="1" ref="B52" ca="1">_xlfn.XLOOKUP(A52,INDIRECT($A$5&amp;"!$AJ$41:$AJ$406"),INDIRECT($A$5&amp;"!$AK$41:$AK$406"))*SUM($F$3:$I$3)</f>
        <v>0</v>
      </c>
      <c r="C52" s="88" cm="1">
        <f t="array" aca="1" ref="C52" ca="1">_xlfn.XLOOKUP(A52,INDIRECT($A$5&amp;"!$AJ$41:$AJ$406"),INDIRECT($A$5&amp;"!$AL$41:$AL$406"))*SUM($F$3:$I$3)</f>
        <v>45</v>
      </c>
      <c r="D52" s="88" cm="1">
        <f t="array" aca="1" ref="D52" ca="1">_xlfn.XLOOKUP(A52,INDIRECT($A$5&amp;"!$AJ$41:$AJ$406"),INDIRECT($A$5&amp;"!$AO$41:$AO$406"))*SUM($F$3:$I$3)</f>
        <v>38.25</v>
      </c>
      <c r="E52" s="50" cm="1">
        <f t="array" ref="E52">SUMPRODUCT(('PT Storengy'!$B$8:$K$372)*('PT Storengy'!$A$8:$A$372=$A52)*('PT Storengy'!$B$5:$K$5=$A$6)*('PT Storengy'!$B$7:$K$7=$A$7))</f>
        <v>0.3</v>
      </c>
      <c r="F52" s="137">
        <f t="shared" ca="1" si="0"/>
        <v>9.900000000000011</v>
      </c>
      <c r="G52" s="72">
        <f t="shared" ca="1" si="3"/>
        <v>0.21417</v>
      </c>
      <c r="H52" s="51"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89">
        <f t="shared" ca="1" si="4"/>
        <v>262.50000000000023</v>
      </c>
      <c r="J52" s="136" cm="1">
        <f t="array" aca="1" ref="J52" ca="1">IF(COUNTIFS('PTC GRTgaz'!$K$7:$K$15996,"",'PTC GRTgaz'!$A$7:$A$15996,J$16,'PTC GRTgaz'!$D$7:$D$15996,$A52,'PTC GRTgaz'!$C$7:$C$15996,"DEL")&gt;0,J$14,SUMIFS('PTC GRTgaz'!$K$7:$K$15996,'PTC GRTgaz'!$A$7:$A$15996,J$16,'PTC GRTgaz'!$D$7:$D$15996,$A52,'PTC GRTgaz'!$C$7:$C$15996,"DEL")*1.0026*$F$4/INDIRECT($A$4&amp;"!D9"))</f>
        <v>340</v>
      </c>
      <c r="K52" s="136" cm="1">
        <f t="array" aca="1" ref="K52" ca="1">IF(COUNTIFS('PTC GRTgaz'!$K$7:$K$15996,"",'PTC GRTgaz'!$A$7:$A$15996,K$16,'PTC GRTgaz'!$D$7:$D$15996,$A52,'PTC GRTgaz'!$C$7:$C$15996,"DEL")&gt;0,K$14,SUMIFS('PTC GRTgaz'!$K$7:$K$15996,'PTC GRTgaz'!$A$7:$A$15996,K$16,'PTC GRTgaz'!$D$7:$D$15996,$A52,'PTC GRTgaz'!$C$7:$C$15996,"DEL")*1.0026*$F$4/INDIRECT($A$4&amp;"!D9"))</f>
        <v>340</v>
      </c>
      <c r="L52" s="137">
        <f t="shared" ca="1" si="1"/>
        <v>9.8626812000000079</v>
      </c>
      <c r="M52" s="72">
        <f t="shared" ca="1" si="5"/>
        <v>0.21334</v>
      </c>
      <c r="N52" s="51"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89">
        <f t="shared" ca="1" si="6"/>
        <v>262.50000000000023</v>
      </c>
      <c r="S52" s="137">
        <f t="shared" ca="1" si="2"/>
        <v>13.5</v>
      </c>
      <c r="T52" s="72">
        <f t="shared" ca="1" si="7"/>
        <v>0.29166999999999998</v>
      </c>
      <c r="U52" s="51"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89">
        <f t="shared" ca="1" si="8"/>
        <v>375.00000000000034</v>
      </c>
    </row>
    <row r="53" spans="1:22" x14ac:dyDescent="0.35">
      <c r="A53" s="48">
        <f t="shared" si="9"/>
        <v>45419</v>
      </c>
      <c r="B53" s="88" cm="1">
        <f t="array" aca="1" ref="B53" ca="1">_xlfn.XLOOKUP(A53,INDIRECT($A$5&amp;"!$AJ$41:$AJ$406"),INDIRECT($A$5&amp;"!$AK$41:$AK$406"))*SUM($F$3:$I$3)</f>
        <v>0</v>
      </c>
      <c r="C53" s="88" cm="1">
        <f t="array" aca="1" ref="C53" ca="1">_xlfn.XLOOKUP(A53,INDIRECT($A$5&amp;"!$AJ$41:$AJ$406"),INDIRECT($A$5&amp;"!$AL$41:$AL$406"))*SUM($F$3:$I$3)</f>
        <v>45</v>
      </c>
      <c r="D53" s="88" cm="1">
        <f t="array" aca="1" ref="D53" ca="1">_xlfn.XLOOKUP(A53,INDIRECT($A$5&amp;"!$AJ$41:$AJ$406"),INDIRECT($A$5&amp;"!$AO$41:$AO$406"))*SUM($F$3:$I$3)</f>
        <v>38.25</v>
      </c>
      <c r="E53" s="50" cm="1">
        <f t="array" ref="E53">SUMPRODUCT(('PT Storengy'!$B$8:$K$372)*('PT Storengy'!$A$8:$A$372=$A53)*('PT Storengy'!$B$5:$K$5=$A$6)*('PT Storengy'!$B$7:$K$7=$A$7))</f>
        <v>0.3</v>
      </c>
      <c r="F53" s="137">
        <f t="shared" ca="1" si="0"/>
        <v>10.16250000000001</v>
      </c>
      <c r="G53" s="72">
        <f t="shared" ca="1" si="3"/>
        <v>0.22</v>
      </c>
      <c r="H53" s="51" cm="1">
        <f t="array" aca="1" ref="H53" ca="1">IF(ROUND(ROUND(G53,2)-G53,4)=0,_xlfn.XLOOKUP(G53,INDIRECT($A$4&amp;"!$G$41:$G$141"),INDIRECT($A$4&amp;"!$A$41:$A$141"),0,1,1),IF(G53&gt;=1,0,(ROUNDUP(G53,2)-G53)*100*_xlfn.XLOOKUP(G53,INDIRECT($A$4&amp;"!$G$41:$G$141"),INDIRECT($A$4&amp;"!$A$41:$A$141"),0,-1,-1)+(G53-ROUNDDOWN(G53,2))*100*_xlfn.XLOOKUP(G53,INDIRECT($A$4&amp;"!$G$41:$G$141"),INDIRECT($A$4&amp;"!$A$41:$A$141"),0,1,1)))</f>
        <v>1</v>
      </c>
      <c r="I53" s="89">
        <f t="shared" ca="1" si="4"/>
        <v>262.5</v>
      </c>
      <c r="J53" s="136" cm="1">
        <f t="array" aca="1" ref="J53" ca="1">IF(COUNTIFS('PTC GRTgaz'!$K$7:$K$15996,"",'PTC GRTgaz'!$A$7:$A$15996,J$16,'PTC GRTgaz'!$D$7:$D$15996,$A53,'PTC GRTgaz'!$C$7:$C$15996,"DEL")&gt;0,J$14,SUMIFS('PTC GRTgaz'!$K$7:$K$15996,'PTC GRTgaz'!$A$7:$A$15996,J$16,'PTC GRTgaz'!$D$7:$D$15996,$A53,'PTC GRTgaz'!$C$7:$C$15996,"DEL")*1.0026*$F$4/INDIRECT($A$4&amp;"!D9"))</f>
        <v>340</v>
      </c>
      <c r="K53" s="136" cm="1">
        <f t="array" aca="1" ref="K53" ca="1">IF(COUNTIFS('PTC GRTgaz'!$K$7:$K$15996,"",'PTC GRTgaz'!$A$7:$A$15996,K$16,'PTC GRTgaz'!$D$7:$D$15996,$A53,'PTC GRTgaz'!$C$7:$C$15996,"DEL")&gt;0,K$14,SUMIFS('PTC GRTgaz'!$K$7:$K$15996,'PTC GRTgaz'!$A$7:$A$15996,K$16,'PTC GRTgaz'!$D$7:$D$15996,$A53,'PTC GRTgaz'!$C$7:$C$15996,"DEL")*1.0026*$F$4/INDIRECT($A$4&amp;"!D9"))</f>
        <v>340</v>
      </c>
      <c r="L53" s="137">
        <f t="shared" ca="1" si="1"/>
        <v>10.125181200000009</v>
      </c>
      <c r="M53" s="72">
        <f t="shared" ca="1" si="5"/>
        <v>0.21917</v>
      </c>
      <c r="N53" s="51"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89">
        <f t="shared" ca="1" si="6"/>
        <v>262.50000000000023</v>
      </c>
      <c r="S53" s="137">
        <f t="shared" ca="1" si="2"/>
        <v>13.875</v>
      </c>
      <c r="T53" s="72">
        <f t="shared" ca="1" si="7"/>
        <v>0.3</v>
      </c>
      <c r="U53" s="51"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89">
        <f t="shared" ca="1" si="8"/>
        <v>375</v>
      </c>
    </row>
    <row r="54" spans="1:22" x14ac:dyDescent="0.35">
      <c r="A54" s="48">
        <f t="shared" si="9"/>
        <v>45420</v>
      </c>
      <c r="B54" s="88" cm="1">
        <f t="array" aca="1" ref="B54" ca="1">_xlfn.XLOOKUP(A54,INDIRECT($A$5&amp;"!$AJ$41:$AJ$406"),INDIRECT($A$5&amp;"!$AK$41:$AK$406"))*SUM($F$3:$I$3)</f>
        <v>0</v>
      </c>
      <c r="C54" s="88" cm="1">
        <f t="array" aca="1" ref="C54" ca="1">_xlfn.XLOOKUP(A54,INDIRECT($A$5&amp;"!$AJ$41:$AJ$406"),INDIRECT($A$5&amp;"!$AL$41:$AL$406"))*SUM($F$3:$I$3)</f>
        <v>45</v>
      </c>
      <c r="D54" s="88" cm="1">
        <f t="array" aca="1" ref="D54" ca="1">_xlfn.XLOOKUP(A54,INDIRECT($A$5&amp;"!$AJ$41:$AJ$406"),INDIRECT($A$5&amp;"!$AO$41:$AO$406"))*SUM($F$3:$I$3)</f>
        <v>38.25</v>
      </c>
      <c r="E54" s="50" cm="1">
        <f t="array" ref="E54">SUMPRODUCT(('PT Storengy'!$B$8:$K$372)*('PT Storengy'!$A$8:$A$372=$A54)*('PT Storengy'!$B$5:$K$5=$A$6)*('PT Storengy'!$B$7:$K$7=$A$7))</f>
        <v>0.3</v>
      </c>
      <c r="F54" s="137">
        <f t="shared" ca="1" si="0"/>
        <v>10.425000000000011</v>
      </c>
      <c r="G54" s="72">
        <f t="shared" ca="1" si="3"/>
        <v>0.22583</v>
      </c>
      <c r="H54" s="51"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89">
        <f t="shared" ca="1" si="4"/>
        <v>262.50000000000023</v>
      </c>
      <c r="J54" s="136" cm="1">
        <f t="array" aca="1" ref="J54" ca="1">IF(COUNTIFS('PTC GRTgaz'!$K$7:$K$15996,"",'PTC GRTgaz'!$A$7:$A$15996,J$16,'PTC GRTgaz'!$D$7:$D$15996,$A54,'PTC GRTgaz'!$C$7:$C$15996,"DEL")&gt;0,J$14,SUMIFS('PTC GRTgaz'!$K$7:$K$15996,'PTC GRTgaz'!$A$7:$A$15996,J$16,'PTC GRTgaz'!$D$7:$D$15996,$A54,'PTC GRTgaz'!$C$7:$C$15996,"DEL")*1.0026*$F$4/INDIRECT($A$4&amp;"!D9"))</f>
        <v>340</v>
      </c>
      <c r="K54" s="136" cm="1">
        <f t="array" aca="1" ref="K54" ca="1">IF(COUNTIFS('PTC GRTgaz'!$K$7:$K$15996,"",'PTC GRTgaz'!$A$7:$A$15996,K$16,'PTC GRTgaz'!$D$7:$D$15996,$A54,'PTC GRTgaz'!$C$7:$C$15996,"DEL")&gt;0,K$14,SUMIFS('PTC GRTgaz'!$K$7:$K$15996,'PTC GRTgaz'!$A$7:$A$15996,K$16,'PTC GRTgaz'!$D$7:$D$15996,$A54,'PTC GRTgaz'!$C$7:$C$15996,"DEL")*1.0026*$F$4/INDIRECT($A$4&amp;"!D9"))</f>
        <v>340</v>
      </c>
      <c r="L54" s="137">
        <f t="shared" ca="1" si="1"/>
        <v>10.38768120000001</v>
      </c>
      <c r="M54" s="72">
        <f t="shared" ca="1" si="5"/>
        <v>0.22500000000000001</v>
      </c>
      <c r="N54" s="51"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89">
        <f t="shared" ca="1" si="6"/>
        <v>262.50000000000023</v>
      </c>
      <c r="S54" s="137">
        <f t="shared" ca="1" si="2"/>
        <v>14.25</v>
      </c>
      <c r="T54" s="72">
        <f t="shared" ca="1" si="7"/>
        <v>0.30832999999999999</v>
      </c>
      <c r="U54" s="51"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89">
        <f t="shared" ca="1" si="8"/>
        <v>375.00000000000034</v>
      </c>
    </row>
    <row r="55" spans="1:22" x14ac:dyDescent="0.35">
      <c r="A55" s="48">
        <f t="shared" si="9"/>
        <v>45421</v>
      </c>
      <c r="B55" s="88" cm="1">
        <f t="array" aca="1" ref="B55" ca="1">_xlfn.XLOOKUP(A55,INDIRECT($A$5&amp;"!$AJ$41:$AJ$406"),INDIRECT($A$5&amp;"!$AK$41:$AK$406"))*SUM($F$3:$I$3)</f>
        <v>0</v>
      </c>
      <c r="C55" s="88" cm="1">
        <f t="array" aca="1" ref="C55" ca="1">_xlfn.XLOOKUP(A55,INDIRECT($A$5&amp;"!$AJ$41:$AJ$406"),INDIRECT($A$5&amp;"!$AL$41:$AL$406"))*SUM($F$3:$I$3)</f>
        <v>45</v>
      </c>
      <c r="D55" s="88" cm="1">
        <f t="array" aca="1" ref="D55" ca="1">_xlfn.XLOOKUP(A55,INDIRECT($A$5&amp;"!$AJ$41:$AJ$406"),INDIRECT($A$5&amp;"!$AO$41:$AO$406"))*SUM($F$3:$I$3)</f>
        <v>38.25</v>
      </c>
      <c r="E55" s="50" cm="1">
        <f t="array" ref="E55">SUMPRODUCT(('PT Storengy'!$B$8:$K$372)*('PT Storengy'!$A$8:$A$372=$A55)*('PT Storengy'!$B$5:$K$5=$A$6)*('PT Storengy'!$B$7:$K$7=$A$7))</f>
        <v>0.3</v>
      </c>
      <c r="F55" s="137">
        <f t="shared" ca="1" si="0"/>
        <v>10.687500000000012</v>
      </c>
      <c r="G55" s="72">
        <f t="shared" ca="1" si="3"/>
        <v>0.23166999999999999</v>
      </c>
      <c r="H55" s="51"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89">
        <f t="shared" ca="1" si="4"/>
        <v>262.50000000000023</v>
      </c>
      <c r="J55" s="136" cm="1">
        <f t="array" aca="1" ref="J55" ca="1">IF(COUNTIFS('PTC GRTgaz'!$K$7:$K$15996,"",'PTC GRTgaz'!$A$7:$A$15996,J$16,'PTC GRTgaz'!$D$7:$D$15996,$A55,'PTC GRTgaz'!$C$7:$C$15996,"DEL")&gt;0,J$14,SUMIFS('PTC GRTgaz'!$K$7:$K$15996,'PTC GRTgaz'!$A$7:$A$15996,J$16,'PTC GRTgaz'!$D$7:$D$15996,$A55,'PTC GRTgaz'!$C$7:$C$15996,"DEL")*1.0026*$F$4/INDIRECT($A$4&amp;"!D9"))</f>
        <v>340</v>
      </c>
      <c r="K55" s="136" cm="1">
        <f t="array" aca="1" ref="K55" ca="1">IF(COUNTIFS('PTC GRTgaz'!$K$7:$K$15996,"",'PTC GRTgaz'!$A$7:$A$15996,K$16,'PTC GRTgaz'!$D$7:$D$15996,$A55,'PTC GRTgaz'!$C$7:$C$15996,"DEL")&gt;0,K$14,SUMIFS('PTC GRTgaz'!$K$7:$K$15996,'PTC GRTgaz'!$A$7:$A$15996,K$16,'PTC GRTgaz'!$D$7:$D$15996,$A55,'PTC GRTgaz'!$C$7:$C$15996,"DEL")*1.0026*$F$4/INDIRECT($A$4&amp;"!D9"))</f>
        <v>340</v>
      </c>
      <c r="L55" s="137">
        <f t="shared" ca="1" si="1"/>
        <v>10.650181200000011</v>
      </c>
      <c r="M55" s="72">
        <f t="shared" ca="1" si="5"/>
        <v>0.23083999999999999</v>
      </c>
      <c r="N55" s="51"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89">
        <f t="shared" ca="1" si="6"/>
        <v>262.50000000000023</v>
      </c>
      <c r="S55" s="137">
        <f t="shared" ca="1" si="2"/>
        <v>14.625</v>
      </c>
      <c r="T55" s="72">
        <f t="shared" ca="1" si="7"/>
        <v>0.31667000000000001</v>
      </c>
      <c r="U55" s="51"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89">
        <f t="shared" ca="1" si="8"/>
        <v>375.00000000000034</v>
      </c>
    </row>
    <row r="56" spans="1:22" x14ac:dyDescent="0.35">
      <c r="A56" s="48">
        <f t="shared" si="9"/>
        <v>45422</v>
      </c>
      <c r="B56" s="88" cm="1">
        <f t="array" aca="1" ref="B56" ca="1">_xlfn.XLOOKUP(A56,INDIRECT($A$5&amp;"!$AJ$41:$AJ$406"),INDIRECT($A$5&amp;"!$AK$41:$AK$406"))*SUM($F$3:$I$3)</f>
        <v>0</v>
      </c>
      <c r="C56" s="88" cm="1">
        <f t="array" aca="1" ref="C56" ca="1">_xlfn.XLOOKUP(A56,INDIRECT($A$5&amp;"!$AJ$41:$AJ$406"),INDIRECT($A$5&amp;"!$AL$41:$AL$406"))*SUM($F$3:$I$3)</f>
        <v>45</v>
      </c>
      <c r="D56" s="88" cm="1">
        <f t="array" aca="1" ref="D56" ca="1">_xlfn.XLOOKUP(A56,INDIRECT($A$5&amp;"!$AJ$41:$AJ$406"),INDIRECT($A$5&amp;"!$AO$41:$AO$406"))*SUM($F$3:$I$3)</f>
        <v>38.25</v>
      </c>
      <c r="E56" s="50" cm="1">
        <f t="array" ref="E56">SUMPRODUCT(('PT Storengy'!$B$8:$K$372)*('PT Storengy'!$A$8:$A$372=$A56)*('PT Storengy'!$B$5:$K$5=$A$6)*('PT Storengy'!$B$7:$K$7=$A$7))</f>
        <v>0.3</v>
      </c>
      <c r="F56" s="137">
        <f t="shared" ca="1" si="0"/>
        <v>10.950000000000014</v>
      </c>
      <c r="G56" s="72">
        <f t="shared" ca="1" si="3"/>
        <v>0.23749999999999999</v>
      </c>
      <c r="H56" s="51"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89">
        <f t="shared" ca="1" si="4"/>
        <v>262.50000000000023</v>
      </c>
      <c r="J56" s="136" cm="1">
        <f t="array" aca="1" ref="J56" ca="1">IF(COUNTIFS('PTC GRTgaz'!$K$7:$K$15996,"",'PTC GRTgaz'!$A$7:$A$15996,J$16,'PTC GRTgaz'!$D$7:$D$15996,$A56,'PTC GRTgaz'!$C$7:$C$15996,"DEL")&gt;0,J$14,SUMIFS('PTC GRTgaz'!$K$7:$K$15996,'PTC GRTgaz'!$A$7:$A$15996,J$16,'PTC GRTgaz'!$D$7:$D$15996,$A56,'PTC GRTgaz'!$C$7:$C$15996,"DEL")*1.0026*$F$4/INDIRECT($A$4&amp;"!D9"))</f>
        <v>340</v>
      </c>
      <c r="K56" s="136" cm="1">
        <f t="array" aca="1" ref="K56" ca="1">IF(COUNTIFS('PTC GRTgaz'!$K$7:$K$15996,"",'PTC GRTgaz'!$A$7:$A$15996,K$16,'PTC GRTgaz'!$D$7:$D$15996,$A56,'PTC GRTgaz'!$C$7:$C$15996,"DEL")&gt;0,K$14,SUMIFS('PTC GRTgaz'!$K$7:$K$15996,'PTC GRTgaz'!$A$7:$A$15996,K$16,'PTC GRTgaz'!$D$7:$D$15996,$A56,'PTC GRTgaz'!$C$7:$C$15996,"DEL")*1.0026*$F$4/INDIRECT($A$4&amp;"!D9"))</f>
        <v>340</v>
      </c>
      <c r="L56" s="137">
        <f t="shared" ca="1" si="1"/>
        <v>10.912681200000012</v>
      </c>
      <c r="M56" s="72">
        <f t="shared" ca="1" si="5"/>
        <v>0.23666999999999999</v>
      </c>
      <c r="N56" s="51"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89">
        <f t="shared" ca="1" si="6"/>
        <v>262.50000000000023</v>
      </c>
      <c r="S56" s="137">
        <f t="shared" ca="1" si="2"/>
        <v>15</v>
      </c>
      <c r="T56" s="72">
        <f t="shared" ca="1" si="7"/>
        <v>0.32500000000000001</v>
      </c>
      <c r="U56" s="51"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89">
        <f t="shared" ca="1" si="8"/>
        <v>375.00000000000034</v>
      </c>
    </row>
    <row r="57" spans="1:22" x14ac:dyDescent="0.35">
      <c r="A57" s="48">
        <f t="shared" si="9"/>
        <v>45423</v>
      </c>
      <c r="B57" s="88" cm="1">
        <f t="array" aca="1" ref="B57" ca="1">_xlfn.XLOOKUP(A57,INDIRECT($A$5&amp;"!$AJ$41:$AJ$406"),INDIRECT($A$5&amp;"!$AK$41:$AK$406"))*SUM($F$3:$I$3)</f>
        <v>0</v>
      </c>
      <c r="C57" s="88" cm="1">
        <f t="array" aca="1" ref="C57" ca="1">_xlfn.XLOOKUP(A57,INDIRECT($A$5&amp;"!$AJ$41:$AJ$406"),INDIRECT($A$5&amp;"!$AL$41:$AL$406"))*SUM($F$3:$I$3)</f>
        <v>45</v>
      </c>
      <c r="D57" s="88" cm="1">
        <f t="array" aca="1" ref="D57" ca="1">_xlfn.XLOOKUP(A57,INDIRECT($A$5&amp;"!$AJ$41:$AJ$406"),INDIRECT($A$5&amp;"!$AO$41:$AO$406"))*SUM($F$3:$I$3)</f>
        <v>38.25</v>
      </c>
      <c r="E57" s="50" cm="1">
        <f t="array" ref="E57">SUMPRODUCT(('PT Storengy'!$B$8:$K$372)*('PT Storengy'!$A$8:$A$372=$A57)*('PT Storengy'!$B$5:$K$5=$A$6)*('PT Storengy'!$B$7:$K$7=$A$7))</f>
        <v>0.3</v>
      </c>
      <c r="F57" s="137">
        <f t="shared" ca="1" si="0"/>
        <v>11.212500000000015</v>
      </c>
      <c r="G57" s="72">
        <f t="shared" ca="1" si="3"/>
        <v>0.24332999999999999</v>
      </c>
      <c r="H57" s="51"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89">
        <f t="shared" ca="1" si="4"/>
        <v>262.50000000000023</v>
      </c>
      <c r="J57" s="136" cm="1">
        <f t="array" aca="1" ref="J57" ca="1">IF(COUNTIFS('PTC GRTgaz'!$K$7:$K$15996,"",'PTC GRTgaz'!$A$7:$A$15996,J$16,'PTC GRTgaz'!$D$7:$D$15996,$A57,'PTC GRTgaz'!$C$7:$C$15996,"DEL")&gt;0,J$14,SUMIFS('PTC GRTgaz'!$K$7:$K$15996,'PTC GRTgaz'!$A$7:$A$15996,J$16,'PTC GRTgaz'!$D$7:$D$15996,$A57,'PTC GRTgaz'!$C$7:$C$15996,"DEL")*1.0026*$F$4/INDIRECT($A$4&amp;"!D9"))</f>
        <v>340</v>
      </c>
      <c r="K57" s="136" cm="1">
        <f t="array" aca="1" ref="K57" ca="1">IF(COUNTIFS('PTC GRTgaz'!$K$7:$K$15996,"",'PTC GRTgaz'!$A$7:$A$15996,K$16,'PTC GRTgaz'!$D$7:$D$15996,$A57,'PTC GRTgaz'!$C$7:$C$15996,"DEL")&gt;0,K$14,SUMIFS('PTC GRTgaz'!$K$7:$K$15996,'PTC GRTgaz'!$A$7:$A$15996,K$16,'PTC GRTgaz'!$D$7:$D$15996,$A57,'PTC GRTgaz'!$C$7:$C$15996,"DEL")*1.0026*$F$4/INDIRECT($A$4&amp;"!D9"))</f>
        <v>340</v>
      </c>
      <c r="L57" s="137">
        <f t="shared" ca="1" si="1"/>
        <v>11.175181200000013</v>
      </c>
      <c r="M57" s="72">
        <f t="shared" ca="1" si="5"/>
        <v>0.24249999999999999</v>
      </c>
      <c r="N57" s="51"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89">
        <f t="shared" ca="1" si="6"/>
        <v>262.50000000000023</v>
      </c>
      <c r="S57" s="137">
        <f t="shared" ca="1" si="2"/>
        <v>15.375</v>
      </c>
      <c r="T57" s="72">
        <f t="shared" ca="1" si="7"/>
        <v>0.33333000000000002</v>
      </c>
      <c r="U57" s="51"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89">
        <f t="shared" ca="1" si="8"/>
        <v>375.00000000000034</v>
      </c>
    </row>
    <row r="58" spans="1:22" x14ac:dyDescent="0.35">
      <c r="A58" s="48">
        <f t="shared" si="9"/>
        <v>45424</v>
      </c>
      <c r="B58" s="88" cm="1">
        <f t="array" aca="1" ref="B58" ca="1">_xlfn.XLOOKUP(A58,INDIRECT($A$5&amp;"!$AJ$41:$AJ$406"),INDIRECT($A$5&amp;"!$AK$41:$AK$406"))*SUM($F$3:$I$3)</f>
        <v>0</v>
      </c>
      <c r="C58" s="88" cm="1">
        <f t="array" aca="1" ref="C58" ca="1">_xlfn.XLOOKUP(A58,INDIRECT($A$5&amp;"!$AJ$41:$AJ$406"),INDIRECT($A$5&amp;"!$AL$41:$AL$406"))*SUM($F$3:$I$3)</f>
        <v>45</v>
      </c>
      <c r="D58" s="88" cm="1">
        <f t="array" aca="1" ref="D58" ca="1">_xlfn.XLOOKUP(A58,INDIRECT($A$5&amp;"!$AJ$41:$AJ$406"),INDIRECT($A$5&amp;"!$AO$41:$AO$406"))*SUM($F$3:$I$3)</f>
        <v>38.25</v>
      </c>
      <c r="E58" s="50" cm="1">
        <f t="array" ref="E58">SUMPRODUCT(('PT Storengy'!$B$8:$K$372)*('PT Storengy'!$A$8:$A$372=$A58)*('PT Storengy'!$B$5:$K$5=$A$6)*('PT Storengy'!$B$7:$K$7=$A$7))</f>
        <v>0.3</v>
      </c>
      <c r="F58" s="137">
        <f t="shared" ca="1" si="0"/>
        <v>11.475000000000016</v>
      </c>
      <c r="G58" s="72">
        <f t="shared" ca="1" si="3"/>
        <v>0.24917</v>
      </c>
      <c r="H58" s="51"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89">
        <f t="shared" ca="1" si="4"/>
        <v>262.50000000000023</v>
      </c>
      <c r="J58" s="136" cm="1">
        <f t="array" aca="1" ref="J58" ca="1">IF(COUNTIFS('PTC GRTgaz'!$K$7:$K$15996,"",'PTC GRTgaz'!$A$7:$A$15996,J$16,'PTC GRTgaz'!$D$7:$D$15996,$A58,'PTC GRTgaz'!$C$7:$C$15996,"DEL")&gt;0,J$14,SUMIFS('PTC GRTgaz'!$K$7:$K$15996,'PTC GRTgaz'!$A$7:$A$15996,J$16,'PTC GRTgaz'!$D$7:$D$15996,$A58,'PTC GRTgaz'!$C$7:$C$15996,"DEL")*1.0026*$F$4/INDIRECT($A$4&amp;"!D9"))</f>
        <v>340</v>
      </c>
      <c r="K58" s="136" cm="1">
        <f t="array" aca="1" ref="K58" ca="1">IF(COUNTIFS('PTC GRTgaz'!$K$7:$K$15996,"",'PTC GRTgaz'!$A$7:$A$15996,K$16,'PTC GRTgaz'!$D$7:$D$15996,$A58,'PTC GRTgaz'!$C$7:$C$15996,"DEL")&gt;0,K$14,SUMIFS('PTC GRTgaz'!$K$7:$K$15996,'PTC GRTgaz'!$A$7:$A$15996,K$16,'PTC GRTgaz'!$D$7:$D$15996,$A58,'PTC GRTgaz'!$C$7:$C$15996,"DEL")*1.0026*$F$4/INDIRECT($A$4&amp;"!D9"))</f>
        <v>340</v>
      </c>
      <c r="L58" s="137">
        <f t="shared" ca="1" si="1"/>
        <v>11.437681200000014</v>
      </c>
      <c r="M58" s="72">
        <f t="shared" ca="1" si="5"/>
        <v>0.24834000000000001</v>
      </c>
      <c r="N58" s="51"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89">
        <f t="shared" ca="1" si="6"/>
        <v>262.50000000000023</v>
      </c>
      <c r="S58" s="137">
        <f t="shared" ca="1" si="2"/>
        <v>15.75</v>
      </c>
      <c r="T58" s="72">
        <f t="shared" ca="1" si="7"/>
        <v>0.34166999999999997</v>
      </c>
      <c r="U58" s="51"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89">
        <f t="shared" ca="1" si="8"/>
        <v>375.00000000000034</v>
      </c>
    </row>
    <row r="59" spans="1:22" x14ac:dyDescent="0.35">
      <c r="A59" s="48">
        <f t="shared" si="9"/>
        <v>45425</v>
      </c>
      <c r="B59" s="88" cm="1">
        <f t="array" aca="1" ref="B59" ca="1">_xlfn.XLOOKUP(A59,INDIRECT($A$5&amp;"!$AJ$41:$AJ$406"),INDIRECT($A$5&amp;"!$AK$41:$AK$406"))*SUM($F$3:$I$3)</f>
        <v>0</v>
      </c>
      <c r="C59" s="88" cm="1">
        <f t="array" aca="1" ref="C59" ca="1">_xlfn.XLOOKUP(A59,INDIRECT($A$5&amp;"!$AJ$41:$AJ$406"),INDIRECT($A$5&amp;"!$AL$41:$AL$406"))*SUM($F$3:$I$3)</f>
        <v>45</v>
      </c>
      <c r="D59" s="88" cm="1">
        <f t="array" aca="1" ref="D59" ca="1">_xlfn.XLOOKUP(A59,INDIRECT($A$5&amp;"!$AJ$41:$AJ$406"),INDIRECT($A$5&amp;"!$AO$41:$AO$406"))*SUM($F$3:$I$3)</f>
        <v>38.25</v>
      </c>
      <c r="E59" s="50" cm="1">
        <f t="array" ref="E59">SUMPRODUCT(('PT Storengy'!$B$8:$K$372)*('PT Storengy'!$A$8:$A$372=$A59)*('PT Storengy'!$B$5:$K$5=$A$6)*('PT Storengy'!$B$7:$K$7=$A$7))</f>
        <v>0.3</v>
      </c>
      <c r="F59" s="137">
        <f t="shared" ca="1" si="0"/>
        <v>11.737500000000017</v>
      </c>
      <c r="G59" s="72">
        <f t="shared" ca="1" si="3"/>
        <v>0.255</v>
      </c>
      <c r="H59" s="51"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89">
        <f t="shared" ca="1" si="4"/>
        <v>262.50000000000023</v>
      </c>
      <c r="J59" s="136" cm="1">
        <f t="array" aca="1" ref="J59" ca="1">IF(COUNTIFS('PTC GRTgaz'!$K$7:$K$15996,"",'PTC GRTgaz'!$A$7:$A$15996,J$16,'PTC GRTgaz'!$D$7:$D$15996,$A59,'PTC GRTgaz'!$C$7:$C$15996,"DEL")&gt;0,J$14,SUMIFS('PTC GRTgaz'!$K$7:$K$15996,'PTC GRTgaz'!$A$7:$A$15996,J$16,'PTC GRTgaz'!$D$7:$D$15996,$A59,'PTC GRTgaz'!$C$7:$C$15996,"DEL")*1.0026*$F$4/INDIRECT($A$4&amp;"!D9"))</f>
        <v>340</v>
      </c>
      <c r="K59" s="136" cm="1">
        <f t="array" aca="1" ref="K59" ca="1">IF(COUNTIFS('PTC GRTgaz'!$K$7:$K$15996,"",'PTC GRTgaz'!$A$7:$A$15996,K$16,'PTC GRTgaz'!$D$7:$D$15996,$A59,'PTC GRTgaz'!$C$7:$C$15996,"DEL")&gt;0,K$14,SUMIFS('PTC GRTgaz'!$K$7:$K$15996,'PTC GRTgaz'!$A$7:$A$15996,K$16,'PTC GRTgaz'!$D$7:$D$15996,$A59,'PTC GRTgaz'!$C$7:$C$15996,"DEL")*1.0026*$F$4/INDIRECT($A$4&amp;"!D9"))</f>
        <v>271.70459999999997</v>
      </c>
      <c r="L59" s="137">
        <f t="shared" ca="1" si="1"/>
        <v>11.700181200000015</v>
      </c>
      <c r="M59" s="72">
        <f t="shared" ca="1" si="5"/>
        <v>0.25417000000000001</v>
      </c>
      <c r="N59" s="51"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89">
        <f t="shared" ca="1" si="6"/>
        <v>262.50000000000023</v>
      </c>
      <c r="S59" s="137">
        <f t="shared" ca="1" si="2"/>
        <v>16.125</v>
      </c>
      <c r="T59" s="72">
        <f t="shared" ca="1" si="7"/>
        <v>0.35</v>
      </c>
      <c r="U59" s="51"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89">
        <f t="shared" ca="1" si="8"/>
        <v>375</v>
      </c>
    </row>
    <row r="60" spans="1:22" x14ac:dyDescent="0.35">
      <c r="A60" s="48">
        <f t="shared" si="9"/>
        <v>45426</v>
      </c>
      <c r="B60" s="88" cm="1">
        <f t="array" aca="1" ref="B60" ca="1">_xlfn.XLOOKUP(A60,INDIRECT($A$5&amp;"!$AJ$41:$AJ$406"),INDIRECT($A$5&amp;"!$AK$41:$AK$406"))*SUM($F$3:$I$3)</f>
        <v>0</v>
      </c>
      <c r="C60" s="88" cm="1">
        <f t="array" aca="1" ref="C60" ca="1">_xlfn.XLOOKUP(A60,INDIRECT($A$5&amp;"!$AJ$41:$AJ$406"),INDIRECT($A$5&amp;"!$AL$41:$AL$406"))*SUM($F$3:$I$3)</f>
        <v>45</v>
      </c>
      <c r="D60" s="88" cm="1">
        <f t="array" aca="1" ref="D60" ca="1">_xlfn.XLOOKUP(A60,INDIRECT($A$5&amp;"!$AJ$41:$AJ$406"),INDIRECT($A$5&amp;"!$AO$41:$AO$406"))*SUM($F$3:$I$3)</f>
        <v>38.25</v>
      </c>
      <c r="E60" s="50" cm="1">
        <f t="array" ref="E60">SUMPRODUCT(('PT Storengy'!$B$8:$K$372)*('PT Storengy'!$A$8:$A$372=$A60)*('PT Storengy'!$B$5:$K$5=$A$6)*('PT Storengy'!$B$7:$K$7=$A$7))</f>
        <v>0.3</v>
      </c>
      <c r="F60" s="137">
        <f t="shared" ca="1" si="0"/>
        <v>12.000000000000018</v>
      </c>
      <c r="G60" s="72">
        <f t="shared" ca="1" si="3"/>
        <v>0.26083000000000001</v>
      </c>
      <c r="H60" s="51"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89">
        <f t="shared" ca="1" si="4"/>
        <v>262.50000000000023</v>
      </c>
      <c r="J60" s="136" cm="1">
        <f t="array" aca="1" ref="J60" ca="1">IF(COUNTIFS('PTC GRTgaz'!$K$7:$K$15996,"",'PTC GRTgaz'!$A$7:$A$15996,J$16,'PTC GRTgaz'!$D$7:$D$15996,$A60,'PTC GRTgaz'!$C$7:$C$15996,"DEL")&gt;0,J$14,SUMIFS('PTC GRTgaz'!$K$7:$K$15996,'PTC GRTgaz'!$A$7:$A$15996,J$16,'PTC GRTgaz'!$D$7:$D$15996,$A60,'PTC GRTgaz'!$C$7:$C$15996,"DEL")*1.0026*$F$4/INDIRECT($A$4&amp;"!D9"))</f>
        <v>340</v>
      </c>
      <c r="K60" s="136" cm="1">
        <f t="array" aca="1" ref="K60" ca="1">IF(COUNTIFS('PTC GRTgaz'!$K$7:$K$15996,"",'PTC GRTgaz'!$A$7:$A$15996,K$16,'PTC GRTgaz'!$D$7:$D$15996,$A60,'PTC GRTgaz'!$C$7:$C$15996,"DEL")&gt;0,K$14,SUMIFS('PTC GRTgaz'!$K$7:$K$15996,'PTC GRTgaz'!$A$7:$A$15996,K$16,'PTC GRTgaz'!$D$7:$D$15996,$A60,'PTC GRTgaz'!$C$7:$C$15996,"DEL")*1.0026*$F$4/INDIRECT($A$4&amp;"!D9"))</f>
        <v>271.70459999999997</v>
      </c>
      <c r="L60" s="137">
        <f t="shared" ca="1" si="1"/>
        <v>11.962681200000015</v>
      </c>
      <c r="M60" s="72">
        <f t="shared" ca="1" si="5"/>
        <v>0.26</v>
      </c>
      <c r="N60" s="51" cm="1">
        <f t="array" aca="1" ref="N60" ca="1">IF(ROUND(ROUND(M60,2)-M60,4)=0,_xlfn.XLOOKUP(M60,INDIRECT($A$4&amp;"!$G$41:$G$141"),INDIRECT($A$4&amp;"!$A$41:$A$141"),0,1,1),IF(M60&gt;=1,0,(ROUNDUP(M60,2)-M60)*100*_xlfn.XLOOKUP(M60,INDIRECT($A$4&amp;"!$G$41:$G$141"),INDIRECT($A$4&amp;"!$A$41:$A$141"),0,-1,-1)+(M60-ROUNDDOWN(M60,2))*100*_xlfn.XLOOKUP(M60,INDIRECT($A$4&amp;"!$G$41:$G$141"),INDIRECT($A$4&amp;"!$A$41:$A$141"),0,1,1)))</f>
        <v>1</v>
      </c>
      <c r="O60" s="89">
        <f t="shared" ca="1" si="6"/>
        <v>262.5</v>
      </c>
      <c r="S60" s="137">
        <f t="shared" ca="1" si="2"/>
        <v>16.5</v>
      </c>
      <c r="T60" s="72">
        <f t="shared" ca="1" si="7"/>
        <v>0.35832999999999998</v>
      </c>
      <c r="U60" s="51"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89">
        <f t="shared" ca="1" si="8"/>
        <v>375.00000000000034</v>
      </c>
    </row>
    <row r="61" spans="1:22" x14ac:dyDescent="0.35">
      <c r="A61" s="48">
        <f t="shared" si="9"/>
        <v>45427</v>
      </c>
      <c r="B61" s="88" cm="1">
        <f t="array" aca="1" ref="B61" ca="1">_xlfn.XLOOKUP(A61,INDIRECT($A$5&amp;"!$AJ$41:$AJ$406"),INDIRECT($A$5&amp;"!$AK$41:$AK$406"))*SUM($F$3:$I$3)</f>
        <v>0</v>
      </c>
      <c r="C61" s="88" cm="1">
        <f t="array" aca="1" ref="C61" ca="1">_xlfn.XLOOKUP(A61,INDIRECT($A$5&amp;"!$AJ$41:$AJ$406"),INDIRECT($A$5&amp;"!$AL$41:$AL$406"))*SUM($F$3:$I$3)</f>
        <v>45</v>
      </c>
      <c r="D61" s="88" cm="1">
        <f t="array" aca="1" ref="D61" ca="1">_xlfn.XLOOKUP(A61,INDIRECT($A$5&amp;"!$AJ$41:$AJ$406"),INDIRECT($A$5&amp;"!$AO$41:$AO$406"))*SUM($F$3:$I$3)</f>
        <v>38.25</v>
      </c>
      <c r="E61" s="50" cm="1">
        <f t="array" ref="E61">SUMPRODUCT(('PT Storengy'!$B$8:$K$372)*('PT Storengy'!$A$8:$A$372=$A61)*('PT Storengy'!$B$5:$K$5=$A$6)*('PT Storengy'!$B$7:$K$7=$A$7))</f>
        <v>0.3</v>
      </c>
      <c r="F61" s="137">
        <f t="shared" ca="1" si="0"/>
        <v>12.262500000000019</v>
      </c>
      <c r="G61" s="72">
        <f t="shared" ca="1" si="3"/>
        <v>0.26667000000000002</v>
      </c>
      <c r="H61" s="51"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89">
        <f t="shared" ca="1" si="4"/>
        <v>262.50000000000023</v>
      </c>
      <c r="J61" s="136" cm="1">
        <f t="array" aca="1" ref="J61" ca="1">IF(COUNTIFS('PTC GRTgaz'!$K$7:$K$15996,"",'PTC GRTgaz'!$A$7:$A$15996,J$16,'PTC GRTgaz'!$D$7:$D$15996,$A61,'PTC GRTgaz'!$C$7:$C$15996,"DEL")&gt;0,J$14,SUMIFS('PTC GRTgaz'!$K$7:$K$15996,'PTC GRTgaz'!$A$7:$A$15996,J$16,'PTC GRTgaz'!$D$7:$D$15996,$A61,'PTC GRTgaz'!$C$7:$C$15996,"DEL")*1.0026*$F$4/INDIRECT($A$4&amp;"!D9"))</f>
        <v>340</v>
      </c>
      <c r="K61" s="136" cm="1">
        <f t="array" aca="1" ref="K61" ca="1">IF(COUNTIFS('PTC GRTgaz'!$K$7:$K$15996,"",'PTC GRTgaz'!$A$7:$A$15996,K$16,'PTC GRTgaz'!$D$7:$D$15996,$A61,'PTC GRTgaz'!$C$7:$C$15996,"DEL")&gt;0,K$14,SUMIFS('PTC GRTgaz'!$K$7:$K$15996,'PTC GRTgaz'!$A$7:$A$15996,K$16,'PTC GRTgaz'!$D$7:$D$15996,$A61,'PTC GRTgaz'!$C$7:$C$15996,"DEL")*1.0026*$F$4/INDIRECT($A$4&amp;"!D9"))</f>
        <v>257.66819999999996</v>
      </c>
      <c r="L61" s="137">
        <f t="shared" ca="1" si="1"/>
        <v>12.220349400000014</v>
      </c>
      <c r="M61" s="72">
        <f t="shared" ca="1" si="5"/>
        <v>0.26584000000000002</v>
      </c>
      <c r="N61" s="51"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89">
        <f t="shared" ca="1" si="6"/>
        <v>257.66819999999996</v>
      </c>
      <c r="S61" s="137">
        <f t="shared" ca="1" si="2"/>
        <v>16.875</v>
      </c>
      <c r="T61" s="72">
        <f t="shared" ca="1" si="7"/>
        <v>0.36667</v>
      </c>
      <c r="U61" s="51"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89">
        <f t="shared" ca="1" si="8"/>
        <v>375.00000000000034</v>
      </c>
    </row>
    <row r="62" spans="1:22" x14ac:dyDescent="0.35">
      <c r="A62" s="48">
        <f t="shared" si="9"/>
        <v>45428</v>
      </c>
      <c r="B62" s="88" cm="1">
        <f t="array" aca="1" ref="B62" ca="1">_xlfn.XLOOKUP(A62,INDIRECT($A$5&amp;"!$AJ$41:$AJ$406"),INDIRECT($A$5&amp;"!$AK$41:$AK$406"))*SUM($F$3:$I$3)</f>
        <v>0</v>
      </c>
      <c r="C62" s="88" cm="1">
        <f t="array" aca="1" ref="C62" ca="1">_xlfn.XLOOKUP(A62,INDIRECT($A$5&amp;"!$AJ$41:$AJ$406"),INDIRECT($A$5&amp;"!$AL$41:$AL$406"))*SUM($F$3:$I$3)</f>
        <v>45</v>
      </c>
      <c r="D62" s="88" cm="1">
        <f t="array" aca="1" ref="D62" ca="1">_xlfn.XLOOKUP(A62,INDIRECT($A$5&amp;"!$AJ$41:$AJ$406"),INDIRECT($A$5&amp;"!$AO$41:$AO$406"))*SUM($F$3:$I$3)</f>
        <v>38.25</v>
      </c>
      <c r="E62" s="50" cm="1">
        <f t="array" ref="E62">SUMPRODUCT(('PT Storengy'!$B$8:$K$372)*('PT Storengy'!$A$8:$A$372=$A62)*('PT Storengy'!$B$5:$K$5=$A$6)*('PT Storengy'!$B$7:$K$7=$A$7))</f>
        <v>0.3</v>
      </c>
      <c r="F62" s="137">
        <f t="shared" ca="1" si="0"/>
        <v>12.52500000000002</v>
      </c>
      <c r="G62" s="72">
        <f t="shared" ca="1" si="3"/>
        <v>0.27250000000000002</v>
      </c>
      <c r="H62" s="51"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89">
        <f t="shared" ca="1" si="4"/>
        <v>262.50000000000023</v>
      </c>
      <c r="J62" s="136" cm="1">
        <f t="array" aca="1" ref="J62" ca="1">IF(COUNTIFS('PTC GRTgaz'!$K$7:$K$15996,"",'PTC GRTgaz'!$A$7:$A$15996,J$16,'PTC GRTgaz'!$D$7:$D$15996,$A62,'PTC GRTgaz'!$C$7:$C$15996,"DEL")&gt;0,J$14,SUMIFS('PTC GRTgaz'!$K$7:$K$15996,'PTC GRTgaz'!$A$7:$A$15996,J$16,'PTC GRTgaz'!$D$7:$D$15996,$A62,'PTC GRTgaz'!$C$7:$C$15996,"DEL")*1.0026*$F$4/INDIRECT($A$4&amp;"!D9"))</f>
        <v>340</v>
      </c>
      <c r="K62" s="136" cm="1">
        <f t="array" aca="1" ref="K62" ca="1">IF(COUNTIFS('PTC GRTgaz'!$K$7:$K$15996,"",'PTC GRTgaz'!$A$7:$A$15996,K$16,'PTC GRTgaz'!$D$7:$D$15996,$A62,'PTC GRTgaz'!$C$7:$C$15996,"DEL")&gt;0,K$14,SUMIFS('PTC GRTgaz'!$K$7:$K$15996,'PTC GRTgaz'!$A$7:$A$15996,K$16,'PTC GRTgaz'!$D$7:$D$15996,$A62,'PTC GRTgaz'!$C$7:$C$15996,"DEL")*1.0026*$F$4/INDIRECT($A$4&amp;"!D9"))</f>
        <v>271.70459999999997</v>
      </c>
      <c r="L62" s="137">
        <f t="shared" ca="1" si="1"/>
        <v>12.482849400000015</v>
      </c>
      <c r="M62" s="72">
        <f t="shared" ca="1" si="5"/>
        <v>0.27156000000000002</v>
      </c>
      <c r="N62" s="51"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89">
        <f t="shared" ca="1" si="6"/>
        <v>262.50000000000023</v>
      </c>
      <c r="S62" s="137">
        <f t="shared" ca="1" si="2"/>
        <v>17.25</v>
      </c>
      <c r="T62" s="72">
        <f t="shared" ca="1" si="7"/>
        <v>0.375</v>
      </c>
      <c r="U62" s="51"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89">
        <f t="shared" ca="1" si="8"/>
        <v>375.00000000000034</v>
      </c>
    </row>
    <row r="63" spans="1:22" x14ac:dyDescent="0.35">
      <c r="A63" s="48">
        <f t="shared" si="9"/>
        <v>45429</v>
      </c>
      <c r="B63" s="88" cm="1">
        <f t="array" aca="1" ref="B63" ca="1">_xlfn.XLOOKUP(A63,INDIRECT($A$5&amp;"!$AJ$41:$AJ$406"),INDIRECT($A$5&amp;"!$AK$41:$AK$406"))*SUM($F$3:$I$3)</f>
        <v>0</v>
      </c>
      <c r="C63" s="88" cm="1">
        <f t="array" aca="1" ref="C63" ca="1">_xlfn.XLOOKUP(A63,INDIRECT($A$5&amp;"!$AJ$41:$AJ$406"),INDIRECT($A$5&amp;"!$AL$41:$AL$406"))*SUM($F$3:$I$3)</f>
        <v>45</v>
      </c>
      <c r="D63" s="88" cm="1">
        <f t="array" aca="1" ref="D63" ca="1">_xlfn.XLOOKUP(A63,INDIRECT($A$5&amp;"!$AJ$41:$AJ$406"),INDIRECT($A$5&amp;"!$AO$41:$AO$406"))*SUM($F$3:$I$3)</f>
        <v>38.25</v>
      </c>
      <c r="E63" s="50" cm="1">
        <f t="array" ref="E63">SUMPRODUCT(('PT Storengy'!$B$8:$K$372)*('PT Storengy'!$A$8:$A$372=$A63)*('PT Storengy'!$B$5:$K$5=$A$6)*('PT Storengy'!$B$7:$K$7=$A$7))</f>
        <v>0.3</v>
      </c>
      <c r="F63" s="137">
        <f t="shared" ca="1" si="0"/>
        <v>12.787500000000021</v>
      </c>
      <c r="G63" s="72">
        <f t="shared" ca="1" si="3"/>
        <v>0.27833000000000002</v>
      </c>
      <c r="H63" s="51"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89">
        <f t="shared" ca="1" si="4"/>
        <v>262.50000000000023</v>
      </c>
      <c r="J63" s="136" cm="1">
        <f t="array" aca="1" ref="J63" ca="1">IF(COUNTIFS('PTC GRTgaz'!$K$7:$K$15996,"",'PTC GRTgaz'!$A$7:$A$15996,J$16,'PTC GRTgaz'!$D$7:$D$15996,$A63,'PTC GRTgaz'!$C$7:$C$15996,"DEL")&gt;0,J$14,SUMIFS('PTC GRTgaz'!$K$7:$K$15996,'PTC GRTgaz'!$A$7:$A$15996,J$16,'PTC GRTgaz'!$D$7:$D$15996,$A63,'PTC GRTgaz'!$C$7:$C$15996,"DEL")*1.0026*$F$4/INDIRECT($A$4&amp;"!D9"))</f>
        <v>340</v>
      </c>
      <c r="K63" s="136" cm="1">
        <f t="array" aca="1" ref="K63" ca="1">IF(COUNTIFS('PTC GRTgaz'!$K$7:$K$15996,"",'PTC GRTgaz'!$A$7:$A$15996,K$16,'PTC GRTgaz'!$D$7:$D$15996,$A63,'PTC GRTgaz'!$C$7:$C$15996,"DEL")&gt;0,K$14,SUMIFS('PTC GRTgaz'!$K$7:$K$15996,'PTC GRTgaz'!$A$7:$A$15996,K$16,'PTC GRTgaz'!$D$7:$D$15996,$A63,'PTC GRTgaz'!$C$7:$C$15996,"DEL")*1.0026*$F$4/INDIRECT($A$4&amp;"!D9"))</f>
        <v>271.70459999999997</v>
      </c>
      <c r="L63" s="137">
        <f t="shared" ca="1" si="1"/>
        <v>12.745349400000016</v>
      </c>
      <c r="M63" s="72">
        <f t="shared" ca="1" si="5"/>
        <v>0.27739999999999998</v>
      </c>
      <c r="N63" s="51"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89">
        <f t="shared" ca="1" si="6"/>
        <v>262.50000000000023</v>
      </c>
      <c r="S63" s="137">
        <f t="shared" ca="1" si="2"/>
        <v>17.625</v>
      </c>
      <c r="T63" s="72">
        <f t="shared" ca="1" si="7"/>
        <v>0.38333</v>
      </c>
      <c r="U63" s="51"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89">
        <f t="shared" ca="1" si="8"/>
        <v>375.00000000000034</v>
      </c>
    </row>
    <row r="64" spans="1:22" x14ac:dyDescent="0.35">
      <c r="A64" s="48">
        <f t="shared" si="9"/>
        <v>45430</v>
      </c>
      <c r="B64" s="88" cm="1">
        <f t="array" aca="1" ref="B64" ca="1">_xlfn.XLOOKUP(A64,INDIRECT($A$5&amp;"!$AJ$41:$AJ$406"),INDIRECT($A$5&amp;"!$AK$41:$AK$406"))*SUM($F$3:$I$3)</f>
        <v>0</v>
      </c>
      <c r="C64" s="88" cm="1">
        <f t="array" aca="1" ref="C64" ca="1">_xlfn.XLOOKUP(A64,INDIRECT($A$5&amp;"!$AJ$41:$AJ$406"),INDIRECT($A$5&amp;"!$AL$41:$AL$406"))*SUM($F$3:$I$3)</f>
        <v>45</v>
      </c>
      <c r="D64" s="88" cm="1">
        <f t="array" aca="1" ref="D64" ca="1">_xlfn.XLOOKUP(A64,INDIRECT($A$5&amp;"!$AJ$41:$AJ$406"),INDIRECT($A$5&amp;"!$AO$41:$AO$406"))*SUM($F$3:$I$3)</f>
        <v>38.25</v>
      </c>
      <c r="E64" s="50" cm="1">
        <f t="array" ref="E64">SUMPRODUCT(('PT Storengy'!$B$8:$K$372)*('PT Storengy'!$A$8:$A$372=$A64)*('PT Storengy'!$B$5:$K$5=$A$6)*('PT Storengy'!$B$7:$K$7=$A$7))</f>
        <v>0.05</v>
      </c>
      <c r="F64" s="137">
        <f t="shared" ca="1" si="0"/>
        <v>13.143750000000022</v>
      </c>
      <c r="G64" s="72">
        <f t="shared" ca="1" si="3"/>
        <v>0.28416999999999998</v>
      </c>
      <c r="H64" s="51"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89">
        <f t="shared" ca="1" si="4"/>
        <v>356.25000000000034</v>
      </c>
      <c r="J64" s="136" cm="1">
        <f t="array" aca="1" ref="J64" ca="1">IF(COUNTIFS('PTC GRTgaz'!$K$7:$K$15996,"",'PTC GRTgaz'!$A$7:$A$15996,J$16,'PTC GRTgaz'!$D$7:$D$15996,$A64,'PTC GRTgaz'!$C$7:$C$15996,"DEL")&gt;0,J$14,SUMIFS('PTC GRTgaz'!$K$7:$K$15996,'PTC GRTgaz'!$A$7:$A$15996,J$16,'PTC GRTgaz'!$D$7:$D$15996,$A64,'PTC GRTgaz'!$C$7:$C$15996,"DEL")*1.0026*$F$4/INDIRECT($A$4&amp;"!D9"))</f>
        <v>340</v>
      </c>
      <c r="K64" s="136" cm="1">
        <f t="array" aca="1" ref="K64" ca="1">IF(COUNTIFS('PTC GRTgaz'!$K$7:$K$15996,"",'PTC GRTgaz'!$A$7:$A$15996,K$16,'PTC GRTgaz'!$D$7:$D$15996,$A64,'PTC GRTgaz'!$C$7:$C$15996,"DEL")&gt;0,K$14,SUMIFS('PTC GRTgaz'!$K$7:$K$15996,'PTC GRTgaz'!$A$7:$A$15996,K$16,'PTC GRTgaz'!$D$7:$D$15996,$A64,'PTC GRTgaz'!$C$7:$C$15996,"DEL")*1.0026*$F$4/INDIRECT($A$4&amp;"!D9"))</f>
        <v>311.80859999999996</v>
      </c>
      <c r="L64" s="137">
        <f t="shared" ca="1" si="1"/>
        <v>13.057158000000015</v>
      </c>
      <c r="M64" s="72">
        <f t="shared" ca="1" si="5"/>
        <v>0.28322999999999998</v>
      </c>
      <c r="N64" s="51"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89">
        <f t="shared" ca="1" si="6"/>
        <v>311.80859999999996</v>
      </c>
      <c r="S64" s="137">
        <f t="shared" ca="1" si="2"/>
        <v>18</v>
      </c>
      <c r="T64" s="72">
        <f t="shared" ca="1" si="7"/>
        <v>0.39167000000000002</v>
      </c>
      <c r="U64" s="51"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89">
        <f t="shared" ca="1" si="8"/>
        <v>375.00000000000034</v>
      </c>
    </row>
    <row r="65" spans="1:22" x14ac:dyDescent="0.35">
      <c r="A65" s="48">
        <f t="shared" si="9"/>
        <v>45431</v>
      </c>
      <c r="B65" s="88" cm="1">
        <f t="array" aca="1" ref="B65" ca="1">_xlfn.XLOOKUP(A65,INDIRECT($A$5&amp;"!$AJ$41:$AJ$406"),INDIRECT($A$5&amp;"!$AK$41:$AK$406"))*SUM($F$3:$I$3)</f>
        <v>0</v>
      </c>
      <c r="C65" s="88" cm="1">
        <f t="array" aca="1" ref="C65" ca="1">_xlfn.XLOOKUP(A65,INDIRECT($A$5&amp;"!$AJ$41:$AJ$406"),INDIRECT($A$5&amp;"!$AL$41:$AL$406"))*SUM($F$3:$I$3)</f>
        <v>45</v>
      </c>
      <c r="D65" s="88" cm="1">
        <f t="array" aca="1" ref="D65" ca="1">_xlfn.XLOOKUP(A65,INDIRECT($A$5&amp;"!$AJ$41:$AJ$406"),INDIRECT($A$5&amp;"!$AO$41:$AO$406"))*SUM($F$3:$I$3)</f>
        <v>38.25</v>
      </c>
      <c r="E65" s="50" cm="1">
        <f t="array" ref="E65">SUMPRODUCT(('PT Storengy'!$B$8:$K$372)*('PT Storengy'!$A$8:$A$372=$A65)*('PT Storengy'!$B$5:$K$5=$A$6)*('PT Storengy'!$B$7:$K$7=$A$7))</f>
        <v>0.05</v>
      </c>
      <c r="F65" s="137">
        <f t="shared" ca="1" si="0"/>
        <v>13.500000000000023</v>
      </c>
      <c r="G65" s="72">
        <f t="shared" ca="1" si="3"/>
        <v>0.29208000000000001</v>
      </c>
      <c r="H65" s="51"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89">
        <f t="shared" ca="1" si="4"/>
        <v>356.25000000000034</v>
      </c>
      <c r="J65" s="136" cm="1">
        <f t="array" aca="1" ref="J65" ca="1">IF(COUNTIFS('PTC GRTgaz'!$K$7:$K$15996,"",'PTC GRTgaz'!$A$7:$A$15996,J$16,'PTC GRTgaz'!$D$7:$D$15996,$A65,'PTC GRTgaz'!$C$7:$C$15996,"DEL")&gt;0,J$14,SUMIFS('PTC GRTgaz'!$K$7:$K$15996,'PTC GRTgaz'!$A$7:$A$15996,J$16,'PTC GRTgaz'!$D$7:$D$15996,$A65,'PTC GRTgaz'!$C$7:$C$15996,"DEL")*1.0026*$F$4/INDIRECT($A$4&amp;"!D9"))</f>
        <v>340</v>
      </c>
      <c r="K65" s="136" cm="1">
        <f t="array" aca="1" ref="K65" ca="1">IF(COUNTIFS('PTC GRTgaz'!$K$7:$K$15996,"",'PTC GRTgaz'!$A$7:$A$15996,K$16,'PTC GRTgaz'!$D$7:$D$15996,$A65,'PTC GRTgaz'!$C$7:$C$15996,"DEL")&gt;0,K$14,SUMIFS('PTC GRTgaz'!$K$7:$K$15996,'PTC GRTgaz'!$A$7:$A$15996,K$16,'PTC GRTgaz'!$D$7:$D$15996,$A65,'PTC GRTgaz'!$C$7:$C$15996,"DEL")*1.0026*$F$4/INDIRECT($A$4&amp;"!D9"))</f>
        <v>311.80859999999996</v>
      </c>
      <c r="L65" s="137">
        <f t="shared" ca="1" si="1"/>
        <v>13.368966600000014</v>
      </c>
      <c r="M65" s="72">
        <f t="shared" ca="1" si="5"/>
        <v>0.29015999999999997</v>
      </c>
      <c r="N65" s="51"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89">
        <f t="shared" ca="1" si="6"/>
        <v>311.80859999999996</v>
      </c>
      <c r="S65" s="137">
        <f t="shared" ca="1" si="2"/>
        <v>18.375</v>
      </c>
      <c r="T65" s="72">
        <f t="shared" ca="1" si="7"/>
        <v>0.4</v>
      </c>
      <c r="U65" s="51"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89">
        <f t="shared" ca="1" si="8"/>
        <v>375</v>
      </c>
    </row>
    <row r="66" spans="1:22" x14ac:dyDescent="0.35">
      <c r="A66" s="48">
        <f t="shared" si="9"/>
        <v>45432</v>
      </c>
      <c r="B66" s="88" cm="1">
        <f t="array" aca="1" ref="B66" ca="1">_xlfn.XLOOKUP(A66,INDIRECT($A$5&amp;"!$AJ$41:$AJ$406"),INDIRECT($A$5&amp;"!$AK$41:$AK$406"))*SUM($F$3:$I$3)</f>
        <v>0</v>
      </c>
      <c r="C66" s="88" cm="1">
        <f t="array" aca="1" ref="C66" ca="1">_xlfn.XLOOKUP(A66,INDIRECT($A$5&amp;"!$AJ$41:$AJ$406"),INDIRECT($A$5&amp;"!$AL$41:$AL$406"))*SUM($F$3:$I$3)</f>
        <v>45</v>
      </c>
      <c r="D66" s="88" cm="1">
        <f t="array" aca="1" ref="D66" ca="1">_xlfn.XLOOKUP(A66,INDIRECT($A$5&amp;"!$AJ$41:$AJ$406"),INDIRECT($A$5&amp;"!$AO$41:$AO$406"))*SUM($F$3:$I$3)</f>
        <v>38.25</v>
      </c>
      <c r="E66" s="50" cm="1">
        <f t="array" ref="E66">SUMPRODUCT(('PT Storengy'!$B$8:$K$372)*('PT Storengy'!$A$8:$A$372=$A66)*('PT Storengy'!$B$5:$K$5=$A$6)*('PT Storengy'!$B$7:$K$7=$A$7))</f>
        <v>0.5</v>
      </c>
      <c r="F66" s="137">
        <f t="shared" ca="1" si="0"/>
        <v>13.687500000000023</v>
      </c>
      <c r="G66" s="72">
        <f t="shared" ca="1" si="3"/>
        <v>0.3</v>
      </c>
      <c r="H66" s="51" cm="1">
        <f t="array" aca="1" ref="H66" ca="1">IF(ROUND(ROUND(G66,2)-G66,4)=0,_xlfn.XLOOKUP(G66,INDIRECT($A$4&amp;"!$G$41:$G$141"),INDIRECT($A$4&amp;"!$A$41:$A$141"),0,1,1),IF(G66&gt;=1,0,(ROUNDUP(G66,2)-G66)*100*_xlfn.XLOOKUP(G66,INDIRECT($A$4&amp;"!$G$41:$G$141"),INDIRECT($A$4&amp;"!$A$41:$A$141"),0,-1,-1)+(G66-ROUNDDOWN(G66,2))*100*_xlfn.XLOOKUP(G66,INDIRECT($A$4&amp;"!$G$41:$G$141"),INDIRECT($A$4&amp;"!$A$41:$A$141"),0,1,1)))</f>
        <v>1</v>
      </c>
      <c r="I66" s="89">
        <f t="shared" ca="1" si="4"/>
        <v>187.5</v>
      </c>
      <c r="J66" s="136" cm="1">
        <f t="array" aca="1" ref="J66" ca="1">IF(COUNTIFS('PTC GRTgaz'!$K$7:$K$15996,"",'PTC GRTgaz'!$A$7:$A$15996,J$16,'PTC GRTgaz'!$D$7:$D$15996,$A66,'PTC GRTgaz'!$C$7:$C$15996,"DEL")&gt;0,J$14,SUMIFS('PTC GRTgaz'!$K$7:$K$15996,'PTC GRTgaz'!$A$7:$A$15996,J$16,'PTC GRTgaz'!$D$7:$D$15996,$A66,'PTC GRTgaz'!$C$7:$C$15996,"DEL")*1.0026*$F$4/INDIRECT($A$4&amp;"!D9"))</f>
        <v>340</v>
      </c>
      <c r="K66" s="136" cm="1">
        <f t="array" aca="1" ref="K66" ca="1">IF(COUNTIFS('PTC GRTgaz'!$K$7:$K$15996,"",'PTC GRTgaz'!$A$7:$A$15996,K$16,'PTC GRTgaz'!$D$7:$D$15996,$A66,'PTC GRTgaz'!$C$7:$C$15996,"DEL")&gt;0,K$14,SUMIFS('PTC GRTgaz'!$K$7:$K$15996,'PTC GRTgaz'!$A$7:$A$15996,K$16,'PTC GRTgaz'!$D$7:$D$15996,$A66,'PTC GRTgaz'!$C$7:$C$15996,"DEL")*1.0026*$F$4/INDIRECT($A$4&amp;"!D9"))</f>
        <v>311.80859999999996</v>
      </c>
      <c r="L66" s="137">
        <f t="shared" ca="1" si="1"/>
        <v>13.556466600000014</v>
      </c>
      <c r="M66" s="72">
        <f t="shared" ca="1" si="5"/>
        <v>0.29709000000000002</v>
      </c>
      <c r="N66" s="51"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89">
        <f t="shared" ca="1" si="6"/>
        <v>187.50000000000017</v>
      </c>
      <c r="S66" s="137">
        <f t="shared" ca="1" si="2"/>
        <v>18.75</v>
      </c>
      <c r="T66" s="72">
        <f t="shared" ca="1" si="7"/>
        <v>0.40833000000000003</v>
      </c>
      <c r="U66" s="51"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89">
        <f t="shared" ca="1" si="8"/>
        <v>375.00000000000034</v>
      </c>
    </row>
    <row r="67" spans="1:22" x14ac:dyDescent="0.35">
      <c r="A67" s="48">
        <f t="shared" si="9"/>
        <v>45433</v>
      </c>
      <c r="B67" s="88" cm="1">
        <f t="array" aca="1" ref="B67" ca="1">_xlfn.XLOOKUP(A67,INDIRECT($A$5&amp;"!$AJ$41:$AJ$406"),INDIRECT($A$5&amp;"!$AK$41:$AK$406"))*SUM($F$3:$I$3)</f>
        <v>0</v>
      </c>
      <c r="C67" s="88" cm="1">
        <f t="array" aca="1" ref="C67" ca="1">_xlfn.XLOOKUP(A67,INDIRECT($A$5&amp;"!$AJ$41:$AJ$406"),INDIRECT($A$5&amp;"!$AL$41:$AL$406"))*SUM($F$3:$I$3)</f>
        <v>45</v>
      </c>
      <c r="D67" s="88" cm="1">
        <f t="array" aca="1" ref="D67" ca="1">_xlfn.XLOOKUP(A67,INDIRECT($A$5&amp;"!$AJ$41:$AJ$406"),INDIRECT($A$5&amp;"!$AO$41:$AO$406"))*SUM($F$3:$I$3)</f>
        <v>38.25</v>
      </c>
      <c r="E67" s="50" cm="1">
        <f t="array" ref="E67">SUMPRODUCT(('PT Storengy'!$B$8:$K$372)*('PT Storengy'!$A$8:$A$372=$A67)*('PT Storengy'!$B$5:$K$5=$A$6)*('PT Storengy'!$B$7:$K$7=$A$7))</f>
        <v>0.5</v>
      </c>
      <c r="F67" s="137">
        <f t="shared" ca="1" si="0"/>
        <v>13.875000000000023</v>
      </c>
      <c r="G67" s="72">
        <f t="shared" ca="1" si="3"/>
        <v>0.30417</v>
      </c>
      <c r="H67" s="51"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89">
        <f t="shared" ca="1" si="4"/>
        <v>187.50000000000017</v>
      </c>
      <c r="J67" s="136" cm="1">
        <f t="array" aca="1" ref="J67" ca="1">IF(COUNTIFS('PTC GRTgaz'!$K$7:$K$15996,"",'PTC GRTgaz'!$A$7:$A$15996,J$16,'PTC GRTgaz'!$D$7:$D$15996,$A67,'PTC GRTgaz'!$C$7:$C$15996,"DEL")&gt;0,J$14,SUMIFS('PTC GRTgaz'!$K$7:$K$15996,'PTC GRTgaz'!$A$7:$A$15996,J$16,'PTC GRTgaz'!$D$7:$D$15996,$A67,'PTC GRTgaz'!$C$7:$C$15996,"DEL")*1.0026*$F$4/INDIRECT($A$4&amp;"!D9"))</f>
        <v>340</v>
      </c>
      <c r="K67" s="136" cm="1">
        <f t="array" aca="1" ref="K67" ca="1">IF(COUNTIFS('PTC GRTgaz'!$K$7:$K$15996,"",'PTC GRTgaz'!$A$7:$A$15996,K$16,'PTC GRTgaz'!$D$7:$D$15996,$A67,'PTC GRTgaz'!$C$7:$C$15996,"DEL")&gt;0,K$14,SUMIFS('PTC GRTgaz'!$K$7:$K$15996,'PTC GRTgaz'!$A$7:$A$15996,K$16,'PTC GRTgaz'!$D$7:$D$15996,$A67,'PTC GRTgaz'!$C$7:$C$15996,"DEL")*1.0026*$F$4/INDIRECT($A$4&amp;"!D9"))</f>
        <v>257.66819999999996</v>
      </c>
      <c r="L67" s="137">
        <f t="shared" ca="1" si="1"/>
        <v>13.743966600000014</v>
      </c>
      <c r="M67" s="72">
        <f t="shared" ca="1" si="5"/>
        <v>0.30125000000000002</v>
      </c>
      <c r="N67" s="51"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89">
        <f t="shared" ca="1" si="6"/>
        <v>187.50000000000017</v>
      </c>
      <c r="S67" s="137">
        <f t="shared" ca="1" si="2"/>
        <v>19.125</v>
      </c>
      <c r="T67" s="72">
        <f t="shared" ca="1" si="7"/>
        <v>0.41666999999999998</v>
      </c>
      <c r="U67" s="51"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89">
        <f t="shared" ca="1" si="8"/>
        <v>375.00000000000034</v>
      </c>
    </row>
    <row r="68" spans="1:22" x14ac:dyDescent="0.35">
      <c r="A68" s="48">
        <f t="shared" si="9"/>
        <v>45434</v>
      </c>
      <c r="B68" s="88" cm="1">
        <f t="array" aca="1" ref="B68" ca="1">_xlfn.XLOOKUP(A68,INDIRECT($A$5&amp;"!$AJ$41:$AJ$406"),INDIRECT($A$5&amp;"!$AK$41:$AK$406"))*SUM($F$3:$I$3)</f>
        <v>0</v>
      </c>
      <c r="C68" s="88" cm="1">
        <f t="array" aca="1" ref="C68" ca="1">_xlfn.XLOOKUP(A68,INDIRECT($A$5&amp;"!$AJ$41:$AJ$406"),INDIRECT($A$5&amp;"!$AL$41:$AL$406"))*SUM($F$3:$I$3)</f>
        <v>45</v>
      </c>
      <c r="D68" s="88" cm="1">
        <f t="array" aca="1" ref="D68" ca="1">_xlfn.XLOOKUP(A68,INDIRECT($A$5&amp;"!$AJ$41:$AJ$406"),INDIRECT($A$5&amp;"!$AO$41:$AO$406"))*SUM($F$3:$I$3)</f>
        <v>38.25</v>
      </c>
      <c r="E68" s="50" cm="1">
        <f t="array" ref="E68">SUMPRODUCT(('PT Storengy'!$B$8:$K$372)*('PT Storengy'!$A$8:$A$372=$A68)*('PT Storengy'!$B$5:$K$5=$A$6)*('PT Storengy'!$B$7:$K$7=$A$7))</f>
        <v>0.5</v>
      </c>
      <c r="F68" s="137">
        <f t="shared" ca="1" si="0"/>
        <v>14.062500000000023</v>
      </c>
      <c r="G68" s="72">
        <f t="shared" ca="1" si="3"/>
        <v>0.30832999999999999</v>
      </c>
      <c r="H68" s="51"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89">
        <f t="shared" ca="1" si="4"/>
        <v>187.50000000000017</v>
      </c>
      <c r="J68" s="136" cm="1">
        <f t="array" aca="1" ref="J68" ca="1">IF(COUNTIFS('PTC GRTgaz'!$K$7:$K$15996,"",'PTC GRTgaz'!$A$7:$A$15996,J$16,'PTC GRTgaz'!$D$7:$D$15996,$A68,'PTC GRTgaz'!$C$7:$C$15996,"DEL")&gt;0,J$14,SUMIFS('PTC GRTgaz'!$K$7:$K$15996,'PTC GRTgaz'!$A$7:$A$15996,J$16,'PTC GRTgaz'!$D$7:$D$15996,$A68,'PTC GRTgaz'!$C$7:$C$15996,"DEL")*1.0026*$F$4/INDIRECT($A$4&amp;"!D9"))</f>
        <v>340</v>
      </c>
      <c r="K68" s="136" cm="1">
        <f t="array" aca="1" ref="K68" ca="1">IF(COUNTIFS('PTC GRTgaz'!$K$7:$K$15996,"",'PTC GRTgaz'!$A$7:$A$15996,K$16,'PTC GRTgaz'!$D$7:$D$15996,$A68,'PTC GRTgaz'!$C$7:$C$15996,"DEL")&gt;0,K$14,SUMIFS('PTC GRTgaz'!$K$7:$K$15996,'PTC GRTgaz'!$A$7:$A$15996,K$16,'PTC GRTgaz'!$D$7:$D$15996,$A68,'PTC GRTgaz'!$C$7:$C$15996,"DEL")*1.0026*$F$4/INDIRECT($A$4&amp;"!D9"))</f>
        <v>267.69419999999997</v>
      </c>
      <c r="L68" s="137">
        <f t="shared" ca="1" si="1"/>
        <v>13.931466600000014</v>
      </c>
      <c r="M68" s="72">
        <f t="shared" ca="1" si="5"/>
        <v>0.30542000000000002</v>
      </c>
      <c r="N68" s="51"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89">
        <f t="shared" ca="1" si="6"/>
        <v>187.50000000000017</v>
      </c>
      <c r="S68" s="137">
        <f t="shared" ca="1" si="2"/>
        <v>19.5</v>
      </c>
      <c r="T68" s="72">
        <f t="shared" ca="1" si="7"/>
        <v>0.42499999999999999</v>
      </c>
      <c r="U68" s="51"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89">
        <f t="shared" ca="1" si="8"/>
        <v>375.00000000000034</v>
      </c>
    </row>
    <row r="69" spans="1:22" x14ac:dyDescent="0.35">
      <c r="A69" s="48">
        <f t="shared" si="9"/>
        <v>45435</v>
      </c>
      <c r="B69" s="88" cm="1">
        <f t="array" aca="1" ref="B69" ca="1">_xlfn.XLOOKUP(A69,INDIRECT($A$5&amp;"!$AJ$41:$AJ$406"),INDIRECT($A$5&amp;"!$AK$41:$AK$406"))*SUM($F$3:$I$3)</f>
        <v>0</v>
      </c>
      <c r="C69" s="88" cm="1">
        <f t="array" aca="1" ref="C69" ca="1">_xlfn.XLOOKUP(A69,INDIRECT($A$5&amp;"!$AJ$41:$AJ$406"),INDIRECT($A$5&amp;"!$AL$41:$AL$406"))*SUM($F$3:$I$3)</f>
        <v>45</v>
      </c>
      <c r="D69" s="88" cm="1">
        <f t="array" aca="1" ref="D69" ca="1">_xlfn.XLOOKUP(A69,INDIRECT($A$5&amp;"!$AJ$41:$AJ$406"),INDIRECT($A$5&amp;"!$AO$41:$AO$406"))*SUM($F$3:$I$3)</f>
        <v>38.25</v>
      </c>
      <c r="E69" s="50" cm="1">
        <f t="array" ref="E69">SUMPRODUCT(('PT Storengy'!$B$8:$K$372)*('PT Storengy'!$A$8:$A$372=$A69)*('PT Storengy'!$B$5:$K$5=$A$6)*('PT Storengy'!$B$7:$K$7=$A$7))</f>
        <v>0.5</v>
      </c>
      <c r="F69" s="137">
        <f t="shared" ca="1" si="0"/>
        <v>14.250000000000023</v>
      </c>
      <c r="G69" s="72">
        <f t="shared" ca="1" si="3"/>
        <v>0.3125</v>
      </c>
      <c r="H69" s="51"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89">
        <f t="shared" ca="1" si="4"/>
        <v>187.50000000000017</v>
      </c>
      <c r="J69" s="136" cm="1">
        <f t="array" aca="1" ref="J69" ca="1">IF(COUNTIFS('PTC GRTgaz'!$K$7:$K$15996,"",'PTC GRTgaz'!$A$7:$A$15996,J$16,'PTC GRTgaz'!$D$7:$D$15996,$A69,'PTC GRTgaz'!$C$7:$C$15996,"DEL")&gt;0,J$14,SUMIFS('PTC GRTgaz'!$K$7:$K$15996,'PTC GRTgaz'!$A$7:$A$15996,J$16,'PTC GRTgaz'!$D$7:$D$15996,$A69,'PTC GRTgaz'!$C$7:$C$15996,"DEL")*1.0026*$F$4/INDIRECT($A$4&amp;"!D9"))</f>
        <v>340</v>
      </c>
      <c r="K69" s="136" cm="1">
        <f t="array" aca="1" ref="K69" ca="1">IF(COUNTIFS('PTC GRTgaz'!$K$7:$K$15996,"",'PTC GRTgaz'!$A$7:$A$15996,K$16,'PTC GRTgaz'!$D$7:$D$15996,$A69,'PTC GRTgaz'!$C$7:$C$15996,"DEL")&gt;0,K$14,SUMIFS('PTC GRTgaz'!$K$7:$K$15996,'PTC GRTgaz'!$A$7:$A$15996,K$16,'PTC GRTgaz'!$D$7:$D$15996,$A69,'PTC GRTgaz'!$C$7:$C$15996,"DEL")*1.0026*$F$4/INDIRECT($A$4&amp;"!D9"))</f>
        <v>295.767</v>
      </c>
      <c r="L69" s="137">
        <f t="shared" ca="1" si="1"/>
        <v>14.118966600000014</v>
      </c>
      <c r="M69" s="72">
        <f t="shared" ca="1" si="5"/>
        <v>0.30958999999999998</v>
      </c>
      <c r="N69" s="51"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89">
        <f t="shared" ca="1" si="6"/>
        <v>187.50000000000017</v>
      </c>
      <c r="S69" s="137">
        <f t="shared" ca="1" si="2"/>
        <v>19.875</v>
      </c>
      <c r="T69" s="72">
        <f t="shared" ca="1" si="7"/>
        <v>0.43332999999999999</v>
      </c>
      <c r="U69" s="51"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89">
        <f t="shared" ca="1" si="8"/>
        <v>375.00000000000034</v>
      </c>
    </row>
    <row r="70" spans="1:22" x14ac:dyDescent="0.35">
      <c r="A70" s="48">
        <f t="shared" si="9"/>
        <v>45436</v>
      </c>
      <c r="B70" s="88" cm="1">
        <f t="array" aca="1" ref="B70" ca="1">_xlfn.XLOOKUP(A70,INDIRECT($A$5&amp;"!$AJ$41:$AJ$406"),INDIRECT($A$5&amp;"!$AK$41:$AK$406"))*SUM($F$3:$I$3)</f>
        <v>0</v>
      </c>
      <c r="C70" s="88" cm="1">
        <f t="array" aca="1" ref="C70" ca="1">_xlfn.XLOOKUP(A70,INDIRECT($A$5&amp;"!$AJ$41:$AJ$406"),INDIRECT($A$5&amp;"!$AL$41:$AL$406"))*SUM($F$3:$I$3)</f>
        <v>45</v>
      </c>
      <c r="D70" s="88" cm="1">
        <f t="array" aca="1" ref="D70" ca="1">_xlfn.XLOOKUP(A70,INDIRECT($A$5&amp;"!$AJ$41:$AJ$406"),INDIRECT($A$5&amp;"!$AO$41:$AO$406"))*SUM($F$3:$I$3)</f>
        <v>38.25</v>
      </c>
      <c r="E70" s="50" cm="1">
        <f t="array" ref="E70">SUMPRODUCT(('PT Storengy'!$B$8:$K$372)*('PT Storengy'!$A$8:$A$372=$A70)*('PT Storengy'!$B$5:$K$5=$A$6)*('PT Storengy'!$B$7:$K$7=$A$7))</f>
        <v>0.5</v>
      </c>
      <c r="F70" s="137">
        <f t="shared" ca="1" si="0"/>
        <v>14.437500000000023</v>
      </c>
      <c r="G70" s="72">
        <f t="shared" ca="1" si="3"/>
        <v>0.31667000000000001</v>
      </c>
      <c r="H70" s="51"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89">
        <f t="shared" ca="1" si="4"/>
        <v>187.50000000000017</v>
      </c>
      <c r="J70" s="136" cm="1">
        <f t="array" aca="1" ref="J70" ca="1">IF(COUNTIFS('PTC GRTgaz'!$K$7:$K$15996,"",'PTC GRTgaz'!$A$7:$A$15996,J$16,'PTC GRTgaz'!$D$7:$D$15996,$A70,'PTC GRTgaz'!$C$7:$C$15996,"DEL")&gt;0,J$14,SUMIFS('PTC GRTgaz'!$K$7:$K$15996,'PTC GRTgaz'!$A$7:$A$15996,J$16,'PTC GRTgaz'!$D$7:$D$15996,$A70,'PTC GRTgaz'!$C$7:$C$15996,"DEL")*1.0026*$F$4/INDIRECT($A$4&amp;"!D9"))</f>
        <v>340</v>
      </c>
      <c r="K70" s="136" cm="1">
        <f t="array" aca="1" ref="K70" ca="1">IF(COUNTIFS('PTC GRTgaz'!$K$7:$K$15996,"",'PTC GRTgaz'!$A$7:$A$15996,K$16,'PTC GRTgaz'!$D$7:$D$15996,$A70,'PTC GRTgaz'!$C$7:$C$15996,"DEL")&gt;0,K$14,SUMIFS('PTC GRTgaz'!$K$7:$K$15996,'PTC GRTgaz'!$A$7:$A$15996,K$16,'PTC GRTgaz'!$D$7:$D$15996,$A70,'PTC GRTgaz'!$C$7:$C$15996,"DEL")*1.0026*$F$4/INDIRECT($A$4&amp;"!D9"))</f>
        <v>295.767</v>
      </c>
      <c r="L70" s="137">
        <f t="shared" ca="1" si="1"/>
        <v>14.306466600000014</v>
      </c>
      <c r="M70" s="72">
        <f t="shared" ca="1" si="5"/>
        <v>0.31374999999999997</v>
      </c>
      <c r="N70" s="51"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89">
        <f t="shared" ca="1" si="6"/>
        <v>187.50000000000017</v>
      </c>
      <c r="S70" s="137">
        <f t="shared" ca="1" si="2"/>
        <v>20.25</v>
      </c>
      <c r="T70" s="72">
        <f t="shared" ca="1" si="7"/>
        <v>0.44167000000000001</v>
      </c>
      <c r="U70" s="51"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89">
        <f t="shared" ca="1" si="8"/>
        <v>375.00000000000034</v>
      </c>
    </row>
    <row r="71" spans="1:22" x14ac:dyDescent="0.35">
      <c r="A71" s="48">
        <f t="shared" si="9"/>
        <v>45437</v>
      </c>
      <c r="B71" s="88" cm="1">
        <f t="array" aca="1" ref="B71" ca="1">_xlfn.XLOOKUP(A71,INDIRECT($A$5&amp;"!$AJ$41:$AJ$406"),INDIRECT($A$5&amp;"!$AK$41:$AK$406"))*SUM($F$3:$I$3)</f>
        <v>0</v>
      </c>
      <c r="C71" s="88" cm="1">
        <f t="array" aca="1" ref="C71" ca="1">_xlfn.XLOOKUP(A71,INDIRECT($A$5&amp;"!$AJ$41:$AJ$406"),INDIRECT($A$5&amp;"!$AL$41:$AL$406"))*SUM($F$3:$I$3)</f>
        <v>45</v>
      </c>
      <c r="D71" s="88" cm="1">
        <f t="array" aca="1" ref="D71" ca="1">_xlfn.XLOOKUP(A71,INDIRECT($A$5&amp;"!$AJ$41:$AJ$406"),INDIRECT($A$5&amp;"!$AO$41:$AO$406"))*SUM($F$3:$I$3)</f>
        <v>38.25</v>
      </c>
      <c r="E71" s="50" cm="1">
        <f t="array" ref="E71">SUMPRODUCT(('PT Storengy'!$B$8:$K$372)*('PT Storengy'!$A$8:$A$372=$A71)*('PT Storengy'!$B$5:$K$5=$A$6)*('PT Storengy'!$B$7:$K$7=$A$7))</f>
        <v>0.5</v>
      </c>
      <c r="F71" s="137">
        <f t="shared" ca="1" si="0"/>
        <v>14.625000000000023</v>
      </c>
      <c r="G71" s="72">
        <f t="shared" ca="1" si="3"/>
        <v>0.32083</v>
      </c>
      <c r="H71" s="51"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89">
        <f t="shared" ca="1" si="4"/>
        <v>187.50000000000017</v>
      </c>
      <c r="J71" s="136" cm="1">
        <f t="array" aca="1" ref="J71" ca="1">IF(COUNTIFS('PTC GRTgaz'!$K$7:$K$15996,"",'PTC GRTgaz'!$A$7:$A$15996,J$16,'PTC GRTgaz'!$D$7:$D$15996,$A71,'PTC GRTgaz'!$C$7:$C$15996,"DEL")&gt;0,J$14,SUMIFS('PTC GRTgaz'!$K$7:$K$15996,'PTC GRTgaz'!$A$7:$A$15996,J$16,'PTC GRTgaz'!$D$7:$D$15996,$A71,'PTC GRTgaz'!$C$7:$C$15996,"DEL")*1.0026*$F$4/INDIRECT($A$4&amp;"!D9"))</f>
        <v>340</v>
      </c>
      <c r="K71" s="136" cm="1">
        <f t="array" aca="1" ref="K71" ca="1">IF(COUNTIFS('PTC GRTgaz'!$K$7:$K$15996,"",'PTC GRTgaz'!$A$7:$A$15996,K$16,'PTC GRTgaz'!$D$7:$D$15996,$A71,'PTC GRTgaz'!$C$7:$C$15996,"DEL")&gt;0,K$14,SUMIFS('PTC GRTgaz'!$K$7:$K$15996,'PTC GRTgaz'!$A$7:$A$15996,K$16,'PTC GRTgaz'!$D$7:$D$15996,$A71,'PTC GRTgaz'!$C$7:$C$15996,"DEL")*1.0026*$F$4/INDIRECT($A$4&amp;"!D9"))</f>
        <v>306.79559999999998</v>
      </c>
      <c r="L71" s="137">
        <f t="shared" ca="1" si="1"/>
        <v>14.493966600000014</v>
      </c>
      <c r="M71" s="72">
        <f t="shared" ca="1" si="5"/>
        <v>0.31791999999999998</v>
      </c>
      <c r="N71" s="51"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89">
        <f t="shared" ca="1" si="6"/>
        <v>187.50000000000017</v>
      </c>
      <c r="S71" s="137">
        <f t="shared" ca="1" si="2"/>
        <v>20.625</v>
      </c>
      <c r="T71" s="72">
        <f t="shared" ca="1" si="7"/>
        <v>0.45</v>
      </c>
      <c r="U71" s="51"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89">
        <f t="shared" ca="1" si="8"/>
        <v>375</v>
      </c>
    </row>
    <row r="72" spans="1:22" x14ac:dyDescent="0.35">
      <c r="A72" s="48">
        <f t="shared" si="9"/>
        <v>45438</v>
      </c>
      <c r="B72" s="88" cm="1">
        <f t="array" aca="1" ref="B72" ca="1">_xlfn.XLOOKUP(A72,INDIRECT($A$5&amp;"!$AJ$41:$AJ$406"),INDIRECT($A$5&amp;"!$AK$41:$AK$406"))*SUM($F$3:$I$3)</f>
        <v>0</v>
      </c>
      <c r="C72" s="88" cm="1">
        <f t="array" aca="1" ref="C72" ca="1">_xlfn.XLOOKUP(A72,INDIRECT($A$5&amp;"!$AJ$41:$AJ$406"),INDIRECT($A$5&amp;"!$AL$41:$AL$406"))*SUM($F$3:$I$3)</f>
        <v>45</v>
      </c>
      <c r="D72" s="88" cm="1">
        <f t="array" aca="1" ref="D72" ca="1">_xlfn.XLOOKUP(A72,INDIRECT($A$5&amp;"!$AJ$41:$AJ$406"),INDIRECT($A$5&amp;"!$AO$41:$AO$406"))*SUM($F$3:$I$3)</f>
        <v>38.25</v>
      </c>
      <c r="E72" s="50" cm="1">
        <f t="array" ref="E72">SUMPRODUCT(('PT Storengy'!$B$8:$K$372)*('PT Storengy'!$A$8:$A$372=$A72)*('PT Storengy'!$B$5:$K$5=$A$6)*('PT Storengy'!$B$7:$K$7=$A$7))</f>
        <v>0.5</v>
      </c>
      <c r="F72" s="137">
        <f t="shared" ca="1" si="0"/>
        <v>14.812500000000023</v>
      </c>
      <c r="G72" s="72">
        <f t="shared" ca="1" si="3"/>
        <v>0.32500000000000001</v>
      </c>
      <c r="H72" s="51"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89">
        <f t="shared" ca="1" si="4"/>
        <v>187.50000000000017</v>
      </c>
      <c r="J72" s="136" cm="1">
        <f t="array" aca="1" ref="J72" ca="1">IF(COUNTIFS('PTC GRTgaz'!$K$7:$K$15996,"",'PTC GRTgaz'!$A$7:$A$15996,J$16,'PTC GRTgaz'!$D$7:$D$15996,$A72,'PTC GRTgaz'!$C$7:$C$15996,"DEL")&gt;0,J$14,SUMIFS('PTC GRTgaz'!$K$7:$K$15996,'PTC GRTgaz'!$A$7:$A$15996,J$16,'PTC GRTgaz'!$D$7:$D$15996,$A72,'PTC GRTgaz'!$C$7:$C$15996,"DEL")*1.0026*$F$4/INDIRECT($A$4&amp;"!D9"))</f>
        <v>340</v>
      </c>
      <c r="K72" s="136" cm="1">
        <f t="array" aca="1" ref="K72" ca="1">IF(COUNTIFS('PTC GRTgaz'!$K$7:$K$15996,"",'PTC GRTgaz'!$A$7:$A$15996,K$16,'PTC GRTgaz'!$D$7:$D$15996,$A72,'PTC GRTgaz'!$C$7:$C$15996,"DEL")&gt;0,K$14,SUMIFS('PTC GRTgaz'!$K$7:$K$15996,'PTC GRTgaz'!$A$7:$A$15996,K$16,'PTC GRTgaz'!$D$7:$D$15996,$A72,'PTC GRTgaz'!$C$7:$C$15996,"DEL")*1.0026*$F$4/INDIRECT($A$4&amp;"!D9"))</f>
        <v>306.79559999999998</v>
      </c>
      <c r="L72" s="137">
        <f t="shared" ca="1" si="1"/>
        <v>14.681466600000014</v>
      </c>
      <c r="M72" s="72">
        <f t="shared" ca="1" si="5"/>
        <v>0.32208999999999999</v>
      </c>
      <c r="N72" s="51"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89">
        <f t="shared" ca="1" si="6"/>
        <v>187.50000000000017</v>
      </c>
      <c r="S72" s="137">
        <f t="shared" ca="1" si="2"/>
        <v>21</v>
      </c>
      <c r="T72" s="72">
        <f t="shared" ca="1" si="7"/>
        <v>0.45833000000000002</v>
      </c>
      <c r="U72" s="51"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89">
        <f t="shared" ca="1" si="8"/>
        <v>375.00000000000034</v>
      </c>
    </row>
    <row r="73" spans="1:22" x14ac:dyDescent="0.35">
      <c r="A73" s="48">
        <f t="shared" si="9"/>
        <v>45439</v>
      </c>
      <c r="B73" s="88" cm="1">
        <f t="array" aca="1" ref="B73" ca="1">_xlfn.XLOOKUP(A73,INDIRECT($A$5&amp;"!$AJ$41:$AJ$406"),INDIRECT($A$5&amp;"!$AK$41:$AK$406"))*SUM($F$3:$I$3)</f>
        <v>0</v>
      </c>
      <c r="C73" s="88" cm="1">
        <f t="array" aca="1" ref="C73" ca="1">_xlfn.XLOOKUP(A73,INDIRECT($A$5&amp;"!$AJ$41:$AJ$406"),INDIRECT($A$5&amp;"!$AL$41:$AL$406"))*SUM($F$3:$I$3)</f>
        <v>45</v>
      </c>
      <c r="D73" s="88" cm="1">
        <f t="array" aca="1" ref="D73" ca="1">_xlfn.XLOOKUP(A73,INDIRECT($A$5&amp;"!$AJ$41:$AJ$406"),INDIRECT($A$5&amp;"!$AO$41:$AO$406"))*SUM($F$3:$I$3)</f>
        <v>38.25</v>
      </c>
      <c r="E73" s="50" cm="1">
        <f t="array" ref="E73">SUMPRODUCT(('PT Storengy'!$B$8:$K$372)*('PT Storengy'!$A$8:$A$372=$A73)*('PT Storengy'!$B$5:$K$5=$A$6)*('PT Storengy'!$B$7:$K$7=$A$7))</f>
        <v>0.5</v>
      </c>
      <c r="F73" s="137">
        <f t="shared" ca="1" si="0"/>
        <v>15.000000000000023</v>
      </c>
      <c r="G73" s="72">
        <f t="shared" ca="1" si="3"/>
        <v>0.32917000000000002</v>
      </c>
      <c r="H73" s="51"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89">
        <f t="shared" ca="1" si="4"/>
        <v>187.50000000000017</v>
      </c>
      <c r="J73" s="136" cm="1">
        <f t="array" aca="1" ref="J73" ca="1">IF(COUNTIFS('PTC GRTgaz'!$K$7:$K$15996,"",'PTC GRTgaz'!$A$7:$A$15996,J$16,'PTC GRTgaz'!$D$7:$D$15996,$A73,'PTC GRTgaz'!$C$7:$C$15996,"DEL")&gt;0,J$14,SUMIFS('PTC GRTgaz'!$K$7:$K$15996,'PTC GRTgaz'!$A$7:$A$15996,J$16,'PTC GRTgaz'!$D$7:$D$15996,$A73,'PTC GRTgaz'!$C$7:$C$15996,"DEL")*1.0026*$F$4/INDIRECT($A$4&amp;"!D9"))</f>
        <v>340</v>
      </c>
      <c r="K73" s="136" cm="1">
        <f t="array" aca="1" ref="K73" ca="1">IF(COUNTIFS('PTC GRTgaz'!$K$7:$K$15996,"",'PTC GRTgaz'!$A$7:$A$15996,K$16,'PTC GRTgaz'!$D$7:$D$15996,$A73,'PTC GRTgaz'!$C$7:$C$15996,"DEL")&gt;0,K$14,SUMIFS('PTC GRTgaz'!$K$7:$K$15996,'PTC GRTgaz'!$A$7:$A$15996,K$16,'PTC GRTgaz'!$D$7:$D$15996,$A73,'PTC GRTgaz'!$C$7:$C$15996,"DEL")*1.0026*$F$4/INDIRECT($A$4&amp;"!D9"))</f>
        <v>281.73059999999998</v>
      </c>
      <c r="L73" s="137">
        <f t="shared" ca="1" si="1"/>
        <v>14.868966600000014</v>
      </c>
      <c r="M73" s="72">
        <f t="shared" ca="1" si="5"/>
        <v>0.32624999999999998</v>
      </c>
      <c r="N73" s="51"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89">
        <f t="shared" ca="1" si="6"/>
        <v>187.50000000000017</v>
      </c>
      <c r="S73" s="137">
        <f t="shared" ca="1" si="2"/>
        <v>21.375</v>
      </c>
      <c r="T73" s="72">
        <f t="shared" ca="1" si="7"/>
        <v>0.46666999999999997</v>
      </c>
      <c r="U73" s="51"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89">
        <f t="shared" ca="1" si="8"/>
        <v>375.00000000000034</v>
      </c>
    </row>
    <row r="74" spans="1:22" x14ac:dyDescent="0.35">
      <c r="A74" s="48">
        <f t="shared" si="9"/>
        <v>45440</v>
      </c>
      <c r="B74" s="88" cm="1">
        <f t="array" aca="1" ref="B74" ca="1">_xlfn.XLOOKUP(A74,INDIRECT($A$5&amp;"!$AJ$41:$AJ$406"),INDIRECT($A$5&amp;"!$AK$41:$AK$406"))*SUM($F$3:$I$3)</f>
        <v>0</v>
      </c>
      <c r="C74" s="88" cm="1">
        <f t="array" aca="1" ref="C74" ca="1">_xlfn.XLOOKUP(A74,INDIRECT($A$5&amp;"!$AJ$41:$AJ$406"),INDIRECT($A$5&amp;"!$AL$41:$AL$406"))*SUM($F$3:$I$3)</f>
        <v>45</v>
      </c>
      <c r="D74" s="88" cm="1">
        <f t="array" aca="1" ref="D74" ca="1">_xlfn.XLOOKUP(A74,INDIRECT($A$5&amp;"!$AJ$41:$AJ$406"),INDIRECT($A$5&amp;"!$AO$41:$AO$406"))*SUM($F$3:$I$3)</f>
        <v>38.25</v>
      </c>
      <c r="E74" s="50" cm="1">
        <f t="array" ref="E74">SUMPRODUCT(('PT Storengy'!$B$8:$K$372)*('PT Storengy'!$A$8:$A$372=$A74)*('PT Storengy'!$B$5:$K$5=$A$6)*('PT Storengy'!$B$7:$K$7=$A$7))</f>
        <v>0.5</v>
      </c>
      <c r="F74" s="137">
        <f t="shared" ca="1" si="0"/>
        <v>15.187500000000023</v>
      </c>
      <c r="G74" s="72">
        <f t="shared" ca="1" si="3"/>
        <v>0.33333000000000002</v>
      </c>
      <c r="H74" s="51"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89">
        <f t="shared" ca="1" si="4"/>
        <v>187.50000000000017</v>
      </c>
      <c r="J74" s="136" cm="1">
        <f t="array" aca="1" ref="J74" ca="1">IF(COUNTIFS('PTC GRTgaz'!$K$7:$K$15996,"",'PTC GRTgaz'!$A$7:$A$15996,J$16,'PTC GRTgaz'!$D$7:$D$15996,$A74,'PTC GRTgaz'!$C$7:$C$15996,"DEL")&gt;0,J$14,SUMIFS('PTC GRTgaz'!$K$7:$K$15996,'PTC GRTgaz'!$A$7:$A$15996,J$16,'PTC GRTgaz'!$D$7:$D$15996,$A74,'PTC GRTgaz'!$C$7:$C$15996,"DEL")*1.0026*$F$4/INDIRECT($A$4&amp;"!D9"))</f>
        <v>340</v>
      </c>
      <c r="K74" s="136" cm="1">
        <f t="array" aca="1" ref="K74" ca="1">IF(COUNTIFS('PTC GRTgaz'!$K$7:$K$15996,"",'PTC GRTgaz'!$A$7:$A$15996,K$16,'PTC GRTgaz'!$D$7:$D$15996,$A74,'PTC GRTgaz'!$C$7:$C$15996,"DEL")&gt;0,K$14,SUMIFS('PTC GRTgaz'!$K$7:$K$15996,'PTC GRTgaz'!$A$7:$A$15996,K$16,'PTC GRTgaz'!$D$7:$D$15996,$A74,'PTC GRTgaz'!$C$7:$C$15996,"DEL")*1.0026*$F$4/INDIRECT($A$4&amp;"!D9"))</f>
        <v>281.73059999999998</v>
      </c>
      <c r="L74" s="137">
        <f t="shared" ca="1" si="1"/>
        <v>15.056466600000014</v>
      </c>
      <c r="M74" s="72">
        <f t="shared" ca="1" si="5"/>
        <v>0.33041999999999999</v>
      </c>
      <c r="N74" s="51"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89">
        <f t="shared" ca="1" si="6"/>
        <v>187.50000000000017</v>
      </c>
      <c r="S74" s="137">
        <f t="shared" ca="1" si="2"/>
        <v>21.75</v>
      </c>
      <c r="T74" s="72">
        <f t="shared" ca="1" si="7"/>
        <v>0.47499999999999998</v>
      </c>
      <c r="U74" s="51"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89">
        <f t="shared" ca="1" si="8"/>
        <v>375.00000000000034</v>
      </c>
    </row>
    <row r="75" spans="1:22" x14ac:dyDescent="0.35">
      <c r="A75" s="48">
        <f t="shared" si="9"/>
        <v>45441</v>
      </c>
      <c r="B75" s="88" cm="1">
        <f t="array" aca="1" ref="B75" ca="1">_xlfn.XLOOKUP(A75,INDIRECT($A$5&amp;"!$AJ$41:$AJ$406"),INDIRECT($A$5&amp;"!$AK$41:$AK$406"))*SUM($F$3:$I$3)</f>
        <v>0</v>
      </c>
      <c r="C75" s="88" cm="1">
        <f t="array" aca="1" ref="C75" ca="1">_xlfn.XLOOKUP(A75,INDIRECT($A$5&amp;"!$AJ$41:$AJ$406"),INDIRECT($A$5&amp;"!$AL$41:$AL$406"))*SUM($F$3:$I$3)</f>
        <v>45</v>
      </c>
      <c r="D75" s="88" cm="1">
        <f t="array" aca="1" ref="D75" ca="1">_xlfn.XLOOKUP(A75,INDIRECT($A$5&amp;"!$AJ$41:$AJ$406"),INDIRECT($A$5&amp;"!$AO$41:$AO$406"))*SUM($F$3:$I$3)</f>
        <v>38.25</v>
      </c>
      <c r="E75" s="50" cm="1">
        <f t="array" ref="E75">SUMPRODUCT(('PT Storengy'!$B$8:$K$372)*('PT Storengy'!$A$8:$A$372=$A75)*('PT Storengy'!$B$5:$K$5=$A$6)*('PT Storengy'!$B$7:$K$7=$A$7))</f>
        <v>0.5</v>
      </c>
      <c r="F75" s="137">
        <f t="shared" ca="1" si="0"/>
        <v>15.375000000000023</v>
      </c>
      <c r="G75" s="72">
        <f t="shared" ca="1" si="3"/>
        <v>0.33750000000000002</v>
      </c>
      <c r="H75" s="51"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89">
        <f t="shared" ca="1" si="4"/>
        <v>187.50000000000017</v>
      </c>
      <c r="J75" s="136" cm="1">
        <f t="array" aca="1" ref="J75" ca="1">IF(COUNTIFS('PTC GRTgaz'!$K$7:$K$15996,"",'PTC GRTgaz'!$A$7:$A$15996,J$16,'PTC GRTgaz'!$D$7:$D$15996,$A75,'PTC GRTgaz'!$C$7:$C$15996,"DEL")&gt;0,J$14,SUMIFS('PTC GRTgaz'!$K$7:$K$15996,'PTC GRTgaz'!$A$7:$A$15996,J$16,'PTC GRTgaz'!$D$7:$D$15996,$A75,'PTC GRTgaz'!$C$7:$C$15996,"DEL")*1.0026*$F$4/INDIRECT($A$4&amp;"!D9"))</f>
        <v>340</v>
      </c>
      <c r="K75" s="136" cm="1">
        <f t="array" aca="1" ref="K75" ca="1">IF(COUNTIFS('PTC GRTgaz'!$K$7:$K$15996,"",'PTC GRTgaz'!$A$7:$A$15996,K$16,'PTC GRTgaz'!$D$7:$D$15996,$A75,'PTC GRTgaz'!$C$7:$C$15996,"DEL")&gt;0,K$14,SUMIFS('PTC GRTgaz'!$K$7:$K$15996,'PTC GRTgaz'!$A$7:$A$15996,K$16,'PTC GRTgaz'!$D$7:$D$15996,$A75,'PTC GRTgaz'!$C$7:$C$15996,"DEL")*1.0026*$F$4/INDIRECT($A$4&amp;"!D9"))</f>
        <v>281.73059999999998</v>
      </c>
      <c r="L75" s="137">
        <f t="shared" ca="1" si="1"/>
        <v>15.243966600000014</v>
      </c>
      <c r="M75" s="72">
        <f t="shared" ca="1" si="5"/>
        <v>0.33459</v>
      </c>
      <c r="N75" s="51"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89">
        <f t="shared" ca="1" si="6"/>
        <v>187.50000000000017</v>
      </c>
      <c r="S75" s="137">
        <f t="shared" ca="1" si="2"/>
        <v>22.125</v>
      </c>
      <c r="T75" s="72">
        <f t="shared" ca="1" si="7"/>
        <v>0.48332999999999998</v>
      </c>
      <c r="U75" s="51"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89">
        <f t="shared" ca="1" si="8"/>
        <v>375.00000000000034</v>
      </c>
    </row>
    <row r="76" spans="1:22" x14ac:dyDescent="0.35">
      <c r="A76" s="48">
        <f t="shared" si="9"/>
        <v>45442</v>
      </c>
      <c r="B76" s="88" cm="1">
        <f t="array" aca="1" ref="B76" ca="1">_xlfn.XLOOKUP(A76,INDIRECT($A$5&amp;"!$AJ$41:$AJ$406"),INDIRECT($A$5&amp;"!$AK$41:$AK$406"))*SUM($F$3:$I$3)</f>
        <v>0</v>
      </c>
      <c r="C76" s="88" cm="1">
        <f t="array" aca="1" ref="C76" ca="1">_xlfn.XLOOKUP(A76,INDIRECT($A$5&amp;"!$AJ$41:$AJ$406"),INDIRECT($A$5&amp;"!$AL$41:$AL$406"))*SUM($F$3:$I$3)</f>
        <v>45</v>
      </c>
      <c r="D76" s="88" cm="1">
        <f t="array" aca="1" ref="D76" ca="1">_xlfn.XLOOKUP(A76,INDIRECT($A$5&amp;"!$AJ$41:$AJ$406"),INDIRECT($A$5&amp;"!$AO$41:$AO$406"))*SUM($F$3:$I$3)</f>
        <v>38.25</v>
      </c>
      <c r="E76" s="50" cm="1">
        <f t="array" ref="E76">SUMPRODUCT(('PT Storengy'!$B$8:$K$372)*('PT Storengy'!$A$8:$A$372=$A76)*('PT Storengy'!$B$5:$K$5=$A$6)*('PT Storengy'!$B$7:$K$7=$A$7))</f>
        <v>0.5</v>
      </c>
      <c r="F76" s="137">
        <f t="shared" ca="1" si="0"/>
        <v>15.562500000000023</v>
      </c>
      <c r="G76" s="72">
        <f t="shared" ca="1" si="3"/>
        <v>0.34166999999999997</v>
      </c>
      <c r="H76" s="51"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89">
        <f t="shared" ca="1" si="4"/>
        <v>187.50000000000017</v>
      </c>
      <c r="J76" s="136" cm="1">
        <f t="array" aca="1" ref="J76" ca="1">IF(COUNTIFS('PTC GRTgaz'!$K$7:$K$15996,"",'PTC GRTgaz'!$A$7:$A$15996,J$16,'PTC GRTgaz'!$D$7:$D$15996,$A76,'PTC GRTgaz'!$C$7:$C$15996,"DEL")&gt;0,J$14,SUMIFS('PTC GRTgaz'!$K$7:$K$15996,'PTC GRTgaz'!$A$7:$A$15996,J$16,'PTC GRTgaz'!$D$7:$D$15996,$A76,'PTC GRTgaz'!$C$7:$C$15996,"DEL")*1.0026*$F$4/INDIRECT($A$4&amp;"!D9"))</f>
        <v>340</v>
      </c>
      <c r="K76" s="136" cm="1">
        <f t="array" aca="1" ref="K76" ca="1">IF(COUNTIFS('PTC GRTgaz'!$K$7:$K$15996,"",'PTC GRTgaz'!$A$7:$A$15996,K$16,'PTC GRTgaz'!$D$7:$D$15996,$A76,'PTC GRTgaz'!$C$7:$C$15996,"DEL")&gt;0,K$14,SUMIFS('PTC GRTgaz'!$K$7:$K$15996,'PTC GRTgaz'!$A$7:$A$15996,K$16,'PTC GRTgaz'!$D$7:$D$15996,$A76,'PTC GRTgaz'!$C$7:$C$15996,"DEL")*1.0026*$F$4/INDIRECT($A$4&amp;"!D9"))</f>
        <v>281.73059999999998</v>
      </c>
      <c r="L76" s="137">
        <f t="shared" ca="1" si="1"/>
        <v>15.431466600000014</v>
      </c>
      <c r="M76" s="72">
        <f t="shared" ca="1" si="5"/>
        <v>0.33875</v>
      </c>
      <c r="N76" s="51"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89">
        <f t="shared" ca="1" si="6"/>
        <v>187.50000000000017</v>
      </c>
      <c r="S76" s="137">
        <f t="shared" ca="1" si="2"/>
        <v>22.5</v>
      </c>
      <c r="T76" s="72">
        <f t="shared" ca="1" si="7"/>
        <v>0.49167</v>
      </c>
      <c r="U76" s="51"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89">
        <f t="shared" ca="1" si="8"/>
        <v>375.00000000000034</v>
      </c>
    </row>
    <row r="77" spans="1:22" x14ac:dyDescent="0.35">
      <c r="A77" s="48">
        <f t="shared" si="9"/>
        <v>45443</v>
      </c>
      <c r="B77" s="88" cm="1">
        <f t="array" aca="1" ref="B77" ca="1">_xlfn.XLOOKUP(A77,INDIRECT($A$5&amp;"!$AJ$41:$AJ$406"),INDIRECT($A$5&amp;"!$AK$41:$AK$406"))*SUM($F$3:$I$3)</f>
        <v>0</v>
      </c>
      <c r="C77" s="88" cm="1">
        <f t="array" aca="1" ref="C77" ca="1">_xlfn.XLOOKUP(A77,INDIRECT($A$5&amp;"!$AJ$41:$AJ$406"),INDIRECT($A$5&amp;"!$AL$41:$AL$406"))*SUM($F$3:$I$3)</f>
        <v>45</v>
      </c>
      <c r="D77" s="88" cm="1">
        <f t="array" aca="1" ref="D77" ca="1">_xlfn.XLOOKUP(A77,INDIRECT($A$5&amp;"!$AJ$41:$AJ$406"),INDIRECT($A$5&amp;"!$AO$41:$AO$406"))*SUM($F$3:$I$3)</f>
        <v>38.25</v>
      </c>
      <c r="E77" s="50" cm="1">
        <f t="array" ref="E77">SUMPRODUCT(('PT Storengy'!$B$8:$K$372)*('PT Storengy'!$A$8:$A$372=$A77)*('PT Storengy'!$B$5:$K$5=$A$6)*('PT Storengy'!$B$7:$K$7=$A$7))</f>
        <v>0.5</v>
      </c>
      <c r="F77" s="137">
        <f t="shared" ca="1" si="0"/>
        <v>15.750000000000023</v>
      </c>
      <c r="G77" s="72">
        <f t="shared" ca="1" si="3"/>
        <v>0.34583000000000003</v>
      </c>
      <c r="H77" s="51"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89">
        <f t="shared" ca="1" si="4"/>
        <v>187.50000000000017</v>
      </c>
      <c r="J77" s="136" cm="1">
        <f t="array" aca="1" ref="J77" ca="1">IF(COUNTIFS('PTC GRTgaz'!$K$7:$K$15996,"",'PTC GRTgaz'!$A$7:$A$15996,J$16,'PTC GRTgaz'!$D$7:$D$15996,$A77,'PTC GRTgaz'!$C$7:$C$15996,"DEL")&gt;0,J$14,SUMIFS('PTC GRTgaz'!$K$7:$K$15996,'PTC GRTgaz'!$A$7:$A$15996,J$16,'PTC GRTgaz'!$D$7:$D$15996,$A77,'PTC GRTgaz'!$C$7:$C$15996,"DEL")*1.0026*$F$4/INDIRECT($A$4&amp;"!D9"))</f>
        <v>340</v>
      </c>
      <c r="K77" s="136" cm="1">
        <f t="array" aca="1" ref="K77" ca="1">IF(COUNTIFS('PTC GRTgaz'!$K$7:$K$15996,"",'PTC GRTgaz'!$A$7:$A$15996,K$16,'PTC GRTgaz'!$D$7:$D$15996,$A77,'PTC GRTgaz'!$C$7:$C$15996,"DEL")&gt;0,K$14,SUMIFS('PTC GRTgaz'!$K$7:$K$15996,'PTC GRTgaz'!$A$7:$A$15996,K$16,'PTC GRTgaz'!$D$7:$D$15996,$A77,'PTC GRTgaz'!$C$7:$C$15996,"DEL")*1.0026*$F$4/INDIRECT($A$4&amp;"!D9"))</f>
        <v>281.73059999999998</v>
      </c>
      <c r="L77" s="137">
        <f t="shared" ca="1" si="1"/>
        <v>15.618966600000014</v>
      </c>
      <c r="M77" s="72">
        <f t="shared" ca="1" si="5"/>
        <v>0.34292</v>
      </c>
      <c r="N77" s="51"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89">
        <f t="shared" ca="1" si="6"/>
        <v>187.50000000000017</v>
      </c>
      <c r="S77" s="137">
        <f t="shared" ca="1" si="2"/>
        <v>22.875</v>
      </c>
      <c r="T77" s="72">
        <f t="shared" ca="1" si="7"/>
        <v>0.5</v>
      </c>
      <c r="U77" s="51"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89">
        <f t="shared" ca="1" si="8"/>
        <v>375</v>
      </c>
    </row>
    <row r="78" spans="1:22" x14ac:dyDescent="0.35">
      <c r="A78" s="48">
        <f t="shared" si="9"/>
        <v>45444</v>
      </c>
      <c r="B78" s="88" cm="1">
        <f t="array" aca="1" ref="B78" ca="1">_xlfn.XLOOKUP(A78,INDIRECT($A$5&amp;"!$AJ$41:$AJ$406"),INDIRECT($A$5&amp;"!$AK$41:$AK$406"))*SUM($F$3:$I$3)</f>
        <v>0</v>
      </c>
      <c r="C78" s="88" cm="1">
        <f t="array" aca="1" ref="C78" ca="1">_xlfn.XLOOKUP(A78,INDIRECT($A$5&amp;"!$AJ$41:$AJ$406"),INDIRECT($A$5&amp;"!$AL$41:$AL$406"))*SUM($F$3:$I$3)</f>
        <v>45</v>
      </c>
      <c r="D78" s="88" cm="1">
        <f t="array" aca="1" ref="D78" ca="1">_xlfn.XLOOKUP(A78,INDIRECT($A$5&amp;"!$AJ$41:$AJ$406"),INDIRECT($A$5&amp;"!$AO$41:$AO$406"))*SUM($F$3:$I$3)</f>
        <v>38.25</v>
      </c>
      <c r="E78" s="50" cm="1">
        <f t="array" ref="E78">SUMPRODUCT(('PT Storengy'!$B$8:$K$372)*('PT Storengy'!$A$8:$A$372=$A78)*('PT Storengy'!$B$5:$K$5=$A$6)*('PT Storengy'!$B$7:$K$7=$A$7))</f>
        <v>0.5</v>
      </c>
      <c r="F78" s="137">
        <f t="shared" ca="1" si="0"/>
        <v>15.937500000000023</v>
      </c>
      <c r="G78" s="72">
        <f t="shared" ca="1" si="3"/>
        <v>0.35</v>
      </c>
      <c r="H78" s="51" cm="1">
        <f t="array" aca="1" ref="H78" ca="1">IF(ROUND(ROUND(G78,2)-G78,4)=0,_xlfn.XLOOKUP(G78,INDIRECT($A$4&amp;"!$G$41:$G$141"),INDIRECT($A$4&amp;"!$A$41:$A$141"),0,1,1),IF(G78&gt;=1,0,(ROUNDUP(G78,2)-G78)*100*_xlfn.XLOOKUP(G78,INDIRECT($A$4&amp;"!$G$41:$G$141"),INDIRECT($A$4&amp;"!$A$41:$A$141"),0,-1,-1)+(G78-ROUNDDOWN(G78,2))*100*_xlfn.XLOOKUP(G78,INDIRECT($A$4&amp;"!$G$41:$G$141"),INDIRECT($A$4&amp;"!$A$41:$A$141"),0,1,1)))</f>
        <v>1</v>
      </c>
      <c r="I78" s="89">
        <f t="shared" ca="1" si="4"/>
        <v>187.5</v>
      </c>
      <c r="J78" s="136" cm="1">
        <f t="array" aca="1" ref="J78" ca="1">IF(COUNTIFS('PTC GRTgaz'!$K$7:$K$15996,"",'PTC GRTgaz'!$A$7:$A$15996,J$16,'PTC GRTgaz'!$D$7:$D$15996,$A78,'PTC GRTgaz'!$C$7:$C$15996,"DEL")&gt;0,J$14,SUMIFS('PTC GRTgaz'!$K$7:$K$15996,'PTC GRTgaz'!$A$7:$A$15996,J$16,'PTC GRTgaz'!$D$7:$D$15996,$A78,'PTC GRTgaz'!$C$7:$C$15996,"DEL")*1.0026*$F$4/INDIRECT($A$4&amp;"!D9"))</f>
        <v>340</v>
      </c>
      <c r="K78" s="136" cm="1">
        <f t="array" aca="1" ref="K78" ca="1">IF(COUNTIFS('PTC GRTgaz'!$K$7:$K$15996,"",'PTC GRTgaz'!$A$7:$A$15996,K$16,'PTC GRTgaz'!$D$7:$D$15996,$A78,'PTC GRTgaz'!$C$7:$C$15996,"DEL")&gt;0,K$14,SUMIFS('PTC GRTgaz'!$K$7:$K$15996,'PTC GRTgaz'!$A$7:$A$15996,K$16,'PTC GRTgaz'!$D$7:$D$15996,$A78,'PTC GRTgaz'!$C$7:$C$15996,"DEL")*1.0026*$F$4/INDIRECT($A$4&amp;"!D9"))</f>
        <v>328.8528</v>
      </c>
      <c r="L78" s="137">
        <f t="shared" ca="1" si="1"/>
        <v>15.806466600000014</v>
      </c>
      <c r="M78" s="72">
        <f t="shared" ca="1" si="5"/>
        <v>0.34709000000000001</v>
      </c>
      <c r="N78" s="51"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89">
        <f t="shared" ca="1" si="6"/>
        <v>187.50000000000017</v>
      </c>
      <c r="S78" s="137">
        <f t="shared" ca="1" si="2"/>
        <v>23.248438125</v>
      </c>
      <c r="T78" s="72">
        <f t="shared" ca="1" si="7"/>
        <v>0.50832999999999995</v>
      </c>
      <c r="U78" s="51" cm="1">
        <f t="array" aca="1" ref="U78" ca="1">IF(ROUND(ROUND(T78,2)-T78,4)=0,_xlfn.XLOOKUP(T78,INDIRECT($A$4&amp;"!$G$41:$G$141"),INDIRECT($A$4&amp;"!$A$41:$A$141"),0,1,1),IF(T78&gt;=1,0,(ROUNDUP(T78,2)-T78)*100*_xlfn.XLOOKUP(T78,INDIRECT($A$4&amp;"!$G$41:$G$141"),INDIRECT($A$4&amp;"!$A$41:$A$141"),0,-1,-1)+(T78-ROUNDDOWN(T78,2))*100*_xlfn.XLOOKUP(T78,INDIRECT($A$4&amp;"!$G$41:$G$141"),INDIRECT($A$4&amp;"!$A$41:$A$141"),0,1,1)))</f>
        <v>0.99583500000000091</v>
      </c>
      <c r="V78" s="89">
        <f t="shared" ca="1" si="8"/>
        <v>373.43812500000035</v>
      </c>
    </row>
    <row r="79" spans="1:22" x14ac:dyDescent="0.35">
      <c r="A79" s="48">
        <f t="shared" si="9"/>
        <v>45445</v>
      </c>
      <c r="B79" s="88" cm="1">
        <f t="array" aca="1" ref="B79" ca="1">_xlfn.XLOOKUP(A79,INDIRECT($A$5&amp;"!$AJ$41:$AJ$406"),INDIRECT($A$5&amp;"!$AK$41:$AK$406"))*SUM($F$3:$I$3)</f>
        <v>0</v>
      </c>
      <c r="C79" s="88" cm="1">
        <f t="array" aca="1" ref="C79" ca="1">_xlfn.XLOOKUP(A79,INDIRECT($A$5&amp;"!$AJ$41:$AJ$406"),INDIRECT($A$5&amp;"!$AL$41:$AL$406"))*SUM($F$3:$I$3)</f>
        <v>45</v>
      </c>
      <c r="D79" s="88" cm="1">
        <f t="array" aca="1" ref="D79" ca="1">_xlfn.XLOOKUP(A79,INDIRECT($A$5&amp;"!$AJ$41:$AJ$406"),INDIRECT($A$5&amp;"!$AO$41:$AO$406"))*SUM($F$3:$I$3)</f>
        <v>38.25</v>
      </c>
      <c r="E79" s="50" cm="1">
        <f t="array" ref="E79">SUMPRODUCT(('PT Storengy'!$B$8:$K$372)*('PT Storengy'!$A$8:$A$372=$A79)*('PT Storengy'!$B$5:$K$5=$A$6)*('PT Storengy'!$B$7:$K$7=$A$7))</f>
        <v>0.5</v>
      </c>
      <c r="F79" s="137">
        <f t="shared" ca="1" si="0"/>
        <v>16.125000000000025</v>
      </c>
      <c r="G79" s="72">
        <f t="shared" ca="1" si="3"/>
        <v>0.35416999999999998</v>
      </c>
      <c r="H79" s="51"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89">
        <f t="shared" ca="1" si="4"/>
        <v>187.50000000000017</v>
      </c>
      <c r="J79" s="136" cm="1">
        <f t="array" aca="1" ref="J79" ca="1">IF(COUNTIFS('PTC GRTgaz'!$K$7:$K$15996,"",'PTC GRTgaz'!$A$7:$A$15996,J$16,'PTC GRTgaz'!$D$7:$D$15996,$A79,'PTC GRTgaz'!$C$7:$C$15996,"DEL")&gt;0,J$14,SUMIFS('PTC GRTgaz'!$K$7:$K$15996,'PTC GRTgaz'!$A$7:$A$15996,J$16,'PTC GRTgaz'!$D$7:$D$15996,$A79,'PTC GRTgaz'!$C$7:$C$15996,"DEL")*1.0026*$F$4/INDIRECT($A$4&amp;"!D9"))</f>
        <v>340</v>
      </c>
      <c r="K79" s="136" cm="1">
        <f t="array" aca="1" ref="K79" ca="1">IF(COUNTIFS('PTC GRTgaz'!$K$7:$K$15996,"",'PTC GRTgaz'!$A$7:$A$15996,K$16,'PTC GRTgaz'!$D$7:$D$15996,$A79,'PTC GRTgaz'!$C$7:$C$15996,"DEL")&gt;0,K$14,SUMIFS('PTC GRTgaz'!$K$7:$K$15996,'PTC GRTgaz'!$A$7:$A$15996,K$16,'PTC GRTgaz'!$D$7:$D$15996,$A79,'PTC GRTgaz'!$C$7:$C$15996,"DEL")*1.0026*$F$4/INDIRECT($A$4&amp;"!D9"))</f>
        <v>328.8528</v>
      </c>
      <c r="L79" s="137">
        <f t="shared" ca="1" si="1"/>
        <v>15.993966600000014</v>
      </c>
      <c r="M79" s="72">
        <f t="shared" ca="1" si="5"/>
        <v>0.35125000000000001</v>
      </c>
      <c r="N79" s="51"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89">
        <f t="shared" ca="1" si="6"/>
        <v>187.50000000000017</v>
      </c>
      <c r="S79" s="137">
        <f t="shared" ca="1" si="2"/>
        <v>23.62032</v>
      </c>
      <c r="T79" s="72">
        <f t="shared" ca="1" si="7"/>
        <v>0.51663000000000003</v>
      </c>
      <c r="U79" s="51" cm="1">
        <f t="array" aca="1" ref="U79" ca="1">IF(ROUND(ROUND(T79,2)-T79,4)=0,_xlfn.XLOOKUP(T79,INDIRECT($A$4&amp;"!$G$41:$G$141"),INDIRECT($A$4&amp;"!$A$41:$A$141"),0,1,1),IF(T79&gt;=1,0,(ROUNDUP(T79,2)-T79)*100*_xlfn.XLOOKUP(T79,INDIRECT($A$4&amp;"!$G$41:$G$141"),INDIRECT($A$4&amp;"!$A$41:$A$141"),0,-1,-1)+(T79-ROUNDDOWN(T79,2))*100*_xlfn.XLOOKUP(T79,INDIRECT($A$4&amp;"!$G$41:$G$141"),INDIRECT($A$4&amp;"!$A$41:$A$141"),0,1,1)))</f>
        <v>0.99168500000000082</v>
      </c>
      <c r="V79" s="89">
        <f t="shared" ca="1" si="8"/>
        <v>371.88187500000032</v>
      </c>
    </row>
    <row r="80" spans="1:22" x14ac:dyDescent="0.35">
      <c r="A80" s="48">
        <f t="shared" si="9"/>
        <v>45446</v>
      </c>
      <c r="B80" s="88" cm="1">
        <f t="array" aca="1" ref="B80" ca="1">_xlfn.XLOOKUP(A80,INDIRECT($A$5&amp;"!$AJ$41:$AJ$406"),INDIRECT($A$5&amp;"!$AK$41:$AK$406"))*SUM($F$3:$I$3)</f>
        <v>0</v>
      </c>
      <c r="C80" s="88" cm="1">
        <f t="array" aca="1" ref="C80" ca="1">_xlfn.XLOOKUP(A80,INDIRECT($A$5&amp;"!$AJ$41:$AJ$406"),INDIRECT($A$5&amp;"!$AL$41:$AL$406"))*SUM($F$3:$I$3)</f>
        <v>45</v>
      </c>
      <c r="D80" s="88" cm="1">
        <f t="array" aca="1" ref="D80" ca="1">_xlfn.XLOOKUP(A80,INDIRECT($A$5&amp;"!$AJ$41:$AJ$406"),INDIRECT($A$5&amp;"!$AO$41:$AO$406"))*SUM($F$3:$I$3)</f>
        <v>38.25</v>
      </c>
      <c r="E80" s="50" cm="1">
        <f t="array" ref="E80">SUMPRODUCT(('PT Storengy'!$B$8:$K$372)*('PT Storengy'!$A$8:$A$372=$A80)*('PT Storengy'!$B$5:$K$5=$A$6)*('PT Storengy'!$B$7:$K$7=$A$7))</f>
        <v>0.5</v>
      </c>
      <c r="F80" s="137">
        <f t="shared" ca="1" si="0"/>
        <v>16.312500000000025</v>
      </c>
      <c r="G80" s="72">
        <f t="shared" ca="1" si="3"/>
        <v>0.35832999999999998</v>
      </c>
      <c r="H80" s="51"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89">
        <f t="shared" ca="1" si="4"/>
        <v>187.50000000000017</v>
      </c>
      <c r="J80" s="136" cm="1">
        <f t="array" aca="1" ref="J80" ca="1">IF(COUNTIFS('PTC GRTgaz'!$K$7:$K$15996,"",'PTC GRTgaz'!$A$7:$A$15996,J$16,'PTC GRTgaz'!$D$7:$D$15996,$A80,'PTC GRTgaz'!$C$7:$C$15996,"DEL")&gt;0,J$14,SUMIFS('PTC GRTgaz'!$K$7:$K$15996,'PTC GRTgaz'!$A$7:$A$15996,J$16,'PTC GRTgaz'!$D$7:$D$15996,$A80,'PTC GRTgaz'!$C$7:$C$15996,"DEL")*1.0026*$F$4/INDIRECT($A$4&amp;"!D9"))</f>
        <v>340</v>
      </c>
      <c r="K80" s="136" cm="1">
        <f t="array" aca="1" ref="K80" ca="1">IF(COUNTIFS('PTC GRTgaz'!$K$7:$K$15996,"",'PTC GRTgaz'!$A$7:$A$15996,K$16,'PTC GRTgaz'!$D$7:$D$15996,$A80,'PTC GRTgaz'!$C$7:$C$15996,"DEL")&gt;0,K$14,SUMIFS('PTC GRTgaz'!$K$7:$K$15996,'PTC GRTgaz'!$A$7:$A$15996,K$16,'PTC GRTgaz'!$D$7:$D$15996,$A80,'PTC GRTgaz'!$C$7:$C$15996,"DEL")*1.0026*$F$4/INDIRECT($A$4&amp;"!D9"))</f>
        <v>253.65779999999998</v>
      </c>
      <c r="L80" s="137">
        <f t="shared" ca="1" si="1"/>
        <v>16.181466600000014</v>
      </c>
      <c r="M80" s="72">
        <f t="shared" ca="1" si="5"/>
        <v>0.35542000000000001</v>
      </c>
      <c r="N80" s="51"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89">
        <f t="shared" ca="1" si="6"/>
        <v>187.50000000000017</v>
      </c>
      <c r="S80" s="137">
        <f t="shared" ca="1" si="2"/>
        <v>23.990651249999999</v>
      </c>
      <c r="T80" s="72">
        <f t="shared" ca="1" si="7"/>
        <v>0.52490000000000003</v>
      </c>
      <c r="U80" s="51" cm="1">
        <f t="array" aca="1" ref="U80" ca="1">IF(ROUND(ROUND(T80,2)-T80,4)=0,_xlfn.XLOOKUP(T80,INDIRECT($A$4&amp;"!$G$41:$G$141"),INDIRECT($A$4&amp;"!$A$41:$A$141"),0,1,1),IF(T80&gt;=1,0,(ROUNDUP(T80,2)-T80)*100*_xlfn.XLOOKUP(T80,INDIRECT($A$4&amp;"!$G$41:$G$141"),INDIRECT($A$4&amp;"!$A$41:$A$141"),0,-1,-1)+(T80-ROUNDDOWN(T80,2))*100*_xlfn.XLOOKUP(T80,INDIRECT($A$4&amp;"!$G$41:$G$141"),INDIRECT($A$4&amp;"!$A$41:$A$141"),0,1,1)))</f>
        <v>0.98755000000000082</v>
      </c>
      <c r="V80" s="89">
        <f t="shared" ca="1" si="8"/>
        <v>370.3312500000003</v>
      </c>
    </row>
    <row r="81" spans="1:22" x14ac:dyDescent="0.35">
      <c r="A81" s="48">
        <f t="shared" si="9"/>
        <v>45447</v>
      </c>
      <c r="B81" s="88" cm="1">
        <f t="array" aca="1" ref="B81" ca="1">_xlfn.XLOOKUP(A81,INDIRECT($A$5&amp;"!$AJ$41:$AJ$406"),INDIRECT($A$5&amp;"!$AK$41:$AK$406"))*SUM($F$3:$I$3)</f>
        <v>0</v>
      </c>
      <c r="C81" s="88" cm="1">
        <f t="array" aca="1" ref="C81" ca="1">_xlfn.XLOOKUP(A81,INDIRECT($A$5&amp;"!$AJ$41:$AJ$406"),INDIRECT($A$5&amp;"!$AL$41:$AL$406"))*SUM($F$3:$I$3)</f>
        <v>45</v>
      </c>
      <c r="D81" s="88" cm="1">
        <f t="array" aca="1" ref="D81" ca="1">_xlfn.XLOOKUP(A81,INDIRECT($A$5&amp;"!$AJ$41:$AJ$406"),INDIRECT($A$5&amp;"!$AO$41:$AO$406"))*SUM($F$3:$I$3)</f>
        <v>38.25</v>
      </c>
      <c r="E81" s="50" cm="1">
        <f t="array" ref="E81">SUMPRODUCT(('PT Storengy'!$B$8:$K$372)*('PT Storengy'!$A$8:$A$372=$A81)*('PT Storengy'!$B$5:$K$5=$A$6)*('PT Storengy'!$B$7:$K$7=$A$7))</f>
        <v>0.5</v>
      </c>
      <c r="F81" s="137">
        <f t="shared" ref="F81:F144" ca="1" si="10">F80+I81/1000</f>
        <v>16.500000000000025</v>
      </c>
      <c r="G81" s="72">
        <f t="shared" ca="1" si="3"/>
        <v>0.36249999999999999</v>
      </c>
      <c r="H81" s="51"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89">
        <f t="shared" ca="1" si="4"/>
        <v>187.50000000000017</v>
      </c>
      <c r="J81" s="136" cm="1">
        <f t="array" aca="1" ref="J81" ca="1">IF(COUNTIFS('PTC GRTgaz'!$K$7:$K$15996,"",'PTC GRTgaz'!$A$7:$A$15996,J$16,'PTC GRTgaz'!$D$7:$D$15996,$A81,'PTC GRTgaz'!$C$7:$C$15996,"DEL")&gt;0,J$14,SUMIFS('PTC GRTgaz'!$K$7:$K$15996,'PTC GRTgaz'!$A$7:$A$15996,J$16,'PTC GRTgaz'!$D$7:$D$15996,$A81,'PTC GRTgaz'!$C$7:$C$15996,"DEL")*1.0026*$F$4/INDIRECT($A$4&amp;"!D9"))</f>
        <v>340</v>
      </c>
      <c r="K81" s="136" cm="1">
        <f t="array" aca="1" ref="K81" ca="1">IF(COUNTIFS('PTC GRTgaz'!$K$7:$K$15996,"",'PTC GRTgaz'!$A$7:$A$15996,K$16,'PTC GRTgaz'!$D$7:$D$15996,$A81,'PTC GRTgaz'!$C$7:$C$15996,"DEL")&gt;0,K$14,SUMIFS('PTC GRTgaz'!$K$7:$K$15996,'PTC GRTgaz'!$A$7:$A$15996,K$16,'PTC GRTgaz'!$D$7:$D$15996,$A81,'PTC GRTgaz'!$C$7:$C$15996,"DEL")*1.0026*$F$4/INDIRECT($A$4&amp;"!D9"))</f>
        <v>253.65779999999998</v>
      </c>
      <c r="L81" s="137">
        <f t="shared" ref="L81:L144" ca="1" si="11">L80+O81/1000</f>
        <v>16.368966600000014</v>
      </c>
      <c r="M81" s="72">
        <f t="shared" ca="1" si="5"/>
        <v>0.35959000000000002</v>
      </c>
      <c r="N81" s="51"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89">
        <f t="shared" ca="1" si="6"/>
        <v>187.50000000000017</v>
      </c>
      <c r="S81" s="137">
        <f t="shared" ref="S81:S144" ca="1" si="12">S80+V81/1000</f>
        <v>24.359439375000001</v>
      </c>
      <c r="T81" s="72">
        <f t="shared" ca="1" si="7"/>
        <v>0.53312999999999999</v>
      </c>
      <c r="U81" s="51" cm="1">
        <f t="array" aca="1" ref="U81" ca="1">IF(ROUND(ROUND(T81,2)-T81,4)=0,_xlfn.XLOOKUP(T81,INDIRECT($A$4&amp;"!$G$41:$G$141"),INDIRECT($A$4&amp;"!$A$41:$A$141"),0,1,1),IF(T81&gt;=1,0,(ROUNDUP(T81,2)-T81)*100*_xlfn.XLOOKUP(T81,INDIRECT($A$4&amp;"!$G$41:$G$141"),INDIRECT($A$4&amp;"!$A$41:$A$141"),0,-1,-1)+(T81-ROUNDDOWN(T81,2))*100*_xlfn.XLOOKUP(T81,INDIRECT($A$4&amp;"!$G$41:$G$141"),INDIRECT($A$4&amp;"!$A$41:$A$141"),0,1,1)))</f>
        <v>0.98343500000000084</v>
      </c>
      <c r="V81" s="89">
        <f t="shared" ca="1" si="8"/>
        <v>368.78812500000032</v>
      </c>
    </row>
    <row r="82" spans="1:22" x14ac:dyDescent="0.35">
      <c r="A82" s="48">
        <f t="shared" si="9"/>
        <v>45448</v>
      </c>
      <c r="B82" s="88" cm="1">
        <f t="array" aca="1" ref="B82" ca="1">_xlfn.XLOOKUP(A82,INDIRECT($A$5&amp;"!$AJ$41:$AJ$406"),INDIRECT($A$5&amp;"!$AK$41:$AK$406"))*SUM($F$3:$I$3)</f>
        <v>0</v>
      </c>
      <c r="C82" s="88" cm="1">
        <f t="array" aca="1" ref="C82" ca="1">_xlfn.XLOOKUP(A82,INDIRECT($A$5&amp;"!$AJ$41:$AJ$406"),INDIRECT($A$5&amp;"!$AL$41:$AL$406"))*SUM($F$3:$I$3)</f>
        <v>45</v>
      </c>
      <c r="D82" s="88" cm="1">
        <f t="array" aca="1" ref="D82" ca="1">_xlfn.XLOOKUP(A82,INDIRECT($A$5&amp;"!$AJ$41:$AJ$406"),INDIRECT($A$5&amp;"!$AO$41:$AO$406"))*SUM($F$3:$I$3)</f>
        <v>38.25</v>
      </c>
      <c r="E82" s="50" cm="1">
        <f t="array" ref="E82">SUMPRODUCT(('PT Storengy'!$B$8:$K$372)*('PT Storengy'!$A$8:$A$372=$A82)*('PT Storengy'!$B$5:$K$5=$A$6)*('PT Storengy'!$B$7:$K$7=$A$7))</f>
        <v>0.5</v>
      </c>
      <c r="F82" s="137">
        <f t="shared" ca="1" si="10"/>
        <v>16.687500000000025</v>
      </c>
      <c r="G82" s="72">
        <f t="shared" ref="G82:G145" ca="1" si="13">ROUND(F81/SUM($F$3,$G$3,$H$3,$I$3),5)</f>
        <v>0.36667</v>
      </c>
      <c r="H82" s="51"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89">
        <f t="shared" ref="I82:I145" ca="1" si="14">IF(F81*1000+$F$4*(1-$E82)*H82&gt;$D82*1000,D82*1000-F81*1000,$F$4*(1-$E82)*H82)</f>
        <v>187.50000000000017</v>
      </c>
      <c r="J82" s="136" cm="1">
        <f t="array" aca="1" ref="J82" ca="1">IF(COUNTIFS('PTC GRTgaz'!$K$7:$K$15996,"",'PTC GRTgaz'!$A$7:$A$15996,J$16,'PTC GRTgaz'!$D$7:$D$15996,$A82,'PTC GRTgaz'!$C$7:$C$15996,"DEL")&gt;0,J$14,SUMIFS('PTC GRTgaz'!$K$7:$K$15996,'PTC GRTgaz'!$A$7:$A$15996,J$16,'PTC GRTgaz'!$D$7:$D$15996,$A82,'PTC GRTgaz'!$C$7:$C$15996,"DEL")*1.0026*$F$4/INDIRECT($A$4&amp;"!D9"))</f>
        <v>340</v>
      </c>
      <c r="K82" s="136" cm="1">
        <f t="array" aca="1" ref="K82" ca="1">IF(COUNTIFS('PTC GRTgaz'!$K$7:$K$15996,"",'PTC GRTgaz'!$A$7:$A$15996,K$16,'PTC GRTgaz'!$D$7:$D$15996,$A82,'PTC GRTgaz'!$C$7:$C$15996,"DEL")&gt;0,K$14,SUMIFS('PTC GRTgaz'!$K$7:$K$15996,'PTC GRTgaz'!$A$7:$A$15996,K$16,'PTC GRTgaz'!$D$7:$D$15996,$A82,'PTC GRTgaz'!$C$7:$C$15996,"DEL")*1.0026*$F$4/INDIRECT($A$4&amp;"!D9"))</f>
        <v>253.65779999999998</v>
      </c>
      <c r="L82" s="137">
        <f t="shared" ca="1" si="11"/>
        <v>16.556466600000014</v>
      </c>
      <c r="M82" s="72">
        <f t="shared" ref="M82:M145" ca="1" si="15">ROUND(L81/SUM($F$3,$G$3,$H$3,$I$3),5)</f>
        <v>0.36375000000000002</v>
      </c>
      <c r="N82" s="51"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89">
        <f t="shared" ref="O82:O145" ca="1" si="16">IF(L81*1000+MIN(J82,K82,$F$4*(1-$E82)*N82)&gt;$D82*1000,$D82*1000-L81*1000,MIN(J82,K82,$F$4*(1-$E82)*N82))</f>
        <v>187.50000000000017</v>
      </c>
      <c r="S82" s="137">
        <f t="shared" ca="1" si="12"/>
        <v>24.726691875</v>
      </c>
      <c r="T82" s="72">
        <f t="shared" ref="T82:T145" ca="1" si="17">MIN(ROUND(S81/SUM($F$3,$G$3,$H$3,$I$3),5),1)</f>
        <v>0.54132000000000002</v>
      </c>
      <c r="U82" s="51" cm="1">
        <f t="array" aca="1" ref="U82" ca="1">IF(ROUND(ROUND(T82,2)-T82,4)=0,_xlfn.XLOOKUP(T82,INDIRECT($A$4&amp;"!$G$41:$G$141"),INDIRECT($A$4&amp;"!$A$41:$A$141"),0,1,1),IF(T82&gt;=1,0,(ROUNDUP(T82,2)-T82)*100*_xlfn.XLOOKUP(T82,INDIRECT($A$4&amp;"!$G$41:$G$141"),INDIRECT($A$4&amp;"!$A$41:$A$141"),0,-1,-1)+(T82-ROUNDDOWN(T82,2))*100*_xlfn.XLOOKUP(T82,INDIRECT($A$4&amp;"!$G$41:$G$141"),INDIRECT($A$4&amp;"!$A$41:$A$141"),0,1,1)))</f>
        <v>0.97934000000000088</v>
      </c>
      <c r="V82" s="89">
        <f t="shared" ref="V82:V145" ca="1" si="18">$F$4*(1)*U82</f>
        <v>367.25250000000034</v>
      </c>
    </row>
    <row r="83" spans="1:22" x14ac:dyDescent="0.35">
      <c r="A83" s="48">
        <f t="shared" ref="A83:A146" si="19">A82+1</f>
        <v>45449</v>
      </c>
      <c r="B83" s="88" cm="1">
        <f t="array" aca="1" ref="B83" ca="1">_xlfn.XLOOKUP(A83,INDIRECT($A$5&amp;"!$AJ$41:$AJ$406"),INDIRECT($A$5&amp;"!$AK$41:$AK$406"))*SUM($F$3:$I$3)</f>
        <v>0</v>
      </c>
      <c r="C83" s="88" cm="1">
        <f t="array" aca="1" ref="C83" ca="1">_xlfn.XLOOKUP(A83,INDIRECT($A$5&amp;"!$AJ$41:$AJ$406"),INDIRECT($A$5&amp;"!$AL$41:$AL$406"))*SUM($F$3:$I$3)</f>
        <v>45</v>
      </c>
      <c r="D83" s="88" cm="1">
        <f t="array" aca="1" ref="D83" ca="1">_xlfn.XLOOKUP(A83,INDIRECT($A$5&amp;"!$AJ$41:$AJ$406"),INDIRECT($A$5&amp;"!$AO$41:$AO$406"))*SUM($F$3:$I$3)</f>
        <v>38.25</v>
      </c>
      <c r="E83" s="50" cm="1">
        <f t="array" ref="E83">SUMPRODUCT(('PT Storengy'!$B$8:$K$372)*('PT Storengy'!$A$8:$A$372=$A83)*('PT Storengy'!$B$5:$K$5=$A$6)*('PT Storengy'!$B$7:$K$7=$A$7))</f>
        <v>0.5</v>
      </c>
      <c r="F83" s="137">
        <f t="shared" ca="1" si="10"/>
        <v>16.875000000000025</v>
      </c>
      <c r="G83" s="72">
        <f t="shared" ca="1" si="13"/>
        <v>0.37082999999999999</v>
      </c>
      <c r="H83" s="51"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89">
        <f t="shared" ca="1" si="14"/>
        <v>187.50000000000017</v>
      </c>
      <c r="J83" s="136" cm="1">
        <f t="array" aca="1" ref="J83" ca="1">IF(COUNTIFS('PTC GRTgaz'!$K$7:$K$15996,"",'PTC GRTgaz'!$A$7:$A$15996,J$16,'PTC GRTgaz'!$D$7:$D$15996,$A83,'PTC GRTgaz'!$C$7:$C$15996,"DEL")&gt;0,J$14,SUMIFS('PTC GRTgaz'!$K$7:$K$15996,'PTC GRTgaz'!$A$7:$A$15996,J$16,'PTC GRTgaz'!$D$7:$D$15996,$A83,'PTC GRTgaz'!$C$7:$C$15996,"DEL")*1.0026*$F$4/INDIRECT($A$4&amp;"!D9"))</f>
        <v>340</v>
      </c>
      <c r="K83" s="136" cm="1">
        <f t="array" aca="1" ref="K83" ca="1">IF(COUNTIFS('PTC GRTgaz'!$K$7:$K$15996,"",'PTC GRTgaz'!$A$7:$A$15996,K$16,'PTC GRTgaz'!$D$7:$D$15996,$A83,'PTC GRTgaz'!$C$7:$C$15996,"DEL")&gt;0,K$14,SUMIFS('PTC GRTgaz'!$K$7:$K$15996,'PTC GRTgaz'!$A$7:$A$15996,K$16,'PTC GRTgaz'!$D$7:$D$15996,$A83,'PTC GRTgaz'!$C$7:$C$15996,"DEL")*1.0026*$F$4/INDIRECT($A$4&amp;"!D9"))</f>
        <v>253.65779999999998</v>
      </c>
      <c r="L83" s="137">
        <f t="shared" ca="1" si="11"/>
        <v>16.743966600000014</v>
      </c>
      <c r="M83" s="72">
        <f t="shared" ca="1" si="15"/>
        <v>0.36792000000000002</v>
      </c>
      <c r="N83" s="51"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89">
        <f t="shared" ca="1" si="16"/>
        <v>187.50000000000017</v>
      </c>
      <c r="S83" s="137">
        <f t="shared" ca="1" si="12"/>
        <v>25.092414375000001</v>
      </c>
      <c r="T83" s="72">
        <f t="shared" ca="1" si="17"/>
        <v>0.54947999999999997</v>
      </c>
      <c r="U83" s="51" cm="1">
        <f t="array" aca="1" ref="U83" ca="1">IF(ROUND(ROUND(T83,2)-T83,4)=0,_xlfn.XLOOKUP(T83,INDIRECT($A$4&amp;"!$G$41:$G$141"),INDIRECT($A$4&amp;"!$A$41:$A$141"),0,1,1),IF(T83&gt;=1,0,(ROUNDUP(T83,2)-T83)*100*_xlfn.XLOOKUP(T83,INDIRECT($A$4&amp;"!$G$41:$G$141"),INDIRECT($A$4&amp;"!$A$41:$A$141"),0,-1,-1)+(T83-ROUNDDOWN(T83,2))*100*_xlfn.XLOOKUP(T83,INDIRECT($A$4&amp;"!$G$41:$G$141"),INDIRECT($A$4&amp;"!$A$41:$A$141"),0,1,1)))</f>
        <v>0.9752600000000009</v>
      </c>
      <c r="V83" s="89">
        <f t="shared" ca="1" si="18"/>
        <v>365.72250000000037</v>
      </c>
    </row>
    <row r="84" spans="1:22" x14ac:dyDescent="0.35">
      <c r="A84" s="48">
        <f t="shared" si="19"/>
        <v>45450</v>
      </c>
      <c r="B84" s="88" cm="1">
        <f t="array" aca="1" ref="B84" ca="1">_xlfn.XLOOKUP(A84,INDIRECT($A$5&amp;"!$AJ$41:$AJ$406"),INDIRECT($A$5&amp;"!$AK$41:$AK$406"))*SUM($F$3:$I$3)</f>
        <v>0</v>
      </c>
      <c r="C84" s="88" cm="1">
        <f t="array" aca="1" ref="C84" ca="1">_xlfn.XLOOKUP(A84,INDIRECT($A$5&amp;"!$AJ$41:$AJ$406"),INDIRECT($A$5&amp;"!$AL$41:$AL$406"))*SUM($F$3:$I$3)</f>
        <v>45</v>
      </c>
      <c r="D84" s="88" cm="1">
        <f t="array" aca="1" ref="D84" ca="1">_xlfn.XLOOKUP(A84,INDIRECT($A$5&amp;"!$AJ$41:$AJ$406"),INDIRECT($A$5&amp;"!$AO$41:$AO$406"))*SUM($F$3:$I$3)</f>
        <v>38.25</v>
      </c>
      <c r="E84" s="50" cm="1">
        <f t="array" ref="E84">SUMPRODUCT(('PT Storengy'!$B$8:$K$372)*('PT Storengy'!$A$8:$A$372=$A84)*('PT Storengy'!$B$5:$K$5=$A$6)*('PT Storengy'!$B$7:$K$7=$A$7))</f>
        <v>0.5</v>
      </c>
      <c r="F84" s="137">
        <f t="shared" ca="1" si="10"/>
        <v>17.062500000000025</v>
      </c>
      <c r="G84" s="72">
        <f t="shared" ca="1" si="13"/>
        <v>0.375</v>
      </c>
      <c r="H84" s="51"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89">
        <f t="shared" ca="1" si="14"/>
        <v>187.50000000000017</v>
      </c>
      <c r="J84" s="136" cm="1">
        <f t="array" aca="1" ref="J84" ca="1">IF(COUNTIFS('PTC GRTgaz'!$K$7:$K$15996,"",'PTC GRTgaz'!$A$7:$A$15996,J$16,'PTC GRTgaz'!$D$7:$D$15996,$A84,'PTC GRTgaz'!$C$7:$C$15996,"DEL")&gt;0,J$14,SUMIFS('PTC GRTgaz'!$K$7:$K$15996,'PTC GRTgaz'!$A$7:$A$15996,J$16,'PTC GRTgaz'!$D$7:$D$15996,$A84,'PTC GRTgaz'!$C$7:$C$15996,"DEL")*1.0026*$F$4/INDIRECT($A$4&amp;"!D9"))</f>
        <v>340</v>
      </c>
      <c r="K84" s="136" cm="1">
        <f t="array" aca="1" ref="K84" ca="1">IF(COUNTIFS('PTC GRTgaz'!$K$7:$K$15996,"",'PTC GRTgaz'!$A$7:$A$15996,K$16,'PTC GRTgaz'!$D$7:$D$15996,$A84,'PTC GRTgaz'!$C$7:$C$15996,"DEL")&gt;0,K$14,SUMIFS('PTC GRTgaz'!$K$7:$K$15996,'PTC GRTgaz'!$A$7:$A$15996,K$16,'PTC GRTgaz'!$D$7:$D$15996,$A84,'PTC GRTgaz'!$C$7:$C$15996,"DEL")*1.0026*$F$4/INDIRECT($A$4&amp;"!D9"))</f>
        <v>253.65779999999998</v>
      </c>
      <c r="L84" s="137">
        <f t="shared" ca="1" si="11"/>
        <v>16.931466600000014</v>
      </c>
      <c r="M84" s="72">
        <f t="shared" ca="1" si="15"/>
        <v>0.37208999999999998</v>
      </c>
      <c r="N84" s="51"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89">
        <f t="shared" ca="1" si="16"/>
        <v>187.50000000000017</v>
      </c>
      <c r="S84" s="137">
        <f t="shared" ca="1" si="12"/>
        <v>25.456612500000002</v>
      </c>
      <c r="T84" s="72">
        <f t="shared" ca="1" si="17"/>
        <v>0.55761000000000005</v>
      </c>
      <c r="U84" s="51" cm="1">
        <f t="array" aca="1" ref="U84" ca="1">IF(ROUND(ROUND(T84,2)-T84,4)=0,_xlfn.XLOOKUP(T84,INDIRECT($A$4&amp;"!$G$41:$G$141"),INDIRECT($A$4&amp;"!$A$41:$A$141"),0,1,1),IF(T84&gt;=1,0,(ROUNDUP(T84,2)-T84)*100*_xlfn.XLOOKUP(T84,INDIRECT($A$4&amp;"!$G$41:$G$141"),INDIRECT($A$4&amp;"!$A$41:$A$141"),0,-1,-1)+(T84-ROUNDDOWN(T84,2))*100*_xlfn.XLOOKUP(T84,INDIRECT($A$4&amp;"!$G$41:$G$141"),INDIRECT($A$4&amp;"!$A$41:$A$141"),0,1,1)))</f>
        <v>0.9711950000000007</v>
      </c>
      <c r="V84" s="89">
        <f t="shared" ca="1" si="18"/>
        <v>364.19812500000029</v>
      </c>
    </row>
    <row r="85" spans="1:22" x14ac:dyDescent="0.35">
      <c r="A85" s="48">
        <f t="shared" si="19"/>
        <v>45451</v>
      </c>
      <c r="B85" s="88" cm="1">
        <f t="array" aca="1" ref="B85" ca="1">_xlfn.XLOOKUP(A85,INDIRECT($A$5&amp;"!$AJ$41:$AJ$406"),INDIRECT($A$5&amp;"!$AK$41:$AK$406"))*SUM($F$3:$I$3)</f>
        <v>0</v>
      </c>
      <c r="C85" s="88" cm="1">
        <f t="array" aca="1" ref="C85" ca="1">_xlfn.XLOOKUP(A85,INDIRECT($A$5&amp;"!$AJ$41:$AJ$406"),INDIRECT($A$5&amp;"!$AL$41:$AL$406"))*SUM($F$3:$I$3)</f>
        <v>45</v>
      </c>
      <c r="D85" s="88" cm="1">
        <f t="array" aca="1" ref="D85" ca="1">_xlfn.XLOOKUP(A85,INDIRECT($A$5&amp;"!$AJ$41:$AJ$406"),INDIRECT($A$5&amp;"!$AO$41:$AO$406"))*SUM($F$3:$I$3)</f>
        <v>38.25</v>
      </c>
      <c r="E85" s="50" cm="1">
        <f t="array" ref="E85">SUMPRODUCT(('PT Storengy'!$B$8:$K$372)*('PT Storengy'!$A$8:$A$372=$A85)*('PT Storengy'!$B$5:$K$5=$A$6)*('PT Storengy'!$B$7:$K$7=$A$7))</f>
        <v>0.5</v>
      </c>
      <c r="F85" s="137">
        <f t="shared" ca="1" si="10"/>
        <v>17.250000000000025</v>
      </c>
      <c r="G85" s="72">
        <f t="shared" ca="1" si="13"/>
        <v>0.37917000000000001</v>
      </c>
      <c r="H85" s="51"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89">
        <f t="shared" ca="1" si="14"/>
        <v>187.50000000000017</v>
      </c>
      <c r="J85" s="136" cm="1">
        <f t="array" aca="1" ref="J85" ca="1">IF(COUNTIFS('PTC GRTgaz'!$K$7:$K$15996,"",'PTC GRTgaz'!$A$7:$A$15996,J$16,'PTC GRTgaz'!$D$7:$D$15996,$A85,'PTC GRTgaz'!$C$7:$C$15996,"DEL")&gt;0,J$14,SUMIFS('PTC GRTgaz'!$K$7:$K$15996,'PTC GRTgaz'!$A$7:$A$15996,J$16,'PTC GRTgaz'!$D$7:$D$15996,$A85,'PTC GRTgaz'!$C$7:$C$15996,"DEL")*1.0026*$F$4/INDIRECT($A$4&amp;"!D9"))</f>
        <v>340</v>
      </c>
      <c r="K85" s="136" cm="1">
        <f t="array" aca="1" ref="K85" ca="1">IF(COUNTIFS('PTC GRTgaz'!$K$7:$K$15996,"",'PTC GRTgaz'!$A$7:$A$15996,K$16,'PTC GRTgaz'!$D$7:$D$15996,$A85,'PTC GRTgaz'!$C$7:$C$15996,"DEL")&gt;0,K$14,SUMIFS('PTC GRTgaz'!$K$7:$K$15996,'PTC GRTgaz'!$A$7:$A$15996,K$16,'PTC GRTgaz'!$D$7:$D$15996,$A85,'PTC GRTgaz'!$C$7:$C$15996,"DEL")*1.0026*$F$4/INDIRECT($A$4&amp;"!D9"))</f>
        <v>328.8528</v>
      </c>
      <c r="L85" s="137">
        <f t="shared" ca="1" si="11"/>
        <v>17.118966600000014</v>
      </c>
      <c r="M85" s="72">
        <f t="shared" ca="1" si="15"/>
        <v>0.37624999999999997</v>
      </c>
      <c r="N85" s="51"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89">
        <f t="shared" ca="1" si="16"/>
        <v>187.50000000000017</v>
      </c>
      <c r="S85" s="137">
        <f t="shared" ca="1" si="12"/>
        <v>25.819293750000003</v>
      </c>
      <c r="T85" s="72">
        <f t="shared" ca="1" si="17"/>
        <v>0.56569999999999998</v>
      </c>
      <c r="U85" s="51" cm="1">
        <f t="array" aca="1" ref="U85" ca="1">IF(ROUND(ROUND(T85,2)-T85,4)=0,_xlfn.XLOOKUP(T85,INDIRECT($A$4&amp;"!$G$41:$G$141"),INDIRECT($A$4&amp;"!$A$41:$A$141"),0,1,1),IF(T85&gt;=1,0,(ROUNDUP(T85,2)-T85)*100*_xlfn.XLOOKUP(T85,INDIRECT($A$4&amp;"!$G$41:$G$141"),INDIRECT($A$4&amp;"!$A$41:$A$141"),0,-1,-1)+(T85-ROUNDDOWN(T85,2))*100*_xlfn.XLOOKUP(T85,INDIRECT($A$4&amp;"!$G$41:$G$141"),INDIRECT($A$4&amp;"!$A$41:$A$141"),0,1,1)))</f>
        <v>0.96715000000000084</v>
      </c>
      <c r="V85" s="89">
        <f t="shared" ca="1" si="18"/>
        <v>362.68125000000032</v>
      </c>
    </row>
    <row r="86" spans="1:22" x14ac:dyDescent="0.35">
      <c r="A86" s="48">
        <f t="shared" si="19"/>
        <v>45452</v>
      </c>
      <c r="B86" s="88" cm="1">
        <f t="array" aca="1" ref="B86" ca="1">_xlfn.XLOOKUP(A86,INDIRECT($A$5&amp;"!$AJ$41:$AJ$406"),INDIRECT($A$5&amp;"!$AK$41:$AK$406"))*SUM($F$3:$I$3)</f>
        <v>0</v>
      </c>
      <c r="C86" s="88" cm="1">
        <f t="array" aca="1" ref="C86" ca="1">_xlfn.XLOOKUP(A86,INDIRECT($A$5&amp;"!$AJ$41:$AJ$406"),INDIRECT($A$5&amp;"!$AL$41:$AL$406"))*SUM($F$3:$I$3)</f>
        <v>45</v>
      </c>
      <c r="D86" s="88" cm="1">
        <f t="array" aca="1" ref="D86" ca="1">_xlfn.XLOOKUP(A86,INDIRECT($A$5&amp;"!$AJ$41:$AJ$406"),INDIRECT($A$5&amp;"!$AO$41:$AO$406"))*SUM($F$3:$I$3)</f>
        <v>38.25</v>
      </c>
      <c r="E86" s="50" cm="1">
        <f t="array" ref="E86">SUMPRODUCT(('PT Storengy'!$B$8:$K$372)*('PT Storengy'!$A$8:$A$372=$A86)*('PT Storengy'!$B$5:$K$5=$A$6)*('PT Storengy'!$B$7:$K$7=$A$7))</f>
        <v>0.5</v>
      </c>
      <c r="F86" s="137">
        <f t="shared" ca="1" si="10"/>
        <v>17.437500000000025</v>
      </c>
      <c r="G86" s="72">
        <f t="shared" ca="1" si="13"/>
        <v>0.38333</v>
      </c>
      <c r="H86" s="51"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89">
        <f t="shared" ca="1" si="14"/>
        <v>187.50000000000017</v>
      </c>
      <c r="J86" s="136" cm="1">
        <f t="array" aca="1" ref="J86" ca="1">IF(COUNTIFS('PTC GRTgaz'!$K$7:$K$15996,"",'PTC GRTgaz'!$A$7:$A$15996,J$16,'PTC GRTgaz'!$D$7:$D$15996,$A86,'PTC GRTgaz'!$C$7:$C$15996,"DEL")&gt;0,J$14,SUMIFS('PTC GRTgaz'!$K$7:$K$15996,'PTC GRTgaz'!$A$7:$A$15996,J$16,'PTC GRTgaz'!$D$7:$D$15996,$A86,'PTC GRTgaz'!$C$7:$C$15996,"DEL")*1.0026*$F$4/INDIRECT($A$4&amp;"!D9"))</f>
        <v>340</v>
      </c>
      <c r="K86" s="136" cm="1">
        <f t="array" aca="1" ref="K86" ca="1">IF(COUNTIFS('PTC GRTgaz'!$K$7:$K$15996,"",'PTC GRTgaz'!$A$7:$A$15996,K$16,'PTC GRTgaz'!$D$7:$D$15996,$A86,'PTC GRTgaz'!$C$7:$C$15996,"DEL")&gt;0,K$14,SUMIFS('PTC GRTgaz'!$K$7:$K$15996,'PTC GRTgaz'!$A$7:$A$15996,K$16,'PTC GRTgaz'!$D$7:$D$15996,$A86,'PTC GRTgaz'!$C$7:$C$15996,"DEL")*1.0026*$F$4/INDIRECT($A$4&amp;"!D9"))</f>
        <v>328.8528</v>
      </c>
      <c r="L86" s="137">
        <f t="shared" ca="1" si="11"/>
        <v>17.306466600000014</v>
      </c>
      <c r="M86" s="72">
        <f t="shared" ca="1" si="15"/>
        <v>0.38041999999999998</v>
      </c>
      <c r="N86" s="51"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89">
        <f t="shared" ca="1" si="16"/>
        <v>187.50000000000017</v>
      </c>
      <c r="S86" s="137">
        <f t="shared" ca="1" si="12"/>
        <v>26.180463750000005</v>
      </c>
      <c r="T86" s="72">
        <f t="shared" ca="1" si="17"/>
        <v>0.57376000000000005</v>
      </c>
      <c r="U86" s="51" cm="1">
        <f t="array" aca="1" ref="U86" ca="1">IF(ROUND(ROUND(T86,2)-T86,4)=0,_xlfn.XLOOKUP(T86,INDIRECT($A$4&amp;"!$G$41:$G$141"),INDIRECT($A$4&amp;"!$A$41:$A$141"),0,1,1),IF(T86&gt;=1,0,(ROUNDUP(T86,2)-T86)*100*_xlfn.XLOOKUP(T86,INDIRECT($A$4&amp;"!$G$41:$G$141"),INDIRECT($A$4&amp;"!$A$41:$A$141"),0,-1,-1)+(T86-ROUNDDOWN(T86,2))*100*_xlfn.XLOOKUP(T86,INDIRECT($A$4&amp;"!$G$41:$G$141"),INDIRECT($A$4&amp;"!$A$41:$A$141"),0,1,1)))</f>
        <v>0.96312000000000098</v>
      </c>
      <c r="V86" s="89">
        <f t="shared" ca="1" si="18"/>
        <v>361.17000000000036</v>
      </c>
    </row>
    <row r="87" spans="1:22" x14ac:dyDescent="0.35">
      <c r="A87" s="48">
        <f t="shared" si="19"/>
        <v>45453</v>
      </c>
      <c r="B87" s="88" cm="1">
        <f t="array" aca="1" ref="B87" ca="1">_xlfn.XLOOKUP(A87,INDIRECT($A$5&amp;"!$AJ$41:$AJ$406"),INDIRECT($A$5&amp;"!$AK$41:$AK$406"))*SUM($F$3:$I$3)</f>
        <v>0</v>
      </c>
      <c r="C87" s="88" cm="1">
        <f t="array" aca="1" ref="C87" ca="1">_xlfn.XLOOKUP(A87,INDIRECT($A$5&amp;"!$AJ$41:$AJ$406"),INDIRECT($A$5&amp;"!$AL$41:$AL$406"))*SUM($F$3:$I$3)</f>
        <v>45</v>
      </c>
      <c r="D87" s="88" cm="1">
        <f t="array" aca="1" ref="D87" ca="1">_xlfn.XLOOKUP(A87,INDIRECT($A$5&amp;"!$AJ$41:$AJ$406"),INDIRECT($A$5&amp;"!$AO$41:$AO$406"))*SUM($F$3:$I$3)</f>
        <v>38.25</v>
      </c>
      <c r="E87" s="50" cm="1">
        <f t="array" ref="E87">SUMPRODUCT(('PT Storengy'!$B$8:$K$372)*('PT Storengy'!$A$8:$A$372=$A87)*('PT Storengy'!$B$5:$K$5=$A$6)*('PT Storengy'!$B$7:$K$7=$A$7))</f>
        <v>0.5</v>
      </c>
      <c r="F87" s="137">
        <f t="shared" ca="1" si="10"/>
        <v>17.625000000000025</v>
      </c>
      <c r="G87" s="72">
        <f t="shared" ca="1" si="13"/>
        <v>0.38750000000000001</v>
      </c>
      <c r="H87" s="51"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89">
        <f t="shared" ca="1" si="14"/>
        <v>187.50000000000017</v>
      </c>
      <c r="J87" s="136" cm="1">
        <f t="array" aca="1" ref="J87" ca="1">IF(COUNTIFS('PTC GRTgaz'!$K$7:$K$15996,"",'PTC GRTgaz'!$A$7:$A$15996,J$16,'PTC GRTgaz'!$D$7:$D$15996,$A87,'PTC GRTgaz'!$C$7:$C$15996,"DEL")&gt;0,J$14,SUMIFS('PTC GRTgaz'!$K$7:$K$15996,'PTC GRTgaz'!$A$7:$A$15996,J$16,'PTC GRTgaz'!$D$7:$D$15996,$A87,'PTC GRTgaz'!$C$7:$C$15996,"DEL")*1.0026*$F$4/INDIRECT($A$4&amp;"!D9"))</f>
        <v>340</v>
      </c>
      <c r="K87" s="136" cm="1">
        <f t="array" aca="1" ref="K87" ca="1">IF(COUNTIFS('PTC GRTgaz'!$K$7:$K$15996,"",'PTC GRTgaz'!$A$7:$A$15996,K$16,'PTC GRTgaz'!$D$7:$D$15996,$A87,'PTC GRTgaz'!$C$7:$C$15996,"DEL")&gt;0,K$14,SUMIFS('PTC GRTgaz'!$K$7:$K$15996,'PTC GRTgaz'!$A$7:$A$15996,K$16,'PTC GRTgaz'!$D$7:$D$15996,$A87,'PTC GRTgaz'!$C$7:$C$15996,"DEL")*1.0026*$F$4/INDIRECT($A$4&amp;"!D9"))</f>
        <v>297.7722</v>
      </c>
      <c r="L87" s="137">
        <f t="shared" ca="1" si="11"/>
        <v>17.493966600000014</v>
      </c>
      <c r="M87" s="72">
        <f t="shared" ca="1" si="15"/>
        <v>0.38458999999999999</v>
      </c>
      <c r="N87" s="51"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89">
        <f t="shared" ca="1" si="16"/>
        <v>187.50000000000017</v>
      </c>
      <c r="S87" s="137">
        <f t="shared" ca="1" si="12"/>
        <v>26.540128125000006</v>
      </c>
      <c r="T87" s="72">
        <f t="shared" ca="1" si="17"/>
        <v>0.58179000000000003</v>
      </c>
      <c r="U87" s="51" cm="1">
        <f t="array" aca="1" ref="U87" ca="1">IF(ROUND(ROUND(T87,2)-T87,4)=0,_xlfn.XLOOKUP(T87,INDIRECT($A$4&amp;"!$G$41:$G$141"),INDIRECT($A$4&amp;"!$A$41:$A$141"),0,1,1),IF(T87&gt;=1,0,(ROUNDUP(T87,2)-T87)*100*_xlfn.XLOOKUP(T87,INDIRECT($A$4&amp;"!$G$41:$G$141"),INDIRECT($A$4&amp;"!$A$41:$A$141"),0,-1,-1)+(T87-ROUNDDOWN(T87,2))*100*_xlfn.XLOOKUP(T87,INDIRECT($A$4&amp;"!$G$41:$G$141"),INDIRECT($A$4&amp;"!$A$41:$A$141"),0,1,1)))</f>
        <v>0.95910500000000076</v>
      </c>
      <c r="V87" s="89">
        <f t="shared" ca="1" si="18"/>
        <v>359.66437500000029</v>
      </c>
    </row>
    <row r="88" spans="1:22" x14ac:dyDescent="0.35">
      <c r="A88" s="48">
        <f t="shared" si="19"/>
        <v>45454</v>
      </c>
      <c r="B88" s="88" cm="1">
        <f t="array" aca="1" ref="B88" ca="1">_xlfn.XLOOKUP(A88,INDIRECT($A$5&amp;"!$AJ$41:$AJ$406"),INDIRECT($A$5&amp;"!$AK$41:$AK$406"))*SUM($F$3:$I$3)</f>
        <v>0</v>
      </c>
      <c r="C88" s="88" cm="1">
        <f t="array" aca="1" ref="C88" ca="1">_xlfn.XLOOKUP(A88,INDIRECT($A$5&amp;"!$AJ$41:$AJ$406"),INDIRECT($A$5&amp;"!$AL$41:$AL$406"))*SUM($F$3:$I$3)</f>
        <v>45</v>
      </c>
      <c r="D88" s="88" cm="1">
        <f t="array" aca="1" ref="D88" ca="1">_xlfn.XLOOKUP(A88,INDIRECT($A$5&amp;"!$AJ$41:$AJ$406"),INDIRECT($A$5&amp;"!$AO$41:$AO$406"))*SUM($F$3:$I$3)</f>
        <v>38.25</v>
      </c>
      <c r="E88" s="50" cm="1">
        <f t="array" ref="E88">SUMPRODUCT(('PT Storengy'!$B$8:$K$372)*('PT Storengy'!$A$8:$A$372=$A88)*('PT Storengy'!$B$5:$K$5=$A$6)*('PT Storengy'!$B$7:$K$7=$A$7))</f>
        <v>0.5</v>
      </c>
      <c r="F88" s="137">
        <f t="shared" ca="1" si="10"/>
        <v>17.812500000000025</v>
      </c>
      <c r="G88" s="72">
        <f t="shared" ca="1" si="13"/>
        <v>0.39167000000000002</v>
      </c>
      <c r="H88" s="51"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89">
        <f t="shared" ca="1" si="14"/>
        <v>187.50000000000017</v>
      </c>
      <c r="J88" s="136" cm="1">
        <f t="array" aca="1" ref="J88" ca="1">IF(COUNTIFS('PTC GRTgaz'!$K$7:$K$15996,"",'PTC GRTgaz'!$A$7:$A$15996,J$16,'PTC GRTgaz'!$D$7:$D$15996,$A88,'PTC GRTgaz'!$C$7:$C$15996,"DEL")&gt;0,J$14,SUMIFS('PTC GRTgaz'!$K$7:$K$15996,'PTC GRTgaz'!$A$7:$A$15996,J$16,'PTC GRTgaz'!$D$7:$D$15996,$A88,'PTC GRTgaz'!$C$7:$C$15996,"DEL")*1.0026*$F$4/INDIRECT($A$4&amp;"!D9"))</f>
        <v>340</v>
      </c>
      <c r="K88" s="136" cm="1">
        <f t="array" aca="1" ref="K88" ca="1">IF(COUNTIFS('PTC GRTgaz'!$K$7:$K$15996,"",'PTC GRTgaz'!$A$7:$A$15996,K$16,'PTC GRTgaz'!$D$7:$D$15996,$A88,'PTC GRTgaz'!$C$7:$C$15996,"DEL")&gt;0,K$14,SUMIFS('PTC GRTgaz'!$K$7:$K$15996,'PTC GRTgaz'!$A$7:$A$15996,K$16,'PTC GRTgaz'!$D$7:$D$15996,$A88,'PTC GRTgaz'!$C$7:$C$15996,"DEL")*1.0026*$F$4/INDIRECT($A$4&amp;"!D9"))</f>
        <v>297.7722</v>
      </c>
      <c r="L88" s="137">
        <f t="shared" ca="1" si="11"/>
        <v>17.681466600000014</v>
      </c>
      <c r="M88" s="72">
        <f t="shared" ca="1" si="15"/>
        <v>0.38874999999999998</v>
      </c>
      <c r="N88" s="51"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89">
        <f t="shared" ca="1" si="16"/>
        <v>187.50000000000017</v>
      </c>
      <c r="S88" s="137">
        <f t="shared" ca="1" si="12"/>
        <v>26.898294375000006</v>
      </c>
      <c r="T88" s="72">
        <f t="shared" ca="1" si="17"/>
        <v>0.58977999999999997</v>
      </c>
      <c r="U88" s="51" cm="1">
        <f t="array" aca="1" ref="U88" ca="1">IF(ROUND(ROUND(T88,2)-T88,4)=0,_xlfn.XLOOKUP(T88,INDIRECT($A$4&amp;"!$G$41:$G$141"),INDIRECT($A$4&amp;"!$A$41:$A$141"),0,1,1),IF(T88&gt;=1,0,(ROUNDUP(T88,2)-T88)*100*_xlfn.XLOOKUP(T88,INDIRECT($A$4&amp;"!$G$41:$G$141"),INDIRECT($A$4&amp;"!$A$41:$A$141"),0,-1,-1)+(T88-ROUNDDOWN(T88,2))*100*_xlfn.XLOOKUP(T88,INDIRECT($A$4&amp;"!$G$41:$G$141"),INDIRECT($A$4&amp;"!$A$41:$A$141"),0,1,1)))</f>
        <v>0.9551100000000009</v>
      </c>
      <c r="V88" s="89">
        <f t="shared" ca="1" si="18"/>
        <v>358.16625000000033</v>
      </c>
    </row>
    <row r="89" spans="1:22" x14ac:dyDescent="0.35">
      <c r="A89" s="48">
        <f t="shared" si="19"/>
        <v>45455</v>
      </c>
      <c r="B89" s="88" cm="1">
        <f t="array" aca="1" ref="B89" ca="1">_xlfn.XLOOKUP(A89,INDIRECT($A$5&amp;"!$AJ$41:$AJ$406"),INDIRECT($A$5&amp;"!$AK$41:$AK$406"))*SUM($F$3:$I$3)</f>
        <v>0</v>
      </c>
      <c r="C89" s="88" cm="1">
        <f t="array" aca="1" ref="C89" ca="1">_xlfn.XLOOKUP(A89,INDIRECT($A$5&amp;"!$AJ$41:$AJ$406"),INDIRECT($A$5&amp;"!$AL$41:$AL$406"))*SUM($F$3:$I$3)</f>
        <v>45</v>
      </c>
      <c r="D89" s="88" cm="1">
        <f t="array" aca="1" ref="D89" ca="1">_xlfn.XLOOKUP(A89,INDIRECT($A$5&amp;"!$AJ$41:$AJ$406"),INDIRECT($A$5&amp;"!$AO$41:$AO$406"))*SUM($F$3:$I$3)</f>
        <v>38.25</v>
      </c>
      <c r="E89" s="50" cm="1">
        <f t="array" ref="E89">SUMPRODUCT(('PT Storengy'!$B$8:$K$372)*('PT Storengy'!$A$8:$A$372=$A89)*('PT Storengy'!$B$5:$K$5=$A$6)*('PT Storengy'!$B$7:$K$7=$A$7))</f>
        <v>0.5</v>
      </c>
      <c r="F89" s="137">
        <f t="shared" ca="1" si="10"/>
        <v>18.000000000000025</v>
      </c>
      <c r="G89" s="72">
        <f t="shared" ca="1" si="13"/>
        <v>0.39583000000000002</v>
      </c>
      <c r="H89" s="51"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89">
        <f t="shared" ca="1" si="14"/>
        <v>187.50000000000017</v>
      </c>
      <c r="J89" s="136" cm="1">
        <f t="array" aca="1" ref="J89" ca="1">IF(COUNTIFS('PTC GRTgaz'!$K$7:$K$15996,"",'PTC GRTgaz'!$A$7:$A$15996,J$16,'PTC GRTgaz'!$D$7:$D$15996,$A89,'PTC GRTgaz'!$C$7:$C$15996,"DEL")&gt;0,J$14,SUMIFS('PTC GRTgaz'!$K$7:$K$15996,'PTC GRTgaz'!$A$7:$A$15996,J$16,'PTC GRTgaz'!$D$7:$D$15996,$A89,'PTC GRTgaz'!$C$7:$C$15996,"DEL")*1.0026*$F$4/INDIRECT($A$4&amp;"!D9"))</f>
        <v>340</v>
      </c>
      <c r="K89" s="136" cm="1">
        <f t="array" aca="1" ref="K89" ca="1">IF(COUNTIFS('PTC GRTgaz'!$K$7:$K$15996,"",'PTC GRTgaz'!$A$7:$A$15996,K$16,'PTC GRTgaz'!$D$7:$D$15996,$A89,'PTC GRTgaz'!$C$7:$C$15996,"DEL")&gt;0,K$14,SUMIFS('PTC GRTgaz'!$K$7:$K$15996,'PTC GRTgaz'!$A$7:$A$15996,K$16,'PTC GRTgaz'!$D$7:$D$15996,$A89,'PTC GRTgaz'!$C$7:$C$15996,"DEL")*1.0026*$F$4/INDIRECT($A$4&amp;"!D9"))</f>
        <v>297.7722</v>
      </c>
      <c r="L89" s="137">
        <f t="shared" ca="1" si="11"/>
        <v>17.868966600000014</v>
      </c>
      <c r="M89" s="72">
        <f t="shared" ca="1" si="15"/>
        <v>0.39291999999999999</v>
      </c>
      <c r="N89" s="51"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89">
        <f t="shared" ca="1" si="16"/>
        <v>187.50000000000017</v>
      </c>
      <c r="S89" s="137">
        <f t="shared" ca="1" si="12"/>
        <v>27.254968125000005</v>
      </c>
      <c r="T89" s="72">
        <f t="shared" ca="1" si="17"/>
        <v>0.59774000000000005</v>
      </c>
      <c r="U89" s="51" cm="1">
        <f t="array" aca="1" ref="U89" ca="1">IF(ROUND(ROUND(T89,2)-T89,4)=0,_xlfn.XLOOKUP(T89,INDIRECT($A$4&amp;"!$G$41:$G$141"),INDIRECT($A$4&amp;"!$A$41:$A$141"),0,1,1),IF(T89&gt;=1,0,(ROUNDUP(T89,2)-T89)*100*_xlfn.XLOOKUP(T89,INDIRECT($A$4&amp;"!$G$41:$G$141"),INDIRECT($A$4&amp;"!$A$41:$A$141"),0,-1,-1)+(T89-ROUNDDOWN(T89,2))*100*_xlfn.XLOOKUP(T89,INDIRECT($A$4&amp;"!$G$41:$G$141"),INDIRECT($A$4&amp;"!$A$41:$A$141"),0,1,1)))</f>
        <v>0.95113000000000081</v>
      </c>
      <c r="V89" s="89">
        <f t="shared" ca="1" si="18"/>
        <v>356.67375000000033</v>
      </c>
    </row>
    <row r="90" spans="1:22" x14ac:dyDescent="0.35">
      <c r="A90" s="48">
        <f t="shared" si="19"/>
        <v>45456</v>
      </c>
      <c r="B90" s="88" cm="1">
        <f t="array" aca="1" ref="B90" ca="1">_xlfn.XLOOKUP(A90,INDIRECT($A$5&amp;"!$AJ$41:$AJ$406"),INDIRECT($A$5&amp;"!$AK$41:$AK$406"))*SUM($F$3:$I$3)</f>
        <v>0</v>
      </c>
      <c r="C90" s="88" cm="1">
        <f t="array" aca="1" ref="C90" ca="1">_xlfn.XLOOKUP(A90,INDIRECT($A$5&amp;"!$AJ$41:$AJ$406"),INDIRECT($A$5&amp;"!$AL$41:$AL$406"))*SUM($F$3:$I$3)</f>
        <v>45</v>
      </c>
      <c r="D90" s="88" cm="1">
        <f t="array" aca="1" ref="D90" ca="1">_xlfn.XLOOKUP(A90,INDIRECT($A$5&amp;"!$AJ$41:$AJ$406"),INDIRECT($A$5&amp;"!$AO$41:$AO$406"))*SUM($F$3:$I$3)</f>
        <v>38.25</v>
      </c>
      <c r="E90" s="50" cm="1">
        <f t="array" ref="E90">SUMPRODUCT(('PT Storengy'!$B$8:$K$372)*('PT Storengy'!$A$8:$A$372=$A90)*('PT Storengy'!$B$5:$K$5=$A$6)*('PT Storengy'!$B$7:$K$7=$A$7))</f>
        <v>0.5</v>
      </c>
      <c r="F90" s="137">
        <f t="shared" ca="1" si="10"/>
        <v>18.187500000000025</v>
      </c>
      <c r="G90" s="72">
        <f t="shared" ca="1" si="13"/>
        <v>0.4</v>
      </c>
      <c r="H90" s="51" cm="1">
        <f t="array" aca="1" ref="H90" ca="1">IF(ROUND(ROUND(G90,2)-G90,4)=0,_xlfn.XLOOKUP(G90,INDIRECT($A$4&amp;"!$G$41:$G$141"),INDIRECT($A$4&amp;"!$A$41:$A$141"),0,1,1),IF(G90&gt;=1,0,(ROUNDUP(G90,2)-G90)*100*_xlfn.XLOOKUP(G90,INDIRECT($A$4&amp;"!$G$41:$G$141"),INDIRECT($A$4&amp;"!$A$41:$A$141"),0,-1,-1)+(G90-ROUNDDOWN(G90,2))*100*_xlfn.XLOOKUP(G90,INDIRECT($A$4&amp;"!$G$41:$G$141"),INDIRECT($A$4&amp;"!$A$41:$A$141"),0,1,1)))</f>
        <v>1</v>
      </c>
      <c r="I90" s="89">
        <f t="shared" ca="1" si="14"/>
        <v>187.5</v>
      </c>
      <c r="J90" s="136" cm="1">
        <f t="array" aca="1" ref="J90" ca="1">IF(COUNTIFS('PTC GRTgaz'!$K$7:$K$15996,"",'PTC GRTgaz'!$A$7:$A$15996,J$16,'PTC GRTgaz'!$D$7:$D$15996,$A90,'PTC GRTgaz'!$C$7:$C$15996,"DEL")&gt;0,J$14,SUMIFS('PTC GRTgaz'!$K$7:$K$15996,'PTC GRTgaz'!$A$7:$A$15996,J$16,'PTC GRTgaz'!$D$7:$D$15996,$A90,'PTC GRTgaz'!$C$7:$C$15996,"DEL")*1.0026*$F$4/INDIRECT($A$4&amp;"!D9"))</f>
        <v>340</v>
      </c>
      <c r="K90" s="136" cm="1">
        <f t="array" aca="1" ref="K90" ca="1">IF(COUNTIFS('PTC GRTgaz'!$K$7:$K$15996,"",'PTC GRTgaz'!$A$7:$A$15996,K$16,'PTC GRTgaz'!$D$7:$D$15996,$A90,'PTC GRTgaz'!$C$7:$C$15996,"DEL")&gt;0,K$14,SUMIFS('PTC GRTgaz'!$K$7:$K$15996,'PTC GRTgaz'!$A$7:$A$15996,K$16,'PTC GRTgaz'!$D$7:$D$15996,$A90,'PTC GRTgaz'!$C$7:$C$15996,"DEL")*1.0026*$F$4/INDIRECT($A$4&amp;"!D9"))</f>
        <v>297.7722</v>
      </c>
      <c r="L90" s="137">
        <f t="shared" ca="1" si="11"/>
        <v>18.056466600000014</v>
      </c>
      <c r="M90" s="72">
        <f t="shared" ca="1" si="15"/>
        <v>0.39709</v>
      </c>
      <c r="N90" s="51"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89">
        <f t="shared" ca="1" si="16"/>
        <v>187.50000000000017</v>
      </c>
      <c r="S90" s="137">
        <f t="shared" ca="1" si="12"/>
        <v>27.610155000000006</v>
      </c>
      <c r="T90" s="72">
        <f t="shared" ca="1" si="17"/>
        <v>0.60567000000000004</v>
      </c>
      <c r="U90" s="51" cm="1">
        <f t="array" aca="1" ref="U90" ca="1">IF(ROUND(ROUND(T90,2)-T90,4)=0,_xlfn.XLOOKUP(T90,INDIRECT($A$4&amp;"!$G$41:$G$141"),INDIRECT($A$4&amp;"!$A$41:$A$141"),0,1,1),IF(T90&gt;=1,0,(ROUNDUP(T90,2)-T90)*100*_xlfn.XLOOKUP(T90,INDIRECT($A$4&amp;"!$G$41:$G$141"),INDIRECT($A$4&amp;"!$A$41:$A$141"),0,-1,-1)+(T90-ROUNDDOWN(T90,2))*100*_xlfn.XLOOKUP(T90,INDIRECT($A$4&amp;"!$G$41:$G$141"),INDIRECT($A$4&amp;"!$A$41:$A$141"),0,1,1)))</f>
        <v>0.94716500000000092</v>
      </c>
      <c r="V90" s="89">
        <f t="shared" ca="1" si="18"/>
        <v>355.18687500000033</v>
      </c>
    </row>
    <row r="91" spans="1:22" x14ac:dyDescent="0.35">
      <c r="A91" s="48">
        <f t="shared" si="19"/>
        <v>45457</v>
      </c>
      <c r="B91" s="88" cm="1">
        <f t="array" aca="1" ref="B91" ca="1">_xlfn.XLOOKUP(A91,INDIRECT($A$5&amp;"!$AJ$41:$AJ$406"),INDIRECT($A$5&amp;"!$AK$41:$AK$406"))*SUM($F$3:$I$3)</f>
        <v>0</v>
      </c>
      <c r="C91" s="88" cm="1">
        <f t="array" aca="1" ref="C91" ca="1">_xlfn.XLOOKUP(A91,INDIRECT($A$5&amp;"!$AJ$41:$AJ$406"),INDIRECT($A$5&amp;"!$AL$41:$AL$406"))*SUM($F$3:$I$3)</f>
        <v>45</v>
      </c>
      <c r="D91" s="88" cm="1">
        <f t="array" aca="1" ref="D91" ca="1">_xlfn.XLOOKUP(A91,INDIRECT($A$5&amp;"!$AJ$41:$AJ$406"),INDIRECT($A$5&amp;"!$AO$41:$AO$406"))*SUM($F$3:$I$3)</f>
        <v>38.25</v>
      </c>
      <c r="E91" s="50" cm="1">
        <f t="array" ref="E91">SUMPRODUCT(('PT Storengy'!$B$8:$K$372)*('PT Storengy'!$A$8:$A$372=$A91)*('PT Storengy'!$B$5:$K$5=$A$6)*('PT Storengy'!$B$7:$K$7=$A$7))</f>
        <v>0.5</v>
      </c>
      <c r="F91" s="137">
        <f t="shared" ca="1" si="10"/>
        <v>18.375000000000025</v>
      </c>
      <c r="G91" s="72">
        <f t="shared" ca="1" si="13"/>
        <v>0.40416999999999997</v>
      </c>
      <c r="H91" s="51"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89">
        <f t="shared" ca="1" si="14"/>
        <v>187.50000000000017</v>
      </c>
      <c r="J91" s="136" cm="1">
        <f t="array" aca="1" ref="J91" ca="1">IF(COUNTIFS('PTC GRTgaz'!$K$7:$K$15996,"",'PTC GRTgaz'!$A$7:$A$15996,J$16,'PTC GRTgaz'!$D$7:$D$15996,$A91,'PTC GRTgaz'!$C$7:$C$15996,"DEL")&gt;0,J$14,SUMIFS('PTC GRTgaz'!$K$7:$K$15996,'PTC GRTgaz'!$A$7:$A$15996,J$16,'PTC GRTgaz'!$D$7:$D$15996,$A91,'PTC GRTgaz'!$C$7:$C$15996,"DEL")*1.0026*$F$4/INDIRECT($A$4&amp;"!D9"))</f>
        <v>340</v>
      </c>
      <c r="K91" s="136" cm="1">
        <f t="array" aca="1" ref="K91" ca="1">IF(COUNTIFS('PTC GRTgaz'!$K$7:$K$15996,"",'PTC GRTgaz'!$A$7:$A$15996,K$16,'PTC GRTgaz'!$D$7:$D$15996,$A91,'PTC GRTgaz'!$C$7:$C$15996,"DEL")&gt;0,K$14,SUMIFS('PTC GRTgaz'!$K$7:$K$15996,'PTC GRTgaz'!$A$7:$A$15996,K$16,'PTC GRTgaz'!$D$7:$D$15996,$A91,'PTC GRTgaz'!$C$7:$C$15996,"DEL")*1.0026*$F$4/INDIRECT($A$4&amp;"!D9"))</f>
        <v>297.7722</v>
      </c>
      <c r="L91" s="137">
        <f t="shared" ca="1" si="11"/>
        <v>18.243966600000014</v>
      </c>
      <c r="M91" s="72">
        <f t="shared" ca="1" si="15"/>
        <v>0.40125</v>
      </c>
      <c r="N91" s="51"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89">
        <f t="shared" ca="1" si="16"/>
        <v>187.50000000000017</v>
      </c>
      <c r="S91" s="137">
        <f t="shared" ca="1" si="12"/>
        <v>27.963862500000005</v>
      </c>
      <c r="T91" s="72">
        <f t="shared" ca="1" si="17"/>
        <v>0.61355999999999999</v>
      </c>
      <c r="U91" s="51" cm="1">
        <f t="array" aca="1" ref="U91" ca="1">IF(ROUND(ROUND(T91,2)-T91,4)=0,_xlfn.XLOOKUP(T91,INDIRECT($A$4&amp;"!$G$41:$G$141"),INDIRECT($A$4&amp;"!$A$41:$A$141"),0,1,1),IF(T91&gt;=1,0,(ROUNDUP(T91,2)-T91)*100*_xlfn.XLOOKUP(T91,INDIRECT($A$4&amp;"!$G$41:$G$141"),INDIRECT($A$4&amp;"!$A$41:$A$141"),0,-1,-1)+(T91-ROUNDDOWN(T91,2))*100*_xlfn.XLOOKUP(T91,INDIRECT($A$4&amp;"!$G$41:$G$141"),INDIRECT($A$4&amp;"!$A$41:$A$141"),0,1,1)))</f>
        <v>0.94322000000000095</v>
      </c>
      <c r="V91" s="89">
        <f t="shared" ca="1" si="18"/>
        <v>353.70750000000038</v>
      </c>
    </row>
    <row r="92" spans="1:22" x14ac:dyDescent="0.35">
      <c r="A92" s="48">
        <f t="shared" si="19"/>
        <v>45458</v>
      </c>
      <c r="B92" s="88" cm="1">
        <f t="array" aca="1" ref="B92" ca="1">_xlfn.XLOOKUP(A92,INDIRECT($A$5&amp;"!$AJ$41:$AJ$406"),INDIRECT($A$5&amp;"!$AK$41:$AK$406"))*SUM($F$3:$I$3)</f>
        <v>0</v>
      </c>
      <c r="C92" s="88" cm="1">
        <f t="array" aca="1" ref="C92" ca="1">_xlfn.XLOOKUP(A92,INDIRECT($A$5&amp;"!$AJ$41:$AJ$406"),INDIRECT($A$5&amp;"!$AL$41:$AL$406"))*SUM($F$3:$I$3)</f>
        <v>45</v>
      </c>
      <c r="D92" s="88" cm="1">
        <f t="array" aca="1" ref="D92" ca="1">_xlfn.XLOOKUP(A92,INDIRECT($A$5&amp;"!$AJ$41:$AJ$406"),INDIRECT($A$5&amp;"!$AO$41:$AO$406"))*SUM($F$3:$I$3)</f>
        <v>38.25</v>
      </c>
      <c r="E92" s="50" cm="1">
        <f t="array" ref="E92">SUMPRODUCT(('PT Storengy'!$B$8:$K$372)*('PT Storengy'!$A$8:$A$372=$A92)*('PT Storengy'!$B$5:$K$5=$A$6)*('PT Storengy'!$B$7:$K$7=$A$7))</f>
        <v>0.5</v>
      </c>
      <c r="F92" s="137">
        <f t="shared" ca="1" si="10"/>
        <v>18.562500000000025</v>
      </c>
      <c r="G92" s="72">
        <f t="shared" ca="1" si="13"/>
        <v>0.40833000000000003</v>
      </c>
      <c r="H92" s="51"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89">
        <f t="shared" ca="1" si="14"/>
        <v>187.50000000000017</v>
      </c>
      <c r="J92" s="136" cm="1">
        <f t="array" aca="1" ref="J92" ca="1">IF(COUNTIFS('PTC GRTgaz'!$K$7:$K$15996,"",'PTC GRTgaz'!$A$7:$A$15996,J$16,'PTC GRTgaz'!$D$7:$D$15996,$A92,'PTC GRTgaz'!$C$7:$C$15996,"DEL")&gt;0,J$14,SUMIFS('PTC GRTgaz'!$K$7:$K$15996,'PTC GRTgaz'!$A$7:$A$15996,J$16,'PTC GRTgaz'!$D$7:$D$15996,$A92,'PTC GRTgaz'!$C$7:$C$15996,"DEL")*1.0026*$F$4/INDIRECT($A$4&amp;"!D9"))</f>
        <v>340</v>
      </c>
      <c r="K92" s="136" cm="1">
        <f t="array" aca="1" ref="K92" ca="1">IF(COUNTIFS('PTC GRTgaz'!$K$7:$K$15996,"",'PTC GRTgaz'!$A$7:$A$15996,K$16,'PTC GRTgaz'!$D$7:$D$15996,$A92,'PTC GRTgaz'!$C$7:$C$15996,"DEL")&gt;0,K$14,SUMIFS('PTC GRTgaz'!$K$7:$K$15996,'PTC GRTgaz'!$A$7:$A$15996,K$16,'PTC GRTgaz'!$D$7:$D$15996,$A92,'PTC GRTgaz'!$C$7:$C$15996,"DEL")*1.0026*$F$4/INDIRECT($A$4&amp;"!D9"))</f>
        <v>274.7124</v>
      </c>
      <c r="L92" s="137">
        <f t="shared" ca="1" si="11"/>
        <v>18.431466600000014</v>
      </c>
      <c r="M92" s="72">
        <f t="shared" ca="1" si="15"/>
        <v>0.40542</v>
      </c>
      <c r="N92" s="51"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89">
        <f t="shared" ca="1" si="16"/>
        <v>187.50000000000017</v>
      </c>
      <c r="S92" s="137">
        <f t="shared" ca="1" si="12"/>
        <v>28.316096250000005</v>
      </c>
      <c r="T92" s="72">
        <f t="shared" ca="1" si="17"/>
        <v>0.62141999999999997</v>
      </c>
      <c r="U92" s="51" cm="1">
        <f t="array" aca="1" ref="U92" ca="1">IF(ROUND(ROUND(T92,2)-T92,4)=0,_xlfn.XLOOKUP(T92,INDIRECT($A$4&amp;"!$G$41:$G$141"),INDIRECT($A$4&amp;"!$A$41:$A$141"),0,1,1),IF(T92&gt;=1,0,(ROUNDUP(T92,2)-T92)*100*_xlfn.XLOOKUP(T92,INDIRECT($A$4&amp;"!$G$41:$G$141"),INDIRECT($A$4&amp;"!$A$41:$A$141"),0,-1,-1)+(T92-ROUNDDOWN(T92,2))*100*_xlfn.XLOOKUP(T92,INDIRECT($A$4&amp;"!$G$41:$G$141"),INDIRECT($A$4&amp;"!$A$41:$A$141"),0,1,1)))</f>
        <v>0.93929000000000085</v>
      </c>
      <c r="V92" s="89">
        <f t="shared" ca="1" si="18"/>
        <v>352.23375000000033</v>
      </c>
    </row>
    <row r="93" spans="1:22" x14ac:dyDescent="0.35">
      <c r="A93" s="48">
        <f t="shared" si="19"/>
        <v>45459</v>
      </c>
      <c r="B93" s="88" cm="1">
        <f t="array" aca="1" ref="B93" ca="1">_xlfn.XLOOKUP(A93,INDIRECT($A$5&amp;"!$AJ$41:$AJ$406"),INDIRECT($A$5&amp;"!$AK$41:$AK$406"))*SUM($F$3:$I$3)</f>
        <v>0</v>
      </c>
      <c r="C93" s="88" cm="1">
        <f t="array" aca="1" ref="C93" ca="1">_xlfn.XLOOKUP(A93,INDIRECT($A$5&amp;"!$AJ$41:$AJ$406"),INDIRECT($A$5&amp;"!$AL$41:$AL$406"))*SUM($F$3:$I$3)</f>
        <v>45</v>
      </c>
      <c r="D93" s="88" cm="1">
        <f t="array" aca="1" ref="D93" ca="1">_xlfn.XLOOKUP(A93,INDIRECT($A$5&amp;"!$AJ$41:$AJ$406"),INDIRECT($A$5&amp;"!$AO$41:$AO$406"))*SUM($F$3:$I$3)</f>
        <v>38.25</v>
      </c>
      <c r="E93" s="50" cm="1">
        <f t="array" ref="E93">SUMPRODUCT(('PT Storengy'!$B$8:$K$372)*('PT Storengy'!$A$8:$A$372=$A93)*('PT Storengy'!$B$5:$K$5=$A$6)*('PT Storengy'!$B$7:$K$7=$A$7))</f>
        <v>0.5</v>
      </c>
      <c r="F93" s="137">
        <f t="shared" ca="1" si="10"/>
        <v>18.750000000000025</v>
      </c>
      <c r="G93" s="72">
        <f t="shared" ca="1" si="13"/>
        <v>0.41249999999999998</v>
      </c>
      <c r="H93" s="51"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89">
        <f t="shared" ca="1" si="14"/>
        <v>187.50000000000017</v>
      </c>
      <c r="J93" s="136" cm="1">
        <f t="array" aca="1" ref="J93" ca="1">IF(COUNTIFS('PTC GRTgaz'!$K$7:$K$15996,"",'PTC GRTgaz'!$A$7:$A$15996,J$16,'PTC GRTgaz'!$D$7:$D$15996,$A93,'PTC GRTgaz'!$C$7:$C$15996,"DEL")&gt;0,J$14,SUMIFS('PTC GRTgaz'!$K$7:$K$15996,'PTC GRTgaz'!$A$7:$A$15996,J$16,'PTC GRTgaz'!$D$7:$D$15996,$A93,'PTC GRTgaz'!$C$7:$C$15996,"DEL")*1.0026*$F$4/INDIRECT($A$4&amp;"!D9"))</f>
        <v>340</v>
      </c>
      <c r="K93" s="136" cm="1">
        <f t="array" aca="1" ref="K93" ca="1">IF(COUNTIFS('PTC GRTgaz'!$K$7:$K$15996,"",'PTC GRTgaz'!$A$7:$A$15996,K$16,'PTC GRTgaz'!$D$7:$D$15996,$A93,'PTC GRTgaz'!$C$7:$C$15996,"DEL")&gt;0,K$14,SUMIFS('PTC GRTgaz'!$K$7:$K$15996,'PTC GRTgaz'!$A$7:$A$15996,K$16,'PTC GRTgaz'!$D$7:$D$15996,$A93,'PTC GRTgaz'!$C$7:$C$15996,"DEL")*1.0026*$F$4/INDIRECT($A$4&amp;"!D9"))</f>
        <v>274.7124</v>
      </c>
      <c r="L93" s="137">
        <f t="shared" ca="1" si="11"/>
        <v>18.618966600000014</v>
      </c>
      <c r="M93" s="72">
        <f t="shared" ca="1" si="15"/>
        <v>0.40959000000000001</v>
      </c>
      <c r="N93" s="51"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89">
        <f t="shared" ca="1" si="16"/>
        <v>187.50000000000017</v>
      </c>
      <c r="S93" s="137">
        <f t="shared" ca="1" si="12"/>
        <v>28.666861875000006</v>
      </c>
      <c r="T93" s="72">
        <f t="shared" ca="1" si="17"/>
        <v>0.62924999999999998</v>
      </c>
      <c r="U93" s="51" cm="1">
        <f t="array" aca="1" ref="U93" ca="1">IF(ROUND(ROUND(T93,2)-T93,4)=0,_xlfn.XLOOKUP(T93,INDIRECT($A$4&amp;"!$G$41:$G$141"),INDIRECT($A$4&amp;"!$A$41:$A$141"),0,1,1),IF(T93&gt;=1,0,(ROUNDUP(T93,2)-T93)*100*_xlfn.XLOOKUP(T93,INDIRECT($A$4&amp;"!$G$41:$G$141"),INDIRECT($A$4&amp;"!$A$41:$A$141"),0,-1,-1)+(T93-ROUNDDOWN(T93,2))*100*_xlfn.XLOOKUP(T93,INDIRECT($A$4&amp;"!$G$41:$G$141"),INDIRECT($A$4&amp;"!$A$41:$A$141"),0,1,1)))</f>
        <v>0.93537500000000084</v>
      </c>
      <c r="V93" s="89">
        <f t="shared" ca="1" si="18"/>
        <v>350.76562500000034</v>
      </c>
    </row>
    <row r="94" spans="1:22" x14ac:dyDescent="0.35">
      <c r="A94" s="48">
        <f t="shared" si="19"/>
        <v>45460</v>
      </c>
      <c r="B94" s="88" cm="1">
        <f t="array" aca="1" ref="B94" ca="1">_xlfn.XLOOKUP(A94,INDIRECT($A$5&amp;"!$AJ$41:$AJ$406"),INDIRECT($A$5&amp;"!$AK$41:$AK$406"))*SUM($F$3:$I$3)</f>
        <v>0</v>
      </c>
      <c r="C94" s="88" cm="1">
        <f t="array" aca="1" ref="C94" ca="1">_xlfn.XLOOKUP(A94,INDIRECT($A$5&amp;"!$AJ$41:$AJ$406"),INDIRECT($A$5&amp;"!$AL$41:$AL$406"))*SUM($F$3:$I$3)</f>
        <v>45</v>
      </c>
      <c r="D94" s="88" cm="1">
        <f t="array" aca="1" ref="D94" ca="1">_xlfn.XLOOKUP(A94,INDIRECT($A$5&amp;"!$AJ$41:$AJ$406"),INDIRECT($A$5&amp;"!$AO$41:$AO$406"))*SUM($F$3:$I$3)</f>
        <v>38.25</v>
      </c>
      <c r="E94" s="50" cm="1">
        <f t="array" ref="E94">SUMPRODUCT(('PT Storengy'!$B$8:$K$372)*('PT Storengy'!$A$8:$A$372=$A94)*('PT Storengy'!$B$5:$K$5=$A$6)*('PT Storengy'!$B$7:$K$7=$A$7))</f>
        <v>0.75</v>
      </c>
      <c r="F94" s="137">
        <f t="shared" ca="1" si="10"/>
        <v>18.843750000000025</v>
      </c>
      <c r="G94" s="72">
        <f t="shared" ca="1" si="13"/>
        <v>0.41666999999999998</v>
      </c>
      <c r="H94" s="51"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89">
        <f t="shared" ca="1" si="14"/>
        <v>93.750000000000085</v>
      </c>
      <c r="J94" s="136" cm="1">
        <f t="array" aca="1" ref="J94" ca="1">IF(COUNTIFS('PTC GRTgaz'!$K$7:$K$15996,"",'PTC GRTgaz'!$A$7:$A$15996,J$16,'PTC GRTgaz'!$D$7:$D$15996,$A94,'PTC GRTgaz'!$C$7:$C$15996,"DEL")&gt;0,J$14,SUMIFS('PTC GRTgaz'!$K$7:$K$15996,'PTC GRTgaz'!$A$7:$A$15996,J$16,'PTC GRTgaz'!$D$7:$D$15996,$A94,'PTC GRTgaz'!$C$7:$C$15996,"DEL")*1.0026*$F$4/INDIRECT($A$4&amp;"!D9"))</f>
        <v>175.45500000000001</v>
      </c>
      <c r="K94" s="136" cm="1">
        <f t="array" aca="1" ref="K94" ca="1">IF(COUNTIFS('PTC GRTgaz'!$K$7:$K$15996,"",'PTC GRTgaz'!$A$7:$A$15996,K$16,'PTC GRTgaz'!$D$7:$D$15996,$A94,'PTC GRTgaz'!$C$7:$C$15996,"DEL")&gt;0,K$14,SUMIFS('PTC GRTgaz'!$K$7:$K$15996,'PTC GRTgaz'!$A$7:$A$15996,K$16,'PTC GRTgaz'!$D$7:$D$15996,$A94,'PTC GRTgaz'!$C$7:$C$15996,"DEL")*1.0026*$F$4/INDIRECT($A$4&amp;"!D9"))</f>
        <v>166.4316</v>
      </c>
      <c r="L94" s="137">
        <f t="shared" ca="1" si="11"/>
        <v>18.712716600000014</v>
      </c>
      <c r="M94" s="72">
        <f t="shared" ca="1" si="15"/>
        <v>0.41375000000000001</v>
      </c>
      <c r="N94" s="51"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89">
        <f t="shared" ca="1" si="16"/>
        <v>93.750000000000085</v>
      </c>
      <c r="S94" s="137">
        <f t="shared" ca="1" si="12"/>
        <v>29.016166875000007</v>
      </c>
      <c r="T94" s="72">
        <f t="shared" ca="1" si="17"/>
        <v>0.63704000000000005</v>
      </c>
      <c r="U94" s="51" cm="1">
        <f t="array" aca="1" ref="U94" ca="1">IF(ROUND(ROUND(T94,2)-T94,4)=0,_xlfn.XLOOKUP(T94,INDIRECT($A$4&amp;"!$G$41:$G$141"),INDIRECT($A$4&amp;"!$A$41:$A$141"),0,1,1),IF(T94&gt;=1,0,(ROUNDUP(T94,2)-T94)*100*_xlfn.XLOOKUP(T94,INDIRECT($A$4&amp;"!$G$41:$G$141"),INDIRECT($A$4&amp;"!$A$41:$A$141"),0,-1,-1)+(T94-ROUNDDOWN(T94,2))*100*_xlfn.XLOOKUP(T94,INDIRECT($A$4&amp;"!$G$41:$G$141"),INDIRECT($A$4&amp;"!$A$41:$A$141"),0,1,1)))</f>
        <v>0.93148000000000075</v>
      </c>
      <c r="V94" s="89">
        <f t="shared" ca="1" si="18"/>
        <v>349.30500000000029</v>
      </c>
    </row>
    <row r="95" spans="1:22" x14ac:dyDescent="0.35">
      <c r="A95" s="48">
        <f t="shared" si="19"/>
        <v>45461</v>
      </c>
      <c r="B95" s="88" cm="1">
        <f t="array" aca="1" ref="B95" ca="1">_xlfn.XLOOKUP(A95,INDIRECT($A$5&amp;"!$AJ$41:$AJ$406"),INDIRECT($A$5&amp;"!$AK$41:$AK$406"))*SUM($F$3:$I$3)</f>
        <v>0</v>
      </c>
      <c r="C95" s="88" cm="1">
        <f t="array" aca="1" ref="C95" ca="1">_xlfn.XLOOKUP(A95,INDIRECT($A$5&amp;"!$AJ$41:$AJ$406"),INDIRECT($A$5&amp;"!$AL$41:$AL$406"))*SUM($F$3:$I$3)</f>
        <v>45</v>
      </c>
      <c r="D95" s="88" cm="1">
        <f t="array" aca="1" ref="D95" ca="1">_xlfn.XLOOKUP(A95,INDIRECT($A$5&amp;"!$AJ$41:$AJ$406"),INDIRECT($A$5&amp;"!$AO$41:$AO$406"))*SUM($F$3:$I$3)</f>
        <v>38.25</v>
      </c>
      <c r="E95" s="50" cm="1">
        <f t="array" ref="E95">SUMPRODUCT(('PT Storengy'!$B$8:$K$372)*('PT Storengy'!$A$8:$A$372=$A95)*('PT Storengy'!$B$5:$K$5=$A$6)*('PT Storengy'!$B$7:$K$7=$A$7))</f>
        <v>0.75</v>
      </c>
      <c r="F95" s="137">
        <f t="shared" ca="1" si="10"/>
        <v>18.937500000000025</v>
      </c>
      <c r="G95" s="72">
        <f t="shared" ca="1" si="13"/>
        <v>0.41875000000000001</v>
      </c>
      <c r="H95" s="51"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89">
        <f t="shared" ca="1" si="14"/>
        <v>93.750000000000085</v>
      </c>
      <c r="J95" s="136" cm="1">
        <f t="array" aca="1" ref="J95" ca="1">IF(COUNTIFS('PTC GRTgaz'!$K$7:$K$15996,"",'PTC GRTgaz'!$A$7:$A$15996,J$16,'PTC GRTgaz'!$D$7:$D$15996,$A95,'PTC GRTgaz'!$C$7:$C$15996,"DEL")&gt;0,J$14,SUMIFS('PTC GRTgaz'!$K$7:$K$15996,'PTC GRTgaz'!$A$7:$A$15996,J$16,'PTC GRTgaz'!$D$7:$D$15996,$A95,'PTC GRTgaz'!$C$7:$C$15996,"DEL")*1.0026*$F$4/INDIRECT($A$4&amp;"!D9"))</f>
        <v>175.45500000000001</v>
      </c>
      <c r="K95" s="136" cm="1">
        <f t="array" aca="1" ref="K95" ca="1">IF(COUNTIFS('PTC GRTgaz'!$K$7:$K$15996,"",'PTC GRTgaz'!$A$7:$A$15996,K$16,'PTC GRTgaz'!$D$7:$D$15996,$A95,'PTC GRTgaz'!$C$7:$C$15996,"DEL")&gt;0,K$14,SUMIFS('PTC GRTgaz'!$K$7:$K$15996,'PTC GRTgaz'!$A$7:$A$15996,K$16,'PTC GRTgaz'!$D$7:$D$15996,$A95,'PTC GRTgaz'!$C$7:$C$15996,"DEL")*1.0026*$F$4/INDIRECT($A$4&amp;"!D9"))</f>
        <v>166.4316</v>
      </c>
      <c r="L95" s="137">
        <f t="shared" ca="1" si="11"/>
        <v>18.806466600000014</v>
      </c>
      <c r="M95" s="72">
        <f t="shared" ca="1" si="15"/>
        <v>0.41583999999999999</v>
      </c>
      <c r="N95" s="51"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89">
        <f t="shared" ca="1" si="16"/>
        <v>93.750000000000085</v>
      </c>
      <c r="S95" s="137">
        <f t="shared" ca="1" si="12"/>
        <v>29.364016875000008</v>
      </c>
      <c r="T95" s="72">
        <f t="shared" ca="1" si="17"/>
        <v>0.64480000000000004</v>
      </c>
      <c r="U95" s="51" cm="1">
        <f t="array" aca="1" ref="U95" ca="1">IF(ROUND(ROUND(T95,2)-T95,4)=0,_xlfn.XLOOKUP(T95,INDIRECT($A$4&amp;"!$G$41:$G$141"),INDIRECT($A$4&amp;"!$A$41:$A$141"),0,1,1),IF(T95&gt;=1,0,(ROUNDUP(T95,2)-T95)*100*_xlfn.XLOOKUP(T95,INDIRECT($A$4&amp;"!$G$41:$G$141"),INDIRECT($A$4&amp;"!$A$41:$A$141"),0,-1,-1)+(T95-ROUNDDOWN(T95,2))*100*_xlfn.XLOOKUP(T95,INDIRECT($A$4&amp;"!$G$41:$G$141"),INDIRECT($A$4&amp;"!$A$41:$A$141"),0,1,1)))</f>
        <v>0.92760000000000065</v>
      </c>
      <c r="V95" s="89">
        <f t="shared" ca="1" si="18"/>
        <v>347.85000000000025</v>
      </c>
    </row>
    <row r="96" spans="1:22" x14ac:dyDescent="0.35">
      <c r="A96" s="48">
        <f t="shared" si="19"/>
        <v>45462</v>
      </c>
      <c r="B96" s="88" cm="1">
        <f t="array" aca="1" ref="B96" ca="1">_xlfn.XLOOKUP(A96,INDIRECT($A$5&amp;"!$AJ$41:$AJ$406"),INDIRECT($A$5&amp;"!$AK$41:$AK$406"))*SUM($F$3:$I$3)</f>
        <v>0</v>
      </c>
      <c r="C96" s="88" cm="1">
        <f t="array" aca="1" ref="C96" ca="1">_xlfn.XLOOKUP(A96,INDIRECT($A$5&amp;"!$AJ$41:$AJ$406"),INDIRECT($A$5&amp;"!$AL$41:$AL$406"))*SUM($F$3:$I$3)</f>
        <v>45</v>
      </c>
      <c r="D96" s="88" cm="1">
        <f t="array" aca="1" ref="D96" ca="1">_xlfn.XLOOKUP(A96,INDIRECT($A$5&amp;"!$AJ$41:$AJ$406"),INDIRECT($A$5&amp;"!$AO$41:$AO$406"))*SUM($F$3:$I$3)</f>
        <v>38.25</v>
      </c>
      <c r="E96" s="50" cm="1">
        <f t="array" ref="E96">SUMPRODUCT(('PT Storengy'!$B$8:$K$372)*('PT Storengy'!$A$8:$A$372=$A96)*('PT Storengy'!$B$5:$K$5=$A$6)*('PT Storengy'!$B$7:$K$7=$A$7))</f>
        <v>0.75</v>
      </c>
      <c r="F96" s="137">
        <f t="shared" ca="1" si="10"/>
        <v>19.031250000000025</v>
      </c>
      <c r="G96" s="72">
        <f t="shared" ca="1" si="13"/>
        <v>0.42082999999999998</v>
      </c>
      <c r="H96" s="51"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89">
        <f t="shared" ca="1" si="14"/>
        <v>93.750000000000085</v>
      </c>
      <c r="J96" s="136" cm="1">
        <f t="array" aca="1" ref="J96" ca="1">IF(COUNTIFS('PTC GRTgaz'!$K$7:$K$15996,"",'PTC GRTgaz'!$A$7:$A$15996,J$16,'PTC GRTgaz'!$D$7:$D$15996,$A96,'PTC GRTgaz'!$C$7:$C$15996,"DEL")&gt;0,J$14,SUMIFS('PTC GRTgaz'!$K$7:$K$15996,'PTC GRTgaz'!$A$7:$A$15996,J$16,'PTC GRTgaz'!$D$7:$D$15996,$A96,'PTC GRTgaz'!$C$7:$C$15996,"DEL")*1.0026*$F$4/INDIRECT($A$4&amp;"!D9"))</f>
        <v>175.45500000000001</v>
      </c>
      <c r="K96" s="136" cm="1">
        <f t="array" aca="1" ref="K96" ca="1">IF(COUNTIFS('PTC GRTgaz'!$K$7:$K$15996,"",'PTC GRTgaz'!$A$7:$A$15996,K$16,'PTC GRTgaz'!$D$7:$D$15996,$A96,'PTC GRTgaz'!$C$7:$C$15996,"DEL")&gt;0,K$14,SUMIFS('PTC GRTgaz'!$K$7:$K$15996,'PTC GRTgaz'!$A$7:$A$15996,K$16,'PTC GRTgaz'!$D$7:$D$15996,$A96,'PTC GRTgaz'!$C$7:$C$15996,"DEL")*1.0026*$F$4/INDIRECT($A$4&amp;"!D9"))</f>
        <v>166.4316</v>
      </c>
      <c r="L96" s="137">
        <f t="shared" ca="1" si="11"/>
        <v>18.900216600000014</v>
      </c>
      <c r="M96" s="72">
        <f t="shared" ca="1" si="15"/>
        <v>0.41792000000000001</v>
      </c>
      <c r="N96" s="51"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89">
        <f t="shared" ca="1" si="16"/>
        <v>93.750000000000085</v>
      </c>
      <c r="S96" s="137">
        <f t="shared" ca="1" si="12"/>
        <v>29.710417500000009</v>
      </c>
      <c r="T96" s="72">
        <f t="shared" ca="1" si="17"/>
        <v>0.65253000000000005</v>
      </c>
      <c r="U96" s="51" cm="1">
        <f t="array" aca="1" ref="U96" ca="1">IF(ROUND(ROUND(T96,2)-T96,4)=0,_xlfn.XLOOKUP(T96,INDIRECT($A$4&amp;"!$G$41:$G$141"),INDIRECT($A$4&amp;"!$A$41:$A$141"),0,1,1),IF(T96&gt;=1,0,(ROUNDUP(T96,2)-T96)*100*_xlfn.XLOOKUP(T96,INDIRECT($A$4&amp;"!$G$41:$G$141"),INDIRECT($A$4&amp;"!$A$41:$A$141"),0,-1,-1)+(T96-ROUNDDOWN(T96,2))*100*_xlfn.XLOOKUP(T96,INDIRECT($A$4&amp;"!$G$41:$G$141"),INDIRECT($A$4&amp;"!$A$41:$A$141"),0,1,1)))</f>
        <v>0.92373500000000075</v>
      </c>
      <c r="V96" s="89">
        <f t="shared" ca="1" si="18"/>
        <v>346.40062500000028</v>
      </c>
    </row>
    <row r="97" spans="1:22" x14ac:dyDescent="0.35">
      <c r="A97" s="48">
        <f t="shared" si="19"/>
        <v>45463</v>
      </c>
      <c r="B97" s="88" cm="1">
        <f t="array" aca="1" ref="B97" ca="1">_xlfn.XLOOKUP(A97,INDIRECT($A$5&amp;"!$AJ$41:$AJ$406"),INDIRECT($A$5&amp;"!$AK$41:$AK$406"))*SUM($F$3:$I$3)</f>
        <v>0</v>
      </c>
      <c r="C97" s="88" cm="1">
        <f t="array" aca="1" ref="C97" ca="1">_xlfn.XLOOKUP(A97,INDIRECT($A$5&amp;"!$AJ$41:$AJ$406"),INDIRECT($A$5&amp;"!$AL$41:$AL$406"))*SUM($F$3:$I$3)</f>
        <v>45</v>
      </c>
      <c r="D97" s="88" cm="1">
        <f t="array" aca="1" ref="D97" ca="1">_xlfn.XLOOKUP(A97,INDIRECT($A$5&amp;"!$AJ$41:$AJ$406"),INDIRECT($A$5&amp;"!$AO$41:$AO$406"))*SUM($F$3:$I$3)</f>
        <v>38.25</v>
      </c>
      <c r="E97" s="50" cm="1">
        <f t="array" ref="E97">SUMPRODUCT(('PT Storengy'!$B$8:$K$372)*('PT Storengy'!$A$8:$A$372=$A97)*('PT Storengy'!$B$5:$K$5=$A$6)*('PT Storengy'!$B$7:$K$7=$A$7))</f>
        <v>0.75</v>
      </c>
      <c r="F97" s="137">
        <f t="shared" ca="1" si="10"/>
        <v>19.125000000000025</v>
      </c>
      <c r="G97" s="72">
        <f t="shared" ca="1" si="13"/>
        <v>0.42292000000000002</v>
      </c>
      <c r="H97" s="51"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89">
        <f t="shared" ca="1" si="14"/>
        <v>93.750000000000085</v>
      </c>
      <c r="J97" s="136" cm="1">
        <f t="array" aca="1" ref="J97" ca="1">IF(COUNTIFS('PTC GRTgaz'!$K$7:$K$15996,"",'PTC GRTgaz'!$A$7:$A$15996,J$16,'PTC GRTgaz'!$D$7:$D$15996,$A97,'PTC GRTgaz'!$C$7:$C$15996,"DEL")&gt;0,J$14,SUMIFS('PTC GRTgaz'!$K$7:$K$15996,'PTC GRTgaz'!$A$7:$A$15996,J$16,'PTC GRTgaz'!$D$7:$D$15996,$A97,'PTC GRTgaz'!$C$7:$C$15996,"DEL")*1.0026*$F$4/INDIRECT($A$4&amp;"!D9"))</f>
        <v>175.45500000000001</v>
      </c>
      <c r="K97" s="136" cm="1">
        <f t="array" aca="1" ref="K97" ca="1">IF(COUNTIFS('PTC GRTgaz'!$K$7:$K$15996,"",'PTC GRTgaz'!$A$7:$A$15996,K$16,'PTC GRTgaz'!$D$7:$D$15996,$A97,'PTC GRTgaz'!$C$7:$C$15996,"DEL")&gt;0,K$14,SUMIFS('PTC GRTgaz'!$K$7:$K$15996,'PTC GRTgaz'!$A$7:$A$15996,K$16,'PTC GRTgaz'!$D$7:$D$15996,$A97,'PTC GRTgaz'!$C$7:$C$15996,"DEL")*1.0026*$F$4/INDIRECT($A$4&amp;"!D9"))</f>
        <v>166.4316</v>
      </c>
      <c r="L97" s="137">
        <f t="shared" ca="1" si="11"/>
        <v>18.993966600000014</v>
      </c>
      <c r="M97" s="72">
        <f t="shared" ca="1" si="15"/>
        <v>0.42</v>
      </c>
      <c r="N97" s="51" cm="1">
        <f t="array" aca="1" ref="N97" ca="1">IF(ROUND(ROUND(M97,2)-M97,4)=0,_xlfn.XLOOKUP(M97,INDIRECT($A$4&amp;"!$G$41:$G$141"),INDIRECT($A$4&amp;"!$A$41:$A$141"),0,1,1),IF(M97&gt;=1,0,(ROUNDUP(M97,2)-M97)*100*_xlfn.XLOOKUP(M97,INDIRECT($A$4&amp;"!$G$41:$G$141"),INDIRECT($A$4&amp;"!$A$41:$A$141"),0,-1,-1)+(M97-ROUNDDOWN(M97,2))*100*_xlfn.XLOOKUP(M97,INDIRECT($A$4&amp;"!$G$41:$G$141"),INDIRECT($A$4&amp;"!$A$41:$A$141"),0,1,1)))</f>
        <v>1</v>
      </c>
      <c r="O97" s="89">
        <f t="shared" ca="1" si="16"/>
        <v>93.75</v>
      </c>
      <c r="S97" s="137">
        <f t="shared" ca="1" si="12"/>
        <v>30.05537437500001</v>
      </c>
      <c r="T97" s="72">
        <f t="shared" ca="1" si="17"/>
        <v>0.66022999999999998</v>
      </c>
      <c r="U97" s="51" cm="1">
        <f t="array" aca="1" ref="U97" ca="1">IF(ROUND(ROUND(T97,2)-T97,4)=0,_xlfn.XLOOKUP(T97,INDIRECT($A$4&amp;"!$G$41:$G$141"),INDIRECT($A$4&amp;"!$A$41:$A$141"),0,1,1),IF(T97&gt;=1,0,(ROUNDUP(T97,2)-T97)*100*_xlfn.XLOOKUP(T97,INDIRECT($A$4&amp;"!$G$41:$G$141"),INDIRECT($A$4&amp;"!$A$41:$A$141"),0,-1,-1)+(T97-ROUNDDOWN(T97,2))*100*_xlfn.XLOOKUP(T97,INDIRECT($A$4&amp;"!$G$41:$G$141"),INDIRECT($A$4&amp;"!$A$41:$A$141"),0,1,1)))</f>
        <v>0.91988500000000073</v>
      </c>
      <c r="V97" s="89">
        <f t="shared" ca="1" si="18"/>
        <v>344.95687500000025</v>
      </c>
    </row>
    <row r="98" spans="1:22" x14ac:dyDescent="0.35">
      <c r="A98" s="48">
        <f t="shared" si="19"/>
        <v>45464</v>
      </c>
      <c r="B98" s="88" cm="1">
        <f t="array" aca="1" ref="B98" ca="1">_xlfn.XLOOKUP(A98,INDIRECT($A$5&amp;"!$AJ$41:$AJ$406"),INDIRECT($A$5&amp;"!$AK$41:$AK$406"))*SUM($F$3:$I$3)</f>
        <v>0</v>
      </c>
      <c r="C98" s="88" cm="1">
        <f t="array" aca="1" ref="C98" ca="1">_xlfn.XLOOKUP(A98,INDIRECT($A$5&amp;"!$AJ$41:$AJ$406"),INDIRECT($A$5&amp;"!$AL$41:$AL$406"))*SUM($F$3:$I$3)</f>
        <v>45</v>
      </c>
      <c r="D98" s="88" cm="1">
        <f t="array" aca="1" ref="D98" ca="1">_xlfn.XLOOKUP(A98,INDIRECT($A$5&amp;"!$AJ$41:$AJ$406"),INDIRECT($A$5&amp;"!$AO$41:$AO$406"))*SUM($F$3:$I$3)</f>
        <v>38.25</v>
      </c>
      <c r="E98" s="50" cm="1">
        <f t="array" ref="E98">SUMPRODUCT(('PT Storengy'!$B$8:$K$372)*('PT Storengy'!$A$8:$A$372=$A98)*('PT Storengy'!$B$5:$K$5=$A$6)*('PT Storengy'!$B$7:$K$7=$A$7))</f>
        <v>0.75</v>
      </c>
      <c r="F98" s="137">
        <f t="shared" ca="1" si="10"/>
        <v>19.218750000000025</v>
      </c>
      <c r="G98" s="72">
        <f t="shared" ca="1" si="13"/>
        <v>0.42499999999999999</v>
      </c>
      <c r="H98" s="51"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89">
        <f t="shared" ca="1" si="14"/>
        <v>93.750000000000085</v>
      </c>
      <c r="J98" s="136" cm="1">
        <f t="array" aca="1" ref="J98" ca="1">IF(COUNTIFS('PTC GRTgaz'!$K$7:$K$15996,"",'PTC GRTgaz'!$A$7:$A$15996,J$16,'PTC GRTgaz'!$D$7:$D$15996,$A98,'PTC GRTgaz'!$C$7:$C$15996,"DEL")&gt;0,J$14,SUMIFS('PTC GRTgaz'!$K$7:$K$15996,'PTC GRTgaz'!$A$7:$A$15996,J$16,'PTC GRTgaz'!$D$7:$D$15996,$A98,'PTC GRTgaz'!$C$7:$C$15996,"DEL")*1.0026*$F$4/INDIRECT($A$4&amp;"!D9"))</f>
        <v>175.45500000000001</v>
      </c>
      <c r="K98" s="136" cm="1">
        <f t="array" aca="1" ref="K98" ca="1">IF(COUNTIFS('PTC GRTgaz'!$K$7:$K$15996,"",'PTC GRTgaz'!$A$7:$A$15996,K$16,'PTC GRTgaz'!$D$7:$D$15996,$A98,'PTC GRTgaz'!$C$7:$C$15996,"DEL")&gt;0,K$14,SUMIFS('PTC GRTgaz'!$K$7:$K$15996,'PTC GRTgaz'!$A$7:$A$15996,K$16,'PTC GRTgaz'!$D$7:$D$15996,$A98,'PTC GRTgaz'!$C$7:$C$15996,"DEL")*1.0026*$F$4/INDIRECT($A$4&amp;"!D9"))</f>
        <v>166.4316</v>
      </c>
      <c r="L98" s="137">
        <f t="shared" ca="1" si="11"/>
        <v>19.087716600000014</v>
      </c>
      <c r="M98" s="72">
        <f t="shared" ca="1" si="15"/>
        <v>0.42209000000000002</v>
      </c>
      <c r="N98" s="51"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89">
        <f t="shared" ca="1" si="16"/>
        <v>93.750000000000085</v>
      </c>
      <c r="S98" s="137">
        <f t="shared" ca="1" si="12"/>
        <v>30.398893125000011</v>
      </c>
      <c r="T98" s="72">
        <f t="shared" ca="1" si="17"/>
        <v>0.66790000000000005</v>
      </c>
      <c r="U98" s="51" cm="1">
        <f t="array" aca="1" ref="U98" ca="1">IF(ROUND(ROUND(T98,2)-T98,4)=0,_xlfn.XLOOKUP(T98,INDIRECT($A$4&amp;"!$G$41:$G$141"),INDIRECT($A$4&amp;"!$A$41:$A$141"),0,1,1),IF(T98&gt;=1,0,(ROUNDUP(T98,2)-T98)*100*_xlfn.XLOOKUP(T98,INDIRECT($A$4&amp;"!$G$41:$G$141"),INDIRECT($A$4&amp;"!$A$41:$A$141"),0,-1,-1)+(T98-ROUNDDOWN(T98,2))*100*_xlfn.XLOOKUP(T98,INDIRECT($A$4&amp;"!$G$41:$G$141"),INDIRECT($A$4&amp;"!$A$41:$A$141"),0,1,1)))</f>
        <v>0.91605000000000081</v>
      </c>
      <c r="V98" s="89">
        <f t="shared" ca="1" si="18"/>
        <v>343.5187500000003</v>
      </c>
    </row>
    <row r="99" spans="1:22" x14ac:dyDescent="0.35">
      <c r="A99" s="48">
        <f t="shared" si="19"/>
        <v>45465</v>
      </c>
      <c r="B99" s="88" cm="1">
        <f t="array" aca="1" ref="B99" ca="1">_xlfn.XLOOKUP(A99,INDIRECT($A$5&amp;"!$AJ$41:$AJ$406"),INDIRECT($A$5&amp;"!$AK$41:$AK$406"))*SUM($F$3:$I$3)</f>
        <v>0</v>
      </c>
      <c r="C99" s="88" cm="1">
        <f t="array" aca="1" ref="C99" ca="1">_xlfn.XLOOKUP(A99,INDIRECT($A$5&amp;"!$AJ$41:$AJ$406"),INDIRECT($A$5&amp;"!$AL$41:$AL$406"))*SUM($F$3:$I$3)</f>
        <v>45</v>
      </c>
      <c r="D99" s="88" cm="1">
        <f t="array" aca="1" ref="D99" ca="1">_xlfn.XLOOKUP(A99,INDIRECT($A$5&amp;"!$AJ$41:$AJ$406"),INDIRECT($A$5&amp;"!$AO$41:$AO$406"))*SUM($F$3:$I$3)</f>
        <v>38.25</v>
      </c>
      <c r="E99" s="50" cm="1">
        <f t="array" ref="E99">SUMPRODUCT(('PT Storengy'!$B$8:$K$372)*('PT Storengy'!$A$8:$A$372=$A99)*('PT Storengy'!$B$5:$K$5=$A$6)*('PT Storengy'!$B$7:$K$7=$A$7))</f>
        <v>0.75</v>
      </c>
      <c r="F99" s="137">
        <f t="shared" ca="1" si="10"/>
        <v>19.312500000000025</v>
      </c>
      <c r="G99" s="72">
        <f t="shared" ca="1" si="13"/>
        <v>0.42708000000000002</v>
      </c>
      <c r="H99" s="51"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89">
        <f t="shared" ca="1" si="14"/>
        <v>93.750000000000085</v>
      </c>
      <c r="J99" s="136" cm="1">
        <f t="array" aca="1" ref="J99" ca="1">IF(COUNTIFS('PTC GRTgaz'!$K$7:$K$15996,"",'PTC GRTgaz'!$A$7:$A$15996,J$16,'PTC GRTgaz'!$D$7:$D$15996,$A99,'PTC GRTgaz'!$C$7:$C$15996,"DEL")&gt;0,J$14,SUMIFS('PTC GRTgaz'!$K$7:$K$15996,'PTC GRTgaz'!$A$7:$A$15996,J$16,'PTC GRTgaz'!$D$7:$D$15996,$A99,'PTC GRTgaz'!$C$7:$C$15996,"DEL")*1.0026*$F$4/INDIRECT($A$4&amp;"!D9"))</f>
        <v>175.45500000000001</v>
      </c>
      <c r="K99" s="136" cm="1">
        <f t="array" aca="1" ref="K99" ca="1">IF(COUNTIFS('PTC GRTgaz'!$K$7:$K$15996,"",'PTC GRTgaz'!$A$7:$A$15996,K$16,'PTC GRTgaz'!$D$7:$D$15996,$A99,'PTC GRTgaz'!$C$7:$C$15996,"DEL")&gt;0,K$14,SUMIFS('PTC GRTgaz'!$K$7:$K$15996,'PTC GRTgaz'!$A$7:$A$15996,K$16,'PTC GRTgaz'!$D$7:$D$15996,$A99,'PTC GRTgaz'!$C$7:$C$15996,"DEL")*1.0026*$F$4/INDIRECT($A$4&amp;"!D9"))</f>
        <v>166.4316</v>
      </c>
      <c r="L99" s="137">
        <f t="shared" ca="1" si="11"/>
        <v>19.181466600000014</v>
      </c>
      <c r="M99" s="72">
        <f t="shared" ca="1" si="15"/>
        <v>0.42416999999999999</v>
      </c>
      <c r="N99" s="51"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89">
        <f t="shared" ca="1" si="16"/>
        <v>93.750000000000085</v>
      </c>
      <c r="S99" s="137">
        <f t="shared" ca="1" si="12"/>
        <v>30.740981250000011</v>
      </c>
      <c r="T99" s="72">
        <f t="shared" ca="1" si="17"/>
        <v>0.67552999999999996</v>
      </c>
      <c r="U99" s="51" cm="1">
        <f t="array" aca="1" ref="U99" ca="1">IF(ROUND(ROUND(T99,2)-T99,4)=0,_xlfn.XLOOKUP(T99,INDIRECT($A$4&amp;"!$G$41:$G$141"),INDIRECT($A$4&amp;"!$A$41:$A$141"),0,1,1),IF(T99&gt;=1,0,(ROUNDUP(T99,2)-T99)*100*_xlfn.XLOOKUP(T99,INDIRECT($A$4&amp;"!$G$41:$G$141"),INDIRECT($A$4&amp;"!$A$41:$A$141"),0,-1,-1)+(T99-ROUNDDOWN(T99,2))*100*_xlfn.XLOOKUP(T99,INDIRECT($A$4&amp;"!$G$41:$G$141"),INDIRECT($A$4&amp;"!$A$41:$A$141"),0,1,1)))</f>
        <v>0.9122350000000008</v>
      </c>
      <c r="V99" s="89">
        <f t="shared" ca="1" si="18"/>
        <v>342.08812500000028</v>
      </c>
    </row>
    <row r="100" spans="1:22" x14ac:dyDescent="0.35">
      <c r="A100" s="48">
        <f t="shared" si="19"/>
        <v>45466</v>
      </c>
      <c r="B100" s="88" cm="1">
        <f t="array" aca="1" ref="B100" ca="1">_xlfn.XLOOKUP(A100,INDIRECT($A$5&amp;"!$AJ$41:$AJ$406"),INDIRECT($A$5&amp;"!$AK$41:$AK$406"))*SUM($F$3:$I$3)</f>
        <v>0</v>
      </c>
      <c r="C100" s="88" cm="1">
        <f t="array" aca="1" ref="C100" ca="1">_xlfn.XLOOKUP(A100,INDIRECT($A$5&amp;"!$AJ$41:$AJ$406"),INDIRECT($A$5&amp;"!$AL$41:$AL$406"))*SUM($F$3:$I$3)</f>
        <v>45</v>
      </c>
      <c r="D100" s="88" cm="1">
        <f t="array" aca="1" ref="D100" ca="1">_xlfn.XLOOKUP(A100,INDIRECT($A$5&amp;"!$AJ$41:$AJ$406"),INDIRECT($A$5&amp;"!$AO$41:$AO$406"))*SUM($F$3:$I$3)</f>
        <v>38.25</v>
      </c>
      <c r="E100" s="50" cm="1">
        <f t="array" ref="E100">SUMPRODUCT(('PT Storengy'!$B$8:$K$372)*('PT Storengy'!$A$8:$A$372=$A100)*('PT Storengy'!$B$5:$K$5=$A$6)*('PT Storengy'!$B$7:$K$7=$A$7))</f>
        <v>0.75</v>
      </c>
      <c r="F100" s="137">
        <f t="shared" ca="1" si="10"/>
        <v>19.406250000000025</v>
      </c>
      <c r="G100" s="72">
        <f t="shared" ca="1" si="13"/>
        <v>0.42917</v>
      </c>
      <c r="H100" s="5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89">
        <f t="shared" ca="1" si="14"/>
        <v>93.750000000000085</v>
      </c>
      <c r="J100" s="136" cm="1">
        <f t="array" aca="1" ref="J100" ca="1">IF(COUNTIFS('PTC GRTgaz'!$K$7:$K$15996,"",'PTC GRTgaz'!$A$7:$A$15996,J$16,'PTC GRTgaz'!$D$7:$D$15996,$A100,'PTC GRTgaz'!$C$7:$C$15996,"DEL")&gt;0,J$14,SUMIFS('PTC GRTgaz'!$K$7:$K$15996,'PTC GRTgaz'!$A$7:$A$15996,J$16,'PTC GRTgaz'!$D$7:$D$15996,$A100,'PTC GRTgaz'!$C$7:$C$15996,"DEL")*1.0026*$F$4/INDIRECT($A$4&amp;"!D9"))</f>
        <v>175.45500000000001</v>
      </c>
      <c r="K100" s="136" cm="1">
        <f t="array" aca="1" ref="K100" ca="1">IF(COUNTIFS('PTC GRTgaz'!$K$7:$K$15996,"",'PTC GRTgaz'!$A$7:$A$15996,K$16,'PTC GRTgaz'!$D$7:$D$15996,$A100,'PTC GRTgaz'!$C$7:$C$15996,"DEL")&gt;0,K$14,SUMIFS('PTC GRTgaz'!$K$7:$K$15996,'PTC GRTgaz'!$A$7:$A$15996,K$16,'PTC GRTgaz'!$D$7:$D$15996,$A100,'PTC GRTgaz'!$C$7:$C$15996,"DEL")*1.0026*$F$4/INDIRECT($A$4&amp;"!D9"))</f>
        <v>166.4316</v>
      </c>
      <c r="L100" s="137">
        <f t="shared" ca="1" si="11"/>
        <v>19.275216600000014</v>
      </c>
      <c r="M100" s="72">
        <f t="shared" ca="1" si="15"/>
        <v>0.42625000000000002</v>
      </c>
      <c r="N100" s="5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89">
        <f t="shared" ca="1" si="16"/>
        <v>93.750000000000085</v>
      </c>
      <c r="S100" s="137">
        <f t="shared" ca="1" si="12"/>
        <v>31.08164437500001</v>
      </c>
      <c r="T100" s="72">
        <f t="shared" ca="1" si="17"/>
        <v>0.68313000000000001</v>
      </c>
      <c r="U100" s="5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0.90843500000000077</v>
      </c>
      <c r="V100" s="89">
        <f t="shared" ca="1" si="18"/>
        <v>340.66312500000026</v>
      </c>
    </row>
    <row r="101" spans="1:22" x14ac:dyDescent="0.35">
      <c r="A101" s="48">
        <f t="shared" si="19"/>
        <v>45467</v>
      </c>
      <c r="B101" s="88" cm="1">
        <f t="array" aca="1" ref="B101" ca="1">_xlfn.XLOOKUP(A101,INDIRECT($A$5&amp;"!$AJ$41:$AJ$406"),INDIRECT($A$5&amp;"!$AK$41:$AK$406"))*SUM($F$3:$I$3)</f>
        <v>0</v>
      </c>
      <c r="C101" s="88" cm="1">
        <f t="array" aca="1" ref="C101" ca="1">_xlfn.XLOOKUP(A101,INDIRECT($A$5&amp;"!$AJ$41:$AJ$406"),INDIRECT($A$5&amp;"!$AL$41:$AL$406"))*SUM($F$3:$I$3)</f>
        <v>45</v>
      </c>
      <c r="D101" s="88" cm="1">
        <f t="array" aca="1" ref="D101" ca="1">_xlfn.XLOOKUP(A101,INDIRECT($A$5&amp;"!$AJ$41:$AJ$406"),INDIRECT($A$5&amp;"!$AO$41:$AO$406"))*SUM($F$3:$I$3)</f>
        <v>38.25</v>
      </c>
      <c r="E101" s="50" cm="1">
        <f t="array" ref="E101">SUMPRODUCT(('PT Storengy'!$B$8:$K$372)*('PT Storengy'!$A$8:$A$372=$A101)*('PT Storengy'!$B$5:$K$5=$A$6)*('PT Storengy'!$B$7:$K$7=$A$7))</f>
        <v>0.75</v>
      </c>
      <c r="F101" s="137">
        <f t="shared" ca="1" si="10"/>
        <v>19.500000000000025</v>
      </c>
      <c r="G101" s="72">
        <f t="shared" ca="1" si="13"/>
        <v>0.43125000000000002</v>
      </c>
      <c r="H101" s="5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89">
        <f t="shared" ca="1" si="14"/>
        <v>93.750000000000085</v>
      </c>
      <c r="J101" s="136" cm="1">
        <f t="array" aca="1" ref="J101" ca="1">IF(COUNTIFS('PTC GRTgaz'!$K$7:$K$15996,"",'PTC GRTgaz'!$A$7:$A$15996,J$16,'PTC GRTgaz'!$D$7:$D$15996,$A101,'PTC GRTgaz'!$C$7:$C$15996,"DEL")&gt;0,J$14,SUMIFS('PTC GRTgaz'!$K$7:$K$15996,'PTC GRTgaz'!$A$7:$A$15996,J$16,'PTC GRTgaz'!$D$7:$D$15996,$A101,'PTC GRTgaz'!$C$7:$C$15996,"DEL")*1.0026*$F$4/INDIRECT($A$4&amp;"!D9"))</f>
        <v>175.45500000000001</v>
      </c>
      <c r="K101" s="136" cm="1">
        <f t="array" aca="1" ref="K101" ca="1">IF(COUNTIFS('PTC GRTgaz'!$K$7:$K$15996,"",'PTC GRTgaz'!$A$7:$A$15996,K$16,'PTC GRTgaz'!$D$7:$D$15996,$A101,'PTC GRTgaz'!$C$7:$C$15996,"DEL")&gt;0,K$14,SUMIFS('PTC GRTgaz'!$K$7:$K$15996,'PTC GRTgaz'!$A$7:$A$15996,K$16,'PTC GRTgaz'!$D$7:$D$15996,$A101,'PTC GRTgaz'!$C$7:$C$15996,"DEL")*1.0026*$F$4/INDIRECT($A$4&amp;"!D9"))</f>
        <v>161.4186</v>
      </c>
      <c r="L101" s="137">
        <f t="shared" ca="1" si="11"/>
        <v>19.368966600000014</v>
      </c>
      <c r="M101" s="72">
        <f t="shared" ca="1" si="15"/>
        <v>0.42834</v>
      </c>
      <c r="N101" s="5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89">
        <f t="shared" ca="1" si="16"/>
        <v>93.750000000000085</v>
      </c>
      <c r="S101" s="137">
        <f t="shared" ca="1" si="12"/>
        <v>31.420888125000012</v>
      </c>
      <c r="T101" s="72">
        <f t="shared" ca="1" si="17"/>
        <v>0.69069999999999998</v>
      </c>
      <c r="U101" s="5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0.90465000000000095</v>
      </c>
      <c r="V101" s="89">
        <f t="shared" ca="1" si="18"/>
        <v>339.24375000000038</v>
      </c>
    </row>
    <row r="102" spans="1:22" x14ac:dyDescent="0.35">
      <c r="A102" s="48">
        <f t="shared" si="19"/>
        <v>45468</v>
      </c>
      <c r="B102" s="88" cm="1">
        <f t="array" aca="1" ref="B102" ca="1">_xlfn.XLOOKUP(A102,INDIRECT($A$5&amp;"!$AJ$41:$AJ$406"),INDIRECT($A$5&amp;"!$AK$41:$AK$406"))*SUM($F$3:$I$3)</f>
        <v>0</v>
      </c>
      <c r="C102" s="88" cm="1">
        <f t="array" aca="1" ref="C102" ca="1">_xlfn.XLOOKUP(A102,INDIRECT($A$5&amp;"!$AJ$41:$AJ$406"),INDIRECT($A$5&amp;"!$AL$41:$AL$406"))*SUM($F$3:$I$3)</f>
        <v>45</v>
      </c>
      <c r="D102" s="88" cm="1">
        <f t="array" aca="1" ref="D102" ca="1">_xlfn.XLOOKUP(A102,INDIRECT($A$5&amp;"!$AJ$41:$AJ$406"),INDIRECT($A$5&amp;"!$AO$41:$AO$406"))*SUM($F$3:$I$3)</f>
        <v>38.25</v>
      </c>
      <c r="E102" s="50" cm="1">
        <f t="array" ref="E102">SUMPRODUCT(('PT Storengy'!$B$8:$K$372)*('PT Storengy'!$A$8:$A$372=$A102)*('PT Storengy'!$B$5:$K$5=$A$6)*('PT Storengy'!$B$7:$K$7=$A$7))</f>
        <v>0.75</v>
      </c>
      <c r="F102" s="137">
        <f t="shared" ca="1" si="10"/>
        <v>19.593750000000025</v>
      </c>
      <c r="G102" s="72">
        <f t="shared" ca="1" si="13"/>
        <v>0.43332999999999999</v>
      </c>
      <c r="H102" s="5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89">
        <f t="shared" ca="1" si="14"/>
        <v>93.750000000000085</v>
      </c>
      <c r="J102" s="136" cm="1">
        <f t="array" aca="1" ref="J102" ca="1">IF(COUNTIFS('PTC GRTgaz'!$K$7:$K$15996,"",'PTC GRTgaz'!$A$7:$A$15996,J$16,'PTC GRTgaz'!$D$7:$D$15996,$A102,'PTC GRTgaz'!$C$7:$C$15996,"DEL")&gt;0,J$14,SUMIFS('PTC GRTgaz'!$K$7:$K$15996,'PTC GRTgaz'!$A$7:$A$15996,J$16,'PTC GRTgaz'!$D$7:$D$15996,$A102,'PTC GRTgaz'!$C$7:$C$15996,"DEL")*1.0026*$F$4/INDIRECT($A$4&amp;"!D9"))</f>
        <v>175.45500000000001</v>
      </c>
      <c r="K102" s="136" cm="1">
        <f t="array" aca="1" ref="K102" ca="1">IF(COUNTIFS('PTC GRTgaz'!$K$7:$K$15996,"",'PTC GRTgaz'!$A$7:$A$15996,K$16,'PTC GRTgaz'!$D$7:$D$15996,$A102,'PTC GRTgaz'!$C$7:$C$15996,"DEL")&gt;0,K$14,SUMIFS('PTC GRTgaz'!$K$7:$K$15996,'PTC GRTgaz'!$A$7:$A$15996,K$16,'PTC GRTgaz'!$D$7:$D$15996,$A102,'PTC GRTgaz'!$C$7:$C$15996,"DEL")*1.0026*$F$4/INDIRECT($A$4&amp;"!D9"))</f>
        <v>161.4186</v>
      </c>
      <c r="L102" s="137">
        <f t="shared" ca="1" si="11"/>
        <v>19.462716600000014</v>
      </c>
      <c r="M102" s="72">
        <f t="shared" ca="1" si="15"/>
        <v>0.43042000000000002</v>
      </c>
      <c r="N102" s="5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89">
        <f t="shared" ca="1" si="16"/>
        <v>93.750000000000085</v>
      </c>
      <c r="S102" s="137">
        <f t="shared" ca="1" si="12"/>
        <v>31.758718125000012</v>
      </c>
      <c r="T102" s="72">
        <f t="shared" ca="1" si="17"/>
        <v>0.69823999999999997</v>
      </c>
      <c r="U102" s="5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0.90088000000000079</v>
      </c>
      <c r="V102" s="89">
        <f t="shared" ca="1" si="18"/>
        <v>337.83000000000027</v>
      </c>
    </row>
    <row r="103" spans="1:22" x14ac:dyDescent="0.35">
      <c r="A103" s="48">
        <f t="shared" si="19"/>
        <v>45469</v>
      </c>
      <c r="B103" s="88" cm="1">
        <f t="array" aca="1" ref="B103" ca="1">_xlfn.XLOOKUP(A103,INDIRECT($A$5&amp;"!$AJ$41:$AJ$406"),INDIRECT($A$5&amp;"!$AK$41:$AK$406"))*SUM($F$3:$I$3)</f>
        <v>0</v>
      </c>
      <c r="C103" s="88" cm="1">
        <f t="array" aca="1" ref="C103" ca="1">_xlfn.XLOOKUP(A103,INDIRECT($A$5&amp;"!$AJ$41:$AJ$406"),INDIRECT($A$5&amp;"!$AL$41:$AL$406"))*SUM($F$3:$I$3)</f>
        <v>45</v>
      </c>
      <c r="D103" s="88" cm="1">
        <f t="array" aca="1" ref="D103" ca="1">_xlfn.XLOOKUP(A103,INDIRECT($A$5&amp;"!$AJ$41:$AJ$406"),INDIRECT($A$5&amp;"!$AO$41:$AO$406"))*SUM($F$3:$I$3)</f>
        <v>38.25</v>
      </c>
      <c r="E103" s="50" cm="1">
        <f t="array" ref="E103">SUMPRODUCT(('PT Storengy'!$B$8:$K$372)*('PT Storengy'!$A$8:$A$372=$A103)*('PT Storengy'!$B$5:$K$5=$A$6)*('PT Storengy'!$B$7:$K$7=$A$7))</f>
        <v>0.75</v>
      </c>
      <c r="F103" s="137">
        <f t="shared" ca="1" si="10"/>
        <v>19.687500000000025</v>
      </c>
      <c r="G103" s="72">
        <f t="shared" ca="1" si="13"/>
        <v>0.43541999999999997</v>
      </c>
      <c r="H103" s="5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89">
        <f t="shared" ca="1" si="14"/>
        <v>93.750000000000085</v>
      </c>
      <c r="J103" s="136" cm="1">
        <f t="array" aca="1" ref="J103" ca="1">IF(COUNTIFS('PTC GRTgaz'!$K$7:$K$15996,"",'PTC GRTgaz'!$A$7:$A$15996,J$16,'PTC GRTgaz'!$D$7:$D$15996,$A103,'PTC GRTgaz'!$C$7:$C$15996,"DEL")&gt;0,J$14,SUMIFS('PTC GRTgaz'!$K$7:$K$15996,'PTC GRTgaz'!$A$7:$A$15996,J$16,'PTC GRTgaz'!$D$7:$D$15996,$A103,'PTC GRTgaz'!$C$7:$C$15996,"DEL")*1.0026*$F$4/INDIRECT($A$4&amp;"!D9"))</f>
        <v>175.45500000000001</v>
      </c>
      <c r="K103" s="136" cm="1">
        <f t="array" aca="1" ref="K103" ca="1">IF(COUNTIFS('PTC GRTgaz'!$K$7:$K$15996,"",'PTC GRTgaz'!$A$7:$A$15996,K$16,'PTC GRTgaz'!$D$7:$D$15996,$A103,'PTC GRTgaz'!$C$7:$C$15996,"DEL")&gt;0,K$14,SUMIFS('PTC GRTgaz'!$K$7:$K$15996,'PTC GRTgaz'!$A$7:$A$15996,K$16,'PTC GRTgaz'!$D$7:$D$15996,$A103,'PTC GRTgaz'!$C$7:$C$15996,"DEL")*1.0026*$F$4/INDIRECT($A$4&amp;"!D9"))</f>
        <v>161.4186</v>
      </c>
      <c r="L103" s="137">
        <f t="shared" ca="1" si="11"/>
        <v>19.556466600000014</v>
      </c>
      <c r="M103" s="72">
        <f t="shared" ca="1" si="15"/>
        <v>0.4325</v>
      </c>
      <c r="N103" s="5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89">
        <f t="shared" ca="1" si="16"/>
        <v>93.750000000000085</v>
      </c>
      <c r="S103" s="137">
        <f t="shared" ca="1" si="12"/>
        <v>32.095140000000015</v>
      </c>
      <c r="T103" s="72">
        <f t="shared" ca="1" si="17"/>
        <v>0.70574999999999999</v>
      </c>
      <c r="U103" s="5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0.89712500000000084</v>
      </c>
      <c r="V103" s="89">
        <f t="shared" ca="1" si="18"/>
        <v>336.42187500000034</v>
      </c>
    </row>
    <row r="104" spans="1:22" x14ac:dyDescent="0.35">
      <c r="A104" s="48">
        <f t="shared" si="19"/>
        <v>45470</v>
      </c>
      <c r="B104" s="88" cm="1">
        <f t="array" aca="1" ref="B104" ca="1">_xlfn.XLOOKUP(A104,INDIRECT($A$5&amp;"!$AJ$41:$AJ$406"),INDIRECT($A$5&amp;"!$AK$41:$AK$406"))*SUM($F$3:$I$3)</f>
        <v>0</v>
      </c>
      <c r="C104" s="88" cm="1">
        <f t="array" aca="1" ref="C104" ca="1">_xlfn.XLOOKUP(A104,INDIRECT($A$5&amp;"!$AJ$41:$AJ$406"),INDIRECT($A$5&amp;"!$AL$41:$AL$406"))*SUM($F$3:$I$3)</f>
        <v>45</v>
      </c>
      <c r="D104" s="88" cm="1">
        <f t="array" aca="1" ref="D104" ca="1">_xlfn.XLOOKUP(A104,INDIRECT($A$5&amp;"!$AJ$41:$AJ$406"),INDIRECT($A$5&amp;"!$AO$41:$AO$406"))*SUM($F$3:$I$3)</f>
        <v>38.25</v>
      </c>
      <c r="E104" s="50" cm="1">
        <f t="array" ref="E104">SUMPRODUCT(('PT Storengy'!$B$8:$K$372)*('PT Storengy'!$A$8:$A$372=$A104)*('PT Storengy'!$B$5:$K$5=$A$6)*('PT Storengy'!$B$7:$K$7=$A$7))</f>
        <v>0.75</v>
      </c>
      <c r="F104" s="137">
        <f t="shared" ca="1" si="10"/>
        <v>19.781250000000025</v>
      </c>
      <c r="G104" s="72">
        <f t="shared" ca="1" si="13"/>
        <v>0.4375</v>
      </c>
      <c r="H104" s="5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89">
        <f t="shared" ca="1" si="14"/>
        <v>93.750000000000085</v>
      </c>
      <c r="J104" s="136" cm="1">
        <f t="array" aca="1" ref="J104" ca="1">IF(COUNTIFS('PTC GRTgaz'!$K$7:$K$15996,"",'PTC GRTgaz'!$A$7:$A$15996,J$16,'PTC GRTgaz'!$D$7:$D$15996,$A104,'PTC GRTgaz'!$C$7:$C$15996,"DEL")&gt;0,J$14,SUMIFS('PTC GRTgaz'!$K$7:$K$15996,'PTC GRTgaz'!$A$7:$A$15996,J$16,'PTC GRTgaz'!$D$7:$D$15996,$A104,'PTC GRTgaz'!$C$7:$C$15996,"DEL")*1.0026*$F$4/INDIRECT($A$4&amp;"!D9"))</f>
        <v>175.45500000000001</v>
      </c>
      <c r="K104" s="136" cm="1">
        <f t="array" aca="1" ref="K104" ca="1">IF(COUNTIFS('PTC GRTgaz'!$K$7:$K$15996,"",'PTC GRTgaz'!$A$7:$A$15996,K$16,'PTC GRTgaz'!$D$7:$D$15996,$A104,'PTC GRTgaz'!$C$7:$C$15996,"DEL")&gt;0,K$14,SUMIFS('PTC GRTgaz'!$K$7:$K$15996,'PTC GRTgaz'!$A$7:$A$15996,K$16,'PTC GRTgaz'!$D$7:$D$15996,$A104,'PTC GRTgaz'!$C$7:$C$15996,"DEL")*1.0026*$F$4/INDIRECT($A$4&amp;"!D9"))</f>
        <v>161.4186</v>
      </c>
      <c r="L104" s="137">
        <f t="shared" ca="1" si="11"/>
        <v>19.650216600000014</v>
      </c>
      <c r="M104" s="72">
        <f t="shared" ca="1" si="15"/>
        <v>0.43458999999999998</v>
      </c>
      <c r="N104" s="5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89">
        <f t="shared" ca="1" si="16"/>
        <v>93.750000000000085</v>
      </c>
      <c r="S104" s="137">
        <f t="shared" ca="1" si="12"/>
        <v>32.430159375000017</v>
      </c>
      <c r="T104" s="72">
        <f t="shared" ca="1" si="17"/>
        <v>0.71323000000000003</v>
      </c>
      <c r="U104" s="5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0.89338500000000076</v>
      </c>
      <c r="V104" s="89">
        <f t="shared" ca="1" si="18"/>
        <v>335.01937500000031</v>
      </c>
    </row>
    <row r="105" spans="1:22" x14ac:dyDescent="0.35">
      <c r="A105" s="48">
        <f t="shared" si="19"/>
        <v>45471</v>
      </c>
      <c r="B105" s="88" cm="1">
        <f t="array" aca="1" ref="B105" ca="1">_xlfn.XLOOKUP(A105,INDIRECT($A$5&amp;"!$AJ$41:$AJ$406"),INDIRECT($A$5&amp;"!$AK$41:$AK$406"))*SUM($F$3:$I$3)</f>
        <v>0</v>
      </c>
      <c r="C105" s="88" cm="1">
        <f t="array" aca="1" ref="C105" ca="1">_xlfn.XLOOKUP(A105,INDIRECT($A$5&amp;"!$AJ$41:$AJ$406"),INDIRECT($A$5&amp;"!$AL$41:$AL$406"))*SUM($F$3:$I$3)</f>
        <v>45</v>
      </c>
      <c r="D105" s="88" cm="1">
        <f t="array" aca="1" ref="D105" ca="1">_xlfn.XLOOKUP(A105,INDIRECT($A$5&amp;"!$AJ$41:$AJ$406"),INDIRECT($A$5&amp;"!$AO$41:$AO$406"))*SUM($F$3:$I$3)</f>
        <v>38.25</v>
      </c>
      <c r="E105" s="50" cm="1">
        <f t="array" ref="E105">SUMPRODUCT(('PT Storengy'!$B$8:$K$372)*('PT Storengy'!$A$8:$A$372=$A105)*('PT Storengy'!$B$5:$K$5=$A$6)*('PT Storengy'!$B$7:$K$7=$A$7))</f>
        <v>0.75</v>
      </c>
      <c r="F105" s="137">
        <f t="shared" ca="1" si="10"/>
        <v>19.875000000000025</v>
      </c>
      <c r="G105" s="72">
        <f t="shared" ca="1" si="13"/>
        <v>0.43958000000000003</v>
      </c>
      <c r="H105" s="5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89">
        <f t="shared" ca="1" si="14"/>
        <v>93.750000000000085</v>
      </c>
      <c r="J105" s="136" cm="1">
        <f t="array" aca="1" ref="J105" ca="1">IF(COUNTIFS('PTC GRTgaz'!$K$7:$K$15996,"",'PTC GRTgaz'!$A$7:$A$15996,J$16,'PTC GRTgaz'!$D$7:$D$15996,$A105,'PTC GRTgaz'!$C$7:$C$15996,"DEL")&gt;0,J$14,SUMIFS('PTC GRTgaz'!$K$7:$K$15996,'PTC GRTgaz'!$A$7:$A$15996,J$16,'PTC GRTgaz'!$D$7:$D$15996,$A105,'PTC GRTgaz'!$C$7:$C$15996,"DEL")*1.0026*$F$4/INDIRECT($A$4&amp;"!D9"))</f>
        <v>175.45500000000001</v>
      </c>
      <c r="K105" s="136" cm="1">
        <f t="array" aca="1" ref="K105" ca="1">IF(COUNTIFS('PTC GRTgaz'!$K$7:$K$15996,"",'PTC GRTgaz'!$A$7:$A$15996,K$16,'PTC GRTgaz'!$D$7:$D$15996,$A105,'PTC GRTgaz'!$C$7:$C$15996,"DEL")&gt;0,K$14,SUMIFS('PTC GRTgaz'!$K$7:$K$15996,'PTC GRTgaz'!$A$7:$A$15996,K$16,'PTC GRTgaz'!$D$7:$D$15996,$A105,'PTC GRTgaz'!$C$7:$C$15996,"DEL")*1.0026*$F$4/INDIRECT($A$4&amp;"!D9"))</f>
        <v>161.4186</v>
      </c>
      <c r="L105" s="137">
        <f t="shared" ca="1" si="11"/>
        <v>19.743966600000014</v>
      </c>
      <c r="M105" s="72">
        <f t="shared" ca="1" si="15"/>
        <v>0.43667</v>
      </c>
      <c r="N105" s="5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89">
        <f t="shared" ca="1" si="16"/>
        <v>93.750000000000085</v>
      </c>
      <c r="S105" s="137">
        <f t="shared" ca="1" si="12"/>
        <v>32.763783750000016</v>
      </c>
      <c r="T105" s="72">
        <f t="shared" ca="1" si="17"/>
        <v>0.72067000000000003</v>
      </c>
      <c r="U105" s="5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0.88966500000000082</v>
      </c>
      <c r="V105" s="89">
        <f t="shared" ca="1" si="18"/>
        <v>333.62437500000033</v>
      </c>
    </row>
    <row r="106" spans="1:22" x14ac:dyDescent="0.35">
      <c r="A106" s="48">
        <f t="shared" si="19"/>
        <v>45472</v>
      </c>
      <c r="B106" s="88" cm="1">
        <f t="array" aca="1" ref="B106" ca="1">_xlfn.XLOOKUP(A106,INDIRECT($A$5&amp;"!$AJ$41:$AJ$406"),INDIRECT($A$5&amp;"!$AK$41:$AK$406"))*SUM($F$3:$I$3)</f>
        <v>0</v>
      </c>
      <c r="C106" s="88" cm="1">
        <f t="array" aca="1" ref="C106" ca="1">_xlfn.XLOOKUP(A106,INDIRECT($A$5&amp;"!$AJ$41:$AJ$406"),INDIRECT($A$5&amp;"!$AL$41:$AL$406"))*SUM($F$3:$I$3)</f>
        <v>45</v>
      </c>
      <c r="D106" s="88" cm="1">
        <f t="array" aca="1" ref="D106" ca="1">_xlfn.XLOOKUP(A106,INDIRECT($A$5&amp;"!$AJ$41:$AJ$406"),INDIRECT($A$5&amp;"!$AO$41:$AO$406"))*SUM($F$3:$I$3)</f>
        <v>38.25</v>
      </c>
      <c r="E106" s="50" cm="1">
        <f t="array" ref="E106">SUMPRODUCT(('PT Storengy'!$B$8:$K$372)*('PT Storengy'!$A$8:$A$372=$A106)*('PT Storengy'!$B$5:$K$5=$A$6)*('PT Storengy'!$B$7:$K$7=$A$7))</f>
        <v>0.5</v>
      </c>
      <c r="F106" s="137">
        <f t="shared" ca="1" si="10"/>
        <v>20.062500000000025</v>
      </c>
      <c r="G106" s="72">
        <f t="shared" ca="1" si="13"/>
        <v>0.44167000000000001</v>
      </c>
      <c r="H106" s="5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89">
        <f t="shared" ca="1" si="14"/>
        <v>187.50000000000017</v>
      </c>
      <c r="J106" s="136" cm="1">
        <f t="array" aca="1" ref="J106" ca="1">IF(COUNTIFS('PTC GRTgaz'!$K$7:$K$15996,"",'PTC GRTgaz'!$A$7:$A$15996,J$16,'PTC GRTgaz'!$D$7:$D$15996,$A106,'PTC GRTgaz'!$C$7:$C$15996,"DEL")&gt;0,J$14,SUMIFS('PTC GRTgaz'!$K$7:$K$15996,'PTC GRTgaz'!$A$7:$A$15996,J$16,'PTC GRTgaz'!$D$7:$D$15996,$A106,'PTC GRTgaz'!$C$7:$C$15996,"DEL")*1.0026*$F$4/INDIRECT($A$4&amp;"!D9"))</f>
        <v>320.83199999999999</v>
      </c>
      <c r="K106" s="136" cm="1">
        <f t="array" aca="1" ref="K106" ca="1">IF(COUNTIFS('PTC GRTgaz'!$K$7:$K$15996,"",'PTC GRTgaz'!$A$7:$A$15996,K$16,'PTC GRTgaz'!$D$7:$D$15996,$A106,'PTC GRTgaz'!$C$7:$C$15996,"DEL")&gt;0,K$14,SUMIFS('PTC GRTgaz'!$K$7:$K$15996,'PTC GRTgaz'!$A$7:$A$15996,K$16,'PTC GRTgaz'!$D$7:$D$15996,$A106,'PTC GRTgaz'!$C$7:$C$15996,"DEL")*1.0026*$F$4/INDIRECT($A$4&amp;"!D9"))</f>
        <v>260.67599999999999</v>
      </c>
      <c r="L106" s="137">
        <f t="shared" ca="1" si="11"/>
        <v>19.931466600000014</v>
      </c>
      <c r="M106" s="72">
        <f t="shared" ca="1" si="15"/>
        <v>0.43874999999999997</v>
      </c>
      <c r="N106" s="5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89">
        <f t="shared" ca="1" si="16"/>
        <v>187.50000000000017</v>
      </c>
      <c r="S106" s="137">
        <f t="shared" ca="1" si="12"/>
        <v>33.096018750000013</v>
      </c>
      <c r="T106" s="72">
        <f t="shared" ca="1" si="17"/>
        <v>0.72807999999999995</v>
      </c>
      <c r="U106" s="5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0.88596000000000086</v>
      </c>
      <c r="V106" s="89">
        <f t="shared" ca="1" si="18"/>
        <v>332.2350000000003</v>
      </c>
    </row>
    <row r="107" spans="1:22" x14ac:dyDescent="0.35">
      <c r="A107" s="48">
        <f t="shared" si="19"/>
        <v>45473</v>
      </c>
      <c r="B107" s="88" cm="1">
        <f t="array" aca="1" ref="B107" ca="1">_xlfn.XLOOKUP(A107,INDIRECT($A$5&amp;"!$AJ$41:$AJ$406"),INDIRECT($A$5&amp;"!$AK$41:$AK$406"))*SUM($F$3:$I$3)</f>
        <v>0</v>
      </c>
      <c r="C107" s="88" cm="1">
        <f t="array" aca="1" ref="C107" ca="1">_xlfn.XLOOKUP(A107,INDIRECT($A$5&amp;"!$AJ$41:$AJ$406"),INDIRECT($A$5&amp;"!$AL$41:$AL$406"))*SUM($F$3:$I$3)</f>
        <v>45</v>
      </c>
      <c r="D107" s="88" cm="1">
        <f t="array" aca="1" ref="D107" ca="1">_xlfn.XLOOKUP(A107,INDIRECT($A$5&amp;"!$AJ$41:$AJ$406"),INDIRECT($A$5&amp;"!$AO$41:$AO$406"))*SUM($F$3:$I$3)</f>
        <v>38.25</v>
      </c>
      <c r="E107" s="50" cm="1">
        <f t="array" ref="E107">SUMPRODUCT(('PT Storengy'!$B$8:$K$372)*('PT Storengy'!$A$8:$A$372=$A107)*('PT Storengy'!$B$5:$K$5=$A$6)*('PT Storengy'!$B$7:$K$7=$A$7))</f>
        <v>0.5</v>
      </c>
      <c r="F107" s="137">
        <f t="shared" ca="1" si="10"/>
        <v>20.250000000000025</v>
      </c>
      <c r="G107" s="72">
        <f t="shared" ca="1" si="13"/>
        <v>0.44583</v>
      </c>
      <c r="H107" s="5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89">
        <f t="shared" ca="1" si="14"/>
        <v>187.50000000000017</v>
      </c>
      <c r="J107" s="136" cm="1">
        <f t="array" aca="1" ref="J107" ca="1">IF(COUNTIFS('PTC GRTgaz'!$K$7:$K$15996,"",'PTC GRTgaz'!$A$7:$A$15996,J$16,'PTC GRTgaz'!$D$7:$D$15996,$A107,'PTC GRTgaz'!$C$7:$C$15996,"DEL")&gt;0,J$14,SUMIFS('PTC GRTgaz'!$K$7:$K$15996,'PTC GRTgaz'!$A$7:$A$15996,J$16,'PTC GRTgaz'!$D$7:$D$15996,$A107,'PTC GRTgaz'!$C$7:$C$15996,"DEL")*1.0026*$F$4/INDIRECT($A$4&amp;"!D9"))</f>
        <v>320.83199999999999</v>
      </c>
      <c r="K107" s="136" cm="1">
        <f t="array" aca="1" ref="K107" ca="1">IF(COUNTIFS('PTC GRTgaz'!$K$7:$K$15996,"",'PTC GRTgaz'!$A$7:$A$15996,K$16,'PTC GRTgaz'!$D$7:$D$15996,$A107,'PTC GRTgaz'!$C$7:$C$15996,"DEL")&gt;0,K$14,SUMIFS('PTC GRTgaz'!$K$7:$K$15996,'PTC GRTgaz'!$A$7:$A$15996,K$16,'PTC GRTgaz'!$D$7:$D$15996,$A107,'PTC GRTgaz'!$C$7:$C$15996,"DEL")*1.0026*$F$4/INDIRECT($A$4&amp;"!D9"))</f>
        <v>260.67599999999999</v>
      </c>
      <c r="L107" s="137">
        <f t="shared" ca="1" si="11"/>
        <v>20.118966600000014</v>
      </c>
      <c r="M107" s="72">
        <f t="shared" ca="1" si="15"/>
        <v>0.44291999999999998</v>
      </c>
      <c r="N107" s="5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89">
        <f t="shared" ca="1" si="16"/>
        <v>187.50000000000017</v>
      </c>
      <c r="S107" s="137">
        <f t="shared" ca="1" si="12"/>
        <v>33.426868125000013</v>
      </c>
      <c r="T107" s="72">
        <f t="shared" ca="1" si="17"/>
        <v>0.73546999999999996</v>
      </c>
      <c r="U107" s="5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0.88226500000000085</v>
      </c>
      <c r="V107" s="89">
        <f t="shared" ca="1" si="18"/>
        <v>330.84937500000029</v>
      </c>
    </row>
    <row r="108" spans="1:22" x14ac:dyDescent="0.35">
      <c r="A108" s="48">
        <f t="shared" si="19"/>
        <v>45474</v>
      </c>
      <c r="B108" s="88" cm="1">
        <f t="array" aca="1" ref="B108" ca="1">_xlfn.XLOOKUP(A108,INDIRECT($A$5&amp;"!$AJ$41:$AJ$406"),INDIRECT($A$5&amp;"!$AK$41:$AK$406"))*SUM($F$3:$I$3)</f>
        <v>0</v>
      </c>
      <c r="C108" s="88" cm="1">
        <f t="array" aca="1" ref="C108" ca="1">_xlfn.XLOOKUP(A108,INDIRECT($A$5&amp;"!$AJ$41:$AJ$406"),INDIRECT($A$5&amp;"!$AL$41:$AL$406"))*SUM($F$3:$I$3)</f>
        <v>45</v>
      </c>
      <c r="D108" s="88" cm="1">
        <f t="array" aca="1" ref="D108" ca="1">_xlfn.XLOOKUP(A108,INDIRECT($A$5&amp;"!$AJ$41:$AJ$406"),INDIRECT($A$5&amp;"!$AO$41:$AO$406"))*SUM($F$3:$I$3)</f>
        <v>38.25</v>
      </c>
      <c r="E108" s="50" cm="1">
        <f t="array" ref="E108">SUMPRODUCT(('PT Storengy'!$B$8:$K$372)*('PT Storengy'!$A$8:$A$372=$A108)*('PT Storengy'!$B$5:$K$5=$A$6)*('PT Storengy'!$B$7:$K$7=$A$7))</f>
        <v>0.5</v>
      </c>
      <c r="F108" s="137">
        <f t="shared" ca="1" si="10"/>
        <v>20.437500000000025</v>
      </c>
      <c r="G108" s="72">
        <f t="shared" ca="1" si="13"/>
        <v>0.45</v>
      </c>
      <c r="H108" s="5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v>
      </c>
      <c r="I108" s="89">
        <f t="shared" ca="1" si="14"/>
        <v>187.5</v>
      </c>
      <c r="J108" s="136" cm="1">
        <f t="array" aca="1" ref="J108" ca="1">IF(COUNTIFS('PTC GRTgaz'!$K$7:$K$15996,"",'PTC GRTgaz'!$A$7:$A$15996,J$16,'PTC GRTgaz'!$D$7:$D$15996,$A108,'PTC GRTgaz'!$C$7:$C$15996,"DEL")&gt;0,J$14,SUMIFS('PTC GRTgaz'!$K$7:$K$15996,'PTC GRTgaz'!$A$7:$A$15996,J$16,'PTC GRTgaz'!$D$7:$D$15996,$A108,'PTC GRTgaz'!$C$7:$C$15996,"DEL")*1.0026*$F$4/INDIRECT($A$4&amp;"!D9"))</f>
        <v>195.50699999999995</v>
      </c>
      <c r="K108" s="136" cm="1">
        <f t="array" aca="1" ref="K108" ca="1">IF(COUNTIFS('PTC GRTgaz'!$K$7:$K$15996,"",'PTC GRTgaz'!$A$7:$A$15996,K$16,'PTC GRTgaz'!$D$7:$D$15996,$A108,'PTC GRTgaz'!$C$7:$C$15996,"DEL")&gt;0,K$14,SUMIFS('PTC GRTgaz'!$K$7:$K$15996,'PTC GRTgaz'!$A$7:$A$15996,K$16,'PTC GRTgaz'!$D$7:$D$15996,$A108,'PTC GRTgaz'!$C$7:$C$15996,"DEL")*1.0026*$F$4/INDIRECT($A$4&amp;"!D9"))</f>
        <v>173.44979999999998</v>
      </c>
      <c r="L108" s="137">
        <f t="shared" ca="1" si="11"/>
        <v>20.292416400000015</v>
      </c>
      <c r="M108" s="72">
        <f t="shared" ca="1" si="15"/>
        <v>0.44708999999999999</v>
      </c>
      <c r="N108" s="5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89">
        <f t="shared" ca="1" si="16"/>
        <v>173.44979999999998</v>
      </c>
      <c r="S108" s="137">
        <f t="shared" ca="1" si="12"/>
        <v>33.75633937500001</v>
      </c>
      <c r="T108" s="72">
        <f t="shared" ca="1" si="17"/>
        <v>0.74282000000000004</v>
      </c>
      <c r="U108" s="5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0.87859000000000076</v>
      </c>
      <c r="V108" s="89">
        <f t="shared" ca="1" si="18"/>
        <v>329.47125000000028</v>
      </c>
    </row>
    <row r="109" spans="1:22" x14ac:dyDescent="0.35">
      <c r="A109" s="48">
        <f t="shared" si="19"/>
        <v>45475</v>
      </c>
      <c r="B109" s="88" cm="1">
        <f t="array" aca="1" ref="B109" ca="1">_xlfn.XLOOKUP(A109,INDIRECT($A$5&amp;"!$AJ$41:$AJ$406"),INDIRECT($A$5&amp;"!$AK$41:$AK$406"))*SUM($F$3:$I$3)</f>
        <v>0</v>
      </c>
      <c r="C109" s="88" cm="1">
        <f t="array" aca="1" ref="C109" ca="1">_xlfn.XLOOKUP(A109,INDIRECT($A$5&amp;"!$AJ$41:$AJ$406"),INDIRECT($A$5&amp;"!$AL$41:$AL$406"))*SUM($F$3:$I$3)</f>
        <v>45</v>
      </c>
      <c r="D109" s="88" cm="1">
        <f t="array" aca="1" ref="D109" ca="1">_xlfn.XLOOKUP(A109,INDIRECT($A$5&amp;"!$AJ$41:$AJ$406"),INDIRECT($A$5&amp;"!$AO$41:$AO$406"))*SUM($F$3:$I$3)</f>
        <v>38.25</v>
      </c>
      <c r="E109" s="50" cm="1">
        <f t="array" ref="E109">SUMPRODUCT(('PT Storengy'!$B$8:$K$372)*('PT Storengy'!$A$8:$A$372=$A109)*('PT Storengy'!$B$5:$K$5=$A$6)*('PT Storengy'!$B$7:$K$7=$A$7))</f>
        <v>0.5</v>
      </c>
      <c r="F109" s="137">
        <f t="shared" ca="1" si="10"/>
        <v>20.625000000000025</v>
      </c>
      <c r="G109" s="72">
        <f t="shared" ca="1" si="13"/>
        <v>0.45417000000000002</v>
      </c>
      <c r="H109" s="5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89">
        <f t="shared" ca="1" si="14"/>
        <v>187.50000000000017</v>
      </c>
      <c r="J109" s="136" cm="1">
        <f t="array" aca="1" ref="J109" ca="1">IF(COUNTIFS('PTC GRTgaz'!$K$7:$K$15996,"",'PTC GRTgaz'!$A$7:$A$15996,J$16,'PTC GRTgaz'!$D$7:$D$15996,$A109,'PTC GRTgaz'!$C$7:$C$15996,"DEL")&gt;0,J$14,SUMIFS('PTC GRTgaz'!$K$7:$K$15996,'PTC GRTgaz'!$A$7:$A$15996,J$16,'PTC GRTgaz'!$D$7:$D$15996,$A109,'PTC GRTgaz'!$C$7:$C$15996,"DEL")*1.0026*$F$4/INDIRECT($A$4&amp;"!D9"))</f>
        <v>195.50699999999995</v>
      </c>
      <c r="K109" s="136" cm="1">
        <f t="array" aca="1" ref="K109" ca="1">IF(COUNTIFS('PTC GRTgaz'!$K$7:$K$15996,"",'PTC GRTgaz'!$A$7:$A$15996,K$16,'PTC GRTgaz'!$D$7:$D$15996,$A109,'PTC GRTgaz'!$C$7:$C$15996,"DEL")&gt;0,K$14,SUMIFS('PTC GRTgaz'!$K$7:$K$15996,'PTC GRTgaz'!$A$7:$A$15996,K$16,'PTC GRTgaz'!$D$7:$D$15996,$A109,'PTC GRTgaz'!$C$7:$C$15996,"DEL")*1.0026*$F$4/INDIRECT($A$4&amp;"!D9"))</f>
        <v>173.44979999999998</v>
      </c>
      <c r="L109" s="137">
        <f t="shared" ca="1" si="11"/>
        <v>20.465866200000015</v>
      </c>
      <c r="M109" s="72">
        <f t="shared" ca="1" si="15"/>
        <v>0.45094000000000001</v>
      </c>
      <c r="N109" s="5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89">
        <f t="shared" ca="1" si="16"/>
        <v>173.44979999999998</v>
      </c>
      <c r="S109" s="137">
        <f t="shared" ca="1" si="12"/>
        <v>34.084438125000013</v>
      </c>
      <c r="T109" s="72">
        <f t="shared" ca="1" si="17"/>
        <v>0.75014000000000003</v>
      </c>
      <c r="U109" s="5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0.87493000000000076</v>
      </c>
      <c r="V109" s="89">
        <f t="shared" ca="1" si="18"/>
        <v>328.09875000000028</v>
      </c>
    </row>
    <row r="110" spans="1:22" x14ac:dyDescent="0.35">
      <c r="A110" s="48">
        <f t="shared" si="19"/>
        <v>45476</v>
      </c>
      <c r="B110" s="88" cm="1">
        <f t="array" aca="1" ref="B110" ca="1">_xlfn.XLOOKUP(A110,INDIRECT($A$5&amp;"!$AJ$41:$AJ$406"),INDIRECT($A$5&amp;"!$AK$41:$AK$406"))*SUM($F$3:$I$3)</f>
        <v>0</v>
      </c>
      <c r="C110" s="88" cm="1">
        <f t="array" aca="1" ref="C110" ca="1">_xlfn.XLOOKUP(A110,INDIRECT($A$5&amp;"!$AJ$41:$AJ$406"),INDIRECT($A$5&amp;"!$AL$41:$AL$406"))*SUM($F$3:$I$3)</f>
        <v>45</v>
      </c>
      <c r="D110" s="88" cm="1">
        <f t="array" aca="1" ref="D110" ca="1">_xlfn.XLOOKUP(A110,INDIRECT($A$5&amp;"!$AJ$41:$AJ$406"),INDIRECT($A$5&amp;"!$AO$41:$AO$406"))*SUM($F$3:$I$3)</f>
        <v>38.25</v>
      </c>
      <c r="E110" s="50" cm="1">
        <f t="array" ref="E110">SUMPRODUCT(('PT Storengy'!$B$8:$K$372)*('PT Storengy'!$A$8:$A$372=$A110)*('PT Storengy'!$B$5:$K$5=$A$6)*('PT Storengy'!$B$7:$K$7=$A$7))</f>
        <v>0.5</v>
      </c>
      <c r="F110" s="137">
        <f t="shared" ca="1" si="10"/>
        <v>20.812500000000025</v>
      </c>
      <c r="G110" s="72">
        <f t="shared" ca="1" si="13"/>
        <v>0.45833000000000002</v>
      </c>
      <c r="H110" s="5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89">
        <f t="shared" ca="1" si="14"/>
        <v>187.50000000000017</v>
      </c>
      <c r="J110" s="136" cm="1">
        <f t="array" aca="1" ref="J110" ca="1">IF(COUNTIFS('PTC GRTgaz'!$K$7:$K$15996,"",'PTC GRTgaz'!$A$7:$A$15996,J$16,'PTC GRTgaz'!$D$7:$D$15996,$A110,'PTC GRTgaz'!$C$7:$C$15996,"DEL")&gt;0,J$14,SUMIFS('PTC GRTgaz'!$K$7:$K$15996,'PTC GRTgaz'!$A$7:$A$15996,J$16,'PTC GRTgaz'!$D$7:$D$15996,$A110,'PTC GRTgaz'!$C$7:$C$15996,"DEL")*1.0026*$F$4/INDIRECT($A$4&amp;"!D9"))</f>
        <v>195.50699999999995</v>
      </c>
      <c r="K110" s="136" cm="1">
        <f t="array" aca="1" ref="K110" ca="1">IF(COUNTIFS('PTC GRTgaz'!$K$7:$K$15996,"",'PTC GRTgaz'!$A$7:$A$15996,K$16,'PTC GRTgaz'!$D$7:$D$15996,$A110,'PTC GRTgaz'!$C$7:$C$15996,"DEL")&gt;0,K$14,SUMIFS('PTC GRTgaz'!$K$7:$K$15996,'PTC GRTgaz'!$A$7:$A$15996,K$16,'PTC GRTgaz'!$D$7:$D$15996,$A110,'PTC GRTgaz'!$C$7:$C$15996,"DEL")*1.0026*$F$4/INDIRECT($A$4&amp;"!D9"))</f>
        <v>173.44979999999998</v>
      </c>
      <c r="L110" s="137">
        <f t="shared" ca="1" si="11"/>
        <v>20.639316000000015</v>
      </c>
      <c r="M110" s="72">
        <f t="shared" ca="1" si="15"/>
        <v>0.45479999999999998</v>
      </c>
      <c r="N110" s="5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89">
        <f t="shared" ca="1" si="16"/>
        <v>173.44979999999998</v>
      </c>
      <c r="S110" s="137">
        <f t="shared" ca="1" si="12"/>
        <v>34.411170000000013</v>
      </c>
      <c r="T110" s="72">
        <f t="shared" ca="1" si="17"/>
        <v>0.75743000000000005</v>
      </c>
      <c r="U110" s="5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0.87128500000000075</v>
      </c>
      <c r="V110" s="89">
        <f t="shared" ca="1" si="18"/>
        <v>326.73187500000029</v>
      </c>
    </row>
    <row r="111" spans="1:22" x14ac:dyDescent="0.35">
      <c r="A111" s="48">
        <f t="shared" si="19"/>
        <v>45477</v>
      </c>
      <c r="B111" s="88" cm="1">
        <f t="array" aca="1" ref="B111" ca="1">_xlfn.XLOOKUP(A111,INDIRECT($A$5&amp;"!$AJ$41:$AJ$406"),INDIRECT($A$5&amp;"!$AK$41:$AK$406"))*SUM($F$3:$I$3)</f>
        <v>0</v>
      </c>
      <c r="C111" s="88" cm="1">
        <f t="array" aca="1" ref="C111" ca="1">_xlfn.XLOOKUP(A111,INDIRECT($A$5&amp;"!$AJ$41:$AJ$406"),INDIRECT($A$5&amp;"!$AL$41:$AL$406"))*SUM($F$3:$I$3)</f>
        <v>45</v>
      </c>
      <c r="D111" s="88" cm="1">
        <f t="array" aca="1" ref="D111" ca="1">_xlfn.XLOOKUP(A111,INDIRECT($A$5&amp;"!$AJ$41:$AJ$406"),INDIRECT($A$5&amp;"!$AO$41:$AO$406"))*SUM($F$3:$I$3)</f>
        <v>38.25</v>
      </c>
      <c r="E111" s="50" cm="1">
        <f t="array" ref="E111">SUMPRODUCT(('PT Storengy'!$B$8:$K$372)*('PT Storengy'!$A$8:$A$372=$A111)*('PT Storengy'!$B$5:$K$5=$A$6)*('PT Storengy'!$B$7:$K$7=$A$7))</f>
        <v>0.5</v>
      </c>
      <c r="F111" s="137">
        <f t="shared" ca="1" si="10"/>
        <v>21.000000000000025</v>
      </c>
      <c r="G111" s="72">
        <f t="shared" ca="1" si="13"/>
        <v>0.46250000000000002</v>
      </c>
      <c r="H111" s="5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89">
        <f t="shared" ca="1" si="14"/>
        <v>187.50000000000017</v>
      </c>
      <c r="J111" s="136" cm="1">
        <f t="array" aca="1" ref="J111" ca="1">IF(COUNTIFS('PTC GRTgaz'!$K$7:$K$15996,"",'PTC GRTgaz'!$A$7:$A$15996,J$16,'PTC GRTgaz'!$D$7:$D$15996,$A111,'PTC GRTgaz'!$C$7:$C$15996,"DEL")&gt;0,J$14,SUMIFS('PTC GRTgaz'!$K$7:$K$15996,'PTC GRTgaz'!$A$7:$A$15996,J$16,'PTC GRTgaz'!$D$7:$D$15996,$A111,'PTC GRTgaz'!$C$7:$C$15996,"DEL")*1.0026*$F$4/INDIRECT($A$4&amp;"!D9"))</f>
        <v>195.50699999999995</v>
      </c>
      <c r="K111" s="136" cm="1">
        <f t="array" aca="1" ref="K111" ca="1">IF(COUNTIFS('PTC GRTgaz'!$K$7:$K$15996,"",'PTC GRTgaz'!$A$7:$A$15996,K$16,'PTC GRTgaz'!$D$7:$D$15996,$A111,'PTC GRTgaz'!$C$7:$C$15996,"DEL")&gt;0,K$14,SUMIFS('PTC GRTgaz'!$K$7:$K$15996,'PTC GRTgaz'!$A$7:$A$15996,K$16,'PTC GRTgaz'!$D$7:$D$15996,$A111,'PTC GRTgaz'!$C$7:$C$15996,"DEL")*1.0026*$F$4/INDIRECT($A$4&amp;"!D9"))</f>
        <v>173.44979999999998</v>
      </c>
      <c r="L111" s="137">
        <f t="shared" ca="1" si="11"/>
        <v>20.812765800000015</v>
      </c>
      <c r="M111" s="72">
        <f t="shared" ca="1" si="15"/>
        <v>0.45865</v>
      </c>
      <c r="N111" s="5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89">
        <f t="shared" ca="1" si="16"/>
        <v>173.44979999999998</v>
      </c>
      <c r="S111" s="137">
        <f t="shared" ca="1" si="12"/>
        <v>34.736540625000011</v>
      </c>
      <c r="T111" s="72">
        <f t="shared" ca="1" si="17"/>
        <v>0.76468999999999998</v>
      </c>
      <c r="U111" s="5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0.86765500000000073</v>
      </c>
      <c r="V111" s="89">
        <f t="shared" ca="1" si="18"/>
        <v>325.3706250000003</v>
      </c>
    </row>
    <row r="112" spans="1:22" x14ac:dyDescent="0.35">
      <c r="A112" s="48">
        <f t="shared" si="19"/>
        <v>45478</v>
      </c>
      <c r="B112" s="88" cm="1">
        <f t="array" aca="1" ref="B112" ca="1">_xlfn.XLOOKUP(A112,INDIRECT($A$5&amp;"!$AJ$41:$AJ$406"),INDIRECT($A$5&amp;"!$AK$41:$AK$406"))*SUM($F$3:$I$3)</f>
        <v>0</v>
      </c>
      <c r="C112" s="88" cm="1">
        <f t="array" aca="1" ref="C112" ca="1">_xlfn.XLOOKUP(A112,INDIRECT($A$5&amp;"!$AJ$41:$AJ$406"),INDIRECT($A$5&amp;"!$AL$41:$AL$406"))*SUM($F$3:$I$3)</f>
        <v>45</v>
      </c>
      <c r="D112" s="88" cm="1">
        <f t="array" aca="1" ref="D112" ca="1">_xlfn.XLOOKUP(A112,INDIRECT($A$5&amp;"!$AJ$41:$AJ$406"),INDIRECT($A$5&amp;"!$AO$41:$AO$406"))*SUM($F$3:$I$3)</f>
        <v>38.25</v>
      </c>
      <c r="E112" s="50" cm="1">
        <f t="array" ref="E112">SUMPRODUCT(('PT Storengy'!$B$8:$K$372)*('PT Storengy'!$A$8:$A$372=$A112)*('PT Storengy'!$B$5:$K$5=$A$6)*('PT Storengy'!$B$7:$K$7=$A$7))</f>
        <v>0.5</v>
      </c>
      <c r="F112" s="137">
        <f t="shared" ca="1" si="10"/>
        <v>21.187500000000025</v>
      </c>
      <c r="G112" s="72">
        <f t="shared" ca="1" si="13"/>
        <v>0.46666999999999997</v>
      </c>
      <c r="H112" s="5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89">
        <f t="shared" ca="1" si="14"/>
        <v>187.50000000000017</v>
      </c>
      <c r="J112" s="136" cm="1">
        <f t="array" aca="1" ref="J112" ca="1">IF(COUNTIFS('PTC GRTgaz'!$K$7:$K$15996,"",'PTC GRTgaz'!$A$7:$A$15996,J$16,'PTC GRTgaz'!$D$7:$D$15996,$A112,'PTC GRTgaz'!$C$7:$C$15996,"DEL")&gt;0,J$14,SUMIFS('PTC GRTgaz'!$K$7:$K$15996,'PTC GRTgaz'!$A$7:$A$15996,J$16,'PTC GRTgaz'!$D$7:$D$15996,$A112,'PTC GRTgaz'!$C$7:$C$15996,"DEL")*1.0026*$F$4/INDIRECT($A$4&amp;"!D9"))</f>
        <v>195.50699999999995</v>
      </c>
      <c r="K112" s="136" cm="1">
        <f t="array" aca="1" ref="K112" ca="1">IF(COUNTIFS('PTC GRTgaz'!$K$7:$K$15996,"",'PTC GRTgaz'!$A$7:$A$15996,K$16,'PTC GRTgaz'!$D$7:$D$15996,$A112,'PTC GRTgaz'!$C$7:$C$15996,"DEL")&gt;0,K$14,SUMIFS('PTC GRTgaz'!$K$7:$K$15996,'PTC GRTgaz'!$A$7:$A$15996,K$16,'PTC GRTgaz'!$D$7:$D$15996,$A112,'PTC GRTgaz'!$C$7:$C$15996,"DEL")*1.0026*$F$4/INDIRECT($A$4&amp;"!D9"))</f>
        <v>173.44979999999998</v>
      </c>
      <c r="L112" s="137">
        <f t="shared" ca="1" si="11"/>
        <v>20.986215600000016</v>
      </c>
      <c r="M112" s="72">
        <f t="shared" ca="1" si="15"/>
        <v>0.46250999999999998</v>
      </c>
      <c r="N112" s="5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89">
        <f t="shared" ca="1" si="16"/>
        <v>173.44979999999998</v>
      </c>
      <c r="S112" s="137">
        <f t="shared" ca="1" si="12"/>
        <v>35.060555625000013</v>
      </c>
      <c r="T112" s="72">
        <f t="shared" ca="1" si="17"/>
        <v>0.77192000000000005</v>
      </c>
      <c r="U112" s="5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0.8640400000000007</v>
      </c>
      <c r="V112" s="89">
        <f t="shared" ca="1" si="18"/>
        <v>324.01500000000027</v>
      </c>
    </row>
    <row r="113" spans="1:22" x14ac:dyDescent="0.35">
      <c r="A113" s="48">
        <f t="shared" si="19"/>
        <v>45479</v>
      </c>
      <c r="B113" s="88" cm="1">
        <f t="array" aca="1" ref="B113" ca="1">_xlfn.XLOOKUP(A113,INDIRECT($A$5&amp;"!$AJ$41:$AJ$406"),INDIRECT($A$5&amp;"!$AK$41:$AK$406"))*SUM($F$3:$I$3)</f>
        <v>0</v>
      </c>
      <c r="C113" s="88" cm="1">
        <f t="array" aca="1" ref="C113" ca="1">_xlfn.XLOOKUP(A113,INDIRECT($A$5&amp;"!$AJ$41:$AJ$406"),INDIRECT($A$5&amp;"!$AL$41:$AL$406"))*SUM($F$3:$I$3)</f>
        <v>45</v>
      </c>
      <c r="D113" s="88" cm="1">
        <f t="array" aca="1" ref="D113" ca="1">_xlfn.XLOOKUP(A113,INDIRECT($A$5&amp;"!$AJ$41:$AJ$406"),INDIRECT($A$5&amp;"!$AO$41:$AO$406"))*SUM($F$3:$I$3)</f>
        <v>38.25</v>
      </c>
      <c r="E113" s="50" cm="1">
        <f t="array" ref="E113">SUMPRODUCT(('PT Storengy'!$B$8:$K$372)*('PT Storengy'!$A$8:$A$372=$A113)*('PT Storengy'!$B$5:$K$5=$A$6)*('PT Storengy'!$B$7:$K$7=$A$7))</f>
        <v>0</v>
      </c>
      <c r="F113" s="137">
        <f t="shared" ca="1" si="10"/>
        <v>21.562500000000025</v>
      </c>
      <c r="G113" s="72">
        <f t="shared" ca="1" si="13"/>
        <v>0.47083000000000003</v>
      </c>
      <c r="H113" s="5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89">
        <f t="shared" ca="1" si="14"/>
        <v>375.00000000000034</v>
      </c>
      <c r="J113" s="136" cm="1">
        <f t="array" aca="1" ref="J113" ca="1">IF(COUNTIFS('PTC GRTgaz'!$K$7:$K$15996,"",'PTC GRTgaz'!$A$7:$A$15996,J$16,'PTC GRTgaz'!$D$7:$D$15996,$A113,'PTC GRTgaz'!$C$7:$C$15996,"DEL")&gt;0,J$14,SUMIFS('PTC GRTgaz'!$K$7:$K$15996,'PTC GRTgaz'!$A$7:$A$15996,J$16,'PTC GRTgaz'!$D$7:$D$15996,$A113,'PTC GRTgaz'!$C$7:$C$15996,"DEL")*1.0026*$F$4/INDIRECT($A$4&amp;"!D9"))</f>
        <v>340</v>
      </c>
      <c r="K113" s="136" cm="1">
        <f t="array" aca="1" ref="K113" ca="1">IF(COUNTIFS('PTC GRTgaz'!$K$7:$K$15996,"",'PTC GRTgaz'!$A$7:$A$15996,K$16,'PTC GRTgaz'!$D$7:$D$15996,$A113,'PTC GRTgaz'!$C$7:$C$15996,"DEL")&gt;0,K$14,SUMIFS('PTC GRTgaz'!$K$7:$K$15996,'PTC GRTgaz'!$A$7:$A$15996,K$16,'PTC GRTgaz'!$D$7:$D$15996,$A113,'PTC GRTgaz'!$C$7:$C$15996,"DEL")*1.0026*$F$4/INDIRECT($A$4&amp;"!D9"))</f>
        <v>274.7124</v>
      </c>
      <c r="L113" s="137">
        <f t="shared" ca="1" si="11"/>
        <v>21.260928000000014</v>
      </c>
      <c r="M113" s="72">
        <f t="shared" ca="1" si="15"/>
        <v>0.46636</v>
      </c>
      <c r="N113" s="5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89">
        <f t="shared" ca="1" si="16"/>
        <v>274.7124</v>
      </c>
      <c r="S113" s="137">
        <f t="shared" ca="1" si="12"/>
        <v>35.383220625000014</v>
      </c>
      <c r="T113" s="72">
        <f t="shared" ca="1" si="17"/>
        <v>0.77912000000000003</v>
      </c>
      <c r="U113" s="5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0.86044000000000076</v>
      </c>
      <c r="V113" s="89">
        <f t="shared" ca="1" si="18"/>
        <v>322.6650000000003</v>
      </c>
    </row>
    <row r="114" spans="1:22" x14ac:dyDescent="0.35">
      <c r="A114" s="48">
        <f t="shared" si="19"/>
        <v>45480</v>
      </c>
      <c r="B114" s="88" cm="1">
        <f t="array" aca="1" ref="B114" ca="1">_xlfn.XLOOKUP(A114,INDIRECT($A$5&amp;"!$AJ$41:$AJ$406"),INDIRECT($A$5&amp;"!$AK$41:$AK$406"))*SUM($F$3:$I$3)</f>
        <v>0</v>
      </c>
      <c r="C114" s="88" cm="1">
        <f t="array" aca="1" ref="C114" ca="1">_xlfn.XLOOKUP(A114,INDIRECT($A$5&amp;"!$AJ$41:$AJ$406"),INDIRECT($A$5&amp;"!$AL$41:$AL$406"))*SUM($F$3:$I$3)</f>
        <v>45</v>
      </c>
      <c r="D114" s="88" cm="1">
        <f t="array" aca="1" ref="D114" ca="1">_xlfn.XLOOKUP(A114,INDIRECT($A$5&amp;"!$AJ$41:$AJ$406"),INDIRECT($A$5&amp;"!$AO$41:$AO$406"))*SUM($F$3:$I$3)</f>
        <v>38.25</v>
      </c>
      <c r="E114" s="50" cm="1">
        <f t="array" ref="E114">SUMPRODUCT(('PT Storengy'!$B$8:$K$372)*('PT Storengy'!$A$8:$A$372=$A114)*('PT Storengy'!$B$5:$K$5=$A$6)*('PT Storengy'!$B$7:$K$7=$A$7))</f>
        <v>0</v>
      </c>
      <c r="F114" s="137">
        <f t="shared" ca="1" si="10"/>
        <v>21.937500000000025</v>
      </c>
      <c r="G114" s="72">
        <f t="shared" ca="1" si="13"/>
        <v>0.47916999999999998</v>
      </c>
      <c r="H114" s="5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89">
        <f t="shared" ca="1" si="14"/>
        <v>375.00000000000034</v>
      </c>
      <c r="J114" s="136" cm="1">
        <f t="array" aca="1" ref="J114" ca="1">IF(COUNTIFS('PTC GRTgaz'!$K$7:$K$15996,"",'PTC GRTgaz'!$A$7:$A$15996,J$16,'PTC GRTgaz'!$D$7:$D$15996,$A114,'PTC GRTgaz'!$C$7:$C$15996,"DEL")&gt;0,J$14,SUMIFS('PTC GRTgaz'!$K$7:$K$15996,'PTC GRTgaz'!$A$7:$A$15996,J$16,'PTC GRTgaz'!$D$7:$D$15996,$A114,'PTC GRTgaz'!$C$7:$C$15996,"DEL")*1.0026*$F$4/INDIRECT($A$4&amp;"!D9"))</f>
        <v>340</v>
      </c>
      <c r="K114" s="136" cm="1">
        <f t="array" aca="1" ref="K114" ca="1">IF(COUNTIFS('PTC GRTgaz'!$K$7:$K$15996,"",'PTC GRTgaz'!$A$7:$A$15996,K$16,'PTC GRTgaz'!$D$7:$D$15996,$A114,'PTC GRTgaz'!$C$7:$C$15996,"DEL")&gt;0,K$14,SUMIFS('PTC GRTgaz'!$K$7:$K$15996,'PTC GRTgaz'!$A$7:$A$15996,K$16,'PTC GRTgaz'!$D$7:$D$15996,$A114,'PTC GRTgaz'!$C$7:$C$15996,"DEL")*1.0026*$F$4/INDIRECT($A$4&amp;"!D9"))</f>
        <v>274.7124</v>
      </c>
      <c r="L114" s="137">
        <f t="shared" ca="1" si="11"/>
        <v>21.535640400000013</v>
      </c>
      <c r="M114" s="72">
        <f t="shared" ca="1" si="15"/>
        <v>0.47247</v>
      </c>
      <c r="N114" s="5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89">
        <f t="shared" ca="1" si="16"/>
        <v>274.7124</v>
      </c>
      <c r="S114" s="137">
        <f t="shared" ca="1" si="12"/>
        <v>35.704541250000013</v>
      </c>
      <c r="T114" s="72">
        <f t="shared" ca="1" si="17"/>
        <v>0.78629000000000004</v>
      </c>
      <c r="U114" s="5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0.8568550000000007</v>
      </c>
      <c r="V114" s="89">
        <f t="shared" ca="1" si="18"/>
        <v>321.32062500000023</v>
      </c>
    </row>
    <row r="115" spans="1:22" x14ac:dyDescent="0.35">
      <c r="A115" s="48">
        <f t="shared" si="19"/>
        <v>45481</v>
      </c>
      <c r="B115" s="88" cm="1">
        <f t="array" aca="1" ref="B115" ca="1">_xlfn.XLOOKUP(A115,INDIRECT($A$5&amp;"!$AJ$41:$AJ$406"),INDIRECT($A$5&amp;"!$AK$41:$AK$406"))*SUM($F$3:$I$3)</f>
        <v>0</v>
      </c>
      <c r="C115" s="88" cm="1">
        <f t="array" aca="1" ref="C115" ca="1">_xlfn.XLOOKUP(A115,INDIRECT($A$5&amp;"!$AJ$41:$AJ$406"),INDIRECT($A$5&amp;"!$AL$41:$AL$406"))*SUM($F$3:$I$3)</f>
        <v>45</v>
      </c>
      <c r="D115" s="88" cm="1">
        <f t="array" aca="1" ref="D115" ca="1">_xlfn.XLOOKUP(A115,INDIRECT($A$5&amp;"!$AJ$41:$AJ$406"),INDIRECT($A$5&amp;"!$AO$41:$AO$406"))*SUM($F$3:$I$3)</f>
        <v>38.25</v>
      </c>
      <c r="E115" s="50" cm="1">
        <f t="array" ref="E115">SUMPRODUCT(('PT Storengy'!$B$8:$K$372)*('PT Storengy'!$A$8:$A$372=$A115)*('PT Storengy'!$B$5:$K$5=$A$6)*('PT Storengy'!$B$7:$K$7=$A$7))</f>
        <v>0</v>
      </c>
      <c r="F115" s="137">
        <f t="shared" ca="1" si="10"/>
        <v>22.312500000000025</v>
      </c>
      <c r="G115" s="72">
        <f t="shared" ca="1" si="13"/>
        <v>0.48749999999999999</v>
      </c>
      <c r="H115" s="5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89">
        <f t="shared" ca="1" si="14"/>
        <v>375.00000000000034</v>
      </c>
      <c r="J115" s="136" cm="1">
        <f t="array" aca="1" ref="J115" ca="1">IF(COUNTIFS('PTC GRTgaz'!$K$7:$K$15996,"",'PTC GRTgaz'!$A$7:$A$15996,J$16,'PTC GRTgaz'!$D$7:$D$15996,$A115,'PTC GRTgaz'!$C$7:$C$15996,"DEL")&gt;0,J$14,SUMIFS('PTC GRTgaz'!$K$7:$K$15996,'PTC GRTgaz'!$A$7:$A$15996,J$16,'PTC GRTgaz'!$D$7:$D$15996,$A115,'PTC GRTgaz'!$C$7:$C$15996,"DEL")*1.0026*$F$4/INDIRECT($A$4&amp;"!D9"))</f>
        <v>340</v>
      </c>
      <c r="K115" s="136" cm="1">
        <f t="array" aca="1" ref="K115" ca="1">IF(COUNTIFS('PTC GRTgaz'!$K$7:$K$15996,"",'PTC GRTgaz'!$A$7:$A$15996,K$16,'PTC GRTgaz'!$D$7:$D$15996,$A115,'PTC GRTgaz'!$C$7:$C$15996,"DEL")&gt;0,K$14,SUMIFS('PTC GRTgaz'!$K$7:$K$15996,'PTC GRTgaz'!$A$7:$A$15996,K$16,'PTC GRTgaz'!$D$7:$D$15996,$A115,'PTC GRTgaz'!$C$7:$C$15996,"DEL")*1.0026*$F$4/INDIRECT($A$4&amp;"!D9"))</f>
        <v>283.73579999999998</v>
      </c>
      <c r="L115" s="137">
        <f t="shared" ca="1" si="11"/>
        <v>21.819376200000011</v>
      </c>
      <c r="M115" s="72">
        <f t="shared" ca="1" si="15"/>
        <v>0.47857</v>
      </c>
      <c r="N115" s="5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89">
        <f t="shared" ca="1" si="16"/>
        <v>283.73579999999998</v>
      </c>
      <c r="S115" s="137">
        <f t="shared" ca="1" si="12"/>
        <v>36.024523125000016</v>
      </c>
      <c r="T115" s="72">
        <f t="shared" ca="1" si="17"/>
        <v>0.79342999999999997</v>
      </c>
      <c r="U115" s="5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0.85328500000000063</v>
      </c>
      <c r="V115" s="89">
        <f t="shared" ca="1" si="18"/>
        <v>319.98187500000023</v>
      </c>
    </row>
    <row r="116" spans="1:22" x14ac:dyDescent="0.35">
      <c r="A116" s="48">
        <f t="shared" si="19"/>
        <v>45482</v>
      </c>
      <c r="B116" s="88" cm="1">
        <f t="array" aca="1" ref="B116" ca="1">_xlfn.XLOOKUP(A116,INDIRECT($A$5&amp;"!$AJ$41:$AJ$406"),INDIRECT($A$5&amp;"!$AK$41:$AK$406"))*SUM($F$3:$I$3)</f>
        <v>0</v>
      </c>
      <c r="C116" s="88" cm="1">
        <f t="array" aca="1" ref="C116" ca="1">_xlfn.XLOOKUP(A116,INDIRECT($A$5&amp;"!$AJ$41:$AJ$406"),INDIRECT($A$5&amp;"!$AL$41:$AL$406"))*SUM($F$3:$I$3)</f>
        <v>45</v>
      </c>
      <c r="D116" s="88" cm="1">
        <f t="array" aca="1" ref="D116" ca="1">_xlfn.XLOOKUP(A116,INDIRECT($A$5&amp;"!$AJ$41:$AJ$406"),INDIRECT($A$5&amp;"!$AO$41:$AO$406"))*SUM($F$3:$I$3)</f>
        <v>38.25</v>
      </c>
      <c r="E116" s="50" cm="1">
        <f t="array" ref="E116">SUMPRODUCT(('PT Storengy'!$B$8:$K$372)*('PT Storengy'!$A$8:$A$372=$A116)*('PT Storengy'!$B$5:$K$5=$A$6)*('PT Storengy'!$B$7:$K$7=$A$7))</f>
        <v>0</v>
      </c>
      <c r="F116" s="137">
        <f t="shared" ca="1" si="10"/>
        <v>22.687500000000025</v>
      </c>
      <c r="G116" s="72">
        <f t="shared" ca="1" si="13"/>
        <v>0.49582999999999999</v>
      </c>
      <c r="H116" s="5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89">
        <f t="shared" ca="1" si="14"/>
        <v>375.00000000000034</v>
      </c>
      <c r="J116" s="136" cm="1">
        <f t="array" aca="1" ref="J116" ca="1">IF(COUNTIFS('PTC GRTgaz'!$K$7:$K$15996,"",'PTC GRTgaz'!$A$7:$A$15996,J$16,'PTC GRTgaz'!$D$7:$D$15996,$A116,'PTC GRTgaz'!$C$7:$C$15996,"DEL")&gt;0,J$14,SUMIFS('PTC GRTgaz'!$K$7:$K$15996,'PTC GRTgaz'!$A$7:$A$15996,J$16,'PTC GRTgaz'!$D$7:$D$15996,$A116,'PTC GRTgaz'!$C$7:$C$15996,"DEL")*1.0026*$F$4/INDIRECT($A$4&amp;"!D9"))</f>
        <v>340</v>
      </c>
      <c r="K116" s="136" cm="1">
        <f t="array" aca="1" ref="K116" ca="1">IF(COUNTIFS('PTC GRTgaz'!$K$7:$K$15996,"",'PTC GRTgaz'!$A$7:$A$15996,K$16,'PTC GRTgaz'!$D$7:$D$15996,$A116,'PTC GRTgaz'!$C$7:$C$15996,"DEL")&gt;0,K$14,SUMIFS('PTC GRTgaz'!$K$7:$K$15996,'PTC GRTgaz'!$A$7:$A$15996,K$16,'PTC GRTgaz'!$D$7:$D$15996,$A116,'PTC GRTgaz'!$C$7:$C$15996,"DEL")*1.0026*$F$4/INDIRECT($A$4&amp;"!D9"))</f>
        <v>283.73579999999998</v>
      </c>
      <c r="L116" s="137">
        <f t="shared" ca="1" si="11"/>
        <v>22.10311200000001</v>
      </c>
      <c r="M116" s="72">
        <f t="shared" ca="1" si="15"/>
        <v>0.48487999999999998</v>
      </c>
      <c r="N116" s="5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89">
        <f t="shared" ca="1" si="16"/>
        <v>283.73579999999998</v>
      </c>
      <c r="S116" s="137">
        <f t="shared" ca="1" si="12"/>
        <v>36.343222500000017</v>
      </c>
      <c r="T116" s="72">
        <f t="shared" ca="1" si="17"/>
        <v>0.80054000000000003</v>
      </c>
      <c r="U116" s="5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0.84986500000000054</v>
      </c>
      <c r="V116" s="89">
        <f t="shared" ca="1" si="18"/>
        <v>318.6993750000002</v>
      </c>
    </row>
    <row r="117" spans="1:22" x14ac:dyDescent="0.35">
      <c r="A117" s="48">
        <f t="shared" si="19"/>
        <v>45483</v>
      </c>
      <c r="B117" s="88" cm="1">
        <f t="array" aca="1" ref="B117" ca="1">_xlfn.XLOOKUP(A117,INDIRECT($A$5&amp;"!$AJ$41:$AJ$406"),INDIRECT($A$5&amp;"!$AK$41:$AK$406"))*SUM($F$3:$I$3)</f>
        <v>0</v>
      </c>
      <c r="C117" s="88" cm="1">
        <f t="array" aca="1" ref="C117" ca="1">_xlfn.XLOOKUP(A117,INDIRECT($A$5&amp;"!$AJ$41:$AJ$406"),INDIRECT($A$5&amp;"!$AL$41:$AL$406"))*SUM($F$3:$I$3)</f>
        <v>45</v>
      </c>
      <c r="D117" s="88" cm="1">
        <f t="array" aca="1" ref="D117" ca="1">_xlfn.XLOOKUP(A117,INDIRECT($A$5&amp;"!$AJ$41:$AJ$406"),INDIRECT($A$5&amp;"!$AO$41:$AO$406"))*SUM($F$3:$I$3)</f>
        <v>38.25</v>
      </c>
      <c r="E117" s="50" cm="1">
        <f t="array" ref="E117">SUMPRODUCT(('PT Storengy'!$B$8:$K$372)*('PT Storengy'!$A$8:$A$372=$A117)*('PT Storengy'!$B$5:$K$5=$A$6)*('PT Storengy'!$B$7:$K$7=$A$7))</f>
        <v>0</v>
      </c>
      <c r="F117" s="137">
        <f t="shared" ca="1" si="10"/>
        <v>23.061718125000024</v>
      </c>
      <c r="G117" s="72">
        <f t="shared" ca="1" si="13"/>
        <v>0.50417000000000001</v>
      </c>
      <c r="H117" s="5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0.99791500000000088</v>
      </c>
      <c r="I117" s="89">
        <f t="shared" ca="1" si="14"/>
        <v>374.21812500000033</v>
      </c>
      <c r="J117" s="136" cm="1">
        <f t="array" aca="1" ref="J117" ca="1">IF(COUNTIFS('PTC GRTgaz'!$K$7:$K$15996,"",'PTC GRTgaz'!$A$7:$A$15996,J$16,'PTC GRTgaz'!$D$7:$D$15996,$A117,'PTC GRTgaz'!$C$7:$C$15996,"DEL")&gt;0,J$14,SUMIFS('PTC GRTgaz'!$K$7:$K$15996,'PTC GRTgaz'!$A$7:$A$15996,J$16,'PTC GRTgaz'!$D$7:$D$15996,$A117,'PTC GRTgaz'!$C$7:$C$15996,"DEL")*1.0026*$F$4/INDIRECT($A$4&amp;"!D9"))</f>
        <v>340</v>
      </c>
      <c r="K117" s="136" cm="1">
        <f t="array" aca="1" ref="K117" ca="1">IF(COUNTIFS('PTC GRTgaz'!$K$7:$K$15996,"",'PTC GRTgaz'!$A$7:$A$15996,K$16,'PTC GRTgaz'!$D$7:$D$15996,$A117,'PTC GRTgaz'!$C$7:$C$15996,"DEL")&gt;0,K$14,SUMIFS('PTC GRTgaz'!$K$7:$K$15996,'PTC GRTgaz'!$A$7:$A$15996,K$16,'PTC GRTgaz'!$D$7:$D$15996,$A117,'PTC GRTgaz'!$C$7:$C$15996,"DEL")*1.0026*$F$4/INDIRECT($A$4&amp;"!D9"))</f>
        <v>283.73579999999998</v>
      </c>
      <c r="L117" s="137">
        <f t="shared" ca="1" si="11"/>
        <v>22.386847800000009</v>
      </c>
      <c r="M117" s="72">
        <f t="shared" ca="1" si="15"/>
        <v>0.49118000000000001</v>
      </c>
      <c r="N117" s="5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89">
        <f t="shared" ca="1" si="16"/>
        <v>283.73579999999998</v>
      </c>
      <c r="S117" s="137">
        <f t="shared" ca="1" si="12"/>
        <v>36.66125718750002</v>
      </c>
      <c r="T117" s="72">
        <f t="shared" ca="1" si="17"/>
        <v>0.80762999999999996</v>
      </c>
      <c r="U117" s="5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0.84809250000000058</v>
      </c>
      <c r="V117" s="89">
        <f t="shared" ca="1" si="18"/>
        <v>318.03468750000025</v>
      </c>
    </row>
    <row r="118" spans="1:22" x14ac:dyDescent="0.35">
      <c r="A118" s="48">
        <f t="shared" si="19"/>
        <v>45484</v>
      </c>
      <c r="B118" s="88" cm="1">
        <f t="array" aca="1" ref="B118" ca="1">_xlfn.XLOOKUP(A118,INDIRECT($A$5&amp;"!$AJ$41:$AJ$406"),INDIRECT($A$5&amp;"!$AK$41:$AK$406"))*SUM($F$3:$I$3)</f>
        <v>0</v>
      </c>
      <c r="C118" s="88" cm="1">
        <f t="array" aca="1" ref="C118" ca="1">_xlfn.XLOOKUP(A118,INDIRECT($A$5&amp;"!$AJ$41:$AJ$406"),INDIRECT($A$5&amp;"!$AL$41:$AL$406"))*SUM($F$3:$I$3)</f>
        <v>45</v>
      </c>
      <c r="D118" s="88" cm="1">
        <f t="array" aca="1" ref="D118" ca="1">_xlfn.XLOOKUP(A118,INDIRECT($A$5&amp;"!$AJ$41:$AJ$406"),INDIRECT($A$5&amp;"!$AO$41:$AO$406"))*SUM($F$3:$I$3)</f>
        <v>38.25</v>
      </c>
      <c r="E118" s="50" cm="1">
        <f t="array" ref="E118">SUMPRODUCT(('PT Storengy'!$B$8:$K$372)*('PT Storengy'!$A$8:$A$372=$A118)*('PT Storengy'!$B$5:$K$5=$A$6)*('PT Storengy'!$B$7:$K$7=$A$7))</f>
        <v>0</v>
      </c>
      <c r="F118" s="137">
        <f t="shared" ca="1" si="10"/>
        <v>23.434378125000023</v>
      </c>
      <c r="G118" s="72">
        <f t="shared" ca="1" si="13"/>
        <v>0.51248000000000005</v>
      </c>
      <c r="H118" s="5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0.99376000000000086</v>
      </c>
      <c r="I118" s="89">
        <f t="shared" ca="1" si="14"/>
        <v>372.66000000000031</v>
      </c>
      <c r="J118" s="136" cm="1">
        <f t="array" aca="1" ref="J118" ca="1">IF(COUNTIFS('PTC GRTgaz'!$K$7:$K$15996,"",'PTC GRTgaz'!$A$7:$A$15996,J$16,'PTC GRTgaz'!$D$7:$D$15996,$A118,'PTC GRTgaz'!$C$7:$C$15996,"DEL")&gt;0,J$14,SUMIFS('PTC GRTgaz'!$K$7:$K$15996,'PTC GRTgaz'!$A$7:$A$15996,J$16,'PTC GRTgaz'!$D$7:$D$15996,$A118,'PTC GRTgaz'!$C$7:$C$15996,"DEL")*1.0026*$F$4/INDIRECT($A$4&amp;"!D9"))</f>
        <v>340</v>
      </c>
      <c r="K118" s="136" cm="1">
        <f t="array" aca="1" ref="K118" ca="1">IF(COUNTIFS('PTC GRTgaz'!$K$7:$K$15996,"",'PTC GRTgaz'!$A$7:$A$15996,K$16,'PTC GRTgaz'!$D$7:$D$15996,$A118,'PTC GRTgaz'!$C$7:$C$15996,"DEL")&gt;0,K$14,SUMIFS('PTC GRTgaz'!$K$7:$K$15996,'PTC GRTgaz'!$A$7:$A$15996,K$16,'PTC GRTgaz'!$D$7:$D$15996,$A118,'PTC GRTgaz'!$C$7:$C$15996,"DEL")*1.0026*$F$4/INDIRECT($A$4&amp;"!D9"))</f>
        <v>283.73579999999998</v>
      </c>
      <c r="L118" s="137">
        <f t="shared" ca="1" si="11"/>
        <v>22.670583600000008</v>
      </c>
      <c r="M118" s="72">
        <f t="shared" ca="1" si="15"/>
        <v>0.49748999999999999</v>
      </c>
      <c r="N118" s="5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89">
        <f t="shared" ca="1" si="16"/>
        <v>283.73579999999998</v>
      </c>
      <c r="S118" s="137">
        <f t="shared" ca="1" si="12"/>
        <v>36.978630000000017</v>
      </c>
      <c r="T118" s="72">
        <f t="shared" ca="1" si="17"/>
        <v>0.81469000000000003</v>
      </c>
      <c r="U118" s="5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0.84632750000000057</v>
      </c>
      <c r="V118" s="89">
        <f t="shared" ca="1" si="18"/>
        <v>317.37281250000024</v>
      </c>
    </row>
    <row r="119" spans="1:22" x14ac:dyDescent="0.35">
      <c r="A119" s="48">
        <f t="shared" si="19"/>
        <v>45485</v>
      </c>
      <c r="B119" s="88" cm="1">
        <f t="array" aca="1" ref="B119" ca="1">_xlfn.XLOOKUP(A119,INDIRECT($A$5&amp;"!$AJ$41:$AJ$406"),INDIRECT($A$5&amp;"!$AK$41:$AK$406"))*SUM($F$3:$I$3)</f>
        <v>0</v>
      </c>
      <c r="C119" s="88" cm="1">
        <f t="array" aca="1" ref="C119" ca="1">_xlfn.XLOOKUP(A119,INDIRECT($A$5&amp;"!$AJ$41:$AJ$406"),INDIRECT($A$5&amp;"!$AL$41:$AL$406"))*SUM($F$3:$I$3)</f>
        <v>45</v>
      </c>
      <c r="D119" s="88" cm="1">
        <f t="array" aca="1" ref="D119" ca="1">_xlfn.XLOOKUP(A119,INDIRECT($A$5&amp;"!$AJ$41:$AJ$406"),INDIRECT($A$5&amp;"!$AO$41:$AO$406"))*SUM($F$3:$I$3)</f>
        <v>38.25</v>
      </c>
      <c r="E119" s="50" cm="1">
        <f t="array" ref="E119">SUMPRODUCT(('PT Storengy'!$B$8:$K$372)*('PT Storengy'!$A$8:$A$372=$A119)*('PT Storengy'!$B$5:$K$5=$A$6)*('PT Storengy'!$B$7:$K$7=$A$7))</f>
        <v>0</v>
      </c>
      <c r="F119" s="137">
        <f t="shared" ca="1" si="10"/>
        <v>23.805485625000024</v>
      </c>
      <c r="G119" s="72">
        <f t="shared" ca="1" si="13"/>
        <v>0.52076</v>
      </c>
      <c r="H119" s="5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0.98962000000000083</v>
      </c>
      <c r="I119" s="89">
        <f t="shared" ca="1" si="14"/>
        <v>371.1075000000003</v>
      </c>
      <c r="J119" s="136" cm="1">
        <f t="array" aca="1" ref="J119" ca="1">IF(COUNTIFS('PTC GRTgaz'!$K$7:$K$15996,"",'PTC GRTgaz'!$A$7:$A$15996,J$16,'PTC GRTgaz'!$D$7:$D$15996,$A119,'PTC GRTgaz'!$C$7:$C$15996,"DEL")&gt;0,J$14,SUMIFS('PTC GRTgaz'!$K$7:$K$15996,'PTC GRTgaz'!$A$7:$A$15996,J$16,'PTC GRTgaz'!$D$7:$D$15996,$A119,'PTC GRTgaz'!$C$7:$C$15996,"DEL")*1.0026*$F$4/INDIRECT($A$4&amp;"!D9"))</f>
        <v>340</v>
      </c>
      <c r="K119" s="136" cm="1">
        <f t="array" aca="1" ref="K119" ca="1">IF(COUNTIFS('PTC GRTgaz'!$K$7:$K$15996,"",'PTC GRTgaz'!$A$7:$A$15996,K$16,'PTC GRTgaz'!$D$7:$D$15996,$A119,'PTC GRTgaz'!$C$7:$C$15996,"DEL")&gt;0,K$14,SUMIFS('PTC GRTgaz'!$K$7:$K$15996,'PTC GRTgaz'!$A$7:$A$15996,K$16,'PTC GRTgaz'!$D$7:$D$15996,$A119,'PTC GRTgaz'!$C$7:$C$15996,"DEL")*1.0026*$F$4/INDIRECT($A$4&amp;"!D9"))</f>
        <v>283.73579999999998</v>
      </c>
      <c r="L119" s="137">
        <f t="shared" ca="1" si="11"/>
        <v>22.954319400000006</v>
      </c>
      <c r="M119" s="72">
        <f t="shared" ca="1" si="15"/>
        <v>0.50378999999999996</v>
      </c>
      <c r="N119" s="5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0.99810500000000091</v>
      </c>
      <c r="O119" s="89">
        <f t="shared" ca="1" si="16"/>
        <v>283.73579999999998</v>
      </c>
      <c r="S119" s="137">
        <f t="shared" ca="1" si="12"/>
        <v>37.295340937500015</v>
      </c>
      <c r="T119" s="72">
        <f t="shared" ca="1" si="17"/>
        <v>0.82174999999999998</v>
      </c>
      <c r="U119" s="5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0.84456250000000055</v>
      </c>
      <c r="V119" s="89">
        <f t="shared" ca="1" si="18"/>
        <v>316.71093750000023</v>
      </c>
    </row>
    <row r="120" spans="1:22" x14ac:dyDescent="0.35">
      <c r="A120" s="48">
        <f t="shared" si="19"/>
        <v>45486</v>
      </c>
      <c r="B120" s="88" cm="1">
        <f t="array" aca="1" ref="B120" ca="1">_xlfn.XLOOKUP(A120,INDIRECT($A$5&amp;"!$AJ$41:$AJ$406"),INDIRECT($A$5&amp;"!$AK$41:$AK$406"))*SUM($F$3:$I$3)</f>
        <v>0</v>
      </c>
      <c r="C120" s="88" cm="1">
        <f t="array" aca="1" ref="C120" ca="1">_xlfn.XLOOKUP(A120,INDIRECT($A$5&amp;"!$AJ$41:$AJ$406"),INDIRECT($A$5&amp;"!$AL$41:$AL$406"))*SUM($F$3:$I$3)</f>
        <v>45</v>
      </c>
      <c r="D120" s="88" cm="1">
        <f t="array" aca="1" ref="D120" ca="1">_xlfn.XLOOKUP(A120,INDIRECT($A$5&amp;"!$AJ$41:$AJ$406"),INDIRECT($A$5&amp;"!$AO$41:$AO$406"))*SUM($F$3:$I$3)</f>
        <v>38.25</v>
      </c>
      <c r="E120" s="50" cm="1">
        <f t="array" ref="E120">SUMPRODUCT(('PT Storengy'!$B$8:$K$372)*('PT Storengy'!$A$8:$A$372=$A120)*('PT Storengy'!$B$5:$K$5=$A$6)*('PT Storengy'!$B$7:$K$7=$A$7))</f>
        <v>0</v>
      </c>
      <c r="F120" s="137">
        <f t="shared" ca="1" si="10"/>
        <v>24.175046250000026</v>
      </c>
      <c r="G120" s="72">
        <f t="shared" ca="1" si="13"/>
        <v>0.52900999999999998</v>
      </c>
      <c r="H120" s="5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0.9854950000000009</v>
      </c>
      <c r="I120" s="89">
        <f t="shared" ca="1" si="14"/>
        <v>369.56062500000036</v>
      </c>
      <c r="J120" s="136" cm="1">
        <f t="array" aca="1" ref="J120" ca="1">IF(COUNTIFS('PTC GRTgaz'!$K$7:$K$15996,"",'PTC GRTgaz'!$A$7:$A$15996,J$16,'PTC GRTgaz'!$D$7:$D$15996,$A120,'PTC GRTgaz'!$C$7:$C$15996,"DEL")&gt;0,J$14,SUMIFS('PTC GRTgaz'!$K$7:$K$15996,'PTC GRTgaz'!$A$7:$A$15996,J$16,'PTC GRTgaz'!$D$7:$D$15996,$A120,'PTC GRTgaz'!$C$7:$C$15996,"DEL")*1.0026*$F$4/INDIRECT($A$4&amp;"!D9"))</f>
        <v>340</v>
      </c>
      <c r="K120" s="136" cm="1">
        <f t="array" aca="1" ref="K120" ca="1">IF(COUNTIFS('PTC GRTgaz'!$K$7:$K$15996,"",'PTC GRTgaz'!$A$7:$A$15996,K$16,'PTC GRTgaz'!$D$7:$D$15996,$A120,'PTC GRTgaz'!$C$7:$C$15996,"DEL")&gt;0,K$14,SUMIFS('PTC GRTgaz'!$K$7:$K$15996,'PTC GRTgaz'!$A$7:$A$15996,K$16,'PTC GRTgaz'!$D$7:$D$15996,$A120,'PTC GRTgaz'!$C$7:$C$15996,"DEL")*1.0026*$F$4/INDIRECT($A$4&amp;"!D9"))</f>
        <v>288.74879999999996</v>
      </c>
      <c r="L120" s="137">
        <f t="shared" ca="1" si="11"/>
        <v>23.243068200000007</v>
      </c>
      <c r="M120" s="72">
        <f t="shared" ca="1" si="15"/>
        <v>0.5101</v>
      </c>
      <c r="N120" s="5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0.99495000000000089</v>
      </c>
      <c r="O120" s="89">
        <f t="shared" ca="1" si="16"/>
        <v>288.74879999999996</v>
      </c>
      <c r="S120" s="137">
        <f t="shared" ca="1" si="12"/>
        <v>37.611391875000017</v>
      </c>
      <c r="T120" s="72">
        <f t="shared" ca="1" si="17"/>
        <v>0.82879000000000003</v>
      </c>
      <c r="U120" s="5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0.84280250000000057</v>
      </c>
      <c r="V120" s="89">
        <f t="shared" ca="1" si="18"/>
        <v>316.0509375000002</v>
      </c>
    </row>
    <row r="121" spans="1:22" x14ac:dyDescent="0.35">
      <c r="A121" s="48">
        <f t="shared" si="19"/>
        <v>45487</v>
      </c>
      <c r="B121" s="88" cm="1">
        <f t="array" aca="1" ref="B121" ca="1">_xlfn.XLOOKUP(A121,INDIRECT($A$5&amp;"!$AJ$41:$AJ$406"),INDIRECT($A$5&amp;"!$AK$41:$AK$406"))*SUM($F$3:$I$3)</f>
        <v>0</v>
      </c>
      <c r="C121" s="88" cm="1">
        <f t="array" aca="1" ref="C121" ca="1">_xlfn.XLOOKUP(A121,INDIRECT($A$5&amp;"!$AJ$41:$AJ$406"),INDIRECT($A$5&amp;"!$AL$41:$AL$406"))*SUM($F$3:$I$3)</f>
        <v>45</v>
      </c>
      <c r="D121" s="88" cm="1">
        <f t="array" aca="1" ref="D121" ca="1">_xlfn.XLOOKUP(A121,INDIRECT($A$5&amp;"!$AJ$41:$AJ$406"),INDIRECT($A$5&amp;"!$AO$41:$AO$406"))*SUM($F$3:$I$3)</f>
        <v>38.25</v>
      </c>
      <c r="E121" s="50" cm="1">
        <f t="array" ref="E121">SUMPRODUCT(('PT Storengy'!$B$8:$K$372)*('PT Storengy'!$A$8:$A$372=$A121)*('PT Storengy'!$B$5:$K$5=$A$6)*('PT Storengy'!$B$7:$K$7=$A$7))</f>
        <v>0</v>
      </c>
      <c r="F121" s="137">
        <f t="shared" ca="1" si="10"/>
        <v>24.543067500000028</v>
      </c>
      <c r="G121" s="72">
        <f t="shared" ca="1" si="13"/>
        <v>0.53722000000000003</v>
      </c>
      <c r="H121" s="5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0.98139000000000087</v>
      </c>
      <c r="I121" s="89">
        <f t="shared" ca="1" si="14"/>
        <v>368.02125000000035</v>
      </c>
      <c r="J121" s="136" cm="1">
        <f t="array" aca="1" ref="J121" ca="1">IF(COUNTIFS('PTC GRTgaz'!$K$7:$K$15996,"",'PTC GRTgaz'!$A$7:$A$15996,J$16,'PTC GRTgaz'!$D$7:$D$15996,$A121,'PTC GRTgaz'!$C$7:$C$15996,"DEL")&gt;0,J$14,SUMIFS('PTC GRTgaz'!$K$7:$K$15996,'PTC GRTgaz'!$A$7:$A$15996,J$16,'PTC GRTgaz'!$D$7:$D$15996,$A121,'PTC GRTgaz'!$C$7:$C$15996,"DEL")*1.0026*$F$4/INDIRECT($A$4&amp;"!D9"))</f>
        <v>340</v>
      </c>
      <c r="K121" s="136" cm="1">
        <f t="array" aca="1" ref="K121" ca="1">IF(COUNTIFS('PTC GRTgaz'!$K$7:$K$15996,"",'PTC GRTgaz'!$A$7:$A$15996,K$16,'PTC GRTgaz'!$D$7:$D$15996,$A121,'PTC GRTgaz'!$C$7:$C$15996,"DEL")&gt;0,K$14,SUMIFS('PTC GRTgaz'!$K$7:$K$15996,'PTC GRTgaz'!$A$7:$A$15996,K$16,'PTC GRTgaz'!$D$7:$D$15996,$A121,'PTC GRTgaz'!$C$7:$C$15996,"DEL")*1.0026*$F$4/INDIRECT($A$4&amp;"!D9"))</f>
        <v>288.74879999999996</v>
      </c>
      <c r="L121" s="137">
        <f t="shared" ca="1" si="11"/>
        <v>23.531817000000007</v>
      </c>
      <c r="M121" s="72">
        <f t="shared" ca="1" si="15"/>
        <v>0.51651000000000002</v>
      </c>
      <c r="N121" s="5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0.99174500000000076</v>
      </c>
      <c r="O121" s="89">
        <f t="shared" ca="1" si="16"/>
        <v>288.74879999999996</v>
      </c>
      <c r="S121" s="137">
        <f t="shared" ca="1" si="12"/>
        <v>37.926784687500017</v>
      </c>
      <c r="T121" s="72">
        <f t="shared" ca="1" si="17"/>
        <v>0.83581000000000005</v>
      </c>
      <c r="U121" s="5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0.84104750000000061</v>
      </c>
      <c r="V121" s="89">
        <f t="shared" ca="1" si="18"/>
        <v>315.39281250000022</v>
      </c>
    </row>
    <row r="122" spans="1:22" x14ac:dyDescent="0.35">
      <c r="A122" s="48">
        <f t="shared" si="19"/>
        <v>45488</v>
      </c>
      <c r="B122" s="88" cm="1">
        <f t="array" aca="1" ref="B122" ca="1">_xlfn.XLOOKUP(A122,INDIRECT($A$5&amp;"!$AJ$41:$AJ$406"),INDIRECT($A$5&amp;"!$AK$41:$AK$406"))*SUM($F$3:$I$3)</f>
        <v>0</v>
      </c>
      <c r="C122" s="88" cm="1">
        <f t="array" aca="1" ref="C122" ca="1">_xlfn.XLOOKUP(A122,INDIRECT($A$5&amp;"!$AJ$41:$AJ$406"),INDIRECT($A$5&amp;"!$AL$41:$AL$406"))*SUM($F$3:$I$3)</f>
        <v>45</v>
      </c>
      <c r="D122" s="88" cm="1">
        <f t="array" aca="1" ref="D122" ca="1">_xlfn.XLOOKUP(A122,INDIRECT($A$5&amp;"!$AJ$41:$AJ$406"),INDIRECT($A$5&amp;"!$AO$41:$AO$406"))*SUM($F$3:$I$3)</f>
        <v>38.25</v>
      </c>
      <c r="E122" s="50" cm="1">
        <f t="array" ref="E122">SUMPRODUCT(('PT Storengy'!$B$8:$K$372)*('PT Storengy'!$A$8:$A$372=$A122)*('PT Storengy'!$B$5:$K$5=$A$6)*('PT Storengy'!$B$7:$K$7=$A$7))</f>
        <v>0</v>
      </c>
      <c r="F122" s="137">
        <f t="shared" ca="1" si="10"/>
        <v>24.909555000000029</v>
      </c>
      <c r="G122" s="72">
        <f t="shared" ca="1" si="13"/>
        <v>0.5454</v>
      </c>
      <c r="H122" s="5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0.97730000000000083</v>
      </c>
      <c r="I122" s="89">
        <f t="shared" ca="1" si="14"/>
        <v>366.4875000000003</v>
      </c>
      <c r="J122" s="136" cm="1">
        <f t="array" aca="1" ref="J122" ca="1">IF(COUNTIFS('PTC GRTgaz'!$K$7:$K$15996,"",'PTC GRTgaz'!$A$7:$A$15996,J$16,'PTC GRTgaz'!$D$7:$D$15996,$A122,'PTC GRTgaz'!$C$7:$C$15996,"DEL")&gt;0,J$14,SUMIFS('PTC GRTgaz'!$K$7:$K$15996,'PTC GRTgaz'!$A$7:$A$15996,J$16,'PTC GRTgaz'!$D$7:$D$15996,$A122,'PTC GRTgaz'!$C$7:$C$15996,"DEL")*1.0026*$F$4/INDIRECT($A$4&amp;"!D9"))</f>
        <v>340</v>
      </c>
      <c r="K122" s="136" cm="1">
        <f t="array" aca="1" ref="K122" ca="1">IF(COUNTIFS('PTC GRTgaz'!$K$7:$K$15996,"",'PTC GRTgaz'!$A$7:$A$15996,K$16,'PTC GRTgaz'!$D$7:$D$15996,$A122,'PTC GRTgaz'!$C$7:$C$15996,"DEL")&gt;0,K$14,SUMIFS('PTC GRTgaz'!$K$7:$K$15996,'PTC GRTgaz'!$A$7:$A$15996,K$16,'PTC GRTgaz'!$D$7:$D$15996,$A122,'PTC GRTgaz'!$C$7:$C$15996,"DEL")*1.0026*$F$4/INDIRECT($A$4&amp;"!D9"))</f>
        <v>323.83979999999997</v>
      </c>
      <c r="L122" s="137">
        <f t="shared" ca="1" si="11"/>
        <v>23.855656800000006</v>
      </c>
      <c r="M122" s="72">
        <f t="shared" ca="1" si="15"/>
        <v>0.52293000000000001</v>
      </c>
      <c r="N122" s="5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0.98853500000000083</v>
      </c>
      <c r="O122" s="89">
        <f t="shared" ca="1" si="16"/>
        <v>323.83979999999997</v>
      </c>
      <c r="S122" s="137">
        <f t="shared" ca="1" si="12"/>
        <v>38.241520312500015</v>
      </c>
      <c r="T122" s="72">
        <f t="shared" ca="1" si="17"/>
        <v>0.84282000000000001</v>
      </c>
      <c r="U122" s="5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0.83929500000000068</v>
      </c>
      <c r="V122" s="89">
        <f t="shared" ca="1" si="18"/>
        <v>314.73562500000025</v>
      </c>
    </row>
    <row r="123" spans="1:22" x14ac:dyDescent="0.35">
      <c r="A123" s="48">
        <f t="shared" si="19"/>
        <v>45489</v>
      </c>
      <c r="B123" s="88" cm="1">
        <f t="array" aca="1" ref="B123" ca="1">_xlfn.XLOOKUP(A123,INDIRECT($A$5&amp;"!$AJ$41:$AJ$406"),INDIRECT($A$5&amp;"!$AK$41:$AK$406"))*SUM($F$3:$I$3)</f>
        <v>0</v>
      </c>
      <c r="C123" s="88" cm="1">
        <f t="array" aca="1" ref="C123" ca="1">_xlfn.XLOOKUP(A123,INDIRECT($A$5&amp;"!$AJ$41:$AJ$406"),INDIRECT($A$5&amp;"!$AL$41:$AL$406"))*SUM($F$3:$I$3)</f>
        <v>45</v>
      </c>
      <c r="D123" s="88" cm="1">
        <f t="array" aca="1" ref="D123" ca="1">_xlfn.XLOOKUP(A123,INDIRECT($A$5&amp;"!$AJ$41:$AJ$406"),INDIRECT($A$5&amp;"!$AO$41:$AO$406"))*SUM($F$3:$I$3)</f>
        <v>38.25</v>
      </c>
      <c r="E123" s="50" cm="1">
        <f t="array" ref="E123">SUMPRODUCT(('PT Storengy'!$B$8:$K$372)*('PT Storengy'!$A$8:$A$372=$A123)*('PT Storengy'!$B$5:$K$5=$A$6)*('PT Storengy'!$B$7:$K$7=$A$7))</f>
        <v>0</v>
      </c>
      <c r="F123" s="137">
        <f t="shared" ca="1" si="10"/>
        <v>25.274514375000031</v>
      </c>
      <c r="G123" s="72">
        <f t="shared" ca="1" si="13"/>
        <v>0.55354999999999999</v>
      </c>
      <c r="H123" s="5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0.97322500000000089</v>
      </c>
      <c r="I123" s="89">
        <f t="shared" ca="1" si="14"/>
        <v>364.95937500000036</v>
      </c>
      <c r="J123" s="136" cm="1">
        <f t="array" aca="1" ref="J123" ca="1">IF(COUNTIFS('PTC GRTgaz'!$K$7:$K$15996,"",'PTC GRTgaz'!$A$7:$A$15996,J$16,'PTC GRTgaz'!$D$7:$D$15996,$A123,'PTC GRTgaz'!$C$7:$C$15996,"DEL")&gt;0,J$14,SUMIFS('PTC GRTgaz'!$K$7:$K$15996,'PTC GRTgaz'!$A$7:$A$15996,J$16,'PTC GRTgaz'!$D$7:$D$15996,$A123,'PTC GRTgaz'!$C$7:$C$15996,"DEL")*1.0026*$F$4/INDIRECT($A$4&amp;"!D9"))</f>
        <v>340</v>
      </c>
      <c r="K123" s="136" cm="1">
        <f t="array" aca="1" ref="K123" ca="1">IF(COUNTIFS('PTC GRTgaz'!$K$7:$K$15996,"",'PTC GRTgaz'!$A$7:$A$15996,K$16,'PTC GRTgaz'!$D$7:$D$15996,$A123,'PTC GRTgaz'!$C$7:$C$15996,"DEL")&gt;0,K$14,SUMIFS('PTC GRTgaz'!$K$7:$K$15996,'PTC GRTgaz'!$A$7:$A$15996,K$16,'PTC GRTgaz'!$D$7:$D$15996,$A123,'PTC GRTgaz'!$C$7:$C$15996,"DEL")*1.0026*$F$4/INDIRECT($A$4&amp;"!D9"))</f>
        <v>323.83979999999997</v>
      </c>
      <c r="L123" s="137">
        <f t="shared" ca="1" si="11"/>
        <v>24.179496600000004</v>
      </c>
      <c r="M123" s="72">
        <f t="shared" ca="1" si="15"/>
        <v>0.53012999999999999</v>
      </c>
      <c r="N123" s="5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0.98493500000000089</v>
      </c>
      <c r="O123" s="89">
        <f t="shared" ca="1" si="16"/>
        <v>323.83979999999997</v>
      </c>
      <c r="S123" s="137">
        <f t="shared" ca="1" si="12"/>
        <v>38.555600625000018</v>
      </c>
      <c r="T123" s="72">
        <f t="shared" ca="1" si="17"/>
        <v>0.84980999999999995</v>
      </c>
      <c r="U123" s="5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0.83754750000000067</v>
      </c>
      <c r="V123" s="89">
        <f t="shared" ca="1" si="18"/>
        <v>314.08031250000028</v>
      </c>
    </row>
    <row r="124" spans="1:22" x14ac:dyDescent="0.35">
      <c r="A124" s="48">
        <f t="shared" si="19"/>
        <v>45490</v>
      </c>
      <c r="B124" s="88" cm="1">
        <f t="array" aca="1" ref="B124" ca="1">_xlfn.XLOOKUP(A124,INDIRECT($A$5&amp;"!$AJ$41:$AJ$406"),INDIRECT($A$5&amp;"!$AK$41:$AK$406"))*SUM($F$3:$I$3)</f>
        <v>0</v>
      </c>
      <c r="C124" s="88" cm="1">
        <f t="array" aca="1" ref="C124" ca="1">_xlfn.XLOOKUP(A124,INDIRECT($A$5&amp;"!$AJ$41:$AJ$406"),INDIRECT($A$5&amp;"!$AL$41:$AL$406"))*SUM($F$3:$I$3)</f>
        <v>45</v>
      </c>
      <c r="D124" s="88" cm="1">
        <f t="array" aca="1" ref="D124" ca="1">_xlfn.XLOOKUP(A124,INDIRECT($A$5&amp;"!$AJ$41:$AJ$406"),INDIRECT($A$5&amp;"!$AO$41:$AO$406"))*SUM($F$3:$I$3)</f>
        <v>38.25</v>
      </c>
      <c r="E124" s="50" cm="1">
        <f t="array" ref="E124">SUMPRODUCT(('PT Storengy'!$B$8:$K$372)*('PT Storengy'!$A$8:$A$372=$A124)*('PT Storengy'!$B$5:$K$5=$A$6)*('PT Storengy'!$B$7:$K$7=$A$7))</f>
        <v>0</v>
      </c>
      <c r="F124" s="137">
        <f t="shared" ca="1" si="10"/>
        <v>25.637953125000031</v>
      </c>
      <c r="G124" s="72">
        <f t="shared" ca="1" si="13"/>
        <v>0.56166000000000005</v>
      </c>
      <c r="H124" s="5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0.96917000000000075</v>
      </c>
      <c r="I124" s="89">
        <f t="shared" ca="1" si="14"/>
        <v>363.43875000000025</v>
      </c>
      <c r="J124" s="136" cm="1">
        <f t="array" aca="1" ref="J124" ca="1">IF(COUNTIFS('PTC GRTgaz'!$K$7:$K$15996,"",'PTC GRTgaz'!$A$7:$A$15996,J$16,'PTC GRTgaz'!$D$7:$D$15996,$A124,'PTC GRTgaz'!$C$7:$C$15996,"DEL")&gt;0,J$14,SUMIFS('PTC GRTgaz'!$K$7:$K$15996,'PTC GRTgaz'!$A$7:$A$15996,J$16,'PTC GRTgaz'!$D$7:$D$15996,$A124,'PTC GRTgaz'!$C$7:$C$15996,"DEL")*1.0026*$F$4/INDIRECT($A$4&amp;"!D9"))</f>
        <v>340</v>
      </c>
      <c r="K124" s="136" cm="1">
        <f t="array" aca="1" ref="K124" ca="1">IF(COUNTIFS('PTC GRTgaz'!$K$7:$K$15996,"",'PTC GRTgaz'!$A$7:$A$15996,K$16,'PTC GRTgaz'!$D$7:$D$15996,$A124,'PTC GRTgaz'!$C$7:$C$15996,"DEL")&gt;0,K$14,SUMIFS('PTC GRTgaz'!$K$7:$K$15996,'PTC GRTgaz'!$A$7:$A$15996,K$16,'PTC GRTgaz'!$D$7:$D$15996,$A124,'PTC GRTgaz'!$C$7:$C$15996,"DEL")*1.0026*$F$4/INDIRECT($A$4&amp;"!D9"))</f>
        <v>323.83979999999997</v>
      </c>
      <c r="L124" s="137">
        <f t="shared" ca="1" si="11"/>
        <v>24.503336400000002</v>
      </c>
      <c r="M124" s="72">
        <f t="shared" ca="1" si="15"/>
        <v>0.53732000000000002</v>
      </c>
      <c r="N124" s="5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0.98134000000000088</v>
      </c>
      <c r="O124" s="89">
        <f t="shared" ca="1" si="16"/>
        <v>323.83979999999997</v>
      </c>
      <c r="S124" s="137">
        <f t="shared" ca="1" si="12"/>
        <v>38.869026562500018</v>
      </c>
      <c r="T124" s="72">
        <f t="shared" ca="1" si="17"/>
        <v>0.85679000000000005</v>
      </c>
      <c r="U124" s="5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0.83580250000000067</v>
      </c>
      <c r="V124" s="89">
        <f t="shared" ca="1" si="18"/>
        <v>313.42593750000026</v>
      </c>
    </row>
    <row r="125" spans="1:22" x14ac:dyDescent="0.35">
      <c r="A125" s="48">
        <f t="shared" si="19"/>
        <v>45491</v>
      </c>
      <c r="B125" s="88" cm="1">
        <f t="array" aca="1" ref="B125" ca="1">_xlfn.XLOOKUP(A125,INDIRECT($A$5&amp;"!$AJ$41:$AJ$406"),INDIRECT($A$5&amp;"!$AK$41:$AK$406"))*SUM($F$3:$I$3)</f>
        <v>0</v>
      </c>
      <c r="C125" s="88" cm="1">
        <f t="array" aca="1" ref="C125" ca="1">_xlfn.XLOOKUP(A125,INDIRECT($A$5&amp;"!$AJ$41:$AJ$406"),INDIRECT($A$5&amp;"!$AL$41:$AL$406"))*SUM($F$3:$I$3)</f>
        <v>45</v>
      </c>
      <c r="D125" s="88" cm="1">
        <f t="array" aca="1" ref="D125" ca="1">_xlfn.XLOOKUP(A125,INDIRECT($A$5&amp;"!$AJ$41:$AJ$406"),INDIRECT($A$5&amp;"!$AO$41:$AO$406"))*SUM($F$3:$I$3)</f>
        <v>38.25</v>
      </c>
      <c r="E125" s="50" cm="1">
        <f t="array" ref="E125">SUMPRODUCT(('PT Storengy'!$B$8:$K$372)*('PT Storengy'!$A$8:$A$372=$A125)*('PT Storengy'!$B$5:$K$5=$A$6)*('PT Storengy'!$B$7:$K$7=$A$7))</f>
        <v>0</v>
      </c>
      <c r="F125" s="137">
        <f t="shared" ca="1" si="10"/>
        <v>25.999878750000033</v>
      </c>
      <c r="G125" s="72">
        <f t="shared" ca="1" si="13"/>
        <v>0.56972999999999996</v>
      </c>
      <c r="H125" s="5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0.96513500000000108</v>
      </c>
      <c r="I125" s="89">
        <f t="shared" ca="1" si="14"/>
        <v>361.92562500000042</v>
      </c>
      <c r="J125" s="136" cm="1">
        <f t="array" aca="1" ref="J125" ca="1">IF(COUNTIFS('PTC GRTgaz'!$K$7:$K$15996,"",'PTC GRTgaz'!$A$7:$A$15996,J$16,'PTC GRTgaz'!$D$7:$D$15996,$A125,'PTC GRTgaz'!$C$7:$C$15996,"DEL")&gt;0,J$14,SUMIFS('PTC GRTgaz'!$K$7:$K$15996,'PTC GRTgaz'!$A$7:$A$15996,J$16,'PTC GRTgaz'!$D$7:$D$15996,$A125,'PTC GRTgaz'!$C$7:$C$15996,"DEL")*1.0026*$F$4/INDIRECT($A$4&amp;"!D9"))</f>
        <v>340</v>
      </c>
      <c r="K125" s="136" cm="1">
        <f t="array" aca="1" ref="K125" ca="1">IF(COUNTIFS('PTC GRTgaz'!$K$7:$K$15996,"",'PTC GRTgaz'!$A$7:$A$15996,K$16,'PTC GRTgaz'!$D$7:$D$15996,$A125,'PTC GRTgaz'!$C$7:$C$15996,"DEL")&gt;0,K$14,SUMIFS('PTC GRTgaz'!$K$7:$K$15996,'PTC GRTgaz'!$A$7:$A$15996,K$16,'PTC GRTgaz'!$D$7:$D$15996,$A125,'PTC GRTgaz'!$C$7:$C$15996,"DEL")*1.0026*$F$4/INDIRECT($A$4&amp;"!D9"))</f>
        <v>297.7722</v>
      </c>
      <c r="L125" s="137">
        <f t="shared" ca="1" si="11"/>
        <v>24.801108600000003</v>
      </c>
      <c r="M125" s="72">
        <f t="shared" ca="1" si="15"/>
        <v>0.54452</v>
      </c>
      <c r="N125" s="5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0.97774000000000094</v>
      </c>
      <c r="O125" s="89">
        <f t="shared" ca="1" si="16"/>
        <v>297.7722</v>
      </c>
      <c r="S125" s="137">
        <f t="shared" ca="1" si="12"/>
        <v>39.181799062500019</v>
      </c>
      <c r="T125" s="72">
        <f t="shared" ca="1" si="17"/>
        <v>0.86375999999999997</v>
      </c>
      <c r="U125" s="5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0.83406000000000069</v>
      </c>
      <c r="V125" s="89">
        <f t="shared" ca="1" si="18"/>
        <v>312.77250000000026</v>
      </c>
    </row>
    <row r="126" spans="1:22" x14ac:dyDescent="0.35">
      <c r="A126" s="48">
        <f t="shared" si="19"/>
        <v>45492</v>
      </c>
      <c r="B126" s="88" cm="1">
        <f t="array" aca="1" ref="B126" ca="1">_xlfn.XLOOKUP(A126,INDIRECT($A$5&amp;"!$AJ$41:$AJ$406"),INDIRECT($A$5&amp;"!$AK$41:$AK$406"))*SUM($F$3:$I$3)</f>
        <v>0</v>
      </c>
      <c r="C126" s="88" cm="1">
        <f t="array" aca="1" ref="C126" ca="1">_xlfn.XLOOKUP(A126,INDIRECT($A$5&amp;"!$AJ$41:$AJ$406"),INDIRECT($A$5&amp;"!$AL$41:$AL$406"))*SUM($F$3:$I$3)</f>
        <v>45</v>
      </c>
      <c r="D126" s="88" cm="1">
        <f t="array" aca="1" ref="D126" ca="1">_xlfn.XLOOKUP(A126,INDIRECT($A$5&amp;"!$AJ$41:$AJ$406"),INDIRECT($A$5&amp;"!$AO$41:$AO$406"))*SUM($F$3:$I$3)</f>
        <v>38.25</v>
      </c>
      <c r="E126" s="50" cm="1">
        <f t="array" ref="E126">SUMPRODUCT(('PT Storengy'!$B$8:$K$372)*('PT Storengy'!$A$8:$A$372=$A126)*('PT Storengy'!$B$5:$K$5=$A$6)*('PT Storengy'!$B$7:$K$7=$A$7))</f>
        <v>0</v>
      </c>
      <c r="F126" s="137">
        <f t="shared" ca="1" si="10"/>
        <v>26.360295000000033</v>
      </c>
      <c r="G126" s="72">
        <f t="shared" ca="1" si="13"/>
        <v>0.57777999999999996</v>
      </c>
      <c r="H126" s="5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0.96111000000000091</v>
      </c>
      <c r="I126" s="89">
        <f t="shared" ca="1" si="14"/>
        <v>360.41625000000033</v>
      </c>
      <c r="J126" s="136" cm="1">
        <f t="array" aca="1" ref="J126" ca="1">IF(COUNTIFS('PTC GRTgaz'!$K$7:$K$15996,"",'PTC GRTgaz'!$A$7:$A$15996,J$16,'PTC GRTgaz'!$D$7:$D$15996,$A126,'PTC GRTgaz'!$C$7:$C$15996,"DEL")&gt;0,J$14,SUMIFS('PTC GRTgaz'!$K$7:$K$15996,'PTC GRTgaz'!$A$7:$A$15996,J$16,'PTC GRTgaz'!$D$7:$D$15996,$A126,'PTC GRTgaz'!$C$7:$C$15996,"DEL")*1.0026*$F$4/INDIRECT($A$4&amp;"!D9"))</f>
        <v>340</v>
      </c>
      <c r="K126" s="136" cm="1">
        <f t="array" aca="1" ref="K126" ca="1">IF(COUNTIFS('PTC GRTgaz'!$K$7:$K$15996,"",'PTC GRTgaz'!$A$7:$A$15996,K$16,'PTC GRTgaz'!$D$7:$D$15996,$A126,'PTC GRTgaz'!$C$7:$C$15996,"DEL")&gt;0,K$14,SUMIFS('PTC GRTgaz'!$K$7:$K$15996,'PTC GRTgaz'!$A$7:$A$15996,K$16,'PTC GRTgaz'!$D$7:$D$15996,$A126,'PTC GRTgaz'!$C$7:$C$15996,"DEL")*1.0026*$F$4/INDIRECT($A$4&amp;"!D9"))</f>
        <v>323.83979999999997</v>
      </c>
      <c r="L126" s="137">
        <f t="shared" ca="1" si="11"/>
        <v>25.124948400000001</v>
      </c>
      <c r="M126" s="72">
        <f t="shared" ca="1" si="15"/>
        <v>0.55113999999999996</v>
      </c>
      <c r="N126" s="5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0.97443000000000091</v>
      </c>
      <c r="O126" s="89">
        <f t="shared" ca="1" si="16"/>
        <v>323.83979999999997</v>
      </c>
      <c r="S126" s="137">
        <f t="shared" ca="1" si="12"/>
        <v>39.493920000000017</v>
      </c>
      <c r="T126" s="72">
        <f t="shared" ca="1" si="17"/>
        <v>0.87070999999999998</v>
      </c>
      <c r="U126" s="5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0.83232250000000074</v>
      </c>
      <c r="V126" s="89">
        <f t="shared" ca="1" si="18"/>
        <v>312.12093750000025</v>
      </c>
    </row>
    <row r="127" spans="1:22" x14ac:dyDescent="0.35">
      <c r="A127" s="48">
        <f t="shared" si="19"/>
        <v>45493</v>
      </c>
      <c r="B127" s="88" cm="1">
        <f t="array" aca="1" ref="B127" ca="1">_xlfn.XLOOKUP(A127,INDIRECT($A$5&amp;"!$AJ$41:$AJ$406"),INDIRECT($A$5&amp;"!$AK$41:$AK$406"))*SUM($F$3:$I$3)</f>
        <v>0</v>
      </c>
      <c r="C127" s="88" cm="1">
        <f t="array" aca="1" ref="C127" ca="1">_xlfn.XLOOKUP(A127,INDIRECT($A$5&amp;"!$AJ$41:$AJ$406"),INDIRECT($A$5&amp;"!$AL$41:$AL$406"))*SUM($F$3:$I$3)</f>
        <v>45</v>
      </c>
      <c r="D127" s="88" cm="1">
        <f t="array" aca="1" ref="D127" ca="1">_xlfn.XLOOKUP(A127,INDIRECT($A$5&amp;"!$AJ$41:$AJ$406"),INDIRECT($A$5&amp;"!$AO$41:$AO$406"))*SUM($F$3:$I$3)</f>
        <v>38.25</v>
      </c>
      <c r="E127" s="50" cm="1">
        <f t="array" ref="E127">SUMPRODUCT(('PT Storengy'!$B$8:$K$372)*('PT Storengy'!$A$8:$A$372=$A127)*('PT Storengy'!$B$5:$K$5=$A$6)*('PT Storengy'!$B$7:$K$7=$A$7))</f>
        <v>0</v>
      </c>
      <c r="F127" s="137">
        <f t="shared" ca="1" si="10"/>
        <v>26.719211250000033</v>
      </c>
      <c r="G127" s="72">
        <f t="shared" ca="1" si="13"/>
        <v>0.58577999999999997</v>
      </c>
      <c r="H127" s="5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0.9571100000000009</v>
      </c>
      <c r="I127" s="89">
        <f t="shared" ca="1" si="14"/>
        <v>358.91625000000033</v>
      </c>
      <c r="J127" s="136" cm="1">
        <f t="array" aca="1" ref="J127" ca="1">IF(COUNTIFS('PTC GRTgaz'!$K$7:$K$15996,"",'PTC GRTgaz'!$A$7:$A$15996,J$16,'PTC GRTgaz'!$D$7:$D$15996,$A127,'PTC GRTgaz'!$C$7:$C$15996,"DEL")&gt;0,J$14,SUMIFS('PTC GRTgaz'!$K$7:$K$15996,'PTC GRTgaz'!$A$7:$A$15996,J$16,'PTC GRTgaz'!$D$7:$D$15996,$A127,'PTC GRTgaz'!$C$7:$C$15996,"DEL")*1.0026*$F$4/INDIRECT($A$4&amp;"!D9"))</f>
        <v>340</v>
      </c>
      <c r="K127" s="136" cm="1">
        <f t="array" aca="1" ref="K127" ca="1">IF(COUNTIFS('PTC GRTgaz'!$K$7:$K$15996,"",'PTC GRTgaz'!$A$7:$A$15996,K$16,'PTC GRTgaz'!$D$7:$D$15996,$A127,'PTC GRTgaz'!$C$7:$C$15996,"DEL")&gt;0,K$14,SUMIFS('PTC GRTgaz'!$K$7:$K$15996,'PTC GRTgaz'!$A$7:$A$15996,K$16,'PTC GRTgaz'!$D$7:$D$15996,$A127,'PTC GRTgaz'!$C$7:$C$15996,"DEL")*1.0026*$F$4/INDIRECT($A$4&amp;"!D9"))</f>
        <v>328.8528</v>
      </c>
      <c r="L127" s="137">
        <f t="shared" ca="1" si="11"/>
        <v>25.453801200000001</v>
      </c>
      <c r="M127" s="72">
        <f t="shared" ca="1" si="15"/>
        <v>0.55832999999999999</v>
      </c>
      <c r="N127" s="5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0.97083500000000078</v>
      </c>
      <c r="O127" s="89">
        <f t="shared" ca="1" si="16"/>
        <v>328.8528</v>
      </c>
      <c r="S127" s="137">
        <f t="shared" ca="1" si="12"/>
        <v>39.805391250000014</v>
      </c>
      <c r="T127" s="72">
        <f t="shared" ca="1" si="17"/>
        <v>0.87763999999999998</v>
      </c>
      <c r="U127" s="5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0.83059000000000072</v>
      </c>
      <c r="V127" s="89">
        <f t="shared" ca="1" si="18"/>
        <v>311.47125000000028</v>
      </c>
    </row>
    <row r="128" spans="1:22" x14ac:dyDescent="0.35">
      <c r="A128" s="48">
        <f t="shared" si="19"/>
        <v>45494</v>
      </c>
      <c r="B128" s="88" cm="1">
        <f t="array" aca="1" ref="B128" ca="1">_xlfn.XLOOKUP(A128,INDIRECT($A$5&amp;"!$AJ$41:$AJ$406"),INDIRECT($A$5&amp;"!$AK$41:$AK$406"))*SUM($F$3:$I$3)</f>
        <v>0</v>
      </c>
      <c r="C128" s="88" cm="1">
        <f t="array" aca="1" ref="C128" ca="1">_xlfn.XLOOKUP(A128,INDIRECT($A$5&amp;"!$AJ$41:$AJ$406"),INDIRECT($A$5&amp;"!$AL$41:$AL$406"))*SUM($F$3:$I$3)</f>
        <v>45</v>
      </c>
      <c r="D128" s="88" cm="1">
        <f t="array" aca="1" ref="D128" ca="1">_xlfn.XLOOKUP(A128,INDIRECT($A$5&amp;"!$AJ$41:$AJ$406"),INDIRECT($A$5&amp;"!$AO$41:$AO$406"))*SUM($F$3:$I$3)</f>
        <v>38.25</v>
      </c>
      <c r="E128" s="50" cm="1">
        <f t="array" ref="E128">SUMPRODUCT(('PT Storengy'!$B$8:$K$372)*('PT Storengy'!$A$8:$A$372=$A128)*('PT Storengy'!$B$5:$K$5=$A$6)*('PT Storengy'!$B$7:$K$7=$A$7))</f>
        <v>0</v>
      </c>
      <c r="F128" s="137">
        <f t="shared" ca="1" si="10"/>
        <v>27.076631250000034</v>
      </c>
      <c r="G128" s="72">
        <f t="shared" ca="1" si="13"/>
        <v>0.59375999999999995</v>
      </c>
      <c r="H128" s="5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0.95312000000000086</v>
      </c>
      <c r="I128" s="89">
        <f t="shared" ca="1" si="14"/>
        <v>357.4200000000003</v>
      </c>
      <c r="J128" s="136" cm="1">
        <f t="array" aca="1" ref="J128" ca="1">IF(COUNTIFS('PTC GRTgaz'!$K$7:$K$15996,"",'PTC GRTgaz'!$A$7:$A$15996,J$16,'PTC GRTgaz'!$D$7:$D$15996,$A128,'PTC GRTgaz'!$C$7:$C$15996,"DEL")&gt;0,J$14,SUMIFS('PTC GRTgaz'!$K$7:$K$15996,'PTC GRTgaz'!$A$7:$A$15996,J$16,'PTC GRTgaz'!$D$7:$D$15996,$A128,'PTC GRTgaz'!$C$7:$C$15996,"DEL")*1.0026*$F$4/INDIRECT($A$4&amp;"!D9"))</f>
        <v>340</v>
      </c>
      <c r="K128" s="136" cm="1">
        <f t="array" aca="1" ref="K128" ca="1">IF(COUNTIFS('PTC GRTgaz'!$K$7:$K$15996,"",'PTC GRTgaz'!$A$7:$A$15996,K$16,'PTC GRTgaz'!$D$7:$D$15996,$A128,'PTC GRTgaz'!$C$7:$C$15996,"DEL")&gt;0,K$14,SUMIFS('PTC GRTgaz'!$K$7:$K$15996,'PTC GRTgaz'!$A$7:$A$15996,K$16,'PTC GRTgaz'!$D$7:$D$15996,$A128,'PTC GRTgaz'!$C$7:$C$15996,"DEL")*1.0026*$F$4/INDIRECT($A$4&amp;"!D9"))</f>
        <v>328.8528</v>
      </c>
      <c r="L128" s="137">
        <f t="shared" ca="1" si="11"/>
        <v>25.782654000000001</v>
      </c>
      <c r="M128" s="72">
        <f t="shared" ca="1" si="15"/>
        <v>0.56564000000000003</v>
      </c>
      <c r="N128" s="5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0.96718000000000082</v>
      </c>
      <c r="O128" s="89">
        <f t="shared" ca="1" si="16"/>
        <v>328.8528</v>
      </c>
      <c r="S128" s="137">
        <f t="shared" ca="1" si="12"/>
        <v>40.116213750000014</v>
      </c>
      <c r="T128" s="72">
        <f t="shared" ca="1" si="17"/>
        <v>0.88456000000000001</v>
      </c>
      <c r="U128" s="5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0.82886000000000082</v>
      </c>
      <c r="V128" s="89">
        <f t="shared" ca="1" si="18"/>
        <v>310.82250000000033</v>
      </c>
    </row>
    <row r="129" spans="1:22" x14ac:dyDescent="0.35">
      <c r="A129" s="48">
        <f t="shared" si="19"/>
        <v>45495</v>
      </c>
      <c r="B129" s="88" cm="1">
        <f t="array" aca="1" ref="B129" ca="1">_xlfn.XLOOKUP(A129,INDIRECT($A$5&amp;"!$AJ$41:$AJ$406"),INDIRECT($A$5&amp;"!$AK$41:$AK$406"))*SUM($F$3:$I$3)</f>
        <v>0</v>
      </c>
      <c r="C129" s="88" cm="1">
        <f t="array" aca="1" ref="C129" ca="1">_xlfn.XLOOKUP(A129,INDIRECT($A$5&amp;"!$AJ$41:$AJ$406"),INDIRECT($A$5&amp;"!$AL$41:$AL$406"))*SUM($F$3:$I$3)</f>
        <v>45</v>
      </c>
      <c r="D129" s="88" cm="1">
        <f t="array" aca="1" ref="D129" ca="1">_xlfn.XLOOKUP(A129,INDIRECT($A$5&amp;"!$AJ$41:$AJ$406"),INDIRECT($A$5&amp;"!$AO$41:$AO$406"))*SUM($F$3:$I$3)</f>
        <v>38.25</v>
      </c>
      <c r="E129" s="50" cm="1">
        <f t="array" ref="E129">SUMPRODUCT(('PT Storengy'!$B$8:$K$372)*('PT Storengy'!$A$8:$A$372=$A129)*('PT Storengy'!$B$5:$K$5=$A$6)*('PT Storengy'!$B$7:$K$7=$A$7))</f>
        <v>0</v>
      </c>
      <c r="F129" s="137">
        <f t="shared" ca="1" si="10"/>
        <v>27.432562500000035</v>
      </c>
      <c r="G129" s="72">
        <f t="shared" ca="1" si="13"/>
        <v>0.60170000000000001</v>
      </c>
      <c r="H129" s="5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0.94915000000000083</v>
      </c>
      <c r="I129" s="89">
        <f t="shared" ca="1" si="14"/>
        <v>355.93125000000032</v>
      </c>
      <c r="J129" s="136" cm="1">
        <f t="array" aca="1" ref="J129" ca="1">IF(COUNTIFS('PTC GRTgaz'!$K$7:$K$15996,"",'PTC GRTgaz'!$A$7:$A$15996,J$16,'PTC GRTgaz'!$D$7:$D$15996,$A129,'PTC GRTgaz'!$C$7:$C$15996,"DEL")&gt;0,J$14,SUMIFS('PTC GRTgaz'!$K$7:$K$15996,'PTC GRTgaz'!$A$7:$A$15996,J$16,'PTC GRTgaz'!$D$7:$D$15996,$A129,'PTC GRTgaz'!$C$7:$C$15996,"DEL")*1.0026*$F$4/INDIRECT($A$4&amp;"!D9"))</f>
        <v>340</v>
      </c>
      <c r="K129" s="136" cm="1">
        <f t="array" aca="1" ref="K129" ca="1">IF(COUNTIFS('PTC GRTgaz'!$K$7:$K$15996,"",'PTC GRTgaz'!$A$7:$A$15996,K$16,'PTC GRTgaz'!$D$7:$D$15996,$A129,'PTC GRTgaz'!$C$7:$C$15996,"DEL")&gt;0,K$14,SUMIFS('PTC GRTgaz'!$K$7:$K$15996,'PTC GRTgaz'!$A$7:$A$15996,K$16,'PTC GRTgaz'!$D$7:$D$15996,$A129,'PTC GRTgaz'!$C$7:$C$15996,"DEL")*1.0026*$F$4/INDIRECT($A$4&amp;"!D9"))</f>
        <v>323.83979999999997</v>
      </c>
      <c r="L129" s="137">
        <f t="shared" ca="1" si="11"/>
        <v>26.106493799999999</v>
      </c>
      <c r="M129" s="72">
        <f t="shared" ca="1" si="15"/>
        <v>0.57294999999999996</v>
      </c>
      <c r="N129" s="5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0.96352500000000096</v>
      </c>
      <c r="O129" s="89">
        <f t="shared" ca="1" si="16"/>
        <v>323.83979999999997</v>
      </c>
      <c r="S129" s="137">
        <f t="shared" ca="1" si="12"/>
        <v>40.426388437500016</v>
      </c>
      <c r="T129" s="72">
        <f t="shared" ca="1" si="17"/>
        <v>0.89146999999999998</v>
      </c>
      <c r="U129" s="5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0.82713250000000071</v>
      </c>
      <c r="V129" s="89">
        <f t="shared" ca="1" si="18"/>
        <v>310.17468750000029</v>
      </c>
    </row>
    <row r="130" spans="1:22" x14ac:dyDescent="0.35">
      <c r="A130" s="48">
        <f t="shared" si="19"/>
        <v>45496</v>
      </c>
      <c r="B130" s="88" cm="1">
        <f t="array" aca="1" ref="B130" ca="1">_xlfn.XLOOKUP(A130,INDIRECT($A$5&amp;"!$AJ$41:$AJ$406"),INDIRECT($A$5&amp;"!$AK$41:$AK$406"))*SUM($F$3:$I$3)</f>
        <v>0</v>
      </c>
      <c r="C130" s="88" cm="1">
        <f t="array" aca="1" ref="C130" ca="1">_xlfn.XLOOKUP(A130,INDIRECT($A$5&amp;"!$AJ$41:$AJ$406"),INDIRECT($A$5&amp;"!$AL$41:$AL$406"))*SUM($F$3:$I$3)</f>
        <v>45</v>
      </c>
      <c r="D130" s="88" cm="1">
        <f t="array" aca="1" ref="D130" ca="1">_xlfn.XLOOKUP(A130,INDIRECT($A$5&amp;"!$AJ$41:$AJ$406"),INDIRECT($A$5&amp;"!$AO$41:$AO$406"))*SUM($F$3:$I$3)</f>
        <v>38.25</v>
      </c>
      <c r="E130" s="50" cm="1">
        <f t="array" ref="E130">SUMPRODUCT(('PT Storengy'!$B$8:$K$372)*('PT Storengy'!$A$8:$A$372=$A130)*('PT Storengy'!$B$5:$K$5=$A$6)*('PT Storengy'!$B$7:$K$7=$A$7))</f>
        <v>0</v>
      </c>
      <c r="F130" s="137">
        <f t="shared" ca="1" si="10"/>
        <v>27.787010625000036</v>
      </c>
      <c r="G130" s="72">
        <f t="shared" ca="1" si="13"/>
        <v>0.60960999999999999</v>
      </c>
      <c r="H130" s="5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0.94519500000000101</v>
      </c>
      <c r="I130" s="89">
        <f t="shared" ca="1" si="14"/>
        <v>354.4481250000004</v>
      </c>
      <c r="J130" s="136" cm="1">
        <f t="array" aca="1" ref="J130" ca="1">IF(COUNTIFS('PTC GRTgaz'!$K$7:$K$15996,"",'PTC GRTgaz'!$A$7:$A$15996,J$16,'PTC GRTgaz'!$D$7:$D$15996,$A130,'PTC GRTgaz'!$C$7:$C$15996,"DEL")&gt;0,J$14,SUMIFS('PTC GRTgaz'!$K$7:$K$15996,'PTC GRTgaz'!$A$7:$A$15996,J$16,'PTC GRTgaz'!$D$7:$D$15996,$A130,'PTC GRTgaz'!$C$7:$C$15996,"DEL")*1.0026*$F$4/INDIRECT($A$4&amp;"!D9"))</f>
        <v>340</v>
      </c>
      <c r="K130" s="136" cm="1">
        <f t="array" aca="1" ref="K130" ca="1">IF(COUNTIFS('PTC GRTgaz'!$K$7:$K$15996,"",'PTC GRTgaz'!$A$7:$A$15996,K$16,'PTC GRTgaz'!$D$7:$D$15996,$A130,'PTC GRTgaz'!$C$7:$C$15996,"DEL")&gt;0,K$14,SUMIFS('PTC GRTgaz'!$K$7:$K$15996,'PTC GRTgaz'!$A$7:$A$15996,K$16,'PTC GRTgaz'!$D$7:$D$15996,$A130,'PTC GRTgaz'!$C$7:$C$15996,"DEL")*1.0026*$F$4/INDIRECT($A$4&amp;"!D9"))</f>
        <v>323.83979999999997</v>
      </c>
      <c r="L130" s="137">
        <f t="shared" ca="1" si="11"/>
        <v>26.430333599999997</v>
      </c>
      <c r="M130" s="72">
        <f t="shared" ca="1" si="15"/>
        <v>0.58013999999999999</v>
      </c>
      <c r="N130" s="5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0.95993000000000084</v>
      </c>
      <c r="O130" s="89">
        <f t="shared" ca="1" si="16"/>
        <v>323.83979999999997</v>
      </c>
      <c r="S130" s="137">
        <f t="shared" ca="1" si="12"/>
        <v>40.735917187500014</v>
      </c>
      <c r="T130" s="72">
        <f t="shared" ca="1" si="17"/>
        <v>0.89836000000000005</v>
      </c>
      <c r="U130" s="5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0.82541000000000053</v>
      </c>
      <c r="V130" s="89">
        <f t="shared" ca="1" si="18"/>
        <v>309.52875000000017</v>
      </c>
    </row>
    <row r="131" spans="1:22" x14ac:dyDescent="0.35">
      <c r="A131" s="48">
        <f t="shared" si="19"/>
        <v>45497</v>
      </c>
      <c r="B131" s="88" cm="1">
        <f t="array" aca="1" ref="B131" ca="1">_xlfn.XLOOKUP(A131,INDIRECT($A$5&amp;"!$AJ$41:$AJ$406"),INDIRECT($A$5&amp;"!$AK$41:$AK$406"))*SUM($F$3:$I$3)</f>
        <v>0</v>
      </c>
      <c r="C131" s="88" cm="1">
        <f t="array" aca="1" ref="C131" ca="1">_xlfn.XLOOKUP(A131,INDIRECT($A$5&amp;"!$AJ$41:$AJ$406"),INDIRECT($A$5&amp;"!$AL$41:$AL$406"))*SUM($F$3:$I$3)</f>
        <v>45</v>
      </c>
      <c r="D131" s="88" cm="1">
        <f t="array" aca="1" ref="D131" ca="1">_xlfn.XLOOKUP(A131,INDIRECT($A$5&amp;"!$AJ$41:$AJ$406"),INDIRECT($A$5&amp;"!$AO$41:$AO$406"))*SUM($F$3:$I$3)</f>
        <v>38.25</v>
      </c>
      <c r="E131" s="50" cm="1">
        <f t="array" ref="E131">SUMPRODUCT(('PT Storengy'!$B$8:$K$372)*('PT Storengy'!$A$8:$A$372=$A131)*('PT Storengy'!$B$5:$K$5=$A$6)*('PT Storengy'!$B$7:$K$7=$A$7))</f>
        <v>0</v>
      </c>
      <c r="F131" s="137">
        <f t="shared" ca="1" si="10"/>
        <v>28.139981250000037</v>
      </c>
      <c r="G131" s="72">
        <f t="shared" ca="1" si="13"/>
        <v>0.61748999999999998</v>
      </c>
      <c r="H131" s="5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0.94125500000000084</v>
      </c>
      <c r="I131" s="89">
        <f t="shared" ca="1" si="14"/>
        <v>352.97062500000033</v>
      </c>
      <c r="J131" s="136" cm="1">
        <f t="array" aca="1" ref="J131" ca="1">IF(COUNTIFS('PTC GRTgaz'!$K$7:$K$15996,"",'PTC GRTgaz'!$A$7:$A$15996,J$16,'PTC GRTgaz'!$D$7:$D$15996,$A131,'PTC GRTgaz'!$C$7:$C$15996,"DEL")&gt;0,J$14,SUMIFS('PTC GRTgaz'!$K$7:$K$15996,'PTC GRTgaz'!$A$7:$A$15996,J$16,'PTC GRTgaz'!$D$7:$D$15996,$A131,'PTC GRTgaz'!$C$7:$C$15996,"DEL")*1.0026*$F$4/INDIRECT($A$4&amp;"!D9"))</f>
        <v>340</v>
      </c>
      <c r="K131" s="136" cm="1">
        <f t="array" aca="1" ref="K131" ca="1">IF(COUNTIFS('PTC GRTgaz'!$K$7:$K$15996,"",'PTC GRTgaz'!$A$7:$A$15996,K$16,'PTC GRTgaz'!$D$7:$D$15996,$A131,'PTC GRTgaz'!$C$7:$C$15996,"DEL")&gt;0,K$14,SUMIFS('PTC GRTgaz'!$K$7:$K$15996,'PTC GRTgaz'!$A$7:$A$15996,K$16,'PTC GRTgaz'!$D$7:$D$15996,$A131,'PTC GRTgaz'!$C$7:$C$15996,"DEL")*1.0026*$F$4/INDIRECT($A$4&amp;"!D9"))</f>
        <v>323.83979999999997</v>
      </c>
      <c r="L131" s="137">
        <f t="shared" ca="1" si="11"/>
        <v>26.754173399999996</v>
      </c>
      <c r="M131" s="72">
        <f t="shared" ca="1" si="15"/>
        <v>0.58733999999999997</v>
      </c>
      <c r="N131" s="5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0.9563300000000009</v>
      </c>
      <c r="O131" s="89">
        <f t="shared" ca="1" si="16"/>
        <v>323.83979999999997</v>
      </c>
      <c r="S131" s="137">
        <f t="shared" ca="1" si="12"/>
        <v>41.044800937500014</v>
      </c>
      <c r="T131" s="72">
        <f t="shared" ca="1" si="17"/>
        <v>0.90524000000000004</v>
      </c>
      <c r="U131" s="5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0.8236900000000007</v>
      </c>
      <c r="V131" s="89">
        <f t="shared" ca="1" si="18"/>
        <v>308.88375000000025</v>
      </c>
    </row>
    <row r="132" spans="1:22" x14ac:dyDescent="0.35">
      <c r="A132" s="48">
        <f t="shared" si="19"/>
        <v>45498</v>
      </c>
      <c r="B132" s="88" cm="1">
        <f t="array" aca="1" ref="B132" ca="1">_xlfn.XLOOKUP(A132,INDIRECT($A$5&amp;"!$AJ$41:$AJ$406"),INDIRECT($A$5&amp;"!$AK$41:$AK$406"))*SUM($F$3:$I$3)</f>
        <v>0</v>
      </c>
      <c r="C132" s="88" cm="1">
        <f t="array" aca="1" ref="C132" ca="1">_xlfn.XLOOKUP(A132,INDIRECT($A$5&amp;"!$AJ$41:$AJ$406"),INDIRECT($A$5&amp;"!$AL$41:$AL$406"))*SUM($F$3:$I$3)</f>
        <v>45</v>
      </c>
      <c r="D132" s="88" cm="1">
        <f t="array" aca="1" ref="D132" ca="1">_xlfn.XLOOKUP(A132,INDIRECT($A$5&amp;"!$AJ$41:$AJ$406"),INDIRECT($A$5&amp;"!$AO$41:$AO$406"))*SUM($F$3:$I$3)</f>
        <v>38.25</v>
      </c>
      <c r="E132" s="50" cm="1">
        <f t="array" ref="E132">SUMPRODUCT(('PT Storengy'!$B$8:$K$372)*('PT Storengy'!$A$8:$A$372=$A132)*('PT Storengy'!$B$5:$K$5=$A$6)*('PT Storengy'!$B$7:$K$7=$A$7))</f>
        <v>0</v>
      </c>
      <c r="F132" s="137">
        <f t="shared" ca="1" si="10"/>
        <v>28.491481875000037</v>
      </c>
      <c r="G132" s="72">
        <f t="shared" ca="1" si="13"/>
        <v>0.62533000000000005</v>
      </c>
      <c r="H132" s="5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0.93733500000000092</v>
      </c>
      <c r="I132" s="89">
        <f t="shared" ca="1" si="14"/>
        <v>351.50062500000035</v>
      </c>
      <c r="J132" s="136" cm="1">
        <f t="array" aca="1" ref="J132" ca="1">IF(COUNTIFS('PTC GRTgaz'!$K$7:$K$15996,"",'PTC GRTgaz'!$A$7:$A$15996,J$16,'PTC GRTgaz'!$D$7:$D$15996,$A132,'PTC GRTgaz'!$C$7:$C$15996,"DEL")&gt;0,J$14,SUMIFS('PTC GRTgaz'!$K$7:$K$15996,'PTC GRTgaz'!$A$7:$A$15996,J$16,'PTC GRTgaz'!$D$7:$D$15996,$A132,'PTC GRTgaz'!$C$7:$C$15996,"DEL")*1.0026*$F$4/INDIRECT($A$4&amp;"!D9"))</f>
        <v>340</v>
      </c>
      <c r="K132" s="136" cm="1">
        <f t="array" aca="1" ref="K132" ca="1">IF(COUNTIFS('PTC GRTgaz'!$K$7:$K$15996,"",'PTC GRTgaz'!$A$7:$A$15996,K$16,'PTC GRTgaz'!$D$7:$D$15996,$A132,'PTC GRTgaz'!$C$7:$C$15996,"DEL")&gt;0,K$14,SUMIFS('PTC GRTgaz'!$K$7:$K$15996,'PTC GRTgaz'!$A$7:$A$15996,K$16,'PTC GRTgaz'!$D$7:$D$15996,$A132,'PTC GRTgaz'!$C$7:$C$15996,"DEL")*1.0026*$F$4/INDIRECT($A$4&amp;"!D9"))</f>
        <v>323.83979999999997</v>
      </c>
      <c r="L132" s="137">
        <f t="shared" ca="1" si="11"/>
        <v>27.078013199999994</v>
      </c>
      <c r="M132" s="72">
        <f t="shared" ca="1" si="15"/>
        <v>0.59453999999999996</v>
      </c>
      <c r="N132" s="5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0.95273000000000096</v>
      </c>
      <c r="O132" s="89">
        <f t="shared" ca="1" si="16"/>
        <v>323.83979999999997</v>
      </c>
      <c r="S132" s="137">
        <f t="shared" ca="1" si="12"/>
        <v>41.353040625000013</v>
      </c>
      <c r="T132" s="72">
        <f t="shared" ca="1" si="17"/>
        <v>0.91210999999999998</v>
      </c>
      <c r="U132" s="5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0.82197250000000066</v>
      </c>
      <c r="V132" s="89">
        <f t="shared" ca="1" si="18"/>
        <v>308.23968750000023</v>
      </c>
    </row>
    <row r="133" spans="1:22" x14ac:dyDescent="0.35">
      <c r="A133" s="48">
        <f t="shared" si="19"/>
        <v>45499</v>
      </c>
      <c r="B133" s="88" cm="1">
        <f t="array" aca="1" ref="B133" ca="1">_xlfn.XLOOKUP(A133,INDIRECT($A$5&amp;"!$AJ$41:$AJ$406"),INDIRECT($A$5&amp;"!$AK$41:$AK$406"))*SUM($F$3:$I$3)</f>
        <v>0</v>
      </c>
      <c r="C133" s="88" cm="1">
        <f t="array" aca="1" ref="C133" ca="1">_xlfn.XLOOKUP(A133,INDIRECT($A$5&amp;"!$AJ$41:$AJ$406"),INDIRECT($A$5&amp;"!$AL$41:$AL$406"))*SUM($F$3:$I$3)</f>
        <v>45</v>
      </c>
      <c r="D133" s="88" cm="1">
        <f t="array" aca="1" ref="D133" ca="1">_xlfn.XLOOKUP(A133,INDIRECT($A$5&amp;"!$AJ$41:$AJ$406"),INDIRECT($A$5&amp;"!$AO$41:$AO$406"))*SUM($F$3:$I$3)</f>
        <v>38.25</v>
      </c>
      <c r="E133" s="50" cm="1">
        <f t="array" ref="E133">SUMPRODUCT(('PT Storengy'!$B$8:$K$372)*('PT Storengy'!$A$8:$A$372=$A133)*('PT Storengy'!$B$5:$K$5=$A$6)*('PT Storengy'!$B$7:$K$7=$A$7))</f>
        <v>0</v>
      </c>
      <c r="F133" s="137">
        <f t="shared" ca="1" si="10"/>
        <v>28.841518125000036</v>
      </c>
      <c r="G133" s="72">
        <f t="shared" ca="1" si="13"/>
        <v>0.63314000000000004</v>
      </c>
      <c r="H133" s="5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0.93343000000000087</v>
      </c>
      <c r="I133" s="89">
        <f t="shared" ca="1" si="14"/>
        <v>350.03625000000034</v>
      </c>
      <c r="J133" s="136" cm="1">
        <f t="array" aca="1" ref="J133" ca="1">IF(COUNTIFS('PTC GRTgaz'!$K$7:$K$15996,"",'PTC GRTgaz'!$A$7:$A$15996,J$16,'PTC GRTgaz'!$D$7:$D$15996,$A133,'PTC GRTgaz'!$C$7:$C$15996,"DEL")&gt;0,J$14,SUMIFS('PTC GRTgaz'!$K$7:$K$15996,'PTC GRTgaz'!$A$7:$A$15996,J$16,'PTC GRTgaz'!$D$7:$D$15996,$A133,'PTC GRTgaz'!$C$7:$C$15996,"DEL")*1.0026*$F$4/INDIRECT($A$4&amp;"!D9"))</f>
        <v>340</v>
      </c>
      <c r="K133" s="136" cm="1">
        <f t="array" aca="1" ref="K133" ca="1">IF(COUNTIFS('PTC GRTgaz'!$K$7:$K$15996,"",'PTC GRTgaz'!$A$7:$A$15996,K$16,'PTC GRTgaz'!$D$7:$D$15996,$A133,'PTC GRTgaz'!$C$7:$C$15996,"DEL")&gt;0,K$14,SUMIFS('PTC GRTgaz'!$K$7:$K$15996,'PTC GRTgaz'!$A$7:$A$15996,K$16,'PTC GRTgaz'!$D$7:$D$15996,$A133,'PTC GRTgaz'!$C$7:$C$15996,"DEL")*1.0026*$F$4/INDIRECT($A$4&amp;"!D9"))</f>
        <v>323.83979999999997</v>
      </c>
      <c r="L133" s="137">
        <f t="shared" ca="1" si="11"/>
        <v>27.401852999999992</v>
      </c>
      <c r="M133" s="72">
        <f t="shared" ca="1" si="15"/>
        <v>0.60172999999999999</v>
      </c>
      <c r="N133" s="5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0.94913500000000084</v>
      </c>
      <c r="O133" s="89">
        <f t="shared" ca="1" si="16"/>
        <v>323.83979999999997</v>
      </c>
      <c r="S133" s="137">
        <f t="shared" ca="1" si="12"/>
        <v>41.660638125000013</v>
      </c>
      <c r="T133" s="72">
        <f t="shared" ca="1" si="17"/>
        <v>0.91896</v>
      </c>
      <c r="U133" s="5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0.82026000000000066</v>
      </c>
      <c r="V133" s="89">
        <f t="shared" ca="1" si="18"/>
        <v>307.59750000000025</v>
      </c>
    </row>
    <row r="134" spans="1:22" x14ac:dyDescent="0.35">
      <c r="A134" s="48">
        <f t="shared" si="19"/>
        <v>45500</v>
      </c>
      <c r="B134" s="88" cm="1">
        <f t="array" aca="1" ref="B134" ca="1">_xlfn.XLOOKUP(A134,INDIRECT($A$5&amp;"!$AJ$41:$AJ$406"),INDIRECT($A$5&amp;"!$AK$41:$AK$406"))*SUM($F$3:$I$3)</f>
        <v>0</v>
      </c>
      <c r="C134" s="88" cm="1">
        <f t="array" aca="1" ref="C134" ca="1">_xlfn.XLOOKUP(A134,INDIRECT($A$5&amp;"!$AJ$41:$AJ$406"),INDIRECT($A$5&amp;"!$AL$41:$AL$406"))*SUM($F$3:$I$3)</f>
        <v>45</v>
      </c>
      <c r="D134" s="88" cm="1">
        <f t="array" aca="1" ref="D134" ca="1">_xlfn.XLOOKUP(A134,INDIRECT($A$5&amp;"!$AJ$41:$AJ$406"),INDIRECT($A$5&amp;"!$AO$41:$AO$406"))*SUM($F$3:$I$3)</f>
        <v>38.25</v>
      </c>
      <c r="E134" s="50" cm="1">
        <f t="array" ref="E134">SUMPRODUCT(('PT Storengy'!$B$8:$K$372)*('PT Storengy'!$A$8:$A$372=$A134)*('PT Storengy'!$B$5:$K$5=$A$6)*('PT Storengy'!$B$7:$K$7=$A$7))</f>
        <v>0</v>
      </c>
      <c r="F134" s="137">
        <f t="shared" ca="1" si="10"/>
        <v>29.190095625000037</v>
      </c>
      <c r="G134" s="72">
        <f t="shared" ca="1" si="13"/>
        <v>0.64092000000000005</v>
      </c>
      <c r="H134" s="5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0.9295400000000007</v>
      </c>
      <c r="I134" s="89">
        <f t="shared" ca="1" si="14"/>
        <v>348.57750000000027</v>
      </c>
      <c r="J134" s="136" cm="1">
        <f t="array" aca="1" ref="J134" ca="1">IF(COUNTIFS('PTC GRTgaz'!$K$7:$K$15996,"",'PTC GRTgaz'!$A$7:$A$15996,J$16,'PTC GRTgaz'!$D$7:$D$15996,$A134,'PTC GRTgaz'!$C$7:$C$15996,"DEL")&gt;0,J$14,SUMIFS('PTC GRTgaz'!$K$7:$K$15996,'PTC GRTgaz'!$A$7:$A$15996,J$16,'PTC GRTgaz'!$D$7:$D$15996,$A134,'PTC GRTgaz'!$C$7:$C$15996,"DEL")*1.0026*$F$4/INDIRECT($A$4&amp;"!D9"))</f>
        <v>340</v>
      </c>
      <c r="K134" s="136" cm="1">
        <f t="array" aca="1" ref="K134" ca="1">IF(COUNTIFS('PTC GRTgaz'!$K$7:$K$15996,"",'PTC GRTgaz'!$A$7:$A$15996,K$16,'PTC GRTgaz'!$D$7:$D$15996,$A134,'PTC GRTgaz'!$C$7:$C$15996,"DEL")&gt;0,K$14,SUMIFS('PTC GRTgaz'!$K$7:$K$15996,'PTC GRTgaz'!$A$7:$A$15996,K$16,'PTC GRTgaz'!$D$7:$D$15996,$A134,'PTC GRTgaz'!$C$7:$C$15996,"DEL")*1.0026*$F$4/INDIRECT($A$4&amp;"!D9"))</f>
        <v>325.84499999999997</v>
      </c>
      <c r="L134" s="137">
        <f t="shared" ca="1" si="11"/>
        <v>27.727697999999993</v>
      </c>
      <c r="M134" s="72">
        <f t="shared" ca="1" si="15"/>
        <v>0.60892999999999997</v>
      </c>
      <c r="N134" s="5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0.94553500000000101</v>
      </c>
      <c r="O134" s="89">
        <f t="shared" ca="1" si="16"/>
        <v>325.84499999999997</v>
      </c>
      <c r="S134" s="137">
        <f t="shared" ca="1" si="12"/>
        <v>41.967595312500016</v>
      </c>
      <c r="T134" s="72">
        <f t="shared" ca="1" si="17"/>
        <v>0.92579</v>
      </c>
      <c r="U134" s="5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0.81855250000000068</v>
      </c>
      <c r="V134" s="89">
        <f t="shared" ca="1" si="18"/>
        <v>306.95718750000026</v>
      </c>
    </row>
    <row r="135" spans="1:22" x14ac:dyDescent="0.35">
      <c r="A135" s="48">
        <f t="shared" si="19"/>
        <v>45501</v>
      </c>
      <c r="B135" s="88" cm="1">
        <f t="array" aca="1" ref="B135" ca="1">_xlfn.XLOOKUP(A135,INDIRECT($A$5&amp;"!$AJ$41:$AJ$406"),INDIRECT($A$5&amp;"!$AK$41:$AK$406"))*SUM($F$3:$I$3)</f>
        <v>0</v>
      </c>
      <c r="C135" s="88" cm="1">
        <f t="array" aca="1" ref="C135" ca="1">_xlfn.XLOOKUP(A135,INDIRECT($A$5&amp;"!$AJ$41:$AJ$406"),INDIRECT($A$5&amp;"!$AL$41:$AL$406"))*SUM($F$3:$I$3)</f>
        <v>45</v>
      </c>
      <c r="D135" s="88" cm="1">
        <f t="array" aca="1" ref="D135" ca="1">_xlfn.XLOOKUP(A135,INDIRECT($A$5&amp;"!$AJ$41:$AJ$406"),INDIRECT($A$5&amp;"!$AO$41:$AO$406"))*SUM($F$3:$I$3)</f>
        <v>38.25</v>
      </c>
      <c r="E135" s="50" cm="1">
        <f t="array" ref="E135">SUMPRODUCT(('PT Storengy'!$B$8:$K$372)*('PT Storengy'!$A$8:$A$372=$A135)*('PT Storengy'!$B$5:$K$5=$A$6)*('PT Storengy'!$B$7:$K$7=$A$7))</f>
        <v>0</v>
      </c>
      <c r="F135" s="137">
        <f t="shared" ca="1" si="10"/>
        <v>29.537220000000037</v>
      </c>
      <c r="G135" s="72">
        <f t="shared" ca="1" si="13"/>
        <v>0.64866999999999997</v>
      </c>
      <c r="H135" s="5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0.92566500000000074</v>
      </c>
      <c r="I135" s="89">
        <f t="shared" ca="1" si="14"/>
        <v>347.12437500000027</v>
      </c>
      <c r="J135" s="136" cm="1">
        <f t="array" aca="1" ref="J135" ca="1">IF(COUNTIFS('PTC GRTgaz'!$K$7:$K$15996,"",'PTC GRTgaz'!$A$7:$A$15996,J$16,'PTC GRTgaz'!$D$7:$D$15996,$A135,'PTC GRTgaz'!$C$7:$C$15996,"DEL")&gt;0,J$14,SUMIFS('PTC GRTgaz'!$K$7:$K$15996,'PTC GRTgaz'!$A$7:$A$15996,J$16,'PTC GRTgaz'!$D$7:$D$15996,$A135,'PTC GRTgaz'!$C$7:$C$15996,"DEL")*1.0026*$F$4/INDIRECT($A$4&amp;"!D9"))</f>
        <v>340</v>
      </c>
      <c r="K135" s="136" cm="1">
        <f t="array" aca="1" ref="K135" ca="1">IF(COUNTIFS('PTC GRTgaz'!$K$7:$K$15996,"",'PTC GRTgaz'!$A$7:$A$15996,K$16,'PTC GRTgaz'!$D$7:$D$15996,$A135,'PTC GRTgaz'!$C$7:$C$15996,"DEL")&gt;0,K$14,SUMIFS('PTC GRTgaz'!$K$7:$K$15996,'PTC GRTgaz'!$A$7:$A$15996,K$16,'PTC GRTgaz'!$D$7:$D$15996,$A135,'PTC GRTgaz'!$C$7:$C$15996,"DEL")*1.0026*$F$4/INDIRECT($A$4&amp;"!D9"))</f>
        <v>325.84499999999997</v>
      </c>
      <c r="L135" s="137">
        <f t="shared" ca="1" si="11"/>
        <v>28.053542999999994</v>
      </c>
      <c r="M135" s="72">
        <f t="shared" ca="1" si="15"/>
        <v>0.61617</v>
      </c>
      <c r="N135" s="5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0.94191500000000095</v>
      </c>
      <c r="O135" s="89">
        <f t="shared" ca="1" si="16"/>
        <v>325.84499999999997</v>
      </c>
      <c r="S135" s="137">
        <f t="shared" ca="1" si="12"/>
        <v>42.273913125000014</v>
      </c>
      <c r="T135" s="72">
        <f t="shared" ca="1" si="17"/>
        <v>0.93261000000000005</v>
      </c>
      <c r="U135" s="5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0.81684750000000061</v>
      </c>
      <c r="V135" s="89">
        <f t="shared" ca="1" si="18"/>
        <v>306.31781250000023</v>
      </c>
    </row>
    <row r="136" spans="1:22" x14ac:dyDescent="0.35">
      <c r="A136" s="48">
        <f t="shared" si="19"/>
        <v>45502</v>
      </c>
      <c r="B136" s="88" cm="1">
        <f t="array" aca="1" ref="B136" ca="1">_xlfn.XLOOKUP(A136,INDIRECT($A$5&amp;"!$AJ$41:$AJ$406"),INDIRECT($A$5&amp;"!$AK$41:$AK$406"))*SUM($F$3:$I$3)</f>
        <v>0</v>
      </c>
      <c r="C136" s="88" cm="1">
        <f t="array" aca="1" ref="C136" ca="1">_xlfn.XLOOKUP(A136,INDIRECT($A$5&amp;"!$AJ$41:$AJ$406"),INDIRECT($A$5&amp;"!$AL$41:$AL$406"))*SUM($F$3:$I$3)</f>
        <v>45</v>
      </c>
      <c r="D136" s="88" cm="1">
        <f t="array" aca="1" ref="D136" ca="1">_xlfn.XLOOKUP(A136,INDIRECT($A$5&amp;"!$AJ$41:$AJ$406"),INDIRECT($A$5&amp;"!$AO$41:$AO$406"))*SUM($F$3:$I$3)</f>
        <v>38.25</v>
      </c>
      <c r="E136" s="50" cm="1">
        <f t="array" ref="E136">SUMPRODUCT(('PT Storengy'!$B$8:$K$372)*('PT Storengy'!$A$8:$A$372=$A136)*('PT Storengy'!$B$5:$K$5=$A$6)*('PT Storengy'!$B$7:$K$7=$A$7))</f>
        <v>0</v>
      </c>
      <c r="F136" s="137">
        <f t="shared" ca="1" si="10"/>
        <v>29.882898750000038</v>
      </c>
      <c r="G136" s="72">
        <f t="shared" ca="1" si="13"/>
        <v>0.65637999999999996</v>
      </c>
      <c r="H136" s="5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0.92181000000000091</v>
      </c>
      <c r="I136" s="89">
        <f t="shared" ca="1" si="14"/>
        <v>345.67875000000032</v>
      </c>
      <c r="J136" s="136" cm="1">
        <f t="array" aca="1" ref="J136" ca="1">IF(COUNTIFS('PTC GRTgaz'!$K$7:$K$15996,"",'PTC GRTgaz'!$A$7:$A$15996,J$16,'PTC GRTgaz'!$D$7:$D$15996,$A136,'PTC GRTgaz'!$C$7:$C$15996,"DEL")&gt;0,J$14,SUMIFS('PTC GRTgaz'!$K$7:$K$15996,'PTC GRTgaz'!$A$7:$A$15996,J$16,'PTC GRTgaz'!$D$7:$D$15996,$A136,'PTC GRTgaz'!$C$7:$C$15996,"DEL")*1.0026*$F$4/INDIRECT($A$4&amp;"!D9"))</f>
        <v>340</v>
      </c>
      <c r="K136" s="136" cm="1">
        <f t="array" aca="1" ref="K136" ca="1">IF(COUNTIFS('PTC GRTgaz'!$K$7:$K$15996,"",'PTC GRTgaz'!$A$7:$A$15996,K$16,'PTC GRTgaz'!$D$7:$D$15996,$A136,'PTC GRTgaz'!$C$7:$C$15996,"DEL")&gt;0,K$14,SUMIFS('PTC GRTgaz'!$K$7:$K$15996,'PTC GRTgaz'!$A$7:$A$15996,K$16,'PTC GRTgaz'!$D$7:$D$15996,$A136,'PTC GRTgaz'!$C$7:$C$15996,"DEL")*1.0026*$F$4/INDIRECT($A$4&amp;"!D9"))</f>
        <v>325.84499999999997</v>
      </c>
      <c r="L136" s="137">
        <f t="shared" ca="1" si="11"/>
        <v>28.379387999999995</v>
      </c>
      <c r="M136" s="72">
        <f t="shared" ca="1" si="15"/>
        <v>0.62341000000000002</v>
      </c>
      <c r="N136" s="5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0.93829500000000077</v>
      </c>
      <c r="O136" s="89">
        <f t="shared" ca="1" si="16"/>
        <v>325.84499999999997</v>
      </c>
      <c r="S136" s="137">
        <f t="shared" ca="1" si="12"/>
        <v>42.579592500000011</v>
      </c>
      <c r="T136" s="72">
        <f t="shared" ca="1" si="17"/>
        <v>0.93942000000000003</v>
      </c>
      <c r="U136" s="5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0.81514500000000067</v>
      </c>
      <c r="V136" s="89">
        <f t="shared" ca="1" si="18"/>
        <v>305.67937500000028</v>
      </c>
    </row>
    <row r="137" spans="1:22" x14ac:dyDescent="0.35">
      <c r="A137" s="48">
        <f t="shared" si="19"/>
        <v>45503</v>
      </c>
      <c r="B137" s="88" cm="1">
        <f t="array" aca="1" ref="B137" ca="1">_xlfn.XLOOKUP(A137,INDIRECT($A$5&amp;"!$AJ$41:$AJ$406"),INDIRECT($A$5&amp;"!$AK$41:$AK$406"))*SUM($F$3:$I$3)</f>
        <v>0</v>
      </c>
      <c r="C137" s="88" cm="1">
        <f t="array" aca="1" ref="C137" ca="1">_xlfn.XLOOKUP(A137,INDIRECT($A$5&amp;"!$AJ$41:$AJ$406"),INDIRECT($A$5&amp;"!$AL$41:$AL$406"))*SUM($F$3:$I$3)</f>
        <v>45</v>
      </c>
      <c r="D137" s="88" cm="1">
        <f t="array" aca="1" ref="D137" ca="1">_xlfn.XLOOKUP(A137,INDIRECT($A$5&amp;"!$AJ$41:$AJ$406"),INDIRECT($A$5&amp;"!$AO$41:$AO$406"))*SUM($F$3:$I$3)</f>
        <v>38.25</v>
      </c>
      <c r="E137" s="50" cm="1">
        <f t="array" ref="E137">SUMPRODUCT(('PT Storengy'!$B$8:$K$372)*('PT Storengy'!$A$8:$A$372=$A137)*('PT Storengy'!$B$5:$K$5=$A$6)*('PT Storengy'!$B$7:$K$7=$A$7))</f>
        <v>0</v>
      </c>
      <c r="F137" s="137">
        <f t="shared" ca="1" si="10"/>
        <v>30.227137500000037</v>
      </c>
      <c r="G137" s="72">
        <f t="shared" ca="1" si="13"/>
        <v>0.66405999999999998</v>
      </c>
      <c r="H137" s="5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0.91797000000000084</v>
      </c>
      <c r="I137" s="89">
        <f t="shared" ca="1" si="14"/>
        <v>344.23875000000032</v>
      </c>
      <c r="J137" s="136" cm="1">
        <f t="array" aca="1" ref="J137" ca="1">IF(COUNTIFS('PTC GRTgaz'!$K$7:$K$15996,"",'PTC GRTgaz'!$A$7:$A$15996,J$16,'PTC GRTgaz'!$D$7:$D$15996,$A137,'PTC GRTgaz'!$C$7:$C$15996,"DEL")&gt;0,J$14,SUMIFS('PTC GRTgaz'!$K$7:$K$15996,'PTC GRTgaz'!$A$7:$A$15996,J$16,'PTC GRTgaz'!$D$7:$D$15996,$A137,'PTC GRTgaz'!$C$7:$C$15996,"DEL")*1.0026*$F$4/INDIRECT($A$4&amp;"!D9"))</f>
        <v>340</v>
      </c>
      <c r="K137" s="136" cm="1">
        <f t="array" aca="1" ref="K137" ca="1">IF(COUNTIFS('PTC GRTgaz'!$K$7:$K$15996,"",'PTC GRTgaz'!$A$7:$A$15996,K$16,'PTC GRTgaz'!$D$7:$D$15996,$A137,'PTC GRTgaz'!$C$7:$C$15996,"DEL")&gt;0,K$14,SUMIFS('PTC GRTgaz'!$K$7:$K$15996,'PTC GRTgaz'!$A$7:$A$15996,K$16,'PTC GRTgaz'!$D$7:$D$15996,$A137,'PTC GRTgaz'!$C$7:$C$15996,"DEL")*1.0026*$F$4/INDIRECT($A$4&amp;"!D9"))</f>
        <v>325.84499999999997</v>
      </c>
      <c r="L137" s="137">
        <f t="shared" ca="1" si="11"/>
        <v>28.705232999999996</v>
      </c>
      <c r="M137" s="72">
        <f t="shared" ca="1" si="15"/>
        <v>0.63065000000000004</v>
      </c>
      <c r="N137" s="5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0.93467500000000081</v>
      </c>
      <c r="O137" s="89">
        <f t="shared" ca="1" si="16"/>
        <v>325.84499999999997</v>
      </c>
      <c r="S137" s="137">
        <f t="shared" ca="1" si="12"/>
        <v>42.884635312500009</v>
      </c>
      <c r="T137" s="72">
        <f t="shared" ca="1" si="17"/>
        <v>0.94621</v>
      </c>
      <c r="U137" s="5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0.81344750000000066</v>
      </c>
      <c r="V137" s="89">
        <f t="shared" ca="1" si="18"/>
        <v>305.04281250000025</v>
      </c>
    </row>
    <row r="138" spans="1:22" x14ac:dyDescent="0.35">
      <c r="A138" s="48">
        <f t="shared" si="19"/>
        <v>45504</v>
      </c>
      <c r="B138" s="88" cm="1">
        <f t="array" aca="1" ref="B138" ca="1">_xlfn.XLOOKUP(A138,INDIRECT($A$5&amp;"!$AJ$41:$AJ$406"),INDIRECT($A$5&amp;"!$AK$41:$AK$406"))*SUM($F$3:$I$3)</f>
        <v>0</v>
      </c>
      <c r="C138" s="88" cm="1">
        <f t="array" aca="1" ref="C138" ca="1">_xlfn.XLOOKUP(A138,INDIRECT($A$5&amp;"!$AJ$41:$AJ$406"),INDIRECT($A$5&amp;"!$AL$41:$AL$406"))*SUM($F$3:$I$3)</f>
        <v>38.25</v>
      </c>
      <c r="D138" s="88" cm="1">
        <f t="array" aca="1" ref="D138" ca="1">_xlfn.XLOOKUP(A138,INDIRECT($A$5&amp;"!$AJ$41:$AJ$406"),INDIRECT($A$5&amp;"!$AO$41:$AO$406"))*SUM($F$3:$I$3)</f>
        <v>38.25</v>
      </c>
      <c r="E138" s="50" cm="1">
        <f t="array" ref="E138">SUMPRODUCT(('PT Storengy'!$B$8:$K$372)*('PT Storengy'!$A$8:$A$372=$A138)*('PT Storengy'!$B$5:$K$5=$A$6)*('PT Storengy'!$B$7:$K$7=$A$7))</f>
        <v>0</v>
      </c>
      <c r="F138" s="137">
        <f t="shared" ca="1" si="10"/>
        <v>30.569941875000037</v>
      </c>
      <c r="G138" s="72">
        <f t="shared" ca="1" si="13"/>
        <v>0.67171000000000003</v>
      </c>
      <c r="H138" s="5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0.91414500000000087</v>
      </c>
      <c r="I138" s="89">
        <f t="shared" ca="1" si="14"/>
        <v>342.80437500000033</v>
      </c>
      <c r="J138" s="136" cm="1">
        <f t="array" aca="1" ref="J138" ca="1">IF(COUNTIFS('PTC GRTgaz'!$K$7:$K$15996,"",'PTC GRTgaz'!$A$7:$A$15996,J$16,'PTC GRTgaz'!$D$7:$D$15996,$A138,'PTC GRTgaz'!$C$7:$C$15996,"DEL")&gt;0,J$14,SUMIFS('PTC GRTgaz'!$K$7:$K$15996,'PTC GRTgaz'!$A$7:$A$15996,J$16,'PTC GRTgaz'!$D$7:$D$15996,$A138,'PTC GRTgaz'!$C$7:$C$15996,"DEL")*1.0026*$F$4/INDIRECT($A$4&amp;"!D9"))</f>
        <v>340</v>
      </c>
      <c r="K138" s="136" cm="1">
        <f t="array" aca="1" ref="K138" ca="1">IF(COUNTIFS('PTC GRTgaz'!$K$7:$K$15996,"",'PTC GRTgaz'!$A$7:$A$15996,K$16,'PTC GRTgaz'!$D$7:$D$15996,$A138,'PTC GRTgaz'!$C$7:$C$15996,"DEL")&gt;0,K$14,SUMIFS('PTC GRTgaz'!$K$7:$K$15996,'PTC GRTgaz'!$A$7:$A$15996,K$16,'PTC GRTgaz'!$D$7:$D$15996,$A138,'PTC GRTgaz'!$C$7:$C$15996,"DEL")*1.0026*$F$4/INDIRECT($A$4&amp;"!D9"))</f>
        <v>325.84499999999997</v>
      </c>
      <c r="L138" s="137">
        <f t="shared" ca="1" si="11"/>
        <v>29.031077999999997</v>
      </c>
      <c r="M138" s="72">
        <f t="shared" ca="1" si="15"/>
        <v>0.63788999999999996</v>
      </c>
      <c r="N138" s="5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0.93105500000000074</v>
      </c>
      <c r="O138" s="89">
        <f t="shared" ca="1" si="16"/>
        <v>325.84499999999997</v>
      </c>
      <c r="S138" s="137">
        <f t="shared" ca="1" si="12"/>
        <v>43.189042500000006</v>
      </c>
      <c r="T138" s="72">
        <f t="shared" ca="1" si="17"/>
        <v>0.95299</v>
      </c>
      <c r="U138" s="5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0.81175250000000065</v>
      </c>
      <c r="V138" s="89">
        <f t="shared" ca="1" si="18"/>
        <v>304.40718750000025</v>
      </c>
    </row>
    <row r="139" spans="1:22" x14ac:dyDescent="0.35">
      <c r="A139" s="48">
        <f t="shared" si="19"/>
        <v>45505</v>
      </c>
      <c r="B139" s="88" cm="1">
        <f t="array" aca="1" ref="B139" ca="1">_xlfn.XLOOKUP(A139,INDIRECT($A$5&amp;"!$AJ$41:$AJ$406"),INDIRECT($A$5&amp;"!$AK$41:$AK$406"))*SUM($F$3:$I$3)</f>
        <v>0</v>
      </c>
      <c r="C139" s="88" cm="1">
        <f t="array" aca="1" ref="C139" ca="1">_xlfn.XLOOKUP(A139,INDIRECT($A$5&amp;"!$AJ$41:$AJ$406"),INDIRECT($A$5&amp;"!$AL$41:$AL$406"))*SUM($F$3:$I$3)</f>
        <v>45</v>
      </c>
      <c r="D139" s="88" cm="1">
        <f t="array" aca="1" ref="D139" ca="1">_xlfn.XLOOKUP(A139,INDIRECT($A$5&amp;"!$AJ$41:$AJ$406"),INDIRECT($A$5&amp;"!$AO$41:$AO$406"))*SUM($F$3:$I$3)</f>
        <v>42.75</v>
      </c>
      <c r="E139" s="50" cm="1">
        <f t="array" ref="E139">SUMPRODUCT(('PT Storengy'!$B$8:$K$372)*('PT Storengy'!$A$8:$A$372=$A139)*('PT Storengy'!$B$5:$K$5=$A$6)*('PT Storengy'!$B$7:$K$7=$A$7))</f>
        <v>0</v>
      </c>
      <c r="F139" s="137">
        <f t="shared" ca="1" si="10"/>
        <v>30.911317500000038</v>
      </c>
      <c r="G139" s="72">
        <f t="shared" ca="1" si="13"/>
        <v>0.67932999999999999</v>
      </c>
      <c r="H139" s="5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0.91033500000000056</v>
      </c>
      <c r="I139" s="89">
        <f t="shared" ca="1" si="14"/>
        <v>341.37562500000018</v>
      </c>
      <c r="J139" s="136" cm="1">
        <f t="array" aca="1" ref="J139" ca="1">IF(COUNTIFS('PTC GRTgaz'!$K$7:$K$15996,"",'PTC GRTgaz'!$A$7:$A$15996,J$16,'PTC GRTgaz'!$D$7:$D$15996,$A139,'PTC GRTgaz'!$C$7:$C$15996,"DEL")&gt;0,J$14,SUMIFS('PTC GRTgaz'!$K$7:$K$15996,'PTC GRTgaz'!$A$7:$A$15996,J$16,'PTC GRTgaz'!$D$7:$D$15996,$A139,'PTC GRTgaz'!$C$7:$C$15996,"DEL")*1.0026*$F$4/INDIRECT($A$4&amp;"!D9"))</f>
        <v>340</v>
      </c>
      <c r="K139" s="136" cm="1">
        <f t="array" aca="1" ref="K139" ca="1">IF(COUNTIFS('PTC GRTgaz'!$K$7:$K$15996,"",'PTC GRTgaz'!$A$7:$A$15996,K$16,'PTC GRTgaz'!$D$7:$D$15996,$A139,'PTC GRTgaz'!$C$7:$C$15996,"DEL")&gt;0,K$14,SUMIFS('PTC GRTgaz'!$K$7:$K$15996,'PTC GRTgaz'!$A$7:$A$15996,K$16,'PTC GRTgaz'!$D$7:$D$15996,$A139,'PTC GRTgaz'!$C$7:$C$15996,"DEL")*1.0026*$F$4/INDIRECT($A$4&amp;"!D9"))</f>
        <v>325.84499999999997</v>
      </c>
      <c r="L139" s="137">
        <f t="shared" ca="1" si="11"/>
        <v>29.356922999999998</v>
      </c>
      <c r="M139" s="72">
        <f t="shared" ca="1" si="15"/>
        <v>0.64514000000000005</v>
      </c>
      <c r="N139" s="5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0.92743000000000064</v>
      </c>
      <c r="O139" s="89">
        <f t="shared" ca="1" si="16"/>
        <v>325.84499999999997</v>
      </c>
      <c r="S139" s="137">
        <f t="shared" ca="1" si="12"/>
        <v>43.492815000000007</v>
      </c>
      <c r="T139" s="72">
        <f t="shared" ca="1" si="17"/>
        <v>0.95975999999999995</v>
      </c>
      <c r="U139" s="5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0.81006000000000056</v>
      </c>
      <c r="V139" s="89">
        <f t="shared" ca="1" si="18"/>
        <v>303.77250000000021</v>
      </c>
    </row>
    <row r="140" spans="1:22" x14ac:dyDescent="0.35">
      <c r="A140" s="48">
        <f t="shared" si="19"/>
        <v>45506</v>
      </c>
      <c r="B140" s="88" cm="1">
        <f t="array" aca="1" ref="B140" ca="1">_xlfn.XLOOKUP(A140,INDIRECT($A$5&amp;"!$AJ$41:$AJ$406"),INDIRECT($A$5&amp;"!$AK$41:$AK$406"))*SUM($F$3:$I$3)</f>
        <v>0</v>
      </c>
      <c r="C140" s="88" cm="1">
        <f t="array" aca="1" ref="C140" ca="1">_xlfn.XLOOKUP(A140,INDIRECT($A$5&amp;"!$AJ$41:$AJ$406"),INDIRECT($A$5&amp;"!$AL$41:$AL$406"))*SUM($F$3:$I$3)</f>
        <v>45</v>
      </c>
      <c r="D140" s="88" cm="1">
        <f t="array" aca="1" ref="D140" ca="1">_xlfn.XLOOKUP(A140,INDIRECT($A$5&amp;"!$AJ$41:$AJ$406"),INDIRECT($A$5&amp;"!$AO$41:$AO$406"))*SUM($F$3:$I$3)</f>
        <v>42.75</v>
      </c>
      <c r="E140" s="50" cm="1">
        <f t="array" ref="E140">SUMPRODUCT(('PT Storengy'!$B$8:$K$372)*('PT Storengy'!$A$8:$A$372=$A140)*('PT Storengy'!$B$5:$K$5=$A$6)*('PT Storengy'!$B$7:$K$7=$A$7))</f>
        <v>0</v>
      </c>
      <c r="F140" s="137">
        <f t="shared" ca="1" si="10"/>
        <v>31.251270000000037</v>
      </c>
      <c r="G140" s="72">
        <f t="shared" ca="1" si="13"/>
        <v>0.68691999999999998</v>
      </c>
      <c r="H140" s="5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0.90654000000000079</v>
      </c>
      <c r="I140" s="89">
        <f t="shared" ca="1" si="14"/>
        <v>339.95250000000027</v>
      </c>
      <c r="J140" s="136" cm="1">
        <f t="array" aca="1" ref="J140" ca="1">IF(COUNTIFS('PTC GRTgaz'!$K$7:$K$15996,"",'PTC GRTgaz'!$A$7:$A$15996,J$16,'PTC GRTgaz'!$D$7:$D$15996,$A140,'PTC GRTgaz'!$C$7:$C$15996,"DEL")&gt;0,J$14,SUMIFS('PTC GRTgaz'!$K$7:$K$15996,'PTC GRTgaz'!$A$7:$A$15996,J$16,'PTC GRTgaz'!$D$7:$D$15996,$A140,'PTC GRTgaz'!$C$7:$C$15996,"DEL")*1.0026*$F$4/INDIRECT($A$4&amp;"!D9"))</f>
        <v>340</v>
      </c>
      <c r="K140" s="136" cm="1">
        <f t="array" aca="1" ref="K140" ca="1">IF(COUNTIFS('PTC GRTgaz'!$K$7:$K$15996,"",'PTC GRTgaz'!$A$7:$A$15996,K$16,'PTC GRTgaz'!$D$7:$D$15996,$A140,'PTC GRTgaz'!$C$7:$C$15996,"DEL")&gt;0,K$14,SUMIFS('PTC GRTgaz'!$K$7:$K$15996,'PTC GRTgaz'!$A$7:$A$15996,K$16,'PTC GRTgaz'!$D$7:$D$15996,$A140,'PTC GRTgaz'!$C$7:$C$15996,"DEL")*1.0026*$F$4/INDIRECT($A$4&amp;"!D9"))</f>
        <v>325.84499999999997</v>
      </c>
      <c r="L140" s="137">
        <f t="shared" ca="1" si="11"/>
        <v>29.682767999999999</v>
      </c>
      <c r="M140" s="72">
        <f t="shared" ca="1" si="15"/>
        <v>0.65237999999999996</v>
      </c>
      <c r="N140" s="5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0.9238100000000008</v>
      </c>
      <c r="O140" s="89">
        <f t="shared" ca="1" si="16"/>
        <v>325.84499999999997</v>
      </c>
      <c r="S140" s="137">
        <f t="shared" ca="1" si="12"/>
        <v>43.795954687500007</v>
      </c>
      <c r="T140" s="72">
        <f t="shared" ca="1" si="17"/>
        <v>0.96650999999999998</v>
      </c>
      <c r="U140" s="5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0.8083725000000006</v>
      </c>
      <c r="V140" s="89">
        <f t="shared" ca="1" si="18"/>
        <v>303.13968750000021</v>
      </c>
    </row>
    <row r="141" spans="1:22" x14ac:dyDescent="0.35">
      <c r="A141" s="48">
        <f t="shared" si="19"/>
        <v>45507</v>
      </c>
      <c r="B141" s="88" cm="1">
        <f t="array" aca="1" ref="B141" ca="1">_xlfn.XLOOKUP(A141,INDIRECT($A$5&amp;"!$AJ$41:$AJ$406"),INDIRECT($A$5&amp;"!$AK$41:$AK$406"))*SUM($F$3:$I$3)</f>
        <v>0</v>
      </c>
      <c r="C141" s="88" cm="1">
        <f t="array" aca="1" ref="C141" ca="1">_xlfn.XLOOKUP(A141,INDIRECT($A$5&amp;"!$AJ$41:$AJ$406"),INDIRECT($A$5&amp;"!$AL$41:$AL$406"))*SUM($F$3:$I$3)</f>
        <v>45</v>
      </c>
      <c r="D141" s="88" cm="1">
        <f t="array" aca="1" ref="D141" ca="1">_xlfn.XLOOKUP(A141,INDIRECT($A$5&amp;"!$AJ$41:$AJ$406"),INDIRECT($A$5&amp;"!$AO$41:$AO$406"))*SUM($F$3:$I$3)</f>
        <v>42.75</v>
      </c>
      <c r="E141" s="50" cm="1">
        <f t="array" ref="E141">SUMPRODUCT(('PT Storengy'!$B$8:$K$372)*('PT Storengy'!$A$8:$A$372=$A141)*('PT Storengy'!$B$5:$K$5=$A$6)*('PT Storengy'!$B$7:$K$7=$A$7))</f>
        <v>0</v>
      </c>
      <c r="F141" s="137">
        <f t="shared" ca="1" si="10"/>
        <v>31.589806875000036</v>
      </c>
      <c r="G141" s="72">
        <f t="shared" ca="1" si="13"/>
        <v>0.69447000000000003</v>
      </c>
      <c r="H141" s="5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0.90276500000000082</v>
      </c>
      <c r="I141" s="89">
        <f t="shared" ca="1" si="14"/>
        <v>338.53687500000029</v>
      </c>
      <c r="J141" s="136" cm="1">
        <f t="array" aca="1" ref="J141" ca="1">IF(COUNTIFS('PTC GRTgaz'!$K$7:$K$15996,"",'PTC GRTgaz'!$A$7:$A$15996,J$16,'PTC GRTgaz'!$D$7:$D$15996,$A141,'PTC GRTgaz'!$C$7:$C$15996,"DEL")&gt;0,J$14,SUMIFS('PTC GRTgaz'!$K$7:$K$15996,'PTC GRTgaz'!$A$7:$A$15996,J$16,'PTC GRTgaz'!$D$7:$D$15996,$A141,'PTC GRTgaz'!$C$7:$C$15996,"DEL")*1.0026*$F$4/INDIRECT($A$4&amp;"!D9"))</f>
        <v>340</v>
      </c>
      <c r="K141" s="136" cm="1">
        <f t="array" aca="1" ref="K141" ca="1">IF(COUNTIFS('PTC GRTgaz'!$K$7:$K$15996,"",'PTC GRTgaz'!$A$7:$A$15996,K$16,'PTC GRTgaz'!$D$7:$D$15996,$A141,'PTC GRTgaz'!$C$7:$C$15996,"DEL")&gt;0,K$14,SUMIFS('PTC GRTgaz'!$K$7:$K$15996,'PTC GRTgaz'!$A$7:$A$15996,K$16,'PTC GRTgaz'!$D$7:$D$15996,$A141,'PTC GRTgaz'!$C$7:$C$15996,"DEL")*1.0026*$F$4/INDIRECT($A$4&amp;"!D9"))</f>
        <v>325.84499999999997</v>
      </c>
      <c r="L141" s="137">
        <f t="shared" ca="1" si="11"/>
        <v>30.008613</v>
      </c>
      <c r="M141" s="72">
        <f t="shared" ca="1" si="15"/>
        <v>0.65961999999999998</v>
      </c>
      <c r="N141" s="5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0.92019000000000073</v>
      </c>
      <c r="O141" s="89">
        <f t="shared" ca="1" si="16"/>
        <v>325.84499999999997</v>
      </c>
      <c r="S141" s="137">
        <f t="shared" ca="1" si="12"/>
        <v>44.098463437500008</v>
      </c>
      <c r="T141" s="72">
        <f t="shared" ca="1" si="17"/>
        <v>0.97323999999999999</v>
      </c>
      <c r="U141" s="5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0.80669000000000046</v>
      </c>
      <c r="V141" s="89">
        <f t="shared" ca="1" si="18"/>
        <v>302.50875000000019</v>
      </c>
    </row>
    <row r="142" spans="1:22" x14ac:dyDescent="0.35">
      <c r="A142" s="48">
        <f t="shared" si="19"/>
        <v>45508</v>
      </c>
      <c r="B142" s="88" cm="1">
        <f t="array" aca="1" ref="B142" ca="1">_xlfn.XLOOKUP(A142,INDIRECT($A$5&amp;"!$AJ$41:$AJ$406"),INDIRECT($A$5&amp;"!$AK$41:$AK$406"))*SUM($F$3:$I$3)</f>
        <v>0</v>
      </c>
      <c r="C142" s="88" cm="1">
        <f t="array" aca="1" ref="C142" ca="1">_xlfn.XLOOKUP(A142,INDIRECT($A$5&amp;"!$AJ$41:$AJ$406"),INDIRECT($A$5&amp;"!$AL$41:$AL$406"))*SUM($F$3:$I$3)</f>
        <v>45</v>
      </c>
      <c r="D142" s="88" cm="1">
        <f t="array" aca="1" ref="D142" ca="1">_xlfn.XLOOKUP(A142,INDIRECT($A$5&amp;"!$AJ$41:$AJ$406"),INDIRECT($A$5&amp;"!$AO$41:$AO$406"))*SUM($F$3:$I$3)</f>
        <v>42.75</v>
      </c>
      <c r="E142" s="50" cm="1">
        <f t="array" ref="E142">SUMPRODUCT(('PT Storengy'!$B$8:$K$372)*('PT Storengy'!$A$8:$A$372=$A142)*('PT Storengy'!$B$5:$K$5=$A$6)*('PT Storengy'!$B$7:$K$7=$A$7))</f>
        <v>0</v>
      </c>
      <c r="F142" s="137">
        <f t="shared" ca="1" si="10"/>
        <v>31.926931875000037</v>
      </c>
      <c r="G142" s="72">
        <f t="shared" ca="1" si="13"/>
        <v>0.70199999999999996</v>
      </c>
      <c r="H142" s="5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0.8990000000000008</v>
      </c>
      <c r="I142" s="89">
        <f t="shared" ca="1" si="14"/>
        <v>337.12500000000028</v>
      </c>
      <c r="J142" s="136" cm="1">
        <f t="array" aca="1" ref="J142" ca="1">IF(COUNTIFS('PTC GRTgaz'!$K$7:$K$15996,"",'PTC GRTgaz'!$A$7:$A$15996,J$16,'PTC GRTgaz'!$D$7:$D$15996,$A142,'PTC GRTgaz'!$C$7:$C$15996,"DEL")&gt;0,J$14,SUMIFS('PTC GRTgaz'!$K$7:$K$15996,'PTC GRTgaz'!$A$7:$A$15996,J$16,'PTC GRTgaz'!$D$7:$D$15996,$A142,'PTC GRTgaz'!$C$7:$C$15996,"DEL")*1.0026*$F$4/INDIRECT($A$4&amp;"!D9"))</f>
        <v>340</v>
      </c>
      <c r="K142" s="136" cm="1">
        <f t="array" aca="1" ref="K142" ca="1">IF(COUNTIFS('PTC GRTgaz'!$K$7:$K$15996,"",'PTC GRTgaz'!$A$7:$A$15996,K$16,'PTC GRTgaz'!$D$7:$D$15996,$A142,'PTC GRTgaz'!$C$7:$C$15996,"DEL")&gt;0,K$14,SUMIFS('PTC GRTgaz'!$K$7:$K$15996,'PTC GRTgaz'!$A$7:$A$15996,K$16,'PTC GRTgaz'!$D$7:$D$15996,$A142,'PTC GRTgaz'!$C$7:$C$15996,"DEL")*1.0026*$F$4/INDIRECT($A$4&amp;"!D9"))</f>
        <v>325.84499999999997</v>
      </c>
      <c r="L142" s="137">
        <f t="shared" ca="1" si="11"/>
        <v>30.334458000000001</v>
      </c>
      <c r="M142" s="72">
        <f t="shared" ca="1" si="15"/>
        <v>0.66686000000000001</v>
      </c>
      <c r="N142" s="5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0.91657000000000088</v>
      </c>
      <c r="O142" s="89">
        <f t="shared" ca="1" si="16"/>
        <v>325.84499999999997</v>
      </c>
      <c r="S142" s="137">
        <f t="shared" ca="1" si="12"/>
        <v>44.400338437500011</v>
      </c>
      <c r="T142" s="72">
        <f t="shared" ca="1" si="17"/>
        <v>0.97997000000000001</v>
      </c>
      <c r="U142" s="5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0.80499999999999983</v>
      </c>
      <c r="V142" s="89">
        <f t="shared" ca="1" si="18"/>
        <v>301.87499999999994</v>
      </c>
    </row>
    <row r="143" spans="1:22" x14ac:dyDescent="0.35">
      <c r="A143" s="48">
        <f t="shared" si="19"/>
        <v>45509</v>
      </c>
      <c r="B143" s="88" cm="1">
        <f t="array" aca="1" ref="B143" ca="1">_xlfn.XLOOKUP(A143,INDIRECT($A$5&amp;"!$AJ$41:$AJ$406"),INDIRECT($A$5&amp;"!$AK$41:$AK$406"))*SUM($F$3:$I$3)</f>
        <v>0</v>
      </c>
      <c r="C143" s="88" cm="1">
        <f t="array" aca="1" ref="C143" ca="1">_xlfn.XLOOKUP(A143,INDIRECT($A$5&amp;"!$AJ$41:$AJ$406"),INDIRECT($A$5&amp;"!$AL$41:$AL$406"))*SUM($F$3:$I$3)</f>
        <v>45</v>
      </c>
      <c r="D143" s="88" cm="1">
        <f t="array" aca="1" ref="D143" ca="1">_xlfn.XLOOKUP(A143,INDIRECT($A$5&amp;"!$AJ$41:$AJ$406"),INDIRECT($A$5&amp;"!$AO$41:$AO$406"))*SUM($F$3:$I$3)</f>
        <v>42.75</v>
      </c>
      <c r="E143" s="50" cm="1">
        <f t="array" ref="E143">SUMPRODUCT(('PT Storengy'!$B$8:$K$372)*('PT Storengy'!$A$8:$A$372=$A143)*('PT Storengy'!$B$5:$K$5=$A$6)*('PT Storengy'!$B$7:$K$7=$A$7))</f>
        <v>0</v>
      </c>
      <c r="F143" s="137">
        <f t="shared" ca="1" si="10"/>
        <v>32.262652500000037</v>
      </c>
      <c r="G143" s="72">
        <f t="shared" ca="1" si="13"/>
        <v>0.70948999999999995</v>
      </c>
      <c r="H143" s="5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0.8952550000000008</v>
      </c>
      <c r="I143" s="89">
        <f t="shared" ca="1" si="14"/>
        <v>335.72062500000033</v>
      </c>
      <c r="J143" s="136" cm="1">
        <f t="array" aca="1" ref="J143" ca="1">IF(COUNTIFS('PTC GRTgaz'!$K$7:$K$15996,"",'PTC GRTgaz'!$A$7:$A$15996,J$16,'PTC GRTgaz'!$D$7:$D$15996,$A143,'PTC GRTgaz'!$C$7:$C$15996,"DEL")&gt;0,J$14,SUMIFS('PTC GRTgaz'!$K$7:$K$15996,'PTC GRTgaz'!$A$7:$A$15996,J$16,'PTC GRTgaz'!$D$7:$D$15996,$A143,'PTC GRTgaz'!$C$7:$C$15996,"DEL")*1.0026*$F$4/INDIRECT($A$4&amp;"!D9"))</f>
        <v>340</v>
      </c>
      <c r="K143" s="136" cm="1">
        <f t="array" aca="1" ref="K143" ca="1">IF(COUNTIFS('PTC GRTgaz'!$K$7:$K$15996,"",'PTC GRTgaz'!$A$7:$A$15996,K$16,'PTC GRTgaz'!$D$7:$D$15996,$A143,'PTC GRTgaz'!$C$7:$C$15996,"DEL")&gt;0,K$14,SUMIFS('PTC GRTgaz'!$K$7:$K$15996,'PTC GRTgaz'!$A$7:$A$15996,K$16,'PTC GRTgaz'!$D$7:$D$15996,$A143,'PTC GRTgaz'!$C$7:$C$15996,"DEL")*1.0026*$F$4/INDIRECT($A$4&amp;"!D9"))</f>
        <v>325.84499999999997</v>
      </c>
      <c r="L143" s="137">
        <f t="shared" ca="1" si="11"/>
        <v>30.660303000000003</v>
      </c>
      <c r="M143" s="72">
        <f t="shared" ca="1" si="15"/>
        <v>0.67410000000000003</v>
      </c>
      <c r="N143" s="5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0.91295000000000082</v>
      </c>
      <c r="O143" s="89">
        <f t="shared" ca="1" si="16"/>
        <v>325.84499999999997</v>
      </c>
      <c r="S143" s="137">
        <f t="shared" ca="1" si="12"/>
        <v>44.701588125000008</v>
      </c>
      <c r="T143" s="72">
        <f t="shared" ca="1" si="17"/>
        <v>0.98667000000000005</v>
      </c>
      <c r="U143" s="5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0.80333250000000056</v>
      </c>
      <c r="V143" s="89">
        <f t="shared" ca="1" si="18"/>
        <v>301.24968750000022</v>
      </c>
    </row>
    <row r="144" spans="1:22" x14ac:dyDescent="0.35">
      <c r="A144" s="48">
        <f t="shared" si="19"/>
        <v>45510</v>
      </c>
      <c r="B144" s="88" cm="1">
        <f t="array" aca="1" ref="B144" ca="1">_xlfn.XLOOKUP(A144,INDIRECT($A$5&amp;"!$AJ$41:$AJ$406"),INDIRECT($A$5&amp;"!$AK$41:$AK$406"))*SUM($F$3:$I$3)</f>
        <v>0</v>
      </c>
      <c r="C144" s="88" cm="1">
        <f t="array" aca="1" ref="C144" ca="1">_xlfn.XLOOKUP(A144,INDIRECT($A$5&amp;"!$AJ$41:$AJ$406"),INDIRECT($A$5&amp;"!$AL$41:$AL$406"))*SUM($F$3:$I$3)</f>
        <v>45</v>
      </c>
      <c r="D144" s="88" cm="1">
        <f t="array" aca="1" ref="D144" ca="1">_xlfn.XLOOKUP(A144,INDIRECT($A$5&amp;"!$AJ$41:$AJ$406"),INDIRECT($A$5&amp;"!$AO$41:$AO$406"))*SUM($F$3:$I$3)</f>
        <v>42.75</v>
      </c>
      <c r="E144" s="50" cm="1">
        <f t="array" ref="E144">SUMPRODUCT(('PT Storengy'!$B$8:$K$372)*('PT Storengy'!$A$8:$A$372=$A144)*('PT Storengy'!$B$5:$K$5=$A$6)*('PT Storengy'!$B$7:$K$7=$A$7))</f>
        <v>0</v>
      </c>
      <c r="F144" s="137">
        <f t="shared" ca="1" si="10"/>
        <v>32.596974375000038</v>
      </c>
      <c r="G144" s="72">
        <f t="shared" ca="1" si="13"/>
        <v>0.71694999999999998</v>
      </c>
      <c r="H144" s="5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0.89152500000000079</v>
      </c>
      <c r="I144" s="89">
        <f t="shared" ca="1" si="14"/>
        <v>334.32187500000032</v>
      </c>
      <c r="J144" s="136" cm="1">
        <f t="array" aca="1" ref="J144" ca="1">IF(COUNTIFS('PTC GRTgaz'!$K$7:$K$15996,"",'PTC GRTgaz'!$A$7:$A$15996,J$16,'PTC GRTgaz'!$D$7:$D$15996,$A144,'PTC GRTgaz'!$C$7:$C$15996,"DEL")&gt;0,J$14,SUMIFS('PTC GRTgaz'!$K$7:$K$15996,'PTC GRTgaz'!$A$7:$A$15996,J$16,'PTC GRTgaz'!$D$7:$D$15996,$A144,'PTC GRTgaz'!$C$7:$C$15996,"DEL")*1.0026*$F$4/INDIRECT($A$4&amp;"!D9"))</f>
        <v>340</v>
      </c>
      <c r="K144" s="136" cm="1">
        <f t="array" aca="1" ref="K144" ca="1">IF(COUNTIFS('PTC GRTgaz'!$K$7:$K$15996,"",'PTC GRTgaz'!$A$7:$A$15996,K$16,'PTC GRTgaz'!$D$7:$D$15996,$A144,'PTC GRTgaz'!$C$7:$C$15996,"DEL")&gt;0,K$14,SUMIFS('PTC GRTgaz'!$K$7:$K$15996,'PTC GRTgaz'!$A$7:$A$15996,K$16,'PTC GRTgaz'!$D$7:$D$15996,$A144,'PTC GRTgaz'!$C$7:$C$15996,"DEL")*1.0026*$F$4/INDIRECT($A$4&amp;"!D9"))</f>
        <v>318.82679999999999</v>
      </c>
      <c r="L144" s="137">
        <f t="shared" ca="1" si="11"/>
        <v>30.979129800000003</v>
      </c>
      <c r="M144" s="72">
        <f t="shared" ca="1" si="15"/>
        <v>0.68133999999999995</v>
      </c>
      <c r="N144" s="5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0.90933000000000075</v>
      </c>
      <c r="O144" s="89">
        <f t="shared" ca="1" si="16"/>
        <v>318.82679999999999</v>
      </c>
      <c r="S144" s="137">
        <f t="shared" ca="1" si="12"/>
        <v>45.002209687500006</v>
      </c>
      <c r="T144" s="72">
        <f t="shared" ca="1" si="17"/>
        <v>0.99336999999999998</v>
      </c>
      <c r="U144" s="5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0.80165750000000069</v>
      </c>
      <c r="V144" s="89">
        <f t="shared" ca="1" si="18"/>
        <v>300.62156250000027</v>
      </c>
    </row>
    <row r="145" spans="1:22" x14ac:dyDescent="0.35">
      <c r="A145" s="48">
        <f t="shared" si="19"/>
        <v>45511</v>
      </c>
      <c r="B145" s="88" cm="1">
        <f t="array" aca="1" ref="B145" ca="1">_xlfn.XLOOKUP(A145,INDIRECT($A$5&amp;"!$AJ$41:$AJ$406"),INDIRECT($A$5&amp;"!$AK$41:$AK$406"))*SUM($F$3:$I$3)</f>
        <v>0</v>
      </c>
      <c r="C145" s="88" cm="1">
        <f t="array" aca="1" ref="C145" ca="1">_xlfn.XLOOKUP(A145,INDIRECT($A$5&amp;"!$AJ$41:$AJ$406"),INDIRECT($A$5&amp;"!$AL$41:$AL$406"))*SUM($F$3:$I$3)</f>
        <v>45</v>
      </c>
      <c r="D145" s="88" cm="1">
        <f t="array" aca="1" ref="D145" ca="1">_xlfn.XLOOKUP(A145,INDIRECT($A$5&amp;"!$AJ$41:$AJ$406"),INDIRECT($A$5&amp;"!$AO$41:$AO$406"))*SUM($F$3:$I$3)</f>
        <v>42.75</v>
      </c>
      <c r="E145" s="50" cm="1">
        <f t="array" ref="E145">SUMPRODUCT(('PT Storengy'!$B$8:$K$372)*('PT Storengy'!$A$8:$A$372=$A145)*('PT Storengy'!$B$5:$K$5=$A$6)*('PT Storengy'!$B$7:$K$7=$A$7))</f>
        <v>0</v>
      </c>
      <c r="F145" s="137">
        <f t="shared" ref="F145:F208" ca="1" si="20">F144+I145/1000</f>
        <v>32.929903125000038</v>
      </c>
      <c r="G145" s="72">
        <f t="shared" ca="1" si="13"/>
        <v>0.72438000000000002</v>
      </c>
      <c r="H145" s="5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0.88781000000000088</v>
      </c>
      <c r="I145" s="89">
        <f t="shared" ca="1" si="14"/>
        <v>332.92875000000032</v>
      </c>
      <c r="J145" s="136" cm="1">
        <f t="array" aca="1" ref="J145" ca="1">IF(COUNTIFS('PTC GRTgaz'!$K$7:$K$15996,"",'PTC GRTgaz'!$A$7:$A$15996,J$16,'PTC GRTgaz'!$D$7:$D$15996,$A145,'PTC GRTgaz'!$C$7:$C$15996,"DEL")&gt;0,J$14,SUMIFS('PTC GRTgaz'!$K$7:$K$15996,'PTC GRTgaz'!$A$7:$A$15996,J$16,'PTC GRTgaz'!$D$7:$D$15996,$A145,'PTC GRTgaz'!$C$7:$C$15996,"DEL")*1.0026*$F$4/INDIRECT($A$4&amp;"!D9"))</f>
        <v>340</v>
      </c>
      <c r="K145" s="136" cm="1">
        <f t="array" aca="1" ref="K145" ca="1">IF(COUNTIFS('PTC GRTgaz'!$K$7:$K$15996,"",'PTC GRTgaz'!$A$7:$A$15996,K$16,'PTC GRTgaz'!$D$7:$D$15996,$A145,'PTC GRTgaz'!$C$7:$C$15996,"DEL")&gt;0,K$14,SUMIFS('PTC GRTgaz'!$K$7:$K$15996,'PTC GRTgaz'!$A$7:$A$15996,K$16,'PTC GRTgaz'!$D$7:$D$15996,$A145,'PTC GRTgaz'!$C$7:$C$15996,"DEL")*1.0026*$F$4/INDIRECT($A$4&amp;"!D9"))</f>
        <v>318.82679999999999</v>
      </c>
      <c r="L145" s="137">
        <f t="shared" ref="L145:L208" ca="1" si="21">L144+O145/1000</f>
        <v>31.297956600000003</v>
      </c>
      <c r="M145" s="72">
        <f t="shared" ca="1" si="15"/>
        <v>0.68842999999999999</v>
      </c>
      <c r="N145" s="5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0.90578500000000095</v>
      </c>
      <c r="O145" s="89">
        <f t="shared" ca="1" si="16"/>
        <v>318.82679999999999</v>
      </c>
      <c r="S145" s="137">
        <f t="shared" ref="S145:S208" ca="1" si="22">S144+V145/1000</f>
        <v>45.302209687500003</v>
      </c>
      <c r="T145" s="72">
        <f t="shared" ca="1" si="17"/>
        <v>1</v>
      </c>
      <c r="U145" s="5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0.79999999999999993</v>
      </c>
      <c r="V145" s="89">
        <f t="shared" ca="1" si="18"/>
        <v>300</v>
      </c>
    </row>
    <row r="146" spans="1:22" x14ac:dyDescent="0.35">
      <c r="A146" s="48">
        <f t="shared" si="19"/>
        <v>45512</v>
      </c>
      <c r="B146" s="88" cm="1">
        <f t="array" aca="1" ref="B146" ca="1">_xlfn.XLOOKUP(A146,INDIRECT($A$5&amp;"!$AJ$41:$AJ$406"),INDIRECT($A$5&amp;"!$AK$41:$AK$406"))*SUM($F$3:$I$3)</f>
        <v>0</v>
      </c>
      <c r="C146" s="88" cm="1">
        <f t="array" aca="1" ref="C146" ca="1">_xlfn.XLOOKUP(A146,INDIRECT($A$5&amp;"!$AJ$41:$AJ$406"),INDIRECT($A$5&amp;"!$AL$41:$AL$406"))*SUM($F$3:$I$3)</f>
        <v>45</v>
      </c>
      <c r="D146" s="88" cm="1">
        <f t="array" aca="1" ref="D146" ca="1">_xlfn.XLOOKUP(A146,INDIRECT($A$5&amp;"!$AJ$41:$AJ$406"),INDIRECT($A$5&amp;"!$AO$41:$AO$406"))*SUM($F$3:$I$3)</f>
        <v>42.75</v>
      </c>
      <c r="E146" s="50" cm="1">
        <f t="array" ref="E146">SUMPRODUCT(('PT Storengy'!$B$8:$K$372)*('PT Storengy'!$A$8:$A$372=$A146)*('PT Storengy'!$B$5:$K$5=$A$6)*('PT Storengy'!$B$7:$K$7=$A$7))</f>
        <v>0</v>
      </c>
      <c r="F146" s="137">
        <f t="shared" ca="1" si="20"/>
        <v>33.261444375000039</v>
      </c>
      <c r="G146" s="72">
        <f t="shared" ref="G146:G209" ca="1" si="23">ROUND(F145/SUM($F$3,$G$3,$H$3,$I$3),5)</f>
        <v>0.73177999999999999</v>
      </c>
      <c r="H146" s="5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0.88411000000000084</v>
      </c>
      <c r="I146" s="89">
        <f t="shared" ref="I146:I209" ca="1" si="24">IF(F145*1000+$F$4*(1-$E146)*H146&gt;$D146*1000,D146*1000-F145*1000,$F$4*(1-$E146)*H146)</f>
        <v>331.54125000000033</v>
      </c>
      <c r="J146" s="136" cm="1">
        <f t="array" aca="1" ref="J146" ca="1">IF(COUNTIFS('PTC GRTgaz'!$K$7:$K$15996,"",'PTC GRTgaz'!$A$7:$A$15996,J$16,'PTC GRTgaz'!$D$7:$D$15996,$A146,'PTC GRTgaz'!$C$7:$C$15996,"DEL")&gt;0,J$14,SUMIFS('PTC GRTgaz'!$K$7:$K$15996,'PTC GRTgaz'!$A$7:$A$15996,J$16,'PTC GRTgaz'!$D$7:$D$15996,$A146,'PTC GRTgaz'!$C$7:$C$15996,"DEL")*1.0026*$F$4/INDIRECT($A$4&amp;"!D9"))</f>
        <v>340</v>
      </c>
      <c r="K146" s="136" cm="1">
        <f t="array" aca="1" ref="K146" ca="1">IF(COUNTIFS('PTC GRTgaz'!$K$7:$K$15996,"",'PTC GRTgaz'!$A$7:$A$15996,K$16,'PTC GRTgaz'!$D$7:$D$15996,$A146,'PTC GRTgaz'!$C$7:$C$15996,"DEL")&gt;0,K$14,SUMIFS('PTC GRTgaz'!$K$7:$K$15996,'PTC GRTgaz'!$A$7:$A$15996,K$16,'PTC GRTgaz'!$D$7:$D$15996,$A146,'PTC GRTgaz'!$C$7:$C$15996,"DEL")*1.0026*$F$4/INDIRECT($A$4&amp;"!D9"))</f>
        <v>325.84499999999997</v>
      </c>
      <c r="L146" s="137">
        <f t="shared" ca="1" si="21"/>
        <v>31.623801600000004</v>
      </c>
      <c r="M146" s="72">
        <f t="shared" ref="M146:M209" ca="1" si="25">ROUND(L145/SUM($F$3,$G$3,$H$3,$I$3),5)</f>
        <v>0.69550999999999996</v>
      </c>
      <c r="N146" s="5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0.90224500000000085</v>
      </c>
      <c r="O146" s="89">
        <f t="shared" ref="O146:O209" ca="1" si="26">IF(L145*1000+MIN(J146,K146,$F$4*(1-$E146)*N146)&gt;$D146*1000,$D146*1000-L145*1000,MIN(J146,K146,$F$4*(1-$E146)*N146))</f>
        <v>325.84499999999997</v>
      </c>
      <c r="S146" s="137">
        <f t="shared" ca="1" si="22"/>
        <v>45.6022096875</v>
      </c>
      <c r="T146" s="72">
        <f t="shared" ref="T146:T209" ca="1" si="27">MIN(ROUND(S145/SUM($F$3,$G$3,$H$3,$I$3),5),1)</f>
        <v>1</v>
      </c>
      <c r="U146" s="5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0.79999999999999993</v>
      </c>
      <c r="V146" s="89">
        <f t="shared" ref="V146:V209" ca="1" si="28">$F$4*(1)*U146</f>
        <v>300</v>
      </c>
    </row>
    <row r="147" spans="1:22" x14ac:dyDescent="0.35">
      <c r="A147" s="48">
        <f t="shared" ref="A147:A210" si="29">A146+1</f>
        <v>45513</v>
      </c>
      <c r="B147" s="88" cm="1">
        <f t="array" aca="1" ref="B147" ca="1">_xlfn.XLOOKUP(A147,INDIRECT($A$5&amp;"!$AJ$41:$AJ$406"),INDIRECT($A$5&amp;"!$AK$41:$AK$406"))*SUM($F$3:$I$3)</f>
        <v>0</v>
      </c>
      <c r="C147" s="88" cm="1">
        <f t="array" aca="1" ref="C147" ca="1">_xlfn.XLOOKUP(A147,INDIRECT($A$5&amp;"!$AJ$41:$AJ$406"),INDIRECT($A$5&amp;"!$AL$41:$AL$406"))*SUM($F$3:$I$3)</f>
        <v>45</v>
      </c>
      <c r="D147" s="88" cm="1">
        <f t="array" aca="1" ref="D147" ca="1">_xlfn.XLOOKUP(A147,INDIRECT($A$5&amp;"!$AJ$41:$AJ$406"),INDIRECT($A$5&amp;"!$AO$41:$AO$406"))*SUM($F$3:$I$3)</f>
        <v>42.75</v>
      </c>
      <c r="E147" s="50" cm="1">
        <f t="array" ref="E147">SUMPRODUCT(('PT Storengy'!$B$8:$K$372)*('PT Storengy'!$A$8:$A$372=$A147)*('PT Storengy'!$B$5:$K$5=$A$6)*('PT Storengy'!$B$7:$K$7=$A$7))</f>
        <v>0</v>
      </c>
      <c r="F147" s="137">
        <f t="shared" ca="1" si="20"/>
        <v>33.591605625000042</v>
      </c>
      <c r="G147" s="72">
        <f t="shared" ca="1" si="23"/>
        <v>0.73914000000000002</v>
      </c>
      <c r="H147" s="5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0.88043000000000082</v>
      </c>
      <c r="I147" s="89">
        <f t="shared" ca="1" si="24"/>
        <v>330.16125000000034</v>
      </c>
      <c r="J147" s="136" cm="1">
        <f t="array" aca="1" ref="J147" ca="1">IF(COUNTIFS('PTC GRTgaz'!$K$7:$K$15996,"",'PTC GRTgaz'!$A$7:$A$15996,J$16,'PTC GRTgaz'!$D$7:$D$15996,$A147,'PTC GRTgaz'!$C$7:$C$15996,"DEL")&gt;0,J$14,SUMIFS('PTC GRTgaz'!$K$7:$K$15996,'PTC GRTgaz'!$A$7:$A$15996,J$16,'PTC GRTgaz'!$D$7:$D$15996,$A147,'PTC GRTgaz'!$C$7:$C$15996,"DEL")*1.0026*$F$4/INDIRECT($A$4&amp;"!D9"))</f>
        <v>340</v>
      </c>
      <c r="K147" s="136" cm="1">
        <f t="array" aca="1" ref="K147" ca="1">IF(COUNTIFS('PTC GRTgaz'!$K$7:$K$15996,"",'PTC GRTgaz'!$A$7:$A$15996,K$16,'PTC GRTgaz'!$D$7:$D$15996,$A147,'PTC GRTgaz'!$C$7:$C$15996,"DEL")&gt;0,K$14,SUMIFS('PTC GRTgaz'!$K$7:$K$15996,'PTC GRTgaz'!$A$7:$A$15996,K$16,'PTC GRTgaz'!$D$7:$D$15996,$A147,'PTC GRTgaz'!$C$7:$C$15996,"DEL")*1.0026*$F$4/INDIRECT($A$4&amp;"!D9"))</f>
        <v>325.84499999999997</v>
      </c>
      <c r="L147" s="137">
        <f t="shared" ca="1" si="21"/>
        <v>31.949646600000005</v>
      </c>
      <c r="M147" s="72">
        <f t="shared" ca="1" si="25"/>
        <v>0.70274999999999999</v>
      </c>
      <c r="N147" s="5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0.89862500000000078</v>
      </c>
      <c r="O147" s="89">
        <f t="shared" ca="1" si="26"/>
        <v>325.84499999999997</v>
      </c>
      <c r="S147" s="137">
        <f t="shared" ca="1" si="22"/>
        <v>45.902209687499997</v>
      </c>
      <c r="T147" s="72">
        <f t="shared" ca="1" si="27"/>
        <v>1</v>
      </c>
      <c r="U147" s="5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0.79999999999999993</v>
      </c>
      <c r="V147" s="89">
        <f t="shared" ca="1" si="28"/>
        <v>300</v>
      </c>
    </row>
    <row r="148" spans="1:22" x14ac:dyDescent="0.35">
      <c r="A148" s="48">
        <f t="shared" si="29"/>
        <v>45514</v>
      </c>
      <c r="B148" s="88" cm="1">
        <f t="array" aca="1" ref="B148" ca="1">_xlfn.XLOOKUP(A148,INDIRECT($A$5&amp;"!$AJ$41:$AJ$406"),INDIRECT($A$5&amp;"!$AK$41:$AK$406"))*SUM($F$3:$I$3)</f>
        <v>0</v>
      </c>
      <c r="C148" s="88" cm="1">
        <f t="array" aca="1" ref="C148" ca="1">_xlfn.XLOOKUP(A148,INDIRECT($A$5&amp;"!$AJ$41:$AJ$406"),INDIRECT($A$5&amp;"!$AL$41:$AL$406"))*SUM($F$3:$I$3)</f>
        <v>45</v>
      </c>
      <c r="D148" s="88" cm="1">
        <f t="array" aca="1" ref="D148" ca="1">_xlfn.XLOOKUP(A148,INDIRECT($A$5&amp;"!$AJ$41:$AJ$406"),INDIRECT($A$5&amp;"!$AO$41:$AO$406"))*SUM($F$3:$I$3)</f>
        <v>42.75</v>
      </c>
      <c r="E148" s="50" cm="1">
        <f t="array" ref="E148">SUMPRODUCT(('PT Storengy'!$B$8:$K$372)*('PT Storengy'!$A$8:$A$372=$A148)*('PT Storengy'!$B$5:$K$5=$A$6)*('PT Storengy'!$B$7:$K$7=$A$7))</f>
        <v>0</v>
      </c>
      <c r="F148" s="137">
        <f t="shared" ca="1" si="20"/>
        <v>33.920390625000046</v>
      </c>
      <c r="G148" s="72">
        <f t="shared" ca="1" si="23"/>
        <v>0.74648000000000003</v>
      </c>
      <c r="H148" s="5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0.87676000000000076</v>
      </c>
      <c r="I148" s="89">
        <f t="shared" ca="1" si="24"/>
        <v>328.78500000000031</v>
      </c>
      <c r="J148" s="136" cm="1">
        <f t="array" aca="1" ref="J148" ca="1">IF(COUNTIFS('PTC GRTgaz'!$K$7:$K$15996,"",'PTC GRTgaz'!$A$7:$A$15996,J$16,'PTC GRTgaz'!$D$7:$D$15996,$A148,'PTC GRTgaz'!$C$7:$C$15996,"DEL")&gt;0,J$14,SUMIFS('PTC GRTgaz'!$K$7:$K$15996,'PTC GRTgaz'!$A$7:$A$15996,J$16,'PTC GRTgaz'!$D$7:$D$15996,$A148,'PTC GRTgaz'!$C$7:$C$15996,"DEL")*1.0026*$F$4/INDIRECT($A$4&amp;"!D9"))</f>
        <v>340</v>
      </c>
      <c r="K148" s="136" cm="1">
        <f t="array" aca="1" ref="K148" ca="1">IF(COUNTIFS('PTC GRTgaz'!$K$7:$K$15996,"",'PTC GRTgaz'!$A$7:$A$15996,K$16,'PTC GRTgaz'!$D$7:$D$15996,$A148,'PTC GRTgaz'!$C$7:$C$15996,"DEL")&gt;0,K$14,SUMIFS('PTC GRTgaz'!$K$7:$K$15996,'PTC GRTgaz'!$A$7:$A$15996,K$16,'PTC GRTgaz'!$D$7:$D$15996,$A148,'PTC GRTgaz'!$C$7:$C$15996,"DEL")*1.0026*$F$4/INDIRECT($A$4&amp;"!D9"))</f>
        <v>330.858</v>
      </c>
      <c r="L148" s="137">
        <f t="shared" ca="1" si="21"/>
        <v>32.280504600000008</v>
      </c>
      <c r="M148" s="72">
        <f t="shared" ca="1" si="25"/>
        <v>0.70999000000000001</v>
      </c>
      <c r="N148" s="5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0.89500000000000002</v>
      </c>
      <c r="O148" s="89">
        <f t="shared" ca="1" si="26"/>
        <v>330.858</v>
      </c>
      <c r="S148" s="137">
        <f t="shared" ca="1" si="22"/>
        <v>46.202209687499995</v>
      </c>
      <c r="T148" s="72">
        <f t="shared" ca="1" si="27"/>
        <v>1</v>
      </c>
      <c r="U148" s="5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0.79999999999999993</v>
      </c>
      <c r="V148" s="89">
        <f t="shared" ca="1" si="28"/>
        <v>300</v>
      </c>
    </row>
    <row r="149" spans="1:22" x14ac:dyDescent="0.35">
      <c r="A149" s="48">
        <f t="shared" si="29"/>
        <v>45515</v>
      </c>
      <c r="B149" s="88" cm="1">
        <f t="array" aca="1" ref="B149" ca="1">_xlfn.XLOOKUP(A149,INDIRECT($A$5&amp;"!$AJ$41:$AJ$406"),INDIRECT($A$5&amp;"!$AK$41:$AK$406"))*SUM($F$3:$I$3)</f>
        <v>0</v>
      </c>
      <c r="C149" s="88" cm="1">
        <f t="array" aca="1" ref="C149" ca="1">_xlfn.XLOOKUP(A149,INDIRECT($A$5&amp;"!$AJ$41:$AJ$406"),INDIRECT($A$5&amp;"!$AL$41:$AL$406"))*SUM($F$3:$I$3)</f>
        <v>45</v>
      </c>
      <c r="D149" s="88" cm="1">
        <f t="array" aca="1" ref="D149" ca="1">_xlfn.XLOOKUP(A149,INDIRECT($A$5&amp;"!$AJ$41:$AJ$406"),INDIRECT($A$5&amp;"!$AO$41:$AO$406"))*SUM($F$3:$I$3)</f>
        <v>42.75</v>
      </c>
      <c r="E149" s="50" cm="1">
        <f t="array" ref="E149">SUMPRODUCT(('PT Storengy'!$B$8:$K$372)*('PT Storengy'!$A$8:$A$372=$A149)*('PT Storengy'!$B$5:$K$5=$A$6)*('PT Storengy'!$B$7:$K$7=$A$7))</f>
        <v>0</v>
      </c>
      <c r="F149" s="137">
        <f t="shared" ca="1" si="20"/>
        <v>34.247805000000049</v>
      </c>
      <c r="G149" s="72">
        <f t="shared" ca="1" si="23"/>
        <v>0.75378999999999996</v>
      </c>
      <c r="H149" s="5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0.8731050000000008</v>
      </c>
      <c r="I149" s="89">
        <f t="shared" ca="1" si="24"/>
        <v>327.41437500000029</v>
      </c>
      <c r="J149" s="136" cm="1">
        <f t="array" aca="1" ref="J149" ca="1">IF(COUNTIFS('PTC GRTgaz'!$K$7:$K$15996,"",'PTC GRTgaz'!$A$7:$A$15996,J$16,'PTC GRTgaz'!$D$7:$D$15996,$A149,'PTC GRTgaz'!$C$7:$C$15996,"DEL")&gt;0,J$14,SUMIFS('PTC GRTgaz'!$K$7:$K$15996,'PTC GRTgaz'!$A$7:$A$15996,J$16,'PTC GRTgaz'!$D$7:$D$15996,$A149,'PTC GRTgaz'!$C$7:$C$15996,"DEL")*1.0026*$F$4/INDIRECT($A$4&amp;"!D9"))</f>
        <v>340</v>
      </c>
      <c r="K149" s="136" cm="1">
        <f t="array" aca="1" ref="K149" ca="1">IF(COUNTIFS('PTC GRTgaz'!$K$7:$K$15996,"",'PTC GRTgaz'!$A$7:$A$15996,K$16,'PTC GRTgaz'!$D$7:$D$15996,$A149,'PTC GRTgaz'!$C$7:$C$15996,"DEL")&gt;0,K$14,SUMIFS('PTC GRTgaz'!$K$7:$K$15996,'PTC GRTgaz'!$A$7:$A$15996,K$16,'PTC GRTgaz'!$D$7:$D$15996,$A149,'PTC GRTgaz'!$C$7:$C$15996,"DEL")*1.0026*$F$4/INDIRECT($A$4&amp;"!D9"))</f>
        <v>330.858</v>
      </c>
      <c r="L149" s="137">
        <f t="shared" ca="1" si="21"/>
        <v>32.611362600000007</v>
      </c>
      <c r="M149" s="72">
        <f t="shared" ca="1" si="25"/>
        <v>0.71733999999999998</v>
      </c>
      <c r="N149" s="5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0.89133000000000084</v>
      </c>
      <c r="O149" s="89">
        <f t="shared" ca="1" si="26"/>
        <v>330.858</v>
      </c>
      <c r="S149" s="137">
        <f t="shared" ca="1" si="22"/>
        <v>46.502209687499992</v>
      </c>
      <c r="T149" s="72">
        <f t="shared" ca="1" si="27"/>
        <v>1</v>
      </c>
      <c r="U149" s="5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0.79999999999999993</v>
      </c>
      <c r="V149" s="89">
        <f t="shared" ca="1" si="28"/>
        <v>300</v>
      </c>
    </row>
    <row r="150" spans="1:22" x14ac:dyDescent="0.35">
      <c r="A150" s="48">
        <f t="shared" si="29"/>
        <v>45516</v>
      </c>
      <c r="B150" s="88" cm="1">
        <f t="array" aca="1" ref="B150" ca="1">_xlfn.XLOOKUP(A150,INDIRECT($A$5&amp;"!$AJ$41:$AJ$406"),INDIRECT($A$5&amp;"!$AK$41:$AK$406"))*SUM($F$3:$I$3)</f>
        <v>0</v>
      </c>
      <c r="C150" s="88" cm="1">
        <f t="array" aca="1" ref="C150" ca="1">_xlfn.XLOOKUP(A150,INDIRECT($A$5&amp;"!$AJ$41:$AJ$406"),INDIRECT($A$5&amp;"!$AL$41:$AL$406"))*SUM($F$3:$I$3)</f>
        <v>45</v>
      </c>
      <c r="D150" s="88" cm="1">
        <f t="array" aca="1" ref="D150" ca="1">_xlfn.XLOOKUP(A150,INDIRECT($A$5&amp;"!$AJ$41:$AJ$406"),INDIRECT($A$5&amp;"!$AO$41:$AO$406"))*SUM($F$3:$I$3)</f>
        <v>42.75</v>
      </c>
      <c r="E150" s="50" cm="1">
        <f t="array" ref="E150">SUMPRODUCT(('PT Storengy'!$B$8:$K$372)*('PT Storengy'!$A$8:$A$372=$A150)*('PT Storengy'!$B$5:$K$5=$A$6)*('PT Storengy'!$B$7:$K$7=$A$7))</f>
        <v>0</v>
      </c>
      <c r="F150" s="137">
        <f t="shared" ca="1" si="20"/>
        <v>34.573856250000048</v>
      </c>
      <c r="G150" s="72">
        <f t="shared" ca="1" si="23"/>
        <v>0.76105999999999996</v>
      </c>
      <c r="H150" s="5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0.86947000000000074</v>
      </c>
      <c r="I150" s="89">
        <f t="shared" ca="1" si="24"/>
        <v>326.05125000000027</v>
      </c>
      <c r="J150" s="136" cm="1">
        <f t="array" aca="1" ref="J150" ca="1">IF(COUNTIFS('PTC GRTgaz'!$K$7:$K$15996,"",'PTC GRTgaz'!$A$7:$A$15996,J$16,'PTC GRTgaz'!$D$7:$D$15996,$A150,'PTC GRTgaz'!$C$7:$C$15996,"DEL")&gt;0,J$14,SUMIFS('PTC GRTgaz'!$K$7:$K$15996,'PTC GRTgaz'!$A$7:$A$15996,J$16,'PTC GRTgaz'!$D$7:$D$15996,$A150,'PTC GRTgaz'!$C$7:$C$15996,"DEL")*1.0026*$F$4/INDIRECT($A$4&amp;"!D9"))</f>
        <v>340</v>
      </c>
      <c r="K150" s="136" cm="1">
        <f t="array" aca="1" ref="K150" ca="1">IF(COUNTIFS('PTC GRTgaz'!$K$7:$K$15996,"",'PTC GRTgaz'!$A$7:$A$15996,K$16,'PTC GRTgaz'!$D$7:$D$15996,$A150,'PTC GRTgaz'!$C$7:$C$15996,"DEL")&gt;0,K$14,SUMIFS('PTC GRTgaz'!$K$7:$K$15996,'PTC GRTgaz'!$A$7:$A$15996,K$16,'PTC GRTgaz'!$D$7:$D$15996,$A150,'PTC GRTgaz'!$C$7:$C$15996,"DEL")*1.0026*$F$4/INDIRECT($A$4&amp;"!D9"))</f>
        <v>330.858</v>
      </c>
      <c r="L150" s="137">
        <f t="shared" ca="1" si="21"/>
        <v>32.942220600000006</v>
      </c>
      <c r="M150" s="72">
        <f t="shared" ca="1" si="25"/>
        <v>0.72470000000000001</v>
      </c>
      <c r="N150" s="5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0.88765000000000083</v>
      </c>
      <c r="O150" s="89">
        <f t="shared" ca="1" si="26"/>
        <v>330.858</v>
      </c>
      <c r="S150" s="137">
        <f t="shared" ca="1" si="22"/>
        <v>46.802209687499989</v>
      </c>
      <c r="T150" s="72">
        <f t="shared" ca="1" si="27"/>
        <v>1</v>
      </c>
      <c r="U150" s="5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0.79999999999999993</v>
      </c>
      <c r="V150" s="89">
        <f t="shared" ca="1" si="28"/>
        <v>300</v>
      </c>
    </row>
    <row r="151" spans="1:22" x14ac:dyDescent="0.35">
      <c r="A151" s="48">
        <f t="shared" si="29"/>
        <v>45517</v>
      </c>
      <c r="B151" s="88" cm="1">
        <f t="array" aca="1" ref="B151" ca="1">_xlfn.XLOOKUP(A151,INDIRECT($A$5&amp;"!$AJ$41:$AJ$406"),INDIRECT($A$5&amp;"!$AK$41:$AK$406"))*SUM($F$3:$I$3)</f>
        <v>0</v>
      </c>
      <c r="C151" s="88" cm="1">
        <f t="array" aca="1" ref="C151" ca="1">_xlfn.XLOOKUP(A151,INDIRECT($A$5&amp;"!$AJ$41:$AJ$406"),INDIRECT($A$5&amp;"!$AL$41:$AL$406"))*SUM($F$3:$I$3)</f>
        <v>45</v>
      </c>
      <c r="D151" s="88" cm="1">
        <f t="array" aca="1" ref="D151" ca="1">_xlfn.XLOOKUP(A151,INDIRECT($A$5&amp;"!$AJ$41:$AJ$406"),INDIRECT($A$5&amp;"!$AO$41:$AO$406"))*SUM($F$3:$I$3)</f>
        <v>42.75</v>
      </c>
      <c r="E151" s="50" cm="1">
        <f t="array" ref="E151">SUMPRODUCT(('PT Storengy'!$B$8:$K$372)*('PT Storengy'!$A$8:$A$372=$A151)*('PT Storengy'!$B$5:$K$5=$A$6)*('PT Storengy'!$B$7:$K$7=$A$7))</f>
        <v>0</v>
      </c>
      <c r="F151" s="137">
        <f t="shared" ca="1" si="20"/>
        <v>34.898548125000048</v>
      </c>
      <c r="G151" s="72">
        <f t="shared" ca="1" si="23"/>
        <v>0.76831000000000005</v>
      </c>
      <c r="H151" s="5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0.86584500000000064</v>
      </c>
      <c r="I151" s="89">
        <f t="shared" ca="1" si="24"/>
        <v>324.69187500000027</v>
      </c>
      <c r="J151" s="136" cm="1">
        <f t="array" aca="1" ref="J151" ca="1">IF(COUNTIFS('PTC GRTgaz'!$K$7:$K$15996,"",'PTC GRTgaz'!$A$7:$A$15996,J$16,'PTC GRTgaz'!$D$7:$D$15996,$A151,'PTC GRTgaz'!$C$7:$C$15996,"DEL")&gt;0,J$14,SUMIFS('PTC GRTgaz'!$K$7:$K$15996,'PTC GRTgaz'!$A$7:$A$15996,J$16,'PTC GRTgaz'!$D$7:$D$15996,$A151,'PTC GRTgaz'!$C$7:$C$15996,"DEL")*1.0026*$F$4/INDIRECT($A$4&amp;"!D9"))</f>
        <v>340</v>
      </c>
      <c r="K151" s="136" cm="1">
        <f t="array" aca="1" ref="K151" ca="1">IF(COUNTIFS('PTC GRTgaz'!$K$7:$K$15996,"",'PTC GRTgaz'!$A$7:$A$15996,K$16,'PTC GRTgaz'!$D$7:$D$15996,$A151,'PTC GRTgaz'!$C$7:$C$15996,"DEL")&gt;0,K$14,SUMIFS('PTC GRTgaz'!$K$7:$K$15996,'PTC GRTgaz'!$A$7:$A$15996,K$16,'PTC GRTgaz'!$D$7:$D$15996,$A151,'PTC GRTgaz'!$C$7:$C$15996,"DEL")*1.0026*$F$4/INDIRECT($A$4&amp;"!D9"))</f>
        <v>330.858</v>
      </c>
      <c r="L151" s="137">
        <f t="shared" ca="1" si="21"/>
        <v>33.273078600000005</v>
      </c>
      <c r="M151" s="72">
        <f t="shared" ca="1" si="25"/>
        <v>0.73204999999999998</v>
      </c>
      <c r="N151" s="5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0.88397500000000084</v>
      </c>
      <c r="O151" s="89">
        <f t="shared" ca="1" si="26"/>
        <v>330.858</v>
      </c>
      <c r="S151" s="137">
        <f t="shared" ca="1" si="22"/>
        <v>47.102209687499986</v>
      </c>
      <c r="T151" s="72">
        <f t="shared" ca="1" si="27"/>
        <v>1</v>
      </c>
      <c r="U151" s="5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0.79999999999999993</v>
      </c>
      <c r="V151" s="89">
        <f t="shared" ca="1" si="28"/>
        <v>300</v>
      </c>
    </row>
    <row r="152" spans="1:22" x14ac:dyDescent="0.35">
      <c r="A152" s="48">
        <f t="shared" si="29"/>
        <v>45518</v>
      </c>
      <c r="B152" s="88" cm="1">
        <f t="array" aca="1" ref="B152" ca="1">_xlfn.XLOOKUP(A152,INDIRECT($A$5&amp;"!$AJ$41:$AJ$406"),INDIRECT($A$5&amp;"!$AK$41:$AK$406"))*SUM($F$3:$I$3)</f>
        <v>0</v>
      </c>
      <c r="C152" s="88" cm="1">
        <f t="array" aca="1" ref="C152" ca="1">_xlfn.XLOOKUP(A152,INDIRECT($A$5&amp;"!$AJ$41:$AJ$406"),INDIRECT($A$5&amp;"!$AL$41:$AL$406"))*SUM($F$3:$I$3)</f>
        <v>45</v>
      </c>
      <c r="D152" s="88" cm="1">
        <f t="array" aca="1" ref="D152" ca="1">_xlfn.XLOOKUP(A152,INDIRECT($A$5&amp;"!$AJ$41:$AJ$406"),INDIRECT($A$5&amp;"!$AO$41:$AO$406"))*SUM($F$3:$I$3)</f>
        <v>42.75</v>
      </c>
      <c r="E152" s="50" cm="1">
        <f t="array" ref="E152">SUMPRODUCT(('PT Storengy'!$B$8:$K$372)*('PT Storengy'!$A$8:$A$372=$A152)*('PT Storengy'!$B$5:$K$5=$A$6)*('PT Storengy'!$B$7:$K$7=$A$7))</f>
        <v>0</v>
      </c>
      <c r="F152" s="137">
        <f t="shared" ca="1" si="20"/>
        <v>35.221888125000049</v>
      </c>
      <c r="G152" s="72">
        <f t="shared" ca="1" si="23"/>
        <v>0.77551999999999999</v>
      </c>
      <c r="H152" s="5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0.86224000000000078</v>
      </c>
      <c r="I152" s="89">
        <f t="shared" ca="1" si="24"/>
        <v>323.34000000000032</v>
      </c>
      <c r="J152" s="136" cm="1">
        <f t="array" aca="1" ref="J152" ca="1">IF(COUNTIFS('PTC GRTgaz'!$K$7:$K$15996,"",'PTC GRTgaz'!$A$7:$A$15996,J$16,'PTC GRTgaz'!$D$7:$D$15996,$A152,'PTC GRTgaz'!$C$7:$C$15996,"DEL")&gt;0,J$14,SUMIFS('PTC GRTgaz'!$K$7:$K$15996,'PTC GRTgaz'!$A$7:$A$15996,J$16,'PTC GRTgaz'!$D$7:$D$15996,$A152,'PTC GRTgaz'!$C$7:$C$15996,"DEL")*1.0026*$F$4/INDIRECT($A$4&amp;"!D9"))</f>
        <v>340</v>
      </c>
      <c r="K152" s="136" cm="1">
        <f t="array" aca="1" ref="K152" ca="1">IF(COUNTIFS('PTC GRTgaz'!$K$7:$K$15996,"",'PTC GRTgaz'!$A$7:$A$15996,K$16,'PTC GRTgaz'!$D$7:$D$15996,$A152,'PTC GRTgaz'!$C$7:$C$15996,"DEL")&gt;0,K$14,SUMIFS('PTC GRTgaz'!$K$7:$K$15996,'PTC GRTgaz'!$A$7:$A$15996,K$16,'PTC GRTgaz'!$D$7:$D$15996,$A152,'PTC GRTgaz'!$C$7:$C$15996,"DEL")*1.0026*$F$4/INDIRECT($A$4&amp;"!D9"))</f>
        <v>330.858</v>
      </c>
      <c r="L152" s="137">
        <f t="shared" ca="1" si="21"/>
        <v>33.603191100000004</v>
      </c>
      <c r="M152" s="72">
        <f t="shared" ca="1" si="25"/>
        <v>0.73939999999999995</v>
      </c>
      <c r="N152" s="5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0.88030000000000086</v>
      </c>
      <c r="O152" s="89">
        <f t="shared" ca="1" si="26"/>
        <v>330.1125000000003</v>
      </c>
      <c r="S152" s="137">
        <f t="shared" ca="1" si="22"/>
        <v>47.402209687499983</v>
      </c>
      <c r="T152" s="72">
        <f t="shared" ca="1" si="27"/>
        <v>1</v>
      </c>
      <c r="U152" s="5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0.79999999999999993</v>
      </c>
      <c r="V152" s="89">
        <f t="shared" ca="1" si="28"/>
        <v>300</v>
      </c>
    </row>
    <row r="153" spans="1:22" x14ac:dyDescent="0.35">
      <c r="A153" s="48">
        <f t="shared" si="29"/>
        <v>45519</v>
      </c>
      <c r="B153" s="88" cm="1">
        <f t="array" aca="1" ref="B153" ca="1">_xlfn.XLOOKUP(A153,INDIRECT($A$5&amp;"!$AJ$41:$AJ$406"),INDIRECT($A$5&amp;"!$AK$41:$AK$406"))*SUM($F$3:$I$3)</f>
        <v>0</v>
      </c>
      <c r="C153" s="88" cm="1">
        <f t="array" aca="1" ref="C153" ca="1">_xlfn.XLOOKUP(A153,INDIRECT($A$5&amp;"!$AJ$41:$AJ$406"),INDIRECT($A$5&amp;"!$AL$41:$AL$406"))*SUM($F$3:$I$3)</f>
        <v>45</v>
      </c>
      <c r="D153" s="88" cm="1">
        <f t="array" aca="1" ref="D153" ca="1">_xlfn.XLOOKUP(A153,INDIRECT($A$5&amp;"!$AJ$41:$AJ$406"),INDIRECT($A$5&amp;"!$AO$41:$AO$406"))*SUM($F$3:$I$3)</f>
        <v>42.75</v>
      </c>
      <c r="E153" s="50" cm="1">
        <f t="array" ref="E153">SUMPRODUCT(('PT Storengy'!$B$8:$K$372)*('PT Storengy'!$A$8:$A$372=$A153)*('PT Storengy'!$B$5:$K$5=$A$6)*('PT Storengy'!$B$7:$K$7=$A$7))</f>
        <v>0</v>
      </c>
      <c r="F153" s="137">
        <f t="shared" ca="1" si="20"/>
        <v>35.543880000000051</v>
      </c>
      <c r="G153" s="72">
        <f t="shared" ca="1" si="23"/>
        <v>0.78271000000000002</v>
      </c>
      <c r="H153" s="5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0.85864500000000077</v>
      </c>
      <c r="I153" s="89">
        <f t="shared" ca="1" si="24"/>
        <v>321.99187500000028</v>
      </c>
      <c r="J153" s="136" cm="1">
        <f t="array" aca="1" ref="J153" ca="1">IF(COUNTIFS('PTC GRTgaz'!$K$7:$K$15996,"",'PTC GRTgaz'!$A$7:$A$15996,J$16,'PTC GRTgaz'!$D$7:$D$15996,$A153,'PTC GRTgaz'!$C$7:$C$15996,"DEL")&gt;0,J$14,SUMIFS('PTC GRTgaz'!$K$7:$K$15996,'PTC GRTgaz'!$A$7:$A$15996,J$16,'PTC GRTgaz'!$D$7:$D$15996,$A153,'PTC GRTgaz'!$C$7:$C$15996,"DEL")*1.0026*$F$4/INDIRECT($A$4&amp;"!D9"))</f>
        <v>340</v>
      </c>
      <c r="K153" s="136" cm="1">
        <f t="array" aca="1" ref="K153" ca="1">IF(COUNTIFS('PTC GRTgaz'!$K$7:$K$15996,"",'PTC GRTgaz'!$A$7:$A$15996,K$16,'PTC GRTgaz'!$D$7:$D$15996,$A153,'PTC GRTgaz'!$C$7:$C$15996,"DEL")&gt;0,K$14,SUMIFS('PTC GRTgaz'!$K$7:$K$15996,'PTC GRTgaz'!$A$7:$A$15996,K$16,'PTC GRTgaz'!$D$7:$D$15996,$A153,'PTC GRTgaz'!$C$7:$C$15996,"DEL")*1.0026*$F$4/INDIRECT($A$4&amp;"!D9"))</f>
        <v>330.858</v>
      </c>
      <c r="L153" s="137">
        <f t="shared" ca="1" si="21"/>
        <v>33.931927350000002</v>
      </c>
      <c r="M153" s="72">
        <f t="shared" ca="1" si="25"/>
        <v>0.74673999999999996</v>
      </c>
      <c r="N153" s="5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0.8766300000000008</v>
      </c>
      <c r="O153" s="89">
        <f t="shared" ca="1" si="26"/>
        <v>328.73625000000033</v>
      </c>
      <c r="S153" s="137">
        <f t="shared" ca="1" si="22"/>
        <v>47.70220968749998</v>
      </c>
      <c r="T153" s="72">
        <f t="shared" ca="1" si="27"/>
        <v>1</v>
      </c>
      <c r="U153" s="5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0.79999999999999993</v>
      </c>
      <c r="V153" s="89">
        <f t="shared" ca="1" si="28"/>
        <v>300</v>
      </c>
    </row>
    <row r="154" spans="1:22" x14ac:dyDescent="0.35">
      <c r="A154" s="48">
        <f t="shared" si="29"/>
        <v>45520</v>
      </c>
      <c r="B154" s="88" cm="1">
        <f t="array" aca="1" ref="B154" ca="1">_xlfn.XLOOKUP(A154,INDIRECT($A$5&amp;"!$AJ$41:$AJ$406"),INDIRECT($A$5&amp;"!$AK$41:$AK$406"))*SUM($F$3:$I$3)</f>
        <v>0</v>
      </c>
      <c r="C154" s="88" cm="1">
        <f t="array" aca="1" ref="C154" ca="1">_xlfn.XLOOKUP(A154,INDIRECT($A$5&amp;"!$AJ$41:$AJ$406"),INDIRECT($A$5&amp;"!$AL$41:$AL$406"))*SUM($F$3:$I$3)</f>
        <v>45</v>
      </c>
      <c r="D154" s="88" cm="1">
        <f t="array" aca="1" ref="D154" ca="1">_xlfn.XLOOKUP(A154,INDIRECT($A$5&amp;"!$AJ$41:$AJ$406"),INDIRECT($A$5&amp;"!$AO$41:$AO$406"))*SUM($F$3:$I$3)</f>
        <v>42.75</v>
      </c>
      <c r="E154" s="50" cm="1">
        <f t="array" ref="E154">SUMPRODUCT(('PT Storengy'!$B$8:$K$372)*('PT Storengy'!$A$8:$A$372=$A154)*('PT Storengy'!$B$5:$K$5=$A$6)*('PT Storengy'!$B$7:$K$7=$A$7))</f>
        <v>0</v>
      </c>
      <c r="F154" s="137">
        <f t="shared" ca="1" si="20"/>
        <v>35.864531250000049</v>
      </c>
      <c r="G154" s="72">
        <f t="shared" ca="1" si="23"/>
        <v>0.78986000000000001</v>
      </c>
      <c r="H154" s="5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0.85507000000000077</v>
      </c>
      <c r="I154" s="89">
        <f t="shared" ca="1" si="24"/>
        <v>320.65125000000029</v>
      </c>
      <c r="J154" s="136" cm="1">
        <f t="array" aca="1" ref="J154" ca="1">IF(COUNTIFS('PTC GRTgaz'!$K$7:$K$15996,"",'PTC GRTgaz'!$A$7:$A$15996,J$16,'PTC GRTgaz'!$D$7:$D$15996,$A154,'PTC GRTgaz'!$C$7:$C$15996,"DEL")&gt;0,J$14,SUMIFS('PTC GRTgaz'!$K$7:$K$15996,'PTC GRTgaz'!$A$7:$A$15996,J$16,'PTC GRTgaz'!$D$7:$D$15996,$A154,'PTC GRTgaz'!$C$7:$C$15996,"DEL")*1.0026*$F$4/INDIRECT($A$4&amp;"!D9"))</f>
        <v>340</v>
      </c>
      <c r="K154" s="136" cm="1">
        <f t="array" aca="1" ref="K154" ca="1">IF(COUNTIFS('PTC GRTgaz'!$K$7:$K$15996,"",'PTC GRTgaz'!$A$7:$A$15996,K$16,'PTC GRTgaz'!$D$7:$D$15996,$A154,'PTC GRTgaz'!$C$7:$C$15996,"DEL")&gt;0,K$14,SUMIFS('PTC GRTgaz'!$K$7:$K$15996,'PTC GRTgaz'!$A$7:$A$15996,K$16,'PTC GRTgaz'!$D$7:$D$15996,$A154,'PTC GRTgaz'!$C$7:$C$15996,"DEL")*1.0026*$F$4/INDIRECT($A$4&amp;"!D9"))</f>
        <v>330.858</v>
      </c>
      <c r="L154" s="137">
        <f t="shared" ca="1" si="21"/>
        <v>34.259294850000003</v>
      </c>
      <c r="M154" s="72">
        <f t="shared" ca="1" si="25"/>
        <v>0.75404000000000004</v>
      </c>
      <c r="N154" s="5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0.87298000000000076</v>
      </c>
      <c r="O154" s="89">
        <f t="shared" ca="1" si="26"/>
        <v>327.36750000000029</v>
      </c>
      <c r="S154" s="137">
        <f t="shared" ca="1" si="22"/>
        <v>48.002209687499978</v>
      </c>
      <c r="T154" s="72">
        <f t="shared" ca="1" si="27"/>
        <v>1</v>
      </c>
      <c r="U154" s="5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0.79999999999999993</v>
      </c>
      <c r="V154" s="89">
        <f t="shared" ca="1" si="28"/>
        <v>300</v>
      </c>
    </row>
    <row r="155" spans="1:22" x14ac:dyDescent="0.35">
      <c r="A155" s="48">
        <f t="shared" si="29"/>
        <v>45521</v>
      </c>
      <c r="B155" s="88" cm="1">
        <f t="array" aca="1" ref="B155" ca="1">_xlfn.XLOOKUP(A155,INDIRECT($A$5&amp;"!$AJ$41:$AJ$406"),INDIRECT($A$5&amp;"!$AK$41:$AK$406"))*SUM($F$3:$I$3)</f>
        <v>0</v>
      </c>
      <c r="C155" s="88" cm="1">
        <f t="array" aca="1" ref="C155" ca="1">_xlfn.XLOOKUP(A155,INDIRECT($A$5&amp;"!$AJ$41:$AJ$406"),INDIRECT($A$5&amp;"!$AL$41:$AL$406"))*SUM($F$3:$I$3)</f>
        <v>45</v>
      </c>
      <c r="D155" s="88" cm="1">
        <f t="array" aca="1" ref="D155" ca="1">_xlfn.XLOOKUP(A155,INDIRECT($A$5&amp;"!$AJ$41:$AJ$406"),INDIRECT($A$5&amp;"!$AO$41:$AO$406"))*SUM($F$3:$I$3)</f>
        <v>42.75</v>
      </c>
      <c r="E155" s="50" cm="1">
        <f t="array" ref="E155">SUMPRODUCT(('PT Storengy'!$B$8:$K$372)*('PT Storengy'!$A$8:$A$372=$A155)*('PT Storengy'!$B$5:$K$5=$A$6)*('PT Storengy'!$B$7:$K$7=$A$7))</f>
        <v>0</v>
      </c>
      <c r="F155" s="137">
        <f t="shared" ca="1" si="20"/>
        <v>36.183845625000046</v>
      </c>
      <c r="G155" s="72">
        <f t="shared" ca="1" si="23"/>
        <v>0.79698999999999998</v>
      </c>
      <c r="H155" s="5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0.85150500000000062</v>
      </c>
      <c r="I155" s="89">
        <f t="shared" ca="1" si="24"/>
        <v>319.31437500000021</v>
      </c>
      <c r="J155" s="136" cm="1">
        <f t="array" aca="1" ref="J155" ca="1">IF(COUNTIFS('PTC GRTgaz'!$K$7:$K$15996,"",'PTC GRTgaz'!$A$7:$A$15996,J$16,'PTC GRTgaz'!$D$7:$D$15996,$A155,'PTC GRTgaz'!$C$7:$C$15996,"DEL")&gt;0,J$14,SUMIFS('PTC GRTgaz'!$K$7:$K$15996,'PTC GRTgaz'!$A$7:$A$15996,J$16,'PTC GRTgaz'!$D$7:$D$15996,$A155,'PTC GRTgaz'!$C$7:$C$15996,"DEL")*1.0026*$F$4/INDIRECT($A$4&amp;"!D9"))</f>
        <v>340</v>
      </c>
      <c r="K155" s="136" cm="1">
        <f t="array" aca="1" ref="K155" ca="1">IF(COUNTIFS('PTC GRTgaz'!$K$7:$K$15996,"",'PTC GRTgaz'!$A$7:$A$15996,K$16,'PTC GRTgaz'!$D$7:$D$15996,$A155,'PTC GRTgaz'!$C$7:$C$15996,"DEL")&gt;0,K$14,SUMIFS('PTC GRTgaz'!$K$7:$K$15996,'PTC GRTgaz'!$A$7:$A$15996,K$16,'PTC GRTgaz'!$D$7:$D$15996,$A155,'PTC GRTgaz'!$C$7:$C$15996,"DEL")*1.0026*$F$4/INDIRECT($A$4&amp;"!D9"))</f>
        <v>340</v>
      </c>
      <c r="L155" s="137">
        <f t="shared" ca="1" si="21"/>
        <v>34.585297350000005</v>
      </c>
      <c r="M155" s="72">
        <f t="shared" ca="1" si="25"/>
        <v>0.76132</v>
      </c>
      <c r="N155" s="5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0.86934000000000078</v>
      </c>
      <c r="O155" s="89">
        <f t="shared" ca="1" si="26"/>
        <v>326.00250000000028</v>
      </c>
      <c r="S155" s="137">
        <f t="shared" ca="1" si="22"/>
        <v>48.302209687499975</v>
      </c>
      <c r="T155" s="72">
        <f t="shared" ca="1" si="27"/>
        <v>1</v>
      </c>
      <c r="U155" s="5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0.79999999999999993</v>
      </c>
      <c r="V155" s="89">
        <f t="shared" ca="1" si="28"/>
        <v>300</v>
      </c>
    </row>
    <row r="156" spans="1:22" x14ac:dyDescent="0.35">
      <c r="A156" s="48">
        <f t="shared" si="29"/>
        <v>45522</v>
      </c>
      <c r="B156" s="88" cm="1">
        <f t="array" aca="1" ref="B156" ca="1">_xlfn.XLOOKUP(A156,INDIRECT($A$5&amp;"!$AJ$41:$AJ$406"),INDIRECT($A$5&amp;"!$AK$41:$AK$406"))*SUM($F$3:$I$3)</f>
        <v>0</v>
      </c>
      <c r="C156" s="88" cm="1">
        <f t="array" aca="1" ref="C156" ca="1">_xlfn.XLOOKUP(A156,INDIRECT($A$5&amp;"!$AJ$41:$AJ$406"),INDIRECT($A$5&amp;"!$AL$41:$AL$406"))*SUM($F$3:$I$3)</f>
        <v>45</v>
      </c>
      <c r="D156" s="88" cm="1">
        <f t="array" aca="1" ref="D156" ca="1">_xlfn.XLOOKUP(A156,INDIRECT($A$5&amp;"!$AJ$41:$AJ$406"),INDIRECT($A$5&amp;"!$AO$41:$AO$406"))*SUM($F$3:$I$3)</f>
        <v>42.75</v>
      </c>
      <c r="E156" s="50" cm="1">
        <f t="array" ref="E156">SUMPRODUCT(('PT Storengy'!$B$8:$K$372)*('PT Storengy'!$A$8:$A$372=$A156)*('PT Storengy'!$B$5:$K$5=$A$6)*('PT Storengy'!$B$7:$K$7=$A$7))</f>
        <v>0</v>
      </c>
      <c r="F156" s="137">
        <f t="shared" ca="1" si="20"/>
        <v>36.502212187500049</v>
      </c>
      <c r="G156" s="72">
        <f t="shared" ca="1" si="23"/>
        <v>0.80408999999999997</v>
      </c>
      <c r="H156" s="5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0.84897750000000061</v>
      </c>
      <c r="I156" s="89">
        <f t="shared" ca="1" si="24"/>
        <v>318.36656250000021</v>
      </c>
      <c r="J156" s="136" cm="1">
        <f t="array" aca="1" ref="J156" ca="1">IF(COUNTIFS('PTC GRTgaz'!$K$7:$K$15996,"",'PTC GRTgaz'!$A$7:$A$15996,J$16,'PTC GRTgaz'!$D$7:$D$15996,$A156,'PTC GRTgaz'!$C$7:$C$15996,"DEL")&gt;0,J$14,SUMIFS('PTC GRTgaz'!$K$7:$K$15996,'PTC GRTgaz'!$A$7:$A$15996,J$16,'PTC GRTgaz'!$D$7:$D$15996,$A156,'PTC GRTgaz'!$C$7:$C$15996,"DEL")*1.0026*$F$4/INDIRECT($A$4&amp;"!D9"))</f>
        <v>340</v>
      </c>
      <c r="K156" s="136" cm="1">
        <f t="array" aca="1" ref="K156" ca="1">IF(COUNTIFS('PTC GRTgaz'!$K$7:$K$15996,"",'PTC GRTgaz'!$A$7:$A$15996,K$16,'PTC GRTgaz'!$D$7:$D$15996,$A156,'PTC GRTgaz'!$C$7:$C$15996,"DEL")&gt;0,K$14,SUMIFS('PTC GRTgaz'!$K$7:$K$15996,'PTC GRTgaz'!$A$7:$A$15996,K$16,'PTC GRTgaz'!$D$7:$D$15996,$A156,'PTC GRTgaz'!$C$7:$C$15996,"DEL")*1.0026*$F$4/INDIRECT($A$4&amp;"!D9"))</f>
        <v>340</v>
      </c>
      <c r="L156" s="137">
        <f t="shared" ca="1" si="21"/>
        <v>34.909942350000001</v>
      </c>
      <c r="M156" s="72">
        <f t="shared" ca="1" si="25"/>
        <v>0.76856000000000002</v>
      </c>
      <c r="N156" s="5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0.86572000000000071</v>
      </c>
      <c r="O156" s="89">
        <f t="shared" ca="1" si="26"/>
        <v>324.64500000000027</v>
      </c>
      <c r="S156" s="137">
        <f t="shared" ca="1" si="22"/>
        <v>48.602209687499972</v>
      </c>
      <c r="T156" s="72">
        <f t="shared" ca="1" si="27"/>
        <v>1</v>
      </c>
      <c r="U156" s="5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0.79999999999999993</v>
      </c>
      <c r="V156" s="89">
        <f t="shared" ca="1" si="28"/>
        <v>300</v>
      </c>
    </row>
    <row r="157" spans="1:22" x14ac:dyDescent="0.35">
      <c r="A157" s="48">
        <f t="shared" si="29"/>
        <v>45523</v>
      </c>
      <c r="B157" s="88" cm="1">
        <f t="array" aca="1" ref="B157" ca="1">_xlfn.XLOOKUP(A157,INDIRECT($A$5&amp;"!$AJ$41:$AJ$406"),INDIRECT($A$5&amp;"!$AK$41:$AK$406"))*SUM($F$3:$I$3)</f>
        <v>0</v>
      </c>
      <c r="C157" s="88" cm="1">
        <f t="array" aca="1" ref="C157" ca="1">_xlfn.XLOOKUP(A157,INDIRECT($A$5&amp;"!$AJ$41:$AJ$406"),INDIRECT($A$5&amp;"!$AL$41:$AL$406"))*SUM($F$3:$I$3)</f>
        <v>45</v>
      </c>
      <c r="D157" s="88" cm="1">
        <f t="array" aca="1" ref="D157" ca="1">_xlfn.XLOOKUP(A157,INDIRECT($A$5&amp;"!$AJ$41:$AJ$406"),INDIRECT($A$5&amp;"!$AO$41:$AO$406"))*SUM($F$3:$I$3)</f>
        <v>42.75</v>
      </c>
      <c r="E157" s="50" cm="1">
        <f t="array" ref="E157">SUMPRODUCT(('PT Storengy'!$B$8:$K$372)*('PT Storengy'!$A$8:$A$372=$A157)*('PT Storengy'!$B$5:$K$5=$A$6)*('PT Storengy'!$B$7:$K$7=$A$7))</f>
        <v>0</v>
      </c>
      <c r="F157" s="137">
        <f t="shared" ca="1" si="20"/>
        <v>36.819915937500049</v>
      </c>
      <c r="G157" s="72">
        <f t="shared" ca="1" si="23"/>
        <v>0.81115999999999999</v>
      </c>
      <c r="H157" s="5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0.84721000000000046</v>
      </c>
      <c r="I157" s="89">
        <f t="shared" ca="1" si="24"/>
        <v>317.70375000000018</v>
      </c>
      <c r="J157" s="136" cm="1">
        <f t="array" aca="1" ref="J157" ca="1">IF(COUNTIFS('PTC GRTgaz'!$K$7:$K$15996,"",'PTC GRTgaz'!$A$7:$A$15996,J$16,'PTC GRTgaz'!$D$7:$D$15996,$A157,'PTC GRTgaz'!$C$7:$C$15996,"DEL")&gt;0,J$14,SUMIFS('PTC GRTgaz'!$K$7:$K$15996,'PTC GRTgaz'!$A$7:$A$15996,J$16,'PTC GRTgaz'!$D$7:$D$15996,$A157,'PTC GRTgaz'!$C$7:$C$15996,"DEL")*1.0026*$F$4/INDIRECT($A$4&amp;"!D9"))</f>
        <v>340</v>
      </c>
      <c r="K157" s="136" cm="1">
        <f t="array" aca="1" ref="K157" ca="1">IF(COUNTIFS('PTC GRTgaz'!$K$7:$K$15996,"",'PTC GRTgaz'!$A$7:$A$15996,K$16,'PTC GRTgaz'!$D$7:$D$15996,$A157,'PTC GRTgaz'!$C$7:$C$15996,"DEL")&gt;0,K$14,SUMIFS('PTC GRTgaz'!$K$7:$K$15996,'PTC GRTgaz'!$A$7:$A$15996,K$16,'PTC GRTgaz'!$D$7:$D$15996,$A157,'PTC GRTgaz'!$C$7:$C$15996,"DEL")*1.0026*$F$4/INDIRECT($A$4&amp;"!D9"))</f>
        <v>269.69939999999997</v>
      </c>
      <c r="L157" s="137">
        <f t="shared" ca="1" si="21"/>
        <v>35.179641750000002</v>
      </c>
      <c r="M157" s="72">
        <f t="shared" ca="1" si="25"/>
        <v>0.77578000000000003</v>
      </c>
      <c r="N157" s="5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0.86211000000000071</v>
      </c>
      <c r="O157" s="89">
        <f t="shared" ca="1" si="26"/>
        <v>269.69939999999997</v>
      </c>
      <c r="S157" s="137">
        <f t="shared" ca="1" si="22"/>
        <v>48.902209687499969</v>
      </c>
      <c r="T157" s="72">
        <f t="shared" ca="1" si="27"/>
        <v>1</v>
      </c>
      <c r="U157" s="5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0.79999999999999993</v>
      </c>
      <c r="V157" s="89">
        <f t="shared" ca="1" si="28"/>
        <v>300</v>
      </c>
    </row>
    <row r="158" spans="1:22" x14ac:dyDescent="0.35">
      <c r="A158" s="48">
        <f t="shared" si="29"/>
        <v>45524</v>
      </c>
      <c r="B158" s="88" cm="1">
        <f t="array" aca="1" ref="B158" ca="1">_xlfn.XLOOKUP(A158,INDIRECT($A$5&amp;"!$AJ$41:$AJ$406"),INDIRECT($A$5&amp;"!$AK$41:$AK$406"))*SUM($F$3:$I$3)</f>
        <v>0</v>
      </c>
      <c r="C158" s="88" cm="1">
        <f t="array" aca="1" ref="C158" ca="1">_xlfn.XLOOKUP(A158,INDIRECT($A$5&amp;"!$AJ$41:$AJ$406"),INDIRECT($A$5&amp;"!$AL$41:$AL$406"))*SUM($F$3:$I$3)</f>
        <v>45</v>
      </c>
      <c r="D158" s="88" cm="1">
        <f t="array" aca="1" ref="D158" ca="1">_xlfn.XLOOKUP(A158,INDIRECT($A$5&amp;"!$AJ$41:$AJ$406"),INDIRECT($A$5&amp;"!$AO$41:$AO$406"))*SUM($F$3:$I$3)</f>
        <v>42.75</v>
      </c>
      <c r="E158" s="50" cm="1">
        <f t="array" ref="E158">SUMPRODUCT(('PT Storengy'!$B$8:$K$372)*('PT Storengy'!$A$8:$A$372=$A158)*('PT Storengy'!$B$5:$K$5=$A$6)*('PT Storengy'!$B$7:$K$7=$A$7))</f>
        <v>0</v>
      </c>
      <c r="F158" s="137">
        <f t="shared" ca="1" si="20"/>
        <v>37.13695781250005</v>
      </c>
      <c r="G158" s="72">
        <f t="shared" ca="1" si="23"/>
        <v>0.81821999999999995</v>
      </c>
      <c r="H158" s="5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0.84544500000000045</v>
      </c>
      <c r="I158" s="89">
        <f t="shared" ca="1" si="24"/>
        <v>317.04187500000018</v>
      </c>
      <c r="J158" s="136" cm="1">
        <f t="array" aca="1" ref="J158" ca="1">IF(COUNTIFS('PTC GRTgaz'!$K$7:$K$15996,"",'PTC GRTgaz'!$A$7:$A$15996,J$16,'PTC GRTgaz'!$D$7:$D$15996,$A158,'PTC GRTgaz'!$C$7:$C$15996,"DEL")&gt;0,J$14,SUMIFS('PTC GRTgaz'!$K$7:$K$15996,'PTC GRTgaz'!$A$7:$A$15996,J$16,'PTC GRTgaz'!$D$7:$D$15996,$A158,'PTC GRTgaz'!$C$7:$C$15996,"DEL")*1.0026*$F$4/INDIRECT($A$4&amp;"!D9"))</f>
        <v>340</v>
      </c>
      <c r="K158" s="136" cm="1">
        <f t="array" aca="1" ref="K158" ca="1">IF(COUNTIFS('PTC GRTgaz'!$K$7:$K$15996,"",'PTC GRTgaz'!$A$7:$A$15996,K$16,'PTC GRTgaz'!$D$7:$D$15996,$A158,'PTC GRTgaz'!$C$7:$C$15996,"DEL")&gt;0,K$14,SUMIFS('PTC GRTgaz'!$K$7:$K$15996,'PTC GRTgaz'!$A$7:$A$15996,K$16,'PTC GRTgaz'!$D$7:$D$15996,$A158,'PTC GRTgaz'!$C$7:$C$15996,"DEL")*1.0026*$F$4/INDIRECT($A$4&amp;"!D9"))</f>
        <v>269.69939999999997</v>
      </c>
      <c r="L158" s="137">
        <f t="shared" ca="1" si="21"/>
        <v>35.449341150000002</v>
      </c>
      <c r="M158" s="72">
        <f t="shared" ca="1" si="25"/>
        <v>0.78176999999999996</v>
      </c>
      <c r="N158" s="5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0.85911500000000074</v>
      </c>
      <c r="O158" s="89">
        <f t="shared" ca="1" si="26"/>
        <v>269.69939999999997</v>
      </c>
      <c r="S158" s="137">
        <f t="shared" ca="1" si="22"/>
        <v>49.202209687499966</v>
      </c>
      <c r="T158" s="72">
        <f t="shared" ca="1" si="27"/>
        <v>1</v>
      </c>
      <c r="U158" s="5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0.79999999999999993</v>
      </c>
      <c r="V158" s="89">
        <f t="shared" ca="1" si="28"/>
        <v>300</v>
      </c>
    </row>
    <row r="159" spans="1:22" x14ac:dyDescent="0.35">
      <c r="A159" s="48">
        <f t="shared" si="29"/>
        <v>45525</v>
      </c>
      <c r="B159" s="88" cm="1">
        <f t="array" aca="1" ref="B159" ca="1">_xlfn.XLOOKUP(A159,INDIRECT($A$5&amp;"!$AJ$41:$AJ$406"),INDIRECT($A$5&amp;"!$AK$41:$AK$406"))*SUM($F$3:$I$3)</f>
        <v>0</v>
      </c>
      <c r="C159" s="88" cm="1">
        <f t="array" aca="1" ref="C159" ca="1">_xlfn.XLOOKUP(A159,INDIRECT($A$5&amp;"!$AJ$41:$AJ$406"),INDIRECT($A$5&amp;"!$AL$41:$AL$406"))*SUM($F$3:$I$3)</f>
        <v>45</v>
      </c>
      <c r="D159" s="88" cm="1">
        <f t="array" aca="1" ref="D159" ca="1">_xlfn.XLOOKUP(A159,INDIRECT($A$5&amp;"!$AJ$41:$AJ$406"),INDIRECT($A$5&amp;"!$AO$41:$AO$406"))*SUM($F$3:$I$3)</f>
        <v>42.75</v>
      </c>
      <c r="E159" s="50" cm="1">
        <f t="array" ref="E159">SUMPRODUCT(('PT Storengy'!$B$8:$K$372)*('PT Storengy'!$A$8:$A$372=$A159)*('PT Storengy'!$B$5:$K$5=$A$6)*('PT Storengy'!$B$7:$K$7=$A$7))</f>
        <v>0</v>
      </c>
      <c r="F159" s="137">
        <f t="shared" ca="1" si="20"/>
        <v>37.45333875000005</v>
      </c>
      <c r="G159" s="72">
        <f t="shared" ca="1" si="23"/>
        <v>0.82526999999999995</v>
      </c>
      <c r="H159" s="5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0.84368250000000056</v>
      </c>
      <c r="I159" s="89">
        <f t="shared" ca="1" si="24"/>
        <v>316.38093750000019</v>
      </c>
      <c r="J159" s="136" cm="1">
        <f t="array" aca="1" ref="J159" ca="1">IF(COUNTIFS('PTC GRTgaz'!$K$7:$K$15996,"",'PTC GRTgaz'!$A$7:$A$15996,J$16,'PTC GRTgaz'!$D$7:$D$15996,$A159,'PTC GRTgaz'!$C$7:$C$15996,"DEL")&gt;0,J$14,SUMIFS('PTC GRTgaz'!$K$7:$K$15996,'PTC GRTgaz'!$A$7:$A$15996,J$16,'PTC GRTgaz'!$D$7:$D$15996,$A159,'PTC GRTgaz'!$C$7:$C$15996,"DEL")*1.0026*$F$4/INDIRECT($A$4&amp;"!D9"))</f>
        <v>340</v>
      </c>
      <c r="K159" s="136" cm="1">
        <f t="array" aca="1" ref="K159" ca="1">IF(COUNTIFS('PTC GRTgaz'!$K$7:$K$15996,"",'PTC GRTgaz'!$A$7:$A$15996,K$16,'PTC GRTgaz'!$D$7:$D$15996,$A159,'PTC GRTgaz'!$C$7:$C$15996,"DEL")&gt;0,K$14,SUMIFS('PTC GRTgaz'!$K$7:$K$15996,'PTC GRTgaz'!$A$7:$A$15996,K$16,'PTC GRTgaz'!$D$7:$D$15996,$A159,'PTC GRTgaz'!$C$7:$C$15996,"DEL")*1.0026*$F$4/INDIRECT($A$4&amp;"!D9"))</f>
        <v>269.69939999999997</v>
      </c>
      <c r="L159" s="137">
        <f t="shared" ca="1" si="21"/>
        <v>35.719040550000003</v>
      </c>
      <c r="M159" s="72">
        <f t="shared" ca="1" si="25"/>
        <v>0.78776000000000002</v>
      </c>
      <c r="N159" s="5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0.85612000000000077</v>
      </c>
      <c r="O159" s="89">
        <f t="shared" ca="1" si="26"/>
        <v>269.69939999999997</v>
      </c>
      <c r="S159" s="137">
        <f t="shared" ca="1" si="22"/>
        <v>49.502209687499963</v>
      </c>
      <c r="T159" s="72">
        <f t="shared" ca="1" si="27"/>
        <v>1</v>
      </c>
      <c r="U159" s="5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0.79999999999999993</v>
      </c>
      <c r="V159" s="89">
        <f t="shared" ca="1" si="28"/>
        <v>300</v>
      </c>
    </row>
    <row r="160" spans="1:22" x14ac:dyDescent="0.35">
      <c r="A160" s="48">
        <f t="shared" si="29"/>
        <v>45526</v>
      </c>
      <c r="B160" s="88" cm="1">
        <f t="array" aca="1" ref="B160" ca="1">_xlfn.XLOOKUP(A160,INDIRECT($A$5&amp;"!$AJ$41:$AJ$406"),INDIRECT($A$5&amp;"!$AK$41:$AK$406"))*SUM($F$3:$I$3)</f>
        <v>0</v>
      </c>
      <c r="C160" s="88" cm="1">
        <f t="array" aca="1" ref="C160" ca="1">_xlfn.XLOOKUP(A160,INDIRECT($A$5&amp;"!$AJ$41:$AJ$406"),INDIRECT($A$5&amp;"!$AL$41:$AL$406"))*SUM($F$3:$I$3)</f>
        <v>45</v>
      </c>
      <c r="D160" s="88" cm="1">
        <f t="array" aca="1" ref="D160" ca="1">_xlfn.XLOOKUP(A160,INDIRECT($A$5&amp;"!$AJ$41:$AJ$406"),INDIRECT($A$5&amp;"!$AO$41:$AO$406"))*SUM($F$3:$I$3)</f>
        <v>42.75</v>
      </c>
      <c r="E160" s="50" cm="1">
        <f t="array" ref="E160">SUMPRODUCT(('PT Storengy'!$B$8:$K$372)*('PT Storengy'!$A$8:$A$372=$A160)*('PT Storengy'!$B$5:$K$5=$A$6)*('PT Storengy'!$B$7:$K$7=$A$7))</f>
        <v>0</v>
      </c>
      <c r="F160" s="137">
        <f t="shared" ca="1" si="20"/>
        <v>37.769060625000051</v>
      </c>
      <c r="G160" s="72">
        <f t="shared" ca="1" si="23"/>
        <v>0.83230000000000004</v>
      </c>
      <c r="H160" s="5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0.84192500000000059</v>
      </c>
      <c r="I160" s="89">
        <f t="shared" ca="1" si="24"/>
        <v>315.72187500000024</v>
      </c>
      <c r="J160" s="136" cm="1">
        <f t="array" aca="1" ref="J160" ca="1">IF(COUNTIFS('PTC GRTgaz'!$K$7:$K$15996,"",'PTC GRTgaz'!$A$7:$A$15996,J$16,'PTC GRTgaz'!$D$7:$D$15996,$A160,'PTC GRTgaz'!$C$7:$C$15996,"DEL")&gt;0,J$14,SUMIFS('PTC GRTgaz'!$K$7:$K$15996,'PTC GRTgaz'!$A$7:$A$15996,J$16,'PTC GRTgaz'!$D$7:$D$15996,$A160,'PTC GRTgaz'!$C$7:$C$15996,"DEL")*1.0026*$F$4/INDIRECT($A$4&amp;"!D9"))</f>
        <v>340</v>
      </c>
      <c r="K160" s="136" cm="1">
        <f t="array" aca="1" ref="K160" ca="1">IF(COUNTIFS('PTC GRTgaz'!$K$7:$K$15996,"",'PTC GRTgaz'!$A$7:$A$15996,K$16,'PTC GRTgaz'!$D$7:$D$15996,$A160,'PTC GRTgaz'!$C$7:$C$15996,"DEL")&gt;0,K$14,SUMIFS('PTC GRTgaz'!$K$7:$K$15996,'PTC GRTgaz'!$A$7:$A$15996,K$16,'PTC GRTgaz'!$D$7:$D$15996,$A160,'PTC GRTgaz'!$C$7:$C$15996,"DEL")*1.0026*$F$4/INDIRECT($A$4&amp;"!D9"))</f>
        <v>269.69939999999997</v>
      </c>
      <c r="L160" s="137">
        <f t="shared" ca="1" si="21"/>
        <v>35.988739950000003</v>
      </c>
      <c r="M160" s="72">
        <f t="shared" ca="1" si="25"/>
        <v>0.79376000000000002</v>
      </c>
      <c r="N160" s="5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0.85312000000000066</v>
      </c>
      <c r="O160" s="89">
        <f t="shared" ca="1" si="26"/>
        <v>269.69939999999997</v>
      </c>
      <c r="S160" s="137">
        <f t="shared" ca="1" si="22"/>
        <v>49.80220968749996</v>
      </c>
      <c r="T160" s="72">
        <f t="shared" ca="1" si="27"/>
        <v>1</v>
      </c>
      <c r="U160" s="5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0.79999999999999993</v>
      </c>
      <c r="V160" s="89">
        <f t="shared" ca="1" si="28"/>
        <v>300</v>
      </c>
    </row>
    <row r="161" spans="1:22" x14ac:dyDescent="0.35">
      <c r="A161" s="48">
        <f t="shared" si="29"/>
        <v>45527</v>
      </c>
      <c r="B161" s="88" cm="1">
        <f t="array" aca="1" ref="B161" ca="1">_xlfn.XLOOKUP(A161,INDIRECT($A$5&amp;"!$AJ$41:$AJ$406"),INDIRECT($A$5&amp;"!$AK$41:$AK$406"))*SUM($F$3:$I$3)</f>
        <v>0</v>
      </c>
      <c r="C161" s="88" cm="1">
        <f t="array" aca="1" ref="C161" ca="1">_xlfn.XLOOKUP(A161,INDIRECT($A$5&amp;"!$AJ$41:$AJ$406"),INDIRECT($A$5&amp;"!$AL$41:$AL$406"))*SUM($F$3:$I$3)</f>
        <v>45</v>
      </c>
      <c r="D161" s="88" cm="1">
        <f t="array" aca="1" ref="D161" ca="1">_xlfn.XLOOKUP(A161,INDIRECT($A$5&amp;"!$AJ$41:$AJ$406"),INDIRECT($A$5&amp;"!$AO$41:$AO$406"))*SUM($F$3:$I$3)</f>
        <v>42.75</v>
      </c>
      <c r="E161" s="50" cm="1">
        <f t="array" ref="E161">SUMPRODUCT(('PT Storengy'!$B$8:$K$372)*('PT Storengy'!$A$8:$A$372=$A161)*('PT Storengy'!$B$5:$K$5=$A$6)*('PT Storengy'!$B$7:$K$7=$A$7))</f>
        <v>0</v>
      </c>
      <c r="F161" s="137">
        <f t="shared" ca="1" si="20"/>
        <v>38.084125312500049</v>
      </c>
      <c r="G161" s="72">
        <f t="shared" ca="1" si="23"/>
        <v>0.83931</v>
      </c>
      <c r="H161" s="5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0.84017250000000077</v>
      </c>
      <c r="I161" s="89">
        <f t="shared" ca="1" si="24"/>
        <v>315.06468750000028</v>
      </c>
      <c r="J161" s="136" cm="1">
        <f t="array" aca="1" ref="J161" ca="1">IF(COUNTIFS('PTC GRTgaz'!$K$7:$K$15996,"",'PTC GRTgaz'!$A$7:$A$15996,J$16,'PTC GRTgaz'!$D$7:$D$15996,$A161,'PTC GRTgaz'!$C$7:$C$15996,"DEL")&gt;0,J$14,SUMIFS('PTC GRTgaz'!$K$7:$K$15996,'PTC GRTgaz'!$A$7:$A$15996,J$16,'PTC GRTgaz'!$D$7:$D$15996,$A161,'PTC GRTgaz'!$C$7:$C$15996,"DEL")*1.0026*$F$4/INDIRECT($A$4&amp;"!D9"))</f>
        <v>340</v>
      </c>
      <c r="K161" s="136" cm="1">
        <f t="array" aca="1" ref="K161" ca="1">IF(COUNTIFS('PTC GRTgaz'!$K$7:$K$15996,"",'PTC GRTgaz'!$A$7:$A$15996,K$16,'PTC GRTgaz'!$D$7:$D$15996,$A161,'PTC GRTgaz'!$C$7:$C$15996,"DEL")&gt;0,K$14,SUMIFS('PTC GRTgaz'!$K$7:$K$15996,'PTC GRTgaz'!$A$7:$A$15996,K$16,'PTC GRTgaz'!$D$7:$D$15996,$A161,'PTC GRTgaz'!$C$7:$C$15996,"DEL")*1.0026*$F$4/INDIRECT($A$4&amp;"!D9"))</f>
        <v>269.69939999999997</v>
      </c>
      <c r="L161" s="137">
        <f t="shared" ca="1" si="21"/>
        <v>36.258439350000003</v>
      </c>
      <c r="M161" s="72">
        <f t="shared" ca="1" si="25"/>
        <v>0.79974999999999996</v>
      </c>
      <c r="N161" s="5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0.85012500000000057</v>
      </c>
      <c r="O161" s="89">
        <f t="shared" ca="1" si="26"/>
        <v>269.69939999999997</v>
      </c>
      <c r="S161" s="137">
        <f t="shared" ca="1" si="22"/>
        <v>50.102209687499958</v>
      </c>
      <c r="T161" s="72">
        <f t="shared" ca="1" si="27"/>
        <v>1</v>
      </c>
      <c r="U161" s="5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0.79999999999999993</v>
      </c>
      <c r="V161" s="89">
        <f t="shared" ca="1" si="28"/>
        <v>300</v>
      </c>
    </row>
    <row r="162" spans="1:22" x14ac:dyDescent="0.35">
      <c r="A162" s="48">
        <f t="shared" si="29"/>
        <v>45528</v>
      </c>
      <c r="B162" s="88" cm="1">
        <f t="array" aca="1" ref="B162" ca="1">_xlfn.XLOOKUP(A162,INDIRECT($A$5&amp;"!$AJ$41:$AJ$406"),INDIRECT($A$5&amp;"!$AK$41:$AK$406"))*SUM($F$3:$I$3)</f>
        <v>0</v>
      </c>
      <c r="C162" s="88" cm="1">
        <f t="array" aca="1" ref="C162" ca="1">_xlfn.XLOOKUP(A162,INDIRECT($A$5&amp;"!$AJ$41:$AJ$406"),INDIRECT($A$5&amp;"!$AL$41:$AL$406"))*SUM($F$3:$I$3)</f>
        <v>45</v>
      </c>
      <c r="D162" s="88" cm="1">
        <f t="array" aca="1" ref="D162" ca="1">_xlfn.XLOOKUP(A162,INDIRECT($A$5&amp;"!$AJ$41:$AJ$406"),INDIRECT($A$5&amp;"!$AO$41:$AO$406"))*SUM($F$3:$I$3)</f>
        <v>42.75</v>
      </c>
      <c r="E162" s="50" cm="1">
        <f t="array" ref="E162">SUMPRODUCT(('PT Storengy'!$B$8:$K$372)*('PT Storengy'!$A$8:$A$372=$A162)*('PT Storengy'!$B$5:$K$5=$A$6)*('PT Storengy'!$B$7:$K$7=$A$7))</f>
        <v>0</v>
      </c>
      <c r="F162" s="137">
        <f t="shared" ca="1" si="20"/>
        <v>38.398533750000048</v>
      </c>
      <c r="G162" s="72">
        <f t="shared" ca="1" si="23"/>
        <v>0.84631000000000001</v>
      </c>
      <c r="H162" s="5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0.83842250000000063</v>
      </c>
      <c r="I162" s="89">
        <f t="shared" ca="1" si="24"/>
        <v>314.40843750000022</v>
      </c>
      <c r="J162" s="136" cm="1">
        <f t="array" aca="1" ref="J162" ca="1">IF(COUNTIFS('PTC GRTgaz'!$K$7:$K$15996,"",'PTC GRTgaz'!$A$7:$A$15996,J$16,'PTC GRTgaz'!$D$7:$D$15996,$A162,'PTC GRTgaz'!$C$7:$C$15996,"DEL")&gt;0,J$14,SUMIFS('PTC GRTgaz'!$K$7:$K$15996,'PTC GRTgaz'!$A$7:$A$15996,J$16,'PTC GRTgaz'!$D$7:$D$15996,$A162,'PTC GRTgaz'!$C$7:$C$15996,"DEL")*1.0026*$F$4/INDIRECT($A$4&amp;"!D9"))</f>
        <v>340</v>
      </c>
      <c r="K162" s="136" cm="1">
        <f t="array" aca="1" ref="K162" ca="1">IF(COUNTIFS('PTC GRTgaz'!$K$7:$K$15996,"",'PTC GRTgaz'!$A$7:$A$15996,K$16,'PTC GRTgaz'!$D$7:$D$15996,$A162,'PTC GRTgaz'!$C$7:$C$15996,"DEL")&gt;0,K$14,SUMIFS('PTC GRTgaz'!$K$7:$K$15996,'PTC GRTgaz'!$A$7:$A$15996,K$16,'PTC GRTgaz'!$D$7:$D$15996,$A162,'PTC GRTgaz'!$C$7:$C$15996,"DEL")*1.0026*$F$4/INDIRECT($A$4&amp;"!D9"))</f>
        <v>278.72280000000001</v>
      </c>
      <c r="L162" s="137">
        <f t="shared" ca="1" si="21"/>
        <v>36.53716215</v>
      </c>
      <c r="M162" s="72">
        <f t="shared" ca="1" si="25"/>
        <v>0.80574000000000001</v>
      </c>
      <c r="N162" s="5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0.84856500000000046</v>
      </c>
      <c r="O162" s="89">
        <f t="shared" ca="1" si="26"/>
        <v>278.72280000000001</v>
      </c>
      <c r="S162" s="137">
        <f t="shared" ca="1" si="22"/>
        <v>50.402209687499955</v>
      </c>
      <c r="T162" s="72">
        <f t="shared" ca="1" si="27"/>
        <v>1</v>
      </c>
      <c r="U162" s="5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0.79999999999999993</v>
      </c>
      <c r="V162" s="89">
        <f t="shared" ca="1" si="28"/>
        <v>300</v>
      </c>
    </row>
    <row r="163" spans="1:22" x14ac:dyDescent="0.35">
      <c r="A163" s="48">
        <f t="shared" si="29"/>
        <v>45529</v>
      </c>
      <c r="B163" s="88" cm="1">
        <f t="array" aca="1" ref="B163" ca="1">_xlfn.XLOOKUP(A163,INDIRECT($A$5&amp;"!$AJ$41:$AJ$406"),INDIRECT($A$5&amp;"!$AK$41:$AK$406"))*SUM($F$3:$I$3)</f>
        <v>0</v>
      </c>
      <c r="C163" s="88" cm="1">
        <f t="array" aca="1" ref="C163" ca="1">_xlfn.XLOOKUP(A163,INDIRECT($A$5&amp;"!$AJ$41:$AJ$406"),INDIRECT($A$5&amp;"!$AL$41:$AL$406"))*SUM($F$3:$I$3)</f>
        <v>45</v>
      </c>
      <c r="D163" s="88" cm="1">
        <f t="array" aca="1" ref="D163" ca="1">_xlfn.XLOOKUP(A163,INDIRECT($A$5&amp;"!$AJ$41:$AJ$406"),INDIRECT($A$5&amp;"!$AO$41:$AO$406"))*SUM($F$3:$I$3)</f>
        <v>42.75</v>
      </c>
      <c r="E163" s="50" cm="1">
        <f t="array" ref="E163">SUMPRODUCT(('PT Storengy'!$B$8:$K$372)*('PT Storengy'!$A$8:$A$372=$A163)*('PT Storengy'!$B$5:$K$5=$A$6)*('PT Storengy'!$B$7:$K$7=$A$7))</f>
        <v>0</v>
      </c>
      <c r="F163" s="137">
        <f t="shared" ca="1" si="20"/>
        <v>38.712286875000046</v>
      </c>
      <c r="G163" s="72">
        <f t="shared" ca="1" si="23"/>
        <v>0.85329999999999995</v>
      </c>
      <c r="H163" s="5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0.83667500000000072</v>
      </c>
      <c r="I163" s="89">
        <f t="shared" ca="1" si="24"/>
        <v>313.7531250000003</v>
      </c>
      <c r="J163" s="136" cm="1">
        <f t="array" aca="1" ref="J163" ca="1">IF(COUNTIFS('PTC GRTgaz'!$K$7:$K$15996,"",'PTC GRTgaz'!$A$7:$A$15996,J$16,'PTC GRTgaz'!$D$7:$D$15996,$A163,'PTC GRTgaz'!$C$7:$C$15996,"DEL")&gt;0,J$14,SUMIFS('PTC GRTgaz'!$K$7:$K$15996,'PTC GRTgaz'!$A$7:$A$15996,J$16,'PTC GRTgaz'!$D$7:$D$15996,$A163,'PTC GRTgaz'!$C$7:$C$15996,"DEL")*1.0026*$F$4/INDIRECT($A$4&amp;"!D9"))</f>
        <v>340</v>
      </c>
      <c r="K163" s="136" cm="1">
        <f t="array" aca="1" ref="K163" ca="1">IF(COUNTIFS('PTC GRTgaz'!$K$7:$K$15996,"",'PTC GRTgaz'!$A$7:$A$15996,K$16,'PTC GRTgaz'!$D$7:$D$15996,$A163,'PTC GRTgaz'!$C$7:$C$15996,"DEL")&gt;0,K$14,SUMIFS('PTC GRTgaz'!$K$7:$K$15996,'PTC GRTgaz'!$A$7:$A$15996,K$16,'PTC GRTgaz'!$D$7:$D$15996,$A163,'PTC GRTgaz'!$C$7:$C$15996,"DEL")*1.0026*$F$4/INDIRECT($A$4&amp;"!D9"))</f>
        <v>278.72280000000001</v>
      </c>
      <c r="L163" s="137">
        <f t="shared" ca="1" si="21"/>
        <v>36.815884949999997</v>
      </c>
      <c r="M163" s="72">
        <f t="shared" ca="1" si="25"/>
        <v>0.81194</v>
      </c>
      <c r="N163" s="5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0.84701500000000052</v>
      </c>
      <c r="O163" s="89">
        <f t="shared" ca="1" si="26"/>
        <v>278.72280000000001</v>
      </c>
      <c r="S163" s="137">
        <f t="shared" ca="1" si="22"/>
        <v>50.702209687499952</v>
      </c>
      <c r="T163" s="72">
        <f t="shared" ca="1" si="27"/>
        <v>1</v>
      </c>
      <c r="U163" s="5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0.79999999999999993</v>
      </c>
      <c r="V163" s="89">
        <f t="shared" ca="1" si="28"/>
        <v>300</v>
      </c>
    </row>
    <row r="164" spans="1:22" x14ac:dyDescent="0.35">
      <c r="A164" s="48">
        <f t="shared" si="29"/>
        <v>45530</v>
      </c>
      <c r="B164" s="88" cm="1">
        <f t="array" aca="1" ref="B164" ca="1">_xlfn.XLOOKUP(A164,INDIRECT($A$5&amp;"!$AJ$41:$AJ$406"),INDIRECT($A$5&amp;"!$AK$41:$AK$406"))*SUM($F$3:$I$3)</f>
        <v>0</v>
      </c>
      <c r="C164" s="88" cm="1">
        <f t="array" aca="1" ref="C164" ca="1">_xlfn.XLOOKUP(A164,INDIRECT($A$5&amp;"!$AJ$41:$AJ$406"),INDIRECT($A$5&amp;"!$AL$41:$AL$406"))*SUM($F$3:$I$3)</f>
        <v>45</v>
      </c>
      <c r="D164" s="88" cm="1">
        <f t="array" aca="1" ref="D164" ca="1">_xlfn.XLOOKUP(A164,INDIRECT($A$5&amp;"!$AJ$41:$AJ$406"),INDIRECT($A$5&amp;"!$AO$41:$AO$406"))*SUM($F$3:$I$3)</f>
        <v>42.75</v>
      </c>
      <c r="E164" s="50" cm="1">
        <f t="array" ref="E164">SUMPRODUCT(('PT Storengy'!$B$8:$K$372)*('PT Storengy'!$A$8:$A$372=$A164)*('PT Storengy'!$B$5:$K$5=$A$6)*('PT Storengy'!$B$7:$K$7=$A$7))</f>
        <v>0.05</v>
      </c>
      <c r="F164" s="137">
        <f t="shared" ca="1" si="20"/>
        <v>39.009731578125049</v>
      </c>
      <c r="G164" s="72">
        <f t="shared" ca="1" si="23"/>
        <v>0.86026999999999998</v>
      </c>
      <c r="H164" s="5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0.83493250000000074</v>
      </c>
      <c r="I164" s="89">
        <f t="shared" ca="1" si="24"/>
        <v>297.44470312500027</v>
      </c>
      <c r="J164" s="136" cm="1">
        <f t="array" aca="1" ref="J164" ca="1">IF(COUNTIFS('PTC GRTgaz'!$K$7:$K$15996,"",'PTC GRTgaz'!$A$7:$A$15996,J$16,'PTC GRTgaz'!$D$7:$D$15996,$A164,'PTC GRTgaz'!$C$7:$C$15996,"DEL")&gt;0,J$14,SUMIFS('PTC GRTgaz'!$K$7:$K$15996,'PTC GRTgaz'!$A$7:$A$15996,J$16,'PTC GRTgaz'!$D$7:$D$15996,$A164,'PTC GRTgaz'!$C$7:$C$15996,"DEL")*1.0026*$F$4/INDIRECT($A$4&amp;"!D9"))</f>
        <v>340</v>
      </c>
      <c r="K164" s="136" cm="1">
        <f t="array" aca="1" ref="K164" ca="1">IF(COUNTIFS('PTC GRTgaz'!$K$7:$K$15996,"",'PTC GRTgaz'!$A$7:$A$15996,K$16,'PTC GRTgaz'!$D$7:$D$15996,$A164,'PTC GRTgaz'!$C$7:$C$15996,"DEL")&gt;0,K$14,SUMIFS('PTC GRTgaz'!$K$7:$K$15996,'PTC GRTgaz'!$A$7:$A$15996,K$16,'PTC GRTgaz'!$D$7:$D$15996,$A164,'PTC GRTgaz'!$C$7:$C$15996,"DEL")*1.0026*$F$4/INDIRECT($A$4&amp;"!D9"))</f>
        <v>269.69939999999997</v>
      </c>
      <c r="L164" s="137">
        <f t="shared" ca="1" si="21"/>
        <v>37.085584349999998</v>
      </c>
      <c r="M164" s="72">
        <f t="shared" ca="1" si="25"/>
        <v>0.81813000000000002</v>
      </c>
      <c r="N164" s="5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0.84546750000000048</v>
      </c>
      <c r="O164" s="89">
        <f t="shared" ca="1" si="26"/>
        <v>269.69939999999997</v>
      </c>
      <c r="S164" s="137">
        <f t="shared" ca="1" si="22"/>
        <v>51.002209687499949</v>
      </c>
      <c r="T164" s="72">
        <f t="shared" ca="1" si="27"/>
        <v>1</v>
      </c>
      <c r="U164" s="5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0.79999999999999993</v>
      </c>
      <c r="V164" s="89">
        <f t="shared" ca="1" si="28"/>
        <v>300</v>
      </c>
    </row>
    <row r="165" spans="1:22" x14ac:dyDescent="0.35">
      <c r="A165" s="48">
        <f t="shared" si="29"/>
        <v>45531</v>
      </c>
      <c r="B165" s="88" cm="1">
        <f t="array" aca="1" ref="B165" ca="1">_xlfn.XLOOKUP(A165,INDIRECT($A$5&amp;"!$AJ$41:$AJ$406"),INDIRECT($A$5&amp;"!$AK$41:$AK$406"))*SUM($F$3:$I$3)</f>
        <v>0</v>
      </c>
      <c r="C165" s="88" cm="1">
        <f t="array" aca="1" ref="C165" ca="1">_xlfn.XLOOKUP(A165,INDIRECT($A$5&amp;"!$AJ$41:$AJ$406"),INDIRECT($A$5&amp;"!$AL$41:$AL$406"))*SUM($F$3:$I$3)</f>
        <v>45</v>
      </c>
      <c r="D165" s="88" cm="1">
        <f t="array" aca="1" ref="D165" ca="1">_xlfn.XLOOKUP(A165,INDIRECT($A$5&amp;"!$AJ$41:$AJ$406"),INDIRECT($A$5&amp;"!$AO$41:$AO$406"))*SUM($F$3:$I$3)</f>
        <v>42.75</v>
      </c>
      <c r="E165" s="50" cm="1">
        <f t="array" ref="E165">SUMPRODUCT(('PT Storengy'!$B$8:$K$372)*('PT Storengy'!$A$8:$A$372=$A165)*('PT Storengy'!$B$5:$K$5=$A$6)*('PT Storengy'!$B$7:$K$7=$A$7))</f>
        <v>0.05</v>
      </c>
      <c r="F165" s="137">
        <f t="shared" ca="1" si="20"/>
        <v>39.306587578125047</v>
      </c>
      <c r="G165" s="72">
        <f t="shared" ca="1" si="23"/>
        <v>0.86687999999999998</v>
      </c>
      <c r="H165" s="5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0.8332800000000008</v>
      </c>
      <c r="I165" s="89">
        <f t="shared" ca="1" si="24"/>
        <v>296.85600000000028</v>
      </c>
      <c r="J165" s="136" cm="1">
        <f t="array" aca="1" ref="J165" ca="1">IF(COUNTIFS('PTC GRTgaz'!$K$7:$K$15996,"",'PTC GRTgaz'!$A$7:$A$15996,J$16,'PTC GRTgaz'!$D$7:$D$15996,$A165,'PTC GRTgaz'!$C$7:$C$15996,"DEL")&gt;0,J$14,SUMIFS('PTC GRTgaz'!$K$7:$K$15996,'PTC GRTgaz'!$A$7:$A$15996,J$16,'PTC GRTgaz'!$D$7:$D$15996,$A165,'PTC GRTgaz'!$C$7:$C$15996,"DEL")*1.0026*$F$4/INDIRECT($A$4&amp;"!D9"))</f>
        <v>340</v>
      </c>
      <c r="K165" s="136" cm="1">
        <f t="array" aca="1" ref="K165" ca="1">IF(COUNTIFS('PTC GRTgaz'!$K$7:$K$15996,"",'PTC GRTgaz'!$A$7:$A$15996,K$16,'PTC GRTgaz'!$D$7:$D$15996,$A165,'PTC GRTgaz'!$C$7:$C$15996,"DEL")&gt;0,K$14,SUMIFS('PTC GRTgaz'!$K$7:$K$15996,'PTC GRTgaz'!$A$7:$A$15996,K$16,'PTC GRTgaz'!$D$7:$D$15996,$A165,'PTC GRTgaz'!$C$7:$C$15996,"DEL")*1.0026*$F$4/INDIRECT($A$4&amp;"!D9"))</f>
        <v>269.69939999999997</v>
      </c>
      <c r="L165" s="137">
        <f t="shared" ca="1" si="21"/>
        <v>37.355283749999998</v>
      </c>
      <c r="M165" s="72">
        <f t="shared" ca="1" si="25"/>
        <v>0.82411999999999996</v>
      </c>
      <c r="N165" s="5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0.84397000000000055</v>
      </c>
      <c r="O165" s="89">
        <f t="shared" ca="1" si="26"/>
        <v>269.69939999999997</v>
      </c>
      <c r="S165" s="137">
        <f t="shared" ca="1" si="22"/>
        <v>51.302209687499946</v>
      </c>
      <c r="T165" s="72">
        <f t="shared" ca="1" si="27"/>
        <v>1</v>
      </c>
      <c r="U165" s="5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0.79999999999999993</v>
      </c>
      <c r="V165" s="89">
        <f t="shared" ca="1" si="28"/>
        <v>300</v>
      </c>
    </row>
    <row r="166" spans="1:22" x14ac:dyDescent="0.35">
      <c r="A166" s="48">
        <f t="shared" si="29"/>
        <v>45532</v>
      </c>
      <c r="B166" s="88" cm="1">
        <f t="array" aca="1" ref="B166" ca="1">_xlfn.XLOOKUP(A166,INDIRECT($A$5&amp;"!$AJ$41:$AJ$406"),INDIRECT($A$5&amp;"!$AK$41:$AK$406"))*SUM($F$3:$I$3)</f>
        <v>0</v>
      </c>
      <c r="C166" s="88" cm="1">
        <f t="array" aca="1" ref="C166" ca="1">_xlfn.XLOOKUP(A166,INDIRECT($A$5&amp;"!$AJ$41:$AJ$406"),INDIRECT($A$5&amp;"!$AL$41:$AL$406"))*SUM($F$3:$I$3)</f>
        <v>45</v>
      </c>
      <c r="D166" s="88" cm="1">
        <f t="array" aca="1" ref="D166" ca="1">_xlfn.XLOOKUP(A166,INDIRECT($A$5&amp;"!$AJ$41:$AJ$406"),INDIRECT($A$5&amp;"!$AO$41:$AO$406"))*SUM($F$3:$I$3)</f>
        <v>42.75</v>
      </c>
      <c r="E166" s="50" cm="1">
        <f t="array" ref="E166">SUMPRODUCT(('PT Storengy'!$B$8:$K$372)*('PT Storengy'!$A$8:$A$372=$A166)*('PT Storengy'!$B$5:$K$5=$A$6)*('PT Storengy'!$B$7:$K$7=$A$7))</f>
        <v>0.05</v>
      </c>
      <c r="F166" s="137">
        <f t="shared" ca="1" si="20"/>
        <v>39.602855765625044</v>
      </c>
      <c r="G166" s="72">
        <f t="shared" ca="1" si="23"/>
        <v>0.87348000000000003</v>
      </c>
      <c r="H166" s="5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0.83163000000000076</v>
      </c>
      <c r="I166" s="89">
        <f t="shared" ca="1" si="24"/>
        <v>296.26818750000029</v>
      </c>
      <c r="J166" s="136" cm="1">
        <f t="array" aca="1" ref="J166" ca="1">IF(COUNTIFS('PTC GRTgaz'!$K$7:$K$15996,"",'PTC GRTgaz'!$A$7:$A$15996,J$16,'PTC GRTgaz'!$D$7:$D$15996,$A166,'PTC GRTgaz'!$C$7:$C$15996,"DEL")&gt;0,J$14,SUMIFS('PTC GRTgaz'!$K$7:$K$15996,'PTC GRTgaz'!$A$7:$A$15996,J$16,'PTC GRTgaz'!$D$7:$D$15996,$A166,'PTC GRTgaz'!$C$7:$C$15996,"DEL")*1.0026*$F$4/INDIRECT($A$4&amp;"!D9"))</f>
        <v>340</v>
      </c>
      <c r="K166" s="136" cm="1">
        <f t="array" aca="1" ref="K166" ca="1">IF(COUNTIFS('PTC GRTgaz'!$K$7:$K$15996,"",'PTC GRTgaz'!$A$7:$A$15996,K$16,'PTC GRTgaz'!$D$7:$D$15996,$A166,'PTC GRTgaz'!$C$7:$C$15996,"DEL")&gt;0,K$14,SUMIFS('PTC GRTgaz'!$K$7:$K$15996,'PTC GRTgaz'!$A$7:$A$15996,K$16,'PTC GRTgaz'!$D$7:$D$15996,$A166,'PTC GRTgaz'!$C$7:$C$15996,"DEL")*1.0026*$F$4/INDIRECT($A$4&amp;"!D9"))</f>
        <v>269.69939999999997</v>
      </c>
      <c r="L166" s="137">
        <f t="shared" ca="1" si="21"/>
        <v>37.624983149999998</v>
      </c>
      <c r="M166" s="72">
        <f t="shared" ca="1" si="25"/>
        <v>0.83011999999999997</v>
      </c>
      <c r="N166" s="5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0.84247000000000061</v>
      </c>
      <c r="O166" s="89">
        <f t="shared" ca="1" si="26"/>
        <v>269.69939999999997</v>
      </c>
      <c r="S166" s="137">
        <f t="shared" ca="1" si="22"/>
        <v>51.602209687499943</v>
      </c>
      <c r="T166" s="72">
        <f t="shared" ca="1" si="27"/>
        <v>1</v>
      </c>
      <c r="U166" s="5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0.79999999999999993</v>
      </c>
      <c r="V166" s="89">
        <f t="shared" ca="1" si="28"/>
        <v>300</v>
      </c>
    </row>
    <row r="167" spans="1:22" x14ac:dyDescent="0.35">
      <c r="A167" s="48">
        <f t="shared" si="29"/>
        <v>45533</v>
      </c>
      <c r="B167" s="88" cm="1">
        <f t="array" aca="1" ref="B167" ca="1">_xlfn.XLOOKUP(A167,INDIRECT($A$5&amp;"!$AJ$41:$AJ$406"),INDIRECT($A$5&amp;"!$AK$41:$AK$406"))*SUM($F$3:$I$3)</f>
        <v>0</v>
      </c>
      <c r="C167" s="88" cm="1">
        <f t="array" aca="1" ref="C167" ca="1">_xlfn.XLOOKUP(A167,INDIRECT($A$5&amp;"!$AJ$41:$AJ$406"),INDIRECT($A$5&amp;"!$AL$41:$AL$406"))*SUM($F$3:$I$3)</f>
        <v>45</v>
      </c>
      <c r="D167" s="88" cm="1">
        <f t="array" aca="1" ref="D167" ca="1">_xlfn.XLOOKUP(A167,INDIRECT($A$5&amp;"!$AJ$41:$AJ$406"),INDIRECT($A$5&amp;"!$AO$41:$AO$406"))*SUM($F$3:$I$3)</f>
        <v>42.75</v>
      </c>
      <c r="E167" s="50" cm="1">
        <f t="array" ref="E167">SUMPRODUCT(('PT Storengy'!$B$8:$K$372)*('PT Storengy'!$A$8:$A$372=$A167)*('PT Storengy'!$B$5:$K$5=$A$6)*('PT Storengy'!$B$7:$K$7=$A$7))</f>
        <v>0.05</v>
      </c>
      <c r="F167" s="137">
        <f t="shared" ca="1" si="20"/>
        <v>39.898537921875047</v>
      </c>
      <c r="G167" s="72">
        <f t="shared" ca="1" si="23"/>
        <v>0.88005999999999995</v>
      </c>
      <c r="H167" s="5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0.82998500000000075</v>
      </c>
      <c r="I167" s="89">
        <f t="shared" ca="1" si="24"/>
        <v>295.68215625000028</v>
      </c>
      <c r="J167" s="136" cm="1">
        <f t="array" aca="1" ref="J167" ca="1">IF(COUNTIFS('PTC GRTgaz'!$K$7:$K$15996,"",'PTC GRTgaz'!$A$7:$A$15996,J$16,'PTC GRTgaz'!$D$7:$D$15996,$A167,'PTC GRTgaz'!$C$7:$C$15996,"DEL")&gt;0,J$14,SUMIFS('PTC GRTgaz'!$K$7:$K$15996,'PTC GRTgaz'!$A$7:$A$15996,J$16,'PTC GRTgaz'!$D$7:$D$15996,$A167,'PTC GRTgaz'!$C$7:$C$15996,"DEL")*1.0026*$F$4/INDIRECT($A$4&amp;"!D9"))</f>
        <v>340</v>
      </c>
      <c r="K167" s="136" cm="1">
        <f t="array" aca="1" ref="K167" ca="1">IF(COUNTIFS('PTC GRTgaz'!$K$7:$K$15996,"",'PTC GRTgaz'!$A$7:$A$15996,K$16,'PTC GRTgaz'!$D$7:$D$15996,$A167,'PTC GRTgaz'!$C$7:$C$15996,"DEL")&gt;0,K$14,SUMIFS('PTC GRTgaz'!$K$7:$K$15996,'PTC GRTgaz'!$A$7:$A$15996,K$16,'PTC GRTgaz'!$D$7:$D$15996,$A167,'PTC GRTgaz'!$C$7:$C$15996,"DEL")*1.0026*$F$4/INDIRECT($A$4&amp;"!D9"))</f>
        <v>269.69939999999997</v>
      </c>
      <c r="L167" s="137">
        <f t="shared" ca="1" si="21"/>
        <v>37.894682549999999</v>
      </c>
      <c r="M167" s="72">
        <f t="shared" ca="1" si="25"/>
        <v>0.83611000000000002</v>
      </c>
      <c r="N167" s="5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0.84097250000000068</v>
      </c>
      <c r="O167" s="89">
        <f t="shared" ca="1" si="26"/>
        <v>269.69939999999997</v>
      </c>
      <c r="S167" s="137">
        <f t="shared" ca="1" si="22"/>
        <v>51.902209687499941</v>
      </c>
      <c r="T167" s="72">
        <f t="shared" ca="1" si="27"/>
        <v>1</v>
      </c>
      <c r="U167" s="5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0.79999999999999993</v>
      </c>
      <c r="V167" s="89">
        <f t="shared" ca="1" si="28"/>
        <v>300</v>
      </c>
    </row>
    <row r="168" spans="1:22" x14ac:dyDescent="0.35">
      <c r="A168" s="48">
        <f t="shared" si="29"/>
        <v>45534</v>
      </c>
      <c r="B168" s="88" cm="1">
        <f t="array" aca="1" ref="B168" ca="1">_xlfn.XLOOKUP(A168,INDIRECT($A$5&amp;"!$AJ$41:$AJ$406"),INDIRECT($A$5&amp;"!$AK$41:$AK$406"))*SUM($F$3:$I$3)</f>
        <v>0</v>
      </c>
      <c r="C168" s="88" cm="1">
        <f t="array" aca="1" ref="C168" ca="1">_xlfn.XLOOKUP(A168,INDIRECT($A$5&amp;"!$AJ$41:$AJ$406"),INDIRECT($A$5&amp;"!$AL$41:$AL$406"))*SUM($F$3:$I$3)</f>
        <v>45</v>
      </c>
      <c r="D168" s="88" cm="1">
        <f t="array" aca="1" ref="D168" ca="1">_xlfn.XLOOKUP(A168,INDIRECT($A$5&amp;"!$AJ$41:$AJ$406"),INDIRECT($A$5&amp;"!$AO$41:$AO$406"))*SUM($F$3:$I$3)</f>
        <v>42.75</v>
      </c>
      <c r="E168" s="50" cm="1">
        <f t="array" ref="E168">SUMPRODUCT(('PT Storengy'!$B$8:$K$372)*('PT Storengy'!$A$8:$A$372=$A168)*('PT Storengy'!$B$5:$K$5=$A$6)*('PT Storengy'!$B$7:$K$7=$A$7))</f>
        <v>0.05</v>
      </c>
      <c r="F168" s="137">
        <f t="shared" ca="1" si="20"/>
        <v>40.19363493750005</v>
      </c>
      <c r="G168" s="72">
        <f t="shared" ca="1" si="23"/>
        <v>0.88663000000000003</v>
      </c>
      <c r="H168" s="5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0.82834250000000076</v>
      </c>
      <c r="I168" s="89">
        <f t="shared" ca="1" si="24"/>
        <v>295.09701562500027</v>
      </c>
      <c r="J168" s="136" cm="1">
        <f t="array" aca="1" ref="J168" ca="1">IF(COUNTIFS('PTC GRTgaz'!$K$7:$K$15996,"",'PTC GRTgaz'!$A$7:$A$15996,J$16,'PTC GRTgaz'!$D$7:$D$15996,$A168,'PTC GRTgaz'!$C$7:$C$15996,"DEL")&gt;0,J$14,SUMIFS('PTC GRTgaz'!$K$7:$K$15996,'PTC GRTgaz'!$A$7:$A$15996,J$16,'PTC GRTgaz'!$D$7:$D$15996,$A168,'PTC GRTgaz'!$C$7:$C$15996,"DEL")*1.0026*$F$4/INDIRECT($A$4&amp;"!D9"))</f>
        <v>340</v>
      </c>
      <c r="K168" s="136" cm="1">
        <f t="array" aca="1" ref="K168" ca="1">IF(COUNTIFS('PTC GRTgaz'!$K$7:$K$15996,"",'PTC GRTgaz'!$A$7:$A$15996,K$16,'PTC GRTgaz'!$D$7:$D$15996,$A168,'PTC GRTgaz'!$C$7:$C$15996,"DEL")&gt;0,K$14,SUMIFS('PTC GRTgaz'!$K$7:$K$15996,'PTC GRTgaz'!$A$7:$A$15996,K$16,'PTC GRTgaz'!$D$7:$D$15996,$A168,'PTC GRTgaz'!$C$7:$C$15996,"DEL")*1.0026*$F$4/INDIRECT($A$4&amp;"!D9"))</f>
        <v>269.69939999999997</v>
      </c>
      <c r="L168" s="137">
        <f t="shared" ca="1" si="21"/>
        <v>38.164381949999999</v>
      </c>
      <c r="M168" s="72">
        <f t="shared" ca="1" si="25"/>
        <v>0.84209999999999996</v>
      </c>
      <c r="N168" s="5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0.83947500000000075</v>
      </c>
      <c r="O168" s="89">
        <f t="shared" ca="1" si="26"/>
        <v>269.69939999999997</v>
      </c>
      <c r="S168" s="137">
        <f t="shared" ca="1" si="22"/>
        <v>52.202209687499938</v>
      </c>
      <c r="T168" s="72">
        <f t="shared" ca="1" si="27"/>
        <v>1</v>
      </c>
      <c r="U168" s="5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0.79999999999999993</v>
      </c>
      <c r="V168" s="89">
        <f t="shared" ca="1" si="28"/>
        <v>300</v>
      </c>
    </row>
    <row r="169" spans="1:22" x14ac:dyDescent="0.35">
      <c r="A169" s="48">
        <f t="shared" si="29"/>
        <v>45535</v>
      </c>
      <c r="B169" s="88" cm="1">
        <f t="array" aca="1" ref="B169" ca="1">_xlfn.XLOOKUP(A169,INDIRECT($A$5&amp;"!$AJ$41:$AJ$406"),INDIRECT($A$5&amp;"!$AK$41:$AK$406"))*SUM($F$3:$I$3)</f>
        <v>0</v>
      </c>
      <c r="C169" s="88" cm="1">
        <f t="array" aca="1" ref="C169" ca="1">_xlfn.XLOOKUP(A169,INDIRECT($A$5&amp;"!$AJ$41:$AJ$406"),INDIRECT($A$5&amp;"!$AL$41:$AL$406"))*SUM($F$3:$I$3)</f>
        <v>42.75</v>
      </c>
      <c r="D169" s="88" cm="1">
        <f t="array" aca="1" ref="D169" ca="1">_xlfn.XLOOKUP(A169,INDIRECT($A$5&amp;"!$AJ$41:$AJ$406"),INDIRECT($A$5&amp;"!$AO$41:$AO$406"))*SUM($F$3:$I$3)</f>
        <v>42.75</v>
      </c>
      <c r="E169" s="50" cm="1">
        <f t="array" ref="E169">SUMPRODUCT(('PT Storengy'!$B$8:$K$372)*('PT Storengy'!$A$8:$A$372=$A169)*('PT Storengy'!$B$5:$K$5=$A$6)*('PT Storengy'!$B$7:$K$7=$A$7))</f>
        <v>0.05</v>
      </c>
      <c r="F169" s="137">
        <f t="shared" ca="1" si="20"/>
        <v>40.488147703125051</v>
      </c>
      <c r="G169" s="72">
        <f t="shared" ca="1" si="23"/>
        <v>0.89319000000000004</v>
      </c>
      <c r="H169" s="5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0.82670250000000078</v>
      </c>
      <c r="I169" s="89">
        <f t="shared" ca="1" si="24"/>
        <v>294.51276562500027</v>
      </c>
      <c r="J169" s="136" cm="1">
        <f t="array" aca="1" ref="J169" ca="1">IF(COUNTIFS('PTC GRTgaz'!$K$7:$K$15996,"",'PTC GRTgaz'!$A$7:$A$15996,J$16,'PTC GRTgaz'!$D$7:$D$15996,$A169,'PTC GRTgaz'!$C$7:$C$15996,"DEL")&gt;0,J$14,SUMIFS('PTC GRTgaz'!$K$7:$K$15996,'PTC GRTgaz'!$A$7:$A$15996,J$16,'PTC GRTgaz'!$D$7:$D$15996,$A169,'PTC GRTgaz'!$C$7:$C$15996,"DEL")*1.0026*$F$4/INDIRECT($A$4&amp;"!D9"))</f>
        <v>340</v>
      </c>
      <c r="K169" s="136" cm="1">
        <f t="array" aca="1" ref="K169" ca="1">IF(COUNTIFS('PTC GRTgaz'!$K$7:$K$15996,"",'PTC GRTgaz'!$A$7:$A$15996,K$16,'PTC GRTgaz'!$D$7:$D$15996,$A169,'PTC GRTgaz'!$C$7:$C$15996,"DEL")&gt;0,K$14,SUMIFS('PTC GRTgaz'!$K$7:$K$15996,'PTC GRTgaz'!$A$7:$A$15996,K$16,'PTC GRTgaz'!$D$7:$D$15996,$A169,'PTC GRTgaz'!$C$7:$C$15996,"DEL")*1.0026*$F$4/INDIRECT($A$4&amp;"!D9"))</f>
        <v>269.69939999999997</v>
      </c>
      <c r="L169" s="137">
        <f t="shared" ca="1" si="21"/>
        <v>38.43408135</v>
      </c>
      <c r="M169" s="72">
        <f t="shared" ca="1" si="25"/>
        <v>0.84809999999999997</v>
      </c>
      <c r="N169" s="5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0.83797500000000069</v>
      </c>
      <c r="O169" s="89">
        <f t="shared" ca="1" si="26"/>
        <v>269.69939999999997</v>
      </c>
      <c r="S169" s="137">
        <f t="shared" ca="1" si="22"/>
        <v>52.502209687499935</v>
      </c>
      <c r="T169" s="72">
        <f t="shared" ca="1" si="27"/>
        <v>1</v>
      </c>
      <c r="U169" s="5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0.79999999999999993</v>
      </c>
      <c r="V169" s="89">
        <f t="shared" ca="1" si="28"/>
        <v>300</v>
      </c>
    </row>
    <row r="170" spans="1:22" x14ac:dyDescent="0.35">
      <c r="A170" s="48">
        <f t="shared" si="29"/>
        <v>45536</v>
      </c>
      <c r="B170" s="88" cm="1">
        <f t="array" aca="1" ref="B170" ca="1">_xlfn.XLOOKUP(A170,INDIRECT($A$5&amp;"!$AJ$41:$AJ$406"),INDIRECT($A$5&amp;"!$AK$41:$AK$406"))*SUM($F$3:$I$3)</f>
        <v>0</v>
      </c>
      <c r="C170" s="88" cm="1">
        <f t="array" aca="1" ref="C170" ca="1">_xlfn.XLOOKUP(A170,INDIRECT($A$5&amp;"!$AJ$41:$AJ$406"),INDIRECT($A$5&amp;"!$AL$41:$AL$406"))*SUM($F$3:$I$3)</f>
        <v>45</v>
      </c>
      <c r="D170" s="88" cm="1">
        <f t="array" aca="1" ref="D170" ca="1">_xlfn.XLOOKUP(A170,INDIRECT($A$5&amp;"!$AJ$41:$AJ$406"),INDIRECT($A$5&amp;"!$AO$41:$AO$406"))*SUM($F$3:$I$3)</f>
        <v>45</v>
      </c>
      <c r="E170" s="50" cm="1">
        <f t="array" ref="E170">SUMPRODUCT(('PT Storengy'!$B$8:$K$372)*('PT Storengy'!$A$8:$A$372=$A170)*('PT Storengy'!$B$5:$K$5=$A$6)*('PT Storengy'!$B$7:$K$7=$A$7))</f>
        <v>0.05</v>
      </c>
      <c r="F170" s="137">
        <f t="shared" ca="1" si="20"/>
        <v>40.782077109375052</v>
      </c>
      <c r="G170" s="72">
        <f t="shared" ca="1" si="23"/>
        <v>0.89973999999999998</v>
      </c>
      <c r="H170" s="5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0.8250650000000006</v>
      </c>
      <c r="I170" s="89">
        <f t="shared" ca="1" si="24"/>
        <v>293.92940625000023</v>
      </c>
      <c r="J170" s="136" cm="1">
        <f t="array" aca="1" ref="J170" ca="1">IF(COUNTIFS('PTC GRTgaz'!$K$7:$K$15996,"",'PTC GRTgaz'!$A$7:$A$15996,J$16,'PTC GRTgaz'!$D$7:$D$15996,$A170,'PTC GRTgaz'!$C$7:$C$15996,"DEL")&gt;0,J$14,SUMIFS('PTC GRTgaz'!$K$7:$K$15996,'PTC GRTgaz'!$A$7:$A$15996,J$16,'PTC GRTgaz'!$D$7:$D$15996,$A170,'PTC GRTgaz'!$C$7:$C$15996,"DEL")*1.0026*$F$4/INDIRECT($A$4&amp;"!D9"))</f>
        <v>340</v>
      </c>
      <c r="K170" s="136" cm="1">
        <f t="array" aca="1" ref="K170" ca="1">IF(COUNTIFS('PTC GRTgaz'!$K$7:$K$15996,"",'PTC GRTgaz'!$A$7:$A$15996,K$16,'PTC GRTgaz'!$D$7:$D$15996,$A170,'PTC GRTgaz'!$C$7:$C$15996,"DEL")&gt;0,K$14,SUMIFS('PTC GRTgaz'!$K$7:$K$15996,'PTC GRTgaz'!$A$7:$A$15996,K$16,'PTC GRTgaz'!$D$7:$D$15996,$A170,'PTC GRTgaz'!$C$7:$C$15996,"DEL")*1.0026*$F$4/INDIRECT($A$4&amp;"!D9"))</f>
        <v>269.69939999999997</v>
      </c>
      <c r="L170" s="137">
        <f t="shared" ca="1" si="21"/>
        <v>38.70378075</v>
      </c>
      <c r="M170" s="72">
        <f t="shared" ca="1" si="25"/>
        <v>0.85409000000000002</v>
      </c>
      <c r="N170" s="5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0.83647750000000065</v>
      </c>
      <c r="O170" s="89">
        <f t="shared" ca="1" si="26"/>
        <v>269.69939999999997</v>
      </c>
      <c r="S170" s="137">
        <f t="shared" ca="1" si="22"/>
        <v>52.802209687499932</v>
      </c>
      <c r="T170" s="72">
        <f t="shared" ca="1" si="27"/>
        <v>1</v>
      </c>
      <c r="U170" s="5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0.79999999999999993</v>
      </c>
      <c r="V170" s="89">
        <f t="shared" ca="1" si="28"/>
        <v>300</v>
      </c>
    </row>
    <row r="171" spans="1:22" x14ac:dyDescent="0.35">
      <c r="A171" s="48">
        <f t="shared" si="29"/>
        <v>45537</v>
      </c>
      <c r="B171" s="88" cm="1">
        <f t="array" aca="1" ref="B171" ca="1">_xlfn.XLOOKUP(A171,INDIRECT($A$5&amp;"!$AJ$41:$AJ$406"),INDIRECT($A$5&amp;"!$AK$41:$AK$406"))*SUM($F$3:$I$3)</f>
        <v>0</v>
      </c>
      <c r="C171" s="88" cm="1">
        <f t="array" aca="1" ref="C171" ca="1">_xlfn.XLOOKUP(A171,INDIRECT($A$5&amp;"!$AJ$41:$AJ$406"),INDIRECT($A$5&amp;"!$AL$41:$AL$406"))*SUM($F$3:$I$3)</f>
        <v>45</v>
      </c>
      <c r="D171" s="88" cm="1">
        <f t="array" aca="1" ref="D171" ca="1">_xlfn.XLOOKUP(A171,INDIRECT($A$5&amp;"!$AJ$41:$AJ$406"),INDIRECT($A$5&amp;"!$AO$41:$AO$406"))*SUM($F$3:$I$3)</f>
        <v>45</v>
      </c>
      <c r="E171" s="50" cm="1">
        <f t="array" ref="E171">SUMPRODUCT(('PT Storengy'!$B$8:$K$372)*('PT Storengy'!$A$8:$A$372=$A171)*('PT Storengy'!$B$5:$K$5=$A$6)*('PT Storengy'!$B$7:$K$7=$A$7))</f>
        <v>0.05</v>
      </c>
      <c r="F171" s="137">
        <f t="shared" ca="1" si="20"/>
        <v>41.075424937500053</v>
      </c>
      <c r="G171" s="72">
        <f t="shared" ca="1" si="23"/>
        <v>0.90627000000000002</v>
      </c>
      <c r="H171" s="5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0.82343250000000068</v>
      </c>
      <c r="I171" s="89">
        <f t="shared" ca="1" si="24"/>
        <v>293.34782812500026</v>
      </c>
      <c r="J171" s="136" cm="1">
        <f t="array" aca="1" ref="J171" ca="1">IF(COUNTIFS('PTC GRTgaz'!$K$7:$K$15996,"",'PTC GRTgaz'!$A$7:$A$15996,J$16,'PTC GRTgaz'!$D$7:$D$15996,$A171,'PTC GRTgaz'!$C$7:$C$15996,"DEL")&gt;0,J$14,SUMIFS('PTC GRTgaz'!$K$7:$K$15996,'PTC GRTgaz'!$A$7:$A$15996,J$16,'PTC GRTgaz'!$D$7:$D$15996,$A171,'PTC GRTgaz'!$C$7:$C$15996,"DEL")*1.0026*$F$4/INDIRECT($A$4&amp;"!D9"))</f>
        <v>340</v>
      </c>
      <c r="K171" s="136" cm="1">
        <f t="array" aca="1" ref="K171" ca="1">IF(COUNTIFS('PTC GRTgaz'!$K$7:$K$15996,"",'PTC GRTgaz'!$A$7:$A$15996,K$16,'PTC GRTgaz'!$D$7:$D$15996,$A171,'PTC GRTgaz'!$C$7:$C$15996,"DEL")&gt;0,K$14,SUMIFS('PTC GRTgaz'!$K$7:$K$15996,'PTC GRTgaz'!$A$7:$A$15996,K$16,'PTC GRTgaz'!$D$7:$D$15996,$A171,'PTC GRTgaz'!$C$7:$C$15996,"DEL")*1.0026*$F$4/INDIRECT($A$4&amp;"!D9"))</f>
        <v>314.81639999999999</v>
      </c>
      <c r="L171" s="137">
        <f t="shared" ca="1" si="21"/>
        <v>39.001242374999997</v>
      </c>
      <c r="M171" s="72">
        <f t="shared" ca="1" si="25"/>
        <v>0.86007999999999996</v>
      </c>
      <c r="N171" s="5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0.83498000000000072</v>
      </c>
      <c r="O171" s="89">
        <f t="shared" ca="1" si="26"/>
        <v>297.46162500000025</v>
      </c>
      <c r="S171" s="137">
        <f t="shared" ca="1" si="22"/>
        <v>53.102209687499929</v>
      </c>
      <c r="T171" s="72">
        <f t="shared" ca="1" si="27"/>
        <v>1</v>
      </c>
      <c r="U171" s="5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0.79999999999999993</v>
      </c>
      <c r="V171" s="89">
        <f t="shared" ca="1" si="28"/>
        <v>300</v>
      </c>
    </row>
    <row r="172" spans="1:22" x14ac:dyDescent="0.35">
      <c r="A172" s="48">
        <f t="shared" si="29"/>
        <v>45538</v>
      </c>
      <c r="B172" s="88" cm="1">
        <f t="array" aca="1" ref="B172" ca="1">_xlfn.XLOOKUP(A172,INDIRECT($A$5&amp;"!$AJ$41:$AJ$406"),INDIRECT($A$5&amp;"!$AK$41:$AK$406"))*SUM($F$3:$I$3)</f>
        <v>0</v>
      </c>
      <c r="C172" s="88" cm="1">
        <f t="array" aca="1" ref="C172" ca="1">_xlfn.XLOOKUP(A172,INDIRECT($A$5&amp;"!$AJ$41:$AJ$406"),INDIRECT($A$5&amp;"!$AL$41:$AL$406"))*SUM($F$3:$I$3)</f>
        <v>45</v>
      </c>
      <c r="D172" s="88" cm="1">
        <f t="array" aca="1" ref="D172" ca="1">_xlfn.XLOOKUP(A172,INDIRECT($A$5&amp;"!$AJ$41:$AJ$406"),INDIRECT($A$5&amp;"!$AO$41:$AO$406"))*SUM($F$3:$I$3)</f>
        <v>45</v>
      </c>
      <c r="E172" s="50" cm="1">
        <f t="array" ref="E172">SUMPRODUCT(('PT Storengy'!$B$8:$K$372)*('PT Storengy'!$A$8:$A$372=$A172)*('PT Storengy'!$B$5:$K$5=$A$6)*('PT Storengy'!$B$7:$K$7=$A$7))</f>
        <v>0.05</v>
      </c>
      <c r="F172" s="137">
        <f t="shared" ca="1" si="20"/>
        <v>41.368192078125055</v>
      </c>
      <c r="G172" s="72">
        <f t="shared" ca="1" si="23"/>
        <v>0.91278999999999999</v>
      </c>
      <c r="H172" s="5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0.82180250000000066</v>
      </c>
      <c r="I172" s="89">
        <f t="shared" ca="1" si="24"/>
        <v>292.76714062500025</v>
      </c>
      <c r="J172" s="136" cm="1">
        <f t="array" aca="1" ref="J172" ca="1">IF(COUNTIFS('PTC GRTgaz'!$K$7:$K$15996,"",'PTC GRTgaz'!$A$7:$A$15996,J$16,'PTC GRTgaz'!$D$7:$D$15996,$A172,'PTC GRTgaz'!$C$7:$C$15996,"DEL")&gt;0,J$14,SUMIFS('PTC GRTgaz'!$K$7:$K$15996,'PTC GRTgaz'!$A$7:$A$15996,J$16,'PTC GRTgaz'!$D$7:$D$15996,$A172,'PTC GRTgaz'!$C$7:$C$15996,"DEL")*1.0026*$F$4/INDIRECT($A$4&amp;"!D9"))</f>
        <v>340</v>
      </c>
      <c r="K172" s="136" cm="1">
        <f t="array" aca="1" ref="K172" ca="1">IF(COUNTIFS('PTC GRTgaz'!$K$7:$K$15996,"",'PTC GRTgaz'!$A$7:$A$15996,K$16,'PTC GRTgaz'!$D$7:$D$15996,$A172,'PTC GRTgaz'!$C$7:$C$15996,"DEL")&gt;0,K$14,SUMIFS('PTC GRTgaz'!$K$7:$K$15996,'PTC GRTgaz'!$A$7:$A$15996,K$16,'PTC GRTgaz'!$D$7:$D$15996,$A172,'PTC GRTgaz'!$C$7:$C$15996,"DEL")*1.0026*$F$4/INDIRECT($A$4&amp;"!D9"))</f>
        <v>314.81639999999999</v>
      </c>
      <c r="L172" s="137">
        <f t="shared" ca="1" si="21"/>
        <v>39.298115296874997</v>
      </c>
      <c r="M172" s="72">
        <f t="shared" ca="1" si="25"/>
        <v>0.86668999999999996</v>
      </c>
      <c r="N172" s="5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0.83332750000000066</v>
      </c>
      <c r="O172" s="89">
        <f t="shared" ca="1" si="26"/>
        <v>296.87292187500026</v>
      </c>
      <c r="S172" s="137">
        <f t="shared" ca="1" si="22"/>
        <v>53.402209687499926</v>
      </c>
      <c r="T172" s="72">
        <f t="shared" ca="1" si="27"/>
        <v>1</v>
      </c>
      <c r="U172" s="5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0.79999999999999993</v>
      </c>
      <c r="V172" s="89">
        <f t="shared" ca="1" si="28"/>
        <v>300</v>
      </c>
    </row>
    <row r="173" spans="1:22" x14ac:dyDescent="0.35">
      <c r="A173" s="48">
        <f t="shared" si="29"/>
        <v>45539</v>
      </c>
      <c r="B173" s="88" cm="1">
        <f t="array" aca="1" ref="B173" ca="1">_xlfn.XLOOKUP(A173,INDIRECT($A$5&amp;"!$AJ$41:$AJ$406"),INDIRECT($A$5&amp;"!$AK$41:$AK$406"))*SUM($F$3:$I$3)</f>
        <v>0</v>
      </c>
      <c r="C173" s="88" cm="1">
        <f t="array" aca="1" ref="C173" ca="1">_xlfn.XLOOKUP(A173,INDIRECT($A$5&amp;"!$AJ$41:$AJ$406"),INDIRECT($A$5&amp;"!$AL$41:$AL$406"))*SUM($F$3:$I$3)</f>
        <v>45</v>
      </c>
      <c r="D173" s="88" cm="1">
        <f t="array" aca="1" ref="D173" ca="1">_xlfn.XLOOKUP(A173,INDIRECT($A$5&amp;"!$AJ$41:$AJ$406"),INDIRECT($A$5&amp;"!$AO$41:$AO$406"))*SUM($F$3:$I$3)</f>
        <v>45</v>
      </c>
      <c r="E173" s="50" cm="1">
        <f t="array" ref="E173">SUMPRODUCT(('PT Storengy'!$B$8:$K$372)*('PT Storengy'!$A$8:$A$372=$A173)*('PT Storengy'!$B$5:$K$5=$A$6)*('PT Storengy'!$B$7:$K$7=$A$7))</f>
        <v>0.05</v>
      </c>
      <c r="F173" s="137">
        <f t="shared" ca="1" si="20"/>
        <v>41.660380312500052</v>
      </c>
      <c r="G173" s="72">
        <f t="shared" ca="1" si="23"/>
        <v>0.91929000000000005</v>
      </c>
      <c r="H173" s="5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0.82017750000000056</v>
      </c>
      <c r="I173" s="89">
        <f t="shared" ca="1" si="24"/>
        <v>292.18823437500021</v>
      </c>
      <c r="J173" s="136" cm="1">
        <f t="array" aca="1" ref="J173" ca="1">IF(COUNTIFS('PTC GRTgaz'!$K$7:$K$15996,"",'PTC GRTgaz'!$A$7:$A$15996,J$16,'PTC GRTgaz'!$D$7:$D$15996,$A173,'PTC GRTgaz'!$C$7:$C$15996,"DEL")&gt;0,J$14,SUMIFS('PTC GRTgaz'!$K$7:$K$15996,'PTC GRTgaz'!$A$7:$A$15996,J$16,'PTC GRTgaz'!$D$7:$D$15996,$A173,'PTC GRTgaz'!$C$7:$C$15996,"DEL")*1.0026*$F$4/INDIRECT($A$4&amp;"!D9"))</f>
        <v>340</v>
      </c>
      <c r="K173" s="136" cm="1">
        <f t="array" aca="1" ref="K173" ca="1">IF(COUNTIFS('PTC GRTgaz'!$K$7:$K$15996,"",'PTC GRTgaz'!$A$7:$A$15996,K$16,'PTC GRTgaz'!$D$7:$D$15996,$A173,'PTC GRTgaz'!$C$7:$C$15996,"DEL")&gt;0,K$14,SUMIFS('PTC GRTgaz'!$K$7:$K$15996,'PTC GRTgaz'!$A$7:$A$15996,K$16,'PTC GRTgaz'!$D$7:$D$15996,$A173,'PTC GRTgaz'!$C$7:$C$15996,"DEL")*1.0026*$F$4/INDIRECT($A$4&amp;"!D9"))</f>
        <v>314.81639999999999</v>
      </c>
      <c r="L173" s="137">
        <f t="shared" ca="1" si="21"/>
        <v>39.594400406249996</v>
      </c>
      <c r="M173" s="72">
        <f t="shared" ca="1" si="25"/>
        <v>0.87329000000000001</v>
      </c>
      <c r="N173" s="5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0.83167750000000074</v>
      </c>
      <c r="O173" s="89">
        <f t="shared" ca="1" si="26"/>
        <v>296.28510937500027</v>
      </c>
      <c r="S173" s="137">
        <f t="shared" ca="1" si="22"/>
        <v>53.702209687499924</v>
      </c>
      <c r="T173" s="72">
        <f t="shared" ca="1" si="27"/>
        <v>1</v>
      </c>
      <c r="U173" s="5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0.79999999999999993</v>
      </c>
      <c r="V173" s="89">
        <f t="shared" ca="1" si="28"/>
        <v>300</v>
      </c>
    </row>
    <row r="174" spans="1:22" x14ac:dyDescent="0.35">
      <c r="A174" s="48">
        <f t="shared" si="29"/>
        <v>45540</v>
      </c>
      <c r="B174" s="88" cm="1">
        <f t="array" aca="1" ref="B174" ca="1">_xlfn.XLOOKUP(A174,INDIRECT($A$5&amp;"!$AJ$41:$AJ$406"),INDIRECT($A$5&amp;"!$AK$41:$AK$406"))*SUM($F$3:$I$3)</f>
        <v>0</v>
      </c>
      <c r="C174" s="88" cm="1">
        <f t="array" aca="1" ref="C174" ca="1">_xlfn.XLOOKUP(A174,INDIRECT($A$5&amp;"!$AJ$41:$AJ$406"),INDIRECT($A$5&amp;"!$AL$41:$AL$406"))*SUM($F$3:$I$3)</f>
        <v>45</v>
      </c>
      <c r="D174" s="88" cm="1">
        <f t="array" aca="1" ref="D174" ca="1">_xlfn.XLOOKUP(A174,INDIRECT($A$5&amp;"!$AJ$41:$AJ$406"),INDIRECT($A$5&amp;"!$AO$41:$AO$406"))*SUM($F$3:$I$3)</f>
        <v>45</v>
      </c>
      <c r="E174" s="50" cm="1">
        <f t="array" ref="E174">SUMPRODUCT(('PT Storengy'!$B$8:$K$372)*('PT Storengy'!$A$8:$A$372=$A174)*('PT Storengy'!$B$5:$K$5=$A$6)*('PT Storengy'!$B$7:$K$7=$A$7))</f>
        <v>0.05</v>
      </c>
      <c r="F174" s="137">
        <f t="shared" ca="1" si="20"/>
        <v>41.951989640625051</v>
      </c>
      <c r="G174" s="72">
        <f t="shared" ca="1" si="23"/>
        <v>0.92579</v>
      </c>
      <c r="H174" s="5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0.81855250000000068</v>
      </c>
      <c r="I174" s="89">
        <f t="shared" ca="1" si="24"/>
        <v>291.60932812500022</v>
      </c>
      <c r="J174" s="136" cm="1">
        <f t="array" aca="1" ref="J174" ca="1">IF(COUNTIFS('PTC GRTgaz'!$K$7:$K$15996,"",'PTC GRTgaz'!$A$7:$A$15996,J$16,'PTC GRTgaz'!$D$7:$D$15996,$A174,'PTC GRTgaz'!$C$7:$C$15996,"DEL")&gt;0,J$14,SUMIFS('PTC GRTgaz'!$K$7:$K$15996,'PTC GRTgaz'!$A$7:$A$15996,J$16,'PTC GRTgaz'!$D$7:$D$15996,$A174,'PTC GRTgaz'!$C$7:$C$15996,"DEL")*1.0026*$F$4/INDIRECT($A$4&amp;"!D9"))</f>
        <v>340</v>
      </c>
      <c r="K174" s="136" cm="1">
        <f t="array" aca="1" ref="K174" ca="1">IF(COUNTIFS('PTC GRTgaz'!$K$7:$K$15996,"",'PTC GRTgaz'!$A$7:$A$15996,K$16,'PTC GRTgaz'!$D$7:$D$15996,$A174,'PTC GRTgaz'!$C$7:$C$15996,"DEL")&gt;0,K$14,SUMIFS('PTC GRTgaz'!$K$7:$K$15996,'PTC GRTgaz'!$A$7:$A$15996,K$16,'PTC GRTgaz'!$D$7:$D$15996,$A174,'PTC GRTgaz'!$C$7:$C$15996,"DEL")*1.0026*$F$4/INDIRECT($A$4&amp;"!D9"))</f>
        <v>314.81639999999999</v>
      </c>
      <c r="L174" s="137">
        <f t="shared" ca="1" si="21"/>
        <v>39.890098593749997</v>
      </c>
      <c r="M174" s="72">
        <f t="shared" ca="1" si="25"/>
        <v>0.87988</v>
      </c>
      <c r="N174" s="5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0.83003000000000071</v>
      </c>
      <c r="O174" s="89">
        <f t="shared" ca="1" si="26"/>
        <v>295.69818750000024</v>
      </c>
      <c r="S174" s="137">
        <f t="shared" ca="1" si="22"/>
        <v>54.002209687499921</v>
      </c>
      <c r="T174" s="72">
        <f t="shared" ca="1" si="27"/>
        <v>1</v>
      </c>
      <c r="U174" s="5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0.79999999999999993</v>
      </c>
      <c r="V174" s="89">
        <f t="shared" ca="1" si="28"/>
        <v>300</v>
      </c>
    </row>
    <row r="175" spans="1:22" x14ac:dyDescent="0.35">
      <c r="A175" s="48">
        <f t="shared" si="29"/>
        <v>45541</v>
      </c>
      <c r="B175" s="88" cm="1">
        <f t="array" aca="1" ref="B175" ca="1">_xlfn.XLOOKUP(A175,INDIRECT($A$5&amp;"!$AJ$41:$AJ$406"),INDIRECT($A$5&amp;"!$AK$41:$AK$406"))*SUM($F$3:$I$3)</f>
        <v>0</v>
      </c>
      <c r="C175" s="88" cm="1">
        <f t="array" aca="1" ref="C175" ca="1">_xlfn.XLOOKUP(A175,INDIRECT($A$5&amp;"!$AJ$41:$AJ$406"),INDIRECT($A$5&amp;"!$AL$41:$AL$406"))*SUM($F$3:$I$3)</f>
        <v>45</v>
      </c>
      <c r="D175" s="88" cm="1">
        <f t="array" aca="1" ref="D175" ca="1">_xlfn.XLOOKUP(A175,INDIRECT($A$5&amp;"!$AJ$41:$AJ$406"),INDIRECT($A$5&amp;"!$AO$41:$AO$406"))*SUM($F$3:$I$3)</f>
        <v>45</v>
      </c>
      <c r="E175" s="50" cm="1">
        <f t="array" ref="E175">SUMPRODUCT(('PT Storengy'!$B$8:$K$372)*('PT Storengy'!$A$8:$A$372=$A175)*('PT Storengy'!$B$5:$K$5=$A$6)*('PT Storengy'!$B$7:$K$7=$A$7))</f>
        <v>0.05</v>
      </c>
      <c r="F175" s="137">
        <f t="shared" ca="1" si="20"/>
        <v>42.24302184375005</v>
      </c>
      <c r="G175" s="72">
        <f t="shared" ca="1" si="23"/>
        <v>0.93227000000000004</v>
      </c>
      <c r="H175" s="5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0.81693250000000062</v>
      </c>
      <c r="I175" s="89">
        <f t="shared" ca="1" si="24"/>
        <v>291.03220312500019</v>
      </c>
      <c r="J175" s="136" cm="1">
        <f t="array" aca="1" ref="J175" ca="1">IF(COUNTIFS('PTC GRTgaz'!$K$7:$K$15996,"",'PTC GRTgaz'!$A$7:$A$15996,J$16,'PTC GRTgaz'!$D$7:$D$15996,$A175,'PTC GRTgaz'!$C$7:$C$15996,"DEL")&gt;0,J$14,SUMIFS('PTC GRTgaz'!$K$7:$K$15996,'PTC GRTgaz'!$A$7:$A$15996,J$16,'PTC GRTgaz'!$D$7:$D$15996,$A175,'PTC GRTgaz'!$C$7:$C$15996,"DEL")*1.0026*$F$4/INDIRECT($A$4&amp;"!D9"))</f>
        <v>340</v>
      </c>
      <c r="K175" s="136" cm="1">
        <f t="array" aca="1" ref="K175" ca="1">IF(COUNTIFS('PTC GRTgaz'!$K$7:$K$15996,"",'PTC GRTgaz'!$A$7:$A$15996,K$16,'PTC GRTgaz'!$D$7:$D$15996,$A175,'PTC GRTgaz'!$C$7:$C$15996,"DEL")&gt;0,K$14,SUMIFS('PTC GRTgaz'!$K$7:$K$15996,'PTC GRTgaz'!$A$7:$A$15996,K$16,'PTC GRTgaz'!$D$7:$D$15996,$A175,'PTC GRTgaz'!$C$7:$C$15996,"DEL")*1.0026*$F$4/INDIRECT($A$4&amp;"!D9"))</f>
        <v>314.81639999999999</v>
      </c>
      <c r="L175" s="137">
        <f t="shared" ca="1" si="21"/>
        <v>40.185211640624999</v>
      </c>
      <c r="M175" s="72">
        <f t="shared" ca="1" si="25"/>
        <v>0.88644999999999996</v>
      </c>
      <c r="N175" s="5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0.82838750000000072</v>
      </c>
      <c r="O175" s="89">
        <f t="shared" ca="1" si="26"/>
        <v>295.11304687500024</v>
      </c>
      <c r="S175" s="137">
        <f t="shared" ca="1" si="22"/>
        <v>54.302209687499918</v>
      </c>
      <c r="T175" s="72">
        <f t="shared" ca="1" si="27"/>
        <v>1</v>
      </c>
      <c r="U175" s="5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0.79999999999999993</v>
      </c>
      <c r="V175" s="89">
        <f t="shared" ca="1" si="28"/>
        <v>300</v>
      </c>
    </row>
    <row r="176" spans="1:22" x14ac:dyDescent="0.35">
      <c r="A176" s="48">
        <f t="shared" si="29"/>
        <v>45542</v>
      </c>
      <c r="B176" s="88" cm="1">
        <f t="array" aca="1" ref="B176" ca="1">_xlfn.XLOOKUP(A176,INDIRECT($A$5&amp;"!$AJ$41:$AJ$406"),INDIRECT($A$5&amp;"!$AK$41:$AK$406"))*SUM($F$3:$I$3)</f>
        <v>0</v>
      </c>
      <c r="C176" s="88" cm="1">
        <f t="array" aca="1" ref="C176" ca="1">_xlfn.XLOOKUP(A176,INDIRECT($A$5&amp;"!$AJ$41:$AJ$406"),INDIRECT($A$5&amp;"!$AL$41:$AL$406"))*SUM($F$3:$I$3)</f>
        <v>45</v>
      </c>
      <c r="D176" s="88" cm="1">
        <f t="array" aca="1" ref="D176" ca="1">_xlfn.XLOOKUP(A176,INDIRECT($A$5&amp;"!$AJ$41:$AJ$406"),INDIRECT($A$5&amp;"!$AO$41:$AO$406"))*SUM($F$3:$I$3)</f>
        <v>45</v>
      </c>
      <c r="E176" s="50" cm="1">
        <f t="array" ref="E176">SUMPRODUCT(('PT Storengy'!$B$8:$K$372)*('PT Storengy'!$A$8:$A$372=$A176)*('PT Storengy'!$B$5:$K$5=$A$6)*('PT Storengy'!$B$7:$K$7=$A$7))</f>
        <v>0.05</v>
      </c>
      <c r="F176" s="137">
        <f t="shared" ca="1" si="20"/>
        <v>42.533478703125049</v>
      </c>
      <c r="G176" s="72">
        <f t="shared" ca="1" si="23"/>
        <v>0.93872999999999995</v>
      </c>
      <c r="H176" s="5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0.81531750000000069</v>
      </c>
      <c r="I176" s="89">
        <f t="shared" ca="1" si="24"/>
        <v>290.45685937500025</v>
      </c>
      <c r="J176" s="136" cm="1">
        <f t="array" aca="1" ref="J176" ca="1">IF(COUNTIFS('PTC GRTgaz'!$K$7:$K$15996,"",'PTC GRTgaz'!$A$7:$A$15996,J$16,'PTC GRTgaz'!$D$7:$D$15996,$A176,'PTC GRTgaz'!$C$7:$C$15996,"DEL")&gt;0,J$14,SUMIFS('PTC GRTgaz'!$K$7:$K$15996,'PTC GRTgaz'!$A$7:$A$15996,J$16,'PTC GRTgaz'!$D$7:$D$15996,$A176,'PTC GRTgaz'!$C$7:$C$15996,"DEL")*1.0026*$F$4/INDIRECT($A$4&amp;"!D9"))</f>
        <v>340</v>
      </c>
      <c r="K176" s="136" cm="1">
        <f t="array" aca="1" ref="K176" ca="1">IF(COUNTIFS('PTC GRTgaz'!$K$7:$K$15996,"",'PTC GRTgaz'!$A$7:$A$15996,K$16,'PTC GRTgaz'!$D$7:$D$15996,$A176,'PTC GRTgaz'!$C$7:$C$15996,"DEL")&gt;0,K$14,SUMIFS('PTC GRTgaz'!$K$7:$K$15996,'PTC GRTgaz'!$A$7:$A$15996,K$16,'PTC GRTgaz'!$D$7:$D$15996,$A176,'PTC GRTgaz'!$C$7:$C$15996,"DEL")*1.0026*$F$4/INDIRECT($A$4&amp;"!D9"))</f>
        <v>323.83979999999997</v>
      </c>
      <c r="L176" s="137">
        <f t="shared" ca="1" si="21"/>
        <v>40.479741328125002</v>
      </c>
      <c r="M176" s="72">
        <f t="shared" ca="1" si="25"/>
        <v>0.89300000000000002</v>
      </c>
      <c r="N176" s="5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0.82675000000000065</v>
      </c>
      <c r="O176" s="89">
        <f t="shared" ca="1" si="26"/>
        <v>294.52968750000025</v>
      </c>
      <c r="S176" s="137">
        <f t="shared" ca="1" si="22"/>
        <v>54.602209687499915</v>
      </c>
      <c r="T176" s="72">
        <f t="shared" ca="1" si="27"/>
        <v>1</v>
      </c>
      <c r="U176" s="5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0.79999999999999993</v>
      </c>
      <c r="V176" s="89">
        <f t="shared" ca="1" si="28"/>
        <v>300</v>
      </c>
    </row>
    <row r="177" spans="1:22" x14ac:dyDescent="0.35">
      <c r="A177" s="48">
        <f t="shared" si="29"/>
        <v>45543</v>
      </c>
      <c r="B177" s="88" cm="1">
        <f t="array" aca="1" ref="B177" ca="1">_xlfn.XLOOKUP(A177,INDIRECT($A$5&amp;"!$AJ$41:$AJ$406"),INDIRECT($A$5&amp;"!$AK$41:$AK$406"))*SUM($F$3:$I$3)</f>
        <v>0</v>
      </c>
      <c r="C177" s="88" cm="1">
        <f t="array" aca="1" ref="C177" ca="1">_xlfn.XLOOKUP(A177,INDIRECT($A$5&amp;"!$AJ$41:$AJ$406"),INDIRECT($A$5&amp;"!$AL$41:$AL$406"))*SUM($F$3:$I$3)</f>
        <v>45</v>
      </c>
      <c r="D177" s="88" cm="1">
        <f t="array" aca="1" ref="D177" ca="1">_xlfn.XLOOKUP(A177,INDIRECT($A$5&amp;"!$AJ$41:$AJ$406"),INDIRECT($A$5&amp;"!$AO$41:$AO$406"))*SUM($F$3:$I$3)</f>
        <v>45</v>
      </c>
      <c r="E177" s="50" cm="1">
        <f t="array" ref="E177">SUMPRODUCT(('PT Storengy'!$B$8:$K$372)*('PT Storengy'!$A$8:$A$372=$A177)*('PT Storengy'!$B$5:$K$5=$A$6)*('PT Storengy'!$B$7:$K$7=$A$7))</f>
        <v>0.05</v>
      </c>
      <c r="F177" s="137">
        <f t="shared" ca="1" si="20"/>
        <v>42.823360218750047</v>
      </c>
      <c r="G177" s="72">
        <f t="shared" ca="1" si="23"/>
        <v>0.94518999999999997</v>
      </c>
      <c r="H177" s="5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0.81370250000000066</v>
      </c>
      <c r="I177" s="89">
        <f t="shared" ca="1" si="24"/>
        <v>289.88151562500025</v>
      </c>
      <c r="J177" s="136" cm="1">
        <f t="array" aca="1" ref="J177" ca="1">IF(COUNTIFS('PTC GRTgaz'!$K$7:$K$15996,"",'PTC GRTgaz'!$A$7:$A$15996,J$16,'PTC GRTgaz'!$D$7:$D$15996,$A177,'PTC GRTgaz'!$C$7:$C$15996,"DEL")&gt;0,J$14,SUMIFS('PTC GRTgaz'!$K$7:$K$15996,'PTC GRTgaz'!$A$7:$A$15996,J$16,'PTC GRTgaz'!$D$7:$D$15996,$A177,'PTC GRTgaz'!$C$7:$C$15996,"DEL")*1.0026*$F$4/INDIRECT($A$4&amp;"!D9"))</f>
        <v>340</v>
      </c>
      <c r="K177" s="136" cm="1">
        <f t="array" aca="1" ref="K177" ca="1">IF(COUNTIFS('PTC GRTgaz'!$K$7:$K$15996,"",'PTC GRTgaz'!$A$7:$A$15996,K$16,'PTC GRTgaz'!$D$7:$D$15996,$A177,'PTC GRTgaz'!$C$7:$C$15996,"DEL")&gt;0,K$14,SUMIFS('PTC GRTgaz'!$K$7:$K$15996,'PTC GRTgaz'!$A$7:$A$15996,K$16,'PTC GRTgaz'!$D$7:$D$15996,$A177,'PTC GRTgaz'!$C$7:$C$15996,"DEL")*1.0026*$F$4/INDIRECT($A$4&amp;"!D9"))</f>
        <v>323.83979999999997</v>
      </c>
      <c r="L177" s="137">
        <f t="shared" ca="1" si="21"/>
        <v>40.773687656250004</v>
      </c>
      <c r="M177" s="72">
        <f t="shared" ca="1" si="25"/>
        <v>0.89954999999999996</v>
      </c>
      <c r="N177" s="5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0.82511250000000058</v>
      </c>
      <c r="O177" s="89">
        <f t="shared" ca="1" si="26"/>
        <v>293.94632812500021</v>
      </c>
      <c r="S177" s="137">
        <f t="shared" ca="1" si="22"/>
        <v>54.902209687499912</v>
      </c>
      <c r="T177" s="72">
        <f t="shared" ca="1" si="27"/>
        <v>1</v>
      </c>
      <c r="U177" s="5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0.79999999999999993</v>
      </c>
      <c r="V177" s="89">
        <f t="shared" ca="1" si="28"/>
        <v>300</v>
      </c>
    </row>
    <row r="178" spans="1:22" x14ac:dyDescent="0.35">
      <c r="A178" s="48">
        <f t="shared" si="29"/>
        <v>45544</v>
      </c>
      <c r="B178" s="88" cm="1">
        <f t="array" aca="1" ref="B178" ca="1">_xlfn.XLOOKUP(A178,INDIRECT($A$5&amp;"!$AJ$41:$AJ$406"),INDIRECT($A$5&amp;"!$AK$41:$AK$406"))*SUM($F$3:$I$3)</f>
        <v>0</v>
      </c>
      <c r="C178" s="88" cm="1">
        <f t="array" aca="1" ref="C178" ca="1">_xlfn.XLOOKUP(A178,INDIRECT($A$5&amp;"!$AJ$41:$AJ$406"),INDIRECT($A$5&amp;"!$AL$41:$AL$406"))*SUM($F$3:$I$3)</f>
        <v>45</v>
      </c>
      <c r="D178" s="88" cm="1">
        <f t="array" aca="1" ref="D178" ca="1">_xlfn.XLOOKUP(A178,INDIRECT($A$5&amp;"!$AJ$41:$AJ$406"),INDIRECT($A$5&amp;"!$AO$41:$AO$406"))*SUM($F$3:$I$3)</f>
        <v>45</v>
      </c>
      <c r="E178" s="50" cm="1">
        <f t="array" ref="E178">SUMPRODUCT(('PT Storengy'!$B$8:$K$372)*('PT Storengy'!$A$8:$A$372=$A178)*('PT Storengy'!$B$5:$K$5=$A$6)*('PT Storengy'!$B$7:$K$7=$A$7))</f>
        <v>0.05</v>
      </c>
      <c r="F178" s="137">
        <f t="shared" ca="1" si="20"/>
        <v>43.112668171875043</v>
      </c>
      <c r="G178" s="72">
        <f t="shared" ca="1" si="23"/>
        <v>0.95162999999999998</v>
      </c>
      <c r="H178" s="5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0.81209250000000066</v>
      </c>
      <c r="I178" s="89">
        <f t="shared" ca="1" si="24"/>
        <v>289.30795312500021</v>
      </c>
      <c r="J178" s="136" cm="1">
        <f t="array" aca="1" ref="J178" ca="1">IF(COUNTIFS('PTC GRTgaz'!$K$7:$K$15996,"",'PTC GRTgaz'!$A$7:$A$15996,J$16,'PTC GRTgaz'!$D$7:$D$15996,$A178,'PTC GRTgaz'!$C$7:$C$15996,"DEL")&gt;0,J$14,SUMIFS('PTC GRTgaz'!$K$7:$K$15996,'PTC GRTgaz'!$A$7:$A$15996,J$16,'PTC GRTgaz'!$D$7:$D$15996,$A178,'PTC GRTgaz'!$C$7:$C$15996,"DEL")*1.0026*$F$4/INDIRECT($A$4&amp;"!D9"))</f>
        <v>340</v>
      </c>
      <c r="K178" s="136" cm="1">
        <f t="array" aca="1" ref="K178" ca="1">IF(COUNTIFS('PTC GRTgaz'!$K$7:$K$15996,"",'PTC GRTgaz'!$A$7:$A$15996,K$16,'PTC GRTgaz'!$D$7:$D$15996,$A178,'PTC GRTgaz'!$C$7:$C$15996,"DEL")&gt;0,K$14,SUMIFS('PTC GRTgaz'!$K$7:$K$15996,'PTC GRTgaz'!$A$7:$A$15996,K$16,'PTC GRTgaz'!$D$7:$D$15996,$A178,'PTC GRTgaz'!$C$7:$C$15996,"DEL")*1.0026*$F$4/INDIRECT($A$4&amp;"!D9"))</f>
        <v>208.54080000000002</v>
      </c>
      <c r="L178" s="137">
        <f t="shared" ca="1" si="21"/>
        <v>40.982228456250006</v>
      </c>
      <c r="M178" s="72">
        <f t="shared" ca="1" si="25"/>
        <v>0.90608</v>
      </c>
      <c r="N178" s="5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0.82348000000000066</v>
      </c>
      <c r="O178" s="89">
        <f t="shared" ca="1" si="26"/>
        <v>208.54080000000002</v>
      </c>
      <c r="S178" s="137">
        <f t="shared" ca="1" si="22"/>
        <v>55.202209687499909</v>
      </c>
      <c r="T178" s="72">
        <f t="shared" ca="1" si="27"/>
        <v>1</v>
      </c>
      <c r="U178" s="5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0.79999999999999993</v>
      </c>
      <c r="V178" s="89">
        <f t="shared" ca="1" si="28"/>
        <v>300</v>
      </c>
    </row>
    <row r="179" spans="1:22" x14ac:dyDescent="0.35">
      <c r="A179" s="48">
        <f t="shared" si="29"/>
        <v>45545</v>
      </c>
      <c r="B179" s="88" cm="1">
        <f t="array" aca="1" ref="B179" ca="1">_xlfn.XLOOKUP(A179,INDIRECT($A$5&amp;"!$AJ$41:$AJ$406"),INDIRECT($A$5&amp;"!$AK$41:$AK$406"))*SUM($F$3:$I$3)</f>
        <v>0</v>
      </c>
      <c r="C179" s="88" cm="1">
        <f t="array" aca="1" ref="C179" ca="1">_xlfn.XLOOKUP(A179,INDIRECT($A$5&amp;"!$AJ$41:$AJ$406"),INDIRECT($A$5&amp;"!$AL$41:$AL$406"))*SUM($F$3:$I$3)</f>
        <v>45</v>
      </c>
      <c r="D179" s="88" cm="1">
        <f t="array" aca="1" ref="D179" ca="1">_xlfn.XLOOKUP(A179,INDIRECT($A$5&amp;"!$AJ$41:$AJ$406"),INDIRECT($A$5&amp;"!$AO$41:$AO$406"))*SUM($F$3:$I$3)</f>
        <v>45</v>
      </c>
      <c r="E179" s="50" cm="1">
        <f t="array" ref="E179">SUMPRODUCT(('PT Storengy'!$B$8:$K$372)*('PT Storengy'!$A$8:$A$372=$A179)*('PT Storengy'!$B$5:$K$5=$A$6)*('PT Storengy'!$B$7:$K$7=$A$7))</f>
        <v>0.05</v>
      </c>
      <c r="F179" s="137">
        <f t="shared" ca="1" si="20"/>
        <v>43.401403453125042</v>
      </c>
      <c r="G179" s="72">
        <f t="shared" ca="1" si="23"/>
        <v>0.95806000000000002</v>
      </c>
      <c r="H179" s="5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0.81048500000000068</v>
      </c>
      <c r="I179" s="89">
        <f t="shared" ca="1" si="24"/>
        <v>288.73528125000024</v>
      </c>
      <c r="J179" s="136" cm="1">
        <f t="array" aca="1" ref="J179" ca="1">IF(COUNTIFS('PTC GRTgaz'!$K$7:$K$15996,"",'PTC GRTgaz'!$A$7:$A$15996,J$16,'PTC GRTgaz'!$D$7:$D$15996,$A179,'PTC GRTgaz'!$C$7:$C$15996,"DEL")&gt;0,J$14,SUMIFS('PTC GRTgaz'!$K$7:$K$15996,'PTC GRTgaz'!$A$7:$A$15996,J$16,'PTC GRTgaz'!$D$7:$D$15996,$A179,'PTC GRTgaz'!$C$7:$C$15996,"DEL")*1.0026*$F$4/INDIRECT($A$4&amp;"!D9"))</f>
        <v>340</v>
      </c>
      <c r="K179" s="136" cm="1">
        <f t="array" aca="1" ref="K179" ca="1">IF(COUNTIFS('PTC GRTgaz'!$K$7:$K$15996,"",'PTC GRTgaz'!$A$7:$A$15996,K$16,'PTC GRTgaz'!$D$7:$D$15996,$A179,'PTC GRTgaz'!$C$7:$C$15996,"DEL")&gt;0,K$14,SUMIFS('PTC GRTgaz'!$K$7:$K$15996,'PTC GRTgaz'!$A$7:$A$15996,K$16,'PTC GRTgaz'!$D$7:$D$15996,$A179,'PTC GRTgaz'!$C$7:$C$15996,"DEL")*1.0026*$F$4/INDIRECT($A$4&amp;"!D9"))</f>
        <v>208.54080000000002</v>
      </c>
      <c r="L179" s="137">
        <f t="shared" ca="1" si="21"/>
        <v>41.190769256250007</v>
      </c>
      <c r="M179" s="72">
        <f t="shared" ca="1" si="25"/>
        <v>0.91071999999999997</v>
      </c>
      <c r="N179" s="5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0.82232000000000061</v>
      </c>
      <c r="O179" s="89">
        <f t="shared" ca="1" si="26"/>
        <v>208.54080000000002</v>
      </c>
      <c r="S179" s="137">
        <f t="shared" ca="1" si="22"/>
        <v>55.502209687499906</v>
      </c>
      <c r="T179" s="72">
        <f t="shared" ca="1" si="27"/>
        <v>1</v>
      </c>
      <c r="U179" s="5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0.79999999999999993</v>
      </c>
      <c r="V179" s="89">
        <f t="shared" ca="1" si="28"/>
        <v>300</v>
      </c>
    </row>
    <row r="180" spans="1:22" x14ac:dyDescent="0.35">
      <c r="A180" s="48">
        <f t="shared" si="29"/>
        <v>45546</v>
      </c>
      <c r="B180" s="88" cm="1">
        <f t="array" aca="1" ref="B180" ca="1">_xlfn.XLOOKUP(A180,INDIRECT($A$5&amp;"!$AJ$41:$AJ$406"),INDIRECT($A$5&amp;"!$AK$41:$AK$406"))*SUM($F$3:$I$3)</f>
        <v>0</v>
      </c>
      <c r="C180" s="88" cm="1">
        <f t="array" aca="1" ref="C180" ca="1">_xlfn.XLOOKUP(A180,INDIRECT($A$5&amp;"!$AJ$41:$AJ$406"),INDIRECT($A$5&amp;"!$AL$41:$AL$406"))*SUM($F$3:$I$3)</f>
        <v>45</v>
      </c>
      <c r="D180" s="88" cm="1">
        <f t="array" aca="1" ref="D180" ca="1">_xlfn.XLOOKUP(A180,INDIRECT($A$5&amp;"!$AJ$41:$AJ$406"),INDIRECT($A$5&amp;"!$AO$41:$AO$406"))*SUM($F$3:$I$3)</f>
        <v>45</v>
      </c>
      <c r="E180" s="50" cm="1">
        <f t="array" ref="E180">SUMPRODUCT(('PT Storengy'!$B$8:$K$372)*('PT Storengy'!$A$8:$A$372=$A180)*('PT Storengy'!$B$5:$K$5=$A$6)*('PT Storengy'!$B$7:$K$7=$A$7))</f>
        <v>0.05</v>
      </c>
      <c r="F180" s="137">
        <f t="shared" ca="1" si="20"/>
        <v>43.689566953125045</v>
      </c>
      <c r="G180" s="72">
        <f t="shared" ca="1" si="23"/>
        <v>0.96448</v>
      </c>
      <c r="H180" s="5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0.80888000000000049</v>
      </c>
      <c r="I180" s="89">
        <f t="shared" ca="1" si="24"/>
        <v>288.16350000000017</v>
      </c>
      <c r="J180" s="136" cm="1">
        <f t="array" aca="1" ref="J180" ca="1">IF(COUNTIFS('PTC GRTgaz'!$K$7:$K$15996,"",'PTC GRTgaz'!$A$7:$A$15996,J$16,'PTC GRTgaz'!$D$7:$D$15996,$A180,'PTC GRTgaz'!$C$7:$C$15996,"DEL")&gt;0,J$14,SUMIFS('PTC GRTgaz'!$K$7:$K$15996,'PTC GRTgaz'!$A$7:$A$15996,J$16,'PTC GRTgaz'!$D$7:$D$15996,$A180,'PTC GRTgaz'!$C$7:$C$15996,"DEL")*1.0026*$F$4/INDIRECT($A$4&amp;"!D9"))</f>
        <v>340</v>
      </c>
      <c r="K180" s="136" cm="1">
        <f t="array" aca="1" ref="K180" ca="1">IF(COUNTIFS('PTC GRTgaz'!$K$7:$K$15996,"",'PTC GRTgaz'!$A$7:$A$15996,K$16,'PTC GRTgaz'!$D$7:$D$15996,$A180,'PTC GRTgaz'!$C$7:$C$15996,"DEL")&gt;0,K$14,SUMIFS('PTC GRTgaz'!$K$7:$K$15996,'PTC GRTgaz'!$A$7:$A$15996,K$16,'PTC GRTgaz'!$D$7:$D$15996,$A180,'PTC GRTgaz'!$C$7:$C$15996,"DEL")*1.0026*$F$4/INDIRECT($A$4&amp;"!D9"))</f>
        <v>208.54080000000002</v>
      </c>
      <c r="L180" s="137">
        <f t="shared" ca="1" si="21"/>
        <v>41.399310056250009</v>
      </c>
      <c r="M180" s="72">
        <f t="shared" ca="1" si="25"/>
        <v>0.91535</v>
      </c>
      <c r="N180" s="5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0.82116250000000057</v>
      </c>
      <c r="O180" s="89">
        <f t="shared" ca="1" si="26"/>
        <v>208.54080000000002</v>
      </c>
      <c r="S180" s="137">
        <f t="shared" ca="1" si="22"/>
        <v>55.802209687499904</v>
      </c>
      <c r="T180" s="72">
        <f t="shared" ca="1" si="27"/>
        <v>1</v>
      </c>
      <c r="U180" s="5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0.79999999999999993</v>
      </c>
      <c r="V180" s="89">
        <f t="shared" ca="1" si="28"/>
        <v>300</v>
      </c>
    </row>
    <row r="181" spans="1:22" x14ac:dyDescent="0.35">
      <c r="A181" s="48">
        <f t="shared" si="29"/>
        <v>45547</v>
      </c>
      <c r="B181" s="88" cm="1">
        <f t="array" aca="1" ref="B181" ca="1">_xlfn.XLOOKUP(A181,INDIRECT($A$5&amp;"!$AJ$41:$AJ$406"),INDIRECT($A$5&amp;"!$AK$41:$AK$406"))*SUM($F$3:$I$3)</f>
        <v>0</v>
      </c>
      <c r="C181" s="88" cm="1">
        <f t="array" aca="1" ref="C181" ca="1">_xlfn.XLOOKUP(A181,INDIRECT($A$5&amp;"!$AJ$41:$AJ$406"),INDIRECT($A$5&amp;"!$AL$41:$AL$406"))*SUM($F$3:$I$3)</f>
        <v>45</v>
      </c>
      <c r="D181" s="88" cm="1">
        <f t="array" aca="1" ref="D181" ca="1">_xlfn.XLOOKUP(A181,INDIRECT($A$5&amp;"!$AJ$41:$AJ$406"),INDIRECT($A$5&amp;"!$AO$41:$AO$406"))*SUM($F$3:$I$3)</f>
        <v>45</v>
      </c>
      <c r="E181" s="50" cm="1">
        <f t="array" ref="E181">SUMPRODUCT(('PT Storengy'!$B$8:$K$372)*('PT Storengy'!$A$8:$A$372=$A181)*('PT Storengy'!$B$5:$K$5=$A$6)*('PT Storengy'!$B$7:$K$7=$A$7))</f>
        <v>0.05</v>
      </c>
      <c r="F181" s="137">
        <f t="shared" ca="1" si="20"/>
        <v>43.977160453125045</v>
      </c>
      <c r="G181" s="72">
        <f t="shared" ca="1" si="23"/>
        <v>0.97087999999999997</v>
      </c>
      <c r="H181" s="5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0.80728000000000055</v>
      </c>
      <c r="I181" s="89">
        <f t="shared" ca="1" si="24"/>
        <v>287.59350000000018</v>
      </c>
      <c r="J181" s="136" cm="1">
        <f t="array" aca="1" ref="J181" ca="1">IF(COUNTIFS('PTC GRTgaz'!$K$7:$K$15996,"",'PTC GRTgaz'!$A$7:$A$15996,J$16,'PTC GRTgaz'!$D$7:$D$15996,$A181,'PTC GRTgaz'!$C$7:$C$15996,"DEL")&gt;0,J$14,SUMIFS('PTC GRTgaz'!$K$7:$K$15996,'PTC GRTgaz'!$A$7:$A$15996,J$16,'PTC GRTgaz'!$D$7:$D$15996,$A181,'PTC GRTgaz'!$C$7:$C$15996,"DEL")*1.0026*$F$4/INDIRECT($A$4&amp;"!D9"))</f>
        <v>340</v>
      </c>
      <c r="K181" s="136" cm="1">
        <f t="array" aca="1" ref="K181" ca="1">IF(COUNTIFS('PTC GRTgaz'!$K$7:$K$15996,"",'PTC GRTgaz'!$A$7:$A$15996,K$16,'PTC GRTgaz'!$D$7:$D$15996,$A181,'PTC GRTgaz'!$C$7:$C$15996,"DEL")&gt;0,K$14,SUMIFS('PTC GRTgaz'!$K$7:$K$15996,'PTC GRTgaz'!$A$7:$A$15996,K$16,'PTC GRTgaz'!$D$7:$D$15996,$A181,'PTC GRTgaz'!$C$7:$C$15996,"DEL")*1.0026*$F$4/INDIRECT($A$4&amp;"!D9"))</f>
        <v>208.54080000000002</v>
      </c>
      <c r="L181" s="137">
        <f t="shared" ca="1" si="21"/>
        <v>41.60785085625001</v>
      </c>
      <c r="M181" s="72">
        <f t="shared" ca="1" si="25"/>
        <v>0.91998000000000002</v>
      </c>
      <c r="N181" s="5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0.81999999999999984</v>
      </c>
      <c r="O181" s="89">
        <f t="shared" ca="1" si="26"/>
        <v>208.54080000000002</v>
      </c>
      <c r="S181" s="137">
        <f t="shared" ca="1" si="22"/>
        <v>56.102209687499901</v>
      </c>
      <c r="T181" s="72">
        <f t="shared" ca="1" si="27"/>
        <v>1</v>
      </c>
      <c r="U181" s="5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0.79999999999999993</v>
      </c>
      <c r="V181" s="89">
        <f t="shared" ca="1" si="28"/>
        <v>300</v>
      </c>
    </row>
    <row r="182" spans="1:22" x14ac:dyDescent="0.35">
      <c r="A182" s="48">
        <f t="shared" si="29"/>
        <v>45548</v>
      </c>
      <c r="B182" s="88" cm="1">
        <f t="array" aca="1" ref="B182" ca="1">_xlfn.XLOOKUP(A182,INDIRECT($A$5&amp;"!$AJ$41:$AJ$406"),INDIRECT($A$5&amp;"!$AK$41:$AK$406"))*SUM($F$3:$I$3)</f>
        <v>0</v>
      </c>
      <c r="C182" s="88" cm="1">
        <f t="array" aca="1" ref="C182" ca="1">_xlfn.XLOOKUP(A182,INDIRECT($A$5&amp;"!$AJ$41:$AJ$406"),INDIRECT($A$5&amp;"!$AL$41:$AL$406"))*SUM($F$3:$I$3)</f>
        <v>45</v>
      </c>
      <c r="D182" s="88" cm="1">
        <f t="array" aca="1" ref="D182" ca="1">_xlfn.XLOOKUP(A182,INDIRECT($A$5&amp;"!$AJ$41:$AJ$406"),INDIRECT($A$5&amp;"!$AO$41:$AO$406"))*SUM($F$3:$I$3)</f>
        <v>45</v>
      </c>
      <c r="E182" s="50" cm="1">
        <f t="array" ref="E182">SUMPRODUCT(('PT Storengy'!$B$8:$K$372)*('PT Storengy'!$A$8:$A$372=$A182)*('PT Storengy'!$B$5:$K$5=$A$6)*('PT Storengy'!$B$7:$K$7=$A$7))</f>
        <v>0.05</v>
      </c>
      <c r="F182" s="137">
        <f t="shared" ca="1" si="20"/>
        <v>44.264184843750044</v>
      </c>
      <c r="G182" s="72">
        <f t="shared" ca="1" si="23"/>
        <v>0.97726999999999997</v>
      </c>
      <c r="H182" s="5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0.80568250000000052</v>
      </c>
      <c r="I182" s="89">
        <f t="shared" ca="1" si="24"/>
        <v>287.02439062500019</v>
      </c>
      <c r="J182" s="136" cm="1">
        <f t="array" aca="1" ref="J182" ca="1">IF(COUNTIFS('PTC GRTgaz'!$K$7:$K$15996,"",'PTC GRTgaz'!$A$7:$A$15996,J$16,'PTC GRTgaz'!$D$7:$D$15996,$A182,'PTC GRTgaz'!$C$7:$C$15996,"DEL")&gt;0,J$14,SUMIFS('PTC GRTgaz'!$K$7:$K$15996,'PTC GRTgaz'!$A$7:$A$15996,J$16,'PTC GRTgaz'!$D$7:$D$15996,$A182,'PTC GRTgaz'!$C$7:$C$15996,"DEL")*1.0026*$F$4/INDIRECT($A$4&amp;"!D9"))</f>
        <v>340</v>
      </c>
      <c r="K182" s="136" cm="1">
        <f t="array" aca="1" ref="K182" ca="1">IF(COUNTIFS('PTC GRTgaz'!$K$7:$K$15996,"",'PTC GRTgaz'!$A$7:$A$15996,K$16,'PTC GRTgaz'!$D$7:$D$15996,$A182,'PTC GRTgaz'!$C$7:$C$15996,"DEL")&gt;0,K$14,SUMIFS('PTC GRTgaz'!$K$7:$K$15996,'PTC GRTgaz'!$A$7:$A$15996,K$16,'PTC GRTgaz'!$D$7:$D$15996,$A182,'PTC GRTgaz'!$C$7:$C$15996,"DEL")*1.0026*$F$4/INDIRECT($A$4&amp;"!D9"))</f>
        <v>208.54080000000002</v>
      </c>
      <c r="L182" s="137">
        <f t="shared" ca="1" si="21"/>
        <v>41.816391656250012</v>
      </c>
      <c r="M182" s="72">
        <f t="shared" ca="1" si="25"/>
        <v>0.92462</v>
      </c>
      <c r="N182" s="5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0.8188450000000006</v>
      </c>
      <c r="O182" s="89">
        <f t="shared" ca="1" si="26"/>
        <v>208.54080000000002</v>
      </c>
      <c r="S182" s="137">
        <f t="shared" ca="1" si="22"/>
        <v>56.402209687499898</v>
      </c>
      <c r="T182" s="72">
        <f t="shared" ca="1" si="27"/>
        <v>1</v>
      </c>
      <c r="U182" s="5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0.79999999999999993</v>
      </c>
      <c r="V182" s="89">
        <f t="shared" ca="1" si="28"/>
        <v>300</v>
      </c>
    </row>
    <row r="183" spans="1:22" x14ac:dyDescent="0.35">
      <c r="A183" s="48">
        <f t="shared" si="29"/>
        <v>45549</v>
      </c>
      <c r="B183" s="88" cm="1">
        <f t="array" aca="1" ref="B183" ca="1">_xlfn.XLOOKUP(A183,INDIRECT($A$5&amp;"!$AJ$41:$AJ$406"),INDIRECT($A$5&amp;"!$AK$41:$AK$406"))*SUM($F$3:$I$3)</f>
        <v>0</v>
      </c>
      <c r="C183" s="88" cm="1">
        <f t="array" aca="1" ref="C183" ca="1">_xlfn.XLOOKUP(A183,INDIRECT($A$5&amp;"!$AJ$41:$AJ$406"),INDIRECT($A$5&amp;"!$AL$41:$AL$406"))*SUM($F$3:$I$3)</f>
        <v>45</v>
      </c>
      <c r="D183" s="88" cm="1">
        <f t="array" aca="1" ref="D183" ca="1">_xlfn.XLOOKUP(A183,INDIRECT($A$5&amp;"!$AJ$41:$AJ$406"),INDIRECT($A$5&amp;"!$AO$41:$AO$406"))*SUM($F$3:$I$3)</f>
        <v>45</v>
      </c>
      <c r="E183" s="50" cm="1">
        <f t="array" ref="E183">SUMPRODUCT(('PT Storengy'!$B$8:$K$372)*('PT Storengy'!$A$8:$A$372=$A183)*('PT Storengy'!$B$5:$K$5=$A$6)*('PT Storengy'!$B$7:$K$7=$A$7))</f>
        <v>0.05</v>
      </c>
      <c r="F183" s="137">
        <f t="shared" ca="1" si="20"/>
        <v>44.550641015625047</v>
      </c>
      <c r="G183" s="72">
        <f t="shared" ca="1" si="23"/>
        <v>0.98365000000000002</v>
      </c>
      <c r="H183" s="5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0.80408750000000062</v>
      </c>
      <c r="I183" s="89">
        <f t="shared" ca="1" si="24"/>
        <v>286.45617187500022</v>
      </c>
      <c r="J183" s="136" cm="1">
        <f t="array" aca="1" ref="J183" ca="1">IF(COUNTIFS('PTC GRTgaz'!$K$7:$K$15996,"",'PTC GRTgaz'!$A$7:$A$15996,J$16,'PTC GRTgaz'!$D$7:$D$15996,$A183,'PTC GRTgaz'!$C$7:$C$15996,"DEL")&gt;0,J$14,SUMIFS('PTC GRTgaz'!$K$7:$K$15996,'PTC GRTgaz'!$A$7:$A$15996,J$16,'PTC GRTgaz'!$D$7:$D$15996,$A183,'PTC GRTgaz'!$C$7:$C$15996,"DEL")*1.0026*$F$4/INDIRECT($A$4&amp;"!D9"))</f>
        <v>340</v>
      </c>
      <c r="K183" s="136" cm="1">
        <f t="array" aca="1" ref="K183" ca="1">IF(COUNTIFS('PTC GRTgaz'!$K$7:$K$15996,"",'PTC GRTgaz'!$A$7:$A$15996,K$16,'PTC GRTgaz'!$D$7:$D$15996,$A183,'PTC GRTgaz'!$C$7:$C$15996,"DEL")&gt;0,K$14,SUMIFS('PTC GRTgaz'!$K$7:$K$15996,'PTC GRTgaz'!$A$7:$A$15996,K$16,'PTC GRTgaz'!$D$7:$D$15996,$A183,'PTC GRTgaz'!$C$7:$C$15996,"DEL")*1.0026*$F$4/INDIRECT($A$4&amp;"!D9"))</f>
        <v>227.59019999999998</v>
      </c>
      <c r="L183" s="137">
        <f t="shared" ca="1" si="21"/>
        <v>42.043981856250014</v>
      </c>
      <c r="M183" s="72">
        <f t="shared" ca="1" si="25"/>
        <v>0.92925000000000002</v>
      </c>
      <c r="N183" s="5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0.81768750000000068</v>
      </c>
      <c r="O183" s="89">
        <f t="shared" ca="1" si="26"/>
        <v>227.59019999999998</v>
      </c>
      <c r="S183" s="137">
        <f t="shared" ca="1" si="22"/>
        <v>56.702209687499895</v>
      </c>
      <c r="T183" s="72">
        <f t="shared" ca="1" si="27"/>
        <v>1</v>
      </c>
      <c r="U183" s="5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0.79999999999999993</v>
      </c>
      <c r="V183" s="89">
        <f t="shared" ca="1" si="28"/>
        <v>300</v>
      </c>
    </row>
    <row r="184" spans="1:22" x14ac:dyDescent="0.35">
      <c r="A184" s="48">
        <f t="shared" si="29"/>
        <v>45550</v>
      </c>
      <c r="B184" s="88" cm="1">
        <f t="array" aca="1" ref="B184" ca="1">_xlfn.XLOOKUP(A184,INDIRECT($A$5&amp;"!$AJ$41:$AJ$406"),INDIRECT($A$5&amp;"!$AK$41:$AK$406"))*SUM($F$3:$I$3)</f>
        <v>0</v>
      </c>
      <c r="C184" s="88" cm="1">
        <f t="array" aca="1" ref="C184" ca="1">_xlfn.XLOOKUP(A184,INDIRECT($A$5&amp;"!$AJ$41:$AJ$406"),INDIRECT($A$5&amp;"!$AL$41:$AL$406"))*SUM($F$3:$I$3)</f>
        <v>45</v>
      </c>
      <c r="D184" s="88" cm="1">
        <f t="array" aca="1" ref="D184" ca="1">_xlfn.XLOOKUP(A184,INDIRECT($A$5&amp;"!$AJ$41:$AJ$406"),INDIRECT($A$5&amp;"!$AO$41:$AO$406"))*SUM($F$3:$I$3)</f>
        <v>45</v>
      </c>
      <c r="E184" s="50" cm="1">
        <f t="array" ref="E184">SUMPRODUCT(('PT Storengy'!$B$8:$K$372)*('PT Storengy'!$A$8:$A$372=$A184)*('PT Storengy'!$B$5:$K$5=$A$6)*('PT Storengy'!$B$7:$K$7=$A$7))</f>
        <v>0.05</v>
      </c>
      <c r="F184" s="137">
        <f t="shared" ca="1" si="20"/>
        <v>44.835641015625043</v>
      </c>
      <c r="G184" s="72">
        <f t="shared" ca="1" si="23"/>
        <v>0.99000999999999995</v>
      </c>
      <c r="H184" s="5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0.79999999999999993</v>
      </c>
      <c r="I184" s="89">
        <f t="shared" ca="1" si="24"/>
        <v>285</v>
      </c>
      <c r="J184" s="136" cm="1">
        <f t="array" aca="1" ref="J184" ca="1">IF(COUNTIFS('PTC GRTgaz'!$K$7:$K$15996,"",'PTC GRTgaz'!$A$7:$A$15996,J$16,'PTC GRTgaz'!$D$7:$D$15996,$A184,'PTC GRTgaz'!$C$7:$C$15996,"DEL")&gt;0,J$14,SUMIFS('PTC GRTgaz'!$K$7:$K$15996,'PTC GRTgaz'!$A$7:$A$15996,J$16,'PTC GRTgaz'!$D$7:$D$15996,$A184,'PTC GRTgaz'!$C$7:$C$15996,"DEL")*1.0026*$F$4/INDIRECT($A$4&amp;"!D9"))</f>
        <v>340</v>
      </c>
      <c r="K184" s="136" cm="1">
        <f t="array" aca="1" ref="K184" ca="1">IF(COUNTIFS('PTC GRTgaz'!$K$7:$K$15996,"",'PTC GRTgaz'!$A$7:$A$15996,K$16,'PTC GRTgaz'!$D$7:$D$15996,$A184,'PTC GRTgaz'!$C$7:$C$15996,"DEL")&gt;0,K$14,SUMIFS('PTC GRTgaz'!$K$7:$K$15996,'PTC GRTgaz'!$A$7:$A$15996,K$16,'PTC GRTgaz'!$D$7:$D$15996,$A184,'PTC GRTgaz'!$C$7:$C$15996,"DEL")*1.0026*$F$4/INDIRECT($A$4&amp;"!D9"))</f>
        <v>227.59019999999998</v>
      </c>
      <c r="L184" s="137">
        <f t="shared" ca="1" si="21"/>
        <v>42.271572056250015</v>
      </c>
      <c r="M184" s="72">
        <f t="shared" ca="1" si="25"/>
        <v>0.93430999999999997</v>
      </c>
      <c r="N184" s="5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0.81642250000000072</v>
      </c>
      <c r="O184" s="89">
        <f t="shared" ca="1" si="26"/>
        <v>227.59019999999998</v>
      </c>
      <c r="S184" s="137">
        <f t="shared" ca="1" si="22"/>
        <v>57.002209687499892</v>
      </c>
      <c r="T184" s="72">
        <f t="shared" ca="1" si="27"/>
        <v>1</v>
      </c>
      <c r="U184" s="5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0.79999999999999993</v>
      </c>
      <c r="V184" s="89">
        <f t="shared" ca="1" si="28"/>
        <v>300</v>
      </c>
    </row>
    <row r="185" spans="1:22" x14ac:dyDescent="0.35">
      <c r="A185" s="48">
        <f t="shared" si="29"/>
        <v>45551</v>
      </c>
      <c r="B185" s="88" cm="1">
        <f t="array" aca="1" ref="B185" ca="1">_xlfn.XLOOKUP(A185,INDIRECT($A$5&amp;"!$AJ$41:$AJ$406"),INDIRECT($A$5&amp;"!$AK$41:$AK$406"))*SUM($F$3:$I$3)</f>
        <v>0</v>
      </c>
      <c r="C185" s="88" cm="1">
        <f t="array" aca="1" ref="C185" ca="1">_xlfn.XLOOKUP(A185,INDIRECT($A$5&amp;"!$AJ$41:$AJ$406"),INDIRECT($A$5&amp;"!$AL$41:$AL$406"))*SUM($F$3:$I$3)</f>
        <v>45</v>
      </c>
      <c r="D185" s="88" cm="1">
        <f t="array" aca="1" ref="D185" ca="1">_xlfn.XLOOKUP(A185,INDIRECT($A$5&amp;"!$AJ$41:$AJ$406"),INDIRECT($A$5&amp;"!$AO$41:$AO$406"))*SUM($F$3:$I$3)</f>
        <v>45</v>
      </c>
      <c r="E185" s="50" cm="1">
        <f t="array" ref="E185">SUMPRODUCT(('PT Storengy'!$B$8:$K$372)*('PT Storengy'!$A$8:$A$372=$A185)*('PT Storengy'!$B$5:$K$5=$A$6)*('PT Storengy'!$B$7:$K$7=$A$7))</f>
        <v>0.05</v>
      </c>
      <c r="F185" s="137">
        <f t="shared" ca="1" si="20"/>
        <v>45</v>
      </c>
      <c r="G185" s="72">
        <f t="shared" ca="1" si="23"/>
        <v>0.99634999999999996</v>
      </c>
      <c r="H185" s="5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0.80091250000000069</v>
      </c>
      <c r="I185" s="89">
        <f ca="1">IF(F184*1000+$F$4*(1-$E185)*H185&gt;$D185*1000,D185*1000-F184*1000,$F$4*(1-$E185)*H185)</f>
        <v>164.3589843749578</v>
      </c>
      <c r="J185" s="136" cm="1">
        <f t="array" aca="1" ref="J185" ca="1">IF(COUNTIFS('PTC GRTgaz'!$K$7:$K$15996,"",'PTC GRTgaz'!$A$7:$A$15996,J$16,'PTC GRTgaz'!$D$7:$D$15996,$A185,'PTC GRTgaz'!$C$7:$C$15996,"DEL")&gt;0,J$14,SUMIFS('PTC GRTgaz'!$K$7:$K$15996,'PTC GRTgaz'!$A$7:$A$15996,J$16,'PTC GRTgaz'!$D$7:$D$15996,$A185,'PTC GRTgaz'!$C$7:$C$15996,"DEL")*1.0026*$F$4/INDIRECT($A$4&amp;"!D9"))</f>
        <v>340</v>
      </c>
      <c r="K185" s="136" cm="1">
        <f t="array" aca="1" ref="K185" ca="1">IF(COUNTIFS('PTC GRTgaz'!$K$7:$K$15996,"",'PTC GRTgaz'!$A$7:$A$15996,K$16,'PTC GRTgaz'!$D$7:$D$15996,$A185,'PTC GRTgaz'!$C$7:$C$15996,"DEL")&gt;0,K$14,SUMIFS('PTC GRTgaz'!$K$7:$K$15996,'PTC GRTgaz'!$A$7:$A$15996,K$16,'PTC GRTgaz'!$D$7:$D$15996,$A185,'PTC GRTgaz'!$C$7:$C$15996,"DEL")*1.0026*$F$4/INDIRECT($A$4&amp;"!D9"))</f>
        <v>194.50439999999998</v>
      </c>
      <c r="L185" s="137">
        <f t="shared" ca="1" si="21"/>
        <v>42.466076456250015</v>
      </c>
      <c r="M185" s="72">
        <f t="shared" ca="1" si="25"/>
        <v>0.93937000000000004</v>
      </c>
      <c r="N185" s="5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0.81515750000000065</v>
      </c>
      <c r="O185" s="89">
        <f t="shared" ca="1" si="26"/>
        <v>194.50439999999998</v>
      </c>
      <c r="S185" s="137">
        <f t="shared" ca="1" si="22"/>
        <v>57.302209687499889</v>
      </c>
      <c r="T185" s="72">
        <f t="shared" ca="1" si="27"/>
        <v>1</v>
      </c>
      <c r="U185" s="5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0.79999999999999993</v>
      </c>
      <c r="V185" s="89">
        <f t="shared" ca="1" si="28"/>
        <v>300</v>
      </c>
    </row>
    <row r="186" spans="1:22" x14ac:dyDescent="0.35">
      <c r="A186" s="48">
        <f t="shared" si="29"/>
        <v>45552</v>
      </c>
      <c r="B186" s="88" cm="1">
        <f t="array" aca="1" ref="B186" ca="1">_xlfn.XLOOKUP(A186,INDIRECT($A$5&amp;"!$AJ$41:$AJ$406"),INDIRECT($A$5&amp;"!$AK$41:$AK$406"))*SUM($F$3:$I$3)</f>
        <v>0</v>
      </c>
      <c r="C186" s="88" cm="1">
        <f t="array" aca="1" ref="C186" ca="1">_xlfn.XLOOKUP(A186,INDIRECT($A$5&amp;"!$AJ$41:$AJ$406"),INDIRECT($A$5&amp;"!$AL$41:$AL$406"))*SUM($F$3:$I$3)</f>
        <v>45</v>
      </c>
      <c r="D186" s="88" cm="1">
        <f t="array" aca="1" ref="D186" ca="1">_xlfn.XLOOKUP(A186,INDIRECT($A$5&amp;"!$AJ$41:$AJ$406"),INDIRECT($A$5&amp;"!$AO$41:$AO$406"))*SUM($F$3:$I$3)</f>
        <v>45</v>
      </c>
      <c r="E186" s="50" cm="1">
        <f t="array" ref="E186">SUMPRODUCT(('PT Storengy'!$B$8:$K$372)*('PT Storengy'!$A$8:$A$372=$A186)*('PT Storengy'!$B$5:$K$5=$A$6)*('PT Storengy'!$B$7:$K$7=$A$7))</f>
        <v>0.05</v>
      </c>
      <c r="F186" s="137">
        <f t="shared" ca="1" si="20"/>
        <v>45</v>
      </c>
      <c r="G186" s="72">
        <f t="shared" ca="1" si="23"/>
        <v>1</v>
      </c>
      <c r="H186" s="5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0.79999999999999993</v>
      </c>
      <c r="I186" s="89">
        <f t="shared" ca="1" si="24"/>
        <v>0</v>
      </c>
      <c r="J186" s="136" cm="1">
        <f t="array" aca="1" ref="J186" ca="1">IF(COUNTIFS('PTC GRTgaz'!$K$7:$K$15996,"",'PTC GRTgaz'!$A$7:$A$15996,J$16,'PTC GRTgaz'!$D$7:$D$15996,$A186,'PTC GRTgaz'!$C$7:$C$15996,"DEL")&gt;0,J$14,SUMIFS('PTC GRTgaz'!$K$7:$K$15996,'PTC GRTgaz'!$A$7:$A$15996,J$16,'PTC GRTgaz'!$D$7:$D$15996,$A186,'PTC GRTgaz'!$C$7:$C$15996,"DEL")*1.0026*$F$4/INDIRECT($A$4&amp;"!D9"))</f>
        <v>340</v>
      </c>
      <c r="K186" s="136" cm="1">
        <f t="array" aca="1" ref="K186" ca="1">IF(COUNTIFS('PTC GRTgaz'!$K$7:$K$15996,"",'PTC GRTgaz'!$A$7:$A$15996,K$16,'PTC GRTgaz'!$D$7:$D$15996,$A186,'PTC GRTgaz'!$C$7:$C$15996,"DEL")&gt;0,K$14,SUMIFS('PTC GRTgaz'!$K$7:$K$15996,'PTC GRTgaz'!$A$7:$A$15996,K$16,'PTC GRTgaz'!$D$7:$D$15996,$A186,'PTC GRTgaz'!$C$7:$C$15996,"DEL")*1.0026*$F$4/INDIRECT($A$4&amp;"!D9"))</f>
        <v>194.50439999999998</v>
      </c>
      <c r="L186" s="137">
        <f t="shared" ca="1" si="21"/>
        <v>42.660580856250014</v>
      </c>
      <c r="M186" s="72">
        <f t="shared" ca="1" si="25"/>
        <v>0.94369000000000003</v>
      </c>
      <c r="N186" s="5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0.81407750000000068</v>
      </c>
      <c r="O186" s="89">
        <f t="shared" ca="1" si="26"/>
        <v>194.50439999999998</v>
      </c>
      <c r="S186" s="137">
        <f t="shared" ca="1" si="22"/>
        <v>57.602209687499887</v>
      </c>
      <c r="T186" s="72">
        <f t="shared" ca="1" si="27"/>
        <v>1</v>
      </c>
      <c r="U186" s="5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0.79999999999999993</v>
      </c>
      <c r="V186" s="89">
        <f t="shared" ca="1" si="28"/>
        <v>300</v>
      </c>
    </row>
    <row r="187" spans="1:22" x14ac:dyDescent="0.35">
      <c r="A187" s="48">
        <f t="shared" si="29"/>
        <v>45553</v>
      </c>
      <c r="B187" s="88" cm="1">
        <f t="array" aca="1" ref="B187" ca="1">_xlfn.XLOOKUP(A187,INDIRECT($A$5&amp;"!$AJ$41:$AJ$406"),INDIRECT($A$5&amp;"!$AK$41:$AK$406"))*SUM($F$3:$I$3)</f>
        <v>0</v>
      </c>
      <c r="C187" s="88" cm="1">
        <f t="array" aca="1" ref="C187" ca="1">_xlfn.XLOOKUP(A187,INDIRECT($A$5&amp;"!$AJ$41:$AJ$406"),INDIRECT($A$5&amp;"!$AL$41:$AL$406"))*SUM($F$3:$I$3)</f>
        <v>45</v>
      </c>
      <c r="D187" s="88" cm="1">
        <f t="array" aca="1" ref="D187" ca="1">_xlfn.XLOOKUP(A187,INDIRECT($A$5&amp;"!$AJ$41:$AJ$406"),INDIRECT($A$5&amp;"!$AO$41:$AO$406"))*SUM($F$3:$I$3)</f>
        <v>45</v>
      </c>
      <c r="E187" s="50" cm="1">
        <f t="array" ref="E187">SUMPRODUCT(('PT Storengy'!$B$8:$K$372)*('PT Storengy'!$A$8:$A$372=$A187)*('PT Storengy'!$B$5:$K$5=$A$6)*('PT Storengy'!$B$7:$K$7=$A$7))</f>
        <v>0.05</v>
      </c>
      <c r="F187" s="137">
        <f t="shared" ca="1" si="20"/>
        <v>45</v>
      </c>
      <c r="G187" s="72">
        <f t="shared" ca="1" si="23"/>
        <v>1</v>
      </c>
      <c r="H187" s="5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0.79999999999999993</v>
      </c>
      <c r="I187" s="89">
        <f t="shared" ca="1" si="24"/>
        <v>0</v>
      </c>
      <c r="J187" s="136" cm="1">
        <f t="array" aca="1" ref="J187" ca="1">IF(COUNTIFS('PTC GRTgaz'!$K$7:$K$15996,"",'PTC GRTgaz'!$A$7:$A$15996,J$16,'PTC GRTgaz'!$D$7:$D$15996,$A187,'PTC GRTgaz'!$C$7:$C$15996,"DEL")&gt;0,J$14,SUMIFS('PTC GRTgaz'!$K$7:$K$15996,'PTC GRTgaz'!$A$7:$A$15996,J$16,'PTC GRTgaz'!$D$7:$D$15996,$A187,'PTC GRTgaz'!$C$7:$C$15996,"DEL")*1.0026*$F$4/INDIRECT($A$4&amp;"!D9"))</f>
        <v>340</v>
      </c>
      <c r="K187" s="136" cm="1">
        <f t="array" aca="1" ref="K187" ca="1">IF(COUNTIFS('PTC GRTgaz'!$K$7:$K$15996,"",'PTC GRTgaz'!$A$7:$A$15996,K$16,'PTC GRTgaz'!$D$7:$D$15996,$A187,'PTC GRTgaz'!$C$7:$C$15996,"DEL")&gt;0,K$14,SUMIFS('PTC GRTgaz'!$K$7:$K$15996,'PTC GRTgaz'!$A$7:$A$15996,K$16,'PTC GRTgaz'!$D$7:$D$15996,$A187,'PTC GRTgaz'!$C$7:$C$15996,"DEL")*1.0026*$F$4/INDIRECT($A$4&amp;"!D9"))</f>
        <v>194.50439999999998</v>
      </c>
      <c r="L187" s="137">
        <f t="shared" ca="1" si="21"/>
        <v>42.855085256250014</v>
      </c>
      <c r="M187" s="72">
        <f t="shared" ca="1" si="25"/>
        <v>0.94801000000000002</v>
      </c>
      <c r="N187" s="5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0.81299750000000059</v>
      </c>
      <c r="O187" s="89">
        <f t="shared" ca="1" si="26"/>
        <v>194.50439999999998</v>
      </c>
      <c r="S187" s="137">
        <f t="shared" ca="1" si="22"/>
        <v>57.902209687499884</v>
      </c>
      <c r="T187" s="72">
        <f t="shared" ca="1" si="27"/>
        <v>1</v>
      </c>
      <c r="U187" s="5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0.79999999999999993</v>
      </c>
      <c r="V187" s="89">
        <f t="shared" ca="1" si="28"/>
        <v>300</v>
      </c>
    </row>
    <row r="188" spans="1:22" x14ac:dyDescent="0.35">
      <c r="A188" s="48">
        <f t="shared" si="29"/>
        <v>45554</v>
      </c>
      <c r="B188" s="88" cm="1">
        <f t="array" aca="1" ref="B188" ca="1">_xlfn.XLOOKUP(A188,INDIRECT($A$5&amp;"!$AJ$41:$AJ$406"),INDIRECT($A$5&amp;"!$AK$41:$AK$406"))*SUM($F$3:$I$3)</f>
        <v>0</v>
      </c>
      <c r="C188" s="88" cm="1">
        <f t="array" aca="1" ref="C188" ca="1">_xlfn.XLOOKUP(A188,INDIRECT($A$5&amp;"!$AJ$41:$AJ$406"),INDIRECT($A$5&amp;"!$AL$41:$AL$406"))*SUM($F$3:$I$3)</f>
        <v>45</v>
      </c>
      <c r="D188" s="88" cm="1">
        <f t="array" aca="1" ref="D188" ca="1">_xlfn.XLOOKUP(A188,INDIRECT($A$5&amp;"!$AJ$41:$AJ$406"),INDIRECT($A$5&amp;"!$AO$41:$AO$406"))*SUM($F$3:$I$3)</f>
        <v>45</v>
      </c>
      <c r="E188" s="50" cm="1">
        <f t="array" ref="E188">SUMPRODUCT(('PT Storengy'!$B$8:$K$372)*('PT Storengy'!$A$8:$A$372=$A188)*('PT Storengy'!$B$5:$K$5=$A$6)*('PT Storengy'!$B$7:$K$7=$A$7))</f>
        <v>0.05</v>
      </c>
      <c r="F188" s="137">
        <f t="shared" ca="1" si="20"/>
        <v>45</v>
      </c>
      <c r="G188" s="72">
        <f t="shared" ca="1" si="23"/>
        <v>1</v>
      </c>
      <c r="H188" s="5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0.79999999999999993</v>
      </c>
      <c r="I188" s="89">
        <f t="shared" ca="1" si="24"/>
        <v>0</v>
      </c>
      <c r="J188" s="136" cm="1">
        <f t="array" aca="1" ref="J188" ca="1">IF(COUNTIFS('PTC GRTgaz'!$K$7:$K$15996,"",'PTC GRTgaz'!$A$7:$A$15996,J$16,'PTC GRTgaz'!$D$7:$D$15996,$A188,'PTC GRTgaz'!$C$7:$C$15996,"DEL")&gt;0,J$14,SUMIFS('PTC GRTgaz'!$K$7:$K$15996,'PTC GRTgaz'!$A$7:$A$15996,J$16,'PTC GRTgaz'!$D$7:$D$15996,$A188,'PTC GRTgaz'!$C$7:$C$15996,"DEL")*1.0026*$F$4/INDIRECT($A$4&amp;"!D9"))</f>
        <v>340</v>
      </c>
      <c r="K188" s="136" cm="1">
        <f t="array" aca="1" ref="K188" ca="1">IF(COUNTIFS('PTC GRTgaz'!$K$7:$K$15996,"",'PTC GRTgaz'!$A$7:$A$15996,K$16,'PTC GRTgaz'!$D$7:$D$15996,$A188,'PTC GRTgaz'!$C$7:$C$15996,"DEL")&gt;0,K$14,SUMIFS('PTC GRTgaz'!$K$7:$K$15996,'PTC GRTgaz'!$A$7:$A$15996,K$16,'PTC GRTgaz'!$D$7:$D$15996,$A188,'PTC GRTgaz'!$C$7:$C$15996,"DEL")*1.0026*$F$4/INDIRECT($A$4&amp;"!D9"))</f>
        <v>194.50439999999998</v>
      </c>
      <c r="L188" s="137">
        <f t="shared" ca="1" si="21"/>
        <v>43.049589656250014</v>
      </c>
      <c r="M188" s="72">
        <f t="shared" ca="1" si="25"/>
        <v>0.95233999999999996</v>
      </c>
      <c r="N188" s="5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0.81191500000000061</v>
      </c>
      <c r="O188" s="89">
        <f t="shared" ca="1" si="26"/>
        <v>194.50439999999998</v>
      </c>
      <c r="S188" s="137">
        <f t="shared" ca="1" si="22"/>
        <v>58.202209687499881</v>
      </c>
      <c r="T188" s="72">
        <f t="shared" ca="1" si="27"/>
        <v>1</v>
      </c>
      <c r="U188" s="5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0.79999999999999993</v>
      </c>
      <c r="V188" s="89">
        <f t="shared" ca="1" si="28"/>
        <v>300</v>
      </c>
    </row>
    <row r="189" spans="1:22" x14ac:dyDescent="0.35">
      <c r="A189" s="48">
        <f t="shared" si="29"/>
        <v>45555</v>
      </c>
      <c r="B189" s="88" cm="1">
        <f t="array" aca="1" ref="B189" ca="1">_xlfn.XLOOKUP(A189,INDIRECT($A$5&amp;"!$AJ$41:$AJ$406"),INDIRECT($A$5&amp;"!$AK$41:$AK$406"))*SUM($F$3:$I$3)</f>
        <v>0</v>
      </c>
      <c r="C189" s="88" cm="1">
        <f t="array" aca="1" ref="C189" ca="1">_xlfn.XLOOKUP(A189,INDIRECT($A$5&amp;"!$AJ$41:$AJ$406"),INDIRECT($A$5&amp;"!$AL$41:$AL$406"))*SUM($F$3:$I$3)</f>
        <v>45</v>
      </c>
      <c r="D189" s="88" cm="1">
        <f t="array" aca="1" ref="D189" ca="1">_xlfn.XLOOKUP(A189,INDIRECT($A$5&amp;"!$AJ$41:$AJ$406"),INDIRECT($A$5&amp;"!$AO$41:$AO$406"))*SUM($F$3:$I$3)</f>
        <v>45</v>
      </c>
      <c r="E189" s="50" cm="1">
        <f t="array" ref="E189">SUMPRODUCT(('PT Storengy'!$B$8:$K$372)*('PT Storengy'!$A$8:$A$372=$A189)*('PT Storengy'!$B$5:$K$5=$A$6)*('PT Storengy'!$B$7:$K$7=$A$7))</f>
        <v>0.05</v>
      </c>
      <c r="F189" s="137">
        <f t="shared" ca="1" si="20"/>
        <v>45</v>
      </c>
      <c r="G189" s="72">
        <f t="shared" ca="1" si="23"/>
        <v>1</v>
      </c>
      <c r="H189" s="5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0.79999999999999993</v>
      </c>
      <c r="I189" s="89">
        <f t="shared" ca="1" si="24"/>
        <v>0</v>
      </c>
      <c r="J189" s="136" cm="1">
        <f t="array" aca="1" ref="J189" ca="1">IF(COUNTIFS('PTC GRTgaz'!$K$7:$K$15996,"",'PTC GRTgaz'!$A$7:$A$15996,J$16,'PTC GRTgaz'!$D$7:$D$15996,$A189,'PTC GRTgaz'!$C$7:$C$15996,"DEL")&gt;0,J$14,SUMIFS('PTC GRTgaz'!$K$7:$K$15996,'PTC GRTgaz'!$A$7:$A$15996,J$16,'PTC GRTgaz'!$D$7:$D$15996,$A189,'PTC GRTgaz'!$C$7:$C$15996,"DEL")*1.0026*$F$4/INDIRECT($A$4&amp;"!D9"))</f>
        <v>340</v>
      </c>
      <c r="K189" s="136" cm="1">
        <f t="array" aca="1" ref="K189" ca="1">IF(COUNTIFS('PTC GRTgaz'!$K$7:$K$15996,"",'PTC GRTgaz'!$A$7:$A$15996,K$16,'PTC GRTgaz'!$D$7:$D$15996,$A189,'PTC GRTgaz'!$C$7:$C$15996,"DEL")&gt;0,K$14,SUMIFS('PTC GRTgaz'!$K$7:$K$15996,'PTC GRTgaz'!$A$7:$A$15996,K$16,'PTC GRTgaz'!$D$7:$D$15996,$A189,'PTC GRTgaz'!$C$7:$C$15996,"DEL")*1.0026*$F$4/INDIRECT($A$4&amp;"!D9"))</f>
        <v>194.50439999999998</v>
      </c>
      <c r="L189" s="137">
        <f t="shared" ca="1" si="21"/>
        <v>43.244094056250013</v>
      </c>
      <c r="M189" s="72">
        <f t="shared" ca="1" si="25"/>
        <v>0.95665999999999995</v>
      </c>
      <c r="N189" s="5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0.81083500000000064</v>
      </c>
      <c r="O189" s="89">
        <f t="shared" ca="1" si="26"/>
        <v>194.50439999999998</v>
      </c>
      <c r="S189" s="137">
        <f t="shared" ca="1" si="22"/>
        <v>58.502209687499878</v>
      </c>
      <c r="T189" s="72">
        <f t="shared" ca="1" si="27"/>
        <v>1</v>
      </c>
      <c r="U189" s="5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0.79999999999999993</v>
      </c>
      <c r="V189" s="89">
        <f t="shared" ca="1" si="28"/>
        <v>300</v>
      </c>
    </row>
    <row r="190" spans="1:22" x14ac:dyDescent="0.35">
      <c r="A190" s="48">
        <f t="shared" si="29"/>
        <v>45556</v>
      </c>
      <c r="B190" s="88" cm="1">
        <f t="array" aca="1" ref="B190" ca="1">_xlfn.XLOOKUP(A190,INDIRECT($A$5&amp;"!$AJ$41:$AJ$406"),INDIRECT($A$5&amp;"!$AK$41:$AK$406"))*SUM($F$3:$I$3)</f>
        <v>0</v>
      </c>
      <c r="C190" s="88" cm="1">
        <f t="array" aca="1" ref="C190" ca="1">_xlfn.XLOOKUP(A190,INDIRECT($A$5&amp;"!$AJ$41:$AJ$406"),INDIRECT($A$5&amp;"!$AL$41:$AL$406"))*SUM($F$3:$I$3)</f>
        <v>45</v>
      </c>
      <c r="D190" s="88" cm="1">
        <f t="array" aca="1" ref="D190" ca="1">_xlfn.XLOOKUP(A190,INDIRECT($A$5&amp;"!$AJ$41:$AJ$406"),INDIRECT($A$5&amp;"!$AO$41:$AO$406"))*SUM($F$3:$I$3)</f>
        <v>45</v>
      </c>
      <c r="E190" s="50" cm="1">
        <f t="array" ref="E190">SUMPRODUCT(('PT Storengy'!$B$8:$K$372)*('PT Storengy'!$A$8:$A$372=$A190)*('PT Storengy'!$B$5:$K$5=$A$6)*('PT Storengy'!$B$7:$K$7=$A$7))</f>
        <v>0.05</v>
      </c>
      <c r="F190" s="137">
        <f t="shared" ca="1" si="20"/>
        <v>45</v>
      </c>
      <c r="G190" s="72">
        <f t="shared" ca="1" si="23"/>
        <v>1</v>
      </c>
      <c r="H190" s="5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0.79999999999999993</v>
      </c>
      <c r="I190" s="89">
        <f t="shared" ca="1" si="24"/>
        <v>0</v>
      </c>
      <c r="J190" s="136" cm="1">
        <f t="array" aca="1" ref="J190" ca="1">IF(COUNTIFS('PTC GRTgaz'!$K$7:$K$15996,"",'PTC GRTgaz'!$A$7:$A$15996,J$16,'PTC GRTgaz'!$D$7:$D$15996,$A190,'PTC GRTgaz'!$C$7:$C$15996,"DEL")&gt;0,J$14,SUMIFS('PTC GRTgaz'!$K$7:$K$15996,'PTC GRTgaz'!$A$7:$A$15996,J$16,'PTC GRTgaz'!$D$7:$D$15996,$A190,'PTC GRTgaz'!$C$7:$C$15996,"DEL")*1.0026*$F$4/INDIRECT($A$4&amp;"!D9"))</f>
        <v>340</v>
      </c>
      <c r="K190" s="136" cm="1">
        <f t="array" aca="1" ref="K190" ca="1">IF(COUNTIFS('PTC GRTgaz'!$K$7:$K$15996,"",'PTC GRTgaz'!$A$7:$A$15996,K$16,'PTC GRTgaz'!$D$7:$D$15996,$A190,'PTC GRTgaz'!$C$7:$C$15996,"DEL")&gt;0,K$14,SUMIFS('PTC GRTgaz'!$K$7:$K$15996,'PTC GRTgaz'!$A$7:$A$15996,K$16,'PTC GRTgaz'!$D$7:$D$15996,$A190,'PTC GRTgaz'!$C$7:$C$15996,"DEL")*1.0026*$F$4/INDIRECT($A$4&amp;"!D9"))</f>
        <v>302.78519999999997</v>
      </c>
      <c r="L190" s="137">
        <f t="shared" ca="1" si="21"/>
        <v>43.532569275000014</v>
      </c>
      <c r="M190" s="72">
        <f t="shared" ca="1" si="25"/>
        <v>0.96097999999999995</v>
      </c>
      <c r="N190" s="5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0.80975500000000067</v>
      </c>
      <c r="O190" s="89">
        <f t="shared" ca="1" si="26"/>
        <v>288.47521875000024</v>
      </c>
      <c r="S190" s="137">
        <f t="shared" ca="1" si="22"/>
        <v>58.802209687499875</v>
      </c>
      <c r="T190" s="72">
        <f t="shared" ca="1" si="27"/>
        <v>1</v>
      </c>
      <c r="U190" s="5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0.79999999999999993</v>
      </c>
      <c r="V190" s="89">
        <f t="shared" ca="1" si="28"/>
        <v>300</v>
      </c>
    </row>
    <row r="191" spans="1:22" x14ac:dyDescent="0.35">
      <c r="A191" s="48">
        <f t="shared" si="29"/>
        <v>45557</v>
      </c>
      <c r="B191" s="88" cm="1">
        <f t="array" aca="1" ref="B191" ca="1">_xlfn.XLOOKUP(A191,INDIRECT($A$5&amp;"!$AJ$41:$AJ$406"),INDIRECT($A$5&amp;"!$AK$41:$AK$406"))*SUM($F$3:$I$3)</f>
        <v>0</v>
      </c>
      <c r="C191" s="88" cm="1">
        <f t="array" aca="1" ref="C191" ca="1">_xlfn.XLOOKUP(A191,INDIRECT($A$5&amp;"!$AJ$41:$AJ$406"),INDIRECT($A$5&amp;"!$AL$41:$AL$406"))*SUM($F$3:$I$3)</f>
        <v>45</v>
      </c>
      <c r="D191" s="88" cm="1">
        <f t="array" aca="1" ref="D191" ca="1">_xlfn.XLOOKUP(A191,INDIRECT($A$5&amp;"!$AJ$41:$AJ$406"),INDIRECT($A$5&amp;"!$AO$41:$AO$406"))*SUM($F$3:$I$3)</f>
        <v>45</v>
      </c>
      <c r="E191" s="50" cm="1">
        <f t="array" ref="E191">SUMPRODUCT(('PT Storengy'!$B$8:$K$372)*('PT Storengy'!$A$8:$A$372=$A191)*('PT Storengy'!$B$5:$K$5=$A$6)*('PT Storengy'!$B$7:$K$7=$A$7))</f>
        <v>0.05</v>
      </c>
      <c r="F191" s="137">
        <f t="shared" ca="1" si="20"/>
        <v>45</v>
      </c>
      <c r="G191" s="72">
        <f t="shared" ca="1" si="23"/>
        <v>1</v>
      </c>
      <c r="H191" s="5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0.79999999999999993</v>
      </c>
      <c r="I191" s="89">
        <f t="shared" ca="1" si="24"/>
        <v>0</v>
      </c>
      <c r="J191" s="136" cm="1">
        <f t="array" aca="1" ref="J191" ca="1">IF(COUNTIFS('PTC GRTgaz'!$K$7:$K$15996,"",'PTC GRTgaz'!$A$7:$A$15996,J$16,'PTC GRTgaz'!$D$7:$D$15996,$A191,'PTC GRTgaz'!$C$7:$C$15996,"DEL")&gt;0,J$14,SUMIFS('PTC GRTgaz'!$K$7:$K$15996,'PTC GRTgaz'!$A$7:$A$15996,J$16,'PTC GRTgaz'!$D$7:$D$15996,$A191,'PTC GRTgaz'!$C$7:$C$15996,"DEL")*1.0026*$F$4/INDIRECT($A$4&amp;"!D9"))</f>
        <v>340</v>
      </c>
      <c r="K191" s="136" cm="1">
        <f t="array" aca="1" ref="K191" ca="1">IF(COUNTIFS('PTC GRTgaz'!$K$7:$K$15996,"",'PTC GRTgaz'!$A$7:$A$15996,K$16,'PTC GRTgaz'!$D$7:$D$15996,$A191,'PTC GRTgaz'!$C$7:$C$15996,"DEL")&gt;0,K$14,SUMIFS('PTC GRTgaz'!$K$7:$K$15996,'PTC GRTgaz'!$A$7:$A$15996,K$16,'PTC GRTgaz'!$D$7:$D$15996,$A191,'PTC GRTgaz'!$C$7:$C$15996,"DEL")*1.0026*$F$4/INDIRECT($A$4&amp;"!D9"))</f>
        <v>302.78519999999997</v>
      </c>
      <c r="L191" s="137">
        <f t="shared" ca="1" si="21"/>
        <v>43.820473603125016</v>
      </c>
      <c r="M191" s="72">
        <f t="shared" ca="1" si="25"/>
        <v>0.96738999999999997</v>
      </c>
      <c r="N191" s="5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0.8081525000000005</v>
      </c>
      <c r="O191" s="89">
        <f t="shared" ca="1" si="26"/>
        <v>287.90432812500018</v>
      </c>
      <c r="S191" s="137">
        <f t="shared" ca="1" si="22"/>
        <v>59.102209687499872</v>
      </c>
      <c r="T191" s="72">
        <f t="shared" ca="1" si="27"/>
        <v>1</v>
      </c>
      <c r="U191" s="5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0.79999999999999993</v>
      </c>
      <c r="V191" s="89">
        <f t="shared" ca="1" si="28"/>
        <v>300</v>
      </c>
    </row>
    <row r="192" spans="1:22" x14ac:dyDescent="0.35">
      <c r="A192" s="48">
        <f t="shared" si="29"/>
        <v>45558</v>
      </c>
      <c r="B192" s="88" cm="1">
        <f t="array" aca="1" ref="B192" ca="1">_xlfn.XLOOKUP(A192,INDIRECT($A$5&amp;"!$AJ$41:$AJ$406"),INDIRECT($A$5&amp;"!$AK$41:$AK$406"))*SUM($F$3:$I$3)</f>
        <v>0</v>
      </c>
      <c r="C192" s="88" cm="1">
        <f t="array" aca="1" ref="C192" ca="1">_xlfn.XLOOKUP(A192,INDIRECT($A$5&amp;"!$AJ$41:$AJ$406"),INDIRECT($A$5&amp;"!$AL$41:$AL$406"))*SUM($F$3:$I$3)</f>
        <v>45</v>
      </c>
      <c r="D192" s="88" cm="1">
        <f t="array" aca="1" ref="D192" ca="1">_xlfn.XLOOKUP(A192,INDIRECT($A$5&amp;"!$AJ$41:$AJ$406"),INDIRECT($A$5&amp;"!$AO$41:$AO$406"))*SUM($F$3:$I$3)</f>
        <v>45</v>
      </c>
      <c r="E192" s="50" cm="1">
        <f t="array" ref="E192">SUMPRODUCT(('PT Storengy'!$B$8:$K$372)*('PT Storengy'!$A$8:$A$372=$A192)*('PT Storengy'!$B$5:$K$5=$A$6)*('PT Storengy'!$B$7:$K$7=$A$7))</f>
        <v>0.05</v>
      </c>
      <c r="F192" s="137">
        <f t="shared" ca="1" si="20"/>
        <v>45</v>
      </c>
      <c r="G192" s="72">
        <f t="shared" ca="1" si="23"/>
        <v>1</v>
      </c>
      <c r="H192" s="5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0.79999999999999993</v>
      </c>
      <c r="I192" s="89">
        <f t="shared" ca="1" si="24"/>
        <v>0</v>
      </c>
      <c r="J192" s="136" cm="1">
        <f t="array" aca="1" ref="J192" ca="1">IF(COUNTIFS('PTC GRTgaz'!$K$7:$K$15996,"",'PTC GRTgaz'!$A$7:$A$15996,J$16,'PTC GRTgaz'!$D$7:$D$15996,$A192,'PTC GRTgaz'!$C$7:$C$15996,"DEL")&gt;0,J$14,SUMIFS('PTC GRTgaz'!$K$7:$K$15996,'PTC GRTgaz'!$A$7:$A$15996,J$16,'PTC GRTgaz'!$D$7:$D$15996,$A192,'PTC GRTgaz'!$C$7:$C$15996,"DEL")*1.0026*$F$4/INDIRECT($A$4&amp;"!D9"))</f>
        <v>340</v>
      </c>
      <c r="K192" s="136" cm="1">
        <f t="array" aca="1" ref="K192" ca="1">IF(COUNTIFS('PTC GRTgaz'!$K$7:$K$15996,"",'PTC GRTgaz'!$A$7:$A$15996,K$16,'PTC GRTgaz'!$D$7:$D$15996,$A192,'PTC GRTgaz'!$C$7:$C$15996,"DEL")&gt;0,K$14,SUMIFS('PTC GRTgaz'!$K$7:$K$15996,'PTC GRTgaz'!$A$7:$A$15996,K$16,'PTC GRTgaz'!$D$7:$D$15996,$A192,'PTC GRTgaz'!$C$7:$C$15996,"DEL")*1.0026*$F$4/INDIRECT($A$4&amp;"!D9"))</f>
        <v>295.767</v>
      </c>
      <c r="L192" s="137">
        <f t="shared" ca="1" si="21"/>
        <v>44.107807931250015</v>
      </c>
      <c r="M192" s="72">
        <f t="shared" ca="1" si="25"/>
        <v>0.97379000000000004</v>
      </c>
      <c r="N192" s="5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0.80655250000000045</v>
      </c>
      <c r="O192" s="89">
        <f t="shared" ca="1" si="26"/>
        <v>287.33432812500018</v>
      </c>
      <c r="S192" s="137">
        <f t="shared" ca="1" si="22"/>
        <v>59.40220968749987</v>
      </c>
      <c r="T192" s="72">
        <f t="shared" ca="1" si="27"/>
        <v>1</v>
      </c>
      <c r="U192" s="5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0.79999999999999993</v>
      </c>
      <c r="V192" s="89">
        <f t="shared" ca="1" si="28"/>
        <v>300</v>
      </c>
    </row>
    <row r="193" spans="1:22" x14ac:dyDescent="0.35">
      <c r="A193" s="48">
        <f t="shared" si="29"/>
        <v>45559</v>
      </c>
      <c r="B193" s="88" cm="1">
        <f t="array" aca="1" ref="B193" ca="1">_xlfn.XLOOKUP(A193,INDIRECT($A$5&amp;"!$AJ$41:$AJ$406"),INDIRECT($A$5&amp;"!$AK$41:$AK$406"))*SUM($F$3:$I$3)</f>
        <v>0</v>
      </c>
      <c r="C193" s="88" cm="1">
        <f t="array" aca="1" ref="C193" ca="1">_xlfn.XLOOKUP(A193,INDIRECT($A$5&amp;"!$AJ$41:$AJ$406"),INDIRECT($A$5&amp;"!$AL$41:$AL$406"))*SUM($F$3:$I$3)</f>
        <v>45</v>
      </c>
      <c r="D193" s="88" cm="1">
        <f t="array" aca="1" ref="D193" ca="1">_xlfn.XLOOKUP(A193,INDIRECT($A$5&amp;"!$AJ$41:$AJ$406"),INDIRECT($A$5&amp;"!$AO$41:$AO$406"))*SUM($F$3:$I$3)</f>
        <v>45</v>
      </c>
      <c r="E193" s="50" cm="1">
        <f t="array" ref="E193">SUMPRODUCT(('PT Storengy'!$B$8:$K$372)*('PT Storengy'!$A$8:$A$372=$A193)*('PT Storengy'!$B$5:$K$5=$A$6)*('PT Storengy'!$B$7:$K$7=$A$7))</f>
        <v>0.05</v>
      </c>
      <c r="F193" s="137">
        <f t="shared" ca="1" si="20"/>
        <v>45</v>
      </c>
      <c r="G193" s="72">
        <f t="shared" ca="1" si="23"/>
        <v>1</v>
      </c>
      <c r="H193" s="5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0.79999999999999993</v>
      </c>
      <c r="I193" s="89">
        <f t="shared" ca="1" si="24"/>
        <v>0</v>
      </c>
      <c r="J193" s="136" cm="1">
        <f t="array" aca="1" ref="J193" ca="1">IF(COUNTIFS('PTC GRTgaz'!$K$7:$K$15996,"",'PTC GRTgaz'!$A$7:$A$15996,J$16,'PTC GRTgaz'!$D$7:$D$15996,$A193,'PTC GRTgaz'!$C$7:$C$15996,"DEL")&gt;0,J$14,SUMIFS('PTC GRTgaz'!$K$7:$K$15996,'PTC GRTgaz'!$A$7:$A$15996,J$16,'PTC GRTgaz'!$D$7:$D$15996,$A193,'PTC GRTgaz'!$C$7:$C$15996,"DEL")*1.0026*$F$4/INDIRECT($A$4&amp;"!D9"))</f>
        <v>340</v>
      </c>
      <c r="K193" s="136" cm="1">
        <f t="array" aca="1" ref="K193" ca="1">IF(COUNTIFS('PTC GRTgaz'!$K$7:$K$15996,"",'PTC GRTgaz'!$A$7:$A$15996,K$16,'PTC GRTgaz'!$D$7:$D$15996,$A193,'PTC GRTgaz'!$C$7:$C$15996,"DEL")&gt;0,K$14,SUMIFS('PTC GRTgaz'!$K$7:$K$15996,'PTC GRTgaz'!$A$7:$A$15996,K$16,'PTC GRTgaz'!$D$7:$D$15996,$A193,'PTC GRTgaz'!$C$7:$C$15996,"DEL")*1.0026*$F$4/INDIRECT($A$4&amp;"!D9"))</f>
        <v>295.767</v>
      </c>
      <c r="L193" s="137">
        <f t="shared" ca="1" si="21"/>
        <v>44.394574040625017</v>
      </c>
      <c r="M193" s="72">
        <f t="shared" ca="1" si="25"/>
        <v>0.98016999999999999</v>
      </c>
      <c r="N193" s="5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0.80495750000000044</v>
      </c>
      <c r="O193" s="89">
        <f t="shared" ca="1" si="26"/>
        <v>286.76610937500016</v>
      </c>
      <c r="S193" s="137">
        <f t="shared" ca="1" si="22"/>
        <v>59.702209687499867</v>
      </c>
      <c r="T193" s="72">
        <f t="shared" ca="1" si="27"/>
        <v>1</v>
      </c>
      <c r="U193" s="5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0.79999999999999993</v>
      </c>
      <c r="V193" s="89">
        <f t="shared" ca="1" si="28"/>
        <v>300</v>
      </c>
    </row>
    <row r="194" spans="1:22" x14ac:dyDescent="0.35">
      <c r="A194" s="48">
        <f t="shared" si="29"/>
        <v>45560</v>
      </c>
      <c r="B194" s="88" cm="1">
        <f t="array" aca="1" ref="B194" ca="1">_xlfn.XLOOKUP(A194,INDIRECT($A$5&amp;"!$AJ$41:$AJ$406"),INDIRECT($A$5&amp;"!$AK$41:$AK$406"))*SUM($F$3:$I$3)</f>
        <v>0</v>
      </c>
      <c r="C194" s="88" cm="1">
        <f t="array" aca="1" ref="C194" ca="1">_xlfn.XLOOKUP(A194,INDIRECT($A$5&amp;"!$AJ$41:$AJ$406"),INDIRECT($A$5&amp;"!$AL$41:$AL$406"))*SUM($F$3:$I$3)</f>
        <v>45</v>
      </c>
      <c r="D194" s="88" cm="1">
        <f t="array" aca="1" ref="D194" ca="1">_xlfn.XLOOKUP(A194,INDIRECT($A$5&amp;"!$AJ$41:$AJ$406"),INDIRECT($A$5&amp;"!$AO$41:$AO$406"))*SUM($F$3:$I$3)</f>
        <v>45</v>
      </c>
      <c r="E194" s="50" cm="1">
        <f t="array" ref="E194">SUMPRODUCT(('PT Storengy'!$B$8:$K$372)*('PT Storengy'!$A$8:$A$372=$A194)*('PT Storengy'!$B$5:$K$5=$A$6)*('PT Storengy'!$B$7:$K$7=$A$7))</f>
        <v>0.05</v>
      </c>
      <c r="F194" s="137">
        <f t="shared" ca="1" si="20"/>
        <v>45</v>
      </c>
      <c r="G194" s="72">
        <f t="shared" ca="1" si="23"/>
        <v>1</v>
      </c>
      <c r="H194" s="5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0.79999999999999993</v>
      </c>
      <c r="I194" s="89">
        <f t="shared" ca="1" si="24"/>
        <v>0</v>
      </c>
      <c r="J194" s="136" cm="1">
        <f t="array" aca="1" ref="J194" ca="1">IF(COUNTIFS('PTC GRTgaz'!$K$7:$K$15996,"",'PTC GRTgaz'!$A$7:$A$15996,J$16,'PTC GRTgaz'!$D$7:$D$15996,$A194,'PTC GRTgaz'!$C$7:$C$15996,"DEL")&gt;0,J$14,SUMIFS('PTC GRTgaz'!$K$7:$K$15996,'PTC GRTgaz'!$A$7:$A$15996,J$16,'PTC GRTgaz'!$D$7:$D$15996,$A194,'PTC GRTgaz'!$C$7:$C$15996,"DEL")*1.0026*$F$4/INDIRECT($A$4&amp;"!D9"))</f>
        <v>340</v>
      </c>
      <c r="K194" s="136" cm="1">
        <f t="array" aca="1" ref="K194" ca="1">IF(COUNTIFS('PTC GRTgaz'!$K$7:$K$15996,"",'PTC GRTgaz'!$A$7:$A$15996,K$16,'PTC GRTgaz'!$D$7:$D$15996,$A194,'PTC GRTgaz'!$C$7:$C$15996,"DEL")&gt;0,K$14,SUMIFS('PTC GRTgaz'!$K$7:$K$15996,'PTC GRTgaz'!$A$7:$A$15996,K$16,'PTC GRTgaz'!$D$7:$D$15996,$A194,'PTC GRTgaz'!$C$7:$C$15996,"DEL")*1.0026*$F$4/INDIRECT($A$4&amp;"!D9"))</f>
        <v>257.66819999999996</v>
      </c>
      <c r="L194" s="137">
        <f t="shared" ca="1" si="21"/>
        <v>44.652242240625014</v>
      </c>
      <c r="M194" s="72">
        <f t="shared" ca="1" si="25"/>
        <v>0.98655000000000004</v>
      </c>
      <c r="N194" s="5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0.80336250000000065</v>
      </c>
      <c r="O194" s="89">
        <f t="shared" ca="1" si="26"/>
        <v>257.66819999999996</v>
      </c>
      <c r="S194" s="137">
        <f t="shared" ca="1" si="22"/>
        <v>60.002209687499864</v>
      </c>
      <c r="T194" s="72">
        <f t="shared" ca="1" si="27"/>
        <v>1</v>
      </c>
      <c r="U194" s="5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0.79999999999999993</v>
      </c>
      <c r="V194" s="89">
        <f t="shared" ca="1" si="28"/>
        <v>300</v>
      </c>
    </row>
    <row r="195" spans="1:22" x14ac:dyDescent="0.35">
      <c r="A195" s="48">
        <f t="shared" si="29"/>
        <v>45561</v>
      </c>
      <c r="B195" s="88" cm="1">
        <f t="array" aca="1" ref="B195" ca="1">_xlfn.XLOOKUP(A195,INDIRECT($A$5&amp;"!$AJ$41:$AJ$406"),INDIRECT($A$5&amp;"!$AK$41:$AK$406"))*SUM($F$3:$I$3)</f>
        <v>0</v>
      </c>
      <c r="C195" s="88" cm="1">
        <f t="array" aca="1" ref="C195" ca="1">_xlfn.XLOOKUP(A195,INDIRECT($A$5&amp;"!$AJ$41:$AJ$406"),INDIRECT($A$5&amp;"!$AL$41:$AL$406"))*SUM($F$3:$I$3)</f>
        <v>45</v>
      </c>
      <c r="D195" s="88" cm="1">
        <f t="array" aca="1" ref="D195" ca="1">_xlfn.XLOOKUP(A195,INDIRECT($A$5&amp;"!$AJ$41:$AJ$406"),INDIRECT($A$5&amp;"!$AO$41:$AO$406"))*SUM($F$3:$I$3)</f>
        <v>45</v>
      </c>
      <c r="E195" s="50" cm="1">
        <f t="array" ref="E195">SUMPRODUCT(('PT Storengy'!$B$8:$K$372)*('PT Storengy'!$A$8:$A$372=$A195)*('PT Storengy'!$B$5:$K$5=$A$6)*('PT Storengy'!$B$7:$K$7=$A$7))</f>
        <v>0.05</v>
      </c>
      <c r="F195" s="137">
        <f t="shared" ca="1" si="20"/>
        <v>45</v>
      </c>
      <c r="G195" s="72">
        <f t="shared" ca="1" si="23"/>
        <v>1</v>
      </c>
      <c r="H195" s="5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0.79999999999999993</v>
      </c>
      <c r="I195" s="89">
        <f t="shared" ca="1" si="24"/>
        <v>0</v>
      </c>
      <c r="J195" s="136" cm="1">
        <f t="array" aca="1" ref="J195" ca="1">IF(COUNTIFS('PTC GRTgaz'!$K$7:$K$15996,"",'PTC GRTgaz'!$A$7:$A$15996,J$16,'PTC GRTgaz'!$D$7:$D$15996,$A195,'PTC GRTgaz'!$C$7:$C$15996,"DEL")&gt;0,J$14,SUMIFS('PTC GRTgaz'!$K$7:$K$15996,'PTC GRTgaz'!$A$7:$A$15996,J$16,'PTC GRTgaz'!$D$7:$D$15996,$A195,'PTC GRTgaz'!$C$7:$C$15996,"DEL")*1.0026*$F$4/INDIRECT($A$4&amp;"!D9"))</f>
        <v>340</v>
      </c>
      <c r="K195" s="136" cm="1">
        <f t="array" aca="1" ref="K195" ca="1">IF(COUNTIFS('PTC GRTgaz'!$K$7:$K$15996,"",'PTC GRTgaz'!$A$7:$A$15996,K$16,'PTC GRTgaz'!$D$7:$D$15996,$A195,'PTC GRTgaz'!$C$7:$C$15996,"DEL")&gt;0,K$14,SUMIFS('PTC GRTgaz'!$K$7:$K$15996,'PTC GRTgaz'!$A$7:$A$15996,K$16,'PTC GRTgaz'!$D$7:$D$15996,$A195,'PTC GRTgaz'!$C$7:$C$15996,"DEL")*1.0026*$F$4/INDIRECT($A$4&amp;"!D9"))</f>
        <v>257.66819999999996</v>
      </c>
      <c r="L195" s="137">
        <f t="shared" ca="1" si="21"/>
        <v>44.909910440625012</v>
      </c>
      <c r="M195" s="72">
        <f t="shared" ca="1" si="25"/>
        <v>0.99226999999999999</v>
      </c>
      <c r="N195" s="5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0.8019325000000006</v>
      </c>
      <c r="O195" s="89">
        <f t="shared" ca="1" si="26"/>
        <v>257.66819999999996</v>
      </c>
      <c r="S195" s="137">
        <f t="shared" ca="1" si="22"/>
        <v>60.302209687499861</v>
      </c>
      <c r="T195" s="72">
        <f t="shared" ca="1" si="27"/>
        <v>1</v>
      </c>
      <c r="U195" s="5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0.79999999999999993</v>
      </c>
      <c r="V195" s="89">
        <f t="shared" ca="1" si="28"/>
        <v>300</v>
      </c>
    </row>
    <row r="196" spans="1:22" x14ac:dyDescent="0.35">
      <c r="A196" s="48">
        <f t="shared" si="29"/>
        <v>45562</v>
      </c>
      <c r="B196" s="88" cm="1">
        <f t="array" aca="1" ref="B196" ca="1">_xlfn.XLOOKUP(A196,INDIRECT($A$5&amp;"!$AJ$41:$AJ$406"),INDIRECT($A$5&amp;"!$AK$41:$AK$406"))*SUM($F$3:$I$3)</f>
        <v>0</v>
      </c>
      <c r="C196" s="88" cm="1">
        <f t="array" aca="1" ref="C196" ca="1">_xlfn.XLOOKUP(A196,INDIRECT($A$5&amp;"!$AJ$41:$AJ$406"),INDIRECT($A$5&amp;"!$AL$41:$AL$406"))*SUM($F$3:$I$3)</f>
        <v>45</v>
      </c>
      <c r="D196" s="88" cm="1">
        <f t="array" aca="1" ref="D196" ca="1">_xlfn.XLOOKUP(A196,INDIRECT($A$5&amp;"!$AJ$41:$AJ$406"),INDIRECT($A$5&amp;"!$AO$41:$AO$406"))*SUM($F$3:$I$3)</f>
        <v>45</v>
      </c>
      <c r="E196" s="50" cm="1">
        <f t="array" ref="E196">SUMPRODUCT(('PT Storengy'!$B$8:$K$372)*('PT Storengy'!$A$8:$A$372=$A196)*('PT Storengy'!$B$5:$K$5=$A$6)*('PT Storengy'!$B$7:$K$7=$A$7))</f>
        <v>0.05</v>
      </c>
      <c r="F196" s="137">
        <f t="shared" ca="1" si="20"/>
        <v>45</v>
      </c>
      <c r="G196" s="72">
        <f t="shared" ca="1" si="23"/>
        <v>1</v>
      </c>
      <c r="H196" s="5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0.79999999999999993</v>
      </c>
      <c r="I196" s="89">
        <f t="shared" ca="1" si="24"/>
        <v>0</v>
      </c>
      <c r="J196" s="136" cm="1">
        <f t="array" aca="1" ref="J196" ca="1">IF(COUNTIFS('PTC GRTgaz'!$K$7:$K$15996,"",'PTC GRTgaz'!$A$7:$A$15996,J$16,'PTC GRTgaz'!$D$7:$D$15996,$A196,'PTC GRTgaz'!$C$7:$C$15996,"DEL")&gt;0,J$14,SUMIFS('PTC GRTgaz'!$K$7:$K$15996,'PTC GRTgaz'!$A$7:$A$15996,J$16,'PTC GRTgaz'!$D$7:$D$15996,$A196,'PTC GRTgaz'!$C$7:$C$15996,"DEL")*1.0026*$F$4/INDIRECT($A$4&amp;"!D9"))</f>
        <v>340</v>
      </c>
      <c r="K196" s="136" cm="1">
        <f t="array" aca="1" ref="K196" ca="1">IF(COUNTIFS('PTC GRTgaz'!$K$7:$K$15996,"",'PTC GRTgaz'!$A$7:$A$15996,K$16,'PTC GRTgaz'!$D$7:$D$15996,$A196,'PTC GRTgaz'!$C$7:$C$15996,"DEL")&gt;0,K$14,SUMIFS('PTC GRTgaz'!$K$7:$K$15996,'PTC GRTgaz'!$A$7:$A$15996,K$16,'PTC GRTgaz'!$D$7:$D$15996,$A196,'PTC GRTgaz'!$C$7:$C$15996,"DEL")*1.0026*$F$4/INDIRECT($A$4&amp;"!D9"))</f>
        <v>295.767</v>
      </c>
      <c r="L196" s="137">
        <f t="shared" ca="1" si="21"/>
        <v>45</v>
      </c>
      <c r="M196" s="72">
        <f t="shared" ca="1" si="25"/>
        <v>0.998</v>
      </c>
      <c r="N196" s="5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0.80050000000000066</v>
      </c>
      <c r="O196" s="89">
        <f t="shared" ca="1" si="26"/>
        <v>90.089559374988312</v>
      </c>
      <c r="S196" s="137">
        <f t="shared" ca="1" si="22"/>
        <v>60.602209687499858</v>
      </c>
      <c r="T196" s="72">
        <f t="shared" ca="1" si="27"/>
        <v>1</v>
      </c>
      <c r="U196" s="5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0.79999999999999993</v>
      </c>
      <c r="V196" s="89">
        <f t="shared" ca="1" si="28"/>
        <v>300</v>
      </c>
    </row>
    <row r="197" spans="1:22" x14ac:dyDescent="0.35">
      <c r="A197" s="48">
        <f t="shared" si="29"/>
        <v>45563</v>
      </c>
      <c r="B197" s="88" cm="1">
        <f t="array" aca="1" ref="B197" ca="1">_xlfn.XLOOKUP(A197,INDIRECT($A$5&amp;"!$AJ$41:$AJ$406"),INDIRECT($A$5&amp;"!$AK$41:$AK$406"))*SUM($F$3:$I$3)</f>
        <v>0</v>
      </c>
      <c r="C197" s="88" cm="1">
        <f t="array" aca="1" ref="C197" ca="1">_xlfn.XLOOKUP(A197,INDIRECT($A$5&amp;"!$AJ$41:$AJ$406"),INDIRECT($A$5&amp;"!$AL$41:$AL$406"))*SUM($F$3:$I$3)</f>
        <v>45</v>
      </c>
      <c r="D197" s="88" cm="1">
        <f t="array" aca="1" ref="D197" ca="1">_xlfn.XLOOKUP(A197,INDIRECT($A$5&amp;"!$AJ$41:$AJ$406"),INDIRECT($A$5&amp;"!$AO$41:$AO$406"))*SUM($F$3:$I$3)</f>
        <v>45</v>
      </c>
      <c r="E197" s="50" cm="1">
        <f t="array" ref="E197">SUMPRODUCT(('PT Storengy'!$B$8:$K$372)*('PT Storengy'!$A$8:$A$372=$A197)*('PT Storengy'!$B$5:$K$5=$A$6)*('PT Storengy'!$B$7:$K$7=$A$7))</f>
        <v>0.05</v>
      </c>
      <c r="F197" s="137">
        <f t="shared" ca="1" si="20"/>
        <v>45</v>
      </c>
      <c r="G197" s="72">
        <f t="shared" ca="1" si="23"/>
        <v>1</v>
      </c>
      <c r="H197" s="5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0.79999999999999993</v>
      </c>
      <c r="I197" s="89">
        <f t="shared" ca="1" si="24"/>
        <v>0</v>
      </c>
      <c r="J197" s="136" cm="1">
        <f t="array" aca="1" ref="J197" ca="1">IF(COUNTIFS('PTC GRTgaz'!$K$7:$K$15996,"",'PTC GRTgaz'!$A$7:$A$15996,J$16,'PTC GRTgaz'!$D$7:$D$15996,$A197,'PTC GRTgaz'!$C$7:$C$15996,"DEL")&gt;0,J$14,SUMIFS('PTC GRTgaz'!$K$7:$K$15996,'PTC GRTgaz'!$A$7:$A$15996,J$16,'PTC GRTgaz'!$D$7:$D$15996,$A197,'PTC GRTgaz'!$C$7:$C$15996,"DEL")*1.0026*$F$4/INDIRECT($A$4&amp;"!D9"))</f>
        <v>340</v>
      </c>
      <c r="K197" s="136" cm="1">
        <f t="array" aca="1" ref="K197" ca="1">IF(COUNTIFS('PTC GRTgaz'!$K$7:$K$15996,"",'PTC GRTgaz'!$A$7:$A$15996,K$16,'PTC GRTgaz'!$D$7:$D$15996,$A197,'PTC GRTgaz'!$C$7:$C$15996,"DEL")&gt;0,K$14,SUMIFS('PTC GRTgaz'!$K$7:$K$15996,'PTC GRTgaz'!$A$7:$A$15996,K$16,'PTC GRTgaz'!$D$7:$D$15996,$A197,'PTC GRTgaz'!$C$7:$C$15996,"DEL")*1.0026*$F$4/INDIRECT($A$4&amp;"!D9"))</f>
        <v>297.7722</v>
      </c>
      <c r="L197" s="137">
        <f t="shared" ca="1" si="21"/>
        <v>45</v>
      </c>
      <c r="M197" s="72">
        <f t="shared" ca="1" si="25"/>
        <v>1</v>
      </c>
      <c r="N197" s="5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0.79999999999999993</v>
      </c>
      <c r="O197" s="89">
        <f t="shared" ca="1" si="26"/>
        <v>0</v>
      </c>
      <c r="S197" s="137">
        <f t="shared" ca="1" si="22"/>
        <v>60.902209687499855</v>
      </c>
      <c r="T197" s="72">
        <f t="shared" ca="1" si="27"/>
        <v>1</v>
      </c>
      <c r="U197" s="5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0.79999999999999993</v>
      </c>
      <c r="V197" s="89">
        <f t="shared" ca="1" si="28"/>
        <v>300</v>
      </c>
    </row>
    <row r="198" spans="1:22" x14ac:dyDescent="0.35">
      <c r="A198" s="48">
        <f t="shared" si="29"/>
        <v>45564</v>
      </c>
      <c r="B198" s="88" cm="1">
        <f t="array" aca="1" ref="B198" ca="1">_xlfn.XLOOKUP(A198,INDIRECT($A$5&amp;"!$AJ$41:$AJ$406"),INDIRECT($A$5&amp;"!$AK$41:$AK$406"))*SUM($F$3:$I$3)</f>
        <v>0</v>
      </c>
      <c r="C198" s="88" cm="1">
        <f t="array" aca="1" ref="C198" ca="1">_xlfn.XLOOKUP(A198,INDIRECT($A$5&amp;"!$AJ$41:$AJ$406"),INDIRECT($A$5&amp;"!$AL$41:$AL$406"))*SUM($F$3:$I$3)</f>
        <v>45</v>
      </c>
      <c r="D198" s="88" cm="1">
        <f t="array" aca="1" ref="D198" ca="1">_xlfn.XLOOKUP(A198,INDIRECT($A$5&amp;"!$AJ$41:$AJ$406"),INDIRECT($A$5&amp;"!$AO$41:$AO$406"))*SUM($F$3:$I$3)</f>
        <v>45</v>
      </c>
      <c r="E198" s="50" cm="1">
        <f t="array" ref="E198">SUMPRODUCT(('PT Storengy'!$B$8:$K$372)*('PT Storengy'!$A$8:$A$372=$A198)*('PT Storengy'!$B$5:$K$5=$A$6)*('PT Storengy'!$B$7:$K$7=$A$7))</f>
        <v>0.05</v>
      </c>
      <c r="F198" s="137">
        <f t="shared" ca="1" si="20"/>
        <v>45</v>
      </c>
      <c r="G198" s="72">
        <f t="shared" ca="1" si="23"/>
        <v>1</v>
      </c>
      <c r="H198" s="5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0.79999999999999993</v>
      </c>
      <c r="I198" s="89">
        <f t="shared" ca="1" si="24"/>
        <v>0</v>
      </c>
      <c r="J198" s="136" cm="1">
        <f t="array" aca="1" ref="J198" ca="1">IF(COUNTIFS('PTC GRTgaz'!$K$7:$K$15996,"",'PTC GRTgaz'!$A$7:$A$15996,J$16,'PTC GRTgaz'!$D$7:$D$15996,$A198,'PTC GRTgaz'!$C$7:$C$15996,"DEL")&gt;0,J$14,SUMIFS('PTC GRTgaz'!$K$7:$K$15996,'PTC GRTgaz'!$A$7:$A$15996,J$16,'PTC GRTgaz'!$D$7:$D$15996,$A198,'PTC GRTgaz'!$C$7:$C$15996,"DEL")*1.0026*$F$4/INDIRECT($A$4&amp;"!D9"))</f>
        <v>340</v>
      </c>
      <c r="K198" s="136" cm="1">
        <f t="array" aca="1" ref="K198" ca="1">IF(COUNTIFS('PTC GRTgaz'!$K$7:$K$15996,"",'PTC GRTgaz'!$A$7:$A$15996,K$16,'PTC GRTgaz'!$D$7:$D$15996,$A198,'PTC GRTgaz'!$C$7:$C$15996,"DEL")&gt;0,K$14,SUMIFS('PTC GRTgaz'!$K$7:$K$15996,'PTC GRTgaz'!$A$7:$A$15996,K$16,'PTC GRTgaz'!$D$7:$D$15996,$A198,'PTC GRTgaz'!$C$7:$C$15996,"DEL")*1.0026*$F$4/INDIRECT($A$4&amp;"!D9"))</f>
        <v>297.7722</v>
      </c>
      <c r="L198" s="137">
        <f t="shared" ca="1" si="21"/>
        <v>45</v>
      </c>
      <c r="M198" s="72">
        <f t="shared" ca="1" si="25"/>
        <v>1</v>
      </c>
      <c r="N198" s="5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0.79999999999999993</v>
      </c>
      <c r="O198" s="89">
        <f t="shared" ca="1" si="26"/>
        <v>0</v>
      </c>
      <c r="S198" s="137">
        <f t="shared" ca="1" si="22"/>
        <v>61.202209687499852</v>
      </c>
      <c r="T198" s="72">
        <f t="shared" ca="1" si="27"/>
        <v>1</v>
      </c>
      <c r="U198" s="5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0.79999999999999993</v>
      </c>
      <c r="V198" s="89">
        <f t="shared" ca="1" si="28"/>
        <v>300</v>
      </c>
    </row>
    <row r="199" spans="1:22" x14ac:dyDescent="0.35">
      <c r="A199" s="48">
        <f t="shared" si="29"/>
        <v>45565</v>
      </c>
      <c r="B199" s="88" cm="1">
        <f t="array" aca="1" ref="B199" ca="1">_xlfn.XLOOKUP(A199,INDIRECT($A$5&amp;"!$AJ$41:$AJ$406"),INDIRECT($A$5&amp;"!$AK$41:$AK$406"))*SUM($F$3:$I$3)</f>
        <v>40.5</v>
      </c>
      <c r="C199" s="88" cm="1">
        <f t="array" aca="1" ref="C199" ca="1">_xlfn.XLOOKUP(A199,INDIRECT($A$5&amp;"!$AJ$41:$AJ$406"),INDIRECT($A$5&amp;"!$AL$41:$AL$406"))*SUM($F$3:$I$3)</f>
        <v>45</v>
      </c>
      <c r="D199" s="88" cm="1">
        <f t="array" aca="1" ref="D199" ca="1">_xlfn.XLOOKUP(A199,INDIRECT($A$5&amp;"!$AJ$41:$AJ$406"),INDIRECT($A$5&amp;"!$AO$41:$AO$406"))*SUM($F$3:$I$3)</f>
        <v>45</v>
      </c>
      <c r="E199" s="50" cm="1">
        <f t="array" ref="E199">SUMPRODUCT(('PT Storengy'!$B$8:$K$372)*('PT Storengy'!$A$8:$A$372=$A199)*('PT Storengy'!$B$5:$K$5=$A$6)*('PT Storengy'!$B$7:$K$7=$A$7))</f>
        <v>0.6</v>
      </c>
      <c r="F199" s="137">
        <f t="shared" ca="1" si="20"/>
        <v>45</v>
      </c>
      <c r="G199" s="72">
        <f t="shared" ca="1" si="23"/>
        <v>1</v>
      </c>
      <c r="H199" s="5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0.79999999999999993</v>
      </c>
      <c r="I199" s="89">
        <f t="shared" ca="1" si="24"/>
        <v>0</v>
      </c>
      <c r="J199" s="136" cm="1">
        <f t="array" aca="1" ref="J199" ca="1">IF(COUNTIFS('PTC GRTgaz'!$K$7:$K$15996,"",'PTC GRTgaz'!$A$7:$A$15996,J$16,'PTC GRTgaz'!$D$7:$D$15996,$A199,'PTC GRTgaz'!$C$7:$C$15996,"DEL")&gt;0,J$14,SUMIFS('PTC GRTgaz'!$K$7:$K$15996,'PTC GRTgaz'!$A$7:$A$15996,J$16,'PTC GRTgaz'!$D$7:$D$15996,$A199,'PTC GRTgaz'!$C$7:$C$15996,"DEL")*1.0026*$F$4/INDIRECT($A$4&amp;"!D9"))</f>
        <v>340</v>
      </c>
      <c r="K199" s="136" cm="1">
        <f t="array" aca="1" ref="K199" ca="1">IF(COUNTIFS('PTC GRTgaz'!$K$7:$K$15996,"",'PTC GRTgaz'!$A$7:$A$15996,K$16,'PTC GRTgaz'!$D$7:$D$15996,$A199,'PTC GRTgaz'!$C$7:$C$15996,"DEL")&gt;0,K$14,SUMIFS('PTC GRTgaz'!$K$7:$K$15996,'PTC GRTgaz'!$A$7:$A$15996,K$16,'PTC GRTgaz'!$D$7:$D$15996,$A199,'PTC GRTgaz'!$C$7:$C$15996,"DEL")*1.0026*$F$4/INDIRECT($A$4&amp;"!D9"))</f>
        <v>173.44979999999998</v>
      </c>
      <c r="L199" s="137">
        <f t="shared" ca="1" si="21"/>
        <v>45</v>
      </c>
      <c r="M199" s="72">
        <f t="shared" ca="1" si="25"/>
        <v>1</v>
      </c>
      <c r="N199" s="5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0.79999999999999993</v>
      </c>
      <c r="O199" s="89">
        <f t="shared" ca="1" si="26"/>
        <v>0</v>
      </c>
      <c r="S199" s="137">
        <f t="shared" ca="1" si="22"/>
        <v>61.50220968749985</v>
      </c>
      <c r="T199" s="72">
        <f t="shared" ca="1" si="27"/>
        <v>1</v>
      </c>
      <c r="U199" s="5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0.79999999999999993</v>
      </c>
      <c r="V199" s="89">
        <f t="shared" ca="1" si="28"/>
        <v>300</v>
      </c>
    </row>
    <row r="200" spans="1:22" x14ac:dyDescent="0.35">
      <c r="A200" s="48">
        <f t="shared" si="29"/>
        <v>45566</v>
      </c>
      <c r="B200" s="88" cm="1">
        <f t="array" aca="1" ref="B200" ca="1">_xlfn.XLOOKUP(A200,INDIRECT($A$5&amp;"!$AJ$41:$AJ$406"),INDIRECT($A$5&amp;"!$AK$41:$AK$406"))*SUM($F$3:$I$3)</f>
        <v>0</v>
      </c>
      <c r="C200" s="88" cm="1">
        <f t="array" aca="1" ref="C200" ca="1">_xlfn.XLOOKUP(A200,INDIRECT($A$5&amp;"!$AJ$41:$AJ$406"),INDIRECT($A$5&amp;"!$AL$41:$AL$406"))*SUM($F$3:$I$3)</f>
        <v>45</v>
      </c>
      <c r="D200" s="88" cm="1">
        <f t="array" aca="1" ref="D200" ca="1">_xlfn.XLOOKUP(A200,INDIRECT($A$5&amp;"!$AJ$41:$AJ$406"),INDIRECT($A$5&amp;"!$AO$41:$AO$406"))*SUM($F$3:$I$3)</f>
        <v>45</v>
      </c>
      <c r="E200" s="50" cm="1">
        <f t="array" ref="E200">SUMPRODUCT(('PT Storengy'!$B$8:$K$372)*('PT Storengy'!$A$8:$A$372=$A200)*('PT Storengy'!$B$5:$K$5=$A$6)*('PT Storengy'!$B$7:$K$7=$A$7))</f>
        <v>0.6</v>
      </c>
      <c r="F200" s="137">
        <f t="shared" ca="1" si="20"/>
        <v>45</v>
      </c>
      <c r="G200" s="72">
        <f t="shared" ca="1" si="23"/>
        <v>1</v>
      </c>
      <c r="H200" s="5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0.79999999999999993</v>
      </c>
      <c r="I200" s="89">
        <f t="shared" ca="1" si="24"/>
        <v>0</v>
      </c>
      <c r="J200" s="136" cm="1">
        <f t="array" aca="1" ref="J200" ca="1">IF(COUNTIFS('PTC GRTgaz'!$K$7:$K$15996,"",'PTC GRTgaz'!$A$7:$A$15996,J$16,'PTC GRTgaz'!$D$7:$D$15996,$A200,'PTC GRTgaz'!$C$7:$C$15996,"DEL")&gt;0,J$14,SUMIFS('PTC GRTgaz'!$K$7:$K$15996,'PTC GRTgaz'!$A$7:$A$15996,J$16,'PTC GRTgaz'!$D$7:$D$15996,$A200,'PTC GRTgaz'!$C$7:$C$15996,"DEL")*1.0026*$F$4/INDIRECT($A$4&amp;"!D9"))</f>
        <v>340</v>
      </c>
      <c r="K200" s="136" cm="1">
        <f t="array" aca="1" ref="K200" ca="1">IF(COUNTIFS('PTC GRTgaz'!$K$7:$K$15996,"",'PTC GRTgaz'!$A$7:$A$15996,K$16,'PTC GRTgaz'!$D$7:$D$15996,$A200,'PTC GRTgaz'!$C$7:$C$15996,"DEL")&gt;0,K$14,SUMIFS('PTC GRTgaz'!$K$7:$K$15996,'PTC GRTgaz'!$A$7:$A$15996,K$16,'PTC GRTgaz'!$D$7:$D$15996,$A200,'PTC GRTgaz'!$C$7:$C$15996,"DEL")*1.0026*$F$4/INDIRECT($A$4&amp;"!D9"))</f>
        <v>194.50439999999998</v>
      </c>
      <c r="L200" s="137">
        <f t="shared" ca="1" si="21"/>
        <v>45</v>
      </c>
      <c r="M200" s="72">
        <f t="shared" ca="1" si="25"/>
        <v>1</v>
      </c>
      <c r="N200" s="5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0.79999999999999993</v>
      </c>
      <c r="O200" s="89">
        <f t="shared" ca="1" si="26"/>
        <v>0</v>
      </c>
      <c r="S200" s="137">
        <f t="shared" ca="1" si="22"/>
        <v>61.802209687499847</v>
      </c>
      <c r="T200" s="72">
        <f t="shared" ca="1" si="27"/>
        <v>1</v>
      </c>
      <c r="U200" s="5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0.79999999999999993</v>
      </c>
      <c r="V200" s="89">
        <f t="shared" ca="1" si="28"/>
        <v>300</v>
      </c>
    </row>
    <row r="201" spans="1:22" x14ac:dyDescent="0.35">
      <c r="A201" s="48">
        <f t="shared" si="29"/>
        <v>45567</v>
      </c>
      <c r="B201" s="88" cm="1">
        <f t="array" aca="1" ref="B201" ca="1">_xlfn.XLOOKUP(A201,INDIRECT($A$5&amp;"!$AJ$41:$AJ$406"),INDIRECT($A$5&amp;"!$AK$41:$AK$406"))*SUM($F$3:$I$3)</f>
        <v>0</v>
      </c>
      <c r="C201" s="88" cm="1">
        <f t="array" aca="1" ref="C201" ca="1">_xlfn.XLOOKUP(A201,INDIRECT($A$5&amp;"!$AJ$41:$AJ$406"),INDIRECT($A$5&amp;"!$AL$41:$AL$406"))*SUM($F$3:$I$3)</f>
        <v>45</v>
      </c>
      <c r="D201" s="88" cm="1">
        <f t="array" aca="1" ref="D201" ca="1">_xlfn.XLOOKUP(A201,INDIRECT($A$5&amp;"!$AJ$41:$AJ$406"),INDIRECT($A$5&amp;"!$AO$41:$AO$406"))*SUM($F$3:$I$3)</f>
        <v>45</v>
      </c>
      <c r="E201" s="50" cm="1">
        <f t="array" ref="E201">SUMPRODUCT(('PT Storengy'!$B$8:$K$372)*('PT Storengy'!$A$8:$A$372=$A201)*('PT Storengy'!$B$5:$K$5=$A$6)*('PT Storengy'!$B$7:$K$7=$A$7))</f>
        <v>0.6</v>
      </c>
      <c r="F201" s="137">
        <f t="shared" ca="1" si="20"/>
        <v>45</v>
      </c>
      <c r="G201" s="72">
        <f t="shared" ca="1" si="23"/>
        <v>1</v>
      </c>
      <c r="H201" s="5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0.79999999999999993</v>
      </c>
      <c r="I201" s="89">
        <f t="shared" ca="1" si="24"/>
        <v>0</v>
      </c>
      <c r="J201" s="136" cm="1">
        <f t="array" aca="1" ref="J201" ca="1">IF(COUNTIFS('PTC GRTgaz'!$K$7:$K$15996,"",'PTC GRTgaz'!$A$7:$A$15996,J$16,'PTC GRTgaz'!$D$7:$D$15996,$A201,'PTC GRTgaz'!$C$7:$C$15996,"DEL")&gt;0,J$14,SUMIFS('PTC GRTgaz'!$K$7:$K$15996,'PTC GRTgaz'!$A$7:$A$15996,J$16,'PTC GRTgaz'!$D$7:$D$15996,$A201,'PTC GRTgaz'!$C$7:$C$15996,"DEL")*1.0026*$F$4/INDIRECT($A$4&amp;"!D9"))</f>
        <v>340</v>
      </c>
      <c r="K201" s="136" cm="1">
        <f t="array" aca="1" ref="K201" ca="1">IF(COUNTIFS('PTC GRTgaz'!$K$7:$K$15996,"",'PTC GRTgaz'!$A$7:$A$15996,K$16,'PTC GRTgaz'!$D$7:$D$15996,$A201,'PTC GRTgaz'!$C$7:$C$15996,"DEL")&gt;0,K$14,SUMIFS('PTC GRTgaz'!$K$7:$K$15996,'PTC GRTgaz'!$A$7:$A$15996,K$16,'PTC GRTgaz'!$D$7:$D$15996,$A201,'PTC GRTgaz'!$C$7:$C$15996,"DEL")*1.0026*$F$4/INDIRECT($A$4&amp;"!D9"))</f>
        <v>194.50439999999998</v>
      </c>
      <c r="L201" s="137">
        <f t="shared" ca="1" si="21"/>
        <v>45</v>
      </c>
      <c r="M201" s="72">
        <f t="shared" ca="1" si="25"/>
        <v>1</v>
      </c>
      <c r="N201" s="5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0.79999999999999993</v>
      </c>
      <c r="O201" s="89">
        <f t="shared" ca="1" si="26"/>
        <v>0</v>
      </c>
      <c r="S201" s="137">
        <f t="shared" ca="1" si="22"/>
        <v>62.102209687499844</v>
      </c>
      <c r="T201" s="72">
        <f t="shared" ca="1" si="27"/>
        <v>1</v>
      </c>
      <c r="U201" s="5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0.79999999999999993</v>
      </c>
      <c r="V201" s="89">
        <f t="shared" ca="1" si="28"/>
        <v>300</v>
      </c>
    </row>
    <row r="202" spans="1:22" x14ac:dyDescent="0.35">
      <c r="A202" s="48">
        <f t="shared" si="29"/>
        <v>45568</v>
      </c>
      <c r="B202" s="88" cm="1">
        <f t="array" aca="1" ref="B202" ca="1">_xlfn.XLOOKUP(A202,INDIRECT($A$5&amp;"!$AJ$41:$AJ$406"),INDIRECT($A$5&amp;"!$AK$41:$AK$406"))*SUM($F$3:$I$3)</f>
        <v>0</v>
      </c>
      <c r="C202" s="88" cm="1">
        <f t="array" aca="1" ref="C202" ca="1">_xlfn.XLOOKUP(A202,INDIRECT($A$5&amp;"!$AJ$41:$AJ$406"),INDIRECT($A$5&amp;"!$AL$41:$AL$406"))*SUM($F$3:$I$3)</f>
        <v>45</v>
      </c>
      <c r="D202" s="88" cm="1">
        <f t="array" aca="1" ref="D202" ca="1">_xlfn.XLOOKUP(A202,INDIRECT($A$5&amp;"!$AJ$41:$AJ$406"),INDIRECT($A$5&amp;"!$AO$41:$AO$406"))*SUM($F$3:$I$3)</f>
        <v>45</v>
      </c>
      <c r="E202" s="50" cm="1">
        <f t="array" ref="E202">SUMPRODUCT(('PT Storengy'!$B$8:$K$372)*('PT Storengy'!$A$8:$A$372=$A202)*('PT Storengy'!$B$5:$K$5=$A$6)*('PT Storengy'!$B$7:$K$7=$A$7))</f>
        <v>0.6</v>
      </c>
      <c r="F202" s="137">
        <f t="shared" ca="1" si="20"/>
        <v>45</v>
      </c>
      <c r="G202" s="72">
        <f t="shared" ca="1" si="23"/>
        <v>1</v>
      </c>
      <c r="H202" s="5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0.79999999999999993</v>
      </c>
      <c r="I202" s="89">
        <f t="shared" ca="1" si="24"/>
        <v>0</v>
      </c>
      <c r="J202" s="136" cm="1">
        <f t="array" aca="1" ref="J202" ca="1">IF(COUNTIFS('PTC GRTgaz'!$K$7:$K$15996,"",'PTC GRTgaz'!$A$7:$A$15996,J$16,'PTC GRTgaz'!$D$7:$D$15996,$A202,'PTC GRTgaz'!$C$7:$C$15996,"DEL")&gt;0,J$14,SUMIFS('PTC GRTgaz'!$K$7:$K$15996,'PTC GRTgaz'!$A$7:$A$15996,J$16,'PTC GRTgaz'!$D$7:$D$15996,$A202,'PTC GRTgaz'!$C$7:$C$15996,"DEL")*1.0026*$F$4/INDIRECT($A$4&amp;"!D9"))</f>
        <v>340</v>
      </c>
      <c r="K202" s="136" cm="1">
        <f t="array" aca="1" ref="K202" ca="1">IF(COUNTIFS('PTC GRTgaz'!$K$7:$K$15996,"",'PTC GRTgaz'!$A$7:$A$15996,K$16,'PTC GRTgaz'!$D$7:$D$15996,$A202,'PTC GRTgaz'!$C$7:$C$15996,"DEL")&gt;0,K$14,SUMIFS('PTC GRTgaz'!$K$7:$K$15996,'PTC GRTgaz'!$A$7:$A$15996,K$16,'PTC GRTgaz'!$D$7:$D$15996,$A202,'PTC GRTgaz'!$C$7:$C$15996,"DEL")*1.0026*$F$4/INDIRECT($A$4&amp;"!D9"))</f>
        <v>194.50439999999998</v>
      </c>
      <c r="L202" s="137">
        <f t="shared" ca="1" si="21"/>
        <v>45</v>
      </c>
      <c r="M202" s="72">
        <f t="shared" ca="1" si="25"/>
        <v>1</v>
      </c>
      <c r="N202" s="5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0.79999999999999993</v>
      </c>
      <c r="O202" s="89">
        <f t="shared" ca="1" si="26"/>
        <v>0</v>
      </c>
      <c r="S202" s="137">
        <f t="shared" ca="1" si="22"/>
        <v>62.402209687499841</v>
      </c>
      <c r="T202" s="72">
        <f t="shared" ca="1" si="27"/>
        <v>1</v>
      </c>
      <c r="U202" s="5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0.79999999999999993</v>
      </c>
      <c r="V202" s="89">
        <f t="shared" ca="1" si="28"/>
        <v>300</v>
      </c>
    </row>
    <row r="203" spans="1:22" x14ac:dyDescent="0.35">
      <c r="A203" s="48">
        <f t="shared" si="29"/>
        <v>45569</v>
      </c>
      <c r="B203" s="88" cm="1">
        <f t="array" aca="1" ref="B203" ca="1">_xlfn.XLOOKUP(A203,INDIRECT($A$5&amp;"!$AJ$41:$AJ$406"),INDIRECT($A$5&amp;"!$AK$41:$AK$406"))*SUM($F$3:$I$3)</f>
        <v>0</v>
      </c>
      <c r="C203" s="88" cm="1">
        <f t="array" aca="1" ref="C203" ca="1">_xlfn.XLOOKUP(A203,INDIRECT($A$5&amp;"!$AJ$41:$AJ$406"),INDIRECT($A$5&amp;"!$AL$41:$AL$406"))*SUM($F$3:$I$3)</f>
        <v>45</v>
      </c>
      <c r="D203" s="88" cm="1">
        <f t="array" aca="1" ref="D203" ca="1">_xlfn.XLOOKUP(A203,INDIRECT($A$5&amp;"!$AJ$41:$AJ$406"),INDIRECT($A$5&amp;"!$AO$41:$AO$406"))*SUM($F$3:$I$3)</f>
        <v>45</v>
      </c>
      <c r="E203" s="50" cm="1">
        <f t="array" ref="E203">SUMPRODUCT(('PT Storengy'!$B$8:$K$372)*('PT Storengy'!$A$8:$A$372=$A203)*('PT Storengy'!$B$5:$K$5=$A$6)*('PT Storengy'!$B$7:$K$7=$A$7))</f>
        <v>0.6</v>
      </c>
      <c r="F203" s="137">
        <f t="shared" ca="1" si="20"/>
        <v>45</v>
      </c>
      <c r="G203" s="72">
        <f t="shared" ca="1" si="23"/>
        <v>1</v>
      </c>
      <c r="H203" s="5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0.79999999999999993</v>
      </c>
      <c r="I203" s="89">
        <f t="shared" ca="1" si="24"/>
        <v>0</v>
      </c>
      <c r="J203" s="136" cm="1">
        <f t="array" aca="1" ref="J203" ca="1">IF(COUNTIFS('PTC GRTgaz'!$K$7:$K$15996,"",'PTC GRTgaz'!$A$7:$A$15996,J$16,'PTC GRTgaz'!$D$7:$D$15996,$A203,'PTC GRTgaz'!$C$7:$C$15996,"DEL")&gt;0,J$14,SUMIFS('PTC GRTgaz'!$K$7:$K$15996,'PTC GRTgaz'!$A$7:$A$15996,J$16,'PTC GRTgaz'!$D$7:$D$15996,$A203,'PTC GRTgaz'!$C$7:$C$15996,"DEL")*1.0026*$F$4/INDIRECT($A$4&amp;"!D9"))</f>
        <v>340</v>
      </c>
      <c r="K203" s="136" cm="1">
        <f t="array" aca="1" ref="K203" ca="1">IF(COUNTIFS('PTC GRTgaz'!$K$7:$K$15996,"",'PTC GRTgaz'!$A$7:$A$15996,K$16,'PTC GRTgaz'!$D$7:$D$15996,$A203,'PTC GRTgaz'!$C$7:$C$15996,"DEL")&gt;0,K$14,SUMIFS('PTC GRTgaz'!$K$7:$K$15996,'PTC GRTgaz'!$A$7:$A$15996,K$16,'PTC GRTgaz'!$D$7:$D$15996,$A203,'PTC GRTgaz'!$C$7:$C$15996,"DEL")*1.0026*$F$4/INDIRECT($A$4&amp;"!D9"))</f>
        <v>194.50439999999998</v>
      </c>
      <c r="L203" s="137">
        <f t="shared" ca="1" si="21"/>
        <v>45</v>
      </c>
      <c r="M203" s="72">
        <f t="shared" ca="1" si="25"/>
        <v>1</v>
      </c>
      <c r="N203" s="5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0.79999999999999993</v>
      </c>
      <c r="O203" s="89">
        <f t="shared" ca="1" si="26"/>
        <v>0</v>
      </c>
      <c r="S203" s="137">
        <f t="shared" ca="1" si="22"/>
        <v>62.702209687499838</v>
      </c>
      <c r="T203" s="72">
        <f t="shared" ca="1" si="27"/>
        <v>1</v>
      </c>
      <c r="U203" s="5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0.79999999999999993</v>
      </c>
      <c r="V203" s="89">
        <f t="shared" ca="1" si="28"/>
        <v>300</v>
      </c>
    </row>
    <row r="204" spans="1:22" x14ac:dyDescent="0.35">
      <c r="A204" s="48">
        <f t="shared" si="29"/>
        <v>45570</v>
      </c>
      <c r="B204" s="88" cm="1">
        <f t="array" aca="1" ref="B204" ca="1">_xlfn.XLOOKUP(A204,INDIRECT($A$5&amp;"!$AJ$41:$AJ$406"),INDIRECT($A$5&amp;"!$AK$41:$AK$406"))*SUM($F$3:$I$3)</f>
        <v>0</v>
      </c>
      <c r="C204" s="88" cm="1">
        <f t="array" aca="1" ref="C204" ca="1">_xlfn.XLOOKUP(A204,INDIRECT($A$5&amp;"!$AJ$41:$AJ$406"),INDIRECT($A$5&amp;"!$AL$41:$AL$406"))*SUM($F$3:$I$3)</f>
        <v>45</v>
      </c>
      <c r="D204" s="88" cm="1">
        <f t="array" aca="1" ref="D204" ca="1">_xlfn.XLOOKUP(A204,INDIRECT($A$5&amp;"!$AJ$41:$AJ$406"),INDIRECT($A$5&amp;"!$AO$41:$AO$406"))*SUM($F$3:$I$3)</f>
        <v>45</v>
      </c>
      <c r="E204" s="50" cm="1">
        <f t="array" ref="E204">SUMPRODUCT(('PT Storengy'!$B$8:$K$372)*('PT Storengy'!$A$8:$A$372=$A204)*('PT Storengy'!$B$5:$K$5=$A$6)*('PT Storengy'!$B$7:$K$7=$A$7))</f>
        <v>0.6</v>
      </c>
      <c r="F204" s="137">
        <f t="shared" ca="1" si="20"/>
        <v>45</v>
      </c>
      <c r="G204" s="72">
        <f t="shared" ca="1" si="23"/>
        <v>1</v>
      </c>
      <c r="H204" s="5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0.79999999999999993</v>
      </c>
      <c r="I204" s="89">
        <f t="shared" ca="1" si="24"/>
        <v>0</v>
      </c>
      <c r="J204" s="136" cm="1">
        <f t="array" aca="1" ref="J204" ca="1">IF(COUNTIFS('PTC GRTgaz'!$K$7:$K$15996,"",'PTC GRTgaz'!$A$7:$A$15996,J$16,'PTC GRTgaz'!$D$7:$D$15996,$A204,'PTC GRTgaz'!$C$7:$C$15996,"DEL")&gt;0,J$14,SUMIFS('PTC GRTgaz'!$K$7:$K$15996,'PTC GRTgaz'!$A$7:$A$15996,J$16,'PTC GRTgaz'!$D$7:$D$15996,$A204,'PTC GRTgaz'!$C$7:$C$15996,"DEL")*1.0026*$F$4/INDIRECT($A$4&amp;"!D9"))</f>
        <v>340</v>
      </c>
      <c r="K204" s="136" cm="1">
        <f t="array" aca="1" ref="K204" ca="1">IF(COUNTIFS('PTC GRTgaz'!$K$7:$K$15996,"",'PTC GRTgaz'!$A$7:$A$15996,K$16,'PTC GRTgaz'!$D$7:$D$15996,$A204,'PTC GRTgaz'!$C$7:$C$15996,"DEL")&gt;0,K$14,SUMIFS('PTC GRTgaz'!$K$7:$K$15996,'PTC GRTgaz'!$A$7:$A$15996,K$16,'PTC GRTgaz'!$D$7:$D$15996,$A204,'PTC GRTgaz'!$C$7:$C$15996,"DEL")*1.0026*$F$4/INDIRECT($A$4&amp;"!D9"))</f>
        <v>255.66300000000001</v>
      </c>
      <c r="L204" s="137">
        <f t="shared" ca="1" si="21"/>
        <v>45</v>
      </c>
      <c r="M204" s="72">
        <f t="shared" ca="1" si="25"/>
        <v>1</v>
      </c>
      <c r="N204" s="5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0.79999999999999993</v>
      </c>
      <c r="O204" s="89">
        <f t="shared" ca="1" si="26"/>
        <v>0</v>
      </c>
      <c r="S204" s="137">
        <f t="shared" ca="1" si="22"/>
        <v>63.002209687499835</v>
      </c>
      <c r="T204" s="72">
        <f t="shared" ca="1" si="27"/>
        <v>1</v>
      </c>
      <c r="U204" s="5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0.79999999999999993</v>
      </c>
      <c r="V204" s="89">
        <f t="shared" ca="1" si="28"/>
        <v>300</v>
      </c>
    </row>
    <row r="205" spans="1:22" x14ac:dyDescent="0.35">
      <c r="A205" s="48">
        <f t="shared" si="29"/>
        <v>45571</v>
      </c>
      <c r="B205" s="88" cm="1">
        <f t="array" aca="1" ref="B205" ca="1">_xlfn.XLOOKUP(A205,INDIRECT($A$5&amp;"!$AJ$41:$AJ$406"),INDIRECT($A$5&amp;"!$AK$41:$AK$406"))*SUM($F$3:$I$3)</f>
        <v>0</v>
      </c>
      <c r="C205" s="88" cm="1">
        <f t="array" aca="1" ref="C205" ca="1">_xlfn.XLOOKUP(A205,INDIRECT($A$5&amp;"!$AJ$41:$AJ$406"),INDIRECT($A$5&amp;"!$AL$41:$AL$406"))*SUM($F$3:$I$3)</f>
        <v>45</v>
      </c>
      <c r="D205" s="88" cm="1">
        <f t="array" aca="1" ref="D205" ca="1">_xlfn.XLOOKUP(A205,INDIRECT($A$5&amp;"!$AJ$41:$AJ$406"),INDIRECT($A$5&amp;"!$AO$41:$AO$406"))*SUM($F$3:$I$3)</f>
        <v>45</v>
      </c>
      <c r="E205" s="50" cm="1">
        <f t="array" ref="E205">SUMPRODUCT(('PT Storengy'!$B$8:$K$372)*('PT Storengy'!$A$8:$A$372=$A205)*('PT Storengy'!$B$5:$K$5=$A$6)*('PT Storengy'!$B$7:$K$7=$A$7))</f>
        <v>0.6</v>
      </c>
      <c r="F205" s="137">
        <f t="shared" ca="1" si="20"/>
        <v>45</v>
      </c>
      <c r="G205" s="72">
        <f t="shared" ca="1" si="23"/>
        <v>1</v>
      </c>
      <c r="H205" s="5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0.79999999999999993</v>
      </c>
      <c r="I205" s="89">
        <f t="shared" ca="1" si="24"/>
        <v>0</v>
      </c>
      <c r="J205" s="136" cm="1">
        <f t="array" aca="1" ref="J205" ca="1">IF(COUNTIFS('PTC GRTgaz'!$K$7:$K$15996,"",'PTC GRTgaz'!$A$7:$A$15996,J$16,'PTC GRTgaz'!$D$7:$D$15996,$A205,'PTC GRTgaz'!$C$7:$C$15996,"DEL")&gt;0,J$14,SUMIFS('PTC GRTgaz'!$K$7:$K$15996,'PTC GRTgaz'!$A$7:$A$15996,J$16,'PTC GRTgaz'!$D$7:$D$15996,$A205,'PTC GRTgaz'!$C$7:$C$15996,"DEL")*1.0026*$F$4/INDIRECT($A$4&amp;"!D9"))</f>
        <v>340</v>
      </c>
      <c r="K205" s="136" cm="1">
        <f t="array" aca="1" ref="K205" ca="1">IF(COUNTIFS('PTC GRTgaz'!$K$7:$K$15996,"",'PTC GRTgaz'!$A$7:$A$15996,K$16,'PTC GRTgaz'!$D$7:$D$15996,$A205,'PTC GRTgaz'!$C$7:$C$15996,"DEL")&gt;0,K$14,SUMIFS('PTC GRTgaz'!$K$7:$K$15996,'PTC GRTgaz'!$A$7:$A$15996,K$16,'PTC GRTgaz'!$D$7:$D$15996,$A205,'PTC GRTgaz'!$C$7:$C$15996,"DEL")*1.0026*$F$4/INDIRECT($A$4&amp;"!D9"))</f>
        <v>255.66300000000001</v>
      </c>
      <c r="L205" s="137">
        <f t="shared" ca="1" si="21"/>
        <v>45</v>
      </c>
      <c r="M205" s="72">
        <f t="shared" ca="1" si="25"/>
        <v>1</v>
      </c>
      <c r="N205" s="5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0.79999999999999993</v>
      </c>
      <c r="O205" s="89">
        <f t="shared" ca="1" si="26"/>
        <v>0</v>
      </c>
      <c r="S205" s="137">
        <f t="shared" ca="1" si="22"/>
        <v>63.302209687499833</v>
      </c>
      <c r="T205" s="72">
        <f t="shared" ca="1" si="27"/>
        <v>1</v>
      </c>
      <c r="U205" s="5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0.79999999999999993</v>
      </c>
      <c r="V205" s="89">
        <f t="shared" ca="1" si="28"/>
        <v>300</v>
      </c>
    </row>
    <row r="206" spans="1:22" x14ac:dyDescent="0.35">
      <c r="A206" s="48">
        <f t="shared" si="29"/>
        <v>45572</v>
      </c>
      <c r="B206" s="88" cm="1">
        <f t="array" aca="1" ref="B206" ca="1">_xlfn.XLOOKUP(A206,INDIRECT($A$5&amp;"!$AJ$41:$AJ$406"),INDIRECT($A$5&amp;"!$AK$41:$AK$406"))*SUM($F$3:$I$3)</f>
        <v>0</v>
      </c>
      <c r="C206" s="88" cm="1">
        <f t="array" aca="1" ref="C206" ca="1">_xlfn.XLOOKUP(A206,INDIRECT($A$5&amp;"!$AJ$41:$AJ$406"),INDIRECT($A$5&amp;"!$AL$41:$AL$406"))*SUM($F$3:$I$3)</f>
        <v>45</v>
      </c>
      <c r="D206" s="88" cm="1">
        <f t="array" aca="1" ref="D206" ca="1">_xlfn.XLOOKUP(A206,INDIRECT($A$5&amp;"!$AJ$41:$AJ$406"),INDIRECT($A$5&amp;"!$AO$41:$AO$406"))*SUM($F$3:$I$3)</f>
        <v>45</v>
      </c>
      <c r="E206" s="50" cm="1">
        <f t="array" ref="E206">SUMPRODUCT(('PT Storengy'!$B$8:$K$372)*('PT Storengy'!$A$8:$A$372=$A206)*('PT Storengy'!$B$5:$K$5=$A$6)*('PT Storengy'!$B$7:$K$7=$A$7))</f>
        <v>0.6</v>
      </c>
      <c r="F206" s="137">
        <f t="shared" ca="1" si="20"/>
        <v>45</v>
      </c>
      <c r="G206" s="72">
        <f t="shared" ca="1" si="23"/>
        <v>1</v>
      </c>
      <c r="H206" s="5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0.79999999999999993</v>
      </c>
      <c r="I206" s="89">
        <f t="shared" ca="1" si="24"/>
        <v>0</v>
      </c>
      <c r="J206" s="136" cm="1">
        <f t="array" aca="1" ref="J206" ca="1">IF(COUNTIFS('PTC GRTgaz'!$K$7:$K$15996,"",'PTC GRTgaz'!$A$7:$A$15996,J$16,'PTC GRTgaz'!$D$7:$D$15996,$A206,'PTC GRTgaz'!$C$7:$C$15996,"DEL")&gt;0,J$14,SUMIFS('PTC GRTgaz'!$K$7:$K$15996,'PTC GRTgaz'!$A$7:$A$15996,J$16,'PTC GRTgaz'!$D$7:$D$15996,$A206,'PTC GRTgaz'!$C$7:$C$15996,"DEL")*1.0026*$F$4/INDIRECT($A$4&amp;"!D9"))</f>
        <v>340</v>
      </c>
      <c r="K206" s="136" cm="1">
        <f t="array" aca="1" ref="K206" ca="1">IF(COUNTIFS('PTC GRTgaz'!$K$7:$K$15996,"",'PTC GRTgaz'!$A$7:$A$15996,K$16,'PTC GRTgaz'!$D$7:$D$15996,$A206,'PTC GRTgaz'!$C$7:$C$15996,"DEL")&gt;0,K$14,SUMIFS('PTC GRTgaz'!$K$7:$K$15996,'PTC GRTgaz'!$A$7:$A$15996,K$16,'PTC GRTgaz'!$D$7:$D$15996,$A206,'PTC GRTgaz'!$C$7:$C$15996,"DEL")*1.0026*$F$4/INDIRECT($A$4&amp;"!D9"))</f>
        <v>196.50959999999998</v>
      </c>
      <c r="L206" s="137">
        <f t="shared" ca="1" si="21"/>
        <v>45</v>
      </c>
      <c r="M206" s="72">
        <f t="shared" ca="1" si="25"/>
        <v>1</v>
      </c>
      <c r="N206" s="5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0.79999999999999993</v>
      </c>
      <c r="O206" s="89">
        <f t="shared" ca="1" si="26"/>
        <v>0</v>
      </c>
      <c r="S206" s="137">
        <f t="shared" ca="1" si="22"/>
        <v>63.60220968749983</v>
      </c>
      <c r="T206" s="72">
        <f t="shared" ca="1" si="27"/>
        <v>1</v>
      </c>
      <c r="U206" s="5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0.79999999999999993</v>
      </c>
      <c r="V206" s="89">
        <f t="shared" ca="1" si="28"/>
        <v>300</v>
      </c>
    </row>
    <row r="207" spans="1:22" x14ac:dyDescent="0.35">
      <c r="A207" s="48">
        <f t="shared" si="29"/>
        <v>45573</v>
      </c>
      <c r="B207" s="88" cm="1">
        <f t="array" aca="1" ref="B207" ca="1">_xlfn.XLOOKUP(A207,INDIRECT($A$5&amp;"!$AJ$41:$AJ$406"),INDIRECT($A$5&amp;"!$AK$41:$AK$406"))*SUM($F$3:$I$3)</f>
        <v>0</v>
      </c>
      <c r="C207" s="88" cm="1">
        <f t="array" aca="1" ref="C207" ca="1">_xlfn.XLOOKUP(A207,INDIRECT($A$5&amp;"!$AJ$41:$AJ$406"),INDIRECT($A$5&amp;"!$AL$41:$AL$406"))*SUM($F$3:$I$3)</f>
        <v>45</v>
      </c>
      <c r="D207" s="88" cm="1">
        <f t="array" aca="1" ref="D207" ca="1">_xlfn.XLOOKUP(A207,INDIRECT($A$5&amp;"!$AJ$41:$AJ$406"),INDIRECT($A$5&amp;"!$AO$41:$AO$406"))*SUM($F$3:$I$3)</f>
        <v>45</v>
      </c>
      <c r="E207" s="50" cm="1">
        <f t="array" ref="E207">SUMPRODUCT(('PT Storengy'!$B$8:$K$372)*('PT Storengy'!$A$8:$A$372=$A207)*('PT Storengy'!$B$5:$K$5=$A$6)*('PT Storengy'!$B$7:$K$7=$A$7))</f>
        <v>0.6</v>
      </c>
      <c r="F207" s="137">
        <f t="shared" ca="1" si="20"/>
        <v>45</v>
      </c>
      <c r="G207" s="72">
        <f t="shared" ca="1" si="23"/>
        <v>1</v>
      </c>
      <c r="H207" s="5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0.79999999999999993</v>
      </c>
      <c r="I207" s="89">
        <f t="shared" ca="1" si="24"/>
        <v>0</v>
      </c>
      <c r="J207" s="136" cm="1">
        <f t="array" aca="1" ref="J207" ca="1">IF(COUNTIFS('PTC GRTgaz'!$K$7:$K$15996,"",'PTC GRTgaz'!$A$7:$A$15996,J$16,'PTC GRTgaz'!$D$7:$D$15996,$A207,'PTC GRTgaz'!$C$7:$C$15996,"DEL")&gt;0,J$14,SUMIFS('PTC GRTgaz'!$K$7:$K$15996,'PTC GRTgaz'!$A$7:$A$15996,J$16,'PTC GRTgaz'!$D$7:$D$15996,$A207,'PTC GRTgaz'!$C$7:$C$15996,"DEL")*1.0026*$F$4/INDIRECT($A$4&amp;"!D9"))</f>
        <v>340</v>
      </c>
      <c r="K207" s="136" cm="1">
        <f t="array" aca="1" ref="K207" ca="1">IF(COUNTIFS('PTC GRTgaz'!$K$7:$K$15996,"",'PTC GRTgaz'!$A$7:$A$15996,K$16,'PTC GRTgaz'!$D$7:$D$15996,$A207,'PTC GRTgaz'!$C$7:$C$15996,"DEL")&gt;0,K$14,SUMIFS('PTC GRTgaz'!$K$7:$K$15996,'PTC GRTgaz'!$A$7:$A$15996,K$16,'PTC GRTgaz'!$D$7:$D$15996,$A207,'PTC GRTgaz'!$C$7:$C$15996,"DEL")*1.0026*$F$4/INDIRECT($A$4&amp;"!D9"))</f>
        <v>196.50959999999998</v>
      </c>
      <c r="L207" s="137">
        <f t="shared" ca="1" si="21"/>
        <v>45</v>
      </c>
      <c r="M207" s="72">
        <f t="shared" ca="1" si="25"/>
        <v>1</v>
      </c>
      <c r="N207" s="5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0.79999999999999993</v>
      </c>
      <c r="O207" s="89">
        <f t="shared" ca="1" si="26"/>
        <v>0</v>
      </c>
      <c r="S207" s="137">
        <f t="shared" ca="1" si="22"/>
        <v>63.902209687499827</v>
      </c>
      <c r="T207" s="72">
        <f t="shared" ca="1" si="27"/>
        <v>1</v>
      </c>
      <c r="U207" s="5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0.79999999999999993</v>
      </c>
      <c r="V207" s="89">
        <f t="shared" ca="1" si="28"/>
        <v>300</v>
      </c>
    </row>
    <row r="208" spans="1:22" x14ac:dyDescent="0.35">
      <c r="A208" s="48">
        <f t="shared" si="29"/>
        <v>45574</v>
      </c>
      <c r="B208" s="88" cm="1">
        <f t="array" aca="1" ref="B208" ca="1">_xlfn.XLOOKUP(A208,INDIRECT($A$5&amp;"!$AJ$41:$AJ$406"),INDIRECT($A$5&amp;"!$AK$41:$AK$406"))*SUM($F$3:$I$3)</f>
        <v>0</v>
      </c>
      <c r="C208" s="88" cm="1">
        <f t="array" aca="1" ref="C208" ca="1">_xlfn.XLOOKUP(A208,INDIRECT($A$5&amp;"!$AJ$41:$AJ$406"),INDIRECT($A$5&amp;"!$AL$41:$AL$406"))*SUM($F$3:$I$3)</f>
        <v>45</v>
      </c>
      <c r="D208" s="88" cm="1">
        <f t="array" aca="1" ref="D208" ca="1">_xlfn.XLOOKUP(A208,INDIRECT($A$5&amp;"!$AJ$41:$AJ$406"),INDIRECT($A$5&amp;"!$AO$41:$AO$406"))*SUM($F$3:$I$3)</f>
        <v>45</v>
      </c>
      <c r="E208" s="50" cm="1">
        <f t="array" ref="E208">SUMPRODUCT(('PT Storengy'!$B$8:$K$372)*('PT Storengy'!$A$8:$A$372=$A208)*('PT Storengy'!$B$5:$K$5=$A$6)*('PT Storengy'!$B$7:$K$7=$A$7))</f>
        <v>0.6</v>
      </c>
      <c r="F208" s="137">
        <f t="shared" ca="1" si="20"/>
        <v>45</v>
      </c>
      <c r="G208" s="72">
        <f t="shared" ca="1" si="23"/>
        <v>1</v>
      </c>
      <c r="H208" s="5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0.79999999999999993</v>
      </c>
      <c r="I208" s="89">
        <f t="shared" ca="1" si="24"/>
        <v>0</v>
      </c>
      <c r="J208" s="136" cm="1">
        <f t="array" aca="1" ref="J208" ca="1">IF(COUNTIFS('PTC GRTgaz'!$K$7:$K$15996,"",'PTC GRTgaz'!$A$7:$A$15996,J$16,'PTC GRTgaz'!$D$7:$D$15996,$A208,'PTC GRTgaz'!$C$7:$C$15996,"DEL")&gt;0,J$14,SUMIFS('PTC GRTgaz'!$K$7:$K$15996,'PTC GRTgaz'!$A$7:$A$15996,J$16,'PTC GRTgaz'!$D$7:$D$15996,$A208,'PTC GRTgaz'!$C$7:$C$15996,"DEL")*1.0026*$F$4/INDIRECT($A$4&amp;"!D9"))</f>
        <v>340</v>
      </c>
      <c r="K208" s="136" cm="1">
        <f t="array" aca="1" ref="K208" ca="1">IF(COUNTIFS('PTC GRTgaz'!$K$7:$K$15996,"",'PTC GRTgaz'!$A$7:$A$15996,K$16,'PTC GRTgaz'!$D$7:$D$15996,$A208,'PTC GRTgaz'!$C$7:$C$15996,"DEL")&gt;0,K$14,SUMIFS('PTC GRTgaz'!$K$7:$K$15996,'PTC GRTgaz'!$A$7:$A$15996,K$16,'PTC GRTgaz'!$D$7:$D$15996,$A208,'PTC GRTgaz'!$C$7:$C$15996,"DEL")*1.0026*$F$4/INDIRECT($A$4&amp;"!D9"))</f>
        <v>196.50959999999998</v>
      </c>
      <c r="L208" s="137">
        <f t="shared" ca="1" si="21"/>
        <v>45</v>
      </c>
      <c r="M208" s="72">
        <f t="shared" ca="1" si="25"/>
        <v>1</v>
      </c>
      <c r="N208" s="5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0.79999999999999993</v>
      </c>
      <c r="O208" s="89">
        <f t="shared" ca="1" si="26"/>
        <v>0</v>
      </c>
      <c r="S208" s="137">
        <f t="shared" ca="1" si="22"/>
        <v>64.202209687499831</v>
      </c>
      <c r="T208" s="72">
        <f t="shared" ca="1" si="27"/>
        <v>1</v>
      </c>
      <c r="U208" s="5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0.79999999999999993</v>
      </c>
      <c r="V208" s="89">
        <f t="shared" ca="1" si="28"/>
        <v>300</v>
      </c>
    </row>
    <row r="209" spans="1:22" x14ac:dyDescent="0.35">
      <c r="A209" s="48">
        <f t="shared" si="29"/>
        <v>45575</v>
      </c>
      <c r="B209" s="88" cm="1">
        <f t="array" aca="1" ref="B209" ca="1">_xlfn.XLOOKUP(A209,INDIRECT($A$5&amp;"!$AJ$41:$AJ$406"),INDIRECT($A$5&amp;"!$AK$41:$AK$406"))*SUM($F$3:$I$3)</f>
        <v>0</v>
      </c>
      <c r="C209" s="88" cm="1">
        <f t="array" aca="1" ref="C209" ca="1">_xlfn.XLOOKUP(A209,INDIRECT($A$5&amp;"!$AJ$41:$AJ$406"),INDIRECT($A$5&amp;"!$AL$41:$AL$406"))*SUM($F$3:$I$3)</f>
        <v>45</v>
      </c>
      <c r="D209" s="88" cm="1">
        <f t="array" aca="1" ref="D209" ca="1">_xlfn.XLOOKUP(A209,INDIRECT($A$5&amp;"!$AJ$41:$AJ$406"),INDIRECT($A$5&amp;"!$AO$41:$AO$406"))*SUM($F$3:$I$3)</f>
        <v>45</v>
      </c>
      <c r="E209" s="50" cm="1">
        <f t="array" ref="E209">SUMPRODUCT(('PT Storengy'!$B$8:$K$372)*('PT Storengy'!$A$8:$A$372=$A209)*('PT Storengy'!$B$5:$K$5=$A$6)*('PT Storengy'!$B$7:$K$7=$A$7))</f>
        <v>0.6</v>
      </c>
      <c r="F209" s="137">
        <f t="shared" ref="F209:F231" ca="1" si="30">F208+I209/1000</f>
        <v>45</v>
      </c>
      <c r="G209" s="72">
        <f t="shared" ca="1" si="23"/>
        <v>1</v>
      </c>
      <c r="H209" s="5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0.79999999999999993</v>
      </c>
      <c r="I209" s="89">
        <f t="shared" ca="1" si="24"/>
        <v>0</v>
      </c>
      <c r="J209" s="136" cm="1">
        <f t="array" aca="1" ref="J209" ca="1">IF(COUNTIFS('PTC GRTgaz'!$K$7:$K$15996,"",'PTC GRTgaz'!$A$7:$A$15996,J$16,'PTC GRTgaz'!$D$7:$D$15996,$A209,'PTC GRTgaz'!$C$7:$C$15996,"DEL")&gt;0,J$14,SUMIFS('PTC GRTgaz'!$K$7:$K$15996,'PTC GRTgaz'!$A$7:$A$15996,J$16,'PTC GRTgaz'!$D$7:$D$15996,$A209,'PTC GRTgaz'!$C$7:$C$15996,"DEL")*1.0026*$F$4/INDIRECT($A$4&amp;"!D9"))</f>
        <v>340</v>
      </c>
      <c r="K209" s="136" cm="1">
        <f t="array" aca="1" ref="K209" ca="1">IF(COUNTIFS('PTC GRTgaz'!$K$7:$K$15996,"",'PTC GRTgaz'!$A$7:$A$15996,K$16,'PTC GRTgaz'!$D$7:$D$15996,$A209,'PTC GRTgaz'!$C$7:$C$15996,"DEL")&gt;0,K$14,SUMIFS('PTC GRTgaz'!$K$7:$K$15996,'PTC GRTgaz'!$A$7:$A$15996,K$16,'PTC GRTgaz'!$D$7:$D$15996,$A209,'PTC GRTgaz'!$C$7:$C$15996,"DEL")*1.0026*$F$4/INDIRECT($A$4&amp;"!D9"))</f>
        <v>196.50959999999998</v>
      </c>
      <c r="L209" s="137">
        <f t="shared" ref="L209:L231" ca="1" si="31">L208+O209/1000</f>
        <v>45</v>
      </c>
      <c r="M209" s="72">
        <f t="shared" ca="1" si="25"/>
        <v>1</v>
      </c>
      <c r="N209" s="5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0.79999999999999993</v>
      </c>
      <c r="O209" s="89">
        <f t="shared" ca="1" si="26"/>
        <v>0</v>
      </c>
      <c r="S209" s="137">
        <f t="shared" ref="S209:S231" ca="1" si="32">S208+V209/1000</f>
        <v>64.502209687499828</v>
      </c>
      <c r="T209" s="72">
        <f t="shared" ca="1" si="27"/>
        <v>1</v>
      </c>
      <c r="U209" s="5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0.79999999999999993</v>
      </c>
      <c r="V209" s="89">
        <f t="shared" ca="1" si="28"/>
        <v>300</v>
      </c>
    </row>
    <row r="210" spans="1:22" x14ac:dyDescent="0.35">
      <c r="A210" s="48">
        <f t="shared" si="29"/>
        <v>45576</v>
      </c>
      <c r="B210" s="88" cm="1">
        <f t="array" aca="1" ref="B210" ca="1">_xlfn.XLOOKUP(A210,INDIRECT($A$5&amp;"!$AJ$41:$AJ$406"),INDIRECT($A$5&amp;"!$AK$41:$AK$406"))*SUM($F$3:$I$3)</f>
        <v>0</v>
      </c>
      <c r="C210" s="88" cm="1">
        <f t="array" aca="1" ref="C210" ca="1">_xlfn.XLOOKUP(A210,INDIRECT($A$5&amp;"!$AJ$41:$AJ$406"),INDIRECT($A$5&amp;"!$AL$41:$AL$406"))*SUM($F$3:$I$3)</f>
        <v>45</v>
      </c>
      <c r="D210" s="88" cm="1">
        <f t="array" aca="1" ref="D210" ca="1">_xlfn.XLOOKUP(A210,INDIRECT($A$5&amp;"!$AJ$41:$AJ$406"),INDIRECT($A$5&amp;"!$AO$41:$AO$406"))*SUM($F$3:$I$3)</f>
        <v>45</v>
      </c>
      <c r="E210" s="50" cm="1">
        <f t="array" ref="E210">SUMPRODUCT(('PT Storengy'!$B$8:$K$372)*('PT Storengy'!$A$8:$A$372=$A210)*('PT Storengy'!$B$5:$K$5=$A$6)*('PT Storengy'!$B$7:$K$7=$A$7))</f>
        <v>0.6</v>
      </c>
      <c r="F210" s="137">
        <f t="shared" ca="1" si="30"/>
        <v>45</v>
      </c>
      <c r="G210" s="72">
        <f t="shared" ref="G210:G231" ca="1" si="33">ROUND(F209/SUM($F$3,$G$3,$H$3,$I$3),5)</f>
        <v>1</v>
      </c>
      <c r="H210" s="5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0.79999999999999993</v>
      </c>
      <c r="I210" s="89">
        <f t="shared" ref="I210:I231" ca="1" si="34">IF(F209*1000+$F$4*(1-$E210)*H210&gt;$D210*1000,D210*1000-F209*1000,$F$4*(1-$E210)*H210)</f>
        <v>0</v>
      </c>
      <c r="J210" s="136" cm="1">
        <f t="array" aca="1" ref="J210" ca="1">IF(COUNTIFS('PTC GRTgaz'!$K$7:$K$15996,"",'PTC GRTgaz'!$A$7:$A$15996,J$16,'PTC GRTgaz'!$D$7:$D$15996,$A210,'PTC GRTgaz'!$C$7:$C$15996,"DEL")&gt;0,J$14,SUMIFS('PTC GRTgaz'!$K$7:$K$15996,'PTC GRTgaz'!$A$7:$A$15996,J$16,'PTC GRTgaz'!$D$7:$D$15996,$A210,'PTC GRTgaz'!$C$7:$C$15996,"DEL")*1.0026*$F$4/INDIRECT($A$4&amp;"!D9"))</f>
        <v>340</v>
      </c>
      <c r="K210" s="136" cm="1">
        <f t="array" aca="1" ref="K210" ca="1">IF(COUNTIFS('PTC GRTgaz'!$K$7:$K$15996,"",'PTC GRTgaz'!$A$7:$A$15996,K$16,'PTC GRTgaz'!$D$7:$D$15996,$A210,'PTC GRTgaz'!$C$7:$C$15996,"DEL")&gt;0,K$14,SUMIFS('PTC GRTgaz'!$K$7:$K$15996,'PTC GRTgaz'!$A$7:$A$15996,K$16,'PTC GRTgaz'!$D$7:$D$15996,$A210,'PTC GRTgaz'!$C$7:$C$15996,"DEL")*1.0026*$F$4/INDIRECT($A$4&amp;"!D9"))</f>
        <v>196.50959999999998</v>
      </c>
      <c r="L210" s="137">
        <f t="shared" ca="1" si="31"/>
        <v>45</v>
      </c>
      <c r="M210" s="72">
        <f t="shared" ref="M210:M231" ca="1" si="35">ROUND(L209/SUM($F$3,$G$3,$H$3,$I$3),5)</f>
        <v>1</v>
      </c>
      <c r="N210" s="5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0.79999999999999993</v>
      </c>
      <c r="O210" s="89">
        <f t="shared" ref="O210:O231" ca="1" si="36">IF(L209*1000+MIN(J210,K210,$F$4*(1-$E210)*N210)&gt;$D210*1000,$D210*1000-L209*1000,MIN(J210,K210,$F$4*(1-$E210)*N210))</f>
        <v>0</v>
      </c>
      <c r="S210" s="137">
        <f t="shared" ca="1" si="32"/>
        <v>64.802209687499825</v>
      </c>
      <c r="T210" s="72">
        <f t="shared" ref="T210:T231" ca="1" si="37">MIN(ROUND(S209/SUM($F$3,$G$3,$H$3,$I$3),5),1)</f>
        <v>1</v>
      </c>
      <c r="U210" s="5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0.79999999999999993</v>
      </c>
      <c r="V210" s="89">
        <f t="shared" ref="V210:V231" ca="1" si="38">$F$4*(1)*U210</f>
        <v>300</v>
      </c>
    </row>
    <row r="211" spans="1:22" x14ac:dyDescent="0.35">
      <c r="A211" s="48">
        <f t="shared" ref="A211:A231" si="39">A210+1</f>
        <v>45577</v>
      </c>
      <c r="B211" s="88" cm="1">
        <f t="array" aca="1" ref="B211" ca="1">_xlfn.XLOOKUP(A211,INDIRECT($A$5&amp;"!$AJ$41:$AJ$406"),INDIRECT($A$5&amp;"!$AK$41:$AK$406"))*SUM($F$3:$I$3)</f>
        <v>0</v>
      </c>
      <c r="C211" s="88" cm="1">
        <f t="array" aca="1" ref="C211" ca="1">_xlfn.XLOOKUP(A211,INDIRECT($A$5&amp;"!$AJ$41:$AJ$406"),INDIRECT($A$5&amp;"!$AL$41:$AL$406"))*SUM($F$3:$I$3)</f>
        <v>45</v>
      </c>
      <c r="D211" s="88" cm="1">
        <f t="array" aca="1" ref="D211" ca="1">_xlfn.XLOOKUP(A211,INDIRECT($A$5&amp;"!$AJ$41:$AJ$406"),INDIRECT($A$5&amp;"!$AO$41:$AO$406"))*SUM($F$3:$I$3)</f>
        <v>45</v>
      </c>
      <c r="E211" s="50" cm="1">
        <f t="array" ref="E211">SUMPRODUCT(('PT Storengy'!$B$8:$K$372)*('PT Storengy'!$A$8:$A$372=$A211)*('PT Storengy'!$B$5:$K$5=$A$6)*('PT Storengy'!$B$7:$K$7=$A$7))</f>
        <v>0.6</v>
      </c>
      <c r="F211" s="137">
        <f t="shared" ca="1" si="30"/>
        <v>45</v>
      </c>
      <c r="G211" s="72">
        <f t="shared" ca="1" si="33"/>
        <v>1</v>
      </c>
      <c r="H211" s="5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0.79999999999999993</v>
      </c>
      <c r="I211" s="89">
        <f t="shared" ca="1" si="34"/>
        <v>0</v>
      </c>
      <c r="J211" s="136" cm="1">
        <f t="array" aca="1" ref="J211" ca="1">IF(COUNTIFS('PTC GRTgaz'!$K$7:$K$15996,"",'PTC GRTgaz'!$A$7:$A$15996,J$16,'PTC GRTgaz'!$D$7:$D$15996,$A211,'PTC GRTgaz'!$C$7:$C$15996,"DEL")&gt;0,J$14,SUMIFS('PTC GRTgaz'!$K$7:$K$15996,'PTC GRTgaz'!$A$7:$A$15996,J$16,'PTC GRTgaz'!$D$7:$D$15996,$A211,'PTC GRTgaz'!$C$7:$C$15996,"DEL")*1.0026*$F$4/INDIRECT($A$4&amp;"!D9"))</f>
        <v>340</v>
      </c>
      <c r="K211" s="136" cm="1">
        <f t="array" aca="1" ref="K211" ca="1">IF(COUNTIFS('PTC GRTgaz'!$K$7:$K$15996,"",'PTC GRTgaz'!$A$7:$A$15996,K$16,'PTC GRTgaz'!$D$7:$D$15996,$A211,'PTC GRTgaz'!$C$7:$C$15996,"DEL")&gt;0,K$14,SUMIFS('PTC GRTgaz'!$K$7:$K$15996,'PTC GRTgaz'!$A$7:$A$15996,K$16,'PTC GRTgaz'!$D$7:$D$15996,$A211,'PTC GRTgaz'!$C$7:$C$15996,"DEL")*1.0026*$F$4/INDIRECT($A$4&amp;"!D9"))</f>
        <v>248.64479999999998</v>
      </c>
      <c r="L211" s="137">
        <f t="shared" ca="1" si="31"/>
        <v>45</v>
      </c>
      <c r="M211" s="72">
        <f t="shared" ca="1" si="35"/>
        <v>1</v>
      </c>
      <c r="N211" s="5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0.79999999999999993</v>
      </c>
      <c r="O211" s="89">
        <f t="shared" ca="1" si="36"/>
        <v>0</v>
      </c>
      <c r="S211" s="137">
        <f t="shared" ca="1" si="32"/>
        <v>65.102209687499823</v>
      </c>
      <c r="T211" s="72">
        <f t="shared" ca="1" si="37"/>
        <v>1</v>
      </c>
      <c r="U211" s="5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0.79999999999999993</v>
      </c>
      <c r="V211" s="89">
        <f t="shared" ca="1" si="38"/>
        <v>300</v>
      </c>
    </row>
    <row r="212" spans="1:22" x14ac:dyDescent="0.35">
      <c r="A212" s="48">
        <f t="shared" si="39"/>
        <v>45578</v>
      </c>
      <c r="B212" s="88" cm="1">
        <f t="array" aca="1" ref="B212" ca="1">_xlfn.XLOOKUP(A212,INDIRECT($A$5&amp;"!$AJ$41:$AJ$406"),INDIRECT($A$5&amp;"!$AK$41:$AK$406"))*SUM($F$3:$I$3)</f>
        <v>0</v>
      </c>
      <c r="C212" s="88" cm="1">
        <f t="array" aca="1" ref="C212" ca="1">_xlfn.XLOOKUP(A212,INDIRECT($A$5&amp;"!$AJ$41:$AJ$406"),INDIRECT($A$5&amp;"!$AL$41:$AL$406"))*SUM($F$3:$I$3)</f>
        <v>45</v>
      </c>
      <c r="D212" s="88" cm="1">
        <f t="array" aca="1" ref="D212" ca="1">_xlfn.XLOOKUP(A212,INDIRECT($A$5&amp;"!$AJ$41:$AJ$406"),INDIRECT($A$5&amp;"!$AO$41:$AO$406"))*SUM($F$3:$I$3)</f>
        <v>45</v>
      </c>
      <c r="E212" s="50" cm="1">
        <f t="array" ref="E212">SUMPRODUCT(('PT Storengy'!$B$8:$K$372)*('PT Storengy'!$A$8:$A$372=$A212)*('PT Storengy'!$B$5:$K$5=$A$6)*('PT Storengy'!$B$7:$K$7=$A$7))</f>
        <v>0.6</v>
      </c>
      <c r="F212" s="137">
        <f t="shared" ca="1" si="30"/>
        <v>45</v>
      </c>
      <c r="G212" s="72">
        <f t="shared" ca="1" si="33"/>
        <v>1</v>
      </c>
      <c r="H212" s="5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0.79999999999999993</v>
      </c>
      <c r="I212" s="89">
        <f t="shared" ca="1" si="34"/>
        <v>0</v>
      </c>
      <c r="J212" s="136" cm="1">
        <f t="array" aca="1" ref="J212" ca="1">IF(COUNTIFS('PTC GRTgaz'!$K$7:$K$15996,"",'PTC GRTgaz'!$A$7:$A$15996,J$16,'PTC GRTgaz'!$D$7:$D$15996,$A212,'PTC GRTgaz'!$C$7:$C$15996,"DEL")&gt;0,J$14,SUMIFS('PTC GRTgaz'!$K$7:$K$15996,'PTC GRTgaz'!$A$7:$A$15996,J$16,'PTC GRTgaz'!$D$7:$D$15996,$A212,'PTC GRTgaz'!$C$7:$C$15996,"DEL")*1.0026*$F$4/INDIRECT($A$4&amp;"!D9"))</f>
        <v>340</v>
      </c>
      <c r="K212" s="136" cm="1">
        <f t="array" aca="1" ref="K212" ca="1">IF(COUNTIFS('PTC GRTgaz'!$K$7:$K$15996,"",'PTC GRTgaz'!$A$7:$A$15996,K$16,'PTC GRTgaz'!$D$7:$D$15996,$A212,'PTC GRTgaz'!$C$7:$C$15996,"DEL")&gt;0,K$14,SUMIFS('PTC GRTgaz'!$K$7:$K$15996,'PTC GRTgaz'!$A$7:$A$15996,K$16,'PTC GRTgaz'!$D$7:$D$15996,$A212,'PTC GRTgaz'!$C$7:$C$15996,"DEL")*1.0026*$F$4/INDIRECT($A$4&amp;"!D9"))</f>
        <v>248.64479999999998</v>
      </c>
      <c r="L212" s="137">
        <f t="shared" ca="1" si="31"/>
        <v>45</v>
      </c>
      <c r="M212" s="72">
        <f t="shared" ca="1" si="35"/>
        <v>1</v>
      </c>
      <c r="N212" s="5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0.79999999999999993</v>
      </c>
      <c r="O212" s="89">
        <f t="shared" ca="1" si="36"/>
        <v>0</v>
      </c>
      <c r="S212" s="137">
        <f t="shared" ca="1" si="32"/>
        <v>65.40220968749982</v>
      </c>
      <c r="T212" s="72">
        <f t="shared" ca="1" si="37"/>
        <v>1</v>
      </c>
      <c r="U212" s="5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0.79999999999999993</v>
      </c>
      <c r="V212" s="89">
        <f t="shared" ca="1" si="38"/>
        <v>300</v>
      </c>
    </row>
    <row r="213" spans="1:22" x14ac:dyDescent="0.35">
      <c r="A213" s="48">
        <f t="shared" si="39"/>
        <v>45579</v>
      </c>
      <c r="B213" s="88" cm="1">
        <f t="array" aca="1" ref="B213" ca="1">_xlfn.XLOOKUP(A213,INDIRECT($A$5&amp;"!$AJ$41:$AJ$406"),INDIRECT($A$5&amp;"!$AK$41:$AK$406"))*SUM($F$3:$I$3)</f>
        <v>0</v>
      </c>
      <c r="C213" s="88" cm="1">
        <f t="array" aca="1" ref="C213" ca="1">_xlfn.XLOOKUP(A213,INDIRECT($A$5&amp;"!$AJ$41:$AJ$406"),INDIRECT($A$5&amp;"!$AL$41:$AL$406"))*SUM($F$3:$I$3)</f>
        <v>45</v>
      </c>
      <c r="D213" s="88" cm="1">
        <f t="array" aca="1" ref="D213" ca="1">_xlfn.XLOOKUP(A213,INDIRECT($A$5&amp;"!$AJ$41:$AJ$406"),INDIRECT($A$5&amp;"!$AO$41:$AO$406"))*SUM($F$3:$I$3)</f>
        <v>45</v>
      </c>
      <c r="E213" s="50" cm="1">
        <f t="array" ref="E213">SUMPRODUCT(('PT Storengy'!$B$8:$K$372)*('PT Storengy'!$A$8:$A$372=$A213)*('PT Storengy'!$B$5:$K$5=$A$6)*('PT Storengy'!$B$7:$K$7=$A$7))</f>
        <v>0.75</v>
      </c>
      <c r="F213" s="137">
        <f t="shared" ca="1" si="30"/>
        <v>45</v>
      </c>
      <c r="G213" s="72">
        <f t="shared" ca="1" si="33"/>
        <v>1</v>
      </c>
      <c r="H213" s="5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0.79999999999999993</v>
      </c>
      <c r="I213" s="89">
        <f t="shared" ca="1" si="34"/>
        <v>0</v>
      </c>
      <c r="J213" s="136" cm="1">
        <f t="array" aca="1" ref="J213" ca="1">IF(COUNTIFS('PTC GRTgaz'!$K$7:$K$15996,"",'PTC GRTgaz'!$A$7:$A$15996,J$16,'PTC GRTgaz'!$D$7:$D$15996,$A213,'PTC GRTgaz'!$C$7:$C$15996,"DEL")&gt;0,J$14,SUMIFS('PTC GRTgaz'!$K$7:$K$15996,'PTC GRTgaz'!$A$7:$A$15996,J$16,'PTC GRTgaz'!$D$7:$D$15996,$A213,'PTC GRTgaz'!$C$7:$C$15996,"DEL")*1.0026*$F$4/INDIRECT($A$4&amp;"!D9"))</f>
        <v>340</v>
      </c>
      <c r="K213" s="136" cm="1">
        <f t="array" aca="1" ref="K213" ca="1">IF(COUNTIFS('PTC GRTgaz'!$K$7:$K$15996,"",'PTC GRTgaz'!$A$7:$A$15996,K$16,'PTC GRTgaz'!$D$7:$D$15996,$A213,'PTC GRTgaz'!$C$7:$C$15996,"DEL")&gt;0,K$14,SUMIFS('PTC GRTgaz'!$K$7:$K$15996,'PTC GRTgaz'!$A$7:$A$15996,K$16,'PTC GRTgaz'!$D$7:$D$15996,$A213,'PTC GRTgaz'!$C$7:$C$15996,"DEL")*1.0026*$F$4/INDIRECT($A$4&amp;"!D9"))</f>
        <v>248.64479999999998</v>
      </c>
      <c r="L213" s="137">
        <f t="shared" ca="1" si="31"/>
        <v>45</v>
      </c>
      <c r="M213" s="72">
        <f t="shared" ca="1" si="35"/>
        <v>1</v>
      </c>
      <c r="N213" s="5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0.79999999999999993</v>
      </c>
      <c r="O213" s="89">
        <f t="shared" ca="1" si="36"/>
        <v>0</v>
      </c>
      <c r="S213" s="137">
        <f t="shared" ca="1" si="32"/>
        <v>65.702209687499817</v>
      </c>
      <c r="T213" s="72">
        <f t="shared" ca="1" si="37"/>
        <v>1</v>
      </c>
      <c r="U213" s="5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0.79999999999999993</v>
      </c>
      <c r="V213" s="89">
        <f t="shared" ca="1" si="38"/>
        <v>300</v>
      </c>
    </row>
    <row r="214" spans="1:22" x14ac:dyDescent="0.35">
      <c r="A214" s="48">
        <f t="shared" si="39"/>
        <v>45580</v>
      </c>
      <c r="B214" s="88" cm="1">
        <f t="array" aca="1" ref="B214" ca="1">_xlfn.XLOOKUP(A214,INDIRECT($A$5&amp;"!$AJ$41:$AJ$406"),INDIRECT($A$5&amp;"!$AK$41:$AK$406"))*SUM($F$3:$I$3)</f>
        <v>0</v>
      </c>
      <c r="C214" s="88" cm="1">
        <f t="array" aca="1" ref="C214" ca="1">_xlfn.XLOOKUP(A214,INDIRECT($A$5&amp;"!$AJ$41:$AJ$406"),INDIRECT($A$5&amp;"!$AL$41:$AL$406"))*SUM($F$3:$I$3)</f>
        <v>45</v>
      </c>
      <c r="D214" s="88" cm="1">
        <f t="array" aca="1" ref="D214" ca="1">_xlfn.XLOOKUP(A214,INDIRECT($A$5&amp;"!$AJ$41:$AJ$406"),INDIRECT($A$5&amp;"!$AO$41:$AO$406"))*SUM($F$3:$I$3)</f>
        <v>45</v>
      </c>
      <c r="E214" s="50" cm="1">
        <f t="array" ref="E214">SUMPRODUCT(('PT Storengy'!$B$8:$K$372)*('PT Storengy'!$A$8:$A$372=$A214)*('PT Storengy'!$B$5:$K$5=$A$6)*('PT Storengy'!$B$7:$K$7=$A$7))</f>
        <v>0.75</v>
      </c>
      <c r="F214" s="137">
        <f t="shared" ca="1" si="30"/>
        <v>45</v>
      </c>
      <c r="G214" s="72">
        <f t="shared" ca="1" si="33"/>
        <v>1</v>
      </c>
      <c r="H214" s="5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0.79999999999999993</v>
      </c>
      <c r="I214" s="89">
        <f t="shared" ca="1" si="34"/>
        <v>0</v>
      </c>
      <c r="J214" s="136" cm="1">
        <f t="array" aca="1" ref="J214" ca="1">IF(COUNTIFS('PTC GRTgaz'!$K$7:$K$15996,"",'PTC GRTgaz'!$A$7:$A$15996,J$16,'PTC GRTgaz'!$D$7:$D$15996,$A214,'PTC GRTgaz'!$C$7:$C$15996,"DEL")&gt;0,J$14,SUMIFS('PTC GRTgaz'!$K$7:$K$15996,'PTC GRTgaz'!$A$7:$A$15996,J$16,'PTC GRTgaz'!$D$7:$D$15996,$A214,'PTC GRTgaz'!$C$7:$C$15996,"DEL")*1.0026*$F$4/INDIRECT($A$4&amp;"!D9"))</f>
        <v>340</v>
      </c>
      <c r="K214" s="136" cm="1">
        <f t="array" aca="1" ref="K214" ca="1">IF(COUNTIFS('PTC GRTgaz'!$K$7:$K$15996,"",'PTC GRTgaz'!$A$7:$A$15996,K$16,'PTC GRTgaz'!$D$7:$D$15996,$A214,'PTC GRTgaz'!$C$7:$C$15996,"DEL")&gt;0,K$14,SUMIFS('PTC GRTgaz'!$K$7:$K$15996,'PTC GRTgaz'!$A$7:$A$15996,K$16,'PTC GRTgaz'!$D$7:$D$15996,$A214,'PTC GRTgaz'!$C$7:$C$15996,"DEL")*1.0026*$F$4/INDIRECT($A$4&amp;"!D9"))</f>
        <v>248.64479999999998</v>
      </c>
      <c r="L214" s="137">
        <f t="shared" ca="1" si="31"/>
        <v>45</v>
      </c>
      <c r="M214" s="72">
        <f t="shared" ca="1" si="35"/>
        <v>1</v>
      </c>
      <c r="N214" s="5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0.79999999999999993</v>
      </c>
      <c r="O214" s="89">
        <f t="shared" ca="1" si="36"/>
        <v>0</v>
      </c>
      <c r="S214" s="137">
        <f t="shared" ca="1" si="32"/>
        <v>66.002209687499814</v>
      </c>
      <c r="T214" s="72">
        <f t="shared" ca="1" si="37"/>
        <v>1</v>
      </c>
      <c r="U214" s="5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0.79999999999999993</v>
      </c>
      <c r="V214" s="89">
        <f t="shared" ca="1" si="38"/>
        <v>300</v>
      </c>
    </row>
    <row r="215" spans="1:22" x14ac:dyDescent="0.35">
      <c r="A215" s="48">
        <f t="shared" si="39"/>
        <v>45581</v>
      </c>
      <c r="B215" s="88" cm="1">
        <f t="array" aca="1" ref="B215" ca="1">_xlfn.XLOOKUP(A215,INDIRECT($A$5&amp;"!$AJ$41:$AJ$406"),INDIRECT($A$5&amp;"!$AK$41:$AK$406"))*SUM($F$3:$I$3)</f>
        <v>0</v>
      </c>
      <c r="C215" s="88" cm="1">
        <f t="array" aca="1" ref="C215" ca="1">_xlfn.XLOOKUP(A215,INDIRECT($A$5&amp;"!$AJ$41:$AJ$406"),INDIRECT($A$5&amp;"!$AL$41:$AL$406"))*SUM($F$3:$I$3)</f>
        <v>45</v>
      </c>
      <c r="D215" s="88" cm="1">
        <f t="array" aca="1" ref="D215" ca="1">_xlfn.XLOOKUP(A215,INDIRECT($A$5&amp;"!$AJ$41:$AJ$406"),INDIRECT($A$5&amp;"!$AO$41:$AO$406"))*SUM($F$3:$I$3)</f>
        <v>45</v>
      </c>
      <c r="E215" s="50" cm="1">
        <f t="array" ref="E215">SUMPRODUCT(('PT Storengy'!$B$8:$K$372)*('PT Storengy'!$A$8:$A$372=$A215)*('PT Storengy'!$B$5:$K$5=$A$6)*('PT Storengy'!$B$7:$K$7=$A$7))</f>
        <v>0.75</v>
      </c>
      <c r="F215" s="137">
        <f t="shared" ca="1" si="30"/>
        <v>45</v>
      </c>
      <c r="G215" s="72">
        <f t="shared" ca="1" si="33"/>
        <v>1</v>
      </c>
      <c r="H215" s="5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0.79999999999999993</v>
      </c>
      <c r="I215" s="89">
        <f t="shared" ca="1" si="34"/>
        <v>0</v>
      </c>
      <c r="J215" s="136" cm="1">
        <f t="array" aca="1" ref="J215" ca="1">IF(COUNTIFS('PTC GRTgaz'!$K$7:$K$15996,"",'PTC GRTgaz'!$A$7:$A$15996,J$16,'PTC GRTgaz'!$D$7:$D$15996,$A215,'PTC GRTgaz'!$C$7:$C$15996,"DEL")&gt;0,J$14,SUMIFS('PTC GRTgaz'!$K$7:$K$15996,'PTC GRTgaz'!$A$7:$A$15996,J$16,'PTC GRTgaz'!$D$7:$D$15996,$A215,'PTC GRTgaz'!$C$7:$C$15996,"DEL")*1.0026*$F$4/INDIRECT($A$4&amp;"!D9"))</f>
        <v>340</v>
      </c>
      <c r="K215" s="136" cm="1">
        <f t="array" aca="1" ref="K215" ca="1">IF(COUNTIFS('PTC GRTgaz'!$K$7:$K$15996,"",'PTC GRTgaz'!$A$7:$A$15996,K$16,'PTC GRTgaz'!$D$7:$D$15996,$A215,'PTC GRTgaz'!$C$7:$C$15996,"DEL")&gt;0,K$14,SUMIFS('PTC GRTgaz'!$K$7:$K$15996,'PTC GRTgaz'!$A$7:$A$15996,K$16,'PTC GRTgaz'!$D$7:$D$15996,$A215,'PTC GRTgaz'!$C$7:$C$15996,"DEL")*1.0026*$F$4/INDIRECT($A$4&amp;"!D9"))</f>
        <v>248.64479999999998</v>
      </c>
      <c r="L215" s="137">
        <f t="shared" ca="1" si="31"/>
        <v>45</v>
      </c>
      <c r="M215" s="72">
        <f t="shared" ca="1" si="35"/>
        <v>1</v>
      </c>
      <c r="N215" s="5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0.79999999999999993</v>
      </c>
      <c r="O215" s="89">
        <f t="shared" ca="1" si="36"/>
        <v>0</v>
      </c>
      <c r="S215" s="137">
        <f t="shared" ca="1" si="32"/>
        <v>66.302209687499811</v>
      </c>
      <c r="T215" s="72">
        <f t="shared" ca="1" si="37"/>
        <v>1</v>
      </c>
      <c r="U215" s="5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0.79999999999999993</v>
      </c>
      <c r="V215" s="89">
        <f t="shared" ca="1" si="38"/>
        <v>300</v>
      </c>
    </row>
    <row r="216" spans="1:22" x14ac:dyDescent="0.35">
      <c r="A216" s="48">
        <f t="shared" si="39"/>
        <v>45582</v>
      </c>
      <c r="B216" s="88" cm="1">
        <f t="array" aca="1" ref="B216" ca="1">_xlfn.XLOOKUP(A216,INDIRECT($A$5&amp;"!$AJ$41:$AJ$406"),INDIRECT($A$5&amp;"!$AK$41:$AK$406"))*SUM($F$3:$I$3)</f>
        <v>0</v>
      </c>
      <c r="C216" s="88" cm="1">
        <f t="array" aca="1" ref="C216" ca="1">_xlfn.XLOOKUP(A216,INDIRECT($A$5&amp;"!$AJ$41:$AJ$406"),INDIRECT($A$5&amp;"!$AL$41:$AL$406"))*SUM($F$3:$I$3)</f>
        <v>45</v>
      </c>
      <c r="D216" s="88" cm="1">
        <f t="array" aca="1" ref="D216" ca="1">_xlfn.XLOOKUP(A216,INDIRECT($A$5&amp;"!$AJ$41:$AJ$406"),INDIRECT($A$5&amp;"!$AO$41:$AO$406"))*SUM($F$3:$I$3)</f>
        <v>45</v>
      </c>
      <c r="E216" s="50" cm="1">
        <f t="array" ref="E216">SUMPRODUCT(('PT Storengy'!$B$8:$K$372)*('PT Storengy'!$A$8:$A$372=$A216)*('PT Storengy'!$B$5:$K$5=$A$6)*('PT Storengy'!$B$7:$K$7=$A$7))</f>
        <v>0.75</v>
      </c>
      <c r="F216" s="137">
        <f t="shared" ca="1" si="30"/>
        <v>45</v>
      </c>
      <c r="G216" s="72">
        <f t="shared" ca="1" si="33"/>
        <v>1</v>
      </c>
      <c r="H216" s="5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0.79999999999999993</v>
      </c>
      <c r="I216" s="89">
        <f t="shared" ca="1" si="34"/>
        <v>0</v>
      </c>
      <c r="J216" s="136" cm="1">
        <f t="array" aca="1" ref="J216" ca="1">IF(COUNTIFS('PTC GRTgaz'!$K$7:$K$15996,"",'PTC GRTgaz'!$A$7:$A$15996,J$16,'PTC GRTgaz'!$D$7:$D$15996,$A216,'PTC GRTgaz'!$C$7:$C$15996,"DEL")&gt;0,J$14,SUMIFS('PTC GRTgaz'!$K$7:$K$15996,'PTC GRTgaz'!$A$7:$A$15996,J$16,'PTC GRTgaz'!$D$7:$D$15996,$A216,'PTC GRTgaz'!$C$7:$C$15996,"DEL")*1.0026*$F$4/INDIRECT($A$4&amp;"!D9"))</f>
        <v>340</v>
      </c>
      <c r="K216" s="136" cm="1">
        <f t="array" aca="1" ref="K216" ca="1">IF(COUNTIFS('PTC GRTgaz'!$K$7:$K$15996,"",'PTC GRTgaz'!$A$7:$A$15996,K$16,'PTC GRTgaz'!$D$7:$D$15996,$A216,'PTC GRTgaz'!$C$7:$C$15996,"DEL")&gt;0,K$14,SUMIFS('PTC GRTgaz'!$K$7:$K$15996,'PTC GRTgaz'!$A$7:$A$15996,K$16,'PTC GRTgaz'!$D$7:$D$15996,$A216,'PTC GRTgaz'!$C$7:$C$15996,"DEL")*1.0026*$F$4/INDIRECT($A$4&amp;"!D9"))</f>
        <v>248.64479999999998</v>
      </c>
      <c r="L216" s="137">
        <f t="shared" ca="1" si="31"/>
        <v>45</v>
      </c>
      <c r="M216" s="72">
        <f t="shared" ca="1" si="35"/>
        <v>1</v>
      </c>
      <c r="N216" s="5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0.79999999999999993</v>
      </c>
      <c r="O216" s="89">
        <f t="shared" ca="1" si="36"/>
        <v>0</v>
      </c>
      <c r="S216" s="137">
        <f t="shared" ca="1" si="32"/>
        <v>66.602209687499808</v>
      </c>
      <c r="T216" s="72">
        <f t="shared" ca="1" si="37"/>
        <v>1</v>
      </c>
      <c r="U216" s="5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0.79999999999999993</v>
      </c>
      <c r="V216" s="89">
        <f t="shared" ca="1" si="38"/>
        <v>300</v>
      </c>
    </row>
    <row r="217" spans="1:22" x14ac:dyDescent="0.35">
      <c r="A217" s="48">
        <f t="shared" si="39"/>
        <v>45583</v>
      </c>
      <c r="B217" s="88" cm="1">
        <f t="array" aca="1" ref="B217" ca="1">_xlfn.XLOOKUP(A217,INDIRECT($A$5&amp;"!$AJ$41:$AJ$406"),INDIRECT($A$5&amp;"!$AK$41:$AK$406"))*SUM($F$3:$I$3)</f>
        <v>0</v>
      </c>
      <c r="C217" s="88" cm="1">
        <f t="array" aca="1" ref="C217" ca="1">_xlfn.XLOOKUP(A217,INDIRECT($A$5&amp;"!$AJ$41:$AJ$406"),INDIRECT($A$5&amp;"!$AL$41:$AL$406"))*SUM($F$3:$I$3)</f>
        <v>45</v>
      </c>
      <c r="D217" s="88" cm="1">
        <f t="array" aca="1" ref="D217" ca="1">_xlfn.XLOOKUP(A217,INDIRECT($A$5&amp;"!$AJ$41:$AJ$406"),INDIRECT($A$5&amp;"!$AO$41:$AO$406"))*SUM($F$3:$I$3)</f>
        <v>45</v>
      </c>
      <c r="E217" s="50" cm="1">
        <f t="array" ref="E217">SUMPRODUCT(('PT Storengy'!$B$8:$K$372)*('PT Storengy'!$A$8:$A$372=$A217)*('PT Storengy'!$B$5:$K$5=$A$6)*('PT Storengy'!$B$7:$K$7=$A$7))</f>
        <v>0.75</v>
      </c>
      <c r="F217" s="137">
        <f t="shared" ca="1" si="30"/>
        <v>45</v>
      </c>
      <c r="G217" s="72">
        <f t="shared" ca="1" si="33"/>
        <v>1</v>
      </c>
      <c r="H217" s="5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0.79999999999999993</v>
      </c>
      <c r="I217" s="89">
        <f t="shared" ca="1" si="34"/>
        <v>0</v>
      </c>
      <c r="J217" s="136" cm="1">
        <f t="array" aca="1" ref="J217" ca="1">IF(COUNTIFS('PTC GRTgaz'!$K$7:$K$15996,"",'PTC GRTgaz'!$A$7:$A$15996,J$16,'PTC GRTgaz'!$D$7:$D$15996,$A217,'PTC GRTgaz'!$C$7:$C$15996,"DEL")&gt;0,J$14,SUMIFS('PTC GRTgaz'!$K$7:$K$15996,'PTC GRTgaz'!$A$7:$A$15996,J$16,'PTC GRTgaz'!$D$7:$D$15996,$A217,'PTC GRTgaz'!$C$7:$C$15996,"DEL")*1.0026*$F$4/INDIRECT($A$4&amp;"!D9"))</f>
        <v>340</v>
      </c>
      <c r="K217" s="136" cm="1">
        <f t="array" aca="1" ref="K217" ca="1">IF(COUNTIFS('PTC GRTgaz'!$K$7:$K$15996,"",'PTC GRTgaz'!$A$7:$A$15996,K$16,'PTC GRTgaz'!$D$7:$D$15996,$A217,'PTC GRTgaz'!$C$7:$C$15996,"DEL")&gt;0,K$14,SUMIFS('PTC GRTgaz'!$K$7:$K$15996,'PTC GRTgaz'!$A$7:$A$15996,K$16,'PTC GRTgaz'!$D$7:$D$15996,$A217,'PTC GRTgaz'!$C$7:$C$15996,"DEL")*1.0026*$F$4/INDIRECT($A$4&amp;"!D9"))</f>
        <v>248.64479999999998</v>
      </c>
      <c r="L217" s="137">
        <f t="shared" ca="1" si="31"/>
        <v>45</v>
      </c>
      <c r="M217" s="72">
        <f t="shared" ca="1" si="35"/>
        <v>1</v>
      </c>
      <c r="N217" s="5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0.79999999999999993</v>
      </c>
      <c r="O217" s="89">
        <f t="shared" ca="1" si="36"/>
        <v>0</v>
      </c>
      <c r="S217" s="137">
        <f t="shared" ca="1" si="32"/>
        <v>66.902209687499806</v>
      </c>
      <c r="T217" s="72">
        <f t="shared" ca="1" si="37"/>
        <v>1</v>
      </c>
      <c r="U217" s="5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0.79999999999999993</v>
      </c>
      <c r="V217" s="89">
        <f t="shared" ca="1" si="38"/>
        <v>300</v>
      </c>
    </row>
    <row r="218" spans="1:22" x14ac:dyDescent="0.35">
      <c r="A218" s="48">
        <f t="shared" si="39"/>
        <v>45584</v>
      </c>
      <c r="B218" s="88" cm="1">
        <f t="array" aca="1" ref="B218" ca="1">_xlfn.XLOOKUP(A218,INDIRECT($A$5&amp;"!$AJ$41:$AJ$406"),INDIRECT($A$5&amp;"!$AK$41:$AK$406"))*SUM($F$3:$I$3)</f>
        <v>0</v>
      </c>
      <c r="C218" s="88" cm="1">
        <f t="array" aca="1" ref="C218" ca="1">_xlfn.XLOOKUP(A218,INDIRECT($A$5&amp;"!$AJ$41:$AJ$406"),INDIRECT($A$5&amp;"!$AL$41:$AL$406"))*SUM($F$3:$I$3)</f>
        <v>45</v>
      </c>
      <c r="D218" s="88" cm="1">
        <f t="array" aca="1" ref="D218" ca="1">_xlfn.XLOOKUP(A218,INDIRECT($A$5&amp;"!$AJ$41:$AJ$406"),INDIRECT($A$5&amp;"!$AO$41:$AO$406"))*SUM($F$3:$I$3)</f>
        <v>45</v>
      </c>
      <c r="E218" s="50" cm="1">
        <f t="array" ref="E218">SUMPRODUCT(('PT Storengy'!$B$8:$K$372)*('PT Storengy'!$A$8:$A$372=$A218)*('PT Storengy'!$B$5:$K$5=$A$6)*('PT Storengy'!$B$7:$K$7=$A$7))</f>
        <v>0.75</v>
      </c>
      <c r="F218" s="137">
        <f t="shared" ca="1" si="30"/>
        <v>45</v>
      </c>
      <c r="G218" s="72">
        <f t="shared" ca="1" si="33"/>
        <v>1</v>
      </c>
      <c r="H218" s="5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0.79999999999999993</v>
      </c>
      <c r="I218" s="89">
        <f t="shared" ca="1" si="34"/>
        <v>0</v>
      </c>
      <c r="J218" s="136" cm="1">
        <f t="array" aca="1" ref="J218" ca="1">IF(COUNTIFS('PTC GRTgaz'!$K$7:$K$15996,"",'PTC GRTgaz'!$A$7:$A$15996,J$16,'PTC GRTgaz'!$D$7:$D$15996,$A218,'PTC GRTgaz'!$C$7:$C$15996,"DEL")&gt;0,J$14,SUMIFS('PTC GRTgaz'!$K$7:$K$15996,'PTC GRTgaz'!$A$7:$A$15996,J$16,'PTC GRTgaz'!$D$7:$D$15996,$A218,'PTC GRTgaz'!$C$7:$C$15996,"DEL")*1.0026*$F$4/INDIRECT($A$4&amp;"!D9"))</f>
        <v>340</v>
      </c>
      <c r="K218" s="136" cm="1">
        <f t="array" aca="1" ref="K218" ca="1">IF(COUNTIFS('PTC GRTgaz'!$K$7:$K$15996,"",'PTC GRTgaz'!$A$7:$A$15996,K$16,'PTC GRTgaz'!$D$7:$D$15996,$A218,'PTC GRTgaz'!$C$7:$C$15996,"DEL")&gt;0,K$14,SUMIFS('PTC GRTgaz'!$K$7:$K$15996,'PTC GRTgaz'!$A$7:$A$15996,K$16,'PTC GRTgaz'!$D$7:$D$15996,$A218,'PTC GRTgaz'!$C$7:$C$15996,"DEL")*1.0026*$F$4/INDIRECT($A$4&amp;"!D9"))</f>
        <v>250.64999999999995</v>
      </c>
      <c r="L218" s="137">
        <f t="shared" ca="1" si="31"/>
        <v>45</v>
      </c>
      <c r="M218" s="72">
        <f t="shared" ca="1" si="35"/>
        <v>1</v>
      </c>
      <c r="N218" s="5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0.79999999999999993</v>
      </c>
      <c r="O218" s="89">
        <f t="shared" ca="1" si="36"/>
        <v>0</v>
      </c>
      <c r="S218" s="137">
        <f t="shared" ca="1" si="32"/>
        <v>67.202209687499803</v>
      </c>
      <c r="T218" s="72">
        <f t="shared" ca="1" si="37"/>
        <v>1</v>
      </c>
      <c r="U218" s="5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0.79999999999999993</v>
      </c>
      <c r="V218" s="89">
        <f t="shared" ca="1" si="38"/>
        <v>300</v>
      </c>
    </row>
    <row r="219" spans="1:22" x14ac:dyDescent="0.35">
      <c r="A219" s="48">
        <f t="shared" si="39"/>
        <v>45585</v>
      </c>
      <c r="B219" s="88" cm="1">
        <f t="array" aca="1" ref="B219" ca="1">_xlfn.XLOOKUP(A219,INDIRECT($A$5&amp;"!$AJ$41:$AJ$406"),INDIRECT($A$5&amp;"!$AK$41:$AK$406"))*SUM($F$3:$I$3)</f>
        <v>0</v>
      </c>
      <c r="C219" s="88" cm="1">
        <f t="array" aca="1" ref="C219" ca="1">_xlfn.XLOOKUP(A219,INDIRECT($A$5&amp;"!$AJ$41:$AJ$406"),INDIRECT($A$5&amp;"!$AL$41:$AL$406"))*SUM($F$3:$I$3)</f>
        <v>45</v>
      </c>
      <c r="D219" s="88" cm="1">
        <f t="array" aca="1" ref="D219" ca="1">_xlfn.XLOOKUP(A219,INDIRECT($A$5&amp;"!$AJ$41:$AJ$406"),INDIRECT($A$5&amp;"!$AO$41:$AO$406"))*SUM($F$3:$I$3)</f>
        <v>45</v>
      </c>
      <c r="E219" s="50" cm="1">
        <f t="array" ref="E219">SUMPRODUCT(('PT Storengy'!$B$8:$K$372)*('PT Storengy'!$A$8:$A$372=$A219)*('PT Storengy'!$B$5:$K$5=$A$6)*('PT Storengy'!$B$7:$K$7=$A$7))</f>
        <v>0.75</v>
      </c>
      <c r="F219" s="137">
        <f t="shared" ca="1" si="30"/>
        <v>45</v>
      </c>
      <c r="G219" s="72">
        <f t="shared" ca="1" si="33"/>
        <v>1</v>
      </c>
      <c r="H219" s="5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0.79999999999999993</v>
      </c>
      <c r="I219" s="89">
        <f t="shared" ca="1" si="34"/>
        <v>0</v>
      </c>
      <c r="J219" s="136" cm="1">
        <f t="array" aca="1" ref="J219" ca="1">IF(COUNTIFS('PTC GRTgaz'!$K$7:$K$15996,"",'PTC GRTgaz'!$A$7:$A$15996,J$16,'PTC GRTgaz'!$D$7:$D$15996,$A219,'PTC GRTgaz'!$C$7:$C$15996,"DEL")&gt;0,J$14,SUMIFS('PTC GRTgaz'!$K$7:$K$15996,'PTC GRTgaz'!$A$7:$A$15996,J$16,'PTC GRTgaz'!$D$7:$D$15996,$A219,'PTC GRTgaz'!$C$7:$C$15996,"DEL")*1.0026*$F$4/INDIRECT($A$4&amp;"!D9"))</f>
        <v>340</v>
      </c>
      <c r="K219" s="136" cm="1">
        <f t="array" aca="1" ref="K219" ca="1">IF(COUNTIFS('PTC GRTgaz'!$K$7:$K$15996,"",'PTC GRTgaz'!$A$7:$A$15996,K$16,'PTC GRTgaz'!$D$7:$D$15996,$A219,'PTC GRTgaz'!$C$7:$C$15996,"DEL")&gt;0,K$14,SUMIFS('PTC GRTgaz'!$K$7:$K$15996,'PTC GRTgaz'!$A$7:$A$15996,K$16,'PTC GRTgaz'!$D$7:$D$15996,$A219,'PTC GRTgaz'!$C$7:$C$15996,"DEL")*1.0026*$F$4/INDIRECT($A$4&amp;"!D9"))</f>
        <v>250.64999999999995</v>
      </c>
      <c r="L219" s="137">
        <f t="shared" ca="1" si="31"/>
        <v>45</v>
      </c>
      <c r="M219" s="72">
        <f t="shared" ca="1" si="35"/>
        <v>1</v>
      </c>
      <c r="N219" s="5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0.79999999999999993</v>
      </c>
      <c r="O219" s="89">
        <f t="shared" ca="1" si="36"/>
        <v>0</v>
      </c>
      <c r="S219" s="137">
        <f t="shared" ca="1" si="32"/>
        <v>67.5022096874998</v>
      </c>
      <c r="T219" s="72">
        <f t="shared" ca="1" si="37"/>
        <v>1</v>
      </c>
      <c r="U219" s="5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0.79999999999999993</v>
      </c>
      <c r="V219" s="89">
        <f t="shared" ca="1" si="38"/>
        <v>300</v>
      </c>
    </row>
    <row r="220" spans="1:22" x14ac:dyDescent="0.35">
      <c r="A220" s="48">
        <f t="shared" si="39"/>
        <v>45586</v>
      </c>
      <c r="B220" s="88" cm="1">
        <f t="array" aca="1" ref="B220" ca="1">_xlfn.XLOOKUP(A220,INDIRECT($A$5&amp;"!$AJ$41:$AJ$406"),INDIRECT($A$5&amp;"!$AK$41:$AK$406"))*SUM($F$3:$I$3)</f>
        <v>0</v>
      </c>
      <c r="C220" s="88" cm="1">
        <f t="array" aca="1" ref="C220" ca="1">_xlfn.XLOOKUP(A220,INDIRECT($A$5&amp;"!$AJ$41:$AJ$406"),INDIRECT($A$5&amp;"!$AL$41:$AL$406"))*SUM($F$3:$I$3)</f>
        <v>45</v>
      </c>
      <c r="D220" s="88" cm="1">
        <f t="array" aca="1" ref="D220" ca="1">_xlfn.XLOOKUP(A220,INDIRECT($A$5&amp;"!$AJ$41:$AJ$406"),INDIRECT($A$5&amp;"!$AO$41:$AO$406"))*SUM($F$3:$I$3)</f>
        <v>45</v>
      </c>
      <c r="E220" s="50" cm="1">
        <f t="array" ref="E220">SUMPRODUCT(('PT Storengy'!$B$8:$K$372)*('PT Storengy'!$A$8:$A$372=$A220)*('PT Storengy'!$B$5:$K$5=$A$6)*('PT Storengy'!$B$7:$K$7=$A$7))</f>
        <v>0.75</v>
      </c>
      <c r="F220" s="137">
        <f t="shared" ca="1" si="30"/>
        <v>45</v>
      </c>
      <c r="G220" s="72">
        <f t="shared" ca="1" si="33"/>
        <v>1</v>
      </c>
      <c r="H220" s="5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0.79999999999999993</v>
      </c>
      <c r="I220" s="89">
        <f t="shared" ca="1" si="34"/>
        <v>0</v>
      </c>
      <c r="J220" s="136" cm="1">
        <f t="array" aca="1" ref="J220" ca="1">IF(COUNTIFS('PTC GRTgaz'!$K$7:$K$15996,"",'PTC GRTgaz'!$A$7:$A$15996,J$16,'PTC GRTgaz'!$D$7:$D$15996,$A220,'PTC GRTgaz'!$C$7:$C$15996,"DEL")&gt;0,J$14,SUMIFS('PTC GRTgaz'!$K$7:$K$15996,'PTC GRTgaz'!$A$7:$A$15996,J$16,'PTC GRTgaz'!$D$7:$D$15996,$A220,'PTC GRTgaz'!$C$7:$C$15996,"DEL")*1.0026*$F$4/INDIRECT($A$4&amp;"!D9"))</f>
        <v>340</v>
      </c>
      <c r="K220" s="136" cm="1">
        <f t="array" aca="1" ref="K220" ca="1">IF(COUNTIFS('PTC GRTgaz'!$K$7:$K$15996,"",'PTC GRTgaz'!$A$7:$A$15996,K$16,'PTC GRTgaz'!$D$7:$D$15996,$A220,'PTC GRTgaz'!$C$7:$C$15996,"DEL")&gt;0,K$14,SUMIFS('PTC GRTgaz'!$K$7:$K$15996,'PTC GRTgaz'!$A$7:$A$15996,K$16,'PTC GRTgaz'!$D$7:$D$15996,$A220,'PTC GRTgaz'!$C$7:$C$15996,"DEL")*1.0026*$F$4/INDIRECT($A$4&amp;"!D9"))</f>
        <v>250.64999999999995</v>
      </c>
      <c r="L220" s="137">
        <f t="shared" ca="1" si="31"/>
        <v>45</v>
      </c>
      <c r="M220" s="72">
        <f t="shared" ca="1" si="35"/>
        <v>1</v>
      </c>
      <c r="N220" s="5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0.79999999999999993</v>
      </c>
      <c r="O220" s="89">
        <f t="shared" ca="1" si="36"/>
        <v>0</v>
      </c>
      <c r="S220" s="137">
        <f t="shared" ca="1" si="32"/>
        <v>67.802209687499797</v>
      </c>
      <c r="T220" s="72">
        <f t="shared" ca="1" si="37"/>
        <v>1</v>
      </c>
      <c r="U220" s="5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0.79999999999999993</v>
      </c>
      <c r="V220" s="89">
        <f t="shared" ca="1" si="38"/>
        <v>300</v>
      </c>
    </row>
    <row r="221" spans="1:22" x14ac:dyDescent="0.35">
      <c r="A221" s="48">
        <f t="shared" si="39"/>
        <v>45587</v>
      </c>
      <c r="B221" s="88" cm="1">
        <f t="array" aca="1" ref="B221" ca="1">_xlfn.XLOOKUP(A221,INDIRECT($A$5&amp;"!$AJ$41:$AJ$406"),INDIRECT($A$5&amp;"!$AK$41:$AK$406"))*SUM($F$3:$I$3)</f>
        <v>0</v>
      </c>
      <c r="C221" s="88" cm="1">
        <f t="array" aca="1" ref="C221" ca="1">_xlfn.XLOOKUP(A221,INDIRECT($A$5&amp;"!$AJ$41:$AJ$406"),INDIRECT($A$5&amp;"!$AL$41:$AL$406"))*SUM($F$3:$I$3)</f>
        <v>45</v>
      </c>
      <c r="D221" s="88" cm="1">
        <f t="array" aca="1" ref="D221" ca="1">_xlfn.XLOOKUP(A221,INDIRECT($A$5&amp;"!$AJ$41:$AJ$406"),INDIRECT($A$5&amp;"!$AO$41:$AO$406"))*SUM($F$3:$I$3)</f>
        <v>45</v>
      </c>
      <c r="E221" s="50" cm="1">
        <f t="array" ref="E221">SUMPRODUCT(('PT Storengy'!$B$8:$K$372)*('PT Storengy'!$A$8:$A$372=$A221)*('PT Storengy'!$B$5:$K$5=$A$6)*('PT Storengy'!$B$7:$K$7=$A$7))</f>
        <v>0.75</v>
      </c>
      <c r="F221" s="137">
        <f t="shared" ca="1" si="30"/>
        <v>45</v>
      </c>
      <c r="G221" s="72">
        <f t="shared" ca="1" si="33"/>
        <v>1</v>
      </c>
      <c r="H221" s="5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0.79999999999999993</v>
      </c>
      <c r="I221" s="89">
        <f t="shared" ca="1" si="34"/>
        <v>0</v>
      </c>
      <c r="J221" s="136" cm="1">
        <f t="array" aca="1" ref="J221" ca="1">IF(COUNTIFS('PTC GRTgaz'!$K$7:$K$15996,"",'PTC GRTgaz'!$A$7:$A$15996,J$16,'PTC GRTgaz'!$D$7:$D$15996,$A221,'PTC GRTgaz'!$C$7:$C$15996,"DEL")&gt;0,J$14,SUMIFS('PTC GRTgaz'!$K$7:$K$15996,'PTC GRTgaz'!$A$7:$A$15996,J$16,'PTC GRTgaz'!$D$7:$D$15996,$A221,'PTC GRTgaz'!$C$7:$C$15996,"DEL")*1.0026*$F$4/INDIRECT($A$4&amp;"!D9"))</f>
        <v>340</v>
      </c>
      <c r="K221" s="136" cm="1">
        <f t="array" aca="1" ref="K221" ca="1">IF(COUNTIFS('PTC GRTgaz'!$K$7:$K$15996,"",'PTC GRTgaz'!$A$7:$A$15996,K$16,'PTC GRTgaz'!$D$7:$D$15996,$A221,'PTC GRTgaz'!$C$7:$C$15996,"DEL")&gt;0,K$14,SUMIFS('PTC GRTgaz'!$K$7:$K$15996,'PTC GRTgaz'!$A$7:$A$15996,K$16,'PTC GRTgaz'!$D$7:$D$15996,$A221,'PTC GRTgaz'!$C$7:$C$15996,"DEL")*1.0026*$F$4/INDIRECT($A$4&amp;"!D9"))</f>
        <v>250.64999999999995</v>
      </c>
      <c r="L221" s="137">
        <f t="shared" ca="1" si="31"/>
        <v>45</v>
      </c>
      <c r="M221" s="72">
        <f t="shared" ca="1" si="35"/>
        <v>1</v>
      </c>
      <c r="N221" s="5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0.79999999999999993</v>
      </c>
      <c r="O221" s="89">
        <f t="shared" ca="1" si="36"/>
        <v>0</v>
      </c>
      <c r="S221" s="137">
        <f t="shared" ca="1" si="32"/>
        <v>68.102209687499794</v>
      </c>
      <c r="T221" s="72">
        <f t="shared" ca="1" si="37"/>
        <v>1</v>
      </c>
      <c r="U221" s="5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0.79999999999999993</v>
      </c>
      <c r="V221" s="89">
        <f t="shared" ca="1" si="38"/>
        <v>300</v>
      </c>
    </row>
    <row r="222" spans="1:22" x14ac:dyDescent="0.35">
      <c r="A222" s="48">
        <f t="shared" si="39"/>
        <v>45588</v>
      </c>
      <c r="B222" s="88" cm="1">
        <f t="array" aca="1" ref="B222" ca="1">_xlfn.XLOOKUP(A222,INDIRECT($A$5&amp;"!$AJ$41:$AJ$406"),INDIRECT($A$5&amp;"!$AK$41:$AK$406"))*SUM($F$3:$I$3)</f>
        <v>0</v>
      </c>
      <c r="C222" s="88" cm="1">
        <f t="array" aca="1" ref="C222" ca="1">_xlfn.XLOOKUP(A222,INDIRECT($A$5&amp;"!$AJ$41:$AJ$406"),INDIRECT($A$5&amp;"!$AL$41:$AL$406"))*SUM($F$3:$I$3)</f>
        <v>45</v>
      </c>
      <c r="D222" s="88" cm="1">
        <f t="array" aca="1" ref="D222" ca="1">_xlfn.XLOOKUP(A222,INDIRECT($A$5&amp;"!$AJ$41:$AJ$406"),INDIRECT($A$5&amp;"!$AO$41:$AO$406"))*SUM($F$3:$I$3)</f>
        <v>45</v>
      </c>
      <c r="E222" s="50" cm="1">
        <f t="array" ref="E222">SUMPRODUCT(('PT Storengy'!$B$8:$K$372)*('PT Storengy'!$A$8:$A$372=$A222)*('PT Storengy'!$B$5:$K$5=$A$6)*('PT Storengy'!$B$7:$K$7=$A$7))</f>
        <v>0.75</v>
      </c>
      <c r="F222" s="137">
        <f t="shared" ca="1" si="30"/>
        <v>45</v>
      </c>
      <c r="G222" s="72">
        <f t="shared" ca="1" si="33"/>
        <v>1</v>
      </c>
      <c r="H222" s="5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0.79999999999999993</v>
      </c>
      <c r="I222" s="89">
        <f t="shared" ca="1" si="34"/>
        <v>0</v>
      </c>
      <c r="J222" s="136" cm="1">
        <f t="array" aca="1" ref="J222" ca="1">IF(COUNTIFS('PTC GRTgaz'!$K$7:$K$15996,"",'PTC GRTgaz'!$A$7:$A$15996,J$16,'PTC GRTgaz'!$D$7:$D$15996,$A222,'PTC GRTgaz'!$C$7:$C$15996,"DEL")&gt;0,J$14,SUMIFS('PTC GRTgaz'!$K$7:$K$15996,'PTC GRTgaz'!$A$7:$A$15996,J$16,'PTC GRTgaz'!$D$7:$D$15996,$A222,'PTC GRTgaz'!$C$7:$C$15996,"DEL")*1.0026*$F$4/INDIRECT($A$4&amp;"!D9"))</f>
        <v>340</v>
      </c>
      <c r="K222" s="136" cm="1">
        <f t="array" aca="1" ref="K222" ca="1">IF(COUNTIFS('PTC GRTgaz'!$K$7:$K$15996,"",'PTC GRTgaz'!$A$7:$A$15996,K$16,'PTC GRTgaz'!$D$7:$D$15996,$A222,'PTC GRTgaz'!$C$7:$C$15996,"DEL")&gt;0,K$14,SUMIFS('PTC GRTgaz'!$K$7:$K$15996,'PTC GRTgaz'!$A$7:$A$15996,K$16,'PTC GRTgaz'!$D$7:$D$15996,$A222,'PTC GRTgaz'!$C$7:$C$15996,"DEL")*1.0026*$F$4/INDIRECT($A$4&amp;"!D9"))</f>
        <v>250.64999999999995</v>
      </c>
      <c r="L222" s="137">
        <f t="shared" ca="1" si="31"/>
        <v>45</v>
      </c>
      <c r="M222" s="72">
        <f t="shared" ca="1" si="35"/>
        <v>1</v>
      </c>
      <c r="N222" s="5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0.79999999999999993</v>
      </c>
      <c r="O222" s="89">
        <f t="shared" ca="1" si="36"/>
        <v>0</v>
      </c>
      <c r="S222" s="137">
        <f t="shared" ca="1" si="32"/>
        <v>68.402209687499791</v>
      </c>
      <c r="T222" s="72">
        <f t="shared" ca="1" si="37"/>
        <v>1</v>
      </c>
      <c r="U222" s="5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0.79999999999999993</v>
      </c>
      <c r="V222" s="89">
        <f t="shared" ca="1" si="38"/>
        <v>300</v>
      </c>
    </row>
    <row r="223" spans="1:22" x14ac:dyDescent="0.35">
      <c r="A223" s="48">
        <f t="shared" si="39"/>
        <v>45589</v>
      </c>
      <c r="B223" s="88" cm="1">
        <f t="array" aca="1" ref="B223" ca="1">_xlfn.XLOOKUP(A223,INDIRECT($A$5&amp;"!$AJ$41:$AJ$406"),INDIRECT($A$5&amp;"!$AK$41:$AK$406"))*SUM($F$3:$I$3)</f>
        <v>0</v>
      </c>
      <c r="C223" s="88" cm="1">
        <f t="array" aca="1" ref="C223" ca="1">_xlfn.XLOOKUP(A223,INDIRECT($A$5&amp;"!$AJ$41:$AJ$406"),INDIRECT($A$5&amp;"!$AL$41:$AL$406"))*SUM($F$3:$I$3)</f>
        <v>45</v>
      </c>
      <c r="D223" s="88" cm="1">
        <f t="array" aca="1" ref="D223" ca="1">_xlfn.XLOOKUP(A223,INDIRECT($A$5&amp;"!$AJ$41:$AJ$406"),INDIRECT($A$5&amp;"!$AO$41:$AO$406"))*SUM($F$3:$I$3)</f>
        <v>45</v>
      </c>
      <c r="E223" s="50" cm="1">
        <f t="array" ref="E223">SUMPRODUCT(('PT Storengy'!$B$8:$K$372)*('PT Storengy'!$A$8:$A$372=$A223)*('PT Storengy'!$B$5:$K$5=$A$6)*('PT Storengy'!$B$7:$K$7=$A$7))</f>
        <v>0.75</v>
      </c>
      <c r="F223" s="137">
        <f t="shared" ca="1" si="30"/>
        <v>45</v>
      </c>
      <c r="G223" s="72">
        <f t="shared" ca="1" si="33"/>
        <v>1</v>
      </c>
      <c r="H223" s="5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0.79999999999999993</v>
      </c>
      <c r="I223" s="89">
        <f t="shared" ca="1" si="34"/>
        <v>0</v>
      </c>
      <c r="J223" s="136" cm="1">
        <f t="array" aca="1" ref="J223" ca="1">IF(COUNTIFS('PTC GRTgaz'!$K$7:$K$15996,"",'PTC GRTgaz'!$A$7:$A$15996,J$16,'PTC GRTgaz'!$D$7:$D$15996,$A223,'PTC GRTgaz'!$C$7:$C$15996,"DEL")&gt;0,J$14,SUMIFS('PTC GRTgaz'!$K$7:$K$15996,'PTC GRTgaz'!$A$7:$A$15996,J$16,'PTC GRTgaz'!$D$7:$D$15996,$A223,'PTC GRTgaz'!$C$7:$C$15996,"DEL")*1.0026*$F$4/INDIRECT($A$4&amp;"!D9"))</f>
        <v>340</v>
      </c>
      <c r="K223" s="136" cm="1">
        <f t="array" aca="1" ref="K223" ca="1">IF(COUNTIFS('PTC GRTgaz'!$K$7:$K$15996,"",'PTC GRTgaz'!$A$7:$A$15996,K$16,'PTC GRTgaz'!$D$7:$D$15996,$A223,'PTC GRTgaz'!$C$7:$C$15996,"DEL")&gt;0,K$14,SUMIFS('PTC GRTgaz'!$K$7:$K$15996,'PTC GRTgaz'!$A$7:$A$15996,K$16,'PTC GRTgaz'!$D$7:$D$15996,$A223,'PTC GRTgaz'!$C$7:$C$15996,"DEL")*1.0026*$F$4/INDIRECT($A$4&amp;"!D9"))</f>
        <v>250.64999999999995</v>
      </c>
      <c r="L223" s="137">
        <f t="shared" ca="1" si="31"/>
        <v>45</v>
      </c>
      <c r="M223" s="72">
        <f t="shared" ca="1" si="35"/>
        <v>1</v>
      </c>
      <c r="N223" s="5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0.79999999999999993</v>
      </c>
      <c r="O223" s="89">
        <f t="shared" ca="1" si="36"/>
        <v>0</v>
      </c>
      <c r="S223" s="137">
        <f t="shared" ca="1" si="32"/>
        <v>68.702209687499789</v>
      </c>
      <c r="T223" s="72">
        <f t="shared" ca="1" si="37"/>
        <v>1</v>
      </c>
      <c r="U223" s="5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0.79999999999999993</v>
      </c>
      <c r="V223" s="89">
        <f t="shared" ca="1" si="38"/>
        <v>300</v>
      </c>
    </row>
    <row r="224" spans="1:22" x14ac:dyDescent="0.35">
      <c r="A224" s="48">
        <f t="shared" si="39"/>
        <v>45590</v>
      </c>
      <c r="B224" s="88" cm="1">
        <f t="array" aca="1" ref="B224" ca="1">_xlfn.XLOOKUP(A224,INDIRECT($A$5&amp;"!$AJ$41:$AJ$406"),INDIRECT($A$5&amp;"!$AK$41:$AK$406"))*SUM($F$3:$I$3)</f>
        <v>0</v>
      </c>
      <c r="C224" s="88" cm="1">
        <f t="array" aca="1" ref="C224" ca="1">_xlfn.XLOOKUP(A224,INDIRECT($A$5&amp;"!$AJ$41:$AJ$406"),INDIRECT($A$5&amp;"!$AL$41:$AL$406"))*SUM($F$3:$I$3)</f>
        <v>45</v>
      </c>
      <c r="D224" s="88" cm="1">
        <f t="array" aca="1" ref="D224" ca="1">_xlfn.XLOOKUP(A224,INDIRECT($A$5&amp;"!$AJ$41:$AJ$406"),INDIRECT($A$5&amp;"!$AO$41:$AO$406"))*SUM($F$3:$I$3)</f>
        <v>45</v>
      </c>
      <c r="E224" s="50" cm="1">
        <f t="array" ref="E224">SUMPRODUCT(('PT Storengy'!$B$8:$K$372)*('PT Storengy'!$A$8:$A$372=$A224)*('PT Storengy'!$B$5:$K$5=$A$6)*('PT Storengy'!$B$7:$K$7=$A$7))</f>
        <v>0.75</v>
      </c>
      <c r="F224" s="137">
        <f t="shared" ca="1" si="30"/>
        <v>45</v>
      </c>
      <c r="G224" s="72">
        <f t="shared" ca="1" si="33"/>
        <v>1</v>
      </c>
      <c r="H224" s="5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0.79999999999999993</v>
      </c>
      <c r="I224" s="89">
        <f t="shared" ca="1" si="34"/>
        <v>0</v>
      </c>
      <c r="J224" s="136" cm="1">
        <f t="array" aca="1" ref="J224" ca="1">IF(COUNTIFS('PTC GRTgaz'!$K$7:$K$15996,"",'PTC GRTgaz'!$A$7:$A$15996,J$16,'PTC GRTgaz'!$D$7:$D$15996,$A224,'PTC GRTgaz'!$C$7:$C$15996,"DEL")&gt;0,J$14,SUMIFS('PTC GRTgaz'!$K$7:$K$15996,'PTC GRTgaz'!$A$7:$A$15996,J$16,'PTC GRTgaz'!$D$7:$D$15996,$A224,'PTC GRTgaz'!$C$7:$C$15996,"DEL")*1.0026*$F$4/INDIRECT($A$4&amp;"!D9"))</f>
        <v>340</v>
      </c>
      <c r="K224" s="136" cm="1">
        <f t="array" aca="1" ref="K224" ca="1">IF(COUNTIFS('PTC GRTgaz'!$K$7:$K$15996,"",'PTC GRTgaz'!$A$7:$A$15996,K$16,'PTC GRTgaz'!$D$7:$D$15996,$A224,'PTC GRTgaz'!$C$7:$C$15996,"DEL")&gt;0,K$14,SUMIFS('PTC GRTgaz'!$K$7:$K$15996,'PTC GRTgaz'!$A$7:$A$15996,K$16,'PTC GRTgaz'!$D$7:$D$15996,$A224,'PTC GRTgaz'!$C$7:$C$15996,"DEL")*1.0026*$F$4/INDIRECT($A$4&amp;"!D9"))</f>
        <v>250.64999999999995</v>
      </c>
      <c r="L224" s="137">
        <f t="shared" ca="1" si="31"/>
        <v>45</v>
      </c>
      <c r="M224" s="72">
        <f t="shared" ca="1" si="35"/>
        <v>1</v>
      </c>
      <c r="N224" s="5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0.79999999999999993</v>
      </c>
      <c r="O224" s="89">
        <f t="shared" ca="1" si="36"/>
        <v>0</v>
      </c>
      <c r="S224" s="137">
        <f t="shared" ca="1" si="32"/>
        <v>69.002209687499786</v>
      </c>
      <c r="T224" s="72">
        <f t="shared" ca="1" si="37"/>
        <v>1</v>
      </c>
      <c r="U224" s="5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0.79999999999999993</v>
      </c>
      <c r="V224" s="89">
        <f t="shared" ca="1" si="38"/>
        <v>300</v>
      </c>
    </row>
    <row r="225" spans="1:22" x14ac:dyDescent="0.35">
      <c r="A225" s="48">
        <f t="shared" si="39"/>
        <v>45591</v>
      </c>
      <c r="B225" s="88" cm="1">
        <f t="array" aca="1" ref="B225" ca="1">_xlfn.XLOOKUP(A225,INDIRECT($A$5&amp;"!$AJ$41:$AJ$406"),INDIRECT($A$5&amp;"!$AK$41:$AK$406"))*SUM($F$3:$I$3)</f>
        <v>0</v>
      </c>
      <c r="C225" s="88" cm="1">
        <f t="array" aca="1" ref="C225" ca="1">_xlfn.XLOOKUP(A225,INDIRECT($A$5&amp;"!$AJ$41:$AJ$406"),INDIRECT($A$5&amp;"!$AL$41:$AL$406"))*SUM($F$3:$I$3)</f>
        <v>45</v>
      </c>
      <c r="D225" s="88" cm="1">
        <f t="array" aca="1" ref="D225" ca="1">_xlfn.XLOOKUP(A225,INDIRECT($A$5&amp;"!$AJ$41:$AJ$406"),INDIRECT($A$5&amp;"!$AO$41:$AO$406"))*SUM($F$3:$I$3)</f>
        <v>45</v>
      </c>
      <c r="E225" s="50" cm="1">
        <f t="array" ref="E225">SUMPRODUCT(('PT Storengy'!$B$8:$K$372)*('PT Storengy'!$A$8:$A$372=$A225)*('PT Storengy'!$B$5:$K$5=$A$6)*('PT Storengy'!$B$7:$K$7=$A$7))</f>
        <v>0.75</v>
      </c>
      <c r="F225" s="137">
        <f t="shared" ca="1" si="30"/>
        <v>45</v>
      </c>
      <c r="G225" s="72">
        <f t="shared" ca="1" si="33"/>
        <v>1</v>
      </c>
      <c r="H225" s="5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0.79999999999999993</v>
      </c>
      <c r="I225" s="89">
        <f t="shared" ca="1" si="34"/>
        <v>0</v>
      </c>
      <c r="J225" s="136" cm="1">
        <f t="array" aca="1" ref="J225" ca="1">IF(COUNTIFS('PTC GRTgaz'!$K$7:$K$15996,"",'PTC GRTgaz'!$A$7:$A$15996,J$16,'PTC GRTgaz'!$D$7:$D$15996,$A225,'PTC GRTgaz'!$C$7:$C$15996,"DEL")&gt;0,J$14,SUMIFS('PTC GRTgaz'!$K$7:$K$15996,'PTC GRTgaz'!$A$7:$A$15996,J$16,'PTC GRTgaz'!$D$7:$D$15996,$A225,'PTC GRTgaz'!$C$7:$C$15996,"DEL")*1.0026*$F$4/INDIRECT($A$4&amp;"!D9"))</f>
        <v>340</v>
      </c>
      <c r="K225" s="136" cm="1">
        <f t="array" aca="1" ref="K225" ca="1">IF(COUNTIFS('PTC GRTgaz'!$K$7:$K$15996,"",'PTC GRTgaz'!$A$7:$A$15996,K$16,'PTC GRTgaz'!$D$7:$D$15996,$A225,'PTC GRTgaz'!$C$7:$C$15996,"DEL")&gt;0,K$14,SUMIFS('PTC GRTgaz'!$K$7:$K$15996,'PTC GRTgaz'!$A$7:$A$15996,K$16,'PTC GRTgaz'!$D$7:$D$15996,$A225,'PTC GRTgaz'!$C$7:$C$15996,"DEL")*1.0026*$F$4/INDIRECT($A$4&amp;"!D9"))</f>
        <v>250.64999999999995</v>
      </c>
      <c r="L225" s="137">
        <f t="shared" ca="1" si="31"/>
        <v>45</v>
      </c>
      <c r="M225" s="72">
        <f t="shared" ca="1" si="35"/>
        <v>1</v>
      </c>
      <c r="N225" s="5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0.79999999999999993</v>
      </c>
      <c r="O225" s="89">
        <f t="shared" ca="1" si="36"/>
        <v>0</v>
      </c>
      <c r="S225" s="137">
        <f t="shared" ca="1" si="32"/>
        <v>69.302209687499783</v>
      </c>
      <c r="T225" s="72">
        <f t="shared" ca="1" si="37"/>
        <v>1</v>
      </c>
      <c r="U225" s="5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0.79999999999999993</v>
      </c>
      <c r="V225" s="89">
        <f t="shared" ca="1" si="38"/>
        <v>300</v>
      </c>
    </row>
    <row r="226" spans="1:22" x14ac:dyDescent="0.35">
      <c r="A226" s="48">
        <f t="shared" si="39"/>
        <v>45592</v>
      </c>
      <c r="B226" s="88" cm="1">
        <f t="array" aca="1" ref="B226" ca="1">_xlfn.XLOOKUP(A226,INDIRECT($A$5&amp;"!$AJ$41:$AJ$406"),INDIRECT($A$5&amp;"!$AK$41:$AK$406"))*SUM($F$3:$I$3)</f>
        <v>0</v>
      </c>
      <c r="C226" s="88" cm="1">
        <f t="array" aca="1" ref="C226" ca="1">_xlfn.XLOOKUP(A226,INDIRECT($A$5&amp;"!$AJ$41:$AJ$406"),INDIRECT($A$5&amp;"!$AL$41:$AL$406"))*SUM($F$3:$I$3)</f>
        <v>45</v>
      </c>
      <c r="D226" s="88" cm="1">
        <f t="array" aca="1" ref="D226" ca="1">_xlfn.XLOOKUP(A226,INDIRECT($A$5&amp;"!$AJ$41:$AJ$406"),INDIRECT($A$5&amp;"!$AO$41:$AO$406"))*SUM($F$3:$I$3)</f>
        <v>45</v>
      </c>
      <c r="E226" s="50" cm="1">
        <f t="array" ref="E226">SUMPRODUCT(('PT Storengy'!$B$8:$K$372)*('PT Storengy'!$A$8:$A$372=$A226)*('PT Storengy'!$B$5:$K$5=$A$6)*('PT Storengy'!$B$7:$K$7=$A$7))</f>
        <v>0.75</v>
      </c>
      <c r="F226" s="137">
        <f t="shared" ca="1" si="30"/>
        <v>45</v>
      </c>
      <c r="G226" s="72">
        <f t="shared" ca="1" si="33"/>
        <v>1</v>
      </c>
      <c r="H226" s="5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0.79999999999999993</v>
      </c>
      <c r="I226" s="89">
        <f t="shared" ca="1" si="34"/>
        <v>0</v>
      </c>
      <c r="J226" s="136" cm="1">
        <f t="array" aca="1" ref="J226" ca="1">IF(COUNTIFS('PTC GRTgaz'!$K$7:$K$15996,"",'PTC GRTgaz'!$A$7:$A$15996,J$16,'PTC GRTgaz'!$D$7:$D$15996,$A226,'PTC GRTgaz'!$C$7:$C$15996,"DEL")&gt;0,J$14,SUMIFS('PTC GRTgaz'!$K$7:$K$15996,'PTC GRTgaz'!$A$7:$A$15996,J$16,'PTC GRTgaz'!$D$7:$D$15996,$A226,'PTC GRTgaz'!$C$7:$C$15996,"DEL")*1.0026*$F$4/INDIRECT($A$4&amp;"!D9"))</f>
        <v>340</v>
      </c>
      <c r="K226" s="136" cm="1">
        <f t="array" aca="1" ref="K226" ca="1">IF(COUNTIFS('PTC GRTgaz'!$K$7:$K$15996,"",'PTC GRTgaz'!$A$7:$A$15996,K$16,'PTC GRTgaz'!$D$7:$D$15996,$A226,'PTC GRTgaz'!$C$7:$C$15996,"DEL")&gt;0,K$14,SUMIFS('PTC GRTgaz'!$K$7:$K$15996,'PTC GRTgaz'!$A$7:$A$15996,K$16,'PTC GRTgaz'!$D$7:$D$15996,$A226,'PTC GRTgaz'!$C$7:$C$15996,"DEL")*1.0026*$F$4/INDIRECT($A$4&amp;"!D9"))</f>
        <v>250.64999999999995</v>
      </c>
      <c r="L226" s="137">
        <f t="shared" ca="1" si="31"/>
        <v>45</v>
      </c>
      <c r="M226" s="72">
        <f t="shared" ca="1" si="35"/>
        <v>1</v>
      </c>
      <c r="N226" s="5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0.79999999999999993</v>
      </c>
      <c r="O226" s="89">
        <f t="shared" ca="1" si="36"/>
        <v>0</v>
      </c>
      <c r="S226" s="137">
        <f t="shared" ca="1" si="32"/>
        <v>69.60220968749978</v>
      </c>
      <c r="T226" s="72">
        <f t="shared" ca="1" si="37"/>
        <v>1</v>
      </c>
      <c r="U226" s="5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0.79999999999999993</v>
      </c>
      <c r="V226" s="89">
        <f t="shared" ca="1" si="38"/>
        <v>300</v>
      </c>
    </row>
    <row r="227" spans="1:22" x14ac:dyDescent="0.35">
      <c r="A227" s="48">
        <f t="shared" si="39"/>
        <v>45593</v>
      </c>
      <c r="B227" s="88" cm="1">
        <f t="array" aca="1" ref="B227" ca="1">_xlfn.XLOOKUP(A227,INDIRECT($A$5&amp;"!$AJ$41:$AJ$406"),INDIRECT($A$5&amp;"!$AK$41:$AK$406"))*SUM($F$3:$I$3)</f>
        <v>0</v>
      </c>
      <c r="C227" s="88" cm="1">
        <f t="array" aca="1" ref="C227" ca="1">_xlfn.XLOOKUP(A227,INDIRECT($A$5&amp;"!$AJ$41:$AJ$406"),INDIRECT($A$5&amp;"!$AL$41:$AL$406"))*SUM($F$3:$I$3)</f>
        <v>45</v>
      </c>
      <c r="D227" s="88" cm="1">
        <f t="array" aca="1" ref="D227" ca="1">_xlfn.XLOOKUP(A227,INDIRECT($A$5&amp;"!$AJ$41:$AJ$406"),INDIRECT($A$5&amp;"!$AO$41:$AO$406"))*SUM($F$3:$I$3)</f>
        <v>45</v>
      </c>
      <c r="E227" s="50" cm="1">
        <f t="array" ref="E227">SUMPRODUCT(('PT Storengy'!$B$8:$K$372)*('PT Storengy'!$A$8:$A$372=$A227)*('PT Storengy'!$B$5:$K$5=$A$6)*('PT Storengy'!$B$7:$K$7=$A$7))</f>
        <v>0.99</v>
      </c>
      <c r="F227" s="137">
        <f t="shared" ca="1" si="30"/>
        <v>45</v>
      </c>
      <c r="G227" s="72">
        <f t="shared" ca="1" si="33"/>
        <v>1</v>
      </c>
      <c r="H227" s="5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0.79999999999999993</v>
      </c>
      <c r="I227" s="89">
        <f t="shared" ca="1" si="34"/>
        <v>0</v>
      </c>
      <c r="J227" s="136" cm="1">
        <f t="array" aca="1" ref="J227" ca="1">IF(COUNTIFS('PTC GRTgaz'!$K$7:$K$15996,"",'PTC GRTgaz'!$A$7:$A$15996,J$16,'PTC GRTgaz'!$D$7:$D$15996,$A227,'PTC GRTgaz'!$C$7:$C$15996,"DEL")&gt;0,J$14,SUMIFS('PTC GRTgaz'!$K$7:$K$15996,'PTC GRTgaz'!$A$7:$A$15996,J$16,'PTC GRTgaz'!$D$7:$D$15996,$A227,'PTC GRTgaz'!$C$7:$C$15996,"DEL")*1.0026*$F$4/INDIRECT($A$4&amp;"!D9"))</f>
        <v>340</v>
      </c>
      <c r="K227" s="136" cm="1">
        <f t="array" aca="1" ref="K227" ca="1">IF(COUNTIFS('PTC GRTgaz'!$K$7:$K$15996,"",'PTC GRTgaz'!$A$7:$A$15996,K$16,'PTC GRTgaz'!$D$7:$D$15996,$A227,'PTC GRTgaz'!$C$7:$C$15996,"DEL")&gt;0,K$14,SUMIFS('PTC GRTgaz'!$K$7:$K$15996,'PTC GRTgaz'!$A$7:$A$15996,K$16,'PTC GRTgaz'!$D$7:$D$15996,$A227,'PTC GRTgaz'!$C$7:$C$15996,"DEL")*1.0026*$F$4/INDIRECT($A$4&amp;"!D9"))</f>
        <v>250.64999999999995</v>
      </c>
      <c r="L227" s="137">
        <f t="shared" ca="1" si="31"/>
        <v>45</v>
      </c>
      <c r="M227" s="72">
        <f t="shared" ca="1" si="35"/>
        <v>1</v>
      </c>
      <c r="N227" s="5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0.79999999999999993</v>
      </c>
      <c r="O227" s="89">
        <f t="shared" ca="1" si="36"/>
        <v>0</v>
      </c>
      <c r="S227" s="137">
        <f t="shared" ca="1" si="32"/>
        <v>69.902209687499777</v>
      </c>
      <c r="T227" s="72">
        <f t="shared" ca="1" si="37"/>
        <v>1</v>
      </c>
      <c r="U227" s="5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0.79999999999999993</v>
      </c>
      <c r="V227" s="89">
        <f t="shared" ca="1" si="38"/>
        <v>300</v>
      </c>
    </row>
    <row r="228" spans="1:22" x14ac:dyDescent="0.35">
      <c r="A228" s="48">
        <f t="shared" si="39"/>
        <v>45594</v>
      </c>
      <c r="B228" s="88" cm="1">
        <f t="array" aca="1" ref="B228" ca="1">_xlfn.XLOOKUP(A228,INDIRECT($A$5&amp;"!$AJ$41:$AJ$406"),INDIRECT($A$5&amp;"!$AK$41:$AK$406"))*SUM($F$3:$I$3)</f>
        <v>0</v>
      </c>
      <c r="C228" s="88" cm="1">
        <f t="array" aca="1" ref="C228" ca="1">_xlfn.XLOOKUP(A228,INDIRECT($A$5&amp;"!$AJ$41:$AJ$406"),INDIRECT($A$5&amp;"!$AL$41:$AL$406"))*SUM($F$3:$I$3)</f>
        <v>45</v>
      </c>
      <c r="D228" s="88" cm="1">
        <f t="array" aca="1" ref="D228" ca="1">_xlfn.XLOOKUP(A228,INDIRECT($A$5&amp;"!$AJ$41:$AJ$406"),INDIRECT($A$5&amp;"!$AO$41:$AO$406"))*SUM($F$3:$I$3)</f>
        <v>45</v>
      </c>
      <c r="E228" s="50" cm="1">
        <f t="array" ref="E228">SUMPRODUCT(('PT Storengy'!$B$8:$K$372)*('PT Storengy'!$A$8:$A$372=$A228)*('PT Storengy'!$B$5:$K$5=$A$6)*('PT Storengy'!$B$7:$K$7=$A$7))</f>
        <v>0.99</v>
      </c>
      <c r="F228" s="137">
        <f t="shared" ca="1" si="30"/>
        <v>45</v>
      </c>
      <c r="G228" s="72">
        <f t="shared" ca="1" si="33"/>
        <v>1</v>
      </c>
      <c r="H228" s="5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0.79999999999999993</v>
      </c>
      <c r="I228" s="89">
        <f t="shared" ca="1" si="34"/>
        <v>0</v>
      </c>
      <c r="J228" s="136" cm="1">
        <f t="array" aca="1" ref="J228" ca="1">IF(COUNTIFS('PTC GRTgaz'!$K$7:$K$15996,"",'PTC GRTgaz'!$A$7:$A$15996,J$16,'PTC GRTgaz'!$D$7:$D$15996,$A228,'PTC GRTgaz'!$C$7:$C$15996,"DEL")&gt;0,J$14,SUMIFS('PTC GRTgaz'!$K$7:$K$15996,'PTC GRTgaz'!$A$7:$A$15996,J$16,'PTC GRTgaz'!$D$7:$D$15996,$A228,'PTC GRTgaz'!$C$7:$C$15996,"DEL")*1.0026*$F$4/INDIRECT($A$4&amp;"!D9"))</f>
        <v>340</v>
      </c>
      <c r="K228" s="136" cm="1">
        <f t="array" aca="1" ref="K228" ca="1">IF(COUNTIFS('PTC GRTgaz'!$K$7:$K$15996,"",'PTC GRTgaz'!$A$7:$A$15996,K$16,'PTC GRTgaz'!$D$7:$D$15996,$A228,'PTC GRTgaz'!$C$7:$C$15996,"DEL")&gt;0,K$14,SUMIFS('PTC GRTgaz'!$K$7:$K$15996,'PTC GRTgaz'!$A$7:$A$15996,K$16,'PTC GRTgaz'!$D$7:$D$15996,$A228,'PTC GRTgaz'!$C$7:$C$15996,"DEL")*1.0026*$F$4/INDIRECT($A$4&amp;"!D9"))</f>
        <v>250.64999999999995</v>
      </c>
      <c r="L228" s="137">
        <f t="shared" ca="1" si="31"/>
        <v>45</v>
      </c>
      <c r="M228" s="72">
        <f t="shared" ca="1" si="35"/>
        <v>1</v>
      </c>
      <c r="N228" s="5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0.79999999999999993</v>
      </c>
      <c r="O228" s="89">
        <f t="shared" ca="1" si="36"/>
        <v>0</v>
      </c>
      <c r="S228" s="137">
        <f t="shared" ca="1" si="32"/>
        <v>70.202209687499774</v>
      </c>
      <c r="T228" s="72">
        <f t="shared" ca="1" si="37"/>
        <v>1</v>
      </c>
      <c r="U228" s="5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0.79999999999999993</v>
      </c>
      <c r="V228" s="89">
        <f t="shared" ca="1" si="38"/>
        <v>300</v>
      </c>
    </row>
    <row r="229" spans="1:22" x14ac:dyDescent="0.35">
      <c r="A229" s="48">
        <f t="shared" si="39"/>
        <v>45595</v>
      </c>
      <c r="B229" s="88" cm="1">
        <f t="array" aca="1" ref="B229" ca="1">_xlfn.XLOOKUP(A229,INDIRECT($A$5&amp;"!$AJ$41:$AJ$406"),INDIRECT($A$5&amp;"!$AK$41:$AK$406"))*SUM($F$3:$I$3)</f>
        <v>0</v>
      </c>
      <c r="C229" s="88" cm="1">
        <f t="array" aca="1" ref="C229" ca="1">_xlfn.XLOOKUP(A229,INDIRECT($A$5&amp;"!$AJ$41:$AJ$406"),INDIRECT($A$5&amp;"!$AL$41:$AL$406"))*SUM($F$3:$I$3)</f>
        <v>45</v>
      </c>
      <c r="D229" s="88" cm="1">
        <f t="array" aca="1" ref="D229" ca="1">_xlfn.XLOOKUP(A229,INDIRECT($A$5&amp;"!$AJ$41:$AJ$406"),INDIRECT($A$5&amp;"!$AO$41:$AO$406"))*SUM($F$3:$I$3)</f>
        <v>45</v>
      </c>
      <c r="E229" s="50" cm="1">
        <f t="array" ref="E229">SUMPRODUCT(('PT Storengy'!$B$8:$K$372)*('PT Storengy'!$A$8:$A$372=$A229)*('PT Storengy'!$B$5:$K$5=$A$6)*('PT Storengy'!$B$7:$K$7=$A$7))</f>
        <v>0.99</v>
      </c>
      <c r="F229" s="137">
        <f t="shared" ca="1" si="30"/>
        <v>45</v>
      </c>
      <c r="G229" s="72">
        <f t="shared" ca="1" si="33"/>
        <v>1</v>
      </c>
      <c r="H229" s="5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0.79999999999999993</v>
      </c>
      <c r="I229" s="89">
        <f t="shared" ca="1" si="34"/>
        <v>0</v>
      </c>
      <c r="J229" s="136" cm="1">
        <f t="array" aca="1" ref="J229" ca="1">IF(COUNTIFS('PTC GRTgaz'!$K$7:$K$15996,"",'PTC GRTgaz'!$A$7:$A$15996,J$16,'PTC GRTgaz'!$D$7:$D$15996,$A229,'PTC GRTgaz'!$C$7:$C$15996,"DEL")&gt;0,J$14,SUMIFS('PTC GRTgaz'!$K$7:$K$15996,'PTC GRTgaz'!$A$7:$A$15996,J$16,'PTC GRTgaz'!$D$7:$D$15996,$A229,'PTC GRTgaz'!$C$7:$C$15996,"DEL")*1.0026*$F$4/INDIRECT($A$4&amp;"!D9"))</f>
        <v>340</v>
      </c>
      <c r="K229" s="136" cm="1">
        <f t="array" aca="1" ref="K229" ca="1">IF(COUNTIFS('PTC GRTgaz'!$K$7:$K$15996,"",'PTC GRTgaz'!$A$7:$A$15996,K$16,'PTC GRTgaz'!$D$7:$D$15996,$A229,'PTC GRTgaz'!$C$7:$C$15996,"DEL")&gt;0,K$14,SUMIFS('PTC GRTgaz'!$K$7:$K$15996,'PTC GRTgaz'!$A$7:$A$15996,K$16,'PTC GRTgaz'!$D$7:$D$15996,$A229,'PTC GRTgaz'!$C$7:$C$15996,"DEL")*1.0026*$F$4/INDIRECT($A$4&amp;"!D9"))</f>
        <v>250.64999999999995</v>
      </c>
      <c r="L229" s="137">
        <f t="shared" ca="1" si="31"/>
        <v>45</v>
      </c>
      <c r="M229" s="72">
        <f t="shared" ca="1" si="35"/>
        <v>1</v>
      </c>
      <c r="N229" s="5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0.79999999999999993</v>
      </c>
      <c r="O229" s="89">
        <f t="shared" ca="1" si="36"/>
        <v>0</v>
      </c>
      <c r="S229" s="137">
        <f t="shared" ca="1" si="32"/>
        <v>70.502209687499771</v>
      </c>
      <c r="T229" s="72">
        <f t="shared" ca="1" si="37"/>
        <v>1</v>
      </c>
      <c r="U229" s="5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0.79999999999999993</v>
      </c>
      <c r="V229" s="89">
        <f t="shared" ca="1" si="38"/>
        <v>300</v>
      </c>
    </row>
    <row r="230" spans="1:22" x14ac:dyDescent="0.35">
      <c r="A230" s="48">
        <f t="shared" si="39"/>
        <v>45596</v>
      </c>
      <c r="B230" s="88" cm="1">
        <f t="array" aca="1" ref="B230" ca="1">_xlfn.XLOOKUP(A230,INDIRECT($A$5&amp;"!$AJ$41:$AJ$406"),INDIRECT($A$5&amp;"!$AK$41:$AK$406"))*SUM($F$3:$I$3)</f>
        <v>38.25</v>
      </c>
      <c r="C230" s="88" cm="1">
        <f t="array" aca="1" ref="C230" ca="1">_xlfn.XLOOKUP(A230,INDIRECT($A$5&amp;"!$AJ$41:$AJ$406"),INDIRECT($A$5&amp;"!$AL$41:$AL$406"))*SUM($F$3:$I$3)</f>
        <v>45</v>
      </c>
      <c r="D230" s="88" cm="1">
        <f t="array" aca="1" ref="D230" ca="1">_xlfn.XLOOKUP(A230,INDIRECT($A$5&amp;"!$AJ$41:$AJ$406"),INDIRECT($A$5&amp;"!$AO$41:$AO$406"))*SUM($F$3:$I$3)</f>
        <v>45</v>
      </c>
      <c r="E230" s="50" cm="1">
        <f t="array" ref="E230">SUMPRODUCT(('PT Storengy'!$B$8:$K$372)*('PT Storengy'!$A$8:$A$372=$A230)*('PT Storengy'!$B$5:$K$5=$A$6)*('PT Storengy'!$B$7:$K$7=$A$7))</f>
        <v>0.99</v>
      </c>
      <c r="F230" s="137">
        <f t="shared" ca="1" si="30"/>
        <v>45</v>
      </c>
      <c r="G230" s="72">
        <f t="shared" ca="1" si="33"/>
        <v>1</v>
      </c>
      <c r="H230" s="5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0.79999999999999993</v>
      </c>
      <c r="I230" s="89">
        <f t="shared" ca="1" si="34"/>
        <v>0</v>
      </c>
      <c r="J230" s="136" cm="1">
        <f t="array" aca="1" ref="J230" ca="1">IF(COUNTIFS('PTC GRTgaz'!$K$7:$K$15996,"",'PTC GRTgaz'!$A$7:$A$15996,J$16,'PTC GRTgaz'!$D$7:$D$15996,$A230,'PTC GRTgaz'!$C$7:$C$15996,"DEL")&gt;0,J$14,SUMIFS('PTC GRTgaz'!$K$7:$K$15996,'PTC GRTgaz'!$A$7:$A$15996,J$16,'PTC GRTgaz'!$D$7:$D$15996,$A230,'PTC GRTgaz'!$C$7:$C$15996,"DEL")*1.0026*$F$4/INDIRECT($A$4&amp;"!D9"))</f>
        <v>340</v>
      </c>
      <c r="K230" s="136" cm="1">
        <f t="array" aca="1" ref="K230" ca="1">IF(COUNTIFS('PTC GRTgaz'!$K$7:$K$15996,"",'PTC GRTgaz'!$A$7:$A$15996,K$16,'PTC GRTgaz'!$D$7:$D$15996,$A230,'PTC GRTgaz'!$C$7:$C$15996,"DEL")&gt;0,K$14,SUMIFS('PTC GRTgaz'!$K$7:$K$15996,'PTC GRTgaz'!$A$7:$A$15996,K$16,'PTC GRTgaz'!$D$7:$D$15996,$A230,'PTC GRTgaz'!$C$7:$C$15996,"DEL")*1.0026*$F$4/INDIRECT($A$4&amp;"!D9"))</f>
        <v>250.64999999999995</v>
      </c>
      <c r="L230" s="137">
        <f t="shared" ca="1" si="31"/>
        <v>45</v>
      </c>
      <c r="M230" s="72">
        <f t="shared" ca="1" si="35"/>
        <v>1</v>
      </c>
      <c r="N230" s="5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0.79999999999999993</v>
      </c>
      <c r="O230" s="89">
        <f t="shared" ca="1" si="36"/>
        <v>0</v>
      </c>
      <c r="S230" s="137">
        <f t="shared" ca="1" si="32"/>
        <v>70.802209687499769</v>
      </c>
      <c r="T230" s="72">
        <f t="shared" ca="1" si="37"/>
        <v>1</v>
      </c>
      <c r="U230" s="5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0.79999999999999993</v>
      </c>
      <c r="V230" s="89">
        <f t="shared" ca="1" si="38"/>
        <v>300</v>
      </c>
    </row>
    <row r="231" spans="1:22" x14ac:dyDescent="0.35">
      <c r="A231" s="48">
        <f t="shared" si="39"/>
        <v>45597</v>
      </c>
      <c r="B231" s="88" cm="1">
        <f t="array" aca="1" ref="B231" ca="1">_xlfn.XLOOKUP(A231,INDIRECT($A$5&amp;"!$AJ$41:$AJ$406"),INDIRECT($A$5&amp;"!$AK$41:$AK$406"))*SUM($F$3:$I$3)</f>
        <v>0</v>
      </c>
      <c r="C231" s="88" cm="1">
        <f t="array" aca="1" ref="C231" ca="1">_xlfn.XLOOKUP(A231,INDIRECT($A$5&amp;"!$AJ$41:$AJ$406"),INDIRECT($A$5&amp;"!$AL$41:$AL$406"))*SUM($F$3:$I$3)</f>
        <v>45</v>
      </c>
      <c r="D231" s="88" cm="1">
        <f t="array" aca="1" ref="D231" ca="1">_xlfn.XLOOKUP(A231,INDIRECT($A$5&amp;"!$AJ$41:$AJ$406"),INDIRECT($A$5&amp;"!$AO$41:$AO$406"))*SUM($F$3:$I$3)</f>
        <v>45</v>
      </c>
      <c r="E231" s="50" cm="1">
        <f t="array" ref="E231">SUMPRODUCT(('PT Storengy'!$B$8:$K$372)*('PT Storengy'!$A$8:$A$372=$A231)*('PT Storengy'!$B$5:$K$5=$A$6)*('PT Storengy'!$B$7:$K$7=$A$7))</f>
        <v>0.99</v>
      </c>
      <c r="F231" s="137">
        <f t="shared" ca="1" si="30"/>
        <v>45</v>
      </c>
      <c r="G231" s="72">
        <f t="shared" ca="1" si="33"/>
        <v>1</v>
      </c>
      <c r="H231" s="5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0.79999999999999993</v>
      </c>
      <c r="I231" s="89">
        <f t="shared" ca="1" si="34"/>
        <v>0</v>
      </c>
      <c r="J231" s="136" cm="1">
        <f t="array" aca="1" ref="J231" ca="1">IF(COUNTIFS('PTC GRTgaz'!$K$7:$K$15996,"",'PTC GRTgaz'!$A$7:$A$15996,J$16,'PTC GRTgaz'!$D$7:$D$15996,$A231,'PTC GRTgaz'!$C$7:$C$15996,"DEL")&gt;0,J$14,SUMIFS('PTC GRTgaz'!$K$7:$K$15996,'PTC GRTgaz'!$A$7:$A$15996,J$16,'PTC GRTgaz'!$D$7:$D$15996,$A231,'PTC GRTgaz'!$C$7:$C$15996,"DEL")*1.0026*$F$4/INDIRECT($A$4&amp;"!D9"))</f>
        <v>340</v>
      </c>
      <c r="K231" s="136" cm="1">
        <f t="array" aca="1" ref="K231" ca="1">IF(COUNTIFS('PTC GRTgaz'!$K$7:$K$15996,"",'PTC GRTgaz'!$A$7:$A$15996,K$16,'PTC GRTgaz'!$D$7:$D$15996,$A231,'PTC GRTgaz'!$C$7:$C$15996,"DEL")&gt;0,K$14,SUMIFS('PTC GRTgaz'!$K$7:$K$15996,'PTC GRTgaz'!$A$7:$A$15996,K$16,'PTC GRTgaz'!$D$7:$D$15996,$A231,'PTC GRTgaz'!$C$7:$C$15996,"DEL")*1.0026*$F$4/INDIRECT($A$4&amp;"!D9"))</f>
        <v>340</v>
      </c>
      <c r="L231" s="137">
        <f t="shared" ca="1" si="31"/>
        <v>45</v>
      </c>
      <c r="M231" s="72">
        <f t="shared" ca="1" si="35"/>
        <v>1</v>
      </c>
      <c r="N231" s="5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0.79999999999999993</v>
      </c>
      <c r="O231" s="89">
        <f t="shared" ca="1" si="36"/>
        <v>0</v>
      </c>
      <c r="S231" s="137">
        <f t="shared" ca="1" si="32"/>
        <v>71.102209687499766</v>
      </c>
      <c r="T231" s="72">
        <f t="shared" ca="1" si="37"/>
        <v>1</v>
      </c>
      <c r="U231" s="5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0.79999999999999993</v>
      </c>
      <c r="V231" s="89">
        <f t="shared" ca="1" si="38"/>
        <v>300</v>
      </c>
    </row>
    <row r="232" spans="1:22" x14ac:dyDescent="0.35">
      <c r="A232" s="29"/>
      <c r="B232" s="29"/>
      <c r="C232" s="29"/>
      <c r="D232" s="29"/>
    </row>
    <row r="233" spans="1:22" x14ac:dyDescent="0.35">
      <c r="A233" s="29"/>
      <c r="B233" s="29"/>
      <c r="C233" s="29"/>
      <c r="D233" s="29"/>
    </row>
    <row r="234" spans="1:22" x14ac:dyDescent="0.35">
      <c r="A234" s="29"/>
      <c r="B234" s="29"/>
      <c r="C234" s="29"/>
      <c r="D234" s="29"/>
    </row>
    <row r="235" spans="1:22" x14ac:dyDescent="0.35">
      <c r="A235" s="29"/>
      <c r="B235" s="29"/>
      <c r="C235" s="29"/>
      <c r="D235" s="29"/>
    </row>
    <row r="236" spans="1:22" x14ac:dyDescent="0.35">
      <c r="A236" s="29"/>
      <c r="B236" s="29"/>
      <c r="C236" s="29"/>
      <c r="D236" s="29"/>
    </row>
    <row r="237" spans="1:22" x14ac:dyDescent="0.35">
      <c r="A237" s="29"/>
      <c r="B237" s="29"/>
      <c r="C237" s="29"/>
      <c r="D237" s="29"/>
    </row>
    <row r="238" spans="1:22" x14ac:dyDescent="0.35">
      <c r="A238" s="29"/>
      <c r="B238" s="29"/>
      <c r="C238" s="29"/>
      <c r="D238" s="29"/>
    </row>
    <row r="239" spans="1:22" x14ac:dyDescent="0.35">
      <c r="A239" s="29"/>
      <c r="B239" s="29"/>
      <c r="C239" s="29"/>
      <c r="D239" s="29"/>
    </row>
    <row r="240" spans="1:22"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O231" xr:uid="{E0BA2D08-F164-426D-8B22-833BD306E2C0}"/>
  <mergeCells count="3">
    <mergeCell ref="F11:I11"/>
    <mergeCell ref="L11:O11"/>
    <mergeCell ref="S11:V11"/>
  </mergeCells>
  <conditionalFormatting sqref="I17:I231">
    <cfRule type="cellIs" dxfId="15" priority="36" operator="equal">
      <formula>0</formula>
    </cfRule>
  </conditionalFormatting>
  <conditionalFormatting sqref="O17:O231">
    <cfRule type="cellIs" dxfId="14" priority="5" operator="equal">
      <formula>0</formula>
    </cfRule>
  </conditionalFormatting>
  <conditionalFormatting sqref="V17:V231">
    <cfRule type="cellIs" dxfId="13"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3A53-BF0A-41C9-9BE9-12A592ED0AA7}">
  <sheetPr codeName="Feuil5">
    <tabColor theme="7" tint="0.59999389629810485"/>
  </sheetPr>
  <dimension ref="A1:N277"/>
  <sheetViews>
    <sheetView showGridLines="0" zoomScale="55" zoomScaleNormal="55" workbookViewId="0">
      <pane xSplit="1" ySplit="16" topLeftCell="B17" activePane="bottomRight" state="frozen"/>
      <selection activeCell="N41" sqref="N41"/>
      <selection pane="topRight" activeCell="N41" sqref="N41"/>
      <selection pane="bottomLeft" activeCell="N41" sqref="N41"/>
      <selection pane="bottomRight" activeCell="E17" sqref="D17:E20"/>
    </sheetView>
  </sheetViews>
  <sheetFormatPr baseColWidth="10" defaultColWidth="10.54296875" defaultRowHeight="14.5" x14ac:dyDescent="0.35"/>
  <cols>
    <col min="1" max="4" width="13.90625" customWidth="1"/>
    <col min="5" max="5" width="29.36328125" bestFit="1" customWidth="1"/>
    <col min="6" max="9" width="19.90625" customWidth="1"/>
    <col min="11" max="11" width="12.54296875" customWidth="1"/>
    <col min="14" max="14" width="14.54296875" customWidth="1"/>
    <col min="16" max="16" width="32.08984375" bestFit="1" customWidth="1"/>
  </cols>
  <sheetData>
    <row r="1" spans="1:13" x14ac:dyDescent="0.35">
      <c r="A1" s="49"/>
      <c r="B1" s="49"/>
      <c r="C1" s="49"/>
      <c r="D1" s="49"/>
      <c r="G1" s="70"/>
    </row>
    <row r="2" spans="1:13" x14ac:dyDescent="0.35">
      <c r="F2" s="47" t="str" cm="1">
        <f t="array" aca="1" ref="F2" ca="1">INDEX(INDIRECT($A$4&amp;"!A1:Z500"),3,7+(COLUMN()-COLUMN($F$2))*5)</f>
        <v>Serene Atl 23</v>
      </c>
      <c r="G2" s="47" t="str" cm="1">
        <f t="array" aca="1" ref="G2" ca="1">INDEX(INDIRECT($A$4&amp;"!A1:Z500"),3,7+(COLUMN()-COLUMN($F$2))*5)</f>
        <v>Serene Atl 24</v>
      </c>
      <c r="H2" s="47" cm="1">
        <f t="array" aca="1" ref="H2" ca="1">INDEX(INDIRECT($A$4&amp;"!A1:Z500"),3,7+(COLUMN()-COLUMN($F$2))*5)</f>
        <v>0</v>
      </c>
      <c r="I2" s="47" cm="1">
        <f t="array" aca="1" ref="I2" ca="1">INDEX(INDIRECT($A$4&amp;"!A1:Z500"),3,7+(COLUMN()-COLUMN($F$2))*5)</f>
        <v>0</v>
      </c>
    </row>
    <row r="3" spans="1:13" x14ac:dyDescent="0.35">
      <c r="A3" t="s">
        <v>68</v>
      </c>
      <c r="E3" s="47" t="s">
        <v>47</v>
      </c>
      <c r="F3" s="155" cm="1">
        <f t="array" aca="1" ref="F3" ca="1">INDEX(INDIRECT($A$4&amp;"!A1:Z500"),3,8+(COLUMN()-COLUMN($F$2))*5)</f>
        <v>45</v>
      </c>
      <c r="G3" s="155" cm="1">
        <f t="array" aca="1" ref="G3" ca="1">INDEX(INDIRECT($A$4&amp;"!A1:Z500"),3,8+(COLUMN()-COLUMN($F$2))*5)</f>
        <v>0</v>
      </c>
      <c r="H3" s="155" cm="1">
        <f t="array" aca="1" ref="H3" ca="1">INDEX(INDIRECT($A$4&amp;"!A1:Z500"),3,8+(COLUMN()-COLUMN($F$2))*5)</f>
        <v>0</v>
      </c>
      <c r="I3" s="69" cm="1">
        <f t="array" aca="1" ref="I3" ca="1">INDEX(INDIRECT($A$4&amp;"!A1:Z500"),3,8+(COLUMN()-COLUMN($F$2))*5)+Serene_A_I!AB3</f>
        <v>0</v>
      </c>
    </row>
    <row r="4" spans="1:13" x14ac:dyDescent="0.35">
      <c r="A4" t="s">
        <v>220</v>
      </c>
      <c r="E4" s="47" t="s">
        <v>48</v>
      </c>
      <c r="F4" s="95" cm="1">
        <f t="array" aca="1" ref="F4" ca="1">INDIRECT($A$4&amp;"!D5")</f>
        <v>661.76470588235293</v>
      </c>
      <c r="G4" s="71" t="s">
        <v>16</v>
      </c>
    </row>
    <row r="5" spans="1:13" x14ac:dyDescent="0.35">
      <c r="A5" t="s">
        <v>69</v>
      </c>
      <c r="E5" s="47" t="str">
        <f xml:space="preserve"> "COS GRTgaz (" &amp; Results!B9 &amp; ")"</f>
        <v>COS GRTgaz (Firm)</v>
      </c>
      <c r="F5" s="95">
        <f ca="1">F4</f>
        <v>661.76470588235293</v>
      </c>
      <c r="G5" s="71" t="s">
        <v>16</v>
      </c>
    </row>
    <row r="6" spans="1:13" ht="15" thickBot="1" x14ac:dyDescent="0.4">
      <c r="A6" s="60" t="s">
        <v>70</v>
      </c>
      <c r="E6" s="47" t="s">
        <v>223</v>
      </c>
      <c r="F6" s="47">
        <f ca="1">SUM(F3:I3)</f>
        <v>45</v>
      </c>
      <c r="G6" s="71" t="s">
        <v>15</v>
      </c>
    </row>
    <row r="7" spans="1:13" ht="15" thickBot="1" x14ac:dyDescent="0.4">
      <c r="A7" s="60" t="s">
        <v>53</v>
      </c>
      <c r="H7" s="90"/>
      <c r="I7" s="90"/>
    </row>
    <row r="8" spans="1:13" x14ac:dyDescent="0.35">
      <c r="F8" s="90"/>
      <c r="G8" s="90"/>
    </row>
    <row r="11" spans="1:13" ht="37.5" customHeight="1" x14ac:dyDescent="0.35">
      <c r="F11" s="311" t="s">
        <v>30</v>
      </c>
      <c r="G11" s="311"/>
      <c r="H11" s="311"/>
      <c r="I11" s="311"/>
    </row>
    <row r="13" spans="1:13" ht="17.25" customHeight="1" x14ac:dyDescent="0.35">
      <c r="K13" t="s">
        <v>228</v>
      </c>
    </row>
    <row r="14" spans="1:13" x14ac:dyDescent="0.35">
      <c r="G14" s="48" cm="1">
        <f t="array" aca="1" ref="G14:H14" ca="1">IF(_xlfn.XLOOKUP(0,F$17:F$185,A$17:B$185,"",0,1)="", "Only " &amp; TEXT(G186,"0,0%") &amp; " withdrawal on 31/03", _xlfn.XLOOKUP(0,F$17:F$185,A$17:B$185,"",0,1))</f>
        <v>45744</v>
      </c>
      <c r="H14">
        <f ca="1"/>
        <v>0</v>
      </c>
      <c r="I14" s="29"/>
      <c r="K14" t="s">
        <v>227</v>
      </c>
    </row>
    <row r="15" spans="1:13" ht="48" customHeight="1" x14ac:dyDescent="0.35">
      <c r="F15" s="53" t="s">
        <v>20</v>
      </c>
      <c r="G15" s="53" t="s">
        <v>196</v>
      </c>
      <c r="K15" s="90">
        <f ca="1">COUNTIF(K17:K185,"&gt;"&amp;0)+1</f>
        <v>159</v>
      </c>
    </row>
    <row r="16" spans="1:13" ht="43.25" customHeight="1" x14ac:dyDescent="0.35">
      <c r="A16" s="53" t="s">
        <v>2</v>
      </c>
      <c r="B16" s="53" t="s">
        <v>221</v>
      </c>
      <c r="C16" s="53" t="s">
        <v>222</v>
      </c>
      <c r="D16" s="53" t="s">
        <v>218</v>
      </c>
      <c r="E16" s="53" t="s">
        <v>19</v>
      </c>
      <c r="F16" s="53">
        <f ca="1">F6</f>
        <v>45</v>
      </c>
      <c r="G16" s="53" t="s">
        <v>196</v>
      </c>
      <c r="H16" s="53" t="s">
        <v>21</v>
      </c>
      <c r="I16" s="141" t="s">
        <v>60</v>
      </c>
      <c r="K16" s="53">
        <f ca="1">F16</f>
        <v>45</v>
      </c>
      <c r="L16" s="53" t="s">
        <v>196</v>
      </c>
      <c r="M16" s="53" t="s">
        <v>21</v>
      </c>
    </row>
    <row r="17" spans="1:14" x14ac:dyDescent="0.35">
      <c r="A17" s="48">
        <f>Results!I9</f>
        <v>45580</v>
      </c>
      <c r="B17" s="88" cm="1">
        <f t="array" aca="1" ref="B17" ca="1">_xlfn.XLOOKUP(A17,INDIRECT($A$5&amp;"!$AJ$41:$AJ$406"),INDIRECT($A$5&amp;"!$An$41:$An$406"))*SUM($F$3:$I$3)</f>
        <v>38.25</v>
      </c>
      <c r="C17" s="88" cm="1">
        <f t="array" aca="1" ref="C17" ca="1">_xlfn.XLOOKUP(A17,INDIRECT($A$5&amp;"!$AJ$41:$AJ$406"),INDIRECT($A$5&amp;"!$Ak$41:$Ak$406"))*SUM($F$3:$I$3)</f>
        <v>0</v>
      </c>
      <c r="D17" s="88" cm="1">
        <f t="array" aca="1" ref="D17" ca="1">_xlfn.XLOOKUP(A17,INDIRECT($A$5&amp;"!$AJ$41:$AJ$406"),INDIRECT($A$5&amp;"!$AO$41:$AO$406"))*SUM($F$3:$I$3)</f>
        <v>45</v>
      </c>
      <c r="E17" s="50" cm="1">
        <f t="array" ref="E17">SUMPRODUCT(('PT Storengy'!$B$8:$K$372)*('PT Storengy'!$A$8:$A$372=$A17)*('PT Storengy'!$A$5:$J$5=$A$6)*('PT Storengy'!$B$7:$K$7=$A$7))</f>
        <v>0.5</v>
      </c>
      <c r="F17" s="52">
        <f ca="1">-I17/1000+F6</f>
        <v>44.669117647058826</v>
      </c>
      <c r="G17" s="72">
        <f ca="1">$F$6/SUM($F$3,$G$3,$H$3,$I$3)</f>
        <v>1</v>
      </c>
      <c r="H17" s="5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113">
        <f ca="1">IF(F16*1000-$F$4*(1-E17)*H17&gt;1000*B17,$F$4*(1-E17)*H17,F16*1000-1000*B17)</f>
        <v>330.88235294117646</v>
      </c>
      <c r="K17" s="52">
        <f t="shared" ref="K17:K80" ca="1" si="0">K16-N17/1000</f>
        <v>44.338235294117645</v>
      </c>
      <c r="L17" s="72">
        <f ca="1">MAX(K16/SUM($F$3,$G$3,$H$3,$I$3),0)</f>
        <v>1</v>
      </c>
      <c r="M17" s="5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90">
        <f ca="1">IF(K16*1000&lt;$F$4*(1)*M17,K16*1000,$F$4*(1)*M17)</f>
        <v>661.76470588235293</v>
      </c>
    </row>
    <row r="18" spans="1:14" x14ac:dyDescent="0.35">
      <c r="A18" s="48">
        <f>A17+1</f>
        <v>45581</v>
      </c>
      <c r="B18" s="88" cm="1">
        <f t="array" aca="1" ref="B18" ca="1">_xlfn.XLOOKUP(A18,INDIRECT($A$5&amp;"!$AJ$41:$AJ$406"),INDIRECT($A$5&amp;"!$An$41:$An$406"))*SUM($F$3:$I$3)</f>
        <v>38.25</v>
      </c>
      <c r="C18" s="88" cm="1">
        <f t="array" aca="1" ref="C18" ca="1">_xlfn.XLOOKUP(A18,INDIRECT($A$5&amp;"!$AJ$41:$AJ$406"),INDIRECT($A$5&amp;"!$Ak$41:$Ak$406"))*SUM($F$3:$I$3)</f>
        <v>0</v>
      </c>
      <c r="D18" s="88" cm="1">
        <f t="array" aca="1" ref="D18" ca="1">_xlfn.XLOOKUP(A18,INDIRECT($A$5&amp;"!$AJ$41:$AJ$406"),INDIRECT($A$5&amp;"!$AO$41:$AO$406"))*SUM($F$3:$I$3)</f>
        <v>45</v>
      </c>
      <c r="E18" s="50" cm="1">
        <f t="array" ref="E18">SUMPRODUCT(('PT Storengy'!$B$8:$K$372)*('PT Storengy'!$A$8:$A$372=$A18)*('PT Storengy'!$A$5:$J$5=$A$6)*('PT Storengy'!$B$7:$K$7=$A$7))</f>
        <v>0.5</v>
      </c>
      <c r="F18" s="52">
        <f ca="1">F17-I18/1000</f>
        <v>44.340668252595158</v>
      </c>
      <c r="G18" s="72">
        <f ca="1">$F17/SUM($F$3,$G$3,$H$3,$I$3)</f>
        <v>0.99264705882352944</v>
      </c>
      <c r="H18" s="51" cm="1">
        <f t="array" aca="1" ref="H18" ca="1">IF(ROUND(ROUND(G18,2)-G18,4)=0,_xlfn.XLOOKUP(G18,INDIRECT($A$4&amp;"!$G$32:$G$132"),INDIRECT($A$4&amp;"!$A$32:$A$132"),0,1,1),IF(G18&lt;0,0,(ROUNDUP(G18,2)-G18)*100*_xlfn.XLOOKUP(G18,INDIRECT($A$4&amp;"!$G$32:$G$132"),INDIRECT($A$4&amp;"!$A$32:$A$132"),0,-1,-1)+(G18-ROUNDDOWN(G18,2))*100*_xlfn.XLOOKUP(G18,INDIRECT($A$4&amp;"!$G$32:$G$132"),INDIRECT($A$4&amp;"!$A$32:$A$132"),0,1,1)))</f>
        <v>0.99264705882353033</v>
      </c>
      <c r="I18" s="113">
        <f t="shared" ref="I18:I81" ca="1" si="1">IF(F17*1000-$F$4*(1-E18)*H18&gt;1000*B18,$F$4*(1-E18)*H18,F17*1000-1000*B18)</f>
        <v>328.44939446366811</v>
      </c>
      <c r="K18" s="52">
        <f t="shared" ca="1" si="0"/>
        <v>43.686202422145328</v>
      </c>
      <c r="L18" s="72">
        <f t="shared" ref="L18:L81" ca="1" si="2">MAX(K17/SUM($F$3,$G$3,$H$3,$I$3),0)</f>
        <v>0.98529411764705876</v>
      </c>
      <c r="M18" s="51" cm="1">
        <f t="array" aca="1" ref="M18" ca="1">IF(ROUND(ROUND(L18,2)-L18,4)=0,_xlfn.XLOOKUP(L18,INDIRECT($A$4&amp;"!$G$32:$G$132"),INDIRECT($A$4&amp;"!$A$32:$A$132"),0,1,1),IF(L18&lt;0,0,(ROUNDUP(L18,2)-L18)*100*_xlfn.XLOOKUP(L18,INDIRECT($A$4&amp;"!$G$32:$G$132"),INDIRECT($A$4&amp;"!$A$32:$A$132"),0,-1,-1)+(L18-ROUNDDOWN(L18,2))*100*_xlfn.XLOOKUP(L18,INDIRECT($A$4&amp;"!$G$32:$G$132"),INDIRECT($A$4&amp;"!$A$32:$A$132"),0,1,1)))</f>
        <v>0.98529411764705976</v>
      </c>
      <c r="N18" s="90">
        <f t="shared" ref="N18:N81" ca="1" si="3">IF(K17*1000&lt;$F$4*(1)*M18,K17*1000,$F$4*(1)*M18)</f>
        <v>652.03287197231896</v>
      </c>
    </row>
    <row r="19" spans="1:14" x14ac:dyDescent="0.35">
      <c r="A19" s="48">
        <f t="shared" ref="A19:A82" si="4">A18+1</f>
        <v>45582</v>
      </c>
      <c r="B19" s="88" cm="1">
        <f t="array" aca="1" ref="B19" ca="1">_xlfn.XLOOKUP(A19,INDIRECT($A$5&amp;"!$AJ$41:$AJ$406"),INDIRECT($A$5&amp;"!$An$41:$An$406"))*SUM($F$3:$I$3)</f>
        <v>38.25</v>
      </c>
      <c r="C19" s="88" cm="1">
        <f t="array" aca="1" ref="C19" ca="1">_xlfn.XLOOKUP(A19,INDIRECT($A$5&amp;"!$AJ$41:$AJ$406"),INDIRECT($A$5&amp;"!$Ak$41:$Ak$406"))*SUM($F$3:$I$3)</f>
        <v>0</v>
      </c>
      <c r="D19" s="88" cm="1">
        <f t="array" aca="1" ref="D19" ca="1">_xlfn.XLOOKUP(A19,INDIRECT($A$5&amp;"!$AJ$41:$AJ$406"),INDIRECT($A$5&amp;"!$AO$41:$AO$406"))*SUM($F$3:$I$3)</f>
        <v>45</v>
      </c>
      <c r="E19" s="50" cm="1">
        <f t="array" ref="E19">SUMPRODUCT(('PT Storengy'!$B$8:$K$372)*('PT Storengy'!$A$8:$A$372=$A19)*('PT Storengy'!$A$5:$J$5=$A$6)*('PT Storengy'!$B$7:$K$7=$A$7))</f>
        <v>0.5</v>
      </c>
      <c r="F19" s="52">
        <f t="shared" ref="F19:F82" ca="1" si="5">F18-I19/1000</f>
        <v>44.014633927208429</v>
      </c>
      <c r="G19" s="72">
        <f t="shared" ref="G19:G82" ca="1" si="6">$F18/SUM($F$3,$G$3,$H$3,$I$3)</f>
        <v>0.9853481833910035</v>
      </c>
      <c r="H19" s="51" cm="1">
        <f t="array" aca="1" ref="H19" ca="1">IF(ROUND(ROUND(G19,2)-G19,4)=0,_xlfn.XLOOKUP(G19,INDIRECT($A$4&amp;"!$G$32:$G$132"),INDIRECT($A$4&amp;"!$A$32:$A$132"),0,1,1),IF(G19&lt;0,0,(ROUNDUP(G19,2)-G19)*100*_xlfn.XLOOKUP(G19,INDIRECT($A$4&amp;"!$G$32:$G$132"),INDIRECT($A$4&amp;"!$A$32:$A$132"),0,-1,-1)+(G19-ROUNDDOWN(G19,2))*100*_xlfn.XLOOKUP(G19,INDIRECT($A$4&amp;"!$G$32:$G$132"),INDIRECT($A$4&amp;"!$A$32:$A$132"),0,1,1)))</f>
        <v>0.9853481833910045</v>
      </c>
      <c r="I19" s="113">
        <f t="shared" ca="1" si="1"/>
        <v>326.03432538672945</v>
      </c>
      <c r="K19" s="52">
        <f t="shared" ca="1" si="0"/>
        <v>43.043758268878484</v>
      </c>
      <c r="L19" s="72">
        <f t="shared" ca="1" si="2"/>
        <v>0.97080449826989623</v>
      </c>
      <c r="M19" s="51" cm="1">
        <f t="array" aca="1" ref="M19" ca="1">IF(ROUND(ROUND(L19,2)-L19,4)=0,_xlfn.XLOOKUP(L19,INDIRECT($A$4&amp;"!$G$32:$G$132"),INDIRECT($A$4&amp;"!$A$32:$A$132"),0,1,1),IF(L19&lt;0,0,(ROUNDUP(L19,2)-L19)*100*_xlfn.XLOOKUP(L19,INDIRECT($A$4&amp;"!$G$32:$G$132"),INDIRECT($A$4&amp;"!$A$32:$A$132"),0,-1,-1)+(L19-ROUNDDOWN(L19,2))*100*_xlfn.XLOOKUP(L19,INDIRECT($A$4&amp;"!$G$32:$G$132"),INDIRECT($A$4&amp;"!$A$32:$A$132"),0,1,1)))</f>
        <v>0.97080449826989712</v>
      </c>
      <c r="N19" s="90">
        <f t="shared" ca="1" si="3"/>
        <v>642.44415326684361</v>
      </c>
    </row>
    <row r="20" spans="1:14" x14ac:dyDescent="0.35">
      <c r="A20" s="48">
        <f t="shared" si="4"/>
        <v>45583</v>
      </c>
      <c r="B20" s="88" cm="1">
        <f t="array" aca="1" ref="B20" ca="1">_xlfn.XLOOKUP(A20,INDIRECT($A$5&amp;"!$AJ$41:$AJ$406"),INDIRECT($A$5&amp;"!$An$41:$An$406"))*SUM($F$3:$I$3)</f>
        <v>38.25</v>
      </c>
      <c r="C20" s="88" cm="1">
        <f t="array" aca="1" ref="C20" ca="1">_xlfn.XLOOKUP(A20,INDIRECT($A$5&amp;"!$AJ$41:$AJ$406"),INDIRECT($A$5&amp;"!$Ak$41:$Ak$406"))*SUM($F$3:$I$3)</f>
        <v>0</v>
      </c>
      <c r="D20" s="88" cm="1">
        <f t="array" aca="1" ref="D20" ca="1">_xlfn.XLOOKUP(A20,INDIRECT($A$5&amp;"!$AJ$41:$AJ$406"),INDIRECT($A$5&amp;"!$AO$41:$AO$406"))*SUM($F$3:$I$3)</f>
        <v>45</v>
      </c>
      <c r="E20" s="50" cm="1">
        <f t="array" ref="E20">SUMPRODUCT(('PT Storengy'!$B$8:$K$372)*('PT Storengy'!$A$8:$A$372=$A20)*('PT Storengy'!$A$5:$J$5=$A$6)*('PT Storengy'!$B$7:$K$7=$A$7))</f>
        <v>0.5</v>
      </c>
      <c r="F20" s="52">
        <f t="shared" ca="1" si="5"/>
        <v>43.690996913037779</v>
      </c>
      <c r="G20" s="72">
        <f t="shared" ca="1" si="6"/>
        <v>0.97810297616018727</v>
      </c>
      <c r="H20" s="51" cm="1">
        <f t="array" aca="1" ref="H20" ca="1">IF(ROUND(ROUND(G20,2)-G20,4)=0,_xlfn.XLOOKUP(G20,INDIRECT($A$4&amp;"!$G$32:$G$132"),INDIRECT($A$4&amp;"!$A$32:$A$132"),0,1,1),IF(G20&lt;0,0,(ROUNDUP(G20,2)-G20)*100*_xlfn.XLOOKUP(G20,INDIRECT($A$4&amp;"!$G$32:$G$132"),INDIRECT($A$4&amp;"!$A$32:$A$132"),0,-1,-1)+(G20-ROUNDDOWN(G20,2))*100*_xlfn.XLOOKUP(G20,INDIRECT($A$4&amp;"!$G$32:$G$132"),INDIRECT($A$4&amp;"!$A$32:$A$132"),0,1,1)))</f>
        <v>0.97810297616018826</v>
      </c>
      <c r="I20" s="113">
        <f t="shared" ca="1" si="1"/>
        <v>323.6370141706505</v>
      </c>
      <c r="K20" s="52">
        <f t="shared" ca="1" si="0"/>
        <v>42.410761823747919</v>
      </c>
      <c r="L20" s="72">
        <f t="shared" ca="1" si="2"/>
        <v>0.95652796153063302</v>
      </c>
      <c r="M20" s="51" cm="1">
        <f t="array" aca="1" ref="M20" ca="1">IF(ROUND(ROUND(L20,2)-L20,4)=0,_xlfn.XLOOKUP(L20,INDIRECT($A$4&amp;"!$G$32:$G$132"),INDIRECT($A$4&amp;"!$A$32:$A$132"),0,1,1),IF(L20&lt;0,0,(ROUNDUP(L20,2)-L20)*100*_xlfn.XLOOKUP(L20,INDIRECT($A$4&amp;"!$G$32:$G$132"),INDIRECT($A$4&amp;"!$A$32:$A$132"),0,-1,-1)+(L20-ROUNDDOWN(L20,2))*100*_xlfn.XLOOKUP(L20,INDIRECT($A$4&amp;"!$G$32:$G$132"),INDIRECT($A$4&amp;"!$A$32:$A$132"),0,1,1)))</f>
        <v>0.95652796153063391</v>
      </c>
      <c r="N20" s="90">
        <f t="shared" ca="1" si="3"/>
        <v>632.9964451305666</v>
      </c>
    </row>
    <row r="21" spans="1:14" x14ac:dyDescent="0.35">
      <c r="A21" s="48">
        <f t="shared" si="4"/>
        <v>45584</v>
      </c>
      <c r="B21" s="88" cm="1">
        <f t="array" aca="1" ref="B21" ca="1">_xlfn.XLOOKUP(A21,INDIRECT($A$5&amp;"!$AJ$41:$AJ$406"),INDIRECT($A$5&amp;"!$An$41:$An$406"))*SUM($F$3:$I$3)</f>
        <v>38.25</v>
      </c>
      <c r="C21" s="88" cm="1">
        <f t="array" aca="1" ref="C21" ca="1">_xlfn.XLOOKUP(A21,INDIRECT($A$5&amp;"!$AJ$41:$AJ$406"),INDIRECT($A$5&amp;"!$Ak$41:$Ak$406"))*SUM($F$3:$I$3)</f>
        <v>0</v>
      </c>
      <c r="D21" s="88" cm="1">
        <f t="array" aca="1" ref="D21" ca="1">_xlfn.XLOOKUP(A21,INDIRECT($A$5&amp;"!$AJ$41:$AJ$406"),INDIRECT($A$5&amp;"!$AO$41:$AO$406"))*SUM($F$3:$I$3)</f>
        <v>45</v>
      </c>
      <c r="E21" s="50" cm="1">
        <f t="array" ref="E21">SUMPRODUCT(('PT Storengy'!$B$8:$K$372)*('PT Storengy'!$A$8:$A$372=$A21)*('PT Storengy'!$A$5:$J$5=$A$6)*('PT Storengy'!$B$7:$K$7=$A$7))</f>
        <v>0</v>
      </c>
      <c r="F21" s="52">
        <f t="shared" ca="1" si="5"/>
        <v>43.048482252551928</v>
      </c>
      <c r="G21" s="72">
        <f t="shared" ca="1" si="6"/>
        <v>0.97091104251195059</v>
      </c>
      <c r="H21" s="51" cm="1">
        <f t="array" aca="1" ref="H21" ca="1">IF(ROUND(ROUND(G21,2)-G21,4)=0,_xlfn.XLOOKUP(G21,INDIRECT($A$4&amp;"!$G$32:$G$132"),INDIRECT($A$4&amp;"!$A$32:$A$132"),0,1,1),IF(G21&lt;0,0,(ROUNDUP(G21,2)-G21)*100*_xlfn.XLOOKUP(G21,INDIRECT($A$4&amp;"!$G$32:$G$132"),INDIRECT($A$4&amp;"!$A$32:$A$132"),0,-1,-1)+(G21-ROUNDDOWN(G21,2))*100*_xlfn.XLOOKUP(G21,INDIRECT($A$4&amp;"!$G$32:$G$132"),INDIRECT($A$4&amp;"!$A$32:$A$132"),0,1,1)))</f>
        <v>0.97091104251195148</v>
      </c>
      <c r="I21" s="113">
        <f t="shared" ca="1" si="1"/>
        <v>642.51466048585019</v>
      </c>
      <c r="K21" s="52">
        <f t="shared" ca="1" si="0"/>
        <v>41.787074149869269</v>
      </c>
      <c r="L21" s="72">
        <f t="shared" ca="1" si="2"/>
        <v>0.94246137386106488</v>
      </c>
      <c r="M21" s="51" cm="1">
        <f t="array" aca="1" ref="M21" ca="1">IF(ROUND(ROUND(L21,2)-L21,4)=0,_xlfn.XLOOKUP(L21,INDIRECT($A$4&amp;"!$G$32:$G$132"),INDIRECT($A$4&amp;"!$A$32:$A$132"),0,1,1),IF(L21&lt;0,0,(ROUNDUP(L21,2)-L21)*100*_xlfn.XLOOKUP(L21,INDIRECT($A$4&amp;"!$G$32:$G$132"),INDIRECT($A$4&amp;"!$A$32:$A$132"),0,-1,-1)+(L21-ROUNDDOWN(L21,2))*100*_xlfn.XLOOKUP(L21,INDIRECT($A$4&amp;"!$G$32:$G$132"),INDIRECT($A$4&amp;"!$A$32:$A$132"),0,1,1)))</f>
        <v>0.94246137386106577</v>
      </c>
      <c r="N21" s="90">
        <f t="shared" ca="1" si="3"/>
        <v>623.68767387864648</v>
      </c>
    </row>
    <row r="22" spans="1:14" x14ac:dyDescent="0.35">
      <c r="A22" s="48">
        <f t="shared" si="4"/>
        <v>45585</v>
      </c>
      <c r="B22" s="88" cm="1">
        <f t="array" aca="1" ref="B22" ca="1">_xlfn.XLOOKUP(A22,INDIRECT($A$5&amp;"!$AJ$41:$AJ$406"),INDIRECT($A$5&amp;"!$An$41:$An$406"))*SUM($F$3:$I$3)</f>
        <v>38.25</v>
      </c>
      <c r="C22" s="88" cm="1">
        <f t="array" aca="1" ref="C22" ca="1">_xlfn.XLOOKUP(A22,INDIRECT($A$5&amp;"!$AJ$41:$AJ$406"),INDIRECT($A$5&amp;"!$Ak$41:$Ak$406"))*SUM($F$3:$I$3)</f>
        <v>0</v>
      </c>
      <c r="D22" s="88" cm="1">
        <f t="array" aca="1" ref="D22" ca="1">_xlfn.XLOOKUP(A22,INDIRECT($A$5&amp;"!$AJ$41:$AJ$406"),INDIRECT($A$5&amp;"!$AO$41:$AO$406"))*SUM($F$3:$I$3)</f>
        <v>45</v>
      </c>
      <c r="E22" s="50" cm="1">
        <f t="array" ref="E22">SUMPRODUCT(('PT Storengy'!$B$8:$K$372)*('PT Storengy'!$A$8:$A$372=$A22)*('PT Storengy'!$A$5:$J$5=$A$6)*('PT Storengy'!$B$7:$K$7=$A$7))</f>
        <v>0</v>
      </c>
      <c r="F22" s="52">
        <f t="shared" ca="1" si="5"/>
        <v>42.415416337073225</v>
      </c>
      <c r="G22" s="72">
        <f t="shared" ca="1" si="6"/>
        <v>0.95663293894559842</v>
      </c>
      <c r="H22" s="51" cm="1">
        <f t="array" aca="1" ref="H22" ca="1">IF(ROUND(ROUND(G22,2)-G22,4)=0,_xlfn.XLOOKUP(G22,INDIRECT($A$4&amp;"!$G$32:$G$132"),INDIRECT($A$4&amp;"!$A$32:$A$132"),0,1,1),IF(G22&lt;0,0,(ROUNDUP(G22,2)-G22)*100*_xlfn.XLOOKUP(G22,INDIRECT($A$4&amp;"!$G$32:$G$132"),INDIRECT($A$4&amp;"!$A$32:$A$132"),0,-1,-1)+(G22-ROUNDDOWN(G22,2))*100*_xlfn.XLOOKUP(G22,INDIRECT($A$4&amp;"!$G$32:$G$132"),INDIRECT($A$4&amp;"!$A$32:$A$132"),0,1,1)))</f>
        <v>0.95663293894559931</v>
      </c>
      <c r="I22" s="113">
        <f t="shared" ca="1" si="1"/>
        <v>633.06591547870539</v>
      </c>
      <c r="K22" s="52">
        <f t="shared" ca="1" si="0"/>
        <v>41.172558353547664</v>
      </c>
      <c r="L22" s="72">
        <f t="shared" ca="1" si="2"/>
        <v>0.92860164777487264</v>
      </c>
      <c r="M22" s="51" cm="1">
        <f t="array" aca="1" ref="M22" ca="1">IF(ROUND(ROUND(L22,2)-L22,4)=0,_xlfn.XLOOKUP(L22,INDIRECT($A$4&amp;"!$G$32:$G$132"),INDIRECT($A$4&amp;"!$A$32:$A$132"),0,1,1),IF(L22&lt;0,0,(ROUNDUP(L22,2)-L22)*100*_xlfn.XLOOKUP(L22,INDIRECT($A$4&amp;"!$G$32:$G$132"),INDIRECT($A$4&amp;"!$A$32:$A$132"),0,-1,-1)+(L22-ROUNDDOWN(L22,2))*100*_xlfn.XLOOKUP(L22,INDIRECT($A$4&amp;"!$G$32:$G$132"),INDIRECT($A$4&amp;"!$A$32:$A$132"),0,1,1)))</f>
        <v>0.92860164777487342</v>
      </c>
      <c r="N22" s="90">
        <f t="shared" ca="1" si="3"/>
        <v>614.51579632160735</v>
      </c>
    </row>
    <row r="23" spans="1:14" x14ac:dyDescent="0.35">
      <c r="A23" s="48">
        <f t="shared" si="4"/>
        <v>45586</v>
      </c>
      <c r="B23" s="88" cm="1">
        <f t="array" aca="1" ref="B23" ca="1">_xlfn.XLOOKUP(A23,INDIRECT($A$5&amp;"!$AJ$41:$AJ$406"),INDIRECT($A$5&amp;"!$An$41:$An$406"))*SUM($F$3:$I$3)</f>
        <v>38.25</v>
      </c>
      <c r="C23" s="88" cm="1">
        <f t="array" aca="1" ref="C23" ca="1">_xlfn.XLOOKUP(A23,INDIRECT($A$5&amp;"!$AJ$41:$AJ$406"),INDIRECT($A$5&amp;"!$Ak$41:$Ak$406"))*SUM($F$3:$I$3)</f>
        <v>0</v>
      </c>
      <c r="D23" s="88" cm="1">
        <f t="array" aca="1" ref="D23" ca="1">_xlfn.XLOOKUP(A23,INDIRECT($A$5&amp;"!$AJ$41:$AJ$406"),INDIRECT($A$5&amp;"!$AO$41:$AO$406"))*SUM($F$3:$I$3)</f>
        <v>45</v>
      </c>
      <c r="E23" s="50" cm="1">
        <f t="array" ref="E23">SUMPRODUCT(('PT Storengy'!$B$8:$K$372)*('PT Storengy'!$A$8:$A$372=$A23)*('PT Storengy'!$A$5:$J$5=$A$6)*('PT Storengy'!$B$7:$K$7=$A$7))</f>
        <v>0</v>
      </c>
      <c r="F23" s="52">
        <f t="shared" ca="1" si="5"/>
        <v>41.791660214469204</v>
      </c>
      <c r="G23" s="72">
        <f t="shared" ca="1" si="6"/>
        <v>0.94256480749051608</v>
      </c>
      <c r="H23" s="51" cm="1">
        <f t="array" aca="1" ref="H23" ca="1">IF(ROUND(ROUND(G23,2)-G23,4)=0,_xlfn.XLOOKUP(G23,INDIRECT($A$4&amp;"!$G$32:$G$132"),INDIRECT($A$4&amp;"!$A$32:$A$132"),0,1,1),IF(G23&lt;0,0,(ROUNDUP(G23,2)-G23)*100*_xlfn.XLOOKUP(G23,INDIRECT($A$4&amp;"!$G$32:$G$132"),INDIRECT($A$4&amp;"!$A$32:$A$132"),0,-1,-1)+(G23-ROUNDDOWN(G23,2))*100*_xlfn.XLOOKUP(G23,INDIRECT($A$4&amp;"!$G$32:$G$132"),INDIRECT($A$4&amp;"!$A$32:$A$132"),0,1,1)))</f>
        <v>0.94256480749051696</v>
      </c>
      <c r="I23" s="113">
        <f t="shared" ca="1" si="1"/>
        <v>623.75612260401851</v>
      </c>
      <c r="K23" s="52">
        <f t="shared" ca="1" si="0"/>
        <v>40.567079554230787</v>
      </c>
      <c r="L23" s="72">
        <f t="shared" ca="1" si="2"/>
        <v>0.91494574118994809</v>
      </c>
      <c r="M23" s="51" cm="1">
        <f t="array" aca="1" ref="M23" ca="1">IF(ROUND(ROUND(L23,2)-L23,4)=0,_xlfn.XLOOKUP(L23,INDIRECT($A$4&amp;"!$G$32:$G$132"),INDIRECT($A$4&amp;"!$A$32:$A$132"),0,1,1),IF(L23&lt;0,0,(ROUNDUP(L23,2)-L23)*100*_xlfn.XLOOKUP(L23,INDIRECT($A$4&amp;"!$G$32:$G$132"),INDIRECT($A$4&amp;"!$A$32:$A$132"),0,-1,-1)+(L23-ROUNDDOWN(L23,2))*100*_xlfn.XLOOKUP(L23,INDIRECT($A$4&amp;"!$G$32:$G$132"),INDIRECT($A$4&amp;"!$A$32:$A$132"),0,1,1)))</f>
        <v>0.91494574118994887</v>
      </c>
      <c r="N23" s="90">
        <f t="shared" ca="1" si="3"/>
        <v>605.47879931687794</v>
      </c>
    </row>
    <row r="24" spans="1:14" x14ac:dyDescent="0.35">
      <c r="A24" s="48">
        <f t="shared" si="4"/>
        <v>45587</v>
      </c>
      <c r="B24" s="88" cm="1">
        <f t="array" aca="1" ref="B24" ca="1">_xlfn.XLOOKUP(A24,INDIRECT($A$5&amp;"!$AJ$41:$AJ$406"),INDIRECT($A$5&amp;"!$An$41:$An$406"))*SUM($F$3:$I$3)</f>
        <v>38.25</v>
      </c>
      <c r="C24" s="88" cm="1">
        <f t="array" aca="1" ref="C24" ca="1">_xlfn.XLOOKUP(A24,INDIRECT($A$5&amp;"!$AJ$41:$AJ$406"),INDIRECT($A$5&amp;"!$Ak$41:$Ak$406"))*SUM($F$3:$I$3)</f>
        <v>0</v>
      </c>
      <c r="D24" s="88" cm="1">
        <f t="array" aca="1" ref="D24" ca="1">_xlfn.XLOOKUP(A24,INDIRECT($A$5&amp;"!$AJ$41:$AJ$406"),INDIRECT($A$5&amp;"!$AO$41:$AO$406"))*SUM($F$3:$I$3)</f>
        <v>45</v>
      </c>
      <c r="E24" s="50" cm="1">
        <f t="array" ref="E24">SUMPRODUCT(('PT Storengy'!$B$8:$K$372)*('PT Storengy'!$A$8:$A$372=$A24)*('PT Storengy'!$A$5:$J$5=$A$6)*('PT Storengy'!$B$7:$K$7=$A$7))</f>
        <v>0</v>
      </c>
      <c r="F24" s="52">
        <f t="shared" ca="1" si="5"/>
        <v>41.177076976021127</v>
      </c>
      <c r="G24" s="72">
        <f t="shared" ca="1" si="6"/>
        <v>0.92870356032153789</v>
      </c>
      <c r="H24" s="51" cm="1">
        <f t="array" aca="1" ref="H24" ca="1">IF(ROUND(ROUND(G24,2)-G24,4)=0,_xlfn.XLOOKUP(G24,INDIRECT($A$4&amp;"!$G$32:$G$132"),INDIRECT($A$4&amp;"!$A$32:$A$132"),0,1,1),IF(G24&lt;0,0,(ROUNDUP(G24,2)-G24)*100*_xlfn.XLOOKUP(G24,INDIRECT($A$4&amp;"!$G$32:$G$132"),INDIRECT($A$4&amp;"!$A$32:$A$132"),0,-1,-1)+(G24-ROUNDDOWN(G24,2))*100*_xlfn.XLOOKUP(G24,INDIRECT($A$4&amp;"!$G$32:$G$132"),INDIRECT($A$4&amp;"!$A$32:$A$132"),0,1,1)))</f>
        <v>0.92870356032153867</v>
      </c>
      <c r="I24" s="113">
        <f t="shared" ca="1" si="1"/>
        <v>614.58323844807705</v>
      </c>
      <c r="K24" s="52">
        <f t="shared" ca="1" si="0"/>
        <v>39.970504854903865</v>
      </c>
      <c r="L24" s="72">
        <f t="shared" ca="1" si="2"/>
        <v>0.90149065676068418</v>
      </c>
      <c r="M24" s="51" cm="1">
        <f t="array" aca="1" ref="M24" ca="1">IF(ROUND(ROUND(L24,2)-L24,4)=0,_xlfn.XLOOKUP(L24,INDIRECT($A$4&amp;"!$G$32:$G$132"),INDIRECT($A$4&amp;"!$A$32:$A$132"),0,1,1),IF(L24&lt;0,0,(ROUNDUP(L24,2)-L24)*100*_xlfn.XLOOKUP(L24,INDIRECT($A$4&amp;"!$G$32:$G$132"),INDIRECT($A$4&amp;"!$A$32:$A$132"),0,-1,-1)+(L24-ROUNDDOWN(L24,2))*100*_xlfn.XLOOKUP(L24,INDIRECT($A$4&amp;"!$G$32:$G$132"),INDIRECT($A$4&amp;"!$A$32:$A$132"),0,1,1)))</f>
        <v>0.90149065676068496</v>
      </c>
      <c r="N24" s="90">
        <f t="shared" ca="1" si="3"/>
        <v>596.57469932692391</v>
      </c>
    </row>
    <row r="25" spans="1:14" x14ac:dyDescent="0.35">
      <c r="A25" s="48">
        <f t="shared" si="4"/>
        <v>45588</v>
      </c>
      <c r="B25" s="88" cm="1">
        <f t="array" aca="1" ref="B25" ca="1">_xlfn.XLOOKUP(A25,INDIRECT($A$5&amp;"!$AJ$41:$AJ$406"),INDIRECT($A$5&amp;"!$An$41:$An$406"))*SUM($F$3:$I$3)</f>
        <v>38.25</v>
      </c>
      <c r="C25" s="88" cm="1">
        <f t="array" aca="1" ref="C25" ca="1">_xlfn.XLOOKUP(A25,INDIRECT($A$5&amp;"!$AJ$41:$AJ$406"),INDIRECT($A$5&amp;"!$Ak$41:$Ak$406"))*SUM($F$3:$I$3)</f>
        <v>0</v>
      </c>
      <c r="D25" s="88" cm="1">
        <f t="array" aca="1" ref="D25" ca="1">_xlfn.XLOOKUP(A25,INDIRECT($A$5&amp;"!$AJ$41:$AJ$406"),INDIRECT($A$5&amp;"!$AO$41:$AO$406"))*SUM($F$3:$I$3)</f>
        <v>45</v>
      </c>
      <c r="E25" s="50" cm="1">
        <f t="array" ref="E25">SUMPRODUCT(('PT Storengy'!$B$8:$K$372)*('PT Storengy'!$A$8:$A$372=$A25)*('PT Storengy'!$A$5:$J$5=$A$6)*('PT Storengy'!$B$7:$K$7=$A$7))</f>
        <v>0</v>
      </c>
      <c r="F25" s="52">
        <f t="shared" ca="1" si="5"/>
        <v>40.571531726373756</v>
      </c>
      <c r="G25" s="72">
        <f t="shared" ca="1" si="6"/>
        <v>0.91504615502269171</v>
      </c>
      <c r="H25" s="51" cm="1">
        <f t="array" aca="1" ref="H25" ca="1">IF(ROUND(ROUND(G25,2)-G25,4)=0,_xlfn.XLOOKUP(G25,INDIRECT($A$4&amp;"!$G$32:$G$132"),INDIRECT($A$4&amp;"!$A$32:$A$132"),0,1,1),IF(G25&lt;0,0,(ROUNDUP(G25,2)-G25)*100*_xlfn.XLOOKUP(G25,INDIRECT($A$4&amp;"!$G$32:$G$132"),INDIRECT($A$4&amp;"!$A$32:$A$132"),0,-1,-1)+(G25-ROUNDDOWN(G25,2))*100*_xlfn.XLOOKUP(G25,INDIRECT($A$4&amp;"!$G$32:$G$132"),INDIRECT($A$4&amp;"!$A$32:$A$132"),0,1,1)))</f>
        <v>0.91504615502269249</v>
      </c>
      <c r="I25" s="113">
        <f t="shared" ca="1" si="1"/>
        <v>605.54524964737004</v>
      </c>
      <c r="K25" s="52">
        <f t="shared" ca="1" si="0"/>
        <v>39.382703312919986</v>
      </c>
      <c r="L25" s="72">
        <f t="shared" ca="1" si="2"/>
        <v>0.88823344122008585</v>
      </c>
      <c r="M25" s="51" cm="1">
        <f t="array" aca="1" ref="M25" ca="1">IF(ROUND(ROUND(L25,2)-L25,4)=0,_xlfn.XLOOKUP(L25,INDIRECT($A$4&amp;"!$G$32:$G$132"),INDIRECT($A$4&amp;"!$A$32:$A$132"),0,1,1),IF(L25&lt;0,0,(ROUNDUP(L25,2)-L25)*100*_xlfn.XLOOKUP(L25,INDIRECT($A$4&amp;"!$G$32:$G$132"),INDIRECT($A$4&amp;"!$A$32:$A$132"),0,-1,-1)+(L25-ROUNDDOWN(L25,2))*100*_xlfn.XLOOKUP(L25,INDIRECT($A$4&amp;"!$G$32:$G$132"),INDIRECT($A$4&amp;"!$A$32:$A$132"),0,1,1)))</f>
        <v>0.88823344122008652</v>
      </c>
      <c r="N25" s="90">
        <f t="shared" ca="1" si="3"/>
        <v>587.80154198388072</v>
      </c>
    </row>
    <row r="26" spans="1:14" x14ac:dyDescent="0.35">
      <c r="A26" s="48">
        <f t="shared" si="4"/>
        <v>45589</v>
      </c>
      <c r="B26" s="88" cm="1">
        <f t="array" aca="1" ref="B26" ca="1">_xlfn.XLOOKUP(A26,INDIRECT($A$5&amp;"!$AJ$41:$AJ$406"),INDIRECT($A$5&amp;"!$An$41:$An$406"))*SUM($F$3:$I$3)</f>
        <v>38.25</v>
      </c>
      <c r="C26" s="88" cm="1">
        <f t="array" aca="1" ref="C26" ca="1">_xlfn.XLOOKUP(A26,INDIRECT($A$5&amp;"!$AJ$41:$AJ$406"),INDIRECT($A$5&amp;"!$Ak$41:$Ak$406"))*SUM($F$3:$I$3)</f>
        <v>0</v>
      </c>
      <c r="D26" s="88" cm="1">
        <f t="array" aca="1" ref="D26" ca="1">_xlfn.XLOOKUP(A26,INDIRECT($A$5&amp;"!$AJ$41:$AJ$406"),INDIRECT($A$5&amp;"!$AO$41:$AO$406"))*SUM($F$3:$I$3)</f>
        <v>45</v>
      </c>
      <c r="E26" s="50" cm="1">
        <f t="array" ref="E26">SUMPRODUCT(('PT Storengy'!$B$8:$K$372)*('PT Storengy'!$A$8:$A$372=$A26)*('PT Storengy'!$A$5:$J$5=$A$6)*('PT Storengy'!$B$7:$K$7=$A$7))</f>
        <v>0</v>
      </c>
      <c r="F26" s="52">
        <f t="shared" ca="1" si="5"/>
        <v>39.97489155392708</v>
      </c>
      <c r="G26" s="72">
        <f t="shared" ca="1" si="6"/>
        <v>0.90158959391941684</v>
      </c>
      <c r="H26" s="51" cm="1">
        <f t="array" aca="1" ref="H26" ca="1">IF(ROUND(ROUND(G26,2)-G26,4)=0,_xlfn.XLOOKUP(G26,INDIRECT($A$4&amp;"!$G$32:$G$132"),INDIRECT($A$4&amp;"!$A$32:$A$132"),0,1,1),IF(G26&lt;0,0,(ROUNDUP(G26,2)-G26)*100*_xlfn.XLOOKUP(G26,INDIRECT($A$4&amp;"!$G$32:$G$132"),INDIRECT($A$4&amp;"!$A$32:$A$132"),0,-1,-1)+(G26-ROUNDDOWN(G26,2))*100*_xlfn.XLOOKUP(G26,INDIRECT($A$4&amp;"!$G$32:$G$132"),INDIRECT($A$4&amp;"!$A$32:$A$132"),0,1,1)))</f>
        <v>0.90158959391941762</v>
      </c>
      <c r="I26" s="113">
        <f t="shared" ca="1" si="1"/>
        <v>596.64017244667343</v>
      </c>
      <c r="K26" s="52">
        <f t="shared" ca="1" si="0"/>
        <v>38.803545911259398</v>
      </c>
      <c r="L26" s="72">
        <f t="shared" ca="1" si="2"/>
        <v>0.8751711847315552</v>
      </c>
      <c r="M26" s="51" cm="1">
        <f t="array" aca="1" ref="M26" ca="1">IF(ROUND(ROUND(L26,2)-L26,4)=0,_xlfn.XLOOKUP(L26,INDIRECT($A$4&amp;"!$G$32:$G$132"),INDIRECT($A$4&amp;"!$A$32:$A$132"),0,1,1),IF(L26&lt;0,0,(ROUNDUP(L26,2)-L26)*100*_xlfn.XLOOKUP(L26,INDIRECT($A$4&amp;"!$G$32:$G$132"),INDIRECT($A$4&amp;"!$A$32:$A$132"),0,-1,-1)+(L26-ROUNDDOWN(L26,2))*100*_xlfn.XLOOKUP(L26,INDIRECT($A$4&amp;"!$G$32:$G$132"),INDIRECT($A$4&amp;"!$A$32:$A$132"),0,1,1)))</f>
        <v>0.87517118473155597</v>
      </c>
      <c r="N26" s="90">
        <f t="shared" ca="1" si="3"/>
        <v>579.15740166058845</v>
      </c>
    </row>
    <row r="27" spans="1:14" x14ac:dyDescent="0.35">
      <c r="A27" s="48">
        <f t="shared" si="4"/>
        <v>45590</v>
      </c>
      <c r="B27" s="88" cm="1">
        <f t="array" aca="1" ref="B27" ca="1">_xlfn.XLOOKUP(A27,INDIRECT($A$5&amp;"!$AJ$41:$AJ$406"),INDIRECT($A$5&amp;"!$An$41:$An$406"))*SUM($F$3:$I$3)</f>
        <v>38.25</v>
      </c>
      <c r="C27" s="88" cm="1">
        <f t="array" aca="1" ref="C27" ca="1">_xlfn.XLOOKUP(A27,INDIRECT($A$5&amp;"!$AJ$41:$AJ$406"),INDIRECT($A$5&amp;"!$Ak$41:$Ak$406"))*SUM($F$3:$I$3)</f>
        <v>0</v>
      </c>
      <c r="D27" s="88" cm="1">
        <f t="array" aca="1" ref="D27" ca="1">_xlfn.XLOOKUP(A27,INDIRECT($A$5&amp;"!$AJ$41:$AJ$406"),INDIRECT($A$5&amp;"!$AO$41:$AO$406"))*SUM($F$3:$I$3)</f>
        <v>45</v>
      </c>
      <c r="E27" s="50" cm="1">
        <f t="array" ref="E27">SUMPRODUCT(('PT Storengy'!$B$8:$K$372)*('PT Storengy'!$A$8:$A$372=$A27)*('PT Storengy'!$A$5:$J$5=$A$6)*('PT Storengy'!$B$7:$K$7=$A$7))</f>
        <v>0</v>
      </c>
      <c r="F27" s="52">
        <f t="shared" ca="1" si="5"/>
        <v>39.387025501663445</v>
      </c>
      <c r="G27" s="72">
        <f t="shared" ca="1" si="6"/>
        <v>0.88833092342060183</v>
      </c>
      <c r="H27" s="51" cm="1">
        <f t="array" aca="1" ref="H27" ca="1">IF(ROUND(ROUND(G27,2)-G27,4)=0,_xlfn.XLOOKUP(G27,INDIRECT($A$4&amp;"!$G$32:$G$132"),INDIRECT($A$4&amp;"!$A$32:$A$132"),0,1,1),IF(G27&lt;0,0,(ROUNDUP(G27,2)-G27)*100*_xlfn.XLOOKUP(G27,INDIRECT($A$4&amp;"!$G$32:$G$132"),INDIRECT($A$4&amp;"!$A$32:$A$132"),0,-1,-1)+(G27-ROUNDDOWN(G27,2))*100*_xlfn.XLOOKUP(G27,INDIRECT($A$4&amp;"!$G$32:$G$132"),INDIRECT($A$4&amp;"!$A$32:$A$132"),0,1,1)))</f>
        <v>0.88833092342060249</v>
      </c>
      <c r="I27" s="113">
        <f t="shared" ca="1" si="1"/>
        <v>587.86605226363395</v>
      </c>
      <c r="K27" s="52">
        <f t="shared" ca="1" si="0"/>
        <v>38.232905530211468</v>
      </c>
      <c r="L27" s="72">
        <f t="shared" ca="1" si="2"/>
        <v>0.86230102025020883</v>
      </c>
      <c r="M27" s="51" cm="1">
        <f t="array" aca="1" ref="M27" ca="1">IF(ROUND(ROUND(L27,2)-L27,4)=0,_xlfn.XLOOKUP(L27,INDIRECT($A$4&amp;"!$G$32:$G$132"),INDIRECT($A$4&amp;"!$A$32:$A$132"),0,1,1),IF(L27&lt;0,0,(ROUNDUP(L27,2)-L27)*100*_xlfn.XLOOKUP(L27,INDIRECT($A$4&amp;"!$G$32:$G$132"),INDIRECT($A$4&amp;"!$A$32:$A$132"),0,-1,-1)+(L27-ROUNDDOWN(L27,2))*100*_xlfn.XLOOKUP(L27,INDIRECT($A$4&amp;"!$G$32:$G$132"),INDIRECT($A$4&amp;"!$A$32:$A$132"),0,1,1)))</f>
        <v>0.86230102025020972</v>
      </c>
      <c r="N27" s="90">
        <f t="shared" ca="1" si="3"/>
        <v>570.64038104793292</v>
      </c>
    </row>
    <row r="28" spans="1:14" x14ac:dyDescent="0.35">
      <c r="A28" s="48">
        <f t="shared" si="4"/>
        <v>45591</v>
      </c>
      <c r="B28" s="88" cm="1">
        <f t="array" aca="1" ref="B28" ca="1">_xlfn.XLOOKUP(A28,INDIRECT($A$5&amp;"!$AJ$41:$AJ$406"),INDIRECT($A$5&amp;"!$An$41:$An$406"))*SUM($F$3:$I$3)</f>
        <v>38.25</v>
      </c>
      <c r="C28" s="88" cm="1">
        <f t="array" aca="1" ref="C28" ca="1">_xlfn.XLOOKUP(A28,INDIRECT($A$5&amp;"!$AJ$41:$AJ$406"),INDIRECT($A$5&amp;"!$Ak$41:$Ak$406"))*SUM($F$3:$I$3)</f>
        <v>0</v>
      </c>
      <c r="D28" s="88" cm="1">
        <f t="array" aca="1" ref="D28" ca="1">_xlfn.XLOOKUP(A28,INDIRECT($A$5&amp;"!$AJ$41:$AJ$406"),INDIRECT($A$5&amp;"!$AO$41:$AO$406"))*SUM($F$3:$I$3)</f>
        <v>45</v>
      </c>
      <c r="E28" s="50" cm="1">
        <f t="array" ref="E28">SUMPRODUCT(('PT Storengy'!$B$8:$K$372)*('PT Storengy'!$A$8:$A$372=$A28)*('PT Storengy'!$A$5:$J$5=$A$6)*('PT Storengy'!$B$7:$K$7=$A$7))</f>
        <v>0</v>
      </c>
      <c r="F28" s="52">
        <f t="shared" ca="1" si="5"/>
        <v>38.807804538403687</v>
      </c>
      <c r="G28" s="72">
        <f t="shared" ca="1" si="6"/>
        <v>0.87526723337029877</v>
      </c>
      <c r="H28" s="51" cm="1">
        <f t="array" aca="1" ref="H28" ca="1">IF(ROUND(ROUND(G28,2)-G28,4)=0,_xlfn.XLOOKUP(G28,INDIRECT($A$4&amp;"!$G$32:$G$132"),INDIRECT($A$4&amp;"!$A$32:$A$132"),0,1,1),IF(G28&lt;0,0,(ROUNDUP(G28,2)-G28)*100*_xlfn.XLOOKUP(G28,INDIRECT($A$4&amp;"!$G$32:$G$132"),INDIRECT($A$4&amp;"!$A$32:$A$132"),0,-1,-1)+(G28-ROUNDDOWN(G28,2))*100*_xlfn.XLOOKUP(G28,INDIRECT($A$4&amp;"!$G$32:$G$132"),INDIRECT($A$4&amp;"!$A$32:$A$132"),0,1,1)))</f>
        <v>0.87526723337029955</v>
      </c>
      <c r="I28" s="113">
        <f t="shared" ca="1" si="1"/>
        <v>579.22096325975701</v>
      </c>
      <c r="K28" s="52">
        <f t="shared" ca="1" si="0"/>
        <v>37.67065691947306</v>
      </c>
      <c r="L28" s="72">
        <f t="shared" ca="1" si="2"/>
        <v>0.84962012289358824</v>
      </c>
      <c r="M28" s="51" cm="1">
        <f t="array" aca="1" ref="M28" ca="1">IF(ROUND(ROUND(L28,2)-L28,4)=0,_xlfn.XLOOKUP(L28,INDIRECT($A$4&amp;"!$G$32:$G$132"),INDIRECT($A$4&amp;"!$A$32:$A$132"),0,1,1),IF(L28&lt;0,0,(ROUNDUP(L28,2)-L28)*100*_xlfn.XLOOKUP(L28,INDIRECT($A$4&amp;"!$G$32:$G$132"),INDIRECT($A$4&amp;"!$A$32:$A$132"),0,-1,-1)+(L28-ROUNDDOWN(L28,2))*100*_xlfn.XLOOKUP(L28,INDIRECT($A$4&amp;"!$G$32:$G$132"),INDIRECT($A$4&amp;"!$A$32:$A$132"),0,1,1)))</f>
        <v>0.84962012289358901</v>
      </c>
      <c r="N28" s="90">
        <f t="shared" ca="1" si="3"/>
        <v>562.24861073840452</v>
      </c>
    </row>
    <row r="29" spans="1:14" x14ac:dyDescent="0.35">
      <c r="A29" s="48">
        <f t="shared" si="4"/>
        <v>45592</v>
      </c>
      <c r="B29" s="88" cm="1">
        <f t="array" aca="1" ref="B29" ca="1">_xlfn.XLOOKUP(A29,INDIRECT($A$5&amp;"!$AJ$41:$AJ$406"),INDIRECT($A$5&amp;"!$An$41:$An$406"))*SUM($F$3:$I$3)</f>
        <v>38.25</v>
      </c>
      <c r="C29" s="88" cm="1">
        <f t="array" aca="1" ref="C29" ca="1">_xlfn.XLOOKUP(A29,INDIRECT($A$5&amp;"!$AJ$41:$AJ$406"),INDIRECT($A$5&amp;"!$Ak$41:$Ak$406"))*SUM($F$3:$I$3)</f>
        <v>0</v>
      </c>
      <c r="D29" s="88" cm="1">
        <f t="array" aca="1" ref="D29" ca="1">_xlfn.XLOOKUP(A29,INDIRECT($A$5&amp;"!$AJ$41:$AJ$406"),INDIRECT($A$5&amp;"!$AO$41:$AO$406"))*SUM($F$3:$I$3)</f>
        <v>45</v>
      </c>
      <c r="E29" s="50" cm="1">
        <f t="array" ref="E29">SUMPRODUCT(('PT Storengy'!$B$8:$K$372)*('PT Storengy'!$A$8:$A$372=$A29)*('PT Storengy'!$A$5:$J$5=$A$6)*('PT Storengy'!$B$7:$K$7=$A$7))</f>
        <v>0</v>
      </c>
      <c r="F29" s="52">
        <f t="shared" ca="1" si="5"/>
        <v>38.25</v>
      </c>
      <c r="G29" s="72">
        <f t="shared" ca="1" si="6"/>
        <v>0.86239565640897087</v>
      </c>
      <c r="H29" s="51" cm="1">
        <f t="array" aca="1" ref="H29" ca="1">IF(ROUND(ROUND(G29,2)-G29,4)=0,_xlfn.XLOOKUP(G29,INDIRECT($A$4&amp;"!$G$32:$G$132"),INDIRECT($A$4&amp;"!$A$32:$A$132"),0,1,1),IF(G29&lt;0,0,(ROUNDUP(G29,2)-G29)*100*_xlfn.XLOOKUP(G29,INDIRECT($A$4&amp;"!$G$32:$G$132"),INDIRECT($A$4&amp;"!$A$32:$A$132"),0,-1,-1)+(G29-ROUNDDOWN(G29,2))*100*_xlfn.XLOOKUP(G29,INDIRECT($A$4&amp;"!$G$32:$G$132"),INDIRECT($A$4&amp;"!$A$32:$A$132"),0,1,1)))</f>
        <v>0.86239565640897176</v>
      </c>
      <c r="I29" s="113">
        <f t="shared" ca="1" si="1"/>
        <v>557.80453840368864</v>
      </c>
      <c r="K29" s="52">
        <f t="shared" ca="1" si="0"/>
        <v>37.116676670657277</v>
      </c>
      <c r="L29" s="72">
        <f t="shared" ca="1" si="2"/>
        <v>0.83712570932162356</v>
      </c>
      <c r="M29" s="51" cm="1">
        <f t="array" aca="1" ref="M29" ca="1">IF(ROUND(ROUND(L29,2)-L29,4)=0,_xlfn.XLOOKUP(L29,INDIRECT($A$4&amp;"!$G$32:$G$132"),INDIRECT($A$4&amp;"!$A$32:$A$132"),0,1,1),IF(L29&lt;0,0,(ROUNDUP(L29,2)-L29)*100*_xlfn.XLOOKUP(L29,INDIRECT($A$4&amp;"!$G$32:$G$132"),INDIRECT($A$4&amp;"!$A$32:$A$132"),0,-1,-1)+(L29-ROUNDDOWN(L29,2))*100*_xlfn.XLOOKUP(L29,INDIRECT($A$4&amp;"!$G$32:$G$132"),INDIRECT($A$4&amp;"!$A$32:$A$132"),0,1,1)))</f>
        <v>0.83712570932162422</v>
      </c>
      <c r="N29" s="90">
        <f t="shared" ca="1" si="3"/>
        <v>553.98024881578067</v>
      </c>
    </row>
    <row r="30" spans="1:14" x14ac:dyDescent="0.35">
      <c r="A30" s="48">
        <f t="shared" si="4"/>
        <v>45593</v>
      </c>
      <c r="B30" s="88" cm="1">
        <f t="array" aca="1" ref="B30" ca="1">_xlfn.XLOOKUP(A30,INDIRECT($A$5&amp;"!$AJ$41:$AJ$406"),INDIRECT($A$5&amp;"!$An$41:$An$406"))*SUM($F$3:$I$3)</f>
        <v>38.25</v>
      </c>
      <c r="C30" s="88" cm="1">
        <f t="array" aca="1" ref="C30" ca="1">_xlfn.XLOOKUP(A30,INDIRECT($A$5&amp;"!$AJ$41:$AJ$406"),INDIRECT($A$5&amp;"!$Ak$41:$Ak$406"))*SUM($F$3:$I$3)</f>
        <v>0</v>
      </c>
      <c r="D30" s="88" cm="1">
        <f t="array" aca="1" ref="D30" ca="1">_xlfn.XLOOKUP(A30,INDIRECT($A$5&amp;"!$AJ$41:$AJ$406"),INDIRECT($A$5&amp;"!$AO$41:$AO$406"))*SUM($F$3:$I$3)</f>
        <v>45</v>
      </c>
      <c r="E30" s="50" cm="1">
        <f t="array" ref="E30">SUMPRODUCT(('PT Storengy'!$B$8:$K$372)*('PT Storengy'!$A$8:$A$372=$A30)*('PT Storengy'!$A$5:$J$5=$A$6)*('PT Storengy'!$B$7:$K$7=$A$7))</f>
        <v>0</v>
      </c>
      <c r="F30" s="52">
        <f t="shared" ca="1" si="5"/>
        <v>38.25</v>
      </c>
      <c r="G30" s="72">
        <f t="shared" ca="1" si="6"/>
        <v>0.85</v>
      </c>
      <c r="H30" s="51" cm="1">
        <f t="array" aca="1" ref="H30" ca="1">IF(ROUND(ROUND(G30,2)-G30,4)=0,_xlfn.XLOOKUP(G30,INDIRECT($A$4&amp;"!$G$32:$G$132"),INDIRECT($A$4&amp;"!$A$32:$A$132"),0,1,1),IF(G30&lt;0,0,(ROUNDUP(G30,2)-G30)*100*_xlfn.XLOOKUP(G30,INDIRECT($A$4&amp;"!$G$32:$G$132"),INDIRECT($A$4&amp;"!$A$32:$A$132"),0,-1,-1)+(G30-ROUNDDOWN(G30,2))*100*_xlfn.XLOOKUP(G30,INDIRECT($A$4&amp;"!$G$32:$G$132"),INDIRECT($A$4&amp;"!$A$32:$A$132"),0,1,1)))</f>
        <v>0.85</v>
      </c>
      <c r="I30" s="113">
        <f t="shared" ca="1" si="1"/>
        <v>0</v>
      </c>
      <c r="K30" s="52">
        <f t="shared" ca="1" si="0"/>
        <v>36.570843190206432</v>
      </c>
      <c r="L30" s="72">
        <f t="shared" ca="1" si="2"/>
        <v>0.82481503712571724</v>
      </c>
      <c r="M30" s="51" cm="1">
        <f t="array" aca="1" ref="M30" ca="1">IF(ROUND(ROUND(L30,2)-L30,4)=0,_xlfn.XLOOKUP(L30,INDIRECT($A$4&amp;"!$G$32:$G$132"),INDIRECT($A$4&amp;"!$A$32:$A$132"),0,1,1),IF(L30&lt;0,0,(ROUNDUP(L30,2)-L30)*100*_xlfn.XLOOKUP(L30,INDIRECT($A$4&amp;"!$G$32:$G$132"),INDIRECT($A$4&amp;"!$A$32:$A$132"),0,-1,-1)+(L30-ROUNDDOWN(L30,2))*100*_xlfn.XLOOKUP(L30,INDIRECT($A$4&amp;"!$G$32:$G$132"),INDIRECT($A$4&amp;"!$A$32:$A$132"),0,1,1)))</f>
        <v>0.82481503712571813</v>
      </c>
      <c r="N30" s="90">
        <f t="shared" ca="1" si="3"/>
        <v>545.8334804508429</v>
      </c>
    </row>
    <row r="31" spans="1:14" x14ac:dyDescent="0.35">
      <c r="A31" s="48">
        <f t="shared" si="4"/>
        <v>45594</v>
      </c>
      <c r="B31" s="88" cm="1">
        <f t="array" aca="1" ref="B31" ca="1">_xlfn.XLOOKUP(A31,INDIRECT($A$5&amp;"!$AJ$41:$AJ$406"),INDIRECT($A$5&amp;"!$An$41:$An$406"))*SUM($F$3:$I$3)</f>
        <v>38.25</v>
      </c>
      <c r="C31" s="88" cm="1">
        <f t="array" aca="1" ref="C31" ca="1">_xlfn.XLOOKUP(A31,INDIRECT($A$5&amp;"!$AJ$41:$AJ$406"),INDIRECT($A$5&amp;"!$Ak$41:$Ak$406"))*SUM($F$3:$I$3)</f>
        <v>0</v>
      </c>
      <c r="D31" s="88" cm="1">
        <f t="array" aca="1" ref="D31" ca="1">_xlfn.XLOOKUP(A31,INDIRECT($A$5&amp;"!$AJ$41:$AJ$406"),INDIRECT($A$5&amp;"!$AO$41:$AO$406"))*SUM($F$3:$I$3)</f>
        <v>45</v>
      </c>
      <c r="E31" s="50" cm="1">
        <f t="array" ref="E31">SUMPRODUCT(('PT Storengy'!$B$8:$K$372)*('PT Storengy'!$A$8:$A$372=$A31)*('PT Storengy'!$A$5:$J$5=$A$6)*('PT Storengy'!$B$7:$K$7=$A$7))</f>
        <v>0</v>
      </c>
      <c r="F31" s="52">
        <f t="shared" ca="1" si="5"/>
        <v>38.25</v>
      </c>
      <c r="G31" s="72">
        <f t="shared" ca="1" si="6"/>
        <v>0.85</v>
      </c>
      <c r="H31" s="51" cm="1">
        <f t="array" aca="1" ref="H31" ca="1">IF(ROUND(ROUND(G31,2)-G31,4)=0,_xlfn.XLOOKUP(G31,INDIRECT($A$4&amp;"!$G$32:$G$132"),INDIRECT($A$4&amp;"!$A$32:$A$132"),0,1,1),IF(G31&lt;0,0,(ROUNDUP(G31,2)-G31)*100*_xlfn.XLOOKUP(G31,INDIRECT($A$4&amp;"!$G$32:$G$132"),INDIRECT($A$4&amp;"!$A$32:$A$132"),0,-1,-1)+(G31-ROUNDDOWN(G31,2))*100*_xlfn.XLOOKUP(G31,INDIRECT($A$4&amp;"!$G$32:$G$132"),INDIRECT($A$4&amp;"!$A$32:$A$132"),0,1,1)))</f>
        <v>0.85</v>
      </c>
      <c r="I31" s="113">
        <f t="shared" ca="1" si="1"/>
        <v>0</v>
      </c>
      <c r="K31" s="52">
        <f t="shared" ca="1" si="0"/>
        <v>36.033036672703396</v>
      </c>
      <c r="L31" s="72">
        <f t="shared" ca="1" si="2"/>
        <v>0.81268540422680957</v>
      </c>
      <c r="M31" s="51" cm="1">
        <f t="array" aca="1" ref="M31" ca="1">IF(ROUND(ROUND(L31,2)-L31,4)=0,_xlfn.XLOOKUP(L31,INDIRECT($A$4&amp;"!$G$32:$G$132"),INDIRECT($A$4&amp;"!$A$32:$A$132"),0,1,1),IF(L31&lt;0,0,(ROUNDUP(L31,2)-L31)*100*_xlfn.XLOOKUP(L31,INDIRECT($A$4&amp;"!$G$32:$G$132"),INDIRECT($A$4&amp;"!$A$32:$A$132"),0,-1,-1)+(L31-ROUNDDOWN(L31,2))*100*_xlfn.XLOOKUP(L31,INDIRECT($A$4&amp;"!$G$32:$G$132"),INDIRECT($A$4&amp;"!$A$32:$A$132"),0,1,1)))</f>
        <v>0.81268540422681035</v>
      </c>
      <c r="N31" s="90">
        <f t="shared" ca="1" si="3"/>
        <v>537.80651750303628</v>
      </c>
    </row>
    <row r="32" spans="1:14" x14ac:dyDescent="0.35">
      <c r="A32" s="48">
        <f t="shared" si="4"/>
        <v>45595</v>
      </c>
      <c r="B32" s="88" cm="1">
        <f t="array" aca="1" ref="B32" ca="1">_xlfn.XLOOKUP(A32,INDIRECT($A$5&amp;"!$AJ$41:$AJ$406"),INDIRECT($A$5&amp;"!$An$41:$An$406"))*SUM($F$3:$I$3)</f>
        <v>38.25</v>
      </c>
      <c r="C32" s="88" cm="1">
        <f t="array" aca="1" ref="C32" ca="1">_xlfn.XLOOKUP(A32,INDIRECT($A$5&amp;"!$AJ$41:$AJ$406"),INDIRECT($A$5&amp;"!$Ak$41:$Ak$406"))*SUM($F$3:$I$3)</f>
        <v>0</v>
      </c>
      <c r="D32" s="88" cm="1">
        <f t="array" aca="1" ref="D32" ca="1">_xlfn.XLOOKUP(A32,INDIRECT($A$5&amp;"!$AJ$41:$AJ$406"),INDIRECT($A$5&amp;"!$AO$41:$AO$406"))*SUM($F$3:$I$3)</f>
        <v>45</v>
      </c>
      <c r="E32" s="50" cm="1">
        <f t="array" ref="E32">SUMPRODUCT(('PT Storengy'!$B$8:$K$372)*('PT Storengy'!$A$8:$A$372=$A32)*('PT Storengy'!$A$5:$J$5=$A$6)*('PT Storengy'!$B$7:$K$7=$A$7))</f>
        <v>0</v>
      </c>
      <c r="F32" s="52">
        <f t="shared" ca="1" si="5"/>
        <v>38.25</v>
      </c>
      <c r="G32" s="72">
        <f t="shared" ca="1" si="6"/>
        <v>0.85</v>
      </c>
      <c r="H32" s="51" cm="1">
        <f t="array" aca="1" ref="H32" ca="1">IF(ROUND(ROUND(G32,2)-G32,4)=0,_xlfn.XLOOKUP(G32,INDIRECT($A$4&amp;"!$G$32:$G$132"),INDIRECT($A$4&amp;"!$A$32:$A$132"),0,1,1),IF(G32&lt;0,0,(ROUNDUP(G32,2)-G32)*100*_xlfn.XLOOKUP(G32,INDIRECT($A$4&amp;"!$G$32:$G$132"),INDIRECT($A$4&amp;"!$A$32:$A$132"),0,-1,-1)+(G32-ROUNDDOWN(G32,2))*100*_xlfn.XLOOKUP(G32,INDIRECT($A$4&amp;"!$G$32:$G$132"),INDIRECT($A$4&amp;"!$A$32:$A$132"),0,1,1)))</f>
        <v>0.85</v>
      </c>
      <c r="I32" s="113">
        <f t="shared" ca="1" si="1"/>
        <v>0</v>
      </c>
      <c r="K32" s="52">
        <f t="shared" ca="1" si="0"/>
        <v>35.503139074575401</v>
      </c>
      <c r="L32" s="72">
        <f t="shared" ca="1" si="2"/>
        <v>0.80073414828229772</v>
      </c>
      <c r="M32" s="51" cm="1">
        <f t="array" aca="1" ref="M32" ca="1">IF(ROUND(ROUND(L32,2)-L32,4)=0,_xlfn.XLOOKUP(L32,INDIRECT($A$4&amp;"!$G$32:$G$132"),INDIRECT($A$4&amp;"!$A$32:$A$132"),0,1,1),IF(L32&lt;0,0,(ROUNDUP(L32,2)-L32)*100*_xlfn.XLOOKUP(L32,INDIRECT($A$4&amp;"!$G$32:$G$132"),INDIRECT($A$4&amp;"!$A$32:$A$132"),0,-1,-1)+(L32-ROUNDDOWN(L32,2))*100*_xlfn.XLOOKUP(L32,INDIRECT($A$4&amp;"!$G$32:$G$132"),INDIRECT($A$4&amp;"!$A$32:$A$132"),0,1,1)))</f>
        <v>0.80073414828229839</v>
      </c>
      <c r="N32" s="90">
        <f t="shared" ca="1" si="3"/>
        <v>529.89759812799161</v>
      </c>
    </row>
    <row r="33" spans="1:14" x14ac:dyDescent="0.35">
      <c r="A33" s="48">
        <f t="shared" si="4"/>
        <v>45596</v>
      </c>
      <c r="B33" s="88" cm="1">
        <f t="array" aca="1" ref="B33" ca="1">_xlfn.XLOOKUP(A33,INDIRECT($A$5&amp;"!$AJ$41:$AJ$406"),INDIRECT($A$5&amp;"!$An$41:$An$406"))*SUM($F$3:$I$3)</f>
        <v>38.25</v>
      </c>
      <c r="C33" s="88" cm="1">
        <f t="array" aca="1" ref="C33" ca="1">_xlfn.XLOOKUP(A33,INDIRECT($A$5&amp;"!$AJ$41:$AJ$406"),INDIRECT($A$5&amp;"!$Ak$41:$Ak$406"))*SUM($F$3:$I$3)</f>
        <v>38.25</v>
      </c>
      <c r="D33" s="88" cm="1">
        <f t="array" aca="1" ref="D33" ca="1">_xlfn.XLOOKUP(A33,INDIRECT($A$5&amp;"!$AJ$41:$AJ$406"),INDIRECT($A$5&amp;"!$AO$41:$AO$406"))*SUM($F$3:$I$3)</f>
        <v>45</v>
      </c>
      <c r="E33" s="50" cm="1">
        <f t="array" ref="E33">SUMPRODUCT(('PT Storengy'!$B$8:$K$372)*('PT Storengy'!$A$8:$A$372=$A33)*('PT Storengy'!$A$5:$J$5=$A$6)*('PT Storengy'!$B$7:$K$7=$A$7))</f>
        <v>0</v>
      </c>
      <c r="F33" s="52">
        <f t="shared" ca="1" si="5"/>
        <v>38.25</v>
      </c>
      <c r="G33" s="72">
        <f t="shared" ca="1" si="6"/>
        <v>0.85</v>
      </c>
      <c r="H33" s="51" cm="1">
        <f t="array" aca="1" ref="H33" ca="1">IF(ROUND(ROUND(G33,2)-G33,4)=0,_xlfn.XLOOKUP(G33,INDIRECT($A$4&amp;"!$G$32:$G$132"),INDIRECT($A$4&amp;"!$A$32:$A$132"),0,1,1),IF(G33&lt;0,0,(ROUNDUP(G33,2)-G33)*100*_xlfn.XLOOKUP(G33,INDIRECT($A$4&amp;"!$G$32:$G$132"),INDIRECT($A$4&amp;"!$A$32:$A$132"),0,-1,-1)+(G33-ROUNDDOWN(G33,2))*100*_xlfn.XLOOKUP(G33,INDIRECT($A$4&amp;"!$G$32:$G$132"),INDIRECT($A$4&amp;"!$A$32:$A$132"),0,1,1)))</f>
        <v>0.85</v>
      </c>
      <c r="I33" s="113">
        <f t="shared" ca="1" si="1"/>
        <v>0</v>
      </c>
      <c r="K33" s="52">
        <f t="shared" ca="1" si="0"/>
        <v>34.981034088184586</v>
      </c>
      <c r="L33" s="72">
        <f t="shared" ca="1" si="2"/>
        <v>0.78895864610167554</v>
      </c>
      <c r="M33" s="51" cm="1">
        <f t="array" aca="1" ref="M33" ca="1">IF(ROUND(ROUND(L33,2)-L33,4)=0,_xlfn.XLOOKUP(L33,INDIRECT($A$4&amp;"!$G$32:$G$132"),INDIRECT($A$4&amp;"!$A$32:$A$132"),0,1,1),IF(L33&lt;0,0,(ROUNDUP(L33,2)-L33)*100*_xlfn.XLOOKUP(L33,INDIRECT($A$4&amp;"!$G$32:$G$132"),INDIRECT($A$4&amp;"!$A$32:$A$132"),0,-1,-1)+(L33-ROUNDDOWN(L33,2))*100*_xlfn.XLOOKUP(L33,INDIRECT($A$4&amp;"!$G$32:$G$132"),INDIRECT($A$4&amp;"!$A$32:$A$132"),0,1,1)))</f>
        <v>0.78895864610167621</v>
      </c>
      <c r="N33" s="90">
        <f t="shared" ca="1" si="3"/>
        <v>522.10498639081516</v>
      </c>
    </row>
    <row r="34" spans="1:14" x14ac:dyDescent="0.35">
      <c r="A34" s="48">
        <f t="shared" si="4"/>
        <v>45597</v>
      </c>
      <c r="B34" s="88" cm="1">
        <f t="array" aca="1" ref="B34" ca="1">_xlfn.XLOOKUP(A34,INDIRECT($A$5&amp;"!$AJ$41:$AJ$406"),INDIRECT($A$5&amp;"!$An$41:$An$406"))*SUM($F$3:$I$3)</f>
        <v>0</v>
      </c>
      <c r="C34" s="88" cm="1">
        <f t="array" aca="1" ref="C34" ca="1">_xlfn.XLOOKUP(A34,INDIRECT($A$5&amp;"!$AJ$41:$AJ$406"),INDIRECT($A$5&amp;"!$Ak$41:$Ak$406"))*SUM($F$3:$I$3)</f>
        <v>0</v>
      </c>
      <c r="D34" s="88" cm="1">
        <f t="array" aca="1" ref="D34" ca="1">_xlfn.XLOOKUP(A34,INDIRECT($A$5&amp;"!$AJ$41:$AJ$406"),INDIRECT($A$5&amp;"!$AO$41:$AO$406"))*SUM($F$3:$I$3)</f>
        <v>45</v>
      </c>
      <c r="E34" s="50" cm="1">
        <f t="array" ref="E34">SUMPRODUCT(('PT Storengy'!$B$8:$K$372)*('PT Storengy'!$A$8:$A$372=$A34)*('PT Storengy'!$A$5:$J$5=$A$6)*('PT Storengy'!$B$7:$K$7=$A$7))</f>
        <v>0</v>
      </c>
      <c r="F34" s="52">
        <f t="shared" ca="1" si="5"/>
        <v>37.6875</v>
      </c>
      <c r="G34" s="72">
        <f t="shared" ca="1" si="6"/>
        <v>0.85</v>
      </c>
      <c r="H34" s="51" cm="1">
        <f t="array" aca="1" ref="H34" ca="1">IF(ROUND(ROUND(G34,2)-G34,4)=0,_xlfn.XLOOKUP(G34,INDIRECT($A$4&amp;"!$G$32:$G$132"),INDIRECT($A$4&amp;"!$A$32:$A$132"),0,1,1),IF(G34&lt;0,0,(ROUNDUP(G34,2)-G34)*100*_xlfn.XLOOKUP(G34,INDIRECT($A$4&amp;"!$G$32:$G$132"),INDIRECT($A$4&amp;"!$A$32:$A$132"),0,-1,-1)+(G34-ROUNDDOWN(G34,2))*100*_xlfn.XLOOKUP(G34,INDIRECT($A$4&amp;"!$G$32:$G$132"),INDIRECT($A$4&amp;"!$A$32:$A$132"),0,1,1)))</f>
        <v>0.85</v>
      </c>
      <c r="I34" s="113">
        <f t="shared" ca="1" si="1"/>
        <v>562.5</v>
      </c>
      <c r="K34" s="52">
        <f t="shared" ca="1" si="0"/>
        <v>34.466607116299521</v>
      </c>
      <c r="L34" s="72">
        <f t="shared" ca="1" si="2"/>
        <v>0.77735631307076858</v>
      </c>
      <c r="M34" s="51" cm="1">
        <f t="array" aca="1" ref="M34" ca="1">IF(ROUND(ROUND(L34,2)-L34,4)=0,_xlfn.XLOOKUP(L34,INDIRECT($A$4&amp;"!$G$32:$G$132"),INDIRECT($A$4&amp;"!$A$32:$A$132"),0,1,1),IF(L34&lt;0,0,(ROUNDUP(L34,2)-L34)*100*_xlfn.XLOOKUP(L34,INDIRECT($A$4&amp;"!$G$32:$G$132"),INDIRECT($A$4&amp;"!$A$32:$A$132"),0,-1,-1)+(L34-ROUNDDOWN(L34,2))*100*_xlfn.XLOOKUP(L34,INDIRECT($A$4&amp;"!$G$32:$G$132"),INDIRECT($A$4&amp;"!$A$32:$A$132"),0,1,1)))</f>
        <v>0.77735631307076936</v>
      </c>
      <c r="N34" s="90">
        <f t="shared" ca="1" si="3"/>
        <v>514.42697188506793</v>
      </c>
    </row>
    <row r="35" spans="1:14" x14ac:dyDescent="0.35">
      <c r="A35" s="48">
        <f t="shared" si="4"/>
        <v>45598</v>
      </c>
      <c r="B35" s="88" cm="1">
        <f t="array" aca="1" ref="B35" ca="1">_xlfn.XLOOKUP(A35,INDIRECT($A$5&amp;"!$AJ$41:$AJ$406"),INDIRECT($A$5&amp;"!$An$41:$An$406"))*SUM($F$3:$I$3)</f>
        <v>0</v>
      </c>
      <c r="C35" s="88" cm="1">
        <f t="array" aca="1" ref="C35" ca="1">_xlfn.XLOOKUP(A35,INDIRECT($A$5&amp;"!$AJ$41:$AJ$406"),INDIRECT($A$5&amp;"!$Ak$41:$Ak$406"))*SUM($F$3:$I$3)</f>
        <v>0</v>
      </c>
      <c r="D35" s="88" cm="1">
        <f t="array" aca="1" ref="D35" ca="1">_xlfn.XLOOKUP(A35,INDIRECT($A$5&amp;"!$AJ$41:$AJ$406"),INDIRECT($A$5&amp;"!$AO$41:$AO$406"))*SUM($F$3:$I$3)</f>
        <v>45</v>
      </c>
      <c r="E35" s="50" cm="1">
        <f t="array" ref="E35">SUMPRODUCT(('PT Storengy'!$B$8:$K$372)*('PT Storengy'!$A$8:$A$372=$A35)*('PT Storengy'!$A$5:$J$5=$A$6)*('PT Storengy'!$B$7:$K$7=$A$7))</f>
        <v>0</v>
      </c>
      <c r="F35" s="52">
        <f t="shared" ca="1" si="5"/>
        <v>37.133272058823529</v>
      </c>
      <c r="G35" s="72">
        <f t="shared" ca="1" si="6"/>
        <v>0.83750000000000002</v>
      </c>
      <c r="H35" s="51" cm="1">
        <f t="array" aca="1" ref="H35" ca="1">IF(ROUND(ROUND(G35,2)-G35,4)=0,_xlfn.XLOOKUP(G35,INDIRECT($A$4&amp;"!$G$32:$G$132"),INDIRECT($A$4&amp;"!$A$32:$A$132"),0,1,1),IF(G35&lt;0,0,(ROUNDUP(G35,2)-G35)*100*_xlfn.XLOOKUP(G35,INDIRECT($A$4&amp;"!$G$32:$G$132"),INDIRECT($A$4&amp;"!$A$32:$A$132"),0,-1,-1)+(G35-ROUNDDOWN(G35,2))*100*_xlfn.XLOOKUP(G35,INDIRECT($A$4&amp;"!$G$32:$G$132"),INDIRECT($A$4&amp;"!$A$32:$A$132"),0,1,1)))</f>
        <v>0.83750000000000069</v>
      </c>
      <c r="I35" s="113">
        <f t="shared" ca="1" si="1"/>
        <v>554.22794117647106</v>
      </c>
      <c r="K35" s="52">
        <f t="shared" ca="1" si="0"/>
        <v>33.959745246942177</v>
      </c>
      <c r="L35" s="72">
        <f t="shared" ca="1" si="2"/>
        <v>0.76592460258443384</v>
      </c>
      <c r="M35" s="51" cm="1">
        <f t="array" aca="1" ref="M35" ca="1">IF(ROUND(ROUND(L35,2)-L35,4)=0,_xlfn.XLOOKUP(L35,INDIRECT($A$4&amp;"!$G$32:$G$132"),INDIRECT($A$4&amp;"!$A$32:$A$132"),0,1,1),IF(L35&lt;0,0,(ROUNDUP(L35,2)-L35)*100*_xlfn.XLOOKUP(L35,INDIRECT($A$4&amp;"!$G$32:$G$132"),INDIRECT($A$4&amp;"!$A$32:$A$132"),0,-1,-1)+(L35-ROUNDDOWN(L35,2))*100*_xlfn.XLOOKUP(L35,INDIRECT($A$4&amp;"!$G$32:$G$132"),INDIRECT($A$4&amp;"!$A$32:$A$132"),0,1,1)))</f>
        <v>0.76592460258443451</v>
      </c>
      <c r="N35" s="90">
        <f t="shared" ca="1" si="3"/>
        <v>506.86186935734634</v>
      </c>
    </row>
    <row r="36" spans="1:14" x14ac:dyDescent="0.35">
      <c r="A36" s="48">
        <f t="shared" si="4"/>
        <v>45599</v>
      </c>
      <c r="B36" s="88" cm="1">
        <f t="array" aca="1" ref="B36" ca="1">_xlfn.XLOOKUP(A36,INDIRECT($A$5&amp;"!$AJ$41:$AJ$406"),INDIRECT($A$5&amp;"!$An$41:$An$406"))*SUM($F$3:$I$3)</f>
        <v>0</v>
      </c>
      <c r="C36" s="88" cm="1">
        <f t="array" aca="1" ref="C36" ca="1">_xlfn.XLOOKUP(A36,INDIRECT($A$5&amp;"!$AJ$41:$AJ$406"),INDIRECT($A$5&amp;"!$Ak$41:$Ak$406"))*SUM($F$3:$I$3)</f>
        <v>0</v>
      </c>
      <c r="D36" s="88" cm="1">
        <f t="array" aca="1" ref="D36" ca="1">_xlfn.XLOOKUP(A36,INDIRECT($A$5&amp;"!$AJ$41:$AJ$406"),INDIRECT($A$5&amp;"!$AO$41:$AO$406"))*SUM($F$3:$I$3)</f>
        <v>45</v>
      </c>
      <c r="E36" s="50" cm="1">
        <f t="array" ref="E36">SUMPRODUCT(('PT Storengy'!$B$8:$K$372)*('PT Storengy'!$A$8:$A$372=$A36)*('PT Storengy'!$A$5:$J$5=$A$6)*('PT Storengy'!$B$7:$K$7=$A$7))</f>
        <v>0</v>
      </c>
      <c r="F36" s="52">
        <f t="shared" ca="1" si="5"/>
        <v>36.587194528546711</v>
      </c>
      <c r="G36" s="72">
        <f t="shared" ca="1" si="6"/>
        <v>0.82518382352941178</v>
      </c>
      <c r="H36" s="51" cm="1">
        <f t="array" aca="1" ref="H36" ca="1">IF(ROUND(ROUND(G36,2)-G36,4)=0,_xlfn.XLOOKUP(G36,INDIRECT($A$4&amp;"!$G$32:$G$132"),INDIRECT($A$4&amp;"!$A$32:$A$132"),0,1,1),IF(G36&lt;0,0,(ROUNDUP(G36,2)-G36)*100*_xlfn.XLOOKUP(G36,INDIRECT($A$4&amp;"!$G$32:$G$132"),INDIRECT($A$4&amp;"!$A$32:$A$132"),0,-1,-1)+(G36-ROUNDDOWN(G36,2))*100*_xlfn.XLOOKUP(G36,INDIRECT($A$4&amp;"!$G$32:$G$132"),INDIRECT($A$4&amp;"!$A$32:$A$132"),0,1,1)))</f>
        <v>0.82518382352941266</v>
      </c>
      <c r="I36" s="113">
        <f t="shared" ca="1" si="1"/>
        <v>546.07753027681724</v>
      </c>
      <c r="K36" s="52">
        <f t="shared" ca="1" si="0"/>
        <v>33.460337228604793</v>
      </c>
      <c r="L36" s="72">
        <f t="shared" ca="1" si="2"/>
        <v>0.75466100548760395</v>
      </c>
      <c r="M36" s="51" cm="1">
        <f t="array" aca="1" ref="M36" ca="1">IF(ROUND(ROUND(L36,2)-L36,4)=0,_xlfn.XLOOKUP(L36,INDIRECT($A$4&amp;"!$G$32:$G$132"),INDIRECT($A$4&amp;"!$A$32:$A$132"),0,1,1),IF(L36&lt;0,0,(ROUNDUP(L36,2)-L36)*100*_xlfn.XLOOKUP(L36,INDIRECT($A$4&amp;"!$G$32:$G$132"),INDIRECT($A$4&amp;"!$A$32:$A$132"),0,-1,-1)+(L36-ROUNDDOWN(L36,2))*100*_xlfn.XLOOKUP(L36,INDIRECT($A$4&amp;"!$G$32:$G$132"),INDIRECT($A$4&amp;"!$A$32:$A$132"),0,1,1)))</f>
        <v>0.75466100548760462</v>
      </c>
      <c r="N36" s="90">
        <f t="shared" ca="1" si="3"/>
        <v>499.40801833738539</v>
      </c>
    </row>
    <row r="37" spans="1:14" x14ac:dyDescent="0.35">
      <c r="A37" s="48">
        <f t="shared" si="4"/>
        <v>45600</v>
      </c>
      <c r="B37" s="88" cm="1">
        <f t="array" aca="1" ref="B37" ca="1">_xlfn.XLOOKUP(A37,INDIRECT($A$5&amp;"!$AJ$41:$AJ$406"),INDIRECT($A$5&amp;"!$An$41:$An$406"))*SUM($F$3:$I$3)</f>
        <v>0</v>
      </c>
      <c r="C37" s="88" cm="1">
        <f t="array" aca="1" ref="C37" ca="1">_xlfn.XLOOKUP(A37,INDIRECT($A$5&amp;"!$AJ$41:$AJ$406"),INDIRECT($A$5&amp;"!$Ak$41:$Ak$406"))*SUM($F$3:$I$3)</f>
        <v>0</v>
      </c>
      <c r="D37" s="88" cm="1">
        <f t="array" aca="1" ref="D37" ca="1">_xlfn.XLOOKUP(A37,INDIRECT($A$5&amp;"!$AJ$41:$AJ$406"),INDIRECT($A$5&amp;"!$AO$41:$AO$406"))*SUM($F$3:$I$3)</f>
        <v>45</v>
      </c>
      <c r="E37" s="50" cm="1">
        <f t="array" ref="E37">SUMPRODUCT(('PT Storengy'!$B$8:$K$372)*('PT Storengy'!$A$8:$A$372=$A37)*('PT Storengy'!$A$5:$J$5=$A$6)*('PT Storengy'!$B$7:$K$7=$A$7))</f>
        <v>0</v>
      </c>
      <c r="F37" s="52">
        <f t="shared" ca="1" si="5"/>
        <v>36.049147550185729</v>
      </c>
      <c r="G37" s="72">
        <f t="shared" ca="1" si="6"/>
        <v>0.81304876730103803</v>
      </c>
      <c r="H37" s="51" cm="1">
        <f t="array" aca="1" ref="H37" ca="1">IF(ROUND(ROUND(G37,2)-G37,4)=0,_xlfn.XLOOKUP(G37,INDIRECT($A$4&amp;"!$G$32:$G$132"),INDIRECT($A$4&amp;"!$A$32:$A$132"),0,1,1),IF(G37&lt;0,0,(ROUNDUP(G37,2)-G37)*100*_xlfn.XLOOKUP(G37,INDIRECT($A$4&amp;"!$G$32:$G$132"),INDIRECT($A$4&amp;"!$A$32:$A$132"),0,-1,-1)+(G37-ROUNDDOWN(G37,2))*100*_xlfn.XLOOKUP(G37,INDIRECT($A$4&amp;"!$G$32:$G$132"),INDIRECT($A$4&amp;"!$A$32:$A$132"),0,1,1)))</f>
        <v>0.81304876730103881</v>
      </c>
      <c r="I37" s="113">
        <f t="shared" ca="1" si="1"/>
        <v>538.0469783609816</v>
      </c>
      <c r="K37" s="52">
        <f t="shared" ca="1" si="0"/>
        <v>32.967208509171648</v>
      </c>
      <c r="L37" s="72">
        <f t="shared" ca="1" si="2"/>
        <v>0.74356304952455099</v>
      </c>
      <c r="M37" s="51" cm="1">
        <f t="array" aca="1" ref="M37" ca="1">IF(ROUND(ROUND(L37,2)-L37,4)=0,_xlfn.XLOOKUP(L37,INDIRECT($A$4&amp;"!$G$32:$G$132"),INDIRECT($A$4&amp;"!$A$32:$A$132"),0,1,1),IF(L37&lt;0,0,(ROUNDUP(L37,2)-L37)*100*_xlfn.XLOOKUP(L37,INDIRECT($A$4&amp;"!$G$32:$G$132"),INDIRECT($A$4&amp;"!$A$32:$A$132"),0,-1,-1)+(L37-ROUNDDOWN(L37,2))*100*_xlfn.XLOOKUP(L37,INDIRECT($A$4&amp;"!$G$32:$G$132"),INDIRECT($A$4&amp;"!$A$32:$A$132"),0,1,1)))</f>
        <v>0.74517228714341388</v>
      </c>
      <c r="N37" s="90">
        <f t="shared" ca="1" si="3"/>
        <v>493.12871943314155</v>
      </c>
    </row>
    <row r="38" spans="1:14" x14ac:dyDescent="0.35">
      <c r="A38" s="48">
        <f t="shared" si="4"/>
        <v>45601</v>
      </c>
      <c r="B38" s="88" cm="1">
        <f t="array" aca="1" ref="B38" ca="1">_xlfn.XLOOKUP(A38,INDIRECT($A$5&amp;"!$AJ$41:$AJ$406"),INDIRECT($A$5&amp;"!$An$41:$An$406"))*SUM($F$3:$I$3)</f>
        <v>0</v>
      </c>
      <c r="C38" s="88" cm="1">
        <f t="array" aca="1" ref="C38" ca="1">_xlfn.XLOOKUP(A38,INDIRECT($A$5&amp;"!$AJ$41:$AJ$406"),INDIRECT($A$5&amp;"!$Ak$41:$Ak$406"))*SUM($F$3:$I$3)</f>
        <v>0</v>
      </c>
      <c r="D38" s="88" cm="1">
        <f t="array" aca="1" ref="D38" ca="1">_xlfn.XLOOKUP(A38,INDIRECT($A$5&amp;"!$AJ$41:$AJ$406"),INDIRECT($A$5&amp;"!$AO$41:$AO$406"))*SUM($F$3:$I$3)</f>
        <v>45</v>
      </c>
      <c r="E38" s="50" cm="1">
        <f t="array" ref="E38">SUMPRODUCT(('PT Storengy'!$B$8:$K$372)*('PT Storengy'!$A$8:$A$372=$A38)*('PT Storengy'!$A$5:$J$5=$A$6)*('PT Storengy'!$B$7:$K$7=$A$7))</f>
        <v>0</v>
      </c>
      <c r="F38" s="52">
        <f t="shared" ca="1" si="5"/>
        <v>35.51901302738888</v>
      </c>
      <c r="G38" s="72">
        <f t="shared" ca="1" si="6"/>
        <v>0.80109216778190506</v>
      </c>
      <c r="H38" s="51" cm="1">
        <f t="array" aca="1" ref="H38" ca="1">IF(ROUND(ROUND(G38,2)-G38,4)=0,_xlfn.XLOOKUP(G38,INDIRECT($A$4&amp;"!$G$32:$G$132"),INDIRECT($A$4&amp;"!$A$32:$A$132"),0,1,1),IF(G38&lt;0,0,(ROUNDUP(G38,2)-G38)*100*_xlfn.XLOOKUP(G38,INDIRECT($A$4&amp;"!$G$32:$G$132"),INDIRECT($A$4&amp;"!$A$32:$A$132"),0,-1,-1)+(G38-ROUNDDOWN(G38,2))*100*_xlfn.XLOOKUP(G38,INDIRECT($A$4&amp;"!$G$32:$G$132"),INDIRECT($A$4&amp;"!$A$32:$A$132"),0,1,1)))</f>
        <v>0.80109216778190573</v>
      </c>
      <c r="I38" s="113">
        <f t="shared" ca="1" si="1"/>
        <v>530.13452279684941</v>
      </c>
      <c r="K38" s="52">
        <f t="shared" ca="1" si="0"/>
        <v>32.479518709438139</v>
      </c>
      <c r="L38" s="72">
        <f t="shared" ca="1" si="2"/>
        <v>0.73260463353714778</v>
      </c>
      <c r="M38" s="51" cm="1">
        <f t="array" aca="1" ref="M38" ca="1">IF(ROUND(ROUND(L38,2)-L38,4)=0,_xlfn.XLOOKUP(L38,INDIRECT($A$4&amp;"!$G$32:$G$132"),INDIRECT($A$4&amp;"!$A$32:$A$132"),0,1,1),IF(L38&lt;0,0,(ROUNDUP(L38,2)-L38)*100*_xlfn.XLOOKUP(L38,INDIRECT($A$4&amp;"!$G$32:$G$132"),INDIRECT($A$4&amp;"!$A$32:$A$132"),0,-1,-1)+(L38-ROUNDDOWN(L38,2))*100*_xlfn.XLOOKUP(L38,INDIRECT($A$4&amp;"!$G$32:$G$132"),INDIRECT($A$4&amp;"!$A$32:$A$132"),0,1,1)))</f>
        <v>0.73695347515286147</v>
      </c>
      <c r="N38" s="90">
        <f t="shared" ca="1" si="3"/>
        <v>487.68979973351128</v>
      </c>
    </row>
    <row r="39" spans="1:14" x14ac:dyDescent="0.35">
      <c r="A39" s="48">
        <f t="shared" si="4"/>
        <v>45602</v>
      </c>
      <c r="B39" s="88" cm="1">
        <f t="array" aca="1" ref="B39" ca="1">_xlfn.XLOOKUP(A39,INDIRECT($A$5&amp;"!$AJ$41:$AJ$406"),INDIRECT($A$5&amp;"!$An$41:$An$406"))*SUM($F$3:$I$3)</f>
        <v>0</v>
      </c>
      <c r="C39" s="88" cm="1">
        <f t="array" aca="1" ref="C39" ca="1">_xlfn.XLOOKUP(A39,INDIRECT($A$5&amp;"!$AJ$41:$AJ$406"),INDIRECT($A$5&amp;"!$Ak$41:$Ak$406"))*SUM($F$3:$I$3)</f>
        <v>0</v>
      </c>
      <c r="D39" s="88" cm="1">
        <f t="array" aca="1" ref="D39" ca="1">_xlfn.XLOOKUP(A39,INDIRECT($A$5&amp;"!$AJ$41:$AJ$406"),INDIRECT($A$5&amp;"!$AO$41:$AO$406"))*SUM($F$3:$I$3)</f>
        <v>45</v>
      </c>
      <c r="E39" s="50" cm="1">
        <f t="array" ref="E39">SUMPRODUCT(('PT Storengy'!$B$8:$K$372)*('PT Storengy'!$A$8:$A$372=$A39)*('PT Storengy'!$A$5:$J$5=$A$6)*('PT Storengy'!$B$7:$K$7=$A$7))</f>
        <v>0</v>
      </c>
      <c r="F39" s="52">
        <f t="shared" ca="1" si="5"/>
        <v>34.996674600515512</v>
      </c>
      <c r="G39" s="72">
        <f t="shared" ca="1" si="6"/>
        <v>0.7893114006086418</v>
      </c>
      <c r="H39" s="51" cm="1">
        <f t="array" aca="1" ref="H39" ca="1">IF(ROUND(ROUND(G39,2)-G39,4)=0,_xlfn.XLOOKUP(G39,INDIRECT($A$4&amp;"!$G$32:$G$132"),INDIRECT($A$4&amp;"!$A$32:$A$132"),0,1,1),IF(G39&lt;0,0,(ROUNDUP(G39,2)-G39)*100*_xlfn.XLOOKUP(G39,INDIRECT($A$4&amp;"!$G$32:$G$132"),INDIRECT($A$4&amp;"!$A$32:$A$132"),0,-1,-1)+(G39-ROUNDDOWN(G39,2))*100*_xlfn.XLOOKUP(G39,INDIRECT($A$4&amp;"!$G$32:$G$132"),INDIRECT($A$4&amp;"!$A$32:$A$132"),0,1,1)))</f>
        <v>0.78931140060864247</v>
      </c>
      <c r="I39" s="113">
        <f t="shared" ca="1" si="1"/>
        <v>522.3384268733663</v>
      </c>
      <c r="K39" s="52">
        <f t="shared" ca="1" si="0"/>
        <v>31.997207841319334</v>
      </c>
      <c r="L39" s="72">
        <f t="shared" ca="1" si="2"/>
        <v>0.72176708243195864</v>
      </c>
      <c r="M39" s="51" cm="1">
        <f t="array" aca="1" ref="M39" ca="1">IF(ROUND(ROUND(L39,2)-L39,4)=0,_xlfn.XLOOKUP(L39,INDIRECT($A$4&amp;"!$G$32:$G$132"),INDIRECT($A$4&amp;"!$A$32:$A$132"),0,1,1),IF(L39&lt;0,0,(ROUNDUP(L39,2)-L39)*100*_xlfn.XLOOKUP(L39,INDIRECT($A$4&amp;"!$G$32:$G$132"),INDIRECT($A$4&amp;"!$A$32:$A$132"),0,-1,-1)+(L39-ROUNDDOWN(L39,2))*100*_xlfn.XLOOKUP(L39,INDIRECT($A$4&amp;"!$G$32:$G$132"),INDIRECT($A$4&amp;"!$A$32:$A$132"),0,1,1)))</f>
        <v>0.72882531182396981</v>
      </c>
      <c r="N39" s="90">
        <f t="shared" ca="1" si="3"/>
        <v>482.31086811880357</v>
      </c>
    </row>
    <row r="40" spans="1:14" x14ac:dyDescent="0.35">
      <c r="A40" s="48">
        <f t="shared" si="4"/>
        <v>45603</v>
      </c>
      <c r="B40" s="88" cm="1">
        <f t="array" aca="1" ref="B40" ca="1">_xlfn.XLOOKUP(A40,INDIRECT($A$5&amp;"!$AJ$41:$AJ$406"),INDIRECT($A$5&amp;"!$An$41:$An$406"))*SUM($F$3:$I$3)</f>
        <v>0</v>
      </c>
      <c r="C40" s="88" cm="1">
        <f t="array" aca="1" ref="C40" ca="1">_xlfn.XLOOKUP(A40,INDIRECT($A$5&amp;"!$AJ$41:$AJ$406"),INDIRECT($A$5&amp;"!$Ak$41:$Ak$406"))*SUM($F$3:$I$3)</f>
        <v>0</v>
      </c>
      <c r="D40" s="88" cm="1">
        <f t="array" aca="1" ref="D40" ca="1">_xlfn.XLOOKUP(A40,INDIRECT($A$5&amp;"!$AJ$41:$AJ$406"),INDIRECT($A$5&amp;"!$AO$41:$AO$406"))*SUM($F$3:$I$3)</f>
        <v>45</v>
      </c>
      <c r="E40" s="50" cm="1">
        <f t="array" ref="E40">SUMPRODUCT(('PT Storengy'!$B$8:$K$372)*('PT Storengy'!$A$8:$A$372=$A40)*('PT Storengy'!$A$5:$J$5=$A$6)*('PT Storengy'!$B$7:$K$7=$A$7))</f>
        <v>0</v>
      </c>
      <c r="F40" s="52">
        <f t="shared" ca="1" si="5"/>
        <v>34.482017621096162</v>
      </c>
      <c r="G40" s="72">
        <f t="shared" ca="1" si="6"/>
        <v>0.77770388001145585</v>
      </c>
      <c r="H40" s="51" cm="1">
        <f t="array" aca="1" ref="H40" ca="1">IF(ROUND(ROUND(G40,2)-G40,4)=0,_xlfn.XLOOKUP(G40,INDIRECT($A$4&amp;"!$G$32:$G$132"),INDIRECT($A$4&amp;"!$A$32:$A$132"),0,1,1),IF(G40&lt;0,0,(ROUNDUP(G40,2)-G40)*100*_xlfn.XLOOKUP(G40,INDIRECT($A$4&amp;"!$G$32:$G$132"),INDIRECT($A$4&amp;"!$A$32:$A$132"),0,-1,-1)+(G40-ROUNDDOWN(G40,2))*100*_xlfn.XLOOKUP(G40,INDIRECT($A$4&amp;"!$G$32:$G$132"),INDIRECT($A$4&amp;"!$A$32:$A$132"),0,1,1)))</f>
        <v>0.77770388001145663</v>
      </c>
      <c r="I40" s="113">
        <f t="shared" ca="1" si="1"/>
        <v>514.65697941934627</v>
      </c>
      <c r="K40" s="52">
        <f t="shared" ca="1" si="0"/>
        <v>31.520216578363605</v>
      </c>
      <c r="L40" s="72">
        <f t="shared" ca="1" si="2"/>
        <v>0.71104906314042959</v>
      </c>
      <c r="M40" s="51" cm="1">
        <f t="array" aca="1" ref="M40" ca="1">IF(ROUND(ROUND(L40,2)-L40,4)=0,_xlfn.XLOOKUP(L40,INDIRECT($A$4&amp;"!$G$32:$G$132"),INDIRECT($A$4&amp;"!$A$32:$A$132"),0,1,1),IF(L40&lt;0,0,(ROUNDUP(L40,2)-L40)*100*_xlfn.XLOOKUP(L40,INDIRECT($A$4&amp;"!$G$32:$G$132"),INDIRECT($A$4&amp;"!$A$32:$A$132"),0,-1,-1)+(L40-ROUNDDOWN(L40,2))*100*_xlfn.XLOOKUP(L40,INDIRECT($A$4&amp;"!$G$32:$G$132"),INDIRECT($A$4&amp;"!$A$32:$A$132"),0,1,1)))</f>
        <v>0.72078679735532292</v>
      </c>
      <c r="N40" s="90">
        <f t="shared" ca="1" si="3"/>
        <v>476.99126295572842</v>
      </c>
    </row>
    <row r="41" spans="1:14" x14ac:dyDescent="0.35">
      <c r="A41" s="48">
        <f t="shared" si="4"/>
        <v>45604</v>
      </c>
      <c r="B41" s="88" cm="1">
        <f t="array" aca="1" ref="B41" ca="1">_xlfn.XLOOKUP(A41,INDIRECT($A$5&amp;"!$AJ$41:$AJ$406"),INDIRECT($A$5&amp;"!$An$41:$An$406"))*SUM($F$3:$I$3)</f>
        <v>0</v>
      </c>
      <c r="C41" s="88" cm="1">
        <f t="array" aca="1" ref="C41" ca="1">_xlfn.XLOOKUP(A41,INDIRECT($A$5&amp;"!$AJ$41:$AJ$406"),INDIRECT($A$5&amp;"!$Ak$41:$Ak$406"))*SUM($F$3:$I$3)</f>
        <v>0</v>
      </c>
      <c r="D41" s="88" cm="1">
        <f t="array" aca="1" ref="D41" ca="1">_xlfn.XLOOKUP(A41,INDIRECT($A$5&amp;"!$AJ$41:$AJ$406"),INDIRECT($A$5&amp;"!$AO$41:$AO$406"))*SUM($F$3:$I$3)</f>
        <v>45</v>
      </c>
      <c r="E41" s="50" cm="1">
        <f t="array" ref="E41">SUMPRODUCT(('PT Storengy'!$B$8:$K$372)*('PT Storengy'!$A$8:$A$372=$A41)*('PT Storengy'!$A$5:$J$5=$A$6)*('PT Storengy'!$B$7:$K$7=$A$7))</f>
        <v>0</v>
      </c>
      <c r="F41" s="52">
        <f t="shared" ca="1" si="5"/>
        <v>33.974929126668279</v>
      </c>
      <c r="G41" s="72">
        <f t="shared" ca="1" si="6"/>
        <v>0.76626705824658137</v>
      </c>
      <c r="H41" s="51" cm="1">
        <f t="array" aca="1" ref="H41" ca="1">IF(ROUND(ROUND(G41,2)-G41,4)=0,_xlfn.XLOOKUP(G41,INDIRECT($A$4&amp;"!$G$32:$G$132"),INDIRECT($A$4&amp;"!$A$32:$A$132"),0,1,1),IF(G41&lt;0,0,(ROUNDUP(G41,2)-G41)*100*_xlfn.XLOOKUP(G41,INDIRECT($A$4&amp;"!$G$32:$G$132"),INDIRECT($A$4&amp;"!$A$32:$A$132"),0,-1,-1)+(G41-ROUNDDOWN(G41,2))*100*_xlfn.XLOOKUP(G41,INDIRECT($A$4&amp;"!$G$32:$G$132"),INDIRECT($A$4&amp;"!$A$32:$A$132"),0,1,1)))</f>
        <v>0.76626705824658203</v>
      </c>
      <c r="I41" s="113">
        <f t="shared" ca="1" si="1"/>
        <v>507.08849442788517</v>
      </c>
      <c r="K41" s="52">
        <f t="shared" ca="1" si="0"/>
        <v>31.048486248455184</v>
      </c>
      <c r="L41" s="72">
        <f t="shared" ca="1" si="2"/>
        <v>0.70044925729696905</v>
      </c>
      <c r="M41" s="51" cm="1">
        <f t="array" aca="1" ref="M41" ca="1">IF(ROUND(ROUND(L41,2)-L41,4)=0,_xlfn.XLOOKUP(L41,INDIRECT($A$4&amp;"!$G$32:$G$132"),INDIRECT($A$4&amp;"!$A$32:$A$132"),0,1,1),IF(L41&lt;0,0,(ROUNDUP(L41,2)-L41)*100*_xlfn.XLOOKUP(L41,INDIRECT($A$4&amp;"!$G$32:$G$132"),INDIRECT($A$4&amp;"!$A$32:$A$132"),0,-1,-1)+(L41-ROUNDDOWN(L41,2))*100*_xlfn.XLOOKUP(L41,INDIRECT($A$4&amp;"!$G$32:$G$132"),INDIRECT($A$4&amp;"!$A$32:$A$132"),0,1,1)))</f>
        <v>0.71283694297272726</v>
      </c>
      <c r="N41" s="90">
        <f t="shared" ca="1" si="3"/>
        <v>471.73032990842245</v>
      </c>
    </row>
    <row r="42" spans="1:14" x14ac:dyDescent="0.35">
      <c r="A42" s="48">
        <f t="shared" si="4"/>
        <v>45605</v>
      </c>
      <c r="B42" s="88" cm="1">
        <f t="array" aca="1" ref="B42" ca="1">_xlfn.XLOOKUP(A42,INDIRECT($A$5&amp;"!$AJ$41:$AJ$406"),INDIRECT($A$5&amp;"!$An$41:$An$406"))*SUM($F$3:$I$3)</f>
        <v>0</v>
      </c>
      <c r="C42" s="88" cm="1">
        <f t="array" aca="1" ref="C42" ca="1">_xlfn.XLOOKUP(A42,INDIRECT($A$5&amp;"!$AJ$41:$AJ$406"),INDIRECT($A$5&amp;"!$Ak$41:$Ak$406"))*SUM($F$3:$I$3)</f>
        <v>0</v>
      </c>
      <c r="D42" s="88" cm="1">
        <f t="array" aca="1" ref="D42" ca="1">_xlfn.XLOOKUP(A42,INDIRECT($A$5&amp;"!$AJ$41:$AJ$406"),INDIRECT($A$5&amp;"!$AO$41:$AO$406"))*SUM($F$3:$I$3)</f>
        <v>45</v>
      </c>
      <c r="E42" s="50" cm="1">
        <f t="array" ref="E42">SUMPRODUCT(('PT Storengy'!$B$8:$K$372)*('PT Storengy'!$A$8:$A$372=$A42)*('PT Storengy'!$A$5:$J$5=$A$6)*('PT Storengy'!$B$7:$K$7=$A$7))</f>
        <v>0</v>
      </c>
      <c r="F42" s="52">
        <f t="shared" ca="1" si="5"/>
        <v>33.475297815981982</v>
      </c>
      <c r="G42" s="72">
        <f t="shared" ca="1" si="6"/>
        <v>0.75499842503707282</v>
      </c>
      <c r="H42" s="51" cm="1">
        <f t="array" aca="1" ref="H42" ca="1">IF(ROUND(ROUND(G42,2)-G42,4)=0,_xlfn.XLOOKUP(G42,INDIRECT($A$4&amp;"!$G$32:$G$132"),INDIRECT($A$4&amp;"!$A$32:$A$132"),0,1,1),IF(G42&lt;0,0,(ROUNDUP(G42,2)-G42)*100*_xlfn.XLOOKUP(G42,INDIRECT($A$4&amp;"!$G$32:$G$132"),INDIRECT($A$4&amp;"!$A$32:$A$132"),0,-1,-1)+(G42-ROUNDDOWN(G42,2))*100*_xlfn.XLOOKUP(G42,INDIRECT($A$4&amp;"!$G$32:$G$132"),INDIRECT($A$4&amp;"!$A$32:$A$132"),0,1,1)))</f>
        <v>0.75499842503707348</v>
      </c>
      <c r="I42" s="113">
        <f t="shared" ca="1" si="1"/>
        <v>499.6313106862986</v>
      </c>
      <c r="K42" s="52">
        <f t="shared" ca="1" si="0"/>
        <v>30.581942130808127</v>
      </c>
      <c r="L42" s="72">
        <f t="shared" ca="1" si="2"/>
        <v>0.68996636107678189</v>
      </c>
      <c r="M42" s="51" cm="1">
        <f t="array" aca="1" ref="M42" ca="1">IF(ROUND(ROUND(L42,2)-L42,4)=0,_xlfn.XLOOKUP(L42,INDIRECT($A$4&amp;"!$G$32:$G$132"),INDIRECT($A$4&amp;"!$A$32:$A$132"),0,1,1),IF(L42&lt;0,0,(ROUNDUP(L42,2)-L42)*100*_xlfn.XLOOKUP(L42,INDIRECT($A$4&amp;"!$G$32:$G$132"),INDIRECT($A$4&amp;"!$A$32:$A$132"),0,-1,-1)+(L42-ROUNDDOWN(L42,2))*100*_xlfn.XLOOKUP(L42,INDIRECT($A$4&amp;"!$G$32:$G$132"),INDIRECT($A$4&amp;"!$A$32:$A$132"),0,1,1)))</f>
        <v>0.70499999999999985</v>
      </c>
      <c r="N42" s="90">
        <f t="shared" ca="1" si="3"/>
        <v>466.54411764705873</v>
      </c>
    </row>
    <row r="43" spans="1:14" x14ac:dyDescent="0.35">
      <c r="A43" s="48">
        <f t="shared" si="4"/>
        <v>45606</v>
      </c>
      <c r="B43" s="88" cm="1">
        <f t="array" aca="1" ref="B43" ca="1">_xlfn.XLOOKUP(A43,INDIRECT($A$5&amp;"!$AJ$41:$AJ$406"),INDIRECT($A$5&amp;"!$An$41:$An$406"))*SUM($F$3:$I$3)</f>
        <v>0</v>
      </c>
      <c r="C43" s="88" cm="1">
        <f t="array" aca="1" ref="C43" ca="1">_xlfn.XLOOKUP(A43,INDIRECT($A$5&amp;"!$AJ$41:$AJ$406"),INDIRECT($A$5&amp;"!$Ak$41:$Ak$406"))*SUM($F$3:$I$3)</f>
        <v>0</v>
      </c>
      <c r="D43" s="88" cm="1">
        <f t="array" aca="1" ref="D43" ca="1">_xlfn.XLOOKUP(A43,INDIRECT($A$5&amp;"!$AJ$41:$AJ$406"),INDIRECT($A$5&amp;"!$AO$41:$AO$406"))*SUM($F$3:$I$3)</f>
        <v>45</v>
      </c>
      <c r="E43" s="50" cm="1">
        <f t="array" ref="E43">SUMPRODUCT(('PT Storengy'!$B$8:$K$372)*('PT Storengy'!$A$8:$A$372=$A43)*('PT Storengy'!$A$5:$J$5=$A$6)*('PT Storengy'!$B$7:$K$7=$A$7))</f>
        <v>0</v>
      </c>
      <c r="F43" s="52">
        <f t="shared" ca="1" si="5"/>
        <v>32.982004090070419</v>
      </c>
      <c r="G43" s="72">
        <f t="shared" ca="1" si="6"/>
        <v>0.74389550702182183</v>
      </c>
      <c r="H43" s="51" cm="1">
        <f t="array" aca="1" ref="H43" ca="1">IF(ROUND(ROUND(G43,2)-G43,4)=0,_xlfn.XLOOKUP(G43,INDIRECT($A$4&amp;"!$G$32:$G$132"),INDIRECT($A$4&amp;"!$A$32:$A$132"),0,1,1),IF(G43&lt;0,0,(ROUNDUP(G43,2)-G43)*100*_xlfn.XLOOKUP(G43,INDIRECT($A$4&amp;"!$G$32:$G$132"),INDIRECT($A$4&amp;"!$A$32:$A$132"),0,-1,-1)+(G43-ROUNDDOWN(G43,2))*100*_xlfn.XLOOKUP(G43,INDIRECT($A$4&amp;"!$G$32:$G$132"),INDIRECT($A$4&amp;"!$A$32:$A$132"),0,1,1)))</f>
        <v>0.74542163026636699</v>
      </c>
      <c r="I43" s="113">
        <f t="shared" ca="1" si="1"/>
        <v>493.29372591156636</v>
      </c>
      <c r="K43" s="52">
        <f t="shared" ca="1" si="0"/>
        <v>30.120560416130097</v>
      </c>
      <c r="L43" s="72">
        <f t="shared" ca="1" si="2"/>
        <v>0.67959871401795835</v>
      </c>
      <c r="M43" s="51" cm="1">
        <f t="array" aca="1" ref="M43" ca="1">IF(ROUND(ROUND(L43,2)-L43,4)=0,_xlfn.XLOOKUP(L43,INDIRECT($A$4&amp;"!$G$32:$G$132"),INDIRECT($A$4&amp;"!$A$32:$A$132"),0,1,1),IF(L43&lt;0,0,(ROUNDUP(L43,2)-L43)*100*_xlfn.XLOOKUP(L43,INDIRECT($A$4&amp;"!$G$32:$G$132"),INDIRECT($A$4&amp;"!$A$32:$A$132"),0,-1,-1)+(L43-ROUNDDOWN(L43,2))*100*_xlfn.XLOOKUP(L43,INDIRECT($A$4&amp;"!$G$32:$G$132"),INDIRECT($A$4&amp;"!$A$32:$A$132"),0,1,1)))</f>
        <v>0.6971990355134694</v>
      </c>
      <c r="N43" s="90">
        <f t="shared" ca="1" si="3"/>
        <v>461.38171467803119</v>
      </c>
    </row>
    <row r="44" spans="1:14" x14ac:dyDescent="0.35">
      <c r="A44" s="48">
        <f t="shared" si="4"/>
        <v>45607</v>
      </c>
      <c r="B44" s="88" cm="1">
        <f t="array" aca="1" ref="B44" ca="1">_xlfn.XLOOKUP(A44,INDIRECT($A$5&amp;"!$AJ$41:$AJ$406"),INDIRECT($A$5&amp;"!$An$41:$An$406"))*SUM($F$3:$I$3)</f>
        <v>0</v>
      </c>
      <c r="C44" s="88" cm="1">
        <f t="array" aca="1" ref="C44" ca="1">_xlfn.XLOOKUP(A44,INDIRECT($A$5&amp;"!$AJ$41:$AJ$406"),INDIRECT($A$5&amp;"!$Ak$41:$Ak$406"))*SUM($F$3:$I$3)</f>
        <v>0</v>
      </c>
      <c r="D44" s="88" cm="1">
        <f t="array" aca="1" ref="D44" ca="1">_xlfn.XLOOKUP(A44,INDIRECT($A$5&amp;"!$AJ$41:$AJ$406"),INDIRECT($A$5&amp;"!$AO$41:$AO$406"))*SUM($F$3:$I$3)</f>
        <v>45</v>
      </c>
      <c r="E44" s="50" cm="1">
        <f t="array" ref="E44">SUMPRODUCT(('PT Storengy'!$B$8:$K$372)*('PT Storengy'!$A$8:$A$372=$A44)*('PT Storengy'!$A$5:$J$5=$A$6)*('PT Storengy'!$B$7:$K$7=$A$7))</f>
        <v>0</v>
      </c>
      <c r="F44" s="52">
        <f t="shared" ca="1" si="5"/>
        <v>32.494151103782876</v>
      </c>
      <c r="G44" s="72">
        <f t="shared" ca="1" si="6"/>
        <v>0.73293342422378704</v>
      </c>
      <c r="H44" s="51" cm="1">
        <f t="array" aca="1" ref="H44" ca="1">IF(ROUND(ROUND(G44,2)-G44,4)=0,_xlfn.XLOOKUP(G44,INDIRECT($A$4&amp;"!$G$32:$G$132"),INDIRECT($A$4&amp;"!$A$32:$A$132"),0,1,1),IF(G44&lt;0,0,(ROUNDUP(G44,2)-G44)*100*_xlfn.XLOOKUP(G44,INDIRECT($A$4&amp;"!$G$32:$G$132"),INDIRECT($A$4&amp;"!$A$32:$A$132"),0,-1,-1)+(G44-ROUNDDOWN(G44,2))*100*_xlfn.XLOOKUP(G44,INDIRECT($A$4&amp;"!$G$32:$G$132"),INDIRECT($A$4&amp;"!$A$32:$A$132"),0,1,1)))</f>
        <v>0.73720006816784078</v>
      </c>
      <c r="I44" s="113">
        <f t="shared" ca="1" si="1"/>
        <v>487.85298628754168</v>
      </c>
      <c r="K44" s="52">
        <f t="shared" ca="1" si="0"/>
        <v>29.664267470363956</v>
      </c>
      <c r="L44" s="72">
        <f t="shared" ca="1" si="2"/>
        <v>0.66934578702511327</v>
      </c>
      <c r="M44" s="51" cm="1">
        <f t="array" aca="1" ref="M44" ca="1">IF(ROUND(ROUND(L44,2)-L44,4)=0,_xlfn.XLOOKUP(L44,INDIRECT($A$4&amp;"!$G$32:$G$132"),INDIRECT($A$4&amp;"!$A$32:$A$132"),0,1,1),IF(L44&lt;0,0,(ROUNDUP(L44,2)-L44)*100*_xlfn.XLOOKUP(L44,INDIRECT($A$4&amp;"!$G$32:$G$132"),INDIRECT($A$4&amp;"!$A$32:$A$132"),0,-1,-1)+(L44-ROUNDDOWN(L44,2))*100*_xlfn.XLOOKUP(L44,INDIRECT($A$4&amp;"!$G$32:$G$132"),INDIRECT($A$4&amp;"!$A$32:$A$132"),0,1,1)))</f>
        <v>0.68950934026883548</v>
      </c>
      <c r="N44" s="90">
        <f t="shared" ca="1" si="3"/>
        <v>456.29294576614114</v>
      </c>
    </row>
    <row r="45" spans="1:14" x14ac:dyDescent="0.35">
      <c r="A45" s="48">
        <f t="shared" si="4"/>
        <v>45608</v>
      </c>
      <c r="B45" s="88" cm="1">
        <f t="array" aca="1" ref="B45" ca="1">_xlfn.XLOOKUP(A45,INDIRECT($A$5&amp;"!$AJ$41:$AJ$406"),INDIRECT($A$5&amp;"!$An$41:$An$406"))*SUM($F$3:$I$3)</f>
        <v>0</v>
      </c>
      <c r="C45" s="88" cm="1">
        <f t="array" aca="1" ref="C45" ca="1">_xlfn.XLOOKUP(A45,INDIRECT($A$5&amp;"!$AJ$41:$AJ$406"),INDIRECT($A$5&amp;"!$Ak$41:$Ak$406"))*SUM($F$3:$I$3)</f>
        <v>0</v>
      </c>
      <c r="D45" s="88" cm="1">
        <f t="array" aca="1" ref="D45" ca="1">_xlfn.XLOOKUP(A45,INDIRECT($A$5&amp;"!$AJ$41:$AJ$406"),INDIRECT($A$5&amp;"!$AO$41:$AO$406"))*SUM($F$3:$I$3)</f>
        <v>45</v>
      </c>
      <c r="E45" s="50" cm="1">
        <f t="array" ref="E45">SUMPRODUCT(('PT Storengy'!$B$8:$K$372)*('PT Storengy'!$A$8:$A$372=$A45)*('PT Storengy'!$A$5:$J$5=$A$6)*('PT Storengy'!$B$7:$K$7=$A$7))</f>
        <v>0</v>
      </c>
      <c r="F45" s="52">
        <f t="shared" ca="1" si="5"/>
        <v>32.011678848961743</v>
      </c>
      <c r="G45" s="72">
        <f t="shared" ca="1" si="6"/>
        <v>0.72209224675073058</v>
      </c>
      <c r="H45" s="51" cm="1">
        <f t="array" aca="1" ref="H45" ca="1">IF(ROUND(ROUND(G45,2)-G45,4)=0,_xlfn.XLOOKUP(G45,INDIRECT($A$4&amp;"!$G$32:$G$132"),INDIRECT($A$4&amp;"!$A$32:$A$132"),0,1,1),IF(G45&lt;0,0,(ROUNDUP(G45,2)-G45)*100*_xlfn.XLOOKUP(G45,INDIRECT($A$4&amp;"!$G$32:$G$132"),INDIRECT($A$4&amp;"!$A$32:$A$132"),0,-1,-1)+(G45-ROUNDDOWN(G45,2))*100*_xlfn.XLOOKUP(G45,INDIRECT($A$4&amp;"!$G$32:$G$132"),INDIRECT($A$4&amp;"!$A$32:$A$132"),0,1,1)))</f>
        <v>0.72906918506304863</v>
      </c>
      <c r="I45" s="113">
        <f t="shared" ca="1" si="1"/>
        <v>482.4722548211351</v>
      </c>
      <c r="K45" s="52">
        <f t="shared" ca="1" si="0"/>
        <v>29.213007167381999</v>
      </c>
      <c r="L45" s="72">
        <f t="shared" ca="1" si="2"/>
        <v>0.65920594378586572</v>
      </c>
      <c r="M45" s="51" cm="1">
        <f t="array" aca="1" ref="M45" ca="1">IF(ROUND(ROUND(L45,2)-L45,4)=0,_xlfn.XLOOKUP(L45,INDIRECT($A$4&amp;"!$G$32:$G$132"),INDIRECT($A$4&amp;"!$A$32:$A$132"),0,1,1),IF(L45&lt;0,0,(ROUNDUP(L45,2)-L45)*100*_xlfn.XLOOKUP(L45,INDIRECT($A$4&amp;"!$G$32:$G$132"),INDIRECT($A$4&amp;"!$A$32:$A$132"),0,-1,-1)+(L45-ROUNDDOWN(L45,2))*100*_xlfn.XLOOKUP(L45,INDIRECT($A$4&amp;"!$G$32:$G$132"),INDIRECT($A$4&amp;"!$A$32:$A$132"),0,1,1)))</f>
        <v>0.6819044578393999</v>
      </c>
      <c r="N45" s="90">
        <f t="shared" ca="1" si="3"/>
        <v>451.26030298195582</v>
      </c>
    </row>
    <row r="46" spans="1:14" x14ac:dyDescent="0.35">
      <c r="A46" s="48">
        <f t="shared" si="4"/>
        <v>45609</v>
      </c>
      <c r="B46" s="88" cm="1">
        <f t="array" aca="1" ref="B46" ca="1">_xlfn.XLOOKUP(A46,INDIRECT($A$5&amp;"!$AJ$41:$AJ$406"),INDIRECT($A$5&amp;"!$An$41:$An$406"))*SUM($F$3:$I$3)</f>
        <v>0</v>
      </c>
      <c r="C46" s="88" cm="1">
        <f t="array" aca="1" ref="C46" ca="1">_xlfn.XLOOKUP(A46,INDIRECT($A$5&amp;"!$AJ$41:$AJ$406"),INDIRECT($A$5&amp;"!$Ak$41:$Ak$406"))*SUM($F$3:$I$3)</f>
        <v>0</v>
      </c>
      <c r="D46" s="88" cm="1">
        <f t="array" aca="1" ref="D46" ca="1">_xlfn.XLOOKUP(A46,INDIRECT($A$5&amp;"!$AJ$41:$AJ$406"),INDIRECT($A$5&amp;"!$AO$41:$AO$406"))*SUM($F$3:$I$3)</f>
        <v>45</v>
      </c>
      <c r="E46" s="50" cm="1">
        <f t="array" ref="E46">SUMPRODUCT(('PT Storengy'!$B$8:$K$372)*('PT Storengy'!$A$8:$A$372=$A46)*('PT Storengy'!$A$5:$J$5=$A$6)*('PT Storengy'!$B$7:$K$7=$A$7))</f>
        <v>0</v>
      </c>
      <c r="F46" s="52">
        <f t="shared" ca="1" si="5"/>
        <v>31.534527979304077</v>
      </c>
      <c r="G46" s="72">
        <f t="shared" ca="1" si="6"/>
        <v>0.71137064108803871</v>
      </c>
      <c r="H46" s="51" cm="1">
        <f t="array" aca="1" ref="H46" ca="1">IF(ROUND(ROUND(G46,2)-G46,4)=0,_xlfn.XLOOKUP(G46,INDIRECT($A$4&amp;"!$G$32:$G$132"),INDIRECT($A$4&amp;"!$A$32:$A$132"),0,1,1),IF(G46&lt;0,0,(ROUNDUP(G46,2)-G46)*100*_xlfn.XLOOKUP(G46,INDIRECT($A$4&amp;"!$G$32:$G$132"),INDIRECT($A$4&amp;"!$A$32:$A$132"),0,-1,-1)+(G46-ROUNDDOWN(G46,2))*100*_xlfn.XLOOKUP(G46,INDIRECT($A$4&amp;"!$G$32:$G$132"),INDIRECT($A$4&amp;"!$A$32:$A$132"),0,1,1)))</f>
        <v>0.7210279808160297</v>
      </c>
      <c r="I46" s="113">
        <f t="shared" ca="1" si="1"/>
        <v>477.1508696576667</v>
      </c>
      <c r="K46" s="52">
        <f t="shared" ca="1" si="0"/>
        <v>28.766724000094698</v>
      </c>
      <c r="L46" s="72">
        <f t="shared" ca="1" si="2"/>
        <v>0.64917793705293336</v>
      </c>
      <c r="M46" s="51" cm="1">
        <f t="array" aca="1" ref="M46" ca="1">IF(ROUND(ROUND(L46,2)-L46,4)=0,_xlfn.XLOOKUP(L46,INDIRECT($A$4&amp;"!$G$32:$G$132"),INDIRECT($A$4&amp;"!$A$32:$A$132"),0,1,1),IF(L46&lt;0,0,(ROUNDUP(L46,2)-L46)*100*_xlfn.XLOOKUP(L46,INDIRECT($A$4&amp;"!$G$32:$G$132"),INDIRECT($A$4&amp;"!$A$32:$A$132"),0,-1,-1)+(L46-ROUNDDOWN(L46,2))*100*_xlfn.XLOOKUP(L46,INDIRECT($A$4&amp;"!$G$32:$G$132"),INDIRECT($A$4&amp;"!$A$32:$A$132"),0,1,1)))</f>
        <v>0.6743834527897008</v>
      </c>
      <c r="N46" s="90">
        <f t="shared" ca="1" si="3"/>
        <v>446.28316728730198</v>
      </c>
    </row>
    <row r="47" spans="1:14" x14ac:dyDescent="0.35">
      <c r="A47" s="48">
        <f t="shared" si="4"/>
        <v>45610</v>
      </c>
      <c r="B47" s="88" cm="1">
        <f t="array" aca="1" ref="B47" ca="1">_xlfn.XLOOKUP(A47,INDIRECT($A$5&amp;"!$AJ$41:$AJ$406"),INDIRECT($A$5&amp;"!$An$41:$An$406"))*SUM($F$3:$I$3)</f>
        <v>0</v>
      </c>
      <c r="C47" s="88" cm="1">
        <f t="array" aca="1" ref="C47" ca="1">_xlfn.XLOOKUP(A47,INDIRECT($A$5&amp;"!$AJ$41:$AJ$406"),INDIRECT($A$5&amp;"!$Ak$41:$Ak$406"))*SUM($F$3:$I$3)</f>
        <v>0</v>
      </c>
      <c r="D47" s="88" cm="1">
        <f t="array" aca="1" ref="D47" ca="1">_xlfn.XLOOKUP(A47,INDIRECT($A$5&amp;"!$AJ$41:$AJ$406"),INDIRECT($A$5&amp;"!$AO$41:$AO$406"))*SUM($F$3:$I$3)</f>
        <v>45</v>
      </c>
      <c r="E47" s="50" cm="1">
        <f t="array" ref="E47">SUMPRODUCT(('PT Storengy'!$B$8:$K$372)*('PT Storengy'!$A$8:$A$372=$A47)*('PT Storengy'!$A$5:$J$5=$A$6)*('PT Storengy'!$B$7:$K$7=$A$7))</f>
        <v>0</v>
      </c>
      <c r="F47" s="52">
        <f t="shared" ca="1" si="5"/>
        <v>31.062639803061753</v>
      </c>
      <c r="G47" s="72">
        <f t="shared" ca="1" si="6"/>
        <v>0.70076728842897951</v>
      </c>
      <c r="H47" s="51" cm="1">
        <f t="array" aca="1" ref="H47" ca="1">IF(ROUND(ROUND(G47,2)-G47,4)=0,_xlfn.XLOOKUP(G47,INDIRECT($A$4&amp;"!$G$32:$G$132"),INDIRECT($A$4&amp;"!$A$32:$A$132"),0,1,1),IF(G47&lt;0,0,(ROUNDUP(G47,2)-G47)*100*_xlfn.XLOOKUP(G47,INDIRECT($A$4&amp;"!$G$32:$G$132"),INDIRECT($A$4&amp;"!$A$32:$A$132"),0,-1,-1)+(G47-ROUNDDOWN(G47,2))*100*_xlfn.XLOOKUP(G47,INDIRECT($A$4&amp;"!$G$32:$G$132"),INDIRECT($A$4&amp;"!$A$32:$A$132"),0,1,1)))</f>
        <v>0.71307546632173513</v>
      </c>
      <c r="I47" s="113">
        <f t="shared" ca="1" si="1"/>
        <v>471.88817624232473</v>
      </c>
      <c r="K47" s="52">
        <f t="shared" ca="1" si="0"/>
        <v>28.325363073623066</v>
      </c>
      <c r="L47" s="72">
        <f t="shared" ca="1" si="2"/>
        <v>0.63926053333543775</v>
      </c>
      <c r="M47" s="51" cm="1">
        <f t="array" aca="1" ref="M47" ca="1">IF(ROUND(ROUND(L47,2)-L47,4)=0,_xlfn.XLOOKUP(L47,INDIRECT($A$4&amp;"!$G$32:$G$132"),INDIRECT($A$4&amp;"!$A$32:$A$132"),0,1,1),IF(L47&lt;0,0,(ROUNDUP(L47,2)-L47)*100*_xlfn.XLOOKUP(L47,INDIRECT($A$4&amp;"!$G$32:$G$132"),INDIRECT($A$4&amp;"!$A$32:$A$132"),0,-1,-1)+(L47-ROUNDDOWN(L47,2))*100*_xlfn.XLOOKUP(L47,INDIRECT($A$4&amp;"!$G$32:$G$132"),INDIRECT($A$4&amp;"!$A$32:$A$132"),0,1,1)))</f>
        <v>0.66694540000157887</v>
      </c>
      <c r="N47" s="90">
        <f t="shared" ca="1" si="3"/>
        <v>441.36092647163309</v>
      </c>
    </row>
    <row r="48" spans="1:14" x14ac:dyDescent="0.35">
      <c r="A48" s="48">
        <f t="shared" si="4"/>
        <v>45611</v>
      </c>
      <c r="B48" s="88" cm="1">
        <f t="array" aca="1" ref="B48" ca="1">_xlfn.XLOOKUP(A48,INDIRECT($A$5&amp;"!$AJ$41:$AJ$406"),INDIRECT($A$5&amp;"!$An$41:$An$406"))*SUM($F$3:$I$3)</f>
        <v>0</v>
      </c>
      <c r="C48" s="88" cm="1">
        <f t="array" aca="1" ref="C48" ca="1">_xlfn.XLOOKUP(A48,INDIRECT($A$5&amp;"!$AJ$41:$AJ$406"),INDIRECT($A$5&amp;"!$Ak$41:$Ak$406"))*SUM($F$3:$I$3)</f>
        <v>0</v>
      </c>
      <c r="D48" s="88" cm="1">
        <f t="array" aca="1" ref="D48" ca="1">_xlfn.XLOOKUP(A48,INDIRECT($A$5&amp;"!$AJ$41:$AJ$406"),INDIRECT($A$5&amp;"!$AO$41:$AO$406"))*SUM($F$3:$I$3)</f>
        <v>45</v>
      </c>
      <c r="E48" s="50" cm="1">
        <f t="array" ref="E48">SUMPRODUCT(('PT Storengy'!$B$8:$K$372)*('PT Storengy'!$A$8:$A$372=$A48)*('PT Storengy'!$A$5:$J$5=$A$6)*('PT Storengy'!$B$7:$K$7=$A$7))</f>
        <v>0</v>
      </c>
      <c r="F48" s="52">
        <f t="shared" ca="1" si="5"/>
        <v>30.5959562758221</v>
      </c>
      <c r="G48" s="72">
        <f t="shared" ca="1" si="6"/>
        <v>0.69028088451248337</v>
      </c>
      <c r="H48" s="51" cm="1">
        <f t="array" aca="1" ref="H48" ca="1">IF(ROUND(ROUND(G48,2)-G48,4)=0,_xlfn.XLOOKUP(G48,INDIRECT($A$4&amp;"!$G$32:$G$132"),INDIRECT($A$4&amp;"!$A$32:$A$132"),0,1,1),IF(G48&lt;0,0,(ROUNDUP(G48,2)-G48)*100*_xlfn.XLOOKUP(G48,INDIRECT($A$4&amp;"!$G$32:$G$132"),INDIRECT($A$4&amp;"!$A$32:$A$132"),0,-1,-1)+(G48-ROUNDDOWN(G48,2))*100*_xlfn.XLOOKUP(G48,INDIRECT($A$4&amp;"!$G$32:$G$132"),INDIRECT($A$4&amp;"!$A$32:$A$132"),0,1,1)))</f>
        <v>0.705210663384363</v>
      </c>
      <c r="I48" s="113">
        <f t="shared" ca="1" si="1"/>
        <v>466.68352723965199</v>
      </c>
      <c r="K48" s="52">
        <f t="shared" ca="1" si="0"/>
        <v>27.888870098546342</v>
      </c>
      <c r="L48" s="72">
        <f t="shared" ca="1" si="2"/>
        <v>0.62945251274717928</v>
      </c>
      <c r="M48" s="51" cm="1">
        <f t="array" aca="1" ref="M48" ca="1">IF(ROUND(ROUND(L48,2)-L48,4)=0,_xlfn.XLOOKUP(L48,INDIRECT($A$4&amp;"!$G$32:$G$132"),INDIRECT($A$4&amp;"!$A$32:$A$132"),0,1,1),IF(L48&lt;0,0,(ROUNDUP(L48,2)-L48)*100*_xlfn.XLOOKUP(L48,INDIRECT($A$4&amp;"!$G$32:$G$132"),INDIRECT($A$4&amp;"!$A$32:$A$132"),0,-1,-1)+(L48-ROUNDDOWN(L48,2))*100*_xlfn.XLOOKUP(L48,INDIRECT($A$4&amp;"!$G$32:$G$132"),INDIRECT($A$4&amp;"!$A$32:$A$132"),0,1,1)))</f>
        <v>0.65958938456038496</v>
      </c>
      <c r="N48" s="90">
        <f t="shared" ca="1" si="3"/>
        <v>436.49297507672532</v>
      </c>
    </row>
    <row r="49" spans="1:14" x14ac:dyDescent="0.35">
      <c r="A49" s="48">
        <f t="shared" si="4"/>
        <v>45612</v>
      </c>
      <c r="B49" s="88" cm="1">
        <f t="array" aca="1" ref="B49" ca="1">_xlfn.XLOOKUP(A49,INDIRECT($A$5&amp;"!$AJ$41:$AJ$406"),INDIRECT($A$5&amp;"!$An$41:$An$406"))*SUM($F$3:$I$3)</f>
        <v>0</v>
      </c>
      <c r="C49" s="88" cm="1">
        <f t="array" aca="1" ref="C49" ca="1">_xlfn.XLOOKUP(A49,INDIRECT($A$5&amp;"!$AJ$41:$AJ$406"),INDIRECT($A$5&amp;"!$Ak$41:$Ak$406"))*SUM($F$3:$I$3)</f>
        <v>0</v>
      </c>
      <c r="D49" s="88" cm="1">
        <f t="array" aca="1" ref="D49" ca="1">_xlfn.XLOOKUP(A49,INDIRECT($A$5&amp;"!$AJ$41:$AJ$406"),INDIRECT($A$5&amp;"!$AO$41:$AO$406"))*SUM($F$3:$I$3)</f>
        <v>45</v>
      </c>
      <c r="E49" s="50" cm="1">
        <f t="array" ref="E49">SUMPRODUCT(('PT Storengy'!$B$8:$K$372)*('PT Storengy'!$A$8:$A$372=$A49)*('PT Storengy'!$A$5:$J$5=$A$6)*('PT Storengy'!$B$7:$K$7=$A$7))</f>
        <v>0</v>
      </c>
      <c r="F49" s="52">
        <f t="shared" ca="1" si="5"/>
        <v>30.13441999336818</v>
      </c>
      <c r="G49" s="72">
        <f t="shared" ca="1" si="6"/>
        <v>0.67991013946271339</v>
      </c>
      <c r="H49" s="51" cm="1">
        <f t="array" aca="1" ref="H49" ca="1">IF(ROUND(ROUND(G49,2)-G49,4)=0,_xlfn.XLOOKUP(G49,INDIRECT($A$4&amp;"!$G$32:$G$132"),INDIRECT($A$4&amp;"!$A$32:$A$132"),0,1,1),IF(G49&lt;0,0,(ROUNDUP(G49,2)-G49)*100*_xlfn.XLOOKUP(G49,INDIRECT($A$4&amp;"!$G$32:$G$132"),INDIRECT($A$4&amp;"!$A$32:$A$132"),0,-1,-1)+(G49-ROUNDDOWN(G49,2))*100*_xlfn.XLOOKUP(G49,INDIRECT($A$4&amp;"!$G$32:$G$132"),INDIRECT($A$4&amp;"!$A$32:$A$132"),0,1,1)))</f>
        <v>0.6974326045970356</v>
      </c>
      <c r="I49" s="113">
        <f t="shared" ca="1" si="1"/>
        <v>461.53628245392059</v>
      </c>
      <c r="K49" s="52">
        <f t="shared" ca="1" si="0"/>
        <v>27.457191384224139</v>
      </c>
      <c r="L49" s="72">
        <f t="shared" ca="1" si="2"/>
        <v>0.61975266885658542</v>
      </c>
      <c r="M49" s="51" cm="1">
        <f t="array" aca="1" ref="M49" ca="1">IF(ROUND(ROUND(L49,2)-L49,4)=0,_xlfn.XLOOKUP(L49,INDIRECT($A$4&amp;"!$G$32:$G$132"),INDIRECT($A$4&amp;"!$A$32:$A$132"),0,1,1),IF(L49&lt;0,0,(ROUNDUP(L49,2)-L49)*100*_xlfn.XLOOKUP(L49,INDIRECT($A$4&amp;"!$G$32:$G$132"),INDIRECT($A$4&amp;"!$A$32:$A$132"),0,-1,-1)+(L49-ROUNDDOWN(L49,2))*100*_xlfn.XLOOKUP(L49,INDIRECT($A$4&amp;"!$G$32:$G$132"),INDIRECT($A$4&amp;"!$A$32:$A$132"),0,1,1)))</f>
        <v>0.65231450164243954</v>
      </c>
      <c r="N49" s="90">
        <f t="shared" ca="1" si="3"/>
        <v>431.67871432220261</v>
      </c>
    </row>
    <row r="50" spans="1:14" x14ac:dyDescent="0.35">
      <c r="A50" s="48">
        <f t="shared" si="4"/>
        <v>45613</v>
      </c>
      <c r="B50" s="88" cm="1">
        <f t="array" aca="1" ref="B50" ca="1">_xlfn.XLOOKUP(A50,INDIRECT($A$5&amp;"!$AJ$41:$AJ$406"),INDIRECT($A$5&amp;"!$An$41:$An$406"))*SUM($F$3:$I$3)</f>
        <v>0</v>
      </c>
      <c r="C50" s="88" cm="1">
        <f t="array" aca="1" ref="C50" ca="1">_xlfn.XLOOKUP(A50,INDIRECT($A$5&amp;"!$AJ$41:$AJ$406"),INDIRECT($A$5&amp;"!$Ak$41:$Ak$406"))*SUM($F$3:$I$3)</f>
        <v>0</v>
      </c>
      <c r="D50" s="88" cm="1">
        <f t="array" aca="1" ref="D50" ca="1">_xlfn.XLOOKUP(A50,INDIRECT($A$5&amp;"!$AJ$41:$AJ$406"),INDIRECT($A$5&amp;"!$AO$41:$AO$406"))*SUM($F$3:$I$3)</f>
        <v>45</v>
      </c>
      <c r="E50" s="50" cm="1">
        <f t="array" ref="E50">SUMPRODUCT(('PT Storengy'!$B$8:$K$372)*('PT Storengy'!$A$8:$A$372=$A50)*('PT Storengy'!$A$5:$J$5=$A$6)*('PT Storengy'!$B$7:$K$7=$A$7))</f>
        <v>0</v>
      </c>
      <c r="F50" s="52">
        <f t="shared" ca="1" si="5"/>
        <v>29.677974184617796</v>
      </c>
      <c r="G50" s="72">
        <f t="shared" ca="1" si="6"/>
        <v>0.66965377763040401</v>
      </c>
      <c r="H50" s="51" cm="1">
        <f t="array" aca="1" ref="H50" ca="1">IF(ROUND(ROUND(G50,2)-G50,4)=0,_xlfn.XLOOKUP(G50,INDIRECT($A$4&amp;"!$G$32:$G$132"),INDIRECT($A$4&amp;"!$A$32:$A$132"),0,1,1),IF(G50&lt;0,0,(ROUNDUP(G50,2)-G50)*100*_xlfn.XLOOKUP(G50,INDIRECT($A$4&amp;"!$G$32:$G$132"),INDIRECT($A$4&amp;"!$A$32:$A$132"),0,-1,-1)+(G50-ROUNDDOWN(G50,2))*100*_xlfn.XLOOKUP(G50,INDIRECT($A$4&amp;"!$G$32:$G$132"),INDIRECT($A$4&amp;"!$A$32:$A$132"),0,1,1)))</f>
        <v>0.68974033322280359</v>
      </c>
      <c r="I50" s="113">
        <f t="shared" ca="1" si="1"/>
        <v>456.44580875038474</v>
      </c>
      <c r="K50" s="52">
        <f t="shared" ca="1" si="0"/>
        <v>27.030273832192254</v>
      </c>
      <c r="L50" s="72">
        <f t="shared" ca="1" si="2"/>
        <v>0.6101598085383142</v>
      </c>
      <c r="M50" s="51" cm="1">
        <f t="array" aca="1" ref="M50" ca="1">IF(ROUND(ROUND(L50,2)-L50,4)=0,_xlfn.XLOOKUP(L50,INDIRECT($A$4&amp;"!$G$32:$G$132"),INDIRECT($A$4&amp;"!$A$32:$A$132"),0,1,1),IF(L50&lt;0,0,(ROUNDUP(L50,2)-L50)*100*_xlfn.XLOOKUP(L50,INDIRECT($A$4&amp;"!$G$32:$G$132"),INDIRECT($A$4&amp;"!$A$32:$A$132"),0,-1,-1)+(L50-ROUNDDOWN(L50,2))*100*_xlfn.XLOOKUP(L50,INDIRECT($A$4&amp;"!$G$32:$G$132"),INDIRECT($A$4&amp;"!$A$32:$A$132"),0,1,1)))</f>
        <v>0.64511985640373637</v>
      </c>
      <c r="N50" s="90">
        <f t="shared" ca="1" si="3"/>
        <v>426.91755203188433</v>
      </c>
    </row>
    <row r="51" spans="1:14" x14ac:dyDescent="0.35">
      <c r="A51" s="48">
        <f t="shared" si="4"/>
        <v>45614</v>
      </c>
      <c r="B51" s="88" cm="1">
        <f t="array" aca="1" ref="B51" ca="1">_xlfn.XLOOKUP(A51,INDIRECT($A$5&amp;"!$AJ$41:$AJ$406"),INDIRECT($A$5&amp;"!$An$41:$An$406"))*SUM($F$3:$I$3)</f>
        <v>0</v>
      </c>
      <c r="C51" s="88" cm="1">
        <f t="array" aca="1" ref="C51" ca="1">_xlfn.XLOOKUP(A51,INDIRECT($A$5&amp;"!$AJ$41:$AJ$406"),INDIRECT($A$5&amp;"!$Ak$41:$Ak$406"))*SUM($F$3:$I$3)</f>
        <v>0</v>
      </c>
      <c r="D51" s="88" cm="1">
        <f t="array" aca="1" ref="D51" ca="1">_xlfn.XLOOKUP(A51,INDIRECT($A$5&amp;"!$AJ$41:$AJ$406"),INDIRECT($A$5&amp;"!$AO$41:$AO$406"))*SUM($F$3:$I$3)</f>
        <v>45</v>
      </c>
      <c r="E51" s="50" cm="1">
        <f t="array" ref="E51">SUMPRODUCT(('PT Storengy'!$B$8:$K$372)*('PT Storengy'!$A$8:$A$372=$A51)*('PT Storengy'!$A$5:$J$5=$A$6)*('PT Storengy'!$B$7:$K$7=$A$7))</f>
        <v>0</v>
      </c>
      <c r="F51" s="52">
        <f t="shared" ca="1" si="5"/>
        <v>29.226562704640394</v>
      </c>
      <c r="G51" s="72">
        <f t="shared" ca="1" si="6"/>
        <v>0.65951053743595101</v>
      </c>
      <c r="H51" s="51" cm="1">
        <f t="array" aca="1" ref="H51" ca="1">IF(ROUND(ROUND(G51,2)-G51,4)=0,_xlfn.XLOOKUP(G51,INDIRECT($A$4&amp;"!$G$32:$G$132"),INDIRECT($A$4&amp;"!$A$32:$A$132"),0,1,1),IF(G51&lt;0,0,(ROUNDUP(G51,2)-G51)*100*_xlfn.XLOOKUP(G51,INDIRECT($A$4&amp;"!$G$32:$G$132"),INDIRECT($A$4&amp;"!$A$32:$A$132"),0,-1,-1)+(G51-ROUNDDOWN(G51,2))*100*_xlfn.XLOOKUP(G51,INDIRECT($A$4&amp;"!$G$32:$G$132"),INDIRECT($A$4&amp;"!$A$32:$A$132"),0,1,1)))</f>
        <v>0.68213290307696384</v>
      </c>
      <c r="I51" s="113">
        <f t="shared" ca="1" si="1"/>
        <v>451.41147997740251</v>
      </c>
      <c r="K51" s="52">
        <f t="shared" ca="1" si="0"/>
        <v>26.608064929631311</v>
      </c>
      <c r="L51" s="72">
        <f t="shared" ca="1" si="2"/>
        <v>0.60067275182649449</v>
      </c>
      <c r="M51" s="51" cm="1">
        <f t="array" aca="1" ref="M51" ca="1">IF(ROUND(ROUND(L51,2)-L51,4)=0,_xlfn.XLOOKUP(L51,INDIRECT($A$4&amp;"!$G$32:$G$132"),INDIRECT($A$4&amp;"!$A$32:$A$132"),0,1,1),IF(L51&lt;0,0,(ROUNDUP(L51,2)-L51)*100*_xlfn.XLOOKUP(L51,INDIRECT($A$4&amp;"!$G$32:$G$132"),INDIRECT($A$4&amp;"!$A$32:$A$132"),0,-1,-1)+(L51-ROUNDDOWN(L51,2))*100*_xlfn.XLOOKUP(L51,INDIRECT($A$4&amp;"!$G$32:$G$132"),INDIRECT($A$4&amp;"!$A$32:$A$132"),0,1,1)))</f>
        <v>0.63800456386987148</v>
      </c>
      <c r="N51" s="90">
        <f t="shared" ca="1" si="3"/>
        <v>422.20890256094435</v>
      </c>
    </row>
    <row r="52" spans="1:14" x14ac:dyDescent="0.35">
      <c r="A52" s="48">
        <f t="shared" si="4"/>
        <v>45615</v>
      </c>
      <c r="B52" s="88" cm="1">
        <f t="array" aca="1" ref="B52" ca="1">_xlfn.XLOOKUP(A52,INDIRECT($A$5&amp;"!$AJ$41:$AJ$406"),INDIRECT($A$5&amp;"!$An$41:$An$406"))*SUM($F$3:$I$3)</f>
        <v>0</v>
      </c>
      <c r="C52" s="88" cm="1">
        <f t="array" aca="1" ref="C52" ca="1">_xlfn.XLOOKUP(A52,INDIRECT($A$5&amp;"!$AJ$41:$AJ$406"),INDIRECT($A$5&amp;"!$Ak$41:$Ak$406"))*SUM($F$3:$I$3)</f>
        <v>0</v>
      </c>
      <c r="D52" s="88" cm="1">
        <f t="array" aca="1" ref="D52" ca="1">_xlfn.XLOOKUP(A52,INDIRECT($A$5&amp;"!$AJ$41:$AJ$406"),INDIRECT($A$5&amp;"!$AO$41:$AO$406"))*SUM($F$3:$I$3)</f>
        <v>45</v>
      </c>
      <c r="E52" s="50" cm="1">
        <f t="array" ref="E52">SUMPRODUCT(('PT Storengy'!$B$8:$K$372)*('PT Storengy'!$A$8:$A$372=$A52)*('PT Storengy'!$A$5:$J$5=$A$6)*('PT Storengy'!$B$7:$K$7=$A$7))</f>
        <v>0</v>
      </c>
      <c r="F52" s="52">
        <f t="shared" ca="1" si="5"/>
        <v>28.780130027750978</v>
      </c>
      <c r="G52" s="72">
        <f t="shared" ca="1" si="6"/>
        <v>0.64947917121423093</v>
      </c>
      <c r="H52" s="51" cm="1">
        <f t="array" aca="1" ref="H52" ca="1">IF(ROUND(ROUND(G52,2)-G52,4)=0,_xlfn.XLOOKUP(G52,INDIRECT($A$4&amp;"!$G$32:$G$132"),INDIRECT($A$4&amp;"!$A$32:$A$132"),0,1,1),IF(G52&lt;0,0,(ROUNDUP(G52,2)-G52)*100*_xlfn.XLOOKUP(G52,INDIRECT($A$4&amp;"!$G$32:$G$132"),INDIRECT($A$4&amp;"!$A$32:$A$132"),0,-1,-1)+(G52-ROUNDDOWN(G52,2))*100*_xlfn.XLOOKUP(G52,INDIRECT($A$4&amp;"!$G$32:$G$132"),INDIRECT($A$4&amp;"!$A$32:$A$132"),0,1,1)))</f>
        <v>0.67460937841067392</v>
      </c>
      <c r="I52" s="113">
        <f t="shared" ca="1" si="1"/>
        <v>446.43267688941654</v>
      </c>
      <c r="K52" s="52">
        <f t="shared" ca="1" si="0"/>
        <v>26.190512742907437</v>
      </c>
      <c r="L52" s="72">
        <f t="shared" ca="1" si="2"/>
        <v>0.59129033176958468</v>
      </c>
      <c r="M52" s="51" cm="1">
        <f t="array" aca="1" ref="M52" ca="1">IF(ROUND(ROUND(L52,2)-L52,4)=0,_xlfn.XLOOKUP(L52,INDIRECT($A$4&amp;"!$G$32:$G$132"),INDIRECT($A$4&amp;"!$A$32:$A$132"),0,1,1),IF(L52&lt;0,0,(ROUNDUP(L52,2)-L52)*100*_xlfn.XLOOKUP(L52,INDIRECT($A$4&amp;"!$G$32:$G$132"),INDIRECT($A$4&amp;"!$A$32:$A$132"),0,-1,-1)+(L52-ROUNDDOWN(L52,2))*100*_xlfn.XLOOKUP(L52,INDIRECT($A$4&amp;"!$G$32:$G$132"),INDIRECT($A$4&amp;"!$A$32:$A$132"),0,1,1)))</f>
        <v>0.63096774882718898</v>
      </c>
      <c r="N52" s="90">
        <f t="shared" ca="1" si="3"/>
        <v>417.55218672387502</v>
      </c>
    </row>
    <row r="53" spans="1:14" x14ac:dyDescent="0.35">
      <c r="A53" s="48">
        <f t="shared" si="4"/>
        <v>45616</v>
      </c>
      <c r="B53" s="88" cm="1">
        <f t="array" aca="1" ref="B53" ca="1">_xlfn.XLOOKUP(A53,INDIRECT($A$5&amp;"!$AJ$41:$AJ$406"),INDIRECT($A$5&amp;"!$An$41:$An$406"))*SUM($F$3:$I$3)</f>
        <v>0</v>
      </c>
      <c r="C53" s="88" cm="1">
        <f t="array" aca="1" ref="C53" ca="1">_xlfn.XLOOKUP(A53,INDIRECT($A$5&amp;"!$AJ$41:$AJ$406"),INDIRECT($A$5&amp;"!$Ak$41:$Ak$406"))*SUM($F$3:$I$3)</f>
        <v>0</v>
      </c>
      <c r="D53" s="88" cm="1">
        <f t="array" aca="1" ref="D53" ca="1">_xlfn.XLOOKUP(A53,INDIRECT($A$5&amp;"!$AJ$41:$AJ$406"),INDIRECT($A$5&amp;"!$AO$41:$AO$406"))*SUM($F$3:$I$3)</f>
        <v>45</v>
      </c>
      <c r="E53" s="50" cm="1">
        <f t="array" ref="E53">SUMPRODUCT(('PT Storengy'!$B$8:$K$372)*('PT Storengy'!$A$8:$A$372=$A53)*('PT Storengy'!$A$5:$J$5=$A$6)*('PT Storengy'!$B$7:$K$7=$A$7))</f>
        <v>0</v>
      </c>
      <c r="F53" s="52">
        <f t="shared" ca="1" si="5"/>
        <v>28.338621240680194</v>
      </c>
      <c r="G53" s="72">
        <f t="shared" ca="1" si="6"/>
        <v>0.6395584450611328</v>
      </c>
      <c r="H53" s="51" cm="1">
        <f t="array" aca="1" ref="H53" ca="1">IF(ROUND(ROUND(G53,2)-G53,4)=0,_xlfn.XLOOKUP(G53,INDIRECT($A$4&amp;"!$G$32:$G$132"),INDIRECT($A$4&amp;"!$A$32:$A$132"),0,1,1),IF(G53&lt;0,0,(ROUNDUP(G53,2)-G53)*100*_xlfn.XLOOKUP(G53,INDIRECT($A$4&amp;"!$G$32:$G$132"),INDIRECT($A$4&amp;"!$A$32:$A$132"),0,-1,-1)+(G53-ROUNDDOWN(G53,2))*100*_xlfn.XLOOKUP(G53,INDIRECT($A$4&amp;"!$G$32:$G$132"),INDIRECT($A$4&amp;"!$A$32:$A$132"),0,1,1)))</f>
        <v>0.66716883379585012</v>
      </c>
      <c r="I53" s="113">
        <f t="shared" ca="1" si="1"/>
        <v>441.50878707078317</v>
      </c>
      <c r="K53" s="52">
        <f t="shared" ca="1" si="0"/>
        <v>25.777565911184194</v>
      </c>
      <c r="L53" s="72">
        <f t="shared" ca="1" si="2"/>
        <v>0.58201139428683191</v>
      </c>
      <c r="M53" s="51" cm="1">
        <f t="array" aca="1" ref="M53" ca="1">IF(ROUND(ROUND(L53,2)-L53,4)=0,_xlfn.XLOOKUP(L53,INDIRECT($A$4&amp;"!$G$32:$G$132"),INDIRECT($A$4&amp;"!$A$32:$A$132"),0,1,1),IF(L53&lt;0,0,(ROUNDUP(L53,2)-L53)*100*_xlfn.XLOOKUP(L53,INDIRECT($A$4&amp;"!$G$32:$G$132"),INDIRECT($A$4&amp;"!$A$32:$A$132"),0,-1,-1)+(L53-ROUNDDOWN(L53,2))*100*_xlfn.XLOOKUP(L53,INDIRECT($A$4&amp;"!$G$32:$G$132"),INDIRECT($A$4&amp;"!$A$32:$A$132"),0,1,1)))</f>
        <v>0.62400854571512432</v>
      </c>
      <c r="N53" s="90">
        <f t="shared" ca="1" si="3"/>
        <v>412.94683172324403</v>
      </c>
    </row>
    <row r="54" spans="1:14" x14ac:dyDescent="0.35">
      <c r="A54" s="48">
        <f t="shared" si="4"/>
        <v>45617</v>
      </c>
      <c r="B54" s="88" cm="1">
        <f t="array" aca="1" ref="B54" ca="1">_xlfn.XLOOKUP(A54,INDIRECT($A$5&amp;"!$AJ$41:$AJ$406"),INDIRECT($A$5&amp;"!$An$41:$An$406"))*SUM($F$3:$I$3)</f>
        <v>0</v>
      </c>
      <c r="C54" s="88" cm="1">
        <f t="array" aca="1" ref="C54" ca="1">_xlfn.XLOOKUP(A54,INDIRECT($A$5&amp;"!$AJ$41:$AJ$406"),INDIRECT($A$5&amp;"!$Ak$41:$Ak$406"))*SUM($F$3:$I$3)</f>
        <v>0</v>
      </c>
      <c r="D54" s="88" cm="1">
        <f t="array" aca="1" ref="D54" ca="1">_xlfn.XLOOKUP(A54,INDIRECT($A$5&amp;"!$AJ$41:$AJ$406"),INDIRECT($A$5&amp;"!$AO$41:$AO$406"))*SUM($F$3:$I$3)</f>
        <v>45</v>
      </c>
      <c r="E54" s="50" cm="1">
        <f t="array" ref="E54">SUMPRODUCT(('PT Storengy'!$B$8:$K$372)*('PT Storengy'!$A$8:$A$372=$A54)*('PT Storengy'!$A$5:$J$5=$A$6)*('PT Storengy'!$B$7:$K$7=$A$7))</f>
        <v>0</v>
      </c>
      <c r="F54" s="52">
        <f t="shared" ca="1" si="5"/>
        <v>27.901982035819749</v>
      </c>
      <c r="G54" s="72">
        <f t="shared" ca="1" si="6"/>
        <v>0.62974713868178211</v>
      </c>
      <c r="H54" s="51" cm="1">
        <f t="array" aca="1" ref="H54" ca="1">IF(ROUND(ROUND(G54,2)-G54,4)=0,_xlfn.XLOOKUP(G54,INDIRECT($A$4&amp;"!$G$32:$G$132"),INDIRECT($A$4&amp;"!$A$32:$A$132"),0,1,1),IF(G54&lt;0,0,(ROUNDUP(G54,2)-G54)*100*_xlfn.XLOOKUP(G54,INDIRECT($A$4&amp;"!$G$32:$G$132"),INDIRECT($A$4&amp;"!$A$32:$A$132"),0,-1,-1)+(G54-ROUNDDOWN(G54,2))*100*_xlfn.XLOOKUP(G54,INDIRECT($A$4&amp;"!$G$32:$G$132"),INDIRECT($A$4&amp;"!$A$32:$A$132"),0,1,1)))</f>
        <v>0.65981035401133703</v>
      </c>
      <c r="I54" s="113">
        <f t="shared" ca="1" si="1"/>
        <v>436.63920486044361</v>
      </c>
      <c r="K54" s="52">
        <f t="shared" ca="1" si="0"/>
        <v>25.369173640104957</v>
      </c>
      <c r="L54" s="72">
        <f t="shared" ca="1" si="2"/>
        <v>0.57283479802631543</v>
      </c>
      <c r="M54" s="51" cm="1">
        <f t="array" aca="1" ref="M54" ca="1">IF(ROUND(ROUND(L54,2)-L54,4)=0,_xlfn.XLOOKUP(L54,INDIRECT($A$4&amp;"!$G$32:$G$132"),INDIRECT($A$4&amp;"!$A$32:$A$132"),0,1,1),IF(L54&lt;0,0,(ROUNDUP(L54,2)-L54)*100*_xlfn.XLOOKUP(L54,INDIRECT($A$4&amp;"!$G$32:$G$132"),INDIRECT($A$4&amp;"!$A$32:$A$132"),0,-1,-1)+(L54-ROUNDDOWN(L54,2))*100*_xlfn.XLOOKUP(L54,INDIRECT($A$4&amp;"!$G$32:$G$132"),INDIRECT($A$4&amp;"!$A$32:$A$132"),0,1,1)))</f>
        <v>0.6171260985197371</v>
      </c>
      <c r="N54" s="90">
        <f t="shared" ca="1" si="3"/>
        <v>408.39227107923779</v>
      </c>
    </row>
    <row r="55" spans="1:14" x14ac:dyDescent="0.35">
      <c r="A55" s="48">
        <f t="shared" si="4"/>
        <v>45618</v>
      </c>
      <c r="B55" s="88" cm="1">
        <f t="array" aca="1" ref="B55" ca="1">_xlfn.XLOOKUP(A55,INDIRECT($A$5&amp;"!$AJ$41:$AJ$406"),INDIRECT($A$5&amp;"!$An$41:$An$406"))*SUM($F$3:$I$3)</f>
        <v>0</v>
      </c>
      <c r="C55" s="88" cm="1">
        <f t="array" aca="1" ref="C55" ca="1">_xlfn.XLOOKUP(A55,INDIRECT($A$5&amp;"!$AJ$41:$AJ$406"),INDIRECT($A$5&amp;"!$Ak$41:$Ak$406"))*SUM($F$3:$I$3)</f>
        <v>0</v>
      </c>
      <c r="D55" s="88" cm="1">
        <f t="array" aca="1" ref="D55" ca="1">_xlfn.XLOOKUP(A55,INDIRECT($A$5&amp;"!$AJ$41:$AJ$406"),INDIRECT($A$5&amp;"!$AO$41:$AO$406"))*SUM($F$3:$I$3)</f>
        <v>45</v>
      </c>
      <c r="E55" s="50" cm="1">
        <f t="array" ref="E55">SUMPRODUCT(('PT Storengy'!$B$8:$K$372)*('PT Storengy'!$A$8:$A$372=$A55)*('PT Storengy'!$A$5:$J$5=$A$6)*('PT Storengy'!$B$7:$K$7=$A$7))</f>
        <v>0</v>
      </c>
      <c r="F55" s="52">
        <f t="shared" ca="1" si="5"/>
        <v>27.465217329937396</v>
      </c>
      <c r="G55" s="72">
        <f t="shared" ca="1" si="6"/>
        <v>0.62004404524043888</v>
      </c>
      <c r="H55" s="51" cm="1">
        <f t="array" aca="1" ref="H55" ca="1">IF(ROUND(ROUND(G55,2)-G55,4)=0,_xlfn.XLOOKUP(G55,INDIRECT($A$4&amp;"!$G$32:$G$132"),INDIRECT($A$4&amp;"!$A$32:$A$132"),0,1,1),IF(G55&lt;0,0,(ROUNDUP(G55,2)-G55)*100*_xlfn.XLOOKUP(G55,INDIRECT($A$4&amp;"!$G$32:$G$132"),INDIRECT($A$4&amp;"!$A$32:$A$132"),0,-1,-1)+(G55-ROUNDDOWN(G55,2))*100*_xlfn.XLOOKUP(G55,INDIRECT($A$4&amp;"!$G$32:$G$132"),INDIRECT($A$4&amp;"!$A$32:$A$132"),0,1,1)))</f>
        <v>0.65999999999999992</v>
      </c>
      <c r="I55" s="113">
        <f t="shared" ca="1" si="1"/>
        <v>436.76470588235287</v>
      </c>
      <c r="K55" s="52">
        <f t="shared" ca="1" si="0"/>
        <v>24.965285695544978</v>
      </c>
      <c r="L55" s="72">
        <f t="shared" ca="1" si="2"/>
        <v>0.56375941422455456</v>
      </c>
      <c r="M55" s="51" cm="1">
        <f t="array" aca="1" ref="M55" ca="1">IF(ROUND(ROUND(L55,2)-L55,4)=0,_xlfn.XLOOKUP(L55,INDIRECT($A$4&amp;"!$G$32:$G$132"),INDIRECT($A$4&amp;"!$A$32:$A$132"),0,1,1),IF(L55&lt;0,0,(ROUNDUP(L55,2)-L55)*100*_xlfn.XLOOKUP(L55,INDIRECT($A$4&amp;"!$G$32:$G$132"),INDIRECT($A$4&amp;"!$A$32:$A$132"),0,-1,-1)+(L55-ROUNDDOWN(L55,2))*100*_xlfn.XLOOKUP(L55,INDIRECT($A$4&amp;"!$G$32:$G$132"),INDIRECT($A$4&amp;"!$A$32:$A$132"),0,1,1)))</f>
        <v>0.61031956066841642</v>
      </c>
      <c r="N55" s="90">
        <f t="shared" ca="1" si="3"/>
        <v>403.88794455998146</v>
      </c>
    </row>
    <row r="56" spans="1:14" x14ac:dyDescent="0.35">
      <c r="A56" s="48">
        <f t="shared" si="4"/>
        <v>45619</v>
      </c>
      <c r="B56" s="88" cm="1">
        <f t="array" aca="1" ref="B56" ca="1">_xlfn.XLOOKUP(A56,INDIRECT($A$5&amp;"!$AJ$41:$AJ$406"),INDIRECT($A$5&amp;"!$An$41:$An$406"))*SUM($F$3:$I$3)</f>
        <v>0</v>
      </c>
      <c r="C56" s="88" cm="1">
        <f t="array" aca="1" ref="C56" ca="1">_xlfn.XLOOKUP(A56,INDIRECT($A$5&amp;"!$AJ$41:$AJ$406"),INDIRECT($A$5&amp;"!$Ak$41:$Ak$406"))*SUM($F$3:$I$3)</f>
        <v>0</v>
      </c>
      <c r="D56" s="88" cm="1">
        <f t="array" aca="1" ref="D56" ca="1">_xlfn.XLOOKUP(A56,INDIRECT($A$5&amp;"!$AJ$41:$AJ$406"),INDIRECT($A$5&amp;"!$AO$41:$AO$406"))*SUM($F$3:$I$3)</f>
        <v>45</v>
      </c>
      <c r="E56" s="50" cm="1">
        <f t="array" ref="E56">SUMPRODUCT(('PT Storengy'!$B$8:$K$372)*('PT Storengy'!$A$8:$A$372=$A56)*('PT Storengy'!$A$5:$J$5=$A$6)*('PT Storengy'!$B$7:$K$7=$A$7))</f>
        <v>0</v>
      </c>
      <c r="F56" s="52">
        <f t="shared" ca="1" si="5"/>
        <v>27.03821125644544</v>
      </c>
      <c r="G56" s="72">
        <f t="shared" ca="1" si="6"/>
        <v>0.61033816288749765</v>
      </c>
      <c r="H56" s="51" cm="1">
        <f t="array" aca="1" ref="H56" ca="1">IF(ROUND(ROUND(G56,2)-G56,4)=0,_xlfn.XLOOKUP(G56,INDIRECT($A$4&amp;"!$G$32:$G$132"),INDIRECT($A$4&amp;"!$A$32:$A$132"),0,1,1),IF(G56&lt;0,0,(ROUNDUP(G56,2)-G56)*100*_xlfn.XLOOKUP(G56,INDIRECT($A$4&amp;"!$G$32:$G$132"),INDIRECT($A$4&amp;"!$A$32:$A$132"),0,-1,-1)+(G56-ROUNDDOWN(G56,2))*100*_xlfn.XLOOKUP(G56,INDIRECT($A$4&amp;"!$G$32:$G$132"),INDIRECT($A$4&amp;"!$A$32:$A$132"),0,1,1)))</f>
        <v>0.64525362216562387</v>
      </c>
      <c r="I56" s="113">
        <f t="shared" ca="1" si="1"/>
        <v>427.00607349195695</v>
      </c>
      <c r="K56" s="52">
        <f t="shared" ca="1" si="0"/>
        <v>24.565852397432348</v>
      </c>
      <c r="L56" s="72">
        <f t="shared" ca="1" si="2"/>
        <v>0.55478412656766618</v>
      </c>
      <c r="M56" s="51" cm="1">
        <f t="array" aca="1" ref="M56" ca="1">IF(ROUND(ROUND(L56,2)-L56,4)=0,_xlfn.XLOOKUP(L56,INDIRECT($A$4&amp;"!$G$32:$G$132"),INDIRECT($A$4&amp;"!$A$32:$A$132"),0,1,1),IF(L56&lt;0,0,(ROUNDUP(L56,2)-L56)*100*_xlfn.XLOOKUP(L56,INDIRECT($A$4&amp;"!$G$32:$G$132"),INDIRECT($A$4&amp;"!$A$32:$A$132"),0,-1,-1)+(L56-ROUNDDOWN(L56,2))*100*_xlfn.XLOOKUP(L56,INDIRECT($A$4&amp;"!$G$32:$G$132"),INDIRECT($A$4&amp;"!$A$32:$A$132"),0,1,1)))</f>
        <v>0.60358809492575016</v>
      </c>
      <c r="N56" s="90">
        <f t="shared" ca="1" si="3"/>
        <v>399.43329811262879</v>
      </c>
    </row>
    <row r="57" spans="1:14" x14ac:dyDescent="0.35">
      <c r="A57" s="48">
        <f t="shared" si="4"/>
        <v>45620</v>
      </c>
      <c r="B57" s="88" cm="1">
        <f t="array" aca="1" ref="B57" ca="1">_xlfn.XLOOKUP(A57,INDIRECT($A$5&amp;"!$AJ$41:$AJ$406"),INDIRECT($A$5&amp;"!$An$41:$An$406"))*SUM($F$3:$I$3)</f>
        <v>0</v>
      </c>
      <c r="C57" s="88" cm="1">
        <f t="array" aca="1" ref="C57" ca="1">_xlfn.XLOOKUP(A57,INDIRECT($A$5&amp;"!$AJ$41:$AJ$406"),INDIRECT($A$5&amp;"!$Ak$41:$Ak$406"))*SUM($F$3:$I$3)</f>
        <v>0</v>
      </c>
      <c r="D57" s="88" cm="1">
        <f t="array" aca="1" ref="D57" ca="1">_xlfn.XLOOKUP(A57,INDIRECT($A$5&amp;"!$AJ$41:$AJ$406"),INDIRECT($A$5&amp;"!$AO$41:$AO$406"))*SUM($F$3:$I$3)</f>
        <v>45</v>
      </c>
      <c r="E57" s="50" cm="1">
        <f t="array" ref="E57">SUMPRODUCT(('PT Storengy'!$B$8:$K$372)*('PT Storengy'!$A$8:$A$372=$A57)*('PT Storengy'!$A$5:$J$5=$A$6)*('PT Storengy'!$B$7:$K$7=$A$7))</f>
        <v>0</v>
      </c>
      <c r="F57" s="52">
        <f t="shared" ca="1" si="5"/>
        <v>26.615914808764057</v>
      </c>
      <c r="G57" s="72">
        <f t="shared" ca="1" si="6"/>
        <v>0.60084913903212089</v>
      </c>
      <c r="H57" s="51" cm="1">
        <f t="array" aca="1" ref="H57" ca="1">IF(ROUND(ROUND(G57,2)-G57,4)=0,_xlfn.XLOOKUP(G57,INDIRECT($A$4&amp;"!$G$32:$G$132"),INDIRECT($A$4&amp;"!$A$32:$A$132"),0,1,1),IF(G57&lt;0,0,(ROUNDUP(G57,2)-G57)*100*_xlfn.XLOOKUP(G57,INDIRECT($A$4&amp;"!$G$32:$G$132"),INDIRECT($A$4&amp;"!$A$32:$A$132"),0,-1,-1)+(G57-ROUNDDOWN(G57,2))*100*_xlfn.XLOOKUP(G57,INDIRECT($A$4&amp;"!$G$32:$G$132"),INDIRECT($A$4&amp;"!$A$32:$A$132"),0,1,1)))</f>
        <v>0.63813685427409128</v>
      </c>
      <c r="I57" s="113">
        <f t="shared" ca="1" si="1"/>
        <v>422.29644768138394</v>
      </c>
      <c r="K57" s="52">
        <f t="shared" ca="1" si="0"/>
        <v>24.170824613637137</v>
      </c>
      <c r="L57" s="72">
        <f t="shared" ca="1" si="2"/>
        <v>0.54590783105405216</v>
      </c>
      <c r="M57" s="51" cm="1">
        <f t="array" aca="1" ref="M57" ca="1">IF(ROUND(ROUND(L57,2)-L57,4)=0,_xlfn.XLOOKUP(L57,INDIRECT($A$4&amp;"!$G$32:$G$132"),INDIRECT($A$4&amp;"!$A$32:$A$132"),0,1,1),IF(L57&lt;0,0,(ROUNDUP(L57,2)-L57)*100*_xlfn.XLOOKUP(L57,INDIRECT($A$4&amp;"!$G$32:$G$132"),INDIRECT($A$4&amp;"!$A$32:$A$132"),0,-1,-1)+(L57-ROUNDDOWN(L57,2))*100*_xlfn.XLOOKUP(L57,INDIRECT($A$4&amp;"!$G$32:$G$132"),INDIRECT($A$4&amp;"!$A$32:$A$132"),0,1,1)))</f>
        <v>0.59693087329053962</v>
      </c>
      <c r="N57" s="90">
        <f t="shared" ca="1" si="3"/>
        <v>395.02778379521004</v>
      </c>
    </row>
    <row r="58" spans="1:14" x14ac:dyDescent="0.35">
      <c r="A58" s="48">
        <f t="shared" si="4"/>
        <v>45621</v>
      </c>
      <c r="B58" s="88" cm="1">
        <f t="array" aca="1" ref="B58" ca="1">_xlfn.XLOOKUP(A58,INDIRECT($A$5&amp;"!$AJ$41:$AJ$406"),INDIRECT($A$5&amp;"!$An$41:$An$406"))*SUM($F$3:$I$3)</f>
        <v>0</v>
      </c>
      <c r="C58" s="88" cm="1">
        <f t="array" aca="1" ref="C58" ca="1">_xlfn.XLOOKUP(A58,INDIRECT($A$5&amp;"!$AJ$41:$AJ$406"),INDIRECT($A$5&amp;"!$Ak$41:$Ak$406"))*SUM($F$3:$I$3)</f>
        <v>0</v>
      </c>
      <c r="D58" s="88" cm="1">
        <f t="array" aca="1" ref="D58" ca="1">_xlfn.XLOOKUP(A58,INDIRECT($A$5&amp;"!$AJ$41:$AJ$406"),INDIRECT($A$5&amp;"!$AO$41:$AO$406"))*SUM($F$3:$I$3)</f>
        <v>45</v>
      </c>
      <c r="E58" s="50" cm="1">
        <f t="array" ref="E58">SUMPRODUCT(('PT Storengy'!$B$8:$K$372)*('PT Storengy'!$A$8:$A$372=$A58)*('PT Storengy'!$A$5:$J$5=$A$6)*('PT Storengy'!$B$7:$K$7=$A$7))</f>
        <v>0</v>
      </c>
      <c r="F58" s="52">
        <f t="shared" ca="1" si="5"/>
        <v>26.198276042490924</v>
      </c>
      <c r="G58" s="72">
        <f t="shared" ca="1" si="6"/>
        <v>0.59146477352809013</v>
      </c>
      <c r="H58" s="51" cm="1">
        <f t="array" aca="1" ref="H58" ca="1">IF(ROUND(ROUND(G58,2)-G58,4)=0,_xlfn.XLOOKUP(G58,INDIRECT($A$4&amp;"!$G$32:$G$132"),INDIRECT($A$4&amp;"!$A$32:$A$132"),0,1,1),IF(G58&lt;0,0,(ROUNDUP(G58,2)-G58)*100*_xlfn.XLOOKUP(G58,INDIRECT($A$4&amp;"!$G$32:$G$132"),INDIRECT($A$4&amp;"!$A$32:$A$132"),0,-1,-1)+(G58-ROUNDDOWN(G58,2))*100*_xlfn.XLOOKUP(G58,INDIRECT($A$4&amp;"!$G$32:$G$132"),INDIRECT($A$4&amp;"!$A$32:$A$132"),0,1,1)))</f>
        <v>0.63109858014606801</v>
      </c>
      <c r="I58" s="113">
        <f t="shared" ca="1" si="1"/>
        <v>417.63876627313323</v>
      </c>
      <c r="K58" s="52">
        <f t="shared" ca="1" si="0"/>
        <v>23.780153753927905</v>
      </c>
      <c r="L58" s="72">
        <f t="shared" ca="1" si="2"/>
        <v>0.53712943585860307</v>
      </c>
      <c r="M58" s="51" cm="1">
        <f t="array" aca="1" ref="M58" ca="1">IF(ROUND(ROUND(L58,2)-L58,4)=0,_xlfn.XLOOKUP(L58,INDIRECT($A$4&amp;"!$G$32:$G$132"),INDIRECT($A$4&amp;"!$A$32:$A$132"),0,1,1),IF(L58&lt;0,0,(ROUNDUP(L58,2)-L58)*100*_xlfn.XLOOKUP(L58,INDIRECT($A$4&amp;"!$G$32:$G$132"),INDIRECT($A$4&amp;"!$A$32:$A$132"),0,-1,-1)+(L58-ROUNDDOWN(L58,2))*100*_xlfn.XLOOKUP(L58,INDIRECT($A$4&amp;"!$G$32:$G$132"),INDIRECT($A$4&amp;"!$A$32:$A$132"),0,1,1)))</f>
        <v>0.59034707689395283</v>
      </c>
      <c r="N58" s="90">
        <f t="shared" ca="1" si="3"/>
        <v>390.67085970923347</v>
      </c>
    </row>
    <row r="59" spans="1:14" x14ac:dyDescent="0.35">
      <c r="A59" s="48">
        <f t="shared" si="4"/>
        <v>45622</v>
      </c>
      <c r="B59" s="88" cm="1">
        <f t="array" aca="1" ref="B59" ca="1">_xlfn.XLOOKUP(A59,INDIRECT($A$5&amp;"!$AJ$41:$AJ$406"),INDIRECT($A$5&amp;"!$An$41:$An$406"))*SUM($F$3:$I$3)</f>
        <v>0</v>
      </c>
      <c r="C59" s="88" cm="1">
        <f t="array" aca="1" ref="C59" ca="1">_xlfn.XLOOKUP(A59,INDIRECT($A$5&amp;"!$AJ$41:$AJ$406"),INDIRECT($A$5&amp;"!$Ak$41:$Ak$406"))*SUM($F$3:$I$3)</f>
        <v>0</v>
      </c>
      <c r="D59" s="88" cm="1">
        <f t="array" aca="1" ref="D59" ca="1">_xlfn.XLOOKUP(A59,INDIRECT($A$5&amp;"!$AJ$41:$AJ$406"),INDIRECT($A$5&amp;"!$AO$41:$AO$406"))*SUM($F$3:$I$3)</f>
        <v>45</v>
      </c>
      <c r="E59" s="50" cm="1">
        <f t="array" ref="E59">SUMPRODUCT(('PT Storengy'!$B$8:$K$372)*('PT Storengy'!$A$8:$A$372=$A59)*('PT Storengy'!$A$5:$J$5=$A$6)*('PT Storengy'!$B$7:$K$7=$A$7))</f>
        <v>0</v>
      </c>
      <c r="F59" s="52">
        <f t="shared" ca="1" si="5"/>
        <v>25.78524358613992</v>
      </c>
      <c r="G59" s="72">
        <f t="shared" ca="1" si="6"/>
        <v>0.58218391205535391</v>
      </c>
      <c r="H59" s="51" cm="1">
        <f t="array" aca="1" ref="H59" ca="1">IF(ROUND(ROUND(G59,2)-G59,4)=0,_xlfn.XLOOKUP(G59,INDIRECT($A$4&amp;"!$G$32:$G$132"),INDIRECT($A$4&amp;"!$A$32:$A$132"),0,1,1),IF(G59&lt;0,0,(ROUNDUP(G59,2)-G59)*100*_xlfn.XLOOKUP(G59,INDIRECT($A$4&amp;"!$G$32:$G$132"),INDIRECT($A$4&amp;"!$A$32:$A$132"),0,-1,-1)+(G59-ROUNDDOWN(G59,2))*100*_xlfn.XLOOKUP(G59,INDIRECT($A$4&amp;"!$G$32:$G$132"),INDIRECT($A$4&amp;"!$A$32:$A$132"),0,1,1)))</f>
        <v>0.62413793404151585</v>
      </c>
      <c r="I59" s="113">
        <f t="shared" ca="1" si="1"/>
        <v>413.03245635100313</v>
      </c>
      <c r="K59" s="52">
        <f t="shared" ca="1" si="0"/>
        <v>23.393791763994876</v>
      </c>
      <c r="L59" s="72">
        <f t="shared" ca="1" si="2"/>
        <v>0.52844786119839793</v>
      </c>
      <c r="M59" s="51" cm="1">
        <f t="array" aca="1" ref="M59" ca="1">IF(ROUND(ROUND(L59,2)-L59,4)=0,_xlfn.XLOOKUP(L59,INDIRECT($A$4&amp;"!$G$32:$G$132"),INDIRECT($A$4&amp;"!$A$32:$A$132"),0,1,1),IF(L59&lt;0,0,(ROUNDUP(L59,2)-L59)*100*_xlfn.XLOOKUP(L59,INDIRECT($A$4&amp;"!$G$32:$G$132"),INDIRECT($A$4&amp;"!$A$32:$A$132"),0,-1,-1)+(L59-ROUNDDOWN(L59,2))*100*_xlfn.XLOOKUP(L59,INDIRECT($A$4&amp;"!$G$32:$G$132"),INDIRECT($A$4&amp;"!$A$32:$A$132"),0,1,1)))</f>
        <v>0.58383589589879903</v>
      </c>
      <c r="N59" s="90">
        <f t="shared" ca="1" si="3"/>
        <v>386.36198993302878</v>
      </c>
    </row>
    <row r="60" spans="1:14" x14ac:dyDescent="0.35">
      <c r="A60" s="48">
        <f t="shared" si="4"/>
        <v>45623</v>
      </c>
      <c r="B60" s="88" cm="1">
        <f t="array" aca="1" ref="B60" ca="1">_xlfn.XLOOKUP(A60,INDIRECT($A$5&amp;"!$AJ$41:$AJ$406"),INDIRECT($A$5&amp;"!$An$41:$An$406"))*SUM($F$3:$I$3)</f>
        <v>0</v>
      </c>
      <c r="C60" s="88" cm="1">
        <f t="array" aca="1" ref="C60" ca="1">_xlfn.XLOOKUP(A60,INDIRECT($A$5&amp;"!$AJ$41:$AJ$406"),INDIRECT($A$5&amp;"!$Ak$41:$Ak$406"))*SUM($F$3:$I$3)</f>
        <v>0</v>
      </c>
      <c r="D60" s="88" cm="1">
        <f t="array" aca="1" ref="D60" ca="1">_xlfn.XLOOKUP(A60,INDIRECT($A$5&amp;"!$AJ$41:$AJ$406"),INDIRECT($A$5&amp;"!$AO$41:$AO$406"))*SUM($F$3:$I$3)</f>
        <v>45</v>
      </c>
      <c r="E60" s="50" cm="1">
        <f t="array" ref="E60">SUMPRODUCT(('PT Storengy'!$B$8:$K$372)*('PT Storengy'!$A$8:$A$372=$A60)*('PT Storengy'!$A$5:$J$5=$A$6)*('PT Storengy'!$B$7:$K$7=$A$7))</f>
        <v>0</v>
      </c>
      <c r="F60" s="52">
        <f t="shared" ca="1" si="5"/>
        <v>25.3767666348222</v>
      </c>
      <c r="G60" s="72">
        <f t="shared" ca="1" si="6"/>
        <v>0.57300541302533159</v>
      </c>
      <c r="H60" s="51" cm="1">
        <f t="array" aca="1" ref="H60" ca="1">IF(ROUND(ROUND(G60,2)-G60,4)=0,_xlfn.XLOOKUP(G60,INDIRECT($A$4&amp;"!$G$32:$G$132"),INDIRECT($A$4&amp;"!$A$32:$A$132"),0,1,1),IF(G60&lt;0,0,(ROUNDUP(G60,2)-G60)*100*_xlfn.XLOOKUP(G60,INDIRECT($A$4&amp;"!$G$32:$G$132"),INDIRECT($A$4&amp;"!$A$32:$A$132"),0,-1,-1)+(G60-ROUNDDOWN(G60,2))*100*_xlfn.XLOOKUP(G60,INDIRECT($A$4&amp;"!$G$32:$G$132"),INDIRECT($A$4&amp;"!$A$32:$A$132"),0,1,1)))</f>
        <v>0.61725405976899927</v>
      </c>
      <c r="I60" s="113">
        <f t="shared" ca="1" si="1"/>
        <v>408.47695131772008</v>
      </c>
      <c r="K60" s="52">
        <f t="shared" ca="1" si="0"/>
        <v>23.011691119539051</v>
      </c>
      <c r="L60" s="72">
        <f t="shared" ca="1" si="2"/>
        <v>0.51986203919988616</v>
      </c>
      <c r="M60" s="51" cm="1">
        <f t="array" aca="1" ref="M60" ca="1">IF(ROUND(ROUND(L60,2)-L60,4)=0,_xlfn.XLOOKUP(L60,INDIRECT($A$4&amp;"!$G$32:$G$132"),INDIRECT($A$4&amp;"!$A$32:$A$132"),0,1,1),IF(L60&lt;0,0,(ROUNDUP(L60,2)-L60)*100*_xlfn.XLOOKUP(L60,INDIRECT($A$4&amp;"!$G$32:$G$132"),INDIRECT($A$4&amp;"!$A$32:$A$132"),0,-1,-1)+(L60-ROUNDDOWN(L60,2))*100*_xlfn.XLOOKUP(L60,INDIRECT($A$4&amp;"!$G$32:$G$132"),INDIRECT($A$4&amp;"!$A$32:$A$132"),0,1,1)))</f>
        <v>0.57739652939991515</v>
      </c>
      <c r="N60" s="90">
        <f t="shared" ca="1" si="3"/>
        <v>382.10064445582617</v>
      </c>
    </row>
    <row r="61" spans="1:14" x14ac:dyDescent="0.35">
      <c r="A61" s="48">
        <f t="shared" si="4"/>
        <v>45624</v>
      </c>
      <c r="B61" s="88" cm="1">
        <f t="array" aca="1" ref="B61" ca="1">_xlfn.XLOOKUP(A61,INDIRECT($A$5&amp;"!$AJ$41:$AJ$406"),INDIRECT($A$5&amp;"!$An$41:$An$406"))*SUM($F$3:$I$3)</f>
        <v>0</v>
      </c>
      <c r="C61" s="88" cm="1">
        <f t="array" aca="1" ref="C61" ca="1">_xlfn.XLOOKUP(A61,INDIRECT($A$5&amp;"!$AJ$41:$AJ$406"),INDIRECT($A$5&amp;"!$Ak$41:$Ak$406"))*SUM($F$3:$I$3)</f>
        <v>0</v>
      </c>
      <c r="D61" s="88" cm="1">
        <f t="array" aca="1" ref="D61" ca="1">_xlfn.XLOOKUP(A61,INDIRECT($A$5&amp;"!$AJ$41:$AJ$406"),INDIRECT($A$5&amp;"!$AO$41:$AO$406"))*SUM($F$3:$I$3)</f>
        <v>45</v>
      </c>
      <c r="E61" s="50" cm="1">
        <f t="array" ref="E61">SUMPRODUCT(('PT Storengy'!$B$8:$K$372)*('PT Storengy'!$A$8:$A$372=$A61)*('PT Storengy'!$A$5:$J$5=$A$6)*('PT Storengy'!$B$7:$K$7=$A$7))</f>
        <v>0</v>
      </c>
      <c r="F61" s="52">
        <f t="shared" ca="1" si="5"/>
        <v>24.972794943996956</v>
      </c>
      <c r="G61" s="72">
        <f t="shared" ca="1" si="6"/>
        <v>0.56392814744049335</v>
      </c>
      <c r="H61" s="51" cm="1">
        <f t="array" aca="1" ref="H61" ca="1">IF(ROUND(ROUND(G61,2)-G61,4)=0,_xlfn.XLOOKUP(G61,INDIRECT($A$4&amp;"!$G$32:$G$132"),INDIRECT($A$4&amp;"!$A$32:$A$132"),0,1,1),IF(G61&lt;0,0,(ROUNDUP(G61,2)-G61)*100*_xlfn.XLOOKUP(G61,INDIRECT($A$4&amp;"!$G$32:$G$132"),INDIRECT($A$4&amp;"!$A$32:$A$132"),0,-1,-1)+(G61-ROUNDDOWN(G61,2))*100*_xlfn.XLOOKUP(G61,INDIRECT($A$4&amp;"!$G$32:$G$132"),INDIRECT($A$4&amp;"!$A$32:$A$132"),0,1,1)))</f>
        <v>0.61044611058037046</v>
      </c>
      <c r="I61" s="113">
        <f t="shared" ca="1" si="1"/>
        <v>403.97169082524516</v>
      </c>
      <c r="K61" s="52">
        <f t="shared" ca="1" si="0"/>
        <v>22.633804820426487</v>
      </c>
      <c r="L61" s="72">
        <f t="shared" ca="1" si="2"/>
        <v>0.51137091376753452</v>
      </c>
      <c r="M61" s="51" cm="1">
        <f t="array" aca="1" ref="M61" ca="1">IF(ROUND(ROUND(L61,2)-L61,4)=0,_xlfn.XLOOKUP(L61,INDIRECT($A$4&amp;"!$G$32:$G$132"),INDIRECT($A$4&amp;"!$A$32:$A$132"),0,1,1),IF(L61&lt;0,0,(ROUNDUP(L61,2)-L61)*100*_xlfn.XLOOKUP(L61,INDIRECT($A$4&amp;"!$G$32:$G$132"),INDIRECT($A$4&amp;"!$A$32:$A$132"),0,-1,-1)+(L61-ROUNDDOWN(L61,2))*100*_xlfn.XLOOKUP(L61,INDIRECT($A$4&amp;"!$G$32:$G$132"),INDIRECT($A$4&amp;"!$A$32:$A$132"),0,1,1)))</f>
        <v>0.57102818532565136</v>
      </c>
      <c r="N61" s="90">
        <f t="shared" ca="1" si="3"/>
        <v>377.88629911256339</v>
      </c>
    </row>
    <row r="62" spans="1:14" x14ac:dyDescent="0.35">
      <c r="A62" s="48">
        <f t="shared" si="4"/>
        <v>45625</v>
      </c>
      <c r="B62" s="88" cm="1">
        <f t="array" aca="1" ref="B62" ca="1">_xlfn.XLOOKUP(A62,INDIRECT($A$5&amp;"!$AJ$41:$AJ$406"),INDIRECT($A$5&amp;"!$An$41:$An$406"))*SUM($F$3:$I$3)</f>
        <v>0</v>
      </c>
      <c r="C62" s="88" cm="1">
        <f t="array" aca="1" ref="C62" ca="1">_xlfn.XLOOKUP(A62,INDIRECT($A$5&amp;"!$AJ$41:$AJ$406"),INDIRECT($A$5&amp;"!$Ak$41:$Ak$406"))*SUM($F$3:$I$3)</f>
        <v>0</v>
      </c>
      <c r="D62" s="88" cm="1">
        <f t="array" aca="1" ref="D62" ca="1">_xlfn.XLOOKUP(A62,INDIRECT($A$5&amp;"!$AJ$41:$AJ$406"),INDIRECT($A$5&amp;"!$AO$41:$AO$406"))*SUM($F$3:$I$3)</f>
        <v>45</v>
      </c>
      <c r="E62" s="50" cm="1">
        <f t="array" ref="E62">SUMPRODUCT(('PT Storengy'!$B$8:$K$372)*('PT Storengy'!$A$8:$A$372=$A62)*('PT Storengy'!$A$5:$J$5=$A$6)*('PT Storengy'!$B$7:$K$7=$A$7))</f>
        <v>0</v>
      </c>
      <c r="F62" s="52">
        <f t="shared" ca="1" si="5"/>
        <v>24.573278823291105</v>
      </c>
      <c r="G62" s="72">
        <f t="shared" ca="1" si="6"/>
        <v>0.55495099875548792</v>
      </c>
      <c r="H62" s="51" cm="1">
        <f t="array" aca="1" ref="H62" ca="1">IF(ROUND(ROUND(G62,2)-G62,4)=0,_xlfn.XLOOKUP(G62,INDIRECT($A$4&amp;"!$G$32:$G$132"),INDIRECT($A$4&amp;"!$A$32:$A$132"),0,1,1),IF(G62&lt;0,0,(ROUNDUP(G62,2)-G62)*100*_xlfn.XLOOKUP(G62,INDIRECT($A$4&amp;"!$G$32:$G$132"),INDIRECT($A$4&amp;"!$A$32:$A$132"),0,-1,-1)+(G62-ROUNDDOWN(G62,2))*100*_xlfn.XLOOKUP(G62,INDIRECT($A$4&amp;"!$G$32:$G$132"),INDIRECT($A$4&amp;"!$A$32:$A$132"),0,1,1)))</f>
        <v>0.60371324906661639</v>
      </c>
      <c r="I62" s="113">
        <f t="shared" ca="1" si="1"/>
        <v>399.51612070584906</v>
      </c>
      <c r="K62" s="52">
        <f t="shared" ca="1" si="0"/>
        <v>22.260086384907076</v>
      </c>
      <c r="L62" s="72">
        <f t="shared" ca="1" si="2"/>
        <v>0.50297344045392189</v>
      </c>
      <c r="M62" s="51" cm="1">
        <f t="array" aca="1" ref="M62" ca="1">IF(ROUND(ROUND(L62,2)-L62,4)=0,_xlfn.XLOOKUP(L62,INDIRECT($A$4&amp;"!$G$32:$G$132"),INDIRECT($A$4&amp;"!$A$32:$A$132"),0,1,1),IF(L62&lt;0,0,(ROUNDUP(L62,2)-L62)*100*_xlfn.XLOOKUP(L62,INDIRECT($A$4&amp;"!$G$32:$G$132"),INDIRECT($A$4&amp;"!$A$32:$A$132"),0,-1,-1)+(L62-ROUNDDOWN(L62,2))*100*_xlfn.XLOOKUP(L62,INDIRECT($A$4&amp;"!$G$32:$G$132"),INDIRECT($A$4&amp;"!$A$32:$A$132"),0,1,1)))</f>
        <v>0.56473008034044192</v>
      </c>
      <c r="N62" s="90">
        <f t="shared" ca="1" si="3"/>
        <v>373.71843551941009</v>
      </c>
    </row>
    <row r="63" spans="1:14" x14ac:dyDescent="0.35">
      <c r="A63" s="48">
        <f t="shared" si="4"/>
        <v>45626</v>
      </c>
      <c r="B63" s="88" cm="1">
        <f t="array" aca="1" ref="B63" ca="1">_xlfn.XLOOKUP(A63,INDIRECT($A$5&amp;"!$AJ$41:$AJ$406"),INDIRECT($A$5&amp;"!$An$41:$An$406"))*SUM($F$3:$I$3)</f>
        <v>0</v>
      </c>
      <c r="C63" s="88" cm="1">
        <f t="array" aca="1" ref="C63" ca="1">_xlfn.XLOOKUP(A63,INDIRECT($A$5&amp;"!$AJ$41:$AJ$406"),INDIRECT($A$5&amp;"!$Ak$41:$Ak$406"))*SUM($F$3:$I$3)</f>
        <v>0</v>
      </c>
      <c r="D63" s="88" cm="1">
        <f t="array" aca="1" ref="D63" ca="1">_xlfn.XLOOKUP(A63,INDIRECT($A$5&amp;"!$AJ$41:$AJ$406"),INDIRECT($A$5&amp;"!$AO$41:$AO$406"))*SUM($F$3:$I$3)</f>
        <v>45</v>
      </c>
      <c r="E63" s="50" cm="1">
        <f t="array" ref="E63">SUMPRODUCT(('PT Storengy'!$B$8:$K$372)*('PT Storengy'!$A$8:$A$372=$A63)*('PT Storengy'!$A$5:$J$5=$A$6)*('PT Storengy'!$B$7:$K$7=$A$7))</f>
        <v>0</v>
      </c>
      <c r="F63" s="52">
        <f t="shared" ca="1" si="5"/>
        <v>24.178169130387158</v>
      </c>
      <c r="G63" s="72">
        <f t="shared" ca="1" si="6"/>
        <v>0.54607286273980238</v>
      </c>
      <c r="H63" s="51" cm="1">
        <f t="array" aca="1" ref="H63" ca="1">IF(ROUND(ROUND(G63,2)-G63,4)=0,_xlfn.XLOOKUP(G63,INDIRECT($A$4&amp;"!$G$32:$G$132"),INDIRECT($A$4&amp;"!$A$32:$A$132"),0,1,1),IF(G63&lt;0,0,(ROUNDUP(G63,2)-G63)*100*_xlfn.XLOOKUP(G63,INDIRECT($A$4&amp;"!$G$32:$G$132"),INDIRECT($A$4&amp;"!$A$32:$A$132"),0,-1,-1)+(G63-ROUNDDOWN(G63,2))*100*_xlfn.XLOOKUP(G63,INDIRECT($A$4&amp;"!$G$32:$G$132"),INDIRECT($A$4&amp;"!$A$32:$A$132"),0,1,1)))</f>
        <v>0.59705464705485234</v>
      </c>
      <c r="I63" s="113">
        <f t="shared" ca="1" si="1"/>
        <v>395.10969290394638</v>
      </c>
      <c r="K63" s="52">
        <f t="shared" ca="1" si="0"/>
        <v>21.890489843897072</v>
      </c>
      <c r="L63" s="72">
        <f t="shared" ca="1" si="2"/>
        <v>0.49466858633126837</v>
      </c>
      <c r="M63" s="51" cm="1">
        <f t="array" aca="1" ref="M63" ca="1">IF(ROUND(ROUND(L63,2)-L63,4)=0,_xlfn.XLOOKUP(L63,INDIRECT($A$4&amp;"!$G$32:$G$132"),INDIRECT($A$4&amp;"!$A$32:$A$132"),0,1,1),IF(L63&lt;0,0,(ROUNDUP(L63,2)-L63)*100*_xlfn.XLOOKUP(L63,INDIRECT($A$4&amp;"!$G$32:$G$132"),INDIRECT($A$4&amp;"!$A$32:$A$132"),0,-1,-1)+(L63-ROUNDDOWN(L63,2))*100*_xlfn.XLOOKUP(L63,INDIRECT($A$4&amp;"!$G$32:$G$132"),INDIRECT($A$4&amp;"!$A$32:$A$132"),0,1,1)))</f>
        <v>0.55850143974845179</v>
      </c>
      <c r="N63" s="90">
        <f t="shared" ca="1" si="3"/>
        <v>369.59654101000484</v>
      </c>
    </row>
    <row r="64" spans="1:14" x14ac:dyDescent="0.35">
      <c r="A64" s="48">
        <f t="shared" si="4"/>
        <v>45627</v>
      </c>
      <c r="B64" s="88" cm="1">
        <f t="array" aca="1" ref="B64" ca="1">_xlfn.XLOOKUP(A64,INDIRECT($A$5&amp;"!$AJ$41:$AJ$406"),INDIRECT($A$5&amp;"!$An$41:$An$406"))*SUM($F$3:$I$3)</f>
        <v>0</v>
      </c>
      <c r="C64" s="88" cm="1">
        <f t="array" aca="1" ref="C64" ca="1">_xlfn.XLOOKUP(A64,INDIRECT($A$5&amp;"!$AJ$41:$AJ$406"),INDIRECT($A$5&amp;"!$Ak$41:$Ak$406"))*SUM($F$3:$I$3)</f>
        <v>0</v>
      </c>
      <c r="D64" s="88" cm="1">
        <f t="array" aca="1" ref="D64" ca="1">_xlfn.XLOOKUP(A64,INDIRECT($A$5&amp;"!$AJ$41:$AJ$406"),INDIRECT($A$5&amp;"!$AO$41:$AO$406"))*SUM($F$3:$I$3)</f>
        <v>45</v>
      </c>
      <c r="E64" s="50" cm="1">
        <f t="array" ref="E64">SUMPRODUCT(('PT Storengy'!$B$8:$K$372)*('PT Storengy'!$A$8:$A$372=$A64)*('PT Storengy'!$A$5:$J$5=$A$6)*('PT Storengy'!$B$7:$K$7=$A$7))</f>
        <v>0</v>
      </c>
      <c r="F64" s="52">
        <f t="shared" ca="1" si="5"/>
        <v>23.787417264978476</v>
      </c>
      <c r="G64" s="72">
        <f t="shared" ca="1" si="6"/>
        <v>0.53729264734193682</v>
      </c>
      <c r="H64" s="51" cm="1">
        <f t="array" aca="1" ref="H64" ca="1">IF(ROUND(ROUND(G64,2)-G64,4)=0,_xlfn.XLOOKUP(G64,INDIRECT($A$4&amp;"!$G$32:$G$132"),INDIRECT($A$4&amp;"!$A$32:$A$132"),0,1,1),IF(G64&lt;0,0,(ROUNDUP(G64,2)-G64)*100*_xlfn.XLOOKUP(G64,INDIRECT($A$4&amp;"!$G$32:$G$132"),INDIRECT($A$4&amp;"!$A$32:$A$132"),0,-1,-1)+(G64-ROUNDDOWN(G64,2))*100*_xlfn.XLOOKUP(G64,INDIRECT($A$4&amp;"!$G$32:$G$132"),INDIRECT($A$4&amp;"!$A$32:$A$132"),0,1,1)))</f>
        <v>0.59046948550645317</v>
      </c>
      <c r="I64" s="113">
        <f t="shared" ca="1" si="1"/>
        <v>390.75186540868225</v>
      </c>
      <c r="K64" s="52">
        <f t="shared" ca="1" si="0"/>
        <v>21.524969735324678</v>
      </c>
      <c r="L64" s="72">
        <f t="shared" ca="1" si="2"/>
        <v>0.48645532986437939</v>
      </c>
      <c r="M64" s="51" cm="1">
        <f t="array" aca="1" ref="M64" ca="1">IF(ROUND(ROUND(L64,2)-L64,4)=0,_xlfn.XLOOKUP(L64,INDIRECT($A$4&amp;"!$G$32:$G$132"),INDIRECT($A$4&amp;"!$A$32:$A$132"),0,1,1),IF(L64&lt;0,0,(ROUNDUP(L64,2)-L64)*100*_xlfn.XLOOKUP(L64,INDIRECT($A$4&amp;"!$G$32:$G$132"),INDIRECT($A$4&amp;"!$A$32:$A$132"),0,-1,-1)+(L64-ROUNDDOWN(L64,2))*100*_xlfn.XLOOKUP(L64,INDIRECT($A$4&amp;"!$G$32:$G$132"),INDIRECT($A$4&amp;"!$A$32:$A$132"),0,1,1)))</f>
        <v>0.55234149739828498</v>
      </c>
      <c r="N64" s="90">
        <f t="shared" ca="1" si="3"/>
        <v>365.52010857239446</v>
      </c>
    </row>
    <row r="65" spans="1:14" x14ac:dyDescent="0.35">
      <c r="A65" s="48">
        <f t="shared" si="4"/>
        <v>45628</v>
      </c>
      <c r="B65" s="88" cm="1">
        <f t="array" aca="1" ref="B65" ca="1">_xlfn.XLOOKUP(A65,INDIRECT($A$5&amp;"!$AJ$41:$AJ$406"),INDIRECT($A$5&amp;"!$An$41:$An$406"))*SUM($F$3:$I$3)</f>
        <v>0</v>
      </c>
      <c r="C65" s="88" cm="1">
        <f t="array" aca="1" ref="C65" ca="1">_xlfn.XLOOKUP(A65,INDIRECT($A$5&amp;"!$AJ$41:$AJ$406"),INDIRECT($A$5&amp;"!$Ak$41:$Ak$406"))*SUM($F$3:$I$3)</f>
        <v>0</v>
      </c>
      <c r="D65" s="88" cm="1">
        <f t="array" aca="1" ref="D65" ca="1">_xlfn.XLOOKUP(A65,INDIRECT($A$5&amp;"!$AJ$41:$AJ$406"),INDIRECT($A$5&amp;"!$AO$41:$AO$406"))*SUM($F$3:$I$3)</f>
        <v>45</v>
      </c>
      <c r="E65" s="50" cm="1">
        <f t="array" ref="E65">SUMPRODUCT(('PT Storengy'!$B$8:$K$372)*('PT Storengy'!$A$8:$A$372=$A65)*('PT Storengy'!$A$5:$J$5=$A$6)*('PT Storengy'!$B$7:$K$7=$A$7))</f>
        <v>0</v>
      </c>
      <c r="F65" s="52">
        <f t="shared" ca="1" si="5"/>
        <v>23.400975162791212</v>
      </c>
      <c r="G65" s="72">
        <f t="shared" ca="1" si="6"/>
        <v>0.52860927255507728</v>
      </c>
      <c r="H65" s="51" cm="1">
        <f t="array" aca="1" ref="H65" ca="1">IF(ROUND(ROUND(G65,2)-G65,4)=0,_xlfn.XLOOKUP(G65,INDIRECT($A$4&amp;"!$G$32:$G$132"),INDIRECT($A$4&amp;"!$A$32:$A$132"),0,1,1),IF(G65&lt;0,0,(ROUNDUP(G65,2)-G65)*100*_xlfn.XLOOKUP(G65,INDIRECT($A$4&amp;"!$G$32:$G$132"),INDIRECT($A$4&amp;"!$A$32:$A$132"),0,-1,-1)+(G65-ROUNDDOWN(G65,2))*100*_xlfn.XLOOKUP(G65,INDIRECT($A$4&amp;"!$G$32:$G$132"),INDIRECT($A$4&amp;"!$A$32:$A$132"),0,1,1)))</f>
        <v>0.58395695441630857</v>
      </c>
      <c r="I65" s="113">
        <f t="shared" ca="1" si="1"/>
        <v>386.442102187263</v>
      </c>
      <c r="K65" s="52">
        <f t="shared" ca="1" si="0"/>
        <v>21.163481098538007</v>
      </c>
      <c r="L65" s="72">
        <f t="shared" ca="1" si="2"/>
        <v>0.47833266078499287</v>
      </c>
      <c r="M65" s="51" cm="1">
        <f t="array" aca="1" ref="M65" ca="1">IF(ROUND(ROUND(L65,2)-L65,4)=0,_xlfn.XLOOKUP(L65,INDIRECT($A$4&amp;"!$G$32:$G$132"),INDIRECT($A$4&amp;"!$A$32:$A$132"),0,1,1),IF(L65&lt;0,0,(ROUNDUP(L65,2)-L65)*100*_xlfn.XLOOKUP(L65,INDIRECT($A$4&amp;"!$G$32:$G$132"),INDIRECT($A$4&amp;"!$A$32:$A$132"),0,-1,-1)+(L65-ROUNDDOWN(L65,2))*100*_xlfn.XLOOKUP(L65,INDIRECT($A$4&amp;"!$G$32:$G$132"),INDIRECT($A$4&amp;"!$A$32:$A$132"),0,1,1)))</f>
        <v>0.54624949558874503</v>
      </c>
      <c r="N65" s="90">
        <f t="shared" ca="1" si="3"/>
        <v>361.48863678666947</v>
      </c>
    </row>
    <row r="66" spans="1:14" x14ac:dyDescent="0.35">
      <c r="A66" s="48">
        <f t="shared" si="4"/>
        <v>45629</v>
      </c>
      <c r="B66" s="88" cm="1">
        <f t="array" aca="1" ref="B66" ca="1">_xlfn.XLOOKUP(A66,INDIRECT($A$5&amp;"!$AJ$41:$AJ$406"),INDIRECT($A$5&amp;"!$An$41:$An$406"))*SUM($F$3:$I$3)</f>
        <v>0</v>
      </c>
      <c r="C66" s="88" cm="1">
        <f t="array" aca="1" ref="C66" ca="1">_xlfn.XLOOKUP(A66,INDIRECT($A$5&amp;"!$AJ$41:$AJ$406"),INDIRECT($A$5&amp;"!$Ak$41:$Ak$406"))*SUM($F$3:$I$3)</f>
        <v>0</v>
      </c>
      <c r="D66" s="88" cm="1">
        <f t="array" aca="1" ref="D66" ca="1">_xlfn.XLOOKUP(A66,INDIRECT($A$5&amp;"!$AJ$41:$AJ$406"),INDIRECT($A$5&amp;"!$AO$41:$AO$406"))*SUM($F$3:$I$3)</f>
        <v>45</v>
      </c>
      <c r="E66" s="50" cm="1">
        <f t="array" ref="E66">SUMPRODUCT(('PT Storengy'!$B$8:$K$372)*('PT Storengy'!$A$8:$A$372=$A66)*('PT Storengy'!$A$5:$J$5=$A$6)*('PT Storengy'!$B$7:$K$7=$A$7))</f>
        <v>0</v>
      </c>
      <c r="F66" s="52">
        <f t="shared" ca="1" si="5"/>
        <v>23.013842809850036</v>
      </c>
      <c r="G66" s="72">
        <f t="shared" ca="1" si="6"/>
        <v>0.52002167028424917</v>
      </c>
      <c r="H66" s="51" cm="1">
        <f t="array" aca="1" ref="H66" ca="1">IF(ROUND(ROUND(G66,2)-G66,4)=0,_xlfn.XLOOKUP(G66,INDIRECT($A$4&amp;"!$G$32:$G$132"),INDIRECT($A$4&amp;"!$A$32:$A$132"),0,1,1),IF(G66&lt;0,0,(ROUNDUP(G66,2)-G66)*100*_xlfn.XLOOKUP(G66,INDIRECT($A$4&amp;"!$G$32:$G$132"),INDIRECT($A$4&amp;"!$A$32:$A$132"),0,-1,-1)+(G66-ROUNDDOWN(G66,2))*100*_xlfn.XLOOKUP(G66,INDIRECT($A$4&amp;"!$G$32:$G$132"),INDIRECT($A$4&amp;"!$A$32:$A$132"),0,1,1)))</f>
        <v>0.58500000000000008</v>
      </c>
      <c r="I66" s="113">
        <f t="shared" ca="1" si="1"/>
        <v>387.13235294117652</v>
      </c>
      <c r="K66" s="52">
        <f t="shared" ca="1" si="0"/>
        <v>20.805979468774719</v>
      </c>
      <c r="L66" s="72">
        <f t="shared" ca="1" si="2"/>
        <v>0.47029957996751126</v>
      </c>
      <c r="M66" s="51" cm="1">
        <f t="array" aca="1" ref="M66" ca="1">IF(ROUND(ROUND(L66,2)-L66,4)=0,_xlfn.XLOOKUP(L66,INDIRECT($A$4&amp;"!$G$32:$G$132"),INDIRECT($A$4&amp;"!$A$32:$A$132"),0,1,1),IF(L66&lt;0,0,(ROUNDUP(L66,2)-L66)*100*_xlfn.XLOOKUP(L66,INDIRECT($A$4&amp;"!$G$32:$G$132"),INDIRECT($A$4&amp;"!$A$32:$A$132"),0,-1,-1)+(L66-ROUNDDOWN(L66,2))*100*_xlfn.XLOOKUP(L66,INDIRECT($A$4&amp;"!$G$32:$G$132"),INDIRECT($A$4&amp;"!$A$32:$A$132"),0,1,1)))</f>
        <v>0.54022468497563381</v>
      </c>
      <c r="N66" s="90">
        <f t="shared" ca="1" si="3"/>
        <v>357.5016297632871</v>
      </c>
    </row>
    <row r="67" spans="1:14" x14ac:dyDescent="0.35">
      <c r="A67" s="48">
        <f t="shared" si="4"/>
        <v>45630</v>
      </c>
      <c r="B67" s="88" cm="1">
        <f t="array" aca="1" ref="B67" ca="1">_xlfn.XLOOKUP(A67,INDIRECT($A$5&amp;"!$AJ$41:$AJ$406"),INDIRECT($A$5&amp;"!$An$41:$An$406"))*SUM($F$3:$I$3)</f>
        <v>0</v>
      </c>
      <c r="C67" s="88" cm="1">
        <f t="array" aca="1" ref="C67" ca="1">_xlfn.XLOOKUP(A67,INDIRECT($A$5&amp;"!$AJ$41:$AJ$406"),INDIRECT($A$5&amp;"!$Ak$41:$Ak$406"))*SUM($F$3:$I$3)</f>
        <v>0</v>
      </c>
      <c r="D67" s="88" cm="1">
        <f t="array" aca="1" ref="D67" ca="1">_xlfn.XLOOKUP(A67,INDIRECT($A$5&amp;"!$AJ$41:$AJ$406"),INDIRECT($A$5&amp;"!$AO$41:$AO$406"))*SUM($F$3:$I$3)</f>
        <v>45</v>
      </c>
      <c r="E67" s="50" cm="1">
        <f t="array" ref="E67">SUMPRODUCT(('PT Storengy'!$B$8:$K$372)*('PT Storengy'!$A$8:$A$372=$A67)*('PT Storengy'!$A$5:$J$5=$A$6)*('PT Storengy'!$B$7:$K$7=$A$7))</f>
        <v>0</v>
      </c>
      <c r="F67" s="52">
        <f t="shared" ca="1" si="5"/>
        <v>22.635932778859043</v>
      </c>
      <c r="G67" s="72">
        <f t="shared" ca="1" si="6"/>
        <v>0.51141872910777864</v>
      </c>
      <c r="H67" s="51" cm="1">
        <f t="array" aca="1" ref="H67" ca="1">IF(ROUND(ROUND(G67,2)-G67,4)=0,_xlfn.XLOOKUP(G67,INDIRECT($A$4&amp;"!$G$32:$G$132"),INDIRECT($A$4&amp;"!$A$32:$A$132"),0,1,1),IF(G67&lt;0,0,(ROUNDUP(G67,2)-G67)*100*_xlfn.XLOOKUP(G67,INDIRECT($A$4&amp;"!$G$32:$G$132"),INDIRECT($A$4&amp;"!$A$32:$A$132"),0,-1,-1)+(G67-ROUNDDOWN(G67,2))*100*_xlfn.XLOOKUP(G67,INDIRECT($A$4&amp;"!$G$32:$G$132"),INDIRECT($A$4&amp;"!$A$32:$A$132"),0,1,1)))</f>
        <v>0.57106404683083445</v>
      </c>
      <c r="I67" s="113">
        <f t="shared" ca="1" si="1"/>
        <v>377.91003099099339</v>
      </c>
      <c r="K67" s="52">
        <f t="shared" ca="1" si="0"/>
        <v>20.452420871692645</v>
      </c>
      <c r="L67" s="72">
        <f t="shared" ca="1" si="2"/>
        <v>0.46235509930610486</v>
      </c>
      <c r="M67" s="51" cm="1">
        <f t="array" aca="1" ref="M67" ca="1">IF(ROUND(ROUND(L67,2)-L67,4)=0,_xlfn.XLOOKUP(L67,INDIRECT($A$4&amp;"!$G$32:$G$132"),INDIRECT($A$4&amp;"!$A$32:$A$132"),0,1,1),IF(L67&lt;0,0,(ROUNDUP(L67,2)-L67)*100*_xlfn.XLOOKUP(L67,INDIRECT($A$4&amp;"!$G$32:$G$132"),INDIRECT($A$4&amp;"!$A$32:$A$132"),0,-1,-1)+(L67-ROUNDDOWN(L67,2))*100*_xlfn.XLOOKUP(L67,INDIRECT($A$4&amp;"!$G$32:$G$132"),INDIRECT($A$4&amp;"!$A$32:$A$132"),0,1,1)))</f>
        <v>0.534266324479579</v>
      </c>
      <c r="N67" s="90">
        <f t="shared" ca="1" si="3"/>
        <v>353.55859708207436</v>
      </c>
    </row>
    <row r="68" spans="1:14" x14ac:dyDescent="0.35">
      <c r="A68" s="48">
        <f t="shared" si="4"/>
        <v>45631</v>
      </c>
      <c r="B68" s="88" cm="1">
        <f t="array" aca="1" ref="B68" ca="1">_xlfn.XLOOKUP(A68,INDIRECT($A$5&amp;"!$AJ$41:$AJ$406"),INDIRECT($A$5&amp;"!$An$41:$An$406"))*SUM($F$3:$I$3)</f>
        <v>0</v>
      </c>
      <c r="C68" s="88" cm="1">
        <f t="array" aca="1" ref="C68" ca="1">_xlfn.XLOOKUP(A68,INDIRECT($A$5&amp;"!$AJ$41:$AJ$406"),INDIRECT($A$5&amp;"!$Ak$41:$Ak$406"))*SUM($F$3:$I$3)</f>
        <v>0</v>
      </c>
      <c r="D68" s="88" cm="1">
        <f t="array" aca="1" ref="D68" ca="1">_xlfn.XLOOKUP(A68,INDIRECT($A$5&amp;"!$AJ$41:$AJ$406"),INDIRECT($A$5&amp;"!$AO$41:$AO$406"))*SUM($F$3:$I$3)</f>
        <v>45</v>
      </c>
      <c r="E68" s="50" cm="1">
        <f t="array" ref="E68">SUMPRODUCT(('PT Storengy'!$B$8:$K$372)*('PT Storengy'!$A$8:$A$372=$A68)*('PT Storengy'!$A$5:$J$5=$A$6)*('PT Storengy'!$B$7:$K$7=$A$7))</f>
        <v>0</v>
      </c>
      <c r="F68" s="52">
        <f t="shared" ca="1" si="5"/>
        <v>22.262190873209864</v>
      </c>
      <c r="G68" s="72">
        <f t="shared" ca="1" si="6"/>
        <v>0.50302072841908985</v>
      </c>
      <c r="H68" s="51" cm="1">
        <f t="array" aca="1" ref="H68" ca="1">IF(ROUND(ROUND(G68,2)-G68,4)=0,_xlfn.XLOOKUP(G68,INDIRECT($A$4&amp;"!$G$32:$G$132"),INDIRECT($A$4&amp;"!$A$32:$A$132"),0,1,1),IF(G68&lt;0,0,(ROUNDUP(G68,2)-G68)*100*_xlfn.XLOOKUP(G68,INDIRECT($A$4&amp;"!$G$32:$G$132"),INDIRECT($A$4&amp;"!$A$32:$A$132"),0,-1,-1)+(G68-ROUNDDOWN(G68,2))*100*_xlfn.XLOOKUP(G68,INDIRECT($A$4&amp;"!$G$32:$G$132"),INDIRECT($A$4&amp;"!$A$32:$A$132"),0,1,1)))</f>
        <v>0.56476554631431786</v>
      </c>
      <c r="I68" s="113">
        <f t="shared" ca="1" si="1"/>
        <v>373.74190564918092</v>
      </c>
      <c r="K68" s="52">
        <f t="shared" ca="1" si="0"/>
        <v>20.10276181796074</v>
      </c>
      <c r="L68" s="72">
        <f t="shared" ca="1" si="2"/>
        <v>0.45449824159316987</v>
      </c>
      <c r="M68" s="51" cm="1">
        <f t="array" aca="1" ref="M68" ca="1">IF(ROUND(ROUND(L68,2)-L68,4)=0,_xlfn.XLOOKUP(L68,INDIRECT($A$4&amp;"!$G$32:$G$132"),INDIRECT($A$4&amp;"!$A$32:$A$132"),0,1,1),IF(L68&lt;0,0,(ROUNDUP(L68,2)-L68)*100*_xlfn.XLOOKUP(L68,INDIRECT($A$4&amp;"!$G$32:$G$132"),INDIRECT($A$4&amp;"!$A$32:$A$132"),0,-1,-1)+(L68-ROUNDDOWN(L68,2))*100*_xlfn.XLOOKUP(L68,INDIRECT($A$4&amp;"!$G$32:$G$132"),INDIRECT($A$4&amp;"!$A$32:$A$132"),0,1,1)))</f>
        <v>0.52837368119487782</v>
      </c>
      <c r="N68" s="90">
        <f t="shared" ca="1" si="3"/>
        <v>349.65905373190441</v>
      </c>
    </row>
    <row r="69" spans="1:14" x14ac:dyDescent="0.35">
      <c r="A69" s="48">
        <f t="shared" si="4"/>
        <v>45632</v>
      </c>
      <c r="B69" s="88" cm="1">
        <f t="array" aca="1" ref="B69" ca="1">_xlfn.XLOOKUP(A69,INDIRECT($A$5&amp;"!$AJ$41:$AJ$406"),INDIRECT($A$5&amp;"!$An$41:$An$406"))*SUM($F$3:$I$3)</f>
        <v>0</v>
      </c>
      <c r="C69" s="88" cm="1">
        <f t="array" aca="1" ref="C69" ca="1">_xlfn.XLOOKUP(A69,INDIRECT($A$5&amp;"!$AJ$41:$AJ$406"),INDIRECT($A$5&amp;"!$Ak$41:$Ak$406"))*SUM($F$3:$I$3)</f>
        <v>0</v>
      </c>
      <c r="D69" s="88" cm="1">
        <f t="array" aca="1" ref="D69" ca="1">_xlfn.XLOOKUP(A69,INDIRECT($A$5&amp;"!$AJ$41:$AJ$406"),INDIRECT($A$5&amp;"!$AO$41:$AO$406"))*SUM($F$3:$I$3)</f>
        <v>45</v>
      </c>
      <c r="E69" s="50" cm="1">
        <f t="array" ref="E69">SUMPRODUCT(('PT Storengy'!$B$8:$K$372)*('PT Storengy'!$A$8:$A$372=$A69)*('PT Storengy'!$A$5:$J$5=$A$6)*('PT Storengy'!$B$7:$K$7=$A$7))</f>
        <v>0</v>
      </c>
      <c r="F69" s="52">
        <f t="shared" ca="1" si="5"/>
        <v>21.892571120931812</v>
      </c>
      <c r="G69" s="72">
        <f t="shared" ca="1" si="6"/>
        <v>0.49471535273799699</v>
      </c>
      <c r="H69" s="51" cm="1">
        <f t="array" aca="1" ref="H69" ca="1">IF(ROUND(ROUND(G69,2)-G69,4)=0,_xlfn.XLOOKUP(G69,INDIRECT($A$4&amp;"!$G$32:$G$132"),INDIRECT($A$4&amp;"!$A$32:$A$132"),0,1,1),IF(G69&lt;0,0,(ROUNDUP(G69,2)-G69)*100*_xlfn.XLOOKUP(G69,INDIRECT($A$4&amp;"!$G$32:$G$132"),INDIRECT($A$4&amp;"!$A$32:$A$132"),0,-1,-1)+(G69-ROUNDDOWN(G69,2))*100*_xlfn.XLOOKUP(G69,INDIRECT($A$4&amp;"!$G$32:$G$132"),INDIRECT($A$4&amp;"!$A$32:$A$132"),0,1,1)))</f>
        <v>0.55853651455349818</v>
      </c>
      <c r="I69" s="113">
        <f t="shared" ca="1" si="1"/>
        <v>369.61975227805027</v>
      </c>
      <c r="K69" s="52">
        <f t="shared" ca="1" si="0"/>
        <v>19.756959297909702</v>
      </c>
      <c r="L69" s="72">
        <f t="shared" ca="1" si="2"/>
        <v>0.44672804039912756</v>
      </c>
      <c r="M69" s="51" cm="1">
        <f t="array" aca="1" ref="M69" ca="1">IF(ROUND(ROUND(L69,2)-L69,4)=0,_xlfn.XLOOKUP(L69,INDIRECT($A$4&amp;"!$G$32:$G$132"),INDIRECT($A$4&amp;"!$A$32:$A$132"),0,1,1),IF(L69&lt;0,0,(ROUNDUP(L69,2)-L69)*100*_xlfn.XLOOKUP(L69,INDIRECT($A$4&amp;"!$G$32:$G$132"),INDIRECT($A$4&amp;"!$A$32:$A$132"),0,-1,-1)+(L69-ROUNDDOWN(L69,2))*100*_xlfn.XLOOKUP(L69,INDIRECT($A$4&amp;"!$G$32:$G$132"),INDIRECT($A$4&amp;"!$A$32:$A$132"),0,1,1)))</f>
        <v>0.5225460302993461</v>
      </c>
      <c r="N69" s="90">
        <f t="shared" ca="1" si="3"/>
        <v>345.80252005103785</v>
      </c>
    </row>
    <row r="70" spans="1:14" x14ac:dyDescent="0.35">
      <c r="A70" s="48">
        <f t="shared" si="4"/>
        <v>45633</v>
      </c>
      <c r="B70" s="88" cm="1">
        <f t="array" aca="1" ref="B70" ca="1">_xlfn.XLOOKUP(A70,INDIRECT($A$5&amp;"!$AJ$41:$AJ$406"),INDIRECT($A$5&amp;"!$An$41:$An$406"))*SUM($F$3:$I$3)</f>
        <v>0</v>
      </c>
      <c r="C70" s="88" cm="1">
        <f t="array" aca="1" ref="C70" ca="1">_xlfn.XLOOKUP(A70,INDIRECT($A$5&amp;"!$AJ$41:$AJ$406"),INDIRECT($A$5&amp;"!$Ak$41:$Ak$406"))*SUM($F$3:$I$3)</f>
        <v>0</v>
      </c>
      <c r="D70" s="88" cm="1">
        <f t="array" aca="1" ref="D70" ca="1">_xlfn.XLOOKUP(A70,INDIRECT($A$5&amp;"!$AJ$41:$AJ$406"),INDIRECT($A$5&amp;"!$AO$41:$AO$406"))*SUM($F$3:$I$3)</f>
        <v>45</v>
      </c>
      <c r="E70" s="50" cm="1">
        <f t="array" ref="E70">SUMPRODUCT(('PT Storengy'!$B$8:$K$372)*('PT Storengy'!$A$8:$A$372=$A70)*('PT Storengy'!$A$5:$J$5=$A$6)*('PT Storengy'!$B$7:$K$7=$A$7))</f>
        <v>0</v>
      </c>
      <c r="F70" s="52">
        <f t="shared" ca="1" si="5"/>
        <v>21.527028057098004</v>
      </c>
      <c r="G70" s="72">
        <f t="shared" ca="1" si="6"/>
        <v>0.48650158046515141</v>
      </c>
      <c r="H70" s="51" cm="1">
        <f t="array" aca="1" ref="H70" ca="1">IF(ROUND(ROUND(G70,2)-G70,4)=0,_xlfn.XLOOKUP(G70,INDIRECT($A$4&amp;"!$G$32:$G$132"),INDIRECT($A$4&amp;"!$A$32:$A$132"),0,1,1),IF(G70&lt;0,0,(ROUNDUP(G70,2)-G70)*100*_xlfn.XLOOKUP(G70,INDIRECT($A$4&amp;"!$G$32:$G$132"),INDIRECT($A$4&amp;"!$A$32:$A$132"),0,-1,-1)+(G70-ROUNDDOWN(G70,2))*100*_xlfn.XLOOKUP(G70,INDIRECT($A$4&amp;"!$G$32:$G$132"),INDIRECT($A$4&amp;"!$A$32:$A$132"),0,1,1)))</f>
        <v>0.55237618534886401</v>
      </c>
      <c r="I70" s="113">
        <f t="shared" ca="1" si="1"/>
        <v>365.54306383380708</v>
      </c>
      <c r="K70" s="52">
        <f t="shared" ca="1" si="0"/>
        <v>19.414970776241582</v>
      </c>
      <c r="L70" s="72">
        <f t="shared" ca="1" si="2"/>
        <v>0.43904353995354894</v>
      </c>
      <c r="M70" s="51" cm="1">
        <f t="array" aca="1" ref="M70" ca="1">IF(ROUND(ROUND(L70,2)-L70,4)=0,_xlfn.XLOOKUP(L70,INDIRECT($A$4&amp;"!$G$32:$G$132"),INDIRECT($A$4&amp;"!$A$32:$A$132"),0,1,1),IF(L70&lt;0,0,(ROUNDUP(L70,2)-L70)*100*_xlfn.XLOOKUP(L70,INDIRECT($A$4&amp;"!$G$32:$G$132"),INDIRECT($A$4&amp;"!$A$32:$A$132"),0,-1,-1)+(L70-ROUNDDOWN(L70,2))*100*_xlfn.XLOOKUP(L70,INDIRECT($A$4&amp;"!$G$32:$G$132"),INDIRECT($A$4&amp;"!$A$32:$A$132"),0,1,1)))</f>
        <v>0.51678265496516218</v>
      </c>
      <c r="N70" s="90">
        <f t="shared" ca="1" si="3"/>
        <v>341.98852166812202</v>
      </c>
    </row>
    <row r="71" spans="1:14" x14ac:dyDescent="0.35">
      <c r="A71" s="48">
        <f t="shared" si="4"/>
        <v>45634</v>
      </c>
      <c r="B71" s="88" cm="1">
        <f t="array" aca="1" ref="B71" ca="1">_xlfn.XLOOKUP(A71,INDIRECT($A$5&amp;"!$AJ$41:$AJ$406"),INDIRECT($A$5&amp;"!$An$41:$An$406"))*SUM($F$3:$I$3)</f>
        <v>0</v>
      </c>
      <c r="C71" s="88" cm="1">
        <f t="array" aca="1" ref="C71" ca="1">_xlfn.XLOOKUP(A71,INDIRECT($A$5&amp;"!$AJ$41:$AJ$406"),INDIRECT($A$5&amp;"!$Ak$41:$Ak$406"))*SUM($F$3:$I$3)</f>
        <v>0</v>
      </c>
      <c r="D71" s="88" cm="1">
        <f t="array" aca="1" ref="D71" ca="1">_xlfn.XLOOKUP(A71,INDIRECT($A$5&amp;"!$AJ$41:$AJ$406"),INDIRECT($A$5&amp;"!$AO$41:$AO$406"))*SUM($F$3:$I$3)</f>
        <v>45</v>
      </c>
      <c r="E71" s="50" cm="1">
        <f t="array" ref="E71">SUMPRODUCT(('PT Storengy'!$B$8:$K$372)*('PT Storengy'!$A$8:$A$372=$A71)*('PT Storengy'!$A$5:$J$5=$A$6)*('PT Storengy'!$B$7:$K$7=$A$7))</f>
        <v>0</v>
      </c>
      <c r="F71" s="52">
        <f t="shared" ca="1" si="5"/>
        <v>21.165516718232951</v>
      </c>
      <c r="G71" s="72">
        <f t="shared" ca="1" si="6"/>
        <v>0.47837840126884451</v>
      </c>
      <c r="H71" s="51" cm="1">
        <f t="array" aca="1" ref="H71" ca="1">IF(ROUND(ROUND(G71,2)-G71,4)=0,_xlfn.XLOOKUP(G71,INDIRECT($A$4&amp;"!$G$32:$G$132"),INDIRECT($A$4&amp;"!$A$32:$A$132"),0,1,1),IF(G71&lt;0,0,(ROUNDUP(G71,2)-G71)*100*_xlfn.XLOOKUP(G71,INDIRECT($A$4&amp;"!$G$32:$G$132"),INDIRECT($A$4&amp;"!$A$32:$A$132"),0,-1,-1)+(G71-ROUNDDOWN(G71,2))*100*_xlfn.XLOOKUP(G71,INDIRECT($A$4&amp;"!$G$32:$G$132"),INDIRECT($A$4&amp;"!$A$32:$A$132"),0,1,1)))</f>
        <v>0.54628380095163376</v>
      </c>
      <c r="I71" s="113">
        <f t="shared" ca="1" si="1"/>
        <v>361.51133886505175</v>
      </c>
      <c r="K71" s="52">
        <f t="shared" ca="1" si="0"/>
        <v>19.076754186797739</v>
      </c>
      <c r="L71" s="72">
        <f t="shared" ca="1" si="2"/>
        <v>0.43144379502759073</v>
      </c>
      <c r="M71" s="51" cm="1">
        <f t="array" aca="1" ref="M71" ca="1">IF(ROUND(ROUND(L71,2)-L71,4)=0,_xlfn.XLOOKUP(L71,INDIRECT($A$4&amp;"!$G$32:$G$132"),INDIRECT($A$4&amp;"!$A$32:$A$132"),0,1,1),IF(L71&lt;0,0,(ROUNDUP(L71,2)-L71)*100*_xlfn.XLOOKUP(L71,INDIRECT($A$4&amp;"!$G$32:$G$132"),INDIRECT($A$4&amp;"!$A$32:$A$132"),0,-1,-1)+(L71-ROUNDDOWN(L71,2))*100*_xlfn.XLOOKUP(L71,INDIRECT($A$4&amp;"!$G$32:$G$132"),INDIRECT($A$4&amp;"!$A$32:$A$132"),0,1,1)))</f>
        <v>0.51108284627069356</v>
      </c>
      <c r="N71" s="90">
        <f t="shared" ca="1" si="3"/>
        <v>338.21658944384131</v>
      </c>
    </row>
    <row r="72" spans="1:14" x14ac:dyDescent="0.35">
      <c r="A72" s="48">
        <f t="shared" si="4"/>
        <v>45635</v>
      </c>
      <c r="B72" s="88" cm="1">
        <f t="array" aca="1" ref="B72" ca="1">_xlfn.XLOOKUP(A72,INDIRECT($A$5&amp;"!$AJ$41:$AJ$406"),INDIRECT($A$5&amp;"!$An$41:$An$406"))*SUM($F$3:$I$3)</f>
        <v>0</v>
      </c>
      <c r="C72" s="88" cm="1">
        <f t="array" aca="1" ref="C72" ca="1">_xlfn.XLOOKUP(A72,INDIRECT($A$5&amp;"!$AJ$41:$AJ$406"),INDIRECT($A$5&amp;"!$Ak$41:$Ak$406"))*SUM($F$3:$I$3)</f>
        <v>0</v>
      </c>
      <c r="D72" s="88" cm="1">
        <f t="array" aca="1" ref="D72" ca="1">_xlfn.XLOOKUP(A72,INDIRECT($A$5&amp;"!$AJ$41:$AJ$406"),INDIRECT($A$5&amp;"!$AO$41:$AO$406"))*SUM($F$3:$I$3)</f>
        <v>45</v>
      </c>
      <c r="E72" s="50" cm="1">
        <f t="array" ref="E72">SUMPRODUCT(('PT Storengy'!$B$8:$K$372)*('PT Storengy'!$A$8:$A$372=$A72)*('PT Storengy'!$A$5:$J$5=$A$6)*('PT Storengy'!$B$7:$K$7=$A$7))</f>
        <v>0</v>
      </c>
      <c r="F72" s="52">
        <f t="shared" ca="1" si="5"/>
        <v>20.807992636781851</v>
      </c>
      <c r="G72" s="72">
        <f t="shared" ca="1" si="6"/>
        <v>0.47034481596073224</v>
      </c>
      <c r="H72" s="51" cm="1">
        <f t="array" aca="1" ref="H72" ca="1">IF(ROUND(ROUND(G72,2)-G72,4)=0,_xlfn.XLOOKUP(G72,INDIRECT($A$4&amp;"!$G$32:$G$132"),INDIRECT($A$4&amp;"!$A$32:$A$132"),0,1,1),IF(G72&lt;0,0,(ROUNDUP(G72,2)-G72)*100*_xlfn.XLOOKUP(G72,INDIRECT($A$4&amp;"!$G$32:$G$132"),INDIRECT($A$4&amp;"!$A$32:$A$132"),0,-1,-1)+(G72-ROUNDDOWN(G72,2))*100*_xlfn.XLOOKUP(G72,INDIRECT($A$4&amp;"!$G$32:$G$132"),INDIRECT($A$4&amp;"!$A$32:$A$132"),0,1,1)))</f>
        <v>0.54025861197054958</v>
      </c>
      <c r="I72" s="113">
        <f t="shared" ca="1" si="1"/>
        <v>357.52408145109899</v>
      </c>
      <c r="K72" s="52">
        <f t="shared" ca="1" si="0"/>
        <v>18.742267927384528</v>
      </c>
      <c r="L72" s="72">
        <f t="shared" ca="1" si="2"/>
        <v>0.42392787081772754</v>
      </c>
      <c r="M72" s="51" cm="1">
        <f t="array" aca="1" ref="M72" ca="1">IF(ROUND(ROUND(L72,2)-L72,4)=0,_xlfn.XLOOKUP(L72,INDIRECT($A$4&amp;"!$G$32:$G$132"),INDIRECT($A$4&amp;"!$A$32:$A$132"),0,1,1),IF(L72&lt;0,0,(ROUNDUP(L72,2)-L72)*100*_xlfn.XLOOKUP(L72,INDIRECT($A$4&amp;"!$G$32:$G$132"),INDIRECT($A$4&amp;"!$A$32:$A$132"),0,-1,-1)+(L72-ROUNDDOWN(L72,2))*100*_xlfn.XLOOKUP(L72,INDIRECT($A$4&amp;"!$G$32:$G$132"),INDIRECT($A$4&amp;"!$A$32:$A$132"),0,1,1)))</f>
        <v>0.50544590311329607</v>
      </c>
      <c r="N72" s="90">
        <f t="shared" ca="1" si="3"/>
        <v>334.48625941321063</v>
      </c>
    </row>
    <row r="73" spans="1:14" x14ac:dyDescent="0.35">
      <c r="A73" s="48">
        <f t="shared" si="4"/>
        <v>45636</v>
      </c>
      <c r="B73" s="88" cm="1">
        <f t="array" aca="1" ref="B73" ca="1">_xlfn.XLOOKUP(A73,INDIRECT($A$5&amp;"!$AJ$41:$AJ$406"),INDIRECT($A$5&amp;"!$An$41:$An$406"))*SUM($F$3:$I$3)</f>
        <v>0</v>
      </c>
      <c r="C73" s="88" cm="1">
        <f t="array" aca="1" ref="C73" ca="1">_xlfn.XLOOKUP(A73,INDIRECT($A$5&amp;"!$AJ$41:$AJ$406"),INDIRECT($A$5&amp;"!$Ak$41:$Ak$406"))*SUM($F$3:$I$3)</f>
        <v>0</v>
      </c>
      <c r="D73" s="88" cm="1">
        <f t="array" aca="1" ref="D73" ca="1">_xlfn.XLOOKUP(A73,INDIRECT($A$5&amp;"!$AJ$41:$AJ$406"),INDIRECT($A$5&amp;"!$AO$41:$AO$406"))*SUM($F$3:$I$3)</f>
        <v>45</v>
      </c>
      <c r="E73" s="50" cm="1">
        <f t="array" ref="E73">SUMPRODUCT(('PT Storengy'!$B$8:$K$372)*('PT Storengy'!$A$8:$A$372=$A73)*('PT Storengy'!$A$5:$J$5=$A$6)*('PT Storengy'!$B$7:$K$7=$A$7))</f>
        <v>0</v>
      </c>
      <c r="F73" s="52">
        <f t="shared" ca="1" si="5"/>
        <v>20.454411835640876</v>
      </c>
      <c r="G73" s="72">
        <f t="shared" ca="1" si="6"/>
        <v>0.46239983637293003</v>
      </c>
      <c r="H73" s="51" cm="1">
        <f t="array" aca="1" ref="H73" ca="1">IF(ROUND(ROUND(G73,2)-G73,4)=0,_xlfn.XLOOKUP(G73,INDIRECT($A$4&amp;"!$G$32:$G$132"),INDIRECT($A$4&amp;"!$A$32:$A$132"),0,1,1),IF(G73&lt;0,0,(ROUNDUP(G73,2)-G73)*100*_xlfn.XLOOKUP(G73,INDIRECT($A$4&amp;"!$G$32:$G$132"),INDIRECT($A$4&amp;"!$A$32:$A$132"),0,-1,-1)+(G73-ROUNDDOWN(G73,2))*100*_xlfn.XLOOKUP(G73,INDIRECT($A$4&amp;"!$G$32:$G$132"),INDIRECT($A$4&amp;"!$A$32:$A$132"),0,1,1)))</f>
        <v>0.53429987727969797</v>
      </c>
      <c r="I73" s="113">
        <f t="shared" ca="1" si="1"/>
        <v>353.58080114097658</v>
      </c>
      <c r="K73" s="52">
        <f t="shared" ca="1" si="0"/>
        <v>18.411470854656024</v>
      </c>
      <c r="L73" s="72">
        <f t="shared" ca="1" si="2"/>
        <v>0.41649484283076732</v>
      </c>
      <c r="M73" s="51" cm="1">
        <f t="array" aca="1" ref="M73" ca="1">IF(ROUND(ROUND(L73,2)-L73,4)=0,_xlfn.XLOOKUP(L73,INDIRECT($A$4&amp;"!$G$32:$G$132"),INDIRECT($A$4&amp;"!$A$32:$A$132"),0,1,1),IF(L73&lt;0,0,(ROUNDUP(L73,2)-L73)*100*_xlfn.XLOOKUP(L73,INDIRECT($A$4&amp;"!$G$32:$G$132"),INDIRECT($A$4&amp;"!$A$32:$A$132"),0,-1,-1)+(L73-ROUNDDOWN(L73,2))*100*_xlfn.XLOOKUP(L73,INDIRECT($A$4&amp;"!$G$32:$G$132"),INDIRECT($A$4&amp;"!$A$32:$A$132"),0,1,1)))</f>
        <v>0.49987113212307588</v>
      </c>
      <c r="N73" s="90">
        <f t="shared" ca="1" si="3"/>
        <v>330.79707272850607</v>
      </c>
    </row>
    <row r="74" spans="1:14" x14ac:dyDescent="0.35">
      <c r="A74" s="48">
        <f t="shared" si="4"/>
        <v>45637</v>
      </c>
      <c r="B74" s="88" cm="1">
        <f t="array" aca="1" ref="B74" ca="1">_xlfn.XLOOKUP(A74,INDIRECT($A$5&amp;"!$AJ$41:$AJ$406"),INDIRECT($A$5&amp;"!$An$41:$An$406"))*SUM($F$3:$I$3)</f>
        <v>0</v>
      </c>
      <c r="C74" s="88" cm="1">
        <f t="array" aca="1" ref="C74" ca="1">_xlfn.XLOOKUP(A74,INDIRECT($A$5&amp;"!$AJ$41:$AJ$406"),INDIRECT($A$5&amp;"!$Ak$41:$Ak$406"))*SUM($F$3:$I$3)</f>
        <v>0</v>
      </c>
      <c r="D74" s="88" cm="1">
        <f t="array" aca="1" ref="D74" ca="1">_xlfn.XLOOKUP(A74,INDIRECT($A$5&amp;"!$AJ$41:$AJ$406"),INDIRECT($A$5&amp;"!$AO$41:$AO$406"))*SUM($F$3:$I$3)</f>
        <v>45</v>
      </c>
      <c r="E74" s="50" cm="1">
        <f t="array" ref="E74">SUMPRODUCT(('PT Storengy'!$B$8:$K$372)*('PT Storengy'!$A$8:$A$372=$A74)*('PT Storengy'!$A$5:$J$5=$A$6)*('PT Storengy'!$B$7:$K$7=$A$7))</f>
        <v>0</v>
      </c>
      <c r="F74" s="52">
        <f t="shared" ca="1" si="5"/>
        <v>20.104730822747779</v>
      </c>
      <c r="G74" s="72">
        <f t="shared" ca="1" si="6"/>
        <v>0.4545424852364639</v>
      </c>
      <c r="H74" s="51" cm="1">
        <f t="array" aca="1" ref="H74" ca="1">IF(ROUND(ROUND(G74,2)-G74,4)=0,_xlfn.XLOOKUP(G74,INDIRECT($A$4&amp;"!$G$32:$G$132"),INDIRECT($A$4&amp;"!$A$32:$A$132"),0,1,1),IF(G74&lt;0,0,(ROUNDUP(G74,2)-G74)*100*_xlfn.XLOOKUP(G74,INDIRECT($A$4&amp;"!$G$32:$G$132"),INDIRECT($A$4&amp;"!$A$32:$A$132"),0,-1,-1)+(G74-ROUNDDOWN(G74,2))*100*_xlfn.XLOOKUP(G74,INDIRECT($A$4&amp;"!$G$32:$G$132"),INDIRECT($A$4&amp;"!$A$32:$A$132"),0,1,1)))</f>
        <v>0.52840686392734837</v>
      </c>
      <c r="I74" s="113">
        <f t="shared" ca="1" si="1"/>
        <v>349.68101289309817</v>
      </c>
      <c r="K74" s="52">
        <f t="shared" ca="1" si="0"/>
        <v>18.0843222790532</v>
      </c>
      <c r="L74" s="72">
        <f t="shared" ca="1" si="2"/>
        <v>0.40914379677013385</v>
      </c>
      <c r="M74" s="51" cm="1">
        <f t="array" aca="1" ref="M74" ca="1">IF(ROUND(ROUND(L74,2)-L74,4)=0,_xlfn.XLOOKUP(L74,INDIRECT($A$4&amp;"!$G$32:$G$132"),INDIRECT($A$4&amp;"!$A$32:$A$132"),0,1,1),IF(L74&lt;0,0,(ROUNDUP(L74,2)-L74)*100*_xlfn.XLOOKUP(L74,INDIRECT($A$4&amp;"!$G$32:$G$132"),INDIRECT($A$4&amp;"!$A$32:$A$132"),0,-1,-1)+(L74-ROUNDDOWN(L74,2))*100*_xlfn.XLOOKUP(L74,INDIRECT($A$4&amp;"!$G$32:$G$132"),INDIRECT($A$4&amp;"!$A$32:$A$132"),0,1,1)))</f>
        <v>0.49435784757760076</v>
      </c>
      <c r="N74" s="90">
        <f t="shared" ca="1" si="3"/>
        <v>327.14857560282405</v>
      </c>
    </row>
    <row r="75" spans="1:14" x14ac:dyDescent="0.35">
      <c r="A75" s="48">
        <f t="shared" si="4"/>
        <v>45638</v>
      </c>
      <c r="B75" s="88" cm="1">
        <f t="array" aca="1" ref="B75" ca="1">_xlfn.XLOOKUP(A75,INDIRECT($A$5&amp;"!$AJ$41:$AJ$406"),INDIRECT($A$5&amp;"!$An$41:$An$406"))*SUM($F$3:$I$3)</f>
        <v>0</v>
      </c>
      <c r="C75" s="88" cm="1">
        <f t="array" aca="1" ref="C75" ca="1">_xlfn.XLOOKUP(A75,INDIRECT($A$5&amp;"!$AJ$41:$AJ$406"),INDIRECT($A$5&amp;"!$Ak$41:$Ak$406"))*SUM($F$3:$I$3)</f>
        <v>0</v>
      </c>
      <c r="D75" s="88" cm="1">
        <f t="array" aca="1" ref="D75" ca="1">_xlfn.XLOOKUP(A75,INDIRECT($A$5&amp;"!$AJ$41:$AJ$406"),INDIRECT($A$5&amp;"!$AO$41:$AO$406"))*SUM($F$3:$I$3)</f>
        <v>45</v>
      </c>
      <c r="E75" s="50" cm="1">
        <f t="array" ref="E75">SUMPRODUCT(('PT Storengy'!$B$8:$K$372)*('PT Storengy'!$A$8:$A$372=$A75)*('PT Storengy'!$A$5:$J$5=$A$6)*('PT Storengy'!$B$7:$K$7=$A$7))</f>
        <v>0</v>
      </c>
      <c r="F75" s="52">
        <f t="shared" ca="1" si="5"/>
        <v>19.758906585732177</v>
      </c>
      <c r="G75" s="72">
        <f t="shared" ca="1" si="6"/>
        <v>0.44677179606106177</v>
      </c>
      <c r="H75" s="51" cm="1">
        <f t="array" aca="1" ref="H75" ca="1">IF(ROUND(ROUND(G75,2)-G75,4)=0,_xlfn.XLOOKUP(G75,INDIRECT($A$4&amp;"!$G$32:$G$132"),INDIRECT($A$4&amp;"!$A$32:$A$132"),0,1,1),IF(G75&lt;0,0,(ROUNDUP(G75,2)-G75)*100*_xlfn.XLOOKUP(G75,INDIRECT($A$4&amp;"!$G$32:$G$132"),INDIRECT($A$4&amp;"!$A$32:$A$132"),0,-1,-1)+(G75-ROUNDDOWN(G75,2))*100*_xlfn.XLOOKUP(G75,INDIRECT($A$4&amp;"!$G$32:$G$132"),INDIRECT($A$4&amp;"!$A$32:$A$132"),0,1,1)))</f>
        <v>0.52257884704579671</v>
      </c>
      <c r="I75" s="113">
        <f t="shared" ca="1" si="1"/>
        <v>345.82423701560077</v>
      </c>
      <c r="K75" s="52">
        <f t="shared" ca="1" si="0"/>
        <v>17.760781959798937</v>
      </c>
      <c r="L75" s="72">
        <f t="shared" ca="1" si="2"/>
        <v>0.40187382842340447</v>
      </c>
      <c r="M75" s="51" cm="1">
        <f t="array" aca="1" ref="M75" ca="1">IF(ROUND(ROUND(L75,2)-L75,4)=0,_xlfn.XLOOKUP(L75,INDIRECT($A$4&amp;"!$G$32:$G$132"),INDIRECT($A$4&amp;"!$A$32:$A$132"),0,1,1),IF(L75&lt;0,0,(ROUNDUP(L75,2)-L75)*100*_xlfn.XLOOKUP(L75,INDIRECT($A$4&amp;"!$G$32:$G$132"),INDIRECT($A$4&amp;"!$A$32:$A$132"),0,-1,-1)+(L75-ROUNDDOWN(L75,2))*100*_xlfn.XLOOKUP(L75,INDIRECT($A$4&amp;"!$G$32:$G$132"),INDIRECT($A$4&amp;"!$A$32:$A$132"),0,1,1)))</f>
        <v>0.48890537131755379</v>
      </c>
      <c r="N75" s="90">
        <f t="shared" ca="1" si="3"/>
        <v>323.54031925426352</v>
      </c>
    </row>
    <row r="76" spans="1:14" x14ac:dyDescent="0.35">
      <c r="A76" s="48">
        <f t="shared" si="4"/>
        <v>45639</v>
      </c>
      <c r="B76" s="88" cm="1">
        <f t="array" aca="1" ref="B76" ca="1">_xlfn.XLOOKUP(A76,INDIRECT($A$5&amp;"!$AJ$41:$AJ$406"),INDIRECT($A$5&amp;"!$An$41:$An$406"))*SUM($F$3:$I$3)</f>
        <v>0</v>
      </c>
      <c r="C76" s="88" cm="1">
        <f t="array" aca="1" ref="C76" ca="1">_xlfn.XLOOKUP(A76,INDIRECT($A$5&amp;"!$AJ$41:$AJ$406"),INDIRECT($A$5&amp;"!$Ak$41:$Ak$406"))*SUM($F$3:$I$3)</f>
        <v>0</v>
      </c>
      <c r="D76" s="88" cm="1">
        <f t="array" aca="1" ref="D76" ca="1">_xlfn.XLOOKUP(A76,INDIRECT($A$5&amp;"!$AJ$41:$AJ$406"),INDIRECT($A$5&amp;"!$AO$41:$AO$406"))*SUM($F$3:$I$3)</f>
        <v>45</v>
      </c>
      <c r="E76" s="50" cm="1">
        <f t="array" ref="E76">SUMPRODUCT(('PT Storengy'!$B$8:$K$372)*('PT Storengy'!$A$8:$A$372=$A76)*('PT Storengy'!$A$5:$J$5=$A$6)*('PT Storengy'!$B$7:$K$7=$A$7))</f>
        <v>0</v>
      </c>
      <c r="F76" s="52">
        <f t="shared" ca="1" si="5"/>
        <v>19.416896586624837</v>
      </c>
      <c r="G76" s="72">
        <f t="shared" ca="1" si="6"/>
        <v>0.43908681301627062</v>
      </c>
      <c r="H76" s="51" cm="1">
        <f t="array" aca="1" ref="H76" ca="1">IF(ROUND(ROUND(G76,2)-G76,4)=0,_xlfn.XLOOKUP(G76,INDIRECT($A$4&amp;"!$G$32:$G$132"),INDIRECT($A$4&amp;"!$A$32:$A$132"),0,1,1),IF(G76&lt;0,0,(ROUNDUP(G76,2)-G76)*100*_xlfn.XLOOKUP(G76,INDIRECT($A$4&amp;"!$G$32:$G$132"),INDIRECT($A$4&amp;"!$A$32:$A$132"),0,-1,-1)+(G76-ROUNDDOWN(G76,2))*100*_xlfn.XLOOKUP(G76,INDIRECT($A$4&amp;"!$G$32:$G$132"),INDIRECT($A$4&amp;"!$A$32:$A$132"),0,1,1)))</f>
        <v>0.51681510976220335</v>
      </c>
      <c r="I76" s="113">
        <f t="shared" ca="1" si="1"/>
        <v>342.00999910734043</v>
      </c>
      <c r="K76" s="52">
        <f t="shared" ca="1" si="0"/>
        <v>17.440810099948212</v>
      </c>
      <c r="L76" s="72">
        <f t="shared" ca="1" si="2"/>
        <v>0.39468404355108749</v>
      </c>
      <c r="M76" s="51" cm="1">
        <f t="array" aca="1" ref="M76" ca="1">IF(ROUND(ROUND(L76,2)-L76,4)=0,_xlfn.XLOOKUP(L76,INDIRECT($A$4&amp;"!$G$32:$G$132"),INDIRECT($A$4&amp;"!$A$32:$A$132"),0,1,1),IF(L76&lt;0,0,(ROUNDUP(L76,2)-L76)*100*_xlfn.XLOOKUP(L76,INDIRECT($A$4&amp;"!$G$32:$G$132"),INDIRECT($A$4&amp;"!$A$32:$A$132"),0,-1,-1)+(L76-ROUNDDOWN(L76,2))*100*_xlfn.XLOOKUP(L76,INDIRECT($A$4&amp;"!$G$32:$G$132"),INDIRECT($A$4&amp;"!$A$32:$A$132"),0,1,1)))</f>
        <v>0.48351303266331602</v>
      </c>
      <c r="N76" s="90">
        <f t="shared" ca="1" si="3"/>
        <v>319.97185985072383</v>
      </c>
    </row>
    <row r="77" spans="1:14" x14ac:dyDescent="0.35">
      <c r="A77" s="48">
        <f t="shared" si="4"/>
        <v>45640</v>
      </c>
      <c r="B77" s="88" cm="1">
        <f t="array" aca="1" ref="B77" ca="1">_xlfn.XLOOKUP(A77,INDIRECT($A$5&amp;"!$AJ$41:$AJ$406"),INDIRECT($A$5&amp;"!$An$41:$An$406"))*SUM($F$3:$I$3)</f>
        <v>0</v>
      </c>
      <c r="C77" s="88" cm="1">
        <f t="array" aca="1" ref="C77" ca="1">_xlfn.XLOOKUP(A77,INDIRECT($A$5&amp;"!$AJ$41:$AJ$406"),INDIRECT($A$5&amp;"!$Ak$41:$Ak$406"))*SUM($F$3:$I$3)</f>
        <v>0</v>
      </c>
      <c r="D77" s="88" cm="1">
        <f t="array" aca="1" ref="D77" ca="1">_xlfn.XLOOKUP(A77,INDIRECT($A$5&amp;"!$AJ$41:$AJ$406"),INDIRECT($A$5&amp;"!$AO$41:$AO$406"))*SUM($F$3:$I$3)</f>
        <v>45</v>
      </c>
      <c r="E77" s="50" cm="1">
        <f t="array" ref="E77">SUMPRODUCT(('PT Storengy'!$B$8:$K$372)*('PT Storengy'!$A$8:$A$372=$A77)*('PT Storengy'!$A$5:$J$5=$A$6)*('PT Storengy'!$B$7:$K$7=$A$7))</f>
        <v>0</v>
      </c>
      <c r="F77" s="52">
        <f t="shared" ca="1" si="5"/>
        <v>19.078658756625298</v>
      </c>
      <c r="G77" s="72">
        <f t="shared" ca="1" si="6"/>
        <v>0.4314865908138853</v>
      </c>
      <c r="H77" s="51" cm="1">
        <f t="array" aca="1" ref="H77" ca="1">IF(ROUND(ROUND(G77,2)-G77,4)=0,_xlfn.XLOOKUP(G77,INDIRECT($A$4&amp;"!$G$32:$G$132"),INDIRECT($A$4&amp;"!$A$32:$A$132"),0,1,1),IF(G77&lt;0,0,(ROUNDUP(G77,2)-G77)*100*_xlfn.XLOOKUP(G77,INDIRECT($A$4&amp;"!$G$32:$G$132"),INDIRECT($A$4&amp;"!$A$32:$A$132"),0,-1,-1)+(G77-ROUNDDOWN(G77,2))*100*_xlfn.XLOOKUP(G77,INDIRECT($A$4&amp;"!$G$32:$G$132"),INDIRECT($A$4&amp;"!$A$32:$A$132"),0,1,1)))</f>
        <v>0.51111494311041439</v>
      </c>
      <c r="I77" s="113">
        <f t="shared" ca="1" si="1"/>
        <v>338.23782999953892</v>
      </c>
      <c r="K77" s="52">
        <f t="shared" ca="1" si="0"/>
        <v>17.124367341492899</v>
      </c>
      <c r="L77" s="72">
        <f t="shared" ca="1" si="2"/>
        <v>0.38757355777662694</v>
      </c>
      <c r="M77" s="51" cm="1">
        <f t="array" aca="1" ref="M77" ca="1">IF(ROUND(ROUND(L77,2)-L77,4)=0,_xlfn.XLOOKUP(L77,INDIRECT($A$4&amp;"!$G$32:$G$132"),INDIRECT($A$4&amp;"!$A$32:$A$132"),0,1,1),IF(L77&lt;0,0,(ROUNDUP(L77,2)-L77)*100*_xlfn.XLOOKUP(L77,INDIRECT($A$4&amp;"!$G$32:$G$132"),INDIRECT($A$4&amp;"!$A$32:$A$132"),0,-1,-1)+(L77-ROUNDDOWN(L77,2))*100*_xlfn.XLOOKUP(L77,INDIRECT($A$4&amp;"!$G$32:$G$132"),INDIRECT($A$4&amp;"!$A$32:$A$132"),0,1,1)))</f>
        <v>0.47818016833247062</v>
      </c>
      <c r="N77" s="90">
        <f t="shared" ca="1" si="3"/>
        <v>316.44275845531143</v>
      </c>
    </row>
    <row r="78" spans="1:14" x14ac:dyDescent="0.35">
      <c r="A78" s="48">
        <f t="shared" si="4"/>
        <v>45641</v>
      </c>
      <c r="B78" s="88" cm="1">
        <f t="array" aca="1" ref="B78" ca="1">_xlfn.XLOOKUP(A78,INDIRECT($A$5&amp;"!$AJ$41:$AJ$406"),INDIRECT($A$5&amp;"!$An$41:$An$406"))*SUM($F$3:$I$3)</f>
        <v>0</v>
      </c>
      <c r="C78" s="88" cm="1">
        <f t="array" aca="1" ref="C78" ca="1">_xlfn.XLOOKUP(A78,INDIRECT($A$5&amp;"!$AJ$41:$AJ$406"),INDIRECT($A$5&amp;"!$Ak$41:$Ak$406"))*SUM($F$3:$I$3)</f>
        <v>0</v>
      </c>
      <c r="D78" s="88" cm="1">
        <f t="array" aca="1" ref="D78" ca="1">_xlfn.XLOOKUP(A78,INDIRECT($A$5&amp;"!$AJ$41:$AJ$406"),INDIRECT($A$5&amp;"!$AO$41:$AO$406"))*SUM($F$3:$I$3)</f>
        <v>45</v>
      </c>
      <c r="E78" s="50" cm="1">
        <f t="array" ref="E78">SUMPRODUCT(('PT Storengy'!$B$8:$K$372)*('PT Storengy'!$A$8:$A$372=$A78)*('PT Storengy'!$A$5:$J$5=$A$6)*('PT Storengy'!$B$7:$K$7=$A$7))</f>
        <v>0</v>
      </c>
      <c r="F78" s="52">
        <f t="shared" ca="1" si="5"/>
        <v>18.744151490927226</v>
      </c>
      <c r="G78" s="72">
        <f t="shared" ca="1" si="6"/>
        <v>0.42397019459167329</v>
      </c>
      <c r="H78" s="51" cm="1">
        <f t="array" aca="1" ref="H78" ca="1">IF(ROUND(ROUND(G78,2)-G78,4)=0,_xlfn.XLOOKUP(G78,INDIRECT($A$4&amp;"!$G$32:$G$132"),INDIRECT($A$4&amp;"!$A$32:$A$132"),0,1,1),IF(G78&lt;0,0,(ROUNDUP(G78,2)-G78)*100*_xlfn.XLOOKUP(G78,INDIRECT($A$4&amp;"!$G$32:$G$132"),INDIRECT($A$4&amp;"!$A$32:$A$132"),0,-1,-1)+(G78-ROUNDDOWN(G78,2))*100*_xlfn.XLOOKUP(G78,INDIRECT($A$4&amp;"!$G$32:$G$132"),INDIRECT($A$4&amp;"!$A$32:$A$132"),0,1,1)))</f>
        <v>0.50547764594375533</v>
      </c>
      <c r="I78" s="113">
        <f t="shared" ca="1" si="1"/>
        <v>334.50726569807335</v>
      </c>
      <c r="K78" s="52">
        <f t="shared" ca="1" si="0"/>
        <v>16.811414760520552</v>
      </c>
      <c r="L78" s="72">
        <f t="shared" ca="1" si="2"/>
        <v>0.38054149647761998</v>
      </c>
      <c r="M78" s="51" cm="1">
        <f t="array" aca="1" ref="M78" ca="1">IF(ROUND(ROUND(L78,2)-L78,4)=0,_xlfn.XLOOKUP(L78,INDIRECT($A$4&amp;"!$G$32:$G$132"),INDIRECT($A$4&amp;"!$A$32:$A$132"),0,1,1),IF(L78&lt;0,0,(ROUNDUP(L78,2)-L78)*100*_xlfn.XLOOKUP(L78,INDIRECT($A$4&amp;"!$G$32:$G$132"),INDIRECT($A$4&amp;"!$A$32:$A$132"),0,-1,-1)+(L78-ROUNDDOWN(L78,2))*100*_xlfn.XLOOKUP(L78,INDIRECT($A$4&amp;"!$G$32:$G$132"),INDIRECT($A$4&amp;"!$A$32:$A$132"),0,1,1)))</f>
        <v>0.47290612235821544</v>
      </c>
      <c r="N78" s="90">
        <f t="shared" ca="1" si="3"/>
        <v>312.95258097234847</v>
      </c>
    </row>
    <row r="79" spans="1:14" x14ac:dyDescent="0.35">
      <c r="A79" s="48">
        <f t="shared" si="4"/>
        <v>45642</v>
      </c>
      <c r="B79" s="88" cm="1">
        <f t="array" aca="1" ref="B79" ca="1">_xlfn.XLOOKUP(A79,INDIRECT($A$5&amp;"!$AJ$41:$AJ$406"),INDIRECT($A$5&amp;"!$An$41:$An$406"))*SUM($F$3:$I$3)</f>
        <v>0</v>
      </c>
      <c r="C79" s="88" cm="1">
        <f t="array" aca="1" ref="C79" ca="1">_xlfn.XLOOKUP(A79,INDIRECT($A$5&amp;"!$AJ$41:$AJ$406"),INDIRECT($A$5&amp;"!$Ak$41:$Ak$406"))*SUM($F$3:$I$3)</f>
        <v>0</v>
      </c>
      <c r="D79" s="88" cm="1">
        <f t="array" aca="1" ref="D79" ca="1">_xlfn.XLOOKUP(A79,INDIRECT($A$5&amp;"!$AJ$41:$AJ$406"),INDIRECT($A$5&amp;"!$AO$41:$AO$406"))*SUM($F$3:$I$3)</f>
        <v>45</v>
      </c>
      <c r="E79" s="50" cm="1">
        <f t="array" ref="E79">SUMPRODUCT(('PT Storengy'!$B$8:$K$372)*('PT Storengy'!$A$8:$A$372=$A79)*('PT Storengy'!$A$5:$J$5=$A$6)*('PT Storengy'!$B$7:$K$7=$A$7))</f>
        <v>0</v>
      </c>
      <c r="F79" s="52">
        <f t="shared" ca="1" si="5"/>
        <v>18.413333643600822</v>
      </c>
      <c r="G79" s="72">
        <f t="shared" ca="1" si="6"/>
        <v>0.41653669979838281</v>
      </c>
      <c r="H79" s="51" cm="1">
        <f t="array" aca="1" ref="H79" ca="1">IF(ROUND(ROUND(G79,2)-G79,4)=0,_xlfn.XLOOKUP(G79,INDIRECT($A$4&amp;"!$G$32:$G$132"),INDIRECT($A$4&amp;"!$A$32:$A$132"),0,1,1),IF(G79&lt;0,0,(ROUNDUP(G79,2)-G79)*100*_xlfn.XLOOKUP(G79,INDIRECT($A$4&amp;"!$G$32:$G$132"),INDIRECT($A$4&amp;"!$A$32:$A$132"),0,-1,-1)+(G79-ROUNDDOWN(G79,2))*100*_xlfn.XLOOKUP(G79,INDIRECT($A$4&amp;"!$G$32:$G$132"),INDIRECT($A$4&amp;"!$A$32:$A$132"),0,1,1)))</f>
        <v>0.4999025248487875</v>
      </c>
      <c r="I79" s="113">
        <f t="shared" ca="1" si="1"/>
        <v>330.81784732640347</v>
      </c>
      <c r="K79" s="52">
        <f t="shared" ca="1" si="0"/>
        <v>16.501913862426576</v>
      </c>
      <c r="L79" s="72">
        <f t="shared" ca="1" si="2"/>
        <v>0.37358699467823447</v>
      </c>
      <c r="M79" s="51" cm="1">
        <f t="array" aca="1" ref="M79" ca="1">IF(ROUND(ROUND(L79,2)-L79,4)=0,_xlfn.XLOOKUP(L79,INDIRECT($A$4&amp;"!$G$32:$G$132"),INDIRECT($A$4&amp;"!$A$32:$A$132"),0,1,1),IF(L79&lt;0,0,(ROUNDUP(L79,2)-L79)*100*_xlfn.XLOOKUP(L79,INDIRECT($A$4&amp;"!$G$32:$G$132"),INDIRECT($A$4&amp;"!$A$32:$A$132"),0,-1,-1)+(L79-ROUNDDOWN(L79,2))*100*_xlfn.XLOOKUP(L79,INDIRECT($A$4&amp;"!$G$32:$G$132"),INDIRECT($A$4&amp;"!$A$32:$A$132"),0,1,1)))</f>
        <v>0.46769024600867626</v>
      </c>
      <c r="N79" s="90">
        <f t="shared" ca="1" si="3"/>
        <v>309.50089809397696</v>
      </c>
    </row>
    <row r="80" spans="1:14" x14ac:dyDescent="0.35">
      <c r="A80" s="48">
        <f t="shared" si="4"/>
        <v>45643</v>
      </c>
      <c r="B80" s="88" cm="1">
        <f t="array" aca="1" ref="B80" ca="1">_xlfn.XLOOKUP(A80,INDIRECT($A$5&amp;"!$AJ$41:$AJ$406"),INDIRECT($A$5&amp;"!$An$41:$An$406"))*SUM($F$3:$I$3)</f>
        <v>0</v>
      </c>
      <c r="C80" s="88" cm="1">
        <f t="array" aca="1" ref="C80" ca="1">_xlfn.XLOOKUP(A80,INDIRECT($A$5&amp;"!$AJ$41:$AJ$406"),INDIRECT($A$5&amp;"!$Ak$41:$Ak$406"))*SUM($F$3:$I$3)</f>
        <v>0</v>
      </c>
      <c r="D80" s="88" cm="1">
        <f t="array" aca="1" ref="D80" ca="1">_xlfn.XLOOKUP(A80,INDIRECT($A$5&amp;"!$AJ$41:$AJ$406"),INDIRECT($A$5&amp;"!$AO$41:$AO$406"))*SUM($F$3:$I$3)</f>
        <v>45</v>
      </c>
      <c r="E80" s="50" cm="1">
        <f t="array" ref="E80">SUMPRODUCT(('PT Storengy'!$B$8:$K$372)*('PT Storengy'!$A$8:$A$372=$A80)*('PT Storengy'!$A$5:$J$5=$A$6)*('PT Storengy'!$B$7:$K$7=$A$7))</f>
        <v>0</v>
      </c>
      <c r="F80" s="52">
        <f t="shared" ca="1" si="5"/>
        <v>18.086164522531696</v>
      </c>
      <c r="G80" s="72">
        <f t="shared" ca="1" si="6"/>
        <v>0.40918519208001825</v>
      </c>
      <c r="H80" s="51" cm="1">
        <f t="array" aca="1" ref="H80" ca="1">IF(ROUND(ROUND(G80,2)-G80,4)=0,_xlfn.XLOOKUP(G80,INDIRECT($A$4&amp;"!$G$32:$G$132"),INDIRECT($A$4&amp;"!$A$32:$A$132"),0,1,1),IF(G80&lt;0,0,(ROUNDUP(G80,2)-G80)*100*_xlfn.XLOOKUP(G80,INDIRECT($A$4&amp;"!$G$32:$G$132"),INDIRECT($A$4&amp;"!$A$32:$A$132"),0,-1,-1)+(G80-ROUNDDOWN(G80,2))*100*_xlfn.XLOOKUP(G80,INDIRECT($A$4&amp;"!$G$32:$G$132"),INDIRECT($A$4&amp;"!$A$32:$A$132"),0,1,1)))</f>
        <v>0.49438889406001413</v>
      </c>
      <c r="I80" s="113">
        <f t="shared" ca="1" si="1"/>
        <v>327.16912106912702</v>
      </c>
      <c r="K80" s="52">
        <f t="shared" ca="1" si="0"/>
        <v>16.195826577179226</v>
      </c>
      <c r="L80" s="72">
        <f t="shared" ca="1" si="2"/>
        <v>0.36670919694281279</v>
      </c>
      <c r="M80" s="51" cm="1">
        <f t="array" aca="1" ref="M80" ca="1">IF(ROUND(ROUND(L80,2)-L80,4)=0,_xlfn.XLOOKUP(L80,INDIRECT($A$4&amp;"!$G$32:$G$132"),INDIRECT($A$4&amp;"!$A$32:$A$132"),0,1,1),IF(L80&lt;0,0,(ROUNDUP(L80,2)-L80)*100*_xlfn.XLOOKUP(L80,INDIRECT($A$4&amp;"!$G$32:$G$132"),INDIRECT($A$4&amp;"!$A$32:$A$132"),0,-1,-1)+(L80-ROUNDDOWN(L80,2))*100*_xlfn.XLOOKUP(L80,INDIRECT($A$4&amp;"!$G$32:$G$132"),INDIRECT($A$4&amp;"!$A$32:$A$132"),0,1,1)))</f>
        <v>0.46253189770711001</v>
      </c>
      <c r="N80" s="90">
        <f t="shared" ca="1" si="3"/>
        <v>306.08728524735221</v>
      </c>
    </row>
    <row r="81" spans="1:14" x14ac:dyDescent="0.35">
      <c r="A81" s="48">
        <f t="shared" si="4"/>
        <v>45644</v>
      </c>
      <c r="B81" s="88" cm="1">
        <f t="array" aca="1" ref="B81" ca="1">_xlfn.XLOOKUP(A81,INDIRECT($A$5&amp;"!$AJ$41:$AJ$406"),INDIRECT($A$5&amp;"!$An$41:$An$406"))*SUM($F$3:$I$3)</f>
        <v>0</v>
      </c>
      <c r="C81" s="88" cm="1">
        <f t="array" aca="1" ref="C81" ca="1">_xlfn.XLOOKUP(A81,INDIRECT($A$5&amp;"!$AJ$41:$AJ$406"),INDIRECT($A$5&amp;"!$Ak$41:$Ak$406"))*SUM($F$3:$I$3)</f>
        <v>0</v>
      </c>
      <c r="D81" s="88" cm="1">
        <f t="array" aca="1" ref="D81" ca="1">_xlfn.XLOOKUP(A81,INDIRECT($A$5&amp;"!$AJ$41:$AJ$406"),INDIRECT($A$5&amp;"!$AO$41:$AO$406"))*SUM($F$3:$I$3)</f>
        <v>45</v>
      </c>
      <c r="E81" s="50" cm="1">
        <f t="array" ref="E81">SUMPRODUCT(('PT Storengy'!$B$8:$K$372)*('PT Storengy'!$A$8:$A$372=$A81)*('PT Storengy'!$A$5:$J$5=$A$6)*('PT Storengy'!$B$7:$K$7=$A$7))</f>
        <v>0</v>
      </c>
      <c r="F81" s="52">
        <f t="shared" ca="1" si="5"/>
        <v>17.762603884415537</v>
      </c>
      <c r="G81" s="72">
        <f t="shared" ca="1" si="6"/>
        <v>0.40191476716737101</v>
      </c>
      <c r="H81" s="51" cm="1">
        <f t="array" aca="1" ref="H81" ca="1">IF(ROUND(ROUND(G81,2)-G81,4)=0,_xlfn.XLOOKUP(G81,INDIRECT($A$4&amp;"!$G$32:$G$132"),INDIRECT($A$4&amp;"!$A$32:$A$132"),0,1,1),IF(G81&lt;0,0,(ROUNDUP(G81,2)-G81)*100*_xlfn.XLOOKUP(G81,INDIRECT($A$4&amp;"!$G$32:$G$132"),INDIRECT($A$4&amp;"!$A$32:$A$132"),0,-1,-1)+(G81-ROUNDDOWN(G81,2))*100*_xlfn.XLOOKUP(G81,INDIRECT($A$4&amp;"!$G$32:$G$132"),INDIRECT($A$4&amp;"!$A$32:$A$132"),0,1,1)))</f>
        <v>0.48893607537552874</v>
      </c>
      <c r="I81" s="113">
        <f t="shared" ca="1" si="1"/>
        <v>323.56063811615871</v>
      </c>
      <c r="K81" s="52">
        <f t="shared" ref="K81:K144" ca="1" si="7">K80-N81/1000</f>
        <v>15.893115254636808</v>
      </c>
      <c r="L81" s="72">
        <f t="shared" ca="1" si="2"/>
        <v>0.35990725727064948</v>
      </c>
      <c r="M81" s="51" cm="1">
        <f t="array" aca="1" ref="M81" ca="1">IF(ROUND(ROUND(L81,2)-L81,4)=0,_xlfn.XLOOKUP(L81,INDIRECT($A$4&amp;"!$G$32:$G$132"),INDIRECT($A$4&amp;"!$A$32:$A$132"),0,1,1),IF(L81&lt;0,0,(ROUNDUP(L81,2)-L81)*100*_xlfn.XLOOKUP(L81,INDIRECT($A$4&amp;"!$G$32:$G$132"),INDIRECT($A$4&amp;"!$A$32:$A$132"),0,-1,-1)+(L81-ROUNDDOWN(L81,2))*100*_xlfn.XLOOKUP(L81,INDIRECT($A$4&amp;"!$G$32:$G$132"),INDIRECT($A$4&amp;"!$A$32:$A$132"),0,1,1)))</f>
        <v>0.45743044295298751</v>
      </c>
      <c r="N81" s="90">
        <f t="shared" ca="1" si="3"/>
        <v>302.7113225424182</v>
      </c>
    </row>
    <row r="82" spans="1:14" x14ac:dyDescent="0.35">
      <c r="A82" s="48">
        <f t="shared" si="4"/>
        <v>45645</v>
      </c>
      <c r="B82" s="88" cm="1">
        <f t="array" aca="1" ref="B82" ca="1">_xlfn.XLOOKUP(A82,INDIRECT($A$5&amp;"!$AJ$41:$AJ$406"),INDIRECT($A$5&amp;"!$An$41:$An$406"))*SUM($F$3:$I$3)</f>
        <v>0</v>
      </c>
      <c r="C82" s="88" cm="1">
        <f t="array" aca="1" ref="C82" ca="1">_xlfn.XLOOKUP(A82,INDIRECT($A$5&amp;"!$AJ$41:$AJ$406"),INDIRECT($A$5&amp;"!$Ak$41:$Ak$406"))*SUM($F$3:$I$3)</f>
        <v>0</v>
      </c>
      <c r="D82" s="88" cm="1">
        <f t="array" aca="1" ref="D82" ca="1">_xlfn.XLOOKUP(A82,INDIRECT($A$5&amp;"!$AJ$41:$AJ$406"),INDIRECT($A$5&amp;"!$AO$41:$AO$406"))*SUM($F$3:$I$3)</f>
        <v>45</v>
      </c>
      <c r="E82" s="50" cm="1">
        <f t="array" ref="E82">SUMPRODUCT(('PT Storengy'!$B$8:$K$372)*('PT Storengy'!$A$8:$A$372=$A82)*('PT Storengy'!$A$5:$J$5=$A$6)*('PT Storengy'!$B$7:$K$7=$A$7))</f>
        <v>0</v>
      </c>
      <c r="F82" s="52">
        <f t="shared" ca="1" si="5"/>
        <v>17.442611929808013</v>
      </c>
      <c r="G82" s="72">
        <f t="shared" ca="1" si="6"/>
        <v>0.39472453076478969</v>
      </c>
      <c r="H82" s="51" cm="1">
        <f t="array" aca="1" ref="H82" ca="1">IF(ROUND(ROUND(G82,2)-G82,4)=0,_xlfn.XLOOKUP(G82,INDIRECT($A$4&amp;"!$G$32:$G$132"),INDIRECT($A$4&amp;"!$A$32:$A$132"),0,1,1),IF(G82&lt;0,0,(ROUNDUP(G82,2)-G82)*100*_xlfn.XLOOKUP(G82,INDIRECT($A$4&amp;"!$G$32:$G$132"),INDIRECT($A$4&amp;"!$A$32:$A$132"),0,-1,-1)+(G82-ROUNDDOWN(G82,2))*100*_xlfn.XLOOKUP(G82,INDIRECT($A$4&amp;"!$G$32:$G$132"),INDIRECT($A$4&amp;"!$A$32:$A$132"),0,1,1)))</f>
        <v>0.4835433980735927</v>
      </c>
      <c r="I82" s="113">
        <f t="shared" ref="I82:I145" ca="1" si="8">IF(F81*1000-$F$4*(1-E82)*H82&gt;1000*B82,$F$4*(1-E82)*H82,F81*1000-1000*B82)</f>
        <v>319.99195460752458</v>
      </c>
      <c r="K82" s="52">
        <f t="shared" ca="1" si="7"/>
        <v>15.593742659916549</v>
      </c>
      <c r="L82" s="72">
        <f t="shared" ref="L82:L145" ca="1" si="9">MAX(K81/SUM($F$3,$G$3,$H$3,$I$3),0)</f>
        <v>0.35318033899192908</v>
      </c>
      <c r="M82" s="51" cm="1">
        <f t="array" aca="1" ref="M82" ca="1">IF(ROUND(ROUND(L82,2)-L82,4)=0,_xlfn.XLOOKUP(L82,INDIRECT($A$4&amp;"!$G$32:$G$132"),INDIRECT($A$4&amp;"!$A$32:$A$132"),0,1,1),IF(L82&lt;0,0,(ROUNDUP(L82,2)-L82)*100*_xlfn.XLOOKUP(L82,INDIRECT($A$4&amp;"!$G$32:$G$132"),INDIRECT($A$4&amp;"!$A$32:$A$132"),0,-1,-1)+(L82-ROUNDDOWN(L82,2))*100*_xlfn.XLOOKUP(L82,INDIRECT($A$4&amp;"!$G$32:$G$132"),INDIRECT($A$4&amp;"!$A$32:$A$132"),0,1,1)))</f>
        <v>0.45238525424394715</v>
      </c>
      <c r="N82" s="90">
        <f t="shared" ref="N82:N145" ca="1" si="10">IF(K81*1000&lt;$F$4*(1)*M82,K81*1000,$F$4*(1)*M82)</f>
        <v>299.37259472025914</v>
      </c>
    </row>
    <row r="83" spans="1:14" x14ac:dyDescent="0.35">
      <c r="A83" s="48">
        <f t="shared" ref="A83:A146" si="11">A82+1</f>
        <v>45646</v>
      </c>
      <c r="B83" s="88" cm="1">
        <f t="array" aca="1" ref="B83" ca="1">_xlfn.XLOOKUP(A83,INDIRECT($A$5&amp;"!$AJ$41:$AJ$406"),INDIRECT($A$5&amp;"!$An$41:$An$406"))*SUM($F$3:$I$3)</f>
        <v>0</v>
      </c>
      <c r="C83" s="88" cm="1">
        <f t="array" aca="1" ref="C83" ca="1">_xlfn.XLOOKUP(A83,INDIRECT($A$5&amp;"!$AJ$41:$AJ$406"),INDIRECT($A$5&amp;"!$Ak$41:$Ak$406"))*SUM($F$3:$I$3)</f>
        <v>0</v>
      </c>
      <c r="D83" s="88" cm="1">
        <f t="array" aca="1" ref="D83" ca="1">_xlfn.XLOOKUP(A83,INDIRECT($A$5&amp;"!$AJ$41:$AJ$406"),INDIRECT($A$5&amp;"!$AO$41:$AO$406"))*SUM($F$3:$I$3)</f>
        <v>45</v>
      </c>
      <c r="E83" s="50" cm="1">
        <f t="array" ref="E83">SUMPRODUCT(('PT Storengy'!$B$8:$K$372)*('PT Storengy'!$A$8:$A$372=$A83)*('PT Storengy'!$A$5:$J$5=$A$6)*('PT Storengy'!$B$7:$K$7=$A$7))</f>
        <v>0</v>
      </c>
      <c r="F83" s="52">
        <f t="shared" ref="F83:F146" ca="1" si="12">F82-I83/1000</f>
        <v>17.126149298229247</v>
      </c>
      <c r="G83" s="72">
        <f t="shared" ref="G83:G146" ca="1" si="13">$F82/SUM($F$3,$G$3,$H$3,$I$3)</f>
        <v>0.38761359844017806</v>
      </c>
      <c r="H83" s="51" cm="1">
        <f t="array" aca="1" ref="H83" ca="1">IF(ROUND(ROUND(G83,2)-G83,4)=0,_xlfn.XLOOKUP(G83,INDIRECT($A$4&amp;"!$G$32:$G$132"),INDIRECT($A$4&amp;"!$A$32:$A$132"),0,1,1),IF(G83&lt;0,0,(ROUNDUP(G83,2)-G83)*100*_xlfn.XLOOKUP(G83,INDIRECT($A$4&amp;"!$G$32:$G$132"),INDIRECT($A$4&amp;"!$A$32:$A$132"),0,-1,-1)+(G83-ROUNDDOWN(G83,2))*100*_xlfn.XLOOKUP(G83,INDIRECT($A$4&amp;"!$G$32:$G$132"),INDIRECT($A$4&amp;"!$A$32:$A$132"),0,1,1)))</f>
        <v>0.47821019883013399</v>
      </c>
      <c r="I83" s="113">
        <f t="shared" ca="1" si="8"/>
        <v>316.46263157876513</v>
      </c>
      <c r="K83" s="52">
        <f t="shared" ca="1" si="7"/>
        <v>15.299012411682892</v>
      </c>
      <c r="L83" s="72">
        <f t="shared" ca="1" si="9"/>
        <v>0.34652761466481219</v>
      </c>
      <c r="M83" s="51" cm="1">
        <f t="array" aca="1" ref="M83" ca="1">IF(ROUND(ROUND(L83,2)-L83,4)=0,_xlfn.XLOOKUP(L83,INDIRECT($A$4&amp;"!$G$32:$G$132"),INDIRECT($A$4&amp;"!$A$32:$A$132"),0,1,1),IF(L83&lt;0,0,(ROUNDUP(L83,2)-L83)*100*_xlfn.XLOOKUP(L83,INDIRECT($A$4&amp;"!$G$32:$G$132"),INDIRECT($A$4&amp;"!$A$32:$A$132"),0,-1,-1)+(L83-ROUNDDOWN(L83,2))*100*_xlfn.XLOOKUP(L83,INDIRECT($A$4&amp;"!$G$32:$G$132"),INDIRECT($A$4&amp;"!$A$32:$A$132"),0,1,1)))</f>
        <v>0.44537015288641657</v>
      </c>
      <c r="N83" s="90">
        <f t="shared" ca="1" si="10"/>
        <v>294.73024823365802</v>
      </c>
    </row>
    <row r="84" spans="1:14" x14ac:dyDescent="0.35">
      <c r="A84" s="48">
        <f t="shared" si="11"/>
        <v>45647</v>
      </c>
      <c r="B84" s="88" cm="1">
        <f t="array" aca="1" ref="B84" ca="1">_xlfn.XLOOKUP(A84,INDIRECT($A$5&amp;"!$AJ$41:$AJ$406"),INDIRECT($A$5&amp;"!$An$41:$An$406"))*SUM($F$3:$I$3)</f>
        <v>0</v>
      </c>
      <c r="C84" s="88" cm="1">
        <f t="array" aca="1" ref="C84" ca="1">_xlfn.XLOOKUP(A84,INDIRECT($A$5&amp;"!$AJ$41:$AJ$406"),INDIRECT($A$5&amp;"!$Ak$41:$Ak$406"))*SUM($F$3:$I$3)</f>
        <v>0</v>
      </c>
      <c r="D84" s="88" cm="1">
        <f t="array" aca="1" ref="D84" ca="1">_xlfn.XLOOKUP(A84,INDIRECT($A$5&amp;"!$AJ$41:$AJ$406"),INDIRECT($A$5&amp;"!$AO$41:$AO$406"))*SUM($F$3:$I$3)</f>
        <v>45</v>
      </c>
      <c r="E84" s="50" cm="1">
        <f t="array" ref="E84">SUMPRODUCT(('PT Storengy'!$B$8:$K$372)*('PT Storengy'!$A$8:$A$372=$A84)*('PT Storengy'!$A$5:$J$5=$A$6)*('PT Storengy'!$B$7:$K$7=$A$7))</f>
        <v>0</v>
      </c>
      <c r="F84" s="52">
        <f t="shared" ca="1" si="12"/>
        <v>16.813177063322307</v>
      </c>
      <c r="G84" s="72">
        <f t="shared" ca="1" si="13"/>
        <v>0.3805810955162055</v>
      </c>
      <c r="H84" s="51" cm="1">
        <f t="array" aca="1" ref="H84" ca="1">IF(ROUND(ROUND(G84,2)-G84,4)=0,_xlfn.XLOOKUP(G84,INDIRECT($A$4&amp;"!$G$32:$G$132"),INDIRECT($A$4&amp;"!$A$32:$A$132"),0,1,1),IF(G84&lt;0,0,(ROUNDUP(G84,2)-G84)*100*_xlfn.XLOOKUP(G84,INDIRECT($A$4&amp;"!$G$32:$G$132"),INDIRECT($A$4&amp;"!$A$32:$A$132"),0,-1,-1)+(G84-ROUNDDOWN(G84,2))*100*_xlfn.XLOOKUP(G84,INDIRECT($A$4&amp;"!$G$32:$G$132"),INDIRECT($A$4&amp;"!$A$32:$A$132"),0,1,1)))</f>
        <v>0.47293582163715459</v>
      </c>
      <c r="I84" s="113">
        <f t="shared" ca="1" si="8"/>
        <v>312.97223490694051</v>
      </c>
      <c r="K84" s="52">
        <f t="shared" ca="1" si="7"/>
        <v>15.010041823447597</v>
      </c>
      <c r="L84" s="72">
        <f t="shared" ca="1" si="9"/>
        <v>0.33997805359295313</v>
      </c>
      <c r="M84" s="51" cm="1">
        <f t="array" aca="1" ref="M84" ca="1">IF(ROUND(ROUND(L84,2)-L84,4)=0,_xlfn.XLOOKUP(L84,INDIRECT($A$4&amp;"!$G$32:$G$132"),INDIRECT($A$4&amp;"!$A$32:$A$132"),0,1,1),IF(L84&lt;0,0,(ROUNDUP(L84,2)-L84)*100*_xlfn.XLOOKUP(L84,INDIRECT($A$4&amp;"!$G$32:$G$132"),INDIRECT($A$4&amp;"!$A$32:$A$132"),0,-1,-1)+(L84-ROUNDDOWN(L84,2))*100*_xlfn.XLOOKUP(L84,INDIRECT($A$4&amp;"!$G$32:$G$132"),INDIRECT($A$4&amp;"!$A$32:$A$132"),0,1,1)))</f>
        <v>0.43666666666666665</v>
      </c>
      <c r="N84" s="90">
        <f t="shared" ca="1" si="10"/>
        <v>288.97058823529409</v>
      </c>
    </row>
    <row r="85" spans="1:14" x14ac:dyDescent="0.35">
      <c r="A85" s="48">
        <f t="shared" si="11"/>
        <v>45648</v>
      </c>
      <c r="B85" s="88" cm="1">
        <f t="array" aca="1" ref="B85" ca="1">_xlfn.XLOOKUP(A85,INDIRECT($A$5&amp;"!$AJ$41:$AJ$406"),INDIRECT($A$5&amp;"!$An$41:$An$406"))*SUM($F$3:$I$3)</f>
        <v>0</v>
      </c>
      <c r="C85" s="88" cm="1">
        <f t="array" aca="1" ref="C85" ca="1">_xlfn.XLOOKUP(A85,INDIRECT($A$5&amp;"!$AJ$41:$AJ$406"),INDIRECT($A$5&amp;"!$Ak$41:$Ak$406"))*SUM($F$3:$I$3)</f>
        <v>0</v>
      </c>
      <c r="D85" s="88" cm="1">
        <f t="array" aca="1" ref="D85" ca="1">_xlfn.XLOOKUP(A85,INDIRECT($A$5&amp;"!$AJ$41:$AJ$406"),INDIRECT($A$5&amp;"!$AO$41:$AO$406"))*SUM($F$3:$I$3)</f>
        <v>45</v>
      </c>
      <c r="E85" s="50" cm="1">
        <f t="array" ref="E85">SUMPRODUCT(('PT Storengy'!$B$8:$K$372)*('PT Storengy'!$A$8:$A$372=$A85)*('PT Storengy'!$A$5:$J$5=$A$6)*('PT Storengy'!$B$7:$K$7=$A$7))</f>
        <v>0</v>
      </c>
      <c r="F85" s="52">
        <f t="shared" ca="1" si="12"/>
        <v>16.503656728065074</v>
      </c>
      <c r="G85" s="72">
        <f t="shared" ca="1" si="13"/>
        <v>0.37362615696271795</v>
      </c>
      <c r="H85" s="51" cm="1">
        <f t="array" aca="1" ref="H85" ca="1">IF(ROUND(ROUND(G85,2)-G85,4)=0,_xlfn.XLOOKUP(G85,INDIRECT($A$4&amp;"!$G$32:$G$132"),INDIRECT($A$4&amp;"!$A$32:$A$132"),0,1,1),IF(G85&lt;0,0,(ROUNDUP(G85,2)-G85)*100*_xlfn.XLOOKUP(G85,INDIRECT($A$4&amp;"!$G$32:$G$132"),INDIRECT($A$4&amp;"!$A$32:$A$132"),0,-1,-1)+(G85-ROUNDDOWN(G85,2))*100*_xlfn.XLOOKUP(G85,INDIRECT($A$4&amp;"!$G$32:$G$132"),INDIRECT($A$4&amp;"!$A$32:$A$132"),0,1,1)))</f>
        <v>0.46771961772203885</v>
      </c>
      <c r="I85" s="113">
        <f t="shared" ca="1" si="8"/>
        <v>309.52033525723158</v>
      </c>
      <c r="K85" s="52">
        <f t="shared" ca="1" si="7"/>
        <v>14.726756689654508</v>
      </c>
      <c r="L85" s="72">
        <f t="shared" ca="1" si="9"/>
        <v>0.33355648496550216</v>
      </c>
      <c r="M85" s="51" cm="1">
        <f t="array" aca="1" ref="M85" ca="1">IF(ROUND(ROUND(L85,2)-L85,4)=0,_xlfn.XLOOKUP(L85,INDIRECT($A$4&amp;"!$G$32:$G$132"),INDIRECT($A$4&amp;"!$A$32:$A$132"),0,1,1),IF(L85&lt;0,0,(ROUNDUP(L85,2)-L85)*100*_xlfn.XLOOKUP(L85,INDIRECT($A$4&amp;"!$G$32:$G$132"),INDIRECT($A$4&amp;"!$A$32:$A$132"),0,-1,-1)+(L85-ROUNDDOWN(L85,2))*100*_xlfn.XLOOKUP(L85,INDIRECT($A$4&amp;"!$G$32:$G$132"),INDIRECT($A$4&amp;"!$A$32:$A$132"),0,1,1)))</f>
        <v>0.42807531328733656</v>
      </c>
      <c r="N85" s="90">
        <f t="shared" ca="1" si="10"/>
        <v>283.28513379309038</v>
      </c>
    </row>
    <row r="86" spans="1:14" x14ac:dyDescent="0.35">
      <c r="A86" s="48">
        <f t="shared" si="11"/>
        <v>45649</v>
      </c>
      <c r="B86" s="88" cm="1">
        <f t="array" aca="1" ref="B86" ca="1">_xlfn.XLOOKUP(A86,INDIRECT($A$5&amp;"!$AJ$41:$AJ$406"),INDIRECT($A$5&amp;"!$An$41:$An$406"))*SUM($F$3:$I$3)</f>
        <v>0</v>
      </c>
      <c r="C86" s="88" cm="1">
        <f t="array" aca="1" ref="C86" ca="1">_xlfn.XLOOKUP(A86,INDIRECT($A$5&amp;"!$AJ$41:$AJ$406"),INDIRECT($A$5&amp;"!$Ak$41:$Ak$406"))*SUM($F$3:$I$3)</f>
        <v>0</v>
      </c>
      <c r="D86" s="88" cm="1">
        <f t="array" aca="1" ref="D86" ca="1">_xlfn.XLOOKUP(A86,INDIRECT($A$5&amp;"!$AJ$41:$AJ$406"),INDIRECT($A$5&amp;"!$AO$41:$AO$406"))*SUM($F$3:$I$3)</f>
        <v>45</v>
      </c>
      <c r="E86" s="50" cm="1">
        <f t="array" ref="E86">SUMPRODUCT(('PT Storengy'!$B$8:$K$372)*('PT Storengy'!$A$8:$A$372=$A86)*('PT Storengy'!$A$5:$J$5=$A$6)*('PT Storengy'!$B$7:$K$7=$A$7))</f>
        <v>0</v>
      </c>
      <c r="F86" s="52">
        <f t="shared" ca="1" si="12"/>
        <v>16.197550220034945</v>
      </c>
      <c r="G86" s="72">
        <f t="shared" ca="1" si="13"/>
        <v>0.36674792729033501</v>
      </c>
      <c r="H86" s="51" cm="1">
        <f t="array" aca="1" ref="H86" ca="1">IF(ROUND(ROUND(G86,2)-G86,4)=0,_xlfn.XLOOKUP(G86,INDIRECT($A$4&amp;"!$G$32:$G$132"),INDIRECT($A$4&amp;"!$A$32:$A$132"),0,1,1),IF(G86&lt;0,0,(ROUNDUP(G86,2)-G86)*100*_xlfn.XLOOKUP(G86,INDIRECT($A$4&amp;"!$G$32:$G$132"),INDIRECT($A$4&amp;"!$A$32:$A$132"),0,-1,-1)+(G86-ROUNDDOWN(G86,2))*100*_xlfn.XLOOKUP(G86,INDIRECT($A$4&amp;"!$G$32:$G$132"),INDIRECT($A$4&amp;"!$A$32:$A$132"),0,1,1)))</f>
        <v>0.46256094546775167</v>
      </c>
      <c r="I86" s="113">
        <f t="shared" ca="1" si="8"/>
        <v>306.10650803012976</v>
      </c>
      <c r="K86" s="52">
        <f t="shared" ca="1" si="7"/>
        <v>14.449026166327949</v>
      </c>
      <c r="L86" s="72">
        <f t="shared" ca="1" si="9"/>
        <v>0.32726125977010018</v>
      </c>
      <c r="M86" s="51" cm="1">
        <f t="array" aca="1" ref="M86" ca="1">IF(ROUND(ROUND(L86,2)-L86,4)=0,_xlfn.XLOOKUP(L86,INDIRECT($A$4&amp;"!$G$32:$G$132"),INDIRECT($A$4&amp;"!$A$32:$A$132"),0,1,1),IF(L86&lt;0,0,(ROUNDUP(L86,2)-L86)*100*_xlfn.XLOOKUP(L86,INDIRECT($A$4&amp;"!$G$32:$G$132"),INDIRECT($A$4&amp;"!$A$32:$A$132"),0,-1,-1)+(L86-ROUNDDOWN(L86,2))*100*_xlfn.XLOOKUP(L86,INDIRECT($A$4&amp;"!$G$32:$G$132"),INDIRECT($A$4&amp;"!$A$32:$A$132"),0,1,1)))</f>
        <v>0.41968167969346726</v>
      </c>
      <c r="N86" s="90">
        <f t="shared" ca="1" si="10"/>
        <v>277.73052332655919</v>
      </c>
    </row>
    <row r="87" spans="1:14" x14ac:dyDescent="0.35">
      <c r="A87" s="48">
        <f t="shared" si="11"/>
        <v>45650</v>
      </c>
      <c r="B87" s="88" cm="1">
        <f t="array" aca="1" ref="B87" ca="1">_xlfn.XLOOKUP(A87,INDIRECT($A$5&amp;"!$AJ$41:$AJ$406"),INDIRECT($A$5&amp;"!$An$41:$An$406"))*SUM($F$3:$I$3)</f>
        <v>0</v>
      </c>
      <c r="C87" s="88" cm="1">
        <f t="array" aca="1" ref="C87" ca="1">_xlfn.XLOOKUP(A87,INDIRECT($A$5&amp;"!$AJ$41:$AJ$406"),INDIRECT($A$5&amp;"!$Ak$41:$Ak$406"))*SUM($F$3:$I$3)</f>
        <v>0</v>
      </c>
      <c r="D87" s="88" cm="1">
        <f t="array" aca="1" ref="D87" ca="1">_xlfn.XLOOKUP(A87,INDIRECT($A$5&amp;"!$AJ$41:$AJ$406"),INDIRECT($A$5&amp;"!$AO$41:$AO$406"))*SUM($F$3:$I$3)</f>
        <v>45</v>
      </c>
      <c r="E87" s="50" cm="1">
        <f t="array" ref="E87">SUMPRODUCT(('PT Storengy'!$B$8:$K$372)*('PT Storengy'!$A$8:$A$372=$A87)*('PT Storengy'!$A$5:$J$5=$A$6)*('PT Storengy'!$B$7:$K$7=$A$7))</f>
        <v>0</v>
      </c>
      <c r="F87" s="52">
        <f t="shared" ca="1" si="12"/>
        <v>15.894819886725735</v>
      </c>
      <c r="G87" s="72">
        <f t="shared" ca="1" si="13"/>
        <v>0.35994556044522097</v>
      </c>
      <c r="H87" s="51" cm="1">
        <f t="array" aca="1" ref="H87" ca="1">IF(ROUND(ROUND(G87,2)-G87,4)=0,_xlfn.XLOOKUP(G87,INDIRECT($A$4&amp;"!$G$32:$G$132"),INDIRECT($A$4&amp;"!$A$32:$A$132"),0,1,1),IF(G87&lt;0,0,(ROUNDUP(G87,2)-G87)*100*_xlfn.XLOOKUP(G87,INDIRECT($A$4&amp;"!$G$32:$G$132"),INDIRECT($A$4&amp;"!$A$32:$A$132"),0,-1,-1)+(G87-ROUNDDOWN(G87,2))*100*_xlfn.XLOOKUP(G87,INDIRECT($A$4&amp;"!$G$32:$G$132"),INDIRECT($A$4&amp;"!$A$32:$A$132"),0,1,1)))</f>
        <v>0.45745917033391609</v>
      </c>
      <c r="I87" s="113">
        <f t="shared" ca="1" si="8"/>
        <v>302.73033330920919</v>
      </c>
      <c r="K87" s="52">
        <f t="shared" ca="1" si="7"/>
        <v>14.176741339537204</v>
      </c>
      <c r="L87" s="72">
        <f t="shared" ca="1" si="9"/>
        <v>0.3210894703628433</v>
      </c>
      <c r="M87" s="51" cm="1">
        <f t="array" aca="1" ref="M87" ca="1">IF(ROUND(ROUND(L87,2)-L87,4)=0,_xlfn.XLOOKUP(L87,INDIRECT($A$4&amp;"!$G$32:$G$132"),INDIRECT($A$4&amp;"!$A$32:$A$132"),0,1,1),IF(L87&lt;0,0,(ROUNDUP(L87,2)-L87)*100*_xlfn.XLOOKUP(L87,INDIRECT($A$4&amp;"!$G$32:$G$132"),INDIRECT($A$4&amp;"!$A$32:$A$132"),0,-1,-1)+(L87-ROUNDDOWN(L87,2))*100*_xlfn.XLOOKUP(L87,INDIRECT($A$4&amp;"!$G$32:$G$132"),INDIRECT($A$4&amp;"!$A$32:$A$132"),0,1,1)))</f>
        <v>0.41145262715045811</v>
      </c>
      <c r="N87" s="90">
        <f t="shared" ca="1" si="10"/>
        <v>272.28482679074432</v>
      </c>
    </row>
    <row r="88" spans="1:14" x14ac:dyDescent="0.35">
      <c r="A88" s="48">
        <f t="shared" si="11"/>
        <v>45651</v>
      </c>
      <c r="B88" s="88" cm="1">
        <f t="array" aca="1" ref="B88" ca="1">_xlfn.XLOOKUP(A88,INDIRECT($A$5&amp;"!$AJ$41:$AJ$406"),INDIRECT($A$5&amp;"!$An$41:$An$406"))*SUM($F$3:$I$3)</f>
        <v>0</v>
      </c>
      <c r="C88" s="88" cm="1">
        <f t="array" aca="1" ref="C88" ca="1">_xlfn.XLOOKUP(A88,INDIRECT($A$5&amp;"!$AJ$41:$AJ$406"),INDIRECT($A$5&amp;"!$Ak$41:$Ak$406"))*SUM($F$3:$I$3)</f>
        <v>0</v>
      </c>
      <c r="D88" s="88" cm="1">
        <f t="array" aca="1" ref="D88" ca="1">_xlfn.XLOOKUP(A88,INDIRECT($A$5&amp;"!$AJ$41:$AJ$406"),INDIRECT($A$5&amp;"!$AO$41:$AO$406"))*SUM($F$3:$I$3)</f>
        <v>45</v>
      </c>
      <c r="E88" s="50" cm="1">
        <f t="array" ref="E88">SUMPRODUCT(('PT Storengy'!$B$8:$K$372)*('PT Storengy'!$A$8:$A$372=$A88)*('PT Storengy'!$A$5:$J$5=$A$6)*('PT Storengy'!$B$7:$K$7=$A$7))</f>
        <v>0</v>
      </c>
      <c r="F88" s="52">
        <f t="shared" ca="1" si="12"/>
        <v>15.595428490916259</v>
      </c>
      <c r="G88" s="72">
        <f t="shared" ca="1" si="13"/>
        <v>0.35321821970501632</v>
      </c>
      <c r="H88" s="51" cm="1">
        <f t="array" aca="1" ref="H88" ca="1">IF(ROUND(ROUND(G88,2)-G88,4)=0,_xlfn.XLOOKUP(G88,INDIRECT($A$4&amp;"!$G$32:$G$132"),INDIRECT($A$4&amp;"!$A$32:$A$132"),0,1,1),IF(G88&lt;0,0,(ROUNDUP(G88,2)-G88)*100*_xlfn.XLOOKUP(G88,INDIRECT($A$4&amp;"!$G$32:$G$132"),INDIRECT($A$4&amp;"!$A$32:$A$132"),0,-1,-1)+(G88-ROUNDDOWN(G88,2))*100*_xlfn.XLOOKUP(G88,INDIRECT($A$4&amp;"!$G$32:$G$132"),INDIRECT($A$4&amp;"!$A$32:$A$132"),0,1,1)))</f>
        <v>0.4524136647787626</v>
      </c>
      <c r="I88" s="113">
        <f t="shared" ca="1" si="8"/>
        <v>299.39139580947523</v>
      </c>
      <c r="K88" s="52">
        <f t="shared" ca="1" si="7"/>
        <v>13.909795430918827</v>
      </c>
      <c r="L88" s="72">
        <f t="shared" ca="1" si="9"/>
        <v>0.3150386964341601</v>
      </c>
      <c r="M88" s="51" cm="1">
        <f t="array" aca="1" ref="M88" ca="1">IF(ROUND(ROUND(L88,2)-L88,4)=0,_xlfn.XLOOKUP(L88,INDIRECT($A$4&amp;"!$G$32:$G$132"),INDIRECT($A$4&amp;"!$A$32:$A$132"),0,1,1),IF(L88&lt;0,0,(ROUNDUP(L88,2)-L88)*100*_xlfn.XLOOKUP(L88,INDIRECT($A$4&amp;"!$G$32:$G$132"),INDIRECT($A$4&amp;"!$A$32:$A$132"),0,-1,-1)+(L88-ROUNDDOWN(L88,2))*100*_xlfn.XLOOKUP(L88,INDIRECT($A$4&amp;"!$G$32:$G$132"),INDIRECT($A$4&amp;"!$A$32:$A$132"),0,1,1)))</f>
        <v>0.40338492857888048</v>
      </c>
      <c r="N88" s="90">
        <f t="shared" ca="1" si="10"/>
        <v>266.94590861837679</v>
      </c>
    </row>
    <row r="89" spans="1:14" x14ac:dyDescent="0.35">
      <c r="A89" s="48">
        <f t="shared" si="11"/>
        <v>45652</v>
      </c>
      <c r="B89" s="88" cm="1">
        <f t="array" aca="1" ref="B89" ca="1">_xlfn.XLOOKUP(A89,INDIRECT($A$5&amp;"!$AJ$41:$AJ$406"),INDIRECT($A$5&amp;"!$An$41:$An$406"))*SUM($F$3:$I$3)</f>
        <v>0</v>
      </c>
      <c r="C89" s="88" cm="1">
        <f t="array" aca="1" ref="C89" ca="1">_xlfn.XLOOKUP(A89,INDIRECT($A$5&amp;"!$AJ$41:$AJ$406"),INDIRECT($A$5&amp;"!$Ak$41:$Ak$406"))*SUM($F$3:$I$3)</f>
        <v>0</v>
      </c>
      <c r="D89" s="88" cm="1">
        <f t="array" aca="1" ref="D89" ca="1">_xlfn.XLOOKUP(A89,INDIRECT($A$5&amp;"!$AJ$41:$AJ$406"),INDIRECT($A$5&amp;"!$AO$41:$AO$406"))*SUM($F$3:$I$3)</f>
        <v>45</v>
      </c>
      <c r="E89" s="50" cm="1">
        <f t="array" ref="E89">SUMPRODUCT(('PT Storengy'!$B$8:$K$372)*('PT Storengy'!$A$8:$A$372=$A89)*('PT Storengy'!$A$5:$J$5=$A$6)*('PT Storengy'!$B$7:$K$7=$A$7))</f>
        <v>0</v>
      </c>
      <c r="F89" s="52">
        <f t="shared" ca="1" si="12"/>
        <v>15.300665187172802</v>
      </c>
      <c r="G89" s="72">
        <f t="shared" ca="1" si="13"/>
        <v>0.34656507757591687</v>
      </c>
      <c r="H89" s="51" cm="1">
        <f t="array" aca="1" ref="H89" ca="1">IF(ROUND(ROUND(G89,2)-G89,4)=0,_xlfn.XLOOKUP(G89,INDIRECT($A$4&amp;"!$G$32:$G$132"),INDIRECT($A$4&amp;"!$A$32:$A$132"),0,1,1),IF(G89&lt;0,0,(ROUNDUP(G89,2)-G89)*100*_xlfn.XLOOKUP(G89,INDIRECT($A$4&amp;"!$G$32:$G$132"),INDIRECT($A$4&amp;"!$A$32:$A$132"),0,-1,-1)+(G89-ROUNDDOWN(G89,2))*100*_xlfn.XLOOKUP(G89,INDIRECT($A$4&amp;"!$G$32:$G$132"),INDIRECT($A$4&amp;"!$A$32:$A$132"),0,1,1)))</f>
        <v>0.44542010343455612</v>
      </c>
      <c r="I89" s="113">
        <f t="shared" ca="1" si="8"/>
        <v>294.76330374345628</v>
      </c>
      <c r="K89" s="52">
        <f t="shared" ca="1" si="7"/>
        <v>13.648083755802771</v>
      </c>
      <c r="L89" s="72">
        <f t="shared" ca="1" si="9"/>
        <v>0.30910656513152951</v>
      </c>
      <c r="M89" s="51" cm="1">
        <f t="array" aca="1" ref="M89" ca="1">IF(ROUND(ROUND(L89,2)-L89,4)=0,_xlfn.XLOOKUP(L89,INDIRECT($A$4&amp;"!$G$32:$G$132"),INDIRECT($A$4&amp;"!$A$32:$A$132"),0,1,1),IF(L89&lt;0,0,(ROUNDUP(L89,2)-L89)*100*_xlfn.XLOOKUP(L89,INDIRECT($A$4&amp;"!$G$32:$G$132"),INDIRECT($A$4&amp;"!$A$32:$A$132"),0,-1,-1)+(L89-ROUNDDOWN(L89,2))*100*_xlfn.XLOOKUP(L89,INDIRECT($A$4&amp;"!$G$32:$G$132"),INDIRECT($A$4&amp;"!$A$32:$A$132"),0,1,1)))</f>
        <v>0.39547542017537296</v>
      </c>
      <c r="N89" s="90">
        <f t="shared" ca="1" si="10"/>
        <v>261.71167511605563</v>
      </c>
    </row>
    <row r="90" spans="1:14" x14ac:dyDescent="0.35">
      <c r="A90" s="48">
        <f t="shared" si="11"/>
        <v>45653</v>
      </c>
      <c r="B90" s="88" cm="1">
        <f t="array" aca="1" ref="B90" ca="1">_xlfn.XLOOKUP(A90,INDIRECT($A$5&amp;"!$AJ$41:$AJ$406"),INDIRECT($A$5&amp;"!$An$41:$An$406"))*SUM($F$3:$I$3)</f>
        <v>0</v>
      </c>
      <c r="C90" s="88" cm="1">
        <f t="array" aca="1" ref="C90" ca="1">_xlfn.XLOOKUP(A90,INDIRECT($A$5&amp;"!$AJ$41:$AJ$406"),INDIRECT($A$5&amp;"!$Ak$41:$Ak$406"))*SUM($F$3:$I$3)</f>
        <v>0</v>
      </c>
      <c r="D90" s="88" cm="1">
        <f t="array" aca="1" ref="D90" ca="1">_xlfn.XLOOKUP(A90,INDIRECT($A$5&amp;"!$AJ$41:$AJ$406"),INDIRECT($A$5&amp;"!$AO$41:$AO$406"))*SUM($F$3:$I$3)</f>
        <v>45</v>
      </c>
      <c r="E90" s="50" cm="1">
        <f t="array" ref="E90">SUMPRODUCT(('PT Storengy'!$B$8:$K$372)*('PT Storengy'!$A$8:$A$372=$A90)*('PT Storengy'!$A$5:$J$5=$A$6)*('PT Storengy'!$B$7:$K$7=$A$7))</f>
        <v>0</v>
      </c>
      <c r="F90" s="52">
        <f t="shared" ca="1" si="12"/>
        <v>15.002871069525744</v>
      </c>
      <c r="G90" s="72">
        <f t="shared" ca="1" si="13"/>
        <v>0.34001478193717338</v>
      </c>
      <c r="H90" s="51" cm="1">
        <f t="array" aca="1" ref="H90" ca="1">IF(ROUND(ROUND(G90,2)-G90,4)=0,_xlfn.XLOOKUP(G90,INDIRECT($A$4&amp;"!$G$32:$G$132"),INDIRECT($A$4&amp;"!$A$32:$A$132"),0,1,1),IF(G90&lt;0,0,(ROUNDUP(G90,2)-G90)*100*_xlfn.XLOOKUP(G90,INDIRECT($A$4&amp;"!$G$32:$G$132"),INDIRECT($A$4&amp;"!$A$32:$A$132"),0,-1,-1)+(G90-ROUNDDOWN(G90,2))*100*_xlfn.XLOOKUP(G90,INDIRECT($A$4&amp;"!$G$32:$G$132"),INDIRECT($A$4&amp;"!$A$32:$A$132"),0,1,1)))</f>
        <v>0.4499999999999999</v>
      </c>
      <c r="I90" s="113">
        <f t="shared" ca="1" si="8"/>
        <v>297.79411764705873</v>
      </c>
      <c r="K90" s="52">
        <f t="shared" ca="1" si="7"/>
        <v>13.391503682159579</v>
      </c>
      <c r="L90" s="72">
        <f t="shared" ca="1" si="9"/>
        <v>0.30329075012895046</v>
      </c>
      <c r="M90" s="51" cm="1">
        <f t="array" aca="1" ref="M90" ca="1">IF(ROUND(ROUND(L90,2)-L90,4)=0,_xlfn.XLOOKUP(L90,INDIRECT($A$4&amp;"!$G$32:$G$132"),INDIRECT($A$4&amp;"!$A$32:$A$132"),0,1,1),IF(L90&lt;0,0,(ROUNDUP(L90,2)-L90)*100*_xlfn.XLOOKUP(L90,INDIRECT($A$4&amp;"!$G$32:$G$132"),INDIRECT($A$4&amp;"!$A$32:$A$132"),0,-1,-1)+(L90-ROUNDDOWN(L90,2))*100*_xlfn.XLOOKUP(L90,INDIRECT($A$4&amp;"!$G$32:$G$132"),INDIRECT($A$4&amp;"!$A$32:$A$132"),0,1,1)))</f>
        <v>0.38772100017193423</v>
      </c>
      <c r="N90" s="90">
        <f t="shared" ca="1" si="10"/>
        <v>256.58007364319178</v>
      </c>
    </row>
    <row r="91" spans="1:14" x14ac:dyDescent="0.35">
      <c r="A91" s="48">
        <f t="shared" si="11"/>
        <v>45654</v>
      </c>
      <c r="B91" s="88" cm="1">
        <f t="array" aca="1" ref="B91" ca="1">_xlfn.XLOOKUP(A91,INDIRECT($A$5&amp;"!$AJ$41:$AJ$406"),INDIRECT($A$5&amp;"!$An$41:$An$406"))*SUM($F$3:$I$3)</f>
        <v>0</v>
      </c>
      <c r="C91" s="88" cm="1">
        <f t="array" aca="1" ref="C91" ca="1">_xlfn.XLOOKUP(A91,INDIRECT($A$5&amp;"!$AJ$41:$AJ$406"),INDIRECT($A$5&amp;"!$Ak$41:$Ak$406"))*SUM($F$3:$I$3)</f>
        <v>0</v>
      </c>
      <c r="D91" s="88" cm="1">
        <f t="array" aca="1" ref="D91" ca="1">_xlfn.XLOOKUP(A91,INDIRECT($A$5&amp;"!$AJ$41:$AJ$406"),INDIRECT($A$5&amp;"!$AO$41:$AO$406"))*SUM($F$3:$I$3)</f>
        <v>45</v>
      </c>
      <c r="E91" s="50" cm="1">
        <f t="array" ref="E91">SUMPRODUCT(('PT Storengy'!$B$8:$K$372)*('PT Storengy'!$A$8:$A$372=$A91)*('PT Storengy'!$A$5:$J$5=$A$6)*('PT Storengy'!$B$7:$K$7=$A$7))</f>
        <v>0</v>
      </c>
      <c r="F91" s="52">
        <f t="shared" ca="1" si="12"/>
        <v>14.719726538750729</v>
      </c>
      <c r="G91" s="72">
        <f t="shared" ca="1" si="13"/>
        <v>0.33339713487834988</v>
      </c>
      <c r="H91" s="51" cm="1">
        <f t="array" aca="1" ref="H91" ca="1">IF(ROUND(ROUND(G91,2)-G91,4)=0,_xlfn.XLOOKUP(G91,INDIRECT($A$4&amp;"!$G$32:$G$132"),INDIRECT($A$4&amp;"!$A$32:$A$132"),0,1,1),IF(G91&lt;0,0,(ROUNDUP(G91,2)-G91)*100*_xlfn.XLOOKUP(G91,INDIRECT($A$4&amp;"!$G$32:$G$132"),INDIRECT($A$4&amp;"!$A$32:$A$132"),0,-1,-1)+(G91-ROUNDDOWN(G91,2))*100*_xlfn.XLOOKUP(G91,INDIRECT($A$4&amp;"!$G$32:$G$132"),INDIRECT($A$4&amp;"!$A$32:$A$132"),0,1,1)))</f>
        <v>0.42786284650446688</v>
      </c>
      <c r="I91" s="113">
        <f t="shared" ca="1" si="8"/>
        <v>283.14453077501486</v>
      </c>
      <c r="K91" s="52">
        <f t="shared" ca="1" si="7"/>
        <v>13.139954590352527</v>
      </c>
      <c r="L91" s="72">
        <f t="shared" ca="1" si="9"/>
        <v>0.29758897071465729</v>
      </c>
      <c r="M91" s="51" cm="1">
        <f t="array" aca="1" ref="M91" ca="1">IF(ROUND(ROUND(L91,2)-L91,4)=0,_xlfn.XLOOKUP(L91,INDIRECT($A$4&amp;"!$G$32:$G$132"),INDIRECT($A$4&amp;"!$A$32:$A$132"),0,1,1),IF(L91&lt;0,0,(ROUNDUP(L91,2)-L91)*100*_xlfn.XLOOKUP(L91,INDIRECT($A$4&amp;"!$G$32:$G$132"),INDIRECT($A$4&amp;"!$A$32:$A$132"),0,-1,-1)+(L91-ROUNDDOWN(L91,2))*100*_xlfn.XLOOKUP(L91,INDIRECT($A$4&amp;"!$G$32:$G$132"),INDIRECT($A$4&amp;"!$A$32:$A$132"),0,1,1)))</f>
        <v>0.38011862761954335</v>
      </c>
      <c r="N91" s="90">
        <f t="shared" ca="1" si="10"/>
        <v>251.54909180705073</v>
      </c>
    </row>
    <row r="92" spans="1:14" x14ac:dyDescent="0.35">
      <c r="A92" s="48">
        <f t="shared" si="11"/>
        <v>45655</v>
      </c>
      <c r="B92" s="88" cm="1">
        <f t="array" aca="1" ref="B92" ca="1">_xlfn.XLOOKUP(A92,INDIRECT($A$5&amp;"!$AJ$41:$AJ$406"),INDIRECT($A$5&amp;"!$An$41:$An$406"))*SUM($F$3:$I$3)</f>
        <v>0</v>
      </c>
      <c r="C92" s="88" cm="1">
        <f t="array" aca="1" ref="C92" ca="1">_xlfn.XLOOKUP(A92,INDIRECT($A$5&amp;"!$AJ$41:$AJ$406"),INDIRECT($A$5&amp;"!$Ak$41:$Ak$406"))*SUM($F$3:$I$3)</f>
        <v>0</v>
      </c>
      <c r="D92" s="88" cm="1">
        <f t="array" aca="1" ref="D92" ca="1">_xlfn.XLOOKUP(A92,INDIRECT($A$5&amp;"!$AJ$41:$AJ$406"),INDIRECT($A$5&amp;"!$AO$41:$AO$406"))*SUM($F$3:$I$3)</f>
        <v>45</v>
      </c>
      <c r="E92" s="50" cm="1">
        <f t="array" ref="E92">SUMPRODUCT(('PT Storengy'!$B$8:$K$372)*('PT Storengy'!$A$8:$A$372=$A92)*('PT Storengy'!$A$5:$J$5=$A$6)*('PT Storengy'!$B$7:$K$7=$A$7))</f>
        <v>0</v>
      </c>
      <c r="F92" s="52">
        <f t="shared" ca="1" si="12"/>
        <v>14.442133861520322</v>
      </c>
      <c r="G92" s="72">
        <f t="shared" ca="1" si="13"/>
        <v>0.32710503419446063</v>
      </c>
      <c r="H92" s="51" cm="1">
        <f t="array" aca="1" ref="H92" ca="1">IF(ROUND(ROUND(G92,2)-G92,4)=0,_xlfn.XLOOKUP(G92,INDIRECT($A$4&amp;"!$G$32:$G$132"),INDIRECT($A$4&amp;"!$A$32:$A$132"),0,1,1),IF(G92&lt;0,0,(ROUNDUP(G92,2)-G92)*100*_xlfn.XLOOKUP(G92,INDIRECT($A$4&amp;"!$G$32:$G$132"),INDIRECT($A$4&amp;"!$A$32:$A$132"),0,-1,-1)+(G92-ROUNDDOWN(G92,2))*100*_xlfn.XLOOKUP(G92,INDIRECT($A$4&amp;"!$G$32:$G$132"),INDIRECT($A$4&amp;"!$A$32:$A$132"),0,1,1)))</f>
        <v>0.41947337892594788</v>
      </c>
      <c r="I92" s="113">
        <f t="shared" ca="1" si="8"/>
        <v>277.59267723040671</v>
      </c>
      <c r="K92" s="52">
        <f t="shared" ca="1" si="7"/>
        <v>12.893337833678949</v>
      </c>
      <c r="L92" s="72">
        <f t="shared" ca="1" si="9"/>
        <v>0.29199899089672282</v>
      </c>
      <c r="M92" s="51" cm="1">
        <f t="array" aca="1" ref="M92" ca="1">IF(ROUND(ROUND(L92,2)-L92,4)=0,_xlfn.XLOOKUP(L92,INDIRECT($A$4&amp;"!$G$32:$G$132"),INDIRECT($A$4&amp;"!$A$32:$A$132"),0,1,1),IF(L92&lt;0,0,(ROUNDUP(L92,2)-L92)*100*_xlfn.XLOOKUP(L92,INDIRECT($A$4&amp;"!$G$32:$G$132"),INDIRECT($A$4&amp;"!$A$32:$A$132"),0,-1,-1)+(L92-ROUNDDOWN(L92,2))*100*_xlfn.XLOOKUP(L92,INDIRECT($A$4&amp;"!$G$32:$G$132"),INDIRECT($A$4&amp;"!$A$32:$A$132"),0,1,1)))</f>
        <v>0.37266532119563078</v>
      </c>
      <c r="N92" s="90">
        <f t="shared" ca="1" si="10"/>
        <v>246.6167566735792</v>
      </c>
    </row>
    <row r="93" spans="1:14" x14ac:dyDescent="0.35">
      <c r="A93" s="48">
        <f t="shared" si="11"/>
        <v>45656</v>
      </c>
      <c r="B93" s="88" cm="1">
        <f t="array" aca="1" ref="B93" ca="1">_xlfn.XLOOKUP(A93,INDIRECT($A$5&amp;"!$AJ$41:$AJ$406"),INDIRECT($A$5&amp;"!$An$41:$An$406"))*SUM($F$3:$I$3)</f>
        <v>0</v>
      </c>
      <c r="C93" s="88" cm="1">
        <f t="array" aca="1" ref="C93" ca="1">_xlfn.XLOOKUP(A93,INDIRECT($A$5&amp;"!$AJ$41:$AJ$406"),INDIRECT($A$5&amp;"!$Ak$41:$Ak$406"))*SUM($F$3:$I$3)</f>
        <v>0</v>
      </c>
      <c r="D93" s="88" cm="1">
        <f t="array" aca="1" ref="D93" ca="1">_xlfn.XLOOKUP(A93,INDIRECT($A$5&amp;"!$AJ$41:$AJ$406"),INDIRECT($A$5&amp;"!$AO$41:$AO$406"))*SUM($F$3:$I$3)</f>
        <v>45</v>
      </c>
      <c r="E93" s="50" cm="1">
        <f t="array" ref="E93">SUMPRODUCT(('PT Storengy'!$B$8:$K$372)*('PT Storengy'!$A$8:$A$372=$A93)*('PT Storengy'!$A$5:$J$5=$A$6)*('PT Storengy'!$B$7:$K$7=$A$7))</f>
        <v>0</v>
      </c>
      <c r="F93" s="52">
        <f t="shared" ca="1" si="12"/>
        <v>14.1699841779611</v>
      </c>
      <c r="G93" s="72">
        <f t="shared" ca="1" si="13"/>
        <v>0.32093630803378492</v>
      </c>
      <c r="H93" s="51" cm="1">
        <f t="array" aca="1" ref="H93" ca="1">IF(ROUND(ROUND(G93,2)-G93,4)=0,_xlfn.XLOOKUP(G93,INDIRECT($A$4&amp;"!$G$32:$G$132"),INDIRECT($A$4&amp;"!$A$32:$A$132"),0,1,1),IF(G93&lt;0,0,(ROUNDUP(G93,2)-G93)*100*_xlfn.XLOOKUP(G93,INDIRECT($A$4&amp;"!$G$32:$G$132"),INDIRECT($A$4&amp;"!$A$32:$A$132"),0,-1,-1)+(G93-ROUNDDOWN(G93,2))*100*_xlfn.XLOOKUP(G93,INDIRECT($A$4&amp;"!$G$32:$G$132"),INDIRECT($A$4&amp;"!$A$32:$A$132"),0,1,1)))</f>
        <v>0.41124841071171359</v>
      </c>
      <c r="I93" s="113">
        <f t="shared" ca="1" si="8"/>
        <v>272.14968355922224</v>
      </c>
      <c r="K93" s="52">
        <f t="shared" ca="1" si="7"/>
        <v>12.651556699685244</v>
      </c>
      <c r="L93" s="72">
        <f t="shared" ca="1" si="9"/>
        <v>0.28651861852619886</v>
      </c>
      <c r="M93" s="51" cm="1">
        <f t="array" aca="1" ref="M93" ca="1">IF(ROUND(ROUND(L93,2)-L93,4)=0,_xlfn.XLOOKUP(L93,INDIRECT($A$4&amp;"!$G$32:$G$132"),INDIRECT($A$4&amp;"!$A$32:$A$132"),0,1,1),IF(L93&lt;0,0,(ROUNDUP(L93,2)-L93)*100*_xlfn.XLOOKUP(L93,INDIRECT($A$4&amp;"!$G$32:$G$132"),INDIRECT($A$4&amp;"!$A$32:$A$132"),0,-1,-1)+(L93-ROUNDDOWN(L93,2))*100*_xlfn.XLOOKUP(L93,INDIRECT($A$4&amp;"!$G$32:$G$132"),INDIRECT($A$4&amp;"!$A$32:$A$132"),0,1,1)))</f>
        <v>0.3653581580349321</v>
      </c>
      <c r="N93" s="90">
        <f t="shared" ca="1" si="10"/>
        <v>241.78113399370505</v>
      </c>
    </row>
    <row r="94" spans="1:14" x14ac:dyDescent="0.35">
      <c r="A94" s="48">
        <f t="shared" si="11"/>
        <v>45657</v>
      </c>
      <c r="B94" s="88" cm="1">
        <f t="array" aca="1" ref="B94" ca="1">_xlfn.XLOOKUP(A94,INDIRECT($A$5&amp;"!$AJ$41:$AJ$406"),INDIRECT($A$5&amp;"!$An$41:$An$406"))*SUM($F$3:$I$3)</f>
        <v>0</v>
      </c>
      <c r="C94" s="88" cm="1">
        <f t="array" aca="1" ref="C94" ca="1">_xlfn.XLOOKUP(A94,INDIRECT($A$5&amp;"!$AJ$41:$AJ$406"),INDIRECT($A$5&amp;"!$Ak$41:$Ak$406"))*SUM($F$3:$I$3)</f>
        <v>0</v>
      </c>
      <c r="D94" s="88" cm="1">
        <f t="array" aca="1" ref="D94" ca="1">_xlfn.XLOOKUP(A94,INDIRECT($A$5&amp;"!$AJ$41:$AJ$406"),INDIRECT($A$5&amp;"!$AO$41:$AO$406"))*SUM($F$3:$I$3)</f>
        <v>45</v>
      </c>
      <c r="E94" s="50" cm="1">
        <f t="array" ref="E94">SUMPRODUCT(('PT Storengy'!$B$8:$K$372)*('PT Storengy'!$A$8:$A$372=$A94)*('PT Storengy'!$A$5:$J$5=$A$6)*('PT Storengy'!$B$7:$K$7=$A$7))</f>
        <v>0</v>
      </c>
      <c r="F94" s="52">
        <f t="shared" ca="1" si="12"/>
        <v>13.90317076270696</v>
      </c>
      <c r="G94" s="72">
        <f t="shared" ca="1" si="13"/>
        <v>0.31488853728802446</v>
      </c>
      <c r="H94" s="51" cm="1">
        <f t="array" aca="1" ref="H94" ca="1">IF(ROUND(ROUND(G94,2)-G94,4)=0,_xlfn.XLOOKUP(G94,INDIRECT($A$4&amp;"!$G$32:$G$132"),INDIRECT($A$4&amp;"!$A$32:$A$132"),0,1,1),IF(G94&lt;0,0,(ROUNDUP(G94,2)-G94)*100*_xlfn.XLOOKUP(G94,INDIRECT($A$4&amp;"!$G$32:$G$132"),INDIRECT($A$4&amp;"!$A$32:$A$132"),0,-1,-1)+(G94-ROUNDDOWN(G94,2))*100*_xlfn.XLOOKUP(G94,INDIRECT($A$4&amp;"!$G$32:$G$132"),INDIRECT($A$4&amp;"!$A$32:$A$132"),0,1,1)))</f>
        <v>0.40318471638403297</v>
      </c>
      <c r="I94" s="113">
        <f t="shared" ca="1" si="8"/>
        <v>266.81341525413944</v>
      </c>
      <c r="K94" s="52">
        <f t="shared" ca="1" si="7"/>
        <v>12.414516372240435</v>
      </c>
      <c r="L94" s="72">
        <f t="shared" ca="1" si="9"/>
        <v>0.28114570443744985</v>
      </c>
      <c r="M94" s="51" cm="1">
        <f t="array" aca="1" ref="M94" ca="1">IF(ROUND(ROUND(L94,2)-L94,4)=0,_xlfn.XLOOKUP(L94,INDIRECT($A$4&amp;"!$G$32:$G$132"),INDIRECT($A$4&amp;"!$A$32:$A$132"),0,1,1),IF(L94&lt;0,0,(ROUNDUP(L94,2)-L94)*100*_xlfn.XLOOKUP(L94,INDIRECT($A$4&amp;"!$G$32:$G$132"),INDIRECT($A$4&amp;"!$A$32:$A$132"),0,-1,-1)+(L94-ROUNDDOWN(L94,2))*100*_xlfn.XLOOKUP(L94,INDIRECT($A$4&amp;"!$G$32:$G$132"),INDIRECT($A$4&amp;"!$A$32:$A$132"),0,1,1)))</f>
        <v>0.35819427258326669</v>
      </c>
      <c r="N94" s="90">
        <f t="shared" ca="1" si="10"/>
        <v>237.04032744480884</v>
      </c>
    </row>
    <row r="95" spans="1:14" x14ac:dyDescent="0.35">
      <c r="A95" s="48">
        <f t="shared" si="11"/>
        <v>45658</v>
      </c>
      <c r="B95" s="88" cm="1">
        <f t="array" aca="1" ref="B95" ca="1">_xlfn.XLOOKUP(A95,INDIRECT($A$5&amp;"!$AJ$41:$AJ$406"),INDIRECT($A$5&amp;"!$An$41:$An$406"))*SUM($F$3:$I$3)</f>
        <v>0</v>
      </c>
      <c r="C95" s="88" cm="1">
        <f t="array" aca="1" ref="C95" ca="1">_xlfn.XLOOKUP(A95,INDIRECT($A$5&amp;"!$AJ$41:$AJ$406"),INDIRECT($A$5&amp;"!$Ak$41:$Ak$406"))*SUM($F$3:$I$3)</f>
        <v>0</v>
      </c>
      <c r="D95" s="88" cm="1">
        <f t="array" aca="1" ref="D95" ca="1">_xlfn.XLOOKUP(A95,INDIRECT($A$5&amp;"!$AJ$41:$AJ$406"),INDIRECT($A$5&amp;"!$AO$41:$AO$406"))*SUM($F$3:$I$3)</f>
        <v>45</v>
      </c>
      <c r="E95" s="50" cm="1">
        <f t="array" ref="E95">SUMPRODUCT(('PT Storengy'!$B$8:$K$372)*('PT Storengy'!$A$8:$A$372=$A95)*('PT Storengy'!$A$5:$J$5=$A$6)*('PT Storengy'!$B$7:$K$7=$A$7))</f>
        <v>0</v>
      </c>
      <c r="F95" s="52">
        <f t="shared" ca="1" si="12"/>
        <v>13.64158898304604</v>
      </c>
      <c r="G95" s="72">
        <f t="shared" ca="1" si="13"/>
        <v>0.30895935028237687</v>
      </c>
      <c r="H95" s="51" cm="1">
        <f t="array" aca="1" ref="H95" ca="1">IF(ROUND(ROUND(G95,2)-G95,4)=0,_xlfn.XLOOKUP(G95,INDIRECT($A$4&amp;"!$G$32:$G$132"),INDIRECT($A$4&amp;"!$A$32:$A$132"),0,1,1),IF(G95&lt;0,0,(ROUNDUP(G95,2)-G95)*100*_xlfn.XLOOKUP(G95,INDIRECT($A$4&amp;"!$G$32:$G$132"),INDIRECT($A$4&amp;"!$A$32:$A$132"),0,-1,-1)+(G95-ROUNDDOWN(G95,2))*100*_xlfn.XLOOKUP(G95,INDIRECT($A$4&amp;"!$G$32:$G$132"),INDIRECT($A$4&amp;"!$A$32:$A$132"),0,1,1)))</f>
        <v>0.39527913370983614</v>
      </c>
      <c r="I95" s="113">
        <f t="shared" ca="1" si="8"/>
        <v>261.58177966092097</v>
      </c>
      <c r="K95" s="52">
        <f t="shared" ca="1" si="7"/>
        <v>12.182123894353367</v>
      </c>
      <c r="L95" s="72">
        <f t="shared" ca="1" si="9"/>
        <v>0.27587814160534302</v>
      </c>
      <c r="M95" s="51" cm="1">
        <f t="array" aca="1" ref="M95" ca="1">IF(ROUND(ROUND(L95,2)-L95,4)=0,_xlfn.XLOOKUP(L95,INDIRECT($A$4&amp;"!$G$32:$G$132"),INDIRECT($A$4&amp;"!$A$32:$A$132"),0,1,1),IF(L95&lt;0,0,(ROUNDUP(L95,2)-L95)*100*_xlfn.XLOOKUP(L95,INDIRECT($A$4&amp;"!$G$32:$G$132"),INDIRECT($A$4&amp;"!$A$32:$A$132"),0,-1,-1)+(L95-ROUNDDOWN(L95,2))*100*_xlfn.XLOOKUP(L95,INDIRECT($A$4&amp;"!$G$32:$G$132"),INDIRECT($A$4&amp;"!$A$32:$A$132"),0,1,1)))</f>
        <v>0.35117085547379095</v>
      </c>
      <c r="N95" s="90">
        <f t="shared" ca="1" si="10"/>
        <v>232.39247788706754</v>
      </c>
    </row>
    <row r="96" spans="1:14" x14ac:dyDescent="0.35">
      <c r="A96" s="48">
        <f t="shared" si="11"/>
        <v>45659</v>
      </c>
      <c r="B96" s="88" cm="1">
        <f t="array" aca="1" ref="B96" ca="1">_xlfn.XLOOKUP(A96,INDIRECT($A$5&amp;"!$AJ$41:$AJ$406"),INDIRECT($A$5&amp;"!$An$41:$An$406"))*SUM($F$3:$I$3)</f>
        <v>0</v>
      </c>
      <c r="C96" s="88" cm="1">
        <f t="array" aca="1" ref="C96" ca="1">_xlfn.XLOOKUP(A96,INDIRECT($A$5&amp;"!$AJ$41:$AJ$406"),INDIRECT($A$5&amp;"!$Ak$41:$Ak$406"))*SUM($F$3:$I$3)</f>
        <v>0</v>
      </c>
      <c r="D96" s="88" cm="1">
        <f t="array" aca="1" ref="D96" ca="1">_xlfn.XLOOKUP(A96,INDIRECT($A$5&amp;"!$AJ$41:$AJ$406"),INDIRECT($A$5&amp;"!$AO$41:$AO$406"))*SUM($F$3:$I$3)</f>
        <v>45</v>
      </c>
      <c r="E96" s="50" cm="1">
        <f t="array" ref="E96">SUMPRODUCT(('PT Storengy'!$B$8:$K$372)*('PT Storengy'!$A$8:$A$372=$A96)*('PT Storengy'!$A$5:$J$5=$A$6)*('PT Storengy'!$B$7:$K$7=$A$7))</f>
        <v>0</v>
      </c>
      <c r="F96" s="52">
        <f t="shared" ca="1" si="12"/>
        <v>13.385136257888274</v>
      </c>
      <c r="G96" s="72">
        <f t="shared" ca="1" si="13"/>
        <v>0.30314642184546753</v>
      </c>
      <c r="H96" s="51" cm="1">
        <f t="array" aca="1" ref="H96" ca="1">IF(ROUND(ROUND(G96,2)-G96,4)=0,_xlfn.XLOOKUP(G96,INDIRECT($A$4&amp;"!$G$32:$G$132"),INDIRECT($A$4&amp;"!$A$32:$A$132"),0,1,1),IF(G96&lt;0,0,(ROUNDUP(G96,2)-G96)*100*_xlfn.XLOOKUP(G96,INDIRECT($A$4&amp;"!$G$32:$G$132"),INDIRECT($A$4&amp;"!$A$32:$A$132"),0,-1,-1)+(G96-ROUNDDOWN(G96,2))*100*_xlfn.XLOOKUP(G96,INDIRECT($A$4&amp;"!$G$32:$G$132"),INDIRECT($A$4&amp;"!$A$32:$A$132"),0,1,1)))</f>
        <v>0.38752856246062362</v>
      </c>
      <c r="I96" s="113">
        <f t="shared" ca="1" si="8"/>
        <v>256.4527251577656</v>
      </c>
      <c r="K96" s="52">
        <f t="shared" ca="1" si="7"/>
        <v>11.954288131718988</v>
      </c>
      <c r="L96" s="72">
        <f t="shared" ca="1" si="9"/>
        <v>0.27071386431896372</v>
      </c>
      <c r="M96" s="51" cm="1">
        <f t="array" aca="1" ref="M96" ca="1">IF(ROUND(ROUND(L96,2)-L96,4)=0,_xlfn.XLOOKUP(L96,INDIRECT($A$4&amp;"!$G$32:$G$132"),INDIRECT($A$4&amp;"!$A$32:$A$132"),0,1,1),IF(L96&lt;0,0,(ROUNDUP(L96,2)-L96)*100*_xlfn.XLOOKUP(L96,INDIRECT($A$4&amp;"!$G$32:$G$132"),INDIRECT($A$4&amp;"!$A$32:$A$132"),0,-1,-1)+(L96-ROUNDDOWN(L96,2))*100*_xlfn.XLOOKUP(L96,INDIRECT($A$4&amp;"!$G$32:$G$132"),INDIRECT($A$4&amp;"!$A$32:$A$132"),0,1,1)))</f>
        <v>0.34428515242528523</v>
      </c>
      <c r="N96" s="90">
        <f t="shared" ca="1" si="10"/>
        <v>227.83576263437993</v>
      </c>
    </row>
    <row r="97" spans="1:14" x14ac:dyDescent="0.35">
      <c r="A97" s="48">
        <f t="shared" si="11"/>
        <v>45660</v>
      </c>
      <c r="B97" s="88" cm="1">
        <f t="array" aca="1" ref="B97" ca="1">_xlfn.XLOOKUP(A97,INDIRECT($A$5&amp;"!$AJ$41:$AJ$406"),INDIRECT($A$5&amp;"!$An$41:$An$406"))*SUM($F$3:$I$3)</f>
        <v>0</v>
      </c>
      <c r="C97" s="88" cm="1">
        <f t="array" aca="1" ref="C97" ca="1">_xlfn.XLOOKUP(A97,INDIRECT($A$5&amp;"!$AJ$41:$AJ$406"),INDIRECT($A$5&amp;"!$Ak$41:$Ak$406"))*SUM($F$3:$I$3)</f>
        <v>0</v>
      </c>
      <c r="D97" s="88" cm="1">
        <f t="array" aca="1" ref="D97" ca="1">_xlfn.XLOOKUP(A97,INDIRECT($A$5&amp;"!$AJ$41:$AJ$406"),INDIRECT($A$5&amp;"!$AO$41:$AO$406"))*SUM($F$3:$I$3)</f>
        <v>45</v>
      </c>
      <c r="E97" s="50" cm="1">
        <f t="array" ref="E97">SUMPRODUCT(('PT Storengy'!$B$8:$K$372)*('PT Storengy'!$A$8:$A$372=$A97)*('PT Storengy'!$A$5:$J$5=$A$6)*('PT Storengy'!$B$7:$K$7=$A$7))</f>
        <v>0</v>
      </c>
      <c r="F97" s="52">
        <f t="shared" ca="1" si="12"/>
        <v>13.133712017537523</v>
      </c>
      <c r="G97" s="72">
        <f t="shared" ca="1" si="13"/>
        <v>0.29744747239751718</v>
      </c>
      <c r="H97" s="51" cm="1">
        <f t="array" aca="1" ref="H97" ca="1">IF(ROUND(ROUND(G97,2)-G97,4)=0,_xlfn.XLOOKUP(G97,INDIRECT($A$4&amp;"!$G$32:$G$132"),INDIRECT($A$4&amp;"!$A$32:$A$132"),0,1,1),IF(G97&lt;0,0,(ROUNDUP(G97,2)-G97)*100*_xlfn.XLOOKUP(G97,INDIRECT($A$4&amp;"!$G$32:$G$132"),INDIRECT($A$4&amp;"!$A$32:$A$132"),0,-1,-1)+(G97-ROUNDDOWN(G97,2))*100*_xlfn.XLOOKUP(G97,INDIRECT($A$4&amp;"!$G$32:$G$132"),INDIRECT($A$4&amp;"!$A$32:$A$132"),0,1,1)))</f>
        <v>0.37992996319668987</v>
      </c>
      <c r="I97" s="113">
        <f t="shared" ca="1" si="8"/>
        <v>251.42424035075064</v>
      </c>
      <c r="K97" s="52">
        <f t="shared" ca="1" si="7"/>
        <v>11.7309197369794</v>
      </c>
      <c r="L97" s="72">
        <f t="shared" ca="1" si="9"/>
        <v>0.26565084737153305</v>
      </c>
      <c r="M97" s="51" cm="1">
        <f t="array" aca="1" ref="M97" ca="1">IF(ROUND(ROUND(L97,2)-L97,4)=0,_xlfn.XLOOKUP(L97,INDIRECT($A$4&amp;"!$G$32:$G$132"),INDIRECT($A$4&amp;"!$A$32:$A$132"),0,1,1),IF(L97&lt;0,0,(ROUNDUP(L97,2)-L97)*100*_xlfn.XLOOKUP(L97,INDIRECT($A$4&amp;"!$G$32:$G$132"),INDIRECT($A$4&amp;"!$A$32:$A$132"),0,-1,-1)+(L97-ROUNDDOWN(L97,2))*100*_xlfn.XLOOKUP(L97,INDIRECT($A$4&amp;"!$G$32:$G$132"),INDIRECT($A$4&amp;"!$A$32:$A$132"),0,1,1)))</f>
        <v>0.33753446316204427</v>
      </c>
      <c r="N97" s="90">
        <f t="shared" ca="1" si="10"/>
        <v>223.36839473958813</v>
      </c>
    </row>
    <row r="98" spans="1:14" x14ac:dyDescent="0.35">
      <c r="A98" s="48">
        <f t="shared" si="11"/>
        <v>45661</v>
      </c>
      <c r="B98" s="88" cm="1">
        <f t="array" aca="1" ref="B98" ca="1">_xlfn.XLOOKUP(A98,INDIRECT($A$5&amp;"!$AJ$41:$AJ$406"),INDIRECT($A$5&amp;"!$An$41:$An$406"))*SUM($F$3:$I$3)</f>
        <v>0</v>
      </c>
      <c r="C98" s="88" cm="1">
        <f t="array" aca="1" ref="C98" ca="1">_xlfn.XLOOKUP(A98,INDIRECT($A$5&amp;"!$AJ$41:$AJ$406"),INDIRECT($A$5&amp;"!$Ak$41:$Ak$406"))*SUM($F$3:$I$3)</f>
        <v>0</v>
      </c>
      <c r="D98" s="88" cm="1">
        <f t="array" aca="1" ref="D98" ca="1">_xlfn.XLOOKUP(A98,INDIRECT($A$5&amp;"!$AJ$41:$AJ$406"),INDIRECT($A$5&amp;"!$AO$41:$AO$406"))*SUM($F$3:$I$3)</f>
        <v>45</v>
      </c>
      <c r="E98" s="50" cm="1">
        <f t="array" ref="E98">SUMPRODUCT(('PT Storengy'!$B$8:$K$372)*('PT Storengy'!$A$8:$A$372=$A98)*('PT Storengy'!$A$5:$J$5=$A$6)*('PT Storengy'!$B$7:$K$7=$A$7))</f>
        <v>0</v>
      </c>
      <c r="F98" s="52">
        <f t="shared" ca="1" si="12"/>
        <v>12.887217664252473</v>
      </c>
      <c r="G98" s="72">
        <f t="shared" ca="1" si="13"/>
        <v>0.2918602670563894</v>
      </c>
      <c r="H98" s="51" cm="1">
        <f t="array" aca="1" ref="H98" ca="1">IF(ROUND(ROUND(G98,2)-G98,4)=0,_xlfn.XLOOKUP(G98,INDIRECT($A$4&amp;"!$G$32:$G$132"),INDIRECT($A$4&amp;"!$A$32:$A$132"),0,1,1),IF(G98&lt;0,0,(ROUNDUP(G98,2)-G98)*100*_xlfn.XLOOKUP(G98,INDIRECT($A$4&amp;"!$G$32:$G$132"),INDIRECT($A$4&amp;"!$A$32:$A$132"),0,-1,-1)+(G98-ROUNDDOWN(G98,2))*100*_xlfn.XLOOKUP(G98,INDIRECT($A$4&amp;"!$G$32:$G$132"),INDIRECT($A$4&amp;"!$A$32:$A$132"),0,1,1)))</f>
        <v>0.3724803560751862</v>
      </c>
      <c r="I98" s="113">
        <f t="shared" ca="1" si="8"/>
        <v>246.4943532850497</v>
      </c>
      <c r="K98" s="52">
        <f t="shared" ca="1" si="7"/>
        <v>11.511931114685686</v>
      </c>
      <c r="L98" s="72">
        <f t="shared" ca="1" si="9"/>
        <v>0.26068710526620892</v>
      </c>
      <c r="M98" s="51" cm="1">
        <f t="array" aca="1" ref="M98" ca="1">IF(ROUND(ROUND(L98,2)-L98,4)=0,_xlfn.XLOOKUP(L98,INDIRECT($A$4&amp;"!$G$32:$G$132"),INDIRECT($A$4&amp;"!$A$32:$A$132"),0,1,1),IF(L98&lt;0,0,(ROUNDUP(L98,2)-L98)*100*_xlfn.XLOOKUP(L98,INDIRECT($A$4&amp;"!$G$32:$G$132"),INDIRECT($A$4&amp;"!$A$32:$A$132"),0,-1,-1)+(L98-ROUNDDOWN(L98,2))*100*_xlfn.XLOOKUP(L98,INDIRECT($A$4&amp;"!$G$32:$G$132"),INDIRECT($A$4&amp;"!$A$32:$A$132"),0,1,1)))</f>
        <v>0.33091614035494543</v>
      </c>
      <c r="N98" s="90">
        <f t="shared" ca="1" si="10"/>
        <v>218.98862229371389</v>
      </c>
    </row>
    <row r="99" spans="1:14" x14ac:dyDescent="0.35">
      <c r="A99" s="48">
        <f t="shared" si="11"/>
        <v>45662</v>
      </c>
      <c r="B99" s="88" cm="1">
        <f t="array" aca="1" ref="B99" ca="1">_xlfn.XLOOKUP(A99,INDIRECT($A$5&amp;"!$AJ$41:$AJ$406"),INDIRECT($A$5&amp;"!$An$41:$An$406"))*SUM($F$3:$I$3)</f>
        <v>0</v>
      </c>
      <c r="C99" s="88" cm="1">
        <f t="array" aca="1" ref="C99" ca="1">_xlfn.XLOOKUP(A99,INDIRECT($A$5&amp;"!$AJ$41:$AJ$406"),INDIRECT($A$5&amp;"!$Ak$41:$Ak$406"))*SUM($F$3:$I$3)</f>
        <v>0</v>
      </c>
      <c r="D99" s="88" cm="1">
        <f t="array" aca="1" ref="D99" ca="1">_xlfn.XLOOKUP(A99,INDIRECT($A$5&amp;"!$AJ$41:$AJ$406"),INDIRECT($A$5&amp;"!$AO$41:$AO$406"))*SUM($F$3:$I$3)</f>
        <v>45</v>
      </c>
      <c r="E99" s="50" cm="1">
        <f t="array" ref="E99">SUMPRODUCT(('PT Storengy'!$B$8:$K$372)*('PT Storengy'!$A$8:$A$372=$A99)*('PT Storengy'!$A$5:$J$5=$A$6)*('PT Storengy'!$B$7:$K$7=$A$7))</f>
        <v>0</v>
      </c>
      <c r="F99" s="52">
        <f t="shared" ca="1" si="12"/>
        <v>12.645556533580855</v>
      </c>
      <c r="G99" s="72">
        <f t="shared" ca="1" si="13"/>
        <v>0.28638261476116605</v>
      </c>
      <c r="H99" s="51" cm="1">
        <f t="array" aca="1" ref="H99" ca="1">IF(ROUND(ROUND(G99,2)-G99,4)=0,_xlfn.XLOOKUP(G99,INDIRECT($A$4&amp;"!$G$32:$G$132"),INDIRECT($A$4&amp;"!$A$32:$A$132"),0,1,1),IF(G99&lt;0,0,(ROUNDUP(G99,2)-G99)*100*_xlfn.XLOOKUP(G99,INDIRECT($A$4&amp;"!$G$32:$G$132"),INDIRECT($A$4&amp;"!$A$32:$A$132"),0,-1,-1)+(G99-ROUNDDOWN(G99,2))*100*_xlfn.XLOOKUP(G99,INDIRECT($A$4&amp;"!$G$32:$G$132"),INDIRECT($A$4&amp;"!$A$32:$A$132"),0,1,1)))</f>
        <v>0.36517681968155502</v>
      </c>
      <c r="I99" s="113">
        <f t="shared" ca="1" si="8"/>
        <v>241.66113067161729</v>
      </c>
      <c r="K99" s="52">
        <f t="shared" ca="1" si="7"/>
        <v>11.29723638694675</v>
      </c>
      <c r="L99" s="72">
        <f t="shared" ca="1" si="9"/>
        <v>0.25582069143745967</v>
      </c>
      <c r="M99" s="51" cm="1">
        <f t="array" aca="1" ref="M99" ca="1">IF(ROUND(ROUND(L99,2)-L99,4)=0,_xlfn.XLOOKUP(L99,INDIRECT($A$4&amp;"!$G$32:$G$132"),INDIRECT($A$4&amp;"!$A$32:$A$132"),0,1,1),IF(L99&lt;0,0,(ROUNDUP(L99,2)-L99)*100*_xlfn.XLOOKUP(L99,INDIRECT($A$4&amp;"!$G$32:$G$132"),INDIRECT($A$4&amp;"!$A$32:$A$132"),0,-1,-1)+(L99-ROUNDDOWN(L99,2))*100*_xlfn.XLOOKUP(L99,INDIRECT($A$4&amp;"!$G$32:$G$132"),INDIRECT($A$4&amp;"!$A$32:$A$132"),0,1,1)))</f>
        <v>0.3244275885832798</v>
      </c>
      <c r="N99" s="90">
        <f t="shared" ca="1" si="10"/>
        <v>214.69472773893517</v>
      </c>
    </row>
    <row r="100" spans="1:14" x14ac:dyDescent="0.35">
      <c r="A100" s="48">
        <f t="shared" si="11"/>
        <v>45663</v>
      </c>
      <c r="B100" s="88" cm="1">
        <f t="array" aca="1" ref="B100" ca="1">_xlfn.XLOOKUP(A100,INDIRECT($A$5&amp;"!$AJ$41:$AJ$406"),INDIRECT($A$5&amp;"!$An$41:$An$406"))*SUM($F$3:$I$3)</f>
        <v>0</v>
      </c>
      <c r="C100" s="88" cm="1">
        <f t="array" aca="1" ref="C100" ca="1">_xlfn.XLOOKUP(A100,INDIRECT($A$5&amp;"!$AJ$41:$AJ$406"),INDIRECT($A$5&amp;"!$Ak$41:$Ak$406"))*SUM($F$3:$I$3)</f>
        <v>0</v>
      </c>
      <c r="D100" s="88" cm="1">
        <f t="array" aca="1" ref="D100" ca="1">_xlfn.XLOOKUP(A100,INDIRECT($A$5&amp;"!$AJ$41:$AJ$406"),INDIRECT($A$5&amp;"!$AO$41:$AO$406"))*SUM($F$3:$I$3)</f>
        <v>45</v>
      </c>
      <c r="E100" s="50" cm="1">
        <f t="array" ref="E100">SUMPRODUCT(('PT Storengy'!$B$8:$K$372)*('PT Storengy'!$A$8:$A$372=$A100)*('PT Storengy'!$A$5:$J$5=$A$6)*('PT Storengy'!$B$7:$K$7=$A$7))</f>
        <v>0</v>
      </c>
      <c r="F100" s="52">
        <f t="shared" ca="1" si="12"/>
        <v>12.408633856451818</v>
      </c>
      <c r="G100" s="72">
        <f t="shared" ca="1" si="13"/>
        <v>0.28101236741290792</v>
      </c>
      <c r="H100" s="5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0.35801648988387746</v>
      </c>
      <c r="I100" s="113">
        <f t="shared" ca="1" si="8"/>
        <v>236.92267712903654</v>
      </c>
      <c r="K100" s="52">
        <f t="shared" ca="1" si="7"/>
        <v>11.086751359751716</v>
      </c>
      <c r="L100" s="72">
        <f t="shared" ca="1" si="9"/>
        <v>0.25104969748770556</v>
      </c>
      <c r="M100" s="5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0.31806626331694099</v>
      </c>
      <c r="N100" s="90">
        <f t="shared" ca="1" si="10"/>
        <v>210.48502719503446</v>
      </c>
    </row>
    <row r="101" spans="1:14" x14ac:dyDescent="0.35">
      <c r="A101" s="48">
        <f t="shared" si="11"/>
        <v>45664</v>
      </c>
      <c r="B101" s="88" cm="1">
        <f t="array" aca="1" ref="B101" ca="1">_xlfn.XLOOKUP(A101,INDIRECT($A$5&amp;"!$AJ$41:$AJ$406"),INDIRECT($A$5&amp;"!$An$41:$An$406"))*SUM($F$3:$I$3)</f>
        <v>0</v>
      </c>
      <c r="C101" s="88" cm="1">
        <f t="array" aca="1" ref="C101" ca="1">_xlfn.XLOOKUP(A101,INDIRECT($A$5&amp;"!$AJ$41:$AJ$406"),INDIRECT($A$5&amp;"!$Ak$41:$Ak$406"))*SUM($F$3:$I$3)</f>
        <v>0</v>
      </c>
      <c r="D101" s="88" cm="1">
        <f t="array" aca="1" ref="D101" ca="1">_xlfn.XLOOKUP(A101,INDIRECT($A$5&amp;"!$AJ$41:$AJ$406"),INDIRECT($A$5&amp;"!$AO$41:$AO$406"))*SUM($F$3:$I$3)</f>
        <v>45</v>
      </c>
      <c r="E101" s="50" cm="1">
        <f t="array" ref="E101">SUMPRODUCT(('PT Storengy'!$B$8:$K$372)*('PT Storengy'!$A$8:$A$372=$A101)*('PT Storengy'!$A$5:$J$5=$A$6)*('PT Storengy'!$B$7:$K$7=$A$7))</f>
        <v>0</v>
      </c>
      <c r="F101" s="52">
        <f t="shared" ca="1" si="12"/>
        <v>12.176356722011587</v>
      </c>
      <c r="G101" s="72">
        <f t="shared" ca="1" si="13"/>
        <v>0.27574741903226263</v>
      </c>
      <c r="H101" s="5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0.35099655870968377</v>
      </c>
      <c r="I101" s="113">
        <f t="shared" ca="1" si="8"/>
        <v>232.27713444023189</v>
      </c>
      <c r="K101" s="52">
        <f t="shared" ca="1" si="7"/>
        <v>10.880393489952663</v>
      </c>
      <c r="L101" s="72">
        <f t="shared" ca="1" si="9"/>
        <v>0.24637225243892702</v>
      </c>
      <c r="M101" s="5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0.31182966991856959</v>
      </c>
      <c r="N101" s="90">
        <f t="shared" ca="1" si="10"/>
        <v>206.35786979905339</v>
      </c>
    </row>
    <row r="102" spans="1:14" x14ac:dyDescent="0.35">
      <c r="A102" s="48">
        <f t="shared" si="11"/>
        <v>45665</v>
      </c>
      <c r="B102" s="88" cm="1">
        <f t="array" aca="1" ref="B102" ca="1">_xlfn.XLOOKUP(A102,INDIRECT($A$5&amp;"!$AJ$41:$AJ$406"),INDIRECT($A$5&amp;"!$An$41:$An$406"))*SUM($F$3:$I$3)</f>
        <v>0</v>
      </c>
      <c r="C102" s="88" cm="1">
        <f t="array" aca="1" ref="C102" ca="1">_xlfn.XLOOKUP(A102,INDIRECT($A$5&amp;"!$AJ$41:$AJ$406"),INDIRECT($A$5&amp;"!$Ak$41:$Ak$406"))*SUM($F$3:$I$3)</f>
        <v>0</v>
      </c>
      <c r="D102" s="88" cm="1">
        <f t="array" aca="1" ref="D102" ca="1">_xlfn.XLOOKUP(A102,INDIRECT($A$5&amp;"!$AJ$41:$AJ$406"),INDIRECT($A$5&amp;"!$AO$41:$AO$406"))*SUM($F$3:$I$3)</f>
        <v>45</v>
      </c>
      <c r="E102" s="50" cm="1">
        <f t="array" ref="E102">SUMPRODUCT(('PT Storengy'!$B$8:$K$372)*('PT Storengy'!$A$8:$A$372=$A102)*('PT Storengy'!$A$5:$J$5=$A$6)*('PT Storengy'!$B$7:$K$7=$A$7))</f>
        <v>0</v>
      </c>
      <c r="F102" s="52">
        <f t="shared" ca="1" si="12"/>
        <v>11.94863404118783</v>
      </c>
      <c r="G102" s="72">
        <f t="shared" ca="1" si="13"/>
        <v>0.2705857049335908</v>
      </c>
      <c r="H102" s="5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0.34411427324478799</v>
      </c>
      <c r="I102" s="113">
        <f t="shared" ca="1" si="8"/>
        <v>227.72268082375675</v>
      </c>
      <c r="K102" s="52">
        <f t="shared" ca="1" si="7"/>
        <v>10.678081852894767</v>
      </c>
      <c r="L102" s="72">
        <f t="shared" ca="1" si="9"/>
        <v>0.24178652199894807</v>
      </c>
      <c r="M102" s="5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0.30571536266526428</v>
      </c>
      <c r="N102" s="90">
        <f t="shared" ca="1" si="10"/>
        <v>202.31163705789547</v>
      </c>
    </row>
    <row r="103" spans="1:14" x14ac:dyDescent="0.35">
      <c r="A103" s="48">
        <f t="shared" si="11"/>
        <v>45666</v>
      </c>
      <c r="B103" s="88" cm="1">
        <f t="array" aca="1" ref="B103" ca="1">_xlfn.XLOOKUP(A103,INDIRECT($A$5&amp;"!$AJ$41:$AJ$406"),INDIRECT($A$5&amp;"!$An$41:$An$406"))*SUM($F$3:$I$3)</f>
        <v>0</v>
      </c>
      <c r="C103" s="88" cm="1">
        <f t="array" aca="1" ref="C103" ca="1">_xlfn.XLOOKUP(A103,INDIRECT($A$5&amp;"!$AJ$41:$AJ$406"),INDIRECT($A$5&amp;"!$Ak$41:$Ak$406"))*SUM($F$3:$I$3)</f>
        <v>0</v>
      </c>
      <c r="D103" s="88" cm="1">
        <f t="array" aca="1" ref="D103" ca="1">_xlfn.XLOOKUP(A103,INDIRECT($A$5&amp;"!$AJ$41:$AJ$406"),INDIRECT($A$5&amp;"!$AO$41:$AO$406"))*SUM($F$3:$I$3)</f>
        <v>45</v>
      </c>
      <c r="E103" s="50" cm="1">
        <f t="array" ref="E103">SUMPRODUCT(('PT Storengy'!$B$8:$K$372)*('PT Storengy'!$A$8:$A$372=$A103)*('PT Storengy'!$A$5:$J$5=$A$6)*('PT Storengy'!$B$7:$K$7=$A$7))</f>
        <v>0</v>
      </c>
      <c r="F103" s="52">
        <f t="shared" ca="1" si="12"/>
        <v>11.725376510968461</v>
      </c>
      <c r="G103" s="72">
        <f t="shared" ca="1" si="13"/>
        <v>0.26552520091528514</v>
      </c>
      <c r="H103" s="5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0.3373669345537138</v>
      </c>
      <c r="I103" s="113">
        <f t="shared" ca="1" si="8"/>
        <v>223.25753021936941</v>
      </c>
      <c r="K103" s="52">
        <f t="shared" ca="1" si="7"/>
        <v>10.479737110681144</v>
      </c>
      <c r="L103" s="72">
        <f t="shared" ca="1" si="9"/>
        <v>0.23729070784210593</v>
      </c>
      <c r="M103" s="5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0.29972094378947473</v>
      </c>
      <c r="N103" s="90">
        <f t="shared" ca="1" si="10"/>
        <v>198.34474221362296</v>
      </c>
    </row>
    <row r="104" spans="1:14" x14ac:dyDescent="0.35">
      <c r="A104" s="48">
        <f t="shared" si="11"/>
        <v>45667</v>
      </c>
      <c r="B104" s="88" cm="1">
        <f t="array" aca="1" ref="B104" ca="1">_xlfn.XLOOKUP(A104,INDIRECT($A$5&amp;"!$AJ$41:$AJ$406"),INDIRECT($A$5&amp;"!$An$41:$An$406"))*SUM($F$3:$I$3)</f>
        <v>0</v>
      </c>
      <c r="C104" s="88" cm="1">
        <f t="array" aca="1" ref="C104" ca="1">_xlfn.XLOOKUP(A104,INDIRECT($A$5&amp;"!$AJ$41:$AJ$406"),INDIRECT($A$5&amp;"!$Ak$41:$Ak$406"))*SUM($F$3:$I$3)</f>
        <v>0</v>
      </c>
      <c r="D104" s="88" cm="1">
        <f t="array" aca="1" ref="D104" ca="1">_xlfn.XLOOKUP(A104,INDIRECT($A$5&amp;"!$AJ$41:$AJ$406"),INDIRECT($A$5&amp;"!$AO$41:$AO$406"))*SUM($F$3:$I$3)</f>
        <v>45</v>
      </c>
      <c r="E104" s="50" cm="1">
        <f t="array" ref="E104">SUMPRODUCT(('PT Storengy'!$B$8:$K$372)*('PT Storengy'!$A$8:$A$372=$A104)*('PT Storengy'!$A$5:$J$5=$A$6)*('PT Storengy'!$B$7:$K$7=$A$7))</f>
        <v>0</v>
      </c>
      <c r="F104" s="52">
        <f t="shared" ca="1" si="12"/>
        <v>11.506496579380844</v>
      </c>
      <c r="G104" s="72">
        <f t="shared" ca="1" si="13"/>
        <v>0.26056392246596582</v>
      </c>
      <c r="H104" s="5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0.33075189662128801</v>
      </c>
      <c r="I104" s="113">
        <f t="shared" ca="1" si="8"/>
        <v>218.87993158761705</v>
      </c>
      <c r="K104" s="52">
        <f t="shared" ca="1" si="7"/>
        <v>10.285281481059945</v>
      </c>
      <c r="L104" s="72">
        <f t="shared" ca="1" si="9"/>
        <v>0.23288304690402542</v>
      </c>
      <c r="M104" s="5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0.29384406253870071</v>
      </c>
      <c r="N104" s="90">
        <f t="shared" ca="1" si="10"/>
        <v>194.45562962119899</v>
      </c>
    </row>
    <row r="105" spans="1:14" x14ac:dyDescent="0.35">
      <c r="A105" s="48">
        <f t="shared" si="11"/>
        <v>45668</v>
      </c>
      <c r="B105" s="88" cm="1">
        <f t="array" aca="1" ref="B105" ca="1">_xlfn.XLOOKUP(A105,INDIRECT($A$5&amp;"!$AJ$41:$AJ$406"),INDIRECT($A$5&amp;"!$An$41:$An$406"))*SUM($F$3:$I$3)</f>
        <v>0</v>
      </c>
      <c r="C105" s="88" cm="1">
        <f t="array" aca="1" ref="C105" ca="1">_xlfn.XLOOKUP(A105,INDIRECT($A$5&amp;"!$AJ$41:$AJ$406"),INDIRECT($A$5&amp;"!$Ak$41:$Ak$406"))*SUM($F$3:$I$3)</f>
        <v>0</v>
      </c>
      <c r="D105" s="88" cm="1">
        <f t="array" aca="1" ref="D105" ca="1">_xlfn.XLOOKUP(A105,INDIRECT($A$5&amp;"!$AJ$41:$AJ$406"),INDIRECT($A$5&amp;"!$AO$41:$AO$406"))*SUM($F$3:$I$3)</f>
        <v>45</v>
      </c>
      <c r="E105" s="50" cm="1">
        <f t="array" ref="E105">SUMPRODUCT(('PT Storengy'!$B$8:$K$372)*('PT Storengy'!$A$8:$A$372=$A105)*('PT Storengy'!$A$5:$J$5=$A$6)*('PT Storengy'!$B$7:$K$7=$A$7))</f>
        <v>0</v>
      </c>
      <c r="F105" s="52">
        <f t="shared" ca="1" si="12"/>
        <v>11.29190841115769</v>
      </c>
      <c r="G105" s="72">
        <f t="shared" ca="1" si="13"/>
        <v>0.25569992398624097</v>
      </c>
      <c r="H105" s="5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0.32426656531498821</v>
      </c>
      <c r="I105" s="113">
        <f t="shared" ca="1" si="8"/>
        <v>214.58816822315396</v>
      </c>
      <c r="K105" s="52">
        <f t="shared" ca="1" si="7"/>
        <v>10.094638706921515</v>
      </c>
      <c r="L105" s="72">
        <f t="shared" ca="1" si="9"/>
        <v>0.228561810690221</v>
      </c>
      <c r="M105" s="5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0.28808241425362818</v>
      </c>
      <c r="N105" s="90">
        <f t="shared" ca="1" si="10"/>
        <v>190.64277413843041</v>
      </c>
    </row>
    <row r="106" spans="1:14" x14ac:dyDescent="0.35">
      <c r="A106" s="48">
        <f t="shared" si="11"/>
        <v>45669</v>
      </c>
      <c r="B106" s="88" cm="1">
        <f t="array" aca="1" ref="B106" ca="1">_xlfn.XLOOKUP(A106,INDIRECT($A$5&amp;"!$AJ$41:$AJ$406"),INDIRECT($A$5&amp;"!$An$41:$An$406"))*SUM($F$3:$I$3)</f>
        <v>0</v>
      </c>
      <c r="C106" s="88" cm="1">
        <f t="array" aca="1" ref="C106" ca="1">_xlfn.XLOOKUP(A106,INDIRECT($A$5&amp;"!$AJ$41:$AJ$406"),INDIRECT($A$5&amp;"!$Ak$41:$Ak$406"))*SUM($F$3:$I$3)</f>
        <v>0</v>
      </c>
      <c r="D106" s="88" cm="1">
        <f t="array" aca="1" ref="D106" ca="1">_xlfn.XLOOKUP(A106,INDIRECT($A$5&amp;"!$AJ$41:$AJ$406"),INDIRECT($A$5&amp;"!$AO$41:$AO$406"))*SUM($F$3:$I$3)</f>
        <v>45</v>
      </c>
      <c r="E106" s="50" cm="1">
        <f t="array" ref="E106">SUMPRODUCT(('PT Storengy'!$B$8:$K$372)*('PT Storengy'!$A$8:$A$372=$A106)*('PT Storengy'!$A$5:$J$5=$A$6)*('PT Storengy'!$B$7:$K$7=$A$7))</f>
        <v>0</v>
      </c>
      <c r="F106" s="52">
        <f t="shared" ca="1" si="12"/>
        <v>11.081527854076167</v>
      </c>
      <c r="G106" s="72">
        <f t="shared" ca="1" si="13"/>
        <v>0.25093129802572645</v>
      </c>
      <c r="H106" s="5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0.31790839736763549</v>
      </c>
      <c r="I106" s="113">
        <f t="shared" ca="1" si="8"/>
        <v>210.38055708152348</v>
      </c>
      <c r="K106" s="52">
        <f t="shared" ca="1" si="7"/>
        <v>9.9077340263936424</v>
      </c>
      <c r="L106" s="72">
        <f t="shared" ca="1" si="9"/>
        <v>0.22432530459825589</v>
      </c>
      <c r="M106" s="5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0.28243373946434136</v>
      </c>
      <c r="N106" s="90">
        <f t="shared" ca="1" si="10"/>
        <v>186.90468052787296</v>
      </c>
    </row>
    <row r="107" spans="1:14" x14ac:dyDescent="0.35">
      <c r="A107" s="48">
        <f t="shared" si="11"/>
        <v>45670</v>
      </c>
      <c r="B107" s="88" cm="1">
        <f t="array" aca="1" ref="B107" ca="1">_xlfn.XLOOKUP(A107,INDIRECT($A$5&amp;"!$AJ$41:$AJ$406"),INDIRECT($A$5&amp;"!$An$41:$An$406"))*SUM($F$3:$I$3)</f>
        <v>0</v>
      </c>
      <c r="C107" s="88" cm="1">
        <f t="array" aca="1" ref="C107" ca="1">_xlfn.XLOOKUP(A107,INDIRECT($A$5&amp;"!$AJ$41:$AJ$406"),INDIRECT($A$5&amp;"!$Ak$41:$Ak$406"))*SUM($F$3:$I$3)</f>
        <v>0</v>
      </c>
      <c r="D107" s="88" cm="1">
        <f t="array" aca="1" ref="D107" ca="1">_xlfn.XLOOKUP(A107,INDIRECT($A$5&amp;"!$AJ$41:$AJ$406"),INDIRECT($A$5&amp;"!$AO$41:$AO$406"))*SUM($F$3:$I$3)</f>
        <v>45</v>
      </c>
      <c r="E107" s="50" cm="1">
        <f t="array" ref="E107">SUMPRODUCT(('PT Storengy'!$B$8:$K$372)*('PT Storengy'!$A$8:$A$372=$A107)*('PT Storengy'!$A$5:$J$5=$A$6)*('PT Storengy'!$B$7:$K$7=$A$7))</f>
        <v>0</v>
      </c>
      <c r="F107" s="52">
        <f t="shared" ca="1" si="12"/>
        <v>10.875272405957027</v>
      </c>
      <c r="G107" s="72">
        <f t="shared" ca="1" si="13"/>
        <v>0.24625617453502593</v>
      </c>
      <c r="H107" s="5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0.31167489938003479</v>
      </c>
      <c r="I107" s="113">
        <f t="shared" ca="1" si="8"/>
        <v>206.25544811914065</v>
      </c>
      <c r="K107" s="52">
        <f t="shared" ca="1" si="7"/>
        <v>9.7244941435231791</v>
      </c>
      <c r="L107" s="72">
        <f t="shared" ca="1" si="9"/>
        <v>0.22017186725319204</v>
      </c>
      <c r="M107" s="5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0.27689582300425619</v>
      </c>
      <c r="N107" s="90">
        <f t="shared" ca="1" si="10"/>
        <v>183.23988287046365</v>
      </c>
    </row>
    <row r="108" spans="1:14" x14ac:dyDescent="0.35">
      <c r="A108" s="48">
        <f t="shared" si="11"/>
        <v>45671</v>
      </c>
      <c r="B108" s="88" cm="1">
        <f t="array" aca="1" ref="B108" ca="1">_xlfn.XLOOKUP(A108,INDIRECT($A$5&amp;"!$AJ$41:$AJ$406"),INDIRECT($A$5&amp;"!$An$41:$An$406"))*SUM($F$3:$I$3)</f>
        <v>0</v>
      </c>
      <c r="C108" s="88" cm="1">
        <f t="array" aca="1" ref="C108" ca="1">_xlfn.XLOOKUP(A108,INDIRECT($A$5&amp;"!$AJ$41:$AJ$406"),INDIRECT($A$5&amp;"!$Ak$41:$Ak$406"))*SUM($F$3:$I$3)</f>
        <v>0</v>
      </c>
      <c r="D108" s="88" cm="1">
        <f t="array" aca="1" ref="D108" ca="1">_xlfn.XLOOKUP(A108,INDIRECT($A$5&amp;"!$AJ$41:$AJ$406"),INDIRECT($A$5&amp;"!$AO$41:$AO$406"))*SUM($F$3:$I$3)</f>
        <v>45</v>
      </c>
      <c r="E108" s="50" cm="1">
        <f t="array" ref="E108">SUMPRODUCT(('PT Storengy'!$B$8:$K$372)*('PT Storengy'!$A$8:$A$372=$A108)*('PT Storengy'!$A$5:$J$5=$A$6)*('PT Storengy'!$B$7:$K$7=$A$7))</f>
        <v>0</v>
      </c>
      <c r="F108" s="52">
        <f t="shared" ca="1" si="12"/>
        <v>10.673061182310811</v>
      </c>
      <c r="G108" s="72">
        <f t="shared" ca="1" si="13"/>
        <v>0.24167272013237837</v>
      </c>
      <c r="H108" s="5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0.30556362684317134</v>
      </c>
      <c r="I108" s="113">
        <f t="shared" ca="1" si="8"/>
        <v>202.21122364621633</v>
      </c>
      <c r="K108" s="52">
        <f t="shared" ca="1" si="7"/>
        <v>9.5448471995325281</v>
      </c>
      <c r="L108" s="72">
        <f t="shared" ca="1" si="9"/>
        <v>0.21609986985607066</v>
      </c>
      <c r="M108" s="5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0.27146649314142768</v>
      </c>
      <c r="N108" s="90">
        <f t="shared" ca="1" si="10"/>
        <v>179.64694399065067</v>
      </c>
    </row>
    <row r="109" spans="1:14" x14ac:dyDescent="0.35">
      <c r="A109" s="48">
        <f t="shared" si="11"/>
        <v>45672</v>
      </c>
      <c r="B109" s="88" cm="1">
        <f t="array" aca="1" ref="B109" ca="1">_xlfn.XLOOKUP(A109,INDIRECT($A$5&amp;"!$AJ$41:$AJ$406"),INDIRECT($A$5&amp;"!$An$41:$An$406"))*SUM($F$3:$I$3)</f>
        <v>0</v>
      </c>
      <c r="C109" s="88" cm="1">
        <f t="array" aca="1" ref="C109" ca="1">_xlfn.XLOOKUP(A109,INDIRECT($A$5&amp;"!$AJ$41:$AJ$406"),INDIRECT($A$5&amp;"!$Ak$41:$Ak$406"))*SUM($F$3:$I$3)</f>
        <v>0</v>
      </c>
      <c r="D109" s="88" cm="1">
        <f t="array" aca="1" ref="D109" ca="1">_xlfn.XLOOKUP(A109,INDIRECT($A$5&amp;"!$AJ$41:$AJ$406"),INDIRECT($A$5&amp;"!$AO$41:$AO$406"))*SUM($F$3:$I$3)</f>
        <v>45</v>
      </c>
      <c r="E109" s="50" cm="1">
        <f t="array" ref="E109">SUMPRODUCT(('PT Storengy'!$B$8:$K$372)*('PT Storengy'!$A$8:$A$372=$A109)*('PT Storengy'!$A$5:$J$5=$A$6)*('PT Storengy'!$B$7:$K$7=$A$7))</f>
        <v>0</v>
      </c>
      <c r="F109" s="52">
        <f t="shared" ca="1" si="12"/>
        <v>10.474814884618441</v>
      </c>
      <c r="G109" s="72">
        <f t="shared" ca="1" si="13"/>
        <v>0.23717913738468469</v>
      </c>
      <c r="H109" s="5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0.29957218317957973</v>
      </c>
      <c r="I109" s="113">
        <f t="shared" ca="1" si="8"/>
        <v>198.24629769236893</v>
      </c>
      <c r="K109" s="52">
        <f t="shared" ca="1" si="7"/>
        <v>9.368722744639733</v>
      </c>
      <c r="L109" s="72">
        <f t="shared" ca="1" si="9"/>
        <v>0.2121077155451673</v>
      </c>
      <c r="M109" s="5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0.26614362072688991</v>
      </c>
      <c r="N109" s="90">
        <f t="shared" ca="1" si="10"/>
        <v>176.1244548927948</v>
      </c>
    </row>
    <row r="110" spans="1:14" x14ac:dyDescent="0.35">
      <c r="A110" s="48">
        <f t="shared" si="11"/>
        <v>45673</v>
      </c>
      <c r="B110" s="88" cm="1">
        <f t="array" aca="1" ref="B110" ca="1">_xlfn.XLOOKUP(A110,INDIRECT($A$5&amp;"!$AJ$41:$AJ$406"),INDIRECT($A$5&amp;"!$An$41:$An$406"))*SUM($F$3:$I$3)</f>
        <v>0</v>
      </c>
      <c r="C110" s="88" cm="1">
        <f t="array" aca="1" ref="C110" ca="1">_xlfn.XLOOKUP(A110,INDIRECT($A$5&amp;"!$AJ$41:$AJ$406"),INDIRECT($A$5&amp;"!$Ak$41:$Ak$406"))*SUM($F$3:$I$3)</f>
        <v>0</v>
      </c>
      <c r="D110" s="88" cm="1">
        <f t="array" aca="1" ref="D110" ca="1">_xlfn.XLOOKUP(A110,INDIRECT($A$5&amp;"!$AJ$41:$AJ$406"),INDIRECT($A$5&amp;"!$AO$41:$AO$406"))*SUM($F$3:$I$3)</f>
        <v>45</v>
      </c>
      <c r="E110" s="50" cm="1">
        <f t="array" ref="E110">SUMPRODUCT(('PT Storengy'!$B$8:$K$372)*('PT Storengy'!$A$8:$A$372=$A110)*('PT Storengy'!$A$5:$J$5=$A$6)*('PT Storengy'!$B$7:$K$7=$A$7))</f>
        <v>0</v>
      </c>
      <c r="F110" s="52">
        <f t="shared" ca="1" si="12"/>
        <v>10.280455769233766</v>
      </c>
      <c r="G110" s="72">
        <f t="shared" ca="1" si="13"/>
        <v>0.23277366410263203</v>
      </c>
      <c r="H110" s="5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0.29369821880350955</v>
      </c>
      <c r="I110" s="113">
        <f t="shared" ca="1" si="8"/>
        <v>194.35911538467542</v>
      </c>
      <c r="K110" s="52">
        <f t="shared" ca="1" si="7"/>
        <v>9.1960517104311101</v>
      </c>
      <c r="L110" s="72">
        <f t="shared" ca="1" si="9"/>
        <v>0.20819383876977185</v>
      </c>
      <c r="M110" s="5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0.26092511835969595</v>
      </c>
      <c r="N110" s="90">
        <f t="shared" ca="1" si="10"/>
        <v>172.67103420862233</v>
      </c>
    </row>
    <row r="111" spans="1:14" x14ac:dyDescent="0.35">
      <c r="A111" s="48">
        <f t="shared" si="11"/>
        <v>45674</v>
      </c>
      <c r="B111" s="88" cm="1">
        <f t="array" aca="1" ref="B111" ca="1">_xlfn.XLOOKUP(A111,INDIRECT($A$5&amp;"!$AJ$41:$AJ$406"),INDIRECT($A$5&amp;"!$An$41:$An$406"))*SUM($F$3:$I$3)</f>
        <v>0</v>
      </c>
      <c r="C111" s="88" cm="1">
        <f t="array" aca="1" ref="C111" ca="1">_xlfn.XLOOKUP(A111,INDIRECT($A$5&amp;"!$AJ$41:$AJ$406"),INDIRECT($A$5&amp;"!$Ak$41:$Ak$406"))*SUM($F$3:$I$3)</f>
        <v>0</v>
      </c>
      <c r="D111" s="88" cm="1">
        <f t="array" aca="1" ref="D111" ca="1">_xlfn.XLOOKUP(A111,INDIRECT($A$5&amp;"!$AJ$41:$AJ$406"),INDIRECT($A$5&amp;"!$AO$41:$AO$406"))*SUM($F$3:$I$3)</f>
        <v>45</v>
      </c>
      <c r="E111" s="50" cm="1">
        <f t="array" ref="E111">SUMPRODUCT(('PT Storengy'!$B$8:$K$372)*('PT Storengy'!$A$8:$A$372=$A111)*('PT Storengy'!$A$5:$J$5=$A$6)*('PT Storengy'!$B$7:$K$7=$A$7))</f>
        <v>0</v>
      </c>
      <c r="F111" s="52">
        <f t="shared" ca="1" si="12"/>
        <v>10.08990761689585</v>
      </c>
      <c r="G111" s="72">
        <f t="shared" ca="1" si="13"/>
        <v>0.22845457264963925</v>
      </c>
      <c r="H111" s="5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0.28793943019951918</v>
      </c>
      <c r="I111" s="113">
        <f t="shared" ca="1" si="8"/>
        <v>190.54815233791709</v>
      </c>
      <c r="K111" s="52">
        <f t="shared" ca="1" si="7"/>
        <v>9.0267663827755982</v>
      </c>
      <c r="L111" s="72">
        <f t="shared" ca="1" si="9"/>
        <v>0.20435670467624689</v>
      </c>
      <c r="M111" s="5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0.25580893956832934</v>
      </c>
      <c r="N111" s="90">
        <f t="shared" ca="1" si="10"/>
        <v>169.28532765551205</v>
      </c>
    </row>
    <row r="112" spans="1:14" x14ac:dyDescent="0.35">
      <c r="A112" s="48">
        <f t="shared" si="11"/>
        <v>45675</v>
      </c>
      <c r="B112" s="88" cm="1">
        <f t="array" aca="1" ref="B112" ca="1">_xlfn.XLOOKUP(A112,INDIRECT($A$5&amp;"!$AJ$41:$AJ$406"),INDIRECT($A$5&amp;"!$An$41:$An$406"))*SUM($F$3:$I$3)</f>
        <v>0</v>
      </c>
      <c r="C112" s="88" cm="1">
        <f t="array" aca="1" ref="C112" ca="1">_xlfn.XLOOKUP(A112,INDIRECT($A$5&amp;"!$AJ$41:$AJ$406"),INDIRECT($A$5&amp;"!$Ak$41:$Ak$406"))*SUM($F$3:$I$3)</f>
        <v>0</v>
      </c>
      <c r="D112" s="88" cm="1">
        <f t="array" aca="1" ref="D112" ca="1">_xlfn.XLOOKUP(A112,INDIRECT($A$5&amp;"!$AJ$41:$AJ$406"),INDIRECT($A$5&amp;"!$AO$41:$AO$406"))*SUM($F$3:$I$3)</f>
        <v>45</v>
      </c>
      <c r="E112" s="50" cm="1">
        <f t="array" ref="E112">SUMPRODUCT(('PT Storengy'!$B$8:$K$372)*('PT Storengy'!$A$8:$A$372=$A112)*('PT Storengy'!$A$5:$J$5=$A$6)*('PT Storengy'!$B$7:$K$7=$A$7))</f>
        <v>0</v>
      </c>
      <c r="F112" s="52">
        <f t="shared" ca="1" si="12"/>
        <v>9.9030957028390691</v>
      </c>
      <c r="G112" s="72">
        <f t="shared" ca="1" si="13"/>
        <v>0.22422016926435223</v>
      </c>
      <c r="H112" s="5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0.28229355901913644</v>
      </c>
      <c r="I112" s="113">
        <f t="shared" ca="1" si="8"/>
        <v>186.81191405678146</v>
      </c>
      <c r="K112" s="52">
        <f t="shared" ca="1" si="7"/>
        <v>8.8608003752701947</v>
      </c>
      <c r="L112" s="72">
        <f t="shared" ca="1" si="9"/>
        <v>0.20059480850612441</v>
      </c>
      <c r="M112" s="5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0.25079307800816603</v>
      </c>
      <c r="N112" s="90">
        <f t="shared" ca="1" si="10"/>
        <v>165.96600750540398</v>
      </c>
    </row>
    <row r="113" spans="1:14" x14ac:dyDescent="0.35">
      <c r="A113" s="48">
        <f t="shared" si="11"/>
        <v>45676</v>
      </c>
      <c r="B113" s="88" cm="1">
        <f t="array" aca="1" ref="B113" ca="1">_xlfn.XLOOKUP(A113,INDIRECT($A$5&amp;"!$AJ$41:$AJ$406"),INDIRECT($A$5&amp;"!$An$41:$An$406"))*SUM($F$3:$I$3)</f>
        <v>0</v>
      </c>
      <c r="C113" s="88" cm="1">
        <f t="array" aca="1" ref="C113" ca="1">_xlfn.XLOOKUP(A113,INDIRECT($A$5&amp;"!$AJ$41:$AJ$406"),INDIRECT($A$5&amp;"!$Ak$41:$Ak$406"))*SUM($F$3:$I$3)</f>
        <v>0</v>
      </c>
      <c r="D113" s="88" cm="1">
        <f t="array" aca="1" ref="D113" ca="1">_xlfn.XLOOKUP(A113,INDIRECT($A$5&amp;"!$AJ$41:$AJ$406"),INDIRECT($A$5&amp;"!$AO$41:$AO$406"))*SUM($F$3:$I$3)</f>
        <v>45</v>
      </c>
      <c r="E113" s="50" cm="1">
        <f t="array" ref="E113">SUMPRODUCT(('PT Storengy'!$B$8:$K$372)*('PT Storengy'!$A$8:$A$372=$A113)*('PT Storengy'!$A$5:$J$5=$A$6)*('PT Storengy'!$B$7:$K$7=$A$7))</f>
        <v>0</v>
      </c>
      <c r="F113" s="52">
        <f t="shared" ca="1" si="12"/>
        <v>9.719946767489283</v>
      </c>
      <c r="G113" s="72">
        <f t="shared" ca="1" si="13"/>
        <v>0.22006879339642377</v>
      </c>
      <c r="H113" s="5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0.27675839119523182</v>
      </c>
      <c r="I113" s="113">
        <f t="shared" ca="1" si="8"/>
        <v>183.14893534978577</v>
      </c>
      <c r="K113" s="52">
        <f t="shared" ca="1" si="7"/>
        <v>8.696075667456304</v>
      </c>
      <c r="L113" s="72">
        <f t="shared" ca="1" si="9"/>
        <v>0.19690667500600434</v>
      </c>
      <c r="M113" s="5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0.24891733625210172</v>
      </c>
      <c r="N113" s="90">
        <f t="shared" ca="1" si="10"/>
        <v>164.72470781389083</v>
      </c>
    </row>
    <row r="114" spans="1:14" x14ac:dyDescent="0.35">
      <c r="A114" s="48">
        <f t="shared" si="11"/>
        <v>45677</v>
      </c>
      <c r="B114" s="88" cm="1">
        <f t="array" aca="1" ref="B114" ca="1">_xlfn.XLOOKUP(A114,INDIRECT($A$5&amp;"!$AJ$41:$AJ$406"),INDIRECT($A$5&amp;"!$An$41:$An$406"))*SUM($F$3:$I$3)</f>
        <v>0</v>
      </c>
      <c r="C114" s="88" cm="1">
        <f t="array" aca="1" ref="C114" ca="1">_xlfn.XLOOKUP(A114,INDIRECT($A$5&amp;"!$AJ$41:$AJ$406"),INDIRECT($A$5&amp;"!$Ak$41:$Ak$406"))*SUM($F$3:$I$3)</f>
        <v>0</v>
      </c>
      <c r="D114" s="88" cm="1">
        <f t="array" aca="1" ref="D114" ca="1">_xlfn.XLOOKUP(A114,INDIRECT($A$5&amp;"!$AJ$41:$AJ$406"),INDIRECT($A$5&amp;"!$AO$41:$AO$406"))*SUM($F$3:$I$3)</f>
        <v>45</v>
      </c>
      <c r="E114" s="50" cm="1">
        <f t="array" ref="E114">SUMPRODUCT(('PT Storengy'!$B$8:$K$372)*('PT Storengy'!$A$8:$A$372=$A114)*('PT Storengy'!$A$5:$J$5=$A$6)*('PT Storengy'!$B$7:$K$7=$A$7))</f>
        <v>0</v>
      </c>
      <c r="F114" s="52">
        <f t="shared" ca="1" si="12"/>
        <v>9.5403889877345911</v>
      </c>
      <c r="G114" s="72">
        <f t="shared" ca="1" si="13"/>
        <v>0.2159988170553174</v>
      </c>
      <c r="H114" s="5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0.2713317560737567</v>
      </c>
      <c r="I114" s="113">
        <f t="shared" ca="1" si="8"/>
        <v>179.55777975469192</v>
      </c>
      <c r="K114" s="52">
        <f t="shared" ca="1" si="7"/>
        <v>8.5321988074032191</v>
      </c>
      <c r="L114" s="72">
        <f t="shared" ca="1" si="9"/>
        <v>0.19324612594347343</v>
      </c>
      <c r="M114" s="5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0.24763614408021589</v>
      </c>
      <c r="N114" s="90">
        <f t="shared" ca="1" si="10"/>
        <v>163.87686005308404</v>
      </c>
    </row>
    <row r="115" spans="1:14" x14ac:dyDescent="0.35">
      <c r="A115" s="48">
        <f t="shared" si="11"/>
        <v>45678</v>
      </c>
      <c r="B115" s="88" cm="1">
        <f t="array" aca="1" ref="B115" ca="1">_xlfn.XLOOKUP(A115,INDIRECT($A$5&amp;"!$AJ$41:$AJ$406"),INDIRECT($A$5&amp;"!$An$41:$An$406"))*SUM($F$3:$I$3)</f>
        <v>0</v>
      </c>
      <c r="C115" s="88" cm="1">
        <f t="array" aca="1" ref="C115" ca="1">_xlfn.XLOOKUP(A115,INDIRECT($A$5&amp;"!$AJ$41:$AJ$406"),INDIRECT($A$5&amp;"!$Ak$41:$Ak$406"))*SUM($F$3:$I$3)</f>
        <v>0</v>
      </c>
      <c r="D115" s="88" cm="1">
        <f t="array" aca="1" ref="D115" ca="1">_xlfn.XLOOKUP(A115,INDIRECT($A$5&amp;"!$AJ$41:$AJ$406"),INDIRECT($A$5&amp;"!$AO$41:$AO$406"))*SUM($F$3:$I$3)</f>
        <v>45</v>
      </c>
      <c r="E115" s="50" cm="1">
        <f t="array" ref="E115">SUMPRODUCT(('PT Storengy'!$B$8:$K$372)*('PT Storengy'!$A$8:$A$372=$A115)*('PT Storengy'!$A$5:$J$5=$A$6)*('PT Storengy'!$B$7:$K$7=$A$7))</f>
        <v>0</v>
      </c>
      <c r="F115" s="52">
        <f t="shared" ca="1" si="12"/>
        <v>9.3643519487594027</v>
      </c>
      <c r="G115" s="72">
        <f t="shared" ca="1" si="13"/>
        <v>0.21200864417187981</v>
      </c>
      <c r="H115" s="5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0.26601152556250657</v>
      </c>
      <c r="I115" s="113">
        <f t="shared" ca="1" si="8"/>
        <v>176.03703897518815</v>
      </c>
      <c r="K115" s="52">
        <f t="shared" ca="1" si="7"/>
        <v>8.3691654311886428</v>
      </c>
      <c r="L115" s="72">
        <f t="shared" ca="1" si="9"/>
        <v>0.18960441794229377</v>
      </c>
      <c r="M115" s="5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0.24636154627980306</v>
      </c>
      <c r="N115" s="90">
        <f t="shared" ca="1" si="10"/>
        <v>163.03337621457555</v>
      </c>
    </row>
    <row r="116" spans="1:14" x14ac:dyDescent="0.35">
      <c r="A116" s="48">
        <f t="shared" si="11"/>
        <v>45679</v>
      </c>
      <c r="B116" s="88" cm="1">
        <f t="array" aca="1" ref="B116" ca="1">_xlfn.XLOOKUP(A116,INDIRECT($A$5&amp;"!$AJ$41:$AJ$406"),INDIRECT($A$5&amp;"!$An$41:$An$406"))*SUM($F$3:$I$3)</f>
        <v>0</v>
      </c>
      <c r="C116" s="88" cm="1">
        <f t="array" aca="1" ref="C116" ca="1">_xlfn.XLOOKUP(A116,INDIRECT($A$5&amp;"!$AJ$41:$AJ$406"),INDIRECT($A$5&amp;"!$Ak$41:$Ak$406"))*SUM($F$3:$I$3)</f>
        <v>0</v>
      </c>
      <c r="D116" s="88" cm="1">
        <f t="array" aca="1" ref="D116" ca="1">_xlfn.XLOOKUP(A116,INDIRECT($A$5&amp;"!$AJ$41:$AJ$406"),INDIRECT($A$5&amp;"!$AO$41:$AO$406"))*SUM($F$3:$I$3)</f>
        <v>45</v>
      </c>
      <c r="E116" s="50" cm="1">
        <f t="array" ref="E116">SUMPRODUCT(('PT Storengy'!$B$8:$K$372)*('PT Storengy'!$A$8:$A$372=$A116)*('PT Storengy'!$A$5:$J$5=$A$6)*('PT Storengy'!$B$7:$K$7=$A$7))</f>
        <v>0</v>
      </c>
      <c r="F116" s="52">
        <f t="shared" ca="1" si="12"/>
        <v>9.1917666164307867</v>
      </c>
      <c r="G116" s="72">
        <f t="shared" ca="1" si="13"/>
        <v>0.20809670997243118</v>
      </c>
      <c r="H116" s="5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0.26079561329657502</v>
      </c>
      <c r="I116" s="113">
        <f t="shared" ca="1" si="8"/>
        <v>172.58533232861583</v>
      </c>
      <c r="K116" s="52">
        <f t="shared" ca="1" si="7"/>
        <v>8.2069711973516419</v>
      </c>
      <c r="L116" s="72">
        <f t="shared" ca="1" si="9"/>
        <v>0.18598145402641428</v>
      </c>
      <c r="M116" s="5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0.24509350890924522</v>
      </c>
      <c r="N116" s="90">
        <f t="shared" ca="1" si="10"/>
        <v>162.19423383700052</v>
      </c>
    </row>
    <row r="117" spans="1:14" x14ac:dyDescent="0.35">
      <c r="A117" s="48">
        <f t="shared" si="11"/>
        <v>45680</v>
      </c>
      <c r="B117" s="88" cm="1">
        <f t="array" aca="1" ref="B117" ca="1">_xlfn.XLOOKUP(A117,INDIRECT($A$5&amp;"!$AJ$41:$AJ$406"),INDIRECT($A$5&amp;"!$An$41:$An$406"))*SUM($F$3:$I$3)</f>
        <v>0</v>
      </c>
      <c r="C117" s="88" cm="1">
        <f t="array" aca="1" ref="C117" ca="1">_xlfn.XLOOKUP(A117,INDIRECT($A$5&amp;"!$AJ$41:$AJ$406"),INDIRECT($A$5&amp;"!$Ak$41:$Ak$406"))*SUM($F$3:$I$3)</f>
        <v>0</v>
      </c>
      <c r="D117" s="88" cm="1">
        <f t="array" aca="1" ref="D117" ca="1">_xlfn.XLOOKUP(A117,INDIRECT($A$5&amp;"!$AJ$41:$AJ$406"),INDIRECT($A$5&amp;"!$AO$41:$AO$406"))*SUM($F$3:$I$3)</f>
        <v>45</v>
      </c>
      <c r="E117" s="50" cm="1">
        <f t="array" ref="E117">SUMPRODUCT(('PT Storengy'!$B$8:$K$372)*('PT Storengy'!$A$8:$A$372=$A117)*('PT Storengy'!$A$5:$J$5=$A$6)*('PT Storengy'!$B$7:$K$7=$A$7))</f>
        <v>0</v>
      </c>
      <c r="F117" s="52">
        <f t="shared" ca="1" si="12"/>
        <v>9.0225653102262608</v>
      </c>
      <c r="G117" s="72">
        <f t="shared" ca="1" si="13"/>
        <v>0.20426148036512859</v>
      </c>
      <c r="H117" s="5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0.2556819738201716</v>
      </c>
      <c r="I117" s="113">
        <f t="shared" ca="1" si="8"/>
        <v>169.20130620452531</v>
      </c>
      <c r="K117" s="52">
        <f t="shared" ca="1" si="7"/>
        <v>8.0456117867770374</v>
      </c>
      <c r="L117" s="72">
        <f t="shared" ca="1" si="9"/>
        <v>0.18237713771892539</v>
      </c>
      <c r="M117" s="5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0.24383199820162413</v>
      </c>
      <c r="N117" s="90">
        <f t="shared" ca="1" si="10"/>
        <v>161.3594105746042</v>
      </c>
    </row>
    <row r="118" spans="1:14" x14ac:dyDescent="0.35">
      <c r="A118" s="48">
        <f t="shared" si="11"/>
        <v>45681</v>
      </c>
      <c r="B118" s="88" cm="1">
        <f t="array" aca="1" ref="B118" ca="1">_xlfn.XLOOKUP(A118,INDIRECT($A$5&amp;"!$AJ$41:$AJ$406"),INDIRECT($A$5&amp;"!$An$41:$An$406"))*SUM($F$3:$I$3)</f>
        <v>0</v>
      </c>
      <c r="C118" s="88" cm="1">
        <f t="array" aca="1" ref="C118" ca="1">_xlfn.XLOOKUP(A118,INDIRECT($A$5&amp;"!$AJ$41:$AJ$406"),INDIRECT($A$5&amp;"!$Ak$41:$Ak$406"))*SUM($F$3:$I$3)</f>
        <v>0</v>
      </c>
      <c r="D118" s="88" cm="1">
        <f t="array" aca="1" ref="D118" ca="1">_xlfn.XLOOKUP(A118,INDIRECT($A$5&amp;"!$AJ$41:$AJ$406"),INDIRECT($A$5&amp;"!$AO$41:$AO$406"))*SUM($F$3:$I$3)</f>
        <v>45</v>
      </c>
      <c r="E118" s="50" cm="1">
        <f t="array" ref="E118">SUMPRODUCT(('PT Storengy'!$B$8:$K$372)*('PT Storengy'!$A$8:$A$372=$A118)*('PT Storengy'!$A$5:$J$5=$A$6)*('PT Storengy'!$B$7:$K$7=$A$7))</f>
        <v>0</v>
      </c>
      <c r="F118" s="52">
        <f t="shared" ca="1" si="12"/>
        <v>8.8566816766924124</v>
      </c>
      <c r="G118" s="72">
        <f t="shared" ca="1" si="13"/>
        <v>0.20050145133836136</v>
      </c>
      <c r="H118" s="5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0.25066860178448197</v>
      </c>
      <c r="I118" s="113">
        <f t="shared" ca="1" si="8"/>
        <v>165.88363353384835</v>
      </c>
      <c r="K118" s="52">
        <f t="shared" ca="1" si="7"/>
        <v>7.8850829025803906</v>
      </c>
      <c r="L118" s="72">
        <f t="shared" ca="1" si="9"/>
        <v>0.17879137303948972</v>
      </c>
      <c r="M118" s="5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0.24257698056382163</v>
      </c>
      <c r="N118" s="90">
        <f t="shared" ca="1" si="10"/>
        <v>160.52888419664666</v>
      </c>
    </row>
    <row r="119" spans="1:14" x14ac:dyDescent="0.35">
      <c r="A119" s="48">
        <f t="shared" si="11"/>
        <v>45682</v>
      </c>
      <c r="B119" s="88" cm="1">
        <f t="array" aca="1" ref="B119" ca="1">_xlfn.XLOOKUP(A119,INDIRECT($A$5&amp;"!$AJ$41:$AJ$406"),INDIRECT($A$5&amp;"!$An$41:$An$406"))*SUM($F$3:$I$3)</f>
        <v>0</v>
      </c>
      <c r="C119" s="88" cm="1">
        <f t="array" aca="1" ref="C119" ca="1">_xlfn.XLOOKUP(A119,INDIRECT($A$5&amp;"!$AJ$41:$AJ$406"),INDIRECT($A$5&amp;"!$Ak$41:$Ak$406"))*SUM($F$3:$I$3)</f>
        <v>0</v>
      </c>
      <c r="D119" s="88" cm="1">
        <f t="array" aca="1" ref="D119" ca="1">_xlfn.XLOOKUP(A119,INDIRECT($A$5&amp;"!$AJ$41:$AJ$406"),INDIRECT($A$5&amp;"!$AO$41:$AO$406"))*SUM($F$3:$I$3)</f>
        <v>45</v>
      </c>
      <c r="E119" s="50" cm="1">
        <f t="array" ref="E119">SUMPRODUCT(('PT Storengy'!$B$8:$K$372)*('PT Storengy'!$A$8:$A$372=$A119)*('PT Storengy'!$A$5:$J$5=$A$6)*('PT Storengy'!$B$7:$K$7=$A$7))</f>
        <v>0</v>
      </c>
      <c r="F119" s="52">
        <f t="shared" ca="1" si="12"/>
        <v>8.6919781680623771</v>
      </c>
      <c r="G119" s="72">
        <f t="shared" ca="1" si="13"/>
        <v>0.19681514837094249</v>
      </c>
      <c r="H119" s="5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0.24888530192983005</v>
      </c>
      <c r="I119" s="113">
        <f t="shared" ca="1" si="8"/>
        <v>164.70350863003458</v>
      </c>
      <c r="K119" s="52">
        <f t="shared" ca="1" si="7"/>
        <v>7.7253802699935799</v>
      </c>
      <c r="L119" s="72">
        <f t="shared" ca="1" si="9"/>
        <v>0.17522406450178646</v>
      </c>
      <c r="M119" s="5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0.24132842257562548</v>
      </c>
      <c r="N119" s="90">
        <f t="shared" ca="1" si="10"/>
        <v>159.70263258681098</v>
      </c>
    </row>
    <row r="120" spans="1:14" x14ac:dyDescent="0.35">
      <c r="A120" s="48">
        <f t="shared" si="11"/>
        <v>45683</v>
      </c>
      <c r="B120" s="88" cm="1">
        <f t="array" aca="1" ref="B120" ca="1">_xlfn.XLOOKUP(A120,INDIRECT($A$5&amp;"!$AJ$41:$AJ$406"),INDIRECT($A$5&amp;"!$An$41:$An$406"))*SUM($F$3:$I$3)</f>
        <v>0</v>
      </c>
      <c r="C120" s="88" cm="1">
        <f t="array" aca="1" ref="C120" ca="1">_xlfn.XLOOKUP(A120,INDIRECT($A$5&amp;"!$AJ$41:$AJ$406"),INDIRECT($A$5&amp;"!$Ak$41:$Ak$406"))*SUM($F$3:$I$3)</f>
        <v>0</v>
      </c>
      <c r="D120" s="88" cm="1">
        <f t="array" aca="1" ref="D120" ca="1">_xlfn.XLOOKUP(A120,INDIRECT($A$5&amp;"!$AJ$41:$AJ$406"),INDIRECT($A$5&amp;"!$AO$41:$AO$406"))*SUM($F$3:$I$3)</f>
        <v>45</v>
      </c>
      <c r="E120" s="50" cm="1">
        <f t="array" ref="E120">SUMPRODUCT(('PT Storengy'!$B$8:$K$372)*('PT Storengy'!$A$8:$A$372=$A120)*('PT Storengy'!$A$5:$J$5=$A$6)*('PT Storengy'!$B$7:$K$7=$A$7))</f>
        <v>0</v>
      </c>
      <c r="F120" s="52">
        <f t="shared" ca="1" si="12"/>
        <v>8.5281223980797023</v>
      </c>
      <c r="G120" s="72">
        <f t="shared" ca="1" si="13"/>
        <v>0.19315507040138616</v>
      </c>
      <c r="H120" s="5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0.24760427464048534</v>
      </c>
      <c r="I120" s="113">
        <f t="shared" ca="1" si="8"/>
        <v>163.85576998267413</v>
      </c>
      <c r="K120" s="52">
        <f t="shared" ca="1" si="7"/>
        <v>7.566499636250966</v>
      </c>
      <c r="L120" s="72">
        <f t="shared" ca="1" si="9"/>
        <v>0.17167511711096844</v>
      </c>
      <c r="M120" s="5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0.24008629098883916</v>
      </c>
      <c r="N120" s="90">
        <f t="shared" ca="1" si="10"/>
        <v>158.88063374261415</v>
      </c>
    </row>
    <row r="121" spans="1:14" x14ac:dyDescent="0.35">
      <c r="A121" s="48">
        <f t="shared" si="11"/>
        <v>45684</v>
      </c>
      <c r="B121" s="88" cm="1">
        <f t="array" aca="1" ref="B121" ca="1">_xlfn.XLOOKUP(A121,INDIRECT($A$5&amp;"!$AJ$41:$AJ$406"),INDIRECT($A$5&amp;"!$An$41:$An$406"))*SUM($F$3:$I$3)</f>
        <v>0</v>
      </c>
      <c r="C121" s="88" cm="1">
        <f t="array" aca="1" ref="C121" ca="1">_xlfn.XLOOKUP(A121,INDIRECT($A$5&amp;"!$AJ$41:$AJ$406"),INDIRECT($A$5&amp;"!$Ak$41:$Ak$406"))*SUM($F$3:$I$3)</f>
        <v>0</v>
      </c>
      <c r="D121" s="88" cm="1">
        <f t="array" aca="1" ref="D121" ca="1">_xlfn.XLOOKUP(A121,INDIRECT($A$5&amp;"!$AJ$41:$AJ$406"),INDIRECT($A$5&amp;"!$AO$41:$AO$406"))*SUM($F$3:$I$3)</f>
        <v>45</v>
      </c>
      <c r="E121" s="50" cm="1">
        <f t="array" ref="E121">SUMPRODUCT(('PT Storengy'!$B$8:$K$372)*('PT Storengy'!$A$8:$A$372=$A121)*('PT Storengy'!$A$5:$J$5=$A$6)*('PT Storengy'!$B$7:$K$7=$A$7))</f>
        <v>0</v>
      </c>
      <c r="F121" s="52">
        <f t="shared" ca="1" si="12"/>
        <v>8.3651100033837036</v>
      </c>
      <c r="G121" s="72">
        <f t="shared" ca="1" si="13"/>
        <v>0.18951383106843783</v>
      </c>
      <c r="H121" s="5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0.24632984087395346</v>
      </c>
      <c r="I121" s="113">
        <f t="shared" ca="1" si="8"/>
        <v>163.01239469599861</v>
      </c>
      <c r="K121" s="52">
        <f t="shared" ca="1" si="7"/>
        <v>7.4084367704761451</v>
      </c>
      <c r="L121" s="72">
        <f t="shared" ca="1" si="9"/>
        <v>0.16814443636113258</v>
      </c>
      <c r="M121" s="5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0.2388505527263966</v>
      </c>
      <c r="N121" s="90">
        <f t="shared" ca="1" si="10"/>
        <v>158.06286577482129</v>
      </c>
    </row>
    <row r="122" spans="1:14" x14ac:dyDescent="0.35">
      <c r="A122" s="48">
        <f t="shared" si="11"/>
        <v>45685</v>
      </c>
      <c r="B122" s="88" cm="1">
        <f t="array" aca="1" ref="B122" ca="1">_xlfn.XLOOKUP(A122,INDIRECT($A$5&amp;"!$AJ$41:$AJ$406"),INDIRECT($A$5&amp;"!$An$41:$An$406"))*SUM($F$3:$I$3)</f>
        <v>0</v>
      </c>
      <c r="C122" s="88" cm="1">
        <f t="array" aca="1" ref="C122" ca="1">_xlfn.XLOOKUP(A122,INDIRECT($A$5&amp;"!$AJ$41:$AJ$406"),INDIRECT($A$5&amp;"!$Ak$41:$Ak$406"))*SUM($F$3:$I$3)</f>
        <v>0</v>
      </c>
      <c r="D122" s="88" cm="1">
        <f t="array" aca="1" ref="D122" ca="1">_xlfn.XLOOKUP(A122,INDIRECT($A$5&amp;"!$AJ$41:$AJ$406"),INDIRECT($A$5&amp;"!$AO$41:$AO$406"))*SUM($F$3:$I$3)</f>
        <v>45</v>
      </c>
      <c r="E122" s="50" cm="1">
        <f t="array" ref="E122">SUMPRODUCT(('PT Storengy'!$B$8:$K$372)*('PT Storengy'!$A$8:$A$372=$A122)*('PT Storengy'!$A$5:$J$5=$A$6)*('PT Storengy'!$B$7:$K$7=$A$7))</f>
        <v>0</v>
      </c>
      <c r="F122" s="52">
        <f t="shared" ca="1" si="12"/>
        <v>8.2029366430721691</v>
      </c>
      <c r="G122" s="72">
        <f t="shared" ca="1" si="13"/>
        <v>0.18589133340852676</v>
      </c>
      <c r="H122" s="5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0.24506196669298458</v>
      </c>
      <c r="I122" s="113">
        <f t="shared" ca="1" si="8"/>
        <v>162.17336031153391</v>
      </c>
      <c r="K122" s="52">
        <f t="shared" ca="1" si="7"/>
        <v>7.2511874635692823</v>
      </c>
      <c r="L122" s="72">
        <f t="shared" ca="1" si="9"/>
        <v>0.16463192823280323</v>
      </c>
      <c r="M122" s="5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0.23762117488148132</v>
      </c>
      <c r="N122" s="90">
        <f t="shared" ca="1" si="10"/>
        <v>157.24930690686264</v>
      </c>
    </row>
    <row r="123" spans="1:14" x14ac:dyDescent="0.35">
      <c r="A123" s="48">
        <f t="shared" si="11"/>
        <v>45686</v>
      </c>
      <c r="B123" s="88" cm="1">
        <f t="array" aca="1" ref="B123" ca="1">_xlfn.XLOOKUP(A123,INDIRECT($A$5&amp;"!$AJ$41:$AJ$406"),INDIRECT($A$5&amp;"!$An$41:$An$406"))*SUM($F$3:$I$3)</f>
        <v>0</v>
      </c>
      <c r="C123" s="88" cm="1">
        <f t="array" aca="1" ref="C123" ca="1">_xlfn.XLOOKUP(A123,INDIRECT($A$5&amp;"!$AJ$41:$AJ$406"),INDIRECT($A$5&amp;"!$Ak$41:$Ak$406"))*SUM($F$3:$I$3)</f>
        <v>0</v>
      </c>
      <c r="D123" s="88" cm="1">
        <f t="array" aca="1" ref="D123" ca="1">_xlfn.XLOOKUP(A123,INDIRECT($A$5&amp;"!$AJ$41:$AJ$406"),INDIRECT($A$5&amp;"!$AO$41:$AO$406"))*SUM($F$3:$I$3)</f>
        <v>45</v>
      </c>
      <c r="E123" s="50" cm="1">
        <f t="array" ref="E123">SUMPRODUCT(('PT Storengy'!$B$8:$K$372)*('PT Storengy'!$A$8:$A$372=$A123)*('PT Storengy'!$A$5:$J$5=$A$6)*('PT Storengy'!$B$7:$K$7=$A$7))</f>
        <v>0</v>
      </c>
      <c r="F123" s="52">
        <f t="shared" ca="1" si="12"/>
        <v>8.0415979985857682</v>
      </c>
      <c r="G123" s="72">
        <f t="shared" ca="1" si="13"/>
        <v>0.18228748095715933</v>
      </c>
      <c r="H123" s="5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0.24380061833500599</v>
      </c>
      <c r="I123" s="113">
        <f t="shared" ca="1" si="8"/>
        <v>161.33864448640102</v>
      </c>
      <c r="K123" s="52">
        <f t="shared" ca="1" si="7"/>
        <v>7.094747528095029</v>
      </c>
      <c r="L123" s="72">
        <f t="shared" ca="1" si="9"/>
        <v>0.1611374991904285</v>
      </c>
      <c r="M123" s="5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0.23639812471665017</v>
      </c>
      <c r="N123" s="90">
        <f t="shared" ca="1" si="10"/>
        <v>156.43993547425379</v>
      </c>
    </row>
    <row r="124" spans="1:14" x14ac:dyDescent="0.35">
      <c r="A124" s="48">
        <f t="shared" si="11"/>
        <v>45687</v>
      </c>
      <c r="B124" s="88" cm="1">
        <f t="array" aca="1" ref="B124" ca="1">_xlfn.XLOOKUP(A124,INDIRECT($A$5&amp;"!$AJ$41:$AJ$406"),INDIRECT($A$5&amp;"!$An$41:$An$406"))*SUM($F$3:$I$3)</f>
        <v>0</v>
      </c>
      <c r="C124" s="88" cm="1">
        <f t="array" aca="1" ref="C124" ca="1">_xlfn.XLOOKUP(A124,INDIRECT($A$5&amp;"!$AJ$41:$AJ$406"),INDIRECT($A$5&amp;"!$Ak$41:$Ak$406"))*SUM($F$3:$I$3)</f>
        <v>0</v>
      </c>
      <c r="D124" s="88" cm="1">
        <f t="array" aca="1" ref="D124" ca="1">_xlfn.XLOOKUP(A124,INDIRECT($A$5&amp;"!$AJ$41:$AJ$406"),INDIRECT($A$5&amp;"!$AO$41:$AO$406"))*SUM($F$3:$I$3)</f>
        <v>45</v>
      </c>
      <c r="E124" s="50" cm="1">
        <f t="array" ref="E124">SUMPRODUCT(('PT Storengy'!$B$8:$K$372)*('PT Storengy'!$A$8:$A$372=$A124)*('PT Storengy'!$A$5:$J$5=$A$6)*('PT Storengy'!$B$7:$K$7=$A$7))</f>
        <v>0</v>
      </c>
      <c r="F124" s="52">
        <f t="shared" ca="1" si="12"/>
        <v>7.8810897735930467</v>
      </c>
      <c r="G124" s="72">
        <f t="shared" ca="1" si="13"/>
        <v>0.17870217774635042</v>
      </c>
      <c r="H124" s="5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0.24254576221122287</v>
      </c>
      <c r="I124" s="113">
        <f t="shared" ca="1" si="8"/>
        <v>160.50822499272101</v>
      </c>
      <c r="K124" s="52">
        <f t="shared" ca="1" si="7"/>
        <v>6.9391127981710099</v>
      </c>
      <c r="L124" s="72">
        <f t="shared" ca="1" si="9"/>
        <v>0.15766105617988954</v>
      </c>
      <c r="M124" s="5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0.23518136966296155</v>
      </c>
      <c r="N124" s="90">
        <f t="shared" ca="1" si="10"/>
        <v>155.63472992401867</v>
      </c>
    </row>
    <row r="125" spans="1:14" x14ac:dyDescent="0.35">
      <c r="A125" s="48">
        <f t="shared" si="11"/>
        <v>45688</v>
      </c>
      <c r="B125" s="88" cm="1">
        <f t="array" aca="1" ref="B125" ca="1">_xlfn.XLOOKUP(A125,INDIRECT($A$5&amp;"!$AJ$41:$AJ$406"),INDIRECT($A$5&amp;"!$An$41:$An$406"))*SUM($F$3:$I$3)</f>
        <v>0</v>
      </c>
      <c r="C125" s="88" cm="1">
        <f t="array" aca="1" ref="C125" ca="1">_xlfn.XLOOKUP(A125,INDIRECT($A$5&amp;"!$AJ$41:$AJ$406"),INDIRECT($A$5&amp;"!$Ak$41:$Ak$406"))*SUM($F$3:$I$3)</f>
        <v>0</v>
      </c>
      <c r="D125" s="88" cm="1">
        <f t="array" aca="1" ref="D125" ca="1">_xlfn.XLOOKUP(A125,INDIRECT($A$5&amp;"!$AJ$41:$AJ$406"),INDIRECT($A$5&amp;"!$AO$41:$AO$406"))*SUM($F$3:$I$3)</f>
        <v>45</v>
      </c>
      <c r="E125" s="50" cm="1">
        <f t="array" ref="E125">SUMPRODUCT(('PT Storengy'!$B$8:$K$372)*('PT Storengy'!$A$8:$A$372=$A125)*('PT Storengy'!$A$5:$J$5=$A$6)*('PT Storengy'!$B$7:$K$7=$A$7))</f>
        <v>0</v>
      </c>
      <c r="F125" s="52">
        <f t="shared" ca="1" si="12"/>
        <v>7.7214076938760234</v>
      </c>
      <c r="G125" s="72">
        <f t="shared" ca="1" si="13"/>
        <v>0.17513532830206771</v>
      </c>
      <c r="H125" s="5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0.2412973649057239</v>
      </c>
      <c r="I125" s="113">
        <f t="shared" ca="1" si="8"/>
        <v>159.68207971702316</v>
      </c>
      <c r="K125" s="52">
        <f t="shared" ca="1" si="7"/>
        <v>6.7842791293568947</v>
      </c>
      <c r="L125" s="72">
        <f t="shared" ca="1" si="9"/>
        <v>0.15420250662602245</v>
      </c>
      <c r="M125" s="5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0.23397087731910804</v>
      </c>
      <c r="N125" s="90">
        <f t="shared" ca="1" si="10"/>
        <v>154.83366881411561</v>
      </c>
    </row>
    <row r="126" spans="1:14" x14ac:dyDescent="0.35">
      <c r="A126" s="48">
        <f t="shared" si="11"/>
        <v>45689</v>
      </c>
      <c r="B126" s="88" cm="1">
        <f t="array" aca="1" ref="B126" ca="1">_xlfn.XLOOKUP(A126,INDIRECT($A$5&amp;"!$AJ$41:$AJ$406"),INDIRECT($A$5&amp;"!$An$41:$An$406"))*SUM($F$3:$I$3)</f>
        <v>0</v>
      </c>
      <c r="C126" s="88" cm="1">
        <f t="array" aca="1" ref="C126" ca="1">_xlfn.XLOOKUP(A126,INDIRECT($A$5&amp;"!$AJ$41:$AJ$406"),INDIRECT($A$5&amp;"!$Ak$41:$Ak$406"))*SUM($F$3:$I$3)</f>
        <v>0</v>
      </c>
      <c r="D126" s="88" cm="1">
        <f t="array" aca="1" ref="D126" ca="1">_xlfn.XLOOKUP(A126,INDIRECT($A$5&amp;"!$AJ$41:$AJ$406"),INDIRECT($A$5&amp;"!$AO$41:$AO$406"))*SUM($F$3:$I$3)</f>
        <v>45</v>
      </c>
      <c r="E126" s="50" cm="1">
        <f t="array" ref="E126">SUMPRODUCT(('PT Storengy'!$B$8:$K$372)*('PT Storengy'!$A$8:$A$372=$A126)*('PT Storengy'!$A$5:$J$5=$A$6)*('PT Storengy'!$B$7:$K$7=$A$7))</f>
        <v>0</v>
      </c>
      <c r="F126" s="52">
        <f t="shared" ca="1" si="12"/>
        <v>7.562547507216367</v>
      </c>
      <c r="G126" s="72">
        <f t="shared" ca="1" si="13"/>
        <v>0.17158683764168942</v>
      </c>
      <c r="H126" s="5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0.24005539317459151</v>
      </c>
      <c r="I126" s="113">
        <f t="shared" ca="1" si="8"/>
        <v>158.86018665965614</v>
      </c>
      <c r="K126" s="52">
        <f t="shared" ca="1" si="7"/>
        <v>6.630242398544028</v>
      </c>
      <c r="L126" s="72">
        <f t="shared" ca="1" si="9"/>
        <v>0.15076175843015321</v>
      </c>
      <c r="M126" s="5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0.23276661545055383</v>
      </c>
      <c r="N126" s="90">
        <f t="shared" ca="1" si="10"/>
        <v>154.03673081286649</v>
      </c>
    </row>
    <row r="127" spans="1:14" x14ac:dyDescent="0.35">
      <c r="A127" s="48">
        <f t="shared" si="11"/>
        <v>45690</v>
      </c>
      <c r="B127" s="88" cm="1">
        <f t="array" aca="1" ref="B127" ca="1">_xlfn.XLOOKUP(A127,INDIRECT($A$5&amp;"!$AJ$41:$AJ$406"),INDIRECT($A$5&amp;"!$An$41:$An$406"))*SUM($F$3:$I$3)</f>
        <v>0</v>
      </c>
      <c r="C127" s="88" cm="1">
        <f t="array" aca="1" ref="C127" ca="1">_xlfn.XLOOKUP(A127,INDIRECT($A$5&amp;"!$AJ$41:$AJ$406"),INDIRECT($A$5&amp;"!$Ak$41:$Ak$406"))*SUM($F$3:$I$3)</f>
        <v>0</v>
      </c>
      <c r="D127" s="88" cm="1">
        <f t="array" aca="1" ref="D127" ca="1">_xlfn.XLOOKUP(A127,INDIRECT($A$5&amp;"!$AJ$41:$AJ$406"),INDIRECT($A$5&amp;"!$AO$41:$AO$406"))*SUM($F$3:$I$3)</f>
        <v>45</v>
      </c>
      <c r="E127" s="50" cm="1">
        <f t="array" ref="E127">SUMPRODUCT(('PT Storengy'!$B$8:$K$372)*('PT Storengy'!$A$8:$A$372=$A127)*('PT Storengy'!$A$5:$J$5=$A$6)*('PT Storengy'!$B$7:$K$7=$A$7))</f>
        <v>0</v>
      </c>
      <c r="F127" s="52">
        <f t="shared" ca="1" si="12"/>
        <v>7.4045049832821652</v>
      </c>
      <c r="G127" s="72">
        <f t="shared" ca="1" si="13"/>
        <v>0.16805661127147481</v>
      </c>
      <c r="H127" s="5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0.23881981394501639</v>
      </c>
      <c r="I127" s="113">
        <f t="shared" ca="1" si="8"/>
        <v>158.04252393420202</v>
      </c>
      <c r="K127" s="52">
        <f t="shared" ca="1" si="7"/>
        <v>6.4769985038456399</v>
      </c>
      <c r="L127" s="72">
        <f t="shared" ca="1" si="9"/>
        <v>0.14733871996764505</v>
      </c>
      <c r="M127" s="5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0.23156855198867596</v>
      </c>
      <c r="N127" s="90">
        <f t="shared" ca="1" si="10"/>
        <v>153.24389469838849</v>
      </c>
    </row>
    <row r="128" spans="1:14" x14ac:dyDescent="0.35">
      <c r="A128" s="48">
        <f t="shared" si="11"/>
        <v>45691</v>
      </c>
      <c r="B128" s="88" cm="1">
        <f t="array" aca="1" ref="B128" ca="1">_xlfn.XLOOKUP(A128,INDIRECT($A$5&amp;"!$AJ$41:$AJ$406"),INDIRECT($A$5&amp;"!$An$41:$An$406"))*SUM($F$3:$I$3)</f>
        <v>0</v>
      </c>
      <c r="C128" s="88" cm="1">
        <f t="array" aca="1" ref="C128" ca="1">_xlfn.XLOOKUP(A128,INDIRECT($A$5&amp;"!$AJ$41:$AJ$406"),INDIRECT($A$5&amp;"!$Ak$41:$Ak$406"))*SUM($F$3:$I$3)</f>
        <v>0</v>
      </c>
      <c r="D128" s="88" cm="1">
        <f t="array" aca="1" ref="D128" ca="1">_xlfn.XLOOKUP(A128,INDIRECT($A$5&amp;"!$AJ$41:$AJ$406"),INDIRECT($A$5&amp;"!$AO$41:$AO$406"))*SUM($F$3:$I$3)</f>
        <v>45</v>
      </c>
      <c r="E128" s="50" cm="1">
        <f t="array" ref="E128">SUMPRODUCT(('PT Storengy'!$B$8:$K$372)*('PT Storengy'!$A$8:$A$372=$A128)*('PT Storengy'!$A$5:$J$5=$A$6)*('PT Storengy'!$B$7:$K$7=$A$7))</f>
        <v>0</v>
      </c>
      <c r="F128" s="52">
        <f t="shared" ca="1" si="12"/>
        <v>7.2472759135152716</v>
      </c>
      <c r="G128" s="72">
        <f t="shared" ca="1" si="13"/>
        <v>0.16454455518404812</v>
      </c>
      <c r="H128" s="5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0.23759059431441704</v>
      </c>
      <c r="I128" s="113">
        <f t="shared" ca="1" si="8"/>
        <v>157.22906976689362</v>
      </c>
      <c r="K128" s="52">
        <f t="shared" ca="1" si="7"/>
        <v>6.324543364487611</v>
      </c>
      <c r="L128" s="72">
        <f t="shared" ca="1" si="9"/>
        <v>0.14393330008545865</v>
      </c>
      <c r="M128" s="5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0.23037665502991073</v>
      </c>
      <c r="N128" s="90">
        <f t="shared" ca="1" si="10"/>
        <v>152.45513935802916</v>
      </c>
    </row>
    <row r="129" spans="1:14" x14ac:dyDescent="0.35">
      <c r="A129" s="48">
        <f t="shared" si="11"/>
        <v>45692</v>
      </c>
      <c r="B129" s="88" cm="1">
        <f t="array" aca="1" ref="B129" ca="1">_xlfn.XLOOKUP(A129,INDIRECT($A$5&amp;"!$AJ$41:$AJ$406"),INDIRECT($A$5&amp;"!$An$41:$An$406"))*SUM($F$3:$I$3)</f>
        <v>0</v>
      </c>
      <c r="C129" s="88" cm="1">
        <f t="array" aca="1" ref="C129" ca="1">_xlfn.XLOOKUP(A129,INDIRECT($A$5&amp;"!$AJ$41:$AJ$406"),INDIRECT($A$5&amp;"!$Ak$41:$Ak$406"))*SUM($F$3:$I$3)</f>
        <v>0</v>
      </c>
      <c r="D129" s="88" cm="1">
        <f t="array" aca="1" ref="D129" ca="1">_xlfn.XLOOKUP(A129,INDIRECT($A$5&amp;"!$AJ$41:$AJ$406"),INDIRECT($A$5&amp;"!$AO$41:$AO$406"))*SUM($F$3:$I$3)</f>
        <v>45</v>
      </c>
      <c r="E129" s="50" cm="1">
        <f t="array" ref="E129">SUMPRODUCT(('PT Storengy'!$B$8:$K$372)*('PT Storengy'!$A$8:$A$372=$A129)*('PT Storengy'!$A$5:$J$5=$A$6)*('PT Storengy'!$B$7:$K$7=$A$7))</f>
        <v>0</v>
      </c>
      <c r="F129" s="52">
        <f t="shared" ca="1" si="12"/>
        <v>7.090856111019237</v>
      </c>
      <c r="G129" s="72">
        <f t="shared" ca="1" si="13"/>
        <v>0.16105057585589491</v>
      </c>
      <c r="H129" s="5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0.23636770154956341</v>
      </c>
      <c r="I129" s="113">
        <f t="shared" ca="1" si="8"/>
        <v>156.41980249603461</v>
      </c>
      <c r="K129" s="52">
        <f t="shared" ca="1" si="7"/>
        <v>6.172872920699807</v>
      </c>
      <c r="L129" s="72">
        <f t="shared" ca="1" si="9"/>
        <v>0.14054540809972468</v>
      </c>
      <c r="M129" s="5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0.22919089283490385</v>
      </c>
      <c r="N129" s="90">
        <f t="shared" ca="1" si="10"/>
        <v>151.670443787804</v>
      </c>
    </row>
    <row r="130" spans="1:14" x14ac:dyDescent="0.35">
      <c r="A130" s="48">
        <f t="shared" si="11"/>
        <v>45693</v>
      </c>
      <c r="B130" s="88" cm="1">
        <f t="array" aca="1" ref="B130" ca="1">_xlfn.XLOOKUP(A130,INDIRECT($A$5&amp;"!$AJ$41:$AJ$406"),INDIRECT($A$5&amp;"!$An$41:$An$406"))*SUM($F$3:$I$3)</f>
        <v>0</v>
      </c>
      <c r="C130" s="88" cm="1">
        <f t="array" aca="1" ref="C130" ca="1">_xlfn.XLOOKUP(A130,INDIRECT($A$5&amp;"!$AJ$41:$AJ$406"),INDIRECT($A$5&amp;"!$Ak$41:$Ak$406"))*SUM($F$3:$I$3)</f>
        <v>0</v>
      </c>
      <c r="D130" s="88" cm="1">
        <f t="array" aca="1" ref="D130" ca="1">_xlfn.XLOOKUP(A130,INDIRECT($A$5&amp;"!$AJ$41:$AJ$406"),INDIRECT($A$5&amp;"!$AO$41:$AO$406"))*SUM($F$3:$I$3)</f>
        <v>45</v>
      </c>
      <c r="E130" s="50" cm="1">
        <f t="array" ref="E130">SUMPRODUCT(('PT Storengy'!$B$8:$K$372)*('PT Storengy'!$A$8:$A$372=$A130)*('PT Storengy'!$A$5:$J$5=$A$6)*('PT Storengy'!$B$7:$K$7=$A$7))</f>
        <v>0</v>
      </c>
      <c r="F130" s="52">
        <f t="shared" ca="1" si="12"/>
        <v>6.9352414104478139</v>
      </c>
      <c r="G130" s="72">
        <f t="shared" ca="1" si="13"/>
        <v>0.15757458024487192</v>
      </c>
      <c r="H130" s="5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0.23515110308570536</v>
      </c>
      <c r="I130" s="113">
        <f t="shared" ca="1" si="8"/>
        <v>155.61470057142267</v>
      </c>
      <c r="K130" s="52">
        <f t="shared" ca="1" si="7"/>
        <v>6.0219831336079697</v>
      </c>
      <c r="L130" s="72">
        <f t="shared" ca="1" si="9"/>
        <v>0.13717495379332906</v>
      </c>
      <c r="M130" s="5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0.22801123382766536</v>
      </c>
      <c r="N130" s="90">
        <f t="shared" ca="1" si="10"/>
        <v>150.88978709183738</v>
      </c>
    </row>
    <row r="131" spans="1:14" x14ac:dyDescent="0.35">
      <c r="A131" s="48">
        <f t="shared" si="11"/>
        <v>45694</v>
      </c>
      <c r="B131" s="88" cm="1">
        <f t="array" aca="1" ref="B131" ca="1">_xlfn.XLOOKUP(A131,INDIRECT($A$5&amp;"!$AJ$41:$AJ$406"),INDIRECT($A$5&amp;"!$An$41:$An$406"))*SUM($F$3:$I$3)</f>
        <v>0</v>
      </c>
      <c r="C131" s="88" cm="1">
        <f t="array" aca="1" ref="C131" ca="1">_xlfn.XLOOKUP(A131,INDIRECT($A$5&amp;"!$AJ$41:$AJ$406"),INDIRECT($A$5&amp;"!$Ak$41:$Ak$406"))*SUM($F$3:$I$3)</f>
        <v>0</v>
      </c>
      <c r="D131" s="88" cm="1">
        <f t="array" aca="1" ref="D131" ca="1">_xlfn.XLOOKUP(A131,INDIRECT($A$5&amp;"!$AJ$41:$AJ$406"),INDIRECT($A$5&amp;"!$AO$41:$AO$406"))*SUM($F$3:$I$3)</f>
        <v>45</v>
      </c>
      <c r="E131" s="50" cm="1">
        <f t="array" ref="E131">SUMPRODUCT(('PT Storengy'!$B$8:$K$372)*('PT Storengy'!$A$8:$A$372=$A131)*('PT Storengy'!$A$5:$J$5=$A$6)*('PT Storengy'!$B$7:$K$7=$A$7))</f>
        <v>0</v>
      </c>
      <c r="F131" s="52">
        <f t="shared" ca="1" si="12"/>
        <v>6.7804276678940383</v>
      </c>
      <c r="G131" s="72">
        <f t="shared" ca="1" si="13"/>
        <v>0.15411647578772919</v>
      </c>
      <c r="H131" s="5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0.23394076652570542</v>
      </c>
      <c r="I131" s="113">
        <f t="shared" ca="1" si="8"/>
        <v>154.81374255377565</v>
      </c>
      <c r="K131" s="52">
        <f t="shared" ca="1" si="7"/>
        <v>5.871869985126164</v>
      </c>
      <c r="L131" s="72">
        <f t="shared" ca="1" si="9"/>
        <v>0.13382184741351044</v>
      </c>
      <c r="M131" s="5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0.22683764659472885</v>
      </c>
      <c r="N131" s="90">
        <f t="shared" ca="1" si="10"/>
        <v>150.11314848180587</v>
      </c>
    </row>
    <row r="132" spans="1:14" x14ac:dyDescent="0.35">
      <c r="A132" s="48">
        <f t="shared" si="11"/>
        <v>45695</v>
      </c>
      <c r="B132" s="88" cm="1">
        <f t="array" aca="1" ref="B132" ca="1">_xlfn.XLOOKUP(A132,INDIRECT($A$5&amp;"!$AJ$41:$AJ$406"),INDIRECT($A$5&amp;"!$An$41:$An$406"))*SUM($F$3:$I$3)</f>
        <v>0</v>
      </c>
      <c r="C132" s="88" cm="1">
        <f t="array" aca="1" ref="C132" ca="1">_xlfn.XLOOKUP(A132,INDIRECT($A$5&amp;"!$AJ$41:$AJ$406"),INDIRECT($A$5&amp;"!$Ak$41:$Ak$406"))*SUM($F$3:$I$3)</f>
        <v>0</v>
      </c>
      <c r="D132" s="88" cm="1">
        <f t="array" aca="1" ref="D132" ca="1">_xlfn.XLOOKUP(A132,INDIRECT($A$5&amp;"!$AJ$41:$AJ$406"),INDIRECT($A$5&amp;"!$AO$41:$AO$406"))*SUM($F$3:$I$3)</f>
        <v>45</v>
      </c>
      <c r="E132" s="50" cm="1">
        <f t="array" ref="E132">SUMPRODUCT(('PT Storengy'!$B$8:$K$372)*('PT Storengy'!$A$8:$A$372=$A132)*('PT Storengy'!$A$5:$J$5=$A$6)*('PT Storengy'!$B$7:$K$7=$A$7))</f>
        <v>0</v>
      </c>
      <c r="F132" s="52">
        <f t="shared" ca="1" si="12"/>
        <v>6.6264107607798772</v>
      </c>
      <c r="G132" s="72">
        <f t="shared" ca="1" si="13"/>
        <v>0.1506761703976453</v>
      </c>
      <c r="H132" s="5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0.23273665963917606</v>
      </c>
      <c r="I132" s="113">
        <f t="shared" ca="1" si="8"/>
        <v>154.01690711416063</v>
      </c>
      <c r="K132" s="52">
        <f t="shared" ca="1" si="7"/>
        <v>5.7225294778497791</v>
      </c>
      <c r="L132" s="72">
        <f t="shared" ca="1" si="9"/>
        <v>0.1304859996694703</v>
      </c>
      <c r="M132" s="5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0.2256700998843148</v>
      </c>
      <c r="N132" s="90">
        <f t="shared" ca="1" si="10"/>
        <v>149.34050727638478</v>
      </c>
    </row>
    <row r="133" spans="1:14" x14ac:dyDescent="0.35">
      <c r="A133" s="48">
        <f t="shared" si="11"/>
        <v>45696</v>
      </c>
      <c r="B133" s="88" cm="1">
        <f t="array" aca="1" ref="B133" ca="1">_xlfn.XLOOKUP(A133,INDIRECT($A$5&amp;"!$AJ$41:$AJ$406"),INDIRECT($A$5&amp;"!$An$41:$An$406"))*SUM($F$3:$I$3)</f>
        <v>0</v>
      </c>
      <c r="C133" s="88" cm="1">
        <f t="array" aca="1" ref="C133" ca="1">_xlfn.XLOOKUP(A133,INDIRECT($A$5&amp;"!$AJ$41:$AJ$406"),INDIRECT($A$5&amp;"!$Ak$41:$Ak$406"))*SUM($F$3:$I$3)</f>
        <v>0</v>
      </c>
      <c r="D133" s="88" cm="1">
        <f t="array" aca="1" ref="D133" ca="1">_xlfn.XLOOKUP(A133,INDIRECT($A$5&amp;"!$AJ$41:$AJ$406"),INDIRECT($A$5&amp;"!$AO$41:$AO$406"))*SUM($F$3:$I$3)</f>
        <v>45</v>
      </c>
      <c r="E133" s="50" cm="1">
        <f t="array" ref="E133">SUMPRODUCT(('PT Storengy'!$B$8:$K$372)*('PT Storengy'!$A$8:$A$372=$A133)*('PT Storengy'!$A$5:$J$5=$A$6)*('PT Storengy'!$B$7:$K$7=$A$7))</f>
        <v>0</v>
      </c>
      <c r="F133" s="52">
        <f t="shared" ca="1" si="12"/>
        <v>6.4731865877464516</v>
      </c>
      <c r="G133" s="72">
        <f t="shared" ca="1" si="13"/>
        <v>0.14725357246177506</v>
      </c>
      <c r="H133" s="5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0.23153875036162147</v>
      </c>
      <c r="I133" s="113">
        <f t="shared" ca="1" si="8"/>
        <v>153.22417303342598</v>
      </c>
      <c r="K133" s="52">
        <f t="shared" ca="1" si="7"/>
        <v>5.5739576349490818</v>
      </c>
      <c r="L133" s="72">
        <f t="shared" ca="1" si="9"/>
        <v>0.12716732172999509</v>
      </c>
      <c r="M133" s="5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0.22450856260549851</v>
      </c>
      <c r="N133" s="90">
        <f t="shared" ca="1" si="10"/>
        <v>148.57184290069753</v>
      </c>
    </row>
    <row r="134" spans="1:14" x14ac:dyDescent="0.35">
      <c r="A134" s="48">
        <f t="shared" si="11"/>
        <v>45697</v>
      </c>
      <c r="B134" s="88" cm="1">
        <f t="array" aca="1" ref="B134" ca="1">_xlfn.XLOOKUP(A134,INDIRECT($A$5&amp;"!$AJ$41:$AJ$406"),INDIRECT($A$5&amp;"!$An$41:$An$406"))*SUM($F$3:$I$3)</f>
        <v>0</v>
      </c>
      <c r="C134" s="88" cm="1">
        <f t="array" aca="1" ref="C134" ca="1">_xlfn.XLOOKUP(A134,INDIRECT($A$5&amp;"!$AJ$41:$AJ$406"),INDIRECT($A$5&amp;"!$Ak$41:$Ak$406"))*SUM($F$3:$I$3)</f>
        <v>0</v>
      </c>
      <c r="D134" s="88" cm="1">
        <f t="array" aca="1" ref="D134" ca="1">_xlfn.XLOOKUP(A134,INDIRECT($A$5&amp;"!$AJ$41:$AJ$406"),INDIRECT($A$5&amp;"!$AO$41:$AO$406"))*SUM($F$3:$I$3)</f>
        <v>45</v>
      </c>
      <c r="E134" s="50" cm="1">
        <f t="array" ref="E134">SUMPRODUCT(('PT Storengy'!$B$8:$K$372)*('PT Storengy'!$A$8:$A$372=$A134)*('PT Storengy'!$A$5:$J$5=$A$6)*('PT Storengy'!$B$7:$K$7=$A$7))</f>
        <v>0</v>
      </c>
      <c r="F134" s="52">
        <f t="shared" ca="1" si="12"/>
        <v>6.3207510685448156</v>
      </c>
      <c r="G134" s="72">
        <f t="shared" ca="1" si="13"/>
        <v>0.14384859083881005</v>
      </c>
      <c r="H134" s="5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0.23034700679358372</v>
      </c>
      <c r="I134" s="113">
        <f t="shared" ca="1" si="8"/>
        <v>152.43551920163628</v>
      </c>
      <c r="K134" s="52">
        <f t="shared" ca="1" si="7"/>
        <v>5.4261505000633141</v>
      </c>
      <c r="L134" s="72">
        <f t="shared" ca="1" si="9"/>
        <v>0.12386572522109071</v>
      </c>
      <c r="M134" s="5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0.22335300382738196</v>
      </c>
      <c r="N134" s="90">
        <f t="shared" ca="1" si="10"/>
        <v>147.80713488576748</v>
      </c>
    </row>
    <row r="135" spans="1:14" x14ac:dyDescent="0.35">
      <c r="A135" s="48">
        <f t="shared" si="11"/>
        <v>45698</v>
      </c>
      <c r="B135" s="88" cm="1">
        <f t="array" aca="1" ref="B135" ca="1">_xlfn.XLOOKUP(A135,INDIRECT($A$5&amp;"!$AJ$41:$AJ$406"),INDIRECT($A$5&amp;"!$An$41:$An$406"))*SUM($F$3:$I$3)</f>
        <v>0</v>
      </c>
      <c r="C135" s="88" cm="1">
        <f t="array" aca="1" ref="C135" ca="1">_xlfn.XLOOKUP(A135,INDIRECT($A$5&amp;"!$AJ$41:$AJ$406"),INDIRECT($A$5&amp;"!$Ak$41:$Ak$406"))*SUM($F$3:$I$3)</f>
        <v>0</v>
      </c>
      <c r="D135" s="88" cm="1">
        <f t="array" aca="1" ref="D135" ca="1">_xlfn.XLOOKUP(A135,INDIRECT($A$5&amp;"!$AJ$41:$AJ$406"),INDIRECT($A$5&amp;"!$AO$41:$AO$406"))*SUM($F$3:$I$3)</f>
        <v>45</v>
      </c>
      <c r="E135" s="50" cm="1">
        <f t="array" ref="E135">SUMPRODUCT(('PT Storengy'!$B$8:$K$372)*('PT Storengy'!$A$8:$A$372=$A135)*('PT Storengy'!$A$5:$J$5=$A$6)*('PT Storengy'!$B$7:$K$7=$A$7))</f>
        <v>0</v>
      </c>
      <c r="F135" s="52">
        <f t="shared" ca="1" si="12"/>
        <v>6.169100143927305</v>
      </c>
      <c r="G135" s="72">
        <f t="shared" ca="1" si="13"/>
        <v>0.14046113485655146</v>
      </c>
      <c r="H135" s="5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0.2291613971997932</v>
      </c>
      <c r="I135" s="113">
        <f t="shared" ca="1" si="8"/>
        <v>151.65092461751021</v>
      </c>
      <c r="K135" s="52">
        <f t="shared" ca="1" si="7"/>
        <v>5.2791041371953407</v>
      </c>
      <c r="L135" s="72">
        <f t="shared" ca="1" si="9"/>
        <v>0.1205811222236292</v>
      </c>
      <c r="M135" s="5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0.22220339277827042</v>
      </c>
      <c r="N135" s="90">
        <f t="shared" ca="1" si="10"/>
        <v>147.04636286797307</v>
      </c>
    </row>
    <row r="136" spans="1:14" x14ac:dyDescent="0.35">
      <c r="A136" s="48">
        <f t="shared" si="11"/>
        <v>45699</v>
      </c>
      <c r="B136" s="88" cm="1">
        <f t="array" aca="1" ref="B136" ca="1">_xlfn.XLOOKUP(A136,INDIRECT($A$5&amp;"!$AJ$41:$AJ$406"),INDIRECT($A$5&amp;"!$An$41:$An$406"))*SUM($F$3:$I$3)</f>
        <v>0</v>
      </c>
      <c r="C136" s="88" cm="1">
        <f t="array" aca="1" ref="C136" ca="1">_xlfn.XLOOKUP(A136,INDIRECT($A$5&amp;"!$AJ$41:$AJ$406"),INDIRECT($A$5&amp;"!$Ak$41:$Ak$406"))*SUM($F$3:$I$3)</f>
        <v>0</v>
      </c>
      <c r="D136" s="88" cm="1">
        <f t="array" aca="1" ref="D136" ca="1">_xlfn.XLOOKUP(A136,INDIRECT($A$5&amp;"!$AJ$41:$AJ$406"),INDIRECT($A$5&amp;"!$AO$41:$AO$406"))*SUM($F$3:$I$3)</f>
        <v>45</v>
      </c>
      <c r="E136" s="50" cm="1">
        <f t="array" ref="E136">SUMPRODUCT(('PT Storengy'!$B$8:$K$372)*('PT Storengy'!$A$8:$A$372=$A136)*('PT Storengy'!$A$5:$J$5=$A$6)*('PT Storengy'!$B$7:$K$7=$A$7))</f>
        <v>0</v>
      </c>
      <c r="F136" s="52">
        <f t="shared" ca="1" si="12"/>
        <v>6.018229775539444</v>
      </c>
      <c r="G136" s="72">
        <f t="shared" ca="1" si="13"/>
        <v>0.13709111430949567</v>
      </c>
      <c r="H136" s="5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0.2279818900083237</v>
      </c>
      <c r="I136" s="113">
        <f t="shared" ca="1" si="8"/>
        <v>150.87036838786128</v>
      </c>
      <c r="K136" s="52">
        <f t="shared" ca="1" si="7"/>
        <v>5.132814630606835</v>
      </c>
      <c r="L136" s="72">
        <f t="shared" ca="1" si="9"/>
        <v>0.11731342527100758</v>
      </c>
      <c r="M136" s="5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0.22105969884485255</v>
      </c>
      <c r="N136" s="90">
        <f t="shared" ca="1" si="10"/>
        <v>146.28950658850536</v>
      </c>
    </row>
    <row r="137" spans="1:14" x14ac:dyDescent="0.35">
      <c r="A137" s="48">
        <f t="shared" si="11"/>
        <v>45700</v>
      </c>
      <c r="B137" s="88" cm="1">
        <f t="array" aca="1" ref="B137" ca="1">_xlfn.XLOOKUP(A137,INDIRECT($A$5&amp;"!$AJ$41:$AJ$406"),INDIRECT($A$5&amp;"!$An$41:$An$406"))*SUM($F$3:$I$3)</f>
        <v>0</v>
      </c>
      <c r="C137" s="88" cm="1">
        <f t="array" aca="1" ref="C137" ca="1">_xlfn.XLOOKUP(A137,INDIRECT($A$5&amp;"!$AJ$41:$AJ$406"),INDIRECT($A$5&amp;"!$Ak$41:$Ak$406"))*SUM($F$3:$I$3)</f>
        <v>0</v>
      </c>
      <c r="D137" s="88" cm="1">
        <f t="array" aca="1" ref="D137" ca="1">_xlfn.XLOOKUP(A137,INDIRECT($A$5&amp;"!$AJ$41:$AJ$406"),INDIRECT($A$5&amp;"!$AO$41:$AO$406"))*SUM($F$3:$I$3)</f>
        <v>45</v>
      </c>
      <c r="E137" s="50" cm="1">
        <f t="array" ref="E137">SUMPRODUCT(('PT Storengy'!$B$8:$K$372)*('PT Storengy'!$A$8:$A$372=$A137)*('PT Storengy'!$A$5:$J$5=$A$6)*('PT Storengy'!$B$7:$K$7=$A$7))</f>
        <v>0</v>
      </c>
      <c r="F137" s="52">
        <f t="shared" ca="1" si="12"/>
        <v>5.8681359458124023</v>
      </c>
      <c r="G137" s="72">
        <f t="shared" ca="1" si="13"/>
        <v>0.1337384394564321</v>
      </c>
      <c r="H137" s="5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0.22680845380975145</v>
      </c>
      <c r="I137" s="113">
        <f t="shared" ca="1" si="8"/>
        <v>150.0938297270414</v>
      </c>
      <c r="K137" s="52">
        <f t="shared" ca="1" si="7"/>
        <v>4.9872780847140055</v>
      </c>
      <c r="L137" s="72">
        <f t="shared" ca="1" si="9"/>
        <v>0.11406254734681856</v>
      </c>
      <c r="M137" s="5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0.21992189157138642</v>
      </c>
      <c r="N137" s="90">
        <f t="shared" ca="1" si="10"/>
        <v>145.53654589282925</v>
      </c>
    </row>
    <row r="138" spans="1:14" x14ac:dyDescent="0.35">
      <c r="A138" s="48">
        <f t="shared" si="11"/>
        <v>45701</v>
      </c>
      <c r="B138" s="88" cm="1">
        <f t="array" aca="1" ref="B138" ca="1">_xlfn.XLOOKUP(A138,INDIRECT($A$5&amp;"!$AJ$41:$AJ$406"),INDIRECT($A$5&amp;"!$An$41:$An$406"))*SUM($F$3:$I$3)</f>
        <v>0</v>
      </c>
      <c r="C138" s="88" cm="1">
        <f t="array" aca="1" ref="C138" ca="1">_xlfn.XLOOKUP(A138,INDIRECT($A$5&amp;"!$AJ$41:$AJ$406"),INDIRECT($A$5&amp;"!$Ak$41:$Ak$406"))*SUM($F$3:$I$3)</f>
        <v>0</v>
      </c>
      <c r="D138" s="88" cm="1">
        <f t="array" aca="1" ref="D138" ca="1">_xlfn.XLOOKUP(A138,INDIRECT($A$5&amp;"!$AJ$41:$AJ$406"),INDIRECT($A$5&amp;"!$AO$41:$AO$406"))*SUM($F$3:$I$3)</f>
        <v>45</v>
      </c>
      <c r="E138" s="50" cm="1">
        <f t="array" ref="E138">SUMPRODUCT(('PT Storengy'!$B$8:$K$372)*('PT Storengy'!$A$8:$A$372=$A138)*('PT Storengy'!$A$5:$J$5=$A$6)*('PT Storengy'!$B$7:$K$7=$A$7))</f>
        <v>0</v>
      </c>
      <c r="F138" s="52">
        <f t="shared" ca="1" si="12"/>
        <v>5.7188146578560151</v>
      </c>
      <c r="G138" s="72">
        <f t="shared" ca="1" si="13"/>
        <v>0.13040302101805337</v>
      </c>
      <c r="H138" s="5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0.2256410573563189</v>
      </c>
      <c r="I138" s="113">
        <f t="shared" ca="1" si="8"/>
        <v>149.32128795638749</v>
      </c>
      <c r="K138" s="52">
        <f t="shared" ca="1" si="7"/>
        <v>4.8424906239838599</v>
      </c>
      <c r="L138" s="72">
        <f t="shared" ca="1" si="9"/>
        <v>0.11082840188253346</v>
      </c>
      <c r="M138" s="5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0.2187899406588866</v>
      </c>
      <c r="N138" s="90">
        <f t="shared" ca="1" si="10"/>
        <v>144.78746073014554</v>
      </c>
    </row>
    <row r="139" spans="1:14" x14ac:dyDescent="0.35">
      <c r="A139" s="48">
        <f t="shared" si="11"/>
        <v>45702</v>
      </c>
      <c r="B139" s="88" cm="1">
        <f t="array" aca="1" ref="B139" ca="1">_xlfn.XLOOKUP(A139,INDIRECT($A$5&amp;"!$AJ$41:$AJ$406"),INDIRECT($A$5&amp;"!$An$41:$An$406"))*SUM($F$3:$I$3)</f>
        <v>0</v>
      </c>
      <c r="C139" s="88" cm="1">
        <f t="array" aca="1" ref="C139" ca="1">_xlfn.XLOOKUP(A139,INDIRECT($A$5&amp;"!$AJ$41:$AJ$406"),INDIRECT($A$5&amp;"!$Ak$41:$Ak$406"))*SUM($F$3:$I$3)</f>
        <v>0</v>
      </c>
      <c r="D139" s="88" cm="1">
        <f t="array" aca="1" ref="D139" ca="1">_xlfn.XLOOKUP(A139,INDIRECT($A$5&amp;"!$AJ$41:$AJ$406"),INDIRECT($A$5&amp;"!$AO$41:$AO$406"))*SUM($F$3:$I$3)</f>
        <v>45</v>
      </c>
      <c r="E139" s="50" cm="1">
        <f t="array" ref="E139">SUMPRODUCT(('PT Storengy'!$B$8:$K$372)*('PT Storengy'!$A$8:$A$372=$A139)*('PT Storengy'!$A$5:$J$5=$A$6)*('PT Storengy'!$B$7:$K$7=$A$7))</f>
        <v>0</v>
      </c>
      <c r="F139" s="52">
        <f t="shared" ca="1" si="12"/>
        <v>5.5702619353523444</v>
      </c>
      <c r="G139" s="72">
        <f t="shared" ca="1" si="13"/>
        <v>0.12708477017457812</v>
      </c>
      <c r="H139" s="5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0.22447966956110255</v>
      </c>
      <c r="I139" s="113">
        <f t="shared" ca="1" si="8"/>
        <v>148.55272250367079</v>
      </c>
      <c r="K139" s="52">
        <f t="shared" ca="1" si="7"/>
        <v>4.6984483928310015</v>
      </c>
      <c r="L139" s="72">
        <f t="shared" ca="1" si="9"/>
        <v>0.10761090275519689</v>
      </c>
      <c r="M139" s="51"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0.21766381596431883</v>
      </c>
      <c r="N139" s="90">
        <f t="shared" ca="1" si="10"/>
        <v>144.04223115285805</v>
      </c>
    </row>
    <row r="140" spans="1:14" x14ac:dyDescent="0.35">
      <c r="A140" s="48">
        <f t="shared" si="11"/>
        <v>45703</v>
      </c>
      <c r="B140" s="88" cm="1">
        <f t="array" aca="1" ref="B140" ca="1">_xlfn.XLOOKUP(A140,INDIRECT($A$5&amp;"!$AJ$41:$AJ$406"),INDIRECT($A$5&amp;"!$An$41:$An$406"))*SUM($F$3:$I$3)</f>
        <v>0</v>
      </c>
      <c r="C140" s="88" cm="1">
        <f t="array" aca="1" ref="C140" ca="1">_xlfn.XLOOKUP(A140,INDIRECT($A$5&amp;"!$AJ$41:$AJ$406"),INDIRECT($A$5&amp;"!$Ak$41:$Ak$406"))*SUM($F$3:$I$3)</f>
        <v>0</v>
      </c>
      <c r="D140" s="88" cm="1">
        <f t="array" aca="1" ref="D140" ca="1">_xlfn.XLOOKUP(A140,INDIRECT($A$5&amp;"!$AJ$41:$AJ$406"),INDIRECT($A$5&amp;"!$AO$41:$AO$406"))*SUM($F$3:$I$3)</f>
        <v>45</v>
      </c>
      <c r="E140" s="50" cm="1">
        <f t="array" ref="E140">SUMPRODUCT(('PT Storengy'!$B$8:$K$372)*('PT Storengy'!$A$8:$A$372=$A140)*('PT Storengy'!$A$5:$J$5=$A$6)*('PT Storengy'!$B$7:$K$7=$A$7))</f>
        <v>0</v>
      </c>
      <c r="F140" s="52">
        <f t="shared" ca="1" si="12"/>
        <v>5.4224738224497955</v>
      </c>
      <c r="G140" s="72">
        <f t="shared" ca="1" si="13"/>
        <v>0.12378359856338543</v>
      </c>
      <c r="H140" s="5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0.2233242594971851</v>
      </c>
      <c r="I140" s="113">
        <f t="shared" ca="1" si="8"/>
        <v>147.78811290254896</v>
      </c>
      <c r="K140" s="52">
        <f t="shared" ca="1" si="7"/>
        <v>4.5551475555149592</v>
      </c>
      <c r="L140" s="72">
        <f t="shared" ca="1" si="9"/>
        <v>0.10440996428513337</v>
      </c>
      <c r="M140" s="51"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0.2165434874997966</v>
      </c>
      <c r="N140" s="90">
        <f t="shared" ca="1" si="10"/>
        <v>143.30083731604188</v>
      </c>
    </row>
    <row r="141" spans="1:14" x14ac:dyDescent="0.35">
      <c r="A141" s="48">
        <f t="shared" si="11"/>
        <v>45704</v>
      </c>
      <c r="B141" s="88" cm="1">
        <f t="array" aca="1" ref="B141" ca="1">_xlfn.XLOOKUP(A141,INDIRECT($A$5&amp;"!$AJ$41:$AJ$406"),INDIRECT($A$5&amp;"!$An$41:$An$406"))*SUM($F$3:$I$3)</f>
        <v>0</v>
      </c>
      <c r="C141" s="88" cm="1">
        <f t="array" aca="1" ref="C141" ca="1">_xlfn.XLOOKUP(A141,INDIRECT($A$5&amp;"!$AJ$41:$AJ$406"),INDIRECT($A$5&amp;"!$Ak$41:$Ak$406"))*SUM($F$3:$I$3)</f>
        <v>0</v>
      </c>
      <c r="D141" s="88" cm="1">
        <f t="array" aca="1" ref="D141" ca="1">_xlfn.XLOOKUP(A141,INDIRECT($A$5&amp;"!$AJ$41:$AJ$406"),INDIRECT($A$5&amp;"!$AO$41:$AO$406"))*SUM($F$3:$I$3)</f>
        <v>45</v>
      </c>
      <c r="E141" s="50" cm="1">
        <f t="array" ref="E141">SUMPRODUCT(('PT Storengy'!$B$8:$K$372)*('PT Storengy'!$A$8:$A$372=$A141)*('PT Storengy'!$A$5:$J$5=$A$6)*('PT Storengy'!$B$7:$K$7=$A$7))</f>
        <v>0</v>
      </c>
      <c r="F141" s="52">
        <f t="shared" ca="1" si="12"/>
        <v>5.2754463836577745</v>
      </c>
      <c r="G141" s="72">
        <f t="shared" ca="1" si="13"/>
        <v>0.12049941827666212</v>
      </c>
      <c r="H141" s="5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0.22217479639683194</v>
      </c>
      <c r="I141" s="113">
        <f t="shared" ca="1" si="8"/>
        <v>147.02743879202114</v>
      </c>
      <c r="K141" s="52">
        <f t="shared" ca="1" si="7"/>
        <v>4.4125842960380437</v>
      </c>
      <c r="L141" s="72">
        <f t="shared" ca="1" si="9"/>
        <v>0.10122550123366576</v>
      </c>
      <c r="M141" s="51"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0.21542892543178296</v>
      </c>
      <c r="N141" s="90">
        <f t="shared" ca="1" si="10"/>
        <v>142.56325947691519</v>
      </c>
    </row>
    <row r="142" spans="1:14" x14ac:dyDescent="0.35">
      <c r="A142" s="48">
        <f t="shared" si="11"/>
        <v>45705</v>
      </c>
      <c r="B142" s="88" cm="1">
        <f t="array" aca="1" ref="B142" ca="1">_xlfn.XLOOKUP(A142,INDIRECT($A$5&amp;"!$AJ$41:$AJ$406"),INDIRECT($A$5&amp;"!$An$41:$An$406"))*SUM($F$3:$I$3)</f>
        <v>0</v>
      </c>
      <c r="C142" s="88" cm="1">
        <f t="array" aca="1" ref="C142" ca="1">_xlfn.XLOOKUP(A142,INDIRECT($A$5&amp;"!$AJ$41:$AJ$406"),INDIRECT($A$5&amp;"!$Ak$41:$Ak$406"))*SUM($F$3:$I$3)</f>
        <v>0</v>
      </c>
      <c r="D142" s="88" cm="1">
        <f t="array" aca="1" ref="D142" ca="1">_xlfn.XLOOKUP(A142,INDIRECT($A$5&amp;"!$AJ$41:$AJ$406"),INDIRECT($A$5&amp;"!$AO$41:$AO$406"))*SUM($F$3:$I$3)</f>
        <v>45</v>
      </c>
      <c r="E142" s="50" cm="1">
        <f t="array" ref="E142">SUMPRODUCT(('PT Storengy'!$B$8:$K$372)*('PT Storengy'!$A$8:$A$372=$A142)*('PT Storengy'!$A$5:$J$5=$A$6)*('PT Storengy'!$B$7:$K$7=$A$7))</f>
        <v>0</v>
      </c>
      <c r="F142" s="52">
        <f t="shared" ca="1" si="12"/>
        <v>5.1291757037418888</v>
      </c>
      <c r="G142" s="72">
        <f t="shared" ca="1" si="13"/>
        <v>0.11723214185906165</v>
      </c>
      <c r="H142" s="5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0.22103124965067147</v>
      </c>
      <c r="I142" s="113">
        <f t="shared" ca="1" si="8"/>
        <v>146.27067991588552</v>
      </c>
      <c r="K142" s="52">
        <f t="shared" ca="1" si="7"/>
        <v>4.2707548180437307</v>
      </c>
      <c r="L142" s="72">
        <f t="shared" ca="1" si="9"/>
        <v>9.805742880084542E-2</v>
      </c>
      <c r="M142" s="51"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0.21432010008029584</v>
      </c>
      <c r="N142" s="90">
        <f t="shared" ca="1" si="10"/>
        <v>141.82947799431341</v>
      </c>
    </row>
    <row r="143" spans="1:14" x14ac:dyDescent="0.35">
      <c r="A143" s="48">
        <f t="shared" si="11"/>
        <v>45706</v>
      </c>
      <c r="B143" s="88" cm="1">
        <f t="array" aca="1" ref="B143" ca="1">_xlfn.XLOOKUP(A143,INDIRECT($A$5&amp;"!$AJ$41:$AJ$406"),INDIRECT($A$5&amp;"!$An$41:$An$406"))*SUM($F$3:$I$3)</f>
        <v>0</v>
      </c>
      <c r="C143" s="88" cm="1">
        <f t="array" aca="1" ref="C143" ca="1">_xlfn.XLOOKUP(A143,INDIRECT($A$5&amp;"!$AJ$41:$AJ$406"),INDIRECT($A$5&amp;"!$Ak$41:$Ak$406"))*SUM($F$3:$I$3)</f>
        <v>0</v>
      </c>
      <c r="D143" s="88" cm="1">
        <f t="array" aca="1" ref="D143" ca="1">_xlfn.XLOOKUP(A143,INDIRECT($A$5&amp;"!$AJ$41:$AJ$406"),INDIRECT($A$5&amp;"!$AO$41:$AO$406"))*SUM($F$3:$I$3)</f>
        <v>45</v>
      </c>
      <c r="E143" s="50" cm="1">
        <f t="array" ref="E143">SUMPRODUCT(('PT Storengy'!$B$8:$K$372)*('PT Storengy'!$A$8:$A$372=$A143)*('PT Storengy'!$A$5:$J$5=$A$6)*('PT Storengy'!$B$7:$K$7=$A$7))</f>
        <v>0</v>
      </c>
      <c r="F143" s="52">
        <f t="shared" ca="1" si="12"/>
        <v>4.983657887619688</v>
      </c>
      <c r="G143" s="72">
        <f t="shared" ca="1" si="13"/>
        <v>0.11398168230537531</v>
      </c>
      <c r="H143" s="5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0.21989358880688126</v>
      </c>
      <c r="I143" s="113">
        <f t="shared" ca="1" si="8"/>
        <v>145.51781612220083</v>
      </c>
      <c r="K143" s="52">
        <f t="shared" ca="1" si="7"/>
        <v>4.1296553447155642</v>
      </c>
      <c r="L143" s="72">
        <f t="shared" ca="1" si="9"/>
        <v>9.4905662623194012E-2</v>
      </c>
      <c r="M143" s="51"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0.21321698191811783</v>
      </c>
      <c r="N143" s="90">
        <f t="shared" ca="1" si="10"/>
        <v>141.0994733281662</v>
      </c>
    </row>
    <row r="144" spans="1:14" x14ac:dyDescent="0.35">
      <c r="A144" s="48">
        <f t="shared" si="11"/>
        <v>45707</v>
      </c>
      <c r="B144" s="88" cm="1">
        <f t="array" aca="1" ref="B144" ca="1">_xlfn.XLOOKUP(A144,INDIRECT($A$5&amp;"!$AJ$41:$AJ$406"),INDIRECT($A$5&amp;"!$An$41:$An$406"))*SUM($F$3:$I$3)</f>
        <v>0</v>
      </c>
      <c r="C144" s="88" cm="1">
        <f t="array" aca="1" ref="C144" ca="1">_xlfn.XLOOKUP(A144,INDIRECT($A$5&amp;"!$AJ$41:$AJ$406"),INDIRECT($A$5&amp;"!$Ak$41:$Ak$406"))*SUM($F$3:$I$3)</f>
        <v>0</v>
      </c>
      <c r="D144" s="88" cm="1">
        <f t="array" aca="1" ref="D144" ca="1">_xlfn.XLOOKUP(A144,INDIRECT($A$5&amp;"!$AJ$41:$AJ$406"),INDIRECT($A$5&amp;"!$AO$41:$AO$406"))*SUM($F$3:$I$3)</f>
        <v>45</v>
      </c>
      <c r="E144" s="50" cm="1">
        <f t="array" ref="E144">SUMPRODUCT(('PT Storengy'!$B$8:$K$372)*('PT Storengy'!$A$8:$A$372=$A144)*('PT Storengy'!$A$5:$J$5=$A$6)*('PT Storengy'!$B$7:$K$7=$A$7))</f>
        <v>0</v>
      </c>
      <c r="F144" s="52">
        <f t="shared" ca="1" si="12"/>
        <v>4.8388890602569399</v>
      </c>
      <c r="G144" s="72">
        <f t="shared" ca="1" si="13"/>
        <v>0.11074795305821529</v>
      </c>
      <c r="H144" s="5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0.21876178357037523</v>
      </c>
      <c r="I144" s="113">
        <f t="shared" ca="1" si="8"/>
        <v>144.76882736274831</v>
      </c>
      <c r="K144" s="52">
        <f t="shared" ca="1" si="7"/>
        <v>3.989282118676587</v>
      </c>
      <c r="L144" s="72">
        <f t="shared" ca="1" si="9"/>
        <v>9.1770118771456979E-2</v>
      </c>
      <c r="M144" s="51"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0.21211954157000984</v>
      </c>
      <c r="N144" s="90">
        <f t="shared" ca="1" si="10"/>
        <v>140.37322603897709</v>
      </c>
    </row>
    <row r="145" spans="1:14" x14ac:dyDescent="0.35">
      <c r="A145" s="48">
        <f t="shared" si="11"/>
        <v>45708</v>
      </c>
      <c r="B145" s="88" cm="1">
        <f t="array" aca="1" ref="B145" ca="1">_xlfn.XLOOKUP(A145,INDIRECT($A$5&amp;"!$AJ$41:$AJ$406"),INDIRECT($A$5&amp;"!$An$41:$An$406"))*SUM($F$3:$I$3)</f>
        <v>0</v>
      </c>
      <c r="C145" s="88" cm="1">
        <f t="array" aca="1" ref="C145" ca="1">_xlfn.XLOOKUP(A145,INDIRECT($A$5&amp;"!$AJ$41:$AJ$406"),INDIRECT($A$5&amp;"!$Ak$41:$Ak$406"))*SUM($F$3:$I$3)</f>
        <v>0</v>
      </c>
      <c r="D145" s="88" cm="1">
        <f t="array" aca="1" ref="D145" ca="1">_xlfn.XLOOKUP(A145,INDIRECT($A$5&amp;"!$AJ$41:$AJ$406"),INDIRECT($A$5&amp;"!$AO$41:$AO$406"))*SUM($F$3:$I$3)</f>
        <v>45</v>
      </c>
      <c r="E145" s="50" cm="1">
        <f t="array" ref="E145">SUMPRODUCT(('PT Storengy'!$B$8:$K$372)*('PT Storengy'!$A$8:$A$372=$A145)*('PT Storengy'!$A$5:$J$5=$A$6)*('PT Storengy'!$B$7:$K$7=$A$7))</f>
        <v>0</v>
      </c>
      <c r="F145" s="52">
        <f t="shared" ca="1" si="12"/>
        <v>4.6948653665644411</v>
      </c>
      <c r="G145" s="72">
        <f t="shared" ca="1" si="13"/>
        <v>0.10753086800570978</v>
      </c>
      <c r="H145" s="5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0.21763580380199832</v>
      </c>
      <c r="I145" s="113">
        <f t="shared" ca="1" si="8"/>
        <v>144.02369369249888</v>
      </c>
      <c r="K145" s="52">
        <f t="shared" ref="K145:K185" ca="1" si="14">K144-N145/1000</f>
        <v>3.849631401889281</v>
      </c>
      <c r="L145" s="72">
        <f t="shared" ca="1" si="9"/>
        <v>8.8650713748368595E-2</v>
      </c>
      <c r="M145" s="51"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0.2110277498119289</v>
      </c>
      <c r="N145" s="90">
        <f t="shared" ca="1" si="10"/>
        <v>139.6507167873059</v>
      </c>
    </row>
    <row r="146" spans="1:14" x14ac:dyDescent="0.35">
      <c r="A146" s="48">
        <f t="shared" si="11"/>
        <v>45709</v>
      </c>
      <c r="B146" s="88" cm="1">
        <f t="array" aca="1" ref="B146" ca="1">_xlfn.XLOOKUP(A146,INDIRECT($A$5&amp;"!$AJ$41:$AJ$406"),INDIRECT($A$5&amp;"!$An$41:$An$406"))*SUM($F$3:$I$3)</f>
        <v>0</v>
      </c>
      <c r="C146" s="88" cm="1">
        <f t="array" aca="1" ref="C146" ca="1">_xlfn.XLOOKUP(A146,INDIRECT($A$5&amp;"!$AJ$41:$AJ$406"),INDIRECT($A$5&amp;"!$Ak$41:$Ak$406"))*SUM($F$3:$I$3)</f>
        <v>0</v>
      </c>
      <c r="D146" s="88" cm="1">
        <f t="array" aca="1" ref="D146" ca="1">_xlfn.XLOOKUP(A146,INDIRECT($A$5&amp;"!$AJ$41:$AJ$406"),INDIRECT($A$5&amp;"!$AO$41:$AO$406"))*SUM($F$3:$I$3)</f>
        <v>45</v>
      </c>
      <c r="E146" s="50" cm="1">
        <f t="array" ref="E146">SUMPRODUCT(('PT Storengy'!$B$8:$K$372)*('PT Storengy'!$A$8:$A$372=$A146)*('PT Storengy'!$A$5:$J$5=$A$6)*('PT Storengy'!$B$7:$K$7=$A$7))</f>
        <v>0</v>
      </c>
      <c r="F146" s="52">
        <f t="shared" ca="1" si="12"/>
        <v>4.5515829712953595</v>
      </c>
      <c r="G146" s="72">
        <f t="shared" ca="1" si="13"/>
        <v>0.1043303414792098</v>
      </c>
      <c r="H146" s="5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0.21651561951772336</v>
      </c>
      <c r="I146" s="113">
        <f t="shared" ref="I146:I185" ca="1" si="15">IF(F145*1000-$F$4*(1-E146)*H146&gt;1000*B146,$F$4*(1-E146)*H146,F145*1000-1000*B146)</f>
        <v>143.28239526908163</v>
      </c>
      <c r="K146" s="52">
        <f t="shared" ca="1" si="14"/>
        <v>3.7106994755560274</v>
      </c>
      <c r="L146" s="72">
        <f t="shared" ref="L146:L186" ca="1" si="16">MAX(K145/SUM($F$3,$G$3,$H$3,$I$3),0)</f>
        <v>8.5547364486428468E-2</v>
      </c>
      <c r="M146" s="51"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0.20994157757024984</v>
      </c>
      <c r="N146" s="90">
        <f t="shared" ref="N146:N185" ca="1" si="17">IF(K145*1000&lt;$F$4*(1)*M146,K145*1000,$F$4*(1)*M146)</f>
        <v>138.93192633325356</v>
      </c>
    </row>
    <row r="147" spans="1:14" x14ac:dyDescent="0.35">
      <c r="A147" s="48">
        <f t="shared" ref="A147:A185" si="18">A146+1</f>
        <v>45710</v>
      </c>
      <c r="B147" s="88" cm="1">
        <f t="array" aca="1" ref="B147" ca="1">_xlfn.XLOOKUP(A147,INDIRECT($A$5&amp;"!$AJ$41:$AJ$406"),INDIRECT($A$5&amp;"!$An$41:$An$406"))*SUM($F$3:$I$3)</f>
        <v>0</v>
      </c>
      <c r="C147" s="88" cm="1">
        <f t="array" aca="1" ref="C147" ca="1">_xlfn.XLOOKUP(A147,INDIRECT($A$5&amp;"!$AJ$41:$AJ$406"),INDIRECT($A$5&amp;"!$Ak$41:$Ak$406"))*SUM($F$3:$I$3)</f>
        <v>0</v>
      </c>
      <c r="D147" s="88" cm="1">
        <f t="array" aca="1" ref="D147" ca="1">_xlfn.XLOOKUP(A147,INDIRECT($A$5&amp;"!$AJ$41:$AJ$406"),INDIRECT($A$5&amp;"!$AO$41:$AO$406"))*SUM($F$3:$I$3)</f>
        <v>45</v>
      </c>
      <c r="E147" s="50" cm="1">
        <f t="array" ref="E147">SUMPRODUCT(('PT Storengy'!$B$8:$K$372)*('PT Storengy'!$A$8:$A$372=$A147)*('PT Storengy'!$A$5:$J$5=$A$6)*('PT Storengy'!$B$7:$K$7=$A$7))</f>
        <v>0</v>
      </c>
      <c r="F147" s="52">
        <f t="shared" ref="F147:F184" ca="1" si="19">F146-I147/1000</f>
        <v>4.4090380589431044</v>
      </c>
      <c r="G147" s="72">
        <f t="shared" ref="G147:G186" ca="1" si="20">$F146/SUM($F$3,$G$3,$H$3,$I$3)</f>
        <v>0.10114628825100799</v>
      </c>
      <c r="H147" s="5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0.21540120088785275</v>
      </c>
      <c r="I147" s="113">
        <f t="shared" ca="1" si="15"/>
        <v>142.54491235225549</v>
      </c>
      <c r="K147" s="52">
        <f t="shared" ca="1" si="14"/>
        <v>3.5724826400200773</v>
      </c>
      <c r="L147" s="72">
        <f t="shared" ca="1" si="16"/>
        <v>8.2459988345689503E-2</v>
      </c>
      <c r="M147" s="51"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0.20886099592099122</v>
      </c>
      <c r="N147" s="90">
        <f t="shared" ca="1" si="17"/>
        <v>138.21683553595008</v>
      </c>
    </row>
    <row r="148" spans="1:14" x14ac:dyDescent="0.35">
      <c r="A148" s="48">
        <f t="shared" si="18"/>
        <v>45711</v>
      </c>
      <c r="B148" s="88" cm="1">
        <f t="array" aca="1" ref="B148" ca="1">_xlfn.XLOOKUP(A148,INDIRECT($A$5&amp;"!$AJ$41:$AJ$406"),INDIRECT($A$5&amp;"!$An$41:$An$406"))*SUM($F$3:$I$3)</f>
        <v>0</v>
      </c>
      <c r="C148" s="88" cm="1">
        <f t="array" aca="1" ref="C148" ca="1">_xlfn.XLOOKUP(A148,INDIRECT($A$5&amp;"!$AJ$41:$AJ$406"),INDIRECT($A$5&amp;"!$Ak$41:$Ak$406"))*SUM($F$3:$I$3)</f>
        <v>0</v>
      </c>
      <c r="D148" s="88" cm="1">
        <f t="array" aca="1" ref="D148" ca="1">_xlfn.XLOOKUP(A148,INDIRECT($A$5&amp;"!$AJ$41:$AJ$406"),INDIRECT($A$5&amp;"!$AO$41:$AO$406"))*SUM($F$3:$I$3)</f>
        <v>45</v>
      </c>
      <c r="E148" s="50" cm="1">
        <f t="array" ref="E148">SUMPRODUCT(('PT Storengy'!$B$8:$K$372)*('PT Storengy'!$A$8:$A$372=$A148)*('PT Storengy'!$A$5:$J$5=$A$6)*('PT Storengy'!$B$7:$K$7=$A$7))</f>
        <v>0</v>
      </c>
      <c r="F148" s="52">
        <f t="shared" ca="1" si="19"/>
        <v>4.2672268336397208</v>
      </c>
      <c r="G148" s="72">
        <f t="shared" ca="1" si="20"/>
        <v>9.7978623532068987E-2</v>
      </c>
      <c r="H148" s="5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0.21429251823622408</v>
      </c>
      <c r="I148" s="113">
        <f t="shared" ca="1" si="15"/>
        <v>141.81122530338359</v>
      </c>
      <c r="K148" s="52">
        <f t="shared" ca="1" si="14"/>
        <v>3.434977214667033</v>
      </c>
      <c r="L148" s="72">
        <f t="shared" ca="1" si="16"/>
        <v>7.9388503111557276E-2</v>
      </c>
      <c r="M148" s="51"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0.20778597608904492</v>
      </c>
      <c r="N148" s="90">
        <f t="shared" ca="1" si="17"/>
        <v>137.50542535304444</v>
      </c>
    </row>
    <row r="149" spans="1:14" x14ac:dyDescent="0.35">
      <c r="A149" s="48">
        <f t="shared" si="18"/>
        <v>45712</v>
      </c>
      <c r="B149" s="88" cm="1">
        <f t="array" aca="1" ref="B149" ca="1">_xlfn.XLOOKUP(A149,INDIRECT($A$5&amp;"!$AJ$41:$AJ$406"),INDIRECT($A$5&amp;"!$An$41:$An$406"))*SUM($F$3:$I$3)</f>
        <v>0</v>
      </c>
      <c r="C149" s="88" cm="1">
        <f t="array" aca="1" ref="C149" ca="1">_xlfn.XLOOKUP(A149,INDIRECT($A$5&amp;"!$AJ$41:$AJ$406"),INDIRECT($A$5&amp;"!$Ak$41:$Ak$406"))*SUM($F$3:$I$3)</f>
        <v>0</v>
      </c>
      <c r="D149" s="88" cm="1">
        <f t="array" aca="1" ref="D149" ca="1">_xlfn.XLOOKUP(A149,INDIRECT($A$5&amp;"!$AJ$41:$AJ$406"),INDIRECT($A$5&amp;"!$AO$41:$AO$406"))*SUM($F$3:$I$3)</f>
        <v>45</v>
      </c>
      <c r="E149" s="50" cm="1">
        <f t="array" ref="E149">SUMPRODUCT(('PT Storengy'!$B$8:$K$372)*('PT Storengy'!$A$8:$A$372=$A149)*('PT Storengy'!$A$5:$J$5=$A$6)*('PT Storengy'!$B$7:$K$7=$A$7))</f>
        <v>0</v>
      </c>
      <c r="F149" s="52">
        <f t="shared" ca="1" si="19"/>
        <v>4.1261455190548109</v>
      </c>
      <c r="G149" s="72">
        <f t="shared" ca="1" si="20"/>
        <v>9.4827262969771578E-2</v>
      </c>
      <c r="H149" s="5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0.21318954203941998</v>
      </c>
      <c r="I149" s="113">
        <f t="shared" ca="1" si="15"/>
        <v>141.08131458491027</v>
      </c>
      <c r="K149" s="52">
        <f t="shared" ca="1" si="14"/>
        <v>3.2981795378268353</v>
      </c>
      <c r="L149" s="72">
        <f t="shared" ca="1" si="16"/>
        <v>7.633282699260073E-2</v>
      </c>
      <c r="M149" s="51"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0.20671648944741014</v>
      </c>
      <c r="N149" s="90">
        <f t="shared" ca="1" si="17"/>
        <v>136.79767684019788</v>
      </c>
    </row>
    <row r="150" spans="1:14" x14ac:dyDescent="0.35">
      <c r="A150" s="48">
        <f t="shared" si="18"/>
        <v>45713</v>
      </c>
      <c r="B150" s="88" cm="1">
        <f t="array" aca="1" ref="B150" ca="1">_xlfn.XLOOKUP(A150,INDIRECT($A$5&amp;"!$AJ$41:$AJ$406"),INDIRECT($A$5&amp;"!$An$41:$An$406"))*SUM($F$3:$I$3)</f>
        <v>0</v>
      </c>
      <c r="C150" s="88" cm="1">
        <f t="array" aca="1" ref="C150" ca="1">_xlfn.XLOOKUP(A150,INDIRECT($A$5&amp;"!$AJ$41:$AJ$406"),INDIRECT($A$5&amp;"!$Ak$41:$Ak$406"))*SUM($F$3:$I$3)</f>
        <v>0</v>
      </c>
      <c r="D150" s="88" cm="1">
        <f t="array" aca="1" ref="D150" ca="1">_xlfn.XLOOKUP(A150,INDIRECT($A$5&amp;"!$AJ$41:$AJ$406"),INDIRECT($A$5&amp;"!$AO$41:$AO$406"))*SUM($F$3:$I$3)</f>
        <v>45</v>
      </c>
      <c r="E150" s="50" cm="1">
        <f t="array" ref="E150">SUMPRODUCT(('PT Storengy'!$B$8:$K$372)*('PT Storengy'!$A$8:$A$372=$A150)*('PT Storengy'!$A$5:$J$5=$A$6)*('PT Storengy'!$B$7:$K$7=$A$7))</f>
        <v>0</v>
      </c>
      <c r="F150" s="52">
        <f t="shared" ca="1" si="19"/>
        <v>3.9857903582949699</v>
      </c>
      <c r="G150" s="72">
        <f t="shared" ca="1" si="20"/>
        <v>9.1692122645662469E-2</v>
      </c>
      <c r="H150" s="5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0.21209224292598178</v>
      </c>
      <c r="I150" s="113">
        <f t="shared" ca="1" si="15"/>
        <v>140.35516075984089</v>
      </c>
      <c r="K150" s="52">
        <f t="shared" ca="1" si="14"/>
        <v>3.1620859666762562</v>
      </c>
      <c r="L150" s="72">
        <f t="shared" ca="1" si="16"/>
        <v>7.3292878618374122E-2</v>
      </c>
      <c r="M150" s="51"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0.20565250751643083</v>
      </c>
      <c r="N150" s="90">
        <f t="shared" ca="1" si="17"/>
        <v>136.09357115057921</v>
      </c>
    </row>
    <row r="151" spans="1:14" x14ac:dyDescent="0.35">
      <c r="A151" s="48">
        <f t="shared" si="18"/>
        <v>45714</v>
      </c>
      <c r="B151" s="88" cm="1">
        <f t="array" aca="1" ref="B151" ca="1">_xlfn.XLOOKUP(A151,INDIRECT($A$5&amp;"!$AJ$41:$AJ$406"),INDIRECT($A$5&amp;"!$An$41:$An$406"))*SUM($F$3:$I$3)</f>
        <v>0</v>
      </c>
      <c r="C151" s="88" cm="1">
        <f t="array" aca="1" ref="C151" ca="1">_xlfn.XLOOKUP(A151,INDIRECT($A$5&amp;"!$AJ$41:$AJ$406"),INDIRECT($A$5&amp;"!$Ak$41:$Ak$406"))*SUM($F$3:$I$3)</f>
        <v>0</v>
      </c>
      <c r="D151" s="88" cm="1">
        <f t="array" aca="1" ref="D151" ca="1">_xlfn.XLOOKUP(A151,INDIRECT($A$5&amp;"!$AJ$41:$AJ$406"),INDIRECT($A$5&amp;"!$AO$41:$AO$406"))*SUM($F$3:$I$3)</f>
        <v>45</v>
      </c>
      <c r="E151" s="50" cm="1">
        <f t="array" ref="E151">SUMPRODUCT(('PT Storengy'!$B$8:$K$372)*('PT Storengy'!$A$8:$A$372=$A151)*('PT Storengy'!$A$5:$J$5=$A$6)*('PT Storengy'!$B$7:$K$7=$A$7))</f>
        <v>0</v>
      </c>
      <c r="F151" s="52">
        <f t="shared" ca="1" si="19"/>
        <v>3.8461576138037459</v>
      </c>
      <c r="G151" s="72">
        <f t="shared" ca="1" si="20"/>
        <v>8.8573119073221546E-2</v>
      </c>
      <c r="H151" s="5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0.21100059167562746</v>
      </c>
      <c r="I151" s="113">
        <f t="shared" ca="1" si="15"/>
        <v>139.63274449122406</v>
      </c>
      <c r="K151" s="52">
        <f t="shared" ca="1" si="14"/>
        <v>3.0266928771418931</v>
      </c>
      <c r="L151" s="72">
        <f t="shared" ca="1" si="16"/>
        <v>7.0268577037250132E-2</v>
      </c>
      <c r="M151" s="51"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0.20459400196303745</v>
      </c>
      <c r="N151" s="90">
        <f t="shared" ca="1" si="17"/>
        <v>135.39308953436301</v>
      </c>
    </row>
    <row r="152" spans="1:14" x14ac:dyDescent="0.35">
      <c r="A152" s="48">
        <f t="shared" si="18"/>
        <v>45715</v>
      </c>
      <c r="B152" s="88" cm="1">
        <f t="array" aca="1" ref="B152" ca="1">_xlfn.XLOOKUP(A152,INDIRECT($A$5&amp;"!$AJ$41:$AJ$406"),INDIRECT($A$5&amp;"!$An$41:$An$406"))*SUM($F$3:$I$3)</f>
        <v>0</v>
      </c>
      <c r="C152" s="88" cm="1">
        <f t="array" aca="1" ref="C152" ca="1">_xlfn.XLOOKUP(A152,INDIRECT($A$5&amp;"!$AJ$41:$AJ$406"),INDIRECT($A$5&amp;"!$Ak$41:$Ak$406"))*SUM($F$3:$I$3)</f>
        <v>0</v>
      </c>
      <c r="D152" s="88" cm="1">
        <f t="array" aca="1" ref="D152" ca="1">_xlfn.XLOOKUP(A152,INDIRECT($A$5&amp;"!$AJ$41:$AJ$406"),INDIRECT($A$5&amp;"!$AO$41:$AO$406"))*SUM($F$3:$I$3)</f>
        <v>45</v>
      </c>
      <c r="E152" s="50" cm="1">
        <f t="array" ref="E152">SUMPRODUCT(('PT Storengy'!$B$8:$K$372)*('PT Storengy'!$A$8:$A$372=$A152)*('PT Storengy'!$A$5:$J$5=$A$6)*('PT Storengy'!$B$7:$K$7=$A$7))</f>
        <v>0</v>
      </c>
      <c r="F152" s="52">
        <f t="shared" ca="1" si="19"/>
        <v>3.7072435672621089</v>
      </c>
      <c r="G152" s="72">
        <f t="shared" ca="1" si="20"/>
        <v>8.5470169195638795E-2</v>
      </c>
      <c r="H152" s="5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0.20991455921847346</v>
      </c>
      <c r="I152" s="113">
        <f t="shared" ca="1" si="15"/>
        <v>138.91404654163685</v>
      </c>
      <c r="K152" s="52">
        <f t="shared" ca="1" si="14"/>
        <v>2.8919966638036629</v>
      </c>
      <c r="L152" s="72">
        <f t="shared" ca="1" si="16"/>
        <v>6.7259841714264287E-2</v>
      </c>
      <c r="M152" s="51"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0.20354094459999239</v>
      </c>
      <c r="N152" s="90">
        <f t="shared" ca="1" si="17"/>
        <v>134.69621333823025</v>
      </c>
    </row>
    <row r="153" spans="1:14" x14ac:dyDescent="0.35">
      <c r="A153" s="48">
        <f t="shared" si="18"/>
        <v>45716</v>
      </c>
      <c r="B153" s="88" cm="1">
        <f t="array" aca="1" ref="B153" ca="1">_xlfn.XLOOKUP(A153,INDIRECT($A$5&amp;"!$AJ$41:$AJ$406"),INDIRECT($A$5&amp;"!$An$41:$An$406"))*SUM($F$3:$I$3)</f>
        <v>0</v>
      </c>
      <c r="C153" s="88" cm="1">
        <f t="array" aca="1" ref="C153" ca="1">_xlfn.XLOOKUP(A153,INDIRECT($A$5&amp;"!$AJ$41:$AJ$406"),INDIRECT($A$5&amp;"!$Ak$41:$Ak$406"))*SUM($F$3:$I$3)</f>
        <v>0</v>
      </c>
      <c r="D153" s="88" cm="1">
        <f t="array" aca="1" ref="D153" ca="1">_xlfn.XLOOKUP(A153,INDIRECT($A$5&amp;"!$AJ$41:$AJ$406"),INDIRECT($A$5&amp;"!$AO$41:$AO$406"))*SUM($F$3:$I$3)</f>
        <v>45</v>
      </c>
      <c r="E153" s="50" cm="1">
        <f t="array" ref="E153">SUMPRODUCT(('PT Storengy'!$B$8:$K$372)*('PT Storengy'!$A$8:$A$372=$A153)*('PT Storengy'!$A$5:$J$5=$A$6)*('PT Storengy'!$B$7:$K$7=$A$7))</f>
        <v>0</v>
      </c>
      <c r="F153" s="52">
        <f t="shared" ca="1" si="19"/>
        <v>3.5690445194894362</v>
      </c>
      <c r="G153" s="72">
        <f t="shared" ca="1" si="20"/>
        <v>8.2383190383602423E-2</v>
      </c>
      <c r="H153" s="5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0.20883411663426074</v>
      </c>
      <c r="I153" s="113">
        <f t="shared" ca="1" si="15"/>
        <v>138.19904777267254</v>
      </c>
      <c r="K153" s="52">
        <f t="shared" ca="1" si="14"/>
        <v>2.757993739798791</v>
      </c>
      <c r="L153" s="72">
        <f t="shared" ca="1" si="16"/>
        <v>6.4266592528970282E-2</v>
      </c>
      <c r="M153" s="51"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0.20249330738513949</v>
      </c>
      <c r="N153" s="90">
        <f t="shared" ca="1" si="17"/>
        <v>134.00292400487172</v>
      </c>
    </row>
    <row r="154" spans="1:14" x14ac:dyDescent="0.35">
      <c r="A154" s="48">
        <f t="shared" si="18"/>
        <v>45717</v>
      </c>
      <c r="B154" s="88" cm="1">
        <f t="array" aca="1" ref="B154" ca="1">_xlfn.XLOOKUP(A154,INDIRECT($A$5&amp;"!$AJ$41:$AJ$406"),INDIRECT($A$5&amp;"!$An$41:$An$406"))*SUM($F$3:$I$3)</f>
        <v>0</v>
      </c>
      <c r="C154" s="88" cm="1">
        <f t="array" aca="1" ref="C154" ca="1">_xlfn.XLOOKUP(A154,INDIRECT($A$5&amp;"!$AJ$41:$AJ$406"),INDIRECT($A$5&amp;"!$Ak$41:$Ak$406"))*SUM($F$3:$I$3)</f>
        <v>0</v>
      </c>
      <c r="D154" s="88" cm="1">
        <f t="array" aca="1" ref="D154" ca="1">_xlfn.XLOOKUP(A154,INDIRECT($A$5&amp;"!$AJ$41:$AJ$406"),INDIRECT($A$5&amp;"!$AO$41:$AO$406"))*SUM($F$3:$I$3)</f>
        <v>45</v>
      </c>
      <c r="E154" s="50" cm="1">
        <f t="array" ref="E154">SUMPRODUCT(('PT Storengy'!$B$8:$K$372)*('PT Storengy'!$A$8:$A$372=$A154)*('PT Storengy'!$A$5:$J$5=$A$6)*('PT Storengy'!$B$7:$K$7=$A$7))</f>
        <v>0</v>
      </c>
      <c r="F154" s="52">
        <f t="shared" ca="1" si="19"/>
        <v>3.4315567903450055</v>
      </c>
      <c r="G154" s="72">
        <f t="shared" ca="1" si="20"/>
        <v>7.9312100433098581E-2</v>
      </c>
      <c r="H154" s="5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0.2077592351515844</v>
      </c>
      <c r="I154" s="113">
        <f t="shared" ca="1" si="15"/>
        <v>137.48772914443086</v>
      </c>
      <c r="K154" s="52">
        <f t="shared" ca="1" si="14"/>
        <v>2.6246805367262973</v>
      </c>
      <c r="L154" s="72">
        <f t="shared" ca="1" si="16"/>
        <v>6.1288749773306464E-2</v>
      </c>
      <c r="M154" s="51"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0.20145106242065719</v>
      </c>
      <c r="N154" s="90">
        <f t="shared" ca="1" si="17"/>
        <v>133.31320307249374</v>
      </c>
    </row>
    <row r="155" spans="1:14" x14ac:dyDescent="0.35">
      <c r="A155" s="48">
        <f t="shared" si="18"/>
        <v>45718</v>
      </c>
      <c r="B155" s="88" cm="1">
        <f t="array" aca="1" ref="B155" ca="1">_xlfn.XLOOKUP(A155,INDIRECT($A$5&amp;"!$AJ$41:$AJ$406"),INDIRECT($A$5&amp;"!$An$41:$An$406"))*SUM($F$3:$I$3)</f>
        <v>0</v>
      </c>
      <c r="C155" s="88" cm="1">
        <f t="array" aca="1" ref="C155" ca="1">_xlfn.XLOOKUP(A155,INDIRECT($A$5&amp;"!$AJ$41:$AJ$406"),INDIRECT($A$5&amp;"!$Ak$41:$Ak$406"))*SUM($F$3:$I$3)</f>
        <v>0</v>
      </c>
      <c r="D155" s="88" cm="1">
        <f t="array" aca="1" ref="D155" ca="1">_xlfn.XLOOKUP(A155,INDIRECT($A$5&amp;"!$AJ$41:$AJ$406"),INDIRECT($A$5&amp;"!$AO$41:$AO$406"))*SUM($F$3:$I$3)</f>
        <v>45</v>
      </c>
      <c r="E155" s="50" cm="1">
        <f t="array" ref="E155">SUMPRODUCT(('PT Storengy'!$B$8:$K$372)*('PT Storengy'!$A$8:$A$372=$A155)*('PT Storengy'!$A$5:$J$5=$A$6)*('PT Storengy'!$B$7:$K$7=$A$7))</f>
        <v>0</v>
      </c>
      <c r="F155" s="52">
        <f t="shared" ca="1" si="19"/>
        <v>3.2947767186299943</v>
      </c>
      <c r="G155" s="72">
        <f t="shared" ca="1" si="20"/>
        <v>7.6256817563222348E-2</v>
      </c>
      <c r="H155" s="5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0.20668988614712769</v>
      </c>
      <c r="I155" s="113">
        <f t="shared" ca="1" si="15"/>
        <v>136.78007171501096</v>
      </c>
      <c r="K155" s="52">
        <f t="shared" ca="1" si="14"/>
        <v>2.4920535045519707</v>
      </c>
      <c r="L155" s="72">
        <f t="shared" ca="1" si="16"/>
        <v>5.8326234149473272E-2</v>
      </c>
      <c r="M155" s="51"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0.2004141819523157</v>
      </c>
      <c r="N155" s="90">
        <f t="shared" ca="1" si="17"/>
        <v>132.62703217432656</v>
      </c>
    </row>
    <row r="156" spans="1:14" x14ac:dyDescent="0.35">
      <c r="A156" s="48">
        <f t="shared" si="18"/>
        <v>45719</v>
      </c>
      <c r="B156" s="88" cm="1">
        <f t="array" aca="1" ref="B156" ca="1">_xlfn.XLOOKUP(A156,INDIRECT($A$5&amp;"!$AJ$41:$AJ$406"),INDIRECT($A$5&amp;"!$An$41:$An$406"))*SUM($F$3:$I$3)</f>
        <v>0</v>
      </c>
      <c r="C156" s="88" cm="1">
        <f t="array" aca="1" ref="C156" ca="1">_xlfn.XLOOKUP(A156,INDIRECT($A$5&amp;"!$AJ$41:$AJ$406"),INDIRECT($A$5&amp;"!$Ak$41:$Ak$406"))*SUM($F$3:$I$3)</f>
        <v>0</v>
      </c>
      <c r="D156" s="88" cm="1">
        <f t="array" aca="1" ref="D156" ca="1">_xlfn.XLOOKUP(A156,INDIRECT($A$5&amp;"!$AJ$41:$AJ$406"),INDIRECT($A$5&amp;"!$AO$41:$AO$406"))*SUM($F$3:$I$3)</f>
        <v>45</v>
      </c>
      <c r="E156" s="50" cm="1">
        <f t="array" ref="E156">SUMPRODUCT(('PT Storengy'!$B$8:$K$372)*('PT Storengy'!$A$8:$A$372=$A156)*('PT Storengy'!$A$5:$J$5=$A$6)*('PT Storengy'!$B$7:$K$7=$A$7))</f>
        <v>0</v>
      </c>
      <c r="F156" s="52">
        <f t="shared" ca="1" si="19"/>
        <v>3.1587006619899869</v>
      </c>
      <c r="G156" s="72">
        <f t="shared" ca="1" si="20"/>
        <v>7.3217260413999868E-2</v>
      </c>
      <c r="H156" s="5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0.20562604114489982</v>
      </c>
      <c r="I156" s="113">
        <f t="shared" ca="1" si="15"/>
        <v>136.07605664000724</v>
      </c>
      <c r="K156" s="52">
        <f t="shared" ca="1" si="14"/>
        <v>2.3601091115138355</v>
      </c>
      <c r="L156" s="72">
        <f t="shared" ca="1" si="16"/>
        <v>5.5378966767821572E-2</v>
      </c>
      <c r="M156" s="51"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0.1993826383687376</v>
      </c>
      <c r="N156" s="90">
        <f t="shared" ca="1" si="17"/>
        <v>131.94439303813516</v>
      </c>
    </row>
    <row r="157" spans="1:14" x14ac:dyDescent="0.35">
      <c r="A157" s="48">
        <f t="shared" si="18"/>
        <v>45720</v>
      </c>
      <c r="B157" s="88" cm="1">
        <f t="array" aca="1" ref="B157" ca="1">_xlfn.XLOOKUP(A157,INDIRECT($A$5&amp;"!$AJ$41:$AJ$406"),INDIRECT($A$5&amp;"!$An$41:$An$406"))*SUM($F$3:$I$3)</f>
        <v>0</v>
      </c>
      <c r="C157" s="88" cm="1">
        <f t="array" aca="1" ref="C157" ca="1">_xlfn.XLOOKUP(A157,INDIRECT($A$5&amp;"!$AJ$41:$AJ$406"),INDIRECT($A$5&amp;"!$Ak$41:$Ak$406"))*SUM($F$3:$I$3)</f>
        <v>0</v>
      </c>
      <c r="D157" s="88" cm="1">
        <f t="array" aca="1" ref="D157" ca="1">_xlfn.XLOOKUP(A157,INDIRECT($A$5&amp;"!$AJ$41:$AJ$406"),INDIRECT($A$5&amp;"!$AO$41:$AO$406"))*SUM($F$3:$I$3)</f>
        <v>45</v>
      </c>
      <c r="E157" s="50" cm="1">
        <f t="array" ref="E157">SUMPRODUCT(('PT Storengy'!$B$8:$K$372)*('PT Storengy'!$A$8:$A$372=$A157)*('PT Storengy'!$A$5:$J$5=$A$6)*('PT Storengy'!$B$7:$K$7=$A$7))</f>
        <v>0</v>
      </c>
      <c r="F157" s="52">
        <f t="shared" ca="1" si="19"/>
        <v>3.0233249968179798</v>
      </c>
      <c r="G157" s="72">
        <f t="shared" ca="1" si="20"/>
        <v>7.0193348044221934E-2</v>
      </c>
      <c r="H157" s="5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0.20456767181547755</v>
      </c>
      <c r="I157" s="113">
        <f t="shared" ca="1" si="15"/>
        <v>135.37566517200719</v>
      </c>
      <c r="K157" s="52">
        <f t="shared" ca="1" si="14"/>
        <v>2.2288438440281024</v>
      </c>
      <c r="L157" s="72">
        <f t="shared" ca="1" si="16"/>
        <v>5.2446869144751898E-2</v>
      </c>
      <c r="M157" s="51"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0.19835640420066322</v>
      </c>
      <c r="N157" s="90">
        <f t="shared" ca="1" si="17"/>
        <v>131.26526748573301</v>
      </c>
    </row>
    <row r="158" spans="1:14" x14ac:dyDescent="0.35">
      <c r="A158" s="48">
        <f t="shared" si="18"/>
        <v>45721</v>
      </c>
      <c r="B158" s="88" cm="1">
        <f t="array" aca="1" ref="B158" ca="1">_xlfn.XLOOKUP(A158,INDIRECT($A$5&amp;"!$AJ$41:$AJ$406"),INDIRECT($A$5&amp;"!$An$41:$An$406"))*SUM($F$3:$I$3)</f>
        <v>0</v>
      </c>
      <c r="C158" s="88" cm="1">
        <f t="array" aca="1" ref="C158" ca="1">_xlfn.XLOOKUP(A158,INDIRECT($A$5&amp;"!$AJ$41:$AJ$406"),INDIRECT($A$5&amp;"!$Ak$41:$Ak$406"))*SUM($F$3:$I$3)</f>
        <v>0</v>
      </c>
      <c r="D158" s="88" cm="1">
        <f t="array" aca="1" ref="D158" ca="1">_xlfn.XLOOKUP(A158,INDIRECT($A$5&amp;"!$AJ$41:$AJ$406"),INDIRECT($A$5&amp;"!$AO$41:$AO$406"))*SUM($F$3:$I$3)</f>
        <v>45</v>
      </c>
      <c r="E158" s="50" cm="1">
        <f t="array" ref="E158">SUMPRODUCT(('PT Storengy'!$B$8:$K$372)*('PT Storengy'!$A$8:$A$372=$A158)*('PT Storengy'!$A$5:$J$5=$A$6)*('PT Storengy'!$B$7:$K$7=$A$7))</f>
        <v>0</v>
      </c>
      <c r="F158" s="52">
        <f t="shared" ca="1" si="19"/>
        <v>2.8886461181578875</v>
      </c>
      <c r="G158" s="72">
        <f t="shared" ca="1" si="20"/>
        <v>6.7184999929288447E-2</v>
      </c>
      <c r="H158" s="5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0.20351474997525085</v>
      </c>
      <c r="I158" s="113">
        <f t="shared" ca="1" si="15"/>
        <v>134.67887866009247</v>
      </c>
      <c r="K158" s="52">
        <f t="shared" ca="1" si="14"/>
        <v>2.0982542065956049</v>
      </c>
      <c r="L158" s="72">
        <f t="shared" ca="1" si="16"/>
        <v>4.9529863200624497E-2</v>
      </c>
      <c r="M158" s="51"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0.19733545212021864</v>
      </c>
      <c r="N158" s="90">
        <f t="shared" ca="1" si="17"/>
        <v>130.58963743249763</v>
      </c>
    </row>
    <row r="159" spans="1:14" x14ac:dyDescent="0.35">
      <c r="A159" s="48">
        <f t="shared" si="18"/>
        <v>45722</v>
      </c>
      <c r="B159" s="88" cm="1">
        <f t="array" aca="1" ref="B159" ca="1">_xlfn.XLOOKUP(A159,INDIRECT($A$5&amp;"!$AJ$41:$AJ$406"),INDIRECT($A$5&amp;"!$An$41:$An$406"))*SUM($F$3:$I$3)</f>
        <v>0</v>
      </c>
      <c r="C159" s="88" cm="1">
        <f t="array" aca="1" ref="C159" ca="1">_xlfn.XLOOKUP(A159,INDIRECT($A$5&amp;"!$AJ$41:$AJ$406"),INDIRECT($A$5&amp;"!$Ak$41:$Ak$406"))*SUM($F$3:$I$3)</f>
        <v>0</v>
      </c>
      <c r="D159" s="88" cm="1">
        <f t="array" aca="1" ref="D159" ca="1">_xlfn.XLOOKUP(A159,INDIRECT($A$5&amp;"!$AJ$41:$AJ$406"),INDIRECT($A$5&amp;"!$AO$41:$AO$406"))*SUM($F$3:$I$3)</f>
        <v>45</v>
      </c>
      <c r="E159" s="50" cm="1">
        <f t="array" ref="E159">SUMPRODUCT(('PT Storengy'!$B$8:$K$372)*('PT Storengy'!$A$8:$A$372=$A159)*('PT Storengy'!$A$5:$J$5=$A$6)*('PT Storengy'!$B$7:$K$7=$A$7))</f>
        <v>0</v>
      </c>
      <c r="F159" s="52">
        <f t="shared" ca="1" si="19"/>
        <v>2.7546604396085455</v>
      </c>
      <c r="G159" s="72">
        <f t="shared" ca="1" si="20"/>
        <v>6.4192135959064173E-2</v>
      </c>
      <c r="H159" s="5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0.20246724758567236</v>
      </c>
      <c r="I159" s="113">
        <f t="shared" ca="1" si="15"/>
        <v>133.985678549342</v>
      </c>
      <c r="K159" s="52">
        <f t="shared" ca="1" si="14"/>
        <v>1.9683367217087158</v>
      </c>
      <c r="L159" s="72">
        <f t="shared" ca="1" si="16"/>
        <v>4.6627871257680108E-2</v>
      </c>
      <c r="M159" s="51"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0.19631975494018811</v>
      </c>
      <c r="N159" s="90">
        <f t="shared" ca="1" si="17"/>
        <v>129.91748488688918</v>
      </c>
    </row>
    <row r="160" spans="1:14" x14ac:dyDescent="0.35">
      <c r="A160" s="48">
        <f t="shared" si="18"/>
        <v>45723</v>
      </c>
      <c r="B160" s="88" cm="1">
        <f t="array" aca="1" ref="B160" ca="1">_xlfn.XLOOKUP(A160,INDIRECT($A$5&amp;"!$AJ$41:$AJ$406"),INDIRECT($A$5&amp;"!$An$41:$An$406"))*SUM($F$3:$I$3)</f>
        <v>0</v>
      </c>
      <c r="C160" s="88" cm="1">
        <f t="array" aca="1" ref="C160" ca="1">_xlfn.XLOOKUP(A160,INDIRECT($A$5&amp;"!$AJ$41:$AJ$406"),INDIRECT($A$5&amp;"!$Ak$41:$Ak$406"))*SUM($F$3:$I$3)</f>
        <v>0</v>
      </c>
      <c r="D160" s="88" cm="1">
        <f t="array" aca="1" ref="D160" ca="1">_xlfn.XLOOKUP(A160,INDIRECT($A$5&amp;"!$AJ$41:$AJ$406"),INDIRECT($A$5&amp;"!$AO$41:$AO$406"))*SUM($F$3:$I$3)</f>
        <v>45</v>
      </c>
      <c r="E160" s="50" cm="1">
        <f t="array" ref="E160">SUMPRODUCT(('PT Storengy'!$B$8:$K$372)*('PT Storengy'!$A$8:$A$372=$A160)*('PT Storengy'!$A$5:$J$5=$A$6)*('PT Storengy'!$B$7:$K$7=$A$7))</f>
        <v>0</v>
      </c>
      <c r="F160" s="52">
        <f t="shared" ca="1" si="19"/>
        <v>2.6213643932282076</v>
      </c>
      <c r="G160" s="72">
        <f t="shared" ca="1" si="20"/>
        <v>6.1214676435745456E-2</v>
      </c>
      <c r="H160" s="5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0.20142513675251081</v>
      </c>
      <c r="I160" s="113">
        <f t="shared" ca="1" si="15"/>
        <v>133.29604638033803</v>
      </c>
      <c r="K160" s="52">
        <f t="shared" ca="1" si="14"/>
        <v>1.8390879297587444</v>
      </c>
      <c r="L160" s="72">
        <f t="shared" ca="1" si="16"/>
        <v>4.3740816037971461E-2</v>
      </c>
      <c r="M160" s="51"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0.19530928561329006</v>
      </c>
      <c r="N160" s="90">
        <f t="shared" ca="1" si="17"/>
        <v>129.24879194997135</v>
      </c>
    </row>
    <row r="161" spans="1:14" x14ac:dyDescent="0.35">
      <c r="A161" s="48">
        <f t="shared" si="18"/>
        <v>45724</v>
      </c>
      <c r="B161" s="88" cm="1">
        <f t="array" aca="1" ref="B161" ca="1">_xlfn.XLOOKUP(A161,INDIRECT($A$5&amp;"!$AJ$41:$AJ$406"),INDIRECT($A$5&amp;"!$An$41:$An$406"))*SUM($F$3:$I$3)</f>
        <v>0</v>
      </c>
      <c r="C161" s="88" cm="1">
        <f t="array" aca="1" ref="C161" ca="1">_xlfn.XLOOKUP(A161,INDIRECT($A$5&amp;"!$AJ$41:$AJ$406"),INDIRECT($A$5&amp;"!$Ak$41:$Ak$406"))*SUM($F$3:$I$3)</f>
        <v>0</v>
      </c>
      <c r="D161" s="88" cm="1">
        <f t="array" aca="1" ref="D161" ca="1">_xlfn.XLOOKUP(A161,INDIRECT($A$5&amp;"!$AJ$41:$AJ$406"),INDIRECT($A$5&amp;"!$AO$41:$AO$406"))*SUM($F$3:$I$3)</f>
        <v>45</v>
      </c>
      <c r="E161" s="50" cm="1">
        <f t="array" ref="E161">SUMPRODUCT(('PT Storengy'!$B$8:$K$372)*('PT Storengy'!$A$8:$A$372=$A161)*('PT Storengy'!$A$5:$J$5=$A$6)*('PT Storengy'!$B$7:$K$7=$A$7))</f>
        <v>0</v>
      </c>
      <c r="F161" s="52">
        <f t="shared" ca="1" si="19"/>
        <v>2.488754429439533</v>
      </c>
      <c r="G161" s="72">
        <f t="shared" ca="1" si="20"/>
        <v>5.8252542071737946E-2</v>
      </c>
      <c r="H161" s="5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0.20038838972510833</v>
      </c>
      <c r="I161" s="113">
        <f t="shared" ca="1" si="15"/>
        <v>132.60996378867463</v>
      </c>
      <c r="K161" s="52">
        <f t="shared" ca="1" si="14"/>
        <v>1.7105043889438096</v>
      </c>
      <c r="L161" s="72">
        <f t="shared" ca="1" si="16"/>
        <v>4.0868620661305428E-2</v>
      </c>
      <c r="M161" s="51"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0.19430401723145693</v>
      </c>
      <c r="N161" s="90">
        <f t="shared" ca="1" si="17"/>
        <v>128.58354081493474</v>
      </c>
    </row>
    <row r="162" spans="1:14" x14ac:dyDescent="0.35">
      <c r="A162" s="48">
        <f t="shared" si="18"/>
        <v>45725</v>
      </c>
      <c r="B162" s="88" cm="1">
        <f t="array" aca="1" ref="B162" ca="1">_xlfn.XLOOKUP(A162,INDIRECT($A$5&amp;"!$AJ$41:$AJ$406"),INDIRECT($A$5&amp;"!$An$41:$An$406"))*SUM($F$3:$I$3)</f>
        <v>0</v>
      </c>
      <c r="C162" s="88" cm="1">
        <f t="array" aca="1" ref="C162" ca="1">_xlfn.XLOOKUP(A162,INDIRECT($A$5&amp;"!$AJ$41:$AJ$406"),INDIRECT($A$5&amp;"!$Ak$41:$Ak$406"))*SUM($F$3:$I$3)</f>
        <v>0</v>
      </c>
      <c r="D162" s="88" cm="1">
        <f t="array" aca="1" ref="D162" ca="1">_xlfn.XLOOKUP(A162,INDIRECT($A$5&amp;"!$AJ$41:$AJ$406"),INDIRECT($A$5&amp;"!$AO$41:$AO$406"))*SUM($F$3:$I$3)</f>
        <v>45</v>
      </c>
      <c r="E162" s="50" cm="1">
        <f t="array" ref="E162">SUMPRODUCT(('PT Storengy'!$B$8:$K$372)*('PT Storengy'!$A$8:$A$372=$A162)*('PT Storengy'!$A$5:$J$5=$A$6)*('PT Storengy'!$B$7:$K$7=$A$7))</f>
        <v>0</v>
      </c>
      <c r="F162" s="52">
        <f t="shared" ca="1" si="19"/>
        <v>2.3568270169350649</v>
      </c>
      <c r="G162" s="72">
        <f t="shared" ca="1" si="20"/>
        <v>5.5305653987545174E-2</v>
      </c>
      <c r="H162" s="5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0.19935697889564086</v>
      </c>
      <c r="I162" s="113">
        <f t="shared" ca="1" si="15"/>
        <v>131.92741250446821</v>
      </c>
      <c r="K162" s="52">
        <f t="shared" ca="1" si="14"/>
        <v>1.582582675177187</v>
      </c>
      <c r="L162" s="72">
        <f t="shared" ca="1" si="16"/>
        <v>3.8011208643195772E-2</v>
      </c>
      <c r="M162" s="51"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0.19330392302511856</v>
      </c>
      <c r="N162" s="90">
        <f t="shared" ca="1" si="17"/>
        <v>127.92171376662257</v>
      </c>
    </row>
    <row r="163" spans="1:14" x14ac:dyDescent="0.35">
      <c r="A163" s="48">
        <f t="shared" si="18"/>
        <v>45726</v>
      </c>
      <c r="B163" s="88" cm="1">
        <f t="array" aca="1" ref="B163" ca="1">_xlfn.XLOOKUP(A163,INDIRECT($A$5&amp;"!$AJ$41:$AJ$406"),INDIRECT($A$5&amp;"!$An$41:$An$406"))*SUM($F$3:$I$3)</f>
        <v>0</v>
      </c>
      <c r="C163" s="88" cm="1">
        <f t="array" aca="1" ref="C163" ca="1">_xlfn.XLOOKUP(A163,INDIRECT($A$5&amp;"!$AJ$41:$AJ$406"),INDIRECT($A$5&amp;"!$Ak$41:$Ak$406"))*SUM($F$3:$I$3)</f>
        <v>0</v>
      </c>
      <c r="D163" s="88" cm="1">
        <f t="array" aca="1" ref="D163" ca="1">_xlfn.XLOOKUP(A163,INDIRECT($A$5&amp;"!$AJ$41:$AJ$406"),INDIRECT($A$5&amp;"!$AO$41:$AO$406"))*SUM($F$3:$I$3)</f>
        <v>45</v>
      </c>
      <c r="E163" s="50" cm="1">
        <f t="array" ref="E163">SUMPRODUCT(('PT Storengy'!$B$8:$K$372)*('PT Storengy'!$A$8:$A$372=$A163)*('PT Storengy'!$A$5:$J$5=$A$6)*('PT Storengy'!$B$7:$K$7=$A$7))</f>
        <v>0</v>
      </c>
      <c r="F163" s="52">
        <f t="shared" ca="1" si="19"/>
        <v>2.2255786425831934</v>
      </c>
      <c r="G163" s="72">
        <f t="shared" ca="1" si="20"/>
        <v>5.2373933709668107E-2</v>
      </c>
      <c r="H163" s="5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0.1983308767983839</v>
      </c>
      <c r="I163" s="113">
        <f t="shared" ca="1" si="15"/>
        <v>131.24837435187169</v>
      </c>
      <c r="K163" s="52">
        <f t="shared" ca="1" si="14"/>
        <v>1.4553193819961279</v>
      </c>
      <c r="L163" s="72">
        <f t="shared" ca="1" si="16"/>
        <v>3.5168503892826379E-2</v>
      </c>
      <c r="M163" s="51"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0.19230897636248928</v>
      </c>
      <c r="N163" s="90">
        <f t="shared" ca="1" si="17"/>
        <v>127.26329318105908</v>
      </c>
    </row>
    <row r="164" spans="1:14" x14ac:dyDescent="0.35">
      <c r="A164" s="48">
        <f t="shared" si="18"/>
        <v>45727</v>
      </c>
      <c r="B164" s="88" cm="1">
        <f t="array" aca="1" ref="B164" ca="1">_xlfn.XLOOKUP(A164,INDIRECT($A$5&amp;"!$AJ$41:$AJ$406"),INDIRECT($A$5&amp;"!$An$41:$An$406"))*SUM($F$3:$I$3)</f>
        <v>0</v>
      </c>
      <c r="C164" s="88" cm="1">
        <f t="array" aca="1" ref="C164" ca="1">_xlfn.XLOOKUP(A164,INDIRECT($A$5&amp;"!$AJ$41:$AJ$406"),INDIRECT($A$5&amp;"!$Ak$41:$Ak$406"))*SUM($F$3:$I$3)</f>
        <v>0</v>
      </c>
      <c r="D164" s="88" cm="1">
        <f t="array" aca="1" ref="D164" ca="1">_xlfn.XLOOKUP(A164,INDIRECT($A$5&amp;"!$AJ$41:$AJ$406"),INDIRECT($A$5&amp;"!$AO$41:$AO$406"))*SUM($F$3:$I$3)</f>
        <v>45</v>
      </c>
      <c r="E164" s="50" cm="1">
        <f t="array" ref="E164">SUMPRODUCT(('PT Storengy'!$B$8:$K$372)*('PT Storengy'!$A$8:$A$372=$A164)*('PT Storengy'!$A$5:$J$5=$A$6)*('PT Storengy'!$B$7:$K$7=$A$7))</f>
        <v>0</v>
      </c>
      <c r="F164" s="52">
        <f t="shared" ca="1" si="19"/>
        <v>2.0950058113346035</v>
      </c>
      <c r="G164" s="72">
        <f t="shared" ca="1" si="20"/>
        <v>4.9457303168515411E-2</v>
      </c>
      <c r="H164" s="5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0.19731005610898042</v>
      </c>
      <c r="I164" s="113">
        <f t="shared" ca="1" si="15"/>
        <v>130.57283124858998</v>
      </c>
      <c r="K164" s="52">
        <f t="shared" ca="1" si="14"/>
        <v>1.3287111204711477</v>
      </c>
      <c r="L164" s="72">
        <f t="shared" ca="1" si="16"/>
        <v>3.2340430711025062E-2</v>
      </c>
      <c r="M164" s="51"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0.1913191507488588</v>
      </c>
      <c r="N164" s="90">
        <f t="shared" ca="1" si="17"/>
        <v>126.60826152498009</v>
      </c>
    </row>
    <row r="165" spans="1:14" x14ac:dyDescent="0.35">
      <c r="A165" s="48">
        <f t="shared" si="18"/>
        <v>45728</v>
      </c>
      <c r="B165" s="88" cm="1">
        <f t="array" aca="1" ref="B165" ca="1">_xlfn.XLOOKUP(A165,INDIRECT($A$5&amp;"!$AJ$41:$AJ$406"),INDIRECT($A$5&amp;"!$An$41:$An$406"))*SUM($F$3:$I$3)</f>
        <v>0</v>
      </c>
      <c r="C165" s="88" cm="1">
        <f t="array" aca="1" ref="C165" ca="1">_xlfn.XLOOKUP(A165,INDIRECT($A$5&amp;"!$AJ$41:$AJ$406"),INDIRECT($A$5&amp;"!$Ak$41:$Ak$406"))*SUM($F$3:$I$3)</f>
        <v>0</v>
      </c>
      <c r="D165" s="88" cm="1">
        <f t="array" aca="1" ref="D165" ca="1">_xlfn.XLOOKUP(A165,INDIRECT($A$5&amp;"!$AJ$41:$AJ$406"),INDIRECT($A$5&amp;"!$AO$41:$AO$406"))*SUM($F$3:$I$3)</f>
        <v>45</v>
      </c>
      <c r="E165" s="50" cm="1">
        <f t="array" ref="E165">SUMPRODUCT(('PT Storengy'!$B$8:$K$372)*('PT Storengy'!$A$8:$A$372=$A165)*('PT Storengy'!$A$5:$J$5=$A$6)*('PT Storengy'!$B$7:$K$7=$A$7))</f>
        <v>0</v>
      </c>
      <c r="F165" s="52">
        <f t="shared" ca="1" si="19"/>
        <v>1.9651050461292048</v>
      </c>
      <c r="G165" s="72">
        <f t="shared" ca="1" si="20"/>
        <v>4.6555684696324526E-2</v>
      </c>
      <c r="H165" s="5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0.19629448964371363</v>
      </c>
      <c r="I165" s="113">
        <f t="shared" ca="1" si="15"/>
        <v>129.90076520539873</v>
      </c>
      <c r="K165" s="52">
        <f t="shared" ca="1" si="14"/>
        <v>1.2027545191157816</v>
      </c>
      <c r="L165" s="72">
        <f t="shared" ca="1" si="16"/>
        <v>2.9526913788247726E-2</v>
      </c>
      <c r="M165" s="51"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0.19033441982588667</v>
      </c>
      <c r="N165" s="90">
        <f t="shared" ca="1" si="17"/>
        <v>125.95660135536617</v>
      </c>
    </row>
    <row r="166" spans="1:14" x14ac:dyDescent="0.35">
      <c r="A166" s="48">
        <f t="shared" si="18"/>
        <v>45729</v>
      </c>
      <c r="B166" s="88" cm="1">
        <f t="array" aca="1" ref="B166" ca="1">_xlfn.XLOOKUP(A166,INDIRECT($A$5&amp;"!$AJ$41:$AJ$406"),INDIRECT($A$5&amp;"!$An$41:$An$406"))*SUM($F$3:$I$3)</f>
        <v>0</v>
      </c>
      <c r="C166" s="88" cm="1">
        <f t="array" aca="1" ref="C166" ca="1">_xlfn.XLOOKUP(A166,INDIRECT($A$5&amp;"!$AJ$41:$AJ$406"),INDIRECT($A$5&amp;"!$Ak$41:$Ak$406"))*SUM($F$3:$I$3)</f>
        <v>0</v>
      </c>
      <c r="D166" s="88" cm="1">
        <f t="array" aca="1" ref="D166" ca="1">_xlfn.XLOOKUP(A166,INDIRECT($A$5&amp;"!$AJ$41:$AJ$406"),INDIRECT($A$5&amp;"!$AO$41:$AO$406"))*SUM($F$3:$I$3)</f>
        <v>45</v>
      </c>
      <c r="E166" s="50" cm="1">
        <f t="array" ref="E166">SUMPRODUCT(('PT Storengy'!$B$8:$K$372)*('PT Storengy'!$A$8:$A$372=$A166)*('PT Storengy'!$A$5:$J$5=$A$6)*('PT Storengy'!$B$7:$K$7=$A$7))</f>
        <v>0</v>
      </c>
      <c r="F166" s="52">
        <f t="shared" ca="1" si="19"/>
        <v>1.8358728878035397</v>
      </c>
      <c r="G166" s="72">
        <f t="shared" ca="1" si="20"/>
        <v>4.366900102509344E-2</v>
      </c>
      <c r="H166" s="5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0.19528415035878277</v>
      </c>
      <c r="I166" s="113">
        <f t="shared" ca="1" si="15"/>
        <v>129.23215832566507</v>
      </c>
      <c r="K166" s="52">
        <f t="shared" ca="1" si="14"/>
        <v>1.0774462237968032</v>
      </c>
      <c r="L166" s="72">
        <f t="shared" ca="1" si="16"/>
        <v>2.6727878202572924E-2</v>
      </c>
      <c r="M166" s="51"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0.18935475737090049</v>
      </c>
      <c r="N166" s="90">
        <f t="shared" ca="1" si="17"/>
        <v>125.30829531897827</v>
      </c>
    </row>
    <row r="167" spans="1:14" x14ac:dyDescent="0.35">
      <c r="A167" s="48">
        <f t="shared" si="18"/>
        <v>45730</v>
      </c>
      <c r="B167" s="88" cm="1">
        <f t="array" aca="1" ref="B167" ca="1">_xlfn.XLOOKUP(A167,INDIRECT($A$5&amp;"!$AJ$41:$AJ$406"),INDIRECT($A$5&amp;"!$An$41:$An$406"))*SUM($F$3:$I$3)</f>
        <v>0</v>
      </c>
      <c r="C167" s="88" cm="1">
        <f t="array" aca="1" ref="C167" ca="1">_xlfn.XLOOKUP(A167,INDIRECT($A$5&amp;"!$AJ$41:$AJ$406"),INDIRECT($A$5&amp;"!$Ak$41:$Ak$406"))*SUM($F$3:$I$3)</f>
        <v>0</v>
      </c>
      <c r="D167" s="88" cm="1">
        <f t="array" aca="1" ref="D167" ca="1">_xlfn.XLOOKUP(A167,INDIRECT($A$5&amp;"!$AJ$41:$AJ$406"),INDIRECT($A$5&amp;"!$AO$41:$AO$406"))*SUM($F$3:$I$3)</f>
        <v>45</v>
      </c>
      <c r="E167" s="50" cm="1">
        <f t="array" ref="E167">SUMPRODUCT(('PT Storengy'!$B$8:$K$372)*('PT Storengy'!$A$8:$A$372=$A167)*('PT Storengy'!$A$5:$J$5=$A$6)*('PT Storengy'!$B$7:$K$7=$A$7))</f>
        <v>0</v>
      </c>
      <c r="F167" s="52">
        <f t="shared" ca="1" si="19"/>
        <v>1.7073058949986686</v>
      </c>
      <c r="G167" s="72">
        <f t="shared" ca="1" si="20"/>
        <v>4.0797175284523104E-2</v>
      </c>
      <c r="H167" s="5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0.19427901134958314</v>
      </c>
      <c r="I167" s="113">
        <f t="shared" ca="1" si="15"/>
        <v>128.56699280487121</v>
      </c>
      <c r="K167" s="52">
        <f t="shared" ca="1" si="14"/>
        <v>0.95278289764490798</v>
      </c>
      <c r="L167" s="72">
        <f t="shared" ca="1" si="16"/>
        <v>2.3943249417706737E-2</v>
      </c>
      <c r="M167" s="5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0.18838013729619732</v>
      </c>
      <c r="N167" s="90">
        <f t="shared" ca="1" si="17"/>
        <v>124.66332615189528</v>
      </c>
    </row>
    <row r="168" spans="1:14" x14ac:dyDescent="0.35">
      <c r="A168" s="48">
        <f t="shared" si="18"/>
        <v>45731</v>
      </c>
      <c r="B168" s="88" cm="1">
        <f t="array" aca="1" ref="B168" ca="1">_xlfn.XLOOKUP(A168,INDIRECT($A$5&amp;"!$AJ$41:$AJ$406"),INDIRECT($A$5&amp;"!$An$41:$An$406"))*SUM($F$3:$I$3)</f>
        <v>0</v>
      </c>
      <c r="C168" s="88" cm="1">
        <f t="array" aca="1" ref="C168" ca="1">_xlfn.XLOOKUP(A168,INDIRECT($A$5&amp;"!$AJ$41:$AJ$406"),INDIRECT($A$5&amp;"!$Ak$41:$Ak$406"))*SUM($F$3:$I$3)</f>
        <v>0</v>
      </c>
      <c r="D168" s="88" cm="1">
        <f t="array" aca="1" ref="D168" ca="1">_xlfn.XLOOKUP(A168,INDIRECT($A$5&amp;"!$AJ$41:$AJ$406"),INDIRECT($A$5&amp;"!$AO$41:$AO$406"))*SUM($F$3:$I$3)</f>
        <v>45</v>
      </c>
      <c r="E168" s="50" cm="1">
        <f t="array" ref="E168">SUMPRODUCT(('PT Storengy'!$B$8:$K$372)*('PT Storengy'!$A$8:$A$372=$A168)*('PT Storengy'!$A$5:$J$5=$A$6)*('PT Storengy'!$B$7:$K$7=$A$7))</f>
        <v>0</v>
      </c>
      <c r="F168" s="52">
        <f t="shared" ca="1" si="19"/>
        <v>1.5794006440685284</v>
      </c>
      <c r="G168" s="72">
        <f t="shared" ca="1" si="20"/>
        <v>3.7940130999970414E-2</v>
      </c>
      <c r="H168" s="5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0.1932790458499897</v>
      </c>
      <c r="I168" s="113">
        <f t="shared" ca="1" si="15"/>
        <v>127.90525093014024</v>
      </c>
      <c r="K168" s="52">
        <f t="shared" ca="1" si="14"/>
        <v>0.82876122096585336</v>
      </c>
      <c r="L168" s="72">
        <f t="shared" ca="1" si="16"/>
        <v>2.1172953280997955E-2</v>
      </c>
      <c r="M168" s="5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0.1874105336483492</v>
      </c>
      <c r="N168" s="90">
        <f t="shared" ca="1" si="17"/>
        <v>124.02167667905461</v>
      </c>
    </row>
    <row r="169" spans="1:14" x14ac:dyDescent="0.35">
      <c r="A169" s="48">
        <f t="shared" si="18"/>
        <v>45732</v>
      </c>
      <c r="B169" s="88" cm="1">
        <f t="array" aca="1" ref="B169" ca="1">_xlfn.XLOOKUP(A169,INDIRECT($A$5&amp;"!$AJ$41:$AJ$406"),INDIRECT($A$5&amp;"!$An$41:$An$406"))*SUM($F$3:$I$3)</f>
        <v>0</v>
      </c>
      <c r="C169" s="88" cm="1">
        <f t="array" aca="1" ref="C169" ca="1">_xlfn.XLOOKUP(A169,INDIRECT($A$5&amp;"!$AJ$41:$AJ$406"),INDIRECT($A$5&amp;"!$Ak$41:$Ak$406"))*SUM($F$3:$I$3)</f>
        <v>0</v>
      </c>
      <c r="D169" s="88" cm="1">
        <f t="array" aca="1" ref="D169" ca="1">_xlfn.XLOOKUP(A169,INDIRECT($A$5&amp;"!$AJ$41:$AJ$406"),INDIRECT($A$5&amp;"!$AO$41:$AO$406"))*SUM($F$3:$I$3)</f>
        <v>45</v>
      </c>
      <c r="E169" s="50" cm="1">
        <f t="array" ref="E169">SUMPRODUCT(('PT Storengy'!$B$8:$K$372)*('PT Storengy'!$A$8:$A$372=$A169)*('PT Storengy'!$A$5:$J$5=$A$6)*('PT Storengy'!$B$7:$K$7=$A$7))</f>
        <v>0</v>
      </c>
      <c r="F169" s="52">
        <f t="shared" ca="1" si="19"/>
        <v>1.4521537289887638</v>
      </c>
      <c r="G169" s="72">
        <f t="shared" ca="1" si="20"/>
        <v>3.5097792090411743E-2</v>
      </c>
      <c r="H169" s="5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0.19228422723164418</v>
      </c>
      <c r="I169" s="113">
        <f t="shared" ca="1" si="15"/>
        <v>127.24691507976453</v>
      </c>
      <c r="K169" s="52">
        <f t="shared" ca="1" si="14"/>
        <v>0.70537789115205851</v>
      </c>
      <c r="L169" s="72">
        <f t="shared" ca="1" si="16"/>
        <v>1.8416916021463409E-2</v>
      </c>
      <c r="M169" s="5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0.18644592060751217</v>
      </c>
      <c r="N169" s="90">
        <f t="shared" ca="1" si="17"/>
        <v>123.38332981379482</v>
      </c>
    </row>
    <row r="170" spans="1:14" x14ac:dyDescent="0.35">
      <c r="A170" s="48">
        <f t="shared" si="18"/>
        <v>45733</v>
      </c>
      <c r="B170" s="88" cm="1">
        <f t="array" aca="1" ref="B170" ca="1">_xlfn.XLOOKUP(A170,INDIRECT($A$5&amp;"!$AJ$41:$AJ$406"),INDIRECT($A$5&amp;"!$An$41:$An$406"))*SUM($F$3:$I$3)</f>
        <v>0</v>
      </c>
      <c r="C170" s="88" cm="1">
        <f t="array" aca="1" ref="C170" ca="1">_xlfn.XLOOKUP(A170,INDIRECT($A$5&amp;"!$AJ$41:$AJ$406"),INDIRECT($A$5&amp;"!$Ak$41:$Ak$406"))*SUM($F$3:$I$3)</f>
        <v>0</v>
      </c>
      <c r="D170" s="88" cm="1">
        <f t="array" aca="1" ref="D170" ca="1">_xlfn.XLOOKUP(A170,INDIRECT($A$5&amp;"!$AJ$41:$AJ$406"),INDIRECT($A$5&amp;"!$AO$41:$AO$406"))*SUM($F$3:$I$3)</f>
        <v>45</v>
      </c>
      <c r="E170" s="50" cm="1">
        <f t="array" ref="E170">SUMPRODUCT(('PT Storengy'!$B$8:$K$372)*('PT Storengy'!$A$8:$A$372=$A170)*('PT Storengy'!$A$5:$J$5=$A$6)*('PT Storengy'!$B$7:$K$7=$A$7))</f>
        <v>0</v>
      </c>
      <c r="F170" s="52">
        <f t="shared" ca="1" si="19"/>
        <v>1.3255617612660275</v>
      </c>
      <c r="G170" s="72">
        <f t="shared" ca="1" si="20"/>
        <v>3.2270082866416971E-2</v>
      </c>
      <c r="H170" s="51"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0.19129452900324598</v>
      </c>
      <c r="I170" s="113">
        <f t="shared" ca="1" si="15"/>
        <v>126.5919677227363</v>
      </c>
      <c r="K170" s="52">
        <f t="shared" ca="1" si="14"/>
        <v>0.58262962259465823</v>
      </c>
      <c r="L170" s="72">
        <f t="shared" ca="1" si="16"/>
        <v>1.5675064247823521E-2</v>
      </c>
      <c r="M170" s="51"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0.18548627248673824</v>
      </c>
      <c r="N170" s="90">
        <f t="shared" ca="1" si="17"/>
        <v>122.74826855740031</v>
      </c>
    </row>
    <row r="171" spans="1:14" x14ac:dyDescent="0.35">
      <c r="A171" s="48">
        <f t="shared" si="18"/>
        <v>45734</v>
      </c>
      <c r="B171" s="88" cm="1">
        <f t="array" aca="1" ref="B171" ca="1">_xlfn.XLOOKUP(A171,INDIRECT($A$5&amp;"!$AJ$41:$AJ$406"),INDIRECT($A$5&amp;"!$An$41:$An$406"))*SUM($F$3:$I$3)</f>
        <v>0</v>
      </c>
      <c r="C171" s="88" cm="1">
        <f t="array" aca="1" ref="C171" ca="1">_xlfn.XLOOKUP(A171,INDIRECT($A$5&amp;"!$AJ$41:$AJ$406"),INDIRECT($A$5&amp;"!$Ak$41:$Ak$406"))*SUM($F$3:$I$3)</f>
        <v>0</v>
      </c>
      <c r="D171" s="88" cm="1">
        <f t="array" aca="1" ref="D171" ca="1">_xlfn.XLOOKUP(A171,INDIRECT($A$5&amp;"!$AJ$41:$AJ$406"),INDIRECT($A$5&amp;"!$AO$41:$AO$406"))*SUM($F$3:$I$3)</f>
        <v>45</v>
      </c>
      <c r="E171" s="50" cm="1">
        <f t="array" ref="E171">SUMPRODUCT(('PT Storengy'!$B$8:$K$372)*('PT Storengy'!$A$8:$A$372=$A171)*('PT Storengy'!$A$5:$J$5=$A$6)*('PT Storengy'!$B$7:$K$7=$A$7))</f>
        <v>0</v>
      </c>
      <c r="F171" s="52">
        <f t="shared" ca="1" si="19"/>
        <v>1.1996213698477465</v>
      </c>
      <c r="G171" s="72">
        <f t="shared" ca="1" si="20"/>
        <v>2.9456928028133947E-2</v>
      </c>
      <c r="H171" s="51"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0.19030992480984685</v>
      </c>
      <c r="I171" s="113">
        <f t="shared" ca="1" si="15"/>
        <v>125.940391418281</v>
      </c>
      <c r="K171" s="52">
        <f t="shared" ca="1" si="14"/>
        <v>0.46051314659600923</v>
      </c>
      <c r="L171" s="72">
        <f t="shared" ca="1" si="16"/>
        <v>1.2947324946547961E-2</v>
      </c>
      <c r="M171" s="51"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0.18453156373129179</v>
      </c>
      <c r="N171" s="90">
        <f t="shared" ca="1" si="17"/>
        <v>122.11647599864898</v>
      </c>
    </row>
    <row r="172" spans="1:14" x14ac:dyDescent="0.35">
      <c r="A172" s="48">
        <f t="shared" si="18"/>
        <v>45735</v>
      </c>
      <c r="B172" s="88" cm="1">
        <f t="array" aca="1" ref="B172" ca="1">_xlfn.XLOOKUP(A172,INDIRECT($A$5&amp;"!$AJ$41:$AJ$406"),INDIRECT($A$5&amp;"!$An$41:$An$406"))*SUM($F$3:$I$3)</f>
        <v>0</v>
      </c>
      <c r="C172" s="88" cm="1">
        <f t="array" aca="1" ref="C172" ca="1">_xlfn.XLOOKUP(A172,INDIRECT($A$5&amp;"!$AJ$41:$AJ$406"),INDIRECT($A$5&amp;"!$Ak$41:$Ak$406"))*SUM($F$3:$I$3)</f>
        <v>0</v>
      </c>
      <c r="D172" s="88" cm="1">
        <f t="array" aca="1" ref="D172" ca="1">_xlfn.XLOOKUP(A172,INDIRECT($A$5&amp;"!$AJ$41:$AJ$406"),INDIRECT($A$5&amp;"!$AO$41:$AO$406"))*SUM($F$3:$I$3)</f>
        <v>45</v>
      </c>
      <c r="E172" s="50" cm="1">
        <f t="array" ref="E172">SUMPRODUCT(('PT Storengy'!$B$8:$K$372)*('PT Storengy'!$A$8:$A$372=$A172)*('PT Storengy'!$A$5:$J$5=$A$6)*('PT Storengy'!$B$7:$K$7=$A$7))</f>
        <v>0</v>
      </c>
      <c r="F172" s="52">
        <f t="shared" ca="1" si="19"/>
        <v>1.0743292010323537</v>
      </c>
      <c r="G172" s="72">
        <f t="shared" ca="1" si="20"/>
        <v>2.6658252663283255E-2</v>
      </c>
      <c r="H172" s="51"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0.18933038843214911</v>
      </c>
      <c r="I172" s="113">
        <f t="shared" ca="1" si="15"/>
        <v>125.29216881539278</v>
      </c>
      <c r="K172" s="52">
        <f t="shared" ca="1" si="14"/>
        <v>0.3390252112826474</v>
      </c>
      <c r="L172" s="72">
        <f t="shared" ca="1" si="16"/>
        <v>1.0233625479911317E-2</v>
      </c>
      <c r="M172" s="51"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0.18358176891796898</v>
      </c>
      <c r="N172" s="90">
        <f t="shared" ca="1" si="17"/>
        <v>121.48793531336183</v>
      </c>
    </row>
    <row r="173" spans="1:14" x14ac:dyDescent="0.35">
      <c r="A173" s="48">
        <f t="shared" si="18"/>
        <v>45736</v>
      </c>
      <c r="B173" s="88" cm="1">
        <f t="array" aca="1" ref="B173" ca="1">_xlfn.XLOOKUP(A173,INDIRECT($A$5&amp;"!$AJ$41:$AJ$406"),INDIRECT($A$5&amp;"!$An$41:$An$406"))*SUM($F$3:$I$3)</f>
        <v>0</v>
      </c>
      <c r="C173" s="88" cm="1">
        <f t="array" aca="1" ref="C173" ca="1">_xlfn.XLOOKUP(A173,INDIRECT($A$5&amp;"!$AJ$41:$AJ$406"),INDIRECT($A$5&amp;"!$Ak$41:$Ak$406"))*SUM($F$3:$I$3)</f>
        <v>0</v>
      </c>
      <c r="D173" s="88" cm="1">
        <f t="array" aca="1" ref="D173" ca="1">_xlfn.XLOOKUP(A173,INDIRECT($A$5&amp;"!$AJ$41:$AJ$406"),INDIRECT($A$5&amp;"!$AO$41:$AO$406"))*SUM($F$3:$I$3)</f>
        <v>45</v>
      </c>
      <c r="E173" s="50" cm="1">
        <f t="array" ref="E173">SUMPRODUCT(('PT Storengy'!$B$8:$K$372)*('PT Storengy'!$A$8:$A$372=$A173)*('PT Storengy'!$A$5:$J$5=$A$6)*('PT Storengy'!$B$7:$K$7=$A$7))</f>
        <v>0</v>
      </c>
      <c r="F173" s="52">
        <f t="shared" ca="1" si="19"/>
        <v>0.94968191837998139</v>
      </c>
      <c r="G173" s="72">
        <f t="shared" ca="1" si="20"/>
        <v>2.3873982245163416E-2</v>
      </c>
      <c r="H173" s="51"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0.18835589378580714</v>
      </c>
      <c r="I173" s="113">
        <f t="shared" ca="1" si="15"/>
        <v>124.64728265237237</v>
      </c>
      <c r="K173" s="52">
        <f t="shared" ca="1" si="14"/>
        <v>0.21816258151869261</v>
      </c>
      <c r="L173" s="72">
        <f t="shared" ca="1" si="16"/>
        <v>7.5338935840588307E-3</v>
      </c>
      <c r="M173" s="51"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0.18263686275442059</v>
      </c>
      <c r="N173" s="90">
        <f t="shared" ca="1" si="17"/>
        <v>120.8626297639548</v>
      </c>
    </row>
    <row r="174" spans="1:14" x14ac:dyDescent="0.35">
      <c r="A174" s="48">
        <f t="shared" si="18"/>
        <v>45737</v>
      </c>
      <c r="B174" s="88" cm="1">
        <f t="array" aca="1" ref="B174" ca="1">_xlfn.XLOOKUP(A174,INDIRECT($A$5&amp;"!$AJ$41:$AJ$406"),INDIRECT($A$5&amp;"!$An$41:$An$406"))*SUM($F$3:$I$3)</f>
        <v>0</v>
      </c>
      <c r="C174" s="88" cm="1">
        <f t="array" aca="1" ref="C174" ca="1">_xlfn.XLOOKUP(A174,INDIRECT($A$5&amp;"!$AJ$41:$AJ$406"),INDIRECT($A$5&amp;"!$Ak$41:$Ak$406"))*SUM($F$3:$I$3)</f>
        <v>0</v>
      </c>
      <c r="D174" s="88" cm="1">
        <f t="array" aca="1" ref="D174" ca="1">_xlfn.XLOOKUP(A174,INDIRECT($A$5&amp;"!$AJ$41:$AJ$406"),INDIRECT($A$5&amp;"!$AO$41:$AO$406"))*SUM($F$3:$I$3)</f>
        <v>45</v>
      </c>
      <c r="E174" s="50" cm="1">
        <f t="array" ref="E174">SUMPRODUCT(('PT Storengy'!$B$8:$K$372)*('PT Storengy'!$A$8:$A$372=$A174)*('PT Storengy'!$A$5:$J$5=$A$6)*('PT Storengy'!$B$7:$K$7=$A$7))</f>
        <v>0</v>
      </c>
      <c r="F174" s="52">
        <f t="shared" ca="1" si="19"/>
        <v>0.82567620262361385</v>
      </c>
      <c r="G174" s="72">
        <f t="shared" ca="1" si="20"/>
        <v>2.1104042630666252E-2</v>
      </c>
      <c r="H174" s="51"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0.18738641492073313</v>
      </c>
      <c r="I174" s="113">
        <f t="shared" ca="1" si="15"/>
        <v>124.00571575636751</v>
      </c>
      <c r="K174" s="52">
        <f ca="1">K173-N174/1000</f>
        <v>9.7922038819699311E-2</v>
      </c>
      <c r="L174" s="72">
        <f t="shared" ca="1" si="16"/>
        <v>4.8480573670820577E-3</v>
      </c>
      <c r="M174" s="51"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0.18169682007847876</v>
      </c>
      <c r="N174" s="90">
        <f t="shared" ca="1" si="17"/>
        <v>120.24054269899329</v>
      </c>
    </row>
    <row r="175" spans="1:14" x14ac:dyDescent="0.35">
      <c r="A175" s="48">
        <f t="shared" si="18"/>
        <v>45738</v>
      </c>
      <c r="B175" s="88" cm="1">
        <f t="array" aca="1" ref="B175" ca="1">_xlfn.XLOOKUP(A175,INDIRECT($A$5&amp;"!$AJ$41:$AJ$406"),INDIRECT($A$5&amp;"!$An$41:$An$406"))*SUM($F$3:$I$3)</f>
        <v>0</v>
      </c>
      <c r="C175" s="88" cm="1">
        <f t="array" aca="1" ref="C175" ca="1">_xlfn.XLOOKUP(A175,INDIRECT($A$5&amp;"!$AJ$41:$AJ$406"),INDIRECT($A$5&amp;"!$Ak$41:$Ak$406"))*SUM($F$3:$I$3)</f>
        <v>0</v>
      </c>
      <c r="D175" s="88" cm="1">
        <f t="array" aca="1" ref="D175" ca="1">_xlfn.XLOOKUP(A175,INDIRECT($A$5&amp;"!$AJ$41:$AJ$406"),INDIRECT($A$5&amp;"!$AO$41:$AO$406"))*SUM($F$3:$I$3)</f>
        <v>45</v>
      </c>
      <c r="E175" s="50" cm="1">
        <f t="array" ref="E175">SUMPRODUCT(('PT Storengy'!$B$8:$K$372)*('PT Storengy'!$A$8:$A$372=$A175)*('PT Storengy'!$A$5:$J$5=$A$6)*('PT Storengy'!$B$7:$K$7=$A$7))</f>
        <v>0</v>
      </c>
      <c r="F175" s="52">
        <f t="shared" ca="1" si="19"/>
        <v>0.70230875158069828</v>
      </c>
      <c r="G175" s="72">
        <f t="shared" ca="1" si="20"/>
        <v>1.8348360058302531E-2</v>
      </c>
      <c r="H175" s="51"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0.18642192602040586</v>
      </c>
      <c r="I175" s="113">
        <f t="shared" ca="1" si="15"/>
        <v>123.36745104291563</v>
      </c>
      <c r="K175" s="52">
        <f ca="1">K174-N175/1000</f>
        <v>0</v>
      </c>
      <c r="L175" s="72">
        <f t="shared" ca="1" si="16"/>
        <v>2.1760453071044293E-3</v>
      </c>
      <c r="M175" s="51"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0.18076161585748657</v>
      </c>
      <c r="N175" s="90">
        <f t="shared" ca="1" si="17"/>
        <v>97.92203881969931</v>
      </c>
    </row>
    <row r="176" spans="1:14" x14ac:dyDescent="0.35">
      <c r="A176" s="48">
        <f t="shared" si="18"/>
        <v>45739</v>
      </c>
      <c r="B176" s="88" cm="1">
        <f t="array" aca="1" ref="B176" ca="1">_xlfn.XLOOKUP(A176,INDIRECT($A$5&amp;"!$AJ$41:$AJ$406"),INDIRECT($A$5&amp;"!$An$41:$An$406"))*SUM($F$3:$I$3)</f>
        <v>0</v>
      </c>
      <c r="C176" s="88" cm="1">
        <f t="array" aca="1" ref="C176" ca="1">_xlfn.XLOOKUP(A176,INDIRECT($A$5&amp;"!$AJ$41:$AJ$406"),INDIRECT($A$5&amp;"!$Ak$41:$Ak$406"))*SUM($F$3:$I$3)</f>
        <v>0</v>
      </c>
      <c r="D176" s="88" cm="1">
        <f t="array" aca="1" ref="D176" ca="1">_xlfn.XLOOKUP(A176,INDIRECT($A$5&amp;"!$AJ$41:$AJ$406"),INDIRECT($A$5&amp;"!$AO$41:$AO$406"))*SUM($F$3:$I$3)</f>
        <v>45</v>
      </c>
      <c r="E176" s="50" cm="1">
        <f t="array" ref="E176">SUMPRODUCT(('PT Storengy'!$B$8:$K$372)*('PT Storengy'!$A$8:$A$372=$A176)*('PT Storengy'!$A$5:$J$5=$A$6)*('PT Storengy'!$B$7:$K$7=$A$7))</f>
        <v>0</v>
      </c>
      <c r="F176" s="52">
        <f t="shared" ca="1" si="19"/>
        <v>0.57957628006520934</v>
      </c>
      <c r="G176" s="72">
        <f t="shared" ca="1" si="20"/>
        <v>1.560686114623774E-2</v>
      </c>
      <c r="H176" s="51"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0.1854624014011832</v>
      </c>
      <c r="I176" s="113">
        <f t="shared" ca="1" si="15"/>
        <v>122.73247151548888</v>
      </c>
      <c r="K176" s="52">
        <f t="shared" ca="1" si="14"/>
        <v>0</v>
      </c>
      <c r="L176" s="72">
        <f t="shared" ca="1" si="16"/>
        <v>0</v>
      </c>
      <c r="M176" s="51"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0.18</v>
      </c>
      <c r="N176" s="90">
        <f t="shared" ca="1" si="17"/>
        <v>0</v>
      </c>
    </row>
    <row r="177" spans="1:14" x14ac:dyDescent="0.35">
      <c r="A177" s="48">
        <f t="shared" si="18"/>
        <v>45740</v>
      </c>
      <c r="B177" s="88" cm="1">
        <f t="array" aca="1" ref="B177" ca="1">_xlfn.XLOOKUP(A177,INDIRECT($A$5&amp;"!$AJ$41:$AJ$406"),INDIRECT($A$5&amp;"!$An$41:$An$406"))*SUM($F$3:$I$3)</f>
        <v>0</v>
      </c>
      <c r="C177" s="88" cm="1">
        <f t="array" aca="1" ref="C177" ca="1">_xlfn.XLOOKUP(A177,INDIRECT($A$5&amp;"!$AJ$41:$AJ$406"),INDIRECT($A$5&amp;"!$Ak$41:$Ak$406"))*SUM($F$3:$I$3)</f>
        <v>0</v>
      </c>
      <c r="D177" s="88" cm="1">
        <f t="array" aca="1" ref="D177" ca="1">_xlfn.XLOOKUP(A177,INDIRECT($A$5&amp;"!$AJ$41:$AJ$406"),INDIRECT($A$5&amp;"!$AO$41:$AO$406"))*SUM($F$3:$I$3)</f>
        <v>45</v>
      </c>
      <c r="E177" s="50" cm="1">
        <f t="array" ref="E177">SUMPRODUCT(('PT Storengy'!$B$8:$K$372)*('PT Storengy'!$A$8:$A$372=$A177)*('PT Storengy'!$A$5:$J$5=$A$6)*('PT Storengy'!$B$7:$K$7=$A$7))</f>
        <v>0</v>
      </c>
      <c r="F177" s="52">
        <f t="shared" ca="1" si="19"/>
        <v>0.45747551980016782</v>
      </c>
      <c r="G177" s="72">
        <f t="shared" ca="1" si="20"/>
        <v>1.2879472890337985E-2</v>
      </c>
      <c r="H177" s="51"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0.18450781551161829</v>
      </c>
      <c r="I177" s="113">
        <f t="shared" ca="1" si="15"/>
        <v>122.10076026504152</v>
      </c>
      <c r="K177" s="52">
        <f t="shared" ca="1" si="14"/>
        <v>0</v>
      </c>
      <c r="L177" s="72">
        <f t="shared" ca="1" si="16"/>
        <v>0</v>
      </c>
      <c r="M177" s="51"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0.18</v>
      </c>
      <c r="N177" s="90">
        <f t="shared" ca="1" si="17"/>
        <v>0</v>
      </c>
    </row>
    <row r="178" spans="1:14" x14ac:dyDescent="0.35">
      <c r="A178" s="48">
        <f t="shared" si="18"/>
        <v>45741</v>
      </c>
      <c r="B178" s="88" cm="1">
        <f t="array" aca="1" ref="B178" ca="1">_xlfn.XLOOKUP(A178,INDIRECT($A$5&amp;"!$AJ$41:$AJ$406"),INDIRECT($A$5&amp;"!$An$41:$An$406"))*SUM($F$3:$I$3)</f>
        <v>0</v>
      </c>
      <c r="C178" s="88" cm="1">
        <f t="array" aca="1" ref="C178" ca="1">_xlfn.XLOOKUP(A178,INDIRECT($A$5&amp;"!$AJ$41:$AJ$406"),INDIRECT($A$5&amp;"!$Ak$41:$Ak$406"))*SUM($F$3:$I$3)</f>
        <v>0</v>
      </c>
      <c r="D178" s="88" cm="1">
        <f t="array" aca="1" ref="D178" ca="1">_xlfn.XLOOKUP(A178,INDIRECT($A$5&amp;"!$AJ$41:$AJ$406"),INDIRECT($A$5&amp;"!$AO$41:$AO$406"))*SUM($F$3:$I$3)</f>
        <v>45</v>
      </c>
      <c r="E178" s="50" cm="1">
        <f t="array" ref="E178">SUMPRODUCT(('PT Storengy'!$B$8:$K$372)*('PT Storengy'!$A$8:$A$372=$A178)*('PT Storengy'!$A$5:$J$5=$A$6)*('PT Storengy'!$B$7:$K$7=$A$7))</f>
        <v>0</v>
      </c>
      <c r="F178" s="52">
        <f t="shared" ca="1" si="19"/>
        <v>0.33600321933060812</v>
      </c>
      <c r="G178" s="72">
        <f t="shared" ca="1" si="20"/>
        <v>1.0166122662225951E-2</v>
      </c>
      <c r="H178" s="51"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0.18355814293177911</v>
      </c>
      <c r="I178" s="113">
        <f t="shared" ca="1" si="15"/>
        <v>121.4723004695597</v>
      </c>
      <c r="K178" s="52">
        <f t="shared" ca="1" si="14"/>
        <v>0</v>
      </c>
      <c r="L178" s="72">
        <f t="shared" ca="1" si="16"/>
        <v>0</v>
      </c>
      <c r="M178" s="51"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0.18</v>
      </c>
      <c r="N178" s="90">
        <f t="shared" ca="1" si="17"/>
        <v>0</v>
      </c>
    </row>
    <row r="179" spans="1:14" x14ac:dyDescent="0.35">
      <c r="A179" s="48">
        <f t="shared" si="18"/>
        <v>45742</v>
      </c>
      <c r="B179" s="88" cm="1">
        <f t="array" aca="1" ref="B179" ca="1">_xlfn.XLOOKUP(A179,INDIRECT($A$5&amp;"!$AJ$41:$AJ$406"),INDIRECT($A$5&amp;"!$An$41:$An$406"))*SUM($F$3:$I$3)</f>
        <v>0</v>
      </c>
      <c r="C179" s="88" cm="1">
        <f t="array" aca="1" ref="C179" ca="1">_xlfn.XLOOKUP(A179,INDIRECT($A$5&amp;"!$AJ$41:$AJ$406"),INDIRECT($A$5&amp;"!$Ak$41:$Ak$406"))*SUM($F$3:$I$3)</f>
        <v>0</v>
      </c>
      <c r="D179" s="88" cm="1">
        <f t="array" aca="1" ref="D179" ca="1">_xlfn.XLOOKUP(A179,INDIRECT($A$5&amp;"!$AJ$41:$AJ$406"),INDIRECT($A$5&amp;"!$AO$41:$AO$406"))*SUM($F$3:$I$3)</f>
        <v>45</v>
      </c>
      <c r="E179" s="50" cm="1">
        <f t="array" ref="E179">SUMPRODUCT(('PT Storengy'!$B$8:$K$372)*('PT Storengy'!$A$8:$A$372=$A179)*('PT Storengy'!$A$5:$J$5=$A$6)*('PT Storengy'!$B$7:$K$7=$A$7))</f>
        <v>0</v>
      </c>
      <c r="F179" s="52">
        <f t="shared" ca="1" si="19"/>
        <v>0.2151561439369947</v>
      </c>
      <c r="G179" s="72">
        <f t="shared" ca="1" si="20"/>
        <v>7.4667382073468468E-3</v>
      </c>
      <c r="H179" s="51"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0.18261335837257139</v>
      </c>
      <c r="I179" s="113">
        <f t="shared" ca="1" si="15"/>
        <v>120.84707539361342</v>
      </c>
      <c r="K179" s="52">
        <f t="shared" ca="1" si="14"/>
        <v>0</v>
      </c>
      <c r="L179" s="72">
        <f t="shared" ca="1" si="16"/>
        <v>0</v>
      </c>
      <c r="M179" s="51"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0.18</v>
      </c>
      <c r="N179" s="90">
        <f t="shared" ca="1" si="17"/>
        <v>0</v>
      </c>
    </row>
    <row r="180" spans="1:14" x14ac:dyDescent="0.35">
      <c r="A180" s="48">
        <f t="shared" si="18"/>
        <v>45743</v>
      </c>
      <c r="B180" s="88" cm="1">
        <f t="array" aca="1" ref="B180" ca="1">_xlfn.XLOOKUP(A180,INDIRECT($A$5&amp;"!$AJ$41:$AJ$406"),INDIRECT($A$5&amp;"!$An$41:$An$406"))*SUM($F$3:$I$3)</f>
        <v>0</v>
      </c>
      <c r="C180" s="88" cm="1">
        <f t="array" aca="1" ref="C180" ca="1">_xlfn.XLOOKUP(A180,INDIRECT($A$5&amp;"!$AJ$41:$AJ$406"),INDIRECT($A$5&amp;"!$Ak$41:$Ak$406"))*SUM($F$3:$I$3)</f>
        <v>0</v>
      </c>
      <c r="D180" s="88" cm="1">
        <f t="array" aca="1" ref="D180" ca="1">_xlfn.XLOOKUP(A180,INDIRECT($A$5&amp;"!$AJ$41:$AJ$406"),INDIRECT($A$5&amp;"!$AO$41:$AO$406"))*SUM($F$3:$I$3)</f>
        <v>45</v>
      </c>
      <c r="E180" s="50" cm="1">
        <f t="array" ref="E180">SUMPRODUCT(('PT Storengy'!$B$8:$K$372)*('PT Storengy'!$A$8:$A$372=$A180)*('PT Storengy'!$A$5:$J$5=$A$6)*('PT Storengy'!$B$7:$K$7=$A$7))</f>
        <v>0</v>
      </c>
      <c r="F180" s="52">
        <f t="shared" ca="1" si="19"/>
        <v>9.4931075549083685E-2</v>
      </c>
      <c r="G180" s="72">
        <f t="shared" ca="1" si="20"/>
        <v>4.7812476430443267E-3</v>
      </c>
      <c r="H180" s="51"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0.18167343667506552</v>
      </c>
      <c r="I180" s="113">
        <f t="shared" ca="1" si="15"/>
        <v>120.22506838791101</v>
      </c>
      <c r="K180" s="52">
        <f t="shared" ca="1" si="14"/>
        <v>0</v>
      </c>
      <c r="L180" s="72">
        <f t="shared" ca="1" si="16"/>
        <v>0</v>
      </c>
      <c r="M180" s="51"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0.18</v>
      </c>
      <c r="N180" s="90">
        <f t="shared" ca="1" si="17"/>
        <v>0</v>
      </c>
    </row>
    <row r="181" spans="1:14" x14ac:dyDescent="0.35">
      <c r="A181" s="48">
        <f t="shared" si="18"/>
        <v>45744</v>
      </c>
      <c r="B181" s="88" cm="1">
        <f t="array" aca="1" ref="B181" ca="1">_xlfn.XLOOKUP(A181,INDIRECT($A$5&amp;"!$AJ$41:$AJ$406"),INDIRECT($A$5&amp;"!$An$41:$An$406"))*SUM($F$3:$I$3)</f>
        <v>0</v>
      </c>
      <c r="C181" s="88" cm="1">
        <f t="array" aca="1" ref="C181" ca="1">_xlfn.XLOOKUP(A181,INDIRECT($A$5&amp;"!$AJ$41:$AJ$406"),INDIRECT($A$5&amp;"!$Ak$41:$Ak$406"))*SUM($F$3:$I$3)</f>
        <v>0</v>
      </c>
      <c r="D181" s="88" cm="1">
        <f t="array" aca="1" ref="D181" ca="1">_xlfn.XLOOKUP(A181,INDIRECT($A$5&amp;"!$AJ$41:$AJ$406"),INDIRECT($A$5&amp;"!$AO$41:$AO$406"))*SUM($F$3:$I$3)</f>
        <v>45</v>
      </c>
      <c r="E181" s="50" cm="1">
        <f t="array" ref="E181">SUMPRODUCT(('PT Storengy'!$B$8:$K$372)*('PT Storengy'!$A$8:$A$372=$A181)*('PT Storengy'!$A$5:$J$5=$A$6)*('PT Storengy'!$B$7:$K$7=$A$7))</f>
        <v>0</v>
      </c>
      <c r="F181" s="52">
        <f t="shared" ca="1" si="19"/>
        <v>0</v>
      </c>
      <c r="G181" s="72">
        <f t="shared" ca="1" si="20"/>
        <v>2.109579456646304E-3</v>
      </c>
      <c r="H181" s="51"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0.1807383528098262</v>
      </c>
      <c r="I181" s="113">
        <f t="shared" ca="1" si="15"/>
        <v>94.931075549083687</v>
      </c>
      <c r="K181" s="52">
        <f t="shared" ca="1" si="14"/>
        <v>0</v>
      </c>
      <c r="L181" s="72">
        <f t="shared" ca="1" si="16"/>
        <v>0</v>
      </c>
      <c r="M181" s="51"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0.18</v>
      </c>
      <c r="N181" s="90">
        <f t="shared" ca="1" si="17"/>
        <v>0</v>
      </c>
    </row>
    <row r="182" spans="1:14" x14ac:dyDescent="0.35">
      <c r="A182" s="48">
        <f t="shared" si="18"/>
        <v>45745</v>
      </c>
      <c r="B182" s="88" cm="1">
        <f t="array" aca="1" ref="B182" ca="1">_xlfn.XLOOKUP(A182,INDIRECT($A$5&amp;"!$AJ$41:$AJ$406"),INDIRECT($A$5&amp;"!$An$41:$An$406"))*SUM($F$3:$I$3)</f>
        <v>0</v>
      </c>
      <c r="C182" s="88" cm="1">
        <f t="array" aca="1" ref="C182" ca="1">_xlfn.XLOOKUP(A182,INDIRECT($A$5&amp;"!$AJ$41:$AJ$406"),INDIRECT($A$5&amp;"!$Ak$41:$Ak$406"))*SUM($F$3:$I$3)</f>
        <v>0</v>
      </c>
      <c r="D182" s="88" cm="1">
        <f t="array" aca="1" ref="D182" ca="1">_xlfn.XLOOKUP(A182,INDIRECT($A$5&amp;"!$AJ$41:$AJ$406"),INDIRECT($A$5&amp;"!$AO$41:$AO$406"))*SUM($F$3:$I$3)</f>
        <v>45</v>
      </c>
      <c r="E182" s="50" cm="1">
        <f t="array" ref="E182">SUMPRODUCT(('PT Storengy'!$B$8:$K$372)*('PT Storengy'!$A$8:$A$372=$A182)*('PT Storengy'!$A$5:$J$5=$A$6)*('PT Storengy'!$B$7:$K$7=$A$7))</f>
        <v>0</v>
      </c>
      <c r="F182" s="52">
        <f t="shared" ca="1" si="19"/>
        <v>0</v>
      </c>
      <c r="G182" s="72">
        <f t="shared" ca="1" si="20"/>
        <v>0</v>
      </c>
      <c r="H182" s="51"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0.18</v>
      </c>
      <c r="I182" s="113">
        <f t="shared" ca="1" si="15"/>
        <v>0</v>
      </c>
      <c r="K182" s="52">
        <f t="shared" ca="1" si="14"/>
        <v>0</v>
      </c>
      <c r="L182" s="72">
        <f t="shared" ca="1" si="16"/>
        <v>0</v>
      </c>
      <c r="M182" s="51"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0.18</v>
      </c>
      <c r="N182" s="90">
        <f t="shared" ca="1" si="17"/>
        <v>0</v>
      </c>
    </row>
    <row r="183" spans="1:14" x14ac:dyDescent="0.35">
      <c r="A183" s="48">
        <f t="shared" si="18"/>
        <v>45746</v>
      </c>
      <c r="B183" s="88" cm="1">
        <f t="array" aca="1" ref="B183" ca="1">_xlfn.XLOOKUP(A183,INDIRECT($A$5&amp;"!$AJ$41:$AJ$406"),INDIRECT($A$5&amp;"!$An$41:$An$406"))*SUM($F$3:$I$3)</f>
        <v>0</v>
      </c>
      <c r="C183" s="88" cm="1">
        <f t="array" aca="1" ref="C183" ca="1">_xlfn.XLOOKUP(A183,INDIRECT($A$5&amp;"!$AJ$41:$AJ$406"),INDIRECT($A$5&amp;"!$Ak$41:$Ak$406"))*SUM($F$3:$I$3)</f>
        <v>0</v>
      </c>
      <c r="D183" s="88" cm="1">
        <f t="array" aca="1" ref="D183" ca="1">_xlfn.XLOOKUP(A183,INDIRECT($A$5&amp;"!$AJ$41:$AJ$406"),INDIRECT($A$5&amp;"!$AO$41:$AO$406"))*SUM($F$3:$I$3)</f>
        <v>45</v>
      </c>
      <c r="E183" s="50" cm="1">
        <f t="array" ref="E183">SUMPRODUCT(('PT Storengy'!$B$8:$K$372)*('PT Storengy'!$A$8:$A$372=$A183)*('PT Storengy'!$A$5:$J$5=$A$6)*('PT Storengy'!$B$7:$K$7=$A$7))</f>
        <v>0</v>
      </c>
      <c r="F183" s="52">
        <f t="shared" ca="1" si="19"/>
        <v>0</v>
      </c>
      <c r="G183" s="72">
        <f t="shared" ca="1" si="20"/>
        <v>0</v>
      </c>
      <c r="H183" s="51"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0.18</v>
      </c>
      <c r="I183" s="113">
        <f t="shared" ca="1" si="15"/>
        <v>0</v>
      </c>
      <c r="K183" s="52">
        <f t="shared" ca="1" si="14"/>
        <v>0</v>
      </c>
      <c r="L183" s="72">
        <f t="shared" ca="1" si="16"/>
        <v>0</v>
      </c>
      <c r="M183" s="51"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0.18</v>
      </c>
      <c r="N183" s="90">
        <f t="shared" ca="1" si="17"/>
        <v>0</v>
      </c>
    </row>
    <row r="184" spans="1:14" x14ac:dyDescent="0.35">
      <c r="A184" s="48">
        <f t="shared" si="18"/>
        <v>45747</v>
      </c>
      <c r="B184" s="88" cm="1">
        <f t="array" aca="1" ref="B184" ca="1">_xlfn.XLOOKUP(A184,INDIRECT($A$5&amp;"!$AJ$41:$AJ$406"),INDIRECT($A$5&amp;"!$An$41:$An$406"))*SUM($F$3:$I$3)</f>
        <v>0</v>
      </c>
      <c r="C184" s="88" cm="1">
        <f t="array" aca="1" ref="C184" ca="1">_xlfn.XLOOKUP(A184,INDIRECT($A$5&amp;"!$AJ$41:$AJ$406"),INDIRECT($A$5&amp;"!$Ak$41:$Ak$406"))*SUM($F$3:$I$3)</f>
        <v>0</v>
      </c>
      <c r="D184" s="88" cm="1">
        <f t="array" aca="1" ref="D184" ca="1">_xlfn.XLOOKUP(A184,INDIRECT($A$5&amp;"!$AJ$41:$AJ$406"),INDIRECT($A$5&amp;"!$AO$41:$AO$406"))*SUM($F$3:$I$3)</f>
        <v>15.749999999999998</v>
      </c>
      <c r="E184" s="50" cm="1">
        <f t="array" ref="E184">SUMPRODUCT(('PT Storengy'!$B$8:$K$372)*('PT Storengy'!$A$8:$A$372=$A184)*('PT Storengy'!$A$5:$J$5=$A$6)*('PT Storengy'!$B$7:$K$7=$A$7))</f>
        <v>0</v>
      </c>
      <c r="F184" s="52">
        <f t="shared" ca="1" si="19"/>
        <v>0</v>
      </c>
      <c r="G184" s="72">
        <f t="shared" ca="1" si="20"/>
        <v>0</v>
      </c>
      <c r="H184" s="51"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0.18</v>
      </c>
      <c r="I184" s="113">
        <f t="shared" ca="1" si="15"/>
        <v>0</v>
      </c>
      <c r="K184" s="52">
        <f t="shared" ca="1" si="14"/>
        <v>0</v>
      </c>
      <c r="L184" s="72">
        <f t="shared" ca="1" si="16"/>
        <v>0</v>
      </c>
      <c r="M184" s="51"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0.18</v>
      </c>
      <c r="N184" s="90">
        <f t="shared" ca="1" si="17"/>
        <v>0</v>
      </c>
    </row>
    <row r="185" spans="1:14" x14ac:dyDescent="0.35">
      <c r="A185" s="48">
        <f t="shared" si="18"/>
        <v>45748</v>
      </c>
      <c r="B185" s="88" cm="1">
        <f t="array" aca="1" ref="B185" ca="1">_xlfn.XLOOKUP(A185,INDIRECT($A$5&amp;"!$AJ$41:$AJ$406"),INDIRECT($A$5&amp;"!$An$41:$An$406"))*SUM($F$3:$I$3)</f>
        <v>0</v>
      </c>
      <c r="C185" s="88" cm="1">
        <f t="array" aca="1" ref="C185" ca="1">_xlfn.XLOOKUP(A185,INDIRECT($A$5&amp;"!$AJ$41:$AJ$406"),INDIRECT($A$5&amp;"!$Ak$41:$Ak$406"))*SUM($F$3:$I$3)</f>
        <v>0</v>
      </c>
      <c r="D185" s="88" cm="1">
        <f t="array" aca="1" ref="D185" ca="1">_xlfn.XLOOKUP(A185,INDIRECT($A$5&amp;"!$AJ$41:$AJ$406"),INDIRECT($A$5&amp;"!$AO$41:$AO$406"))*SUM($F$3:$I$3)</f>
        <v>45</v>
      </c>
      <c r="E185" s="50" cm="1">
        <f t="array" ref="E185">SUMPRODUCT(('PT Storengy'!$B$8:$K$372)*('PT Storengy'!$A$8:$A$372=$A185)*('PT Storengy'!$A$5:$J$5=$A$6)*('PT Storengy'!$B$7:$K$7=$A$7))</f>
        <v>0</v>
      </c>
      <c r="F185" s="52">
        <f t="shared" ref="F185" ca="1" si="21">F184-I185/1000</f>
        <v>0</v>
      </c>
      <c r="G185" s="72">
        <f t="shared" ca="1" si="20"/>
        <v>0</v>
      </c>
      <c r="H185" s="51"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0.18</v>
      </c>
      <c r="I185" s="113">
        <f t="shared" ca="1" si="15"/>
        <v>0</v>
      </c>
      <c r="K185" s="52">
        <f t="shared" ca="1" si="14"/>
        <v>0</v>
      </c>
      <c r="L185" s="72">
        <f t="shared" ca="1" si="16"/>
        <v>0</v>
      </c>
      <c r="M185" s="51"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0.18</v>
      </c>
      <c r="N185" s="90">
        <f t="shared" ca="1" si="17"/>
        <v>0</v>
      </c>
    </row>
    <row r="186" spans="1:14" x14ac:dyDescent="0.35">
      <c r="A186" s="48"/>
      <c r="B186" s="88"/>
      <c r="C186" s="88"/>
      <c r="D186" s="84"/>
      <c r="E186" s="50"/>
      <c r="F186" s="52"/>
      <c r="G186" s="72">
        <f t="shared" ca="1" si="20"/>
        <v>0</v>
      </c>
      <c r="H186" s="51"/>
      <c r="I186" s="113"/>
      <c r="K186" s="52"/>
      <c r="L186" s="72">
        <f t="shared" ca="1" si="16"/>
        <v>0</v>
      </c>
      <c r="M186" s="72"/>
      <c r="N186" s="90">
        <f t="shared" ref="N186" ca="1" si="22">IF(K185*1000&lt;$F$4*(1)*M186,0,$F$4*(1)*M186)</f>
        <v>0</v>
      </c>
    </row>
    <row r="187" spans="1:14" x14ac:dyDescent="0.35">
      <c r="A187" s="48"/>
      <c r="B187" s="88"/>
      <c r="C187" s="88"/>
      <c r="D187" s="84"/>
      <c r="E187" s="50"/>
      <c r="F187" s="52"/>
      <c r="G187" s="72"/>
      <c r="H187" s="51"/>
      <c r="I187" s="113"/>
      <c r="L187" s="72"/>
      <c r="M187" s="72"/>
      <c r="N187" s="90">
        <f t="shared" ref="N187:N231" ca="1" si="23">IF(K186&lt;$F$4*(1)*M187,0,$F$4*(1)*M187)</f>
        <v>0</v>
      </c>
    </row>
    <row r="188" spans="1:14" x14ac:dyDescent="0.35">
      <c r="A188" s="48"/>
      <c r="B188" s="88"/>
      <c r="C188" s="88"/>
      <c r="D188" s="84"/>
      <c r="E188" s="50"/>
      <c r="F188" s="52"/>
      <c r="G188" s="72"/>
      <c r="H188" s="51"/>
      <c r="I188" s="113"/>
      <c r="L188" s="72"/>
      <c r="M188" s="72"/>
      <c r="N188" s="90">
        <f t="shared" ca="1" si="23"/>
        <v>0</v>
      </c>
    </row>
    <row r="189" spans="1:14" x14ac:dyDescent="0.35">
      <c r="A189" s="48"/>
      <c r="B189" s="88"/>
      <c r="C189" s="88"/>
      <c r="D189" s="84"/>
      <c r="E189" s="50"/>
      <c r="F189" s="52"/>
      <c r="G189" s="72"/>
      <c r="H189" s="51"/>
      <c r="I189" s="113"/>
      <c r="L189" s="72"/>
      <c r="M189" s="72"/>
      <c r="N189" s="90">
        <f t="shared" ca="1" si="23"/>
        <v>0</v>
      </c>
    </row>
    <row r="190" spans="1:14" x14ac:dyDescent="0.35">
      <c r="A190" s="48"/>
      <c r="B190" s="88"/>
      <c r="C190" s="88"/>
      <c r="D190" s="84"/>
      <c r="E190" s="50"/>
      <c r="F190" s="52"/>
      <c r="G190" s="72"/>
      <c r="H190" s="51"/>
      <c r="I190" s="113"/>
      <c r="L190" s="72"/>
      <c r="M190" s="72"/>
      <c r="N190" s="90">
        <f t="shared" ca="1" si="23"/>
        <v>0</v>
      </c>
    </row>
    <row r="191" spans="1:14" x14ac:dyDescent="0.35">
      <c r="A191" s="48"/>
      <c r="B191" s="88"/>
      <c r="C191" s="88"/>
      <c r="D191" s="84"/>
      <c r="E191" s="50"/>
      <c r="F191" s="52"/>
      <c r="G191" s="72"/>
      <c r="H191" s="51"/>
      <c r="I191" s="113"/>
      <c r="L191" s="72"/>
      <c r="M191" s="72"/>
      <c r="N191" s="90">
        <f t="shared" ca="1" si="23"/>
        <v>0</v>
      </c>
    </row>
    <row r="192" spans="1:14" x14ac:dyDescent="0.35">
      <c r="A192" s="48"/>
      <c r="B192" s="88"/>
      <c r="C192" s="88"/>
      <c r="D192" s="84"/>
      <c r="E192" s="50"/>
      <c r="F192" s="52"/>
      <c r="G192" s="72"/>
      <c r="H192" s="51"/>
      <c r="I192" s="113"/>
      <c r="L192" s="72"/>
      <c r="M192" s="72"/>
      <c r="N192" s="90">
        <f t="shared" ca="1" si="23"/>
        <v>0</v>
      </c>
    </row>
    <row r="193" spans="1:14" x14ac:dyDescent="0.35">
      <c r="A193" s="48"/>
      <c r="B193" s="88"/>
      <c r="C193" s="88"/>
      <c r="D193" s="84"/>
      <c r="E193" s="50"/>
      <c r="F193" s="52"/>
      <c r="G193" s="72"/>
      <c r="H193" s="51"/>
      <c r="I193" s="113"/>
      <c r="L193" s="72"/>
      <c r="M193" s="72"/>
      <c r="N193" s="90">
        <f t="shared" ca="1" si="23"/>
        <v>0</v>
      </c>
    </row>
    <row r="194" spans="1:14" x14ac:dyDescent="0.35">
      <c r="A194" s="48"/>
      <c r="B194" s="88"/>
      <c r="C194" s="88"/>
      <c r="D194" s="84"/>
      <c r="E194" s="50"/>
      <c r="F194" s="52"/>
      <c r="G194" s="72"/>
      <c r="H194" s="51"/>
      <c r="I194" s="113"/>
      <c r="L194" s="72"/>
      <c r="M194" s="72"/>
      <c r="N194" s="90">
        <f t="shared" ca="1" si="23"/>
        <v>0</v>
      </c>
    </row>
    <row r="195" spans="1:14" x14ac:dyDescent="0.35">
      <c r="A195" s="48"/>
      <c r="B195" s="88"/>
      <c r="C195" s="88"/>
      <c r="D195" s="84"/>
      <c r="E195" s="50"/>
      <c r="F195" s="52"/>
      <c r="G195" s="72"/>
      <c r="H195" s="51"/>
      <c r="I195" s="113"/>
      <c r="L195" s="72"/>
      <c r="M195" s="72"/>
      <c r="N195" s="90">
        <f t="shared" ca="1" si="23"/>
        <v>0</v>
      </c>
    </row>
    <row r="196" spans="1:14" x14ac:dyDescent="0.35">
      <c r="A196" s="48"/>
      <c r="B196" s="88"/>
      <c r="C196" s="88"/>
      <c r="D196" s="84"/>
      <c r="E196" s="50"/>
      <c r="F196" s="52"/>
      <c r="G196" s="72"/>
      <c r="H196" s="51"/>
      <c r="I196" s="113"/>
      <c r="L196" s="72"/>
      <c r="M196" s="72"/>
      <c r="N196" s="90">
        <f t="shared" ca="1" si="23"/>
        <v>0</v>
      </c>
    </row>
    <row r="197" spans="1:14" x14ac:dyDescent="0.35">
      <c r="A197" s="48"/>
      <c r="B197" s="88"/>
      <c r="C197" s="88"/>
      <c r="D197" s="84"/>
      <c r="E197" s="50"/>
      <c r="F197" s="52"/>
      <c r="G197" s="72"/>
      <c r="H197" s="51"/>
      <c r="I197" s="113"/>
      <c r="L197" s="72"/>
      <c r="M197" s="72"/>
      <c r="N197" s="90">
        <f t="shared" ca="1" si="23"/>
        <v>0</v>
      </c>
    </row>
    <row r="198" spans="1:14" x14ac:dyDescent="0.35">
      <c r="A198" s="48"/>
      <c r="B198" s="88"/>
      <c r="C198" s="88"/>
      <c r="D198" s="84"/>
      <c r="E198" s="50"/>
      <c r="F198" s="52"/>
      <c r="G198" s="72"/>
      <c r="H198" s="51"/>
      <c r="I198" s="113"/>
      <c r="L198" s="72"/>
      <c r="M198" s="72"/>
      <c r="N198" s="90">
        <f t="shared" ca="1" si="23"/>
        <v>0</v>
      </c>
    </row>
    <row r="199" spans="1:14" x14ac:dyDescent="0.35">
      <c r="A199" s="48"/>
      <c r="B199" s="88"/>
      <c r="C199" s="88"/>
      <c r="D199" s="84"/>
      <c r="E199" s="50"/>
      <c r="F199" s="52"/>
      <c r="G199" s="72"/>
      <c r="H199" s="51"/>
      <c r="I199" s="113"/>
      <c r="L199" s="72"/>
      <c r="M199" s="72"/>
      <c r="N199" s="90">
        <f t="shared" ca="1" si="23"/>
        <v>0</v>
      </c>
    </row>
    <row r="200" spans="1:14" x14ac:dyDescent="0.35">
      <c r="A200" s="48"/>
      <c r="B200" s="88"/>
      <c r="C200" s="88"/>
      <c r="D200" s="84"/>
      <c r="E200" s="50"/>
      <c r="F200" s="52"/>
      <c r="G200" s="72"/>
      <c r="H200" s="51"/>
      <c r="I200" s="113"/>
      <c r="L200" s="72"/>
      <c r="M200" s="72"/>
      <c r="N200" s="90">
        <f t="shared" ca="1" si="23"/>
        <v>0</v>
      </c>
    </row>
    <row r="201" spans="1:14" x14ac:dyDescent="0.35">
      <c r="A201" s="48"/>
      <c r="B201" s="88"/>
      <c r="C201" s="88"/>
      <c r="D201" s="84"/>
      <c r="E201" s="50"/>
      <c r="F201" s="52"/>
      <c r="G201" s="72"/>
      <c r="H201" s="51"/>
      <c r="I201" s="113"/>
      <c r="L201" s="72"/>
      <c r="M201" s="72"/>
      <c r="N201" s="90">
        <f t="shared" ca="1" si="23"/>
        <v>0</v>
      </c>
    </row>
    <row r="202" spans="1:14" x14ac:dyDescent="0.35">
      <c r="A202" s="48"/>
      <c r="B202" s="88"/>
      <c r="C202" s="88"/>
      <c r="D202" s="84"/>
      <c r="E202" s="50"/>
      <c r="F202" s="52"/>
      <c r="G202" s="72"/>
      <c r="H202" s="51"/>
      <c r="I202" s="113"/>
      <c r="L202" s="72"/>
      <c r="M202" s="72"/>
      <c r="N202" s="90">
        <f t="shared" ca="1" si="23"/>
        <v>0</v>
      </c>
    </row>
    <row r="203" spans="1:14" x14ac:dyDescent="0.35">
      <c r="A203" s="48"/>
      <c r="B203" s="88"/>
      <c r="C203" s="88"/>
      <c r="D203" s="84"/>
      <c r="E203" s="50"/>
      <c r="F203" s="52"/>
      <c r="G203" s="72"/>
      <c r="H203" s="51"/>
      <c r="I203" s="113"/>
      <c r="L203" s="72"/>
      <c r="M203" s="72"/>
      <c r="N203" s="90">
        <f t="shared" ca="1" si="23"/>
        <v>0</v>
      </c>
    </row>
    <row r="204" spans="1:14" x14ac:dyDescent="0.35">
      <c r="A204" s="48"/>
      <c r="B204" s="88"/>
      <c r="C204" s="88"/>
      <c r="D204" s="84"/>
      <c r="E204" s="50"/>
      <c r="F204" s="52"/>
      <c r="G204" s="72"/>
      <c r="H204" s="51"/>
      <c r="I204" s="113"/>
      <c r="L204" s="72"/>
      <c r="M204" s="72"/>
      <c r="N204" s="90">
        <f t="shared" ca="1" si="23"/>
        <v>0</v>
      </c>
    </row>
    <row r="205" spans="1:14" x14ac:dyDescent="0.35">
      <c r="A205" s="48"/>
      <c r="B205" s="88"/>
      <c r="C205" s="88"/>
      <c r="D205" s="84"/>
      <c r="E205" s="50"/>
      <c r="F205" s="52"/>
      <c r="G205" s="72"/>
      <c r="H205" s="51"/>
      <c r="I205" s="113"/>
      <c r="L205" s="72"/>
      <c r="M205" s="72"/>
      <c r="N205" s="90">
        <f t="shared" ca="1" si="23"/>
        <v>0</v>
      </c>
    </row>
    <row r="206" spans="1:14" x14ac:dyDescent="0.35">
      <c r="A206" s="48"/>
      <c r="B206" s="88"/>
      <c r="C206" s="88"/>
      <c r="D206" s="84"/>
      <c r="E206" s="50"/>
      <c r="F206" s="52"/>
      <c r="G206" s="72"/>
      <c r="H206" s="51"/>
      <c r="I206" s="113"/>
      <c r="L206" s="72"/>
      <c r="M206" s="72"/>
      <c r="N206" s="90">
        <f t="shared" ca="1" si="23"/>
        <v>0</v>
      </c>
    </row>
    <row r="207" spans="1:14" x14ac:dyDescent="0.35">
      <c r="A207" s="48"/>
      <c r="B207" s="88"/>
      <c r="C207" s="88"/>
      <c r="D207" s="84"/>
      <c r="E207" s="50"/>
      <c r="F207" s="52"/>
      <c r="G207" s="72"/>
      <c r="H207" s="51"/>
      <c r="I207" s="113"/>
      <c r="L207" s="72"/>
      <c r="M207" s="72"/>
      <c r="N207" s="90">
        <f t="shared" ca="1" si="23"/>
        <v>0</v>
      </c>
    </row>
    <row r="208" spans="1:14" x14ac:dyDescent="0.35">
      <c r="A208" s="48"/>
      <c r="B208" s="88"/>
      <c r="C208" s="88"/>
      <c r="D208" s="84"/>
      <c r="E208" s="50"/>
      <c r="F208" s="52"/>
      <c r="G208" s="72"/>
      <c r="H208" s="51"/>
      <c r="I208" s="113"/>
      <c r="L208" s="72"/>
      <c r="M208" s="72"/>
      <c r="N208" s="90">
        <f t="shared" ca="1" si="23"/>
        <v>0</v>
      </c>
    </row>
    <row r="209" spans="1:14" x14ac:dyDescent="0.35">
      <c r="A209" s="48"/>
      <c r="B209" s="88"/>
      <c r="C209" s="88"/>
      <c r="D209" s="84"/>
      <c r="E209" s="50"/>
      <c r="F209" s="52"/>
      <c r="G209" s="72"/>
      <c r="H209" s="51"/>
      <c r="I209" s="113"/>
      <c r="L209" s="72"/>
      <c r="M209" s="72"/>
      <c r="N209" s="90">
        <f t="shared" ca="1" si="23"/>
        <v>0</v>
      </c>
    </row>
    <row r="210" spans="1:14" x14ac:dyDescent="0.35">
      <c r="A210" s="48"/>
      <c r="B210" s="88"/>
      <c r="C210" s="88"/>
      <c r="D210" s="84"/>
      <c r="E210" s="50"/>
      <c r="F210" s="52"/>
      <c r="G210" s="72"/>
      <c r="H210" s="51"/>
      <c r="I210" s="113"/>
      <c r="L210" s="72"/>
      <c r="M210" s="72"/>
      <c r="N210" s="90">
        <f t="shared" ca="1" si="23"/>
        <v>0</v>
      </c>
    </row>
    <row r="211" spans="1:14" x14ac:dyDescent="0.35">
      <c r="A211" s="48"/>
      <c r="B211" s="88"/>
      <c r="C211" s="88"/>
      <c r="D211" s="84"/>
      <c r="E211" s="50"/>
      <c r="F211" s="52"/>
      <c r="G211" s="72"/>
      <c r="H211" s="51"/>
      <c r="I211" s="113"/>
      <c r="L211" s="72"/>
      <c r="M211" s="72"/>
      <c r="N211" s="90">
        <f t="shared" ca="1" si="23"/>
        <v>0</v>
      </c>
    </row>
    <row r="212" spans="1:14" x14ac:dyDescent="0.35">
      <c r="A212" s="48"/>
      <c r="B212" s="88"/>
      <c r="C212" s="88"/>
      <c r="D212" s="84"/>
      <c r="E212" s="50"/>
      <c r="F212" s="52"/>
      <c r="G212" s="72"/>
      <c r="H212" s="51"/>
      <c r="I212" s="113"/>
      <c r="L212" s="72"/>
      <c r="M212" s="72"/>
      <c r="N212" s="90">
        <f t="shared" ca="1" si="23"/>
        <v>0</v>
      </c>
    </row>
    <row r="213" spans="1:14" x14ac:dyDescent="0.35">
      <c r="A213" s="48"/>
      <c r="B213" s="88"/>
      <c r="C213" s="88"/>
      <c r="D213" s="84"/>
      <c r="E213" s="50"/>
      <c r="F213" s="52"/>
      <c r="G213" s="72"/>
      <c r="H213" s="51"/>
      <c r="I213" s="113"/>
      <c r="L213" s="72"/>
      <c r="M213" s="72"/>
      <c r="N213" s="90">
        <f t="shared" ca="1" si="23"/>
        <v>0</v>
      </c>
    </row>
    <row r="214" spans="1:14" x14ac:dyDescent="0.35">
      <c r="A214" s="48"/>
      <c r="B214" s="88"/>
      <c r="C214" s="88"/>
      <c r="D214" s="84"/>
      <c r="E214" s="50"/>
      <c r="F214" s="52"/>
      <c r="G214" s="72"/>
      <c r="H214" s="51"/>
      <c r="I214" s="113"/>
      <c r="L214" s="72"/>
      <c r="M214" s="72"/>
      <c r="N214" s="90">
        <f t="shared" ca="1" si="23"/>
        <v>0</v>
      </c>
    </row>
    <row r="215" spans="1:14" x14ac:dyDescent="0.35">
      <c r="A215" s="48"/>
      <c r="B215" s="88"/>
      <c r="C215" s="88"/>
      <c r="D215" s="84"/>
      <c r="E215" s="50"/>
      <c r="F215" s="52"/>
      <c r="G215" s="72"/>
      <c r="H215" s="51"/>
      <c r="I215" s="113"/>
      <c r="L215" s="72"/>
      <c r="M215" s="72"/>
      <c r="N215" s="90">
        <f t="shared" ca="1" si="23"/>
        <v>0</v>
      </c>
    </row>
    <row r="216" spans="1:14" x14ac:dyDescent="0.35">
      <c r="A216" s="48"/>
      <c r="B216" s="88"/>
      <c r="C216" s="88"/>
      <c r="D216" s="84"/>
      <c r="E216" s="50"/>
      <c r="F216" s="52"/>
      <c r="G216" s="72"/>
      <c r="H216" s="51"/>
      <c r="I216" s="113"/>
      <c r="L216" s="72"/>
      <c r="M216" s="72"/>
      <c r="N216" s="90">
        <f t="shared" ca="1" si="23"/>
        <v>0</v>
      </c>
    </row>
    <row r="217" spans="1:14" x14ac:dyDescent="0.35">
      <c r="A217" s="48"/>
      <c r="B217" s="88"/>
      <c r="C217" s="88"/>
      <c r="D217" s="84"/>
      <c r="E217" s="50"/>
      <c r="F217" s="52"/>
      <c r="G217" s="72"/>
      <c r="H217" s="51"/>
      <c r="I217" s="113"/>
      <c r="L217" s="72"/>
      <c r="M217" s="72"/>
      <c r="N217" s="90">
        <f t="shared" ca="1" si="23"/>
        <v>0</v>
      </c>
    </row>
    <row r="218" spans="1:14" x14ac:dyDescent="0.35">
      <c r="A218" s="48"/>
      <c r="B218" s="88"/>
      <c r="C218" s="88"/>
      <c r="D218" s="84"/>
      <c r="E218" s="50"/>
      <c r="F218" s="52"/>
      <c r="G218" s="72"/>
      <c r="H218" s="51"/>
      <c r="I218" s="113"/>
      <c r="L218" s="72"/>
      <c r="M218" s="72"/>
      <c r="N218" s="90">
        <f t="shared" ca="1" si="23"/>
        <v>0</v>
      </c>
    </row>
    <row r="219" spans="1:14" x14ac:dyDescent="0.35">
      <c r="A219" s="48"/>
      <c r="B219" s="88"/>
      <c r="C219" s="88"/>
      <c r="D219" s="84"/>
      <c r="E219" s="50"/>
      <c r="F219" s="52"/>
      <c r="G219" s="72"/>
      <c r="H219" s="51"/>
      <c r="I219" s="113"/>
      <c r="L219" s="72"/>
      <c r="M219" s="72"/>
      <c r="N219" s="90">
        <f t="shared" ca="1" si="23"/>
        <v>0</v>
      </c>
    </row>
    <row r="220" spans="1:14" x14ac:dyDescent="0.35">
      <c r="A220" s="48"/>
      <c r="B220" s="88"/>
      <c r="C220" s="88"/>
      <c r="D220" s="84"/>
      <c r="E220" s="50"/>
      <c r="F220" s="52"/>
      <c r="G220" s="72"/>
      <c r="H220" s="51"/>
      <c r="I220" s="113"/>
      <c r="L220" s="72"/>
      <c r="M220" s="72"/>
      <c r="N220" s="90">
        <f t="shared" ca="1" si="23"/>
        <v>0</v>
      </c>
    </row>
    <row r="221" spans="1:14" x14ac:dyDescent="0.35">
      <c r="A221" s="48"/>
      <c r="B221" s="88"/>
      <c r="C221" s="88"/>
      <c r="D221" s="84"/>
      <c r="E221" s="50"/>
      <c r="F221" s="52"/>
      <c r="G221" s="72"/>
      <c r="H221" s="51"/>
      <c r="I221" s="113"/>
      <c r="L221" s="72"/>
      <c r="M221" s="72"/>
      <c r="N221" s="90">
        <f t="shared" ca="1" si="23"/>
        <v>0</v>
      </c>
    </row>
    <row r="222" spans="1:14" x14ac:dyDescent="0.35">
      <c r="A222" s="48"/>
      <c r="B222" s="88"/>
      <c r="C222" s="88"/>
      <c r="D222" s="84"/>
      <c r="E222" s="50"/>
      <c r="F222" s="52"/>
      <c r="G222" s="72"/>
      <c r="H222" s="51"/>
      <c r="I222" s="113"/>
      <c r="L222" s="72"/>
      <c r="M222" s="72"/>
      <c r="N222" s="90">
        <f t="shared" ca="1" si="23"/>
        <v>0</v>
      </c>
    </row>
    <row r="223" spans="1:14" x14ac:dyDescent="0.35">
      <c r="A223" s="48"/>
      <c r="B223" s="88"/>
      <c r="C223" s="88"/>
      <c r="D223" s="84"/>
      <c r="E223" s="50"/>
      <c r="F223" s="52"/>
      <c r="G223" s="72"/>
      <c r="H223" s="51"/>
      <c r="I223" s="113"/>
      <c r="L223" s="72"/>
      <c r="M223" s="72"/>
      <c r="N223" s="90">
        <f t="shared" ca="1" si="23"/>
        <v>0</v>
      </c>
    </row>
    <row r="224" spans="1:14" x14ac:dyDescent="0.35">
      <c r="A224" s="48"/>
      <c r="B224" s="88"/>
      <c r="C224" s="88"/>
      <c r="D224" s="84"/>
      <c r="E224" s="50"/>
      <c r="F224" s="52"/>
      <c r="G224" s="72"/>
      <c r="H224" s="51"/>
      <c r="I224" s="113"/>
      <c r="L224" s="72"/>
      <c r="M224" s="72"/>
      <c r="N224" s="90">
        <f t="shared" ca="1" si="23"/>
        <v>0</v>
      </c>
    </row>
    <row r="225" spans="1:14" x14ac:dyDescent="0.35">
      <c r="A225" s="48"/>
      <c r="B225" s="88"/>
      <c r="C225" s="88"/>
      <c r="D225" s="84"/>
      <c r="E225" s="50"/>
      <c r="F225" s="52"/>
      <c r="G225" s="72"/>
      <c r="H225" s="51"/>
      <c r="I225" s="113"/>
      <c r="L225" s="72"/>
      <c r="M225" s="72"/>
      <c r="N225" s="90">
        <f t="shared" ca="1" si="23"/>
        <v>0</v>
      </c>
    </row>
    <row r="226" spans="1:14" x14ac:dyDescent="0.35">
      <c r="A226" s="48"/>
      <c r="B226" s="88"/>
      <c r="C226" s="88"/>
      <c r="D226" s="84"/>
      <c r="E226" s="50"/>
      <c r="F226" s="52"/>
      <c r="G226" s="72"/>
      <c r="H226" s="51"/>
      <c r="I226" s="113"/>
      <c r="L226" s="72"/>
      <c r="M226" s="72"/>
      <c r="N226" s="90">
        <f t="shared" ca="1" si="23"/>
        <v>0</v>
      </c>
    </row>
    <row r="227" spans="1:14" x14ac:dyDescent="0.35">
      <c r="A227" s="48"/>
      <c r="B227" s="88"/>
      <c r="C227" s="88"/>
      <c r="D227" s="84"/>
      <c r="E227" s="50"/>
      <c r="F227" s="52"/>
      <c r="G227" s="72"/>
      <c r="H227" s="51"/>
      <c r="I227" s="113"/>
      <c r="L227" s="72"/>
      <c r="M227" s="72"/>
      <c r="N227" s="90">
        <f t="shared" ca="1" si="23"/>
        <v>0</v>
      </c>
    </row>
    <row r="228" spans="1:14" x14ac:dyDescent="0.35">
      <c r="A228" s="48"/>
      <c r="B228" s="88"/>
      <c r="C228" s="88"/>
      <c r="D228" s="84"/>
      <c r="E228" s="50"/>
      <c r="F228" s="52"/>
      <c r="G228" s="72"/>
      <c r="H228" s="51"/>
      <c r="I228" s="113"/>
      <c r="L228" s="72"/>
      <c r="M228" s="72"/>
      <c r="N228" s="90">
        <f t="shared" ca="1" si="23"/>
        <v>0</v>
      </c>
    </row>
    <row r="229" spans="1:14" x14ac:dyDescent="0.35">
      <c r="A229" s="48"/>
      <c r="B229" s="88"/>
      <c r="C229" s="88"/>
      <c r="D229" s="84"/>
      <c r="E229" s="50"/>
      <c r="F229" s="52"/>
      <c r="G229" s="72"/>
      <c r="H229" s="51"/>
      <c r="I229" s="113"/>
      <c r="L229" s="72"/>
      <c r="M229" s="72"/>
      <c r="N229" s="90">
        <f t="shared" ca="1" si="23"/>
        <v>0</v>
      </c>
    </row>
    <row r="230" spans="1:14" x14ac:dyDescent="0.35">
      <c r="A230" s="48"/>
      <c r="B230" s="88"/>
      <c r="C230" s="88"/>
      <c r="D230" s="84"/>
      <c r="E230" s="50"/>
      <c r="F230" s="52"/>
      <c r="G230" s="72"/>
      <c r="H230" s="51"/>
      <c r="I230" s="113"/>
      <c r="L230" s="72"/>
      <c r="M230" s="72"/>
      <c r="N230" s="90">
        <f t="shared" ca="1" si="23"/>
        <v>0</v>
      </c>
    </row>
    <row r="231" spans="1:14" x14ac:dyDescent="0.35">
      <c r="A231" s="48"/>
      <c r="B231" s="88"/>
      <c r="C231" s="88"/>
      <c r="D231" s="84"/>
      <c r="E231" s="50"/>
      <c r="F231" s="52"/>
      <c r="G231" s="72"/>
      <c r="H231" s="51"/>
      <c r="I231" s="113"/>
      <c r="L231" s="72"/>
      <c r="M231" s="72"/>
      <c r="N231" s="90">
        <f t="shared" ca="1" si="23"/>
        <v>0</v>
      </c>
    </row>
    <row r="232" spans="1:14" x14ac:dyDescent="0.35">
      <c r="A232" s="29"/>
      <c r="B232" s="29"/>
      <c r="C232" s="29"/>
      <c r="D232" s="29"/>
    </row>
    <row r="233" spans="1:14" x14ac:dyDescent="0.35">
      <c r="A233" s="29"/>
      <c r="B233" s="29"/>
      <c r="C233" s="29"/>
      <c r="D233" s="29"/>
    </row>
    <row r="234" spans="1:14" x14ac:dyDescent="0.35">
      <c r="A234" s="29"/>
      <c r="B234" s="29"/>
      <c r="C234" s="29"/>
      <c r="D234" s="29"/>
    </row>
    <row r="235" spans="1:14" x14ac:dyDescent="0.35">
      <c r="A235" s="29"/>
      <c r="B235" s="29"/>
      <c r="C235" s="29"/>
      <c r="D235" s="29"/>
    </row>
    <row r="236" spans="1:14" x14ac:dyDescent="0.35">
      <c r="A236" s="29"/>
      <c r="B236" s="29"/>
      <c r="C236" s="29"/>
      <c r="D236" s="29"/>
    </row>
    <row r="237" spans="1:14" x14ac:dyDescent="0.35">
      <c r="A237" s="29"/>
      <c r="B237" s="29"/>
      <c r="C237" s="29"/>
      <c r="D237" s="29"/>
    </row>
    <row r="238" spans="1:14" x14ac:dyDescent="0.35">
      <c r="A238" s="29"/>
      <c r="B238" s="29"/>
      <c r="C238" s="29"/>
      <c r="D238" s="29"/>
    </row>
    <row r="239" spans="1:14" x14ac:dyDescent="0.35">
      <c r="A239" s="29"/>
      <c r="B239" s="29"/>
      <c r="C239" s="29"/>
      <c r="D239" s="29"/>
    </row>
    <row r="240" spans="1:14"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U231" xr:uid="{E0BA2D08-F164-426D-8B22-833BD306E2C0}"/>
  <mergeCells count="1">
    <mergeCell ref="F11:I11"/>
  </mergeCells>
  <conditionalFormatting sqref="I17:I231">
    <cfRule type="cellIs" dxfId="12" priority="3"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92D050"/>
    <pageSetUpPr fitToPage="1"/>
  </sheetPr>
  <dimension ref="A1:AP938"/>
  <sheetViews>
    <sheetView showGridLines="0" topLeftCell="F7" zoomScale="55" zoomScaleNormal="55" workbookViewId="0">
      <selection activeCell="N41" sqref="N41"/>
    </sheetView>
  </sheetViews>
  <sheetFormatPr baseColWidth="10" defaultColWidth="11.36328125" defaultRowHeight="14.5" x14ac:dyDescent="0.35"/>
  <cols>
    <col min="1" max="1" width="17.453125" style="1" customWidth="1"/>
    <col min="2" max="4" width="11.36328125" style="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96" customFormat="1" ht="15" x14ac:dyDescent="0.35">
      <c r="A1" s="133" t="s">
        <v>67</v>
      </c>
      <c r="G1" s="96" t="s">
        <v>49</v>
      </c>
      <c r="K1" s="96" t="s">
        <v>1</v>
      </c>
      <c r="L1" s="96" t="s">
        <v>1</v>
      </c>
      <c r="AJ1" s="96" t="s">
        <v>137</v>
      </c>
    </row>
    <row r="2" spans="1:42" x14ac:dyDescent="0.35">
      <c r="A2" s="114"/>
      <c r="B2" s="114"/>
      <c r="C2" s="115"/>
      <c r="D2" s="116"/>
      <c r="F2" s="2"/>
      <c r="G2" s="3"/>
      <c r="H2" s="3"/>
      <c r="I2" s="3"/>
      <c r="J2" s="3"/>
      <c r="K2" s="3"/>
      <c r="L2" s="3"/>
      <c r="M2" s="3"/>
      <c r="N2" s="3"/>
      <c r="O2" s="3"/>
      <c r="P2" s="3"/>
      <c r="Q2" s="3"/>
      <c r="R2" s="3"/>
      <c r="S2" s="3"/>
      <c r="V2" s="3"/>
      <c r="W2" s="3"/>
      <c r="X2" s="3"/>
      <c r="AI2" s="2"/>
      <c r="AL2"/>
      <c r="AM2"/>
      <c r="AN2"/>
    </row>
    <row r="3" spans="1:42" ht="15" x14ac:dyDescent="0.35">
      <c r="A3" s="114" t="s">
        <v>62</v>
      </c>
      <c r="B3" s="114"/>
      <c r="C3" s="115"/>
      <c r="D3" s="116">
        <f>H3+M3+R3+W3</f>
        <v>15</v>
      </c>
      <c r="E3" s="114" t="s">
        <v>15</v>
      </c>
      <c r="F3" s="2"/>
      <c r="G3" s="3" t="str">
        <f>Results!D14</f>
        <v>Serene N 23</v>
      </c>
      <c r="H3" s="3">
        <f>Results!E14</f>
        <v>15</v>
      </c>
      <c r="I3" s="7" t="s">
        <v>1</v>
      </c>
      <c r="J3" s="8"/>
      <c r="K3" s="3"/>
      <c r="L3" s="3" t="str">
        <f>Results!D15</f>
        <v>Serene N 24</v>
      </c>
      <c r="M3" s="3">
        <f>Results!E15</f>
        <v>0</v>
      </c>
      <c r="N3" s="7" t="s">
        <v>1</v>
      </c>
      <c r="O3" s="8"/>
      <c r="P3" s="3"/>
      <c r="Q3" s="3">
        <f>Results!D16</f>
        <v>0</v>
      </c>
      <c r="R3" s="3">
        <f>Results!E16</f>
        <v>0</v>
      </c>
      <c r="S3" s="7" t="s">
        <v>1</v>
      </c>
      <c r="T3" s="8"/>
      <c r="V3" s="3">
        <f>Results!D17</f>
        <v>0</v>
      </c>
      <c r="W3" s="3">
        <f>Results!E17</f>
        <v>0</v>
      </c>
      <c r="X3" s="7" t="s">
        <v>1</v>
      </c>
      <c r="Y3" s="8"/>
      <c r="AH3" s="114"/>
      <c r="AI3" s="2"/>
      <c r="AL3"/>
      <c r="AM3"/>
      <c r="AN3"/>
    </row>
    <row r="4" spans="1:42" ht="25.5" customHeight="1" x14ac:dyDescent="0.35">
      <c r="A4" s="114" t="s">
        <v>64</v>
      </c>
      <c r="B4" s="114"/>
      <c r="C4" s="115"/>
      <c r="D4" s="211">
        <f>IFERROR(D3/D5*1000,0)</f>
        <v>120</v>
      </c>
      <c r="E4" s="114" t="s">
        <v>63</v>
      </c>
      <c r="F4" s="2"/>
      <c r="G4" s="303" t="s">
        <v>50</v>
      </c>
      <c r="H4" s="304"/>
      <c r="I4" s="7">
        <f>SUMIFS('Base Produits'!$S:$S,'Base Produits'!$R:$R,G3)</f>
        <v>120</v>
      </c>
      <c r="J4" s="8"/>
      <c r="K4" s="3"/>
      <c r="L4" s="303" t="s">
        <v>50</v>
      </c>
      <c r="M4" s="304"/>
      <c r="N4" s="7">
        <f>SUMIFS('Base Produits'!$S:$S,'Base Produits'!$R:$R,L3)</f>
        <v>120</v>
      </c>
      <c r="O4" s="8"/>
      <c r="P4" s="3"/>
      <c r="Q4" s="303" t="s">
        <v>50</v>
      </c>
      <c r="R4" s="304"/>
      <c r="S4" s="7">
        <f>SUMIFS('Base Produits'!$S:$S,'Base Produits'!$R:$R,Q3)</f>
        <v>0</v>
      </c>
      <c r="T4" s="8"/>
      <c r="V4" s="303" t="s">
        <v>50</v>
      </c>
      <c r="W4" s="304"/>
      <c r="X4" s="7">
        <f>SUMIFS('Base Produits'!$S:$S,'Base Produits'!$R:$R,V3)</f>
        <v>0</v>
      </c>
      <c r="Y4" s="8"/>
      <c r="AH4" s="114"/>
      <c r="AI4" s="2"/>
      <c r="AL4"/>
      <c r="AM4"/>
      <c r="AN4"/>
    </row>
    <row r="5" spans="1:42" ht="38.25" customHeight="1" x14ac:dyDescent="0.35">
      <c r="A5" s="114" t="s">
        <v>65</v>
      </c>
      <c r="B5" s="114"/>
      <c r="C5" s="115"/>
      <c r="D5" s="117">
        <f>(IFERROR(H3/I4,0)+IFERROR(M3/N4,0)+IFERROR(R3/S4,0)+IFERROR(W3/X4,0))*1000</f>
        <v>125</v>
      </c>
      <c r="E5" s="114" t="s">
        <v>66</v>
      </c>
      <c r="F5" s="2"/>
      <c r="G5" s="305" t="s">
        <v>51</v>
      </c>
      <c r="H5" s="306"/>
      <c r="I5" s="9" t="s">
        <v>215</v>
      </c>
      <c r="J5" s="10" t="s">
        <v>214</v>
      </c>
      <c r="K5" s="3"/>
      <c r="L5" s="305" t="s">
        <v>51</v>
      </c>
      <c r="M5" s="306"/>
      <c r="N5" s="9" t="s">
        <v>215</v>
      </c>
      <c r="O5" s="10" t="s">
        <v>214</v>
      </c>
      <c r="P5" s="3"/>
      <c r="Q5" s="305" t="s">
        <v>51</v>
      </c>
      <c r="R5" s="306"/>
      <c r="S5" s="9" t="s">
        <v>215</v>
      </c>
      <c r="T5" s="10" t="s">
        <v>214</v>
      </c>
      <c r="V5" s="305" t="s">
        <v>51</v>
      </c>
      <c r="W5" s="306"/>
      <c r="X5" s="9" t="s">
        <v>215</v>
      </c>
      <c r="Y5" s="10" t="s">
        <v>214</v>
      </c>
      <c r="AH5" s="114"/>
      <c r="AI5" s="2"/>
      <c r="AL5"/>
      <c r="AM5"/>
      <c r="AN5"/>
    </row>
    <row r="6" spans="1:42" x14ac:dyDescent="0.35">
      <c r="C6" s="5"/>
      <c r="D6" s="6"/>
      <c r="F6" s="2"/>
      <c r="G6" s="307"/>
      <c r="H6" s="308"/>
      <c r="I6" s="11">
        <f>SUMIFS('Base Produits'!$C:$C,'Base Produits'!$A:$A,G$3,'Base Produits'!$B:$B,1)</f>
        <v>1</v>
      </c>
      <c r="J6" s="11">
        <f>SUMIFS('Base Produits'!$D:$D,'Base Produits'!$A:$A,G$3,'Base Produits'!$B:$B,1)</f>
        <v>0.7</v>
      </c>
      <c r="K6" s="3"/>
      <c r="L6" s="307"/>
      <c r="M6" s="308"/>
      <c r="N6" s="11">
        <f>SUMIFS('Base Produits'!$C:$C,'Base Produits'!$A:$A,L$3,'Base Produits'!$B:$B,1)</f>
        <v>1</v>
      </c>
      <c r="O6" s="11">
        <f>SUMIFS('Base Produits'!$D:$D,'Base Produits'!$A:$A,L$3,'Base Produits'!$B:$B,1)</f>
        <v>0.7</v>
      </c>
      <c r="P6" s="3"/>
      <c r="Q6" s="307"/>
      <c r="R6" s="308"/>
      <c r="S6" s="11">
        <f>SUMIFS('Base Produits'!$C:$C,'Base Produits'!$A:$A,Q$3,'Base Produits'!$B:$B,1)</f>
        <v>0</v>
      </c>
      <c r="T6" s="11">
        <f>SUMIFS('Base Produits'!$D:$D,'Base Produits'!$A:$A,Q$3,'Base Produits'!$B:$B,1)</f>
        <v>0</v>
      </c>
      <c r="V6" s="307"/>
      <c r="W6" s="308"/>
      <c r="X6" s="11">
        <f>SUMIFS('Base Produits'!$C:$C,'Base Produits'!$A:$A,V$3,'Base Produits'!$B:$B,1)</f>
        <v>0</v>
      </c>
      <c r="Y6" s="11">
        <f>SUMIFS('Base Produits'!$D:$D,'Base Produits'!$A:$A,V$3,'Base Produits'!$B:$B,1)</f>
        <v>0</v>
      </c>
      <c r="AI6" s="2"/>
      <c r="AL6"/>
      <c r="AM6"/>
      <c r="AN6"/>
    </row>
    <row r="7" spans="1:42" x14ac:dyDescent="0.35">
      <c r="C7" s="5"/>
      <c r="D7" s="6"/>
      <c r="F7" s="2"/>
      <c r="G7" s="307"/>
      <c r="H7" s="308"/>
      <c r="I7" s="11">
        <f>IF(OR(I6=0,I6=""),"",SUMIFS('Base Produits'!$C:$C,'Base Produits'!$A:$A,G$3,'Base Produits'!$B:$B,2))</f>
        <v>0.85</v>
      </c>
      <c r="J7" s="11">
        <f>IF(OR(I6=0,I6=""),"",SUMIFS('Base Produits'!$D:$D,'Base Produits'!$A:$A,G$3,'Base Produits'!$B:$B,2))</f>
        <v>0.8</v>
      </c>
      <c r="K7" s="3"/>
      <c r="L7" s="307"/>
      <c r="M7" s="308"/>
      <c r="N7" s="11">
        <f>IF(OR(N6=0,N6=""),"",SUMIFS('Base Produits'!$C:$C,'Base Produits'!$A:$A,L$3,'Base Produits'!$B:$B,2))</f>
        <v>0.85</v>
      </c>
      <c r="O7" s="11">
        <f>IF(OR(N6=0,N6=""),"",SUMIFS('Base Produits'!$D:$D,'Base Produits'!$A:$A,L$3,'Base Produits'!$B:$B,2))</f>
        <v>0.8</v>
      </c>
      <c r="P7" s="3"/>
      <c r="Q7" s="307"/>
      <c r="R7" s="308"/>
      <c r="S7" s="11" t="str">
        <f>IF(OR(S6=0,S6=""),"",SUMIFS('Base Produits'!$C:$C,'Base Produits'!$A:$A,Q$3,'Base Produits'!$B:$B,2))</f>
        <v/>
      </c>
      <c r="T7" s="11" t="str">
        <f>IF(OR(S6=0,S6=""),"",SUMIFS('Base Produits'!$D:$D,'Base Produits'!$A:$A,Q$3,'Base Produits'!$B:$B,2))</f>
        <v/>
      </c>
      <c r="V7" s="307"/>
      <c r="W7" s="308"/>
      <c r="X7" s="11" t="str">
        <f>IF(OR(X6=0,X6=""),"",SUMIFS('Base Produits'!$C:$C,'Base Produits'!$A:$A,V$3,'Base Produits'!$B:$B,2))</f>
        <v/>
      </c>
      <c r="Y7" s="11" t="str">
        <f>IF(OR(X6=0,X6=""),"",SUMIFS('Base Produits'!$D:$D,'Base Produits'!$A:$A,V$3,'Base Produits'!$B:$B,2))</f>
        <v/>
      </c>
      <c r="AI7" s="2"/>
      <c r="AL7"/>
      <c r="AM7"/>
      <c r="AN7"/>
    </row>
    <row r="8" spans="1:42" x14ac:dyDescent="0.35">
      <c r="A8" s="1" t="s">
        <v>163</v>
      </c>
      <c r="C8" s="5"/>
      <c r="D8" s="6">
        <f>Results!J14</f>
        <v>15</v>
      </c>
      <c r="F8" s="2"/>
      <c r="G8" s="307"/>
      <c r="H8" s="308"/>
      <c r="I8" s="11">
        <f>IF(OR(I7=0,I7=""),"",SUMIFS('Base Produits'!$C:$C,'Base Produits'!$A:$A,G$3,'Base Produits'!$B:$B,3))</f>
        <v>0.75</v>
      </c>
      <c r="J8" s="11">
        <f>IF(OR(I7=0,I7=""),"",SUMIFS('Base Produits'!$D:$D,'Base Produits'!$A:$A,G$3,'Base Produits'!$B:$B,3))</f>
        <v>1</v>
      </c>
      <c r="K8" s="3"/>
      <c r="L8" s="307"/>
      <c r="M8" s="308"/>
      <c r="N8" s="11">
        <f>IF(OR(N7=0,N7=""),"",SUMIFS('Base Produits'!$C:$C,'Base Produits'!$A:$A,L$3,'Base Produits'!$B:$B,3))</f>
        <v>0.75</v>
      </c>
      <c r="O8" s="11">
        <f>IF(OR(N7=0,N7=""),"",SUMIFS('Base Produits'!$D:$D,'Base Produits'!$A:$A,L$3,'Base Produits'!$B:$B,3))</f>
        <v>1</v>
      </c>
      <c r="P8" s="3"/>
      <c r="Q8" s="307"/>
      <c r="R8" s="308"/>
      <c r="S8" s="11" t="str">
        <f>IF(OR(S7=0,S7=""),"",SUMIFS('Base Produits'!$C:$C,'Base Produits'!$A:$A,Q$3,'Base Produits'!$B:$B,3))</f>
        <v/>
      </c>
      <c r="T8" s="11" t="str">
        <f>IF(OR(S7=0,S7=""),"",SUMIFS('Base Produits'!$D:$D,'Base Produits'!$A:$A,Q$3,'Base Produits'!$B:$B,3))</f>
        <v/>
      </c>
      <c r="V8" s="307"/>
      <c r="W8" s="308"/>
      <c r="X8" s="11" t="str">
        <f>IF(OR(X7=0,X7=""),"",SUMIFS('Base Produits'!$C:$C,'Base Produits'!$A:$A,V$3,'Base Produits'!$B:$B,3))</f>
        <v/>
      </c>
      <c r="Y8" s="11" t="str">
        <f>IF(OR(X7=0,X7=""),"",SUMIFS('Base Produits'!$D:$D,'Base Produits'!$A:$A,V$3,'Base Produits'!$B:$B,3))</f>
        <v/>
      </c>
      <c r="AI8" s="2"/>
      <c r="AL8"/>
      <c r="AM8"/>
      <c r="AN8"/>
    </row>
    <row r="9" spans="1:42" x14ac:dyDescent="0.35">
      <c r="A9" s="1" t="s">
        <v>164</v>
      </c>
      <c r="C9" s="5"/>
      <c r="D9" s="6">
        <f>Results!K14</f>
        <v>125</v>
      </c>
      <c r="F9" s="2"/>
      <c r="G9" s="307"/>
      <c r="H9" s="308"/>
      <c r="I9" s="11">
        <f>IF(OR(I8=0,I8=""),"",SUMIFS('Base Produits'!$C:$C,'Base Produits'!$A:$A,G$3,'Base Produits'!$B:$B,4))</f>
        <v>0</v>
      </c>
      <c r="J9" s="11">
        <f>IF(OR(I8=0,I8=""),"",SUMIFS('Base Produits'!$D:$D,'Base Produits'!$A:$A,G$3,'Base Produits'!$B:$B,4))</f>
        <v>1</v>
      </c>
      <c r="K9" s="3"/>
      <c r="L9" s="307"/>
      <c r="M9" s="308"/>
      <c r="N9" s="11">
        <f>IF(OR(N8=0,N8=""),"",SUMIFS('Base Produits'!$C:$C,'Base Produits'!$A:$A,L$3,'Base Produits'!$B:$B,4))</f>
        <v>0</v>
      </c>
      <c r="O9" s="11">
        <f>IF(OR(N8=0,N8=""),"",SUMIFS('Base Produits'!$D:$D,'Base Produits'!$A:$A,L$3,'Base Produits'!$B:$B,4))</f>
        <v>1</v>
      </c>
      <c r="P9" s="3"/>
      <c r="Q9" s="307"/>
      <c r="R9" s="308"/>
      <c r="S9" s="11" t="str">
        <f>IF(OR(S8=0,S8=""),"",SUMIFS('Base Produits'!$C:$C,'Base Produits'!$A:$A,Q$3,'Base Produits'!$B:$B,4))</f>
        <v/>
      </c>
      <c r="T9" s="11" t="str">
        <f>IF(OR(S8=0,S8=""),"",SUMIFS('Base Produits'!$D:$D,'Base Produits'!$A:$A,Q$3,'Base Produits'!$B:$B,4))</f>
        <v/>
      </c>
      <c r="V9" s="307"/>
      <c r="W9" s="308"/>
      <c r="X9" s="11" t="str">
        <f>IF(OR(X8=0,X8=""),"",SUMIFS('Base Produits'!$C:$C,'Base Produits'!$A:$A,V$3,'Base Produits'!$B:$B,4))</f>
        <v/>
      </c>
      <c r="Y9" s="11" t="str">
        <f>IF(OR(X8=0,X8=""),"",SUMIFS('Base Produits'!$D:$D,'Base Produits'!$A:$A,V$3,'Base Produits'!$B:$B,4))</f>
        <v/>
      </c>
      <c r="AI9" s="2"/>
      <c r="AL9"/>
      <c r="AM9"/>
      <c r="AN9"/>
    </row>
    <row r="10" spans="1:42" x14ac:dyDescent="0.35">
      <c r="A10" s="1" t="s">
        <v>165</v>
      </c>
      <c r="C10" s="5"/>
      <c r="D10" s="6">
        <f>Results!L14</f>
        <v>176.47058823529412</v>
      </c>
      <c r="F10" s="2"/>
      <c r="G10" s="307"/>
      <c r="H10" s="308"/>
      <c r="I10" s="11" t="str">
        <f>IF(OR(I9=0,I9=""),"",SUMIFS('Base Produits'!$C:$C,'Base Produits'!$A:$A,G$3,'Base Produits'!$B:$B,5))</f>
        <v/>
      </c>
      <c r="J10" s="11" t="str">
        <f>IF(OR(I9=0,I9=""),"",SUMIFS('Base Produits'!$D:$D,'Base Produits'!$A:$A,G$3,'Base Produits'!$B:$B,5))</f>
        <v/>
      </c>
      <c r="K10" s="3"/>
      <c r="L10" s="307"/>
      <c r="M10" s="308"/>
      <c r="N10" s="11" t="str">
        <f>IF(OR(N9=0,N9=""),"",SUMIFS('Base Produits'!$C:$C,'Base Produits'!$A:$A,L$3,'Base Produits'!$B:$B,5))</f>
        <v/>
      </c>
      <c r="O10" s="11" t="str">
        <f>IF(OR(N9=0,N9=""),"",SUMIFS('Base Produits'!$D:$D,'Base Produits'!$A:$A,L$3,'Base Produits'!$B:$B,5))</f>
        <v/>
      </c>
      <c r="P10" s="3"/>
      <c r="Q10" s="307"/>
      <c r="R10" s="308"/>
      <c r="S10" s="11" t="str">
        <f>IF(OR(S9=0,S9=""),"",SUMIFS('Base Produits'!$C:$C,'Base Produits'!$A:$A,Q$3,'Base Produits'!$B:$B,5))</f>
        <v/>
      </c>
      <c r="T10" s="11" t="str">
        <f>IF(OR(S9=0,S9=""),"",SUMIFS('Base Produits'!$D:$D,'Base Produits'!$A:$A,Q$3,'Base Produits'!$B:$B,5))</f>
        <v/>
      </c>
      <c r="V10" s="307"/>
      <c r="W10" s="308"/>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09"/>
      <c r="H11" s="310"/>
      <c r="I11" s="11" t="str">
        <f>IF(OR(I10=0,I10=""),"",SUMIFS('Base Produits'!$C:$C,'Base Produits'!$A:$A,G$3,'Base Produits'!$B:$B,6))</f>
        <v/>
      </c>
      <c r="J11" s="11" t="str">
        <f>IF(OR(I10=0,I10=""),"",SUMIFS('Base Produits'!$D:$D,'Base Produits'!$A:$A,G$3,'Base Produits'!$B:$B,6))</f>
        <v/>
      </c>
      <c r="K11" s="3"/>
      <c r="L11" s="309"/>
      <c r="M11" s="310"/>
      <c r="N11" s="11" t="str">
        <f>IF(OR(N10=0,N10=""),"",SUMIFS('Base Produits'!$C:$C,'Base Produits'!$A:$A,L$3,'Base Produits'!$B:$B,6))</f>
        <v/>
      </c>
      <c r="O11" s="11" t="str">
        <f>IF(OR(N10=0,N10=""),"",SUMIFS('Base Produits'!$D:$D,'Base Produits'!$A:$A,L$3,'Base Produits'!$B:$B,6))</f>
        <v/>
      </c>
      <c r="P11" s="3"/>
      <c r="Q11" s="309"/>
      <c r="R11" s="310"/>
      <c r="S11" s="11" t="str">
        <f>IF(OR(S10=0,S10=""),"",SUMIFS('Base Produits'!$C:$C,'Base Produits'!$A:$A,Q$3,'Base Produits'!$B:$B,6))</f>
        <v/>
      </c>
      <c r="T11" s="11" t="str">
        <f>IF(OR(S10=0,S10=""),"",SUMIFS('Base Produits'!$D:$D,'Base Produits'!$A:$A,Q$3,'Base Produits'!$B:$B,6))</f>
        <v/>
      </c>
      <c r="V11" s="309"/>
      <c r="W11" s="310"/>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D12" s="6"/>
      <c r="F12" s="2"/>
      <c r="G12" s="303" t="s">
        <v>52</v>
      </c>
      <c r="H12" s="304"/>
      <c r="I12" s="7">
        <f>SUMIFS('Base Produits'!$T:$T,'Base Produits'!$R:$R,G3)</f>
        <v>128</v>
      </c>
      <c r="J12" s="8"/>
      <c r="K12" s="3"/>
      <c r="L12" s="303" t="s">
        <v>52</v>
      </c>
      <c r="M12" s="304"/>
      <c r="N12" s="7">
        <f>SUMIFS('Base Produits'!$T:$T,'Base Produits'!$R:$R,L3)</f>
        <v>128</v>
      </c>
      <c r="O12" s="8"/>
      <c r="P12" s="3"/>
      <c r="Q12" s="303" t="s">
        <v>52</v>
      </c>
      <c r="R12" s="304"/>
      <c r="S12" s="7">
        <f>SUMIFS('Base Produits'!$T:$T,'Base Produits'!$R:$R,Q3)</f>
        <v>0</v>
      </c>
      <c r="T12" s="8"/>
      <c r="V12" s="303" t="s">
        <v>52</v>
      </c>
      <c r="W12" s="304"/>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75" t="s">
        <v>45</v>
      </c>
      <c r="B14" s="81" t="s">
        <v>46</v>
      </c>
      <c r="C14" s="81"/>
      <c r="D14" s="80" t="s">
        <v>15</v>
      </c>
      <c r="F14" s="2"/>
      <c r="G14" s="75" t="s">
        <v>45</v>
      </c>
      <c r="H14" s="81" t="s">
        <v>46</v>
      </c>
      <c r="I14" s="81"/>
      <c r="J14" s="80" t="s">
        <v>15</v>
      </c>
      <c r="K14" s="3"/>
      <c r="L14" s="75" t="s">
        <v>45</v>
      </c>
      <c r="M14" s="81" t="s">
        <v>46</v>
      </c>
      <c r="N14" s="81"/>
      <c r="O14" s="80" t="s">
        <v>15</v>
      </c>
      <c r="P14" s="3"/>
      <c r="Q14" s="75" t="s">
        <v>45</v>
      </c>
      <c r="R14" s="81" t="s">
        <v>46</v>
      </c>
      <c r="S14" s="81"/>
      <c r="T14" s="80" t="s">
        <v>15</v>
      </c>
      <c r="V14" s="75" t="s">
        <v>45</v>
      </c>
      <c r="W14" s="81" t="s">
        <v>46</v>
      </c>
      <c r="X14" s="81"/>
      <c r="Y14" s="80" t="s">
        <v>15</v>
      </c>
      <c r="AI14" s="2"/>
      <c r="AL14"/>
      <c r="AM14"/>
      <c r="AN14"/>
      <c r="AO14" s="19"/>
      <c r="AP14" s="19"/>
    </row>
    <row r="15" spans="1:42" x14ac:dyDescent="0.35">
      <c r="A15" s="78"/>
      <c r="B15" s="78"/>
      <c r="C15" s="78"/>
      <c r="D15" s="79"/>
      <c r="F15" s="2"/>
      <c r="G15" s="123" t="str">
        <f t="shared" ref="G15:G24" si="0">IF($A15&lt;DATE(2000,1,1),"",$A15)</f>
        <v/>
      </c>
      <c r="H15" s="129"/>
      <c r="I15" s="119"/>
      <c r="J15" s="143"/>
      <c r="L15" s="123" t="str">
        <f t="shared" ref="L15:L24" si="1">IF($A15&lt;DATE(2000,1,1),"",$A15)</f>
        <v/>
      </c>
      <c r="M15" s="129"/>
      <c r="N15" s="119"/>
      <c r="O15" s="143"/>
      <c r="Q15" s="123" t="str">
        <f t="shared" ref="Q15:Q24" si="2">IF($A15&lt;DATE(2000,1,1),"",$A15)</f>
        <v/>
      </c>
      <c r="R15" s="129"/>
      <c r="S15" s="119"/>
      <c r="T15" s="143"/>
      <c r="V15" s="123" t="str">
        <f t="shared" ref="V15:V24" si="3">IF($A15&lt;DATE(2000,1,1),"",$A15)</f>
        <v/>
      </c>
      <c r="W15" s="129"/>
      <c r="X15" s="119"/>
      <c r="Y15" s="143"/>
      <c r="AI15" s="2"/>
      <c r="AL15"/>
      <c r="AM15"/>
      <c r="AN15"/>
      <c r="AO15" s="19"/>
      <c r="AP15" s="19"/>
    </row>
    <row r="16" spans="1:42" x14ac:dyDescent="0.35">
      <c r="A16" s="118">
        <f>DATE(Results!$J$4,4,1)</f>
        <v>45383</v>
      </c>
      <c r="B16" s="83">
        <f>D16/SUM($H$3,$M$3,$R$3,$W$3,$AB$3)</f>
        <v>0.35</v>
      </c>
      <c r="C16" s="82"/>
      <c r="D16" s="156">
        <f>SUM(J16,O16,T16,Y16)</f>
        <v>5.25</v>
      </c>
      <c r="F16" s="2"/>
      <c r="G16" s="124">
        <f>$A16</f>
        <v>45383</v>
      </c>
      <c r="H16" s="130">
        <f>IF(SUMIFS('Base Produits'!$L:$L,'Base Produits'!$J:$J,G$3,'Base Produits'!$K:$K,DATE(1900,MONTH($A16),DAY($A16)))=0,100%,SUMIFS('Base Produits'!$L:$L,'Base Produits'!$J:$J,G$3,'Base Produits'!$K:$K,DATE(1900,MONTH($A16),DAY($A16))))</f>
        <v>0.35</v>
      </c>
      <c r="I16" s="121"/>
      <c r="J16" s="143">
        <f t="shared" ref="J16:J23" si="4">H16*H$3</f>
        <v>5.25</v>
      </c>
      <c r="L16" s="124">
        <f>$A16</f>
        <v>45383</v>
      </c>
      <c r="M16" s="130">
        <f>IF(SUMIFS('Base Produits'!$L:$L,'Base Produits'!$J:$J,L$3,'Base Produits'!$K:$K,DATE(1900,MONTH($A16),DAY($A16)))=0,100%,SUMIFS('Base Produits'!$L:$L,'Base Produits'!$J:$J,L$3,'Base Produits'!$K:$K,DATE(1900,MONTH($A16),DAY($A16))))</f>
        <v>0.35</v>
      </c>
      <c r="N16" s="121"/>
      <c r="O16" s="143">
        <f t="shared" ref="O16:O23" si="5">M16*M$3</f>
        <v>0</v>
      </c>
      <c r="Q16" s="124">
        <f>$A16</f>
        <v>45383</v>
      </c>
      <c r="R16" s="130">
        <f>IF(SUMIFS('Base Produits'!$L:$L,'Base Produits'!$J:$J,Q$3,'Base Produits'!$K:$K,DATE(1900,MONTH($A16),DAY($A16)))=0,100%,SUMIFS('Base Produits'!$L:$L,'Base Produits'!$J:$J,Q$3,'Base Produits'!$K:$K,DATE(1900,MONTH($A16),DAY($A16))))</f>
        <v>1</v>
      </c>
      <c r="S16" s="121"/>
      <c r="T16" s="143">
        <f t="shared" ref="T16:T23" si="6">R16*R$3</f>
        <v>0</v>
      </c>
      <c r="V16" s="124">
        <f>$A16</f>
        <v>45383</v>
      </c>
      <c r="W16" s="130">
        <f>IF(SUMIFS('Base Produits'!$L:$L,'Base Produits'!$J:$J,V$3,'Base Produits'!$K:$K,DATE(1900,MONTH($A16),DAY($A16)))=0,100%,SUMIFS('Base Produits'!$L:$L,'Base Produits'!$J:$J,V$3,'Base Produits'!$K:$K,DATE(1900,MONTH($A16),DAY($A16))))</f>
        <v>1</v>
      </c>
      <c r="X16" s="121"/>
      <c r="Y16" s="143">
        <f t="shared" ref="Y16:Y23" si="7">W16*W$3</f>
        <v>0</v>
      </c>
      <c r="AI16" s="2"/>
      <c r="AL16"/>
      <c r="AM16"/>
      <c r="AN16"/>
      <c r="AO16" s="19"/>
      <c r="AP16" s="19"/>
    </row>
    <row r="17" spans="1:42" x14ac:dyDescent="0.35">
      <c r="A17" s="118">
        <f>A18-1</f>
        <v>45443</v>
      </c>
      <c r="B17" s="83">
        <f t="shared" ref="B17:B23" si="8">D17/SUM($H$3,$M$3,$R$3,$W$3,$AB$3)</f>
        <v>1</v>
      </c>
      <c r="C17" s="82"/>
      <c r="D17" s="156">
        <f t="shared" ref="D17:D23" si="9">SUM(J17,O17,T17,Y17)</f>
        <v>15</v>
      </c>
      <c r="F17" s="2"/>
      <c r="G17" s="124">
        <f t="shared" ref="G17:G23" si="10">$A17</f>
        <v>45443</v>
      </c>
      <c r="H17" s="130">
        <f>IF(SUMIFS('Base Produits'!$L:$L,'Base Produits'!$J:$J,G$3,'Base Produits'!$K:$K,DATE(1900,MONTH($A17),DAY($A17)))=0,100%,SUMIFS('Base Produits'!$L:$L,'Base Produits'!$J:$J,G$3,'Base Produits'!$K:$K,DATE(1900,MONTH($A17),DAY($A17))))</f>
        <v>1</v>
      </c>
      <c r="I17" s="121"/>
      <c r="J17" s="143">
        <f t="shared" si="4"/>
        <v>15</v>
      </c>
      <c r="L17" s="124">
        <f t="shared" ref="L17:L23" si="11">$A17</f>
        <v>45443</v>
      </c>
      <c r="M17" s="130">
        <f>IF(SUMIFS('Base Produits'!$L:$L,'Base Produits'!$J:$J,L$3,'Base Produits'!$K:$K,DATE(1900,MONTH($A17),DAY($A17)))=0,100%,SUMIFS('Base Produits'!$L:$L,'Base Produits'!$J:$J,L$3,'Base Produits'!$K:$K,DATE(1900,MONTH($A17),DAY($A17))))</f>
        <v>1</v>
      </c>
      <c r="N17" s="121"/>
      <c r="O17" s="143">
        <f t="shared" si="5"/>
        <v>0</v>
      </c>
      <c r="Q17" s="124">
        <f t="shared" ref="Q17:Q23" si="12">$A17</f>
        <v>45443</v>
      </c>
      <c r="R17" s="130">
        <f>IF(SUMIFS('Base Produits'!$L:$L,'Base Produits'!$J:$J,Q$3,'Base Produits'!$K:$K,DATE(1900,MONTH($A17),DAY($A17)))=0,100%,SUMIFS('Base Produits'!$L:$L,'Base Produits'!$J:$J,Q$3,'Base Produits'!$K:$K,DATE(1900,MONTH($A17),DAY($A17))))</f>
        <v>1</v>
      </c>
      <c r="S17" s="121"/>
      <c r="T17" s="143">
        <f t="shared" si="6"/>
        <v>0</v>
      </c>
      <c r="V17" s="124">
        <f t="shared" ref="V17:V23" si="13">$A17</f>
        <v>45443</v>
      </c>
      <c r="W17" s="130">
        <f>IF(SUMIFS('Base Produits'!$L:$L,'Base Produits'!$J:$J,V$3,'Base Produits'!$K:$K,DATE(1900,MONTH($A17),DAY($A17)))=0,100%,SUMIFS('Base Produits'!$L:$L,'Base Produits'!$J:$J,V$3,'Base Produits'!$K:$K,DATE(1900,MONTH($A17),DAY($A17))))</f>
        <v>1</v>
      </c>
      <c r="X17" s="121"/>
      <c r="Y17" s="143">
        <f t="shared" si="7"/>
        <v>0</v>
      </c>
      <c r="AI17" s="2"/>
      <c r="AL17"/>
      <c r="AM17"/>
      <c r="AN17"/>
      <c r="AO17" s="19"/>
      <c r="AP17" s="19"/>
    </row>
    <row r="18" spans="1:42" x14ac:dyDescent="0.35">
      <c r="A18" s="118">
        <f>DATE(Results!$J$4,6,1)</f>
        <v>45444</v>
      </c>
      <c r="B18" s="83">
        <f t="shared" si="8"/>
        <v>1</v>
      </c>
      <c r="C18" s="82"/>
      <c r="D18" s="156">
        <f t="shared" si="9"/>
        <v>15</v>
      </c>
      <c r="F18" s="2"/>
      <c r="G18" s="124">
        <f t="shared" si="10"/>
        <v>45444</v>
      </c>
      <c r="H18" s="130">
        <f>IF(SUMIFS('Base Produits'!$L:$L,'Base Produits'!$J:$J,G$3,'Base Produits'!$K:$K,DATE(1900,MONTH($A18),DAY($A18)))=0,100%,SUMIFS('Base Produits'!$L:$L,'Base Produits'!$J:$J,G$3,'Base Produits'!$K:$K,DATE(1900,MONTH($A18),DAY($A18))))</f>
        <v>1</v>
      </c>
      <c r="I18" s="121"/>
      <c r="J18" s="143">
        <f t="shared" si="4"/>
        <v>15</v>
      </c>
      <c r="L18" s="124">
        <f t="shared" si="11"/>
        <v>45444</v>
      </c>
      <c r="M18" s="130">
        <f>IF(SUMIFS('Base Produits'!$L:$L,'Base Produits'!$J:$J,L$3,'Base Produits'!$K:$K,DATE(1900,MONTH($A18),DAY($A18)))=0,100%,SUMIFS('Base Produits'!$L:$L,'Base Produits'!$J:$J,L$3,'Base Produits'!$K:$K,DATE(1900,MONTH($A18),DAY($A18))))</f>
        <v>1</v>
      </c>
      <c r="N18" s="121"/>
      <c r="O18" s="143">
        <f t="shared" si="5"/>
        <v>0</v>
      </c>
      <c r="Q18" s="124">
        <f t="shared" si="12"/>
        <v>45444</v>
      </c>
      <c r="R18" s="130">
        <f>IF(SUMIFS('Base Produits'!$L:$L,'Base Produits'!$J:$J,Q$3,'Base Produits'!$K:$K,DATE(1900,MONTH($A18),DAY($A18)))=0,100%,SUMIFS('Base Produits'!$L:$L,'Base Produits'!$J:$J,Q$3,'Base Produits'!$K:$K,DATE(1900,MONTH($A18),DAY($A18))))</f>
        <v>1</v>
      </c>
      <c r="S18" s="121"/>
      <c r="T18" s="143">
        <f t="shared" si="6"/>
        <v>0</v>
      </c>
      <c r="V18" s="124">
        <f t="shared" si="13"/>
        <v>45444</v>
      </c>
      <c r="W18" s="130">
        <f>IF(SUMIFS('Base Produits'!$L:$L,'Base Produits'!$J:$J,V$3,'Base Produits'!$K:$K,DATE(1900,MONTH($A18),DAY($A18)))=0,100%,SUMIFS('Base Produits'!$L:$L,'Base Produits'!$J:$J,V$3,'Base Produits'!$K:$K,DATE(1900,MONTH($A18),DAY($A18))))</f>
        <v>1</v>
      </c>
      <c r="X18" s="121"/>
      <c r="Y18" s="143">
        <f t="shared" si="7"/>
        <v>0</v>
      </c>
      <c r="AI18" s="2"/>
      <c r="AL18"/>
      <c r="AM18"/>
      <c r="AN18"/>
      <c r="AO18" s="19"/>
      <c r="AP18" s="19"/>
    </row>
    <row r="19" spans="1:42" x14ac:dyDescent="0.35">
      <c r="A19" s="118">
        <f>A20-1</f>
        <v>45504</v>
      </c>
      <c r="B19" s="83">
        <f t="shared" si="8"/>
        <v>0.85</v>
      </c>
      <c r="C19" s="82"/>
      <c r="D19" s="156">
        <f t="shared" si="9"/>
        <v>12.75</v>
      </c>
      <c r="F19" s="2"/>
      <c r="G19" s="124">
        <f t="shared" si="10"/>
        <v>45504</v>
      </c>
      <c r="H19" s="130">
        <f>IF(SUMIFS('Base Produits'!$L:$L,'Base Produits'!$J:$J,G$3,'Base Produits'!$K:$K,DATE(1900,MONTH($A19),DAY($A19)))=0,100%,SUMIFS('Base Produits'!$L:$L,'Base Produits'!$J:$J,G$3,'Base Produits'!$K:$K,DATE(1900,MONTH($A19),DAY($A19))))</f>
        <v>0.85</v>
      </c>
      <c r="I19" s="121"/>
      <c r="J19" s="143">
        <f t="shared" si="4"/>
        <v>12.75</v>
      </c>
      <c r="L19" s="124">
        <f t="shared" si="11"/>
        <v>45504</v>
      </c>
      <c r="M19" s="130">
        <f>IF(SUMIFS('Base Produits'!$L:$L,'Base Produits'!$J:$J,L$3,'Base Produits'!$K:$K,DATE(1900,MONTH($A19),DAY($A19)))=0,100%,SUMIFS('Base Produits'!$L:$L,'Base Produits'!$J:$J,L$3,'Base Produits'!$K:$K,DATE(1900,MONTH($A19),DAY($A19))))</f>
        <v>0.85</v>
      </c>
      <c r="N19" s="121"/>
      <c r="O19" s="143">
        <f t="shared" si="5"/>
        <v>0</v>
      </c>
      <c r="Q19" s="124">
        <f t="shared" si="12"/>
        <v>45504</v>
      </c>
      <c r="R19" s="130">
        <f>IF(SUMIFS('Base Produits'!$L:$L,'Base Produits'!$J:$J,Q$3,'Base Produits'!$K:$K,DATE(1900,MONTH($A19),DAY($A19)))=0,100%,SUMIFS('Base Produits'!$L:$L,'Base Produits'!$J:$J,Q$3,'Base Produits'!$K:$K,DATE(1900,MONTH($A19),DAY($A19))))</f>
        <v>1</v>
      </c>
      <c r="S19" s="121"/>
      <c r="T19" s="143">
        <f t="shared" si="6"/>
        <v>0</v>
      </c>
      <c r="V19" s="124">
        <f t="shared" si="13"/>
        <v>45504</v>
      </c>
      <c r="W19" s="130">
        <f>IF(SUMIFS('Base Produits'!$L:$L,'Base Produits'!$J:$J,V$3,'Base Produits'!$K:$K,DATE(1900,MONTH($A19),DAY($A19)))=0,100%,SUMIFS('Base Produits'!$L:$L,'Base Produits'!$J:$J,V$3,'Base Produits'!$K:$K,DATE(1900,MONTH($A19),DAY($A19))))</f>
        <v>1</v>
      </c>
      <c r="X19" s="121"/>
      <c r="Y19" s="143">
        <f t="shared" si="7"/>
        <v>0</v>
      </c>
      <c r="AI19" s="2"/>
      <c r="AL19"/>
      <c r="AM19"/>
      <c r="AN19"/>
      <c r="AO19" s="19"/>
      <c r="AP19" s="19"/>
    </row>
    <row r="20" spans="1:42" x14ac:dyDescent="0.35">
      <c r="A20" s="118">
        <f>DATE(Results!$J$4,8,1)</f>
        <v>45505</v>
      </c>
      <c r="B20" s="83">
        <f t="shared" si="8"/>
        <v>1</v>
      </c>
      <c r="C20" s="82"/>
      <c r="D20" s="156">
        <f t="shared" si="9"/>
        <v>15</v>
      </c>
      <c r="F20" s="2"/>
      <c r="G20" s="124">
        <f t="shared" si="10"/>
        <v>45505</v>
      </c>
      <c r="H20" s="130">
        <f>IF(SUMIFS('Base Produits'!$L:$L,'Base Produits'!$J:$J,G$3,'Base Produits'!$K:$K,DATE(1900,MONTH($A20),DAY($A20)))=0,100%,SUMIFS('Base Produits'!$L:$L,'Base Produits'!$J:$J,G$3,'Base Produits'!$K:$K,DATE(1900,MONTH($A20),DAY($A20))))</f>
        <v>1</v>
      </c>
      <c r="I20" s="121"/>
      <c r="J20" s="143">
        <f t="shared" si="4"/>
        <v>15</v>
      </c>
      <c r="L20" s="124">
        <f t="shared" si="11"/>
        <v>45505</v>
      </c>
      <c r="M20" s="130">
        <f>IF(SUMIFS('Base Produits'!$L:$L,'Base Produits'!$J:$J,L$3,'Base Produits'!$K:$K,DATE(1900,MONTH($A20),DAY($A20)))=0,100%,SUMIFS('Base Produits'!$L:$L,'Base Produits'!$J:$J,L$3,'Base Produits'!$K:$K,DATE(1900,MONTH($A20),DAY($A20))))</f>
        <v>1</v>
      </c>
      <c r="N20" s="121"/>
      <c r="O20" s="143">
        <f t="shared" si="5"/>
        <v>0</v>
      </c>
      <c r="Q20" s="124">
        <f t="shared" si="12"/>
        <v>45505</v>
      </c>
      <c r="R20" s="130">
        <f>IF(SUMIFS('Base Produits'!$L:$L,'Base Produits'!$J:$J,Q$3,'Base Produits'!$K:$K,DATE(1900,MONTH($A20),DAY($A20)))=0,100%,SUMIFS('Base Produits'!$L:$L,'Base Produits'!$J:$J,Q$3,'Base Produits'!$K:$K,DATE(1900,MONTH($A20),DAY($A20))))</f>
        <v>1</v>
      </c>
      <c r="S20" s="121"/>
      <c r="T20" s="143">
        <f t="shared" si="6"/>
        <v>0</v>
      </c>
      <c r="V20" s="124">
        <f t="shared" si="13"/>
        <v>45505</v>
      </c>
      <c r="W20" s="130">
        <f>IF(SUMIFS('Base Produits'!$L:$L,'Base Produits'!$J:$J,V$3,'Base Produits'!$K:$K,DATE(1900,MONTH($A20),DAY($A20)))=0,100%,SUMIFS('Base Produits'!$L:$L,'Base Produits'!$J:$J,V$3,'Base Produits'!$K:$K,DATE(1900,MONTH($A20),DAY($A20))))</f>
        <v>1</v>
      </c>
      <c r="X20" s="121"/>
      <c r="Y20" s="143">
        <f t="shared" si="7"/>
        <v>0</v>
      </c>
      <c r="AI20" s="2"/>
      <c r="AL20"/>
      <c r="AM20"/>
      <c r="AN20"/>
    </row>
    <row r="21" spans="1:42" x14ac:dyDescent="0.35">
      <c r="A21" s="118">
        <f>A22-1</f>
        <v>45535</v>
      </c>
      <c r="B21" s="83">
        <f t="shared" si="8"/>
        <v>0.95</v>
      </c>
      <c r="C21" s="82"/>
      <c r="D21" s="156">
        <f t="shared" si="9"/>
        <v>14.25</v>
      </c>
      <c r="F21" s="2"/>
      <c r="G21" s="124">
        <f t="shared" si="10"/>
        <v>45535</v>
      </c>
      <c r="H21" s="130">
        <f>IF(SUMIFS('Base Produits'!$L:$L,'Base Produits'!$J:$J,G$3,'Base Produits'!$K:$K,DATE(1900,MONTH($A21),DAY($A21)))=0,100%,SUMIFS('Base Produits'!$L:$L,'Base Produits'!$J:$J,G$3,'Base Produits'!$K:$K,DATE(1900,MONTH($A21),DAY($A21))))</f>
        <v>0.95</v>
      </c>
      <c r="I21" s="121"/>
      <c r="J21" s="143">
        <f t="shared" si="4"/>
        <v>14.25</v>
      </c>
      <c r="L21" s="124">
        <f t="shared" si="11"/>
        <v>45535</v>
      </c>
      <c r="M21" s="130">
        <f>IF(SUMIFS('Base Produits'!$L:$L,'Base Produits'!$J:$J,L$3,'Base Produits'!$K:$K,DATE(1900,MONTH($A21),DAY($A21)))=0,100%,SUMIFS('Base Produits'!$L:$L,'Base Produits'!$J:$J,L$3,'Base Produits'!$K:$K,DATE(1900,MONTH($A21),DAY($A21))))</f>
        <v>0.95</v>
      </c>
      <c r="N21" s="121"/>
      <c r="O21" s="143">
        <f t="shared" si="5"/>
        <v>0</v>
      </c>
      <c r="Q21" s="124">
        <f t="shared" si="12"/>
        <v>45535</v>
      </c>
      <c r="R21" s="130">
        <f>IF(SUMIFS('Base Produits'!$L:$L,'Base Produits'!$J:$J,Q$3,'Base Produits'!$K:$K,DATE(1900,MONTH($A21),DAY($A21)))=0,100%,SUMIFS('Base Produits'!$L:$L,'Base Produits'!$J:$J,Q$3,'Base Produits'!$K:$K,DATE(1900,MONTH($A21),DAY($A21))))</f>
        <v>1</v>
      </c>
      <c r="S21" s="121"/>
      <c r="T21" s="143">
        <f t="shared" si="6"/>
        <v>0</v>
      </c>
      <c r="V21" s="124">
        <f t="shared" si="13"/>
        <v>45535</v>
      </c>
      <c r="W21" s="130">
        <f>IF(SUMIFS('Base Produits'!$L:$L,'Base Produits'!$J:$J,V$3,'Base Produits'!$K:$K,DATE(1900,MONTH($A21),DAY($A21)))=0,100%,SUMIFS('Base Produits'!$L:$L,'Base Produits'!$J:$J,V$3,'Base Produits'!$K:$K,DATE(1900,MONTH($A21),DAY($A21))))</f>
        <v>1</v>
      </c>
      <c r="X21" s="121"/>
      <c r="Y21" s="143">
        <f t="shared" si="7"/>
        <v>0</v>
      </c>
      <c r="AI21" s="2"/>
      <c r="AL21"/>
      <c r="AM21"/>
      <c r="AN21"/>
    </row>
    <row r="22" spans="1:42" x14ac:dyDescent="0.35">
      <c r="A22" s="118">
        <f>DATE(Results!$J$4,9,1)</f>
        <v>45536</v>
      </c>
      <c r="B22" s="83">
        <f t="shared" si="8"/>
        <v>1</v>
      </c>
      <c r="C22" s="82"/>
      <c r="D22" s="156">
        <f t="shared" si="9"/>
        <v>15</v>
      </c>
      <c r="F22" s="2"/>
      <c r="G22" s="124">
        <f t="shared" si="10"/>
        <v>45536</v>
      </c>
      <c r="H22" s="130">
        <f>IF(SUMIFS('Base Produits'!$L:$L,'Base Produits'!$J:$J,G$3,'Base Produits'!$K:$K,DATE(1900,MONTH($A22),DAY($A22)))=0,100%,SUMIFS('Base Produits'!$L:$L,'Base Produits'!$J:$J,G$3,'Base Produits'!$K:$K,DATE(1900,MONTH($A22),DAY($A22))))</f>
        <v>1</v>
      </c>
      <c r="I22" s="121"/>
      <c r="J22" s="143">
        <f t="shared" si="4"/>
        <v>15</v>
      </c>
      <c r="L22" s="124">
        <f t="shared" si="11"/>
        <v>45536</v>
      </c>
      <c r="M22" s="130">
        <f>IF(SUMIFS('Base Produits'!$L:$L,'Base Produits'!$J:$J,L$3,'Base Produits'!$K:$K,DATE(1900,MONTH($A22),DAY($A22)))=0,100%,SUMIFS('Base Produits'!$L:$L,'Base Produits'!$J:$J,L$3,'Base Produits'!$K:$K,DATE(1900,MONTH($A22),DAY($A22))))</f>
        <v>1</v>
      </c>
      <c r="N22" s="121"/>
      <c r="O22" s="143">
        <f t="shared" si="5"/>
        <v>0</v>
      </c>
      <c r="Q22" s="124">
        <f t="shared" si="12"/>
        <v>45536</v>
      </c>
      <c r="R22" s="130">
        <f>IF(SUMIFS('Base Produits'!$L:$L,'Base Produits'!$J:$J,Q$3,'Base Produits'!$K:$K,DATE(1900,MONTH($A22),DAY($A22)))=0,100%,SUMIFS('Base Produits'!$L:$L,'Base Produits'!$J:$J,Q$3,'Base Produits'!$K:$K,DATE(1900,MONTH($A22),DAY($A22))))</f>
        <v>1</v>
      </c>
      <c r="S22" s="121"/>
      <c r="T22" s="143">
        <f t="shared" si="6"/>
        <v>0</v>
      </c>
      <c r="V22" s="124">
        <f t="shared" si="13"/>
        <v>45536</v>
      </c>
      <c r="W22" s="130">
        <f>IF(SUMIFS('Base Produits'!$L:$L,'Base Produits'!$J:$J,V$3,'Base Produits'!$K:$K,DATE(1900,MONTH($A22),DAY($A22)))=0,100%,SUMIFS('Base Produits'!$L:$L,'Base Produits'!$J:$J,V$3,'Base Produits'!$K:$K,DATE(1900,MONTH($A22),DAY($A22))))</f>
        <v>1</v>
      </c>
      <c r="X22" s="121"/>
      <c r="Y22" s="143">
        <f t="shared" si="7"/>
        <v>0</v>
      </c>
      <c r="AI22" s="2"/>
      <c r="AL22"/>
      <c r="AM22"/>
      <c r="AN22"/>
    </row>
    <row r="23" spans="1:42" x14ac:dyDescent="0.35">
      <c r="A23" s="118">
        <f>DATE(Results!M4,3,31)</f>
        <v>45747</v>
      </c>
      <c r="B23" s="83">
        <f t="shared" si="8"/>
        <v>0.35</v>
      </c>
      <c r="C23" s="82"/>
      <c r="D23" s="156">
        <f t="shared" si="9"/>
        <v>5.25</v>
      </c>
      <c r="F23" s="2"/>
      <c r="G23" s="124">
        <f t="shared" si="10"/>
        <v>45747</v>
      </c>
      <c r="H23" s="130">
        <f>IF(SUMIFS('Base Produits'!$L:$L,'Base Produits'!$J:$J,G$3,'Base Produits'!$K:$K,DATE(1900,MONTH($A23),DAY($A23)))=0,100%,SUMIFS('Base Produits'!$L:$L,'Base Produits'!$J:$J,G$3,'Base Produits'!$K:$K,DATE(1900,MONTH($A23),DAY($A23))))</f>
        <v>0.35</v>
      </c>
      <c r="I23" s="121"/>
      <c r="J23" s="143">
        <f t="shared" si="4"/>
        <v>5.25</v>
      </c>
      <c r="L23" s="124">
        <f t="shared" si="11"/>
        <v>45747</v>
      </c>
      <c r="M23" s="130">
        <f>IF(SUMIFS('Base Produits'!$L:$L,'Base Produits'!$J:$J,L$3,'Base Produits'!$K:$K,DATE(1900,MONTH($A23),DAY($A23)))=0,100%,SUMIFS('Base Produits'!$L:$L,'Base Produits'!$J:$J,L$3,'Base Produits'!$K:$K,DATE(1900,MONTH($A23),DAY($A23))))</f>
        <v>0.35</v>
      </c>
      <c r="N23" s="121"/>
      <c r="O23" s="143">
        <f t="shared" si="5"/>
        <v>0</v>
      </c>
      <c r="Q23" s="124">
        <f t="shared" si="12"/>
        <v>45747</v>
      </c>
      <c r="R23" s="130">
        <f>IF(SUMIFS('Base Produits'!$L:$L,'Base Produits'!$J:$J,Q$3,'Base Produits'!$K:$K,DATE(1900,MONTH($A23),DAY($A23)))=0,100%,SUMIFS('Base Produits'!$L:$L,'Base Produits'!$J:$J,Q$3,'Base Produits'!$K:$K,DATE(1900,MONTH($A23),DAY($A23))))</f>
        <v>1</v>
      </c>
      <c r="S23" s="121"/>
      <c r="T23" s="143">
        <f t="shared" si="6"/>
        <v>0</v>
      </c>
      <c r="V23" s="124">
        <f t="shared" si="13"/>
        <v>45747</v>
      </c>
      <c r="W23" s="130">
        <f>IF(SUMIFS('Base Produits'!$L:$L,'Base Produits'!$J:$J,V$3,'Base Produits'!$K:$K,DATE(1900,MONTH($A23),DAY($A23)))=0,100%,SUMIFS('Base Produits'!$L:$L,'Base Produits'!$J:$J,V$3,'Base Produits'!$K:$K,DATE(1900,MONTH($A23),DAY($A23))))</f>
        <v>1</v>
      </c>
      <c r="X23" s="121"/>
      <c r="Y23" s="143">
        <f t="shared" si="7"/>
        <v>0</v>
      </c>
      <c r="AI23" s="2"/>
      <c r="AL23"/>
      <c r="AM23"/>
      <c r="AN23"/>
      <c r="AO23" s="19"/>
      <c r="AP23" s="19"/>
    </row>
    <row r="24" spans="1:42" ht="15" thickBot="1" x14ac:dyDescent="0.4">
      <c r="A24" s="122"/>
      <c r="B24" s="122"/>
      <c r="C24" s="122"/>
      <c r="D24" s="128"/>
      <c r="F24" s="2"/>
      <c r="G24" s="144" t="str">
        <f t="shared" si="0"/>
        <v/>
      </c>
      <c r="H24" s="150"/>
      <c r="I24" s="151"/>
      <c r="J24" s="128"/>
      <c r="L24" s="144" t="str">
        <f t="shared" si="1"/>
        <v/>
      </c>
      <c r="M24" s="150"/>
      <c r="N24" s="151"/>
      <c r="O24" s="128"/>
      <c r="Q24" s="144" t="str">
        <f t="shared" si="2"/>
        <v/>
      </c>
      <c r="R24" s="150"/>
      <c r="S24" s="151"/>
      <c r="T24" s="128"/>
      <c r="V24" s="144" t="str">
        <f t="shared" si="3"/>
        <v/>
      </c>
      <c r="W24" s="150"/>
      <c r="X24" s="151"/>
      <c r="Y24" s="128"/>
      <c r="AI24" s="2"/>
      <c r="AL24"/>
      <c r="AM24"/>
      <c r="AN24"/>
    </row>
    <row r="25" spans="1:42" ht="15" thickBot="1" x14ac:dyDescent="0.4">
      <c r="F25" s="2"/>
      <c r="AI25" s="2"/>
      <c r="AL25"/>
      <c r="AM25"/>
      <c r="AN25"/>
    </row>
    <row r="26" spans="1:42" ht="15" thickBot="1" x14ac:dyDescent="0.4">
      <c r="A26" s="75" t="s">
        <v>45</v>
      </c>
      <c r="B26" s="81" t="s">
        <v>54</v>
      </c>
      <c r="C26" s="81"/>
      <c r="D26" s="80" t="s">
        <v>15</v>
      </c>
      <c r="F26" s="2"/>
      <c r="G26" s="75" t="s">
        <v>45</v>
      </c>
      <c r="H26" s="81" t="s">
        <v>54</v>
      </c>
      <c r="I26" s="81"/>
      <c r="J26" s="80" t="s">
        <v>15</v>
      </c>
      <c r="L26" s="75" t="s">
        <v>45</v>
      </c>
      <c r="M26" s="81" t="s">
        <v>54</v>
      </c>
      <c r="N26" s="81"/>
      <c r="O26" s="80" t="s">
        <v>15</v>
      </c>
      <c r="Q26" s="75" t="s">
        <v>45</v>
      </c>
      <c r="R26" s="81" t="s">
        <v>54</v>
      </c>
      <c r="S26" s="81"/>
      <c r="T26" s="80" t="s">
        <v>15</v>
      </c>
      <c r="V26" s="75" t="s">
        <v>45</v>
      </c>
      <c r="W26" s="81" t="s">
        <v>54</v>
      </c>
      <c r="X26" s="81"/>
      <c r="Y26" s="80" t="s">
        <v>15</v>
      </c>
      <c r="AI26" s="2"/>
      <c r="AL26"/>
      <c r="AM26"/>
      <c r="AN26"/>
    </row>
    <row r="27" spans="1:42" x14ac:dyDescent="0.35">
      <c r="A27" s="78"/>
      <c r="B27" s="78"/>
      <c r="C27" s="78"/>
      <c r="D27" s="79"/>
      <c r="F27" s="2"/>
      <c r="G27" s="123" t="str">
        <f>IF($A27&lt;DATE(2000,1,1),"",$A27)</f>
        <v/>
      </c>
      <c r="H27" s="129"/>
      <c r="I27" s="119"/>
      <c r="J27" s="126">
        <f>H27*H$3</f>
        <v>0</v>
      </c>
      <c r="L27" s="123" t="str">
        <f>IF($A27&lt;DATE(2000,1,1),"",$A27)</f>
        <v/>
      </c>
      <c r="M27" s="129"/>
      <c r="N27" s="119"/>
      <c r="O27" s="126">
        <f>M27*M$3</f>
        <v>0</v>
      </c>
      <c r="Q27" s="123" t="str">
        <f>IF($A27&lt;DATE(2000,1,1),"",$A27)</f>
        <v/>
      </c>
      <c r="R27" s="129"/>
      <c r="S27" s="119"/>
      <c r="T27" s="126">
        <f>R27*R$3</f>
        <v>0</v>
      </c>
      <c r="V27" s="123" t="str">
        <f>IF($A27&lt;DATE(2000,1,1),"",$A27)</f>
        <v/>
      </c>
      <c r="W27" s="129"/>
      <c r="X27" s="119"/>
      <c r="Y27" s="126">
        <f>W27*W$3</f>
        <v>0</v>
      </c>
      <c r="AI27" s="2"/>
      <c r="AL27"/>
      <c r="AM27"/>
      <c r="AN27"/>
    </row>
    <row r="28" spans="1:42" x14ac:dyDescent="0.35">
      <c r="A28" s="118">
        <f>A29-1</f>
        <v>45443</v>
      </c>
      <c r="B28" s="83">
        <f t="shared" ref="B28:B35" si="14">D28/SUM($H$3,$M$3,$R$3,$W$3,$AB$3)</f>
        <v>0</v>
      </c>
      <c r="C28" s="82"/>
      <c r="D28" s="156">
        <f t="shared" ref="D28:D35" si="15">SUM(J28,O28,T28,Y28)</f>
        <v>0</v>
      </c>
      <c r="F28" s="2"/>
      <c r="G28" s="124">
        <f>$A28</f>
        <v>45443</v>
      </c>
      <c r="H28" s="130">
        <f>IF(SUMIFS('Base Produits'!$P:$P,'Base Produits'!$N:$N,G$3,'Base Produits'!$O:$O,DATE(1900,MONTH($A28),DAY($A28)))=0,0%,SUMIFS('Base Produits'!$P:$P,'Base Produits'!$N:$N,G$3,'Base Produits'!$O:$O,DATE(1900,MONTH($A28),DAY($A28))))</f>
        <v>0</v>
      </c>
      <c r="I28" s="120"/>
      <c r="J28" s="127">
        <f t="shared" ref="J28:J35" si="16">H28*H$3</f>
        <v>0</v>
      </c>
      <c r="L28" s="124">
        <f>$A28</f>
        <v>45443</v>
      </c>
      <c r="M28" s="130">
        <f>IF(SUMIFS('Base Produits'!$P:$P,'Base Produits'!$N:$N,L$3,'Base Produits'!$O:$O,DATE(1900,MONTH($A28),DAY($A28)))=0,0%,SUMIFS('Base Produits'!$P:$P,'Base Produits'!$N:$N,L$3,'Base Produits'!$O:$O,DATE(1900,MONTH($A28),DAY($A28))))</f>
        <v>0</v>
      </c>
      <c r="N28" s="120"/>
      <c r="O28" s="127">
        <f t="shared" ref="O28:O35" si="17">M28*M$3</f>
        <v>0</v>
      </c>
      <c r="Q28" s="124">
        <f>$A28</f>
        <v>45443</v>
      </c>
      <c r="R28" s="130">
        <f>IF(SUMIFS('Base Produits'!$P:$P,'Base Produits'!$N:$N,Q$3,'Base Produits'!$O:$O,DATE(1900,MONTH($A28),DAY($A28)))=0,0%,SUMIFS('Base Produits'!$P:$P,'Base Produits'!$N:$N,Q$3,'Base Produits'!$O:$O,DATE(1900,MONTH($A28),DAY($A28))))</f>
        <v>0</v>
      </c>
      <c r="S28" s="120"/>
      <c r="T28" s="127">
        <f t="shared" ref="T28:T35" si="18">R28*R$3</f>
        <v>0</v>
      </c>
      <c r="V28" s="124">
        <f>$A28</f>
        <v>45443</v>
      </c>
      <c r="W28" s="130">
        <f>IF(SUMIFS('Base Produits'!$P:$P,'Base Produits'!$N:$N,V$3,'Base Produits'!$O:$O,DATE(1900,MONTH($A28),DAY($A28)))=0,0%,SUMIFS('Base Produits'!$P:$P,'Base Produits'!$N:$N,V$3,'Base Produits'!$O:$O,DATE(1900,MONTH($A28),DAY($A28))))</f>
        <v>0</v>
      </c>
      <c r="X28" s="120"/>
      <c r="Y28" s="127">
        <f t="shared" ref="Y28:Y35" si="19">W28*W$3</f>
        <v>0</v>
      </c>
      <c r="AI28" s="2"/>
      <c r="AL28"/>
      <c r="AM28"/>
      <c r="AN28"/>
    </row>
    <row r="29" spans="1:42" x14ac:dyDescent="0.35">
      <c r="A29" s="118">
        <f>DATE(Results!$J$4,6,1)</f>
        <v>45444</v>
      </c>
      <c r="B29" s="83">
        <f t="shared" si="14"/>
        <v>0</v>
      </c>
      <c r="C29" s="82"/>
      <c r="D29" s="156">
        <f t="shared" si="15"/>
        <v>0</v>
      </c>
      <c r="F29" s="2"/>
      <c r="G29" s="124">
        <f t="shared" ref="G29:G35" si="20">$A29</f>
        <v>45444</v>
      </c>
      <c r="H29" s="130">
        <f>IF(SUMIFS('Base Produits'!$P:$P,'Base Produits'!$N:$N,G$3,'Base Produits'!$O:$O,DATE(1900,MONTH($A29),DAY($A29)))=0,0%,SUMIFS('Base Produits'!$P:$P,'Base Produits'!$N:$N,G$3,'Base Produits'!$O:$O,DATE(1900,MONTH($A29),DAY($A29))))</f>
        <v>0</v>
      </c>
      <c r="I29" s="120"/>
      <c r="J29" s="127">
        <f t="shared" si="16"/>
        <v>0</v>
      </c>
      <c r="L29" s="124">
        <f t="shared" ref="L29:L35" si="21">$A29</f>
        <v>45444</v>
      </c>
      <c r="M29" s="130">
        <f>IF(SUMIFS('Base Produits'!$P:$P,'Base Produits'!$N:$N,L$3,'Base Produits'!$O:$O,DATE(1900,MONTH($A29),DAY($A29)))=0,0%,SUMIFS('Base Produits'!$P:$P,'Base Produits'!$N:$N,L$3,'Base Produits'!$O:$O,DATE(1900,MONTH($A29),DAY($A29))))</f>
        <v>0</v>
      </c>
      <c r="N29" s="120"/>
      <c r="O29" s="127">
        <f t="shared" si="17"/>
        <v>0</v>
      </c>
      <c r="Q29" s="124">
        <f t="shared" ref="Q29:Q35" si="22">$A29</f>
        <v>45444</v>
      </c>
      <c r="R29" s="130">
        <f>IF(SUMIFS('Base Produits'!$P:$P,'Base Produits'!$N:$N,Q$3,'Base Produits'!$O:$O,DATE(1900,MONTH($A29),DAY($A29)))=0,0%,SUMIFS('Base Produits'!$P:$P,'Base Produits'!$N:$N,Q$3,'Base Produits'!$O:$O,DATE(1900,MONTH($A29),DAY($A29))))</f>
        <v>0</v>
      </c>
      <c r="S29" s="120"/>
      <c r="T29" s="127">
        <f t="shared" si="18"/>
        <v>0</v>
      </c>
      <c r="V29" s="124">
        <f t="shared" ref="V29:V35" si="23">$A29</f>
        <v>45444</v>
      </c>
      <c r="W29" s="130">
        <f>IF(SUMIFS('Base Produits'!$P:$P,'Base Produits'!$N:$N,V$3,'Base Produits'!$O:$O,DATE(1900,MONTH($A29),DAY($A29)))=0,0%,SUMIFS('Base Produits'!$P:$P,'Base Produits'!$N:$N,V$3,'Base Produits'!$O:$O,DATE(1900,MONTH($A29),DAY($A29))))</f>
        <v>0</v>
      </c>
      <c r="X29" s="120"/>
      <c r="Y29" s="127">
        <f t="shared" si="19"/>
        <v>0</v>
      </c>
      <c r="AI29" s="2"/>
      <c r="AL29"/>
      <c r="AM29"/>
      <c r="AN29"/>
    </row>
    <row r="30" spans="1:42" x14ac:dyDescent="0.35">
      <c r="A30" s="118">
        <f>A31-1</f>
        <v>45504</v>
      </c>
      <c r="B30" s="83">
        <f t="shared" si="14"/>
        <v>0</v>
      </c>
      <c r="C30" s="82"/>
      <c r="D30" s="156">
        <f t="shared" si="15"/>
        <v>0</v>
      </c>
      <c r="F30" s="2"/>
      <c r="G30" s="124">
        <f t="shared" si="20"/>
        <v>45504</v>
      </c>
      <c r="H30" s="130">
        <f>IF(SUMIFS('Base Produits'!$P:$P,'Base Produits'!$N:$N,G$3,'Base Produits'!$O:$O,DATE(1900,MONTH($A30),DAY($A30)))=0,0%,SUMIFS('Base Produits'!$P:$P,'Base Produits'!$N:$N,G$3,'Base Produits'!$O:$O,DATE(1900,MONTH($A30),DAY($A30))))</f>
        <v>0</v>
      </c>
      <c r="I30" s="120"/>
      <c r="J30" s="127">
        <f t="shared" si="16"/>
        <v>0</v>
      </c>
      <c r="L30" s="124">
        <f t="shared" si="21"/>
        <v>45504</v>
      </c>
      <c r="M30" s="130">
        <f>IF(SUMIFS('Base Produits'!$P:$P,'Base Produits'!$N:$N,L$3,'Base Produits'!$O:$O,DATE(1900,MONTH($A30),DAY($A30)))=0,0%,SUMIFS('Base Produits'!$P:$P,'Base Produits'!$N:$N,L$3,'Base Produits'!$O:$O,DATE(1900,MONTH($A30),DAY($A30))))</f>
        <v>0</v>
      </c>
      <c r="N30" s="120"/>
      <c r="O30" s="127">
        <f t="shared" si="17"/>
        <v>0</v>
      </c>
      <c r="Q30" s="124">
        <f t="shared" si="22"/>
        <v>45504</v>
      </c>
      <c r="R30" s="130">
        <f>IF(SUMIFS('Base Produits'!$P:$P,'Base Produits'!$N:$N,Q$3,'Base Produits'!$O:$O,DATE(1900,MONTH($A30),DAY($A30)))=0,0%,SUMIFS('Base Produits'!$P:$P,'Base Produits'!$N:$N,Q$3,'Base Produits'!$O:$O,DATE(1900,MONTH($A30),DAY($A30))))</f>
        <v>0</v>
      </c>
      <c r="S30" s="120"/>
      <c r="T30" s="127">
        <f t="shared" si="18"/>
        <v>0</v>
      </c>
      <c r="V30" s="124">
        <f t="shared" si="23"/>
        <v>45504</v>
      </c>
      <c r="W30" s="130">
        <f>IF(SUMIFS('Base Produits'!$P:$P,'Base Produits'!$N:$N,V$3,'Base Produits'!$O:$O,DATE(1900,MONTH($A30),DAY($A30)))=0,0%,SUMIFS('Base Produits'!$P:$P,'Base Produits'!$N:$N,V$3,'Base Produits'!$O:$O,DATE(1900,MONTH($A30),DAY($A30))))</f>
        <v>0</v>
      </c>
      <c r="X30" s="120"/>
      <c r="Y30" s="127">
        <f t="shared" si="19"/>
        <v>0</v>
      </c>
      <c r="AI30" s="2"/>
      <c r="AL30"/>
      <c r="AM30"/>
      <c r="AN30"/>
    </row>
    <row r="31" spans="1:42" x14ac:dyDescent="0.35">
      <c r="A31" s="118">
        <f>DATE(Results!$J$4,8,1)</f>
        <v>45505</v>
      </c>
      <c r="B31" s="83">
        <f t="shared" si="14"/>
        <v>0</v>
      </c>
      <c r="C31" s="82"/>
      <c r="D31" s="156">
        <f t="shared" si="15"/>
        <v>0</v>
      </c>
      <c r="F31" s="2"/>
      <c r="G31" s="124">
        <f t="shared" si="20"/>
        <v>45505</v>
      </c>
      <c r="H31" s="130">
        <f>IF(SUMIFS('Base Produits'!$P:$P,'Base Produits'!$N:$N,G$3,'Base Produits'!$O:$O,DATE(1900,MONTH($A31),DAY($A31)))=0,0%,SUMIFS('Base Produits'!$P:$P,'Base Produits'!$N:$N,G$3,'Base Produits'!$O:$O,DATE(1900,MONTH($A31),DAY($A31))))</f>
        <v>0</v>
      </c>
      <c r="I31" s="120"/>
      <c r="J31" s="127">
        <f t="shared" si="16"/>
        <v>0</v>
      </c>
      <c r="L31" s="124">
        <f t="shared" si="21"/>
        <v>45505</v>
      </c>
      <c r="M31" s="130">
        <f>IF(SUMIFS('Base Produits'!$P:$P,'Base Produits'!$N:$N,L$3,'Base Produits'!$O:$O,DATE(1900,MONTH($A31),DAY($A31)))=0,0%,SUMIFS('Base Produits'!$P:$P,'Base Produits'!$N:$N,L$3,'Base Produits'!$O:$O,DATE(1900,MONTH($A31),DAY($A31))))</f>
        <v>0</v>
      </c>
      <c r="N31" s="120"/>
      <c r="O31" s="127">
        <f t="shared" si="17"/>
        <v>0</v>
      </c>
      <c r="Q31" s="124">
        <f t="shared" si="22"/>
        <v>45505</v>
      </c>
      <c r="R31" s="130">
        <f>IF(SUMIFS('Base Produits'!$P:$P,'Base Produits'!$N:$N,Q$3,'Base Produits'!$O:$O,DATE(1900,MONTH($A31),DAY($A31)))=0,0%,SUMIFS('Base Produits'!$P:$P,'Base Produits'!$N:$N,Q$3,'Base Produits'!$O:$O,DATE(1900,MONTH($A31),DAY($A31))))</f>
        <v>0</v>
      </c>
      <c r="S31" s="120"/>
      <c r="T31" s="127">
        <f t="shared" si="18"/>
        <v>0</v>
      </c>
      <c r="V31" s="124">
        <f t="shared" si="23"/>
        <v>45505</v>
      </c>
      <c r="W31" s="130">
        <f>IF(SUMIFS('Base Produits'!$P:$P,'Base Produits'!$N:$N,V$3,'Base Produits'!$O:$O,DATE(1900,MONTH($A31),DAY($A31)))=0,0%,SUMIFS('Base Produits'!$P:$P,'Base Produits'!$N:$N,V$3,'Base Produits'!$O:$O,DATE(1900,MONTH($A31),DAY($A31))))</f>
        <v>0</v>
      </c>
      <c r="X31" s="120"/>
      <c r="Y31" s="127">
        <f t="shared" si="19"/>
        <v>0</v>
      </c>
      <c r="AI31" s="2"/>
      <c r="AL31"/>
      <c r="AM31"/>
      <c r="AN31"/>
    </row>
    <row r="32" spans="1:42" x14ac:dyDescent="0.35">
      <c r="A32" s="118">
        <f>A33-1</f>
        <v>45565</v>
      </c>
      <c r="B32" s="83">
        <f t="shared" si="14"/>
        <v>0.9</v>
      </c>
      <c r="C32" s="82"/>
      <c r="D32" s="156">
        <f t="shared" si="15"/>
        <v>13.5</v>
      </c>
      <c r="F32" s="2"/>
      <c r="G32" s="124">
        <f t="shared" si="20"/>
        <v>45565</v>
      </c>
      <c r="H32" s="130">
        <f>IF(SUMIFS('Base Produits'!$P:$P,'Base Produits'!$N:$N,G$3,'Base Produits'!$O:$O,DATE(1900,MONTH($A32),DAY($A32)))=0,0%,SUMIFS('Base Produits'!$P:$P,'Base Produits'!$N:$N,G$3,'Base Produits'!$O:$O,DATE(1900,MONTH($A32),DAY($A32))))</f>
        <v>0.9</v>
      </c>
      <c r="I32" s="120"/>
      <c r="J32" s="127">
        <f t="shared" si="16"/>
        <v>13.5</v>
      </c>
      <c r="L32" s="124">
        <f t="shared" si="21"/>
        <v>45565</v>
      </c>
      <c r="M32" s="130">
        <f>IF(SUMIFS('Base Produits'!$P:$P,'Base Produits'!$N:$N,L$3,'Base Produits'!$O:$O,DATE(1900,MONTH($A32),DAY($A32)))=0,0%,SUMIFS('Base Produits'!$P:$P,'Base Produits'!$N:$N,L$3,'Base Produits'!$O:$O,DATE(1900,MONTH($A32),DAY($A32))))</f>
        <v>0.9</v>
      </c>
      <c r="N32" s="120"/>
      <c r="O32" s="127">
        <f t="shared" si="17"/>
        <v>0</v>
      </c>
      <c r="Q32" s="124">
        <f t="shared" si="22"/>
        <v>45565</v>
      </c>
      <c r="R32" s="130">
        <f>IF(SUMIFS('Base Produits'!$P:$P,'Base Produits'!$N:$N,Q$3,'Base Produits'!$O:$O,DATE(1900,MONTH($A32),DAY($A32)))=0,0%,SUMIFS('Base Produits'!$P:$P,'Base Produits'!$N:$N,Q$3,'Base Produits'!$O:$O,DATE(1900,MONTH($A32),DAY($A32))))</f>
        <v>0</v>
      </c>
      <c r="S32" s="120"/>
      <c r="T32" s="127">
        <f t="shared" si="18"/>
        <v>0</v>
      </c>
      <c r="V32" s="124">
        <f t="shared" si="23"/>
        <v>45565</v>
      </c>
      <c r="W32" s="130">
        <f>IF(SUMIFS('Base Produits'!$P:$P,'Base Produits'!$N:$N,V$3,'Base Produits'!$O:$O,DATE(1900,MONTH($A32),DAY($A32)))=0,0%,SUMIFS('Base Produits'!$P:$P,'Base Produits'!$N:$N,V$3,'Base Produits'!$O:$O,DATE(1900,MONTH($A32),DAY($A32))))</f>
        <v>0</v>
      </c>
      <c r="X32" s="120"/>
      <c r="Y32" s="127">
        <f t="shared" si="19"/>
        <v>0</v>
      </c>
      <c r="AI32" s="2"/>
      <c r="AL32"/>
      <c r="AM32"/>
      <c r="AN32"/>
    </row>
    <row r="33" spans="1:41" x14ac:dyDescent="0.35">
      <c r="A33" s="118">
        <f>DATE(Results!$J$4,10,1)</f>
        <v>45566</v>
      </c>
      <c r="B33" s="83">
        <f t="shared" si="14"/>
        <v>0</v>
      </c>
      <c r="C33" s="82"/>
      <c r="D33" s="156">
        <f t="shared" si="15"/>
        <v>0</v>
      </c>
      <c r="F33" s="2"/>
      <c r="G33" s="124">
        <f t="shared" si="20"/>
        <v>45566</v>
      </c>
      <c r="H33" s="130">
        <f>IF(SUMIFS('Base Produits'!$P:$P,'Base Produits'!$N:$N,G$3,'Base Produits'!$O:$O,DATE(1900,MONTH($A33),DAY($A33)))=0,0%,SUMIFS('Base Produits'!$P:$P,'Base Produits'!$N:$N,G$3,'Base Produits'!$O:$O,DATE(1900,MONTH($A33),DAY($A33))))</f>
        <v>0</v>
      </c>
      <c r="I33" s="120"/>
      <c r="J33" s="127">
        <f t="shared" si="16"/>
        <v>0</v>
      </c>
      <c r="L33" s="124">
        <f t="shared" si="21"/>
        <v>45566</v>
      </c>
      <c r="M33" s="130">
        <f>IF(SUMIFS('Base Produits'!$P:$P,'Base Produits'!$N:$N,L$3,'Base Produits'!$O:$O,DATE(1900,MONTH($A33),DAY($A33)))=0,0%,SUMIFS('Base Produits'!$P:$P,'Base Produits'!$N:$N,L$3,'Base Produits'!$O:$O,DATE(1900,MONTH($A33),DAY($A33))))</f>
        <v>0</v>
      </c>
      <c r="N33" s="120"/>
      <c r="O33" s="127">
        <f t="shared" si="17"/>
        <v>0</v>
      </c>
      <c r="Q33" s="124">
        <f t="shared" si="22"/>
        <v>45566</v>
      </c>
      <c r="R33" s="130">
        <f>IF(SUMIFS('Base Produits'!$P:$P,'Base Produits'!$N:$N,Q$3,'Base Produits'!$O:$O,DATE(1900,MONTH($A33),DAY($A33)))=0,0%,SUMIFS('Base Produits'!$P:$P,'Base Produits'!$N:$N,Q$3,'Base Produits'!$O:$O,DATE(1900,MONTH($A33),DAY($A33))))</f>
        <v>0</v>
      </c>
      <c r="S33" s="120"/>
      <c r="T33" s="127">
        <f t="shared" si="18"/>
        <v>0</v>
      </c>
      <c r="V33" s="124">
        <f t="shared" si="23"/>
        <v>45566</v>
      </c>
      <c r="W33" s="130">
        <f>IF(SUMIFS('Base Produits'!$P:$P,'Base Produits'!$N:$N,V$3,'Base Produits'!$O:$O,DATE(1900,MONTH($A33),DAY($A33)))=0,0%,SUMIFS('Base Produits'!$P:$P,'Base Produits'!$N:$N,V$3,'Base Produits'!$O:$O,DATE(1900,MONTH($A33),DAY($A33))))</f>
        <v>0</v>
      </c>
      <c r="X33" s="120"/>
      <c r="Y33" s="127">
        <f t="shared" si="19"/>
        <v>0</v>
      </c>
      <c r="AI33" s="2"/>
      <c r="AL33"/>
      <c r="AM33"/>
      <c r="AN33"/>
    </row>
    <row r="34" spans="1:41" x14ac:dyDescent="0.35">
      <c r="A34" s="118">
        <f>A35-1</f>
        <v>45596</v>
      </c>
      <c r="B34" s="83">
        <f t="shared" si="14"/>
        <v>0.85</v>
      </c>
      <c r="C34" s="82"/>
      <c r="D34" s="156">
        <f t="shared" si="15"/>
        <v>12.75</v>
      </c>
      <c r="F34" s="2"/>
      <c r="G34" s="124">
        <f t="shared" si="20"/>
        <v>45596</v>
      </c>
      <c r="H34" s="130">
        <f>IF(SUMIFS('Base Produits'!$P:$P,'Base Produits'!$N:$N,G$3,'Base Produits'!$O:$O,DATE(1900,MONTH($A34),DAY($A34)))=0,0%,SUMIFS('Base Produits'!$P:$P,'Base Produits'!$N:$N,G$3,'Base Produits'!$O:$O,DATE(1900,MONTH($A34),DAY($A34))))</f>
        <v>0.85</v>
      </c>
      <c r="I34" s="120"/>
      <c r="J34" s="127">
        <f t="shared" si="16"/>
        <v>12.75</v>
      </c>
      <c r="L34" s="124">
        <f t="shared" si="21"/>
        <v>45596</v>
      </c>
      <c r="M34" s="130">
        <f>IF(SUMIFS('Base Produits'!$P:$P,'Base Produits'!$N:$N,L$3,'Base Produits'!$O:$O,DATE(1900,MONTH($A34),DAY($A34)))=0,0%,SUMIFS('Base Produits'!$P:$P,'Base Produits'!$N:$N,L$3,'Base Produits'!$O:$O,DATE(1900,MONTH($A34),DAY($A34))))</f>
        <v>0.85</v>
      </c>
      <c r="N34" s="120"/>
      <c r="O34" s="127">
        <f t="shared" si="17"/>
        <v>0</v>
      </c>
      <c r="Q34" s="124">
        <f t="shared" si="22"/>
        <v>45596</v>
      </c>
      <c r="R34" s="130">
        <f>IF(SUMIFS('Base Produits'!$P:$P,'Base Produits'!$N:$N,Q$3,'Base Produits'!$O:$O,DATE(1900,MONTH($A34),DAY($A34)))=0,0%,SUMIFS('Base Produits'!$P:$P,'Base Produits'!$N:$N,Q$3,'Base Produits'!$O:$O,DATE(1900,MONTH($A34),DAY($A34))))</f>
        <v>0</v>
      </c>
      <c r="S34" s="120"/>
      <c r="T34" s="127">
        <f t="shared" si="18"/>
        <v>0</v>
      </c>
      <c r="V34" s="124">
        <f t="shared" si="23"/>
        <v>45596</v>
      </c>
      <c r="W34" s="130">
        <f>IF(SUMIFS('Base Produits'!$P:$P,'Base Produits'!$N:$N,V$3,'Base Produits'!$O:$O,DATE(1900,MONTH($A34),DAY($A34)))=0,0%,SUMIFS('Base Produits'!$P:$P,'Base Produits'!$N:$N,V$3,'Base Produits'!$O:$O,DATE(1900,MONTH($A34),DAY($A34))))</f>
        <v>0</v>
      </c>
      <c r="X34" s="120"/>
      <c r="Y34" s="127">
        <f t="shared" si="19"/>
        <v>0</v>
      </c>
      <c r="AI34" s="2"/>
      <c r="AL34"/>
      <c r="AM34"/>
      <c r="AN34"/>
    </row>
    <row r="35" spans="1:41" x14ac:dyDescent="0.35">
      <c r="A35" s="118">
        <f>DATE(Results!$J$4,11,1)</f>
        <v>45597</v>
      </c>
      <c r="B35" s="83">
        <f t="shared" si="14"/>
        <v>0</v>
      </c>
      <c r="C35" s="82"/>
      <c r="D35" s="156">
        <f t="shared" si="15"/>
        <v>0</v>
      </c>
      <c r="F35" s="2"/>
      <c r="G35" s="124">
        <f t="shared" si="20"/>
        <v>45597</v>
      </c>
      <c r="H35" s="130">
        <f>IF(SUMIFS('Base Produits'!$P:$P,'Base Produits'!$N:$N,G$3,'Base Produits'!$O:$O,DATE(1900,MONTH($A35),DAY($A35)))=0,0%,SUMIFS('Base Produits'!$P:$P,'Base Produits'!$N:$N,G$3,'Base Produits'!$O:$O,DATE(1900,MONTH($A35),DAY($A35))))</f>
        <v>0</v>
      </c>
      <c r="I35" s="120"/>
      <c r="J35" s="127">
        <f t="shared" si="16"/>
        <v>0</v>
      </c>
      <c r="L35" s="124">
        <f t="shared" si="21"/>
        <v>45597</v>
      </c>
      <c r="M35" s="130">
        <f>IF(SUMIFS('Base Produits'!$P:$P,'Base Produits'!$N:$N,L$3,'Base Produits'!$O:$O,DATE(1900,MONTH($A35),DAY($A35)))=0,0%,SUMIFS('Base Produits'!$P:$P,'Base Produits'!$N:$N,L$3,'Base Produits'!$O:$O,DATE(1900,MONTH($A35),DAY($A35))))</f>
        <v>0</v>
      </c>
      <c r="N35" s="120"/>
      <c r="O35" s="127">
        <f t="shared" si="17"/>
        <v>0</v>
      </c>
      <c r="Q35" s="124">
        <f t="shared" si="22"/>
        <v>45597</v>
      </c>
      <c r="R35" s="130">
        <f>IF(SUMIFS('Base Produits'!$P:$P,'Base Produits'!$N:$N,Q$3,'Base Produits'!$O:$O,DATE(1900,MONTH($A35),DAY($A35)))=0,0%,SUMIFS('Base Produits'!$P:$P,'Base Produits'!$N:$N,Q$3,'Base Produits'!$O:$O,DATE(1900,MONTH($A35),DAY($A35))))</f>
        <v>0</v>
      </c>
      <c r="S35" s="120"/>
      <c r="T35" s="127">
        <f t="shared" si="18"/>
        <v>0</v>
      </c>
      <c r="V35" s="124">
        <f t="shared" si="23"/>
        <v>45597</v>
      </c>
      <c r="W35" s="130">
        <f>IF(SUMIFS('Base Produits'!$P:$P,'Base Produits'!$N:$N,V$3,'Base Produits'!$O:$O,DATE(1900,MONTH($A35),DAY($A35)))=0,0%,SUMIFS('Base Produits'!$P:$P,'Base Produits'!$N:$N,V$3,'Base Produits'!$O:$O,DATE(1900,MONTH($A35),DAY($A35))))</f>
        <v>0</v>
      </c>
      <c r="X35" s="120"/>
      <c r="Y35" s="127">
        <f t="shared" si="19"/>
        <v>0</v>
      </c>
      <c r="AI35" s="2"/>
      <c r="AL35"/>
      <c r="AM35"/>
      <c r="AN35"/>
    </row>
    <row r="36" spans="1:41" ht="15" thickBot="1" x14ac:dyDescent="0.4">
      <c r="A36" s="76"/>
      <c r="B36" s="76"/>
      <c r="C36" s="76"/>
      <c r="D36" s="77"/>
      <c r="F36" s="2"/>
      <c r="G36" s="125" t="str">
        <f>IF($A36&lt;DATE(2000,1,1),"",$A36)</f>
        <v/>
      </c>
      <c r="H36" s="131"/>
      <c r="I36" s="122"/>
      <c r="J36" s="128"/>
      <c r="L36" s="125" t="str">
        <f>IF($A36&lt;DATE(2000,1,1),"",$A36)</f>
        <v/>
      </c>
      <c r="M36" s="131"/>
      <c r="N36" s="122"/>
      <c r="O36" s="128"/>
      <c r="Q36" s="125" t="str">
        <f>IF($A36&lt;DATE(2000,1,1),"",$A36)</f>
        <v/>
      </c>
      <c r="R36" s="131"/>
      <c r="S36" s="122"/>
      <c r="T36" s="128"/>
      <c r="V36" s="125" t="str">
        <f>IF($A36&lt;DATE(2000,1,1),"",$A36)</f>
        <v/>
      </c>
      <c r="W36" s="131"/>
      <c r="X36" s="122"/>
      <c r="Y36" s="128"/>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85" t="s">
        <v>38</v>
      </c>
      <c r="F40" s="2"/>
      <c r="G40" s="85" t="s">
        <v>36</v>
      </c>
      <c r="H40" s="3"/>
      <c r="I40" s="85" t="s">
        <v>37</v>
      </c>
      <c r="K40" s="3"/>
      <c r="L40" s="3"/>
      <c r="M40" s="3"/>
      <c r="N40" s="85" t="s">
        <v>37</v>
      </c>
      <c r="S40" s="85" t="s">
        <v>37</v>
      </c>
      <c r="X40" s="85" t="s">
        <v>37</v>
      </c>
      <c r="AI40" s="2"/>
      <c r="AK40" t="s">
        <v>157</v>
      </c>
      <c r="AL40" s="1" t="s">
        <v>158</v>
      </c>
      <c r="AM40" s="1" t="s">
        <v>160</v>
      </c>
      <c r="AN40" s="1" t="s">
        <v>161</v>
      </c>
      <c r="AO40" s="1" t="s">
        <v>159</v>
      </c>
    </row>
    <row r="41" spans="1:41" x14ac:dyDescent="0.35">
      <c r="A41" s="86">
        <f>(IFERROR((I41*$H$3/$I$4),0)+IFERROR((N41*$M$3/$N$4),0)+IFERROR((S41*$R$3/$S$4),0)+IFERROR((X41*$W$3/$X$4),0))/($D$5/1000)</f>
        <v>1</v>
      </c>
      <c r="F41" s="2"/>
      <c r="G41" s="86">
        <v>0</v>
      </c>
      <c r="H41" s="3"/>
      <c r="I41" s="86" cm="1">
        <f t="array" ref="I41">IF($G41&gt;=I$7,TREND(J$6:J$7,I$6:I$7,$G41),IF($G41&gt;=I$8,TREND(J$7:J$8,I$7:I$8,$G41),IF($G41&gt;=I$9,TREND(J$8:J$9,I$8:I$9,$G41),IF($G41&gt;=I$10,TREND(J$9:J$10,I$9:I$10,$G41),IF($G41&gt;=I$11,TREND(J$10:J$11,I$10:I$11,$G41),0)))))</f>
        <v>1</v>
      </c>
      <c r="J41" s="20"/>
      <c r="K41" s="3"/>
      <c r="L41" s="3"/>
      <c r="M41" s="3"/>
      <c r="N41" s="86" cm="1">
        <f t="array" ref="N41">IF($G41&gt;=N$7,TREND(O$6:O$7,N$6:N$7,$G41),IF($G41&gt;=N$8,TREND(O$7:O$8,N$7:N$8,$G41),IF($G41&gt;=N$9,TREND(O$8:O$9,N$8:N$9,$G41),IF($G41&gt;=N$10,TREND(O$9:O$10,N$9:N$10,$G41),IF($G41&gt;=N$11,TREND(O$10:O$11,N$10:N$11,$G41),0)))))</f>
        <v>1</v>
      </c>
      <c r="S41" s="86" cm="1">
        <f t="array" ref="S41">IF($G41&gt;=S$7,TREND(T$6:T$7,S$6:S$7,$G41),IF($G41&gt;=S$8,TREND(T$7:T$8,S$7:S$8,$G41),IF($G41&gt;=S$9,TREND(T$8:T$9,S$8:S$9,$G41),IF($G41&gt;=S$10,TREND(T$9:T$10,S$9:S$10,$G41),IF($G41&gt;=S$11,TREND(T$10:T$11,S$10:S$11,$G41),0)))))</f>
        <v>0</v>
      </c>
      <c r="X41" s="86"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45383</v>
      </c>
      <c r="AK41">
        <f t="shared" ref="AK41:AK104" si="24">_xlfn.XLOOKUP(AJ41,A$27:A$36,B$27:B$36,0,0)</f>
        <v>0</v>
      </c>
      <c r="AL41" s="1">
        <f t="shared" ref="AL41:AL104" si="25">_xlfn.XLOOKUP(AJ41,A$15:A$24,B$15:B$24,1,0)</f>
        <v>0.35</v>
      </c>
      <c r="AM41" s="1">
        <f t="shared" ref="AM41:AM104" si="26">_xlfn.XLOOKUP(AJ41,A$27:A$36,B$27:B$36,0,-1)</f>
        <v>0</v>
      </c>
      <c r="AN41" s="163">
        <f t="shared" ref="AN41:AN104" si="27">AK41</f>
        <v>0</v>
      </c>
      <c r="AO41" s="162">
        <f>IF(AL41=1,AO42,AL41)</f>
        <v>0.35</v>
      </c>
    </row>
    <row r="42" spans="1:41" x14ac:dyDescent="0.35">
      <c r="A42" s="86">
        <f t="shared" ref="A42:A105" si="28">(IFERROR((I42*$H$3/$I$4),0)+IFERROR((N42*$M$3/$N$4),0)+IFERROR((S42*$R$3/$S$4),0)+IFERROR((X42*$W$3/$X$4),0))/($D$5/1000)</f>
        <v>1</v>
      </c>
      <c r="D42" s="231"/>
      <c r="F42" s="2"/>
      <c r="G42" s="86">
        <v>0.01</v>
      </c>
      <c r="H42" s="3"/>
      <c r="I42" s="227">
        <v>1</v>
      </c>
      <c r="J42" s="20"/>
      <c r="K42" s="3"/>
      <c r="L42" s="3"/>
      <c r="M42" s="3"/>
      <c r="N42" s="226">
        <v>1</v>
      </c>
      <c r="S42" s="193">
        <v>1</v>
      </c>
      <c r="X42" s="193">
        <v>0</v>
      </c>
      <c r="Y42" s="20"/>
      <c r="Z42" s="18"/>
      <c r="AA42" s="18"/>
      <c r="AB42" s="18"/>
      <c r="AC42" s="18"/>
      <c r="AD42" s="18"/>
      <c r="AE42" s="18"/>
      <c r="AF42" s="18"/>
      <c r="AI42" s="2"/>
      <c r="AJ42" s="29">
        <f>AJ41+1</f>
        <v>45384</v>
      </c>
      <c r="AK42">
        <f t="shared" si="24"/>
        <v>0</v>
      </c>
      <c r="AL42" s="1">
        <f t="shared" si="25"/>
        <v>1</v>
      </c>
      <c r="AM42" s="1">
        <f t="shared" si="26"/>
        <v>0</v>
      </c>
      <c r="AN42" s="163">
        <f t="shared" si="27"/>
        <v>0</v>
      </c>
      <c r="AO42" s="162">
        <f t="shared" ref="AO42:AO105" si="29">IF(AL42=1,AO43,AL42)</f>
        <v>0.85</v>
      </c>
    </row>
    <row r="43" spans="1:41" x14ac:dyDescent="0.35">
      <c r="A43" s="86">
        <f t="shared" si="28"/>
        <v>1</v>
      </c>
      <c r="D43" s="231"/>
      <c r="F43" s="21"/>
      <c r="G43" s="86">
        <v>0.02</v>
      </c>
      <c r="H43" s="3"/>
      <c r="I43" s="227">
        <v>1</v>
      </c>
      <c r="J43" s="20"/>
      <c r="K43" s="3"/>
      <c r="L43" s="3"/>
      <c r="M43" s="3"/>
      <c r="N43" s="226">
        <v>1</v>
      </c>
      <c r="S43" s="193">
        <v>1</v>
      </c>
      <c r="X43" s="193">
        <v>0</v>
      </c>
      <c r="Y43" s="20"/>
      <c r="Z43" s="18"/>
      <c r="AA43" s="18"/>
      <c r="AB43" s="18"/>
      <c r="AC43" s="18"/>
      <c r="AD43" s="18"/>
      <c r="AE43" s="18"/>
      <c r="AF43" s="18"/>
      <c r="AI43" s="21"/>
      <c r="AJ43" s="29">
        <f t="shared" ref="AJ43:AJ106" si="30">AJ42+1</f>
        <v>45385</v>
      </c>
      <c r="AK43">
        <f t="shared" si="24"/>
        <v>0</v>
      </c>
      <c r="AL43" s="1">
        <f t="shared" si="25"/>
        <v>1</v>
      </c>
      <c r="AM43" s="1">
        <f t="shared" si="26"/>
        <v>0</v>
      </c>
      <c r="AN43" s="163">
        <f t="shared" si="27"/>
        <v>0</v>
      </c>
      <c r="AO43" s="162">
        <f t="shared" si="29"/>
        <v>0.85</v>
      </c>
    </row>
    <row r="44" spans="1:41" x14ac:dyDescent="0.35">
      <c r="A44" s="86">
        <f t="shared" si="28"/>
        <v>1</v>
      </c>
      <c r="D44" s="231"/>
      <c r="F44" s="21"/>
      <c r="G44" s="86">
        <v>0.03</v>
      </c>
      <c r="H44" s="3"/>
      <c r="I44" s="227">
        <v>1</v>
      </c>
      <c r="J44" s="20"/>
      <c r="K44" s="3"/>
      <c r="L44" s="3"/>
      <c r="M44" s="3"/>
      <c r="N44" s="226">
        <v>1</v>
      </c>
      <c r="S44" s="193">
        <v>1</v>
      </c>
      <c r="X44" s="193">
        <v>0</v>
      </c>
      <c r="Y44" s="20"/>
      <c r="Z44" s="18"/>
      <c r="AA44" s="18"/>
      <c r="AB44" s="18"/>
      <c r="AC44" s="18"/>
      <c r="AD44" s="18"/>
      <c r="AE44" s="18"/>
      <c r="AF44" s="18"/>
      <c r="AI44" s="21"/>
      <c r="AJ44" s="29">
        <f t="shared" si="30"/>
        <v>45386</v>
      </c>
      <c r="AK44">
        <f t="shared" si="24"/>
        <v>0</v>
      </c>
      <c r="AL44" s="1">
        <f t="shared" si="25"/>
        <v>1</v>
      </c>
      <c r="AM44" s="1">
        <f t="shared" si="26"/>
        <v>0</v>
      </c>
      <c r="AN44" s="163">
        <f t="shared" si="27"/>
        <v>0</v>
      </c>
      <c r="AO44" s="162">
        <f t="shared" si="29"/>
        <v>0.85</v>
      </c>
    </row>
    <row r="45" spans="1:41" x14ac:dyDescent="0.35">
      <c r="A45" s="86">
        <f t="shared" si="28"/>
        <v>1</v>
      </c>
      <c r="D45" s="231"/>
      <c r="F45" s="21"/>
      <c r="G45" s="86">
        <v>0.04</v>
      </c>
      <c r="H45" s="3"/>
      <c r="I45" s="227">
        <v>1</v>
      </c>
      <c r="J45" s="20"/>
      <c r="K45" s="3"/>
      <c r="L45" s="3"/>
      <c r="M45" s="3"/>
      <c r="N45" s="226">
        <v>1</v>
      </c>
      <c r="S45" s="193">
        <v>1</v>
      </c>
      <c r="X45" s="193">
        <v>0</v>
      </c>
      <c r="Y45" s="20"/>
      <c r="Z45" s="18"/>
      <c r="AA45" s="18"/>
      <c r="AB45" s="18"/>
      <c r="AC45" s="18"/>
      <c r="AD45" s="18"/>
      <c r="AE45" s="18"/>
      <c r="AF45" s="18"/>
      <c r="AI45" s="21"/>
      <c r="AJ45" s="29">
        <f t="shared" si="30"/>
        <v>45387</v>
      </c>
      <c r="AK45">
        <f t="shared" si="24"/>
        <v>0</v>
      </c>
      <c r="AL45" s="1">
        <f t="shared" si="25"/>
        <v>1</v>
      </c>
      <c r="AM45" s="1">
        <f t="shared" si="26"/>
        <v>0</v>
      </c>
      <c r="AN45" s="163">
        <f t="shared" si="27"/>
        <v>0</v>
      </c>
      <c r="AO45" s="162">
        <f t="shared" si="29"/>
        <v>0.85</v>
      </c>
    </row>
    <row r="46" spans="1:41" x14ac:dyDescent="0.35">
      <c r="A46" s="86">
        <f t="shared" si="28"/>
        <v>1</v>
      </c>
      <c r="D46" s="231"/>
      <c r="F46" s="21"/>
      <c r="G46" s="86">
        <v>0.05</v>
      </c>
      <c r="H46" s="3"/>
      <c r="I46" s="227">
        <v>1</v>
      </c>
      <c r="J46" s="20"/>
      <c r="K46" s="3"/>
      <c r="L46" s="3"/>
      <c r="M46" s="3"/>
      <c r="N46" s="226">
        <v>1</v>
      </c>
      <c r="S46" s="193">
        <v>1</v>
      </c>
      <c r="X46" s="193">
        <v>0</v>
      </c>
      <c r="Y46" s="20"/>
      <c r="Z46" s="18"/>
      <c r="AA46" s="18"/>
      <c r="AB46" s="18"/>
      <c r="AC46" s="18"/>
      <c r="AD46" s="18"/>
      <c r="AE46" s="18"/>
      <c r="AF46" s="18"/>
      <c r="AI46" s="21"/>
      <c r="AJ46" s="29">
        <f t="shared" si="30"/>
        <v>45388</v>
      </c>
      <c r="AK46">
        <f t="shared" si="24"/>
        <v>0</v>
      </c>
      <c r="AL46" s="1">
        <f t="shared" si="25"/>
        <v>1</v>
      </c>
      <c r="AM46" s="1">
        <f t="shared" si="26"/>
        <v>0</v>
      </c>
      <c r="AN46" s="163">
        <f t="shared" si="27"/>
        <v>0</v>
      </c>
      <c r="AO46" s="162">
        <f t="shared" si="29"/>
        <v>0.85</v>
      </c>
    </row>
    <row r="47" spans="1:41" x14ac:dyDescent="0.35">
      <c r="A47" s="86">
        <f t="shared" si="28"/>
        <v>1</v>
      </c>
      <c r="D47" s="231"/>
      <c r="F47" s="21"/>
      <c r="G47" s="86">
        <v>0.06</v>
      </c>
      <c r="H47" s="3"/>
      <c r="I47" s="227">
        <v>1</v>
      </c>
      <c r="J47" s="20"/>
      <c r="K47" s="3"/>
      <c r="L47" s="3"/>
      <c r="M47" s="3"/>
      <c r="N47" s="226">
        <v>1</v>
      </c>
      <c r="S47" s="193">
        <v>1</v>
      </c>
      <c r="X47" s="193">
        <v>0</v>
      </c>
      <c r="Y47" s="20"/>
      <c r="Z47" s="18"/>
      <c r="AA47" s="18"/>
      <c r="AB47" s="18"/>
      <c r="AC47" s="18"/>
      <c r="AD47" s="18"/>
      <c r="AE47" s="18"/>
      <c r="AF47" s="18"/>
      <c r="AI47" s="21"/>
      <c r="AJ47" s="29">
        <f t="shared" si="30"/>
        <v>45389</v>
      </c>
      <c r="AK47">
        <f t="shared" si="24"/>
        <v>0</v>
      </c>
      <c r="AL47" s="1">
        <f t="shared" si="25"/>
        <v>1</v>
      </c>
      <c r="AM47" s="1">
        <f t="shared" si="26"/>
        <v>0</v>
      </c>
      <c r="AN47" s="163">
        <f t="shared" si="27"/>
        <v>0</v>
      </c>
      <c r="AO47" s="162">
        <f t="shared" si="29"/>
        <v>0.85</v>
      </c>
    </row>
    <row r="48" spans="1:41" x14ac:dyDescent="0.35">
      <c r="A48" s="86">
        <f t="shared" si="28"/>
        <v>1</v>
      </c>
      <c r="D48" s="231"/>
      <c r="F48" s="21"/>
      <c r="G48" s="86">
        <v>7.0000000000000007E-2</v>
      </c>
      <c r="H48" s="3"/>
      <c r="I48" s="227">
        <v>1</v>
      </c>
      <c r="J48" s="20"/>
      <c r="K48" s="3"/>
      <c r="L48" s="3"/>
      <c r="M48" s="3"/>
      <c r="N48" s="226">
        <v>1</v>
      </c>
      <c r="S48" s="193">
        <v>1</v>
      </c>
      <c r="X48" s="193">
        <v>0</v>
      </c>
      <c r="Y48" s="20"/>
      <c r="Z48" s="18"/>
      <c r="AA48" s="18"/>
      <c r="AB48" s="18"/>
      <c r="AC48" s="18"/>
      <c r="AD48" s="18"/>
      <c r="AE48" s="18"/>
      <c r="AF48" s="18"/>
      <c r="AI48" s="21"/>
      <c r="AJ48" s="29">
        <f t="shared" si="30"/>
        <v>45390</v>
      </c>
      <c r="AK48">
        <f t="shared" si="24"/>
        <v>0</v>
      </c>
      <c r="AL48" s="1">
        <f t="shared" si="25"/>
        <v>1</v>
      </c>
      <c r="AM48" s="1">
        <f t="shared" si="26"/>
        <v>0</v>
      </c>
      <c r="AN48" s="163">
        <f t="shared" si="27"/>
        <v>0</v>
      </c>
      <c r="AO48" s="162">
        <f t="shared" si="29"/>
        <v>0.85</v>
      </c>
    </row>
    <row r="49" spans="1:41" x14ac:dyDescent="0.35">
      <c r="A49" s="86">
        <f t="shared" si="28"/>
        <v>1</v>
      </c>
      <c r="D49" s="231"/>
      <c r="F49" s="21"/>
      <c r="G49" s="86">
        <v>0.08</v>
      </c>
      <c r="H49" s="3"/>
      <c r="I49" s="227">
        <v>1</v>
      </c>
      <c r="J49" s="20"/>
      <c r="K49" s="3"/>
      <c r="L49" s="3"/>
      <c r="M49" s="3"/>
      <c r="N49" s="226">
        <v>1</v>
      </c>
      <c r="S49" s="193">
        <v>1</v>
      </c>
      <c r="X49" s="193">
        <v>0</v>
      </c>
      <c r="Y49" s="20"/>
      <c r="Z49" s="18"/>
      <c r="AA49" s="18"/>
      <c r="AB49" s="18"/>
      <c r="AC49" s="18"/>
      <c r="AD49" s="18"/>
      <c r="AE49" s="18"/>
      <c r="AF49" s="18"/>
      <c r="AI49" s="21"/>
      <c r="AJ49" s="29">
        <f t="shared" si="30"/>
        <v>45391</v>
      </c>
      <c r="AK49">
        <f t="shared" si="24"/>
        <v>0</v>
      </c>
      <c r="AL49" s="1">
        <f t="shared" si="25"/>
        <v>1</v>
      </c>
      <c r="AM49" s="1">
        <f t="shared" si="26"/>
        <v>0</v>
      </c>
      <c r="AN49" s="163">
        <f t="shared" si="27"/>
        <v>0</v>
      </c>
      <c r="AO49" s="162">
        <f t="shared" si="29"/>
        <v>0.85</v>
      </c>
    </row>
    <row r="50" spans="1:41" x14ac:dyDescent="0.35">
      <c r="A50" s="86">
        <f t="shared" si="28"/>
        <v>1</v>
      </c>
      <c r="D50" s="231"/>
      <c r="F50" s="21"/>
      <c r="G50" s="86">
        <v>0.09</v>
      </c>
      <c r="H50" s="3"/>
      <c r="I50" s="227">
        <v>1</v>
      </c>
      <c r="J50" s="20"/>
      <c r="K50" s="3"/>
      <c r="L50" s="3"/>
      <c r="M50" s="3"/>
      <c r="N50" s="226">
        <v>1</v>
      </c>
      <c r="S50" s="193">
        <v>1</v>
      </c>
      <c r="X50" s="193">
        <v>0</v>
      </c>
      <c r="Y50" s="20"/>
      <c r="Z50" s="18"/>
      <c r="AA50" s="18"/>
      <c r="AB50" s="18"/>
      <c r="AC50" s="18"/>
      <c r="AD50" s="18"/>
      <c r="AE50" s="18"/>
      <c r="AF50" s="18"/>
      <c r="AI50" s="21"/>
      <c r="AJ50" s="29">
        <f t="shared" si="30"/>
        <v>45392</v>
      </c>
      <c r="AK50">
        <f t="shared" si="24"/>
        <v>0</v>
      </c>
      <c r="AL50" s="1">
        <f t="shared" si="25"/>
        <v>1</v>
      </c>
      <c r="AM50" s="1">
        <f t="shared" si="26"/>
        <v>0</v>
      </c>
      <c r="AN50" s="163">
        <f t="shared" si="27"/>
        <v>0</v>
      </c>
      <c r="AO50" s="162">
        <f t="shared" si="29"/>
        <v>0.85</v>
      </c>
    </row>
    <row r="51" spans="1:41" x14ac:dyDescent="0.35">
      <c r="A51" s="86">
        <f t="shared" si="28"/>
        <v>1</v>
      </c>
      <c r="D51" s="231"/>
      <c r="F51" s="21"/>
      <c r="G51" s="86">
        <v>0.1</v>
      </c>
      <c r="H51" s="3"/>
      <c r="I51" s="227">
        <v>1</v>
      </c>
      <c r="J51" s="20"/>
      <c r="K51" s="3"/>
      <c r="L51" s="3"/>
      <c r="M51" s="27"/>
      <c r="N51" s="226">
        <v>1</v>
      </c>
      <c r="S51" s="193">
        <v>1</v>
      </c>
      <c r="X51" s="193">
        <v>0</v>
      </c>
      <c r="Y51" s="20"/>
      <c r="Z51" s="18"/>
      <c r="AA51" s="18"/>
      <c r="AB51" s="18"/>
      <c r="AC51" s="18"/>
      <c r="AD51" s="18"/>
      <c r="AE51" s="18"/>
      <c r="AF51" s="18"/>
      <c r="AI51" s="21"/>
      <c r="AJ51" s="29">
        <f t="shared" si="30"/>
        <v>45393</v>
      </c>
      <c r="AK51">
        <f t="shared" si="24"/>
        <v>0</v>
      </c>
      <c r="AL51" s="1">
        <f t="shared" si="25"/>
        <v>1</v>
      </c>
      <c r="AM51" s="1">
        <f t="shared" si="26"/>
        <v>0</v>
      </c>
      <c r="AN51" s="163">
        <f t="shared" si="27"/>
        <v>0</v>
      </c>
      <c r="AO51" s="162">
        <f t="shared" si="29"/>
        <v>0.85</v>
      </c>
    </row>
    <row r="52" spans="1:41" x14ac:dyDescent="0.35">
      <c r="A52" s="86">
        <f t="shared" si="28"/>
        <v>1</v>
      </c>
      <c r="D52" s="231"/>
      <c r="F52" s="21"/>
      <c r="G52" s="86">
        <v>0.11</v>
      </c>
      <c r="H52" s="3"/>
      <c r="I52" s="227">
        <v>1</v>
      </c>
      <c r="J52" s="20"/>
      <c r="K52" s="3"/>
      <c r="L52" s="3"/>
      <c r="M52" s="3"/>
      <c r="N52" s="226">
        <v>1</v>
      </c>
      <c r="S52" s="193">
        <v>1</v>
      </c>
      <c r="X52" s="193">
        <v>0</v>
      </c>
      <c r="Y52" s="20"/>
      <c r="Z52" s="18"/>
      <c r="AA52" s="18"/>
      <c r="AB52" s="18"/>
      <c r="AC52" s="18"/>
      <c r="AD52" s="18"/>
      <c r="AE52" s="18"/>
      <c r="AF52" s="18"/>
      <c r="AI52" s="21"/>
      <c r="AJ52" s="29">
        <f t="shared" si="30"/>
        <v>45394</v>
      </c>
      <c r="AK52">
        <f t="shared" si="24"/>
        <v>0</v>
      </c>
      <c r="AL52" s="1">
        <f t="shared" si="25"/>
        <v>1</v>
      </c>
      <c r="AM52" s="1">
        <f t="shared" si="26"/>
        <v>0</v>
      </c>
      <c r="AN52" s="163">
        <f t="shared" si="27"/>
        <v>0</v>
      </c>
      <c r="AO52" s="162">
        <f t="shared" si="29"/>
        <v>0.85</v>
      </c>
    </row>
    <row r="53" spans="1:41" x14ac:dyDescent="0.35">
      <c r="A53" s="86">
        <f t="shared" si="28"/>
        <v>1</v>
      </c>
      <c r="D53" s="231"/>
      <c r="F53" s="21"/>
      <c r="G53" s="86">
        <v>0.12</v>
      </c>
      <c r="H53" s="3"/>
      <c r="I53" s="227">
        <v>1</v>
      </c>
      <c r="J53" s="20"/>
      <c r="K53" s="3"/>
      <c r="L53" s="3"/>
      <c r="M53" s="3"/>
      <c r="N53" s="226">
        <v>1</v>
      </c>
      <c r="S53" s="193">
        <v>1</v>
      </c>
      <c r="X53" s="193">
        <v>0</v>
      </c>
      <c r="Y53" s="20"/>
      <c r="Z53" s="18"/>
      <c r="AA53" s="18"/>
      <c r="AB53" s="18"/>
      <c r="AC53" s="18"/>
      <c r="AD53" s="18"/>
      <c r="AE53" s="18"/>
      <c r="AF53" s="18"/>
      <c r="AI53" s="21"/>
      <c r="AJ53" s="29">
        <f t="shared" si="30"/>
        <v>45395</v>
      </c>
      <c r="AK53">
        <f t="shared" si="24"/>
        <v>0</v>
      </c>
      <c r="AL53" s="1">
        <f t="shared" si="25"/>
        <v>1</v>
      </c>
      <c r="AM53" s="1">
        <f t="shared" si="26"/>
        <v>0</v>
      </c>
      <c r="AN53" s="163">
        <f t="shared" si="27"/>
        <v>0</v>
      </c>
      <c r="AO53" s="162">
        <f t="shared" si="29"/>
        <v>0.85</v>
      </c>
    </row>
    <row r="54" spans="1:41" x14ac:dyDescent="0.35">
      <c r="A54" s="86">
        <f t="shared" si="28"/>
        <v>1</v>
      </c>
      <c r="D54" s="231"/>
      <c r="F54" s="21"/>
      <c r="G54" s="86">
        <v>0.13</v>
      </c>
      <c r="H54" s="3"/>
      <c r="I54" s="227">
        <v>1</v>
      </c>
      <c r="J54" s="20"/>
      <c r="K54" s="3"/>
      <c r="L54" s="3"/>
      <c r="M54" s="3"/>
      <c r="N54" s="226">
        <v>1</v>
      </c>
      <c r="S54" s="193">
        <v>1</v>
      </c>
      <c r="X54" s="193">
        <v>0</v>
      </c>
      <c r="Y54" s="20"/>
      <c r="Z54" s="18"/>
      <c r="AA54" s="18"/>
      <c r="AB54" s="18"/>
      <c r="AC54" s="18"/>
      <c r="AD54" s="18"/>
      <c r="AE54" s="18"/>
      <c r="AF54" s="18"/>
      <c r="AI54" s="21"/>
      <c r="AJ54" s="29">
        <f t="shared" si="30"/>
        <v>45396</v>
      </c>
      <c r="AK54">
        <f t="shared" si="24"/>
        <v>0</v>
      </c>
      <c r="AL54" s="1">
        <f t="shared" si="25"/>
        <v>1</v>
      </c>
      <c r="AM54" s="1">
        <f t="shared" si="26"/>
        <v>0</v>
      </c>
      <c r="AN54" s="163">
        <f t="shared" si="27"/>
        <v>0</v>
      </c>
      <c r="AO54" s="162">
        <f t="shared" si="29"/>
        <v>0.85</v>
      </c>
    </row>
    <row r="55" spans="1:41" x14ac:dyDescent="0.35">
      <c r="A55" s="86">
        <f t="shared" si="28"/>
        <v>1</v>
      </c>
      <c r="D55" s="231"/>
      <c r="F55" s="21"/>
      <c r="G55" s="86">
        <v>0.14000000000000001</v>
      </c>
      <c r="H55" s="3"/>
      <c r="I55" s="227">
        <v>1</v>
      </c>
      <c r="J55" s="20"/>
      <c r="K55" s="3"/>
      <c r="L55" s="3"/>
      <c r="M55" s="3"/>
      <c r="N55" s="226">
        <v>1</v>
      </c>
      <c r="S55" s="193">
        <v>1</v>
      </c>
      <c r="X55" s="193">
        <v>0</v>
      </c>
      <c r="Y55" s="20"/>
      <c r="Z55" s="18"/>
      <c r="AA55" s="18"/>
      <c r="AB55" s="18"/>
      <c r="AC55" s="18"/>
      <c r="AD55" s="18"/>
      <c r="AE55" s="18"/>
      <c r="AF55" s="18"/>
      <c r="AI55" s="21"/>
      <c r="AJ55" s="29">
        <f t="shared" si="30"/>
        <v>45397</v>
      </c>
      <c r="AK55">
        <f t="shared" si="24"/>
        <v>0</v>
      </c>
      <c r="AL55" s="1">
        <f t="shared" si="25"/>
        <v>1</v>
      </c>
      <c r="AM55" s="1">
        <f t="shared" si="26"/>
        <v>0</v>
      </c>
      <c r="AN55" s="163">
        <f t="shared" si="27"/>
        <v>0</v>
      </c>
      <c r="AO55" s="162">
        <f t="shared" si="29"/>
        <v>0.85</v>
      </c>
    </row>
    <row r="56" spans="1:41" x14ac:dyDescent="0.35">
      <c r="A56" s="86">
        <f t="shared" si="28"/>
        <v>1</v>
      </c>
      <c r="D56" s="231"/>
      <c r="F56" s="21"/>
      <c r="G56" s="86">
        <v>0.15</v>
      </c>
      <c r="H56" s="3"/>
      <c r="I56" s="227">
        <v>1</v>
      </c>
      <c r="J56" s="20"/>
      <c r="K56" s="3"/>
      <c r="L56" s="3"/>
      <c r="M56" s="3"/>
      <c r="N56" s="226">
        <v>1</v>
      </c>
      <c r="S56" s="193">
        <v>1</v>
      </c>
      <c r="X56" s="193">
        <v>0</v>
      </c>
      <c r="Y56" s="20"/>
      <c r="Z56" s="18"/>
      <c r="AA56" s="18"/>
      <c r="AB56" s="18"/>
      <c r="AC56" s="18"/>
      <c r="AD56" s="18"/>
      <c r="AE56" s="18"/>
      <c r="AF56" s="18"/>
      <c r="AI56" s="21"/>
      <c r="AJ56" s="29">
        <f t="shared" si="30"/>
        <v>45398</v>
      </c>
      <c r="AK56">
        <f t="shared" si="24"/>
        <v>0</v>
      </c>
      <c r="AL56" s="1">
        <f t="shared" si="25"/>
        <v>1</v>
      </c>
      <c r="AM56" s="1">
        <f t="shared" si="26"/>
        <v>0</v>
      </c>
      <c r="AN56" s="163">
        <f t="shared" si="27"/>
        <v>0</v>
      </c>
      <c r="AO56" s="162">
        <f t="shared" si="29"/>
        <v>0.85</v>
      </c>
    </row>
    <row r="57" spans="1:41" x14ac:dyDescent="0.35">
      <c r="A57" s="86">
        <f t="shared" si="28"/>
        <v>1</v>
      </c>
      <c r="D57" s="231"/>
      <c r="F57" s="21"/>
      <c r="G57" s="86">
        <v>0.16</v>
      </c>
      <c r="H57" s="3"/>
      <c r="I57" s="227">
        <v>1</v>
      </c>
      <c r="J57" s="20"/>
      <c r="K57" s="3"/>
      <c r="L57" s="3"/>
      <c r="M57" s="3"/>
      <c r="N57" s="226">
        <v>1</v>
      </c>
      <c r="S57" s="193">
        <v>1</v>
      </c>
      <c r="X57" s="193">
        <v>0</v>
      </c>
      <c r="Y57" s="20"/>
      <c r="Z57" s="18"/>
      <c r="AA57" s="18"/>
      <c r="AB57" s="18"/>
      <c r="AC57" s="18"/>
      <c r="AD57" s="18"/>
      <c r="AE57" s="18"/>
      <c r="AF57" s="18"/>
      <c r="AI57" s="21"/>
      <c r="AJ57" s="29">
        <f t="shared" si="30"/>
        <v>45399</v>
      </c>
      <c r="AK57">
        <f t="shared" si="24"/>
        <v>0</v>
      </c>
      <c r="AL57" s="1">
        <f t="shared" si="25"/>
        <v>1</v>
      </c>
      <c r="AM57" s="1">
        <f t="shared" si="26"/>
        <v>0</v>
      </c>
      <c r="AN57" s="163">
        <f t="shared" si="27"/>
        <v>0</v>
      </c>
      <c r="AO57" s="162">
        <f t="shared" si="29"/>
        <v>0.85</v>
      </c>
    </row>
    <row r="58" spans="1:41" x14ac:dyDescent="0.35">
      <c r="A58" s="86">
        <f t="shared" si="28"/>
        <v>1</v>
      </c>
      <c r="D58" s="231"/>
      <c r="F58" s="21"/>
      <c r="G58" s="86">
        <v>0.17</v>
      </c>
      <c r="H58" s="3"/>
      <c r="I58" s="227">
        <v>1</v>
      </c>
      <c r="J58" s="20"/>
      <c r="K58" s="3"/>
      <c r="L58" s="3"/>
      <c r="M58" s="3"/>
      <c r="N58" s="226">
        <v>1</v>
      </c>
      <c r="S58" s="193">
        <v>1</v>
      </c>
      <c r="X58" s="193">
        <v>0</v>
      </c>
      <c r="Y58" s="20"/>
      <c r="Z58" s="18"/>
      <c r="AA58" s="18"/>
      <c r="AB58" s="18"/>
      <c r="AC58" s="18"/>
      <c r="AD58" s="18"/>
      <c r="AE58" s="18"/>
      <c r="AF58" s="18"/>
      <c r="AI58" s="21"/>
      <c r="AJ58" s="29">
        <f t="shared" si="30"/>
        <v>45400</v>
      </c>
      <c r="AK58">
        <f t="shared" si="24"/>
        <v>0</v>
      </c>
      <c r="AL58" s="1">
        <f t="shared" si="25"/>
        <v>1</v>
      </c>
      <c r="AM58" s="1">
        <f t="shared" si="26"/>
        <v>0</v>
      </c>
      <c r="AN58" s="163">
        <f t="shared" si="27"/>
        <v>0</v>
      </c>
      <c r="AO58" s="162">
        <f t="shared" si="29"/>
        <v>0.85</v>
      </c>
    </row>
    <row r="59" spans="1:41" x14ac:dyDescent="0.35">
      <c r="A59" s="86">
        <f t="shared" si="28"/>
        <v>1</v>
      </c>
      <c r="D59" s="231"/>
      <c r="F59" s="21"/>
      <c r="G59" s="86">
        <v>0.18</v>
      </c>
      <c r="H59" s="3"/>
      <c r="I59" s="227">
        <v>1</v>
      </c>
      <c r="J59" s="20"/>
      <c r="K59" s="3"/>
      <c r="L59" s="3"/>
      <c r="M59" s="3"/>
      <c r="N59" s="226">
        <v>1</v>
      </c>
      <c r="S59" s="193">
        <v>1</v>
      </c>
      <c r="X59" s="193">
        <v>0</v>
      </c>
      <c r="Y59" s="20"/>
      <c r="Z59" s="18"/>
      <c r="AA59" s="18"/>
      <c r="AB59" s="18"/>
      <c r="AC59" s="18"/>
      <c r="AD59" s="18"/>
      <c r="AE59" s="18"/>
      <c r="AF59" s="18"/>
      <c r="AI59" s="21"/>
      <c r="AJ59" s="29">
        <f t="shared" si="30"/>
        <v>45401</v>
      </c>
      <c r="AK59">
        <f t="shared" si="24"/>
        <v>0</v>
      </c>
      <c r="AL59" s="1">
        <f t="shared" si="25"/>
        <v>1</v>
      </c>
      <c r="AM59" s="1">
        <f t="shared" si="26"/>
        <v>0</v>
      </c>
      <c r="AN59" s="163">
        <f t="shared" si="27"/>
        <v>0</v>
      </c>
      <c r="AO59" s="162">
        <f t="shared" si="29"/>
        <v>0.85</v>
      </c>
    </row>
    <row r="60" spans="1:41" ht="12.75" customHeight="1" x14ac:dyDescent="0.35">
      <c r="A60" s="86">
        <f t="shared" si="28"/>
        <v>1</v>
      </c>
      <c r="D60" s="231"/>
      <c r="F60" s="21"/>
      <c r="G60" s="86">
        <v>0.19</v>
      </c>
      <c r="H60" s="3"/>
      <c r="I60" s="227">
        <v>1</v>
      </c>
      <c r="J60" s="20"/>
      <c r="K60" s="3"/>
      <c r="L60" s="3"/>
      <c r="M60" s="3"/>
      <c r="N60" s="226">
        <v>1</v>
      </c>
      <c r="S60" s="193">
        <v>1</v>
      </c>
      <c r="X60" s="193">
        <v>0</v>
      </c>
      <c r="Y60" s="20"/>
      <c r="Z60" s="18"/>
      <c r="AA60" s="18"/>
      <c r="AB60" s="18"/>
      <c r="AC60" s="18"/>
      <c r="AD60" s="18"/>
      <c r="AE60" s="18"/>
      <c r="AF60" s="18"/>
      <c r="AI60" s="21"/>
      <c r="AJ60" s="29">
        <f t="shared" si="30"/>
        <v>45402</v>
      </c>
      <c r="AK60">
        <f t="shared" si="24"/>
        <v>0</v>
      </c>
      <c r="AL60" s="1">
        <f t="shared" si="25"/>
        <v>1</v>
      </c>
      <c r="AM60" s="1">
        <f t="shared" si="26"/>
        <v>0</v>
      </c>
      <c r="AN60" s="163">
        <f t="shared" si="27"/>
        <v>0</v>
      </c>
      <c r="AO60" s="162">
        <f t="shared" si="29"/>
        <v>0.85</v>
      </c>
    </row>
    <row r="61" spans="1:41" x14ac:dyDescent="0.35">
      <c r="A61" s="86">
        <f t="shared" si="28"/>
        <v>1</v>
      </c>
      <c r="D61" s="231"/>
      <c r="F61" s="21"/>
      <c r="G61" s="86">
        <v>0.2</v>
      </c>
      <c r="H61" s="3"/>
      <c r="I61" s="227">
        <v>1</v>
      </c>
      <c r="J61" s="20"/>
      <c r="K61" s="3"/>
      <c r="L61" s="3"/>
      <c r="M61" s="3"/>
      <c r="N61" s="226">
        <v>1</v>
      </c>
      <c r="S61" s="193">
        <v>1</v>
      </c>
      <c r="X61" s="193">
        <v>0</v>
      </c>
      <c r="Y61" s="20"/>
      <c r="Z61" s="18"/>
      <c r="AA61" s="18"/>
      <c r="AB61" s="18"/>
      <c r="AC61" s="18"/>
      <c r="AD61" s="18"/>
      <c r="AE61" s="18"/>
      <c r="AF61" s="18"/>
      <c r="AI61" s="21"/>
      <c r="AJ61" s="29">
        <f t="shared" si="30"/>
        <v>45403</v>
      </c>
      <c r="AK61">
        <f t="shared" si="24"/>
        <v>0</v>
      </c>
      <c r="AL61" s="1">
        <f t="shared" si="25"/>
        <v>1</v>
      </c>
      <c r="AM61" s="1">
        <f t="shared" si="26"/>
        <v>0</v>
      </c>
      <c r="AN61" s="163">
        <f t="shared" si="27"/>
        <v>0</v>
      </c>
      <c r="AO61" s="162">
        <f t="shared" si="29"/>
        <v>0.85</v>
      </c>
    </row>
    <row r="62" spans="1:41" x14ac:dyDescent="0.35">
      <c r="A62" s="86">
        <f t="shared" si="28"/>
        <v>1</v>
      </c>
      <c r="D62" s="231"/>
      <c r="F62" s="21"/>
      <c r="G62" s="86">
        <v>0.21</v>
      </c>
      <c r="H62" s="3"/>
      <c r="I62" s="227">
        <v>1</v>
      </c>
      <c r="J62" s="20"/>
      <c r="K62" s="3"/>
      <c r="L62" s="3"/>
      <c r="M62" s="27"/>
      <c r="N62" s="226">
        <v>1</v>
      </c>
      <c r="S62" s="193">
        <v>1</v>
      </c>
      <c r="X62" s="193">
        <v>0</v>
      </c>
      <c r="Y62" s="20"/>
      <c r="Z62" s="18"/>
      <c r="AA62" s="18"/>
      <c r="AB62" s="18"/>
      <c r="AC62" s="18"/>
      <c r="AD62" s="18"/>
      <c r="AE62" s="18"/>
      <c r="AF62" s="18"/>
      <c r="AI62" s="21"/>
      <c r="AJ62" s="29">
        <f t="shared" si="30"/>
        <v>45404</v>
      </c>
      <c r="AK62">
        <f t="shared" si="24"/>
        <v>0</v>
      </c>
      <c r="AL62" s="1">
        <f t="shared" si="25"/>
        <v>1</v>
      </c>
      <c r="AM62" s="1">
        <f t="shared" si="26"/>
        <v>0</v>
      </c>
      <c r="AN62" s="163">
        <f t="shared" si="27"/>
        <v>0</v>
      </c>
      <c r="AO62" s="162">
        <f t="shared" si="29"/>
        <v>0.85</v>
      </c>
    </row>
    <row r="63" spans="1:41" x14ac:dyDescent="0.35">
      <c r="A63" s="86">
        <f t="shared" si="28"/>
        <v>1</v>
      </c>
      <c r="D63" s="231"/>
      <c r="F63" s="21"/>
      <c r="G63" s="86">
        <v>0.22</v>
      </c>
      <c r="H63" s="3"/>
      <c r="I63" s="227">
        <v>1</v>
      </c>
      <c r="J63" s="20"/>
      <c r="K63" s="3"/>
      <c r="L63" s="3"/>
      <c r="M63" s="3"/>
      <c r="N63" s="226">
        <v>1</v>
      </c>
      <c r="S63" s="193">
        <v>1</v>
      </c>
      <c r="X63" s="193">
        <v>0</v>
      </c>
      <c r="Y63" s="20"/>
      <c r="Z63" s="18"/>
      <c r="AA63" s="18"/>
      <c r="AB63" s="18"/>
      <c r="AC63" s="18"/>
      <c r="AD63" s="18"/>
      <c r="AE63" s="18"/>
      <c r="AF63" s="18"/>
      <c r="AI63" s="21"/>
      <c r="AJ63" s="29">
        <f t="shared" si="30"/>
        <v>45405</v>
      </c>
      <c r="AK63">
        <f t="shared" si="24"/>
        <v>0</v>
      </c>
      <c r="AL63" s="1">
        <f t="shared" si="25"/>
        <v>1</v>
      </c>
      <c r="AM63" s="1">
        <f t="shared" si="26"/>
        <v>0</v>
      </c>
      <c r="AN63" s="163">
        <f t="shared" si="27"/>
        <v>0</v>
      </c>
      <c r="AO63" s="162">
        <f t="shared" si="29"/>
        <v>0.85</v>
      </c>
    </row>
    <row r="64" spans="1:41" x14ac:dyDescent="0.35">
      <c r="A64" s="86">
        <f t="shared" si="28"/>
        <v>1</v>
      </c>
      <c r="D64" s="231"/>
      <c r="F64" s="21"/>
      <c r="G64" s="86">
        <v>0.23</v>
      </c>
      <c r="H64" s="22"/>
      <c r="I64" s="227">
        <v>1</v>
      </c>
      <c r="J64" s="20"/>
      <c r="K64" s="3"/>
      <c r="L64" s="28"/>
      <c r="M64" s="28"/>
      <c r="N64" s="226">
        <v>1</v>
      </c>
      <c r="S64" s="193">
        <v>1</v>
      </c>
      <c r="X64" s="193">
        <v>0</v>
      </c>
      <c r="Y64" s="20"/>
      <c r="Z64" s="18"/>
      <c r="AA64" s="18"/>
      <c r="AB64" s="18"/>
      <c r="AC64" s="18"/>
      <c r="AD64" s="18"/>
      <c r="AE64" s="18"/>
      <c r="AF64" s="18"/>
      <c r="AI64" s="21"/>
      <c r="AJ64" s="29">
        <f t="shared" si="30"/>
        <v>45406</v>
      </c>
      <c r="AK64">
        <f t="shared" si="24"/>
        <v>0</v>
      </c>
      <c r="AL64" s="1">
        <f t="shared" si="25"/>
        <v>1</v>
      </c>
      <c r="AM64" s="1">
        <f t="shared" si="26"/>
        <v>0</v>
      </c>
      <c r="AN64" s="163">
        <f t="shared" si="27"/>
        <v>0</v>
      </c>
      <c r="AO64" s="162">
        <f t="shared" si="29"/>
        <v>0.85</v>
      </c>
    </row>
    <row r="65" spans="1:42" x14ac:dyDescent="0.35">
      <c r="A65" s="86">
        <f t="shared" si="28"/>
        <v>1</v>
      </c>
      <c r="D65" s="231"/>
      <c r="F65" s="21"/>
      <c r="G65" s="86">
        <v>0.24</v>
      </c>
      <c r="H65" s="22"/>
      <c r="I65" s="227">
        <v>1</v>
      </c>
      <c r="J65" s="20"/>
      <c r="K65" s="3"/>
      <c r="L65" s="28"/>
      <c r="M65" s="28"/>
      <c r="N65" s="226">
        <v>1</v>
      </c>
      <c r="S65" s="193">
        <v>1</v>
      </c>
      <c r="X65" s="193">
        <v>0</v>
      </c>
      <c r="Y65" s="20"/>
      <c r="Z65" s="18"/>
      <c r="AA65" s="18"/>
      <c r="AB65" s="18"/>
      <c r="AC65" s="18"/>
      <c r="AD65" s="18"/>
      <c r="AE65" s="18"/>
      <c r="AF65" s="18"/>
      <c r="AI65" s="21"/>
      <c r="AJ65" s="29">
        <f t="shared" si="30"/>
        <v>45407</v>
      </c>
      <c r="AK65">
        <f t="shared" si="24"/>
        <v>0</v>
      </c>
      <c r="AL65" s="1">
        <f t="shared" si="25"/>
        <v>1</v>
      </c>
      <c r="AM65" s="1">
        <f t="shared" si="26"/>
        <v>0</v>
      </c>
      <c r="AN65" s="163">
        <f t="shared" si="27"/>
        <v>0</v>
      </c>
      <c r="AO65" s="162">
        <f t="shared" si="29"/>
        <v>0.85</v>
      </c>
    </row>
    <row r="66" spans="1:42" x14ac:dyDescent="0.35">
      <c r="A66" s="86">
        <f t="shared" si="28"/>
        <v>1</v>
      </c>
      <c r="D66" s="231"/>
      <c r="F66" s="21"/>
      <c r="G66" s="86">
        <v>0.25</v>
      </c>
      <c r="H66" s="22"/>
      <c r="I66" s="227">
        <v>1</v>
      </c>
      <c r="J66" s="20"/>
      <c r="K66" s="3"/>
      <c r="L66" s="28"/>
      <c r="M66" s="28"/>
      <c r="N66" s="226">
        <v>1</v>
      </c>
      <c r="S66" s="193">
        <v>1</v>
      </c>
      <c r="X66" s="193">
        <v>0</v>
      </c>
      <c r="Y66" s="20"/>
      <c r="Z66" s="18"/>
      <c r="AA66" s="18"/>
      <c r="AB66" s="18"/>
      <c r="AC66" s="18"/>
      <c r="AD66" s="18"/>
      <c r="AE66" s="18"/>
      <c r="AF66" s="18"/>
      <c r="AI66" s="21"/>
      <c r="AJ66" s="29">
        <f t="shared" si="30"/>
        <v>45408</v>
      </c>
      <c r="AK66">
        <f t="shared" si="24"/>
        <v>0</v>
      </c>
      <c r="AL66" s="1">
        <f t="shared" si="25"/>
        <v>1</v>
      </c>
      <c r="AM66" s="1">
        <f t="shared" si="26"/>
        <v>0</v>
      </c>
      <c r="AN66" s="163">
        <f t="shared" si="27"/>
        <v>0</v>
      </c>
      <c r="AO66" s="162">
        <f t="shared" si="29"/>
        <v>0.85</v>
      </c>
    </row>
    <row r="67" spans="1:42" s="4" customFormat="1" x14ac:dyDescent="0.35">
      <c r="A67" s="86">
        <f t="shared" si="28"/>
        <v>1</v>
      </c>
      <c r="B67" s="1"/>
      <c r="C67" s="1"/>
      <c r="D67" s="231"/>
      <c r="E67" s="1"/>
      <c r="F67" s="21"/>
      <c r="G67" s="86">
        <v>0.26</v>
      </c>
      <c r="H67" s="22"/>
      <c r="I67" s="227">
        <v>1</v>
      </c>
      <c r="J67" s="20"/>
      <c r="K67" s="3"/>
      <c r="L67" s="28"/>
      <c r="M67" s="28"/>
      <c r="N67" s="226">
        <v>1</v>
      </c>
      <c r="O67" s="1"/>
      <c r="P67" s="1"/>
      <c r="Q67" s="1"/>
      <c r="R67" s="1"/>
      <c r="S67" s="193">
        <v>1</v>
      </c>
      <c r="T67" s="1"/>
      <c r="U67" s="1"/>
      <c r="V67" s="1"/>
      <c r="W67" s="1"/>
      <c r="X67" s="193">
        <v>0</v>
      </c>
      <c r="Y67" s="20"/>
      <c r="Z67" s="18"/>
      <c r="AA67" s="18"/>
      <c r="AB67" s="18"/>
      <c r="AC67" s="18"/>
      <c r="AD67" s="18"/>
      <c r="AE67" s="18"/>
      <c r="AF67" s="18"/>
      <c r="AG67" s="1"/>
      <c r="AH67" s="1"/>
      <c r="AI67" s="21"/>
      <c r="AJ67" s="29">
        <f t="shared" si="30"/>
        <v>45409</v>
      </c>
      <c r="AK67">
        <f t="shared" si="24"/>
        <v>0</v>
      </c>
      <c r="AL67" s="1">
        <f t="shared" si="25"/>
        <v>1</v>
      </c>
      <c r="AM67" s="1">
        <f t="shared" si="26"/>
        <v>0</v>
      </c>
      <c r="AN67" s="163">
        <f t="shared" si="27"/>
        <v>0</v>
      </c>
      <c r="AO67" s="162">
        <f t="shared" si="29"/>
        <v>0.85</v>
      </c>
      <c r="AP67" s="1"/>
    </row>
    <row r="68" spans="1:42" x14ac:dyDescent="0.35">
      <c r="A68" s="86">
        <f t="shared" si="28"/>
        <v>1</v>
      </c>
      <c r="D68" s="231"/>
      <c r="F68" s="21"/>
      <c r="G68" s="86">
        <v>0.27</v>
      </c>
      <c r="H68" s="22"/>
      <c r="I68" s="227">
        <v>1</v>
      </c>
      <c r="J68" s="20"/>
      <c r="K68" s="3"/>
      <c r="L68" s="28"/>
      <c r="M68" s="28"/>
      <c r="N68" s="226">
        <v>1</v>
      </c>
      <c r="S68" s="193">
        <v>1</v>
      </c>
      <c r="X68" s="193">
        <v>0</v>
      </c>
      <c r="Y68" s="20"/>
      <c r="Z68" s="18"/>
      <c r="AA68" s="18"/>
      <c r="AB68" s="18"/>
      <c r="AC68" s="18"/>
      <c r="AD68" s="18"/>
      <c r="AE68" s="18"/>
      <c r="AF68" s="18"/>
      <c r="AI68" s="21"/>
      <c r="AJ68" s="29">
        <f t="shared" si="30"/>
        <v>45410</v>
      </c>
      <c r="AK68">
        <f t="shared" si="24"/>
        <v>0</v>
      </c>
      <c r="AL68" s="1">
        <f t="shared" si="25"/>
        <v>1</v>
      </c>
      <c r="AM68" s="1">
        <f t="shared" si="26"/>
        <v>0</v>
      </c>
      <c r="AN68" s="163">
        <f t="shared" si="27"/>
        <v>0</v>
      </c>
      <c r="AO68" s="162">
        <f t="shared" si="29"/>
        <v>0.85</v>
      </c>
    </row>
    <row r="69" spans="1:42" x14ac:dyDescent="0.35">
      <c r="A69" s="86">
        <f t="shared" si="28"/>
        <v>1</v>
      </c>
      <c r="D69" s="231"/>
      <c r="F69" s="21"/>
      <c r="G69" s="86">
        <v>0.28000000000000003</v>
      </c>
      <c r="H69" s="22"/>
      <c r="I69" s="227">
        <v>1</v>
      </c>
      <c r="J69" s="20"/>
      <c r="K69" s="3"/>
      <c r="L69" s="28"/>
      <c r="M69" s="28"/>
      <c r="N69" s="226">
        <v>1</v>
      </c>
      <c r="S69" s="193">
        <v>1</v>
      </c>
      <c r="X69" s="193">
        <v>0</v>
      </c>
      <c r="Y69" s="20"/>
      <c r="Z69" s="18"/>
      <c r="AA69" s="18"/>
      <c r="AB69" s="18"/>
      <c r="AC69" s="18"/>
      <c r="AD69" s="18"/>
      <c r="AE69" s="18"/>
      <c r="AF69" s="18"/>
      <c r="AI69" s="21"/>
      <c r="AJ69" s="29">
        <f t="shared" si="30"/>
        <v>45411</v>
      </c>
      <c r="AK69">
        <f t="shared" si="24"/>
        <v>0</v>
      </c>
      <c r="AL69" s="1">
        <f t="shared" si="25"/>
        <v>1</v>
      </c>
      <c r="AM69" s="1">
        <f t="shared" si="26"/>
        <v>0</v>
      </c>
      <c r="AN69" s="163">
        <f t="shared" si="27"/>
        <v>0</v>
      </c>
      <c r="AO69" s="162">
        <f t="shared" si="29"/>
        <v>0.85</v>
      </c>
    </row>
    <row r="70" spans="1:42" x14ac:dyDescent="0.35">
      <c r="A70" s="86">
        <f t="shared" si="28"/>
        <v>1</v>
      </c>
      <c r="D70" s="231"/>
      <c r="F70" s="21"/>
      <c r="G70" s="86">
        <v>0.28999999999999998</v>
      </c>
      <c r="H70" s="22"/>
      <c r="I70" s="227">
        <v>1</v>
      </c>
      <c r="J70" s="20"/>
      <c r="K70" s="3"/>
      <c r="L70" s="23"/>
      <c r="M70" s="23"/>
      <c r="N70" s="226">
        <v>1</v>
      </c>
      <c r="S70" s="193">
        <v>1</v>
      </c>
      <c r="X70" s="193">
        <v>0</v>
      </c>
      <c r="Y70" s="20"/>
      <c r="Z70" s="18"/>
      <c r="AA70" s="18"/>
      <c r="AB70" s="18"/>
      <c r="AC70" s="18"/>
      <c r="AD70" s="18"/>
      <c r="AE70" s="18"/>
      <c r="AF70" s="18"/>
      <c r="AI70" s="21"/>
      <c r="AJ70" s="29">
        <f t="shared" si="30"/>
        <v>45412</v>
      </c>
      <c r="AK70">
        <f t="shared" si="24"/>
        <v>0</v>
      </c>
      <c r="AL70" s="1">
        <f t="shared" si="25"/>
        <v>1</v>
      </c>
      <c r="AM70" s="1">
        <f t="shared" si="26"/>
        <v>0</v>
      </c>
      <c r="AN70" s="163">
        <f t="shared" si="27"/>
        <v>0</v>
      </c>
      <c r="AO70" s="162">
        <f t="shared" si="29"/>
        <v>0.85</v>
      </c>
    </row>
    <row r="71" spans="1:42" x14ac:dyDescent="0.35">
      <c r="A71" s="86">
        <f t="shared" si="28"/>
        <v>1</v>
      </c>
      <c r="D71" s="231"/>
      <c r="F71" s="21"/>
      <c r="G71" s="86">
        <v>0.3</v>
      </c>
      <c r="H71" s="22"/>
      <c r="I71" s="227">
        <v>1</v>
      </c>
      <c r="J71" s="20"/>
      <c r="K71" s="3"/>
      <c r="L71" s="23"/>
      <c r="M71" s="23"/>
      <c r="N71" s="226">
        <v>1</v>
      </c>
      <c r="S71" s="193">
        <v>1</v>
      </c>
      <c r="X71" s="193">
        <v>0</v>
      </c>
      <c r="Y71" s="20"/>
      <c r="Z71" s="18"/>
      <c r="AA71" s="18"/>
      <c r="AB71" s="18"/>
      <c r="AC71" s="18"/>
      <c r="AD71" s="18"/>
      <c r="AE71" s="18"/>
      <c r="AF71" s="18"/>
      <c r="AI71" s="21"/>
      <c r="AJ71" s="29">
        <f t="shared" si="30"/>
        <v>45413</v>
      </c>
      <c r="AK71">
        <f t="shared" si="24"/>
        <v>0</v>
      </c>
      <c r="AL71" s="1">
        <f t="shared" si="25"/>
        <v>1</v>
      </c>
      <c r="AM71" s="1">
        <f t="shared" si="26"/>
        <v>0</v>
      </c>
      <c r="AN71" s="163">
        <f t="shared" si="27"/>
        <v>0</v>
      </c>
      <c r="AO71" s="162">
        <f t="shared" si="29"/>
        <v>0.85</v>
      </c>
    </row>
    <row r="72" spans="1:42" x14ac:dyDescent="0.35">
      <c r="A72" s="86">
        <f t="shared" si="28"/>
        <v>1</v>
      </c>
      <c r="D72" s="231"/>
      <c r="F72" s="21"/>
      <c r="G72" s="86">
        <v>0.31</v>
      </c>
      <c r="H72" s="22"/>
      <c r="I72" s="227">
        <v>1</v>
      </c>
      <c r="J72" s="20"/>
      <c r="K72" s="3"/>
      <c r="L72" s="23"/>
      <c r="M72" s="23"/>
      <c r="N72" s="226">
        <v>1</v>
      </c>
      <c r="S72" s="193">
        <v>1</v>
      </c>
      <c r="X72" s="193">
        <v>0</v>
      </c>
      <c r="Y72" s="20"/>
      <c r="Z72" s="18"/>
      <c r="AA72" s="18"/>
      <c r="AB72" s="18"/>
      <c r="AC72" s="18"/>
      <c r="AD72" s="18"/>
      <c r="AE72" s="18"/>
      <c r="AF72" s="18"/>
      <c r="AI72" s="21"/>
      <c r="AJ72" s="29">
        <f t="shared" si="30"/>
        <v>45414</v>
      </c>
      <c r="AK72">
        <f t="shared" si="24"/>
        <v>0</v>
      </c>
      <c r="AL72" s="1">
        <f t="shared" si="25"/>
        <v>1</v>
      </c>
      <c r="AM72" s="1">
        <f t="shared" si="26"/>
        <v>0</v>
      </c>
      <c r="AN72" s="163">
        <f t="shared" si="27"/>
        <v>0</v>
      </c>
      <c r="AO72" s="162">
        <f t="shared" si="29"/>
        <v>0.85</v>
      </c>
    </row>
    <row r="73" spans="1:42" x14ac:dyDescent="0.35">
      <c r="A73" s="86">
        <f t="shared" si="28"/>
        <v>1</v>
      </c>
      <c r="D73" s="231"/>
      <c r="F73" s="21"/>
      <c r="G73" s="86">
        <v>0.32</v>
      </c>
      <c r="H73" s="22"/>
      <c r="I73" s="227">
        <v>1</v>
      </c>
      <c r="J73" s="20"/>
      <c r="K73" s="3"/>
      <c r="L73" s="23"/>
      <c r="M73" s="23"/>
      <c r="N73" s="226">
        <v>1</v>
      </c>
      <c r="S73" s="193">
        <v>1</v>
      </c>
      <c r="X73" s="193">
        <v>0</v>
      </c>
      <c r="Y73" s="20"/>
      <c r="Z73" s="18"/>
      <c r="AA73" s="18"/>
      <c r="AB73" s="18"/>
      <c r="AC73" s="18"/>
      <c r="AD73" s="18"/>
      <c r="AE73" s="18"/>
      <c r="AF73" s="18"/>
      <c r="AI73" s="21"/>
      <c r="AJ73" s="29">
        <f t="shared" si="30"/>
        <v>45415</v>
      </c>
      <c r="AK73">
        <f t="shared" si="24"/>
        <v>0</v>
      </c>
      <c r="AL73" s="1">
        <f t="shared" si="25"/>
        <v>1</v>
      </c>
      <c r="AM73" s="1">
        <f t="shared" si="26"/>
        <v>0</v>
      </c>
      <c r="AN73" s="163">
        <f t="shared" si="27"/>
        <v>0</v>
      </c>
      <c r="AO73" s="162">
        <f t="shared" si="29"/>
        <v>0.85</v>
      </c>
    </row>
    <row r="74" spans="1:42" x14ac:dyDescent="0.35">
      <c r="A74" s="86">
        <f t="shared" si="28"/>
        <v>1</v>
      </c>
      <c r="D74" s="231"/>
      <c r="F74" s="21"/>
      <c r="G74" s="86">
        <v>0.33</v>
      </c>
      <c r="H74" s="24"/>
      <c r="I74" s="227">
        <v>1</v>
      </c>
      <c r="J74" s="20"/>
      <c r="K74" s="3"/>
      <c r="L74" s="23"/>
      <c r="M74" s="23"/>
      <c r="N74" s="226">
        <v>1</v>
      </c>
      <c r="S74" s="193">
        <v>1</v>
      </c>
      <c r="X74" s="193">
        <v>0</v>
      </c>
      <c r="Y74" s="20"/>
      <c r="Z74" s="18"/>
      <c r="AA74" s="18"/>
      <c r="AB74" s="18"/>
      <c r="AC74" s="18"/>
      <c r="AD74" s="18"/>
      <c r="AE74" s="18"/>
      <c r="AF74" s="18"/>
      <c r="AI74" s="21"/>
      <c r="AJ74" s="29">
        <f t="shared" si="30"/>
        <v>45416</v>
      </c>
      <c r="AK74">
        <f t="shared" si="24"/>
        <v>0</v>
      </c>
      <c r="AL74" s="1">
        <f t="shared" si="25"/>
        <v>1</v>
      </c>
      <c r="AM74" s="1">
        <f t="shared" si="26"/>
        <v>0</v>
      </c>
      <c r="AN74" s="163">
        <f t="shared" si="27"/>
        <v>0</v>
      </c>
      <c r="AO74" s="162">
        <f t="shared" si="29"/>
        <v>0.85</v>
      </c>
    </row>
    <row r="75" spans="1:42" x14ac:dyDescent="0.35">
      <c r="A75" s="86">
        <f t="shared" si="28"/>
        <v>1</v>
      </c>
      <c r="D75" s="231"/>
      <c r="F75" s="21"/>
      <c r="G75" s="86">
        <v>0.34</v>
      </c>
      <c r="I75" s="227">
        <v>1</v>
      </c>
      <c r="J75" s="20"/>
      <c r="K75" s="3"/>
      <c r="N75" s="226">
        <v>1</v>
      </c>
      <c r="S75" s="193">
        <v>1</v>
      </c>
      <c r="X75" s="193">
        <v>0</v>
      </c>
      <c r="Y75" s="20"/>
      <c r="Z75" s="18"/>
      <c r="AA75" s="18"/>
      <c r="AB75" s="18"/>
      <c r="AC75" s="18"/>
      <c r="AD75" s="18"/>
      <c r="AE75" s="18"/>
      <c r="AF75" s="18"/>
      <c r="AI75" s="21"/>
      <c r="AJ75" s="29">
        <f t="shared" si="30"/>
        <v>45417</v>
      </c>
      <c r="AK75">
        <f t="shared" si="24"/>
        <v>0</v>
      </c>
      <c r="AL75" s="1">
        <f t="shared" si="25"/>
        <v>1</v>
      </c>
      <c r="AM75" s="1">
        <f t="shared" si="26"/>
        <v>0</v>
      </c>
      <c r="AN75" s="163">
        <f t="shared" si="27"/>
        <v>0</v>
      </c>
      <c r="AO75" s="162">
        <f t="shared" si="29"/>
        <v>0.85</v>
      </c>
    </row>
    <row r="76" spans="1:42" x14ac:dyDescent="0.35">
      <c r="A76" s="86">
        <f t="shared" si="28"/>
        <v>1</v>
      </c>
      <c r="D76" s="231"/>
      <c r="F76" s="21"/>
      <c r="G76" s="86">
        <v>0.35</v>
      </c>
      <c r="I76" s="227">
        <v>1</v>
      </c>
      <c r="J76" s="20"/>
      <c r="K76" s="3"/>
      <c r="N76" s="226">
        <v>1</v>
      </c>
      <c r="S76" s="193">
        <v>1</v>
      </c>
      <c r="X76" s="193">
        <v>0</v>
      </c>
      <c r="Y76" s="20"/>
      <c r="Z76" s="18"/>
      <c r="AA76" s="18"/>
      <c r="AB76" s="18"/>
      <c r="AC76" s="18"/>
      <c r="AD76" s="18"/>
      <c r="AE76" s="18"/>
      <c r="AF76" s="18"/>
      <c r="AI76" s="21"/>
      <c r="AJ76" s="29">
        <f t="shared" si="30"/>
        <v>45418</v>
      </c>
      <c r="AK76">
        <f t="shared" si="24"/>
        <v>0</v>
      </c>
      <c r="AL76" s="1">
        <f t="shared" si="25"/>
        <v>1</v>
      </c>
      <c r="AM76" s="1">
        <f t="shared" si="26"/>
        <v>0</v>
      </c>
      <c r="AN76" s="163">
        <f t="shared" si="27"/>
        <v>0</v>
      </c>
      <c r="AO76" s="162">
        <f t="shared" si="29"/>
        <v>0.85</v>
      </c>
    </row>
    <row r="77" spans="1:42" x14ac:dyDescent="0.35">
      <c r="A77" s="86">
        <f t="shared" si="28"/>
        <v>1</v>
      </c>
      <c r="D77" s="231"/>
      <c r="F77" s="21"/>
      <c r="G77" s="86">
        <v>0.36</v>
      </c>
      <c r="I77" s="227">
        <v>1</v>
      </c>
      <c r="J77" s="20"/>
      <c r="K77" s="3"/>
      <c r="N77" s="226">
        <v>1</v>
      </c>
      <c r="S77" s="193">
        <v>1</v>
      </c>
      <c r="X77" s="193">
        <v>0</v>
      </c>
      <c r="Y77" s="20"/>
      <c r="Z77" s="18"/>
      <c r="AA77" s="18"/>
      <c r="AB77" s="18"/>
      <c r="AC77" s="18"/>
      <c r="AD77" s="18"/>
      <c r="AE77" s="18"/>
      <c r="AF77" s="18"/>
      <c r="AI77" s="21"/>
      <c r="AJ77" s="29">
        <f t="shared" si="30"/>
        <v>45419</v>
      </c>
      <c r="AK77">
        <f t="shared" si="24"/>
        <v>0</v>
      </c>
      <c r="AL77" s="1">
        <f t="shared" si="25"/>
        <v>1</v>
      </c>
      <c r="AM77" s="1">
        <f t="shared" si="26"/>
        <v>0</v>
      </c>
      <c r="AN77" s="163">
        <f t="shared" si="27"/>
        <v>0</v>
      </c>
      <c r="AO77" s="162">
        <f t="shared" si="29"/>
        <v>0.85</v>
      </c>
    </row>
    <row r="78" spans="1:42" x14ac:dyDescent="0.35">
      <c r="A78" s="86">
        <f t="shared" si="28"/>
        <v>1</v>
      </c>
      <c r="D78" s="231"/>
      <c r="F78" s="21"/>
      <c r="G78" s="86">
        <v>0.37</v>
      </c>
      <c r="I78" s="227">
        <v>1</v>
      </c>
      <c r="J78" s="20"/>
      <c r="K78" s="3"/>
      <c r="N78" s="226">
        <v>1</v>
      </c>
      <c r="S78" s="193">
        <v>1</v>
      </c>
      <c r="X78" s="193">
        <v>0</v>
      </c>
      <c r="Y78" s="20"/>
      <c r="Z78" s="18"/>
      <c r="AA78" s="18"/>
      <c r="AB78" s="18"/>
      <c r="AC78" s="18"/>
      <c r="AD78" s="18"/>
      <c r="AE78" s="18"/>
      <c r="AF78" s="18"/>
      <c r="AI78" s="21"/>
      <c r="AJ78" s="29">
        <f t="shared" si="30"/>
        <v>45420</v>
      </c>
      <c r="AK78">
        <f t="shared" si="24"/>
        <v>0</v>
      </c>
      <c r="AL78" s="1">
        <f t="shared" si="25"/>
        <v>1</v>
      </c>
      <c r="AM78" s="1">
        <f t="shared" si="26"/>
        <v>0</v>
      </c>
      <c r="AN78" s="163">
        <f t="shared" si="27"/>
        <v>0</v>
      </c>
      <c r="AO78" s="162">
        <f t="shared" si="29"/>
        <v>0.85</v>
      </c>
    </row>
    <row r="79" spans="1:42" x14ac:dyDescent="0.35">
      <c r="A79" s="86">
        <f t="shared" si="28"/>
        <v>1</v>
      </c>
      <c r="D79" s="231"/>
      <c r="F79" s="21"/>
      <c r="G79" s="86">
        <v>0.38</v>
      </c>
      <c r="I79" s="227">
        <v>1</v>
      </c>
      <c r="J79" s="20"/>
      <c r="K79" s="3"/>
      <c r="N79" s="226">
        <v>1</v>
      </c>
      <c r="S79" s="193">
        <v>1</v>
      </c>
      <c r="X79" s="193">
        <v>0</v>
      </c>
      <c r="Y79" s="20"/>
      <c r="Z79" s="18"/>
      <c r="AA79" s="18"/>
      <c r="AB79" s="18"/>
      <c r="AC79" s="18"/>
      <c r="AD79" s="18"/>
      <c r="AE79" s="18"/>
      <c r="AF79" s="18"/>
      <c r="AI79" s="21"/>
      <c r="AJ79" s="29">
        <f t="shared" si="30"/>
        <v>45421</v>
      </c>
      <c r="AK79">
        <f t="shared" si="24"/>
        <v>0</v>
      </c>
      <c r="AL79" s="1">
        <f t="shared" si="25"/>
        <v>1</v>
      </c>
      <c r="AM79" s="1">
        <f t="shared" si="26"/>
        <v>0</v>
      </c>
      <c r="AN79" s="163">
        <f t="shared" si="27"/>
        <v>0</v>
      </c>
      <c r="AO79" s="162">
        <f t="shared" si="29"/>
        <v>0.85</v>
      </c>
    </row>
    <row r="80" spans="1:42" x14ac:dyDescent="0.35">
      <c r="A80" s="86">
        <f t="shared" si="28"/>
        <v>1</v>
      </c>
      <c r="D80" s="231"/>
      <c r="F80" s="21"/>
      <c r="G80" s="86">
        <v>0.39</v>
      </c>
      <c r="I80" s="227">
        <v>1</v>
      </c>
      <c r="J80" s="20"/>
      <c r="K80" s="3"/>
      <c r="N80" s="226">
        <v>1</v>
      </c>
      <c r="S80" s="193">
        <v>1</v>
      </c>
      <c r="X80" s="193">
        <v>0</v>
      </c>
      <c r="Y80" s="20"/>
      <c r="Z80" s="18"/>
      <c r="AA80" s="18"/>
      <c r="AB80" s="18"/>
      <c r="AC80" s="18"/>
      <c r="AD80" s="18"/>
      <c r="AE80" s="18"/>
      <c r="AF80" s="18"/>
      <c r="AI80" s="21"/>
      <c r="AJ80" s="29">
        <f t="shared" si="30"/>
        <v>45422</v>
      </c>
      <c r="AK80">
        <f t="shared" si="24"/>
        <v>0</v>
      </c>
      <c r="AL80" s="1">
        <f t="shared" si="25"/>
        <v>1</v>
      </c>
      <c r="AM80" s="1">
        <f t="shared" si="26"/>
        <v>0</v>
      </c>
      <c r="AN80" s="163">
        <f t="shared" si="27"/>
        <v>0</v>
      </c>
      <c r="AO80" s="162">
        <f t="shared" si="29"/>
        <v>0.85</v>
      </c>
    </row>
    <row r="81" spans="1:41" x14ac:dyDescent="0.35">
      <c r="A81" s="86">
        <f t="shared" si="28"/>
        <v>1</v>
      </c>
      <c r="D81" s="231"/>
      <c r="F81" s="21"/>
      <c r="G81" s="86">
        <v>0.4</v>
      </c>
      <c r="I81" s="227">
        <v>1</v>
      </c>
      <c r="J81" s="20"/>
      <c r="K81" s="3"/>
      <c r="N81" s="226">
        <v>1</v>
      </c>
      <c r="S81" s="193">
        <v>1</v>
      </c>
      <c r="X81" s="193">
        <v>0</v>
      </c>
      <c r="Y81" s="20"/>
      <c r="Z81" s="18"/>
      <c r="AA81" s="18"/>
      <c r="AB81" s="18"/>
      <c r="AC81" s="18"/>
      <c r="AD81" s="18"/>
      <c r="AE81" s="18"/>
      <c r="AF81" s="18"/>
      <c r="AI81" s="21"/>
      <c r="AJ81" s="29">
        <f t="shared" si="30"/>
        <v>45423</v>
      </c>
      <c r="AK81">
        <f t="shared" si="24"/>
        <v>0</v>
      </c>
      <c r="AL81" s="1">
        <f t="shared" si="25"/>
        <v>1</v>
      </c>
      <c r="AM81" s="1">
        <f t="shared" si="26"/>
        <v>0</v>
      </c>
      <c r="AN81" s="163">
        <f t="shared" si="27"/>
        <v>0</v>
      </c>
      <c r="AO81" s="162">
        <f t="shared" si="29"/>
        <v>0.85</v>
      </c>
    </row>
    <row r="82" spans="1:41" x14ac:dyDescent="0.35">
      <c r="A82" s="86">
        <f t="shared" si="28"/>
        <v>1</v>
      </c>
      <c r="D82" s="231"/>
      <c r="F82" s="21"/>
      <c r="G82" s="86">
        <v>0.41</v>
      </c>
      <c r="I82" s="227">
        <v>1</v>
      </c>
      <c r="J82" s="20"/>
      <c r="K82" s="3"/>
      <c r="N82" s="226">
        <v>1</v>
      </c>
      <c r="S82" s="193">
        <v>1</v>
      </c>
      <c r="X82" s="193">
        <v>0</v>
      </c>
      <c r="Y82" s="20"/>
      <c r="Z82" s="18"/>
      <c r="AA82" s="18"/>
      <c r="AB82" s="18"/>
      <c r="AC82" s="18"/>
      <c r="AD82" s="18"/>
      <c r="AE82" s="18"/>
      <c r="AF82" s="18"/>
      <c r="AI82" s="21"/>
      <c r="AJ82" s="29">
        <f t="shared" si="30"/>
        <v>45424</v>
      </c>
      <c r="AK82">
        <f t="shared" si="24"/>
        <v>0</v>
      </c>
      <c r="AL82" s="1">
        <f t="shared" si="25"/>
        <v>1</v>
      </c>
      <c r="AM82" s="1">
        <f t="shared" si="26"/>
        <v>0</v>
      </c>
      <c r="AN82" s="163">
        <f t="shared" si="27"/>
        <v>0</v>
      </c>
      <c r="AO82" s="162">
        <f t="shared" si="29"/>
        <v>0.85</v>
      </c>
    </row>
    <row r="83" spans="1:41" x14ac:dyDescent="0.35">
      <c r="A83" s="86">
        <f t="shared" si="28"/>
        <v>1</v>
      </c>
      <c r="B83" s="4"/>
      <c r="D83" s="231"/>
      <c r="F83" s="21"/>
      <c r="G83" s="86">
        <v>0.42</v>
      </c>
      <c r="I83" s="227">
        <v>1</v>
      </c>
      <c r="J83" s="20"/>
      <c r="K83" s="3"/>
      <c r="N83" s="226">
        <v>1</v>
      </c>
      <c r="S83" s="193">
        <v>1</v>
      </c>
      <c r="X83" s="193">
        <v>0</v>
      </c>
      <c r="Y83" s="20"/>
      <c r="Z83" s="18"/>
      <c r="AA83" s="18"/>
      <c r="AB83" s="18"/>
      <c r="AC83" s="18"/>
      <c r="AD83" s="18"/>
      <c r="AE83" s="18"/>
      <c r="AF83" s="18"/>
      <c r="AI83" s="21"/>
      <c r="AJ83" s="29">
        <f t="shared" si="30"/>
        <v>45425</v>
      </c>
      <c r="AK83">
        <f t="shared" si="24"/>
        <v>0</v>
      </c>
      <c r="AL83" s="1">
        <f t="shared" si="25"/>
        <v>1</v>
      </c>
      <c r="AM83" s="1">
        <f t="shared" si="26"/>
        <v>0</v>
      </c>
      <c r="AN83" s="163">
        <f t="shared" si="27"/>
        <v>0</v>
      </c>
      <c r="AO83" s="162">
        <f t="shared" si="29"/>
        <v>0.85</v>
      </c>
    </row>
    <row r="84" spans="1:41" x14ac:dyDescent="0.35">
      <c r="A84" s="86">
        <f t="shared" si="28"/>
        <v>1</v>
      </c>
      <c r="D84" s="231"/>
      <c r="F84" s="21"/>
      <c r="G84" s="86">
        <v>0.43</v>
      </c>
      <c r="I84" s="227">
        <v>1</v>
      </c>
      <c r="J84" s="20"/>
      <c r="K84" s="3"/>
      <c r="N84" s="226">
        <v>1</v>
      </c>
      <c r="S84" s="193">
        <v>1</v>
      </c>
      <c r="X84" s="193">
        <v>0</v>
      </c>
      <c r="Y84" s="20"/>
      <c r="Z84" s="18"/>
      <c r="AA84" s="18"/>
      <c r="AB84" s="18"/>
      <c r="AC84" s="18"/>
      <c r="AD84" s="18"/>
      <c r="AE84" s="18"/>
      <c r="AF84" s="18"/>
      <c r="AI84" s="21"/>
      <c r="AJ84" s="29">
        <f t="shared" si="30"/>
        <v>45426</v>
      </c>
      <c r="AK84">
        <f t="shared" si="24"/>
        <v>0</v>
      </c>
      <c r="AL84" s="1">
        <f t="shared" si="25"/>
        <v>1</v>
      </c>
      <c r="AM84" s="1">
        <f t="shared" si="26"/>
        <v>0</v>
      </c>
      <c r="AN84" s="163">
        <f t="shared" si="27"/>
        <v>0</v>
      </c>
      <c r="AO84" s="162">
        <f t="shared" si="29"/>
        <v>0.85</v>
      </c>
    </row>
    <row r="85" spans="1:41" x14ac:dyDescent="0.35">
      <c r="A85" s="86">
        <f t="shared" si="28"/>
        <v>1</v>
      </c>
      <c r="D85" s="231"/>
      <c r="F85" s="21"/>
      <c r="G85" s="86">
        <v>0.44</v>
      </c>
      <c r="I85" s="227">
        <v>1</v>
      </c>
      <c r="J85" s="20"/>
      <c r="K85" s="3"/>
      <c r="N85" s="226">
        <v>1</v>
      </c>
      <c r="S85" s="193">
        <v>1</v>
      </c>
      <c r="X85" s="193">
        <v>0</v>
      </c>
      <c r="Y85" s="20"/>
      <c r="Z85" s="18"/>
      <c r="AA85" s="18"/>
      <c r="AB85" s="18"/>
      <c r="AC85" s="18"/>
      <c r="AD85" s="18"/>
      <c r="AE85" s="18"/>
      <c r="AF85" s="18"/>
      <c r="AI85" s="21"/>
      <c r="AJ85" s="29">
        <f t="shared" si="30"/>
        <v>45427</v>
      </c>
      <c r="AK85">
        <f t="shared" si="24"/>
        <v>0</v>
      </c>
      <c r="AL85" s="1">
        <f t="shared" si="25"/>
        <v>1</v>
      </c>
      <c r="AM85" s="1">
        <f t="shared" si="26"/>
        <v>0</v>
      </c>
      <c r="AN85" s="163">
        <f t="shared" si="27"/>
        <v>0</v>
      </c>
      <c r="AO85" s="162">
        <f t="shared" si="29"/>
        <v>0.85</v>
      </c>
    </row>
    <row r="86" spans="1:41" x14ac:dyDescent="0.35">
      <c r="A86" s="86">
        <f t="shared" si="28"/>
        <v>1</v>
      </c>
      <c r="D86" s="231"/>
      <c r="F86" s="21"/>
      <c r="G86" s="86">
        <v>0.45</v>
      </c>
      <c r="I86" s="227">
        <v>1</v>
      </c>
      <c r="J86" s="20"/>
      <c r="K86" s="3"/>
      <c r="N86" s="226">
        <v>1</v>
      </c>
      <c r="S86" s="193">
        <v>1</v>
      </c>
      <c r="X86" s="193">
        <v>0</v>
      </c>
      <c r="Y86" s="20"/>
      <c r="Z86" s="18"/>
      <c r="AA86" s="18"/>
      <c r="AB86" s="18"/>
      <c r="AC86" s="18"/>
      <c r="AD86" s="18"/>
      <c r="AE86" s="18"/>
      <c r="AF86" s="18"/>
      <c r="AI86" s="21"/>
      <c r="AJ86" s="29">
        <f t="shared" si="30"/>
        <v>45428</v>
      </c>
      <c r="AK86">
        <f t="shared" si="24"/>
        <v>0</v>
      </c>
      <c r="AL86" s="1">
        <f t="shared" si="25"/>
        <v>1</v>
      </c>
      <c r="AM86" s="1">
        <f t="shared" si="26"/>
        <v>0</v>
      </c>
      <c r="AN86" s="163">
        <f t="shared" si="27"/>
        <v>0</v>
      </c>
      <c r="AO86" s="162">
        <f t="shared" si="29"/>
        <v>0.85</v>
      </c>
    </row>
    <row r="87" spans="1:41" x14ac:dyDescent="0.35">
      <c r="A87" s="86">
        <f t="shared" si="28"/>
        <v>1</v>
      </c>
      <c r="D87" s="231"/>
      <c r="F87" s="21"/>
      <c r="G87" s="86">
        <v>0.46</v>
      </c>
      <c r="I87" s="227">
        <v>1</v>
      </c>
      <c r="J87" s="20"/>
      <c r="K87" s="3"/>
      <c r="N87" s="226">
        <v>1</v>
      </c>
      <c r="S87" s="193">
        <v>1</v>
      </c>
      <c r="X87" s="193">
        <v>0</v>
      </c>
      <c r="Y87" s="20"/>
      <c r="Z87" s="18"/>
      <c r="AA87" s="18"/>
      <c r="AB87" s="18"/>
      <c r="AC87" s="18"/>
      <c r="AD87" s="18"/>
      <c r="AE87" s="18"/>
      <c r="AF87" s="18"/>
      <c r="AI87" s="21"/>
      <c r="AJ87" s="29">
        <f t="shared" si="30"/>
        <v>45429</v>
      </c>
      <c r="AK87">
        <f t="shared" si="24"/>
        <v>0</v>
      </c>
      <c r="AL87" s="1">
        <f t="shared" si="25"/>
        <v>1</v>
      </c>
      <c r="AM87" s="1">
        <f t="shared" si="26"/>
        <v>0</v>
      </c>
      <c r="AN87" s="163">
        <f t="shared" si="27"/>
        <v>0</v>
      </c>
      <c r="AO87" s="162">
        <f t="shared" si="29"/>
        <v>0.85</v>
      </c>
    </row>
    <row r="88" spans="1:41" x14ac:dyDescent="0.35">
      <c r="A88" s="86">
        <f t="shared" si="28"/>
        <v>1</v>
      </c>
      <c r="D88" s="231"/>
      <c r="F88" s="21"/>
      <c r="G88" s="86">
        <v>0.47</v>
      </c>
      <c r="I88" s="227">
        <v>1</v>
      </c>
      <c r="J88" s="20"/>
      <c r="K88" s="3"/>
      <c r="N88" s="226">
        <v>1</v>
      </c>
      <c r="S88" s="193">
        <v>1</v>
      </c>
      <c r="X88" s="193">
        <v>0</v>
      </c>
      <c r="Y88" s="20"/>
      <c r="Z88" s="18"/>
      <c r="AA88" s="18"/>
      <c r="AB88" s="18"/>
      <c r="AC88" s="18"/>
      <c r="AD88" s="18"/>
      <c r="AE88" s="18"/>
      <c r="AF88" s="18"/>
      <c r="AI88" s="21"/>
      <c r="AJ88" s="29">
        <f t="shared" si="30"/>
        <v>45430</v>
      </c>
      <c r="AK88">
        <f t="shared" si="24"/>
        <v>0</v>
      </c>
      <c r="AL88" s="1">
        <f t="shared" si="25"/>
        <v>1</v>
      </c>
      <c r="AM88" s="1">
        <f t="shared" si="26"/>
        <v>0</v>
      </c>
      <c r="AN88" s="163">
        <f t="shared" si="27"/>
        <v>0</v>
      </c>
      <c r="AO88" s="162">
        <f t="shared" si="29"/>
        <v>0.85</v>
      </c>
    </row>
    <row r="89" spans="1:41" x14ac:dyDescent="0.35">
      <c r="A89" s="86">
        <f t="shared" si="28"/>
        <v>1</v>
      </c>
      <c r="D89" s="231"/>
      <c r="F89" s="21"/>
      <c r="G89" s="86">
        <v>0.48</v>
      </c>
      <c r="I89" s="227">
        <v>1</v>
      </c>
      <c r="J89" s="20"/>
      <c r="K89" s="3"/>
      <c r="N89" s="226">
        <v>1</v>
      </c>
      <c r="S89" s="193">
        <v>1</v>
      </c>
      <c r="X89" s="193">
        <v>0</v>
      </c>
      <c r="Y89" s="20"/>
      <c r="Z89" s="18"/>
      <c r="AA89" s="18"/>
      <c r="AB89" s="18"/>
      <c r="AC89" s="18"/>
      <c r="AD89" s="18"/>
      <c r="AE89" s="18"/>
      <c r="AF89" s="18"/>
      <c r="AI89" s="21"/>
      <c r="AJ89" s="29">
        <f t="shared" si="30"/>
        <v>45431</v>
      </c>
      <c r="AK89">
        <f t="shared" si="24"/>
        <v>0</v>
      </c>
      <c r="AL89" s="1">
        <f t="shared" si="25"/>
        <v>1</v>
      </c>
      <c r="AM89" s="1">
        <f t="shared" si="26"/>
        <v>0</v>
      </c>
      <c r="AN89" s="163">
        <f t="shared" si="27"/>
        <v>0</v>
      </c>
      <c r="AO89" s="162">
        <f t="shared" si="29"/>
        <v>0.85</v>
      </c>
    </row>
    <row r="90" spans="1:41" x14ac:dyDescent="0.35">
      <c r="A90" s="86">
        <f t="shared" si="28"/>
        <v>1</v>
      </c>
      <c r="D90" s="231"/>
      <c r="F90" s="21"/>
      <c r="G90" s="86">
        <v>0.49</v>
      </c>
      <c r="I90" s="227">
        <v>1</v>
      </c>
      <c r="J90" s="20"/>
      <c r="K90" s="3"/>
      <c r="N90" s="226">
        <v>1</v>
      </c>
      <c r="S90" s="193">
        <v>1</v>
      </c>
      <c r="X90" s="193">
        <v>0</v>
      </c>
      <c r="Y90" s="20"/>
      <c r="Z90" s="18"/>
      <c r="AA90" s="18"/>
      <c r="AB90" s="18"/>
      <c r="AC90" s="18"/>
      <c r="AD90" s="18"/>
      <c r="AE90" s="18"/>
      <c r="AF90" s="18"/>
      <c r="AI90" s="21"/>
      <c r="AJ90" s="29">
        <f t="shared" si="30"/>
        <v>45432</v>
      </c>
      <c r="AK90">
        <f t="shared" si="24"/>
        <v>0</v>
      </c>
      <c r="AL90" s="1">
        <f t="shared" si="25"/>
        <v>1</v>
      </c>
      <c r="AM90" s="1">
        <f t="shared" si="26"/>
        <v>0</v>
      </c>
      <c r="AN90" s="163">
        <f t="shared" si="27"/>
        <v>0</v>
      </c>
      <c r="AO90" s="162">
        <f t="shared" si="29"/>
        <v>0.85</v>
      </c>
    </row>
    <row r="91" spans="1:41" x14ac:dyDescent="0.35">
      <c r="A91" s="86">
        <f t="shared" si="28"/>
        <v>1</v>
      </c>
      <c r="D91" s="231"/>
      <c r="F91" s="21"/>
      <c r="G91" s="86">
        <v>0.5</v>
      </c>
      <c r="I91" s="227">
        <v>1</v>
      </c>
      <c r="J91" s="20"/>
      <c r="K91" s="3"/>
      <c r="N91" s="226">
        <v>1</v>
      </c>
      <c r="S91" s="193">
        <v>1</v>
      </c>
      <c r="X91" s="193">
        <v>0</v>
      </c>
      <c r="Y91" s="20"/>
      <c r="Z91" s="18"/>
      <c r="AA91" s="18"/>
      <c r="AB91" s="18"/>
      <c r="AC91" s="18"/>
      <c r="AD91" s="18"/>
      <c r="AE91" s="18"/>
      <c r="AF91" s="18"/>
      <c r="AI91" s="21"/>
      <c r="AJ91" s="29">
        <f t="shared" si="30"/>
        <v>45433</v>
      </c>
      <c r="AK91">
        <f t="shared" si="24"/>
        <v>0</v>
      </c>
      <c r="AL91" s="1">
        <f t="shared" si="25"/>
        <v>1</v>
      </c>
      <c r="AM91" s="1">
        <f t="shared" si="26"/>
        <v>0</v>
      </c>
      <c r="AN91" s="163">
        <f t="shared" si="27"/>
        <v>0</v>
      </c>
      <c r="AO91" s="162">
        <f t="shared" si="29"/>
        <v>0.85</v>
      </c>
    </row>
    <row r="92" spans="1:41" x14ac:dyDescent="0.35">
      <c r="A92" s="86">
        <f t="shared" si="28"/>
        <v>1</v>
      </c>
      <c r="D92" s="231"/>
      <c r="F92" s="21"/>
      <c r="G92" s="86">
        <v>0.51</v>
      </c>
      <c r="I92" s="227">
        <v>1</v>
      </c>
      <c r="J92" s="20"/>
      <c r="K92" s="3"/>
      <c r="N92" s="226">
        <v>1</v>
      </c>
      <c r="S92" s="193">
        <v>1</v>
      </c>
      <c r="X92" s="193">
        <v>0</v>
      </c>
      <c r="Y92" s="20"/>
      <c r="Z92" s="18"/>
      <c r="AA92" s="18"/>
      <c r="AB92" s="18"/>
      <c r="AC92" s="18"/>
      <c r="AD92" s="18"/>
      <c r="AE92" s="18"/>
      <c r="AF92" s="18"/>
      <c r="AI92" s="21"/>
      <c r="AJ92" s="29">
        <f t="shared" si="30"/>
        <v>45434</v>
      </c>
      <c r="AK92">
        <f t="shared" si="24"/>
        <v>0</v>
      </c>
      <c r="AL92" s="1">
        <f t="shared" si="25"/>
        <v>1</v>
      </c>
      <c r="AM92" s="1">
        <f t="shared" si="26"/>
        <v>0</v>
      </c>
      <c r="AN92" s="163">
        <f t="shared" si="27"/>
        <v>0</v>
      </c>
      <c r="AO92" s="162">
        <f t="shared" si="29"/>
        <v>0.85</v>
      </c>
    </row>
    <row r="93" spans="1:41" x14ac:dyDescent="0.35">
      <c r="A93" s="86">
        <f t="shared" si="28"/>
        <v>1</v>
      </c>
      <c r="D93" s="231"/>
      <c r="F93" s="21"/>
      <c r="G93" s="86">
        <v>0.52</v>
      </c>
      <c r="I93" s="227">
        <v>1</v>
      </c>
      <c r="J93" s="20"/>
      <c r="K93" s="3"/>
      <c r="N93" s="226">
        <v>1</v>
      </c>
      <c r="S93" s="193">
        <v>1</v>
      </c>
      <c r="X93" s="193">
        <v>0</v>
      </c>
      <c r="Y93" s="20"/>
      <c r="Z93" s="18"/>
      <c r="AA93" s="18"/>
      <c r="AB93" s="18"/>
      <c r="AC93" s="18"/>
      <c r="AD93" s="18"/>
      <c r="AE93" s="18"/>
      <c r="AF93" s="18"/>
      <c r="AI93" s="21"/>
      <c r="AJ93" s="29">
        <f t="shared" si="30"/>
        <v>45435</v>
      </c>
      <c r="AK93">
        <f t="shared" si="24"/>
        <v>0</v>
      </c>
      <c r="AL93" s="1">
        <f t="shared" si="25"/>
        <v>1</v>
      </c>
      <c r="AM93" s="1">
        <f t="shared" si="26"/>
        <v>0</v>
      </c>
      <c r="AN93" s="163">
        <f t="shared" si="27"/>
        <v>0</v>
      </c>
      <c r="AO93" s="162">
        <f t="shared" si="29"/>
        <v>0.85</v>
      </c>
    </row>
    <row r="94" spans="1:41" x14ac:dyDescent="0.35">
      <c r="A94" s="86">
        <f t="shared" si="28"/>
        <v>1</v>
      </c>
      <c r="D94" s="231"/>
      <c r="F94" s="21"/>
      <c r="G94" s="86">
        <v>0.53</v>
      </c>
      <c r="I94" s="227">
        <v>1</v>
      </c>
      <c r="J94" s="20"/>
      <c r="K94" s="3"/>
      <c r="N94" s="226">
        <v>1</v>
      </c>
      <c r="S94" s="193">
        <v>1</v>
      </c>
      <c r="X94" s="193">
        <v>0</v>
      </c>
      <c r="Y94" s="20"/>
      <c r="Z94" s="18"/>
      <c r="AA94" s="18"/>
      <c r="AB94" s="18"/>
      <c r="AC94" s="18"/>
      <c r="AD94" s="18"/>
      <c r="AE94" s="18"/>
      <c r="AF94" s="18"/>
      <c r="AI94" s="21"/>
      <c r="AJ94" s="29">
        <f t="shared" si="30"/>
        <v>45436</v>
      </c>
      <c r="AK94">
        <f t="shared" si="24"/>
        <v>0</v>
      </c>
      <c r="AL94" s="1">
        <f t="shared" si="25"/>
        <v>1</v>
      </c>
      <c r="AM94" s="1">
        <f t="shared" si="26"/>
        <v>0</v>
      </c>
      <c r="AN94" s="163">
        <f t="shared" si="27"/>
        <v>0</v>
      </c>
      <c r="AO94" s="162">
        <f t="shared" si="29"/>
        <v>0.85</v>
      </c>
    </row>
    <row r="95" spans="1:41" x14ac:dyDescent="0.35">
      <c r="A95" s="86">
        <f t="shared" si="28"/>
        <v>1</v>
      </c>
      <c r="D95" s="231"/>
      <c r="F95" s="21"/>
      <c r="G95" s="86">
        <v>0.54</v>
      </c>
      <c r="I95" s="227">
        <v>1</v>
      </c>
      <c r="J95" s="20"/>
      <c r="K95" s="3"/>
      <c r="N95" s="226">
        <v>1</v>
      </c>
      <c r="S95" s="193">
        <v>1</v>
      </c>
      <c r="X95" s="193">
        <v>0</v>
      </c>
      <c r="Y95" s="20"/>
      <c r="Z95" s="18"/>
      <c r="AA95" s="18"/>
      <c r="AB95" s="18"/>
      <c r="AC95" s="18"/>
      <c r="AD95" s="18"/>
      <c r="AE95" s="18"/>
      <c r="AF95" s="18"/>
      <c r="AI95" s="21"/>
      <c r="AJ95" s="29">
        <f t="shared" si="30"/>
        <v>45437</v>
      </c>
      <c r="AK95">
        <f t="shared" si="24"/>
        <v>0</v>
      </c>
      <c r="AL95" s="1">
        <f t="shared" si="25"/>
        <v>1</v>
      </c>
      <c r="AM95" s="1">
        <f t="shared" si="26"/>
        <v>0</v>
      </c>
      <c r="AN95" s="163">
        <f t="shared" si="27"/>
        <v>0</v>
      </c>
      <c r="AO95" s="162">
        <f t="shared" si="29"/>
        <v>0.85</v>
      </c>
    </row>
    <row r="96" spans="1:41" x14ac:dyDescent="0.35">
      <c r="A96" s="86">
        <f t="shared" si="28"/>
        <v>1</v>
      </c>
      <c r="D96" s="231"/>
      <c r="F96" s="21"/>
      <c r="G96" s="86">
        <v>0.55000000000000004</v>
      </c>
      <c r="I96" s="227">
        <v>1</v>
      </c>
      <c r="J96" s="20"/>
      <c r="K96" s="3"/>
      <c r="N96" s="226">
        <v>1</v>
      </c>
      <c r="S96" s="193">
        <v>1</v>
      </c>
      <c r="X96" s="193">
        <v>0</v>
      </c>
      <c r="Y96" s="20"/>
      <c r="Z96" s="18"/>
      <c r="AA96" s="18"/>
      <c r="AB96" s="18"/>
      <c r="AC96" s="18"/>
      <c r="AD96" s="18"/>
      <c r="AE96" s="18"/>
      <c r="AF96" s="18"/>
      <c r="AI96" s="21"/>
      <c r="AJ96" s="29">
        <f t="shared" si="30"/>
        <v>45438</v>
      </c>
      <c r="AK96">
        <f t="shared" si="24"/>
        <v>0</v>
      </c>
      <c r="AL96" s="1">
        <f t="shared" si="25"/>
        <v>1</v>
      </c>
      <c r="AM96" s="1">
        <f t="shared" si="26"/>
        <v>0</v>
      </c>
      <c r="AN96" s="163">
        <f t="shared" si="27"/>
        <v>0</v>
      </c>
      <c r="AO96" s="162">
        <f t="shared" si="29"/>
        <v>0.85</v>
      </c>
    </row>
    <row r="97" spans="1:41" x14ac:dyDescent="0.35">
      <c r="A97" s="86">
        <f t="shared" si="28"/>
        <v>1</v>
      </c>
      <c r="D97" s="231"/>
      <c r="F97" s="21"/>
      <c r="G97" s="86">
        <v>0.56000000000000005</v>
      </c>
      <c r="I97" s="227">
        <v>1</v>
      </c>
      <c r="J97" s="20"/>
      <c r="K97" s="3"/>
      <c r="N97" s="226">
        <v>1</v>
      </c>
      <c r="S97" s="193">
        <v>1</v>
      </c>
      <c r="X97" s="193">
        <v>0</v>
      </c>
      <c r="Y97" s="20"/>
      <c r="Z97" s="18"/>
      <c r="AA97" s="18"/>
      <c r="AB97" s="18"/>
      <c r="AC97" s="18"/>
      <c r="AD97" s="18"/>
      <c r="AE97" s="18"/>
      <c r="AF97" s="18"/>
      <c r="AI97" s="21"/>
      <c r="AJ97" s="29">
        <f t="shared" si="30"/>
        <v>45439</v>
      </c>
      <c r="AK97">
        <f t="shared" si="24"/>
        <v>0</v>
      </c>
      <c r="AL97" s="1">
        <f t="shared" si="25"/>
        <v>1</v>
      </c>
      <c r="AM97" s="1">
        <f t="shared" si="26"/>
        <v>0</v>
      </c>
      <c r="AN97" s="163">
        <f t="shared" si="27"/>
        <v>0</v>
      </c>
      <c r="AO97" s="162">
        <f t="shared" si="29"/>
        <v>0.85</v>
      </c>
    </row>
    <row r="98" spans="1:41" x14ac:dyDescent="0.35">
      <c r="A98" s="86">
        <f t="shared" si="28"/>
        <v>1</v>
      </c>
      <c r="D98" s="231"/>
      <c r="F98" s="21"/>
      <c r="G98" s="86">
        <v>0.56999999999999995</v>
      </c>
      <c r="I98" s="227">
        <v>1</v>
      </c>
      <c r="J98" s="20"/>
      <c r="K98" s="3"/>
      <c r="N98" s="226">
        <v>1</v>
      </c>
      <c r="S98" s="193">
        <v>1</v>
      </c>
      <c r="X98" s="193">
        <v>0</v>
      </c>
      <c r="Y98" s="20"/>
      <c r="Z98" s="18"/>
      <c r="AA98" s="18"/>
      <c r="AB98" s="18"/>
      <c r="AC98" s="18"/>
      <c r="AD98" s="18"/>
      <c r="AE98" s="18"/>
      <c r="AF98" s="18"/>
      <c r="AI98" s="21"/>
      <c r="AJ98" s="29">
        <f t="shared" si="30"/>
        <v>45440</v>
      </c>
      <c r="AK98">
        <f t="shared" si="24"/>
        <v>0</v>
      </c>
      <c r="AL98" s="1">
        <f t="shared" si="25"/>
        <v>1</v>
      </c>
      <c r="AM98" s="1">
        <f t="shared" si="26"/>
        <v>0</v>
      </c>
      <c r="AN98" s="163">
        <f t="shared" si="27"/>
        <v>0</v>
      </c>
      <c r="AO98" s="162">
        <f t="shared" si="29"/>
        <v>0.85</v>
      </c>
    </row>
    <row r="99" spans="1:41" x14ac:dyDescent="0.35">
      <c r="A99" s="86">
        <f t="shared" si="28"/>
        <v>1</v>
      </c>
      <c r="D99" s="231"/>
      <c r="F99" s="21"/>
      <c r="G99" s="86">
        <v>0.57999999999999996</v>
      </c>
      <c r="I99" s="227">
        <v>1</v>
      </c>
      <c r="J99" s="20"/>
      <c r="K99" s="3"/>
      <c r="N99" s="226">
        <v>1</v>
      </c>
      <c r="S99" s="193">
        <v>1</v>
      </c>
      <c r="X99" s="193">
        <v>0</v>
      </c>
      <c r="Y99" s="20"/>
      <c r="Z99" s="18"/>
      <c r="AA99" s="18"/>
      <c r="AB99" s="18"/>
      <c r="AC99" s="18"/>
      <c r="AD99" s="18"/>
      <c r="AE99" s="18"/>
      <c r="AF99" s="18"/>
      <c r="AI99" s="21"/>
      <c r="AJ99" s="29">
        <f t="shared" si="30"/>
        <v>45441</v>
      </c>
      <c r="AK99">
        <f t="shared" si="24"/>
        <v>0</v>
      </c>
      <c r="AL99" s="1">
        <f t="shared" si="25"/>
        <v>1</v>
      </c>
      <c r="AM99" s="1">
        <f t="shared" si="26"/>
        <v>0</v>
      </c>
      <c r="AN99" s="163">
        <f t="shared" si="27"/>
        <v>0</v>
      </c>
      <c r="AO99" s="162">
        <f t="shared" si="29"/>
        <v>0.85</v>
      </c>
    </row>
    <row r="100" spans="1:41" x14ac:dyDescent="0.35">
      <c r="A100" s="86">
        <f t="shared" si="28"/>
        <v>1</v>
      </c>
      <c r="D100" s="231"/>
      <c r="F100" s="21"/>
      <c r="G100" s="86">
        <v>0.59</v>
      </c>
      <c r="I100" s="227">
        <v>1</v>
      </c>
      <c r="J100" s="20"/>
      <c r="K100" s="3"/>
      <c r="N100" s="226">
        <v>1</v>
      </c>
      <c r="S100" s="193">
        <v>1</v>
      </c>
      <c r="X100" s="193">
        <v>0</v>
      </c>
      <c r="Y100" s="20"/>
      <c r="Z100" s="18"/>
      <c r="AA100" s="18"/>
      <c r="AB100" s="18"/>
      <c r="AC100" s="18"/>
      <c r="AD100" s="18"/>
      <c r="AE100" s="18"/>
      <c r="AF100" s="18"/>
      <c r="AI100" s="21"/>
      <c r="AJ100" s="29">
        <f t="shared" si="30"/>
        <v>45442</v>
      </c>
      <c r="AK100">
        <f t="shared" si="24"/>
        <v>0</v>
      </c>
      <c r="AL100" s="1">
        <f t="shared" si="25"/>
        <v>1</v>
      </c>
      <c r="AM100" s="1">
        <f t="shared" si="26"/>
        <v>0</v>
      </c>
      <c r="AN100" s="163">
        <f t="shared" si="27"/>
        <v>0</v>
      </c>
      <c r="AO100" s="162">
        <f t="shared" si="29"/>
        <v>0.85</v>
      </c>
    </row>
    <row r="101" spans="1:41" x14ac:dyDescent="0.35">
      <c r="A101" s="86">
        <f t="shared" si="28"/>
        <v>1</v>
      </c>
      <c r="D101" s="231"/>
      <c r="F101" s="21"/>
      <c r="G101" s="86">
        <v>0.6</v>
      </c>
      <c r="I101" s="227">
        <v>1</v>
      </c>
      <c r="J101" s="20"/>
      <c r="K101" s="3"/>
      <c r="N101" s="226">
        <v>1</v>
      </c>
      <c r="S101" s="193">
        <v>1</v>
      </c>
      <c r="X101" s="193">
        <v>0</v>
      </c>
      <c r="Y101" s="20"/>
      <c r="Z101" s="18"/>
      <c r="AA101" s="18"/>
      <c r="AB101" s="18"/>
      <c r="AC101" s="18"/>
      <c r="AD101" s="18"/>
      <c r="AE101" s="18"/>
      <c r="AF101" s="18"/>
      <c r="AI101" s="21"/>
      <c r="AJ101" s="29">
        <f t="shared" si="30"/>
        <v>45443</v>
      </c>
      <c r="AK101">
        <f t="shared" si="24"/>
        <v>0</v>
      </c>
      <c r="AL101" s="1">
        <f t="shared" si="25"/>
        <v>1</v>
      </c>
      <c r="AM101" s="1">
        <f t="shared" si="26"/>
        <v>0</v>
      </c>
      <c r="AN101" s="163">
        <f t="shared" si="27"/>
        <v>0</v>
      </c>
      <c r="AO101" s="162">
        <f t="shared" si="29"/>
        <v>0.85</v>
      </c>
    </row>
    <row r="102" spans="1:41" x14ac:dyDescent="0.35">
      <c r="A102" s="86">
        <f t="shared" si="28"/>
        <v>1</v>
      </c>
      <c r="D102" s="231"/>
      <c r="F102" s="21"/>
      <c r="G102" s="86">
        <v>0.61</v>
      </c>
      <c r="I102" s="227">
        <v>1</v>
      </c>
      <c r="J102" s="20"/>
      <c r="K102" s="3"/>
      <c r="N102" s="226">
        <v>1</v>
      </c>
      <c r="S102" s="193">
        <v>1</v>
      </c>
      <c r="X102" s="193">
        <v>0</v>
      </c>
      <c r="Y102" s="20"/>
      <c r="Z102" s="18"/>
      <c r="AA102" s="18"/>
      <c r="AB102" s="18"/>
      <c r="AC102" s="18"/>
      <c r="AD102" s="18"/>
      <c r="AE102" s="18"/>
      <c r="AF102" s="18"/>
      <c r="AI102" s="21"/>
      <c r="AJ102" s="29">
        <f t="shared" si="30"/>
        <v>45444</v>
      </c>
      <c r="AK102">
        <f t="shared" si="24"/>
        <v>0</v>
      </c>
      <c r="AL102" s="1">
        <f t="shared" si="25"/>
        <v>1</v>
      </c>
      <c r="AM102" s="1">
        <f t="shared" si="26"/>
        <v>0</v>
      </c>
      <c r="AN102" s="163">
        <f t="shared" si="27"/>
        <v>0</v>
      </c>
      <c r="AO102" s="162">
        <f t="shared" si="29"/>
        <v>0.85</v>
      </c>
    </row>
    <row r="103" spans="1:41" x14ac:dyDescent="0.35">
      <c r="A103" s="86">
        <f t="shared" si="28"/>
        <v>1</v>
      </c>
      <c r="D103" s="231"/>
      <c r="F103" s="21"/>
      <c r="G103" s="86">
        <v>0.62</v>
      </c>
      <c r="I103" s="227">
        <v>1</v>
      </c>
      <c r="J103" s="20"/>
      <c r="K103" s="3"/>
      <c r="N103" s="226">
        <v>1</v>
      </c>
      <c r="S103" s="193">
        <v>1</v>
      </c>
      <c r="X103" s="193">
        <v>0</v>
      </c>
      <c r="Y103" s="20"/>
      <c r="Z103" s="18"/>
      <c r="AA103" s="18"/>
      <c r="AB103" s="18"/>
      <c r="AC103" s="18"/>
      <c r="AD103" s="18"/>
      <c r="AE103" s="18"/>
      <c r="AF103" s="18"/>
      <c r="AI103" s="21"/>
      <c r="AJ103" s="29">
        <f t="shared" si="30"/>
        <v>45445</v>
      </c>
      <c r="AK103">
        <f t="shared" si="24"/>
        <v>0</v>
      </c>
      <c r="AL103" s="1">
        <f t="shared" si="25"/>
        <v>1</v>
      </c>
      <c r="AM103" s="1">
        <f t="shared" si="26"/>
        <v>0</v>
      </c>
      <c r="AN103" s="163">
        <f t="shared" si="27"/>
        <v>0</v>
      </c>
      <c r="AO103" s="162">
        <f t="shared" si="29"/>
        <v>0.85</v>
      </c>
    </row>
    <row r="104" spans="1:41" x14ac:dyDescent="0.35">
      <c r="A104" s="86">
        <f t="shared" si="28"/>
        <v>1</v>
      </c>
      <c r="D104" s="231"/>
      <c r="F104" s="21"/>
      <c r="G104" s="86">
        <v>0.63</v>
      </c>
      <c r="I104" s="227">
        <v>1</v>
      </c>
      <c r="J104" s="20"/>
      <c r="K104" s="3"/>
      <c r="N104" s="226">
        <v>1</v>
      </c>
      <c r="S104" s="193">
        <v>1</v>
      </c>
      <c r="X104" s="193">
        <v>0</v>
      </c>
      <c r="Y104" s="20"/>
      <c r="Z104" s="18"/>
      <c r="AA104" s="18"/>
      <c r="AB104" s="18"/>
      <c r="AC104" s="18"/>
      <c r="AD104" s="18"/>
      <c r="AE104" s="18"/>
      <c r="AF104" s="18"/>
      <c r="AI104" s="21"/>
      <c r="AJ104" s="29">
        <f t="shared" si="30"/>
        <v>45446</v>
      </c>
      <c r="AK104">
        <f t="shared" si="24"/>
        <v>0</v>
      </c>
      <c r="AL104" s="1">
        <f t="shared" si="25"/>
        <v>1</v>
      </c>
      <c r="AM104" s="1">
        <f t="shared" si="26"/>
        <v>0</v>
      </c>
      <c r="AN104" s="163">
        <f t="shared" si="27"/>
        <v>0</v>
      </c>
      <c r="AO104" s="162">
        <f t="shared" si="29"/>
        <v>0.85</v>
      </c>
    </row>
    <row r="105" spans="1:41" x14ac:dyDescent="0.35">
      <c r="A105" s="86">
        <f t="shared" si="28"/>
        <v>1</v>
      </c>
      <c r="D105" s="231"/>
      <c r="F105" s="21"/>
      <c r="G105" s="86">
        <v>0.64</v>
      </c>
      <c r="I105" s="227">
        <v>1</v>
      </c>
      <c r="J105" s="20"/>
      <c r="K105" s="3"/>
      <c r="N105" s="226">
        <v>1</v>
      </c>
      <c r="S105" s="193">
        <v>1</v>
      </c>
      <c r="X105" s="193">
        <v>0</v>
      </c>
      <c r="Y105" s="20"/>
      <c r="Z105" s="18"/>
      <c r="AA105" s="18"/>
      <c r="AB105" s="18"/>
      <c r="AC105" s="18"/>
      <c r="AD105" s="18"/>
      <c r="AE105" s="18"/>
      <c r="AF105" s="18"/>
      <c r="AI105" s="21"/>
      <c r="AJ105" s="29">
        <f t="shared" si="30"/>
        <v>45447</v>
      </c>
      <c r="AK105">
        <f t="shared" ref="AK105:AK168" si="31">_xlfn.XLOOKUP(AJ105,A$27:A$36,B$27:B$36,0,0)</f>
        <v>0</v>
      </c>
      <c r="AL105" s="1">
        <f t="shared" ref="AL105:AL168" si="32">_xlfn.XLOOKUP(AJ105,A$15:A$24,B$15:B$24,1,0)</f>
        <v>1</v>
      </c>
      <c r="AM105" s="1">
        <f t="shared" ref="AM105:AM168" si="33">_xlfn.XLOOKUP(AJ105,A$27:A$36,B$27:B$36,0,-1)</f>
        <v>0</v>
      </c>
      <c r="AN105" s="163">
        <f t="shared" ref="AN105:AN168" si="34">AK105</f>
        <v>0</v>
      </c>
      <c r="AO105" s="162">
        <f t="shared" si="29"/>
        <v>0.85</v>
      </c>
    </row>
    <row r="106" spans="1:41" x14ac:dyDescent="0.35">
      <c r="A106" s="86">
        <f t="shared" ref="A106:A141" si="35">(IFERROR((I106*$H$3/$I$4),0)+IFERROR((N106*$M$3/$N$4),0)+IFERROR((S106*$R$3/$S$4),0)+IFERROR((X106*$W$3/$X$4),0))/($D$5/1000)</f>
        <v>1</v>
      </c>
      <c r="D106" s="231"/>
      <c r="F106" s="21"/>
      <c r="G106" s="86">
        <v>0.65</v>
      </c>
      <c r="I106" s="227">
        <v>1</v>
      </c>
      <c r="J106" s="20"/>
      <c r="K106" s="3"/>
      <c r="N106" s="226">
        <v>1</v>
      </c>
      <c r="S106" s="193">
        <v>1</v>
      </c>
      <c r="X106" s="193">
        <v>0</v>
      </c>
      <c r="Y106" s="20"/>
      <c r="Z106" s="18"/>
      <c r="AA106" s="18"/>
      <c r="AB106" s="18"/>
      <c r="AC106" s="18"/>
      <c r="AD106" s="18"/>
      <c r="AE106" s="18"/>
      <c r="AF106" s="18"/>
      <c r="AI106" s="21"/>
      <c r="AJ106" s="29">
        <f t="shared" si="30"/>
        <v>45448</v>
      </c>
      <c r="AK106">
        <f t="shared" si="31"/>
        <v>0</v>
      </c>
      <c r="AL106" s="1">
        <f t="shared" si="32"/>
        <v>1</v>
      </c>
      <c r="AM106" s="1">
        <f t="shared" si="33"/>
        <v>0</v>
      </c>
      <c r="AN106" s="163">
        <f t="shared" si="34"/>
        <v>0</v>
      </c>
      <c r="AO106" s="162">
        <f t="shared" ref="AO106:AO169" si="36">IF(AL106=1,AO107,AL106)</f>
        <v>0.85</v>
      </c>
    </row>
    <row r="107" spans="1:41" x14ac:dyDescent="0.35">
      <c r="A107" s="86">
        <f t="shared" si="35"/>
        <v>1</v>
      </c>
      <c r="D107" s="231"/>
      <c r="F107" s="21"/>
      <c r="G107" s="86">
        <v>0.66</v>
      </c>
      <c r="I107" s="227">
        <v>1</v>
      </c>
      <c r="J107" s="20"/>
      <c r="K107" s="3"/>
      <c r="N107" s="226">
        <v>1</v>
      </c>
      <c r="S107" s="193">
        <v>1</v>
      </c>
      <c r="X107" s="193">
        <v>0</v>
      </c>
      <c r="Y107" s="20"/>
      <c r="Z107" s="18"/>
      <c r="AA107" s="18"/>
      <c r="AB107" s="18"/>
      <c r="AC107" s="18"/>
      <c r="AD107" s="18"/>
      <c r="AE107" s="18"/>
      <c r="AF107" s="18"/>
      <c r="AI107" s="21"/>
      <c r="AJ107" s="29">
        <f t="shared" ref="AJ107:AJ170" si="37">AJ106+1</f>
        <v>45449</v>
      </c>
      <c r="AK107">
        <f t="shared" si="31"/>
        <v>0</v>
      </c>
      <c r="AL107" s="1">
        <f t="shared" si="32"/>
        <v>1</v>
      </c>
      <c r="AM107" s="1">
        <f t="shared" si="33"/>
        <v>0</v>
      </c>
      <c r="AN107" s="163">
        <f t="shared" si="34"/>
        <v>0</v>
      </c>
      <c r="AO107" s="162">
        <f t="shared" si="36"/>
        <v>0.85</v>
      </c>
    </row>
    <row r="108" spans="1:41" x14ac:dyDescent="0.35">
      <c r="A108" s="86">
        <f t="shared" si="35"/>
        <v>1</v>
      </c>
      <c r="D108" s="231"/>
      <c r="F108" s="21"/>
      <c r="G108" s="86">
        <v>0.67</v>
      </c>
      <c r="I108" s="227">
        <v>1</v>
      </c>
      <c r="J108" s="20"/>
      <c r="K108" s="3"/>
      <c r="N108" s="226">
        <v>1</v>
      </c>
      <c r="S108" s="193">
        <v>1</v>
      </c>
      <c r="X108" s="193">
        <v>0</v>
      </c>
      <c r="Y108" s="20"/>
      <c r="Z108" s="18"/>
      <c r="AA108" s="18"/>
      <c r="AB108" s="18"/>
      <c r="AC108" s="18"/>
      <c r="AD108" s="18"/>
      <c r="AE108" s="18"/>
      <c r="AF108" s="18"/>
      <c r="AI108" s="21"/>
      <c r="AJ108" s="29">
        <f t="shared" si="37"/>
        <v>45450</v>
      </c>
      <c r="AK108">
        <f t="shared" si="31"/>
        <v>0</v>
      </c>
      <c r="AL108" s="1">
        <f t="shared" si="32"/>
        <v>1</v>
      </c>
      <c r="AM108" s="1">
        <f t="shared" si="33"/>
        <v>0</v>
      </c>
      <c r="AN108" s="163">
        <f t="shared" si="34"/>
        <v>0</v>
      </c>
      <c r="AO108" s="162">
        <f t="shared" si="36"/>
        <v>0.85</v>
      </c>
    </row>
    <row r="109" spans="1:41" x14ac:dyDescent="0.35">
      <c r="A109" s="86">
        <f t="shared" si="35"/>
        <v>1</v>
      </c>
      <c r="D109" s="231"/>
      <c r="F109" s="21"/>
      <c r="G109" s="86">
        <v>0.68</v>
      </c>
      <c r="I109" s="227">
        <v>1</v>
      </c>
      <c r="J109" s="20"/>
      <c r="K109" s="3"/>
      <c r="N109" s="226">
        <v>1</v>
      </c>
      <c r="S109" s="193">
        <v>1</v>
      </c>
      <c r="X109" s="193">
        <v>0</v>
      </c>
      <c r="Y109" s="20"/>
      <c r="Z109" s="18"/>
      <c r="AA109" s="18"/>
      <c r="AB109" s="18"/>
      <c r="AC109" s="18"/>
      <c r="AD109" s="18"/>
      <c r="AE109" s="18"/>
      <c r="AF109" s="18"/>
      <c r="AI109" s="21"/>
      <c r="AJ109" s="29">
        <f t="shared" si="37"/>
        <v>45451</v>
      </c>
      <c r="AK109">
        <f t="shared" si="31"/>
        <v>0</v>
      </c>
      <c r="AL109" s="1">
        <f t="shared" si="32"/>
        <v>1</v>
      </c>
      <c r="AM109" s="1">
        <f t="shared" si="33"/>
        <v>0</v>
      </c>
      <c r="AN109" s="163">
        <f t="shared" si="34"/>
        <v>0</v>
      </c>
      <c r="AO109" s="162">
        <f t="shared" si="36"/>
        <v>0.85</v>
      </c>
    </row>
    <row r="110" spans="1:41" x14ac:dyDescent="0.35">
      <c r="A110" s="86">
        <f t="shared" si="35"/>
        <v>1</v>
      </c>
      <c r="D110" s="231"/>
      <c r="F110" s="21"/>
      <c r="G110" s="86">
        <v>0.69</v>
      </c>
      <c r="I110" s="227">
        <v>1</v>
      </c>
      <c r="J110" s="20"/>
      <c r="K110" s="3"/>
      <c r="N110" s="226">
        <v>1</v>
      </c>
      <c r="S110" s="193">
        <v>1</v>
      </c>
      <c r="X110" s="193">
        <v>0</v>
      </c>
      <c r="Y110" s="20"/>
      <c r="Z110" s="18"/>
      <c r="AA110" s="18"/>
      <c r="AB110" s="18"/>
      <c r="AC110" s="18"/>
      <c r="AD110" s="18"/>
      <c r="AE110" s="18"/>
      <c r="AF110" s="18"/>
      <c r="AI110" s="21"/>
      <c r="AJ110" s="29">
        <f t="shared" si="37"/>
        <v>45452</v>
      </c>
      <c r="AK110">
        <f t="shared" si="31"/>
        <v>0</v>
      </c>
      <c r="AL110" s="1">
        <f t="shared" si="32"/>
        <v>1</v>
      </c>
      <c r="AM110" s="1">
        <f t="shared" si="33"/>
        <v>0</v>
      </c>
      <c r="AN110" s="163">
        <f t="shared" si="34"/>
        <v>0</v>
      </c>
      <c r="AO110" s="162">
        <f t="shared" si="36"/>
        <v>0.85</v>
      </c>
    </row>
    <row r="111" spans="1:41" x14ac:dyDescent="0.35">
      <c r="A111" s="86">
        <f t="shared" si="35"/>
        <v>1</v>
      </c>
      <c r="D111" s="231"/>
      <c r="F111" s="21"/>
      <c r="G111" s="86">
        <v>0.7</v>
      </c>
      <c r="I111" s="227">
        <v>1</v>
      </c>
      <c r="J111" s="20"/>
      <c r="K111" s="3"/>
      <c r="N111" s="226">
        <v>1</v>
      </c>
      <c r="S111" s="193">
        <v>1</v>
      </c>
      <c r="X111" s="193">
        <v>0</v>
      </c>
      <c r="Y111" s="20"/>
      <c r="Z111" s="18"/>
      <c r="AA111" s="18"/>
      <c r="AB111" s="18"/>
      <c r="AC111" s="18"/>
      <c r="AD111" s="18"/>
      <c r="AE111" s="18"/>
      <c r="AF111" s="18"/>
      <c r="AI111" s="21"/>
      <c r="AJ111" s="29">
        <f t="shared" si="37"/>
        <v>45453</v>
      </c>
      <c r="AK111">
        <f t="shared" si="31"/>
        <v>0</v>
      </c>
      <c r="AL111" s="1">
        <f t="shared" si="32"/>
        <v>1</v>
      </c>
      <c r="AM111" s="1">
        <f t="shared" si="33"/>
        <v>0</v>
      </c>
      <c r="AN111" s="163">
        <f t="shared" si="34"/>
        <v>0</v>
      </c>
      <c r="AO111" s="162">
        <f t="shared" si="36"/>
        <v>0.85</v>
      </c>
    </row>
    <row r="112" spans="1:41" x14ac:dyDescent="0.35">
      <c r="A112" s="86">
        <f t="shared" si="35"/>
        <v>1</v>
      </c>
      <c r="D112" s="231"/>
      <c r="F112" s="21"/>
      <c r="G112" s="86">
        <v>0.71</v>
      </c>
      <c r="I112" s="227">
        <v>1</v>
      </c>
      <c r="J112" s="20"/>
      <c r="K112" s="3"/>
      <c r="N112" s="226">
        <v>1</v>
      </c>
      <c r="S112" s="193">
        <v>1</v>
      </c>
      <c r="X112" s="193">
        <v>0</v>
      </c>
      <c r="Y112" s="20"/>
      <c r="Z112" s="18"/>
      <c r="AA112" s="18"/>
      <c r="AB112" s="18"/>
      <c r="AC112" s="18"/>
      <c r="AD112" s="18"/>
      <c r="AE112" s="18"/>
      <c r="AF112" s="18"/>
      <c r="AI112" s="21"/>
      <c r="AJ112" s="29">
        <f t="shared" si="37"/>
        <v>45454</v>
      </c>
      <c r="AK112">
        <f t="shared" si="31"/>
        <v>0</v>
      </c>
      <c r="AL112" s="1">
        <f t="shared" si="32"/>
        <v>1</v>
      </c>
      <c r="AM112" s="1">
        <f t="shared" si="33"/>
        <v>0</v>
      </c>
      <c r="AN112" s="163">
        <f t="shared" si="34"/>
        <v>0</v>
      </c>
      <c r="AO112" s="162">
        <f t="shared" si="36"/>
        <v>0.85</v>
      </c>
    </row>
    <row r="113" spans="1:41" x14ac:dyDescent="0.35">
      <c r="A113" s="86">
        <f t="shared" si="35"/>
        <v>1</v>
      </c>
      <c r="D113" s="231"/>
      <c r="F113" s="21"/>
      <c r="G113" s="86">
        <v>0.72</v>
      </c>
      <c r="I113" s="227">
        <v>1</v>
      </c>
      <c r="J113" s="20"/>
      <c r="K113" s="3"/>
      <c r="N113" s="226">
        <v>1</v>
      </c>
      <c r="S113" s="193">
        <v>1</v>
      </c>
      <c r="X113" s="193">
        <v>0</v>
      </c>
      <c r="Y113" s="20"/>
      <c r="Z113" s="18"/>
      <c r="AA113" s="18"/>
      <c r="AB113" s="18"/>
      <c r="AC113" s="18"/>
      <c r="AD113" s="18"/>
      <c r="AE113" s="18"/>
      <c r="AF113" s="18"/>
      <c r="AI113" s="21"/>
      <c r="AJ113" s="29">
        <f t="shared" si="37"/>
        <v>45455</v>
      </c>
      <c r="AK113">
        <f t="shared" si="31"/>
        <v>0</v>
      </c>
      <c r="AL113" s="1">
        <f t="shared" si="32"/>
        <v>1</v>
      </c>
      <c r="AM113" s="1">
        <f t="shared" si="33"/>
        <v>0</v>
      </c>
      <c r="AN113" s="163">
        <f t="shared" si="34"/>
        <v>0</v>
      </c>
      <c r="AO113" s="162">
        <f t="shared" si="36"/>
        <v>0.85</v>
      </c>
    </row>
    <row r="114" spans="1:41" x14ac:dyDescent="0.35">
      <c r="A114" s="86">
        <f t="shared" si="35"/>
        <v>1</v>
      </c>
      <c r="D114" s="231"/>
      <c r="F114" s="21"/>
      <c r="G114" s="86">
        <v>0.73</v>
      </c>
      <c r="I114" s="227">
        <v>1</v>
      </c>
      <c r="J114" s="20"/>
      <c r="K114" s="3"/>
      <c r="N114" s="226">
        <v>1</v>
      </c>
      <c r="S114" s="193">
        <v>1</v>
      </c>
      <c r="X114" s="193">
        <v>0</v>
      </c>
      <c r="Y114" s="20"/>
      <c r="Z114" s="18"/>
      <c r="AA114" s="18"/>
      <c r="AB114" s="18"/>
      <c r="AC114" s="18"/>
      <c r="AD114" s="18"/>
      <c r="AE114" s="18"/>
      <c r="AF114" s="18"/>
      <c r="AI114" s="21"/>
      <c r="AJ114" s="29">
        <f t="shared" si="37"/>
        <v>45456</v>
      </c>
      <c r="AK114">
        <f t="shared" si="31"/>
        <v>0</v>
      </c>
      <c r="AL114" s="1">
        <f t="shared" si="32"/>
        <v>1</v>
      </c>
      <c r="AM114" s="1">
        <f t="shared" si="33"/>
        <v>0</v>
      </c>
      <c r="AN114" s="163">
        <f t="shared" si="34"/>
        <v>0</v>
      </c>
      <c r="AO114" s="162">
        <f t="shared" si="36"/>
        <v>0.85</v>
      </c>
    </row>
    <row r="115" spans="1:41" x14ac:dyDescent="0.35">
      <c r="A115" s="86">
        <f t="shared" si="35"/>
        <v>1</v>
      </c>
      <c r="D115" s="231"/>
      <c r="F115" s="21"/>
      <c r="G115" s="86">
        <v>0.74</v>
      </c>
      <c r="I115" s="227">
        <v>1</v>
      </c>
      <c r="J115" s="20"/>
      <c r="K115" s="3"/>
      <c r="N115" s="226">
        <v>1</v>
      </c>
      <c r="S115" s="193">
        <v>1</v>
      </c>
      <c r="X115" s="193">
        <v>0</v>
      </c>
      <c r="Y115" s="20"/>
      <c r="Z115" s="18"/>
      <c r="AA115" s="18"/>
      <c r="AB115" s="18"/>
      <c r="AC115" s="18"/>
      <c r="AD115" s="18"/>
      <c r="AE115" s="18"/>
      <c r="AF115" s="18"/>
      <c r="AI115" s="21"/>
      <c r="AJ115" s="29">
        <f t="shared" si="37"/>
        <v>45457</v>
      </c>
      <c r="AK115">
        <f t="shared" si="31"/>
        <v>0</v>
      </c>
      <c r="AL115" s="1">
        <f t="shared" si="32"/>
        <v>1</v>
      </c>
      <c r="AM115" s="1">
        <f t="shared" si="33"/>
        <v>0</v>
      </c>
      <c r="AN115" s="163">
        <f t="shared" si="34"/>
        <v>0</v>
      </c>
      <c r="AO115" s="162">
        <f t="shared" si="36"/>
        <v>0.85</v>
      </c>
    </row>
    <row r="116" spans="1:41" x14ac:dyDescent="0.35">
      <c r="A116" s="86">
        <f t="shared" si="35"/>
        <v>1</v>
      </c>
      <c r="D116" s="231"/>
      <c r="F116" s="21"/>
      <c r="G116" s="86">
        <v>0.75</v>
      </c>
      <c r="I116" s="227">
        <v>1</v>
      </c>
      <c r="J116" s="20"/>
      <c r="K116" s="3"/>
      <c r="N116" s="226">
        <v>1</v>
      </c>
      <c r="S116" s="193">
        <v>1</v>
      </c>
      <c r="X116" s="193">
        <v>0</v>
      </c>
      <c r="Y116" s="20"/>
      <c r="Z116" s="18"/>
      <c r="AA116" s="18"/>
      <c r="AB116" s="18"/>
      <c r="AC116" s="18"/>
      <c r="AD116" s="18"/>
      <c r="AE116" s="18"/>
      <c r="AF116" s="18"/>
      <c r="AI116" s="21"/>
      <c r="AJ116" s="29">
        <f t="shared" si="37"/>
        <v>45458</v>
      </c>
      <c r="AK116">
        <f t="shared" si="31"/>
        <v>0</v>
      </c>
      <c r="AL116" s="1">
        <f t="shared" si="32"/>
        <v>1</v>
      </c>
      <c r="AM116" s="1">
        <f t="shared" si="33"/>
        <v>0</v>
      </c>
      <c r="AN116" s="163">
        <f t="shared" si="34"/>
        <v>0</v>
      </c>
      <c r="AO116" s="162">
        <f t="shared" si="36"/>
        <v>0.85</v>
      </c>
    </row>
    <row r="117" spans="1:41" x14ac:dyDescent="0.35">
      <c r="A117" s="86">
        <f t="shared" si="35"/>
        <v>0.98</v>
      </c>
      <c r="D117" s="231"/>
      <c r="F117" s="21"/>
      <c r="G117" s="86">
        <v>0.76</v>
      </c>
      <c r="I117" s="227">
        <v>0.98</v>
      </c>
      <c r="J117" s="20"/>
      <c r="K117" s="3"/>
      <c r="N117" s="226">
        <v>0.98</v>
      </c>
      <c r="S117" s="193">
        <v>0.98</v>
      </c>
      <c r="X117" s="193">
        <v>0</v>
      </c>
      <c r="Y117" s="20"/>
      <c r="Z117" s="18"/>
      <c r="AA117" s="18"/>
      <c r="AB117" s="18"/>
      <c r="AC117" s="18"/>
      <c r="AD117" s="18"/>
      <c r="AE117" s="18"/>
      <c r="AF117" s="18"/>
      <c r="AI117" s="21"/>
      <c r="AJ117" s="29">
        <f t="shared" si="37"/>
        <v>45459</v>
      </c>
      <c r="AK117">
        <f t="shared" si="31"/>
        <v>0</v>
      </c>
      <c r="AL117" s="1">
        <f t="shared" si="32"/>
        <v>1</v>
      </c>
      <c r="AM117" s="1">
        <f t="shared" si="33"/>
        <v>0</v>
      </c>
      <c r="AN117" s="163">
        <f t="shared" si="34"/>
        <v>0</v>
      </c>
      <c r="AO117" s="162">
        <f t="shared" si="36"/>
        <v>0.85</v>
      </c>
    </row>
    <row r="118" spans="1:41" x14ac:dyDescent="0.35">
      <c r="A118" s="86">
        <f t="shared" si="35"/>
        <v>0.95999999999999985</v>
      </c>
      <c r="D118" s="231"/>
      <c r="F118" s="21"/>
      <c r="G118" s="86">
        <v>0.77</v>
      </c>
      <c r="I118" s="227">
        <v>0.96</v>
      </c>
      <c r="J118" s="20"/>
      <c r="K118" s="3"/>
      <c r="N118" s="226">
        <v>0.96</v>
      </c>
      <c r="S118" s="193">
        <v>0.96</v>
      </c>
      <c r="X118" s="193">
        <v>0</v>
      </c>
      <c r="Y118" s="20"/>
      <c r="Z118" s="18"/>
      <c r="AA118" s="18"/>
      <c r="AB118" s="18"/>
      <c r="AC118" s="18"/>
      <c r="AD118" s="18"/>
      <c r="AE118" s="18"/>
      <c r="AF118" s="18"/>
      <c r="AI118" s="21"/>
      <c r="AJ118" s="29">
        <f t="shared" si="37"/>
        <v>45460</v>
      </c>
      <c r="AK118">
        <f t="shared" si="31"/>
        <v>0</v>
      </c>
      <c r="AL118" s="1">
        <f t="shared" si="32"/>
        <v>1</v>
      </c>
      <c r="AM118" s="1">
        <f t="shared" si="33"/>
        <v>0</v>
      </c>
      <c r="AN118" s="163">
        <f t="shared" si="34"/>
        <v>0</v>
      </c>
      <c r="AO118" s="162">
        <f t="shared" si="36"/>
        <v>0.85</v>
      </c>
    </row>
    <row r="119" spans="1:41" x14ac:dyDescent="0.35">
      <c r="A119" s="86">
        <f t="shared" si="35"/>
        <v>0.94</v>
      </c>
      <c r="D119" s="231"/>
      <c r="F119" s="21"/>
      <c r="G119" s="86">
        <v>0.78</v>
      </c>
      <c r="I119" s="227">
        <v>0.94</v>
      </c>
      <c r="J119" s="20"/>
      <c r="K119" s="3"/>
      <c r="N119" s="226">
        <v>0.94</v>
      </c>
      <c r="S119" s="193">
        <v>0.94</v>
      </c>
      <c r="X119" s="193">
        <v>0</v>
      </c>
      <c r="Y119" s="20"/>
      <c r="Z119" s="18"/>
      <c r="AA119" s="18"/>
      <c r="AB119" s="18"/>
      <c r="AC119" s="18"/>
      <c r="AD119" s="18"/>
      <c r="AE119" s="18"/>
      <c r="AF119" s="18"/>
      <c r="AI119" s="21"/>
      <c r="AJ119" s="29">
        <f t="shared" si="37"/>
        <v>45461</v>
      </c>
      <c r="AK119">
        <f t="shared" si="31"/>
        <v>0</v>
      </c>
      <c r="AL119" s="1">
        <f t="shared" si="32"/>
        <v>1</v>
      </c>
      <c r="AM119" s="1">
        <f t="shared" si="33"/>
        <v>0</v>
      </c>
      <c r="AN119" s="163">
        <f t="shared" si="34"/>
        <v>0</v>
      </c>
      <c r="AO119" s="162">
        <f t="shared" si="36"/>
        <v>0.85</v>
      </c>
    </row>
    <row r="120" spans="1:41" x14ac:dyDescent="0.35">
      <c r="A120" s="86">
        <f t="shared" si="35"/>
        <v>0.91999999999999993</v>
      </c>
      <c r="D120" s="231"/>
      <c r="F120" s="21"/>
      <c r="G120" s="86">
        <v>0.79</v>
      </c>
      <c r="I120" s="227">
        <v>0.91999999999999993</v>
      </c>
      <c r="J120" s="20"/>
      <c r="K120" s="3"/>
      <c r="N120" s="226">
        <v>0.91999999999999993</v>
      </c>
      <c r="S120" s="193">
        <v>0.91999999999999993</v>
      </c>
      <c r="X120" s="193">
        <v>0</v>
      </c>
      <c r="Y120" s="20"/>
      <c r="Z120" s="18"/>
      <c r="AA120" s="18"/>
      <c r="AB120" s="18"/>
      <c r="AC120" s="18"/>
      <c r="AD120" s="18"/>
      <c r="AE120" s="18"/>
      <c r="AF120" s="18"/>
      <c r="AI120" s="21"/>
      <c r="AJ120" s="29">
        <f t="shared" si="37"/>
        <v>45462</v>
      </c>
      <c r="AK120">
        <f t="shared" si="31"/>
        <v>0</v>
      </c>
      <c r="AL120" s="1">
        <f t="shared" si="32"/>
        <v>1</v>
      </c>
      <c r="AM120" s="1">
        <f t="shared" si="33"/>
        <v>0</v>
      </c>
      <c r="AN120" s="163">
        <f t="shared" si="34"/>
        <v>0</v>
      </c>
      <c r="AO120" s="162">
        <f t="shared" si="36"/>
        <v>0.85</v>
      </c>
    </row>
    <row r="121" spans="1:41" x14ac:dyDescent="0.35">
      <c r="A121" s="86">
        <f t="shared" si="35"/>
        <v>0.89999999999999991</v>
      </c>
      <c r="D121" s="231"/>
      <c r="F121" s="21"/>
      <c r="G121" s="86">
        <v>0.8</v>
      </c>
      <c r="I121" s="227">
        <v>0.89999999999999991</v>
      </c>
      <c r="J121" s="20"/>
      <c r="K121" s="3"/>
      <c r="N121" s="226">
        <v>0.89999999999999991</v>
      </c>
      <c r="S121" s="193">
        <v>0.89999999999999991</v>
      </c>
      <c r="X121" s="193">
        <v>0</v>
      </c>
      <c r="Y121" s="20"/>
      <c r="Z121" s="18"/>
      <c r="AA121" s="18"/>
      <c r="AB121" s="18"/>
      <c r="AC121" s="18"/>
      <c r="AD121" s="18"/>
      <c r="AE121" s="18"/>
      <c r="AF121" s="18"/>
      <c r="AI121" s="21"/>
      <c r="AJ121" s="29">
        <f t="shared" si="37"/>
        <v>45463</v>
      </c>
      <c r="AK121">
        <f t="shared" si="31"/>
        <v>0</v>
      </c>
      <c r="AL121" s="1">
        <f t="shared" si="32"/>
        <v>1</v>
      </c>
      <c r="AM121" s="1">
        <f t="shared" si="33"/>
        <v>0</v>
      </c>
      <c r="AN121" s="163">
        <f t="shared" si="34"/>
        <v>0</v>
      </c>
      <c r="AO121" s="162">
        <f t="shared" si="36"/>
        <v>0.85</v>
      </c>
    </row>
    <row r="122" spans="1:41" x14ac:dyDescent="0.35">
      <c r="A122" s="86">
        <f t="shared" si="35"/>
        <v>0.88</v>
      </c>
      <c r="D122" s="231"/>
      <c r="F122" s="21"/>
      <c r="G122" s="86">
        <v>0.81</v>
      </c>
      <c r="I122" s="227">
        <v>0.87999999999999989</v>
      </c>
      <c r="J122" s="20"/>
      <c r="K122" s="3"/>
      <c r="N122" s="226">
        <v>0.87999999999999989</v>
      </c>
      <c r="S122" s="193">
        <v>0.87999999999999989</v>
      </c>
      <c r="X122" s="193">
        <v>0</v>
      </c>
      <c r="Y122" s="20"/>
      <c r="Z122" s="18"/>
      <c r="AA122" s="18"/>
      <c r="AB122" s="18"/>
      <c r="AC122" s="18"/>
      <c r="AD122" s="18"/>
      <c r="AE122" s="18"/>
      <c r="AF122" s="18"/>
      <c r="AI122" s="21"/>
      <c r="AJ122" s="29">
        <f t="shared" si="37"/>
        <v>45464</v>
      </c>
      <c r="AK122">
        <f t="shared" si="31"/>
        <v>0</v>
      </c>
      <c r="AL122" s="1">
        <f t="shared" si="32"/>
        <v>1</v>
      </c>
      <c r="AM122" s="1">
        <f t="shared" si="33"/>
        <v>0</v>
      </c>
      <c r="AN122" s="163">
        <f t="shared" si="34"/>
        <v>0</v>
      </c>
      <c r="AO122" s="162">
        <f t="shared" si="36"/>
        <v>0.85</v>
      </c>
    </row>
    <row r="123" spans="1:41" x14ac:dyDescent="0.35">
      <c r="A123" s="86">
        <f t="shared" si="35"/>
        <v>0.8600000000000001</v>
      </c>
      <c r="D123" s="231"/>
      <c r="F123" s="21"/>
      <c r="G123" s="86">
        <v>0.82</v>
      </c>
      <c r="I123" s="227">
        <v>0.8600000000000001</v>
      </c>
      <c r="J123" s="20"/>
      <c r="K123" s="3"/>
      <c r="N123" s="226">
        <v>0.8600000000000001</v>
      </c>
      <c r="S123" s="193">
        <v>0.8600000000000001</v>
      </c>
      <c r="X123" s="193">
        <v>0</v>
      </c>
      <c r="Y123" s="20"/>
      <c r="Z123" s="18"/>
      <c r="AA123" s="18"/>
      <c r="AB123" s="18"/>
      <c r="AC123" s="18"/>
      <c r="AD123" s="18"/>
      <c r="AE123" s="18"/>
      <c r="AF123" s="18"/>
      <c r="AI123" s="21"/>
      <c r="AJ123" s="29">
        <f t="shared" si="37"/>
        <v>45465</v>
      </c>
      <c r="AK123">
        <f t="shared" si="31"/>
        <v>0</v>
      </c>
      <c r="AL123" s="1">
        <f t="shared" si="32"/>
        <v>1</v>
      </c>
      <c r="AM123" s="1">
        <f t="shared" si="33"/>
        <v>0</v>
      </c>
      <c r="AN123" s="163">
        <f t="shared" si="34"/>
        <v>0</v>
      </c>
      <c r="AO123" s="162">
        <f t="shared" si="36"/>
        <v>0.85</v>
      </c>
    </row>
    <row r="124" spans="1:41" x14ac:dyDescent="0.35">
      <c r="A124" s="86">
        <f t="shared" si="35"/>
        <v>0.84000000000000008</v>
      </c>
      <c r="D124" s="231"/>
      <c r="F124" s="21"/>
      <c r="G124" s="86">
        <v>0.83</v>
      </c>
      <c r="I124" s="227">
        <v>0.84000000000000008</v>
      </c>
      <c r="J124" s="20"/>
      <c r="K124" s="3"/>
      <c r="N124" s="226">
        <v>0.84000000000000008</v>
      </c>
      <c r="S124" s="193">
        <v>0.84000000000000008</v>
      </c>
      <c r="X124" s="193">
        <v>0</v>
      </c>
      <c r="Y124" s="20"/>
      <c r="Z124" s="18"/>
      <c r="AA124" s="18"/>
      <c r="AB124" s="18"/>
      <c r="AC124" s="18"/>
      <c r="AD124" s="18"/>
      <c r="AE124" s="18"/>
      <c r="AF124" s="18"/>
      <c r="AI124" s="21"/>
      <c r="AJ124" s="29">
        <f t="shared" si="37"/>
        <v>45466</v>
      </c>
      <c r="AK124">
        <f t="shared" si="31"/>
        <v>0</v>
      </c>
      <c r="AL124" s="1">
        <f t="shared" si="32"/>
        <v>1</v>
      </c>
      <c r="AM124" s="1">
        <f t="shared" si="33"/>
        <v>0</v>
      </c>
      <c r="AN124" s="163">
        <f t="shared" si="34"/>
        <v>0</v>
      </c>
      <c r="AO124" s="162">
        <f t="shared" si="36"/>
        <v>0.85</v>
      </c>
    </row>
    <row r="125" spans="1:41" x14ac:dyDescent="0.35">
      <c r="A125" s="86">
        <f t="shared" si="35"/>
        <v>0.82000000000000006</v>
      </c>
      <c r="D125" s="231"/>
      <c r="F125" s="21"/>
      <c r="G125" s="86">
        <v>0.84</v>
      </c>
      <c r="I125" s="227">
        <v>0.82000000000000006</v>
      </c>
      <c r="J125" s="20"/>
      <c r="K125" s="3"/>
      <c r="N125" s="226">
        <v>0.82000000000000006</v>
      </c>
      <c r="S125" s="193">
        <v>0.82000000000000006</v>
      </c>
      <c r="X125" s="193">
        <v>0</v>
      </c>
      <c r="Y125" s="20"/>
      <c r="Z125" s="18"/>
      <c r="AA125" s="18"/>
      <c r="AB125" s="18"/>
      <c r="AC125" s="18"/>
      <c r="AD125" s="18"/>
      <c r="AE125" s="18"/>
      <c r="AF125" s="18"/>
      <c r="AI125" s="21"/>
      <c r="AJ125" s="29">
        <f t="shared" si="37"/>
        <v>45467</v>
      </c>
      <c r="AK125">
        <f t="shared" si="31"/>
        <v>0</v>
      </c>
      <c r="AL125" s="1">
        <f t="shared" si="32"/>
        <v>1</v>
      </c>
      <c r="AM125" s="1">
        <f t="shared" si="33"/>
        <v>0</v>
      </c>
      <c r="AN125" s="163">
        <f t="shared" si="34"/>
        <v>0</v>
      </c>
      <c r="AO125" s="162">
        <f t="shared" si="36"/>
        <v>0.85</v>
      </c>
    </row>
    <row r="126" spans="1:41" x14ac:dyDescent="0.35">
      <c r="A126" s="86">
        <f t="shared" si="35"/>
        <v>0.80000000000000016</v>
      </c>
      <c r="D126" s="231"/>
      <c r="F126" s="21"/>
      <c r="G126" s="86">
        <v>0.85</v>
      </c>
      <c r="I126" s="227">
        <v>0.80000000000000016</v>
      </c>
      <c r="J126" s="20"/>
      <c r="K126" s="3"/>
      <c r="N126" s="226">
        <v>0.80000000000000016</v>
      </c>
      <c r="S126" s="193">
        <v>0.80000000000000016</v>
      </c>
      <c r="X126" s="193">
        <v>0</v>
      </c>
      <c r="Y126" s="20"/>
      <c r="Z126" s="18"/>
      <c r="AA126" s="18"/>
      <c r="AB126" s="18"/>
      <c r="AC126" s="18"/>
      <c r="AD126" s="18"/>
      <c r="AE126" s="18"/>
      <c r="AF126" s="18"/>
      <c r="AI126" s="21"/>
      <c r="AJ126" s="29">
        <f t="shared" si="37"/>
        <v>45468</v>
      </c>
      <c r="AK126">
        <f t="shared" si="31"/>
        <v>0</v>
      </c>
      <c r="AL126" s="1">
        <f t="shared" si="32"/>
        <v>1</v>
      </c>
      <c r="AM126" s="1">
        <f t="shared" si="33"/>
        <v>0</v>
      </c>
      <c r="AN126" s="163">
        <f t="shared" si="34"/>
        <v>0</v>
      </c>
      <c r="AO126" s="162">
        <f t="shared" si="36"/>
        <v>0.85</v>
      </c>
    </row>
    <row r="127" spans="1:41" x14ac:dyDescent="0.35">
      <c r="A127" s="86">
        <f t="shared" si="35"/>
        <v>0.79333333333333345</v>
      </c>
      <c r="D127" s="231"/>
      <c r="F127" s="21"/>
      <c r="G127" s="86">
        <v>0.86</v>
      </c>
      <c r="I127" s="227">
        <v>0.79333333333333345</v>
      </c>
      <c r="J127" s="20"/>
      <c r="K127" s="3"/>
      <c r="N127" s="226">
        <v>0.79333333333333345</v>
      </c>
      <c r="S127" s="193">
        <v>0.79333333333333345</v>
      </c>
      <c r="X127" s="193">
        <v>0</v>
      </c>
      <c r="Y127" s="20"/>
      <c r="Z127" s="18"/>
      <c r="AA127" s="18"/>
      <c r="AB127" s="18"/>
      <c r="AC127" s="18"/>
      <c r="AD127" s="18"/>
      <c r="AE127" s="18"/>
      <c r="AF127" s="18"/>
      <c r="AI127" s="21"/>
      <c r="AJ127" s="29">
        <f t="shared" si="37"/>
        <v>45469</v>
      </c>
      <c r="AK127">
        <f t="shared" si="31"/>
        <v>0</v>
      </c>
      <c r="AL127" s="1">
        <f t="shared" si="32"/>
        <v>1</v>
      </c>
      <c r="AM127" s="1">
        <f t="shared" si="33"/>
        <v>0</v>
      </c>
      <c r="AN127" s="163">
        <f t="shared" si="34"/>
        <v>0</v>
      </c>
      <c r="AO127" s="162">
        <f t="shared" si="36"/>
        <v>0.85</v>
      </c>
    </row>
    <row r="128" spans="1:41" x14ac:dyDescent="0.35">
      <c r="A128" s="86">
        <f t="shared" si="35"/>
        <v>0.78666666666666674</v>
      </c>
      <c r="D128" s="231"/>
      <c r="F128" s="21"/>
      <c r="G128" s="86">
        <v>0.87</v>
      </c>
      <c r="I128" s="227">
        <v>0.78666666666666674</v>
      </c>
      <c r="J128" s="20"/>
      <c r="K128" s="3"/>
      <c r="N128" s="226">
        <v>0.78666666666666674</v>
      </c>
      <c r="S128" s="193">
        <v>0.78666666666666674</v>
      </c>
      <c r="X128" s="193">
        <v>0</v>
      </c>
      <c r="Y128" s="20"/>
      <c r="Z128" s="18"/>
      <c r="AA128" s="18"/>
      <c r="AB128" s="18"/>
      <c r="AC128" s="18"/>
      <c r="AD128" s="18"/>
      <c r="AE128" s="18"/>
      <c r="AF128" s="18"/>
      <c r="AI128" s="21"/>
      <c r="AJ128" s="29">
        <f t="shared" si="37"/>
        <v>45470</v>
      </c>
      <c r="AK128">
        <f t="shared" si="31"/>
        <v>0</v>
      </c>
      <c r="AL128" s="1">
        <f t="shared" si="32"/>
        <v>1</v>
      </c>
      <c r="AM128" s="1">
        <f t="shared" si="33"/>
        <v>0</v>
      </c>
      <c r="AN128" s="163">
        <f t="shared" si="34"/>
        <v>0</v>
      </c>
      <c r="AO128" s="162">
        <f t="shared" si="36"/>
        <v>0.85</v>
      </c>
    </row>
    <row r="129" spans="1:41" x14ac:dyDescent="0.35">
      <c r="A129" s="86">
        <f t="shared" si="35"/>
        <v>0.78000000000000014</v>
      </c>
      <c r="D129" s="231"/>
      <c r="F129" s="21"/>
      <c r="G129" s="86">
        <v>0.88</v>
      </c>
      <c r="I129" s="227">
        <v>0.78000000000000014</v>
      </c>
      <c r="J129" s="20"/>
      <c r="K129" s="3"/>
      <c r="N129" s="226">
        <v>0.78000000000000014</v>
      </c>
      <c r="S129" s="193">
        <v>0.78000000000000014</v>
      </c>
      <c r="X129" s="193">
        <v>0</v>
      </c>
      <c r="Y129" s="20"/>
      <c r="Z129" s="18"/>
      <c r="AA129" s="18"/>
      <c r="AB129" s="18"/>
      <c r="AC129" s="18"/>
      <c r="AD129" s="18"/>
      <c r="AE129" s="18"/>
      <c r="AF129" s="18"/>
      <c r="AI129" s="21"/>
      <c r="AJ129" s="29">
        <f t="shared" si="37"/>
        <v>45471</v>
      </c>
      <c r="AK129">
        <f t="shared" si="31"/>
        <v>0</v>
      </c>
      <c r="AL129" s="1">
        <f t="shared" si="32"/>
        <v>1</v>
      </c>
      <c r="AM129" s="1">
        <f t="shared" si="33"/>
        <v>0</v>
      </c>
      <c r="AN129" s="163">
        <f t="shared" si="34"/>
        <v>0</v>
      </c>
      <c r="AO129" s="162">
        <f t="shared" si="36"/>
        <v>0.85</v>
      </c>
    </row>
    <row r="130" spans="1:41" x14ac:dyDescent="0.35">
      <c r="A130" s="86">
        <f t="shared" si="35"/>
        <v>0.77333333333333343</v>
      </c>
      <c r="D130" s="231"/>
      <c r="F130" s="21"/>
      <c r="G130" s="86">
        <v>0.89</v>
      </c>
      <c r="I130" s="227">
        <v>0.77333333333333343</v>
      </c>
      <c r="J130" s="20"/>
      <c r="K130" s="3"/>
      <c r="N130" s="226">
        <v>0.77333333333333343</v>
      </c>
      <c r="S130" s="193">
        <v>0.77333333333333343</v>
      </c>
      <c r="X130" s="193">
        <v>0</v>
      </c>
      <c r="Y130" s="20"/>
      <c r="Z130" s="18"/>
      <c r="AA130" s="18"/>
      <c r="AB130" s="18"/>
      <c r="AC130" s="18"/>
      <c r="AD130" s="18"/>
      <c r="AE130" s="18"/>
      <c r="AF130" s="18"/>
      <c r="AI130" s="21"/>
      <c r="AJ130" s="29">
        <f t="shared" si="37"/>
        <v>45472</v>
      </c>
      <c r="AK130">
        <f t="shared" si="31"/>
        <v>0</v>
      </c>
      <c r="AL130" s="1">
        <f t="shared" si="32"/>
        <v>1</v>
      </c>
      <c r="AM130" s="1">
        <f t="shared" si="33"/>
        <v>0</v>
      </c>
      <c r="AN130" s="163">
        <f t="shared" si="34"/>
        <v>0</v>
      </c>
      <c r="AO130" s="162">
        <f t="shared" si="36"/>
        <v>0.85</v>
      </c>
    </row>
    <row r="131" spans="1:41" x14ac:dyDescent="0.35">
      <c r="A131" s="86">
        <f t="shared" si="35"/>
        <v>0.76666666666666672</v>
      </c>
      <c r="D131" s="231"/>
      <c r="F131" s="21"/>
      <c r="G131" s="86">
        <v>0.9</v>
      </c>
      <c r="I131" s="227">
        <v>0.76666666666666672</v>
      </c>
      <c r="J131" s="20"/>
      <c r="K131" s="3"/>
      <c r="N131" s="226">
        <v>0.76666666666666672</v>
      </c>
      <c r="S131" s="193">
        <v>0.76666666666666672</v>
      </c>
      <c r="X131" s="193">
        <v>0</v>
      </c>
      <c r="Y131" s="20"/>
      <c r="Z131" s="18"/>
      <c r="AA131" s="18"/>
      <c r="AB131" s="18"/>
      <c r="AC131" s="18"/>
      <c r="AD131" s="18"/>
      <c r="AE131" s="18"/>
      <c r="AF131" s="18"/>
      <c r="AI131" s="21"/>
      <c r="AJ131" s="29">
        <f t="shared" si="37"/>
        <v>45473</v>
      </c>
      <c r="AK131">
        <f t="shared" si="31"/>
        <v>0</v>
      </c>
      <c r="AL131" s="1">
        <f t="shared" si="32"/>
        <v>1</v>
      </c>
      <c r="AM131" s="1">
        <f t="shared" si="33"/>
        <v>0</v>
      </c>
      <c r="AN131" s="163">
        <f t="shared" si="34"/>
        <v>0</v>
      </c>
      <c r="AO131" s="162">
        <f t="shared" si="36"/>
        <v>0.85</v>
      </c>
    </row>
    <row r="132" spans="1:41" x14ac:dyDescent="0.35">
      <c r="A132" s="86">
        <f t="shared" si="35"/>
        <v>0.76000000000000012</v>
      </c>
      <c r="D132" s="231"/>
      <c r="F132" s="21"/>
      <c r="G132" s="86">
        <v>0.91</v>
      </c>
      <c r="I132" s="227">
        <v>0.76000000000000012</v>
      </c>
      <c r="J132" s="20"/>
      <c r="K132" s="3"/>
      <c r="N132" s="226">
        <v>0.76000000000000012</v>
      </c>
      <c r="S132" s="193">
        <v>0.76000000000000012</v>
      </c>
      <c r="X132" s="193">
        <v>0</v>
      </c>
      <c r="Y132" s="20"/>
      <c r="Z132" s="18"/>
      <c r="AA132" s="18"/>
      <c r="AB132" s="18"/>
      <c r="AC132" s="18"/>
      <c r="AD132" s="18"/>
      <c r="AE132" s="18"/>
      <c r="AF132" s="18"/>
      <c r="AI132" s="21"/>
      <c r="AJ132" s="29">
        <f t="shared" si="37"/>
        <v>45474</v>
      </c>
      <c r="AK132">
        <f t="shared" si="31"/>
        <v>0</v>
      </c>
      <c r="AL132" s="1">
        <f t="shared" si="32"/>
        <v>1</v>
      </c>
      <c r="AM132" s="1">
        <f t="shared" si="33"/>
        <v>0</v>
      </c>
      <c r="AN132" s="163">
        <f t="shared" si="34"/>
        <v>0</v>
      </c>
      <c r="AO132" s="162">
        <f t="shared" si="36"/>
        <v>0.85</v>
      </c>
    </row>
    <row r="133" spans="1:41" x14ac:dyDescent="0.35">
      <c r="A133" s="86">
        <f t="shared" si="35"/>
        <v>0.75333333333333341</v>
      </c>
      <c r="D133" s="231"/>
      <c r="F133" s="21"/>
      <c r="G133" s="86">
        <v>0.92</v>
      </c>
      <c r="I133" s="227">
        <v>0.75333333333333341</v>
      </c>
      <c r="J133" s="20"/>
      <c r="K133" s="3"/>
      <c r="N133" s="226">
        <v>0.75333333333333341</v>
      </c>
      <c r="S133" s="193">
        <v>0.75333333333333341</v>
      </c>
      <c r="X133" s="193">
        <v>0</v>
      </c>
      <c r="Y133" s="20"/>
      <c r="Z133" s="18"/>
      <c r="AA133" s="18"/>
      <c r="AB133" s="18"/>
      <c r="AC133" s="18"/>
      <c r="AD133" s="18"/>
      <c r="AE133" s="18"/>
      <c r="AF133" s="18"/>
      <c r="AI133" s="21"/>
      <c r="AJ133" s="29">
        <f t="shared" si="37"/>
        <v>45475</v>
      </c>
      <c r="AK133">
        <f t="shared" si="31"/>
        <v>0</v>
      </c>
      <c r="AL133" s="1">
        <f t="shared" si="32"/>
        <v>1</v>
      </c>
      <c r="AM133" s="1">
        <f t="shared" si="33"/>
        <v>0</v>
      </c>
      <c r="AN133" s="163">
        <f t="shared" si="34"/>
        <v>0</v>
      </c>
      <c r="AO133" s="162">
        <f t="shared" si="36"/>
        <v>0.85</v>
      </c>
    </row>
    <row r="134" spans="1:41" x14ac:dyDescent="0.35">
      <c r="A134" s="86">
        <f t="shared" si="35"/>
        <v>0.7466666666666667</v>
      </c>
      <c r="D134" s="231"/>
      <c r="F134" s="21"/>
      <c r="G134" s="86">
        <v>0.93</v>
      </c>
      <c r="I134" s="227">
        <v>0.7466666666666667</v>
      </c>
      <c r="J134" s="20"/>
      <c r="K134" s="3"/>
      <c r="N134" s="226">
        <v>0.7466666666666667</v>
      </c>
      <c r="S134" s="193">
        <v>0.7466666666666667</v>
      </c>
      <c r="X134" s="193">
        <v>0</v>
      </c>
      <c r="Y134" s="20"/>
      <c r="Z134" s="18"/>
      <c r="AA134" s="18"/>
      <c r="AB134" s="18"/>
      <c r="AC134" s="18"/>
      <c r="AD134" s="18"/>
      <c r="AE134" s="18"/>
      <c r="AF134" s="18"/>
      <c r="AI134" s="21"/>
      <c r="AJ134" s="29">
        <f t="shared" si="37"/>
        <v>45476</v>
      </c>
      <c r="AK134">
        <f t="shared" si="31"/>
        <v>0</v>
      </c>
      <c r="AL134" s="1">
        <f t="shared" si="32"/>
        <v>1</v>
      </c>
      <c r="AM134" s="1">
        <f t="shared" si="33"/>
        <v>0</v>
      </c>
      <c r="AN134" s="163">
        <f t="shared" si="34"/>
        <v>0</v>
      </c>
      <c r="AO134" s="162">
        <f t="shared" si="36"/>
        <v>0.85</v>
      </c>
    </row>
    <row r="135" spans="1:41" x14ac:dyDescent="0.35">
      <c r="A135" s="86">
        <f t="shared" si="35"/>
        <v>0.7400000000000001</v>
      </c>
      <c r="D135" s="231"/>
      <c r="F135" s="21"/>
      <c r="G135" s="86">
        <v>0.94</v>
      </c>
      <c r="I135" s="227">
        <v>0.7400000000000001</v>
      </c>
      <c r="J135" s="20"/>
      <c r="K135" s="3"/>
      <c r="N135" s="226">
        <v>0.7400000000000001</v>
      </c>
      <c r="S135" s="193">
        <v>0.7400000000000001</v>
      </c>
      <c r="X135" s="193">
        <v>0</v>
      </c>
      <c r="Y135" s="20"/>
      <c r="Z135" s="18"/>
      <c r="AA135" s="18"/>
      <c r="AB135" s="18"/>
      <c r="AC135" s="18"/>
      <c r="AD135" s="18"/>
      <c r="AE135" s="18"/>
      <c r="AF135" s="18"/>
      <c r="AI135" s="21"/>
      <c r="AJ135" s="29">
        <f t="shared" si="37"/>
        <v>45477</v>
      </c>
      <c r="AK135">
        <f t="shared" si="31"/>
        <v>0</v>
      </c>
      <c r="AL135" s="1">
        <f t="shared" si="32"/>
        <v>1</v>
      </c>
      <c r="AM135" s="1">
        <f t="shared" si="33"/>
        <v>0</v>
      </c>
      <c r="AN135" s="163">
        <f t="shared" si="34"/>
        <v>0</v>
      </c>
      <c r="AO135" s="162">
        <f t="shared" si="36"/>
        <v>0.85</v>
      </c>
    </row>
    <row r="136" spans="1:41" x14ac:dyDescent="0.35">
      <c r="A136" s="86">
        <f t="shared" si="35"/>
        <v>0.7333333333333335</v>
      </c>
      <c r="D136" s="231"/>
      <c r="F136" s="21"/>
      <c r="G136" s="86">
        <v>0.95</v>
      </c>
      <c r="I136" s="227">
        <v>0.7333333333333335</v>
      </c>
      <c r="J136" s="20"/>
      <c r="K136" s="3"/>
      <c r="N136" s="226">
        <v>0.7333333333333335</v>
      </c>
      <c r="S136" s="193">
        <v>0.7333333333333335</v>
      </c>
      <c r="X136" s="193">
        <v>0</v>
      </c>
      <c r="Y136" s="20"/>
      <c r="Z136" s="18"/>
      <c r="AA136" s="18"/>
      <c r="AB136" s="18"/>
      <c r="AC136" s="18"/>
      <c r="AD136" s="18"/>
      <c r="AE136" s="18"/>
      <c r="AF136" s="18"/>
      <c r="AI136" s="21"/>
      <c r="AJ136" s="29">
        <f t="shared" si="37"/>
        <v>45478</v>
      </c>
      <c r="AK136">
        <f t="shared" si="31"/>
        <v>0</v>
      </c>
      <c r="AL136" s="1">
        <f t="shared" si="32"/>
        <v>1</v>
      </c>
      <c r="AM136" s="1">
        <f t="shared" si="33"/>
        <v>0</v>
      </c>
      <c r="AN136" s="163">
        <f t="shared" si="34"/>
        <v>0</v>
      </c>
      <c r="AO136" s="162">
        <f t="shared" si="36"/>
        <v>0.85</v>
      </c>
    </row>
    <row r="137" spans="1:41" x14ac:dyDescent="0.35">
      <c r="A137" s="86">
        <f t="shared" si="35"/>
        <v>0.72666666666666679</v>
      </c>
      <c r="D137" s="231"/>
      <c r="F137" s="21"/>
      <c r="G137" s="86">
        <v>0.96</v>
      </c>
      <c r="I137" s="227">
        <v>0.72666666666666679</v>
      </c>
      <c r="J137" s="20"/>
      <c r="K137" s="3"/>
      <c r="N137" s="226">
        <v>0.72666666666666679</v>
      </c>
      <c r="S137" s="193">
        <v>0.72666666666666679</v>
      </c>
      <c r="X137" s="193">
        <v>0</v>
      </c>
      <c r="Y137" s="20"/>
      <c r="Z137" s="18"/>
      <c r="AA137" s="18"/>
      <c r="AB137" s="18"/>
      <c r="AC137" s="18"/>
      <c r="AD137" s="18"/>
      <c r="AE137" s="18"/>
      <c r="AF137" s="18"/>
      <c r="AI137" s="21"/>
      <c r="AJ137" s="29">
        <f t="shared" si="37"/>
        <v>45479</v>
      </c>
      <c r="AK137">
        <f t="shared" si="31"/>
        <v>0</v>
      </c>
      <c r="AL137" s="1">
        <f t="shared" si="32"/>
        <v>1</v>
      </c>
      <c r="AM137" s="1">
        <f t="shared" si="33"/>
        <v>0</v>
      </c>
      <c r="AN137" s="163">
        <f t="shared" si="34"/>
        <v>0</v>
      </c>
      <c r="AO137" s="162">
        <f t="shared" si="36"/>
        <v>0.85</v>
      </c>
    </row>
    <row r="138" spans="1:41" x14ac:dyDescent="0.35">
      <c r="A138" s="86">
        <f t="shared" si="35"/>
        <v>0.72000000000000008</v>
      </c>
      <c r="D138" s="231"/>
      <c r="F138" s="21"/>
      <c r="G138" s="86">
        <v>0.97</v>
      </c>
      <c r="I138" s="227">
        <v>0.72000000000000008</v>
      </c>
      <c r="J138" s="20"/>
      <c r="K138" s="3"/>
      <c r="N138" s="226">
        <v>0.72000000000000008</v>
      </c>
      <c r="S138" s="193">
        <v>0.72000000000000008</v>
      </c>
      <c r="X138" s="193">
        <v>0</v>
      </c>
      <c r="Y138" s="20"/>
      <c r="Z138" s="18"/>
      <c r="AA138" s="18"/>
      <c r="AB138" s="18"/>
      <c r="AC138" s="18"/>
      <c r="AD138" s="18"/>
      <c r="AE138" s="18"/>
      <c r="AF138" s="18"/>
      <c r="AI138" s="21"/>
      <c r="AJ138" s="29">
        <f t="shared" si="37"/>
        <v>45480</v>
      </c>
      <c r="AK138">
        <f t="shared" si="31"/>
        <v>0</v>
      </c>
      <c r="AL138" s="1">
        <f t="shared" si="32"/>
        <v>1</v>
      </c>
      <c r="AM138" s="1">
        <f t="shared" si="33"/>
        <v>0</v>
      </c>
      <c r="AN138" s="163">
        <f t="shared" si="34"/>
        <v>0</v>
      </c>
      <c r="AO138" s="162">
        <f t="shared" si="36"/>
        <v>0.85</v>
      </c>
    </row>
    <row r="139" spans="1:41" x14ac:dyDescent="0.35">
      <c r="A139" s="86">
        <f t="shared" si="35"/>
        <v>0.71333333333333337</v>
      </c>
      <c r="D139" s="231"/>
      <c r="F139" s="21"/>
      <c r="G139" s="86">
        <v>0.98</v>
      </c>
      <c r="I139" s="227">
        <v>0.71333333333333337</v>
      </c>
      <c r="J139" s="20"/>
      <c r="K139" s="3"/>
      <c r="N139" s="226">
        <v>0.71333333333333337</v>
      </c>
      <c r="S139" s="193">
        <v>0.71333333333333337</v>
      </c>
      <c r="X139" s="193">
        <v>0</v>
      </c>
      <c r="Y139" s="20"/>
      <c r="Z139" s="18"/>
      <c r="AA139" s="18"/>
      <c r="AB139" s="18"/>
      <c r="AC139" s="18"/>
      <c r="AD139" s="18"/>
      <c r="AE139" s="18"/>
      <c r="AF139" s="18"/>
      <c r="AI139" s="21"/>
      <c r="AJ139" s="29">
        <f t="shared" si="37"/>
        <v>45481</v>
      </c>
      <c r="AK139">
        <f t="shared" si="31"/>
        <v>0</v>
      </c>
      <c r="AL139" s="1">
        <f t="shared" si="32"/>
        <v>1</v>
      </c>
      <c r="AM139" s="1">
        <f t="shared" si="33"/>
        <v>0</v>
      </c>
      <c r="AN139" s="163">
        <f t="shared" si="34"/>
        <v>0</v>
      </c>
      <c r="AO139" s="162">
        <f t="shared" si="36"/>
        <v>0.85</v>
      </c>
    </row>
    <row r="140" spans="1:41" x14ac:dyDescent="0.35">
      <c r="A140" s="86">
        <f t="shared" si="35"/>
        <v>0.70666666666666678</v>
      </c>
      <c r="D140" s="231"/>
      <c r="F140" s="21"/>
      <c r="G140" s="86">
        <v>0.99</v>
      </c>
      <c r="I140" s="227">
        <v>0.70666666666666678</v>
      </c>
      <c r="J140" s="20"/>
      <c r="K140" s="3"/>
      <c r="N140" s="226">
        <v>0.70666666666666678</v>
      </c>
      <c r="S140" s="193">
        <v>0.70666666666666678</v>
      </c>
      <c r="X140" s="193">
        <v>0</v>
      </c>
      <c r="Y140" s="20"/>
      <c r="Z140" s="18"/>
      <c r="AA140" s="18"/>
      <c r="AB140" s="18"/>
      <c r="AC140" s="18"/>
      <c r="AD140" s="18"/>
      <c r="AE140" s="18"/>
      <c r="AF140" s="18"/>
      <c r="AI140" s="21"/>
      <c r="AJ140" s="29">
        <f t="shared" si="37"/>
        <v>45482</v>
      </c>
      <c r="AK140">
        <f t="shared" si="31"/>
        <v>0</v>
      </c>
      <c r="AL140" s="1">
        <f t="shared" si="32"/>
        <v>1</v>
      </c>
      <c r="AM140" s="1">
        <f t="shared" si="33"/>
        <v>0</v>
      </c>
      <c r="AN140" s="163">
        <f t="shared" si="34"/>
        <v>0</v>
      </c>
      <c r="AO140" s="162">
        <f t="shared" si="36"/>
        <v>0.85</v>
      </c>
    </row>
    <row r="141" spans="1:41" x14ac:dyDescent="0.35">
      <c r="A141" s="86">
        <f t="shared" si="35"/>
        <v>0.70000000000000007</v>
      </c>
      <c r="D141" s="231"/>
      <c r="F141" s="21"/>
      <c r="G141" s="86">
        <v>1</v>
      </c>
      <c r="I141" s="227">
        <v>0.70000000000000007</v>
      </c>
      <c r="J141" s="20"/>
      <c r="K141" s="3"/>
      <c r="N141" s="226">
        <v>0.70000000000000007</v>
      </c>
      <c r="S141" s="193">
        <v>0.70000000000000007</v>
      </c>
      <c r="X141" s="193">
        <v>0</v>
      </c>
      <c r="Y141" s="20"/>
      <c r="Z141" s="18"/>
      <c r="AA141" s="18"/>
      <c r="AB141" s="18"/>
      <c r="AC141" s="18"/>
      <c r="AD141" s="18"/>
      <c r="AE141" s="18"/>
      <c r="AF141" s="18"/>
      <c r="AI141" s="21"/>
      <c r="AJ141" s="29">
        <f t="shared" si="37"/>
        <v>45483</v>
      </c>
      <c r="AK141">
        <f t="shared" si="31"/>
        <v>0</v>
      </c>
      <c r="AL141" s="1">
        <f t="shared" si="32"/>
        <v>1</v>
      </c>
      <c r="AM141" s="1">
        <f t="shared" si="33"/>
        <v>0</v>
      </c>
      <c r="AN141" s="163">
        <f t="shared" si="34"/>
        <v>0</v>
      </c>
      <c r="AO141" s="162">
        <f t="shared" si="36"/>
        <v>0.85</v>
      </c>
    </row>
    <row r="142" spans="1:41" x14ac:dyDescent="0.35">
      <c r="D142" s="231"/>
      <c r="AJ142" s="29">
        <f t="shared" si="37"/>
        <v>45484</v>
      </c>
      <c r="AK142">
        <f t="shared" si="31"/>
        <v>0</v>
      </c>
      <c r="AL142" s="1">
        <f t="shared" si="32"/>
        <v>1</v>
      </c>
      <c r="AM142" s="1">
        <f t="shared" si="33"/>
        <v>0</v>
      </c>
      <c r="AN142" s="163">
        <f t="shared" si="34"/>
        <v>0</v>
      </c>
      <c r="AO142" s="162">
        <f t="shared" si="36"/>
        <v>0.85</v>
      </c>
    </row>
    <row r="143" spans="1:41" x14ac:dyDescent="0.35">
      <c r="AJ143" s="29">
        <f t="shared" si="37"/>
        <v>45485</v>
      </c>
      <c r="AK143">
        <f t="shared" si="31"/>
        <v>0</v>
      </c>
      <c r="AL143" s="1">
        <f t="shared" si="32"/>
        <v>1</v>
      </c>
      <c r="AM143" s="1">
        <f t="shared" si="33"/>
        <v>0</v>
      </c>
      <c r="AN143" s="163">
        <f t="shared" si="34"/>
        <v>0</v>
      </c>
      <c r="AO143" s="162">
        <f t="shared" si="36"/>
        <v>0.85</v>
      </c>
    </row>
    <row r="144" spans="1:41" x14ac:dyDescent="0.35">
      <c r="AJ144" s="29">
        <f t="shared" si="37"/>
        <v>45486</v>
      </c>
      <c r="AK144">
        <f t="shared" si="31"/>
        <v>0</v>
      </c>
      <c r="AL144" s="1">
        <f t="shared" si="32"/>
        <v>1</v>
      </c>
      <c r="AM144" s="1">
        <f t="shared" si="33"/>
        <v>0</v>
      </c>
      <c r="AN144" s="163">
        <f t="shared" si="34"/>
        <v>0</v>
      </c>
      <c r="AO144" s="162">
        <f t="shared" si="36"/>
        <v>0.85</v>
      </c>
    </row>
    <row r="145" spans="36:41" x14ac:dyDescent="0.35">
      <c r="AJ145" s="29">
        <f t="shared" si="37"/>
        <v>45487</v>
      </c>
      <c r="AK145">
        <f t="shared" si="31"/>
        <v>0</v>
      </c>
      <c r="AL145" s="1">
        <f t="shared" si="32"/>
        <v>1</v>
      </c>
      <c r="AM145" s="1">
        <f t="shared" si="33"/>
        <v>0</v>
      </c>
      <c r="AN145" s="163">
        <f t="shared" si="34"/>
        <v>0</v>
      </c>
      <c r="AO145" s="162">
        <f t="shared" si="36"/>
        <v>0.85</v>
      </c>
    </row>
    <row r="146" spans="36:41" x14ac:dyDescent="0.35">
      <c r="AJ146" s="29">
        <f t="shared" si="37"/>
        <v>45488</v>
      </c>
      <c r="AK146">
        <f t="shared" si="31"/>
        <v>0</v>
      </c>
      <c r="AL146" s="1">
        <f t="shared" si="32"/>
        <v>1</v>
      </c>
      <c r="AM146" s="1">
        <f t="shared" si="33"/>
        <v>0</v>
      </c>
      <c r="AN146" s="163">
        <f t="shared" si="34"/>
        <v>0</v>
      </c>
      <c r="AO146" s="162">
        <f t="shared" si="36"/>
        <v>0.85</v>
      </c>
    </row>
    <row r="147" spans="36:41" x14ac:dyDescent="0.35">
      <c r="AJ147" s="29">
        <f t="shared" si="37"/>
        <v>45489</v>
      </c>
      <c r="AK147">
        <f t="shared" si="31"/>
        <v>0</v>
      </c>
      <c r="AL147" s="1">
        <f t="shared" si="32"/>
        <v>1</v>
      </c>
      <c r="AM147" s="1">
        <f t="shared" si="33"/>
        <v>0</v>
      </c>
      <c r="AN147" s="163">
        <f t="shared" si="34"/>
        <v>0</v>
      </c>
      <c r="AO147" s="162">
        <f t="shared" si="36"/>
        <v>0.85</v>
      </c>
    </row>
    <row r="148" spans="36:41" x14ac:dyDescent="0.35">
      <c r="AJ148" s="29">
        <f t="shared" si="37"/>
        <v>45490</v>
      </c>
      <c r="AK148">
        <f t="shared" si="31"/>
        <v>0</v>
      </c>
      <c r="AL148" s="1">
        <f t="shared" si="32"/>
        <v>1</v>
      </c>
      <c r="AM148" s="1">
        <f t="shared" si="33"/>
        <v>0</v>
      </c>
      <c r="AN148" s="163">
        <f t="shared" si="34"/>
        <v>0</v>
      </c>
      <c r="AO148" s="162">
        <f t="shared" si="36"/>
        <v>0.85</v>
      </c>
    </row>
    <row r="149" spans="36:41" x14ac:dyDescent="0.35">
      <c r="AJ149" s="29">
        <f t="shared" si="37"/>
        <v>45491</v>
      </c>
      <c r="AK149">
        <f t="shared" si="31"/>
        <v>0</v>
      </c>
      <c r="AL149" s="1">
        <f t="shared" si="32"/>
        <v>1</v>
      </c>
      <c r="AM149" s="1">
        <f t="shared" si="33"/>
        <v>0</v>
      </c>
      <c r="AN149" s="163">
        <f t="shared" si="34"/>
        <v>0</v>
      </c>
      <c r="AO149" s="162">
        <f t="shared" si="36"/>
        <v>0.85</v>
      </c>
    </row>
    <row r="150" spans="36:41" x14ac:dyDescent="0.35">
      <c r="AJ150" s="29">
        <f t="shared" si="37"/>
        <v>45492</v>
      </c>
      <c r="AK150">
        <f t="shared" si="31"/>
        <v>0</v>
      </c>
      <c r="AL150" s="1">
        <f t="shared" si="32"/>
        <v>1</v>
      </c>
      <c r="AM150" s="1">
        <f t="shared" si="33"/>
        <v>0</v>
      </c>
      <c r="AN150" s="163">
        <f t="shared" si="34"/>
        <v>0</v>
      </c>
      <c r="AO150" s="162">
        <f t="shared" si="36"/>
        <v>0.85</v>
      </c>
    </row>
    <row r="151" spans="36:41" x14ac:dyDescent="0.35">
      <c r="AJ151" s="29">
        <f t="shared" si="37"/>
        <v>45493</v>
      </c>
      <c r="AK151">
        <f t="shared" si="31"/>
        <v>0</v>
      </c>
      <c r="AL151" s="1">
        <f t="shared" si="32"/>
        <v>1</v>
      </c>
      <c r="AM151" s="1">
        <f t="shared" si="33"/>
        <v>0</v>
      </c>
      <c r="AN151" s="163">
        <f t="shared" si="34"/>
        <v>0</v>
      </c>
      <c r="AO151" s="162">
        <f t="shared" si="36"/>
        <v>0.85</v>
      </c>
    </row>
    <row r="152" spans="36:41" x14ac:dyDescent="0.35">
      <c r="AJ152" s="29">
        <f t="shared" si="37"/>
        <v>45494</v>
      </c>
      <c r="AK152">
        <f t="shared" si="31"/>
        <v>0</v>
      </c>
      <c r="AL152" s="1">
        <f t="shared" si="32"/>
        <v>1</v>
      </c>
      <c r="AM152" s="1">
        <f t="shared" si="33"/>
        <v>0</v>
      </c>
      <c r="AN152" s="163">
        <f t="shared" si="34"/>
        <v>0</v>
      </c>
      <c r="AO152" s="162">
        <f t="shared" si="36"/>
        <v>0.85</v>
      </c>
    </row>
    <row r="153" spans="36:41" x14ac:dyDescent="0.35">
      <c r="AJ153" s="29">
        <f t="shared" si="37"/>
        <v>45495</v>
      </c>
      <c r="AK153">
        <f t="shared" si="31"/>
        <v>0</v>
      </c>
      <c r="AL153" s="1">
        <f t="shared" si="32"/>
        <v>1</v>
      </c>
      <c r="AM153" s="1">
        <f t="shared" si="33"/>
        <v>0</v>
      </c>
      <c r="AN153" s="163">
        <f t="shared" si="34"/>
        <v>0</v>
      </c>
      <c r="AO153" s="162">
        <f t="shared" si="36"/>
        <v>0.85</v>
      </c>
    </row>
    <row r="154" spans="36:41" x14ac:dyDescent="0.35">
      <c r="AJ154" s="29">
        <f t="shared" si="37"/>
        <v>45496</v>
      </c>
      <c r="AK154">
        <f t="shared" si="31"/>
        <v>0</v>
      </c>
      <c r="AL154" s="1">
        <f t="shared" si="32"/>
        <v>1</v>
      </c>
      <c r="AM154" s="1">
        <f t="shared" si="33"/>
        <v>0</v>
      </c>
      <c r="AN154" s="163">
        <f t="shared" si="34"/>
        <v>0</v>
      </c>
      <c r="AO154" s="162">
        <f t="shared" si="36"/>
        <v>0.85</v>
      </c>
    </row>
    <row r="155" spans="36:41" x14ac:dyDescent="0.35">
      <c r="AJ155" s="29">
        <f t="shared" si="37"/>
        <v>45497</v>
      </c>
      <c r="AK155">
        <f t="shared" si="31"/>
        <v>0</v>
      </c>
      <c r="AL155" s="1">
        <f t="shared" si="32"/>
        <v>1</v>
      </c>
      <c r="AM155" s="1">
        <f t="shared" si="33"/>
        <v>0</v>
      </c>
      <c r="AN155" s="163">
        <f t="shared" si="34"/>
        <v>0</v>
      </c>
      <c r="AO155" s="162">
        <f t="shared" si="36"/>
        <v>0.85</v>
      </c>
    </row>
    <row r="156" spans="36:41" x14ac:dyDescent="0.35">
      <c r="AJ156" s="29">
        <f t="shared" si="37"/>
        <v>45498</v>
      </c>
      <c r="AK156">
        <f t="shared" si="31"/>
        <v>0</v>
      </c>
      <c r="AL156" s="1">
        <f t="shared" si="32"/>
        <v>1</v>
      </c>
      <c r="AM156" s="1">
        <f t="shared" si="33"/>
        <v>0</v>
      </c>
      <c r="AN156" s="163">
        <f t="shared" si="34"/>
        <v>0</v>
      </c>
      <c r="AO156" s="162">
        <f t="shared" si="36"/>
        <v>0.85</v>
      </c>
    </row>
    <row r="157" spans="36:41" x14ac:dyDescent="0.35">
      <c r="AJ157" s="29">
        <f t="shared" si="37"/>
        <v>45499</v>
      </c>
      <c r="AK157">
        <f t="shared" si="31"/>
        <v>0</v>
      </c>
      <c r="AL157" s="1">
        <f t="shared" si="32"/>
        <v>1</v>
      </c>
      <c r="AM157" s="1">
        <f t="shared" si="33"/>
        <v>0</v>
      </c>
      <c r="AN157" s="163">
        <f t="shared" si="34"/>
        <v>0</v>
      </c>
      <c r="AO157" s="162">
        <f t="shared" si="36"/>
        <v>0.85</v>
      </c>
    </row>
    <row r="158" spans="36:41" x14ac:dyDescent="0.35">
      <c r="AJ158" s="29">
        <f t="shared" si="37"/>
        <v>45500</v>
      </c>
      <c r="AK158">
        <f t="shared" si="31"/>
        <v>0</v>
      </c>
      <c r="AL158" s="1">
        <f t="shared" si="32"/>
        <v>1</v>
      </c>
      <c r="AM158" s="1">
        <f t="shared" si="33"/>
        <v>0</v>
      </c>
      <c r="AN158" s="163">
        <f t="shared" si="34"/>
        <v>0</v>
      </c>
      <c r="AO158" s="162">
        <f t="shared" si="36"/>
        <v>0.85</v>
      </c>
    </row>
    <row r="159" spans="36:41" x14ac:dyDescent="0.35">
      <c r="AJ159" s="29">
        <f t="shared" si="37"/>
        <v>45501</v>
      </c>
      <c r="AK159">
        <f t="shared" si="31"/>
        <v>0</v>
      </c>
      <c r="AL159" s="1">
        <f t="shared" si="32"/>
        <v>1</v>
      </c>
      <c r="AM159" s="1">
        <f t="shared" si="33"/>
        <v>0</v>
      </c>
      <c r="AN159" s="163">
        <f t="shared" si="34"/>
        <v>0</v>
      </c>
      <c r="AO159" s="162">
        <f t="shared" si="36"/>
        <v>0.85</v>
      </c>
    </row>
    <row r="160" spans="36:41" x14ac:dyDescent="0.35">
      <c r="AJ160" s="29">
        <f t="shared" si="37"/>
        <v>45502</v>
      </c>
      <c r="AK160">
        <f t="shared" si="31"/>
        <v>0</v>
      </c>
      <c r="AL160" s="1">
        <f t="shared" si="32"/>
        <v>1</v>
      </c>
      <c r="AM160" s="1">
        <f t="shared" si="33"/>
        <v>0</v>
      </c>
      <c r="AN160" s="163">
        <f t="shared" si="34"/>
        <v>0</v>
      </c>
      <c r="AO160" s="162">
        <f t="shared" si="36"/>
        <v>0.85</v>
      </c>
    </row>
    <row r="161" spans="36:41" x14ac:dyDescent="0.35">
      <c r="AJ161" s="29">
        <f t="shared" si="37"/>
        <v>45503</v>
      </c>
      <c r="AK161">
        <f t="shared" si="31"/>
        <v>0</v>
      </c>
      <c r="AL161" s="1">
        <f t="shared" si="32"/>
        <v>1</v>
      </c>
      <c r="AM161" s="1">
        <f t="shared" si="33"/>
        <v>0</v>
      </c>
      <c r="AN161" s="163">
        <f t="shared" si="34"/>
        <v>0</v>
      </c>
      <c r="AO161" s="162">
        <f t="shared" si="36"/>
        <v>0.85</v>
      </c>
    </row>
    <row r="162" spans="36:41" x14ac:dyDescent="0.35">
      <c r="AJ162" s="29">
        <f t="shared" si="37"/>
        <v>45504</v>
      </c>
      <c r="AK162">
        <f t="shared" si="31"/>
        <v>0</v>
      </c>
      <c r="AL162" s="1">
        <f t="shared" si="32"/>
        <v>0.85</v>
      </c>
      <c r="AM162" s="1">
        <f t="shared" si="33"/>
        <v>0</v>
      </c>
      <c r="AN162" s="163">
        <f t="shared" si="34"/>
        <v>0</v>
      </c>
      <c r="AO162" s="162">
        <f t="shared" si="36"/>
        <v>0.85</v>
      </c>
    </row>
    <row r="163" spans="36:41" x14ac:dyDescent="0.35">
      <c r="AJ163" s="29">
        <f t="shared" si="37"/>
        <v>45505</v>
      </c>
      <c r="AK163">
        <f t="shared" si="31"/>
        <v>0</v>
      </c>
      <c r="AL163" s="1">
        <f t="shared" si="32"/>
        <v>1</v>
      </c>
      <c r="AM163" s="1">
        <f t="shared" si="33"/>
        <v>0</v>
      </c>
      <c r="AN163" s="163">
        <f t="shared" si="34"/>
        <v>0</v>
      </c>
      <c r="AO163" s="162">
        <f t="shared" si="36"/>
        <v>0.95</v>
      </c>
    </row>
    <row r="164" spans="36:41" x14ac:dyDescent="0.35">
      <c r="AJ164" s="29">
        <f t="shared" si="37"/>
        <v>45506</v>
      </c>
      <c r="AK164">
        <f t="shared" si="31"/>
        <v>0</v>
      </c>
      <c r="AL164" s="1">
        <f t="shared" si="32"/>
        <v>1</v>
      </c>
      <c r="AM164" s="1">
        <f t="shared" si="33"/>
        <v>0</v>
      </c>
      <c r="AN164" s="163">
        <f t="shared" si="34"/>
        <v>0</v>
      </c>
      <c r="AO164" s="162">
        <f t="shared" si="36"/>
        <v>0.95</v>
      </c>
    </row>
    <row r="165" spans="36:41" x14ac:dyDescent="0.35">
      <c r="AJ165" s="29">
        <f t="shared" si="37"/>
        <v>45507</v>
      </c>
      <c r="AK165">
        <f t="shared" si="31"/>
        <v>0</v>
      </c>
      <c r="AL165" s="1">
        <f t="shared" si="32"/>
        <v>1</v>
      </c>
      <c r="AM165" s="1">
        <f t="shared" si="33"/>
        <v>0</v>
      </c>
      <c r="AN165" s="163">
        <f t="shared" si="34"/>
        <v>0</v>
      </c>
      <c r="AO165" s="162">
        <f t="shared" si="36"/>
        <v>0.95</v>
      </c>
    </row>
    <row r="166" spans="36:41" x14ac:dyDescent="0.35">
      <c r="AJ166" s="29">
        <f t="shared" si="37"/>
        <v>45508</v>
      </c>
      <c r="AK166">
        <f t="shared" si="31"/>
        <v>0</v>
      </c>
      <c r="AL166" s="1">
        <f t="shared" si="32"/>
        <v>1</v>
      </c>
      <c r="AM166" s="1">
        <f t="shared" si="33"/>
        <v>0</v>
      </c>
      <c r="AN166" s="163">
        <f t="shared" si="34"/>
        <v>0</v>
      </c>
      <c r="AO166" s="162">
        <f t="shared" si="36"/>
        <v>0.95</v>
      </c>
    </row>
    <row r="167" spans="36:41" x14ac:dyDescent="0.35">
      <c r="AJ167" s="29">
        <f t="shared" si="37"/>
        <v>45509</v>
      </c>
      <c r="AK167">
        <f t="shared" si="31"/>
        <v>0</v>
      </c>
      <c r="AL167" s="1">
        <f t="shared" si="32"/>
        <v>1</v>
      </c>
      <c r="AM167" s="1">
        <f t="shared" si="33"/>
        <v>0</v>
      </c>
      <c r="AN167" s="163">
        <f t="shared" si="34"/>
        <v>0</v>
      </c>
      <c r="AO167" s="162">
        <f t="shared" si="36"/>
        <v>0.95</v>
      </c>
    </row>
    <row r="168" spans="36:41" x14ac:dyDescent="0.35">
      <c r="AJ168" s="29">
        <f t="shared" si="37"/>
        <v>45510</v>
      </c>
      <c r="AK168">
        <f t="shared" si="31"/>
        <v>0</v>
      </c>
      <c r="AL168" s="1">
        <f t="shared" si="32"/>
        <v>1</v>
      </c>
      <c r="AM168" s="1">
        <f t="shared" si="33"/>
        <v>0</v>
      </c>
      <c r="AN168" s="163">
        <f t="shared" si="34"/>
        <v>0</v>
      </c>
      <c r="AO168" s="162">
        <f t="shared" si="36"/>
        <v>0.95</v>
      </c>
    </row>
    <row r="169" spans="36:41" x14ac:dyDescent="0.35">
      <c r="AJ169" s="29">
        <f t="shared" si="37"/>
        <v>45511</v>
      </c>
      <c r="AK169">
        <f t="shared" ref="AK169:AK232" si="38">_xlfn.XLOOKUP(AJ169,A$27:A$36,B$27:B$36,0,0)</f>
        <v>0</v>
      </c>
      <c r="AL169" s="1">
        <f t="shared" ref="AL169:AL232" si="39">_xlfn.XLOOKUP(AJ169,A$15:A$24,B$15:B$24,1,0)</f>
        <v>1</v>
      </c>
      <c r="AM169" s="1">
        <f t="shared" ref="AM169:AM232" si="40">_xlfn.XLOOKUP(AJ169,A$27:A$36,B$27:B$36,0,-1)</f>
        <v>0</v>
      </c>
      <c r="AN169" s="163">
        <f t="shared" ref="AN169:AN223" si="41">AK169</f>
        <v>0</v>
      </c>
      <c r="AO169" s="162">
        <f t="shared" si="36"/>
        <v>0.95</v>
      </c>
    </row>
    <row r="170" spans="36:41" x14ac:dyDescent="0.35">
      <c r="AJ170" s="29">
        <f t="shared" si="37"/>
        <v>45512</v>
      </c>
      <c r="AK170">
        <f t="shared" si="38"/>
        <v>0</v>
      </c>
      <c r="AL170" s="1">
        <f t="shared" si="39"/>
        <v>1</v>
      </c>
      <c r="AM170" s="1">
        <f t="shared" si="40"/>
        <v>0</v>
      </c>
      <c r="AN170" s="163">
        <f t="shared" si="41"/>
        <v>0</v>
      </c>
      <c r="AO170" s="162">
        <f t="shared" ref="AO170:AO233" si="42">IF(AL170=1,AO171,AL170)</f>
        <v>0.95</v>
      </c>
    </row>
    <row r="171" spans="36:41" x14ac:dyDescent="0.35">
      <c r="AJ171" s="29">
        <f t="shared" ref="AJ171:AJ234" si="43">AJ170+1</f>
        <v>45513</v>
      </c>
      <c r="AK171">
        <f t="shared" si="38"/>
        <v>0</v>
      </c>
      <c r="AL171" s="1">
        <f t="shared" si="39"/>
        <v>1</v>
      </c>
      <c r="AM171" s="1">
        <f t="shared" si="40"/>
        <v>0</v>
      </c>
      <c r="AN171" s="163">
        <f t="shared" si="41"/>
        <v>0</v>
      </c>
      <c r="AO171" s="162">
        <f t="shared" si="42"/>
        <v>0.95</v>
      </c>
    </row>
    <row r="172" spans="36:41" x14ac:dyDescent="0.35">
      <c r="AJ172" s="29">
        <f t="shared" si="43"/>
        <v>45514</v>
      </c>
      <c r="AK172">
        <f t="shared" si="38"/>
        <v>0</v>
      </c>
      <c r="AL172" s="1">
        <f t="shared" si="39"/>
        <v>1</v>
      </c>
      <c r="AM172" s="1">
        <f t="shared" si="40"/>
        <v>0</v>
      </c>
      <c r="AN172" s="163">
        <f t="shared" si="41"/>
        <v>0</v>
      </c>
      <c r="AO172" s="162">
        <f t="shared" si="42"/>
        <v>0.95</v>
      </c>
    </row>
    <row r="173" spans="36:41" x14ac:dyDescent="0.35">
      <c r="AJ173" s="29">
        <f t="shared" si="43"/>
        <v>45515</v>
      </c>
      <c r="AK173">
        <f t="shared" si="38"/>
        <v>0</v>
      </c>
      <c r="AL173" s="1">
        <f t="shared" si="39"/>
        <v>1</v>
      </c>
      <c r="AM173" s="1">
        <f t="shared" si="40"/>
        <v>0</v>
      </c>
      <c r="AN173" s="163">
        <f t="shared" si="41"/>
        <v>0</v>
      </c>
      <c r="AO173" s="162">
        <f t="shared" si="42"/>
        <v>0.95</v>
      </c>
    </row>
    <row r="174" spans="36:41" x14ac:dyDescent="0.35">
      <c r="AJ174" s="29">
        <f t="shared" si="43"/>
        <v>45516</v>
      </c>
      <c r="AK174">
        <f t="shared" si="38"/>
        <v>0</v>
      </c>
      <c r="AL174" s="1">
        <f t="shared" si="39"/>
        <v>1</v>
      </c>
      <c r="AM174" s="1">
        <f t="shared" si="40"/>
        <v>0</v>
      </c>
      <c r="AN174" s="163">
        <f t="shared" si="41"/>
        <v>0</v>
      </c>
      <c r="AO174" s="162">
        <f t="shared" si="42"/>
        <v>0.95</v>
      </c>
    </row>
    <row r="175" spans="36:41" x14ac:dyDescent="0.35">
      <c r="AJ175" s="29">
        <f t="shared" si="43"/>
        <v>45517</v>
      </c>
      <c r="AK175">
        <f t="shared" si="38"/>
        <v>0</v>
      </c>
      <c r="AL175" s="1">
        <f t="shared" si="39"/>
        <v>1</v>
      </c>
      <c r="AM175" s="1">
        <f t="shared" si="40"/>
        <v>0</v>
      </c>
      <c r="AN175" s="163">
        <f t="shared" si="41"/>
        <v>0</v>
      </c>
      <c r="AO175" s="162">
        <f t="shared" si="42"/>
        <v>0.95</v>
      </c>
    </row>
    <row r="176" spans="36:41" x14ac:dyDescent="0.35">
      <c r="AJ176" s="29">
        <f t="shared" si="43"/>
        <v>45518</v>
      </c>
      <c r="AK176">
        <f t="shared" si="38"/>
        <v>0</v>
      </c>
      <c r="AL176" s="1">
        <f t="shared" si="39"/>
        <v>1</v>
      </c>
      <c r="AM176" s="1">
        <f t="shared" si="40"/>
        <v>0</v>
      </c>
      <c r="AN176" s="163">
        <f t="shared" si="41"/>
        <v>0</v>
      </c>
      <c r="AO176" s="162">
        <f t="shared" si="42"/>
        <v>0.95</v>
      </c>
    </row>
    <row r="177" spans="36:41" x14ac:dyDescent="0.35">
      <c r="AJ177" s="29">
        <f t="shared" si="43"/>
        <v>45519</v>
      </c>
      <c r="AK177">
        <f t="shared" si="38"/>
        <v>0</v>
      </c>
      <c r="AL177" s="1">
        <f t="shared" si="39"/>
        <v>1</v>
      </c>
      <c r="AM177" s="1">
        <f t="shared" si="40"/>
        <v>0</v>
      </c>
      <c r="AN177" s="163">
        <f t="shared" si="41"/>
        <v>0</v>
      </c>
      <c r="AO177" s="162">
        <f t="shared" si="42"/>
        <v>0.95</v>
      </c>
    </row>
    <row r="178" spans="36:41" x14ac:dyDescent="0.35">
      <c r="AJ178" s="29">
        <f t="shared" si="43"/>
        <v>45520</v>
      </c>
      <c r="AK178">
        <f t="shared" si="38"/>
        <v>0</v>
      </c>
      <c r="AL178" s="1">
        <f t="shared" si="39"/>
        <v>1</v>
      </c>
      <c r="AM178" s="1">
        <f t="shared" si="40"/>
        <v>0</v>
      </c>
      <c r="AN178" s="163">
        <f t="shared" si="41"/>
        <v>0</v>
      </c>
      <c r="AO178" s="162">
        <f t="shared" si="42"/>
        <v>0.95</v>
      </c>
    </row>
    <row r="179" spans="36:41" x14ac:dyDescent="0.35">
      <c r="AJ179" s="29">
        <f t="shared" si="43"/>
        <v>45521</v>
      </c>
      <c r="AK179">
        <f t="shared" si="38"/>
        <v>0</v>
      </c>
      <c r="AL179" s="1">
        <f t="shared" si="39"/>
        <v>1</v>
      </c>
      <c r="AM179" s="1">
        <f t="shared" si="40"/>
        <v>0</v>
      </c>
      <c r="AN179" s="163">
        <f t="shared" si="41"/>
        <v>0</v>
      </c>
      <c r="AO179" s="162">
        <f t="shared" si="42"/>
        <v>0.95</v>
      </c>
    </row>
    <row r="180" spans="36:41" x14ac:dyDescent="0.35">
      <c r="AJ180" s="29">
        <f t="shared" si="43"/>
        <v>45522</v>
      </c>
      <c r="AK180">
        <f t="shared" si="38"/>
        <v>0</v>
      </c>
      <c r="AL180" s="1">
        <f t="shared" si="39"/>
        <v>1</v>
      </c>
      <c r="AM180" s="1">
        <f t="shared" si="40"/>
        <v>0</v>
      </c>
      <c r="AN180" s="163">
        <f t="shared" si="41"/>
        <v>0</v>
      </c>
      <c r="AO180" s="162">
        <f t="shared" si="42"/>
        <v>0.95</v>
      </c>
    </row>
    <row r="181" spans="36:41" x14ac:dyDescent="0.35">
      <c r="AJ181" s="29">
        <f t="shared" si="43"/>
        <v>45523</v>
      </c>
      <c r="AK181">
        <f t="shared" si="38"/>
        <v>0</v>
      </c>
      <c r="AL181" s="1">
        <f t="shared" si="39"/>
        <v>1</v>
      </c>
      <c r="AM181" s="1">
        <f t="shared" si="40"/>
        <v>0</v>
      </c>
      <c r="AN181" s="163">
        <f t="shared" si="41"/>
        <v>0</v>
      </c>
      <c r="AO181" s="162">
        <f t="shared" si="42"/>
        <v>0.95</v>
      </c>
    </row>
    <row r="182" spans="36:41" x14ac:dyDescent="0.35">
      <c r="AJ182" s="29">
        <f t="shared" si="43"/>
        <v>45524</v>
      </c>
      <c r="AK182">
        <f t="shared" si="38"/>
        <v>0</v>
      </c>
      <c r="AL182" s="1">
        <f t="shared" si="39"/>
        <v>1</v>
      </c>
      <c r="AM182" s="1">
        <f t="shared" si="40"/>
        <v>0</v>
      </c>
      <c r="AN182" s="163">
        <f t="shared" si="41"/>
        <v>0</v>
      </c>
      <c r="AO182" s="162">
        <f t="shared" si="42"/>
        <v>0.95</v>
      </c>
    </row>
    <row r="183" spans="36:41" x14ac:dyDescent="0.35">
      <c r="AJ183" s="29">
        <f t="shared" si="43"/>
        <v>45525</v>
      </c>
      <c r="AK183">
        <f t="shared" si="38"/>
        <v>0</v>
      </c>
      <c r="AL183" s="1">
        <f t="shared" si="39"/>
        <v>1</v>
      </c>
      <c r="AM183" s="1">
        <f t="shared" si="40"/>
        <v>0</v>
      </c>
      <c r="AN183" s="163">
        <f t="shared" si="41"/>
        <v>0</v>
      </c>
      <c r="AO183" s="162">
        <f t="shared" si="42"/>
        <v>0.95</v>
      </c>
    </row>
    <row r="184" spans="36:41" x14ac:dyDescent="0.35">
      <c r="AJ184" s="29">
        <f t="shared" si="43"/>
        <v>45526</v>
      </c>
      <c r="AK184">
        <f t="shared" si="38"/>
        <v>0</v>
      </c>
      <c r="AL184" s="1">
        <f t="shared" si="39"/>
        <v>1</v>
      </c>
      <c r="AM184" s="1">
        <f t="shared" si="40"/>
        <v>0</v>
      </c>
      <c r="AN184" s="163">
        <f t="shared" si="41"/>
        <v>0</v>
      </c>
      <c r="AO184" s="162">
        <f t="shared" si="42"/>
        <v>0.95</v>
      </c>
    </row>
    <row r="185" spans="36:41" x14ac:dyDescent="0.35">
      <c r="AJ185" s="29">
        <f t="shared" si="43"/>
        <v>45527</v>
      </c>
      <c r="AK185">
        <f t="shared" si="38"/>
        <v>0</v>
      </c>
      <c r="AL185" s="1">
        <f t="shared" si="39"/>
        <v>1</v>
      </c>
      <c r="AM185" s="1">
        <f t="shared" si="40"/>
        <v>0</v>
      </c>
      <c r="AN185" s="163">
        <f t="shared" si="41"/>
        <v>0</v>
      </c>
      <c r="AO185" s="162">
        <f t="shared" si="42"/>
        <v>0.95</v>
      </c>
    </row>
    <row r="186" spans="36:41" x14ac:dyDescent="0.35">
      <c r="AJ186" s="29">
        <f t="shared" si="43"/>
        <v>45528</v>
      </c>
      <c r="AK186">
        <f t="shared" si="38"/>
        <v>0</v>
      </c>
      <c r="AL186" s="1">
        <f t="shared" si="39"/>
        <v>1</v>
      </c>
      <c r="AM186" s="1">
        <f t="shared" si="40"/>
        <v>0</v>
      </c>
      <c r="AN186" s="163">
        <f t="shared" si="41"/>
        <v>0</v>
      </c>
      <c r="AO186" s="162">
        <f t="shared" si="42"/>
        <v>0.95</v>
      </c>
    </row>
    <row r="187" spans="36:41" x14ac:dyDescent="0.35">
      <c r="AJ187" s="29">
        <f t="shared" si="43"/>
        <v>45529</v>
      </c>
      <c r="AK187">
        <f t="shared" si="38"/>
        <v>0</v>
      </c>
      <c r="AL187" s="1">
        <f t="shared" si="39"/>
        <v>1</v>
      </c>
      <c r="AM187" s="1">
        <f t="shared" si="40"/>
        <v>0</v>
      </c>
      <c r="AN187" s="163">
        <f t="shared" si="41"/>
        <v>0</v>
      </c>
      <c r="AO187" s="162">
        <f t="shared" si="42"/>
        <v>0.95</v>
      </c>
    </row>
    <row r="188" spans="36:41" x14ac:dyDescent="0.35">
      <c r="AJ188" s="29">
        <f t="shared" si="43"/>
        <v>45530</v>
      </c>
      <c r="AK188">
        <f t="shared" si="38"/>
        <v>0</v>
      </c>
      <c r="AL188" s="1">
        <f t="shared" si="39"/>
        <v>1</v>
      </c>
      <c r="AM188" s="1">
        <f t="shared" si="40"/>
        <v>0</v>
      </c>
      <c r="AN188" s="163">
        <f t="shared" si="41"/>
        <v>0</v>
      </c>
      <c r="AO188" s="162">
        <f t="shared" si="42"/>
        <v>0.95</v>
      </c>
    </row>
    <row r="189" spans="36:41" x14ac:dyDescent="0.35">
      <c r="AJ189" s="29">
        <f t="shared" si="43"/>
        <v>45531</v>
      </c>
      <c r="AK189">
        <f t="shared" si="38"/>
        <v>0</v>
      </c>
      <c r="AL189" s="1">
        <f t="shared" si="39"/>
        <v>1</v>
      </c>
      <c r="AM189" s="1">
        <f t="shared" si="40"/>
        <v>0</v>
      </c>
      <c r="AN189" s="163">
        <f t="shared" si="41"/>
        <v>0</v>
      </c>
      <c r="AO189" s="162">
        <f t="shared" si="42"/>
        <v>0.95</v>
      </c>
    </row>
    <row r="190" spans="36:41" x14ac:dyDescent="0.35">
      <c r="AJ190" s="29">
        <f t="shared" si="43"/>
        <v>45532</v>
      </c>
      <c r="AK190">
        <f t="shared" si="38"/>
        <v>0</v>
      </c>
      <c r="AL190" s="1">
        <f t="shared" si="39"/>
        <v>1</v>
      </c>
      <c r="AM190" s="1">
        <f t="shared" si="40"/>
        <v>0</v>
      </c>
      <c r="AN190" s="163">
        <f t="shared" si="41"/>
        <v>0</v>
      </c>
      <c r="AO190" s="162">
        <f t="shared" si="42"/>
        <v>0.95</v>
      </c>
    </row>
    <row r="191" spans="36:41" x14ac:dyDescent="0.35">
      <c r="AJ191" s="29">
        <f t="shared" si="43"/>
        <v>45533</v>
      </c>
      <c r="AK191">
        <f t="shared" si="38"/>
        <v>0</v>
      </c>
      <c r="AL191" s="1">
        <f t="shared" si="39"/>
        <v>1</v>
      </c>
      <c r="AM191" s="1">
        <f t="shared" si="40"/>
        <v>0</v>
      </c>
      <c r="AN191" s="163">
        <f t="shared" si="41"/>
        <v>0</v>
      </c>
      <c r="AO191" s="162">
        <f t="shared" si="42"/>
        <v>0.95</v>
      </c>
    </row>
    <row r="192" spans="36:41" x14ac:dyDescent="0.35">
      <c r="AJ192" s="29">
        <f t="shared" si="43"/>
        <v>45534</v>
      </c>
      <c r="AK192">
        <f t="shared" si="38"/>
        <v>0</v>
      </c>
      <c r="AL192" s="1">
        <f t="shared" si="39"/>
        <v>1</v>
      </c>
      <c r="AM192" s="1">
        <f t="shared" si="40"/>
        <v>0</v>
      </c>
      <c r="AN192" s="163">
        <f t="shared" si="41"/>
        <v>0</v>
      </c>
      <c r="AO192" s="162">
        <f t="shared" si="42"/>
        <v>0.95</v>
      </c>
    </row>
    <row r="193" spans="36:41" x14ac:dyDescent="0.35">
      <c r="AJ193" s="29">
        <f t="shared" si="43"/>
        <v>45535</v>
      </c>
      <c r="AK193">
        <f t="shared" si="38"/>
        <v>0</v>
      </c>
      <c r="AL193" s="1">
        <f t="shared" si="39"/>
        <v>0.95</v>
      </c>
      <c r="AM193" s="1">
        <f t="shared" si="40"/>
        <v>0</v>
      </c>
      <c r="AN193" s="163">
        <f t="shared" si="41"/>
        <v>0</v>
      </c>
      <c r="AO193" s="162">
        <f t="shared" si="42"/>
        <v>0.95</v>
      </c>
    </row>
    <row r="194" spans="36:41" x14ac:dyDescent="0.35">
      <c r="AJ194" s="29">
        <f t="shared" si="43"/>
        <v>45536</v>
      </c>
      <c r="AK194">
        <f t="shared" si="38"/>
        <v>0</v>
      </c>
      <c r="AL194" s="1">
        <f t="shared" si="39"/>
        <v>1</v>
      </c>
      <c r="AM194" s="1">
        <f t="shared" si="40"/>
        <v>0</v>
      </c>
      <c r="AN194" s="163">
        <f t="shared" si="41"/>
        <v>0</v>
      </c>
      <c r="AO194" s="162">
        <f t="shared" si="42"/>
        <v>1</v>
      </c>
    </row>
    <row r="195" spans="36:41" x14ac:dyDescent="0.35">
      <c r="AJ195" s="29">
        <f t="shared" si="43"/>
        <v>45537</v>
      </c>
      <c r="AK195">
        <f t="shared" si="38"/>
        <v>0</v>
      </c>
      <c r="AL195" s="1">
        <f t="shared" si="39"/>
        <v>1</v>
      </c>
      <c r="AM195" s="1">
        <f t="shared" si="40"/>
        <v>0</v>
      </c>
      <c r="AN195" s="163">
        <f t="shared" si="41"/>
        <v>0</v>
      </c>
      <c r="AO195" s="162">
        <f t="shared" si="42"/>
        <v>1</v>
      </c>
    </row>
    <row r="196" spans="36:41" x14ac:dyDescent="0.35">
      <c r="AJ196" s="29">
        <f t="shared" si="43"/>
        <v>45538</v>
      </c>
      <c r="AK196">
        <f t="shared" si="38"/>
        <v>0</v>
      </c>
      <c r="AL196" s="1">
        <f t="shared" si="39"/>
        <v>1</v>
      </c>
      <c r="AM196" s="1">
        <f t="shared" si="40"/>
        <v>0</v>
      </c>
      <c r="AN196" s="163">
        <f t="shared" si="41"/>
        <v>0</v>
      </c>
      <c r="AO196" s="162">
        <f t="shared" si="42"/>
        <v>1</v>
      </c>
    </row>
    <row r="197" spans="36:41" x14ac:dyDescent="0.35">
      <c r="AJ197" s="29">
        <f t="shared" si="43"/>
        <v>45539</v>
      </c>
      <c r="AK197">
        <f t="shared" si="38"/>
        <v>0</v>
      </c>
      <c r="AL197" s="1">
        <f t="shared" si="39"/>
        <v>1</v>
      </c>
      <c r="AM197" s="1">
        <f t="shared" si="40"/>
        <v>0</v>
      </c>
      <c r="AN197" s="163">
        <f t="shared" si="41"/>
        <v>0</v>
      </c>
      <c r="AO197" s="162">
        <f t="shared" si="42"/>
        <v>1</v>
      </c>
    </row>
    <row r="198" spans="36:41" x14ac:dyDescent="0.35">
      <c r="AJ198" s="29">
        <f t="shared" si="43"/>
        <v>45540</v>
      </c>
      <c r="AK198">
        <f t="shared" si="38"/>
        <v>0</v>
      </c>
      <c r="AL198" s="1">
        <f t="shared" si="39"/>
        <v>1</v>
      </c>
      <c r="AM198" s="1">
        <f t="shared" si="40"/>
        <v>0</v>
      </c>
      <c r="AN198" s="163">
        <f t="shared" si="41"/>
        <v>0</v>
      </c>
      <c r="AO198" s="162">
        <f t="shared" si="42"/>
        <v>1</v>
      </c>
    </row>
    <row r="199" spans="36:41" x14ac:dyDescent="0.35">
      <c r="AJ199" s="29">
        <f t="shared" si="43"/>
        <v>45541</v>
      </c>
      <c r="AK199">
        <f t="shared" si="38"/>
        <v>0</v>
      </c>
      <c r="AL199" s="1">
        <f t="shared" si="39"/>
        <v>1</v>
      </c>
      <c r="AM199" s="1">
        <f t="shared" si="40"/>
        <v>0</v>
      </c>
      <c r="AN199" s="163">
        <f t="shared" si="41"/>
        <v>0</v>
      </c>
      <c r="AO199" s="162">
        <f t="shared" si="42"/>
        <v>1</v>
      </c>
    </row>
    <row r="200" spans="36:41" x14ac:dyDescent="0.35">
      <c r="AJ200" s="29">
        <f t="shared" si="43"/>
        <v>45542</v>
      </c>
      <c r="AK200">
        <f t="shared" si="38"/>
        <v>0</v>
      </c>
      <c r="AL200" s="1">
        <f t="shared" si="39"/>
        <v>1</v>
      </c>
      <c r="AM200" s="1">
        <f t="shared" si="40"/>
        <v>0</v>
      </c>
      <c r="AN200" s="163">
        <f t="shared" si="41"/>
        <v>0</v>
      </c>
      <c r="AO200" s="162">
        <f t="shared" si="42"/>
        <v>1</v>
      </c>
    </row>
    <row r="201" spans="36:41" x14ac:dyDescent="0.35">
      <c r="AJ201" s="29">
        <f t="shared" si="43"/>
        <v>45543</v>
      </c>
      <c r="AK201">
        <f t="shared" si="38"/>
        <v>0</v>
      </c>
      <c r="AL201" s="1">
        <f t="shared" si="39"/>
        <v>1</v>
      </c>
      <c r="AM201" s="1">
        <f t="shared" si="40"/>
        <v>0</v>
      </c>
      <c r="AN201" s="163">
        <f t="shared" si="41"/>
        <v>0</v>
      </c>
      <c r="AO201" s="162">
        <f t="shared" si="42"/>
        <v>1</v>
      </c>
    </row>
    <row r="202" spans="36:41" x14ac:dyDescent="0.35">
      <c r="AJ202" s="29">
        <f t="shared" si="43"/>
        <v>45544</v>
      </c>
      <c r="AK202">
        <f t="shared" si="38"/>
        <v>0</v>
      </c>
      <c r="AL202" s="1">
        <f t="shared" si="39"/>
        <v>1</v>
      </c>
      <c r="AM202" s="1">
        <f t="shared" si="40"/>
        <v>0</v>
      </c>
      <c r="AN202" s="163">
        <f t="shared" si="41"/>
        <v>0</v>
      </c>
      <c r="AO202" s="162">
        <f t="shared" si="42"/>
        <v>1</v>
      </c>
    </row>
    <row r="203" spans="36:41" x14ac:dyDescent="0.35">
      <c r="AJ203" s="29">
        <f t="shared" si="43"/>
        <v>45545</v>
      </c>
      <c r="AK203">
        <f t="shared" si="38"/>
        <v>0</v>
      </c>
      <c r="AL203" s="1">
        <f t="shared" si="39"/>
        <v>1</v>
      </c>
      <c r="AM203" s="1">
        <f t="shared" si="40"/>
        <v>0</v>
      </c>
      <c r="AN203" s="163">
        <f t="shared" si="41"/>
        <v>0</v>
      </c>
      <c r="AO203" s="162">
        <f t="shared" si="42"/>
        <v>1</v>
      </c>
    </row>
    <row r="204" spans="36:41" x14ac:dyDescent="0.35">
      <c r="AJ204" s="29">
        <f t="shared" si="43"/>
        <v>45546</v>
      </c>
      <c r="AK204">
        <f t="shared" si="38"/>
        <v>0</v>
      </c>
      <c r="AL204" s="1">
        <f t="shared" si="39"/>
        <v>1</v>
      </c>
      <c r="AM204" s="1">
        <f t="shared" si="40"/>
        <v>0</v>
      </c>
      <c r="AN204" s="163">
        <f t="shared" si="41"/>
        <v>0</v>
      </c>
      <c r="AO204" s="162">
        <f t="shared" si="42"/>
        <v>1</v>
      </c>
    </row>
    <row r="205" spans="36:41" x14ac:dyDescent="0.35">
      <c r="AJ205" s="29">
        <f t="shared" si="43"/>
        <v>45547</v>
      </c>
      <c r="AK205">
        <f t="shared" si="38"/>
        <v>0</v>
      </c>
      <c r="AL205" s="1">
        <f t="shared" si="39"/>
        <v>1</v>
      </c>
      <c r="AM205" s="1">
        <f t="shared" si="40"/>
        <v>0</v>
      </c>
      <c r="AN205" s="163">
        <f t="shared" si="41"/>
        <v>0</v>
      </c>
      <c r="AO205" s="162">
        <f t="shared" si="42"/>
        <v>1</v>
      </c>
    </row>
    <row r="206" spans="36:41" x14ac:dyDescent="0.35">
      <c r="AJ206" s="29">
        <f t="shared" si="43"/>
        <v>45548</v>
      </c>
      <c r="AK206">
        <f t="shared" si="38"/>
        <v>0</v>
      </c>
      <c r="AL206" s="1">
        <f t="shared" si="39"/>
        <v>1</v>
      </c>
      <c r="AM206" s="1">
        <f t="shared" si="40"/>
        <v>0</v>
      </c>
      <c r="AN206" s="163">
        <f t="shared" si="41"/>
        <v>0</v>
      </c>
      <c r="AO206" s="162">
        <f t="shared" si="42"/>
        <v>1</v>
      </c>
    </row>
    <row r="207" spans="36:41" x14ac:dyDescent="0.35">
      <c r="AJ207" s="29">
        <f t="shared" si="43"/>
        <v>45549</v>
      </c>
      <c r="AK207">
        <f t="shared" si="38"/>
        <v>0</v>
      </c>
      <c r="AL207" s="1">
        <f t="shared" si="39"/>
        <v>1</v>
      </c>
      <c r="AM207" s="1">
        <f t="shared" si="40"/>
        <v>0</v>
      </c>
      <c r="AN207" s="163">
        <f t="shared" si="41"/>
        <v>0</v>
      </c>
      <c r="AO207" s="162">
        <f t="shared" si="42"/>
        <v>1</v>
      </c>
    </row>
    <row r="208" spans="36:41" x14ac:dyDescent="0.35">
      <c r="AJ208" s="29">
        <f t="shared" si="43"/>
        <v>45550</v>
      </c>
      <c r="AK208">
        <f t="shared" si="38"/>
        <v>0</v>
      </c>
      <c r="AL208" s="1">
        <f t="shared" si="39"/>
        <v>1</v>
      </c>
      <c r="AM208" s="1">
        <f t="shared" si="40"/>
        <v>0</v>
      </c>
      <c r="AN208" s="163">
        <f t="shared" si="41"/>
        <v>0</v>
      </c>
      <c r="AO208" s="162">
        <f t="shared" si="42"/>
        <v>1</v>
      </c>
    </row>
    <row r="209" spans="36:41" x14ac:dyDescent="0.35">
      <c r="AJ209" s="29">
        <f t="shared" si="43"/>
        <v>45551</v>
      </c>
      <c r="AK209">
        <f t="shared" si="38"/>
        <v>0</v>
      </c>
      <c r="AL209" s="1">
        <f t="shared" si="39"/>
        <v>1</v>
      </c>
      <c r="AM209" s="1">
        <f t="shared" si="40"/>
        <v>0</v>
      </c>
      <c r="AN209" s="163">
        <f t="shared" si="41"/>
        <v>0</v>
      </c>
      <c r="AO209" s="162">
        <f t="shared" si="42"/>
        <v>1</v>
      </c>
    </row>
    <row r="210" spans="36:41" x14ac:dyDescent="0.35">
      <c r="AJ210" s="29">
        <f t="shared" si="43"/>
        <v>45552</v>
      </c>
      <c r="AK210">
        <f t="shared" si="38"/>
        <v>0</v>
      </c>
      <c r="AL210" s="1">
        <f t="shared" si="39"/>
        <v>1</v>
      </c>
      <c r="AM210" s="1">
        <f t="shared" si="40"/>
        <v>0</v>
      </c>
      <c r="AN210" s="163">
        <f t="shared" si="41"/>
        <v>0</v>
      </c>
      <c r="AO210" s="162">
        <f t="shared" si="42"/>
        <v>1</v>
      </c>
    </row>
    <row r="211" spans="36:41" x14ac:dyDescent="0.35">
      <c r="AJ211" s="29">
        <f t="shared" si="43"/>
        <v>45553</v>
      </c>
      <c r="AK211">
        <f t="shared" si="38"/>
        <v>0</v>
      </c>
      <c r="AL211" s="1">
        <f t="shared" si="39"/>
        <v>1</v>
      </c>
      <c r="AM211" s="1">
        <f t="shared" si="40"/>
        <v>0</v>
      </c>
      <c r="AN211" s="163">
        <f t="shared" si="41"/>
        <v>0</v>
      </c>
      <c r="AO211" s="162">
        <f t="shared" si="42"/>
        <v>1</v>
      </c>
    </row>
    <row r="212" spans="36:41" x14ac:dyDescent="0.35">
      <c r="AJ212" s="29">
        <f t="shared" si="43"/>
        <v>45554</v>
      </c>
      <c r="AK212">
        <f t="shared" si="38"/>
        <v>0</v>
      </c>
      <c r="AL212" s="1">
        <f t="shared" si="39"/>
        <v>1</v>
      </c>
      <c r="AM212" s="1">
        <f t="shared" si="40"/>
        <v>0</v>
      </c>
      <c r="AN212" s="163">
        <f t="shared" si="41"/>
        <v>0</v>
      </c>
      <c r="AO212" s="162">
        <f t="shared" si="42"/>
        <v>1</v>
      </c>
    </row>
    <row r="213" spans="36:41" x14ac:dyDescent="0.35">
      <c r="AJ213" s="29">
        <f t="shared" si="43"/>
        <v>45555</v>
      </c>
      <c r="AK213">
        <f t="shared" si="38"/>
        <v>0</v>
      </c>
      <c r="AL213" s="1">
        <f t="shared" si="39"/>
        <v>1</v>
      </c>
      <c r="AM213" s="1">
        <f t="shared" si="40"/>
        <v>0</v>
      </c>
      <c r="AN213" s="163">
        <f t="shared" si="41"/>
        <v>0</v>
      </c>
      <c r="AO213" s="162">
        <f t="shared" si="42"/>
        <v>1</v>
      </c>
    </row>
    <row r="214" spans="36:41" x14ac:dyDescent="0.35">
      <c r="AJ214" s="29">
        <f t="shared" si="43"/>
        <v>45556</v>
      </c>
      <c r="AK214">
        <f t="shared" si="38"/>
        <v>0</v>
      </c>
      <c r="AL214" s="1">
        <f t="shared" si="39"/>
        <v>1</v>
      </c>
      <c r="AM214" s="1">
        <f t="shared" si="40"/>
        <v>0</v>
      </c>
      <c r="AN214" s="163">
        <f t="shared" si="41"/>
        <v>0</v>
      </c>
      <c r="AO214" s="162">
        <f t="shared" si="42"/>
        <v>1</v>
      </c>
    </row>
    <row r="215" spans="36:41" x14ac:dyDescent="0.35">
      <c r="AJ215" s="29">
        <f t="shared" si="43"/>
        <v>45557</v>
      </c>
      <c r="AK215">
        <f t="shared" si="38"/>
        <v>0</v>
      </c>
      <c r="AL215" s="1">
        <f t="shared" si="39"/>
        <v>1</v>
      </c>
      <c r="AM215" s="1">
        <f t="shared" si="40"/>
        <v>0</v>
      </c>
      <c r="AN215" s="163">
        <f t="shared" si="41"/>
        <v>0</v>
      </c>
      <c r="AO215" s="162">
        <f t="shared" si="42"/>
        <v>1</v>
      </c>
    </row>
    <row r="216" spans="36:41" x14ac:dyDescent="0.35">
      <c r="AJ216" s="29">
        <f t="shared" si="43"/>
        <v>45558</v>
      </c>
      <c r="AK216">
        <f t="shared" si="38"/>
        <v>0</v>
      </c>
      <c r="AL216" s="1">
        <f t="shared" si="39"/>
        <v>1</v>
      </c>
      <c r="AM216" s="1">
        <f t="shared" si="40"/>
        <v>0</v>
      </c>
      <c r="AN216" s="163">
        <f t="shared" si="41"/>
        <v>0</v>
      </c>
      <c r="AO216" s="162">
        <f t="shared" si="42"/>
        <v>1</v>
      </c>
    </row>
    <row r="217" spans="36:41" x14ac:dyDescent="0.35">
      <c r="AJ217" s="29">
        <f t="shared" si="43"/>
        <v>45559</v>
      </c>
      <c r="AK217">
        <f t="shared" si="38"/>
        <v>0</v>
      </c>
      <c r="AL217" s="1">
        <f t="shared" si="39"/>
        <v>1</v>
      </c>
      <c r="AM217" s="1">
        <f t="shared" si="40"/>
        <v>0</v>
      </c>
      <c r="AN217" s="163">
        <f t="shared" si="41"/>
        <v>0</v>
      </c>
      <c r="AO217" s="162">
        <f t="shared" si="42"/>
        <v>1</v>
      </c>
    </row>
    <row r="218" spans="36:41" x14ac:dyDescent="0.35">
      <c r="AJ218" s="29">
        <f t="shared" si="43"/>
        <v>45560</v>
      </c>
      <c r="AK218">
        <f t="shared" si="38"/>
        <v>0</v>
      </c>
      <c r="AL218" s="1">
        <f t="shared" si="39"/>
        <v>1</v>
      </c>
      <c r="AM218" s="1">
        <f t="shared" si="40"/>
        <v>0</v>
      </c>
      <c r="AN218" s="163">
        <f t="shared" si="41"/>
        <v>0</v>
      </c>
      <c r="AO218" s="162">
        <f t="shared" si="42"/>
        <v>1</v>
      </c>
    </row>
    <row r="219" spans="36:41" x14ac:dyDescent="0.35">
      <c r="AJ219" s="29">
        <f t="shared" si="43"/>
        <v>45561</v>
      </c>
      <c r="AK219">
        <f t="shared" si="38"/>
        <v>0</v>
      </c>
      <c r="AL219" s="1">
        <f t="shared" si="39"/>
        <v>1</v>
      </c>
      <c r="AM219" s="1">
        <f t="shared" si="40"/>
        <v>0</v>
      </c>
      <c r="AN219" s="163">
        <f t="shared" si="41"/>
        <v>0</v>
      </c>
      <c r="AO219" s="162">
        <f t="shared" si="42"/>
        <v>1</v>
      </c>
    </row>
    <row r="220" spans="36:41" x14ac:dyDescent="0.35">
      <c r="AJ220" s="29">
        <f t="shared" si="43"/>
        <v>45562</v>
      </c>
      <c r="AK220">
        <f t="shared" si="38"/>
        <v>0</v>
      </c>
      <c r="AL220" s="1">
        <f t="shared" si="39"/>
        <v>1</v>
      </c>
      <c r="AM220" s="1">
        <f t="shared" si="40"/>
        <v>0</v>
      </c>
      <c r="AN220" s="163">
        <f t="shared" si="41"/>
        <v>0</v>
      </c>
      <c r="AO220" s="162">
        <f t="shared" si="42"/>
        <v>1</v>
      </c>
    </row>
    <row r="221" spans="36:41" x14ac:dyDescent="0.35">
      <c r="AJ221" s="29">
        <f t="shared" si="43"/>
        <v>45563</v>
      </c>
      <c r="AK221">
        <f t="shared" si="38"/>
        <v>0</v>
      </c>
      <c r="AL221" s="1">
        <f t="shared" si="39"/>
        <v>1</v>
      </c>
      <c r="AM221" s="1">
        <f t="shared" si="40"/>
        <v>0</v>
      </c>
      <c r="AN221" s="163">
        <f t="shared" si="41"/>
        <v>0</v>
      </c>
      <c r="AO221" s="162">
        <f t="shared" si="42"/>
        <v>1</v>
      </c>
    </row>
    <row r="222" spans="36:41" x14ac:dyDescent="0.35">
      <c r="AJ222" s="29">
        <f t="shared" si="43"/>
        <v>45564</v>
      </c>
      <c r="AK222">
        <f t="shared" si="38"/>
        <v>0</v>
      </c>
      <c r="AL222" s="1">
        <f t="shared" si="39"/>
        <v>1</v>
      </c>
      <c r="AM222" s="1">
        <f t="shared" si="40"/>
        <v>0</v>
      </c>
      <c r="AN222" s="163">
        <f t="shared" si="41"/>
        <v>0</v>
      </c>
      <c r="AO222" s="162">
        <f t="shared" si="42"/>
        <v>1</v>
      </c>
    </row>
    <row r="223" spans="36:41" x14ac:dyDescent="0.35">
      <c r="AJ223" s="29">
        <f t="shared" si="43"/>
        <v>45565</v>
      </c>
      <c r="AK223">
        <f t="shared" si="38"/>
        <v>0.9</v>
      </c>
      <c r="AL223" s="1">
        <f t="shared" si="39"/>
        <v>1</v>
      </c>
      <c r="AM223" s="1">
        <f t="shared" si="40"/>
        <v>0.9</v>
      </c>
      <c r="AN223" s="163">
        <f t="shared" si="41"/>
        <v>0.9</v>
      </c>
      <c r="AO223" s="162">
        <f t="shared" si="42"/>
        <v>1</v>
      </c>
    </row>
    <row r="224" spans="36:41" x14ac:dyDescent="0.35">
      <c r="AJ224" s="29">
        <f t="shared" si="43"/>
        <v>45566</v>
      </c>
      <c r="AK224">
        <f t="shared" si="38"/>
        <v>0</v>
      </c>
      <c r="AL224" s="1">
        <f t="shared" si="39"/>
        <v>1</v>
      </c>
      <c r="AM224" s="1">
        <f t="shared" si="40"/>
        <v>0</v>
      </c>
      <c r="AN224" s="163">
        <f>AK224</f>
        <v>0</v>
      </c>
      <c r="AO224" s="162">
        <f t="shared" si="42"/>
        <v>1</v>
      </c>
    </row>
    <row r="225" spans="36:41" x14ac:dyDescent="0.35">
      <c r="AJ225" s="29">
        <f t="shared" si="43"/>
        <v>45567</v>
      </c>
      <c r="AK225">
        <f t="shared" si="38"/>
        <v>0</v>
      </c>
      <c r="AL225" s="1">
        <f t="shared" si="39"/>
        <v>1</v>
      </c>
      <c r="AM225" s="1">
        <f t="shared" si="40"/>
        <v>0</v>
      </c>
      <c r="AN225" s="1">
        <f t="shared" ref="AN225:AN256" si="44">_xlfn.XLOOKUP(AJ225,A$27:A$36,B$27:B$36,0,1)</f>
        <v>0.85</v>
      </c>
      <c r="AO225" s="162">
        <f t="shared" si="42"/>
        <v>1</v>
      </c>
    </row>
    <row r="226" spans="36:41" x14ac:dyDescent="0.35">
      <c r="AJ226" s="29">
        <f t="shared" si="43"/>
        <v>45568</v>
      </c>
      <c r="AK226">
        <f t="shared" si="38"/>
        <v>0</v>
      </c>
      <c r="AL226" s="1">
        <f t="shared" si="39"/>
        <v>1</v>
      </c>
      <c r="AM226" s="1">
        <f t="shared" si="40"/>
        <v>0</v>
      </c>
      <c r="AN226" s="1">
        <f t="shared" si="44"/>
        <v>0.85</v>
      </c>
      <c r="AO226" s="162">
        <f t="shared" si="42"/>
        <v>1</v>
      </c>
    </row>
    <row r="227" spans="36:41" x14ac:dyDescent="0.35">
      <c r="AJ227" s="29">
        <f t="shared" si="43"/>
        <v>45569</v>
      </c>
      <c r="AK227">
        <f t="shared" si="38"/>
        <v>0</v>
      </c>
      <c r="AL227" s="1">
        <f t="shared" si="39"/>
        <v>1</v>
      </c>
      <c r="AM227" s="1">
        <f t="shared" si="40"/>
        <v>0</v>
      </c>
      <c r="AN227" s="1">
        <f t="shared" si="44"/>
        <v>0.85</v>
      </c>
      <c r="AO227" s="162">
        <f t="shared" si="42"/>
        <v>1</v>
      </c>
    </row>
    <row r="228" spans="36:41" x14ac:dyDescent="0.35">
      <c r="AJ228" s="29">
        <f t="shared" si="43"/>
        <v>45570</v>
      </c>
      <c r="AK228">
        <f t="shared" si="38"/>
        <v>0</v>
      </c>
      <c r="AL228" s="1">
        <f t="shared" si="39"/>
        <v>1</v>
      </c>
      <c r="AM228" s="1">
        <f t="shared" si="40"/>
        <v>0</v>
      </c>
      <c r="AN228" s="1">
        <f t="shared" si="44"/>
        <v>0.85</v>
      </c>
      <c r="AO228" s="162">
        <f t="shared" si="42"/>
        <v>1</v>
      </c>
    </row>
    <row r="229" spans="36:41" x14ac:dyDescent="0.35">
      <c r="AJ229" s="29">
        <f t="shared" si="43"/>
        <v>45571</v>
      </c>
      <c r="AK229">
        <f t="shared" si="38"/>
        <v>0</v>
      </c>
      <c r="AL229" s="1">
        <f t="shared" si="39"/>
        <v>1</v>
      </c>
      <c r="AM229" s="1">
        <f t="shared" si="40"/>
        <v>0</v>
      </c>
      <c r="AN229" s="1">
        <f t="shared" si="44"/>
        <v>0.85</v>
      </c>
      <c r="AO229" s="162">
        <f t="shared" si="42"/>
        <v>1</v>
      </c>
    </row>
    <row r="230" spans="36:41" x14ac:dyDescent="0.35">
      <c r="AJ230" s="29">
        <f t="shared" si="43"/>
        <v>45572</v>
      </c>
      <c r="AK230">
        <f t="shared" si="38"/>
        <v>0</v>
      </c>
      <c r="AL230" s="1">
        <f t="shared" si="39"/>
        <v>1</v>
      </c>
      <c r="AM230" s="1">
        <f t="shared" si="40"/>
        <v>0</v>
      </c>
      <c r="AN230" s="1">
        <f t="shared" si="44"/>
        <v>0.85</v>
      </c>
      <c r="AO230" s="162">
        <f t="shared" si="42"/>
        <v>1</v>
      </c>
    </row>
    <row r="231" spans="36:41" x14ac:dyDescent="0.35">
      <c r="AJ231" s="29">
        <f t="shared" si="43"/>
        <v>45573</v>
      </c>
      <c r="AK231">
        <f t="shared" si="38"/>
        <v>0</v>
      </c>
      <c r="AL231" s="1">
        <f t="shared" si="39"/>
        <v>1</v>
      </c>
      <c r="AM231" s="1">
        <f t="shared" si="40"/>
        <v>0</v>
      </c>
      <c r="AN231" s="1">
        <f t="shared" si="44"/>
        <v>0.85</v>
      </c>
      <c r="AO231" s="162">
        <f t="shared" si="42"/>
        <v>1</v>
      </c>
    </row>
    <row r="232" spans="36:41" x14ac:dyDescent="0.35">
      <c r="AJ232" s="29">
        <f t="shared" si="43"/>
        <v>45574</v>
      </c>
      <c r="AK232">
        <f t="shared" si="38"/>
        <v>0</v>
      </c>
      <c r="AL232" s="1">
        <f t="shared" si="39"/>
        <v>1</v>
      </c>
      <c r="AM232" s="1">
        <f t="shared" si="40"/>
        <v>0</v>
      </c>
      <c r="AN232" s="1">
        <f t="shared" si="44"/>
        <v>0.85</v>
      </c>
      <c r="AO232" s="162">
        <f t="shared" si="42"/>
        <v>1</v>
      </c>
    </row>
    <row r="233" spans="36:41" x14ac:dyDescent="0.35">
      <c r="AJ233" s="29">
        <f t="shared" si="43"/>
        <v>45575</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62">
        <f t="shared" si="42"/>
        <v>1</v>
      </c>
    </row>
    <row r="234" spans="36:41" x14ac:dyDescent="0.35">
      <c r="AJ234" s="29">
        <f t="shared" si="43"/>
        <v>45576</v>
      </c>
      <c r="AK234">
        <f t="shared" si="45"/>
        <v>0</v>
      </c>
      <c r="AL234" s="1">
        <f t="shared" si="46"/>
        <v>1</v>
      </c>
      <c r="AM234" s="1">
        <f t="shared" si="47"/>
        <v>0</v>
      </c>
      <c r="AN234" s="1">
        <f t="shared" si="44"/>
        <v>0.85</v>
      </c>
      <c r="AO234" s="162">
        <f t="shared" ref="AO234:AO254" si="48">IF(AL234=1,AO235,AL234)</f>
        <v>1</v>
      </c>
    </row>
    <row r="235" spans="36:41" x14ac:dyDescent="0.35">
      <c r="AJ235" s="29">
        <f t="shared" ref="AJ235:AJ298" si="49">AJ234+1</f>
        <v>45577</v>
      </c>
      <c r="AK235">
        <f t="shared" si="45"/>
        <v>0</v>
      </c>
      <c r="AL235" s="1">
        <f t="shared" si="46"/>
        <v>1</v>
      </c>
      <c r="AM235" s="1">
        <f t="shared" si="47"/>
        <v>0</v>
      </c>
      <c r="AN235" s="1">
        <f t="shared" si="44"/>
        <v>0.85</v>
      </c>
      <c r="AO235" s="162">
        <f t="shared" si="48"/>
        <v>1</v>
      </c>
    </row>
    <row r="236" spans="36:41" x14ac:dyDescent="0.35">
      <c r="AJ236" s="29">
        <f t="shared" si="49"/>
        <v>45578</v>
      </c>
      <c r="AK236">
        <f t="shared" si="45"/>
        <v>0</v>
      </c>
      <c r="AL236" s="1">
        <f t="shared" si="46"/>
        <v>1</v>
      </c>
      <c r="AM236" s="1">
        <f t="shared" si="47"/>
        <v>0</v>
      </c>
      <c r="AN236" s="1">
        <f t="shared" si="44"/>
        <v>0.85</v>
      </c>
      <c r="AO236" s="162">
        <f t="shared" si="48"/>
        <v>1</v>
      </c>
    </row>
    <row r="237" spans="36:41" x14ac:dyDescent="0.35">
      <c r="AJ237" s="29">
        <f t="shared" si="49"/>
        <v>45579</v>
      </c>
      <c r="AK237">
        <f t="shared" si="45"/>
        <v>0</v>
      </c>
      <c r="AL237" s="1">
        <f t="shared" si="46"/>
        <v>1</v>
      </c>
      <c r="AM237" s="1">
        <f t="shared" si="47"/>
        <v>0</v>
      </c>
      <c r="AN237" s="1">
        <f t="shared" si="44"/>
        <v>0.85</v>
      </c>
      <c r="AO237" s="162">
        <f t="shared" si="48"/>
        <v>1</v>
      </c>
    </row>
    <row r="238" spans="36:41" x14ac:dyDescent="0.35">
      <c r="AJ238" s="29">
        <f t="shared" si="49"/>
        <v>45580</v>
      </c>
      <c r="AK238">
        <f t="shared" si="45"/>
        <v>0</v>
      </c>
      <c r="AL238" s="1">
        <f t="shared" si="46"/>
        <v>1</v>
      </c>
      <c r="AM238" s="1">
        <f t="shared" si="47"/>
        <v>0</v>
      </c>
      <c r="AN238" s="1">
        <f t="shared" si="44"/>
        <v>0.85</v>
      </c>
      <c r="AO238" s="162">
        <f t="shared" si="48"/>
        <v>1</v>
      </c>
    </row>
    <row r="239" spans="36:41" x14ac:dyDescent="0.35">
      <c r="AJ239" s="29">
        <f t="shared" si="49"/>
        <v>45581</v>
      </c>
      <c r="AK239">
        <f t="shared" si="45"/>
        <v>0</v>
      </c>
      <c r="AL239" s="1">
        <f t="shared" si="46"/>
        <v>1</v>
      </c>
      <c r="AM239" s="1">
        <f t="shared" si="47"/>
        <v>0</v>
      </c>
      <c r="AN239" s="1">
        <f t="shared" si="44"/>
        <v>0.85</v>
      </c>
      <c r="AO239" s="162">
        <f t="shared" si="48"/>
        <v>1</v>
      </c>
    </row>
    <row r="240" spans="36:41" x14ac:dyDescent="0.35">
      <c r="AJ240" s="29">
        <f t="shared" si="49"/>
        <v>45582</v>
      </c>
      <c r="AK240">
        <f t="shared" si="45"/>
        <v>0</v>
      </c>
      <c r="AL240" s="1">
        <f t="shared" si="46"/>
        <v>1</v>
      </c>
      <c r="AM240" s="1">
        <f t="shared" si="47"/>
        <v>0</v>
      </c>
      <c r="AN240" s="1">
        <f t="shared" si="44"/>
        <v>0.85</v>
      </c>
      <c r="AO240" s="162">
        <f t="shared" si="48"/>
        <v>1</v>
      </c>
    </row>
    <row r="241" spans="36:41" x14ac:dyDescent="0.35">
      <c r="AJ241" s="29">
        <f t="shared" si="49"/>
        <v>45583</v>
      </c>
      <c r="AK241">
        <f t="shared" si="45"/>
        <v>0</v>
      </c>
      <c r="AL241" s="1">
        <f t="shared" si="46"/>
        <v>1</v>
      </c>
      <c r="AM241" s="1">
        <f t="shared" si="47"/>
        <v>0</v>
      </c>
      <c r="AN241" s="1">
        <f t="shared" si="44"/>
        <v>0.85</v>
      </c>
      <c r="AO241" s="162">
        <f t="shared" si="48"/>
        <v>1</v>
      </c>
    </row>
    <row r="242" spans="36:41" x14ac:dyDescent="0.35">
      <c r="AJ242" s="29">
        <f t="shared" si="49"/>
        <v>45584</v>
      </c>
      <c r="AK242">
        <f t="shared" si="45"/>
        <v>0</v>
      </c>
      <c r="AL242" s="1">
        <f t="shared" si="46"/>
        <v>1</v>
      </c>
      <c r="AM242" s="1">
        <f t="shared" si="47"/>
        <v>0</v>
      </c>
      <c r="AN242" s="1">
        <f t="shared" si="44"/>
        <v>0.85</v>
      </c>
      <c r="AO242" s="162">
        <f t="shared" si="48"/>
        <v>1</v>
      </c>
    </row>
    <row r="243" spans="36:41" x14ac:dyDescent="0.35">
      <c r="AJ243" s="29">
        <f t="shared" si="49"/>
        <v>45585</v>
      </c>
      <c r="AK243">
        <f t="shared" si="45"/>
        <v>0</v>
      </c>
      <c r="AL243" s="1">
        <f t="shared" si="46"/>
        <v>1</v>
      </c>
      <c r="AM243" s="1">
        <f t="shared" si="47"/>
        <v>0</v>
      </c>
      <c r="AN243" s="1">
        <f t="shared" si="44"/>
        <v>0.85</v>
      </c>
      <c r="AO243" s="162">
        <f t="shared" si="48"/>
        <v>1</v>
      </c>
    </row>
    <row r="244" spans="36:41" x14ac:dyDescent="0.35">
      <c r="AJ244" s="29">
        <f t="shared" si="49"/>
        <v>45586</v>
      </c>
      <c r="AK244">
        <f t="shared" si="45"/>
        <v>0</v>
      </c>
      <c r="AL244" s="1">
        <f t="shared" si="46"/>
        <v>1</v>
      </c>
      <c r="AM244" s="1">
        <f t="shared" si="47"/>
        <v>0</v>
      </c>
      <c r="AN244" s="1">
        <f t="shared" si="44"/>
        <v>0.85</v>
      </c>
      <c r="AO244" s="162">
        <f t="shared" si="48"/>
        <v>1</v>
      </c>
    </row>
    <row r="245" spans="36:41" x14ac:dyDescent="0.35">
      <c r="AJ245" s="29">
        <f t="shared" si="49"/>
        <v>45587</v>
      </c>
      <c r="AK245">
        <f t="shared" si="45"/>
        <v>0</v>
      </c>
      <c r="AL245" s="1">
        <f t="shared" si="46"/>
        <v>1</v>
      </c>
      <c r="AM245" s="1">
        <f t="shared" si="47"/>
        <v>0</v>
      </c>
      <c r="AN245" s="1">
        <f t="shared" si="44"/>
        <v>0.85</v>
      </c>
      <c r="AO245" s="162">
        <f t="shared" si="48"/>
        <v>1</v>
      </c>
    </row>
    <row r="246" spans="36:41" x14ac:dyDescent="0.35">
      <c r="AJ246" s="29">
        <f t="shared" si="49"/>
        <v>45588</v>
      </c>
      <c r="AK246">
        <f t="shared" si="45"/>
        <v>0</v>
      </c>
      <c r="AL246" s="1">
        <f t="shared" si="46"/>
        <v>1</v>
      </c>
      <c r="AM246" s="1">
        <f t="shared" si="47"/>
        <v>0</v>
      </c>
      <c r="AN246" s="1">
        <f t="shared" si="44"/>
        <v>0.85</v>
      </c>
      <c r="AO246" s="162">
        <f t="shared" si="48"/>
        <v>1</v>
      </c>
    </row>
    <row r="247" spans="36:41" x14ac:dyDescent="0.35">
      <c r="AJ247" s="29">
        <f t="shared" si="49"/>
        <v>45589</v>
      </c>
      <c r="AK247">
        <f t="shared" si="45"/>
        <v>0</v>
      </c>
      <c r="AL247" s="1">
        <f t="shared" si="46"/>
        <v>1</v>
      </c>
      <c r="AM247" s="1">
        <f t="shared" si="47"/>
        <v>0</v>
      </c>
      <c r="AN247" s="1">
        <f t="shared" si="44"/>
        <v>0.85</v>
      </c>
      <c r="AO247" s="162">
        <f t="shared" si="48"/>
        <v>1</v>
      </c>
    </row>
    <row r="248" spans="36:41" x14ac:dyDescent="0.35">
      <c r="AJ248" s="29">
        <f t="shared" si="49"/>
        <v>45590</v>
      </c>
      <c r="AK248">
        <f t="shared" si="45"/>
        <v>0</v>
      </c>
      <c r="AL248" s="1">
        <f t="shared" si="46"/>
        <v>1</v>
      </c>
      <c r="AM248" s="1">
        <f t="shared" si="47"/>
        <v>0</v>
      </c>
      <c r="AN248" s="1">
        <f t="shared" si="44"/>
        <v>0.85</v>
      </c>
      <c r="AO248" s="162">
        <f t="shared" si="48"/>
        <v>1</v>
      </c>
    </row>
    <row r="249" spans="36:41" x14ac:dyDescent="0.35">
      <c r="AJ249" s="29">
        <f t="shared" si="49"/>
        <v>45591</v>
      </c>
      <c r="AK249">
        <f t="shared" si="45"/>
        <v>0</v>
      </c>
      <c r="AL249" s="1">
        <f t="shared" si="46"/>
        <v>1</v>
      </c>
      <c r="AM249" s="1">
        <f t="shared" si="47"/>
        <v>0</v>
      </c>
      <c r="AN249" s="1">
        <f t="shared" si="44"/>
        <v>0.85</v>
      </c>
      <c r="AO249" s="162">
        <f t="shared" si="48"/>
        <v>1</v>
      </c>
    </row>
    <row r="250" spans="36:41" x14ac:dyDescent="0.35">
      <c r="AJ250" s="29">
        <f t="shared" si="49"/>
        <v>45592</v>
      </c>
      <c r="AK250">
        <f t="shared" si="45"/>
        <v>0</v>
      </c>
      <c r="AL250" s="1">
        <f t="shared" si="46"/>
        <v>1</v>
      </c>
      <c r="AM250" s="1">
        <f t="shared" si="47"/>
        <v>0</v>
      </c>
      <c r="AN250" s="1">
        <f t="shared" si="44"/>
        <v>0.85</v>
      </c>
      <c r="AO250" s="162">
        <f t="shared" si="48"/>
        <v>1</v>
      </c>
    </row>
    <row r="251" spans="36:41" x14ac:dyDescent="0.35">
      <c r="AJ251" s="29">
        <f t="shared" si="49"/>
        <v>45593</v>
      </c>
      <c r="AK251">
        <f t="shared" si="45"/>
        <v>0</v>
      </c>
      <c r="AL251" s="1">
        <f t="shared" si="46"/>
        <v>1</v>
      </c>
      <c r="AM251" s="1">
        <f t="shared" si="47"/>
        <v>0</v>
      </c>
      <c r="AN251" s="1">
        <f t="shared" si="44"/>
        <v>0.85</v>
      </c>
      <c r="AO251" s="162">
        <f t="shared" si="48"/>
        <v>1</v>
      </c>
    </row>
    <row r="252" spans="36:41" x14ac:dyDescent="0.35">
      <c r="AJ252" s="29">
        <f t="shared" si="49"/>
        <v>45594</v>
      </c>
      <c r="AK252">
        <f t="shared" si="45"/>
        <v>0</v>
      </c>
      <c r="AL252" s="1">
        <f t="shared" si="46"/>
        <v>1</v>
      </c>
      <c r="AM252" s="1">
        <f t="shared" si="47"/>
        <v>0</v>
      </c>
      <c r="AN252" s="1">
        <f t="shared" si="44"/>
        <v>0.85</v>
      </c>
      <c r="AO252" s="162">
        <f t="shared" si="48"/>
        <v>1</v>
      </c>
    </row>
    <row r="253" spans="36:41" x14ac:dyDescent="0.35">
      <c r="AJ253" s="29">
        <f t="shared" si="49"/>
        <v>45595</v>
      </c>
      <c r="AK253">
        <f t="shared" si="45"/>
        <v>0</v>
      </c>
      <c r="AL253" s="1">
        <f t="shared" si="46"/>
        <v>1</v>
      </c>
      <c r="AM253" s="1">
        <f t="shared" si="47"/>
        <v>0</v>
      </c>
      <c r="AN253" s="1">
        <f t="shared" si="44"/>
        <v>0.85</v>
      </c>
      <c r="AO253" s="162">
        <f t="shared" si="48"/>
        <v>1</v>
      </c>
    </row>
    <row r="254" spans="36:41" x14ac:dyDescent="0.35">
      <c r="AJ254" s="29">
        <f t="shared" si="49"/>
        <v>45596</v>
      </c>
      <c r="AK254">
        <f t="shared" si="45"/>
        <v>0.85</v>
      </c>
      <c r="AL254" s="1">
        <f t="shared" si="46"/>
        <v>1</v>
      </c>
      <c r="AM254" s="1">
        <f t="shared" si="47"/>
        <v>0.85</v>
      </c>
      <c r="AN254" s="1">
        <f t="shared" si="44"/>
        <v>0.85</v>
      </c>
      <c r="AO254" s="162">
        <f t="shared" si="48"/>
        <v>1</v>
      </c>
    </row>
    <row r="255" spans="36:41" x14ac:dyDescent="0.35">
      <c r="AJ255" s="29">
        <f t="shared" si="49"/>
        <v>45597</v>
      </c>
      <c r="AK255">
        <f t="shared" si="45"/>
        <v>0</v>
      </c>
      <c r="AL255" s="1">
        <f t="shared" si="46"/>
        <v>1</v>
      </c>
      <c r="AM255" s="1">
        <f t="shared" si="47"/>
        <v>0</v>
      </c>
      <c r="AN255" s="1">
        <f t="shared" si="44"/>
        <v>0</v>
      </c>
      <c r="AO255" s="170">
        <f>AL255</f>
        <v>1</v>
      </c>
    </row>
    <row r="256" spans="36:41" x14ac:dyDescent="0.35">
      <c r="AJ256" s="29">
        <f t="shared" si="49"/>
        <v>45598</v>
      </c>
      <c r="AK256">
        <f t="shared" si="45"/>
        <v>0</v>
      </c>
      <c r="AL256" s="1">
        <f t="shared" si="46"/>
        <v>1</v>
      </c>
      <c r="AM256" s="1">
        <f t="shared" si="47"/>
        <v>0</v>
      </c>
      <c r="AN256" s="1">
        <f t="shared" si="44"/>
        <v>0</v>
      </c>
      <c r="AO256" s="1">
        <f>AL256</f>
        <v>1</v>
      </c>
    </row>
    <row r="257" spans="36:41" x14ac:dyDescent="0.35">
      <c r="AJ257" s="29">
        <f t="shared" si="49"/>
        <v>45599</v>
      </c>
      <c r="AK257">
        <f t="shared" si="45"/>
        <v>0</v>
      </c>
      <c r="AL257" s="1">
        <f t="shared" si="46"/>
        <v>1</v>
      </c>
      <c r="AM257" s="1">
        <f t="shared" si="47"/>
        <v>0</v>
      </c>
      <c r="AN257" s="1">
        <f t="shared" ref="AN257:AN288" si="50">_xlfn.XLOOKUP(AJ257,A$27:A$36,B$27:B$36,0,1)</f>
        <v>0</v>
      </c>
      <c r="AO257" s="1">
        <f t="shared" ref="AO257:AO320" si="51">AL257</f>
        <v>1</v>
      </c>
    </row>
    <row r="258" spans="36:41" x14ac:dyDescent="0.35">
      <c r="AJ258" s="29">
        <f t="shared" si="49"/>
        <v>45600</v>
      </c>
      <c r="AK258">
        <f t="shared" si="45"/>
        <v>0</v>
      </c>
      <c r="AL258" s="1">
        <f t="shared" si="46"/>
        <v>1</v>
      </c>
      <c r="AM258" s="1">
        <f t="shared" si="47"/>
        <v>0</v>
      </c>
      <c r="AN258" s="1">
        <f t="shared" si="50"/>
        <v>0</v>
      </c>
      <c r="AO258" s="1">
        <f t="shared" si="51"/>
        <v>1</v>
      </c>
    </row>
    <row r="259" spans="36:41" x14ac:dyDescent="0.35">
      <c r="AJ259" s="29">
        <f t="shared" si="49"/>
        <v>45601</v>
      </c>
      <c r="AK259">
        <f t="shared" si="45"/>
        <v>0</v>
      </c>
      <c r="AL259" s="1">
        <f t="shared" si="46"/>
        <v>1</v>
      </c>
      <c r="AM259" s="1">
        <f t="shared" si="47"/>
        <v>0</v>
      </c>
      <c r="AN259" s="1">
        <f t="shared" si="50"/>
        <v>0</v>
      </c>
      <c r="AO259" s="1">
        <f t="shared" si="51"/>
        <v>1</v>
      </c>
    </row>
    <row r="260" spans="36:41" x14ac:dyDescent="0.35">
      <c r="AJ260" s="29">
        <f t="shared" si="49"/>
        <v>45602</v>
      </c>
      <c r="AK260">
        <f t="shared" si="45"/>
        <v>0</v>
      </c>
      <c r="AL260" s="1">
        <f t="shared" si="46"/>
        <v>1</v>
      </c>
      <c r="AM260" s="1">
        <f t="shared" si="47"/>
        <v>0</v>
      </c>
      <c r="AN260" s="1">
        <f t="shared" si="50"/>
        <v>0</v>
      </c>
      <c r="AO260" s="1">
        <f t="shared" si="51"/>
        <v>1</v>
      </c>
    </row>
    <row r="261" spans="36:41" x14ac:dyDescent="0.35">
      <c r="AJ261" s="29">
        <f t="shared" si="49"/>
        <v>45603</v>
      </c>
      <c r="AK261">
        <f t="shared" si="45"/>
        <v>0</v>
      </c>
      <c r="AL261" s="1">
        <f t="shared" si="46"/>
        <v>1</v>
      </c>
      <c r="AM261" s="1">
        <f t="shared" si="47"/>
        <v>0</v>
      </c>
      <c r="AN261" s="1">
        <f t="shared" si="50"/>
        <v>0</v>
      </c>
      <c r="AO261" s="1">
        <f t="shared" si="51"/>
        <v>1</v>
      </c>
    </row>
    <row r="262" spans="36:41" x14ac:dyDescent="0.35">
      <c r="AJ262" s="29">
        <f t="shared" si="49"/>
        <v>45604</v>
      </c>
      <c r="AK262">
        <f t="shared" si="45"/>
        <v>0</v>
      </c>
      <c r="AL262" s="1">
        <f t="shared" si="46"/>
        <v>1</v>
      </c>
      <c r="AM262" s="1">
        <f t="shared" si="47"/>
        <v>0</v>
      </c>
      <c r="AN262" s="1">
        <f t="shared" si="50"/>
        <v>0</v>
      </c>
      <c r="AO262" s="1">
        <f t="shared" si="51"/>
        <v>1</v>
      </c>
    </row>
    <row r="263" spans="36:41" x14ac:dyDescent="0.35">
      <c r="AJ263" s="29">
        <f t="shared" si="49"/>
        <v>45605</v>
      </c>
      <c r="AK263">
        <f t="shared" si="45"/>
        <v>0</v>
      </c>
      <c r="AL263" s="1">
        <f t="shared" si="46"/>
        <v>1</v>
      </c>
      <c r="AM263" s="1">
        <f t="shared" si="47"/>
        <v>0</v>
      </c>
      <c r="AN263" s="1">
        <f t="shared" si="50"/>
        <v>0</v>
      </c>
      <c r="AO263" s="1">
        <f t="shared" si="51"/>
        <v>1</v>
      </c>
    </row>
    <row r="264" spans="36:41" x14ac:dyDescent="0.35">
      <c r="AJ264" s="29">
        <f t="shared" si="49"/>
        <v>45606</v>
      </c>
      <c r="AK264">
        <f t="shared" si="45"/>
        <v>0</v>
      </c>
      <c r="AL264" s="1">
        <f t="shared" si="46"/>
        <v>1</v>
      </c>
      <c r="AM264" s="1">
        <f t="shared" si="47"/>
        <v>0</v>
      </c>
      <c r="AN264" s="1">
        <f t="shared" si="50"/>
        <v>0</v>
      </c>
      <c r="AO264" s="1">
        <f t="shared" si="51"/>
        <v>1</v>
      </c>
    </row>
    <row r="265" spans="36:41" x14ac:dyDescent="0.35">
      <c r="AJ265" s="29">
        <f t="shared" si="49"/>
        <v>45607</v>
      </c>
      <c r="AK265">
        <f t="shared" si="45"/>
        <v>0</v>
      </c>
      <c r="AL265" s="1">
        <f t="shared" si="46"/>
        <v>1</v>
      </c>
      <c r="AM265" s="1">
        <f t="shared" si="47"/>
        <v>0</v>
      </c>
      <c r="AN265" s="1">
        <f t="shared" si="50"/>
        <v>0</v>
      </c>
      <c r="AO265" s="1">
        <f t="shared" si="51"/>
        <v>1</v>
      </c>
    </row>
    <row r="266" spans="36:41" x14ac:dyDescent="0.35">
      <c r="AJ266" s="29">
        <f t="shared" si="49"/>
        <v>45608</v>
      </c>
      <c r="AK266">
        <f t="shared" si="45"/>
        <v>0</v>
      </c>
      <c r="AL266" s="1">
        <f t="shared" si="46"/>
        <v>1</v>
      </c>
      <c r="AM266" s="1">
        <f t="shared" si="47"/>
        <v>0</v>
      </c>
      <c r="AN266" s="1">
        <f t="shared" si="50"/>
        <v>0</v>
      </c>
      <c r="AO266" s="1">
        <f t="shared" si="51"/>
        <v>1</v>
      </c>
    </row>
    <row r="267" spans="36:41" x14ac:dyDescent="0.35">
      <c r="AJ267" s="29">
        <f t="shared" si="49"/>
        <v>45609</v>
      </c>
      <c r="AK267">
        <f t="shared" si="45"/>
        <v>0</v>
      </c>
      <c r="AL267" s="1">
        <f t="shared" si="46"/>
        <v>1</v>
      </c>
      <c r="AM267" s="1">
        <f t="shared" si="47"/>
        <v>0</v>
      </c>
      <c r="AN267" s="1">
        <f t="shared" si="50"/>
        <v>0</v>
      </c>
      <c r="AO267" s="1">
        <f t="shared" si="51"/>
        <v>1</v>
      </c>
    </row>
    <row r="268" spans="36:41" x14ac:dyDescent="0.35">
      <c r="AJ268" s="29">
        <f t="shared" si="49"/>
        <v>45610</v>
      </c>
      <c r="AK268">
        <f t="shared" si="45"/>
        <v>0</v>
      </c>
      <c r="AL268" s="1">
        <f t="shared" si="46"/>
        <v>1</v>
      </c>
      <c r="AM268" s="1">
        <f t="shared" si="47"/>
        <v>0</v>
      </c>
      <c r="AN268" s="1">
        <f t="shared" si="50"/>
        <v>0</v>
      </c>
      <c r="AO268" s="1">
        <f t="shared" si="51"/>
        <v>1</v>
      </c>
    </row>
    <row r="269" spans="36:41" x14ac:dyDescent="0.35">
      <c r="AJ269" s="29">
        <f t="shared" si="49"/>
        <v>45611</v>
      </c>
      <c r="AK269">
        <f t="shared" si="45"/>
        <v>0</v>
      </c>
      <c r="AL269" s="1">
        <f t="shared" si="46"/>
        <v>1</v>
      </c>
      <c r="AM269" s="1">
        <f t="shared" si="47"/>
        <v>0</v>
      </c>
      <c r="AN269" s="1">
        <f t="shared" si="50"/>
        <v>0</v>
      </c>
      <c r="AO269" s="1">
        <f t="shared" si="51"/>
        <v>1</v>
      </c>
    </row>
    <row r="270" spans="36:41" x14ac:dyDescent="0.35">
      <c r="AJ270" s="29">
        <f t="shared" si="49"/>
        <v>45612</v>
      </c>
      <c r="AK270">
        <f t="shared" si="45"/>
        <v>0</v>
      </c>
      <c r="AL270" s="1">
        <f t="shared" si="46"/>
        <v>1</v>
      </c>
      <c r="AM270" s="1">
        <f t="shared" si="47"/>
        <v>0</v>
      </c>
      <c r="AN270" s="1">
        <f t="shared" si="50"/>
        <v>0</v>
      </c>
      <c r="AO270" s="1">
        <f t="shared" si="51"/>
        <v>1</v>
      </c>
    </row>
    <row r="271" spans="36:41" x14ac:dyDescent="0.35">
      <c r="AJ271" s="29">
        <f t="shared" si="49"/>
        <v>45613</v>
      </c>
      <c r="AK271">
        <f t="shared" si="45"/>
        <v>0</v>
      </c>
      <c r="AL271" s="1">
        <f t="shared" si="46"/>
        <v>1</v>
      </c>
      <c r="AM271" s="1">
        <f t="shared" si="47"/>
        <v>0</v>
      </c>
      <c r="AN271" s="1">
        <f t="shared" si="50"/>
        <v>0</v>
      </c>
      <c r="AO271" s="1">
        <f t="shared" si="51"/>
        <v>1</v>
      </c>
    </row>
    <row r="272" spans="36:41" x14ac:dyDescent="0.35">
      <c r="AJ272" s="29">
        <f t="shared" si="49"/>
        <v>45614</v>
      </c>
      <c r="AK272">
        <f t="shared" si="45"/>
        <v>0</v>
      </c>
      <c r="AL272" s="1">
        <f t="shared" si="46"/>
        <v>1</v>
      </c>
      <c r="AM272" s="1">
        <f t="shared" si="47"/>
        <v>0</v>
      </c>
      <c r="AN272" s="1">
        <f t="shared" si="50"/>
        <v>0</v>
      </c>
      <c r="AO272" s="1">
        <f t="shared" si="51"/>
        <v>1</v>
      </c>
    </row>
    <row r="273" spans="36:41" x14ac:dyDescent="0.35">
      <c r="AJ273" s="29">
        <f t="shared" si="49"/>
        <v>45615</v>
      </c>
      <c r="AK273">
        <f t="shared" si="45"/>
        <v>0</v>
      </c>
      <c r="AL273" s="1">
        <f t="shared" si="46"/>
        <v>1</v>
      </c>
      <c r="AM273" s="1">
        <f t="shared" si="47"/>
        <v>0</v>
      </c>
      <c r="AN273" s="1">
        <f t="shared" si="50"/>
        <v>0</v>
      </c>
      <c r="AO273" s="1">
        <f t="shared" si="51"/>
        <v>1</v>
      </c>
    </row>
    <row r="274" spans="36:41" x14ac:dyDescent="0.35">
      <c r="AJ274" s="29">
        <f t="shared" si="49"/>
        <v>45616</v>
      </c>
      <c r="AK274">
        <f t="shared" si="45"/>
        <v>0</v>
      </c>
      <c r="AL274" s="1">
        <f t="shared" si="46"/>
        <v>1</v>
      </c>
      <c r="AM274" s="1">
        <f t="shared" si="47"/>
        <v>0</v>
      </c>
      <c r="AN274" s="1">
        <f t="shared" si="50"/>
        <v>0</v>
      </c>
      <c r="AO274" s="1">
        <f t="shared" si="51"/>
        <v>1</v>
      </c>
    </row>
    <row r="275" spans="36:41" x14ac:dyDescent="0.35">
      <c r="AJ275" s="29">
        <f t="shared" si="49"/>
        <v>45617</v>
      </c>
      <c r="AK275">
        <f t="shared" si="45"/>
        <v>0</v>
      </c>
      <c r="AL275" s="1">
        <f t="shared" si="46"/>
        <v>1</v>
      </c>
      <c r="AM275" s="1">
        <f t="shared" si="47"/>
        <v>0</v>
      </c>
      <c r="AN275" s="1">
        <f t="shared" si="50"/>
        <v>0</v>
      </c>
      <c r="AO275" s="1">
        <f t="shared" si="51"/>
        <v>1</v>
      </c>
    </row>
    <row r="276" spans="36:41" x14ac:dyDescent="0.35">
      <c r="AJ276" s="29">
        <f t="shared" si="49"/>
        <v>45618</v>
      </c>
      <c r="AK276">
        <f t="shared" si="45"/>
        <v>0</v>
      </c>
      <c r="AL276" s="1">
        <f t="shared" si="46"/>
        <v>1</v>
      </c>
      <c r="AM276" s="1">
        <f t="shared" si="47"/>
        <v>0</v>
      </c>
      <c r="AN276" s="1">
        <f t="shared" si="50"/>
        <v>0</v>
      </c>
      <c r="AO276" s="1">
        <f t="shared" si="51"/>
        <v>1</v>
      </c>
    </row>
    <row r="277" spans="36:41" x14ac:dyDescent="0.35">
      <c r="AJ277" s="29">
        <f t="shared" si="49"/>
        <v>45619</v>
      </c>
      <c r="AK277">
        <f t="shared" si="45"/>
        <v>0</v>
      </c>
      <c r="AL277" s="1">
        <f t="shared" si="46"/>
        <v>1</v>
      </c>
      <c r="AM277" s="1">
        <f t="shared" si="47"/>
        <v>0</v>
      </c>
      <c r="AN277" s="1">
        <f t="shared" si="50"/>
        <v>0</v>
      </c>
      <c r="AO277" s="1">
        <f t="shared" si="51"/>
        <v>1</v>
      </c>
    </row>
    <row r="278" spans="36:41" x14ac:dyDescent="0.35">
      <c r="AJ278" s="29">
        <f t="shared" si="49"/>
        <v>45620</v>
      </c>
      <c r="AK278">
        <f t="shared" si="45"/>
        <v>0</v>
      </c>
      <c r="AL278" s="1">
        <f t="shared" si="46"/>
        <v>1</v>
      </c>
      <c r="AM278" s="1">
        <f t="shared" si="47"/>
        <v>0</v>
      </c>
      <c r="AN278" s="1">
        <f t="shared" si="50"/>
        <v>0</v>
      </c>
      <c r="AO278" s="1">
        <f t="shared" si="51"/>
        <v>1</v>
      </c>
    </row>
    <row r="279" spans="36:41" x14ac:dyDescent="0.35">
      <c r="AJ279" s="29">
        <f t="shared" si="49"/>
        <v>45621</v>
      </c>
      <c r="AK279">
        <f t="shared" si="45"/>
        <v>0</v>
      </c>
      <c r="AL279" s="1">
        <f t="shared" si="46"/>
        <v>1</v>
      </c>
      <c r="AM279" s="1">
        <f t="shared" si="47"/>
        <v>0</v>
      </c>
      <c r="AN279" s="1">
        <f t="shared" si="50"/>
        <v>0</v>
      </c>
      <c r="AO279" s="1">
        <f t="shared" si="51"/>
        <v>1</v>
      </c>
    </row>
    <row r="280" spans="36:41" x14ac:dyDescent="0.35">
      <c r="AJ280" s="29">
        <f t="shared" si="49"/>
        <v>45622</v>
      </c>
      <c r="AK280">
        <f t="shared" si="45"/>
        <v>0</v>
      </c>
      <c r="AL280" s="1">
        <f t="shared" si="46"/>
        <v>1</v>
      </c>
      <c r="AM280" s="1">
        <f t="shared" si="47"/>
        <v>0</v>
      </c>
      <c r="AN280" s="1">
        <f t="shared" si="50"/>
        <v>0</v>
      </c>
      <c r="AO280" s="1">
        <f t="shared" si="51"/>
        <v>1</v>
      </c>
    </row>
    <row r="281" spans="36:41" x14ac:dyDescent="0.35">
      <c r="AJ281" s="29">
        <f t="shared" si="49"/>
        <v>45623</v>
      </c>
      <c r="AK281">
        <f t="shared" si="45"/>
        <v>0</v>
      </c>
      <c r="AL281" s="1">
        <f t="shared" si="46"/>
        <v>1</v>
      </c>
      <c r="AM281" s="1">
        <f t="shared" si="47"/>
        <v>0</v>
      </c>
      <c r="AN281" s="1">
        <f t="shared" si="50"/>
        <v>0</v>
      </c>
      <c r="AO281" s="1">
        <f t="shared" si="51"/>
        <v>1</v>
      </c>
    </row>
    <row r="282" spans="36:41" x14ac:dyDescent="0.35">
      <c r="AJ282" s="29">
        <f t="shared" si="49"/>
        <v>45624</v>
      </c>
      <c r="AK282">
        <f t="shared" si="45"/>
        <v>0</v>
      </c>
      <c r="AL282" s="1">
        <f t="shared" si="46"/>
        <v>1</v>
      </c>
      <c r="AM282" s="1">
        <f t="shared" si="47"/>
        <v>0</v>
      </c>
      <c r="AN282" s="1">
        <f t="shared" si="50"/>
        <v>0</v>
      </c>
      <c r="AO282" s="1">
        <f t="shared" si="51"/>
        <v>1</v>
      </c>
    </row>
    <row r="283" spans="36:41" x14ac:dyDescent="0.35">
      <c r="AJ283" s="29">
        <f t="shared" si="49"/>
        <v>45625</v>
      </c>
      <c r="AK283">
        <f t="shared" si="45"/>
        <v>0</v>
      </c>
      <c r="AL283" s="1">
        <f t="shared" si="46"/>
        <v>1</v>
      </c>
      <c r="AM283" s="1">
        <f t="shared" si="47"/>
        <v>0</v>
      </c>
      <c r="AN283" s="1">
        <f t="shared" si="50"/>
        <v>0</v>
      </c>
      <c r="AO283" s="1">
        <f t="shared" si="51"/>
        <v>1</v>
      </c>
    </row>
    <row r="284" spans="36:41" x14ac:dyDescent="0.35">
      <c r="AJ284" s="29">
        <f t="shared" si="49"/>
        <v>45626</v>
      </c>
      <c r="AK284">
        <f t="shared" si="45"/>
        <v>0</v>
      </c>
      <c r="AL284" s="1">
        <f t="shared" si="46"/>
        <v>1</v>
      </c>
      <c r="AM284" s="1">
        <f t="shared" si="47"/>
        <v>0</v>
      </c>
      <c r="AN284" s="1">
        <f t="shared" si="50"/>
        <v>0</v>
      </c>
      <c r="AO284" s="1">
        <f t="shared" si="51"/>
        <v>1</v>
      </c>
    </row>
    <row r="285" spans="36:41" x14ac:dyDescent="0.35">
      <c r="AJ285" s="29">
        <f t="shared" si="49"/>
        <v>45627</v>
      </c>
      <c r="AK285">
        <f t="shared" si="45"/>
        <v>0</v>
      </c>
      <c r="AL285" s="1">
        <f t="shared" si="46"/>
        <v>1</v>
      </c>
      <c r="AM285" s="1">
        <f t="shared" si="47"/>
        <v>0</v>
      </c>
      <c r="AN285" s="1">
        <f t="shared" si="50"/>
        <v>0</v>
      </c>
      <c r="AO285" s="1">
        <f t="shared" si="51"/>
        <v>1</v>
      </c>
    </row>
    <row r="286" spans="36:41" x14ac:dyDescent="0.35">
      <c r="AJ286" s="29">
        <f t="shared" si="49"/>
        <v>45628</v>
      </c>
      <c r="AK286">
        <f t="shared" si="45"/>
        <v>0</v>
      </c>
      <c r="AL286" s="1">
        <f t="shared" si="46"/>
        <v>1</v>
      </c>
      <c r="AM286" s="1">
        <f t="shared" si="47"/>
        <v>0</v>
      </c>
      <c r="AN286" s="1">
        <f t="shared" si="50"/>
        <v>0</v>
      </c>
      <c r="AO286" s="1">
        <f t="shared" si="51"/>
        <v>1</v>
      </c>
    </row>
    <row r="287" spans="36:41" x14ac:dyDescent="0.35">
      <c r="AJ287" s="29">
        <f t="shared" si="49"/>
        <v>45629</v>
      </c>
      <c r="AK287">
        <f t="shared" si="45"/>
        <v>0</v>
      </c>
      <c r="AL287" s="1">
        <f t="shared" si="46"/>
        <v>1</v>
      </c>
      <c r="AM287" s="1">
        <f t="shared" si="47"/>
        <v>0</v>
      </c>
      <c r="AN287" s="1">
        <f t="shared" si="50"/>
        <v>0</v>
      </c>
      <c r="AO287" s="1">
        <f t="shared" si="51"/>
        <v>1</v>
      </c>
    </row>
    <row r="288" spans="36:41" x14ac:dyDescent="0.35">
      <c r="AJ288" s="29">
        <f t="shared" si="49"/>
        <v>45630</v>
      </c>
      <c r="AK288">
        <f t="shared" si="45"/>
        <v>0</v>
      </c>
      <c r="AL288" s="1">
        <f t="shared" si="46"/>
        <v>1</v>
      </c>
      <c r="AM288" s="1">
        <f t="shared" si="47"/>
        <v>0</v>
      </c>
      <c r="AN288" s="1">
        <f t="shared" si="50"/>
        <v>0</v>
      </c>
      <c r="AO288" s="1">
        <f t="shared" si="51"/>
        <v>1</v>
      </c>
    </row>
    <row r="289" spans="36:41" x14ac:dyDescent="0.35">
      <c r="AJ289" s="29">
        <f t="shared" si="49"/>
        <v>45631</v>
      </c>
      <c r="AK289">
        <f t="shared" si="45"/>
        <v>0</v>
      </c>
      <c r="AL289" s="1">
        <f t="shared" si="46"/>
        <v>1</v>
      </c>
      <c r="AM289" s="1">
        <f t="shared" si="47"/>
        <v>0</v>
      </c>
      <c r="AN289" s="1">
        <f t="shared" ref="AN289:AN320" si="52">_xlfn.XLOOKUP(AJ289,A$27:A$36,B$27:B$36,0,1)</f>
        <v>0</v>
      </c>
      <c r="AO289" s="1">
        <f t="shared" si="51"/>
        <v>1</v>
      </c>
    </row>
    <row r="290" spans="36:41" x14ac:dyDescent="0.35">
      <c r="AJ290" s="29">
        <f t="shared" si="49"/>
        <v>45632</v>
      </c>
      <c r="AK290">
        <f t="shared" si="45"/>
        <v>0</v>
      </c>
      <c r="AL290" s="1">
        <f t="shared" si="46"/>
        <v>1</v>
      </c>
      <c r="AM290" s="1">
        <f t="shared" si="47"/>
        <v>0</v>
      </c>
      <c r="AN290" s="1">
        <f t="shared" si="52"/>
        <v>0</v>
      </c>
      <c r="AO290" s="1">
        <f t="shared" si="51"/>
        <v>1</v>
      </c>
    </row>
    <row r="291" spans="36:41" x14ac:dyDescent="0.35">
      <c r="AJ291" s="29">
        <f t="shared" si="49"/>
        <v>45633</v>
      </c>
      <c r="AK291">
        <f t="shared" si="45"/>
        <v>0</v>
      </c>
      <c r="AL291" s="1">
        <f t="shared" si="46"/>
        <v>1</v>
      </c>
      <c r="AM291" s="1">
        <f t="shared" si="47"/>
        <v>0</v>
      </c>
      <c r="AN291" s="1">
        <f t="shared" si="52"/>
        <v>0</v>
      </c>
      <c r="AO291" s="1">
        <f t="shared" si="51"/>
        <v>1</v>
      </c>
    </row>
    <row r="292" spans="36:41" x14ac:dyDescent="0.35">
      <c r="AJ292" s="29">
        <f t="shared" si="49"/>
        <v>45634</v>
      </c>
      <c r="AK292">
        <f t="shared" si="45"/>
        <v>0</v>
      </c>
      <c r="AL292" s="1">
        <f t="shared" si="46"/>
        <v>1</v>
      </c>
      <c r="AM292" s="1">
        <f t="shared" si="47"/>
        <v>0</v>
      </c>
      <c r="AN292" s="1">
        <f t="shared" si="52"/>
        <v>0</v>
      </c>
      <c r="AO292" s="1">
        <f t="shared" si="51"/>
        <v>1</v>
      </c>
    </row>
    <row r="293" spans="36:41" x14ac:dyDescent="0.35">
      <c r="AJ293" s="29">
        <f t="shared" si="49"/>
        <v>45635</v>
      </c>
      <c r="AK293">
        <f t="shared" si="45"/>
        <v>0</v>
      </c>
      <c r="AL293" s="1">
        <f t="shared" si="46"/>
        <v>1</v>
      </c>
      <c r="AM293" s="1">
        <f t="shared" si="47"/>
        <v>0</v>
      </c>
      <c r="AN293" s="1">
        <f t="shared" si="52"/>
        <v>0</v>
      </c>
      <c r="AO293" s="1">
        <f t="shared" si="51"/>
        <v>1</v>
      </c>
    </row>
    <row r="294" spans="36:41" x14ac:dyDescent="0.35">
      <c r="AJ294" s="29">
        <f t="shared" si="49"/>
        <v>45636</v>
      </c>
      <c r="AK294">
        <f t="shared" si="45"/>
        <v>0</v>
      </c>
      <c r="AL294" s="1">
        <f t="shared" si="46"/>
        <v>1</v>
      </c>
      <c r="AM294" s="1">
        <f t="shared" si="47"/>
        <v>0</v>
      </c>
      <c r="AN294" s="1">
        <f t="shared" si="52"/>
        <v>0</v>
      </c>
      <c r="AO294" s="1">
        <f t="shared" si="51"/>
        <v>1</v>
      </c>
    </row>
    <row r="295" spans="36:41" x14ac:dyDescent="0.35">
      <c r="AJ295" s="29">
        <f t="shared" si="49"/>
        <v>45637</v>
      </c>
      <c r="AK295">
        <f t="shared" si="45"/>
        <v>0</v>
      </c>
      <c r="AL295" s="1">
        <f t="shared" si="46"/>
        <v>1</v>
      </c>
      <c r="AM295" s="1">
        <f t="shared" si="47"/>
        <v>0</v>
      </c>
      <c r="AN295" s="1">
        <f t="shared" si="52"/>
        <v>0</v>
      </c>
      <c r="AO295" s="1">
        <f t="shared" si="51"/>
        <v>1</v>
      </c>
    </row>
    <row r="296" spans="36:41" x14ac:dyDescent="0.35">
      <c r="AJ296" s="29">
        <f t="shared" si="49"/>
        <v>45638</v>
      </c>
      <c r="AK296">
        <f t="shared" si="45"/>
        <v>0</v>
      </c>
      <c r="AL296" s="1">
        <f t="shared" si="46"/>
        <v>1</v>
      </c>
      <c r="AM296" s="1">
        <f t="shared" si="47"/>
        <v>0</v>
      </c>
      <c r="AN296" s="1">
        <f t="shared" si="52"/>
        <v>0</v>
      </c>
      <c r="AO296" s="1">
        <f t="shared" si="51"/>
        <v>1</v>
      </c>
    </row>
    <row r="297" spans="36:41" x14ac:dyDescent="0.35">
      <c r="AJ297" s="29">
        <f t="shared" si="49"/>
        <v>45639</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x14ac:dyDescent="0.35">
      <c r="AJ298" s="29">
        <f t="shared" si="49"/>
        <v>45640</v>
      </c>
      <c r="AK298">
        <f t="shared" si="53"/>
        <v>0</v>
      </c>
      <c r="AL298" s="1">
        <f t="shared" si="54"/>
        <v>1</v>
      </c>
      <c r="AM298" s="1">
        <f t="shared" si="55"/>
        <v>0</v>
      </c>
      <c r="AN298" s="1">
        <f t="shared" si="52"/>
        <v>0</v>
      </c>
      <c r="AO298" s="1">
        <f t="shared" si="51"/>
        <v>1</v>
      </c>
    </row>
    <row r="299" spans="36:41" x14ac:dyDescent="0.35">
      <c r="AJ299" s="29">
        <f t="shared" ref="AJ299:AJ362" si="56">AJ298+1</f>
        <v>45641</v>
      </c>
      <c r="AK299">
        <f t="shared" si="53"/>
        <v>0</v>
      </c>
      <c r="AL299" s="1">
        <f t="shared" si="54"/>
        <v>1</v>
      </c>
      <c r="AM299" s="1">
        <f t="shared" si="55"/>
        <v>0</v>
      </c>
      <c r="AN299" s="1">
        <f t="shared" si="52"/>
        <v>0</v>
      </c>
      <c r="AO299" s="1">
        <f t="shared" si="51"/>
        <v>1</v>
      </c>
    </row>
    <row r="300" spans="36:41" x14ac:dyDescent="0.35">
      <c r="AJ300" s="29">
        <f t="shared" si="56"/>
        <v>45642</v>
      </c>
      <c r="AK300">
        <f t="shared" si="53"/>
        <v>0</v>
      </c>
      <c r="AL300" s="1">
        <f t="shared" si="54"/>
        <v>1</v>
      </c>
      <c r="AM300" s="1">
        <f t="shared" si="55"/>
        <v>0</v>
      </c>
      <c r="AN300" s="1">
        <f t="shared" si="52"/>
        <v>0</v>
      </c>
      <c r="AO300" s="1">
        <f t="shared" si="51"/>
        <v>1</v>
      </c>
    </row>
    <row r="301" spans="36:41" x14ac:dyDescent="0.35">
      <c r="AJ301" s="29">
        <f t="shared" si="56"/>
        <v>45643</v>
      </c>
      <c r="AK301">
        <f t="shared" si="53"/>
        <v>0</v>
      </c>
      <c r="AL301" s="1">
        <f t="shared" si="54"/>
        <v>1</v>
      </c>
      <c r="AM301" s="1">
        <f t="shared" si="55"/>
        <v>0</v>
      </c>
      <c r="AN301" s="1">
        <f t="shared" si="52"/>
        <v>0</v>
      </c>
      <c r="AO301" s="1">
        <f t="shared" si="51"/>
        <v>1</v>
      </c>
    </row>
    <row r="302" spans="36:41" x14ac:dyDescent="0.35">
      <c r="AJ302" s="29">
        <f t="shared" si="56"/>
        <v>45644</v>
      </c>
      <c r="AK302">
        <f t="shared" si="53"/>
        <v>0</v>
      </c>
      <c r="AL302" s="1">
        <f t="shared" si="54"/>
        <v>1</v>
      </c>
      <c r="AM302" s="1">
        <f t="shared" si="55"/>
        <v>0</v>
      </c>
      <c r="AN302" s="1">
        <f t="shared" si="52"/>
        <v>0</v>
      </c>
      <c r="AO302" s="1">
        <f t="shared" si="51"/>
        <v>1</v>
      </c>
    </row>
    <row r="303" spans="36:41" x14ac:dyDescent="0.35">
      <c r="AJ303" s="29">
        <f t="shared" si="56"/>
        <v>45645</v>
      </c>
      <c r="AK303">
        <f t="shared" si="53"/>
        <v>0</v>
      </c>
      <c r="AL303" s="1">
        <f t="shared" si="54"/>
        <v>1</v>
      </c>
      <c r="AM303" s="1">
        <f t="shared" si="55"/>
        <v>0</v>
      </c>
      <c r="AN303" s="1">
        <f t="shared" si="52"/>
        <v>0</v>
      </c>
      <c r="AO303" s="1">
        <f t="shared" si="51"/>
        <v>1</v>
      </c>
    </row>
    <row r="304" spans="36:41" x14ac:dyDescent="0.35">
      <c r="AJ304" s="29">
        <f t="shared" si="56"/>
        <v>45646</v>
      </c>
      <c r="AK304">
        <f t="shared" si="53"/>
        <v>0</v>
      </c>
      <c r="AL304" s="1">
        <f t="shared" si="54"/>
        <v>1</v>
      </c>
      <c r="AM304" s="1">
        <f t="shared" si="55"/>
        <v>0</v>
      </c>
      <c r="AN304" s="1">
        <f t="shared" si="52"/>
        <v>0</v>
      </c>
      <c r="AO304" s="1">
        <f t="shared" si="51"/>
        <v>1</v>
      </c>
    </row>
    <row r="305" spans="36:41" x14ac:dyDescent="0.35">
      <c r="AJ305" s="29">
        <f t="shared" si="56"/>
        <v>45647</v>
      </c>
      <c r="AK305">
        <f t="shared" si="53"/>
        <v>0</v>
      </c>
      <c r="AL305" s="1">
        <f t="shared" si="54"/>
        <v>1</v>
      </c>
      <c r="AM305" s="1">
        <f t="shared" si="55"/>
        <v>0</v>
      </c>
      <c r="AN305" s="1">
        <f t="shared" si="52"/>
        <v>0</v>
      </c>
      <c r="AO305" s="1">
        <f t="shared" si="51"/>
        <v>1</v>
      </c>
    </row>
    <row r="306" spans="36:41" x14ac:dyDescent="0.35">
      <c r="AJ306" s="29">
        <f t="shared" si="56"/>
        <v>45648</v>
      </c>
      <c r="AK306">
        <f t="shared" si="53"/>
        <v>0</v>
      </c>
      <c r="AL306" s="1">
        <f t="shared" si="54"/>
        <v>1</v>
      </c>
      <c r="AM306" s="1">
        <f t="shared" si="55"/>
        <v>0</v>
      </c>
      <c r="AN306" s="1">
        <f t="shared" si="52"/>
        <v>0</v>
      </c>
      <c r="AO306" s="1">
        <f t="shared" si="51"/>
        <v>1</v>
      </c>
    </row>
    <row r="307" spans="36:41" x14ac:dyDescent="0.35">
      <c r="AJ307" s="29">
        <f t="shared" si="56"/>
        <v>45649</v>
      </c>
      <c r="AK307">
        <f t="shared" si="53"/>
        <v>0</v>
      </c>
      <c r="AL307" s="1">
        <f t="shared" si="54"/>
        <v>1</v>
      </c>
      <c r="AM307" s="1">
        <f t="shared" si="55"/>
        <v>0</v>
      </c>
      <c r="AN307" s="1">
        <f t="shared" si="52"/>
        <v>0</v>
      </c>
      <c r="AO307" s="1">
        <f t="shared" si="51"/>
        <v>1</v>
      </c>
    </row>
    <row r="308" spans="36:41" x14ac:dyDescent="0.35">
      <c r="AJ308" s="29">
        <f t="shared" si="56"/>
        <v>45650</v>
      </c>
      <c r="AK308">
        <f t="shared" si="53"/>
        <v>0</v>
      </c>
      <c r="AL308" s="1">
        <f t="shared" si="54"/>
        <v>1</v>
      </c>
      <c r="AM308" s="1">
        <f t="shared" si="55"/>
        <v>0</v>
      </c>
      <c r="AN308" s="1">
        <f t="shared" si="52"/>
        <v>0</v>
      </c>
      <c r="AO308" s="1">
        <f t="shared" si="51"/>
        <v>1</v>
      </c>
    </row>
    <row r="309" spans="36:41" x14ac:dyDescent="0.35">
      <c r="AJ309" s="29">
        <f t="shared" si="56"/>
        <v>45651</v>
      </c>
      <c r="AK309">
        <f t="shared" si="53"/>
        <v>0</v>
      </c>
      <c r="AL309" s="1">
        <f t="shared" si="54"/>
        <v>1</v>
      </c>
      <c r="AM309" s="1">
        <f t="shared" si="55"/>
        <v>0</v>
      </c>
      <c r="AN309" s="1">
        <f t="shared" si="52"/>
        <v>0</v>
      </c>
      <c r="AO309" s="1">
        <f t="shared" si="51"/>
        <v>1</v>
      </c>
    </row>
    <row r="310" spans="36:41" x14ac:dyDescent="0.35">
      <c r="AJ310" s="29">
        <f t="shared" si="56"/>
        <v>45652</v>
      </c>
      <c r="AK310">
        <f t="shared" si="53"/>
        <v>0</v>
      </c>
      <c r="AL310" s="1">
        <f t="shared" si="54"/>
        <v>1</v>
      </c>
      <c r="AM310" s="1">
        <f t="shared" si="55"/>
        <v>0</v>
      </c>
      <c r="AN310" s="1">
        <f t="shared" si="52"/>
        <v>0</v>
      </c>
      <c r="AO310" s="1">
        <f t="shared" si="51"/>
        <v>1</v>
      </c>
    </row>
    <row r="311" spans="36:41" x14ac:dyDescent="0.35">
      <c r="AJ311" s="29">
        <f t="shared" si="56"/>
        <v>45653</v>
      </c>
      <c r="AK311">
        <f t="shared" si="53"/>
        <v>0</v>
      </c>
      <c r="AL311" s="1">
        <f t="shared" si="54"/>
        <v>1</v>
      </c>
      <c r="AM311" s="1">
        <f t="shared" si="55"/>
        <v>0</v>
      </c>
      <c r="AN311" s="1">
        <f t="shared" si="52"/>
        <v>0</v>
      </c>
      <c r="AO311" s="1">
        <f t="shared" si="51"/>
        <v>1</v>
      </c>
    </row>
    <row r="312" spans="36:41" x14ac:dyDescent="0.35">
      <c r="AJ312" s="29">
        <f t="shared" si="56"/>
        <v>45654</v>
      </c>
      <c r="AK312">
        <f t="shared" si="53"/>
        <v>0</v>
      </c>
      <c r="AL312" s="1">
        <f t="shared" si="54"/>
        <v>1</v>
      </c>
      <c r="AM312" s="1">
        <f t="shared" si="55"/>
        <v>0</v>
      </c>
      <c r="AN312" s="1">
        <f t="shared" si="52"/>
        <v>0</v>
      </c>
      <c r="AO312" s="1">
        <f t="shared" si="51"/>
        <v>1</v>
      </c>
    </row>
    <row r="313" spans="36:41" x14ac:dyDescent="0.35">
      <c r="AJ313" s="29">
        <f t="shared" si="56"/>
        <v>45655</v>
      </c>
      <c r="AK313">
        <f t="shared" si="53"/>
        <v>0</v>
      </c>
      <c r="AL313" s="1">
        <f t="shared" si="54"/>
        <v>1</v>
      </c>
      <c r="AM313" s="1">
        <f t="shared" si="55"/>
        <v>0</v>
      </c>
      <c r="AN313" s="1">
        <f t="shared" si="52"/>
        <v>0</v>
      </c>
      <c r="AO313" s="1">
        <f t="shared" si="51"/>
        <v>1</v>
      </c>
    </row>
    <row r="314" spans="36:41" x14ac:dyDescent="0.35">
      <c r="AJ314" s="29">
        <f t="shared" si="56"/>
        <v>45656</v>
      </c>
      <c r="AK314">
        <f t="shared" si="53"/>
        <v>0</v>
      </c>
      <c r="AL314" s="1">
        <f t="shared" si="54"/>
        <v>1</v>
      </c>
      <c r="AM314" s="1">
        <f t="shared" si="55"/>
        <v>0</v>
      </c>
      <c r="AN314" s="1">
        <f t="shared" si="52"/>
        <v>0</v>
      </c>
      <c r="AO314" s="1">
        <f t="shared" si="51"/>
        <v>1</v>
      </c>
    </row>
    <row r="315" spans="36:41" x14ac:dyDescent="0.35">
      <c r="AJ315" s="29">
        <f t="shared" si="56"/>
        <v>45657</v>
      </c>
      <c r="AK315">
        <f t="shared" si="53"/>
        <v>0</v>
      </c>
      <c r="AL315" s="1">
        <f t="shared" si="54"/>
        <v>1</v>
      </c>
      <c r="AM315" s="1">
        <f t="shared" si="55"/>
        <v>0</v>
      </c>
      <c r="AN315" s="1">
        <f t="shared" si="52"/>
        <v>0</v>
      </c>
      <c r="AO315" s="1">
        <f t="shared" si="51"/>
        <v>1</v>
      </c>
    </row>
    <row r="316" spans="36:41" x14ac:dyDescent="0.35">
      <c r="AJ316" s="29">
        <f t="shared" si="56"/>
        <v>45658</v>
      </c>
      <c r="AK316">
        <f t="shared" si="53"/>
        <v>0</v>
      </c>
      <c r="AL316" s="1">
        <f t="shared" si="54"/>
        <v>1</v>
      </c>
      <c r="AM316" s="1">
        <f t="shared" si="55"/>
        <v>0</v>
      </c>
      <c r="AN316" s="1">
        <f t="shared" si="52"/>
        <v>0</v>
      </c>
      <c r="AO316" s="1">
        <f t="shared" si="51"/>
        <v>1</v>
      </c>
    </row>
    <row r="317" spans="36:41" x14ac:dyDescent="0.35">
      <c r="AJ317" s="29">
        <f t="shared" si="56"/>
        <v>45659</v>
      </c>
      <c r="AK317">
        <f t="shared" si="53"/>
        <v>0</v>
      </c>
      <c r="AL317" s="1">
        <f t="shared" si="54"/>
        <v>1</v>
      </c>
      <c r="AM317" s="1">
        <f t="shared" si="55"/>
        <v>0</v>
      </c>
      <c r="AN317" s="1">
        <f t="shared" si="52"/>
        <v>0</v>
      </c>
      <c r="AO317" s="1">
        <f t="shared" si="51"/>
        <v>1</v>
      </c>
    </row>
    <row r="318" spans="36:41" x14ac:dyDescent="0.35">
      <c r="AJ318" s="29">
        <f t="shared" si="56"/>
        <v>45660</v>
      </c>
      <c r="AK318">
        <f t="shared" si="53"/>
        <v>0</v>
      </c>
      <c r="AL318" s="1">
        <f t="shared" si="54"/>
        <v>1</v>
      </c>
      <c r="AM318" s="1">
        <f t="shared" si="55"/>
        <v>0</v>
      </c>
      <c r="AN318" s="1">
        <f t="shared" si="52"/>
        <v>0</v>
      </c>
      <c r="AO318" s="1">
        <f t="shared" si="51"/>
        <v>1</v>
      </c>
    </row>
    <row r="319" spans="36:41" x14ac:dyDescent="0.35">
      <c r="AJ319" s="29">
        <f t="shared" si="56"/>
        <v>45661</v>
      </c>
      <c r="AK319">
        <f t="shared" si="53"/>
        <v>0</v>
      </c>
      <c r="AL319" s="1">
        <f t="shared" si="54"/>
        <v>1</v>
      </c>
      <c r="AM319" s="1">
        <f t="shared" si="55"/>
        <v>0</v>
      </c>
      <c r="AN319" s="1">
        <f t="shared" si="52"/>
        <v>0</v>
      </c>
      <c r="AO319" s="1">
        <f t="shared" si="51"/>
        <v>1</v>
      </c>
    </row>
    <row r="320" spans="36:41" x14ac:dyDescent="0.35">
      <c r="AJ320" s="29">
        <f t="shared" si="56"/>
        <v>45662</v>
      </c>
      <c r="AK320">
        <f t="shared" si="53"/>
        <v>0</v>
      </c>
      <c r="AL320" s="1">
        <f t="shared" si="54"/>
        <v>1</v>
      </c>
      <c r="AM320" s="1">
        <f t="shared" si="55"/>
        <v>0</v>
      </c>
      <c r="AN320" s="1">
        <f t="shared" si="52"/>
        <v>0</v>
      </c>
      <c r="AO320" s="1">
        <f t="shared" si="51"/>
        <v>1</v>
      </c>
    </row>
    <row r="321" spans="36:41" x14ac:dyDescent="0.35">
      <c r="AJ321" s="29">
        <f t="shared" si="56"/>
        <v>45663</v>
      </c>
      <c r="AK321">
        <f t="shared" si="53"/>
        <v>0</v>
      </c>
      <c r="AL321" s="1">
        <f t="shared" si="54"/>
        <v>1</v>
      </c>
      <c r="AM321" s="1">
        <f t="shared" si="55"/>
        <v>0</v>
      </c>
      <c r="AN321" s="1">
        <f t="shared" ref="AN321:AN352" si="57">_xlfn.XLOOKUP(AJ321,A$27:A$36,B$27:B$36,0,1)</f>
        <v>0</v>
      </c>
      <c r="AO321" s="1">
        <f t="shared" ref="AO321:AO384" si="58">AL321</f>
        <v>1</v>
      </c>
    </row>
    <row r="322" spans="36:41" x14ac:dyDescent="0.35">
      <c r="AJ322" s="29">
        <f t="shared" si="56"/>
        <v>45664</v>
      </c>
      <c r="AK322">
        <f t="shared" si="53"/>
        <v>0</v>
      </c>
      <c r="AL322" s="1">
        <f t="shared" si="54"/>
        <v>1</v>
      </c>
      <c r="AM322" s="1">
        <f t="shared" si="55"/>
        <v>0</v>
      </c>
      <c r="AN322" s="1">
        <f t="shared" si="57"/>
        <v>0</v>
      </c>
      <c r="AO322" s="1">
        <f t="shared" si="58"/>
        <v>1</v>
      </c>
    </row>
    <row r="323" spans="36:41" x14ac:dyDescent="0.35">
      <c r="AJ323" s="29">
        <f t="shared" si="56"/>
        <v>45665</v>
      </c>
      <c r="AK323">
        <f t="shared" si="53"/>
        <v>0</v>
      </c>
      <c r="AL323" s="1">
        <f t="shared" si="54"/>
        <v>1</v>
      </c>
      <c r="AM323" s="1">
        <f t="shared" si="55"/>
        <v>0</v>
      </c>
      <c r="AN323" s="1">
        <f t="shared" si="57"/>
        <v>0</v>
      </c>
      <c r="AO323" s="1">
        <f t="shared" si="58"/>
        <v>1</v>
      </c>
    </row>
    <row r="324" spans="36:41" x14ac:dyDescent="0.35">
      <c r="AJ324" s="29">
        <f t="shared" si="56"/>
        <v>45666</v>
      </c>
      <c r="AK324">
        <f t="shared" si="53"/>
        <v>0</v>
      </c>
      <c r="AL324" s="1">
        <f t="shared" si="54"/>
        <v>1</v>
      </c>
      <c r="AM324" s="1">
        <f t="shared" si="55"/>
        <v>0</v>
      </c>
      <c r="AN324" s="1">
        <f t="shared" si="57"/>
        <v>0</v>
      </c>
      <c r="AO324" s="1">
        <f t="shared" si="58"/>
        <v>1</v>
      </c>
    </row>
    <row r="325" spans="36:41" x14ac:dyDescent="0.35">
      <c r="AJ325" s="29">
        <f t="shared" si="56"/>
        <v>45667</v>
      </c>
      <c r="AK325">
        <f t="shared" si="53"/>
        <v>0</v>
      </c>
      <c r="AL325" s="1">
        <f t="shared" si="54"/>
        <v>1</v>
      </c>
      <c r="AM325" s="1">
        <f t="shared" si="55"/>
        <v>0</v>
      </c>
      <c r="AN325" s="1">
        <f t="shared" si="57"/>
        <v>0</v>
      </c>
      <c r="AO325" s="1">
        <f t="shared" si="58"/>
        <v>1</v>
      </c>
    </row>
    <row r="326" spans="36:41" x14ac:dyDescent="0.35">
      <c r="AJ326" s="29">
        <f t="shared" si="56"/>
        <v>45668</v>
      </c>
      <c r="AK326">
        <f t="shared" si="53"/>
        <v>0</v>
      </c>
      <c r="AL326" s="1">
        <f t="shared" si="54"/>
        <v>1</v>
      </c>
      <c r="AM326" s="1">
        <f t="shared" si="55"/>
        <v>0</v>
      </c>
      <c r="AN326" s="1">
        <f t="shared" si="57"/>
        <v>0</v>
      </c>
      <c r="AO326" s="1">
        <f t="shared" si="58"/>
        <v>1</v>
      </c>
    </row>
    <row r="327" spans="36:41" x14ac:dyDescent="0.35">
      <c r="AJ327" s="29">
        <f t="shared" si="56"/>
        <v>45669</v>
      </c>
      <c r="AK327">
        <f t="shared" si="53"/>
        <v>0</v>
      </c>
      <c r="AL327" s="1">
        <f t="shared" si="54"/>
        <v>1</v>
      </c>
      <c r="AM327" s="1">
        <f t="shared" si="55"/>
        <v>0</v>
      </c>
      <c r="AN327" s="1">
        <f t="shared" si="57"/>
        <v>0</v>
      </c>
      <c r="AO327" s="1">
        <f t="shared" si="58"/>
        <v>1</v>
      </c>
    </row>
    <row r="328" spans="36:41" x14ac:dyDescent="0.35">
      <c r="AJ328" s="29">
        <f t="shared" si="56"/>
        <v>45670</v>
      </c>
      <c r="AK328">
        <f t="shared" si="53"/>
        <v>0</v>
      </c>
      <c r="AL328" s="1">
        <f t="shared" si="54"/>
        <v>1</v>
      </c>
      <c r="AM328" s="1">
        <f t="shared" si="55"/>
        <v>0</v>
      </c>
      <c r="AN328" s="1">
        <f t="shared" si="57"/>
        <v>0</v>
      </c>
      <c r="AO328" s="1">
        <f t="shared" si="58"/>
        <v>1</v>
      </c>
    </row>
    <row r="329" spans="36:41" x14ac:dyDescent="0.35">
      <c r="AJ329" s="29">
        <f t="shared" si="56"/>
        <v>45671</v>
      </c>
      <c r="AK329">
        <f t="shared" si="53"/>
        <v>0</v>
      </c>
      <c r="AL329" s="1">
        <f t="shared" si="54"/>
        <v>1</v>
      </c>
      <c r="AM329" s="1">
        <f t="shared" si="55"/>
        <v>0</v>
      </c>
      <c r="AN329" s="1">
        <f t="shared" si="57"/>
        <v>0</v>
      </c>
      <c r="AO329" s="1">
        <f t="shared" si="58"/>
        <v>1</v>
      </c>
    </row>
    <row r="330" spans="36:41" x14ac:dyDescent="0.35">
      <c r="AJ330" s="29">
        <f t="shared" si="56"/>
        <v>45672</v>
      </c>
      <c r="AK330">
        <f t="shared" si="53"/>
        <v>0</v>
      </c>
      <c r="AL330" s="1">
        <f t="shared" si="54"/>
        <v>1</v>
      </c>
      <c r="AM330" s="1">
        <f t="shared" si="55"/>
        <v>0</v>
      </c>
      <c r="AN330" s="1">
        <f t="shared" si="57"/>
        <v>0</v>
      </c>
      <c r="AO330" s="1">
        <f t="shared" si="58"/>
        <v>1</v>
      </c>
    </row>
    <row r="331" spans="36:41" x14ac:dyDescent="0.35">
      <c r="AJ331" s="29">
        <f t="shared" si="56"/>
        <v>45673</v>
      </c>
      <c r="AK331">
        <f t="shared" si="53"/>
        <v>0</v>
      </c>
      <c r="AL331" s="1">
        <f t="shared" si="54"/>
        <v>1</v>
      </c>
      <c r="AM331" s="1">
        <f t="shared" si="55"/>
        <v>0</v>
      </c>
      <c r="AN331" s="1">
        <f t="shared" si="57"/>
        <v>0</v>
      </c>
      <c r="AO331" s="1">
        <f t="shared" si="58"/>
        <v>1</v>
      </c>
    </row>
    <row r="332" spans="36:41" x14ac:dyDescent="0.35">
      <c r="AJ332" s="29">
        <f t="shared" si="56"/>
        <v>45674</v>
      </c>
      <c r="AK332">
        <f t="shared" si="53"/>
        <v>0</v>
      </c>
      <c r="AL332" s="1">
        <f t="shared" si="54"/>
        <v>1</v>
      </c>
      <c r="AM332" s="1">
        <f t="shared" si="55"/>
        <v>0</v>
      </c>
      <c r="AN332" s="1">
        <f t="shared" si="57"/>
        <v>0</v>
      </c>
      <c r="AO332" s="1">
        <f t="shared" si="58"/>
        <v>1</v>
      </c>
    </row>
    <row r="333" spans="36:41" x14ac:dyDescent="0.35">
      <c r="AJ333" s="29">
        <f t="shared" si="56"/>
        <v>45675</v>
      </c>
      <c r="AK333">
        <f t="shared" si="53"/>
        <v>0</v>
      </c>
      <c r="AL333" s="1">
        <f t="shared" si="54"/>
        <v>1</v>
      </c>
      <c r="AM333" s="1">
        <f t="shared" si="55"/>
        <v>0</v>
      </c>
      <c r="AN333" s="1">
        <f t="shared" si="57"/>
        <v>0</v>
      </c>
      <c r="AO333" s="1">
        <f t="shared" si="58"/>
        <v>1</v>
      </c>
    </row>
    <row r="334" spans="36:41" x14ac:dyDescent="0.35">
      <c r="AJ334" s="29">
        <f t="shared" si="56"/>
        <v>45676</v>
      </c>
      <c r="AK334">
        <f t="shared" si="53"/>
        <v>0</v>
      </c>
      <c r="AL334" s="1">
        <f t="shared" si="54"/>
        <v>1</v>
      </c>
      <c r="AM334" s="1">
        <f t="shared" si="55"/>
        <v>0</v>
      </c>
      <c r="AN334" s="1">
        <f t="shared" si="57"/>
        <v>0</v>
      </c>
      <c r="AO334" s="1">
        <f t="shared" si="58"/>
        <v>1</v>
      </c>
    </row>
    <row r="335" spans="36:41" x14ac:dyDescent="0.35">
      <c r="AJ335" s="29">
        <f t="shared" si="56"/>
        <v>45677</v>
      </c>
      <c r="AK335">
        <f t="shared" si="53"/>
        <v>0</v>
      </c>
      <c r="AL335" s="1">
        <f t="shared" si="54"/>
        <v>1</v>
      </c>
      <c r="AM335" s="1">
        <f t="shared" si="55"/>
        <v>0</v>
      </c>
      <c r="AN335" s="1">
        <f t="shared" si="57"/>
        <v>0</v>
      </c>
      <c r="AO335" s="1">
        <f t="shared" si="58"/>
        <v>1</v>
      </c>
    </row>
    <row r="336" spans="36:41" x14ac:dyDescent="0.35">
      <c r="AJ336" s="29">
        <f t="shared" si="56"/>
        <v>45678</v>
      </c>
      <c r="AK336">
        <f t="shared" si="53"/>
        <v>0</v>
      </c>
      <c r="AL336" s="1">
        <f t="shared" si="54"/>
        <v>1</v>
      </c>
      <c r="AM336" s="1">
        <f t="shared" si="55"/>
        <v>0</v>
      </c>
      <c r="AN336" s="1">
        <f t="shared" si="57"/>
        <v>0</v>
      </c>
      <c r="AO336" s="1">
        <f t="shared" si="58"/>
        <v>1</v>
      </c>
    </row>
    <row r="337" spans="36:41" x14ac:dyDescent="0.35">
      <c r="AJ337" s="29">
        <f t="shared" si="56"/>
        <v>45679</v>
      </c>
      <c r="AK337">
        <f t="shared" si="53"/>
        <v>0</v>
      </c>
      <c r="AL337" s="1">
        <f t="shared" si="54"/>
        <v>1</v>
      </c>
      <c r="AM337" s="1">
        <f t="shared" si="55"/>
        <v>0</v>
      </c>
      <c r="AN337" s="1">
        <f t="shared" si="57"/>
        <v>0</v>
      </c>
      <c r="AO337" s="1">
        <f t="shared" si="58"/>
        <v>1</v>
      </c>
    </row>
    <row r="338" spans="36:41" x14ac:dyDescent="0.35">
      <c r="AJ338" s="29">
        <f t="shared" si="56"/>
        <v>45680</v>
      </c>
      <c r="AK338">
        <f t="shared" si="53"/>
        <v>0</v>
      </c>
      <c r="AL338" s="1">
        <f t="shared" si="54"/>
        <v>1</v>
      </c>
      <c r="AM338" s="1">
        <f t="shared" si="55"/>
        <v>0</v>
      </c>
      <c r="AN338" s="1">
        <f t="shared" si="57"/>
        <v>0</v>
      </c>
      <c r="AO338" s="1">
        <f t="shared" si="58"/>
        <v>1</v>
      </c>
    </row>
    <row r="339" spans="36:41" x14ac:dyDescent="0.35">
      <c r="AJ339" s="29">
        <f t="shared" si="56"/>
        <v>45681</v>
      </c>
      <c r="AK339">
        <f t="shared" si="53"/>
        <v>0</v>
      </c>
      <c r="AL339" s="1">
        <f t="shared" si="54"/>
        <v>1</v>
      </c>
      <c r="AM339" s="1">
        <f t="shared" si="55"/>
        <v>0</v>
      </c>
      <c r="AN339" s="1">
        <f t="shared" si="57"/>
        <v>0</v>
      </c>
      <c r="AO339" s="1">
        <f t="shared" si="58"/>
        <v>1</v>
      </c>
    </row>
    <row r="340" spans="36:41" x14ac:dyDescent="0.35">
      <c r="AJ340" s="29">
        <f t="shared" si="56"/>
        <v>45682</v>
      </c>
      <c r="AK340">
        <f t="shared" si="53"/>
        <v>0</v>
      </c>
      <c r="AL340" s="1">
        <f t="shared" si="54"/>
        <v>1</v>
      </c>
      <c r="AM340" s="1">
        <f t="shared" si="55"/>
        <v>0</v>
      </c>
      <c r="AN340" s="1">
        <f t="shared" si="57"/>
        <v>0</v>
      </c>
      <c r="AO340" s="1">
        <f t="shared" si="58"/>
        <v>1</v>
      </c>
    </row>
    <row r="341" spans="36:41" x14ac:dyDescent="0.35">
      <c r="AJ341" s="29">
        <f t="shared" si="56"/>
        <v>45683</v>
      </c>
      <c r="AK341">
        <f t="shared" si="53"/>
        <v>0</v>
      </c>
      <c r="AL341" s="1">
        <f t="shared" si="54"/>
        <v>1</v>
      </c>
      <c r="AM341" s="1">
        <f t="shared" si="55"/>
        <v>0</v>
      </c>
      <c r="AN341" s="1">
        <f t="shared" si="57"/>
        <v>0</v>
      </c>
      <c r="AO341" s="1">
        <f t="shared" si="58"/>
        <v>1</v>
      </c>
    </row>
    <row r="342" spans="36:41" x14ac:dyDescent="0.35">
      <c r="AJ342" s="29">
        <f t="shared" si="56"/>
        <v>45684</v>
      </c>
      <c r="AK342">
        <f t="shared" si="53"/>
        <v>0</v>
      </c>
      <c r="AL342" s="1">
        <f t="shared" si="54"/>
        <v>1</v>
      </c>
      <c r="AM342" s="1">
        <f t="shared" si="55"/>
        <v>0</v>
      </c>
      <c r="AN342" s="1">
        <f t="shared" si="57"/>
        <v>0</v>
      </c>
      <c r="AO342" s="1">
        <f t="shared" si="58"/>
        <v>1</v>
      </c>
    </row>
    <row r="343" spans="36:41" x14ac:dyDescent="0.35">
      <c r="AJ343" s="29">
        <f t="shared" si="56"/>
        <v>45685</v>
      </c>
      <c r="AK343">
        <f t="shared" si="53"/>
        <v>0</v>
      </c>
      <c r="AL343" s="1">
        <f t="shared" si="54"/>
        <v>1</v>
      </c>
      <c r="AM343" s="1">
        <f t="shared" si="55"/>
        <v>0</v>
      </c>
      <c r="AN343" s="1">
        <f t="shared" si="57"/>
        <v>0</v>
      </c>
      <c r="AO343" s="1">
        <f t="shared" si="58"/>
        <v>1</v>
      </c>
    </row>
    <row r="344" spans="36:41" x14ac:dyDescent="0.35">
      <c r="AJ344" s="29">
        <f t="shared" si="56"/>
        <v>45686</v>
      </c>
      <c r="AK344">
        <f t="shared" si="53"/>
        <v>0</v>
      </c>
      <c r="AL344" s="1">
        <f t="shared" si="54"/>
        <v>1</v>
      </c>
      <c r="AM344" s="1">
        <f t="shared" si="55"/>
        <v>0</v>
      </c>
      <c r="AN344" s="1">
        <f t="shared" si="57"/>
        <v>0</v>
      </c>
      <c r="AO344" s="1">
        <f t="shared" si="58"/>
        <v>1</v>
      </c>
    </row>
    <row r="345" spans="36:41" x14ac:dyDescent="0.35">
      <c r="AJ345" s="29">
        <f t="shared" si="56"/>
        <v>45687</v>
      </c>
      <c r="AK345">
        <f t="shared" si="53"/>
        <v>0</v>
      </c>
      <c r="AL345" s="1">
        <f t="shared" si="54"/>
        <v>1</v>
      </c>
      <c r="AM345" s="1">
        <f t="shared" si="55"/>
        <v>0</v>
      </c>
      <c r="AN345" s="1">
        <f t="shared" si="57"/>
        <v>0</v>
      </c>
      <c r="AO345" s="1">
        <f t="shared" si="58"/>
        <v>1</v>
      </c>
    </row>
    <row r="346" spans="36:41" x14ac:dyDescent="0.35">
      <c r="AJ346" s="29">
        <f t="shared" si="56"/>
        <v>45688</v>
      </c>
      <c r="AK346">
        <f t="shared" si="53"/>
        <v>0</v>
      </c>
      <c r="AL346" s="1">
        <f t="shared" si="54"/>
        <v>1</v>
      </c>
      <c r="AM346" s="1">
        <f t="shared" si="55"/>
        <v>0</v>
      </c>
      <c r="AN346" s="1">
        <f t="shared" si="57"/>
        <v>0</v>
      </c>
      <c r="AO346" s="1">
        <f t="shared" si="58"/>
        <v>1</v>
      </c>
    </row>
    <row r="347" spans="36:41" x14ac:dyDescent="0.35">
      <c r="AJ347" s="29">
        <f t="shared" si="56"/>
        <v>45689</v>
      </c>
      <c r="AK347">
        <f t="shared" si="53"/>
        <v>0</v>
      </c>
      <c r="AL347" s="1">
        <f t="shared" si="54"/>
        <v>1</v>
      </c>
      <c r="AM347" s="1">
        <f t="shared" si="55"/>
        <v>0</v>
      </c>
      <c r="AN347" s="1">
        <f t="shared" si="57"/>
        <v>0</v>
      </c>
      <c r="AO347" s="1">
        <f t="shared" si="58"/>
        <v>1</v>
      </c>
    </row>
    <row r="348" spans="36:41" x14ac:dyDescent="0.35">
      <c r="AJ348" s="29">
        <f t="shared" si="56"/>
        <v>45690</v>
      </c>
      <c r="AK348">
        <f t="shared" si="53"/>
        <v>0</v>
      </c>
      <c r="AL348" s="1">
        <f t="shared" si="54"/>
        <v>1</v>
      </c>
      <c r="AM348" s="1">
        <f t="shared" si="55"/>
        <v>0</v>
      </c>
      <c r="AN348" s="1">
        <f t="shared" si="57"/>
        <v>0</v>
      </c>
      <c r="AO348" s="1">
        <f t="shared" si="58"/>
        <v>1</v>
      </c>
    </row>
    <row r="349" spans="36:41" x14ac:dyDescent="0.35">
      <c r="AJ349" s="29">
        <f t="shared" si="56"/>
        <v>45691</v>
      </c>
      <c r="AK349">
        <f t="shared" si="53"/>
        <v>0</v>
      </c>
      <c r="AL349" s="1">
        <f t="shared" si="54"/>
        <v>1</v>
      </c>
      <c r="AM349" s="1">
        <f t="shared" si="55"/>
        <v>0</v>
      </c>
      <c r="AN349" s="1">
        <f t="shared" si="57"/>
        <v>0</v>
      </c>
      <c r="AO349" s="1">
        <f t="shared" si="58"/>
        <v>1</v>
      </c>
    </row>
    <row r="350" spans="36:41" x14ac:dyDescent="0.35">
      <c r="AJ350" s="29">
        <f t="shared" si="56"/>
        <v>45692</v>
      </c>
      <c r="AK350">
        <f t="shared" si="53"/>
        <v>0</v>
      </c>
      <c r="AL350" s="1">
        <f t="shared" si="54"/>
        <v>1</v>
      </c>
      <c r="AM350" s="1">
        <f t="shared" si="55"/>
        <v>0</v>
      </c>
      <c r="AN350" s="1">
        <f t="shared" si="57"/>
        <v>0</v>
      </c>
      <c r="AO350" s="1">
        <f t="shared" si="58"/>
        <v>1</v>
      </c>
    </row>
    <row r="351" spans="36:41" x14ac:dyDescent="0.35">
      <c r="AJ351" s="29">
        <f t="shared" si="56"/>
        <v>45693</v>
      </c>
      <c r="AK351">
        <f t="shared" si="53"/>
        <v>0</v>
      </c>
      <c r="AL351" s="1">
        <f t="shared" si="54"/>
        <v>1</v>
      </c>
      <c r="AM351" s="1">
        <f t="shared" si="55"/>
        <v>0</v>
      </c>
      <c r="AN351" s="1">
        <f t="shared" si="57"/>
        <v>0</v>
      </c>
      <c r="AO351" s="1">
        <f t="shared" si="58"/>
        <v>1</v>
      </c>
    </row>
    <row r="352" spans="36:41" x14ac:dyDescent="0.35">
      <c r="AJ352" s="29">
        <f t="shared" si="56"/>
        <v>45694</v>
      </c>
      <c r="AK352">
        <f t="shared" si="53"/>
        <v>0</v>
      </c>
      <c r="AL352" s="1">
        <f t="shared" si="54"/>
        <v>1</v>
      </c>
      <c r="AM352" s="1">
        <f t="shared" si="55"/>
        <v>0</v>
      </c>
      <c r="AN352" s="1">
        <f t="shared" si="57"/>
        <v>0</v>
      </c>
      <c r="AO352" s="1">
        <f t="shared" si="58"/>
        <v>1</v>
      </c>
    </row>
    <row r="353" spans="36:41" x14ac:dyDescent="0.35">
      <c r="AJ353" s="29">
        <f t="shared" si="56"/>
        <v>45695</v>
      </c>
      <c r="AK353">
        <f t="shared" si="53"/>
        <v>0</v>
      </c>
      <c r="AL353" s="1">
        <f t="shared" si="54"/>
        <v>1</v>
      </c>
      <c r="AM353" s="1">
        <f t="shared" si="55"/>
        <v>0</v>
      </c>
      <c r="AN353" s="1">
        <f t="shared" ref="AN353:AN384" si="59">_xlfn.XLOOKUP(AJ353,A$27:A$36,B$27:B$36,0,1)</f>
        <v>0</v>
      </c>
      <c r="AO353" s="1">
        <f t="shared" si="58"/>
        <v>1</v>
      </c>
    </row>
    <row r="354" spans="36:41" x14ac:dyDescent="0.35">
      <c r="AJ354" s="29">
        <f t="shared" si="56"/>
        <v>45696</v>
      </c>
      <c r="AK354">
        <f t="shared" si="53"/>
        <v>0</v>
      </c>
      <c r="AL354" s="1">
        <f t="shared" si="54"/>
        <v>1</v>
      </c>
      <c r="AM354" s="1">
        <f t="shared" si="55"/>
        <v>0</v>
      </c>
      <c r="AN354" s="1">
        <f t="shared" si="59"/>
        <v>0</v>
      </c>
      <c r="AO354" s="1">
        <f t="shared" si="58"/>
        <v>1</v>
      </c>
    </row>
    <row r="355" spans="36:41" x14ac:dyDescent="0.35">
      <c r="AJ355" s="29">
        <f t="shared" si="56"/>
        <v>45697</v>
      </c>
      <c r="AK355">
        <f t="shared" si="53"/>
        <v>0</v>
      </c>
      <c r="AL355" s="1">
        <f t="shared" si="54"/>
        <v>1</v>
      </c>
      <c r="AM355" s="1">
        <f t="shared" si="55"/>
        <v>0</v>
      </c>
      <c r="AN355" s="1">
        <f t="shared" si="59"/>
        <v>0</v>
      </c>
      <c r="AO355" s="1">
        <f t="shared" si="58"/>
        <v>1</v>
      </c>
    </row>
    <row r="356" spans="36:41" x14ac:dyDescent="0.35">
      <c r="AJ356" s="29">
        <f t="shared" si="56"/>
        <v>45698</v>
      </c>
      <c r="AK356">
        <f t="shared" si="53"/>
        <v>0</v>
      </c>
      <c r="AL356" s="1">
        <f t="shared" si="54"/>
        <v>1</v>
      </c>
      <c r="AM356" s="1">
        <f t="shared" si="55"/>
        <v>0</v>
      </c>
      <c r="AN356" s="1">
        <f t="shared" si="59"/>
        <v>0</v>
      </c>
      <c r="AO356" s="1">
        <f t="shared" si="58"/>
        <v>1</v>
      </c>
    </row>
    <row r="357" spans="36:41" x14ac:dyDescent="0.35">
      <c r="AJ357" s="29">
        <f t="shared" si="56"/>
        <v>45699</v>
      </c>
      <c r="AK357">
        <f t="shared" si="53"/>
        <v>0</v>
      </c>
      <c r="AL357" s="1">
        <f t="shared" si="54"/>
        <v>1</v>
      </c>
      <c r="AM357" s="1">
        <f t="shared" si="55"/>
        <v>0</v>
      </c>
      <c r="AN357" s="1">
        <f t="shared" si="59"/>
        <v>0</v>
      </c>
      <c r="AO357" s="1">
        <f t="shared" si="58"/>
        <v>1</v>
      </c>
    </row>
    <row r="358" spans="36:41" x14ac:dyDescent="0.35">
      <c r="AJ358" s="29">
        <f t="shared" si="56"/>
        <v>45700</v>
      </c>
      <c r="AK358">
        <f t="shared" si="53"/>
        <v>0</v>
      </c>
      <c r="AL358" s="1">
        <f t="shared" si="54"/>
        <v>1</v>
      </c>
      <c r="AM358" s="1">
        <f t="shared" si="55"/>
        <v>0</v>
      </c>
      <c r="AN358" s="1">
        <f t="shared" si="59"/>
        <v>0</v>
      </c>
      <c r="AO358" s="1">
        <f t="shared" si="58"/>
        <v>1</v>
      </c>
    </row>
    <row r="359" spans="36:41" x14ac:dyDescent="0.35">
      <c r="AJ359" s="29">
        <f t="shared" si="56"/>
        <v>45701</v>
      </c>
      <c r="AK359">
        <f t="shared" si="53"/>
        <v>0</v>
      </c>
      <c r="AL359" s="1">
        <f t="shared" si="54"/>
        <v>1</v>
      </c>
      <c r="AM359" s="1">
        <f t="shared" si="55"/>
        <v>0</v>
      </c>
      <c r="AN359" s="1">
        <f t="shared" si="59"/>
        <v>0</v>
      </c>
      <c r="AO359" s="1">
        <f t="shared" si="58"/>
        <v>1</v>
      </c>
    </row>
    <row r="360" spans="36:41" x14ac:dyDescent="0.35">
      <c r="AJ360" s="29">
        <f t="shared" si="56"/>
        <v>45702</v>
      </c>
      <c r="AK360">
        <f t="shared" si="53"/>
        <v>0</v>
      </c>
      <c r="AL360" s="1">
        <f t="shared" si="54"/>
        <v>1</v>
      </c>
      <c r="AM360" s="1">
        <f t="shared" si="55"/>
        <v>0</v>
      </c>
      <c r="AN360" s="1">
        <f t="shared" si="59"/>
        <v>0</v>
      </c>
      <c r="AO360" s="1">
        <f t="shared" si="58"/>
        <v>1</v>
      </c>
    </row>
    <row r="361" spans="36:41" x14ac:dyDescent="0.35">
      <c r="AJ361" s="29">
        <f t="shared" si="56"/>
        <v>45703</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x14ac:dyDescent="0.35">
      <c r="AJ362" s="29">
        <f t="shared" si="56"/>
        <v>45704</v>
      </c>
      <c r="AK362">
        <f t="shared" si="60"/>
        <v>0</v>
      </c>
      <c r="AL362" s="1">
        <f t="shared" si="61"/>
        <v>1</v>
      </c>
      <c r="AM362" s="1">
        <f t="shared" si="62"/>
        <v>0</v>
      </c>
      <c r="AN362" s="1">
        <f t="shared" si="59"/>
        <v>0</v>
      </c>
      <c r="AO362" s="1">
        <f t="shared" si="58"/>
        <v>1</v>
      </c>
    </row>
    <row r="363" spans="36:41" x14ac:dyDescent="0.35">
      <c r="AJ363" s="29">
        <f t="shared" ref="AJ363:AJ406" si="63">AJ362+1</f>
        <v>45705</v>
      </c>
      <c r="AK363">
        <f t="shared" si="60"/>
        <v>0</v>
      </c>
      <c r="AL363" s="1">
        <f t="shared" si="61"/>
        <v>1</v>
      </c>
      <c r="AM363" s="1">
        <f t="shared" si="62"/>
        <v>0</v>
      </c>
      <c r="AN363" s="1">
        <f t="shared" si="59"/>
        <v>0</v>
      </c>
      <c r="AO363" s="1">
        <f t="shared" si="58"/>
        <v>1</v>
      </c>
    </row>
    <row r="364" spans="36:41" x14ac:dyDescent="0.35">
      <c r="AJ364" s="29">
        <f t="shared" si="63"/>
        <v>45706</v>
      </c>
      <c r="AK364">
        <f t="shared" si="60"/>
        <v>0</v>
      </c>
      <c r="AL364" s="1">
        <f t="shared" si="61"/>
        <v>1</v>
      </c>
      <c r="AM364" s="1">
        <f t="shared" si="62"/>
        <v>0</v>
      </c>
      <c r="AN364" s="1">
        <f t="shared" si="59"/>
        <v>0</v>
      </c>
      <c r="AO364" s="1">
        <f t="shared" si="58"/>
        <v>1</v>
      </c>
    </row>
    <row r="365" spans="36:41" x14ac:dyDescent="0.35">
      <c r="AJ365" s="29">
        <f t="shared" si="63"/>
        <v>45707</v>
      </c>
      <c r="AK365">
        <f t="shared" si="60"/>
        <v>0</v>
      </c>
      <c r="AL365" s="1">
        <f t="shared" si="61"/>
        <v>1</v>
      </c>
      <c r="AM365" s="1">
        <f t="shared" si="62"/>
        <v>0</v>
      </c>
      <c r="AN365" s="1">
        <f t="shared" si="59"/>
        <v>0</v>
      </c>
      <c r="AO365" s="1">
        <f t="shared" si="58"/>
        <v>1</v>
      </c>
    </row>
    <row r="366" spans="36:41" x14ac:dyDescent="0.35">
      <c r="AJ366" s="29">
        <f t="shared" si="63"/>
        <v>45708</v>
      </c>
      <c r="AK366">
        <f t="shared" si="60"/>
        <v>0</v>
      </c>
      <c r="AL366" s="1">
        <f t="shared" si="61"/>
        <v>1</v>
      </c>
      <c r="AM366" s="1">
        <f t="shared" si="62"/>
        <v>0</v>
      </c>
      <c r="AN366" s="1">
        <f t="shared" si="59"/>
        <v>0</v>
      </c>
      <c r="AO366" s="1">
        <f t="shared" si="58"/>
        <v>1</v>
      </c>
    </row>
    <row r="367" spans="36:41" x14ac:dyDescent="0.35">
      <c r="AJ367" s="29">
        <f t="shared" si="63"/>
        <v>45709</v>
      </c>
      <c r="AK367">
        <f t="shared" si="60"/>
        <v>0</v>
      </c>
      <c r="AL367" s="1">
        <f t="shared" si="61"/>
        <v>1</v>
      </c>
      <c r="AM367" s="1">
        <f t="shared" si="62"/>
        <v>0</v>
      </c>
      <c r="AN367" s="1">
        <f t="shared" si="59"/>
        <v>0</v>
      </c>
      <c r="AO367" s="1">
        <f t="shared" si="58"/>
        <v>1</v>
      </c>
    </row>
    <row r="368" spans="36:41" x14ac:dyDescent="0.35">
      <c r="AJ368" s="29">
        <f t="shared" si="63"/>
        <v>45710</v>
      </c>
      <c r="AK368">
        <f t="shared" si="60"/>
        <v>0</v>
      </c>
      <c r="AL368" s="1">
        <f t="shared" si="61"/>
        <v>1</v>
      </c>
      <c r="AM368" s="1">
        <f t="shared" si="62"/>
        <v>0</v>
      </c>
      <c r="AN368" s="1">
        <f t="shared" si="59"/>
        <v>0</v>
      </c>
      <c r="AO368" s="1">
        <f t="shared" si="58"/>
        <v>1</v>
      </c>
    </row>
    <row r="369" spans="36:41" x14ac:dyDescent="0.35">
      <c r="AJ369" s="29">
        <f t="shared" si="63"/>
        <v>45711</v>
      </c>
      <c r="AK369">
        <f t="shared" si="60"/>
        <v>0</v>
      </c>
      <c r="AL369" s="1">
        <f t="shared" si="61"/>
        <v>1</v>
      </c>
      <c r="AM369" s="1">
        <f t="shared" si="62"/>
        <v>0</v>
      </c>
      <c r="AN369" s="1">
        <f t="shared" si="59"/>
        <v>0</v>
      </c>
      <c r="AO369" s="1">
        <f t="shared" si="58"/>
        <v>1</v>
      </c>
    </row>
    <row r="370" spans="36:41" x14ac:dyDescent="0.35">
      <c r="AJ370" s="29">
        <f t="shared" si="63"/>
        <v>45712</v>
      </c>
      <c r="AK370">
        <f t="shared" si="60"/>
        <v>0</v>
      </c>
      <c r="AL370" s="1">
        <f t="shared" si="61"/>
        <v>1</v>
      </c>
      <c r="AM370" s="1">
        <f t="shared" si="62"/>
        <v>0</v>
      </c>
      <c r="AN370" s="1">
        <f t="shared" si="59"/>
        <v>0</v>
      </c>
      <c r="AO370" s="1">
        <f t="shared" si="58"/>
        <v>1</v>
      </c>
    </row>
    <row r="371" spans="36:41" x14ac:dyDescent="0.35">
      <c r="AJ371" s="29">
        <f t="shared" si="63"/>
        <v>45713</v>
      </c>
      <c r="AK371">
        <f t="shared" si="60"/>
        <v>0</v>
      </c>
      <c r="AL371" s="1">
        <f t="shared" si="61"/>
        <v>1</v>
      </c>
      <c r="AM371" s="1">
        <f t="shared" si="62"/>
        <v>0</v>
      </c>
      <c r="AN371" s="1">
        <f t="shared" si="59"/>
        <v>0</v>
      </c>
      <c r="AO371" s="1">
        <f t="shared" si="58"/>
        <v>1</v>
      </c>
    </row>
    <row r="372" spans="36:41" x14ac:dyDescent="0.35">
      <c r="AJ372" s="29">
        <f t="shared" si="63"/>
        <v>45714</v>
      </c>
      <c r="AK372">
        <f t="shared" si="60"/>
        <v>0</v>
      </c>
      <c r="AL372" s="1">
        <f t="shared" si="61"/>
        <v>1</v>
      </c>
      <c r="AM372" s="1">
        <f t="shared" si="62"/>
        <v>0</v>
      </c>
      <c r="AN372" s="1">
        <f t="shared" si="59"/>
        <v>0</v>
      </c>
      <c r="AO372" s="1">
        <f t="shared" si="58"/>
        <v>1</v>
      </c>
    </row>
    <row r="373" spans="36:41" x14ac:dyDescent="0.35">
      <c r="AJ373" s="29">
        <f t="shared" si="63"/>
        <v>45715</v>
      </c>
      <c r="AK373">
        <f t="shared" si="60"/>
        <v>0</v>
      </c>
      <c r="AL373" s="1">
        <f t="shared" si="61"/>
        <v>1</v>
      </c>
      <c r="AM373" s="1">
        <f t="shared" si="62"/>
        <v>0</v>
      </c>
      <c r="AN373" s="1">
        <f t="shared" si="59"/>
        <v>0</v>
      </c>
      <c r="AO373" s="1">
        <f t="shared" si="58"/>
        <v>1</v>
      </c>
    </row>
    <row r="374" spans="36:41" x14ac:dyDescent="0.35">
      <c r="AJ374" s="29">
        <f t="shared" si="63"/>
        <v>45716</v>
      </c>
      <c r="AK374">
        <f t="shared" si="60"/>
        <v>0</v>
      </c>
      <c r="AL374" s="1">
        <f t="shared" si="61"/>
        <v>1</v>
      </c>
      <c r="AM374" s="1">
        <f t="shared" si="62"/>
        <v>0</v>
      </c>
      <c r="AN374" s="1">
        <f t="shared" si="59"/>
        <v>0</v>
      </c>
      <c r="AO374" s="1">
        <f t="shared" si="58"/>
        <v>1</v>
      </c>
    </row>
    <row r="375" spans="36:41" x14ac:dyDescent="0.35">
      <c r="AJ375" s="29">
        <f t="shared" si="63"/>
        <v>45717</v>
      </c>
      <c r="AK375">
        <f t="shared" si="60"/>
        <v>0</v>
      </c>
      <c r="AL375" s="1">
        <f t="shared" si="61"/>
        <v>1</v>
      </c>
      <c r="AM375" s="1">
        <f t="shared" si="62"/>
        <v>0</v>
      </c>
      <c r="AN375" s="1">
        <f t="shared" si="59"/>
        <v>0</v>
      </c>
      <c r="AO375" s="1">
        <f t="shared" si="58"/>
        <v>1</v>
      </c>
    </row>
    <row r="376" spans="36:41" x14ac:dyDescent="0.35">
      <c r="AJ376" s="29">
        <f t="shared" si="63"/>
        <v>45718</v>
      </c>
      <c r="AK376">
        <f t="shared" si="60"/>
        <v>0</v>
      </c>
      <c r="AL376" s="1">
        <f t="shared" si="61"/>
        <v>1</v>
      </c>
      <c r="AM376" s="1">
        <f t="shared" si="62"/>
        <v>0</v>
      </c>
      <c r="AN376" s="1">
        <f t="shared" si="59"/>
        <v>0</v>
      </c>
      <c r="AO376" s="1">
        <f t="shared" si="58"/>
        <v>1</v>
      </c>
    </row>
    <row r="377" spans="36:41" x14ac:dyDescent="0.35">
      <c r="AJ377" s="29">
        <f t="shared" si="63"/>
        <v>45719</v>
      </c>
      <c r="AK377">
        <f t="shared" si="60"/>
        <v>0</v>
      </c>
      <c r="AL377" s="1">
        <f t="shared" si="61"/>
        <v>1</v>
      </c>
      <c r="AM377" s="1">
        <f t="shared" si="62"/>
        <v>0</v>
      </c>
      <c r="AN377" s="1">
        <f t="shared" si="59"/>
        <v>0</v>
      </c>
      <c r="AO377" s="1">
        <f t="shared" si="58"/>
        <v>1</v>
      </c>
    </row>
    <row r="378" spans="36:41" x14ac:dyDescent="0.35">
      <c r="AJ378" s="29">
        <f t="shared" si="63"/>
        <v>45720</v>
      </c>
      <c r="AK378">
        <f t="shared" si="60"/>
        <v>0</v>
      </c>
      <c r="AL378" s="1">
        <f t="shared" si="61"/>
        <v>1</v>
      </c>
      <c r="AM378" s="1">
        <f t="shared" si="62"/>
        <v>0</v>
      </c>
      <c r="AN378" s="1">
        <f t="shared" si="59"/>
        <v>0</v>
      </c>
      <c r="AO378" s="1">
        <f t="shared" si="58"/>
        <v>1</v>
      </c>
    </row>
    <row r="379" spans="36:41" x14ac:dyDescent="0.35">
      <c r="AJ379" s="29">
        <f t="shared" si="63"/>
        <v>45721</v>
      </c>
      <c r="AK379">
        <f t="shared" si="60"/>
        <v>0</v>
      </c>
      <c r="AL379" s="1">
        <f t="shared" si="61"/>
        <v>1</v>
      </c>
      <c r="AM379" s="1">
        <f t="shared" si="62"/>
        <v>0</v>
      </c>
      <c r="AN379" s="1">
        <f t="shared" si="59"/>
        <v>0</v>
      </c>
      <c r="AO379" s="1">
        <f t="shared" si="58"/>
        <v>1</v>
      </c>
    </row>
    <row r="380" spans="36:41" x14ac:dyDescent="0.35">
      <c r="AJ380" s="29">
        <f t="shared" si="63"/>
        <v>45722</v>
      </c>
      <c r="AK380">
        <f t="shared" si="60"/>
        <v>0</v>
      </c>
      <c r="AL380" s="1">
        <f t="shared" si="61"/>
        <v>1</v>
      </c>
      <c r="AM380" s="1">
        <f t="shared" si="62"/>
        <v>0</v>
      </c>
      <c r="AN380" s="1">
        <f t="shared" si="59"/>
        <v>0</v>
      </c>
      <c r="AO380" s="1">
        <f t="shared" si="58"/>
        <v>1</v>
      </c>
    </row>
    <row r="381" spans="36:41" x14ac:dyDescent="0.35">
      <c r="AJ381" s="29">
        <f t="shared" si="63"/>
        <v>45723</v>
      </c>
      <c r="AK381">
        <f t="shared" si="60"/>
        <v>0</v>
      </c>
      <c r="AL381" s="1">
        <f t="shared" si="61"/>
        <v>1</v>
      </c>
      <c r="AM381" s="1">
        <f t="shared" si="62"/>
        <v>0</v>
      </c>
      <c r="AN381" s="1">
        <f t="shared" si="59"/>
        <v>0</v>
      </c>
      <c r="AO381" s="1">
        <f t="shared" si="58"/>
        <v>1</v>
      </c>
    </row>
    <row r="382" spans="36:41" x14ac:dyDescent="0.35">
      <c r="AJ382" s="29">
        <f t="shared" si="63"/>
        <v>45724</v>
      </c>
      <c r="AK382">
        <f t="shared" si="60"/>
        <v>0</v>
      </c>
      <c r="AL382" s="1">
        <f t="shared" si="61"/>
        <v>1</v>
      </c>
      <c r="AM382" s="1">
        <f t="shared" si="62"/>
        <v>0</v>
      </c>
      <c r="AN382" s="1">
        <f t="shared" si="59"/>
        <v>0</v>
      </c>
      <c r="AO382" s="1">
        <f t="shared" si="58"/>
        <v>1</v>
      </c>
    </row>
    <row r="383" spans="36:41" x14ac:dyDescent="0.35">
      <c r="AJ383" s="29">
        <f t="shared" si="63"/>
        <v>45725</v>
      </c>
      <c r="AK383">
        <f t="shared" si="60"/>
        <v>0</v>
      </c>
      <c r="AL383" s="1">
        <f t="shared" si="61"/>
        <v>1</v>
      </c>
      <c r="AM383" s="1">
        <f t="shared" si="62"/>
        <v>0</v>
      </c>
      <c r="AN383" s="1">
        <f t="shared" si="59"/>
        <v>0</v>
      </c>
      <c r="AO383" s="1">
        <f t="shared" si="58"/>
        <v>1</v>
      </c>
    </row>
    <row r="384" spans="36:41" x14ac:dyDescent="0.35">
      <c r="AJ384" s="29">
        <f t="shared" si="63"/>
        <v>45726</v>
      </c>
      <c r="AK384">
        <f t="shared" si="60"/>
        <v>0</v>
      </c>
      <c r="AL384" s="1">
        <f t="shared" si="61"/>
        <v>1</v>
      </c>
      <c r="AM384" s="1">
        <f t="shared" si="62"/>
        <v>0</v>
      </c>
      <c r="AN384" s="1">
        <f t="shared" si="59"/>
        <v>0</v>
      </c>
      <c r="AO384" s="1">
        <f t="shared" si="58"/>
        <v>1</v>
      </c>
    </row>
    <row r="385" spans="36:41" x14ac:dyDescent="0.35">
      <c r="AJ385" s="29">
        <f t="shared" si="63"/>
        <v>45727</v>
      </c>
      <c r="AK385">
        <f t="shared" si="60"/>
        <v>0</v>
      </c>
      <c r="AL385" s="1">
        <f t="shared" si="61"/>
        <v>1</v>
      </c>
      <c r="AM385" s="1">
        <f t="shared" si="62"/>
        <v>0</v>
      </c>
      <c r="AN385" s="1">
        <f t="shared" ref="AN385:AN406" si="64">_xlfn.XLOOKUP(AJ385,A$27:A$36,B$27:B$36,0,1)</f>
        <v>0</v>
      </c>
      <c r="AO385" s="1">
        <f t="shared" ref="AO385:AO406" si="65">AL385</f>
        <v>1</v>
      </c>
    </row>
    <row r="386" spans="36:41" x14ac:dyDescent="0.35">
      <c r="AJ386" s="29">
        <f t="shared" si="63"/>
        <v>45728</v>
      </c>
      <c r="AK386">
        <f t="shared" si="60"/>
        <v>0</v>
      </c>
      <c r="AL386" s="1">
        <f t="shared" si="61"/>
        <v>1</v>
      </c>
      <c r="AM386" s="1">
        <f t="shared" si="62"/>
        <v>0</v>
      </c>
      <c r="AN386" s="1">
        <f t="shared" si="64"/>
        <v>0</v>
      </c>
      <c r="AO386" s="1">
        <f t="shared" si="65"/>
        <v>1</v>
      </c>
    </row>
    <row r="387" spans="36:41" x14ac:dyDescent="0.35">
      <c r="AJ387" s="29">
        <f t="shared" si="63"/>
        <v>45729</v>
      </c>
      <c r="AK387">
        <f t="shared" si="60"/>
        <v>0</v>
      </c>
      <c r="AL387" s="1">
        <f t="shared" si="61"/>
        <v>1</v>
      </c>
      <c r="AM387" s="1">
        <f t="shared" si="62"/>
        <v>0</v>
      </c>
      <c r="AN387" s="1">
        <f t="shared" si="64"/>
        <v>0</v>
      </c>
      <c r="AO387" s="1">
        <f t="shared" si="65"/>
        <v>1</v>
      </c>
    </row>
    <row r="388" spans="36:41" x14ac:dyDescent="0.35">
      <c r="AJ388" s="29">
        <f t="shared" si="63"/>
        <v>45730</v>
      </c>
      <c r="AK388">
        <f t="shared" si="60"/>
        <v>0</v>
      </c>
      <c r="AL388" s="1">
        <f t="shared" si="61"/>
        <v>1</v>
      </c>
      <c r="AM388" s="1">
        <f t="shared" si="62"/>
        <v>0</v>
      </c>
      <c r="AN388" s="1">
        <f t="shared" si="64"/>
        <v>0</v>
      </c>
      <c r="AO388" s="1">
        <f t="shared" si="65"/>
        <v>1</v>
      </c>
    </row>
    <row r="389" spans="36:41" x14ac:dyDescent="0.35">
      <c r="AJ389" s="29">
        <f t="shared" si="63"/>
        <v>45731</v>
      </c>
      <c r="AK389">
        <f t="shared" si="60"/>
        <v>0</v>
      </c>
      <c r="AL389" s="1">
        <f t="shared" si="61"/>
        <v>1</v>
      </c>
      <c r="AM389" s="1">
        <f t="shared" si="62"/>
        <v>0</v>
      </c>
      <c r="AN389" s="1">
        <f t="shared" si="64"/>
        <v>0</v>
      </c>
      <c r="AO389" s="1">
        <f t="shared" si="65"/>
        <v>1</v>
      </c>
    </row>
    <row r="390" spans="36:41" x14ac:dyDescent="0.35">
      <c r="AJ390" s="29">
        <f t="shared" si="63"/>
        <v>45732</v>
      </c>
      <c r="AK390">
        <f t="shared" si="60"/>
        <v>0</v>
      </c>
      <c r="AL390" s="1">
        <f t="shared" si="61"/>
        <v>1</v>
      </c>
      <c r="AM390" s="1">
        <f t="shared" si="62"/>
        <v>0</v>
      </c>
      <c r="AN390" s="1">
        <f t="shared" si="64"/>
        <v>0</v>
      </c>
      <c r="AO390" s="1">
        <f t="shared" si="65"/>
        <v>1</v>
      </c>
    </row>
    <row r="391" spans="36:41" x14ac:dyDescent="0.35">
      <c r="AJ391" s="29">
        <f t="shared" si="63"/>
        <v>45733</v>
      </c>
      <c r="AK391">
        <f t="shared" si="60"/>
        <v>0</v>
      </c>
      <c r="AL391" s="1">
        <f t="shared" si="61"/>
        <v>1</v>
      </c>
      <c r="AM391" s="1">
        <f t="shared" si="62"/>
        <v>0</v>
      </c>
      <c r="AN391" s="1">
        <f t="shared" si="64"/>
        <v>0</v>
      </c>
      <c r="AO391" s="1">
        <f t="shared" si="65"/>
        <v>1</v>
      </c>
    </row>
    <row r="392" spans="36:41" x14ac:dyDescent="0.35">
      <c r="AJ392" s="29">
        <f t="shared" si="63"/>
        <v>45734</v>
      </c>
      <c r="AK392">
        <f t="shared" si="60"/>
        <v>0</v>
      </c>
      <c r="AL392" s="1">
        <f t="shared" si="61"/>
        <v>1</v>
      </c>
      <c r="AM392" s="1">
        <f t="shared" si="62"/>
        <v>0</v>
      </c>
      <c r="AN392" s="1">
        <f t="shared" si="64"/>
        <v>0</v>
      </c>
      <c r="AO392" s="1">
        <f t="shared" si="65"/>
        <v>1</v>
      </c>
    </row>
    <row r="393" spans="36:41" x14ac:dyDescent="0.35">
      <c r="AJ393" s="29">
        <f t="shared" si="63"/>
        <v>45735</v>
      </c>
      <c r="AK393">
        <f t="shared" si="60"/>
        <v>0</v>
      </c>
      <c r="AL393" s="1">
        <f t="shared" si="61"/>
        <v>1</v>
      </c>
      <c r="AM393" s="1">
        <f t="shared" si="62"/>
        <v>0</v>
      </c>
      <c r="AN393" s="1">
        <f t="shared" si="64"/>
        <v>0</v>
      </c>
      <c r="AO393" s="1">
        <f t="shared" si="65"/>
        <v>1</v>
      </c>
    </row>
    <row r="394" spans="36:41" x14ac:dyDescent="0.35">
      <c r="AJ394" s="29">
        <f t="shared" si="63"/>
        <v>45736</v>
      </c>
      <c r="AK394">
        <f t="shared" si="60"/>
        <v>0</v>
      </c>
      <c r="AL394" s="1">
        <f t="shared" si="61"/>
        <v>1</v>
      </c>
      <c r="AM394" s="1">
        <f t="shared" si="62"/>
        <v>0</v>
      </c>
      <c r="AN394" s="1">
        <f t="shared" si="64"/>
        <v>0</v>
      </c>
      <c r="AO394" s="1">
        <f t="shared" si="65"/>
        <v>1</v>
      </c>
    </row>
    <row r="395" spans="36:41" x14ac:dyDescent="0.35">
      <c r="AJ395" s="29">
        <f t="shared" si="63"/>
        <v>45737</v>
      </c>
      <c r="AK395">
        <f t="shared" si="60"/>
        <v>0</v>
      </c>
      <c r="AL395" s="1">
        <f t="shared" si="61"/>
        <v>1</v>
      </c>
      <c r="AM395" s="1">
        <f t="shared" si="62"/>
        <v>0</v>
      </c>
      <c r="AN395" s="1">
        <f t="shared" si="64"/>
        <v>0</v>
      </c>
      <c r="AO395" s="1">
        <f t="shared" si="65"/>
        <v>1</v>
      </c>
    </row>
    <row r="396" spans="36:41" x14ac:dyDescent="0.35">
      <c r="AJ396" s="29">
        <f t="shared" si="63"/>
        <v>45738</v>
      </c>
      <c r="AK396">
        <f t="shared" si="60"/>
        <v>0</v>
      </c>
      <c r="AL396" s="1">
        <f t="shared" si="61"/>
        <v>1</v>
      </c>
      <c r="AM396" s="1">
        <f t="shared" si="62"/>
        <v>0</v>
      </c>
      <c r="AN396" s="1">
        <f t="shared" si="64"/>
        <v>0</v>
      </c>
      <c r="AO396" s="1">
        <f t="shared" si="65"/>
        <v>1</v>
      </c>
    </row>
    <row r="397" spans="36:41" x14ac:dyDescent="0.35">
      <c r="AJ397" s="29">
        <f t="shared" si="63"/>
        <v>45739</v>
      </c>
      <c r="AK397">
        <f t="shared" si="60"/>
        <v>0</v>
      </c>
      <c r="AL397" s="1">
        <f t="shared" si="61"/>
        <v>1</v>
      </c>
      <c r="AM397" s="1">
        <f t="shared" si="62"/>
        <v>0</v>
      </c>
      <c r="AN397" s="1">
        <f t="shared" si="64"/>
        <v>0</v>
      </c>
      <c r="AO397" s="1">
        <f t="shared" si="65"/>
        <v>1</v>
      </c>
    </row>
    <row r="398" spans="36:41" x14ac:dyDescent="0.35">
      <c r="AJ398" s="29">
        <f t="shared" si="63"/>
        <v>45740</v>
      </c>
      <c r="AK398">
        <f t="shared" si="60"/>
        <v>0</v>
      </c>
      <c r="AL398" s="1">
        <f t="shared" si="61"/>
        <v>1</v>
      </c>
      <c r="AM398" s="1">
        <f t="shared" si="62"/>
        <v>0</v>
      </c>
      <c r="AN398" s="1">
        <f t="shared" si="64"/>
        <v>0</v>
      </c>
      <c r="AO398" s="1">
        <f t="shared" si="65"/>
        <v>1</v>
      </c>
    </row>
    <row r="399" spans="36:41" x14ac:dyDescent="0.35">
      <c r="AJ399" s="29">
        <f t="shared" si="63"/>
        <v>45741</v>
      </c>
      <c r="AK399">
        <f t="shared" si="60"/>
        <v>0</v>
      </c>
      <c r="AL399" s="1">
        <f t="shared" si="61"/>
        <v>1</v>
      </c>
      <c r="AM399" s="1">
        <f t="shared" si="62"/>
        <v>0</v>
      </c>
      <c r="AN399" s="1">
        <f t="shared" si="64"/>
        <v>0</v>
      </c>
      <c r="AO399" s="1">
        <f t="shared" si="65"/>
        <v>1</v>
      </c>
    </row>
    <row r="400" spans="36:41" x14ac:dyDescent="0.35">
      <c r="AJ400" s="29">
        <f t="shared" si="63"/>
        <v>45742</v>
      </c>
      <c r="AK400">
        <f t="shared" si="60"/>
        <v>0</v>
      </c>
      <c r="AL400" s="1">
        <f t="shared" si="61"/>
        <v>1</v>
      </c>
      <c r="AM400" s="1">
        <f t="shared" si="62"/>
        <v>0</v>
      </c>
      <c r="AN400" s="1">
        <f t="shared" si="64"/>
        <v>0</v>
      </c>
      <c r="AO400" s="1">
        <f t="shared" si="65"/>
        <v>1</v>
      </c>
    </row>
    <row r="401" spans="36:41" x14ac:dyDescent="0.35">
      <c r="AJ401" s="29">
        <f t="shared" si="63"/>
        <v>45743</v>
      </c>
      <c r="AK401">
        <f t="shared" si="60"/>
        <v>0</v>
      </c>
      <c r="AL401" s="1">
        <f t="shared" si="61"/>
        <v>1</v>
      </c>
      <c r="AM401" s="1">
        <f t="shared" si="62"/>
        <v>0</v>
      </c>
      <c r="AN401" s="1">
        <f t="shared" si="64"/>
        <v>0</v>
      </c>
      <c r="AO401" s="1">
        <f t="shared" si="65"/>
        <v>1</v>
      </c>
    </row>
    <row r="402" spans="36:41" x14ac:dyDescent="0.35">
      <c r="AJ402" s="29">
        <f t="shared" si="63"/>
        <v>45744</v>
      </c>
      <c r="AK402">
        <f t="shared" si="60"/>
        <v>0</v>
      </c>
      <c r="AL402" s="1">
        <f t="shared" si="61"/>
        <v>1</v>
      </c>
      <c r="AM402" s="1">
        <f t="shared" si="62"/>
        <v>0</v>
      </c>
      <c r="AN402" s="1">
        <f t="shared" si="64"/>
        <v>0</v>
      </c>
      <c r="AO402" s="1">
        <f t="shared" si="65"/>
        <v>1</v>
      </c>
    </row>
    <row r="403" spans="36:41" x14ac:dyDescent="0.35">
      <c r="AJ403" s="29">
        <f t="shared" si="63"/>
        <v>45745</v>
      </c>
      <c r="AK403">
        <f t="shared" si="60"/>
        <v>0</v>
      </c>
      <c r="AL403" s="1">
        <f t="shared" si="61"/>
        <v>1</v>
      </c>
      <c r="AM403" s="1">
        <f t="shared" si="62"/>
        <v>0</v>
      </c>
      <c r="AN403" s="1">
        <f t="shared" si="64"/>
        <v>0</v>
      </c>
      <c r="AO403" s="1">
        <f t="shared" si="65"/>
        <v>1</v>
      </c>
    </row>
    <row r="404" spans="36:41" x14ac:dyDescent="0.35">
      <c r="AJ404" s="29">
        <f t="shared" si="63"/>
        <v>45746</v>
      </c>
      <c r="AK404">
        <f t="shared" si="60"/>
        <v>0</v>
      </c>
      <c r="AL404" s="1">
        <f t="shared" si="61"/>
        <v>1</v>
      </c>
      <c r="AM404" s="1">
        <f t="shared" si="62"/>
        <v>0</v>
      </c>
      <c r="AN404" s="1">
        <f t="shared" si="64"/>
        <v>0</v>
      </c>
      <c r="AO404" s="1">
        <f t="shared" si="65"/>
        <v>1</v>
      </c>
    </row>
    <row r="405" spans="36:41" x14ac:dyDescent="0.35">
      <c r="AJ405" s="29">
        <f t="shared" si="63"/>
        <v>45747</v>
      </c>
      <c r="AK405">
        <f t="shared" si="60"/>
        <v>0</v>
      </c>
      <c r="AL405" s="1">
        <f t="shared" si="61"/>
        <v>0.35</v>
      </c>
      <c r="AM405" s="1">
        <f t="shared" si="62"/>
        <v>0</v>
      </c>
      <c r="AN405" s="1">
        <f t="shared" si="64"/>
        <v>0</v>
      </c>
      <c r="AO405" s="1">
        <f t="shared" si="65"/>
        <v>0.35</v>
      </c>
    </row>
    <row r="406" spans="36:41" x14ac:dyDescent="0.35">
      <c r="AJ406" s="29">
        <f t="shared" si="63"/>
        <v>45748</v>
      </c>
      <c r="AK406">
        <f t="shared" si="60"/>
        <v>0</v>
      </c>
      <c r="AL406" s="1">
        <f t="shared" si="61"/>
        <v>1</v>
      </c>
      <c r="AM406" s="1">
        <f t="shared" si="62"/>
        <v>0</v>
      </c>
      <c r="AN406" s="1">
        <f t="shared" si="64"/>
        <v>0</v>
      </c>
      <c r="AO406" s="1">
        <f t="shared" si="65"/>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V12:W12"/>
    <mergeCell ref="Q4:R4"/>
    <mergeCell ref="Q12:R12"/>
    <mergeCell ref="G4:H4"/>
    <mergeCell ref="G12:H12"/>
    <mergeCell ref="L4:M4"/>
    <mergeCell ref="L12:M12"/>
    <mergeCell ref="G5:H11"/>
    <mergeCell ref="L5:M11"/>
    <mergeCell ref="Q5:R11"/>
    <mergeCell ref="V5:W11"/>
    <mergeCell ref="V4:W4"/>
  </mergeCells>
  <printOptions horizontalCentered="1"/>
  <pageMargins left="0.23622047244094491" right="0.23622047244094491" top="0.74803149606299213" bottom="0.74803149606299213" header="0.31496062992125984" footer="0.31496062992125984"/>
  <pageSetup paperSize="9" scale="37" orientation="portrait" r:id="rId1"/>
  <headerFooter>
    <oddFooter>&amp;L&amp;1#&amp;"Calibri"&amp;10&amp;K317100Classification GRTgaz : Public [ ] Interne [X] Restreint [ ] Secret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8F5-B535-4958-A6DA-DE3EB6E0DC30}">
  <sheetPr codeName="Feuil12">
    <tabColor rgb="FF92D050"/>
    <pageSetUpPr fitToPage="1"/>
  </sheetPr>
  <dimension ref="A1:AF936"/>
  <sheetViews>
    <sheetView showGridLines="0" zoomScale="55" zoomScaleNormal="55" workbookViewId="0">
      <selection activeCell="N41" sqref="N41"/>
    </sheetView>
  </sheetViews>
  <sheetFormatPr baseColWidth="10" defaultColWidth="11.36328125" defaultRowHeight="14.5" x14ac:dyDescent="0.35"/>
  <cols>
    <col min="1" max="1" width="17.453125" style="1" customWidth="1"/>
    <col min="2" max="4" width="11.36328125" style="1"/>
    <col min="5" max="5" width="12.5429687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101" customFormat="1" ht="17.5" x14ac:dyDescent="0.3">
      <c r="A1" s="132" t="s">
        <v>67</v>
      </c>
      <c r="C1" s="106"/>
      <c r="E1" s="104"/>
      <c r="F1" s="102"/>
      <c r="G1" s="103" t="s">
        <v>49</v>
      </c>
      <c r="H1" s="103"/>
      <c r="I1" s="104"/>
      <c r="J1" s="104"/>
      <c r="K1" s="105" t="s">
        <v>58</v>
      </c>
      <c r="L1" s="104"/>
      <c r="M1" s="104"/>
      <c r="N1" s="104"/>
      <c r="O1" s="104"/>
      <c r="P1" s="104"/>
      <c r="Q1" s="104"/>
      <c r="R1" s="104"/>
      <c r="S1" s="104"/>
      <c r="V1" s="104"/>
      <c r="W1" s="104"/>
      <c r="X1" s="104"/>
    </row>
    <row r="2" spans="1:32" x14ac:dyDescent="0.35">
      <c r="C2" s="5"/>
      <c r="D2" s="6"/>
      <c r="E2" s="3"/>
      <c r="F2" s="2"/>
      <c r="G2" s="3"/>
      <c r="H2" s="3"/>
      <c r="I2" s="3"/>
      <c r="J2" s="3"/>
      <c r="K2" s="3"/>
      <c r="L2" s="3"/>
      <c r="M2" s="3"/>
      <c r="N2" s="3"/>
      <c r="O2" s="3"/>
      <c r="P2" s="3"/>
      <c r="Q2" s="3"/>
      <c r="R2" s="3"/>
      <c r="S2" s="3"/>
      <c r="V2" s="3"/>
      <c r="W2" s="3"/>
      <c r="X2" s="3"/>
      <c r="AF2" s="6"/>
    </row>
    <row r="3" spans="1:32" ht="15" x14ac:dyDescent="0.35">
      <c r="A3" s="114" t="s">
        <v>62</v>
      </c>
      <c r="B3" s="114"/>
      <c r="C3" s="115"/>
      <c r="D3" s="116">
        <f>H3+M3+R3+W3</f>
        <v>15</v>
      </c>
      <c r="E3" s="114" t="s">
        <v>15</v>
      </c>
      <c r="F3" s="2"/>
      <c r="G3" s="142" t="str">
        <f>Serene_N_I!G3</f>
        <v>Serene N 23</v>
      </c>
      <c r="H3" s="142">
        <f>Serene_N_I!H3</f>
        <v>15</v>
      </c>
      <c r="I3" s="97" t="s">
        <v>58</v>
      </c>
      <c r="J3" s="98"/>
      <c r="K3" s="3"/>
      <c r="L3" s="142" t="str">
        <f>Serene_N_I!L3</f>
        <v>Serene N 24</v>
      </c>
      <c r="M3" s="142">
        <f>Serene_N_I!M3</f>
        <v>0</v>
      </c>
      <c r="N3" s="97" t="s">
        <v>58</v>
      </c>
      <c r="O3" s="98"/>
      <c r="P3" s="3"/>
      <c r="Q3" s="142">
        <f>Serene_N_I!Q3</f>
        <v>0</v>
      </c>
      <c r="R3" s="142">
        <f>Serene_N_I!R3</f>
        <v>0</v>
      </c>
      <c r="S3" s="97" t="s">
        <v>58</v>
      </c>
      <c r="T3" s="98"/>
      <c r="V3" s="142">
        <f>Serene_N_I!V3</f>
        <v>0</v>
      </c>
      <c r="W3" s="142">
        <f>Serene_N_I!W3</f>
        <v>0</v>
      </c>
      <c r="X3" s="97" t="s">
        <v>58</v>
      </c>
      <c r="Y3" s="98"/>
      <c r="AF3" s="6"/>
    </row>
    <row r="4" spans="1:32" ht="25.5" customHeight="1" x14ac:dyDescent="0.35">
      <c r="A4" s="114" t="s">
        <v>64</v>
      </c>
      <c r="B4" s="114"/>
      <c r="C4" s="115"/>
      <c r="D4" s="116">
        <f>(H3*I4+M3*N4+R3*S4+W3*X4)/D3</f>
        <v>85</v>
      </c>
      <c r="E4" s="114" t="s">
        <v>63</v>
      </c>
      <c r="F4" s="2"/>
      <c r="G4" s="303" t="s">
        <v>50</v>
      </c>
      <c r="H4" s="304"/>
      <c r="I4" s="97">
        <f>SUMIFS('Base Produits'!$W:$W,'Base Produits'!$V:$V,G3)</f>
        <v>85</v>
      </c>
      <c r="J4" s="98"/>
      <c r="K4" s="3"/>
      <c r="L4" s="303" t="s">
        <v>50</v>
      </c>
      <c r="M4" s="304"/>
      <c r="N4" s="97">
        <f>SUMIFS('Base Produits'!$W:$W,'Base Produits'!$V:$V,L3)</f>
        <v>85</v>
      </c>
      <c r="O4" s="98"/>
      <c r="P4" s="3"/>
      <c r="Q4" s="303" t="s">
        <v>50</v>
      </c>
      <c r="R4" s="304"/>
      <c r="S4" s="97">
        <f>SUMIFS('Base Produits'!$W:$W,'Base Produits'!$V:$V,Q3)</f>
        <v>0</v>
      </c>
      <c r="T4" s="98"/>
      <c r="V4" s="303" t="s">
        <v>50</v>
      </c>
      <c r="W4" s="304"/>
      <c r="X4" s="97">
        <f>SUMIFS('Base Produits'!$W:$W,'Base Produits'!$V:$V,V3)</f>
        <v>0</v>
      </c>
      <c r="Y4" s="98"/>
      <c r="AF4" s="6"/>
    </row>
    <row r="5" spans="1:32" ht="38.25" customHeight="1" x14ac:dyDescent="0.35">
      <c r="A5" s="114" t="s">
        <v>65</v>
      </c>
      <c r="B5" s="114"/>
      <c r="C5" s="115"/>
      <c r="D5" s="117">
        <f>(IFERROR(H3/I4,0)+IFERROR(M3/N4,0)+IFERROR(R3/S4,0)+IFERROR(W3/X4,0))*1000</f>
        <v>176.47058823529412</v>
      </c>
      <c r="E5" s="114" t="s">
        <v>66</v>
      </c>
      <c r="F5" s="2"/>
      <c r="G5" s="305" t="s">
        <v>51</v>
      </c>
      <c r="H5" s="306"/>
      <c r="I5" s="99" t="s">
        <v>215</v>
      </c>
      <c r="J5" s="100" t="s">
        <v>214</v>
      </c>
      <c r="K5" s="3"/>
      <c r="L5" s="305" t="s">
        <v>51</v>
      </c>
      <c r="M5" s="306"/>
      <c r="N5" s="99" t="s">
        <v>215</v>
      </c>
      <c r="O5" s="100" t="s">
        <v>214</v>
      </c>
      <c r="P5" s="3"/>
      <c r="Q5" s="305" t="s">
        <v>51</v>
      </c>
      <c r="R5" s="306"/>
      <c r="S5" s="99" t="s">
        <v>215</v>
      </c>
      <c r="T5" s="100" t="s">
        <v>214</v>
      </c>
      <c r="V5" s="305" t="s">
        <v>51</v>
      </c>
      <c r="W5" s="306"/>
      <c r="X5" s="99" t="s">
        <v>215</v>
      </c>
      <c r="Y5" s="100" t="s">
        <v>214</v>
      </c>
      <c r="AF5" s="6"/>
    </row>
    <row r="6" spans="1:32" x14ac:dyDescent="0.35">
      <c r="C6" s="5"/>
      <c r="D6" s="6"/>
      <c r="F6" s="2"/>
      <c r="G6" s="307"/>
      <c r="H6" s="308"/>
      <c r="I6" s="107">
        <f>SUMIFS('Base Produits'!$G:$G,'Base Produits'!$E:$E,G$3,'Base Produits'!$F:$F,1)</f>
        <v>1</v>
      </c>
      <c r="J6" s="108">
        <f>SUMIFS('Base Produits'!$H:$H,'Base Produits'!$E:$E,G$3,'Base Produits'!$F:$F,1)</f>
        <v>1</v>
      </c>
      <c r="K6" s="3"/>
      <c r="L6" s="307"/>
      <c r="M6" s="308"/>
      <c r="N6" s="107">
        <f>SUMIFS('Base Produits'!$G:$G,'Base Produits'!$E:$E,L$3,'Base Produits'!$F:$F,1)</f>
        <v>1</v>
      </c>
      <c r="O6" s="108">
        <f>SUMIFS('Base Produits'!$H:$H,'Base Produits'!$E:$E,L$3,'Base Produits'!$F:$F,1)</f>
        <v>1</v>
      </c>
      <c r="P6" s="3"/>
      <c r="Q6" s="307"/>
      <c r="R6" s="308"/>
      <c r="S6" s="107">
        <f>SUMIFS('Base Produits'!$G:$G,'Base Produits'!$E:$E,Q$3,'Base Produits'!$F:$F,1)</f>
        <v>0</v>
      </c>
      <c r="T6" s="108">
        <f>SUMIFS('Base Produits'!$H:$H,'Base Produits'!$E:$E,Q$3,'Base Produits'!$F:$F,1)</f>
        <v>0</v>
      </c>
      <c r="V6" s="307"/>
      <c r="W6" s="308"/>
      <c r="X6" s="107">
        <f>SUMIFS('Base Produits'!$G:$G,'Base Produits'!$E:$E,V$3,'Base Produits'!$F:$F,1)</f>
        <v>0</v>
      </c>
      <c r="Y6" s="108">
        <f>SUMIFS('Base Produits'!$H:$H,'Base Produits'!$E:$E,V$3,'Base Produits'!$F:$F,1)</f>
        <v>0</v>
      </c>
      <c r="AF6" s="6"/>
    </row>
    <row r="7" spans="1:32" x14ac:dyDescent="0.35">
      <c r="C7" s="5"/>
      <c r="D7" s="6"/>
      <c r="F7" s="2"/>
      <c r="G7" s="307"/>
      <c r="H7" s="308"/>
      <c r="I7" s="109">
        <f>IF(OR(I6=0,I6=""),"",SUMIFS('Base Produits'!$G:$G,'Base Produits'!$E:$E,G$3,'Base Produits'!$F:$F,2))</f>
        <v>0.54</v>
      </c>
      <c r="J7" s="110">
        <f>IF(OR(I6=0,I6=""),"",SUMIFS('Base Produits'!$H:$H,'Base Produits'!$E:$E,G$3,'Base Produits'!$F:$F,2))</f>
        <v>0.75</v>
      </c>
      <c r="K7" s="3"/>
      <c r="L7" s="307"/>
      <c r="M7" s="308"/>
      <c r="N7" s="109">
        <f>IF(OR(N6=0,N6=""),"",SUMIFS('Base Produits'!$G:$G,'Base Produits'!$E:$E,L$3,'Base Produits'!$F:$F,2))</f>
        <v>0.54</v>
      </c>
      <c r="O7" s="110">
        <f>IF(OR(N6=0,N6=""),"",SUMIFS('Base Produits'!$H:$H,'Base Produits'!$E:$E,L$3,'Base Produits'!$F:$F,2))</f>
        <v>0.75</v>
      </c>
      <c r="P7" s="3"/>
      <c r="Q7" s="307"/>
      <c r="R7" s="308"/>
      <c r="S7" s="109" t="str">
        <f>IF(OR(S6=0,S6=""),"",SUMIFS('Base Produits'!$G:$G,'Base Produits'!$E:$E,Q$3,'Base Produits'!$F:$F,2))</f>
        <v/>
      </c>
      <c r="T7" s="110" t="str">
        <f>IF(OR(S6=0,S6=""),"",SUMIFS('Base Produits'!$H:$H,'Base Produits'!$E:$E,Q$3,'Base Produits'!$F:$F,2))</f>
        <v/>
      </c>
      <c r="V7" s="307"/>
      <c r="W7" s="308"/>
      <c r="X7" s="109" t="str">
        <f>IF(OR(X6=0,X6=""),"",SUMIFS('Base Produits'!$G:$G,'Base Produits'!$E:$E,V$3,'Base Produits'!$F:$F,2))</f>
        <v/>
      </c>
      <c r="Y7" s="110" t="str">
        <f>IF(OR(X6=0,X6=""),"",SUMIFS('Base Produits'!$H:$H,'Base Produits'!$E:$E,V$3,'Base Produits'!$F:$F,2))</f>
        <v/>
      </c>
      <c r="AF7" s="6"/>
    </row>
    <row r="8" spans="1:32" x14ac:dyDescent="0.35">
      <c r="C8" s="5"/>
      <c r="D8" s="6"/>
      <c r="F8" s="2"/>
      <c r="G8" s="307"/>
      <c r="H8" s="308"/>
      <c r="I8" s="109">
        <f>IF(OR(I7=0,I7=""),"",SUMIFS('Base Produits'!$G:$G,'Base Produits'!$E:$E,G$3,'Base Produits'!$F:$F,3))</f>
        <v>0.35</v>
      </c>
      <c r="J8" s="110">
        <f>IF(OR(I7=0,I7=""),"",SUMIFS('Base Produits'!$H:$H,'Base Produits'!$E:$E,G$3,'Base Produits'!$F:$F,3))</f>
        <v>0.52</v>
      </c>
      <c r="K8" s="3"/>
      <c r="L8" s="307"/>
      <c r="M8" s="308"/>
      <c r="N8" s="109">
        <f>IF(OR(N7=0,N7=""),"",SUMIFS('Base Produits'!$G:$G,'Base Produits'!$E:$E,L$3,'Base Produits'!$F:$F,3))</f>
        <v>0.35</v>
      </c>
      <c r="O8" s="110">
        <f>IF(OR(N7=0,N7=""),"",SUMIFS('Base Produits'!$H:$H,'Base Produits'!$E:$E,L$3,'Base Produits'!$F:$F,3))</f>
        <v>0.52</v>
      </c>
      <c r="P8" s="3"/>
      <c r="Q8" s="307"/>
      <c r="R8" s="308"/>
      <c r="S8" s="109" t="str">
        <f>IF(OR(S7=0,S7=""),"",SUMIFS('Base Produits'!$G:$G,'Base Produits'!$E:$E,Q$3,'Base Produits'!$F:$F,3))</f>
        <v/>
      </c>
      <c r="T8" s="110" t="str">
        <f>IF(OR(S7=0,S7=""),"",SUMIFS('Base Produits'!$H:$H,'Base Produits'!$E:$E,Q$3,'Base Produits'!$F:$F,3))</f>
        <v/>
      </c>
      <c r="V8" s="307"/>
      <c r="W8" s="308"/>
      <c r="X8" s="109" t="str">
        <f>IF(OR(X7=0,X7=""),"",SUMIFS('Base Produits'!$G:$G,'Base Produits'!$E:$E,V$3,'Base Produits'!$F:$F,3))</f>
        <v/>
      </c>
      <c r="Y8" s="110" t="str">
        <f>IF(OR(X7=0,X7=""),"",SUMIFS('Base Produits'!$H:$H,'Base Produits'!$E:$E,V$3,'Base Produits'!$F:$F,3))</f>
        <v/>
      </c>
      <c r="AF8" s="6"/>
    </row>
    <row r="9" spans="1:32" x14ac:dyDescent="0.35">
      <c r="C9" s="5"/>
      <c r="D9" s="6"/>
      <c r="F9" s="2"/>
      <c r="G9" s="307"/>
      <c r="H9" s="308"/>
      <c r="I9" s="109">
        <f>IF(OR(I8=0,I8=""),"",SUMIFS('Base Produits'!$G:$G,'Base Produits'!$E:$E,G$3,'Base Produits'!$F:$F,4))</f>
        <v>0.11</v>
      </c>
      <c r="J9" s="110">
        <f>IF(OR(I8=0,I8=""),"",SUMIFS('Base Produits'!$H:$H,'Base Produits'!$E:$E,G$3,'Base Produits'!$F:$F,4))</f>
        <v>0.3</v>
      </c>
      <c r="K9" s="3"/>
      <c r="L9" s="307"/>
      <c r="M9" s="308"/>
      <c r="N9" s="109">
        <f>IF(OR(N8=0,N8=""),"",SUMIFS('Base Produits'!$G:$G,'Base Produits'!$E:$E,L$3,'Base Produits'!$F:$F,4))</f>
        <v>0.11</v>
      </c>
      <c r="O9" s="110">
        <f>IF(OR(N8=0,N8=""),"",SUMIFS('Base Produits'!$H:$H,'Base Produits'!$E:$E,L$3,'Base Produits'!$F:$F,4))</f>
        <v>0.3</v>
      </c>
      <c r="P9" s="3"/>
      <c r="Q9" s="307"/>
      <c r="R9" s="308"/>
      <c r="S9" s="109" t="str">
        <f>IF(OR(S8=0,S8=""),"",SUMIFS('Base Produits'!$G:$G,'Base Produits'!$E:$E,Q$3,'Base Produits'!$F:$F,4))</f>
        <v/>
      </c>
      <c r="T9" s="110" t="str">
        <f>IF(OR(S8=0,S8=""),"",SUMIFS('Base Produits'!$H:$H,'Base Produits'!$E:$E,Q$3,'Base Produits'!$F:$F,4))</f>
        <v/>
      </c>
      <c r="V9" s="307"/>
      <c r="W9" s="308"/>
      <c r="X9" s="109" t="str">
        <f>IF(OR(X8=0,X8=""),"",SUMIFS('Base Produits'!$G:$G,'Base Produits'!$E:$E,V$3,'Base Produits'!$F:$F,4))</f>
        <v/>
      </c>
      <c r="Y9" s="110" t="str">
        <f>IF(OR(X8=0,X8=""),"",SUMIFS('Base Produits'!$H:$H,'Base Produits'!$E:$E,V$3,'Base Produits'!$F:$F,4))</f>
        <v/>
      </c>
      <c r="AF9" s="6"/>
    </row>
    <row r="10" spans="1:32" x14ac:dyDescent="0.35">
      <c r="C10" s="5"/>
      <c r="D10" s="6"/>
      <c r="E10" s="3"/>
      <c r="F10" s="2"/>
      <c r="G10" s="307"/>
      <c r="H10" s="308"/>
      <c r="I10" s="109">
        <f>IF(OR(I9=0,I9=""),"",SUMIFS('Base Produits'!$G:$G,'Base Produits'!$E:$E,G$3,'Base Produits'!$F:$F,5))</f>
        <v>0</v>
      </c>
      <c r="J10" s="110">
        <f>IF(OR(I9=0,I9=""),"",SUMIFS('Base Produits'!$H:$H,'Base Produits'!$E:$E,G$3,'Base Produits'!$F:$F,5))</f>
        <v>0.21</v>
      </c>
      <c r="K10" s="3"/>
      <c r="L10" s="307"/>
      <c r="M10" s="308"/>
      <c r="N10" s="109">
        <f>IF(OR(N9=0,N9=""),"",SUMIFS('Base Produits'!$G:$G,'Base Produits'!$E:$E,L$3,'Base Produits'!$F:$F,5))</f>
        <v>0</v>
      </c>
      <c r="O10" s="110">
        <f>IF(OR(N9=0,N9=""),"",SUMIFS('Base Produits'!$H:$H,'Base Produits'!$E:$E,L$3,'Base Produits'!$F:$F,5))</f>
        <v>0.21</v>
      </c>
      <c r="P10" s="3"/>
      <c r="Q10" s="307"/>
      <c r="R10" s="308"/>
      <c r="S10" s="109" t="str">
        <f>IF(OR(S9=0,S9=""),"",SUMIFS('Base Produits'!$G:$G,'Base Produits'!$E:$E,Q$3,'Base Produits'!$F:$F,5))</f>
        <v/>
      </c>
      <c r="T10" s="110" t="str">
        <f>IF(OR(S9=0,S9=""),"",SUMIFS('Base Produits'!$H:$H,'Base Produits'!$E:$E,Q$3,'Base Produits'!$F:$F,5))</f>
        <v/>
      </c>
      <c r="V10" s="307"/>
      <c r="W10" s="308"/>
      <c r="X10" s="109" t="str">
        <f>IF(OR(X9=0,X9=""),"",SUMIFS('Base Produits'!$G:$G,'Base Produits'!$E:$E,V$3,'Base Produits'!$F:$F,5))</f>
        <v/>
      </c>
      <c r="Y10" s="110" t="str">
        <f>IF(OR(X9=0,X9=""),"",SUMIFS('Base Produits'!$H:$H,'Base Produits'!$E:$E,V$3,'Base Produits'!$F:$F,5))</f>
        <v/>
      </c>
      <c r="AF10" s="6"/>
    </row>
    <row r="11" spans="1:32" x14ac:dyDescent="0.35">
      <c r="C11" s="5"/>
      <c r="D11" s="6"/>
      <c r="E11" s="3"/>
      <c r="F11" s="2"/>
      <c r="G11" s="309"/>
      <c r="H11" s="310"/>
      <c r="I11" s="109" t="str">
        <f>IF(OR(I10=0,I10=""),"",SUMIFS('Base Produits'!$G:$G,'Base Produits'!$E:$E,G$3,'Base Produits'!$F:$F,6))</f>
        <v/>
      </c>
      <c r="J11" s="110" t="str">
        <f>IF(OR(I10=0,I10=""),"",SUMIFS('Base Produits'!$H:$H,'Base Produits'!$E:$E,G$3,'Base Produits'!$F:$F,6))</f>
        <v/>
      </c>
      <c r="K11" s="3"/>
      <c r="L11" s="309"/>
      <c r="M11" s="310"/>
      <c r="N11" s="109" t="str">
        <f>IF(OR(N10=0,N10=""),"",SUMIFS('Base Produits'!$G:$G,'Base Produits'!$E:$E,L$3,'Base Produits'!$F:$F,6))</f>
        <v/>
      </c>
      <c r="O11" s="110" t="str">
        <f>IF(OR(N10=0,N10=""),"",SUMIFS('Base Produits'!$H:$H,'Base Produits'!$E:$E,L$3,'Base Produits'!$F:$F,6))</f>
        <v/>
      </c>
      <c r="P11" s="3"/>
      <c r="Q11" s="309"/>
      <c r="R11" s="310"/>
      <c r="S11" s="109" t="str">
        <f>IF(OR(S10=0,S10=""),"",SUMIFS('Base Produits'!$G:$G,'Base Produits'!$E:$E,Q$3,'Base Produits'!$F:$F,6))</f>
        <v/>
      </c>
      <c r="T11" s="110" t="str">
        <f>IF(OR(S10=0,S10=""),"",SUMIFS('Base Produits'!$H:$H,'Base Produits'!$E:$E,Q$3,'Base Produits'!$F:$F,6))</f>
        <v/>
      </c>
      <c r="V11" s="309"/>
      <c r="W11" s="310"/>
      <c r="X11" s="109" t="str">
        <f>IF(OR(X10=0,X10=""),"",SUMIFS('Base Produits'!$G:$G,'Base Produits'!$E:$E,V$3,'Base Produits'!$F:$F,6))</f>
        <v/>
      </c>
      <c r="Y11" s="110" t="str">
        <f>IF(OR(X10=0,X10=""),"",SUMIFS('Base Produits'!$H:$H,'Base Produits'!$E:$E,V$3,'Base Produits'!$F:$F,6))</f>
        <v/>
      </c>
      <c r="AF11" s="6"/>
    </row>
    <row r="12" spans="1:32" ht="25.5" customHeight="1" x14ac:dyDescent="0.35">
      <c r="C12" s="5"/>
      <c r="D12" s="6"/>
      <c r="E12" s="3"/>
      <c r="F12" s="2"/>
      <c r="G12" s="303" t="s">
        <v>52</v>
      </c>
      <c r="H12" s="304"/>
      <c r="I12" s="97">
        <f>SUMIFS('Base Produits'!$X:$X,'Base Produits'!$V:$V,G3)</f>
        <v>158</v>
      </c>
      <c r="J12" s="98"/>
      <c r="K12" s="3"/>
      <c r="L12" s="303" t="s">
        <v>52</v>
      </c>
      <c r="M12" s="304"/>
      <c r="N12" s="97">
        <f>SUMIFS('Base Produits'!$X:$X,'Base Produits'!$V:$V,L3)</f>
        <v>158</v>
      </c>
      <c r="O12" s="98"/>
      <c r="P12" s="3"/>
      <c r="Q12" s="303" t="s">
        <v>52</v>
      </c>
      <c r="R12" s="304"/>
      <c r="S12" s="97">
        <f>SUMIFS('Base Produits'!$X:$X,'Base Produits'!$V:$V,Q3)</f>
        <v>0</v>
      </c>
      <c r="T12" s="98"/>
      <c r="V12" s="303" t="s">
        <v>52</v>
      </c>
      <c r="W12" s="304"/>
      <c r="X12" s="97">
        <f>SUMIFS('Base Produits'!$X:$X,'Base Produits'!$V:$V,V3)</f>
        <v>0</v>
      </c>
      <c r="Y12" s="98"/>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AF28" s="20"/>
    </row>
    <row r="29" spans="1:32" x14ac:dyDescent="0.35">
      <c r="E29" s="3"/>
      <c r="F29" s="2"/>
    </row>
    <row r="30" spans="1:32" ht="15" thickBot="1" x14ac:dyDescent="0.4">
      <c r="E30" s="3"/>
      <c r="F30" s="2"/>
      <c r="I30" s="5"/>
      <c r="N30" s="5"/>
      <c r="S30" s="5"/>
      <c r="X30" s="5"/>
    </row>
    <row r="31" spans="1:32" x14ac:dyDescent="0.35">
      <c r="A31" s="85" t="s">
        <v>38</v>
      </c>
      <c r="E31" s="3"/>
      <c r="F31" s="2"/>
      <c r="G31" s="85" t="s">
        <v>36</v>
      </c>
      <c r="H31" s="3"/>
      <c r="I31" s="85" t="s">
        <v>37</v>
      </c>
      <c r="J31" s="3"/>
      <c r="K31" s="3"/>
      <c r="L31" s="3"/>
      <c r="M31" s="3"/>
      <c r="N31" s="85" t="s">
        <v>37</v>
      </c>
      <c r="O31" s="3"/>
      <c r="P31" s="3"/>
      <c r="Q31" s="3"/>
      <c r="R31" s="3"/>
      <c r="S31" s="85" t="s">
        <v>37</v>
      </c>
      <c r="T31" s="3"/>
      <c r="U31" s="3"/>
      <c r="V31" s="3"/>
      <c r="W31" s="3"/>
      <c r="X31" s="85" t="s">
        <v>37</v>
      </c>
      <c r="Y31" s="3"/>
      <c r="Z31" s="3"/>
      <c r="AA31" s="3"/>
      <c r="AB31" s="3"/>
    </row>
    <row r="32" spans="1:32" x14ac:dyDescent="0.35">
      <c r="A32" s="86">
        <f>(IFERROR((I32*$H$3/$I$4),0)+IFERROR((N32*$M$3/$N$4),0)+IFERROR((S32*$R$3/$S$4),0)+IFERROR((X32*$W$3/$X$4),0))/($D$5/1000)</f>
        <v>0.21000000000000002</v>
      </c>
      <c r="E32" s="3"/>
      <c r="F32" s="2"/>
      <c r="G32" s="86">
        <v>0</v>
      </c>
      <c r="H32" s="3"/>
      <c r="I32" s="86" cm="1">
        <f t="array" ref="I32">IF($G32&gt;=I$7,TREND(J$6:J$7,I$6:I$7,$G32),IF($G32&gt;=I$8,TREND(J$7:J$8,I$7:I$8,$G32),IF($G32&gt;=I$9,TREND(J$8:J$9,I$8:I$9,$G32),IF($G32&gt;=I$10,TREND(J$9:J$10,I$9:I$10,$G32),IF($G32&gt;=I$11,TREND(J$10:J$11,I$10:I$11,$G32),0)))))</f>
        <v>0.21000000000000002</v>
      </c>
      <c r="J32" s="3"/>
      <c r="K32" s="3"/>
      <c r="L32" s="3"/>
      <c r="M32" s="3"/>
      <c r="N32" s="86" cm="1">
        <f t="array" ref="N32">IF($G32&gt;=N$7,TREND(O$6:O$7,N$6:N$7,$G32),IF($G32&gt;=N$8,TREND(O$7:O$8,N$7:N$8,$G32),IF($G32&gt;=N$9,TREND(O$8:O$9,N$8:N$9,$G32),IF($G32&gt;=N$10,TREND(O$9:O$10,N$9:N$10,$G32),IF($G32&gt;=N$11,TREND(O$10:O$11,N$10:N$11,$G32),0)))))</f>
        <v>0.21000000000000002</v>
      </c>
      <c r="O32" s="3"/>
      <c r="P32" s="3"/>
      <c r="Q32" s="3"/>
      <c r="R32" s="3"/>
      <c r="S32" s="86" cm="1">
        <f t="array" ref="S32">IF($G32&gt;=S$7,TREND(T$6:T$7,S$6:S$7,$G32),IF($G32&gt;=S$8,TREND(T$7:T$8,S$7:S$8,$G32),IF($G32&gt;=S$9,TREND(T$8:T$9,S$8:S$9,$G32),IF($G32&gt;=S$10,TREND(T$9:T$10,S$9:S$10,$G32),IF($G32&gt;=S$11,TREND(T$10:T$11,S$10:S$11,$G32),0)))))</f>
        <v>0</v>
      </c>
      <c r="T32" s="3"/>
      <c r="U32" s="3"/>
      <c r="V32" s="3"/>
      <c r="W32" s="3"/>
      <c r="X32" s="86" cm="1">
        <f t="array" ref="X32">IF($G32&gt;=X$7,TREND(Y$6:Y$7,X$6:X$7,$G32),IF($G32&gt;=X$8,TREND(Y$7:Y$8,X$7:X$8,$G32),IF($G32&gt;=X$9,TREND(Y$8:Y$9,X$8:X$9,$G32),IF($G32&gt;=X$10,TREND(Y$9:Y$10,X$9:X$10,$G32),IF($G32&gt;=X$11,TREND(Y$10:Y$11,X$10:X$11,$G32),0)))))</f>
        <v>0</v>
      </c>
      <c r="Y32" s="3"/>
      <c r="Z32" s="3"/>
      <c r="AA32" s="3"/>
      <c r="AB32" s="3"/>
    </row>
    <row r="33" spans="1:28" x14ac:dyDescent="0.35">
      <c r="A33" s="86">
        <f t="shared" ref="A33:A96" si="0">(IFERROR((I33*$H$3/$I$4),0)+IFERROR((N33*$M$3/$N$4),0)+IFERROR((S33*$R$3/$S$4),0)+IFERROR((X33*$W$3/$X$4),0))/($D$5/1000)</f>
        <v>0.21818181818181817</v>
      </c>
      <c r="D33" s="231"/>
      <c r="E33" s="3"/>
      <c r="F33" s="2"/>
      <c r="G33" s="86">
        <v>0.01</v>
      </c>
      <c r="H33" s="3"/>
      <c r="I33" s="227">
        <v>0.2181818181818182</v>
      </c>
      <c r="J33" s="3"/>
      <c r="K33" s="3"/>
      <c r="L33" s="3"/>
      <c r="M33" s="3"/>
      <c r="N33" s="226">
        <v>0.2181818181818182</v>
      </c>
      <c r="O33" s="3"/>
      <c r="P33" s="3"/>
      <c r="Q33" s="3"/>
      <c r="R33" s="3"/>
      <c r="S33" s="193">
        <v>0.2181818181818182</v>
      </c>
      <c r="T33" s="3"/>
      <c r="U33" s="3"/>
      <c r="V33" s="3"/>
      <c r="W33" s="3"/>
      <c r="X33" s="193">
        <v>0</v>
      </c>
      <c r="Y33" s="3"/>
      <c r="Z33" s="3"/>
      <c r="AA33" s="3"/>
      <c r="AB33" s="3"/>
    </row>
    <row r="34" spans="1:28" x14ac:dyDescent="0.35">
      <c r="A34" s="86">
        <f t="shared" si="0"/>
        <v>0.22636363636363635</v>
      </c>
      <c r="D34" s="231"/>
      <c r="E34" s="3"/>
      <c r="F34" s="21"/>
      <c r="G34" s="86">
        <v>0.02</v>
      </c>
      <c r="H34" s="3"/>
      <c r="I34" s="227">
        <v>0.22636363636363638</v>
      </c>
      <c r="J34" s="3"/>
      <c r="K34" s="3"/>
      <c r="L34" s="3"/>
      <c r="M34" s="3"/>
      <c r="N34" s="226">
        <v>0.22636363636363638</v>
      </c>
      <c r="O34" s="3"/>
      <c r="P34" s="3"/>
      <c r="Q34" s="3"/>
      <c r="R34" s="3"/>
      <c r="S34" s="193">
        <v>0.22636363636363638</v>
      </c>
      <c r="T34" s="3"/>
      <c r="U34" s="3"/>
      <c r="V34" s="3"/>
      <c r="W34" s="3"/>
      <c r="X34" s="193">
        <v>0</v>
      </c>
      <c r="Y34" s="3"/>
      <c r="Z34" s="3"/>
      <c r="AA34" s="3"/>
      <c r="AB34" s="3"/>
    </row>
    <row r="35" spans="1:28" x14ac:dyDescent="0.35">
      <c r="A35" s="86">
        <f t="shared" si="0"/>
        <v>0.23454545454545456</v>
      </c>
      <c r="D35" s="231"/>
      <c r="E35" s="3"/>
      <c r="F35" s="21"/>
      <c r="G35" s="86">
        <v>0.03</v>
      </c>
      <c r="H35" s="3"/>
      <c r="I35" s="227">
        <v>0.23454545454545456</v>
      </c>
      <c r="J35" s="3"/>
      <c r="K35" s="3"/>
      <c r="L35" s="3"/>
      <c r="M35" s="3"/>
      <c r="N35" s="226">
        <v>0.23454545454545456</v>
      </c>
      <c r="O35" s="3"/>
      <c r="P35" s="3"/>
      <c r="Q35" s="3"/>
      <c r="R35" s="3"/>
      <c r="S35" s="193">
        <v>0.23454545454545456</v>
      </c>
      <c r="T35" s="3"/>
      <c r="U35" s="3"/>
      <c r="V35" s="3"/>
      <c r="W35" s="3"/>
      <c r="X35" s="193">
        <v>0</v>
      </c>
      <c r="Y35" s="3"/>
      <c r="Z35" s="3"/>
      <c r="AA35" s="3"/>
      <c r="AB35" s="3"/>
    </row>
    <row r="36" spans="1:28" x14ac:dyDescent="0.35">
      <c r="A36" s="86">
        <f t="shared" si="0"/>
        <v>0.24272727272727274</v>
      </c>
      <c r="D36" s="231"/>
      <c r="E36" s="3"/>
      <c r="F36" s="21"/>
      <c r="G36" s="86">
        <v>0.04</v>
      </c>
      <c r="H36" s="3"/>
      <c r="I36" s="227">
        <v>0.24272727272727274</v>
      </c>
      <c r="J36" s="3"/>
      <c r="K36" s="3"/>
      <c r="L36" s="3"/>
      <c r="M36" s="3"/>
      <c r="N36" s="226">
        <v>0.24272727272727274</v>
      </c>
      <c r="O36" s="3"/>
      <c r="P36" s="3"/>
      <c r="Q36" s="3"/>
      <c r="R36" s="3"/>
      <c r="S36" s="193">
        <v>0.24272727272727274</v>
      </c>
      <c r="T36" s="3"/>
      <c r="U36" s="3"/>
      <c r="V36" s="3"/>
      <c r="W36" s="3"/>
      <c r="X36" s="193">
        <v>0</v>
      </c>
      <c r="Y36" s="3"/>
      <c r="Z36" s="3"/>
      <c r="AA36" s="3"/>
      <c r="AB36" s="3"/>
    </row>
    <row r="37" spans="1:28" x14ac:dyDescent="0.35">
      <c r="A37" s="86">
        <f t="shared" si="0"/>
        <v>0.25090909090909091</v>
      </c>
      <c r="D37" s="231"/>
      <c r="E37" s="3"/>
      <c r="F37" s="21"/>
      <c r="G37" s="86">
        <v>0.05</v>
      </c>
      <c r="H37" s="3"/>
      <c r="I37" s="227">
        <v>0.25090909090909091</v>
      </c>
      <c r="J37" s="3"/>
      <c r="K37" s="3"/>
      <c r="L37" s="3"/>
      <c r="M37" s="3"/>
      <c r="N37" s="226">
        <v>0.25090909090909091</v>
      </c>
      <c r="O37" s="3"/>
      <c r="P37" s="3"/>
      <c r="Q37" s="3"/>
      <c r="R37" s="3"/>
      <c r="S37" s="193">
        <v>0.25090909090909091</v>
      </c>
      <c r="T37" s="3"/>
      <c r="U37" s="3"/>
      <c r="V37" s="3"/>
      <c r="W37" s="3"/>
      <c r="X37" s="193">
        <v>0</v>
      </c>
      <c r="Y37" s="3"/>
      <c r="Z37" s="3"/>
      <c r="AA37" s="3"/>
      <c r="AB37" s="3"/>
    </row>
    <row r="38" spans="1:28" x14ac:dyDescent="0.35">
      <c r="A38" s="86">
        <f t="shared" si="0"/>
        <v>0.25909090909090909</v>
      </c>
      <c r="D38" s="231"/>
      <c r="E38" s="3"/>
      <c r="F38" s="21"/>
      <c r="G38" s="86">
        <v>0.06</v>
      </c>
      <c r="H38" s="3"/>
      <c r="I38" s="227">
        <v>0.25909090909090909</v>
      </c>
      <c r="J38" s="3"/>
      <c r="K38" s="3"/>
      <c r="L38" s="3"/>
      <c r="M38" s="3"/>
      <c r="N38" s="226">
        <v>0.25909090909090909</v>
      </c>
      <c r="O38" s="3"/>
      <c r="P38" s="3"/>
      <c r="Q38" s="3"/>
      <c r="R38" s="3"/>
      <c r="S38" s="193">
        <v>0.25909090909090909</v>
      </c>
      <c r="T38" s="3"/>
      <c r="U38" s="3"/>
      <c r="V38" s="3"/>
      <c r="W38" s="3"/>
      <c r="X38" s="193">
        <v>0</v>
      </c>
      <c r="Y38" s="3"/>
      <c r="Z38" s="3"/>
      <c r="AA38" s="3"/>
      <c r="AB38" s="3"/>
    </row>
    <row r="39" spans="1:28" x14ac:dyDescent="0.35">
      <c r="A39" s="86">
        <f t="shared" si="0"/>
        <v>0.26727272727272727</v>
      </c>
      <c r="D39" s="231"/>
      <c r="E39" s="3"/>
      <c r="F39" s="21"/>
      <c r="G39" s="86">
        <v>7.0000000000000007E-2</v>
      </c>
      <c r="H39" s="3"/>
      <c r="I39" s="227">
        <v>0.26727272727272727</v>
      </c>
      <c r="J39" s="3"/>
      <c r="K39" s="3"/>
      <c r="L39" s="3"/>
      <c r="M39" s="3"/>
      <c r="N39" s="226">
        <v>0.26727272727272727</v>
      </c>
      <c r="O39" s="3"/>
      <c r="P39" s="3"/>
      <c r="Q39" s="3"/>
      <c r="R39" s="3"/>
      <c r="S39" s="193">
        <v>0.26727272727272727</v>
      </c>
      <c r="T39" s="3"/>
      <c r="U39" s="3"/>
      <c r="V39" s="3"/>
      <c r="W39" s="3"/>
      <c r="X39" s="193">
        <v>0</v>
      </c>
      <c r="Y39" s="3"/>
      <c r="Z39" s="3"/>
      <c r="AA39" s="3"/>
      <c r="AB39" s="3"/>
    </row>
    <row r="40" spans="1:28" x14ac:dyDescent="0.35">
      <c r="A40" s="86">
        <f t="shared" si="0"/>
        <v>0.2754545454545454</v>
      </c>
      <c r="D40" s="231"/>
      <c r="E40" s="3"/>
      <c r="F40" s="21"/>
      <c r="G40" s="86">
        <v>0.08</v>
      </c>
      <c r="H40" s="3"/>
      <c r="I40" s="227">
        <v>0.27545454545454545</v>
      </c>
      <c r="J40" s="3"/>
      <c r="K40" s="3"/>
      <c r="L40" s="3"/>
      <c r="M40" s="3"/>
      <c r="N40" s="226">
        <v>0.27545454545454545</v>
      </c>
      <c r="O40" s="3"/>
      <c r="P40" s="3"/>
      <c r="Q40" s="3"/>
      <c r="R40" s="3"/>
      <c r="S40" s="193">
        <v>0.27545454545454545</v>
      </c>
      <c r="T40" s="3"/>
      <c r="U40" s="3"/>
      <c r="V40" s="3"/>
      <c r="W40" s="3"/>
      <c r="X40" s="193">
        <v>0</v>
      </c>
      <c r="Y40" s="3"/>
      <c r="Z40" s="3"/>
      <c r="AA40" s="3"/>
      <c r="AB40" s="3"/>
    </row>
    <row r="41" spans="1:28" x14ac:dyDescent="0.35">
      <c r="A41" s="86">
        <f t="shared" si="0"/>
        <v>0.28363636363636363</v>
      </c>
      <c r="D41" s="231"/>
      <c r="E41" s="3"/>
      <c r="F41" s="21"/>
      <c r="G41" s="86">
        <v>0.09</v>
      </c>
      <c r="H41" s="3"/>
      <c r="I41" s="227">
        <v>0.28363636363636363</v>
      </c>
      <c r="J41" s="3"/>
      <c r="K41" s="3"/>
      <c r="L41" s="3"/>
      <c r="M41" s="3"/>
      <c r="N41" s="226">
        <v>0.28363636363636363</v>
      </c>
      <c r="O41" s="3"/>
      <c r="P41" s="3"/>
      <c r="Q41" s="3"/>
      <c r="R41" s="3"/>
      <c r="S41" s="193">
        <v>0.28363636363636363</v>
      </c>
      <c r="T41" s="3"/>
      <c r="U41" s="3"/>
      <c r="V41" s="3"/>
      <c r="W41" s="3"/>
      <c r="X41" s="193">
        <v>0</v>
      </c>
      <c r="Y41" s="3"/>
      <c r="Z41" s="3"/>
      <c r="AA41" s="3"/>
      <c r="AB41" s="3"/>
    </row>
    <row r="42" spans="1:28" x14ac:dyDescent="0.35">
      <c r="A42" s="86">
        <f t="shared" si="0"/>
        <v>0.29181818181818175</v>
      </c>
      <c r="D42" s="231"/>
      <c r="E42" s="17"/>
      <c r="F42" s="21"/>
      <c r="G42" s="86">
        <v>0.1</v>
      </c>
      <c r="H42" s="3"/>
      <c r="I42" s="227">
        <v>0.29181818181818181</v>
      </c>
      <c r="J42" s="3"/>
      <c r="K42" s="3"/>
      <c r="L42" s="3"/>
      <c r="M42" s="27"/>
      <c r="N42" s="226">
        <v>0.29181818181818181</v>
      </c>
      <c r="O42" s="3"/>
      <c r="P42" s="3"/>
      <c r="Q42" s="3"/>
      <c r="R42" s="3"/>
      <c r="S42" s="193">
        <v>0.29181818181818181</v>
      </c>
      <c r="T42" s="3"/>
      <c r="U42" s="3"/>
      <c r="V42" s="3"/>
      <c r="W42" s="3"/>
      <c r="X42" s="193">
        <v>0</v>
      </c>
      <c r="Y42" s="3"/>
      <c r="Z42" s="3"/>
      <c r="AA42" s="3"/>
      <c r="AB42" s="3"/>
    </row>
    <row r="43" spans="1:28" x14ac:dyDescent="0.35">
      <c r="A43" s="86">
        <f t="shared" si="0"/>
        <v>0.30000000000000004</v>
      </c>
      <c r="D43" s="231"/>
      <c r="E43" s="3"/>
      <c r="F43" s="21"/>
      <c r="G43" s="86">
        <v>0.11</v>
      </c>
      <c r="H43" s="3"/>
      <c r="I43" s="227">
        <v>0.30000000000000004</v>
      </c>
      <c r="J43" s="3"/>
      <c r="K43" s="3"/>
      <c r="L43" s="3"/>
      <c r="M43" s="3"/>
      <c r="N43" s="226">
        <v>0.30000000000000004</v>
      </c>
      <c r="O43" s="3"/>
      <c r="P43" s="3"/>
      <c r="Q43" s="3"/>
      <c r="R43" s="3"/>
      <c r="S43" s="193">
        <v>0.30000000000000004</v>
      </c>
      <c r="T43" s="3"/>
      <c r="U43" s="3"/>
      <c r="V43" s="3"/>
      <c r="W43" s="3"/>
      <c r="X43" s="193">
        <v>0</v>
      </c>
      <c r="Y43" s="3"/>
      <c r="Z43" s="3"/>
      <c r="AA43" s="3"/>
      <c r="AB43" s="3"/>
    </row>
    <row r="44" spans="1:28" x14ac:dyDescent="0.35">
      <c r="A44" s="86">
        <f t="shared" si="0"/>
        <v>0.30916666666666665</v>
      </c>
      <c r="D44" s="231"/>
      <c r="E44" s="3"/>
      <c r="F44" s="21"/>
      <c r="G44" s="86">
        <v>0.12</v>
      </c>
      <c r="H44" s="3"/>
      <c r="I44" s="227">
        <v>0.3091666666666667</v>
      </c>
      <c r="J44" s="3"/>
      <c r="K44" s="3"/>
      <c r="L44" s="3"/>
      <c r="M44" s="3"/>
      <c r="N44" s="226">
        <v>0.3091666666666667</v>
      </c>
      <c r="O44" s="3"/>
      <c r="P44" s="3"/>
      <c r="Q44" s="3"/>
      <c r="R44" s="3"/>
      <c r="S44" s="193">
        <v>0.3091666666666667</v>
      </c>
      <c r="T44" s="3"/>
      <c r="U44" s="3"/>
      <c r="V44" s="3"/>
      <c r="W44" s="3"/>
      <c r="X44" s="193">
        <v>0</v>
      </c>
      <c r="Y44" s="3"/>
      <c r="Z44" s="3"/>
      <c r="AA44" s="3"/>
      <c r="AB44" s="3"/>
    </row>
    <row r="45" spans="1:28" x14ac:dyDescent="0.35">
      <c r="A45" s="86">
        <f t="shared" si="0"/>
        <v>0.31833333333333336</v>
      </c>
      <c r="D45" s="231"/>
      <c r="E45" s="3"/>
      <c r="F45" s="21"/>
      <c r="G45" s="86">
        <v>0.13</v>
      </c>
      <c r="H45" s="3"/>
      <c r="I45" s="227">
        <v>0.31833333333333336</v>
      </c>
      <c r="J45" s="3"/>
      <c r="K45" s="3"/>
      <c r="L45" s="3"/>
      <c r="M45" s="3"/>
      <c r="N45" s="226">
        <v>0.31833333333333336</v>
      </c>
      <c r="O45" s="3"/>
      <c r="P45" s="3"/>
      <c r="Q45" s="3"/>
      <c r="R45" s="3"/>
      <c r="S45" s="193">
        <v>0.31833333333333336</v>
      </c>
      <c r="T45" s="3"/>
      <c r="U45" s="3"/>
      <c r="V45" s="3"/>
      <c r="W45" s="3"/>
      <c r="X45" s="193">
        <v>0</v>
      </c>
      <c r="Y45" s="3"/>
      <c r="Z45" s="3"/>
      <c r="AA45" s="3"/>
      <c r="AB45" s="3"/>
    </row>
    <row r="46" spans="1:28" x14ac:dyDescent="0.35">
      <c r="A46" s="86">
        <f t="shared" si="0"/>
        <v>0.32750000000000001</v>
      </c>
      <c r="D46" s="231"/>
      <c r="E46" s="3"/>
      <c r="F46" s="21"/>
      <c r="G46" s="86">
        <v>0.14000000000000001</v>
      </c>
      <c r="H46" s="3"/>
      <c r="I46" s="227">
        <v>0.32750000000000001</v>
      </c>
      <c r="J46" s="3"/>
      <c r="K46" s="3"/>
      <c r="L46" s="3"/>
      <c r="M46" s="3"/>
      <c r="N46" s="226">
        <v>0.32750000000000001</v>
      </c>
      <c r="O46" s="3"/>
      <c r="P46" s="3"/>
      <c r="Q46" s="3"/>
      <c r="R46" s="3"/>
      <c r="S46" s="193">
        <v>0.32750000000000001</v>
      </c>
      <c r="T46" s="3"/>
      <c r="U46" s="3"/>
      <c r="V46" s="3"/>
      <c r="W46" s="3"/>
      <c r="X46" s="193">
        <v>0</v>
      </c>
      <c r="Y46" s="3"/>
      <c r="Z46" s="3"/>
      <c r="AA46" s="3"/>
      <c r="AB46" s="3"/>
    </row>
    <row r="47" spans="1:28" x14ac:dyDescent="0.35">
      <c r="A47" s="86">
        <f t="shared" si="0"/>
        <v>0.33666666666666661</v>
      </c>
      <c r="D47" s="231"/>
      <c r="E47" s="3"/>
      <c r="F47" s="21"/>
      <c r="G47" s="86">
        <v>0.15</v>
      </c>
      <c r="H47" s="3"/>
      <c r="I47" s="227">
        <v>0.33666666666666667</v>
      </c>
      <c r="J47" s="3"/>
      <c r="K47" s="3"/>
      <c r="L47" s="3"/>
      <c r="M47" s="3"/>
      <c r="N47" s="226">
        <v>0.33666666666666667</v>
      </c>
      <c r="O47" s="3"/>
      <c r="P47" s="3"/>
      <c r="Q47" s="3"/>
      <c r="R47" s="3"/>
      <c r="S47" s="193">
        <v>0.33666666666666667</v>
      </c>
      <c r="T47" s="3"/>
      <c r="U47" s="3"/>
      <c r="V47" s="3"/>
      <c r="W47" s="3"/>
      <c r="X47" s="193">
        <v>0</v>
      </c>
      <c r="Y47" s="3"/>
      <c r="Z47" s="3"/>
      <c r="AA47" s="3"/>
      <c r="AB47" s="3"/>
    </row>
    <row r="48" spans="1:28" x14ac:dyDescent="0.35">
      <c r="A48" s="86">
        <f t="shared" si="0"/>
        <v>0.34583333333333338</v>
      </c>
      <c r="D48" s="231"/>
      <c r="E48" s="3"/>
      <c r="F48" s="21"/>
      <c r="G48" s="86">
        <v>0.16</v>
      </c>
      <c r="H48" s="3"/>
      <c r="I48" s="227">
        <v>0.34583333333333338</v>
      </c>
      <c r="J48" s="3"/>
      <c r="K48" s="3"/>
      <c r="L48" s="3"/>
      <c r="M48" s="3"/>
      <c r="N48" s="226">
        <v>0.34583333333333338</v>
      </c>
      <c r="O48" s="3"/>
      <c r="P48" s="3"/>
      <c r="Q48" s="3"/>
      <c r="R48" s="3"/>
      <c r="S48" s="193">
        <v>0.34583333333333338</v>
      </c>
      <c r="T48" s="3"/>
      <c r="U48" s="3"/>
      <c r="V48" s="3"/>
      <c r="W48" s="3"/>
      <c r="X48" s="193">
        <v>0</v>
      </c>
      <c r="Y48" s="3"/>
      <c r="Z48" s="3"/>
      <c r="AA48" s="3"/>
      <c r="AB48" s="3"/>
    </row>
    <row r="49" spans="1:28" x14ac:dyDescent="0.35">
      <c r="A49" s="86">
        <f t="shared" si="0"/>
        <v>0.35500000000000009</v>
      </c>
      <c r="D49" s="231"/>
      <c r="F49" s="21"/>
      <c r="G49" s="86">
        <v>0.17</v>
      </c>
      <c r="H49" s="3"/>
      <c r="I49" s="227">
        <v>0.35500000000000009</v>
      </c>
      <c r="J49" s="3"/>
      <c r="K49" s="3"/>
      <c r="L49" s="3"/>
      <c r="M49" s="3"/>
      <c r="N49" s="226">
        <v>0.35500000000000009</v>
      </c>
      <c r="O49" s="3"/>
      <c r="P49" s="3"/>
      <c r="Q49" s="3"/>
      <c r="R49" s="3"/>
      <c r="S49" s="193">
        <v>0.35500000000000009</v>
      </c>
      <c r="T49" s="3"/>
      <c r="U49" s="3"/>
      <c r="V49" s="3"/>
      <c r="W49" s="3"/>
      <c r="X49" s="193">
        <v>0</v>
      </c>
      <c r="Y49" s="3"/>
      <c r="Z49" s="3"/>
      <c r="AA49" s="3"/>
      <c r="AB49" s="3"/>
    </row>
    <row r="50" spans="1:28" x14ac:dyDescent="0.35">
      <c r="A50" s="86">
        <f t="shared" si="0"/>
        <v>0.36416666666666669</v>
      </c>
      <c r="D50" s="231"/>
      <c r="F50" s="21"/>
      <c r="G50" s="86">
        <v>0.18</v>
      </c>
      <c r="H50" s="3"/>
      <c r="I50" s="227">
        <v>0.36416666666666669</v>
      </c>
      <c r="J50" s="3"/>
      <c r="K50" s="3"/>
      <c r="L50" s="3"/>
      <c r="M50" s="3"/>
      <c r="N50" s="226">
        <v>0.36416666666666669</v>
      </c>
      <c r="O50" s="3"/>
      <c r="P50" s="3"/>
      <c r="Q50" s="3"/>
      <c r="R50" s="3"/>
      <c r="S50" s="193">
        <v>0.36416666666666669</v>
      </c>
      <c r="T50" s="3"/>
      <c r="U50" s="3"/>
      <c r="V50" s="3"/>
      <c r="W50" s="3"/>
      <c r="X50" s="193">
        <v>0</v>
      </c>
      <c r="Y50" s="3"/>
      <c r="Z50" s="3"/>
      <c r="AA50" s="3"/>
      <c r="AB50" s="3"/>
    </row>
    <row r="51" spans="1:28" ht="12.75" customHeight="1" x14ac:dyDescent="0.35">
      <c r="A51" s="86">
        <f t="shared" si="0"/>
        <v>0.37333333333333341</v>
      </c>
      <c r="D51" s="231"/>
      <c r="F51" s="21"/>
      <c r="G51" s="86">
        <v>0.19</v>
      </c>
      <c r="H51" s="3"/>
      <c r="I51" s="227">
        <v>0.37333333333333341</v>
      </c>
      <c r="J51" s="3"/>
      <c r="K51" s="3"/>
      <c r="L51" s="3"/>
      <c r="M51" s="3"/>
      <c r="N51" s="226">
        <v>0.37333333333333341</v>
      </c>
      <c r="O51" s="3"/>
      <c r="P51" s="3"/>
      <c r="Q51" s="3"/>
      <c r="R51" s="3"/>
      <c r="S51" s="193">
        <v>0.37333333333333341</v>
      </c>
      <c r="T51" s="3"/>
      <c r="U51" s="3"/>
      <c r="V51" s="3"/>
      <c r="W51" s="3"/>
      <c r="X51" s="193">
        <v>0</v>
      </c>
      <c r="Y51" s="3"/>
      <c r="Z51" s="3"/>
      <c r="AA51" s="3"/>
      <c r="AB51" s="3"/>
    </row>
    <row r="52" spans="1:28" x14ac:dyDescent="0.35">
      <c r="A52" s="86">
        <f t="shared" si="0"/>
        <v>0.38250000000000001</v>
      </c>
      <c r="D52" s="231"/>
      <c r="F52" s="21"/>
      <c r="G52" s="86">
        <v>0.2</v>
      </c>
      <c r="H52" s="3"/>
      <c r="I52" s="227">
        <v>0.38250000000000006</v>
      </c>
      <c r="J52" s="3"/>
      <c r="K52" s="3"/>
      <c r="L52" s="3"/>
      <c r="M52" s="3"/>
      <c r="N52" s="226">
        <v>0.38250000000000006</v>
      </c>
      <c r="O52" s="3"/>
      <c r="P52" s="3"/>
      <c r="Q52" s="3"/>
      <c r="R52" s="3"/>
      <c r="S52" s="193">
        <v>0.38250000000000006</v>
      </c>
      <c r="T52" s="3"/>
      <c r="U52" s="3"/>
      <c r="V52" s="3"/>
      <c r="W52" s="3"/>
      <c r="X52" s="193">
        <v>0</v>
      </c>
      <c r="Y52" s="3"/>
      <c r="Z52" s="3"/>
      <c r="AA52" s="3"/>
      <c r="AB52" s="3"/>
    </row>
    <row r="53" spans="1:28" x14ac:dyDescent="0.35">
      <c r="A53" s="86">
        <f t="shared" si="0"/>
        <v>0.39166666666666666</v>
      </c>
      <c r="D53" s="231"/>
      <c r="F53" s="21"/>
      <c r="G53" s="86">
        <v>0.21</v>
      </c>
      <c r="H53" s="3"/>
      <c r="I53" s="227">
        <v>0.39166666666666672</v>
      </c>
      <c r="J53" s="3"/>
      <c r="K53" s="3"/>
      <c r="L53" s="3"/>
      <c r="M53" s="27"/>
      <c r="N53" s="226">
        <v>0.39166666666666672</v>
      </c>
      <c r="O53" s="3"/>
      <c r="P53" s="3"/>
      <c r="Q53" s="3"/>
      <c r="R53" s="3"/>
      <c r="S53" s="193">
        <v>0.39166666666666672</v>
      </c>
      <c r="T53" s="3"/>
      <c r="U53" s="3"/>
      <c r="V53" s="3"/>
      <c r="W53" s="3"/>
      <c r="X53" s="193">
        <v>0</v>
      </c>
      <c r="Y53" s="3"/>
      <c r="Z53" s="3"/>
      <c r="AA53" s="3"/>
      <c r="AB53" s="3"/>
    </row>
    <row r="54" spans="1:28" x14ac:dyDescent="0.35">
      <c r="A54" s="86">
        <f t="shared" si="0"/>
        <v>0.40083333333333343</v>
      </c>
      <c r="D54" s="231"/>
      <c r="F54" s="21"/>
      <c r="G54" s="86">
        <v>0.22</v>
      </c>
      <c r="H54" s="3"/>
      <c r="I54" s="227">
        <v>0.40083333333333337</v>
      </c>
      <c r="J54" s="3"/>
      <c r="K54" s="3"/>
      <c r="L54" s="3"/>
      <c r="M54" s="3"/>
      <c r="N54" s="226">
        <v>0.40083333333333337</v>
      </c>
      <c r="O54" s="3"/>
      <c r="P54" s="3"/>
      <c r="Q54" s="3"/>
      <c r="R54" s="3"/>
      <c r="S54" s="193">
        <v>0.40083333333333337</v>
      </c>
      <c r="T54" s="3"/>
      <c r="U54" s="3"/>
      <c r="V54" s="3"/>
      <c r="W54" s="3"/>
      <c r="X54" s="193">
        <v>0</v>
      </c>
      <c r="Y54" s="3"/>
      <c r="Z54" s="3"/>
      <c r="AA54" s="3"/>
      <c r="AB54" s="3"/>
    </row>
    <row r="55" spans="1:28" x14ac:dyDescent="0.35">
      <c r="A55" s="86">
        <f t="shared" si="0"/>
        <v>0.41</v>
      </c>
      <c r="D55" s="231"/>
      <c r="F55" s="21"/>
      <c r="G55" s="86">
        <v>0.23</v>
      </c>
      <c r="H55" s="22"/>
      <c r="I55" s="227">
        <v>0.41000000000000003</v>
      </c>
      <c r="J55" s="3"/>
      <c r="K55" s="3"/>
      <c r="L55" s="28"/>
      <c r="M55" s="28"/>
      <c r="N55" s="226">
        <v>0.41000000000000003</v>
      </c>
      <c r="O55" s="3"/>
      <c r="P55" s="3"/>
      <c r="Q55" s="3"/>
      <c r="R55" s="3"/>
      <c r="S55" s="193">
        <v>0.41000000000000003</v>
      </c>
      <c r="T55" s="3"/>
      <c r="U55" s="3"/>
      <c r="V55" s="3"/>
      <c r="W55" s="3"/>
      <c r="X55" s="193">
        <v>0</v>
      </c>
      <c r="Y55" s="3"/>
      <c r="Z55" s="3"/>
      <c r="AA55" s="3"/>
      <c r="AB55" s="3"/>
    </row>
    <row r="56" spans="1:28" x14ac:dyDescent="0.35">
      <c r="A56" s="86">
        <f t="shared" si="0"/>
        <v>0.41916666666666669</v>
      </c>
      <c r="D56" s="231"/>
      <c r="F56" s="21"/>
      <c r="G56" s="86">
        <v>0.24</v>
      </c>
      <c r="H56" s="22"/>
      <c r="I56" s="227">
        <v>0.41916666666666669</v>
      </c>
      <c r="J56" s="3"/>
      <c r="K56" s="3"/>
      <c r="L56" s="28"/>
      <c r="M56" s="28"/>
      <c r="N56" s="226">
        <v>0.41916666666666669</v>
      </c>
      <c r="O56" s="3"/>
      <c r="P56" s="3"/>
      <c r="Q56" s="3"/>
      <c r="R56" s="3"/>
      <c r="S56" s="193">
        <v>0.41916666666666669</v>
      </c>
      <c r="T56" s="3"/>
      <c r="U56" s="3"/>
      <c r="V56" s="3"/>
      <c r="W56" s="3"/>
      <c r="X56" s="193">
        <v>0</v>
      </c>
      <c r="Y56" s="3"/>
      <c r="Z56" s="3"/>
      <c r="AA56" s="3"/>
      <c r="AB56" s="3"/>
    </row>
    <row r="57" spans="1:28" x14ac:dyDescent="0.35">
      <c r="A57" s="86">
        <f t="shared" si="0"/>
        <v>0.42833333333333334</v>
      </c>
      <c r="D57" s="231"/>
      <c r="F57" s="21"/>
      <c r="G57" s="86">
        <v>0.25</v>
      </c>
      <c r="H57" s="22"/>
      <c r="I57" s="227">
        <v>0.42833333333333334</v>
      </c>
      <c r="J57" s="3"/>
      <c r="K57" s="3"/>
      <c r="L57" s="28"/>
      <c r="M57" s="28"/>
      <c r="N57" s="226">
        <v>0.42833333333333334</v>
      </c>
      <c r="O57" s="3"/>
      <c r="P57" s="3"/>
      <c r="Q57" s="3"/>
      <c r="R57" s="3"/>
      <c r="S57" s="193">
        <v>0.42833333333333334</v>
      </c>
      <c r="T57" s="3"/>
      <c r="U57" s="3"/>
      <c r="V57" s="3"/>
      <c r="W57" s="3"/>
      <c r="X57" s="193">
        <v>0</v>
      </c>
      <c r="Y57" s="3"/>
      <c r="Z57" s="3"/>
      <c r="AA57" s="3"/>
      <c r="AB57" s="3"/>
    </row>
    <row r="58" spans="1:28" s="4" customFormat="1" x14ac:dyDescent="0.25">
      <c r="A58" s="86">
        <f t="shared" si="0"/>
        <v>0.43750000000000006</v>
      </c>
      <c r="B58" s="1"/>
      <c r="C58" s="1"/>
      <c r="D58" s="231"/>
      <c r="E58" s="1"/>
      <c r="F58" s="21"/>
      <c r="G58" s="86">
        <v>0.26</v>
      </c>
      <c r="H58" s="22"/>
      <c r="I58" s="227">
        <v>0.43750000000000006</v>
      </c>
      <c r="J58" s="3"/>
      <c r="K58" s="3"/>
      <c r="L58" s="28"/>
      <c r="M58" s="28"/>
      <c r="N58" s="226">
        <v>0.43750000000000006</v>
      </c>
      <c r="O58" s="3"/>
      <c r="P58" s="3"/>
      <c r="Q58" s="3"/>
      <c r="R58" s="3"/>
      <c r="S58" s="193">
        <v>0.43750000000000006</v>
      </c>
      <c r="T58" s="3"/>
      <c r="U58" s="3"/>
      <c r="V58" s="3"/>
      <c r="W58" s="3"/>
      <c r="X58" s="193">
        <v>0</v>
      </c>
      <c r="Y58" s="3"/>
      <c r="Z58" s="3"/>
      <c r="AA58" s="3"/>
      <c r="AB58" s="3"/>
    </row>
    <row r="59" spans="1:28" x14ac:dyDescent="0.35">
      <c r="A59" s="86">
        <f t="shared" si="0"/>
        <v>0.44666666666666671</v>
      </c>
      <c r="D59" s="231"/>
      <c r="F59" s="21"/>
      <c r="G59" s="86">
        <v>0.27</v>
      </c>
      <c r="H59" s="22"/>
      <c r="I59" s="227">
        <v>0.44666666666666671</v>
      </c>
      <c r="J59" s="3"/>
      <c r="K59" s="3"/>
      <c r="L59" s="28"/>
      <c r="M59" s="28"/>
      <c r="N59" s="226">
        <v>0.44666666666666671</v>
      </c>
      <c r="O59" s="3"/>
      <c r="P59" s="3"/>
      <c r="Q59" s="3"/>
      <c r="R59" s="3"/>
      <c r="S59" s="193">
        <v>0.44666666666666671</v>
      </c>
      <c r="T59" s="3"/>
      <c r="U59" s="3"/>
      <c r="V59" s="3"/>
      <c r="W59" s="3"/>
      <c r="X59" s="193">
        <v>0</v>
      </c>
      <c r="Y59" s="3"/>
      <c r="Z59" s="3"/>
      <c r="AA59" s="3"/>
      <c r="AB59" s="3"/>
    </row>
    <row r="60" spans="1:28" x14ac:dyDescent="0.35">
      <c r="A60" s="86">
        <f t="shared" si="0"/>
        <v>0.45583333333333331</v>
      </c>
      <c r="D60" s="231"/>
      <c r="F60" s="21"/>
      <c r="G60" s="86">
        <v>0.28000000000000003</v>
      </c>
      <c r="H60" s="22"/>
      <c r="I60" s="227">
        <v>0.45583333333333337</v>
      </c>
      <c r="J60" s="3"/>
      <c r="K60" s="3"/>
      <c r="L60" s="28"/>
      <c r="M60" s="28"/>
      <c r="N60" s="226">
        <v>0.45583333333333337</v>
      </c>
      <c r="O60" s="3"/>
      <c r="P60" s="3"/>
      <c r="Q60" s="3"/>
      <c r="R60" s="3"/>
      <c r="S60" s="193">
        <v>0.45583333333333337</v>
      </c>
      <c r="T60" s="3"/>
      <c r="U60" s="3"/>
      <c r="V60" s="3"/>
      <c r="W60" s="3"/>
      <c r="X60" s="193">
        <v>0</v>
      </c>
      <c r="Y60" s="3"/>
      <c r="Z60" s="3"/>
      <c r="AA60" s="3"/>
      <c r="AB60" s="3"/>
    </row>
    <row r="61" spans="1:28" x14ac:dyDescent="0.35">
      <c r="A61" s="86">
        <f t="shared" si="0"/>
        <v>0.46499999999999997</v>
      </c>
      <c r="D61" s="231"/>
      <c r="F61" s="21"/>
      <c r="G61" s="86">
        <v>0.28999999999999998</v>
      </c>
      <c r="H61" s="22"/>
      <c r="I61" s="227">
        <v>0.46500000000000002</v>
      </c>
      <c r="J61" s="3"/>
      <c r="K61" s="3"/>
      <c r="L61" s="23"/>
      <c r="M61" s="23"/>
      <c r="N61" s="226">
        <v>0.46500000000000002</v>
      </c>
      <c r="O61" s="3"/>
      <c r="P61" s="3"/>
      <c r="Q61" s="3"/>
      <c r="R61" s="3"/>
      <c r="S61" s="193">
        <v>0.46500000000000002</v>
      </c>
      <c r="T61" s="3"/>
      <c r="U61" s="3"/>
      <c r="V61" s="3"/>
      <c r="W61" s="3"/>
      <c r="X61" s="193">
        <v>0</v>
      </c>
      <c r="Y61" s="3"/>
      <c r="Z61" s="3"/>
      <c r="AA61" s="3"/>
      <c r="AB61" s="3"/>
    </row>
    <row r="62" spans="1:28" x14ac:dyDescent="0.35">
      <c r="A62" s="86">
        <f t="shared" si="0"/>
        <v>0.47416666666666663</v>
      </c>
      <c r="D62" s="231"/>
      <c r="F62" s="21"/>
      <c r="G62" s="86">
        <v>0.3</v>
      </c>
      <c r="H62" s="22"/>
      <c r="I62" s="227">
        <v>0.47416666666666668</v>
      </c>
      <c r="J62" s="3"/>
      <c r="K62" s="3"/>
      <c r="L62" s="23"/>
      <c r="M62" s="23"/>
      <c r="N62" s="226">
        <v>0.47416666666666668</v>
      </c>
      <c r="O62" s="3"/>
      <c r="P62" s="3"/>
      <c r="Q62" s="3"/>
      <c r="R62" s="3"/>
      <c r="S62" s="193">
        <v>0.47416666666666668</v>
      </c>
      <c r="T62" s="3"/>
      <c r="U62" s="3"/>
      <c r="V62" s="3"/>
      <c r="W62" s="3"/>
      <c r="X62" s="193">
        <v>0</v>
      </c>
      <c r="Y62" s="3"/>
      <c r="Z62" s="3"/>
      <c r="AA62" s="3"/>
      <c r="AB62" s="3"/>
    </row>
    <row r="63" spans="1:28" x14ac:dyDescent="0.35">
      <c r="A63" s="86">
        <f t="shared" si="0"/>
        <v>0.48333333333333339</v>
      </c>
      <c r="D63" s="231"/>
      <c r="F63" s="21"/>
      <c r="G63" s="86">
        <v>0.31</v>
      </c>
      <c r="H63" s="22"/>
      <c r="I63" s="227">
        <v>0.48333333333333339</v>
      </c>
      <c r="J63" s="3"/>
      <c r="K63" s="3"/>
      <c r="L63" s="23"/>
      <c r="M63" s="23"/>
      <c r="N63" s="226">
        <v>0.48333333333333339</v>
      </c>
      <c r="O63" s="3"/>
      <c r="P63" s="3"/>
      <c r="Q63" s="3"/>
      <c r="R63" s="3"/>
      <c r="S63" s="193">
        <v>0.48333333333333339</v>
      </c>
      <c r="T63" s="3"/>
      <c r="U63" s="3"/>
      <c r="V63" s="3"/>
      <c r="W63" s="3"/>
      <c r="X63" s="193">
        <v>0</v>
      </c>
      <c r="Y63" s="3"/>
      <c r="Z63" s="3"/>
      <c r="AA63" s="3"/>
      <c r="AB63" s="3"/>
    </row>
    <row r="64" spans="1:28" x14ac:dyDescent="0.35">
      <c r="A64" s="86">
        <f t="shared" si="0"/>
        <v>0.49250000000000005</v>
      </c>
      <c r="D64" s="231"/>
      <c r="F64" s="21"/>
      <c r="G64" s="86">
        <v>0.32</v>
      </c>
      <c r="H64" s="22"/>
      <c r="I64" s="227">
        <v>0.49250000000000005</v>
      </c>
      <c r="J64" s="3"/>
      <c r="K64" s="3"/>
      <c r="L64" s="23"/>
      <c r="M64" s="23"/>
      <c r="N64" s="226">
        <v>0.49250000000000005</v>
      </c>
      <c r="O64" s="3"/>
      <c r="P64" s="3"/>
      <c r="Q64" s="3"/>
      <c r="R64" s="3"/>
      <c r="S64" s="193">
        <v>0.49250000000000005</v>
      </c>
      <c r="T64" s="3"/>
      <c r="U64" s="3"/>
      <c r="V64" s="3"/>
      <c r="W64" s="3"/>
      <c r="X64" s="193">
        <v>0</v>
      </c>
      <c r="Y64" s="3"/>
      <c r="Z64" s="3"/>
      <c r="AA64" s="3"/>
      <c r="AB64" s="3"/>
    </row>
    <row r="65" spans="1:28" x14ac:dyDescent="0.35">
      <c r="A65" s="86">
        <f t="shared" si="0"/>
        <v>0.50166666666666659</v>
      </c>
      <c r="D65" s="231"/>
      <c r="F65" s="21"/>
      <c r="G65" s="86">
        <v>0.33</v>
      </c>
      <c r="H65" s="24"/>
      <c r="I65" s="227">
        <v>0.50166666666666671</v>
      </c>
      <c r="J65" s="3"/>
      <c r="K65" s="3"/>
      <c r="L65" s="23"/>
      <c r="M65" s="23"/>
      <c r="N65" s="226">
        <v>0.50166666666666671</v>
      </c>
      <c r="O65" s="3"/>
      <c r="P65" s="3"/>
      <c r="Q65" s="3"/>
      <c r="R65" s="3"/>
      <c r="S65" s="193">
        <v>0.50166666666666671</v>
      </c>
      <c r="T65" s="3"/>
      <c r="U65" s="3"/>
      <c r="V65" s="3"/>
      <c r="W65" s="3"/>
      <c r="X65" s="193">
        <v>0</v>
      </c>
      <c r="Y65" s="3"/>
      <c r="Z65" s="3"/>
      <c r="AA65" s="3"/>
      <c r="AB65" s="3"/>
    </row>
    <row r="66" spans="1:28" x14ac:dyDescent="0.35">
      <c r="A66" s="86">
        <f t="shared" si="0"/>
        <v>0.51083333333333347</v>
      </c>
      <c r="D66" s="231"/>
      <c r="F66" s="21"/>
      <c r="G66" s="86">
        <v>0.34</v>
      </c>
      <c r="I66" s="227">
        <v>0.51083333333333347</v>
      </c>
      <c r="J66" s="3"/>
      <c r="K66" s="3"/>
      <c r="N66" s="226">
        <v>0.51083333333333347</v>
      </c>
      <c r="O66" s="3"/>
      <c r="P66" s="3"/>
      <c r="Q66" s="3"/>
      <c r="R66" s="3"/>
      <c r="S66" s="193">
        <v>0.51083333333333347</v>
      </c>
      <c r="T66" s="3"/>
      <c r="U66" s="3"/>
      <c r="V66" s="3"/>
      <c r="W66" s="3"/>
      <c r="X66" s="193">
        <v>0</v>
      </c>
      <c r="Y66" s="3"/>
      <c r="Z66" s="3"/>
      <c r="AA66" s="3"/>
      <c r="AB66" s="3"/>
    </row>
    <row r="67" spans="1:28" x14ac:dyDescent="0.35">
      <c r="A67" s="86">
        <f t="shared" si="0"/>
        <v>0.52</v>
      </c>
      <c r="D67" s="231"/>
      <c r="F67" s="21"/>
      <c r="G67" s="86">
        <v>0.35</v>
      </c>
      <c r="I67" s="227">
        <v>0.52</v>
      </c>
      <c r="J67" s="3"/>
      <c r="K67" s="3"/>
      <c r="N67" s="226">
        <v>0.52</v>
      </c>
      <c r="O67" s="3"/>
      <c r="P67" s="3"/>
      <c r="Q67" s="3"/>
      <c r="R67" s="3"/>
      <c r="S67" s="193">
        <v>0.52</v>
      </c>
      <c r="T67" s="3"/>
      <c r="U67" s="3"/>
      <c r="V67" s="3"/>
      <c r="W67" s="3"/>
      <c r="X67" s="193">
        <v>0</v>
      </c>
      <c r="Y67" s="3"/>
      <c r="Z67" s="3"/>
      <c r="AA67" s="3"/>
      <c r="AB67" s="3"/>
    </row>
    <row r="68" spans="1:28" x14ac:dyDescent="0.35">
      <c r="A68" s="86">
        <f t="shared" si="0"/>
        <v>0.53210526315789486</v>
      </c>
      <c r="D68" s="231"/>
      <c r="F68" s="21"/>
      <c r="G68" s="86">
        <v>0.36</v>
      </c>
      <c r="I68" s="227">
        <v>0.53210526315789486</v>
      </c>
      <c r="J68" s="3"/>
      <c r="K68" s="3"/>
      <c r="N68" s="226">
        <v>0.53210526315789486</v>
      </c>
      <c r="O68" s="3"/>
      <c r="P68" s="3"/>
      <c r="Q68" s="3"/>
      <c r="R68" s="3"/>
      <c r="S68" s="193">
        <v>0.53210526315789486</v>
      </c>
      <c r="T68" s="3"/>
      <c r="U68" s="3"/>
      <c r="V68" s="3"/>
      <c r="W68" s="3"/>
      <c r="X68" s="193">
        <v>0</v>
      </c>
      <c r="Y68" s="3"/>
      <c r="Z68" s="3"/>
      <c r="AA68" s="3"/>
      <c r="AB68" s="3"/>
    </row>
    <row r="69" spans="1:28" x14ac:dyDescent="0.35">
      <c r="A69" s="86">
        <f t="shared" si="0"/>
        <v>0.54421052631578948</v>
      </c>
      <c r="D69" s="231"/>
      <c r="F69" s="21"/>
      <c r="G69" s="86">
        <v>0.37</v>
      </c>
      <c r="I69" s="227">
        <v>0.54421052631578948</v>
      </c>
      <c r="J69" s="3"/>
      <c r="K69" s="3"/>
      <c r="N69" s="226">
        <v>0.54421052631578948</v>
      </c>
      <c r="O69" s="3"/>
      <c r="P69" s="3"/>
      <c r="Q69" s="3"/>
      <c r="R69" s="3"/>
      <c r="S69" s="193">
        <v>0.54421052631578948</v>
      </c>
      <c r="T69" s="3"/>
      <c r="U69" s="3"/>
      <c r="V69" s="3"/>
      <c r="W69" s="3"/>
      <c r="X69" s="193">
        <v>0</v>
      </c>
      <c r="Y69" s="3"/>
      <c r="Z69" s="3"/>
      <c r="AA69" s="3"/>
      <c r="AB69" s="3"/>
    </row>
    <row r="70" spans="1:28" x14ac:dyDescent="0.35">
      <c r="A70" s="86">
        <f t="shared" si="0"/>
        <v>0.55631578947368432</v>
      </c>
      <c r="D70" s="231"/>
      <c r="F70" s="21"/>
      <c r="G70" s="86">
        <v>0.38</v>
      </c>
      <c r="I70" s="227">
        <v>0.55631578947368432</v>
      </c>
      <c r="J70" s="3"/>
      <c r="K70" s="3"/>
      <c r="N70" s="226">
        <v>0.55631578947368432</v>
      </c>
      <c r="O70" s="3"/>
      <c r="P70" s="3"/>
      <c r="Q70" s="3"/>
      <c r="R70" s="3"/>
      <c r="S70" s="193">
        <v>0.55631578947368432</v>
      </c>
      <c r="T70" s="3"/>
      <c r="U70" s="3"/>
      <c r="V70" s="3"/>
      <c r="W70" s="3"/>
      <c r="X70" s="193">
        <v>0</v>
      </c>
      <c r="Y70" s="3"/>
      <c r="Z70" s="3"/>
      <c r="AA70" s="3"/>
      <c r="AB70" s="3"/>
    </row>
    <row r="71" spans="1:28" x14ac:dyDescent="0.35">
      <c r="A71" s="86">
        <f t="shared" si="0"/>
        <v>0.56842105263157905</v>
      </c>
      <c r="D71" s="231"/>
      <c r="F71" s="21"/>
      <c r="G71" s="86">
        <v>0.39</v>
      </c>
      <c r="I71" s="227">
        <v>0.56842105263157905</v>
      </c>
      <c r="J71" s="3"/>
      <c r="K71" s="3"/>
      <c r="N71" s="226">
        <v>0.56842105263157905</v>
      </c>
      <c r="O71" s="3"/>
      <c r="P71" s="3"/>
      <c r="Q71" s="3"/>
      <c r="R71" s="3"/>
      <c r="S71" s="193">
        <v>0.56842105263157905</v>
      </c>
      <c r="T71" s="3"/>
      <c r="U71" s="3"/>
      <c r="V71" s="3"/>
      <c r="W71" s="3"/>
      <c r="X71" s="193">
        <v>0</v>
      </c>
      <c r="Y71" s="3"/>
      <c r="Z71" s="3"/>
      <c r="AA71" s="3"/>
      <c r="AB71" s="3"/>
    </row>
    <row r="72" spans="1:28" x14ac:dyDescent="0.35">
      <c r="A72" s="86">
        <f t="shared" si="0"/>
        <v>0.58052631578947378</v>
      </c>
      <c r="D72" s="231"/>
      <c r="F72" s="21"/>
      <c r="G72" s="86">
        <v>0.4</v>
      </c>
      <c r="I72" s="227">
        <v>0.58052631578947378</v>
      </c>
      <c r="J72" s="3"/>
      <c r="K72" s="3"/>
      <c r="N72" s="226">
        <v>0.58052631578947378</v>
      </c>
      <c r="O72" s="3"/>
      <c r="P72" s="3"/>
      <c r="Q72" s="3"/>
      <c r="R72" s="3"/>
      <c r="S72" s="193">
        <v>0.58052631578947378</v>
      </c>
      <c r="T72" s="3"/>
      <c r="U72" s="3"/>
      <c r="V72" s="3"/>
      <c r="W72" s="3"/>
      <c r="X72" s="193">
        <v>0</v>
      </c>
      <c r="Y72" s="3"/>
      <c r="Z72" s="3"/>
      <c r="AA72" s="3"/>
      <c r="AB72" s="3"/>
    </row>
    <row r="73" spans="1:28" x14ac:dyDescent="0.35">
      <c r="A73" s="86">
        <f t="shared" si="0"/>
        <v>0.5926315789473684</v>
      </c>
      <c r="D73" s="231"/>
      <c r="F73" s="21"/>
      <c r="G73" s="86">
        <v>0.41</v>
      </c>
      <c r="I73" s="227">
        <v>0.5926315789473684</v>
      </c>
      <c r="J73" s="3"/>
      <c r="K73" s="3"/>
      <c r="N73" s="226">
        <v>0.5926315789473684</v>
      </c>
      <c r="O73" s="3"/>
      <c r="P73" s="3"/>
      <c r="Q73" s="3"/>
      <c r="R73" s="3"/>
      <c r="S73" s="193">
        <v>0.5926315789473684</v>
      </c>
      <c r="T73" s="3"/>
      <c r="U73" s="3"/>
      <c r="V73" s="3"/>
      <c r="W73" s="3"/>
      <c r="X73" s="193">
        <v>0</v>
      </c>
      <c r="Y73" s="3"/>
      <c r="Z73" s="3"/>
      <c r="AA73" s="3"/>
      <c r="AB73" s="3"/>
    </row>
    <row r="74" spans="1:28" x14ac:dyDescent="0.35">
      <c r="A74" s="86">
        <f t="shared" si="0"/>
        <v>0.60473684210526324</v>
      </c>
      <c r="B74" s="4"/>
      <c r="D74" s="231"/>
      <c r="F74" s="21"/>
      <c r="G74" s="86">
        <v>0.42</v>
      </c>
      <c r="I74" s="227">
        <v>0.60473684210526324</v>
      </c>
      <c r="J74" s="3"/>
      <c r="K74" s="3"/>
      <c r="N74" s="226">
        <v>0.60473684210526324</v>
      </c>
      <c r="O74" s="3"/>
      <c r="P74" s="3"/>
      <c r="Q74" s="3"/>
      <c r="R74" s="3"/>
      <c r="S74" s="193">
        <v>0.60473684210526324</v>
      </c>
      <c r="T74" s="3"/>
      <c r="U74" s="3"/>
      <c r="V74" s="3"/>
      <c r="W74" s="3"/>
      <c r="X74" s="193">
        <v>0</v>
      </c>
      <c r="Y74" s="3"/>
      <c r="Z74" s="3"/>
      <c r="AA74" s="3"/>
      <c r="AB74" s="3"/>
    </row>
    <row r="75" spans="1:28" x14ac:dyDescent="0.35">
      <c r="A75" s="86">
        <f t="shared" si="0"/>
        <v>0.61684210526315797</v>
      </c>
      <c r="D75" s="231"/>
      <c r="F75" s="21"/>
      <c r="G75" s="86">
        <v>0.43</v>
      </c>
      <c r="I75" s="227">
        <v>0.61684210526315797</v>
      </c>
      <c r="J75" s="3"/>
      <c r="K75" s="3"/>
      <c r="N75" s="226">
        <v>0.61684210526315797</v>
      </c>
      <c r="O75" s="3"/>
      <c r="P75" s="3"/>
      <c r="Q75" s="3"/>
      <c r="R75" s="3"/>
      <c r="S75" s="193">
        <v>0.61684210526315797</v>
      </c>
      <c r="T75" s="3"/>
      <c r="U75" s="3"/>
      <c r="V75" s="3"/>
      <c r="W75" s="3"/>
      <c r="X75" s="193">
        <v>0</v>
      </c>
      <c r="Y75" s="3"/>
      <c r="Z75" s="3"/>
      <c r="AA75" s="3"/>
      <c r="AB75" s="3"/>
    </row>
    <row r="76" spans="1:28" x14ac:dyDescent="0.35">
      <c r="A76" s="86">
        <f t="shared" si="0"/>
        <v>0.6289473684210527</v>
      </c>
      <c r="D76" s="231"/>
      <c r="F76" s="21"/>
      <c r="G76" s="86">
        <v>0.44</v>
      </c>
      <c r="I76" s="227">
        <v>0.6289473684210527</v>
      </c>
      <c r="J76" s="3"/>
      <c r="K76" s="3"/>
      <c r="N76" s="226">
        <v>0.6289473684210527</v>
      </c>
      <c r="O76" s="3"/>
      <c r="P76" s="3"/>
      <c r="Q76" s="3"/>
      <c r="R76" s="3"/>
      <c r="S76" s="193">
        <v>0.6289473684210527</v>
      </c>
      <c r="T76" s="3"/>
      <c r="U76" s="3"/>
      <c r="V76" s="3"/>
      <c r="W76" s="3"/>
      <c r="X76" s="193">
        <v>0</v>
      </c>
      <c r="Y76" s="3"/>
      <c r="Z76" s="3"/>
      <c r="AA76" s="3"/>
      <c r="AB76" s="3"/>
    </row>
    <row r="77" spans="1:28" x14ac:dyDescent="0.35">
      <c r="A77" s="86">
        <f t="shared" si="0"/>
        <v>0.64105263157894732</v>
      </c>
      <c r="D77" s="231"/>
      <c r="F77" s="21"/>
      <c r="G77" s="86">
        <v>0.45</v>
      </c>
      <c r="I77" s="227">
        <v>0.64105263157894743</v>
      </c>
      <c r="J77" s="3"/>
      <c r="K77" s="3"/>
      <c r="N77" s="226">
        <v>0.64105263157894743</v>
      </c>
      <c r="O77" s="3"/>
      <c r="P77" s="3"/>
      <c r="Q77" s="3"/>
      <c r="R77" s="3"/>
      <c r="S77" s="193">
        <v>0.64105263157894743</v>
      </c>
      <c r="T77" s="3"/>
      <c r="U77" s="3"/>
      <c r="V77" s="3"/>
      <c r="W77" s="3"/>
      <c r="X77" s="193">
        <v>0</v>
      </c>
      <c r="Y77" s="3"/>
      <c r="Z77" s="3"/>
      <c r="AA77" s="3"/>
      <c r="AB77" s="3"/>
    </row>
    <row r="78" spans="1:28" x14ac:dyDescent="0.35">
      <c r="A78" s="86">
        <f t="shared" si="0"/>
        <v>0.65315789473684205</v>
      </c>
      <c r="D78" s="231"/>
      <c r="F78" s="21"/>
      <c r="G78" s="86">
        <v>0.46</v>
      </c>
      <c r="I78" s="227">
        <v>0.65315789473684216</v>
      </c>
      <c r="J78" s="3"/>
      <c r="K78" s="3"/>
      <c r="N78" s="226">
        <v>0.65315789473684216</v>
      </c>
      <c r="O78" s="3"/>
      <c r="P78" s="3"/>
      <c r="Q78" s="3"/>
      <c r="R78" s="3"/>
      <c r="S78" s="193">
        <v>0.65315789473684216</v>
      </c>
      <c r="T78" s="3"/>
      <c r="U78" s="3"/>
      <c r="V78" s="3"/>
      <c r="W78" s="3"/>
      <c r="X78" s="193">
        <v>0</v>
      </c>
      <c r="Y78" s="3"/>
      <c r="Z78" s="3"/>
      <c r="AA78" s="3"/>
      <c r="AB78" s="3"/>
    </row>
    <row r="79" spans="1:28" x14ac:dyDescent="0.35">
      <c r="A79" s="86">
        <f t="shared" si="0"/>
        <v>0.66526315789473689</v>
      </c>
      <c r="D79" s="231"/>
      <c r="F79" s="21"/>
      <c r="G79" s="86">
        <v>0.47</v>
      </c>
      <c r="I79" s="227">
        <v>0.66526315789473689</v>
      </c>
      <c r="J79" s="3"/>
      <c r="K79" s="3"/>
      <c r="N79" s="226">
        <v>0.66526315789473689</v>
      </c>
      <c r="O79" s="3"/>
      <c r="P79" s="3"/>
      <c r="Q79" s="3"/>
      <c r="R79" s="3"/>
      <c r="S79" s="193">
        <v>0.66526315789473689</v>
      </c>
      <c r="T79" s="3"/>
      <c r="U79" s="3"/>
      <c r="V79" s="3"/>
      <c r="W79" s="3"/>
      <c r="X79" s="193">
        <v>0</v>
      </c>
      <c r="Y79" s="3"/>
      <c r="Z79" s="3"/>
      <c r="AA79" s="3"/>
      <c r="AB79" s="3"/>
    </row>
    <row r="80" spans="1:28" x14ac:dyDescent="0.35">
      <c r="A80" s="86">
        <f t="shared" si="0"/>
        <v>0.67736842105263151</v>
      </c>
      <c r="D80" s="231"/>
      <c r="F80" s="21"/>
      <c r="G80" s="86">
        <v>0.48</v>
      </c>
      <c r="I80" s="227">
        <v>0.67736842105263162</v>
      </c>
      <c r="J80" s="3"/>
      <c r="K80" s="3"/>
      <c r="N80" s="226">
        <v>0.67736842105263162</v>
      </c>
      <c r="O80" s="3"/>
      <c r="P80" s="3"/>
      <c r="Q80" s="3"/>
      <c r="R80" s="3"/>
      <c r="S80" s="193">
        <v>0.67736842105263162</v>
      </c>
      <c r="T80" s="3"/>
      <c r="U80" s="3"/>
      <c r="V80" s="3"/>
      <c r="W80" s="3"/>
      <c r="X80" s="193">
        <v>0</v>
      </c>
      <c r="Y80" s="3"/>
      <c r="Z80" s="3"/>
      <c r="AA80" s="3"/>
      <c r="AB80" s="3"/>
    </row>
    <row r="81" spans="1:28" x14ac:dyDescent="0.35">
      <c r="A81" s="86">
        <f t="shared" si="0"/>
        <v>0.68947368421052635</v>
      </c>
      <c r="D81" s="231"/>
      <c r="F81" s="21"/>
      <c r="G81" s="86">
        <v>0.49</v>
      </c>
      <c r="I81" s="227">
        <v>0.68947368421052635</v>
      </c>
      <c r="J81" s="3"/>
      <c r="K81" s="3"/>
      <c r="N81" s="226">
        <v>0.68947368421052635</v>
      </c>
      <c r="O81" s="3"/>
      <c r="P81" s="3"/>
      <c r="Q81" s="3"/>
      <c r="R81" s="3"/>
      <c r="S81" s="193">
        <v>0.68947368421052635</v>
      </c>
      <c r="T81" s="3"/>
      <c r="U81" s="3"/>
      <c r="V81" s="3"/>
      <c r="W81" s="3"/>
      <c r="X81" s="193">
        <v>0</v>
      </c>
      <c r="Y81" s="3"/>
      <c r="Z81" s="3"/>
      <c r="AA81" s="3"/>
      <c r="AB81" s="3"/>
    </row>
    <row r="82" spans="1:28" x14ac:dyDescent="0.35">
      <c r="A82" s="86">
        <f t="shared" si="0"/>
        <v>0.70157894736842097</v>
      </c>
      <c r="D82" s="231"/>
      <c r="F82" s="21"/>
      <c r="G82" s="86">
        <v>0.5</v>
      </c>
      <c r="I82" s="227">
        <v>0.70157894736842108</v>
      </c>
      <c r="J82" s="3"/>
      <c r="K82" s="3"/>
      <c r="N82" s="226">
        <v>0.70157894736842108</v>
      </c>
      <c r="O82" s="3"/>
      <c r="P82" s="3"/>
      <c r="Q82" s="3"/>
      <c r="R82" s="3"/>
      <c r="S82" s="193">
        <v>0.70157894736842108</v>
      </c>
      <c r="T82" s="3"/>
      <c r="U82" s="3"/>
      <c r="V82" s="3"/>
      <c r="W82" s="3"/>
      <c r="X82" s="193">
        <v>0</v>
      </c>
      <c r="Y82" s="3"/>
      <c r="Z82" s="3"/>
      <c r="AA82" s="3"/>
      <c r="AB82" s="3"/>
    </row>
    <row r="83" spans="1:28" x14ac:dyDescent="0.35">
      <c r="A83" s="86">
        <f t="shared" si="0"/>
        <v>0.7136842105263157</v>
      </c>
      <c r="D83" s="231"/>
      <c r="F83" s="21"/>
      <c r="G83" s="86">
        <v>0.51</v>
      </c>
      <c r="I83" s="227">
        <v>0.71368421052631581</v>
      </c>
      <c r="J83" s="3"/>
      <c r="K83" s="3"/>
      <c r="N83" s="226">
        <v>0.71368421052631581</v>
      </c>
      <c r="O83" s="3"/>
      <c r="P83" s="3"/>
      <c r="Q83" s="3"/>
      <c r="R83" s="3"/>
      <c r="S83" s="193">
        <v>0.71368421052631581</v>
      </c>
      <c r="T83" s="3"/>
      <c r="U83" s="3"/>
      <c r="V83" s="3"/>
      <c r="W83" s="3"/>
      <c r="X83" s="193">
        <v>0</v>
      </c>
      <c r="Y83" s="3"/>
      <c r="Z83" s="3"/>
      <c r="AA83" s="3"/>
      <c r="AB83" s="3"/>
    </row>
    <row r="84" spans="1:28" x14ac:dyDescent="0.35">
      <c r="A84" s="86">
        <f t="shared" si="0"/>
        <v>0.72578947368421054</v>
      </c>
      <c r="D84" s="231"/>
      <c r="F84" s="21"/>
      <c r="G84" s="86">
        <v>0.52</v>
      </c>
      <c r="I84" s="227">
        <v>0.72578947368421054</v>
      </c>
      <c r="J84" s="3"/>
      <c r="K84" s="3"/>
      <c r="N84" s="226">
        <v>0.72578947368421054</v>
      </c>
      <c r="O84" s="3"/>
      <c r="P84" s="3"/>
      <c r="Q84" s="3"/>
      <c r="R84" s="3"/>
      <c r="S84" s="193">
        <v>0.72578947368421054</v>
      </c>
      <c r="T84" s="3"/>
      <c r="U84" s="3"/>
      <c r="V84" s="3"/>
      <c r="W84" s="3"/>
      <c r="X84" s="193">
        <v>0</v>
      </c>
      <c r="Y84" s="3"/>
      <c r="Z84" s="3"/>
      <c r="AA84" s="3"/>
      <c r="AB84" s="3"/>
    </row>
    <row r="85" spans="1:28" x14ac:dyDescent="0.35">
      <c r="A85" s="86">
        <f t="shared" si="0"/>
        <v>0.73789473684210527</v>
      </c>
      <c r="D85" s="231"/>
      <c r="F85" s="21"/>
      <c r="G85" s="86">
        <v>0.53</v>
      </c>
      <c r="I85" s="227">
        <v>0.73789473684210527</v>
      </c>
      <c r="J85" s="3"/>
      <c r="K85" s="3"/>
      <c r="N85" s="226">
        <v>0.73789473684210527</v>
      </c>
      <c r="O85" s="3"/>
      <c r="P85" s="3"/>
      <c r="Q85" s="3"/>
      <c r="R85" s="3"/>
      <c r="S85" s="193">
        <v>0.73789473684210527</v>
      </c>
      <c r="T85" s="3"/>
      <c r="U85" s="3"/>
      <c r="V85" s="3"/>
      <c r="W85" s="3"/>
      <c r="X85" s="193">
        <v>0</v>
      </c>
      <c r="Y85" s="3"/>
      <c r="Z85" s="3"/>
      <c r="AA85" s="3"/>
      <c r="AB85" s="3"/>
    </row>
    <row r="86" spans="1:28" x14ac:dyDescent="0.35">
      <c r="A86" s="86">
        <f t="shared" si="0"/>
        <v>0.75</v>
      </c>
      <c r="D86" s="231"/>
      <c r="F86" s="21"/>
      <c r="G86" s="86">
        <v>0.54</v>
      </c>
      <c r="I86" s="227">
        <v>0.75</v>
      </c>
      <c r="J86" s="3"/>
      <c r="K86" s="3"/>
      <c r="N86" s="226">
        <v>0.75</v>
      </c>
      <c r="O86" s="3"/>
      <c r="P86" s="3"/>
      <c r="Q86" s="3"/>
      <c r="R86" s="3"/>
      <c r="S86" s="193">
        <v>0.75</v>
      </c>
      <c r="T86" s="3"/>
      <c r="U86" s="3"/>
      <c r="V86" s="3"/>
      <c r="W86" s="3"/>
      <c r="X86" s="193">
        <v>0</v>
      </c>
      <c r="Y86" s="3"/>
      <c r="Z86" s="3"/>
      <c r="AA86" s="3"/>
      <c r="AB86" s="3"/>
    </row>
    <row r="87" spans="1:28" x14ac:dyDescent="0.35">
      <c r="A87" s="86">
        <f t="shared" si="0"/>
        <v>0.75543478260869568</v>
      </c>
      <c r="D87" s="231"/>
      <c r="F87" s="21"/>
      <c r="G87" s="86">
        <v>0.55000000000000004</v>
      </c>
      <c r="I87" s="227">
        <v>0.75543478260869568</v>
      </c>
      <c r="J87" s="3"/>
      <c r="K87" s="3"/>
      <c r="N87" s="226">
        <v>0.75543478260869568</v>
      </c>
      <c r="O87" s="3"/>
      <c r="P87" s="3"/>
      <c r="Q87" s="3"/>
      <c r="R87" s="3"/>
      <c r="S87" s="193">
        <v>0.75543478260869568</v>
      </c>
      <c r="T87" s="3"/>
      <c r="U87" s="3"/>
      <c r="V87" s="3"/>
      <c r="W87" s="3"/>
      <c r="X87" s="193">
        <v>0</v>
      </c>
      <c r="Y87" s="3"/>
      <c r="Z87" s="3"/>
      <c r="AA87" s="3"/>
      <c r="AB87" s="3"/>
    </row>
    <row r="88" spans="1:28" x14ac:dyDescent="0.35">
      <c r="A88" s="86">
        <f t="shared" si="0"/>
        <v>0.76086956521739124</v>
      </c>
      <c r="D88" s="231"/>
      <c r="F88" s="21"/>
      <c r="G88" s="86">
        <v>0.56000000000000005</v>
      </c>
      <c r="I88" s="227">
        <v>0.76086956521739135</v>
      </c>
      <c r="J88" s="3"/>
      <c r="K88" s="3"/>
      <c r="N88" s="226">
        <v>0.76086956521739135</v>
      </c>
      <c r="O88" s="3"/>
      <c r="P88" s="3"/>
      <c r="Q88" s="3"/>
      <c r="R88" s="3"/>
      <c r="S88" s="193">
        <v>0.76086956521739135</v>
      </c>
      <c r="T88" s="3"/>
      <c r="U88" s="3"/>
      <c r="V88" s="3"/>
      <c r="W88" s="3"/>
      <c r="X88" s="193">
        <v>0</v>
      </c>
      <c r="Y88" s="3"/>
      <c r="Z88" s="3"/>
      <c r="AA88" s="3"/>
      <c r="AB88" s="3"/>
    </row>
    <row r="89" spans="1:28" x14ac:dyDescent="0.35">
      <c r="A89" s="86">
        <f t="shared" si="0"/>
        <v>0.76630434782608692</v>
      </c>
      <c r="D89" s="231"/>
      <c r="F89" s="21"/>
      <c r="G89" s="86">
        <v>0.56999999999999995</v>
      </c>
      <c r="I89" s="227">
        <v>0.76630434782608692</v>
      </c>
      <c r="J89" s="3"/>
      <c r="K89" s="3"/>
      <c r="N89" s="226">
        <v>0.76630434782608692</v>
      </c>
      <c r="O89" s="3"/>
      <c r="P89" s="3"/>
      <c r="Q89" s="3"/>
      <c r="R89" s="3"/>
      <c r="S89" s="193">
        <v>0.76630434782608692</v>
      </c>
      <c r="T89" s="3"/>
      <c r="U89" s="3"/>
      <c r="V89" s="3"/>
      <c r="W89" s="3"/>
      <c r="X89" s="193">
        <v>0</v>
      </c>
      <c r="Y89" s="3"/>
      <c r="Z89" s="3"/>
      <c r="AA89" s="3"/>
      <c r="AB89" s="3"/>
    </row>
    <row r="90" spans="1:28" x14ac:dyDescent="0.35">
      <c r="A90" s="86">
        <f t="shared" si="0"/>
        <v>0.77173913043478248</v>
      </c>
      <c r="D90" s="231"/>
      <c r="F90" s="21"/>
      <c r="G90" s="86">
        <v>0.57999999999999996</v>
      </c>
      <c r="I90" s="227">
        <v>0.77173913043478259</v>
      </c>
      <c r="J90" s="3"/>
      <c r="K90" s="3"/>
      <c r="N90" s="226">
        <v>0.77173913043478259</v>
      </c>
      <c r="O90" s="3"/>
      <c r="P90" s="3"/>
      <c r="Q90" s="3"/>
      <c r="R90" s="3"/>
      <c r="S90" s="193">
        <v>0.77173913043478259</v>
      </c>
      <c r="T90" s="3"/>
      <c r="U90" s="3"/>
      <c r="V90" s="3"/>
      <c r="W90" s="3"/>
      <c r="X90" s="193">
        <v>0</v>
      </c>
      <c r="Y90" s="3"/>
      <c r="Z90" s="3"/>
      <c r="AA90" s="3"/>
      <c r="AB90" s="3"/>
    </row>
    <row r="91" spans="1:28" x14ac:dyDescent="0.35">
      <c r="A91" s="86">
        <f t="shared" si="0"/>
        <v>0.77717391304347816</v>
      </c>
      <c r="D91" s="231"/>
      <c r="F91" s="21"/>
      <c r="G91" s="86">
        <v>0.59</v>
      </c>
      <c r="I91" s="227">
        <v>0.77717391304347827</v>
      </c>
      <c r="J91" s="3"/>
      <c r="K91" s="3"/>
      <c r="N91" s="226">
        <v>0.77717391304347827</v>
      </c>
      <c r="O91" s="3"/>
      <c r="P91" s="3"/>
      <c r="Q91" s="3"/>
      <c r="R91" s="3"/>
      <c r="S91" s="193">
        <v>0.77717391304347827</v>
      </c>
      <c r="T91" s="3"/>
      <c r="U91" s="3"/>
      <c r="V91" s="3"/>
      <c r="W91" s="3"/>
      <c r="X91" s="193">
        <v>0</v>
      </c>
      <c r="Y91" s="3"/>
      <c r="Z91" s="3"/>
      <c r="AA91" s="3"/>
      <c r="AB91" s="3"/>
    </row>
    <row r="92" spans="1:28" x14ac:dyDescent="0.35">
      <c r="A92" s="86">
        <f t="shared" si="0"/>
        <v>0.78260869565217384</v>
      </c>
      <c r="D92" s="231"/>
      <c r="F92" s="21"/>
      <c r="G92" s="86">
        <v>0.6</v>
      </c>
      <c r="I92" s="227">
        <v>0.78260869565217384</v>
      </c>
      <c r="J92" s="3"/>
      <c r="K92" s="3"/>
      <c r="N92" s="226">
        <v>0.78260869565217384</v>
      </c>
      <c r="O92" s="3"/>
      <c r="P92" s="3"/>
      <c r="Q92" s="3"/>
      <c r="R92" s="3"/>
      <c r="S92" s="193">
        <v>0.78260869565217384</v>
      </c>
      <c r="T92" s="3"/>
      <c r="U92" s="3"/>
      <c r="V92" s="3"/>
      <c r="W92" s="3"/>
      <c r="X92" s="193">
        <v>0</v>
      </c>
      <c r="Y92" s="3"/>
      <c r="Z92" s="3"/>
      <c r="AA92" s="3"/>
      <c r="AB92" s="3"/>
    </row>
    <row r="93" spans="1:28" x14ac:dyDescent="0.35">
      <c r="A93" s="86">
        <f t="shared" si="0"/>
        <v>0.78804347826086962</v>
      </c>
      <c r="D93" s="231"/>
      <c r="F93" s="21"/>
      <c r="G93" s="86">
        <v>0.61</v>
      </c>
      <c r="I93" s="227">
        <v>0.78804347826086962</v>
      </c>
      <c r="J93" s="3"/>
      <c r="K93" s="3"/>
      <c r="N93" s="226">
        <v>0.78804347826086962</v>
      </c>
      <c r="O93" s="3"/>
      <c r="P93" s="3"/>
      <c r="Q93" s="3"/>
      <c r="R93" s="3"/>
      <c r="S93" s="193">
        <v>0.78804347826086962</v>
      </c>
      <c r="T93" s="3"/>
      <c r="U93" s="3"/>
      <c r="V93" s="3"/>
      <c r="W93" s="3"/>
      <c r="X93" s="193">
        <v>0</v>
      </c>
      <c r="Y93" s="3"/>
      <c r="Z93" s="3"/>
      <c r="AA93" s="3"/>
      <c r="AB93" s="3"/>
    </row>
    <row r="94" spans="1:28" x14ac:dyDescent="0.35">
      <c r="A94" s="86">
        <f t="shared" si="0"/>
        <v>0.79347826086956519</v>
      </c>
      <c r="D94" s="231"/>
      <c r="F94" s="21"/>
      <c r="G94" s="86">
        <v>0.62</v>
      </c>
      <c r="I94" s="227">
        <v>0.79347826086956519</v>
      </c>
      <c r="J94" s="3"/>
      <c r="K94" s="3"/>
      <c r="N94" s="226">
        <v>0.79347826086956519</v>
      </c>
      <c r="O94" s="3"/>
      <c r="P94" s="3"/>
      <c r="Q94" s="3"/>
      <c r="R94" s="3"/>
      <c r="S94" s="193">
        <v>0.79347826086956519</v>
      </c>
      <c r="T94" s="3"/>
      <c r="U94" s="3"/>
      <c r="V94" s="3"/>
      <c r="W94" s="3"/>
      <c r="X94" s="193">
        <v>0</v>
      </c>
      <c r="Y94" s="3"/>
      <c r="Z94" s="3"/>
      <c r="AA94" s="3"/>
      <c r="AB94" s="3"/>
    </row>
    <row r="95" spans="1:28" x14ac:dyDescent="0.35">
      <c r="A95" s="86">
        <f t="shared" si="0"/>
        <v>0.79891304347826075</v>
      </c>
      <c r="D95" s="231"/>
      <c r="F95" s="21"/>
      <c r="G95" s="86">
        <v>0.63</v>
      </c>
      <c r="I95" s="227">
        <v>0.79891304347826086</v>
      </c>
      <c r="J95" s="3"/>
      <c r="K95" s="3"/>
      <c r="N95" s="226">
        <v>0.79891304347826086</v>
      </c>
      <c r="O95" s="3"/>
      <c r="P95" s="3"/>
      <c r="Q95" s="3"/>
      <c r="R95" s="3"/>
      <c r="S95" s="193">
        <v>0.79891304347826086</v>
      </c>
      <c r="T95" s="3"/>
      <c r="U95" s="3"/>
      <c r="V95" s="3"/>
      <c r="W95" s="3"/>
      <c r="X95" s="193">
        <v>0</v>
      </c>
      <c r="Y95" s="3"/>
      <c r="Z95" s="3"/>
      <c r="AA95" s="3"/>
      <c r="AB95" s="3"/>
    </row>
    <row r="96" spans="1:28" x14ac:dyDescent="0.35">
      <c r="A96" s="86">
        <f t="shared" si="0"/>
        <v>0.80434782608695643</v>
      </c>
      <c r="D96" s="231"/>
      <c r="F96" s="21"/>
      <c r="G96" s="86">
        <v>0.64</v>
      </c>
      <c r="I96" s="227">
        <v>0.80434782608695654</v>
      </c>
      <c r="J96" s="3"/>
      <c r="K96" s="3"/>
      <c r="N96" s="226">
        <v>0.80434782608695654</v>
      </c>
      <c r="O96" s="3"/>
      <c r="P96" s="3"/>
      <c r="Q96" s="3"/>
      <c r="R96" s="3"/>
      <c r="S96" s="193">
        <v>0.80434782608695654</v>
      </c>
      <c r="T96" s="3"/>
      <c r="U96" s="3"/>
      <c r="V96" s="3"/>
      <c r="W96" s="3"/>
      <c r="X96" s="193">
        <v>0</v>
      </c>
      <c r="Y96" s="3"/>
      <c r="Z96" s="3"/>
      <c r="AA96" s="3"/>
      <c r="AB96" s="3"/>
    </row>
    <row r="97" spans="1:28" x14ac:dyDescent="0.35">
      <c r="A97" s="86">
        <f t="shared" ref="A97:A132" si="1">(IFERROR((I97*$H$3/$I$4),0)+IFERROR((N97*$M$3/$N$4),0)+IFERROR((S97*$R$3/$S$4),0)+IFERROR((X97*$W$3/$X$4),0))/($D$5/1000)</f>
        <v>0.809782608695652</v>
      </c>
      <c r="D97" s="231"/>
      <c r="F97" s="21"/>
      <c r="G97" s="86">
        <v>0.65</v>
      </c>
      <c r="I97" s="227">
        <v>0.80978260869565211</v>
      </c>
      <c r="J97" s="3"/>
      <c r="K97" s="3"/>
      <c r="N97" s="226">
        <v>0.80978260869565211</v>
      </c>
      <c r="O97" s="3"/>
      <c r="P97" s="3"/>
      <c r="Q97" s="3"/>
      <c r="R97" s="3"/>
      <c r="S97" s="193">
        <v>0.80978260869565211</v>
      </c>
      <c r="T97" s="3"/>
      <c r="U97" s="3"/>
      <c r="V97" s="3"/>
      <c r="W97" s="3"/>
      <c r="X97" s="193">
        <v>0</v>
      </c>
      <c r="Y97" s="3"/>
      <c r="Z97" s="3"/>
      <c r="AA97" s="3"/>
      <c r="AB97" s="3"/>
    </row>
    <row r="98" spans="1:28" x14ac:dyDescent="0.35">
      <c r="A98" s="86">
        <f t="shared" si="1"/>
        <v>0.81521739130434778</v>
      </c>
      <c r="D98" s="231"/>
      <c r="F98" s="21"/>
      <c r="G98" s="86">
        <v>0.66</v>
      </c>
      <c r="I98" s="227">
        <v>0.81521739130434789</v>
      </c>
      <c r="J98" s="3"/>
      <c r="K98" s="3"/>
      <c r="N98" s="226">
        <v>0.81521739130434789</v>
      </c>
      <c r="O98" s="3"/>
      <c r="P98" s="3"/>
      <c r="Q98" s="3"/>
      <c r="R98" s="3"/>
      <c r="S98" s="193">
        <v>0.81521739130434789</v>
      </c>
      <c r="T98" s="3"/>
      <c r="U98" s="3"/>
      <c r="V98" s="3"/>
      <c r="W98" s="3"/>
      <c r="X98" s="193">
        <v>0</v>
      </c>
      <c r="Y98" s="3"/>
      <c r="Z98" s="3"/>
      <c r="AA98" s="3"/>
      <c r="AB98" s="3"/>
    </row>
    <row r="99" spans="1:28" x14ac:dyDescent="0.35">
      <c r="A99" s="86">
        <f t="shared" si="1"/>
        <v>0.82065217391304346</v>
      </c>
      <c r="D99" s="231"/>
      <c r="F99" s="21"/>
      <c r="G99" s="86">
        <v>0.67</v>
      </c>
      <c r="I99" s="227">
        <v>0.82065217391304346</v>
      </c>
      <c r="J99" s="3"/>
      <c r="K99" s="3"/>
      <c r="N99" s="226">
        <v>0.82065217391304346</v>
      </c>
      <c r="O99" s="3"/>
      <c r="P99" s="3"/>
      <c r="Q99" s="3"/>
      <c r="R99" s="3"/>
      <c r="S99" s="193">
        <v>0.82065217391304346</v>
      </c>
      <c r="T99" s="3"/>
      <c r="U99" s="3"/>
      <c r="V99" s="3"/>
      <c r="W99" s="3"/>
      <c r="X99" s="193">
        <v>0</v>
      </c>
      <c r="Y99" s="3"/>
      <c r="Z99" s="3"/>
      <c r="AA99" s="3"/>
      <c r="AB99" s="3"/>
    </row>
    <row r="100" spans="1:28" x14ac:dyDescent="0.35">
      <c r="A100" s="86">
        <f t="shared" si="1"/>
        <v>0.82608695652173914</v>
      </c>
      <c r="D100" s="231"/>
      <c r="F100" s="21"/>
      <c r="G100" s="86">
        <v>0.68</v>
      </c>
      <c r="I100" s="227">
        <v>0.82608695652173914</v>
      </c>
      <c r="J100" s="3"/>
      <c r="K100" s="3"/>
      <c r="N100" s="226">
        <v>0.82608695652173914</v>
      </c>
      <c r="O100" s="3"/>
      <c r="P100" s="3"/>
      <c r="Q100" s="3"/>
      <c r="R100" s="3"/>
      <c r="S100" s="193">
        <v>0.82608695652173914</v>
      </c>
      <c r="T100" s="3"/>
      <c r="U100" s="3"/>
      <c r="V100" s="3"/>
      <c r="W100" s="3"/>
      <c r="X100" s="193">
        <v>0</v>
      </c>
      <c r="Y100" s="3"/>
      <c r="Z100" s="3"/>
      <c r="AA100" s="3"/>
      <c r="AB100" s="3"/>
    </row>
    <row r="101" spans="1:28" x14ac:dyDescent="0.35">
      <c r="A101" s="86">
        <f t="shared" si="1"/>
        <v>0.8315217391304347</v>
      </c>
      <c r="D101" s="231"/>
      <c r="F101" s="21"/>
      <c r="G101" s="86">
        <v>0.69</v>
      </c>
      <c r="I101" s="227">
        <v>0.83152173913043481</v>
      </c>
      <c r="J101" s="3"/>
      <c r="K101" s="3"/>
      <c r="N101" s="226">
        <v>0.83152173913043481</v>
      </c>
      <c r="O101" s="3"/>
      <c r="P101" s="3"/>
      <c r="Q101" s="3"/>
      <c r="R101" s="3"/>
      <c r="S101" s="193">
        <v>0.83152173913043481</v>
      </c>
      <c r="T101" s="3"/>
      <c r="U101" s="3"/>
      <c r="V101" s="3"/>
      <c r="W101" s="3"/>
      <c r="X101" s="193">
        <v>0</v>
      </c>
      <c r="Y101" s="3"/>
      <c r="Z101" s="3"/>
      <c r="AA101" s="3"/>
      <c r="AB101" s="3"/>
    </row>
    <row r="102" spans="1:28" x14ac:dyDescent="0.35">
      <c r="A102" s="86">
        <f t="shared" si="1"/>
        <v>0.83695652173913027</v>
      </c>
      <c r="D102" s="231"/>
      <c r="F102" s="21"/>
      <c r="G102" s="86">
        <v>0.7</v>
      </c>
      <c r="I102" s="227">
        <v>0.83695652173913038</v>
      </c>
      <c r="J102" s="3"/>
      <c r="K102" s="3"/>
      <c r="N102" s="226">
        <v>0.83695652173913038</v>
      </c>
      <c r="O102" s="3"/>
      <c r="P102" s="3"/>
      <c r="Q102" s="3"/>
      <c r="R102" s="3"/>
      <c r="S102" s="193">
        <v>0.83695652173913038</v>
      </c>
      <c r="T102" s="3"/>
      <c r="U102" s="3"/>
      <c r="V102" s="3"/>
      <c r="W102" s="3"/>
      <c r="X102" s="193">
        <v>0</v>
      </c>
      <c r="Y102" s="3"/>
      <c r="Z102" s="3"/>
      <c r="AA102" s="3"/>
      <c r="AB102" s="3"/>
    </row>
    <row r="103" spans="1:28" x14ac:dyDescent="0.35">
      <c r="A103" s="86">
        <f t="shared" si="1"/>
        <v>0.84239130434782594</v>
      </c>
      <c r="D103" s="231"/>
      <c r="F103" s="21"/>
      <c r="G103" s="86">
        <v>0.71</v>
      </c>
      <c r="I103" s="227">
        <v>0.84239130434782605</v>
      </c>
      <c r="J103" s="3"/>
      <c r="K103" s="3"/>
      <c r="N103" s="226">
        <v>0.84239130434782605</v>
      </c>
      <c r="O103" s="3"/>
      <c r="P103" s="3"/>
      <c r="Q103" s="3"/>
      <c r="R103" s="3"/>
      <c r="S103" s="193">
        <v>0.84239130434782605</v>
      </c>
      <c r="T103" s="3"/>
      <c r="U103" s="3"/>
      <c r="V103" s="3"/>
      <c r="W103" s="3"/>
      <c r="X103" s="193">
        <v>0</v>
      </c>
      <c r="Y103" s="3"/>
      <c r="Z103" s="3"/>
      <c r="AA103" s="3"/>
      <c r="AB103" s="3"/>
    </row>
    <row r="104" spans="1:28" x14ac:dyDescent="0.35">
      <c r="A104" s="86">
        <f t="shared" si="1"/>
        <v>0.84782608695652162</v>
      </c>
      <c r="D104" s="231"/>
      <c r="F104" s="21"/>
      <c r="G104" s="86">
        <v>0.72</v>
      </c>
      <c r="I104" s="227">
        <v>0.84782608695652173</v>
      </c>
      <c r="J104" s="3"/>
      <c r="K104" s="3"/>
      <c r="N104" s="226">
        <v>0.84782608695652173</v>
      </c>
      <c r="O104" s="3"/>
      <c r="P104" s="3"/>
      <c r="Q104" s="3"/>
      <c r="R104" s="3"/>
      <c r="S104" s="193">
        <v>0.84782608695652173</v>
      </c>
      <c r="T104" s="3"/>
      <c r="U104" s="3"/>
      <c r="V104" s="3"/>
      <c r="W104" s="3"/>
      <c r="X104" s="193">
        <v>0</v>
      </c>
      <c r="Y104" s="3"/>
      <c r="Z104" s="3"/>
      <c r="AA104" s="3"/>
      <c r="AB104" s="3"/>
    </row>
    <row r="105" spans="1:28" x14ac:dyDescent="0.35">
      <c r="A105" s="86">
        <f t="shared" si="1"/>
        <v>0.85326086956521729</v>
      </c>
      <c r="D105" s="231"/>
      <c r="F105" s="21"/>
      <c r="G105" s="86">
        <v>0.73</v>
      </c>
      <c r="I105" s="227">
        <v>0.85326086956521729</v>
      </c>
      <c r="J105" s="3"/>
      <c r="K105" s="3"/>
      <c r="N105" s="226">
        <v>0.85326086956521729</v>
      </c>
      <c r="O105" s="3"/>
      <c r="P105" s="3"/>
      <c r="Q105" s="3"/>
      <c r="R105" s="3"/>
      <c r="S105" s="193">
        <v>0.85326086956521729</v>
      </c>
      <c r="T105" s="3"/>
      <c r="U105" s="3"/>
      <c r="V105" s="3"/>
      <c r="W105" s="3"/>
      <c r="X105" s="193">
        <v>0</v>
      </c>
      <c r="Y105" s="3"/>
      <c r="Z105" s="3"/>
      <c r="AA105" s="3"/>
      <c r="AB105" s="3"/>
    </row>
    <row r="106" spans="1:28" x14ac:dyDescent="0.35">
      <c r="A106" s="86">
        <f t="shared" si="1"/>
        <v>0.85869565217391297</v>
      </c>
      <c r="D106" s="231"/>
      <c r="F106" s="21"/>
      <c r="G106" s="86">
        <v>0.74</v>
      </c>
      <c r="I106" s="227">
        <v>0.85869565217391308</v>
      </c>
      <c r="J106" s="3"/>
      <c r="K106" s="3"/>
      <c r="N106" s="226">
        <v>0.85869565217391308</v>
      </c>
      <c r="O106" s="3"/>
      <c r="P106" s="3"/>
      <c r="Q106" s="3"/>
      <c r="R106" s="3"/>
      <c r="S106" s="193">
        <v>0.85869565217391308</v>
      </c>
      <c r="T106" s="3"/>
      <c r="U106" s="3"/>
      <c r="V106" s="3"/>
      <c r="W106" s="3"/>
      <c r="X106" s="193">
        <v>0</v>
      </c>
      <c r="Y106" s="3"/>
      <c r="Z106" s="3"/>
      <c r="AA106" s="3"/>
      <c r="AB106" s="3"/>
    </row>
    <row r="107" spans="1:28" x14ac:dyDescent="0.35">
      <c r="A107" s="86">
        <f t="shared" si="1"/>
        <v>0.86413043478260854</v>
      </c>
      <c r="D107" s="231"/>
      <c r="F107" s="21"/>
      <c r="G107" s="86">
        <v>0.75</v>
      </c>
      <c r="I107" s="227">
        <v>0.86413043478260865</v>
      </c>
      <c r="J107" s="3"/>
      <c r="K107" s="3"/>
      <c r="N107" s="226">
        <v>0.86413043478260865</v>
      </c>
      <c r="O107" s="3"/>
      <c r="P107" s="3"/>
      <c r="Q107" s="3"/>
      <c r="R107" s="3"/>
      <c r="S107" s="193">
        <v>0.86413043478260865</v>
      </c>
      <c r="T107" s="3"/>
      <c r="U107" s="3"/>
      <c r="V107" s="3"/>
      <c r="W107" s="3"/>
      <c r="X107" s="193">
        <v>0</v>
      </c>
      <c r="Y107" s="3"/>
      <c r="Z107" s="3"/>
      <c r="AA107" s="3"/>
      <c r="AB107" s="3"/>
    </row>
    <row r="108" spans="1:28" x14ac:dyDescent="0.35">
      <c r="A108" s="86">
        <f t="shared" si="1"/>
        <v>0.86956521739130432</v>
      </c>
      <c r="D108" s="231"/>
      <c r="F108" s="21"/>
      <c r="G108" s="86">
        <v>0.76</v>
      </c>
      <c r="I108" s="227">
        <v>0.86956521739130432</v>
      </c>
      <c r="J108" s="3"/>
      <c r="K108" s="3"/>
      <c r="N108" s="226">
        <v>0.86956521739130432</v>
      </c>
      <c r="O108" s="3"/>
      <c r="P108" s="3"/>
      <c r="Q108" s="3"/>
      <c r="R108" s="3"/>
      <c r="S108" s="193">
        <v>0.86956521739130432</v>
      </c>
      <c r="T108" s="3"/>
      <c r="U108" s="3"/>
      <c r="V108" s="3"/>
      <c r="W108" s="3"/>
      <c r="X108" s="193">
        <v>0</v>
      </c>
      <c r="Y108" s="3"/>
      <c r="Z108" s="3"/>
      <c r="AA108" s="3"/>
      <c r="AB108" s="3"/>
    </row>
    <row r="109" spans="1:28" x14ac:dyDescent="0.35">
      <c r="A109" s="86">
        <f t="shared" si="1"/>
        <v>0.875</v>
      </c>
      <c r="D109" s="231"/>
      <c r="F109" s="21"/>
      <c r="G109" s="86">
        <v>0.77</v>
      </c>
      <c r="I109" s="227">
        <v>0.875</v>
      </c>
      <c r="J109" s="3"/>
      <c r="K109" s="3"/>
      <c r="N109" s="226">
        <v>0.875</v>
      </c>
      <c r="O109" s="3"/>
      <c r="P109" s="3"/>
      <c r="Q109" s="3"/>
      <c r="R109" s="3"/>
      <c r="S109" s="193">
        <v>0.875</v>
      </c>
      <c r="T109" s="3"/>
      <c r="U109" s="3"/>
      <c r="V109" s="3"/>
      <c r="W109" s="3"/>
      <c r="X109" s="193">
        <v>0</v>
      </c>
      <c r="Y109" s="3"/>
      <c r="Z109" s="3"/>
      <c r="AA109" s="3"/>
      <c r="AB109" s="3"/>
    </row>
    <row r="110" spans="1:28" x14ac:dyDescent="0.35">
      <c r="A110" s="86">
        <f t="shared" si="1"/>
        <v>0.88043478260869545</v>
      </c>
      <c r="D110" s="231"/>
      <c r="F110" s="21"/>
      <c r="G110" s="86">
        <v>0.78</v>
      </c>
      <c r="I110" s="227">
        <v>0.88043478260869557</v>
      </c>
      <c r="J110" s="3"/>
      <c r="K110" s="3"/>
      <c r="N110" s="226">
        <v>0.88043478260869557</v>
      </c>
      <c r="O110" s="3"/>
      <c r="P110" s="3"/>
      <c r="Q110" s="3"/>
      <c r="R110" s="3"/>
      <c r="S110" s="193">
        <v>0.88043478260869557</v>
      </c>
      <c r="T110" s="3"/>
      <c r="U110" s="3"/>
      <c r="V110" s="3"/>
      <c r="W110" s="3"/>
      <c r="X110" s="193">
        <v>0</v>
      </c>
      <c r="Y110" s="3"/>
      <c r="Z110" s="3"/>
      <c r="AA110" s="3"/>
      <c r="AB110" s="3"/>
    </row>
    <row r="111" spans="1:28" x14ac:dyDescent="0.35">
      <c r="A111" s="86">
        <f t="shared" si="1"/>
        <v>0.88586956521739135</v>
      </c>
      <c r="D111" s="231"/>
      <c r="F111" s="21"/>
      <c r="G111" s="86">
        <v>0.79</v>
      </c>
      <c r="I111" s="227">
        <v>0.88586956521739135</v>
      </c>
      <c r="J111" s="3"/>
      <c r="K111" s="3"/>
      <c r="N111" s="226">
        <v>0.88586956521739135</v>
      </c>
      <c r="O111" s="3"/>
      <c r="P111" s="3"/>
      <c r="Q111" s="3"/>
      <c r="R111" s="3"/>
      <c r="S111" s="193">
        <v>0.88586956521739135</v>
      </c>
      <c r="T111" s="3"/>
      <c r="U111" s="3"/>
      <c r="V111" s="3"/>
      <c r="W111" s="3"/>
      <c r="X111" s="193">
        <v>0</v>
      </c>
      <c r="Y111" s="3"/>
      <c r="Z111" s="3"/>
      <c r="AA111" s="3"/>
      <c r="AB111" s="3"/>
    </row>
    <row r="112" spans="1:28" x14ac:dyDescent="0.35">
      <c r="A112" s="86">
        <f t="shared" si="1"/>
        <v>0.89130434782608703</v>
      </c>
      <c r="D112" s="231"/>
      <c r="F112" s="21"/>
      <c r="G112" s="86">
        <v>0.8</v>
      </c>
      <c r="I112" s="227">
        <v>0.89130434782608692</v>
      </c>
      <c r="J112" s="3"/>
      <c r="K112" s="3"/>
      <c r="N112" s="226">
        <v>0.89130434782608692</v>
      </c>
      <c r="O112" s="3"/>
      <c r="P112" s="3"/>
      <c r="Q112" s="3"/>
      <c r="R112" s="3"/>
      <c r="S112" s="193">
        <v>0.89130434782608692</v>
      </c>
      <c r="T112" s="3"/>
      <c r="U112" s="3"/>
      <c r="V112" s="3"/>
      <c r="W112" s="3"/>
      <c r="X112" s="193">
        <v>0</v>
      </c>
      <c r="Y112" s="3"/>
      <c r="Z112" s="3"/>
      <c r="AA112" s="3"/>
      <c r="AB112" s="3"/>
    </row>
    <row r="113" spans="1:28" x14ac:dyDescent="0.35">
      <c r="A113" s="86">
        <f t="shared" si="1"/>
        <v>0.89673913043478248</v>
      </c>
      <c r="D113" s="231"/>
      <c r="F113" s="21"/>
      <c r="G113" s="86">
        <v>0.81</v>
      </c>
      <c r="I113" s="227">
        <v>0.89673913043478259</v>
      </c>
      <c r="J113" s="3"/>
      <c r="K113" s="3"/>
      <c r="N113" s="226">
        <v>0.89673913043478259</v>
      </c>
      <c r="O113" s="3"/>
      <c r="P113" s="3"/>
      <c r="Q113" s="3"/>
      <c r="R113" s="3"/>
      <c r="S113" s="193">
        <v>0.89673913043478259</v>
      </c>
      <c r="T113" s="3"/>
      <c r="U113" s="3"/>
      <c r="V113" s="3"/>
      <c r="W113" s="3"/>
      <c r="X113" s="193">
        <v>0</v>
      </c>
      <c r="Y113" s="3"/>
      <c r="Z113" s="3"/>
      <c r="AA113" s="3"/>
      <c r="AB113" s="3"/>
    </row>
    <row r="114" spans="1:28" x14ac:dyDescent="0.35">
      <c r="A114" s="86">
        <f t="shared" si="1"/>
        <v>0.90217391304347816</v>
      </c>
      <c r="D114" s="231"/>
      <c r="F114" s="21"/>
      <c r="G114" s="86">
        <v>0.82</v>
      </c>
      <c r="I114" s="227">
        <v>0.90217391304347827</v>
      </c>
      <c r="J114" s="3"/>
      <c r="K114" s="3"/>
      <c r="N114" s="226">
        <v>0.90217391304347827</v>
      </c>
      <c r="O114" s="3"/>
      <c r="P114" s="3"/>
      <c r="Q114" s="3"/>
      <c r="R114" s="3"/>
      <c r="S114" s="193">
        <v>0.90217391304347827</v>
      </c>
      <c r="T114" s="3"/>
      <c r="U114" s="3"/>
      <c r="V114" s="3"/>
      <c r="W114" s="3"/>
      <c r="X114" s="193">
        <v>0</v>
      </c>
      <c r="Y114" s="3"/>
      <c r="Z114" s="3"/>
      <c r="AA114" s="3"/>
      <c r="AB114" s="3"/>
    </row>
    <row r="115" spans="1:28" x14ac:dyDescent="0.35">
      <c r="A115" s="86">
        <f t="shared" si="1"/>
        <v>0.90760869565217384</v>
      </c>
      <c r="D115" s="231"/>
      <c r="F115" s="21"/>
      <c r="G115" s="86">
        <v>0.83</v>
      </c>
      <c r="I115" s="227">
        <v>0.90760869565217384</v>
      </c>
      <c r="J115" s="3"/>
      <c r="K115" s="3"/>
      <c r="N115" s="226">
        <v>0.90760869565217384</v>
      </c>
      <c r="O115" s="3"/>
      <c r="P115" s="3"/>
      <c r="Q115" s="3"/>
      <c r="R115" s="3"/>
      <c r="S115" s="193">
        <v>0.90760869565217384</v>
      </c>
      <c r="T115" s="3"/>
      <c r="U115" s="3"/>
      <c r="V115" s="3"/>
      <c r="W115" s="3"/>
      <c r="X115" s="193">
        <v>0</v>
      </c>
      <c r="Y115" s="3"/>
      <c r="Z115" s="3"/>
      <c r="AA115" s="3"/>
      <c r="AB115" s="3"/>
    </row>
    <row r="116" spans="1:28" x14ac:dyDescent="0.35">
      <c r="A116" s="86">
        <f t="shared" si="1"/>
        <v>0.91304347826086951</v>
      </c>
      <c r="D116" s="231"/>
      <c r="F116" s="21"/>
      <c r="G116" s="86">
        <v>0.84</v>
      </c>
      <c r="I116" s="227">
        <v>0.91304347826086951</v>
      </c>
      <c r="J116" s="3"/>
      <c r="K116" s="3"/>
      <c r="N116" s="226">
        <v>0.91304347826086951</v>
      </c>
      <c r="O116" s="3"/>
      <c r="P116" s="3"/>
      <c r="Q116" s="3"/>
      <c r="R116" s="3"/>
      <c r="S116" s="193">
        <v>0.91304347826086951</v>
      </c>
      <c r="T116" s="3"/>
      <c r="U116" s="3"/>
      <c r="V116" s="3"/>
      <c r="W116" s="3"/>
      <c r="X116" s="193">
        <v>0</v>
      </c>
      <c r="Y116" s="3"/>
      <c r="Z116" s="3"/>
      <c r="AA116" s="3"/>
      <c r="AB116" s="3"/>
    </row>
    <row r="117" spans="1:28" x14ac:dyDescent="0.35">
      <c r="A117" s="86">
        <f t="shared" si="1"/>
        <v>0.91847826086956519</v>
      </c>
      <c r="D117" s="231"/>
      <c r="F117" s="21"/>
      <c r="G117" s="86">
        <v>0.85</v>
      </c>
      <c r="I117" s="227">
        <v>0.91847826086956519</v>
      </c>
      <c r="J117" s="3"/>
      <c r="K117" s="3"/>
      <c r="N117" s="226">
        <v>0.91847826086956519</v>
      </c>
      <c r="O117" s="3"/>
      <c r="P117" s="3"/>
      <c r="Q117" s="3"/>
      <c r="R117" s="3"/>
      <c r="S117" s="193">
        <v>0.91847826086956519</v>
      </c>
      <c r="T117" s="3"/>
      <c r="U117" s="3"/>
      <c r="V117" s="3"/>
      <c r="W117" s="3"/>
      <c r="X117" s="193">
        <v>0</v>
      </c>
      <c r="Y117" s="3"/>
      <c r="Z117" s="3"/>
      <c r="AA117" s="3"/>
      <c r="AB117" s="3"/>
    </row>
    <row r="118" spans="1:28" x14ac:dyDescent="0.35">
      <c r="A118" s="86">
        <f t="shared" si="1"/>
        <v>0.92391304347826064</v>
      </c>
      <c r="D118" s="231"/>
      <c r="F118" s="21"/>
      <c r="G118" s="86">
        <v>0.86</v>
      </c>
      <c r="I118" s="227">
        <v>0.92391304347826075</v>
      </c>
      <c r="J118" s="3"/>
      <c r="K118" s="3"/>
      <c r="N118" s="226">
        <v>0.92391304347826075</v>
      </c>
      <c r="O118" s="3"/>
      <c r="P118" s="3"/>
      <c r="Q118" s="3"/>
      <c r="R118" s="3"/>
      <c r="S118" s="193">
        <v>0.92391304347826075</v>
      </c>
      <c r="T118" s="3"/>
      <c r="U118" s="3"/>
      <c r="V118" s="3"/>
      <c r="W118" s="3"/>
      <c r="X118" s="193">
        <v>0</v>
      </c>
      <c r="Y118" s="3"/>
      <c r="Z118" s="3"/>
      <c r="AA118" s="3"/>
      <c r="AB118" s="3"/>
    </row>
    <row r="119" spans="1:28" x14ac:dyDescent="0.35">
      <c r="A119" s="86">
        <f t="shared" si="1"/>
        <v>0.92934782608695654</v>
      </c>
      <c r="D119" s="231"/>
      <c r="F119" s="21"/>
      <c r="G119" s="86">
        <v>0.87</v>
      </c>
      <c r="I119" s="227">
        <v>0.92934782608695654</v>
      </c>
      <c r="J119" s="3"/>
      <c r="K119" s="3"/>
      <c r="N119" s="226">
        <v>0.92934782608695654</v>
      </c>
      <c r="O119" s="3"/>
      <c r="P119" s="3"/>
      <c r="Q119" s="3"/>
      <c r="R119" s="3"/>
      <c r="S119" s="193">
        <v>0.92934782608695654</v>
      </c>
      <c r="T119" s="3"/>
      <c r="U119" s="3"/>
      <c r="V119" s="3"/>
      <c r="W119" s="3"/>
      <c r="X119" s="193">
        <v>0</v>
      </c>
      <c r="Y119" s="3"/>
      <c r="Z119" s="3"/>
      <c r="AA119" s="3"/>
      <c r="AB119" s="3"/>
    </row>
    <row r="120" spans="1:28" x14ac:dyDescent="0.35">
      <c r="A120" s="86">
        <f t="shared" si="1"/>
        <v>0.934782608695652</v>
      </c>
      <c r="D120" s="231"/>
      <c r="F120" s="21"/>
      <c r="G120" s="86">
        <v>0.88</v>
      </c>
      <c r="I120" s="227">
        <v>0.93478260869565211</v>
      </c>
      <c r="J120" s="3"/>
      <c r="K120" s="3"/>
      <c r="N120" s="226">
        <v>0.93478260869565211</v>
      </c>
      <c r="O120" s="3"/>
      <c r="P120" s="3"/>
      <c r="Q120" s="3"/>
      <c r="R120" s="3"/>
      <c r="S120" s="193">
        <v>0.93478260869565211</v>
      </c>
      <c r="T120" s="3"/>
      <c r="U120" s="3"/>
      <c r="V120" s="3"/>
      <c r="W120" s="3"/>
      <c r="X120" s="193">
        <v>0</v>
      </c>
      <c r="Y120" s="3"/>
      <c r="Z120" s="3"/>
      <c r="AA120" s="3"/>
      <c r="AB120" s="3"/>
    </row>
    <row r="121" spans="1:28" x14ac:dyDescent="0.35">
      <c r="A121" s="86">
        <f t="shared" si="1"/>
        <v>0.94021739130434767</v>
      </c>
      <c r="D121" s="231"/>
      <c r="F121" s="21"/>
      <c r="G121" s="86">
        <v>0.89</v>
      </c>
      <c r="I121" s="227">
        <v>0.94021739130434778</v>
      </c>
      <c r="J121" s="3"/>
      <c r="K121" s="3"/>
      <c r="N121" s="226">
        <v>0.94021739130434778</v>
      </c>
      <c r="O121" s="3"/>
      <c r="P121" s="3"/>
      <c r="Q121" s="3"/>
      <c r="R121" s="3"/>
      <c r="S121" s="193">
        <v>0.94021739130434778</v>
      </c>
      <c r="T121" s="3"/>
      <c r="U121" s="3"/>
      <c r="V121" s="3"/>
      <c r="W121" s="3"/>
      <c r="X121" s="193">
        <v>0</v>
      </c>
      <c r="Y121" s="3"/>
      <c r="Z121" s="3"/>
      <c r="AA121" s="3"/>
      <c r="AB121" s="3"/>
    </row>
    <row r="122" spans="1:28" x14ac:dyDescent="0.35">
      <c r="A122" s="86">
        <f t="shared" si="1"/>
        <v>0.94565217391304346</v>
      </c>
      <c r="D122" s="231"/>
      <c r="F122" s="21"/>
      <c r="G122" s="86">
        <v>0.9</v>
      </c>
      <c r="I122" s="227">
        <v>0.94565217391304346</v>
      </c>
      <c r="J122" s="3"/>
      <c r="K122" s="3"/>
      <c r="N122" s="226">
        <v>0.94565217391304346</v>
      </c>
      <c r="O122" s="3"/>
      <c r="P122" s="3"/>
      <c r="Q122" s="3"/>
      <c r="R122" s="3"/>
      <c r="S122" s="193">
        <v>0.94565217391304346</v>
      </c>
      <c r="T122" s="3"/>
      <c r="U122" s="3"/>
      <c r="V122" s="3"/>
      <c r="W122" s="3"/>
      <c r="X122" s="193">
        <v>0</v>
      </c>
      <c r="Y122" s="3"/>
      <c r="Z122" s="3"/>
      <c r="AA122" s="3"/>
      <c r="AB122" s="3"/>
    </row>
    <row r="123" spans="1:28" x14ac:dyDescent="0.35">
      <c r="A123" s="86">
        <f t="shared" si="1"/>
        <v>0.95108695652173902</v>
      </c>
      <c r="D123" s="231"/>
      <c r="F123" s="21"/>
      <c r="G123" s="86">
        <v>0.91</v>
      </c>
      <c r="I123" s="227">
        <v>0.95108695652173902</v>
      </c>
      <c r="J123" s="3"/>
      <c r="K123" s="3"/>
      <c r="N123" s="226">
        <v>0.95108695652173902</v>
      </c>
      <c r="O123" s="3"/>
      <c r="P123" s="3"/>
      <c r="Q123" s="3"/>
      <c r="R123" s="3"/>
      <c r="S123" s="193">
        <v>0.95108695652173902</v>
      </c>
      <c r="T123" s="3"/>
      <c r="U123" s="3"/>
      <c r="V123" s="3"/>
      <c r="W123" s="3"/>
      <c r="X123" s="193">
        <v>0</v>
      </c>
      <c r="Y123" s="3"/>
      <c r="Z123" s="3"/>
      <c r="AA123" s="3"/>
      <c r="AB123" s="3"/>
    </row>
    <row r="124" spans="1:28" x14ac:dyDescent="0.35">
      <c r="A124" s="86">
        <f t="shared" si="1"/>
        <v>0.9565217391304347</v>
      </c>
      <c r="D124" s="231"/>
      <c r="F124" s="21"/>
      <c r="G124" s="86">
        <v>0.92</v>
      </c>
      <c r="I124" s="227">
        <v>0.95652173913043481</v>
      </c>
      <c r="J124" s="3"/>
      <c r="K124" s="3"/>
      <c r="N124" s="226">
        <v>0.95652173913043481</v>
      </c>
      <c r="O124" s="3"/>
      <c r="P124" s="3"/>
      <c r="Q124" s="3"/>
      <c r="R124" s="3"/>
      <c r="S124" s="193">
        <v>0.95652173913043481</v>
      </c>
      <c r="T124" s="3"/>
      <c r="U124" s="3"/>
      <c r="V124" s="3"/>
      <c r="W124" s="3"/>
      <c r="X124" s="193">
        <v>0</v>
      </c>
      <c r="Y124" s="3"/>
      <c r="Z124" s="3"/>
      <c r="AA124" s="3"/>
      <c r="AB124" s="3"/>
    </row>
    <row r="125" spans="1:28" x14ac:dyDescent="0.35">
      <c r="A125" s="86">
        <f t="shared" si="1"/>
        <v>0.96195652173913038</v>
      </c>
      <c r="D125" s="231"/>
      <c r="F125" s="21"/>
      <c r="G125" s="86">
        <v>0.93</v>
      </c>
      <c r="I125" s="227">
        <v>0.96195652173913038</v>
      </c>
      <c r="J125" s="3"/>
      <c r="K125" s="3"/>
      <c r="N125" s="226">
        <v>0.96195652173913038</v>
      </c>
      <c r="O125" s="3"/>
      <c r="P125" s="3"/>
      <c r="Q125" s="3"/>
      <c r="R125" s="3"/>
      <c r="S125" s="193">
        <v>0.96195652173913038</v>
      </c>
      <c r="T125" s="3"/>
      <c r="U125" s="3"/>
      <c r="V125" s="3"/>
      <c r="W125" s="3"/>
      <c r="X125" s="193">
        <v>0</v>
      </c>
      <c r="Y125" s="3"/>
      <c r="Z125" s="3"/>
      <c r="AA125" s="3"/>
      <c r="AB125" s="3"/>
    </row>
    <row r="126" spans="1:28" x14ac:dyDescent="0.35">
      <c r="A126" s="86">
        <f t="shared" si="1"/>
        <v>0.96739130434782583</v>
      </c>
      <c r="D126" s="231"/>
      <c r="F126" s="21"/>
      <c r="G126" s="86">
        <v>0.94</v>
      </c>
      <c r="I126" s="227">
        <v>0.96739130434782594</v>
      </c>
      <c r="J126" s="3"/>
      <c r="K126" s="3"/>
      <c r="N126" s="226">
        <v>0.96739130434782594</v>
      </c>
      <c r="O126" s="3"/>
      <c r="P126" s="3"/>
      <c r="Q126" s="3"/>
      <c r="R126" s="3"/>
      <c r="S126" s="193">
        <v>0.96739130434782594</v>
      </c>
      <c r="T126" s="3"/>
      <c r="U126" s="3"/>
      <c r="V126" s="3"/>
      <c r="W126" s="3"/>
      <c r="X126" s="193">
        <v>0</v>
      </c>
      <c r="Y126" s="3"/>
      <c r="Z126" s="3"/>
      <c r="AA126" s="3"/>
      <c r="AB126" s="3"/>
    </row>
    <row r="127" spans="1:28" x14ac:dyDescent="0.35">
      <c r="A127" s="86">
        <f t="shared" si="1"/>
        <v>0.97282608695652162</v>
      </c>
      <c r="D127" s="231"/>
      <c r="F127" s="21"/>
      <c r="G127" s="86">
        <v>0.95</v>
      </c>
      <c r="I127" s="227">
        <v>0.97282608695652173</v>
      </c>
      <c r="J127" s="3"/>
      <c r="K127" s="3"/>
      <c r="N127" s="226">
        <v>0.97282608695652173</v>
      </c>
      <c r="O127" s="3"/>
      <c r="P127" s="3"/>
      <c r="Q127" s="3"/>
      <c r="R127" s="3"/>
      <c r="S127" s="193">
        <v>0.97282608695652173</v>
      </c>
      <c r="T127" s="3"/>
      <c r="U127" s="3"/>
      <c r="V127" s="3"/>
      <c r="W127" s="3"/>
      <c r="X127" s="193">
        <v>0</v>
      </c>
      <c r="Y127" s="3"/>
      <c r="Z127" s="3"/>
      <c r="AA127" s="3"/>
      <c r="AB127" s="3"/>
    </row>
    <row r="128" spans="1:28" x14ac:dyDescent="0.35">
      <c r="A128" s="86">
        <f t="shared" si="1"/>
        <v>0.97826086956521729</v>
      </c>
      <c r="D128" s="231"/>
      <c r="F128" s="21"/>
      <c r="G128" s="86">
        <v>0.96</v>
      </c>
      <c r="I128" s="227">
        <v>0.97826086956521729</v>
      </c>
      <c r="J128" s="3"/>
      <c r="K128" s="3"/>
      <c r="N128" s="226">
        <v>0.97826086956521729</v>
      </c>
      <c r="O128" s="3"/>
      <c r="P128" s="3"/>
      <c r="Q128" s="3"/>
      <c r="R128" s="3"/>
      <c r="S128" s="193">
        <v>0.97826086956521729</v>
      </c>
      <c r="T128" s="3"/>
      <c r="U128" s="3"/>
      <c r="V128" s="3"/>
      <c r="W128" s="3"/>
      <c r="X128" s="193">
        <v>0</v>
      </c>
      <c r="Y128" s="3"/>
      <c r="Z128" s="3"/>
      <c r="AA128" s="3"/>
      <c r="AB128" s="3"/>
    </row>
    <row r="129" spans="1:28" x14ac:dyDescent="0.35">
      <c r="A129" s="86">
        <f t="shared" si="1"/>
        <v>0.98369565217391297</v>
      </c>
      <c r="D129" s="231"/>
      <c r="F129" s="21"/>
      <c r="G129" s="86">
        <v>0.97</v>
      </c>
      <c r="I129" s="227">
        <v>0.98369565217391308</v>
      </c>
      <c r="J129" s="3"/>
      <c r="K129" s="3"/>
      <c r="N129" s="226">
        <v>0.98369565217391308</v>
      </c>
      <c r="O129" s="3"/>
      <c r="P129" s="3"/>
      <c r="Q129" s="3"/>
      <c r="R129" s="3"/>
      <c r="S129" s="193">
        <v>0.98369565217391308</v>
      </c>
      <c r="T129" s="3"/>
      <c r="U129" s="3"/>
      <c r="V129" s="3"/>
      <c r="W129" s="3"/>
      <c r="X129" s="193">
        <v>0</v>
      </c>
      <c r="Y129" s="3"/>
      <c r="Z129" s="3"/>
      <c r="AA129" s="3"/>
      <c r="AB129" s="3"/>
    </row>
    <row r="130" spans="1:28" x14ac:dyDescent="0.35">
      <c r="A130" s="86">
        <f t="shared" si="1"/>
        <v>0.98913043478260854</v>
      </c>
      <c r="D130" s="231"/>
      <c r="F130" s="21"/>
      <c r="G130" s="86">
        <v>0.98</v>
      </c>
      <c r="I130" s="227">
        <v>0.98913043478260865</v>
      </c>
      <c r="J130" s="3"/>
      <c r="K130" s="3"/>
      <c r="N130" s="226">
        <v>0.98913043478260865</v>
      </c>
      <c r="O130" s="3"/>
      <c r="P130" s="3"/>
      <c r="Q130" s="3"/>
      <c r="R130" s="3"/>
      <c r="S130" s="193">
        <v>0.98913043478260865</v>
      </c>
      <c r="T130" s="3"/>
      <c r="U130" s="3"/>
      <c r="V130" s="3"/>
      <c r="W130" s="3"/>
      <c r="X130" s="193">
        <v>0</v>
      </c>
      <c r="Y130" s="3"/>
      <c r="Z130" s="3"/>
      <c r="AA130" s="3"/>
      <c r="AB130" s="3"/>
    </row>
    <row r="131" spans="1:28" x14ac:dyDescent="0.35">
      <c r="A131" s="86">
        <f t="shared" si="1"/>
        <v>0.99456521739130421</v>
      </c>
      <c r="D131" s="231"/>
      <c r="F131" s="21"/>
      <c r="G131" s="86">
        <v>0.99</v>
      </c>
      <c r="I131" s="227">
        <v>0.99456521739130421</v>
      </c>
      <c r="J131" s="3"/>
      <c r="K131" s="3"/>
      <c r="N131" s="226">
        <v>0.99456521739130421</v>
      </c>
      <c r="O131" s="3"/>
      <c r="P131" s="3"/>
      <c r="Q131" s="3"/>
      <c r="R131" s="3"/>
      <c r="S131" s="193">
        <v>0.99456521739130421</v>
      </c>
      <c r="T131" s="3"/>
      <c r="U131" s="3"/>
      <c r="V131" s="3"/>
      <c r="W131" s="3"/>
      <c r="X131" s="193">
        <v>0</v>
      </c>
      <c r="Y131" s="3"/>
      <c r="Z131" s="3"/>
      <c r="AA131" s="3"/>
      <c r="AB131" s="3"/>
    </row>
    <row r="132" spans="1:28" ht="15" thickBot="1" x14ac:dyDescent="0.4">
      <c r="A132" s="86">
        <f t="shared" si="1"/>
        <v>1</v>
      </c>
      <c r="D132" s="231"/>
      <c r="F132" s="21"/>
      <c r="G132" s="87">
        <v>1</v>
      </c>
      <c r="I132" s="227">
        <v>1</v>
      </c>
      <c r="J132" s="3"/>
      <c r="K132" s="3"/>
      <c r="N132" s="226">
        <v>1</v>
      </c>
      <c r="O132" s="3"/>
      <c r="P132" s="3"/>
      <c r="Q132" s="3"/>
      <c r="R132" s="3"/>
      <c r="S132" s="193">
        <v>1</v>
      </c>
      <c r="T132" s="3"/>
      <c r="U132" s="3"/>
      <c r="V132" s="3"/>
      <c r="W132" s="3"/>
      <c r="X132" s="193">
        <v>0</v>
      </c>
      <c r="Y132" s="3"/>
      <c r="Z132" s="3"/>
      <c r="AA132" s="3"/>
      <c r="AB132" s="3"/>
    </row>
    <row r="133" spans="1:28" x14ac:dyDescent="0.35">
      <c r="D133" s="231"/>
      <c r="J133" s="3"/>
      <c r="K133" s="3"/>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G12:H12"/>
    <mergeCell ref="L12:M12"/>
    <mergeCell ref="Q12:R12"/>
    <mergeCell ref="V12:W12"/>
    <mergeCell ref="G4:H4"/>
    <mergeCell ref="L4:M4"/>
    <mergeCell ref="Q4:R4"/>
    <mergeCell ref="V4:W4"/>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EA6C-3D7A-4467-8517-B600721850AB}">
  <sheetPr codeName="Feuil10">
    <tabColor rgb="FF92D050"/>
  </sheetPr>
  <dimension ref="A1:V277"/>
  <sheetViews>
    <sheetView showGridLines="0" zoomScale="55" zoomScaleNormal="55" workbookViewId="0">
      <pane xSplit="3" ySplit="16" topLeftCell="D17" activePane="bottomRight" state="frozen"/>
      <selection activeCell="N41" sqref="N41"/>
      <selection pane="topRight" activeCell="N41" sqref="N41"/>
      <selection pane="bottomLeft" activeCell="N41" sqref="N41"/>
      <selection pane="bottomRight" activeCell="N41" sqref="N41"/>
    </sheetView>
  </sheetViews>
  <sheetFormatPr baseColWidth="10" defaultColWidth="10.54296875" defaultRowHeight="14.5" x14ac:dyDescent="0.35"/>
  <cols>
    <col min="1" max="4" width="13.90625" customWidth="1"/>
    <col min="5" max="5" width="29.36328125" bestFit="1" customWidth="1"/>
    <col min="6" max="15" width="19.90625" customWidth="1"/>
    <col min="20" max="20" width="13.90625" customWidth="1"/>
  </cols>
  <sheetData>
    <row r="1" spans="1:22" x14ac:dyDescent="0.35">
      <c r="A1" s="49"/>
      <c r="B1" s="49"/>
      <c r="C1" s="49"/>
      <c r="D1" s="49"/>
      <c r="G1" s="70"/>
    </row>
    <row r="2" spans="1:22" x14ac:dyDescent="0.35">
      <c r="F2" s="47" t="str" cm="1">
        <f t="array" aca="1" ref="F2" ca="1">INDEX(INDIRECT($A$4&amp;"!A1:Z500"),3,7+(COLUMN()-COLUMN($F$2))*5)</f>
        <v>Serene N 23</v>
      </c>
      <c r="G2" s="47" t="str" cm="1">
        <f t="array" aca="1" ref="G2" ca="1">INDEX(INDIRECT($A$4&amp;"!A1:Z500"),3,7+(COLUMN()-COLUMN($F$2))*5)</f>
        <v>Serene N 24</v>
      </c>
      <c r="H2" s="47" cm="1">
        <f t="array" aca="1" ref="H2" ca="1">INDEX(INDIRECT($A$4&amp;"!A1:Z500"),3,7+(COLUMN()-COLUMN($F$2))*5)</f>
        <v>0</v>
      </c>
      <c r="I2" s="47" cm="1">
        <f t="array" aca="1" ref="I2" ca="1">INDEX(INDIRECT($A$4&amp;"!A1:Z500"),3,7+(COLUMN()-COLUMN($F$2))*5)</f>
        <v>0</v>
      </c>
    </row>
    <row r="3" spans="1:22" x14ac:dyDescent="0.35">
      <c r="A3" t="s">
        <v>68</v>
      </c>
      <c r="E3" s="47" t="s">
        <v>47</v>
      </c>
      <c r="F3" s="155" cm="1">
        <f t="array" aca="1" ref="F3" ca="1">INDEX(INDIRECT($A$4&amp;"!A1:Z500"),3,8+(COLUMN()-COLUMN($F$2))*5)</f>
        <v>15</v>
      </c>
      <c r="G3" s="155" cm="1">
        <f t="array" aca="1" ref="G3" ca="1">INDEX(INDIRECT($A$4&amp;"!A1:Z500"),3,8+(COLUMN()-COLUMN($F$2))*5)</f>
        <v>0</v>
      </c>
      <c r="H3" s="155" cm="1">
        <f t="array" aca="1" ref="H3" ca="1">INDEX(INDIRECT($A$4&amp;"!A1:Z500"),3,8+(COLUMN()-COLUMN($F$2))*5)</f>
        <v>0</v>
      </c>
      <c r="I3" s="69" cm="1">
        <f t="array" aca="1" ref="I3" ca="1">INDEX(INDIRECT($A$4&amp;"!A1:Z500"),3,8+(COLUMN()-COLUMN($F$2))*5)+Serene_A_I!AB3</f>
        <v>0</v>
      </c>
    </row>
    <row r="4" spans="1:22" x14ac:dyDescent="0.35">
      <c r="A4" t="s">
        <v>176</v>
      </c>
      <c r="E4" s="47" t="s">
        <v>48</v>
      </c>
      <c r="F4" s="95" cm="1">
        <f t="array" aca="1" ref="F4" ca="1">INDIRECT($A$4&amp;"!D5")</f>
        <v>125</v>
      </c>
      <c r="G4" s="71" t="s">
        <v>16</v>
      </c>
    </row>
    <row r="5" spans="1:22" x14ac:dyDescent="0.35">
      <c r="A5" t="s">
        <v>176</v>
      </c>
      <c r="B5" t="s">
        <v>168</v>
      </c>
      <c r="E5" s="47" t="str">
        <f xml:space="preserve"> "COS GRTgaz (" &amp; Results!B9 &amp; ")"</f>
        <v>COS GRTgaz (Firm)</v>
      </c>
      <c r="F5" s="95">
        <f ca="1">F4</f>
        <v>125</v>
      </c>
      <c r="G5" s="71" t="s">
        <v>16</v>
      </c>
    </row>
    <row r="6" spans="1:22" ht="15" thickBot="1" x14ac:dyDescent="0.4">
      <c r="A6" s="60" t="s">
        <v>17</v>
      </c>
      <c r="E6" s="47" t="s">
        <v>216</v>
      </c>
      <c r="F6" s="47">
        <f>Results!$F$14</f>
        <v>0</v>
      </c>
      <c r="G6" s="71" t="s">
        <v>15</v>
      </c>
    </row>
    <row r="7" spans="1:22" ht="15" thickBot="1" x14ac:dyDescent="0.4">
      <c r="A7" s="60" t="s">
        <v>14</v>
      </c>
      <c r="H7" s="90"/>
    </row>
    <row r="8" spans="1:22" x14ac:dyDescent="0.35">
      <c r="F8" s="90"/>
      <c r="G8" s="90"/>
    </row>
    <row r="11" spans="1:22" ht="16.5" customHeight="1" x14ac:dyDescent="0.35">
      <c r="F11" s="311" t="s">
        <v>30</v>
      </c>
      <c r="G11" s="311"/>
      <c r="H11" s="311"/>
      <c r="I11" s="311"/>
      <c r="K11" s="58" t="s">
        <v>177</v>
      </c>
      <c r="L11" s="312" t="s">
        <v>71</v>
      </c>
      <c r="M11" s="312"/>
      <c r="N11" s="312"/>
      <c r="O11" s="312"/>
      <c r="S11" s="312" t="s">
        <v>183</v>
      </c>
      <c r="T11" s="312"/>
      <c r="U11" s="312"/>
      <c r="V11" s="312"/>
    </row>
    <row r="12" spans="1:22" x14ac:dyDescent="0.35">
      <c r="J12" s="240" t="s">
        <v>74</v>
      </c>
      <c r="K12" s="240" t="s">
        <v>74</v>
      </c>
    </row>
    <row r="13" spans="1:22" ht="17.25" customHeight="1" x14ac:dyDescent="0.35">
      <c r="J13" s="240" t="s">
        <v>75</v>
      </c>
      <c r="K13" s="240" t="s">
        <v>75</v>
      </c>
    </row>
    <row r="14" spans="1:22" x14ac:dyDescent="0.35">
      <c r="F14" s="29"/>
      <c r="G14" s="48">
        <f ca="1">IF(COUNTIF(G17:G231,1)=0, "Only " &amp; ROUND(G231,3)*100 &amp; "%" &amp; " filling on 31/10",_xlfn.XLOOKUP(1,G17:G231,$A17:$A231,"",0,2)-1 )</f>
        <v>45552</v>
      </c>
      <c r="J14" s="154">
        <f ca="1">F5</f>
        <v>125</v>
      </c>
      <c r="K14" s="154">
        <v>1000</v>
      </c>
      <c r="M14" s="48">
        <f ca="1">IF(COUNTIF(M17:M231,1)=0, "Only " &amp; ROUND(M231,3)*100 &amp; "%" &amp; " filling on 31/10",_xlfn.XLOOKUP(1,M17:M231,$A17:$A231,"",0,2)-1 )</f>
        <v>45552</v>
      </c>
      <c r="S14" s="203">
        <f ca="1">T14-DATE(Results!J4,4,1)+1</f>
        <v>128</v>
      </c>
      <c r="T14" s="48">
        <f ca="1">IF(COUNTIF(T17:T231,1)=0, "Only " &amp; ROUND(T231,3)*100 &amp; "%" &amp; " filling on 31/10",_xlfn.XLOOKUP(1,T17:T231,$A17:$A231,"",0,2)-1 )</f>
        <v>45510</v>
      </c>
    </row>
    <row r="15" spans="1:22" ht="36" customHeight="1" x14ac:dyDescent="0.35">
      <c r="F15" s="53" t="s">
        <v>20</v>
      </c>
      <c r="G15" s="53" t="s">
        <v>196</v>
      </c>
      <c r="J15" s="240" t="s">
        <v>76</v>
      </c>
      <c r="K15" s="240"/>
      <c r="L15" s="53" t="s">
        <v>20</v>
      </c>
      <c r="M15" s="53" t="s">
        <v>196</v>
      </c>
      <c r="S15" s="53" t="s">
        <v>20</v>
      </c>
      <c r="T15" s="53" t="s">
        <v>196</v>
      </c>
    </row>
    <row r="16" spans="1:22" ht="43.25" customHeight="1" x14ac:dyDescent="0.35">
      <c r="A16" s="53" t="s">
        <v>2</v>
      </c>
      <c r="B16" s="141" t="s">
        <v>217</v>
      </c>
      <c r="C16" s="141" t="s">
        <v>218</v>
      </c>
      <c r="D16" s="141" t="s">
        <v>219</v>
      </c>
      <c r="E16" s="53" t="s">
        <v>19</v>
      </c>
      <c r="F16" s="53">
        <f>$F$6</f>
        <v>0</v>
      </c>
      <c r="G16" s="171">
        <f ca="1">$F$6/SUM($F$3,$G$3,$H$3,$I$3)</f>
        <v>0</v>
      </c>
      <c r="H16" s="135" t="s">
        <v>21</v>
      </c>
      <c r="I16" s="141" t="s">
        <v>22</v>
      </c>
      <c r="J16" s="240" t="s">
        <v>116</v>
      </c>
      <c r="K16" s="240" t="s">
        <v>193</v>
      </c>
      <c r="L16" s="53">
        <f>$F$6</f>
        <v>0</v>
      </c>
      <c r="M16" s="171">
        <f ca="1">$F$6/SUM($F$3,$G$3,$H$3,$I$3)</f>
        <v>0</v>
      </c>
      <c r="N16" s="135" t="s">
        <v>21</v>
      </c>
      <c r="O16" s="141" t="s">
        <v>22</v>
      </c>
      <c r="S16" s="53">
        <f>$F$6</f>
        <v>0</v>
      </c>
      <c r="T16" s="171">
        <f ca="1">$F$6/SUM($F$3,$G$3,$H$3,$I$3)</f>
        <v>0</v>
      </c>
      <c r="U16" s="135" t="s">
        <v>21</v>
      </c>
      <c r="V16" s="141" t="s">
        <v>22</v>
      </c>
    </row>
    <row r="17" spans="1:22" x14ac:dyDescent="0.35">
      <c r="A17" s="48">
        <f>Results!H14</f>
        <v>45383</v>
      </c>
      <c r="B17" s="88" cm="1">
        <f t="array" aca="1" ref="B17" ca="1">_xlfn.XLOOKUP(A17,INDIRECT($A$5&amp;"!$AJ$41:$AJ$406"),INDIRECT($A$5&amp;"!$AK$41:$AK$406"))*SUM($F$3:$I$3)</f>
        <v>0</v>
      </c>
      <c r="C17" s="88" cm="1">
        <f t="array" aca="1" ref="C17" ca="1">_xlfn.XLOOKUP(A17,INDIRECT($A$5&amp;"!$AJ$41:$AJ$406"),INDIRECT($A$5&amp;"!$AL$41:$AL$406"))*SUM($F$3:$I$3)</f>
        <v>5.25</v>
      </c>
      <c r="D17" s="88" cm="1">
        <f t="array" aca="1" ref="D17" ca="1">_xlfn.XLOOKUP(A17,INDIRECT($A$5&amp;"!$AJ$41:$AJ$406"),INDIRECT($A$5&amp;"!$AO$41:$AO$406"))*SUM($F$3:$I$3)</f>
        <v>5.25</v>
      </c>
      <c r="E17" s="50" cm="1">
        <f t="array" ref="E17">SUMPRODUCT(('PT Storengy'!$B$8:$K$372)*('PT Storengy'!$A$8:$A$372=$A17)*('PT Storengy'!$B$5:$K$5=$A$6)*('PT Storengy'!$B$7:$K$7=$A$7))</f>
        <v>0.55000000000000004</v>
      </c>
      <c r="F17" s="137">
        <f t="shared" ref="F17:F80" ca="1" si="0">F16+I17/1000</f>
        <v>5.6249999999999994E-2</v>
      </c>
      <c r="G17" s="72">
        <f ca="1">ROUND(F16/SUM($F$3,$G$3,$H$3,$I$3),5)</f>
        <v>0</v>
      </c>
      <c r="H17" s="5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89">
        <f ca="1">IF(F16*1000+$F$4*(1-$E17)*H17&gt;$D17*1000,$D17*1000-F16*1000,$F$4*(1-$E17)*H17)</f>
        <v>56.249999999999993</v>
      </c>
      <c r="J17" s="136" cm="1">
        <f t="array" aca="1" ref="J17" ca="1">IF(COUNTIFS('PTC GRTgaz'!$K$7:$K$15996,"",'PTC GRTgaz'!$A$7:$A$15996,J$16,'PTC GRTgaz'!$D$7:$D$15996,$A17,'PTC GRTgaz'!$C$7:$C$15996,"DEL")&gt;0,J$14,SUMIFS('PTC GRTgaz'!$K$7:$K$15996,'PTC GRTgaz'!$A$7:$A$15996,J$16,'PTC GRTgaz'!$D$7:$D$15996,$A17,'PTC GRTgaz'!$C$7:$C$15996,"DEL")*1.0026*$F$4/INDIRECT($A$4&amp;"!D9"))</f>
        <v>125</v>
      </c>
      <c r="K17" s="136">
        <v>1000</v>
      </c>
      <c r="L17" s="137">
        <f t="shared" ref="L17:L80" ca="1" si="1">L16+O17/1000</f>
        <v>5.6249999999999994E-2</v>
      </c>
      <c r="M17" s="72">
        <f ca="1">ROUND(L16/SUM($F$3,$G$3,$H$3,$I$3),5)</f>
        <v>0</v>
      </c>
      <c r="N17" s="5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89">
        <f ca="1">IF(L16*1000+MIN(J17,K17,$F$4*(1-$E17)*N17)&gt;$D17*1000,$D17*1000-L16*1000,MIN(J17,K17,$F$4*(1-$E17)*N17))</f>
        <v>56.249999999999993</v>
      </c>
      <c r="S17" s="137">
        <f t="shared" ref="S17:S80" ca="1" si="2">S16+V17/1000</f>
        <v>0.125</v>
      </c>
      <c r="T17" s="72">
        <f ca="1">MIN(ROUND(S16/SUM($F$3,$G$3,$H$3,$I$3),5),1)</f>
        <v>0</v>
      </c>
      <c r="U17" s="5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89">
        <f ca="1">$F$4*(1)*U17</f>
        <v>125</v>
      </c>
    </row>
    <row r="18" spans="1:22" x14ac:dyDescent="0.35">
      <c r="A18" s="48">
        <f>A17+1</f>
        <v>45384</v>
      </c>
      <c r="B18" s="88" cm="1">
        <f t="array" aca="1" ref="B18" ca="1">_xlfn.XLOOKUP(A18,INDIRECT($A$5&amp;"!$AJ$41:$AJ$406"),INDIRECT($A$5&amp;"!$AK$41:$AK$406"))*SUM($F$3:$I$3)</f>
        <v>0</v>
      </c>
      <c r="C18" s="88" cm="1">
        <f t="array" aca="1" ref="C18" ca="1">_xlfn.XLOOKUP(A18,INDIRECT($A$5&amp;"!$AJ$41:$AJ$406"),INDIRECT($A$5&amp;"!$AL$41:$AL$406"))*SUM($F$3:$I$3)</f>
        <v>15</v>
      </c>
      <c r="D18" s="88" cm="1">
        <f t="array" aca="1" ref="D18" ca="1">_xlfn.XLOOKUP(A18,INDIRECT($A$5&amp;"!$AJ$41:$AJ$406"),INDIRECT($A$5&amp;"!$AO$41:$AO$406"))*SUM($F$3:$I$3)</f>
        <v>12.75</v>
      </c>
      <c r="E18" s="50" cm="1">
        <f t="array" ref="E18">SUMPRODUCT(('PT Storengy'!$B$8:$K$372)*('PT Storengy'!$A$8:$A$372=$A18)*('PT Storengy'!$B$5:$K$5=$A$6)*('PT Storengy'!$B$7:$K$7=$A$7))</f>
        <v>0.55000000000000004</v>
      </c>
      <c r="F18" s="137">
        <f t="shared" ca="1" si="0"/>
        <v>0.11249999999999999</v>
      </c>
      <c r="G18" s="72">
        <f t="shared" ref="G18:G81" ca="1" si="3">ROUND(F17/SUM($F$3,$G$3,$H$3,$I$3),5)</f>
        <v>3.7499999999999999E-3</v>
      </c>
      <c r="H18" s="51"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89">
        <f t="shared" ref="I18:I81" ca="1" si="4">IF(F17*1000+$F$4*(1-$E18)*H18&gt;$D18*1000,D18*1000-F17*1000,$F$4*(1-$E18)*H18)</f>
        <v>56.249999999999993</v>
      </c>
      <c r="J18" s="136" cm="1">
        <f t="array" aca="1" ref="J18" ca="1">IF(COUNTIFS('PTC GRTgaz'!$K$7:$K$15996,"",'PTC GRTgaz'!$A$7:$A$15996,J$16,'PTC GRTgaz'!$D$7:$D$15996,$A18,'PTC GRTgaz'!$C$7:$C$15996,"DEL")&gt;0,J$14,SUMIFS('PTC GRTgaz'!$K$7:$K$15996,'PTC GRTgaz'!$A$7:$A$15996,J$16,'PTC GRTgaz'!$D$7:$D$15996,$A18,'PTC GRTgaz'!$C$7:$C$15996,"DEL")*1.0026*$F$4/INDIRECT($A$4&amp;"!D9"))</f>
        <v>125</v>
      </c>
      <c r="K18" s="136">
        <v>1000</v>
      </c>
      <c r="L18" s="137">
        <f t="shared" ca="1" si="1"/>
        <v>0.11249999999999999</v>
      </c>
      <c r="M18" s="72">
        <f t="shared" ref="M18:M81" ca="1" si="5">ROUND(L17/SUM($F$3,$G$3,$H$3,$I$3),5)</f>
        <v>3.7499999999999999E-3</v>
      </c>
      <c r="N18" s="51"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89">
        <f t="shared" ref="O18:O81" ca="1" si="6">IF(L17*1000+MIN(J18,K18,$F$4*(1-$E18)*N18)&gt;$D18*1000,$D18*1000-L17*1000,MIN(J18,K18,$F$4*(1-$E18)*N18))</f>
        <v>56.249999999999993</v>
      </c>
      <c r="S18" s="137">
        <f t="shared" ca="1" si="2"/>
        <v>0.25</v>
      </c>
      <c r="T18" s="72">
        <f t="shared" ref="T18:T81" ca="1" si="7">MIN(ROUND(S17/SUM($F$3,$G$3,$H$3,$I$3),5),1)</f>
        <v>8.3300000000000006E-3</v>
      </c>
      <c r="U18" s="51"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89">
        <f t="shared" ref="V18:V81" ca="1" si="8">$F$4*(1)*U18</f>
        <v>125</v>
      </c>
    </row>
    <row r="19" spans="1:22" x14ac:dyDescent="0.35">
      <c r="A19" s="48">
        <f t="shared" ref="A19:A82" si="9">A18+1</f>
        <v>45385</v>
      </c>
      <c r="B19" s="88" cm="1">
        <f t="array" aca="1" ref="B19" ca="1">_xlfn.XLOOKUP(A19,INDIRECT($A$5&amp;"!$AJ$41:$AJ$406"),INDIRECT($A$5&amp;"!$AK$41:$AK$406"))*SUM($F$3:$I$3)</f>
        <v>0</v>
      </c>
      <c r="C19" s="88" cm="1">
        <f t="array" aca="1" ref="C19" ca="1">_xlfn.XLOOKUP(A19,INDIRECT($A$5&amp;"!$AJ$41:$AJ$406"),INDIRECT($A$5&amp;"!$AL$41:$AL$406"))*SUM($F$3:$I$3)</f>
        <v>15</v>
      </c>
      <c r="D19" s="88" cm="1">
        <f t="array" aca="1" ref="D19" ca="1">_xlfn.XLOOKUP(A19,INDIRECT($A$5&amp;"!$AJ$41:$AJ$406"),INDIRECT($A$5&amp;"!$AO$41:$AO$406"))*SUM($F$3:$I$3)</f>
        <v>12.75</v>
      </c>
      <c r="E19" s="50" cm="1">
        <f t="array" ref="E19">SUMPRODUCT(('PT Storengy'!$B$8:$K$372)*('PT Storengy'!$A$8:$A$372=$A19)*('PT Storengy'!$B$5:$K$5=$A$6)*('PT Storengy'!$B$7:$K$7=$A$7))</f>
        <v>0.55000000000000004</v>
      </c>
      <c r="F19" s="137">
        <f t="shared" ca="1" si="0"/>
        <v>0.16874999999999998</v>
      </c>
      <c r="G19" s="72">
        <f t="shared" ca="1" si="3"/>
        <v>7.4999999999999997E-3</v>
      </c>
      <c r="H19" s="51"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89">
        <f t="shared" ca="1" si="4"/>
        <v>56.249999999999993</v>
      </c>
      <c r="J19" s="136" cm="1">
        <f t="array" aca="1" ref="J19" ca="1">IF(COUNTIFS('PTC GRTgaz'!$K$7:$K$15996,"",'PTC GRTgaz'!$A$7:$A$15996,J$16,'PTC GRTgaz'!$D$7:$D$15996,$A19,'PTC GRTgaz'!$C$7:$C$15996,"DEL")&gt;0,J$14,SUMIFS('PTC GRTgaz'!$K$7:$K$15996,'PTC GRTgaz'!$A$7:$A$15996,J$16,'PTC GRTgaz'!$D$7:$D$15996,$A19,'PTC GRTgaz'!$C$7:$C$15996,"DEL")*1.0026*$F$4/INDIRECT($A$4&amp;"!D9"))</f>
        <v>125</v>
      </c>
      <c r="K19" s="136">
        <v>1000</v>
      </c>
      <c r="L19" s="137">
        <f t="shared" ca="1" si="1"/>
        <v>0.16874999999999998</v>
      </c>
      <c r="M19" s="72">
        <f t="shared" ca="1" si="5"/>
        <v>7.4999999999999997E-3</v>
      </c>
      <c r="N19" s="51"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89">
        <f t="shared" ca="1" si="6"/>
        <v>56.249999999999993</v>
      </c>
      <c r="S19" s="137">
        <f t="shared" ca="1" si="2"/>
        <v>0.375</v>
      </c>
      <c r="T19" s="72">
        <f t="shared" ca="1" si="7"/>
        <v>1.6670000000000001E-2</v>
      </c>
      <c r="U19" s="51"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89">
        <f t="shared" ca="1" si="8"/>
        <v>125</v>
      </c>
    </row>
    <row r="20" spans="1:22" x14ac:dyDescent="0.35">
      <c r="A20" s="48">
        <f t="shared" si="9"/>
        <v>45386</v>
      </c>
      <c r="B20" s="88" cm="1">
        <f t="array" aca="1" ref="B20" ca="1">_xlfn.XLOOKUP(A20,INDIRECT($A$5&amp;"!$AJ$41:$AJ$406"),INDIRECT($A$5&amp;"!$AK$41:$AK$406"))*SUM($F$3:$I$3)</f>
        <v>0</v>
      </c>
      <c r="C20" s="88" cm="1">
        <f t="array" aca="1" ref="C20" ca="1">_xlfn.XLOOKUP(A20,INDIRECT($A$5&amp;"!$AJ$41:$AJ$406"),INDIRECT($A$5&amp;"!$AL$41:$AL$406"))*SUM($F$3:$I$3)</f>
        <v>15</v>
      </c>
      <c r="D20" s="88" cm="1">
        <f t="array" aca="1" ref="D20" ca="1">_xlfn.XLOOKUP(A20,INDIRECT($A$5&amp;"!$AJ$41:$AJ$406"),INDIRECT($A$5&amp;"!$AO$41:$AO$406"))*SUM($F$3:$I$3)</f>
        <v>12.75</v>
      </c>
      <c r="E20" s="50" cm="1">
        <f t="array" ref="E20">SUMPRODUCT(('PT Storengy'!$B$8:$K$372)*('PT Storengy'!$A$8:$A$372=$A20)*('PT Storengy'!$B$5:$K$5=$A$6)*('PT Storengy'!$B$7:$K$7=$A$7))</f>
        <v>0.55000000000000004</v>
      </c>
      <c r="F20" s="137">
        <f t="shared" ca="1" si="0"/>
        <v>0.22499999999999998</v>
      </c>
      <c r="G20" s="72">
        <f t="shared" ca="1" si="3"/>
        <v>1.125E-2</v>
      </c>
      <c r="H20" s="51"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89">
        <f t="shared" ca="1" si="4"/>
        <v>56.249999999999993</v>
      </c>
      <c r="J20" s="136" cm="1">
        <f t="array" aca="1" ref="J20" ca="1">IF(COUNTIFS('PTC GRTgaz'!$K$7:$K$15996,"",'PTC GRTgaz'!$A$7:$A$15996,J$16,'PTC GRTgaz'!$D$7:$D$15996,$A20,'PTC GRTgaz'!$C$7:$C$15996,"DEL")&gt;0,J$14,SUMIFS('PTC GRTgaz'!$K$7:$K$15996,'PTC GRTgaz'!$A$7:$A$15996,J$16,'PTC GRTgaz'!$D$7:$D$15996,$A20,'PTC GRTgaz'!$C$7:$C$15996,"DEL")*1.0026*$F$4/INDIRECT($A$4&amp;"!D9"))</f>
        <v>125</v>
      </c>
      <c r="K20" s="136">
        <v>1000</v>
      </c>
      <c r="L20" s="137">
        <f t="shared" ca="1" si="1"/>
        <v>0.22499999999999998</v>
      </c>
      <c r="M20" s="72">
        <f t="shared" ca="1" si="5"/>
        <v>1.125E-2</v>
      </c>
      <c r="N20" s="51"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89">
        <f t="shared" ca="1" si="6"/>
        <v>56.249999999999993</v>
      </c>
      <c r="S20" s="137">
        <f t="shared" ca="1" si="2"/>
        <v>0.5</v>
      </c>
      <c r="T20" s="72">
        <f t="shared" ca="1" si="7"/>
        <v>2.5000000000000001E-2</v>
      </c>
      <c r="U20" s="51"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89">
        <f t="shared" ca="1" si="8"/>
        <v>124.99999999999999</v>
      </c>
    </row>
    <row r="21" spans="1:22" x14ac:dyDescent="0.35">
      <c r="A21" s="48">
        <f t="shared" si="9"/>
        <v>45387</v>
      </c>
      <c r="B21" s="88" cm="1">
        <f t="array" aca="1" ref="B21" ca="1">_xlfn.XLOOKUP(A21,INDIRECT($A$5&amp;"!$AJ$41:$AJ$406"),INDIRECT($A$5&amp;"!$AK$41:$AK$406"))*SUM($F$3:$I$3)</f>
        <v>0</v>
      </c>
      <c r="C21" s="88" cm="1">
        <f t="array" aca="1" ref="C21" ca="1">_xlfn.XLOOKUP(A21,INDIRECT($A$5&amp;"!$AJ$41:$AJ$406"),INDIRECT($A$5&amp;"!$AL$41:$AL$406"))*SUM($F$3:$I$3)</f>
        <v>15</v>
      </c>
      <c r="D21" s="88" cm="1">
        <f t="array" aca="1" ref="D21" ca="1">_xlfn.XLOOKUP(A21,INDIRECT($A$5&amp;"!$AJ$41:$AJ$406"),INDIRECT($A$5&amp;"!$AO$41:$AO$406"))*SUM($F$3:$I$3)</f>
        <v>12.75</v>
      </c>
      <c r="E21" s="50" cm="1">
        <f t="array" ref="E21">SUMPRODUCT(('PT Storengy'!$B$8:$K$372)*('PT Storengy'!$A$8:$A$372=$A21)*('PT Storengy'!$B$5:$K$5=$A$6)*('PT Storengy'!$B$7:$K$7=$A$7))</f>
        <v>0.55000000000000004</v>
      </c>
      <c r="F21" s="137">
        <f t="shared" ca="1" si="0"/>
        <v>0.28125</v>
      </c>
      <c r="G21" s="72">
        <f t="shared" ca="1" si="3"/>
        <v>1.4999999999999999E-2</v>
      </c>
      <c r="H21" s="51" cm="1">
        <f t="array" aca="1" ref="H21" ca="1">IF(ROUND(ROUND(G21,2)-G21,4)=0,_xlfn.XLOOKUP(G21,INDIRECT($A$4&amp;"!$G$41:$G$141"),INDIRECT($A$4&amp;"!$A$41:$A$141"),0,1,1),IF(G21&gt;=1,0,(ROUNDUP(G21,2)-G21)*100*_xlfn.XLOOKUP(G21,INDIRECT($A$4&amp;"!$G$41:$G$141"),INDIRECT($A$4&amp;"!$A$41:$A$141"),0,-1,-1)+(G21-ROUNDDOWN(G21,2))*100*_xlfn.XLOOKUP(G21,INDIRECT($A$4&amp;"!$G$41:$G$141"),INDIRECT($A$4&amp;"!$A$41:$A$141"),0,1,1)))</f>
        <v>1</v>
      </c>
      <c r="I21" s="89">
        <f t="shared" ca="1" si="4"/>
        <v>56.249999999999993</v>
      </c>
      <c r="J21" s="136" cm="1">
        <f t="array" aca="1" ref="J21" ca="1">IF(COUNTIFS('PTC GRTgaz'!$K$7:$K$15996,"",'PTC GRTgaz'!$A$7:$A$15996,J$16,'PTC GRTgaz'!$D$7:$D$15996,$A21,'PTC GRTgaz'!$C$7:$C$15996,"DEL")&gt;0,J$14,SUMIFS('PTC GRTgaz'!$K$7:$K$15996,'PTC GRTgaz'!$A$7:$A$15996,J$16,'PTC GRTgaz'!$D$7:$D$15996,$A21,'PTC GRTgaz'!$C$7:$C$15996,"DEL")*1.0026*$F$4/INDIRECT($A$4&amp;"!D9"))</f>
        <v>125</v>
      </c>
      <c r="K21" s="136">
        <v>1000</v>
      </c>
      <c r="L21" s="137">
        <f t="shared" ca="1" si="1"/>
        <v>0.28125</v>
      </c>
      <c r="M21" s="72">
        <f t="shared" ca="1" si="5"/>
        <v>1.4999999999999999E-2</v>
      </c>
      <c r="N21" s="51" cm="1">
        <f t="array" aca="1" ref="N21" ca="1">IF(ROUND(ROUND(M21,2)-M21,4)=0,_xlfn.XLOOKUP(M21,INDIRECT($A$4&amp;"!$G$41:$G$141"),INDIRECT($A$4&amp;"!$A$41:$A$141"),0,1,1),IF(M21&gt;=1,0,(ROUNDUP(M21,2)-M21)*100*_xlfn.XLOOKUP(M21,INDIRECT($A$4&amp;"!$G$41:$G$141"),INDIRECT($A$4&amp;"!$A$41:$A$141"),0,-1,-1)+(M21-ROUNDDOWN(M21,2))*100*_xlfn.XLOOKUP(M21,INDIRECT($A$4&amp;"!$G$41:$G$141"),INDIRECT($A$4&amp;"!$A$41:$A$141"),0,1,1)))</f>
        <v>1</v>
      </c>
      <c r="O21" s="89">
        <f t="shared" ca="1" si="6"/>
        <v>56.249999999999993</v>
      </c>
      <c r="S21" s="137">
        <f t="shared" ca="1" si="2"/>
        <v>0.625</v>
      </c>
      <c r="T21" s="72">
        <f t="shared" ca="1" si="7"/>
        <v>3.3329999999999999E-2</v>
      </c>
      <c r="U21" s="51"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89">
        <f t="shared" ca="1" si="8"/>
        <v>125.00000000000003</v>
      </c>
    </row>
    <row r="22" spans="1:22" x14ac:dyDescent="0.35">
      <c r="A22" s="48">
        <f t="shared" si="9"/>
        <v>45388</v>
      </c>
      <c r="B22" s="88" cm="1">
        <f t="array" aca="1" ref="B22" ca="1">_xlfn.XLOOKUP(A22,INDIRECT($A$5&amp;"!$AJ$41:$AJ$406"),INDIRECT($A$5&amp;"!$AK$41:$AK$406"))*SUM($F$3:$I$3)</f>
        <v>0</v>
      </c>
      <c r="C22" s="88" cm="1">
        <f t="array" aca="1" ref="C22" ca="1">_xlfn.XLOOKUP(A22,INDIRECT($A$5&amp;"!$AJ$41:$AJ$406"),INDIRECT($A$5&amp;"!$AL$41:$AL$406"))*SUM($F$3:$I$3)</f>
        <v>15</v>
      </c>
      <c r="D22" s="88" cm="1">
        <f t="array" aca="1" ref="D22" ca="1">_xlfn.XLOOKUP(A22,INDIRECT($A$5&amp;"!$AJ$41:$AJ$406"),INDIRECT($A$5&amp;"!$AO$41:$AO$406"))*SUM($F$3:$I$3)</f>
        <v>12.75</v>
      </c>
      <c r="E22" s="50" cm="1">
        <f t="array" ref="E22">SUMPRODUCT(('PT Storengy'!$B$8:$K$372)*('PT Storengy'!$A$8:$A$372=$A22)*('PT Storengy'!$B$5:$K$5=$A$6)*('PT Storengy'!$B$7:$K$7=$A$7))</f>
        <v>0.55000000000000004</v>
      </c>
      <c r="F22" s="137">
        <f t="shared" ca="1" si="0"/>
        <v>0.33750000000000002</v>
      </c>
      <c r="G22" s="72">
        <f t="shared" ca="1" si="3"/>
        <v>1.8749999999999999E-2</v>
      </c>
      <c r="H22" s="51" cm="1">
        <f t="array" aca="1" ref="H22" ca="1">IF(ROUND(ROUND(G22,2)-G22,4)=0,_xlfn.XLOOKUP(G22,INDIRECT($A$4&amp;"!$G$41:$G$141"),INDIRECT($A$4&amp;"!$A$41:$A$141"),0,1,1),IF(G22&gt;=1,0,(ROUNDUP(G22,2)-G22)*100*_xlfn.XLOOKUP(G22,INDIRECT($A$4&amp;"!$G$41:$G$141"),INDIRECT($A$4&amp;"!$A$41:$A$141"),0,-1,-1)+(G22-ROUNDDOWN(G22,2))*100*_xlfn.XLOOKUP(G22,INDIRECT($A$4&amp;"!$G$41:$G$141"),INDIRECT($A$4&amp;"!$A$41:$A$141"),0,1,1)))</f>
        <v>1</v>
      </c>
      <c r="I22" s="89">
        <f t="shared" ca="1" si="4"/>
        <v>56.249999999999993</v>
      </c>
      <c r="J22" s="136" cm="1">
        <f t="array" aca="1" ref="J22" ca="1">IF(COUNTIFS('PTC GRTgaz'!$K$7:$K$15996,"",'PTC GRTgaz'!$A$7:$A$15996,J$16,'PTC GRTgaz'!$D$7:$D$15996,$A22,'PTC GRTgaz'!$C$7:$C$15996,"DEL")&gt;0,J$14,SUMIFS('PTC GRTgaz'!$K$7:$K$15996,'PTC GRTgaz'!$A$7:$A$15996,J$16,'PTC GRTgaz'!$D$7:$D$15996,$A22,'PTC GRTgaz'!$C$7:$C$15996,"DEL")*1.0026*$F$4/INDIRECT($A$4&amp;"!D9"))</f>
        <v>125</v>
      </c>
      <c r="K22" s="136">
        <v>1000</v>
      </c>
      <c r="L22" s="137">
        <f t="shared" ca="1" si="1"/>
        <v>0.33750000000000002</v>
      </c>
      <c r="M22" s="72">
        <f t="shared" ca="1" si="5"/>
        <v>1.8749999999999999E-2</v>
      </c>
      <c r="N22" s="51" cm="1">
        <f t="array" aca="1" ref="N22" ca="1">IF(ROUND(ROUND(M22,2)-M22,4)=0,_xlfn.XLOOKUP(M22,INDIRECT($A$4&amp;"!$G$41:$G$141"),INDIRECT($A$4&amp;"!$A$41:$A$141"),0,1,1),IF(M22&gt;=1,0,(ROUNDUP(M22,2)-M22)*100*_xlfn.XLOOKUP(M22,INDIRECT($A$4&amp;"!$G$41:$G$141"),INDIRECT($A$4&amp;"!$A$41:$A$141"),0,-1,-1)+(M22-ROUNDDOWN(M22,2))*100*_xlfn.XLOOKUP(M22,INDIRECT($A$4&amp;"!$G$41:$G$141"),INDIRECT($A$4&amp;"!$A$41:$A$141"),0,1,1)))</f>
        <v>1</v>
      </c>
      <c r="O22" s="89">
        <f t="shared" ca="1" si="6"/>
        <v>56.249999999999993</v>
      </c>
      <c r="S22" s="137">
        <f t="shared" ca="1" si="2"/>
        <v>0.75</v>
      </c>
      <c r="T22" s="72">
        <f t="shared" ca="1" si="7"/>
        <v>4.1669999999999999E-2</v>
      </c>
      <c r="U22" s="51"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89">
        <f t="shared" ca="1" si="8"/>
        <v>125.00000000000003</v>
      </c>
    </row>
    <row r="23" spans="1:22" x14ac:dyDescent="0.35">
      <c r="A23" s="48">
        <f t="shared" si="9"/>
        <v>45389</v>
      </c>
      <c r="B23" s="88" cm="1">
        <f t="array" aca="1" ref="B23" ca="1">_xlfn.XLOOKUP(A23,INDIRECT($A$5&amp;"!$AJ$41:$AJ$406"),INDIRECT($A$5&amp;"!$AK$41:$AK$406"))*SUM($F$3:$I$3)</f>
        <v>0</v>
      </c>
      <c r="C23" s="88" cm="1">
        <f t="array" aca="1" ref="C23" ca="1">_xlfn.XLOOKUP(A23,INDIRECT($A$5&amp;"!$AJ$41:$AJ$406"),INDIRECT($A$5&amp;"!$AL$41:$AL$406"))*SUM($F$3:$I$3)</f>
        <v>15</v>
      </c>
      <c r="D23" s="88" cm="1">
        <f t="array" aca="1" ref="D23" ca="1">_xlfn.XLOOKUP(A23,INDIRECT($A$5&amp;"!$AJ$41:$AJ$406"),INDIRECT($A$5&amp;"!$AO$41:$AO$406"))*SUM($F$3:$I$3)</f>
        <v>12.75</v>
      </c>
      <c r="E23" s="50" cm="1">
        <f t="array" ref="E23">SUMPRODUCT(('PT Storengy'!$B$8:$K$372)*('PT Storengy'!$A$8:$A$372=$A23)*('PT Storengy'!$B$5:$K$5=$A$6)*('PT Storengy'!$B$7:$K$7=$A$7))</f>
        <v>0.55000000000000004</v>
      </c>
      <c r="F23" s="137">
        <f t="shared" ca="1" si="0"/>
        <v>0.39374999999999999</v>
      </c>
      <c r="G23" s="72">
        <f t="shared" ca="1" si="3"/>
        <v>2.2499999999999999E-2</v>
      </c>
      <c r="H23" s="51"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0.99999999999999989</v>
      </c>
      <c r="I23" s="89">
        <f t="shared" ca="1" si="4"/>
        <v>56.249999999999986</v>
      </c>
      <c r="J23" s="136" cm="1">
        <f t="array" aca="1" ref="J23" ca="1">IF(COUNTIFS('PTC GRTgaz'!$K$7:$K$15996,"",'PTC GRTgaz'!$A$7:$A$15996,J$16,'PTC GRTgaz'!$D$7:$D$15996,$A23,'PTC GRTgaz'!$C$7:$C$15996,"DEL")&gt;0,J$14,SUMIFS('PTC GRTgaz'!$K$7:$K$15996,'PTC GRTgaz'!$A$7:$A$15996,J$16,'PTC GRTgaz'!$D$7:$D$15996,$A23,'PTC GRTgaz'!$C$7:$C$15996,"DEL")*1.0026*$F$4/INDIRECT($A$4&amp;"!D9"))</f>
        <v>125</v>
      </c>
      <c r="K23" s="136">
        <v>1000</v>
      </c>
      <c r="L23" s="137">
        <f t="shared" ca="1" si="1"/>
        <v>0.39374999999999999</v>
      </c>
      <c r="M23" s="72">
        <f t="shared" ca="1" si="5"/>
        <v>2.2499999999999999E-2</v>
      </c>
      <c r="N23" s="51"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0.99999999999999989</v>
      </c>
      <c r="O23" s="89">
        <f t="shared" ca="1" si="6"/>
        <v>56.249999999999986</v>
      </c>
      <c r="S23" s="137">
        <f t="shared" ca="1" si="2"/>
        <v>0.875</v>
      </c>
      <c r="T23" s="72">
        <f t="shared" ca="1" si="7"/>
        <v>0.05</v>
      </c>
      <c r="U23" s="51"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89">
        <f t="shared" ca="1" si="8"/>
        <v>125</v>
      </c>
    </row>
    <row r="24" spans="1:22" x14ac:dyDescent="0.35">
      <c r="A24" s="48">
        <f t="shared" si="9"/>
        <v>45390</v>
      </c>
      <c r="B24" s="88" cm="1">
        <f t="array" aca="1" ref="B24" ca="1">_xlfn.XLOOKUP(A24,INDIRECT($A$5&amp;"!$AJ$41:$AJ$406"),INDIRECT($A$5&amp;"!$AK$41:$AK$406"))*SUM($F$3:$I$3)</f>
        <v>0</v>
      </c>
      <c r="C24" s="88" cm="1">
        <f t="array" aca="1" ref="C24" ca="1">_xlfn.XLOOKUP(A24,INDIRECT($A$5&amp;"!$AJ$41:$AJ$406"),INDIRECT($A$5&amp;"!$AL$41:$AL$406"))*SUM($F$3:$I$3)</f>
        <v>15</v>
      </c>
      <c r="D24" s="88" cm="1">
        <f t="array" aca="1" ref="D24" ca="1">_xlfn.XLOOKUP(A24,INDIRECT($A$5&amp;"!$AJ$41:$AJ$406"),INDIRECT($A$5&amp;"!$AO$41:$AO$406"))*SUM($F$3:$I$3)</f>
        <v>12.75</v>
      </c>
      <c r="E24" s="50" cm="1">
        <f t="array" ref="E24">SUMPRODUCT(('PT Storengy'!$B$8:$K$372)*('PT Storengy'!$A$8:$A$372=$A24)*('PT Storengy'!$B$5:$K$5=$A$6)*('PT Storengy'!$B$7:$K$7=$A$7))</f>
        <v>0.55000000000000004</v>
      </c>
      <c r="F24" s="137">
        <f t="shared" ca="1" si="0"/>
        <v>0.44999999999999996</v>
      </c>
      <c r="G24" s="72">
        <f t="shared" ca="1" si="3"/>
        <v>2.6249999999999999E-2</v>
      </c>
      <c r="H24" s="51" cm="1">
        <f t="array" aca="1" ref="H24" ca="1">IF(ROUND(ROUND(G24,2)-G24,4)=0,_xlfn.XLOOKUP(G24,INDIRECT($A$4&amp;"!$G$41:$G$141"),INDIRECT($A$4&amp;"!$A$41:$A$141"),0,1,1),IF(G24&gt;=1,0,(ROUNDUP(G24,2)-G24)*100*_xlfn.XLOOKUP(G24,INDIRECT($A$4&amp;"!$G$41:$G$141"),INDIRECT($A$4&amp;"!$A$41:$A$141"),0,-1,-1)+(G24-ROUNDDOWN(G24,2))*100*_xlfn.XLOOKUP(G24,INDIRECT($A$4&amp;"!$G$41:$G$141"),INDIRECT($A$4&amp;"!$A$41:$A$141"),0,1,1)))</f>
        <v>0.99999999999999989</v>
      </c>
      <c r="I24" s="89">
        <f t="shared" ca="1" si="4"/>
        <v>56.249999999999986</v>
      </c>
      <c r="J24" s="136" cm="1">
        <f t="array" aca="1" ref="J24" ca="1">IF(COUNTIFS('PTC GRTgaz'!$K$7:$K$15996,"",'PTC GRTgaz'!$A$7:$A$15996,J$16,'PTC GRTgaz'!$D$7:$D$15996,$A24,'PTC GRTgaz'!$C$7:$C$15996,"DEL")&gt;0,J$14,SUMIFS('PTC GRTgaz'!$K$7:$K$15996,'PTC GRTgaz'!$A$7:$A$15996,J$16,'PTC GRTgaz'!$D$7:$D$15996,$A24,'PTC GRTgaz'!$C$7:$C$15996,"DEL")*1.0026*$F$4/INDIRECT($A$4&amp;"!D9"))</f>
        <v>125</v>
      </c>
      <c r="K24" s="136">
        <v>1000</v>
      </c>
      <c r="L24" s="137">
        <f t="shared" ca="1" si="1"/>
        <v>0.44999999999999996</v>
      </c>
      <c r="M24" s="72">
        <f t="shared" ca="1" si="5"/>
        <v>2.6249999999999999E-2</v>
      </c>
      <c r="N24" s="51" cm="1">
        <f t="array" aca="1" ref="N24" ca="1">IF(ROUND(ROUND(M24,2)-M24,4)=0,_xlfn.XLOOKUP(M24,INDIRECT($A$4&amp;"!$G$41:$G$141"),INDIRECT($A$4&amp;"!$A$41:$A$141"),0,1,1),IF(M24&gt;=1,0,(ROUNDUP(M24,2)-M24)*100*_xlfn.XLOOKUP(M24,INDIRECT($A$4&amp;"!$G$41:$G$141"),INDIRECT($A$4&amp;"!$A$41:$A$141"),0,-1,-1)+(M24-ROUNDDOWN(M24,2))*100*_xlfn.XLOOKUP(M24,INDIRECT($A$4&amp;"!$G$41:$G$141"),INDIRECT($A$4&amp;"!$A$41:$A$141"),0,1,1)))</f>
        <v>0.99999999999999989</v>
      </c>
      <c r="O24" s="89">
        <f t="shared" ca="1" si="6"/>
        <v>56.249999999999986</v>
      </c>
      <c r="S24" s="137">
        <f t="shared" ca="1" si="2"/>
        <v>1</v>
      </c>
      <c r="T24" s="72">
        <f t="shared" ca="1" si="7"/>
        <v>5.833E-2</v>
      </c>
      <c r="U24" s="51"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89">
        <f t="shared" ca="1" si="8"/>
        <v>125.00000000000003</v>
      </c>
    </row>
    <row r="25" spans="1:22" x14ac:dyDescent="0.35">
      <c r="A25" s="48">
        <f t="shared" si="9"/>
        <v>45391</v>
      </c>
      <c r="B25" s="88" cm="1">
        <f t="array" aca="1" ref="B25" ca="1">_xlfn.XLOOKUP(A25,INDIRECT($A$5&amp;"!$AJ$41:$AJ$406"),INDIRECT($A$5&amp;"!$AK$41:$AK$406"))*SUM($F$3:$I$3)</f>
        <v>0</v>
      </c>
      <c r="C25" s="88" cm="1">
        <f t="array" aca="1" ref="C25" ca="1">_xlfn.XLOOKUP(A25,INDIRECT($A$5&amp;"!$AJ$41:$AJ$406"),INDIRECT($A$5&amp;"!$AL$41:$AL$406"))*SUM($F$3:$I$3)</f>
        <v>15</v>
      </c>
      <c r="D25" s="88" cm="1">
        <f t="array" aca="1" ref="D25" ca="1">_xlfn.XLOOKUP(A25,INDIRECT($A$5&amp;"!$AJ$41:$AJ$406"),INDIRECT($A$5&amp;"!$AO$41:$AO$406"))*SUM($F$3:$I$3)</f>
        <v>12.75</v>
      </c>
      <c r="E25" s="50" cm="1">
        <f t="array" ref="E25">SUMPRODUCT(('PT Storengy'!$B$8:$K$372)*('PT Storengy'!$A$8:$A$372=$A25)*('PT Storengy'!$B$5:$K$5=$A$6)*('PT Storengy'!$B$7:$K$7=$A$7))</f>
        <v>0.55000000000000004</v>
      </c>
      <c r="F25" s="137">
        <f t="shared" ca="1" si="0"/>
        <v>0.50624999999999998</v>
      </c>
      <c r="G25" s="72">
        <f t="shared" ca="1" si="3"/>
        <v>0.03</v>
      </c>
      <c r="H25" s="51" cm="1">
        <f t="array" aca="1" ref="H25" ca="1">IF(ROUND(ROUND(G25,2)-G25,4)=0,_xlfn.XLOOKUP(G25,INDIRECT($A$4&amp;"!$G$41:$G$141"),INDIRECT($A$4&amp;"!$A$41:$A$141"),0,1,1),IF(G25&gt;=1,0,(ROUNDUP(G25,2)-G25)*100*_xlfn.XLOOKUP(G25,INDIRECT($A$4&amp;"!$G$41:$G$141"),INDIRECT($A$4&amp;"!$A$41:$A$141"),0,-1,-1)+(G25-ROUNDDOWN(G25,2))*100*_xlfn.XLOOKUP(G25,INDIRECT($A$4&amp;"!$G$41:$G$141"),INDIRECT($A$4&amp;"!$A$41:$A$141"),0,1,1)))</f>
        <v>1</v>
      </c>
      <c r="I25" s="89">
        <f t="shared" ca="1" si="4"/>
        <v>56.249999999999993</v>
      </c>
      <c r="J25" s="136" cm="1">
        <f t="array" aca="1" ref="J25" ca="1">IF(COUNTIFS('PTC GRTgaz'!$K$7:$K$15996,"",'PTC GRTgaz'!$A$7:$A$15996,J$16,'PTC GRTgaz'!$D$7:$D$15996,$A25,'PTC GRTgaz'!$C$7:$C$15996,"DEL")&gt;0,J$14,SUMIFS('PTC GRTgaz'!$K$7:$K$15996,'PTC GRTgaz'!$A$7:$A$15996,J$16,'PTC GRTgaz'!$D$7:$D$15996,$A25,'PTC GRTgaz'!$C$7:$C$15996,"DEL")*1.0026*$F$4/INDIRECT($A$4&amp;"!D9"))</f>
        <v>125</v>
      </c>
      <c r="K25" s="136">
        <v>1000</v>
      </c>
      <c r="L25" s="137">
        <f t="shared" ca="1" si="1"/>
        <v>0.50624999999999998</v>
      </c>
      <c r="M25" s="72">
        <f t="shared" ca="1" si="5"/>
        <v>0.03</v>
      </c>
      <c r="N25" s="51" cm="1">
        <f t="array" aca="1" ref="N25" ca="1">IF(ROUND(ROUND(M25,2)-M25,4)=0,_xlfn.XLOOKUP(M25,INDIRECT($A$4&amp;"!$G$41:$G$141"),INDIRECT($A$4&amp;"!$A$41:$A$141"),0,1,1),IF(M25&gt;=1,0,(ROUNDUP(M25,2)-M25)*100*_xlfn.XLOOKUP(M25,INDIRECT($A$4&amp;"!$G$41:$G$141"),INDIRECT($A$4&amp;"!$A$41:$A$141"),0,-1,-1)+(M25-ROUNDDOWN(M25,2))*100*_xlfn.XLOOKUP(M25,INDIRECT($A$4&amp;"!$G$41:$G$141"),INDIRECT($A$4&amp;"!$A$41:$A$141"),0,1,1)))</f>
        <v>1</v>
      </c>
      <c r="O25" s="89">
        <f t="shared" ca="1" si="6"/>
        <v>56.249999999999993</v>
      </c>
      <c r="S25" s="137">
        <f t="shared" ca="1" si="2"/>
        <v>1.125</v>
      </c>
      <c r="T25" s="72">
        <f t="shared" ca="1" si="7"/>
        <v>6.6669999999999993E-2</v>
      </c>
      <c r="U25" s="51"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89">
        <f t="shared" ca="1" si="8"/>
        <v>124.99999999999994</v>
      </c>
    </row>
    <row r="26" spans="1:22" x14ac:dyDescent="0.35">
      <c r="A26" s="48">
        <f t="shared" si="9"/>
        <v>45392</v>
      </c>
      <c r="B26" s="88" cm="1">
        <f t="array" aca="1" ref="B26" ca="1">_xlfn.XLOOKUP(A26,INDIRECT($A$5&amp;"!$AJ$41:$AJ$406"),INDIRECT($A$5&amp;"!$AK$41:$AK$406"))*SUM($F$3:$I$3)</f>
        <v>0</v>
      </c>
      <c r="C26" s="88" cm="1">
        <f t="array" aca="1" ref="C26" ca="1">_xlfn.XLOOKUP(A26,INDIRECT($A$5&amp;"!$AJ$41:$AJ$406"),INDIRECT($A$5&amp;"!$AL$41:$AL$406"))*SUM($F$3:$I$3)</f>
        <v>15</v>
      </c>
      <c r="D26" s="88" cm="1">
        <f t="array" aca="1" ref="D26" ca="1">_xlfn.XLOOKUP(A26,INDIRECT($A$5&amp;"!$AJ$41:$AJ$406"),INDIRECT($A$5&amp;"!$AO$41:$AO$406"))*SUM($F$3:$I$3)</f>
        <v>12.75</v>
      </c>
      <c r="E26" s="50" cm="1">
        <f t="array" ref="E26">SUMPRODUCT(('PT Storengy'!$B$8:$K$372)*('PT Storengy'!$A$8:$A$372=$A26)*('PT Storengy'!$B$5:$K$5=$A$6)*('PT Storengy'!$B$7:$K$7=$A$7))</f>
        <v>0.55000000000000004</v>
      </c>
      <c r="F26" s="137">
        <f t="shared" ca="1" si="0"/>
        <v>0.5625</v>
      </c>
      <c r="G26" s="72">
        <f t="shared" ca="1" si="3"/>
        <v>3.3750000000000002E-2</v>
      </c>
      <c r="H26" s="51"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89">
        <f t="shared" ca="1" si="4"/>
        <v>56.250000000000007</v>
      </c>
      <c r="J26" s="136" cm="1">
        <f t="array" aca="1" ref="J26" ca="1">IF(COUNTIFS('PTC GRTgaz'!$K$7:$K$15996,"",'PTC GRTgaz'!$A$7:$A$15996,J$16,'PTC GRTgaz'!$D$7:$D$15996,$A26,'PTC GRTgaz'!$C$7:$C$15996,"DEL")&gt;0,J$14,SUMIFS('PTC GRTgaz'!$K$7:$K$15996,'PTC GRTgaz'!$A$7:$A$15996,J$16,'PTC GRTgaz'!$D$7:$D$15996,$A26,'PTC GRTgaz'!$C$7:$C$15996,"DEL")*1.0026*$F$4/INDIRECT($A$4&amp;"!D9"))</f>
        <v>125</v>
      </c>
      <c r="K26" s="136">
        <v>1000</v>
      </c>
      <c r="L26" s="137">
        <f t="shared" ca="1" si="1"/>
        <v>0.5625</v>
      </c>
      <c r="M26" s="72">
        <f t="shared" ca="1" si="5"/>
        <v>3.3750000000000002E-2</v>
      </c>
      <c r="N26" s="51"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89">
        <f t="shared" ca="1" si="6"/>
        <v>56.250000000000007</v>
      </c>
      <c r="S26" s="137">
        <f t="shared" ca="1" si="2"/>
        <v>1.25</v>
      </c>
      <c r="T26" s="72">
        <f t="shared" ca="1" si="7"/>
        <v>7.4999999999999997E-2</v>
      </c>
      <c r="U26" s="51"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89">
        <f t="shared" ca="1" si="8"/>
        <v>124.99999999999994</v>
      </c>
    </row>
    <row r="27" spans="1:22" x14ac:dyDescent="0.35">
      <c r="A27" s="48">
        <f t="shared" si="9"/>
        <v>45393</v>
      </c>
      <c r="B27" s="88" cm="1">
        <f t="array" aca="1" ref="B27" ca="1">_xlfn.XLOOKUP(A27,INDIRECT($A$5&amp;"!$AJ$41:$AJ$406"),INDIRECT($A$5&amp;"!$AK$41:$AK$406"))*SUM($F$3:$I$3)</f>
        <v>0</v>
      </c>
      <c r="C27" s="88" cm="1">
        <f t="array" aca="1" ref="C27" ca="1">_xlfn.XLOOKUP(A27,INDIRECT($A$5&amp;"!$AJ$41:$AJ$406"),INDIRECT($A$5&amp;"!$AL$41:$AL$406"))*SUM($F$3:$I$3)</f>
        <v>15</v>
      </c>
      <c r="D27" s="88" cm="1">
        <f t="array" aca="1" ref="D27" ca="1">_xlfn.XLOOKUP(A27,INDIRECT($A$5&amp;"!$AJ$41:$AJ$406"),INDIRECT($A$5&amp;"!$AO$41:$AO$406"))*SUM($F$3:$I$3)</f>
        <v>12.75</v>
      </c>
      <c r="E27" s="50" cm="1">
        <f t="array" ref="E27">SUMPRODUCT(('PT Storengy'!$B$8:$K$372)*('PT Storengy'!$A$8:$A$372=$A27)*('PT Storengy'!$B$5:$K$5=$A$6)*('PT Storengy'!$B$7:$K$7=$A$7))</f>
        <v>0.55000000000000004</v>
      </c>
      <c r="F27" s="137">
        <f t="shared" ca="1" si="0"/>
        <v>0.61875000000000002</v>
      </c>
      <c r="G27" s="72">
        <f t="shared" ca="1" si="3"/>
        <v>3.7499999999999999E-2</v>
      </c>
      <c r="H27" s="51" cm="1">
        <f t="array" aca="1" ref="H27" ca="1">IF(ROUND(ROUND(G27,2)-G27,4)=0,_xlfn.XLOOKUP(G27,INDIRECT($A$4&amp;"!$G$41:$G$141"),INDIRECT($A$4&amp;"!$A$41:$A$141"),0,1,1),IF(G27&gt;=1,0,(ROUNDUP(G27,2)-G27)*100*_xlfn.XLOOKUP(G27,INDIRECT($A$4&amp;"!$G$41:$G$141"),INDIRECT($A$4&amp;"!$A$41:$A$141"),0,-1,-1)+(G27-ROUNDDOWN(G27,2))*100*_xlfn.XLOOKUP(G27,INDIRECT($A$4&amp;"!$G$41:$G$141"),INDIRECT($A$4&amp;"!$A$41:$A$141"),0,1,1)))</f>
        <v>1.0000000000000002</v>
      </c>
      <c r="I27" s="89">
        <f t="shared" ca="1" si="4"/>
        <v>56.250000000000007</v>
      </c>
      <c r="J27" s="136" cm="1">
        <f t="array" aca="1" ref="J27" ca="1">IF(COUNTIFS('PTC GRTgaz'!$K$7:$K$15996,"",'PTC GRTgaz'!$A$7:$A$15996,J$16,'PTC GRTgaz'!$D$7:$D$15996,$A27,'PTC GRTgaz'!$C$7:$C$15996,"DEL")&gt;0,J$14,SUMIFS('PTC GRTgaz'!$K$7:$K$15996,'PTC GRTgaz'!$A$7:$A$15996,J$16,'PTC GRTgaz'!$D$7:$D$15996,$A27,'PTC GRTgaz'!$C$7:$C$15996,"DEL")*1.0026*$F$4/INDIRECT($A$4&amp;"!D9"))</f>
        <v>125</v>
      </c>
      <c r="K27" s="136">
        <v>1000</v>
      </c>
      <c r="L27" s="137">
        <f t="shared" ca="1" si="1"/>
        <v>0.61875000000000002</v>
      </c>
      <c r="M27" s="72">
        <f t="shared" ca="1" si="5"/>
        <v>3.7499999999999999E-2</v>
      </c>
      <c r="N27" s="51" cm="1">
        <f t="array" aca="1" ref="N27" ca="1">IF(ROUND(ROUND(M27,2)-M27,4)=0,_xlfn.XLOOKUP(M27,INDIRECT($A$4&amp;"!$G$41:$G$141"),INDIRECT($A$4&amp;"!$A$41:$A$141"),0,1,1),IF(M27&gt;=1,0,(ROUNDUP(M27,2)-M27)*100*_xlfn.XLOOKUP(M27,INDIRECT($A$4&amp;"!$G$41:$G$141"),INDIRECT($A$4&amp;"!$A$41:$A$141"),0,-1,-1)+(M27-ROUNDDOWN(M27,2))*100*_xlfn.XLOOKUP(M27,INDIRECT($A$4&amp;"!$G$41:$G$141"),INDIRECT($A$4&amp;"!$A$41:$A$141"),0,1,1)))</f>
        <v>1.0000000000000002</v>
      </c>
      <c r="O27" s="89">
        <f t="shared" ca="1" si="6"/>
        <v>56.250000000000007</v>
      </c>
      <c r="S27" s="137">
        <f t="shared" ca="1" si="2"/>
        <v>1.375</v>
      </c>
      <c r="T27" s="72">
        <f t="shared" ca="1" si="7"/>
        <v>8.3330000000000001E-2</v>
      </c>
      <c r="U27" s="51"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89">
        <f t="shared" ca="1" si="8"/>
        <v>124.99999999999994</v>
      </c>
    </row>
    <row r="28" spans="1:22" x14ac:dyDescent="0.35">
      <c r="A28" s="48">
        <f t="shared" si="9"/>
        <v>45394</v>
      </c>
      <c r="B28" s="88" cm="1">
        <f t="array" aca="1" ref="B28" ca="1">_xlfn.XLOOKUP(A28,INDIRECT($A$5&amp;"!$AJ$41:$AJ$406"),INDIRECT($A$5&amp;"!$AK$41:$AK$406"))*SUM($F$3:$I$3)</f>
        <v>0</v>
      </c>
      <c r="C28" s="88" cm="1">
        <f t="array" aca="1" ref="C28" ca="1">_xlfn.XLOOKUP(A28,INDIRECT($A$5&amp;"!$AJ$41:$AJ$406"),INDIRECT($A$5&amp;"!$AL$41:$AL$406"))*SUM($F$3:$I$3)</f>
        <v>15</v>
      </c>
      <c r="D28" s="88" cm="1">
        <f t="array" aca="1" ref="D28" ca="1">_xlfn.XLOOKUP(A28,INDIRECT($A$5&amp;"!$AJ$41:$AJ$406"),INDIRECT($A$5&amp;"!$AO$41:$AO$406"))*SUM($F$3:$I$3)</f>
        <v>12.75</v>
      </c>
      <c r="E28" s="50" cm="1">
        <f t="array" ref="E28">SUMPRODUCT(('PT Storengy'!$B$8:$K$372)*('PT Storengy'!$A$8:$A$372=$A28)*('PT Storengy'!$B$5:$K$5=$A$6)*('PT Storengy'!$B$7:$K$7=$A$7))</f>
        <v>0.55000000000000004</v>
      </c>
      <c r="F28" s="137">
        <f t="shared" ca="1" si="0"/>
        <v>0.67500000000000004</v>
      </c>
      <c r="G28" s="72">
        <f t="shared" ca="1" si="3"/>
        <v>4.1250000000000002E-2</v>
      </c>
      <c r="H28" s="51" cm="1">
        <f t="array" aca="1" ref="H28" ca="1">IF(ROUND(ROUND(G28,2)-G28,4)=0,_xlfn.XLOOKUP(G28,INDIRECT($A$4&amp;"!$G$41:$G$141"),INDIRECT($A$4&amp;"!$A$41:$A$141"),0,1,1),IF(G28&gt;=1,0,(ROUNDUP(G28,2)-G28)*100*_xlfn.XLOOKUP(G28,INDIRECT($A$4&amp;"!$G$41:$G$141"),INDIRECT($A$4&amp;"!$A$41:$A$141"),0,-1,-1)+(G28-ROUNDDOWN(G28,2))*100*_xlfn.XLOOKUP(G28,INDIRECT($A$4&amp;"!$G$41:$G$141"),INDIRECT($A$4&amp;"!$A$41:$A$141"),0,1,1)))</f>
        <v>1.0000000000000002</v>
      </c>
      <c r="I28" s="89">
        <f t="shared" ca="1" si="4"/>
        <v>56.250000000000007</v>
      </c>
      <c r="J28" s="136" cm="1">
        <f t="array" aca="1" ref="J28" ca="1">IF(COUNTIFS('PTC GRTgaz'!$K$7:$K$15996,"",'PTC GRTgaz'!$A$7:$A$15996,J$16,'PTC GRTgaz'!$D$7:$D$15996,$A28,'PTC GRTgaz'!$C$7:$C$15996,"DEL")&gt;0,J$14,SUMIFS('PTC GRTgaz'!$K$7:$K$15996,'PTC GRTgaz'!$A$7:$A$15996,J$16,'PTC GRTgaz'!$D$7:$D$15996,$A28,'PTC GRTgaz'!$C$7:$C$15996,"DEL")*1.0026*$F$4/INDIRECT($A$4&amp;"!D9"))</f>
        <v>125</v>
      </c>
      <c r="K28" s="136">
        <v>1000</v>
      </c>
      <c r="L28" s="137">
        <f t="shared" ca="1" si="1"/>
        <v>0.67500000000000004</v>
      </c>
      <c r="M28" s="72">
        <f t="shared" ca="1" si="5"/>
        <v>4.1250000000000002E-2</v>
      </c>
      <c r="N28" s="51" cm="1">
        <f t="array" aca="1" ref="N28" ca="1">IF(ROUND(ROUND(M28,2)-M28,4)=0,_xlfn.XLOOKUP(M28,INDIRECT($A$4&amp;"!$G$41:$G$141"),INDIRECT($A$4&amp;"!$A$41:$A$141"),0,1,1),IF(M28&gt;=1,0,(ROUNDUP(M28,2)-M28)*100*_xlfn.XLOOKUP(M28,INDIRECT($A$4&amp;"!$G$41:$G$141"),INDIRECT($A$4&amp;"!$A$41:$A$141"),0,-1,-1)+(M28-ROUNDDOWN(M28,2))*100*_xlfn.XLOOKUP(M28,INDIRECT($A$4&amp;"!$G$41:$G$141"),INDIRECT($A$4&amp;"!$A$41:$A$141"),0,1,1)))</f>
        <v>1.0000000000000002</v>
      </c>
      <c r="O28" s="89">
        <f t="shared" ca="1" si="6"/>
        <v>56.250000000000007</v>
      </c>
      <c r="S28" s="137">
        <f t="shared" ca="1" si="2"/>
        <v>1.5</v>
      </c>
      <c r="T28" s="72">
        <f t="shared" ca="1" si="7"/>
        <v>9.1670000000000001E-2</v>
      </c>
      <c r="U28" s="51"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89">
        <f t="shared" ca="1" si="8"/>
        <v>124.99999999999994</v>
      </c>
    </row>
    <row r="29" spans="1:22" x14ac:dyDescent="0.35">
      <c r="A29" s="48">
        <f t="shared" si="9"/>
        <v>45395</v>
      </c>
      <c r="B29" s="88" cm="1">
        <f t="array" aca="1" ref="B29" ca="1">_xlfn.XLOOKUP(A29,INDIRECT($A$5&amp;"!$AJ$41:$AJ$406"),INDIRECT($A$5&amp;"!$AK$41:$AK$406"))*SUM($F$3:$I$3)</f>
        <v>0</v>
      </c>
      <c r="C29" s="88" cm="1">
        <f t="array" aca="1" ref="C29" ca="1">_xlfn.XLOOKUP(A29,INDIRECT($A$5&amp;"!$AJ$41:$AJ$406"),INDIRECT($A$5&amp;"!$AL$41:$AL$406"))*SUM($F$3:$I$3)</f>
        <v>15</v>
      </c>
      <c r="D29" s="88" cm="1">
        <f t="array" aca="1" ref="D29" ca="1">_xlfn.XLOOKUP(A29,INDIRECT($A$5&amp;"!$AJ$41:$AJ$406"),INDIRECT($A$5&amp;"!$AO$41:$AO$406"))*SUM($F$3:$I$3)</f>
        <v>12.75</v>
      </c>
      <c r="E29" s="50" cm="1">
        <f t="array" ref="E29">SUMPRODUCT(('PT Storengy'!$B$8:$K$372)*('PT Storengy'!$A$8:$A$372=$A29)*('PT Storengy'!$B$5:$K$5=$A$6)*('PT Storengy'!$B$7:$K$7=$A$7))</f>
        <v>0.55000000000000004</v>
      </c>
      <c r="F29" s="137">
        <f t="shared" ca="1" si="0"/>
        <v>0.73125000000000007</v>
      </c>
      <c r="G29" s="72">
        <f t="shared" ca="1" si="3"/>
        <v>4.4999999999999998E-2</v>
      </c>
      <c r="H29" s="51"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1.0000000000000002</v>
      </c>
      <c r="I29" s="89">
        <f t="shared" ca="1" si="4"/>
        <v>56.250000000000007</v>
      </c>
      <c r="J29" s="136" cm="1">
        <f t="array" aca="1" ref="J29" ca="1">IF(COUNTIFS('PTC GRTgaz'!$K$7:$K$15996,"",'PTC GRTgaz'!$A$7:$A$15996,J$16,'PTC GRTgaz'!$D$7:$D$15996,$A29,'PTC GRTgaz'!$C$7:$C$15996,"DEL")&gt;0,J$14,SUMIFS('PTC GRTgaz'!$K$7:$K$15996,'PTC GRTgaz'!$A$7:$A$15996,J$16,'PTC GRTgaz'!$D$7:$D$15996,$A29,'PTC GRTgaz'!$C$7:$C$15996,"DEL")*1.0026*$F$4/INDIRECT($A$4&amp;"!D9"))</f>
        <v>125</v>
      </c>
      <c r="K29" s="136">
        <v>1000</v>
      </c>
      <c r="L29" s="137">
        <f t="shared" ca="1" si="1"/>
        <v>0.73125000000000007</v>
      </c>
      <c r="M29" s="72">
        <f t="shared" ca="1" si="5"/>
        <v>4.4999999999999998E-2</v>
      </c>
      <c r="N29" s="51"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1.0000000000000002</v>
      </c>
      <c r="O29" s="89">
        <f t="shared" ca="1" si="6"/>
        <v>56.250000000000007</v>
      </c>
      <c r="S29" s="137">
        <f t="shared" ca="1" si="2"/>
        <v>1.625</v>
      </c>
      <c r="T29" s="72">
        <f t="shared" ca="1" si="7"/>
        <v>0.1</v>
      </c>
      <c r="U29" s="51"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89">
        <f t="shared" ca="1" si="8"/>
        <v>125</v>
      </c>
    </row>
    <row r="30" spans="1:22" x14ac:dyDescent="0.35">
      <c r="A30" s="48">
        <f t="shared" si="9"/>
        <v>45396</v>
      </c>
      <c r="B30" s="88" cm="1">
        <f t="array" aca="1" ref="B30" ca="1">_xlfn.XLOOKUP(A30,INDIRECT($A$5&amp;"!$AJ$41:$AJ$406"),INDIRECT($A$5&amp;"!$AK$41:$AK$406"))*SUM($F$3:$I$3)</f>
        <v>0</v>
      </c>
      <c r="C30" s="88" cm="1">
        <f t="array" aca="1" ref="C30" ca="1">_xlfn.XLOOKUP(A30,INDIRECT($A$5&amp;"!$AJ$41:$AJ$406"),INDIRECT($A$5&amp;"!$AL$41:$AL$406"))*SUM($F$3:$I$3)</f>
        <v>15</v>
      </c>
      <c r="D30" s="88" cm="1">
        <f t="array" aca="1" ref="D30" ca="1">_xlfn.XLOOKUP(A30,INDIRECT($A$5&amp;"!$AJ$41:$AJ$406"),INDIRECT($A$5&amp;"!$AO$41:$AO$406"))*SUM($F$3:$I$3)</f>
        <v>12.75</v>
      </c>
      <c r="E30" s="50" cm="1">
        <f t="array" ref="E30">SUMPRODUCT(('PT Storengy'!$B$8:$K$372)*('PT Storengy'!$A$8:$A$372=$A30)*('PT Storengy'!$B$5:$K$5=$A$6)*('PT Storengy'!$B$7:$K$7=$A$7))</f>
        <v>0.55000000000000004</v>
      </c>
      <c r="F30" s="137">
        <f t="shared" ca="1" si="0"/>
        <v>0.78750000000000009</v>
      </c>
      <c r="G30" s="72">
        <f t="shared" ca="1" si="3"/>
        <v>4.8750000000000002E-2</v>
      </c>
      <c r="H30" s="51"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1.0000000000000002</v>
      </c>
      <c r="I30" s="89">
        <f t="shared" ca="1" si="4"/>
        <v>56.250000000000007</v>
      </c>
      <c r="J30" s="136" cm="1">
        <f t="array" aca="1" ref="J30" ca="1">IF(COUNTIFS('PTC GRTgaz'!$K$7:$K$15996,"",'PTC GRTgaz'!$A$7:$A$15996,J$16,'PTC GRTgaz'!$D$7:$D$15996,$A30,'PTC GRTgaz'!$C$7:$C$15996,"DEL")&gt;0,J$14,SUMIFS('PTC GRTgaz'!$K$7:$K$15996,'PTC GRTgaz'!$A$7:$A$15996,J$16,'PTC GRTgaz'!$D$7:$D$15996,$A30,'PTC GRTgaz'!$C$7:$C$15996,"DEL")*1.0026*$F$4/INDIRECT($A$4&amp;"!D9"))</f>
        <v>125</v>
      </c>
      <c r="K30" s="136">
        <v>1000</v>
      </c>
      <c r="L30" s="137">
        <f t="shared" ca="1" si="1"/>
        <v>0.78750000000000009</v>
      </c>
      <c r="M30" s="72">
        <f t="shared" ca="1" si="5"/>
        <v>4.8750000000000002E-2</v>
      </c>
      <c r="N30" s="51"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1.0000000000000002</v>
      </c>
      <c r="O30" s="89">
        <f t="shared" ca="1" si="6"/>
        <v>56.250000000000007</v>
      </c>
      <c r="S30" s="137">
        <f t="shared" ca="1" si="2"/>
        <v>1.75</v>
      </c>
      <c r="T30" s="72">
        <f t="shared" ca="1" si="7"/>
        <v>0.10833</v>
      </c>
      <c r="U30" s="51"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89">
        <f t="shared" ca="1" si="8"/>
        <v>124.99999999999994</v>
      </c>
    </row>
    <row r="31" spans="1:22" x14ac:dyDescent="0.35">
      <c r="A31" s="48">
        <f t="shared" si="9"/>
        <v>45397</v>
      </c>
      <c r="B31" s="88" cm="1">
        <f t="array" aca="1" ref="B31" ca="1">_xlfn.XLOOKUP(A31,INDIRECT($A$5&amp;"!$AJ$41:$AJ$406"),INDIRECT($A$5&amp;"!$AK$41:$AK$406"))*SUM($F$3:$I$3)</f>
        <v>0</v>
      </c>
      <c r="C31" s="88" cm="1">
        <f t="array" aca="1" ref="C31" ca="1">_xlfn.XLOOKUP(A31,INDIRECT($A$5&amp;"!$AJ$41:$AJ$406"),INDIRECT($A$5&amp;"!$AL$41:$AL$406"))*SUM($F$3:$I$3)</f>
        <v>15</v>
      </c>
      <c r="D31" s="88" cm="1">
        <f t="array" aca="1" ref="D31" ca="1">_xlfn.XLOOKUP(A31,INDIRECT($A$5&amp;"!$AJ$41:$AJ$406"),INDIRECT($A$5&amp;"!$AO$41:$AO$406"))*SUM($F$3:$I$3)</f>
        <v>12.75</v>
      </c>
      <c r="E31" s="50" cm="1">
        <f t="array" ref="E31">SUMPRODUCT(('PT Storengy'!$B$8:$K$372)*('PT Storengy'!$A$8:$A$372=$A31)*('PT Storengy'!$B$5:$K$5=$A$6)*('PT Storengy'!$B$7:$K$7=$A$7))</f>
        <v>0.55000000000000004</v>
      </c>
      <c r="F31" s="137">
        <f t="shared" ca="1" si="0"/>
        <v>0.84375000000000011</v>
      </c>
      <c r="G31" s="72">
        <f t="shared" ca="1" si="3"/>
        <v>5.2499999999999998E-2</v>
      </c>
      <c r="H31" s="51" cm="1">
        <f t="array" aca="1" ref="H31" ca="1">IF(ROUND(ROUND(G31,2)-G31,4)=0,_xlfn.XLOOKUP(G31,INDIRECT($A$4&amp;"!$G$41:$G$141"),INDIRECT($A$4&amp;"!$A$41:$A$141"),0,1,1),IF(G31&gt;=1,0,(ROUNDUP(G31,2)-G31)*100*_xlfn.XLOOKUP(G31,INDIRECT($A$4&amp;"!$G$41:$G$141"),INDIRECT($A$4&amp;"!$A$41:$A$141"),0,-1,-1)+(G31-ROUNDDOWN(G31,2))*100*_xlfn.XLOOKUP(G31,INDIRECT($A$4&amp;"!$G$41:$G$141"),INDIRECT($A$4&amp;"!$A$41:$A$141"),0,1,1)))</f>
        <v>1.0000000000000002</v>
      </c>
      <c r="I31" s="89">
        <f t="shared" ca="1" si="4"/>
        <v>56.250000000000007</v>
      </c>
      <c r="J31" s="136" cm="1">
        <f t="array" aca="1" ref="J31" ca="1">IF(COUNTIFS('PTC GRTgaz'!$K$7:$K$15996,"",'PTC GRTgaz'!$A$7:$A$15996,J$16,'PTC GRTgaz'!$D$7:$D$15996,$A31,'PTC GRTgaz'!$C$7:$C$15996,"DEL")&gt;0,J$14,SUMIFS('PTC GRTgaz'!$K$7:$K$15996,'PTC GRTgaz'!$A$7:$A$15996,J$16,'PTC GRTgaz'!$D$7:$D$15996,$A31,'PTC GRTgaz'!$C$7:$C$15996,"DEL")*1.0026*$F$4/INDIRECT($A$4&amp;"!D9"))</f>
        <v>125</v>
      </c>
      <c r="K31" s="136">
        <v>1000</v>
      </c>
      <c r="L31" s="137">
        <f t="shared" ca="1" si="1"/>
        <v>0.84375000000000011</v>
      </c>
      <c r="M31" s="72">
        <f t="shared" ca="1" si="5"/>
        <v>5.2499999999999998E-2</v>
      </c>
      <c r="N31" s="51" cm="1">
        <f t="array" aca="1" ref="N31" ca="1">IF(ROUND(ROUND(M31,2)-M31,4)=0,_xlfn.XLOOKUP(M31,INDIRECT($A$4&amp;"!$G$41:$G$141"),INDIRECT($A$4&amp;"!$A$41:$A$141"),0,1,1),IF(M31&gt;=1,0,(ROUNDUP(M31,2)-M31)*100*_xlfn.XLOOKUP(M31,INDIRECT($A$4&amp;"!$G$41:$G$141"),INDIRECT($A$4&amp;"!$A$41:$A$141"),0,-1,-1)+(M31-ROUNDDOWN(M31,2))*100*_xlfn.XLOOKUP(M31,INDIRECT($A$4&amp;"!$G$41:$G$141"),INDIRECT($A$4&amp;"!$A$41:$A$141"),0,1,1)))</f>
        <v>1.0000000000000002</v>
      </c>
      <c r="O31" s="89">
        <f t="shared" ca="1" si="6"/>
        <v>56.250000000000007</v>
      </c>
      <c r="S31" s="137">
        <f t="shared" ca="1" si="2"/>
        <v>1.875</v>
      </c>
      <c r="T31" s="72">
        <f t="shared" ca="1" si="7"/>
        <v>0.11667</v>
      </c>
      <c r="U31" s="51"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89">
        <f t="shared" ca="1" si="8"/>
        <v>124.99999999999994</v>
      </c>
    </row>
    <row r="32" spans="1:22" x14ac:dyDescent="0.35">
      <c r="A32" s="48">
        <f t="shared" si="9"/>
        <v>45398</v>
      </c>
      <c r="B32" s="88" cm="1">
        <f t="array" aca="1" ref="B32" ca="1">_xlfn.XLOOKUP(A32,INDIRECT($A$5&amp;"!$AJ$41:$AJ$406"),INDIRECT($A$5&amp;"!$AK$41:$AK$406"))*SUM($F$3:$I$3)</f>
        <v>0</v>
      </c>
      <c r="C32" s="88" cm="1">
        <f t="array" aca="1" ref="C32" ca="1">_xlfn.XLOOKUP(A32,INDIRECT($A$5&amp;"!$AJ$41:$AJ$406"),INDIRECT($A$5&amp;"!$AL$41:$AL$406"))*SUM($F$3:$I$3)</f>
        <v>15</v>
      </c>
      <c r="D32" s="88" cm="1">
        <f t="array" aca="1" ref="D32" ca="1">_xlfn.XLOOKUP(A32,INDIRECT($A$5&amp;"!$AJ$41:$AJ$406"),INDIRECT($A$5&amp;"!$AO$41:$AO$406"))*SUM($F$3:$I$3)</f>
        <v>12.75</v>
      </c>
      <c r="E32" s="50" cm="1">
        <f t="array" ref="E32">SUMPRODUCT(('PT Storengy'!$B$8:$K$372)*('PT Storengy'!$A$8:$A$372=$A32)*('PT Storengy'!$B$5:$K$5=$A$6)*('PT Storengy'!$B$7:$K$7=$A$7))</f>
        <v>0.55000000000000004</v>
      </c>
      <c r="F32" s="137">
        <f t="shared" ca="1" si="0"/>
        <v>0.90000000000000013</v>
      </c>
      <c r="G32" s="72">
        <f t="shared" ca="1" si="3"/>
        <v>5.6250000000000001E-2</v>
      </c>
      <c r="H32" s="51"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1.0000000000000002</v>
      </c>
      <c r="I32" s="89">
        <f t="shared" ca="1" si="4"/>
        <v>56.250000000000007</v>
      </c>
      <c r="J32" s="136" cm="1">
        <f t="array" aca="1" ref="J32" ca="1">IF(COUNTIFS('PTC GRTgaz'!$K$7:$K$15996,"",'PTC GRTgaz'!$A$7:$A$15996,J$16,'PTC GRTgaz'!$D$7:$D$15996,$A32,'PTC GRTgaz'!$C$7:$C$15996,"DEL")&gt;0,J$14,SUMIFS('PTC GRTgaz'!$K$7:$K$15996,'PTC GRTgaz'!$A$7:$A$15996,J$16,'PTC GRTgaz'!$D$7:$D$15996,$A32,'PTC GRTgaz'!$C$7:$C$15996,"DEL")*1.0026*$F$4/INDIRECT($A$4&amp;"!D9"))</f>
        <v>125</v>
      </c>
      <c r="K32" s="136">
        <v>1000</v>
      </c>
      <c r="L32" s="137">
        <f t="shared" ca="1" si="1"/>
        <v>0.90000000000000013</v>
      </c>
      <c r="M32" s="72">
        <f t="shared" ca="1" si="5"/>
        <v>5.6250000000000001E-2</v>
      </c>
      <c r="N32" s="51"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1.0000000000000002</v>
      </c>
      <c r="O32" s="89">
        <f t="shared" ca="1" si="6"/>
        <v>56.250000000000007</v>
      </c>
      <c r="S32" s="137">
        <f t="shared" ca="1" si="2"/>
        <v>2</v>
      </c>
      <c r="T32" s="72">
        <f t="shared" ca="1" si="7"/>
        <v>0.125</v>
      </c>
      <c r="U32" s="51"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89">
        <f t="shared" ca="1" si="8"/>
        <v>125.00000000000011</v>
      </c>
    </row>
    <row r="33" spans="1:22" x14ac:dyDescent="0.35">
      <c r="A33" s="48">
        <f t="shared" si="9"/>
        <v>45399</v>
      </c>
      <c r="B33" s="88" cm="1">
        <f t="array" aca="1" ref="B33" ca="1">_xlfn.XLOOKUP(A33,INDIRECT($A$5&amp;"!$AJ$41:$AJ$406"),INDIRECT($A$5&amp;"!$AK$41:$AK$406"))*SUM($F$3:$I$3)</f>
        <v>0</v>
      </c>
      <c r="C33" s="88" cm="1">
        <f t="array" aca="1" ref="C33" ca="1">_xlfn.XLOOKUP(A33,INDIRECT($A$5&amp;"!$AJ$41:$AJ$406"),INDIRECT($A$5&amp;"!$AL$41:$AL$406"))*SUM($F$3:$I$3)</f>
        <v>15</v>
      </c>
      <c r="D33" s="88" cm="1">
        <f t="array" aca="1" ref="D33" ca="1">_xlfn.XLOOKUP(A33,INDIRECT($A$5&amp;"!$AJ$41:$AJ$406"),INDIRECT($A$5&amp;"!$AO$41:$AO$406"))*SUM($F$3:$I$3)</f>
        <v>12.75</v>
      </c>
      <c r="E33" s="50" cm="1">
        <f t="array" ref="E33">SUMPRODUCT(('PT Storengy'!$B$8:$K$372)*('PT Storengy'!$A$8:$A$372=$A33)*('PT Storengy'!$B$5:$K$5=$A$6)*('PT Storengy'!$B$7:$K$7=$A$7))</f>
        <v>0.55000000000000004</v>
      </c>
      <c r="F33" s="137">
        <f t="shared" ca="1" si="0"/>
        <v>0.95625000000000016</v>
      </c>
      <c r="G33" s="72">
        <f t="shared" ca="1" si="3"/>
        <v>0.06</v>
      </c>
      <c r="H33" s="51" cm="1">
        <f t="array" aca="1" ref="H33" ca="1">IF(ROUND(ROUND(G33,2)-G33,4)=0,_xlfn.XLOOKUP(G33,INDIRECT($A$4&amp;"!$G$41:$G$141"),INDIRECT($A$4&amp;"!$A$41:$A$141"),0,1,1),IF(G33&gt;=1,0,(ROUNDUP(G33,2)-G33)*100*_xlfn.XLOOKUP(G33,INDIRECT($A$4&amp;"!$G$41:$G$141"),INDIRECT($A$4&amp;"!$A$41:$A$141"),0,-1,-1)+(G33-ROUNDDOWN(G33,2))*100*_xlfn.XLOOKUP(G33,INDIRECT($A$4&amp;"!$G$41:$G$141"),INDIRECT($A$4&amp;"!$A$41:$A$141"),0,1,1)))</f>
        <v>1</v>
      </c>
      <c r="I33" s="89">
        <f t="shared" ca="1" si="4"/>
        <v>56.249999999999993</v>
      </c>
      <c r="J33" s="136" cm="1">
        <f t="array" aca="1" ref="J33" ca="1">IF(COUNTIFS('PTC GRTgaz'!$K$7:$K$15996,"",'PTC GRTgaz'!$A$7:$A$15996,J$16,'PTC GRTgaz'!$D$7:$D$15996,$A33,'PTC GRTgaz'!$C$7:$C$15996,"DEL")&gt;0,J$14,SUMIFS('PTC GRTgaz'!$K$7:$K$15996,'PTC GRTgaz'!$A$7:$A$15996,J$16,'PTC GRTgaz'!$D$7:$D$15996,$A33,'PTC GRTgaz'!$C$7:$C$15996,"DEL")*1.0026*$F$4/INDIRECT($A$4&amp;"!D9"))</f>
        <v>125</v>
      </c>
      <c r="K33" s="136">
        <v>1000</v>
      </c>
      <c r="L33" s="137">
        <f t="shared" ca="1" si="1"/>
        <v>0.95625000000000016</v>
      </c>
      <c r="M33" s="72">
        <f t="shared" ca="1" si="5"/>
        <v>0.06</v>
      </c>
      <c r="N33" s="51" cm="1">
        <f t="array" aca="1" ref="N33" ca="1">IF(ROUND(ROUND(M33,2)-M33,4)=0,_xlfn.XLOOKUP(M33,INDIRECT($A$4&amp;"!$G$41:$G$141"),INDIRECT($A$4&amp;"!$A$41:$A$141"),0,1,1),IF(M33&gt;=1,0,(ROUNDUP(M33,2)-M33)*100*_xlfn.XLOOKUP(M33,INDIRECT($A$4&amp;"!$G$41:$G$141"),INDIRECT($A$4&amp;"!$A$41:$A$141"),0,-1,-1)+(M33-ROUNDDOWN(M33,2))*100*_xlfn.XLOOKUP(M33,INDIRECT($A$4&amp;"!$G$41:$G$141"),INDIRECT($A$4&amp;"!$A$41:$A$141"),0,1,1)))</f>
        <v>1</v>
      </c>
      <c r="O33" s="89">
        <f t="shared" ca="1" si="6"/>
        <v>56.249999999999993</v>
      </c>
      <c r="S33" s="137">
        <f t="shared" ca="1" si="2"/>
        <v>2.125</v>
      </c>
      <c r="T33" s="72">
        <f t="shared" ca="1" si="7"/>
        <v>0.13333</v>
      </c>
      <c r="U33" s="51"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89">
        <f t="shared" ca="1" si="8"/>
        <v>125.00000000000011</v>
      </c>
    </row>
    <row r="34" spans="1:22" x14ac:dyDescent="0.35">
      <c r="A34" s="48">
        <f t="shared" si="9"/>
        <v>45400</v>
      </c>
      <c r="B34" s="88" cm="1">
        <f t="array" aca="1" ref="B34" ca="1">_xlfn.XLOOKUP(A34,INDIRECT($A$5&amp;"!$AJ$41:$AJ$406"),INDIRECT($A$5&amp;"!$AK$41:$AK$406"))*SUM($F$3:$I$3)</f>
        <v>0</v>
      </c>
      <c r="C34" s="88" cm="1">
        <f t="array" aca="1" ref="C34" ca="1">_xlfn.XLOOKUP(A34,INDIRECT($A$5&amp;"!$AJ$41:$AJ$406"),INDIRECT($A$5&amp;"!$AL$41:$AL$406"))*SUM($F$3:$I$3)</f>
        <v>15</v>
      </c>
      <c r="D34" s="88" cm="1">
        <f t="array" aca="1" ref="D34" ca="1">_xlfn.XLOOKUP(A34,INDIRECT($A$5&amp;"!$AJ$41:$AJ$406"),INDIRECT($A$5&amp;"!$AO$41:$AO$406"))*SUM($F$3:$I$3)</f>
        <v>12.75</v>
      </c>
      <c r="E34" s="50" cm="1">
        <f t="array" ref="E34">SUMPRODUCT(('PT Storengy'!$B$8:$K$372)*('PT Storengy'!$A$8:$A$372=$A34)*('PT Storengy'!$B$5:$K$5=$A$6)*('PT Storengy'!$B$7:$K$7=$A$7))</f>
        <v>0.55000000000000004</v>
      </c>
      <c r="F34" s="137">
        <f t="shared" ca="1" si="0"/>
        <v>1.0125000000000002</v>
      </c>
      <c r="G34" s="72">
        <f t="shared" ca="1" si="3"/>
        <v>6.3750000000000001E-2</v>
      </c>
      <c r="H34" s="51"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0.99999999999999944</v>
      </c>
      <c r="I34" s="89">
        <f t="shared" ca="1" si="4"/>
        <v>56.249999999999964</v>
      </c>
      <c r="J34" s="136" cm="1">
        <f t="array" aca="1" ref="J34" ca="1">IF(COUNTIFS('PTC GRTgaz'!$K$7:$K$15996,"",'PTC GRTgaz'!$A$7:$A$15996,J$16,'PTC GRTgaz'!$D$7:$D$15996,$A34,'PTC GRTgaz'!$C$7:$C$15996,"DEL")&gt;0,J$14,SUMIFS('PTC GRTgaz'!$K$7:$K$15996,'PTC GRTgaz'!$A$7:$A$15996,J$16,'PTC GRTgaz'!$D$7:$D$15996,$A34,'PTC GRTgaz'!$C$7:$C$15996,"DEL")*1.0026*$F$4/INDIRECT($A$4&amp;"!D9"))</f>
        <v>125</v>
      </c>
      <c r="K34" s="136">
        <v>1000</v>
      </c>
      <c r="L34" s="137">
        <f t="shared" ca="1" si="1"/>
        <v>1.0125000000000002</v>
      </c>
      <c r="M34" s="72">
        <f t="shared" ca="1" si="5"/>
        <v>6.3750000000000001E-2</v>
      </c>
      <c r="N34" s="51"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0.99999999999999944</v>
      </c>
      <c r="O34" s="89">
        <f t="shared" ca="1" si="6"/>
        <v>56.249999999999964</v>
      </c>
      <c r="S34" s="137">
        <f t="shared" ca="1" si="2"/>
        <v>2.25</v>
      </c>
      <c r="T34" s="72">
        <f t="shared" ca="1" si="7"/>
        <v>0.14166999999999999</v>
      </c>
      <c r="U34" s="51"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89">
        <f t="shared" ca="1" si="8"/>
        <v>125.00000000000011</v>
      </c>
    </row>
    <row r="35" spans="1:22" x14ac:dyDescent="0.35">
      <c r="A35" s="48">
        <f t="shared" si="9"/>
        <v>45401</v>
      </c>
      <c r="B35" s="88" cm="1">
        <f t="array" aca="1" ref="B35" ca="1">_xlfn.XLOOKUP(A35,INDIRECT($A$5&amp;"!$AJ$41:$AJ$406"),INDIRECT($A$5&amp;"!$AK$41:$AK$406"))*SUM($F$3:$I$3)</f>
        <v>0</v>
      </c>
      <c r="C35" s="88" cm="1">
        <f t="array" aca="1" ref="C35" ca="1">_xlfn.XLOOKUP(A35,INDIRECT($A$5&amp;"!$AJ$41:$AJ$406"),INDIRECT($A$5&amp;"!$AL$41:$AL$406"))*SUM($F$3:$I$3)</f>
        <v>15</v>
      </c>
      <c r="D35" s="88" cm="1">
        <f t="array" aca="1" ref="D35" ca="1">_xlfn.XLOOKUP(A35,INDIRECT($A$5&amp;"!$AJ$41:$AJ$406"),INDIRECT($A$5&amp;"!$AO$41:$AO$406"))*SUM($F$3:$I$3)</f>
        <v>12.75</v>
      </c>
      <c r="E35" s="50" cm="1">
        <f t="array" ref="E35">SUMPRODUCT(('PT Storengy'!$B$8:$K$372)*('PT Storengy'!$A$8:$A$372=$A35)*('PT Storengy'!$B$5:$K$5=$A$6)*('PT Storengy'!$B$7:$K$7=$A$7))</f>
        <v>0.55000000000000004</v>
      </c>
      <c r="F35" s="137">
        <f t="shared" ca="1" si="0"/>
        <v>1.0687500000000001</v>
      </c>
      <c r="G35" s="72">
        <f t="shared" ca="1" si="3"/>
        <v>6.7500000000000004E-2</v>
      </c>
      <c r="H35" s="51"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89">
        <f t="shared" ca="1" si="4"/>
        <v>56.249999999999964</v>
      </c>
      <c r="J35" s="136" cm="1">
        <f t="array" aca="1" ref="J35" ca="1">IF(COUNTIFS('PTC GRTgaz'!$K$7:$K$15996,"",'PTC GRTgaz'!$A$7:$A$15996,J$16,'PTC GRTgaz'!$D$7:$D$15996,$A35,'PTC GRTgaz'!$C$7:$C$15996,"DEL")&gt;0,J$14,SUMIFS('PTC GRTgaz'!$K$7:$K$15996,'PTC GRTgaz'!$A$7:$A$15996,J$16,'PTC GRTgaz'!$D$7:$D$15996,$A35,'PTC GRTgaz'!$C$7:$C$15996,"DEL")*1.0026*$F$4/INDIRECT($A$4&amp;"!D9"))</f>
        <v>125</v>
      </c>
      <c r="K35" s="136">
        <v>1000</v>
      </c>
      <c r="L35" s="137">
        <f t="shared" ca="1" si="1"/>
        <v>1.0687500000000001</v>
      </c>
      <c r="M35" s="72">
        <f t="shared" ca="1" si="5"/>
        <v>6.7500000000000004E-2</v>
      </c>
      <c r="N35" s="51"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89">
        <f t="shared" ca="1" si="6"/>
        <v>56.249999999999964</v>
      </c>
      <c r="S35" s="137">
        <f t="shared" ca="1" si="2"/>
        <v>2.375</v>
      </c>
      <c r="T35" s="72">
        <f t="shared" ca="1" si="7"/>
        <v>0.15</v>
      </c>
      <c r="U35" s="51"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89">
        <f t="shared" ca="1" si="8"/>
        <v>125</v>
      </c>
    </row>
    <row r="36" spans="1:22" x14ac:dyDescent="0.35">
      <c r="A36" s="48">
        <f t="shared" si="9"/>
        <v>45402</v>
      </c>
      <c r="B36" s="88" cm="1">
        <f t="array" aca="1" ref="B36" ca="1">_xlfn.XLOOKUP(A36,INDIRECT($A$5&amp;"!$AJ$41:$AJ$406"),INDIRECT($A$5&amp;"!$AK$41:$AK$406"))*SUM($F$3:$I$3)</f>
        <v>0</v>
      </c>
      <c r="C36" s="88" cm="1">
        <f t="array" aca="1" ref="C36" ca="1">_xlfn.XLOOKUP(A36,INDIRECT($A$5&amp;"!$AJ$41:$AJ$406"),INDIRECT($A$5&amp;"!$AL$41:$AL$406"))*SUM($F$3:$I$3)</f>
        <v>15</v>
      </c>
      <c r="D36" s="88" cm="1">
        <f t="array" aca="1" ref="D36" ca="1">_xlfn.XLOOKUP(A36,INDIRECT($A$5&amp;"!$AJ$41:$AJ$406"),INDIRECT($A$5&amp;"!$AO$41:$AO$406"))*SUM($F$3:$I$3)</f>
        <v>12.75</v>
      </c>
      <c r="E36" s="50" cm="1">
        <f t="array" ref="E36">SUMPRODUCT(('PT Storengy'!$B$8:$K$372)*('PT Storengy'!$A$8:$A$372=$A36)*('PT Storengy'!$B$5:$K$5=$A$6)*('PT Storengy'!$B$7:$K$7=$A$7))</f>
        <v>0.55000000000000004</v>
      </c>
      <c r="F36" s="137">
        <f t="shared" ca="1" si="0"/>
        <v>1.125</v>
      </c>
      <c r="G36" s="72">
        <f t="shared" ca="1" si="3"/>
        <v>7.1249999999999994E-2</v>
      </c>
      <c r="H36" s="51"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89">
        <f t="shared" ca="1" si="4"/>
        <v>56.249999999999964</v>
      </c>
      <c r="J36" s="136" cm="1">
        <f t="array" aca="1" ref="J36" ca="1">IF(COUNTIFS('PTC GRTgaz'!$K$7:$K$15996,"",'PTC GRTgaz'!$A$7:$A$15996,J$16,'PTC GRTgaz'!$D$7:$D$15996,$A36,'PTC GRTgaz'!$C$7:$C$15996,"DEL")&gt;0,J$14,SUMIFS('PTC GRTgaz'!$K$7:$K$15996,'PTC GRTgaz'!$A$7:$A$15996,J$16,'PTC GRTgaz'!$D$7:$D$15996,$A36,'PTC GRTgaz'!$C$7:$C$15996,"DEL")*1.0026*$F$4/INDIRECT($A$4&amp;"!D9"))</f>
        <v>125</v>
      </c>
      <c r="K36" s="136">
        <v>1000</v>
      </c>
      <c r="L36" s="137">
        <f t="shared" ca="1" si="1"/>
        <v>1.125</v>
      </c>
      <c r="M36" s="72">
        <f t="shared" ca="1" si="5"/>
        <v>7.1249999999999994E-2</v>
      </c>
      <c r="N36" s="51"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89">
        <f t="shared" ca="1" si="6"/>
        <v>56.249999999999964</v>
      </c>
      <c r="S36" s="137">
        <f t="shared" ca="1" si="2"/>
        <v>2.5</v>
      </c>
      <c r="T36" s="72">
        <f t="shared" ca="1" si="7"/>
        <v>0.15833</v>
      </c>
      <c r="U36" s="51"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89">
        <f t="shared" ca="1" si="8"/>
        <v>125.00000000000011</v>
      </c>
    </row>
    <row r="37" spans="1:22" x14ac:dyDescent="0.35">
      <c r="A37" s="48">
        <f t="shared" si="9"/>
        <v>45403</v>
      </c>
      <c r="B37" s="88" cm="1">
        <f t="array" aca="1" ref="B37" ca="1">_xlfn.XLOOKUP(A37,INDIRECT($A$5&amp;"!$AJ$41:$AJ$406"),INDIRECT($A$5&amp;"!$AK$41:$AK$406"))*SUM($F$3:$I$3)</f>
        <v>0</v>
      </c>
      <c r="C37" s="88" cm="1">
        <f t="array" aca="1" ref="C37" ca="1">_xlfn.XLOOKUP(A37,INDIRECT($A$5&amp;"!$AJ$41:$AJ$406"),INDIRECT($A$5&amp;"!$AL$41:$AL$406"))*SUM($F$3:$I$3)</f>
        <v>15</v>
      </c>
      <c r="D37" s="88" cm="1">
        <f t="array" aca="1" ref="D37" ca="1">_xlfn.XLOOKUP(A37,INDIRECT($A$5&amp;"!$AJ$41:$AJ$406"),INDIRECT($A$5&amp;"!$AO$41:$AO$406"))*SUM($F$3:$I$3)</f>
        <v>12.75</v>
      </c>
      <c r="E37" s="50" cm="1">
        <f t="array" ref="E37">SUMPRODUCT(('PT Storengy'!$B$8:$K$372)*('PT Storengy'!$A$8:$A$372=$A37)*('PT Storengy'!$B$5:$K$5=$A$6)*('PT Storengy'!$B$7:$K$7=$A$7))</f>
        <v>0.55000000000000004</v>
      </c>
      <c r="F37" s="137">
        <f t="shared" ca="1" si="0"/>
        <v>1.1812499999999999</v>
      </c>
      <c r="G37" s="72">
        <f t="shared" ca="1" si="3"/>
        <v>7.4999999999999997E-2</v>
      </c>
      <c r="H37" s="51"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0.99999999999999956</v>
      </c>
      <c r="I37" s="89">
        <f t="shared" ca="1" si="4"/>
        <v>56.249999999999964</v>
      </c>
      <c r="J37" s="136" cm="1">
        <f t="array" aca="1" ref="J37" ca="1">IF(COUNTIFS('PTC GRTgaz'!$K$7:$K$15996,"",'PTC GRTgaz'!$A$7:$A$15996,J$16,'PTC GRTgaz'!$D$7:$D$15996,$A37,'PTC GRTgaz'!$C$7:$C$15996,"DEL")&gt;0,J$14,SUMIFS('PTC GRTgaz'!$K$7:$K$15996,'PTC GRTgaz'!$A$7:$A$15996,J$16,'PTC GRTgaz'!$D$7:$D$15996,$A37,'PTC GRTgaz'!$C$7:$C$15996,"DEL")*1.0026*$F$4/INDIRECT($A$4&amp;"!D9"))</f>
        <v>125</v>
      </c>
      <c r="K37" s="136">
        <v>1000</v>
      </c>
      <c r="L37" s="137">
        <f t="shared" ca="1" si="1"/>
        <v>1.1812499999999999</v>
      </c>
      <c r="M37" s="72">
        <f t="shared" ca="1" si="5"/>
        <v>7.4999999999999997E-2</v>
      </c>
      <c r="N37" s="51"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0.99999999999999956</v>
      </c>
      <c r="O37" s="89">
        <f t="shared" ca="1" si="6"/>
        <v>56.249999999999964</v>
      </c>
      <c r="S37" s="137">
        <f t="shared" ca="1" si="2"/>
        <v>2.625</v>
      </c>
      <c r="T37" s="72">
        <f t="shared" ca="1" si="7"/>
        <v>0.16667000000000001</v>
      </c>
      <c r="U37" s="51"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89">
        <f t="shared" ca="1" si="8"/>
        <v>125.00000000000011</v>
      </c>
    </row>
    <row r="38" spans="1:22" x14ac:dyDescent="0.35">
      <c r="A38" s="48">
        <f t="shared" si="9"/>
        <v>45404</v>
      </c>
      <c r="B38" s="88" cm="1">
        <f t="array" aca="1" ref="B38" ca="1">_xlfn.XLOOKUP(A38,INDIRECT($A$5&amp;"!$AJ$41:$AJ$406"),INDIRECT($A$5&amp;"!$AK$41:$AK$406"))*SUM($F$3:$I$3)</f>
        <v>0</v>
      </c>
      <c r="C38" s="88" cm="1">
        <f t="array" aca="1" ref="C38" ca="1">_xlfn.XLOOKUP(A38,INDIRECT($A$5&amp;"!$AJ$41:$AJ$406"),INDIRECT($A$5&amp;"!$AL$41:$AL$406"))*SUM($F$3:$I$3)</f>
        <v>15</v>
      </c>
      <c r="D38" s="88" cm="1">
        <f t="array" aca="1" ref="D38" ca="1">_xlfn.XLOOKUP(A38,INDIRECT($A$5&amp;"!$AJ$41:$AJ$406"),INDIRECT($A$5&amp;"!$AO$41:$AO$406"))*SUM($F$3:$I$3)</f>
        <v>12.75</v>
      </c>
      <c r="E38" s="50" cm="1">
        <f t="array" ref="E38">SUMPRODUCT(('PT Storengy'!$B$8:$K$372)*('PT Storengy'!$A$8:$A$372=$A38)*('PT Storengy'!$B$5:$K$5=$A$6)*('PT Storengy'!$B$7:$K$7=$A$7))</f>
        <v>0.55000000000000004</v>
      </c>
      <c r="F38" s="137">
        <f t="shared" ca="1" si="0"/>
        <v>1.2374999999999998</v>
      </c>
      <c r="G38" s="72">
        <f t="shared" ca="1" si="3"/>
        <v>7.8750000000000001E-2</v>
      </c>
      <c r="H38" s="51"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0.99999999999999944</v>
      </c>
      <c r="I38" s="89">
        <f t="shared" ca="1" si="4"/>
        <v>56.249999999999964</v>
      </c>
      <c r="J38" s="136" cm="1">
        <f t="array" aca="1" ref="J38" ca="1">IF(COUNTIFS('PTC GRTgaz'!$K$7:$K$15996,"",'PTC GRTgaz'!$A$7:$A$15996,J$16,'PTC GRTgaz'!$D$7:$D$15996,$A38,'PTC GRTgaz'!$C$7:$C$15996,"DEL")&gt;0,J$14,SUMIFS('PTC GRTgaz'!$K$7:$K$15996,'PTC GRTgaz'!$A$7:$A$15996,J$16,'PTC GRTgaz'!$D$7:$D$15996,$A38,'PTC GRTgaz'!$C$7:$C$15996,"DEL")*1.0026*$F$4/INDIRECT($A$4&amp;"!D9"))</f>
        <v>125</v>
      </c>
      <c r="K38" s="136">
        <v>1000</v>
      </c>
      <c r="L38" s="137">
        <f t="shared" ca="1" si="1"/>
        <v>1.2374999999999998</v>
      </c>
      <c r="M38" s="72">
        <f t="shared" ca="1" si="5"/>
        <v>7.8750000000000001E-2</v>
      </c>
      <c r="N38" s="51"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0.99999999999999944</v>
      </c>
      <c r="O38" s="89">
        <f t="shared" ca="1" si="6"/>
        <v>56.249999999999964</v>
      </c>
      <c r="S38" s="137">
        <f t="shared" ca="1" si="2"/>
        <v>2.75</v>
      </c>
      <c r="T38" s="72">
        <f t="shared" ca="1" si="7"/>
        <v>0.17499999999999999</v>
      </c>
      <c r="U38" s="51"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89">
        <f t="shared" ca="1" si="8"/>
        <v>125.00000000000011</v>
      </c>
    </row>
    <row r="39" spans="1:22" x14ac:dyDescent="0.35">
      <c r="A39" s="48">
        <f t="shared" si="9"/>
        <v>45405</v>
      </c>
      <c r="B39" s="88" cm="1">
        <f t="array" aca="1" ref="B39" ca="1">_xlfn.XLOOKUP(A39,INDIRECT($A$5&amp;"!$AJ$41:$AJ$406"),INDIRECT($A$5&amp;"!$AK$41:$AK$406"))*SUM($F$3:$I$3)</f>
        <v>0</v>
      </c>
      <c r="C39" s="88" cm="1">
        <f t="array" aca="1" ref="C39" ca="1">_xlfn.XLOOKUP(A39,INDIRECT($A$5&amp;"!$AJ$41:$AJ$406"),INDIRECT($A$5&amp;"!$AL$41:$AL$406"))*SUM($F$3:$I$3)</f>
        <v>15</v>
      </c>
      <c r="D39" s="88" cm="1">
        <f t="array" aca="1" ref="D39" ca="1">_xlfn.XLOOKUP(A39,INDIRECT($A$5&amp;"!$AJ$41:$AJ$406"),INDIRECT($A$5&amp;"!$AO$41:$AO$406"))*SUM($F$3:$I$3)</f>
        <v>12.75</v>
      </c>
      <c r="E39" s="50" cm="1">
        <f t="array" ref="E39">SUMPRODUCT(('PT Storengy'!$B$8:$K$372)*('PT Storengy'!$A$8:$A$372=$A39)*('PT Storengy'!$B$5:$K$5=$A$6)*('PT Storengy'!$B$7:$K$7=$A$7))</f>
        <v>0.55000000000000004</v>
      </c>
      <c r="F39" s="137">
        <f t="shared" ca="1" si="0"/>
        <v>1.2937499999999997</v>
      </c>
      <c r="G39" s="72">
        <f t="shared" ca="1" si="3"/>
        <v>8.2500000000000004E-2</v>
      </c>
      <c r="H39" s="51" cm="1">
        <f t="array" aca="1" ref="H39" ca="1">IF(ROUND(ROUND(G39,2)-G39,4)=0,_xlfn.XLOOKUP(G39,INDIRECT($A$4&amp;"!$G$41:$G$141"),INDIRECT($A$4&amp;"!$A$41:$A$141"),0,1,1),IF(G39&gt;=1,0,(ROUNDUP(G39,2)-G39)*100*_xlfn.XLOOKUP(G39,INDIRECT($A$4&amp;"!$G$41:$G$141"),INDIRECT($A$4&amp;"!$A$41:$A$141"),0,-1,-1)+(G39-ROUNDDOWN(G39,2))*100*_xlfn.XLOOKUP(G39,INDIRECT($A$4&amp;"!$G$41:$G$141"),INDIRECT($A$4&amp;"!$A$41:$A$141"),0,1,1)))</f>
        <v>0.99999999999999956</v>
      </c>
      <c r="I39" s="89">
        <f t="shared" ca="1" si="4"/>
        <v>56.249999999999964</v>
      </c>
      <c r="J39" s="136" cm="1">
        <f t="array" aca="1" ref="J39" ca="1">IF(COUNTIFS('PTC GRTgaz'!$K$7:$K$15996,"",'PTC GRTgaz'!$A$7:$A$15996,J$16,'PTC GRTgaz'!$D$7:$D$15996,$A39,'PTC GRTgaz'!$C$7:$C$15996,"DEL")&gt;0,J$14,SUMIFS('PTC GRTgaz'!$K$7:$K$15996,'PTC GRTgaz'!$A$7:$A$15996,J$16,'PTC GRTgaz'!$D$7:$D$15996,$A39,'PTC GRTgaz'!$C$7:$C$15996,"DEL")*1.0026*$F$4/INDIRECT($A$4&amp;"!D9"))</f>
        <v>125</v>
      </c>
      <c r="K39" s="136">
        <v>1000</v>
      </c>
      <c r="L39" s="137">
        <f t="shared" ca="1" si="1"/>
        <v>1.2937499999999997</v>
      </c>
      <c r="M39" s="72">
        <f t="shared" ca="1" si="5"/>
        <v>8.2500000000000004E-2</v>
      </c>
      <c r="N39" s="51" cm="1">
        <f t="array" aca="1" ref="N39" ca="1">IF(ROUND(ROUND(M39,2)-M39,4)=0,_xlfn.XLOOKUP(M39,INDIRECT($A$4&amp;"!$G$41:$G$141"),INDIRECT($A$4&amp;"!$A$41:$A$141"),0,1,1),IF(M39&gt;=1,0,(ROUNDUP(M39,2)-M39)*100*_xlfn.XLOOKUP(M39,INDIRECT($A$4&amp;"!$G$41:$G$141"),INDIRECT($A$4&amp;"!$A$41:$A$141"),0,-1,-1)+(M39-ROUNDDOWN(M39,2))*100*_xlfn.XLOOKUP(M39,INDIRECT($A$4&amp;"!$G$41:$G$141"),INDIRECT($A$4&amp;"!$A$41:$A$141"),0,1,1)))</f>
        <v>0.99999999999999956</v>
      </c>
      <c r="O39" s="89">
        <f t="shared" ca="1" si="6"/>
        <v>56.249999999999964</v>
      </c>
      <c r="S39" s="137">
        <f t="shared" ca="1" si="2"/>
        <v>2.875</v>
      </c>
      <c r="T39" s="72">
        <f t="shared" ca="1" si="7"/>
        <v>0.18332999999999999</v>
      </c>
      <c r="U39" s="51"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89">
        <f t="shared" ca="1" si="8"/>
        <v>125.00000000000011</v>
      </c>
    </row>
    <row r="40" spans="1:22" x14ac:dyDescent="0.35">
      <c r="A40" s="48">
        <f t="shared" si="9"/>
        <v>45406</v>
      </c>
      <c r="B40" s="88" cm="1">
        <f t="array" aca="1" ref="B40" ca="1">_xlfn.XLOOKUP(A40,INDIRECT($A$5&amp;"!$AJ$41:$AJ$406"),INDIRECT($A$5&amp;"!$AK$41:$AK$406"))*SUM($F$3:$I$3)</f>
        <v>0</v>
      </c>
      <c r="C40" s="88" cm="1">
        <f t="array" aca="1" ref="C40" ca="1">_xlfn.XLOOKUP(A40,INDIRECT($A$5&amp;"!$AJ$41:$AJ$406"),INDIRECT($A$5&amp;"!$AL$41:$AL$406"))*SUM($F$3:$I$3)</f>
        <v>15</v>
      </c>
      <c r="D40" s="88" cm="1">
        <f t="array" aca="1" ref="D40" ca="1">_xlfn.XLOOKUP(A40,INDIRECT($A$5&amp;"!$AJ$41:$AJ$406"),INDIRECT($A$5&amp;"!$AO$41:$AO$406"))*SUM($F$3:$I$3)</f>
        <v>12.75</v>
      </c>
      <c r="E40" s="50" cm="1">
        <f t="array" ref="E40">SUMPRODUCT(('PT Storengy'!$B$8:$K$372)*('PT Storengy'!$A$8:$A$372=$A40)*('PT Storengy'!$B$5:$K$5=$A$6)*('PT Storengy'!$B$7:$K$7=$A$7))</f>
        <v>0.55000000000000004</v>
      </c>
      <c r="F40" s="137">
        <f t="shared" ca="1" si="0"/>
        <v>1.3499999999999996</v>
      </c>
      <c r="G40" s="72">
        <f t="shared" ca="1" si="3"/>
        <v>8.6249999999999993E-2</v>
      </c>
      <c r="H40" s="51"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0.99999999999999944</v>
      </c>
      <c r="I40" s="89">
        <f t="shared" ca="1" si="4"/>
        <v>56.249999999999964</v>
      </c>
      <c r="J40" s="136" cm="1">
        <f t="array" aca="1" ref="J40" ca="1">IF(COUNTIFS('PTC GRTgaz'!$K$7:$K$15996,"",'PTC GRTgaz'!$A$7:$A$15996,J$16,'PTC GRTgaz'!$D$7:$D$15996,$A40,'PTC GRTgaz'!$C$7:$C$15996,"DEL")&gt;0,J$14,SUMIFS('PTC GRTgaz'!$K$7:$K$15996,'PTC GRTgaz'!$A$7:$A$15996,J$16,'PTC GRTgaz'!$D$7:$D$15996,$A40,'PTC GRTgaz'!$C$7:$C$15996,"DEL")*1.0026*$F$4/INDIRECT($A$4&amp;"!D9"))</f>
        <v>125</v>
      </c>
      <c r="K40" s="136">
        <v>1000</v>
      </c>
      <c r="L40" s="137">
        <f t="shared" ca="1" si="1"/>
        <v>1.3499999999999996</v>
      </c>
      <c r="M40" s="72">
        <f t="shared" ca="1" si="5"/>
        <v>8.6249999999999993E-2</v>
      </c>
      <c r="N40" s="51"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0.99999999999999944</v>
      </c>
      <c r="O40" s="89">
        <f t="shared" ca="1" si="6"/>
        <v>56.249999999999964</v>
      </c>
      <c r="S40" s="137">
        <f t="shared" ca="1" si="2"/>
        <v>3</v>
      </c>
      <c r="T40" s="72">
        <f t="shared" ca="1" si="7"/>
        <v>0.19167000000000001</v>
      </c>
      <c r="U40" s="51"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89">
        <f t="shared" ca="1" si="8"/>
        <v>125.00000000000011</v>
      </c>
    </row>
    <row r="41" spans="1:22" x14ac:dyDescent="0.35">
      <c r="A41" s="48">
        <f t="shared" si="9"/>
        <v>45407</v>
      </c>
      <c r="B41" s="88" cm="1">
        <f t="array" aca="1" ref="B41" ca="1">_xlfn.XLOOKUP(A41,INDIRECT($A$5&amp;"!$AJ$41:$AJ$406"),INDIRECT($A$5&amp;"!$AK$41:$AK$406"))*SUM($F$3:$I$3)</f>
        <v>0</v>
      </c>
      <c r="C41" s="88" cm="1">
        <f t="array" aca="1" ref="C41" ca="1">_xlfn.XLOOKUP(A41,INDIRECT($A$5&amp;"!$AJ$41:$AJ$406"),INDIRECT($A$5&amp;"!$AL$41:$AL$406"))*SUM($F$3:$I$3)</f>
        <v>15</v>
      </c>
      <c r="D41" s="88" cm="1">
        <f t="array" aca="1" ref="D41" ca="1">_xlfn.XLOOKUP(A41,INDIRECT($A$5&amp;"!$AJ$41:$AJ$406"),INDIRECT($A$5&amp;"!$AO$41:$AO$406"))*SUM($F$3:$I$3)</f>
        <v>12.75</v>
      </c>
      <c r="E41" s="50" cm="1">
        <f t="array" ref="E41">SUMPRODUCT(('PT Storengy'!$B$8:$K$372)*('PT Storengy'!$A$8:$A$372=$A41)*('PT Storengy'!$B$5:$K$5=$A$6)*('PT Storengy'!$B$7:$K$7=$A$7))</f>
        <v>0.55000000000000004</v>
      </c>
      <c r="F41" s="137">
        <f t="shared" ca="1" si="0"/>
        <v>1.4062499999999996</v>
      </c>
      <c r="G41" s="72">
        <f t="shared" ca="1" si="3"/>
        <v>0.09</v>
      </c>
      <c r="H41" s="51" cm="1">
        <f t="array" aca="1" ref="H41" ca="1">IF(ROUND(ROUND(G41,2)-G41,4)=0,_xlfn.XLOOKUP(G41,INDIRECT($A$4&amp;"!$G$41:$G$141"),INDIRECT($A$4&amp;"!$A$41:$A$141"),0,1,1),IF(G41&gt;=1,0,(ROUNDUP(G41,2)-G41)*100*_xlfn.XLOOKUP(G41,INDIRECT($A$4&amp;"!$G$41:$G$141"),INDIRECT($A$4&amp;"!$A$41:$A$141"),0,-1,-1)+(G41-ROUNDDOWN(G41,2))*100*_xlfn.XLOOKUP(G41,INDIRECT($A$4&amp;"!$G$41:$G$141"),INDIRECT($A$4&amp;"!$A$41:$A$141"),0,1,1)))</f>
        <v>1</v>
      </c>
      <c r="I41" s="89">
        <f t="shared" ca="1" si="4"/>
        <v>56.249999999999993</v>
      </c>
      <c r="J41" s="136" cm="1">
        <f t="array" aca="1" ref="J41" ca="1">IF(COUNTIFS('PTC GRTgaz'!$K$7:$K$15996,"",'PTC GRTgaz'!$A$7:$A$15996,J$16,'PTC GRTgaz'!$D$7:$D$15996,$A41,'PTC GRTgaz'!$C$7:$C$15996,"DEL")&gt;0,J$14,SUMIFS('PTC GRTgaz'!$K$7:$K$15996,'PTC GRTgaz'!$A$7:$A$15996,J$16,'PTC GRTgaz'!$D$7:$D$15996,$A41,'PTC GRTgaz'!$C$7:$C$15996,"DEL")*1.0026*$F$4/INDIRECT($A$4&amp;"!D9"))</f>
        <v>125</v>
      </c>
      <c r="K41" s="136">
        <v>1000</v>
      </c>
      <c r="L41" s="137">
        <f t="shared" ca="1" si="1"/>
        <v>1.4062499999999996</v>
      </c>
      <c r="M41" s="72">
        <f t="shared" ca="1" si="5"/>
        <v>0.09</v>
      </c>
      <c r="N41" s="51" cm="1">
        <f t="array" aca="1" ref="N41" ca="1">IF(ROUND(ROUND(M41,2)-M41,4)=0,_xlfn.XLOOKUP(M41,INDIRECT($A$4&amp;"!$G$41:$G$141"),INDIRECT($A$4&amp;"!$A$41:$A$141"),0,1,1),IF(M41&gt;=1,0,(ROUNDUP(M41,2)-M41)*100*_xlfn.XLOOKUP(M41,INDIRECT($A$4&amp;"!$G$41:$G$141"),INDIRECT($A$4&amp;"!$A$41:$A$141"),0,-1,-1)+(M41-ROUNDDOWN(M41,2))*100*_xlfn.XLOOKUP(M41,INDIRECT($A$4&amp;"!$G$41:$G$141"),INDIRECT($A$4&amp;"!$A$41:$A$141"),0,1,1)))</f>
        <v>1</v>
      </c>
      <c r="O41" s="89">
        <f t="shared" ca="1" si="6"/>
        <v>56.249999999999993</v>
      </c>
      <c r="S41" s="137">
        <f t="shared" ca="1" si="2"/>
        <v>3.125</v>
      </c>
      <c r="T41" s="72">
        <f t="shared" ca="1" si="7"/>
        <v>0.2</v>
      </c>
      <c r="U41" s="51"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89">
        <f t="shared" ca="1" si="8"/>
        <v>125</v>
      </c>
    </row>
    <row r="42" spans="1:22" x14ac:dyDescent="0.35">
      <c r="A42" s="48">
        <f t="shared" si="9"/>
        <v>45408</v>
      </c>
      <c r="B42" s="88" cm="1">
        <f t="array" aca="1" ref="B42" ca="1">_xlfn.XLOOKUP(A42,INDIRECT($A$5&amp;"!$AJ$41:$AJ$406"),INDIRECT($A$5&amp;"!$AK$41:$AK$406"))*SUM($F$3:$I$3)</f>
        <v>0</v>
      </c>
      <c r="C42" s="88" cm="1">
        <f t="array" aca="1" ref="C42" ca="1">_xlfn.XLOOKUP(A42,INDIRECT($A$5&amp;"!$AJ$41:$AJ$406"),INDIRECT($A$5&amp;"!$AL$41:$AL$406"))*SUM($F$3:$I$3)</f>
        <v>15</v>
      </c>
      <c r="D42" s="88" cm="1">
        <f t="array" aca="1" ref="D42" ca="1">_xlfn.XLOOKUP(A42,INDIRECT($A$5&amp;"!$AJ$41:$AJ$406"),INDIRECT($A$5&amp;"!$AO$41:$AO$406"))*SUM($F$3:$I$3)</f>
        <v>12.75</v>
      </c>
      <c r="E42" s="50" cm="1">
        <f t="array" ref="E42">SUMPRODUCT(('PT Storengy'!$B$8:$K$372)*('PT Storengy'!$A$8:$A$372=$A42)*('PT Storengy'!$B$5:$K$5=$A$6)*('PT Storengy'!$B$7:$K$7=$A$7))</f>
        <v>0.55000000000000004</v>
      </c>
      <c r="F42" s="137">
        <f t="shared" ca="1" si="0"/>
        <v>1.4624999999999995</v>
      </c>
      <c r="G42" s="72">
        <f t="shared" ca="1" si="3"/>
        <v>9.375E-2</v>
      </c>
      <c r="H42" s="51" cm="1">
        <f t="array" aca="1" ref="H42" ca="1">IF(ROUND(ROUND(G42,2)-G42,4)=0,_xlfn.XLOOKUP(G42,INDIRECT($A$4&amp;"!$G$41:$G$141"),INDIRECT($A$4&amp;"!$A$41:$A$141"),0,1,1),IF(G42&gt;=1,0,(ROUNDUP(G42,2)-G42)*100*_xlfn.XLOOKUP(G42,INDIRECT($A$4&amp;"!$G$41:$G$141"),INDIRECT($A$4&amp;"!$A$41:$A$141"),0,-1,-1)+(G42-ROUNDDOWN(G42,2))*100*_xlfn.XLOOKUP(G42,INDIRECT($A$4&amp;"!$G$41:$G$141"),INDIRECT($A$4&amp;"!$A$41:$A$141"),0,1,1)))</f>
        <v>0.99999999999999944</v>
      </c>
      <c r="I42" s="89">
        <f t="shared" ca="1" si="4"/>
        <v>56.249999999999964</v>
      </c>
      <c r="J42" s="136" cm="1">
        <f t="array" aca="1" ref="J42" ca="1">IF(COUNTIFS('PTC GRTgaz'!$K$7:$K$15996,"",'PTC GRTgaz'!$A$7:$A$15996,J$16,'PTC GRTgaz'!$D$7:$D$15996,$A42,'PTC GRTgaz'!$C$7:$C$15996,"DEL")&gt;0,J$14,SUMIFS('PTC GRTgaz'!$K$7:$K$15996,'PTC GRTgaz'!$A$7:$A$15996,J$16,'PTC GRTgaz'!$D$7:$D$15996,$A42,'PTC GRTgaz'!$C$7:$C$15996,"DEL")*1.0026*$F$4/INDIRECT($A$4&amp;"!D9"))</f>
        <v>125</v>
      </c>
      <c r="K42" s="136">
        <v>1000</v>
      </c>
      <c r="L42" s="137">
        <f t="shared" ca="1" si="1"/>
        <v>1.4624999999999995</v>
      </c>
      <c r="M42" s="72">
        <f t="shared" ca="1" si="5"/>
        <v>9.375E-2</v>
      </c>
      <c r="N42" s="51" cm="1">
        <f t="array" aca="1" ref="N42" ca="1">IF(ROUND(ROUND(M42,2)-M42,4)=0,_xlfn.XLOOKUP(M42,INDIRECT($A$4&amp;"!$G$41:$G$141"),INDIRECT($A$4&amp;"!$A$41:$A$141"),0,1,1),IF(M42&gt;=1,0,(ROUNDUP(M42,2)-M42)*100*_xlfn.XLOOKUP(M42,INDIRECT($A$4&amp;"!$G$41:$G$141"),INDIRECT($A$4&amp;"!$A$41:$A$141"),0,-1,-1)+(M42-ROUNDDOWN(M42,2))*100*_xlfn.XLOOKUP(M42,INDIRECT($A$4&amp;"!$G$41:$G$141"),INDIRECT($A$4&amp;"!$A$41:$A$141"),0,1,1)))</f>
        <v>0.99999999999999944</v>
      </c>
      <c r="O42" s="89">
        <f t="shared" ca="1" si="6"/>
        <v>56.249999999999964</v>
      </c>
      <c r="S42" s="137">
        <f t="shared" ca="1" si="2"/>
        <v>3.25</v>
      </c>
      <c r="T42" s="72">
        <f t="shared" ca="1" si="7"/>
        <v>0.20832999999999999</v>
      </c>
      <c r="U42" s="51"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89">
        <f t="shared" ca="1" si="8"/>
        <v>125.00000000000011</v>
      </c>
    </row>
    <row r="43" spans="1:22" x14ac:dyDescent="0.35">
      <c r="A43" s="48">
        <f t="shared" si="9"/>
        <v>45409</v>
      </c>
      <c r="B43" s="88" cm="1">
        <f t="array" aca="1" ref="B43" ca="1">_xlfn.XLOOKUP(A43,INDIRECT($A$5&amp;"!$AJ$41:$AJ$406"),INDIRECT($A$5&amp;"!$AK$41:$AK$406"))*SUM($F$3:$I$3)</f>
        <v>0</v>
      </c>
      <c r="C43" s="88" cm="1">
        <f t="array" aca="1" ref="C43" ca="1">_xlfn.XLOOKUP(A43,INDIRECT($A$5&amp;"!$AJ$41:$AJ$406"),INDIRECT($A$5&amp;"!$AL$41:$AL$406"))*SUM($F$3:$I$3)</f>
        <v>15</v>
      </c>
      <c r="D43" s="88" cm="1">
        <f t="array" aca="1" ref="D43" ca="1">_xlfn.XLOOKUP(A43,INDIRECT($A$5&amp;"!$AJ$41:$AJ$406"),INDIRECT($A$5&amp;"!$AO$41:$AO$406"))*SUM($F$3:$I$3)</f>
        <v>12.75</v>
      </c>
      <c r="E43" s="50" cm="1">
        <f t="array" ref="E43">SUMPRODUCT(('PT Storengy'!$B$8:$K$372)*('PT Storengy'!$A$8:$A$372=$A43)*('PT Storengy'!$B$5:$K$5=$A$6)*('PT Storengy'!$B$7:$K$7=$A$7))</f>
        <v>0.1</v>
      </c>
      <c r="F43" s="137">
        <f t="shared" ca="1" si="0"/>
        <v>1.5749999999999995</v>
      </c>
      <c r="G43" s="72">
        <f t="shared" ca="1" si="3"/>
        <v>9.7500000000000003E-2</v>
      </c>
      <c r="H43" s="51" cm="1">
        <f t="array" aca="1" ref="H43" ca="1">IF(ROUND(ROUND(G43,2)-G43,4)=0,_xlfn.XLOOKUP(G43,INDIRECT($A$4&amp;"!$G$41:$G$141"),INDIRECT($A$4&amp;"!$A$41:$A$141"),0,1,1),IF(G43&gt;=1,0,(ROUNDUP(G43,2)-G43)*100*_xlfn.XLOOKUP(G43,INDIRECT($A$4&amp;"!$G$41:$G$141"),INDIRECT($A$4&amp;"!$A$41:$A$141"),0,-1,-1)+(G43-ROUNDDOWN(G43,2))*100*_xlfn.XLOOKUP(G43,INDIRECT($A$4&amp;"!$G$41:$G$141"),INDIRECT($A$4&amp;"!$A$41:$A$141"),0,1,1)))</f>
        <v>0.99999999999999956</v>
      </c>
      <c r="I43" s="89">
        <f t="shared" ca="1" si="4"/>
        <v>112.49999999999994</v>
      </c>
      <c r="J43" s="136" cm="1">
        <f t="array" aca="1" ref="J43" ca="1">IF(COUNTIFS('PTC GRTgaz'!$K$7:$K$15996,"",'PTC GRTgaz'!$A$7:$A$15996,J$16,'PTC GRTgaz'!$D$7:$D$15996,$A43,'PTC GRTgaz'!$C$7:$C$15996,"DEL")&gt;0,J$14,SUMIFS('PTC GRTgaz'!$K$7:$K$15996,'PTC GRTgaz'!$A$7:$A$15996,J$16,'PTC GRTgaz'!$D$7:$D$15996,$A43,'PTC GRTgaz'!$C$7:$C$15996,"DEL")*1.0026*$F$4/INDIRECT($A$4&amp;"!D9"))</f>
        <v>125</v>
      </c>
      <c r="K43" s="136">
        <v>1000</v>
      </c>
      <c r="L43" s="137">
        <f t="shared" ca="1" si="1"/>
        <v>1.5749999999999995</v>
      </c>
      <c r="M43" s="72">
        <f t="shared" ca="1" si="5"/>
        <v>9.7500000000000003E-2</v>
      </c>
      <c r="N43" s="51" cm="1">
        <f t="array" aca="1" ref="N43" ca="1">IF(ROUND(ROUND(M43,2)-M43,4)=0,_xlfn.XLOOKUP(M43,INDIRECT($A$4&amp;"!$G$41:$G$141"),INDIRECT($A$4&amp;"!$A$41:$A$141"),0,1,1),IF(M43&gt;=1,0,(ROUNDUP(M43,2)-M43)*100*_xlfn.XLOOKUP(M43,INDIRECT($A$4&amp;"!$G$41:$G$141"),INDIRECT($A$4&amp;"!$A$41:$A$141"),0,-1,-1)+(M43-ROUNDDOWN(M43,2))*100*_xlfn.XLOOKUP(M43,INDIRECT($A$4&amp;"!$G$41:$G$141"),INDIRECT($A$4&amp;"!$A$41:$A$141"),0,1,1)))</f>
        <v>0.99999999999999956</v>
      </c>
      <c r="O43" s="89">
        <f t="shared" ca="1" si="6"/>
        <v>112.49999999999994</v>
      </c>
      <c r="S43" s="137">
        <f t="shared" ca="1" si="2"/>
        <v>3.375</v>
      </c>
      <c r="T43" s="72">
        <f t="shared" ca="1" si="7"/>
        <v>0.21667</v>
      </c>
      <c r="U43" s="51"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89">
        <f t="shared" ca="1" si="8"/>
        <v>125.00000000000011</v>
      </c>
    </row>
    <row r="44" spans="1:22" x14ac:dyDescent="0.35">
      <c r="A44" s="48">
        <f t="shared" si="9"/>
        <v>45410</v>
      </c>
      <c r="B44" s="88" cm="1">
        <f t="array" aca="1" ref="B44" ca="1">_xlfn.XLOOKUP(A44,INDIRECT($A$5&amp;"!$AJ$41:$AJ$406"),INDIRECT($A$5&amp;"!$AK$41:$AK$406"))*SUM($F$3:$I$3)</f>
        <v>0</v>
      </c>
      <c r="C44" s="88" cm="1">
        <f t="array" aca="1" ref="C44" ca="1">_xlfn.XLOOKUP(A44,INDIRECT($A$5&amp;"!$AJ$41:$AJ$406"),INDIRECT($A$5&amp;"!$AL$41:$AL$406"))*SUM($F$3:$I$3)</f>
        <v>15</v>
      </c>
      <c r="D44" s="88" cm="1">
        <f t="array" aca="1" ref="D44" ca="1">_xlfn.XLOOKUP(A44,INDIRECT($A$5&amp;"!$AJ$41:$AJ$406"),INDIRECT($A$5&amp;"!$AO$41:$AO$406"))*SUM($F$3:$I$3)</f>
        <v>12.75</v>
      </c>
      <c r="E44" s="50" cm="1">
        <f t="array" ref="E44">SUMPRODUCT(('PT Storengy'!$B$8:$K$372)*('PT Storengy'!$A$8:$A$372=$A44)*('PT Storengy'!$B$5:$K$5=$A$6)*('PT Storengy'!$B$7:$K$7=$A$7))</f>
        <v>0.1</v>
      </c>
      <c r="F44" s="137">
        <f t="shared" ca="1" si="0"/>
        <v>1.6874999999999996</v>
      </c>
      <c r="G44" s="72">
        <f t="shared" ca="1" si="3"/>
        <v>0.105</v>
      </c>
      <c r="H44" s="51" cm="1">
        <f t="array" aca="1" ref="H44" ca="1">IF(ROUND(ROUND(G44,2)-G44,4)=0,_xlfn.XLOOKUP(G44,INDIRECT($A$4&amp;"!$G$41:$G$141"),INDIRECT($A$4&amp;"!$A$41:$A$141"),0,1,1),IF(G44&gt;=1,0,(ROUNDUP(G44,2)-G44)*100*_xlfn.XLOOKUP(G44,INDIRECT($A$4&amp;"!$G$41:$G$141"),INDIRECT($A$4&amp;"!$A$41:$A$141"),0,-1,-1)+(G44-ROUNDDOWN(G44,2))*100*_xlfn.XLOOKUP(G44,INDIRECT($A$4&amp;"!$G$41:$G$141"),INDIRECT($A$4&amp;"!$A$41:$A$141"),0,1,1)))</f>
        <v>0.99999999999999956</v>
      </c>
      <c r="I44" s="89">
        <f t="shared" ca="1" si="4"/>
        <v>112.49999999999994</v>
      </c>
      <c r="J44" s="136" cm="1">
        <f t="array" aca="1" ref="J44" ca="1">IF(COUNTIFS('PTC GRTgaz'!$K$7:$K$15996,"",'PTC GRTgaz'!$A$7:$A$15996,J$16,'PTC GRTgaz'!$D$7:$D$15996,$A44,'PTC GRTgaz'!$C$7:$C$15996,"DEL")&gt;0,J$14,SUMIFS('PTC GRTgaz'!$K$7:$K$15996,'PTC GRTgaz'!$A$7:$A$15996,J$16,'PTC GRTgaz'!$D$7:$D$15996,$A44,'PTC GRTgaz'!$C$7:$C$15996,"DEL")*1.0026*$F$4/INDIRECT($A$4&amp;"!D9"))</f>
        <v>125</v>
      </c>
      <c r="K44" s="136">
        <v>1000</v>
      </c>
      <c r="L44" s="137">
        <f t="shared" ca="1" si="1"/>
        <v>1.6874999999999996</v>
      </c>
      <c r="M44" s="72">
        <f t="shared" ca="1" si="5"/>
        <v>0.105</v>
      </c>
      <c r="N44" s="51" cm="1">
        <f t="array" aca="1" ref="N44" ca="1">IF(ROUND(ROUND(M44,2)-M44,4)=0,_xlfn.XLOOKUP(M44,INDIRECT($A$4&amp;"!$G$41:$G$141"),INDIRECT($A$4&amp;"!$A$41:$A$141"),0,1,1),IF(M44&gt;=1,0,(ROUNDUP(M44,2)-M44)*100*_xlfn.XLOOKUP(M44,INDIRECT($A$4&amp;"!$G$41:$G$141"),INDIRECT($A$4&amp;"!$A$41:$A$141"),0,-1,-1)+(M44-ROUNDDOWN(M44,2))*100*_xlfn.XLOOKUP(M44,INDIRECT($A$4&amp;"!$G$41:$G$141"),INDIRECT($A$4&amp;"!$A$41:$A$141"),0,1,1)))</f>
        <v>0.99999999999999956</v>
      </c>
      <c r="O44" s="89">
        <f t="shared" ca="1" si="6"/>
        <v>112.49999999999994</v>
      </c>
      <c r="S44" s="137">
        <f t="shared" ca="1" si="2"/>
        <v>3.5</v>
      </c>
      <c r="T44" s="72">
        <f t="shared" ca="1" si="7"/>
        <v>0.22500000000000001</v>
      </c>
      <c r="U44" s="51"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89">
        <f t="shared" ca="1" si="8"/>
        <v>125.00000000000011</v>
      </c>
    </row>
    <row r="45" spans="1:22" x14ac:dyDescent="0.35">
      <c r="A45" s="48">
        <f t="shared" si="9"/>
        <v>45411</v>
      </c>
      <c r="B45" s="88" cm="1">
        <f t="array" aca="1" ref="B45" ca="1">_xlfn.XLOOKUP(A45,INDIRECT($A$5&amp;"!$AJ$41:$AJ$406"),INDIRECT($A$5&amp;"!$AK$41:$AK$406"))*SUM($F$3:$I$3)</f>
        <v>0</v>
      </c>
      <c r="C45" s="88" cm="1">
        <f t="array" aca="1" ref="C45" ca="1">_xlfn.XLOOKUP(A45,INDIRECT($A$5&amp;"!$AJ$41:$AJ$406"),INDIRECT($A$5&amp;"!$AL$41:$AL$406"))*SUM($F$3:$I$3)</f>
        <v>15</v>
      </c>
      <c r="D45" s="88" cm="1">
        <f t="array" aca="1" ref="D45" ca="1">_xlfn.XLOOKUP(A45,INDIRECT($A$5&amp;"!$AJ$41:$AJ$406"),INDIRECT($A$5&amp;"!$AO$41:$AO$406"))*SUM($F$3:$I$3)</f>
        <v>12.75</v>
      </c>
      <c r="E45" s="50" cm="1">
        <f t="array" ref="E45">SUMPRODUCT(('PT Storengy'!$B$8:$K$372)*('PT Storengy'!$A$8:$A$372=$A45)*('PT Storengy'!$B$5:$K$5=$A$6)*('PT Storengy'!$B$7:$K$7=$A$7))</f>
        <v>0.1</v>
      </c>
      <c r="F45" s="137">
        <f t="shared" ca="1" si="0"/>
        <v>1.7999999999999996</v>
      </c>
      <c r="G45" s="72">
        <f t="shared" ca="1" si="3"/>
        <v>0.1125</v>
      </c>
      <c r="H45" s="51" cm="1">
        <f t="array" aca="1" ref="H45" ca="1">IF(ROUND(ROUND(G45,2)-G45,4)=0,_xlfn.XLOOKUP(G45,INDIRECT($A$4&amp;"!$G$41:$G$141"),INDIRECT($A$4&amp;"!$A$41:$A$141"),0,1,1),IF(G45&gt;=1,0,(ROUNDUP(G45,2)-G45)*100*_xlfn.XLOOKUP(G45,INDIRECT($A$4&amp;"!$G$41:$G$141"),INDIRECT($A$4&amp;"!$A$41:$A$141"),0,-1,-1)+(G45-ROUNDDOWN(G45,2))*100*_xlfn.XLOOKUP(G45,INDIRECT($A$4&amp;"!$G$41:$G$141"),INDIRECT($A$4&amp;"!$A$41:$A$141"),0,1,1)))</f>
        <v>0.99999999999999956</v>
      </c>
      <c r="I45" s="89">
        <f t="shared" ca="1" si="4"/>
        <v>112.49999999999994</v>
      </c>
      <c r="J45" s="136" cm="1">
        <f t="array" aca="1" ref="J45" ca="1">IF(COUNTIFS('PTC GRTgaz'!$K$7:$K$15996,"",'PTC GRTgaz'!$A$7:$A$15996,J$16,'PTC GRTgaz'!$D$7:$D$15996,$A45,'PTC GRTgaz'!$C$7:$C$15996,"DEL")&gt;0,J$14,SUMIFS('PTC GRTgaz'!$K$7:$K$15996,'PTC GRTgaz'!$A$7:$A$15996,J$16,'PTC GRTgaz'!$D$7:$D$15996,$A45,'PTC GRTgaz'!$C$7:$C$15996,"DEL")*1.0026*$F$4/INDIRECT($A$4&amp;"!D9"))</f>
        <v>125</v>
      </c>
      <c r="K45" s="136">
        <v>1000</v>
      </c>
      <c r="L45" s="137">
        <f t="shared" ca="1" si="1"/>
        <v>1.7999999999999996</v>
      </c>
      <c r="M45" s="72">
        <f t="shared" ca="1" si="5"/>
        <v>0.1125</v>
      </c>
      <c r="N45" s="51" cm="1">
        <f t="array" aca="1" ref="N45" ca="1">IF(ROUND(ROUND(M45,2)-M45,4)=0,_xlfn.XLOOKUP(M45,INDIRECT($A$4&amp;"!$G$41:$G$141"),INDIRECT($A$4&amp;"!$A$41:$A$141"),0,1,1),IF(M45&gt;=1,0,(ROUNDUP(M45,2)-M45)*100*_xlfn.XLOOKUP(M45,INDIRECT($A$4&amp;"!$G$41:$G$141"),INDIRECT($A$4&amp;"!$A$41:$A$141"),0,-1,-1)+(M45-ROUNDDOWN(M45,2))*100*_xlfn.XLOOKUP(M45,INDIRECT($A$4&amp;"!$G$41:$G$141"),INDIRECT($A$4&amp;"!$A$41:$A$141"),0,1,1)))</f>
        <v>0.99999999999999956</v>
      </c>
      <c r="O45" s="89">
        <f t="shared" ca="1" si="6"/>
        <v>112.49999999999994</v>
      </c>
      <c r="S45" s="137">
        <f t="shared" ca="1" si="2"/>
        <v>3.625</v>
      </c>
      <c r="T45" s="72">
        <f t="shared" ca="1" si="7"/>
        <v>0.23333000000000001</v>
      </c>
      <c r="U45" s="51"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89">
        <f t="shared" ca="1" si="8"/>
        <v>125.00000000000011</v>
      </c>
    </row>
    <row r="46" spans="1:22" x14ac:dyDescent="0.35">
      <c r="A46" s="48">
        <f t="shared" si="9"/>
        <v>45412</v>
      </c>
      <c r="B46" s="88" cm="1">
        <f t="array" aca="1" ref="B46" ca="1">_xlfn.XLOOKUP(A46,INDIRECT($A$5&amp;"!$AJ$41:$AJ$406"),INDIRECT($A$5&amp;"!$AK$41:$AK$406"))*SUM($F$3:$I$3)</f>
        <v>0</v>
      </c>
      <c r="C46" s="88" cm="1">
        <f t="array" aca="1" ref="C46" ca="1">_xlfn.XLOOKUP(A46,INDIRECT($A$5&amp;"!$AJ$41:$AJ$406"),INDIRECT($A$5&amp;"!$AL$41:$AL$406"))*SUM($F$3:$I$3)</f>
        <v>15</v>
      </c>
      <c r="D46" s="88" cm="1">
        <f t="array" aca="1" ref="D46" ca="1">_xlfn.XLOOKUP(A46,INDIRECT($A$5&amp;"!$AJ$41:$AJ$406"),INDIRECT($A$5&amp;"!$AO$41:$AO$406"))*SUM($F$3:$I$3)</f>
        <v>12.75</v>
      </c>
      <c r="E46" s="50" cm="1">
        <f t="array" ref="E46">SUMPRODUCT(('PT Storengy'!$B$8:$K$372)*('PT Storengy'!$A$8:$A$372=$A46)*('PT Storengy'!$B$5:$K$5=$A$6)*('PT Storengy'!$B$7:$K$7=$A$7))</f>
        <v>0.1</v>
      </c>
      <c r="F46" s="137">
        <f t="shared" ca="1" si="0"/>
        <v>1.9124999999999996</v>
      </c>
      <c r="G46" s="72">
        <f t="shared" ca="1" si="3"/>
        <v>0.12</v>
      </c>
      <c r="H46" s="51" cm="1">
        <f t="array" aca="1" ref="H46" ca="1">IF(ROUND(ROUND(G46,2)-G46,4)=0,_xlfn.XLOOKUP(G46,INDIRECT($A$4&amp;"!$G$41:$G$141"),INDIRECT($A$4&amp;"!$A$41:$A$141"),0,1,1),IF(G46&gt;=1,0,(ROUNDUP(G46,2)-G46)*100*_xlfn.XLOOKUP(G46,INDIRECT($A$4&amp;"!$G$41:$G$141"),INDIRECT($A$4&amp;"!$A$41:$A$141"),0,-1,-1)+(G46-ROUNDDOWN(G46,2))*100*_xlfn.XLOOKUP(G46,INDIRECT($A$4&amp;"!$G$41:$G$141"),INDIRECT($A$4&amp;"!$A$41:$A$141"),0,1,1)))</f>
        <v>1</v>
      </c>
      <c r="I46" s="89">
        <f t="shared" ca="1" si="4"/>
        <v>112.5</v>
      </c>
      <c r="J46" s="136" cm="1">
        <f t="array" aca="1" ref="J46" ca="1">IF(COUNTIFS('PTC GRTgaz'!$K$7:$K$15996,"",'PTC GRTgaz'!$A$7:$A$15996,J$16,'PTC GRTgaz'!$D$7:$D$15996,$A46,'PTC GRTgaz'!$C$7:$C$15996,"DEL")&gt;0,J$14,SUMIFS('PTC GRTgaz'!$K$7:$K$15996,'PTC GRTgaz'!$A$7:$A$15996,J$16,'PTC GRTgaz'!$D$7:$D$15996,$A46,'PTC GRTgaz'!$C$7:$C$15996,"DEL")*1.0026*$F$4/INDIRECT($A$4&amp;"!D9"))</f>
        <v>125</v>
      </c>
      <c r="K46" s="136">
        <v>1000</v>
      </c>
      <c r="L46" s="137">
        <f t="shared" ca="1" si="1"/>
        <v>1.9124999999999996</v>
      </c>
      <c r="M46" s="72">
        <f t="shared" ca="1" si="5"/>
        <v>0.12</v>
      </c>
      <c r="N46" s="51" cm="1">
        <f t="array" aca="1" ref="N46" ca="1">IF(ROUND(ROUND(M46,2)-M46,4)=0,_xlfn.XLOOKUP(M46,INDIRECT($A$4&amp;"!$G$41:$G$141"),INDIRECT($A$4&amp;"!$A$41:$A$141"),0,1,1),IF(M46&gt;=1,0,(ROUNDUP(M46,2)-M46)*100*_xlfn.XLOOKUP(M46,INDIRECT($A$4&amp;"!$G$41:$G$141"),INDIRECT($A$4&amp;"!$A$41:$A$141"),0,-1,-1)+(M46-ROUNDDOWN(M46,2))*100*_xlfn.XLOOKUP(M46,INDIRECT($A$4&amp;"!$G$41:$G$141"),INDIRECT($A$4&amp;"!$A$41:$A$141"),0,1,1)))</f>
        <v>1</v>
      </c>
      <c r="O46" s="89">
        <f t="shared" ca="1" si="6"/>
        <v>112.5</v>
      </c>
      <c r="S46" s="137">
        <f t="shared" ca="1" si="2"/>
        <v>3.75</v>
      </c>
      <c r="T46" s="72">
        <f t="shared" ca="1" si="7"/>
        <v>0.24167</v>
      </c>
      <c r="U46" s="51"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89">
        <f t="shared" ca="1" si="8"/>
        <v>125.00000000000011</v>
      </c>
    </row>
    <row r="47" spans="1:22" x14ac:dyDescent="0.35">
      <c r="A47" s="48">
        <f t="shared" si="9"/>
        <v>45413</v>
      </c>
      <c r="B47" s="88" cm="1">
        <f t="array" aca="1" ref="B47" ca="1">_xlfn.XLOOKUP(A47,INDIRECT($A$5&amp;"!$AJ$41:$AJ$406"),INDIRECT($A$5&amp;"!$AK$41:$AK$406"))*SUM($F$3:$I$3)</f>
        <v>0</v>
      </c>
      <c r="C47" s="88" cm="1">
        <f t="array" aca="1" ref="C47" ca="1">_xlfn.XLOOKUP(A47,INDIRECT($A$5&amp;"!$AJ$41:$AJ$406"),INDIRECT($A$5&amp;"!$AL$41:$AL$406"))*SUM($F$3:$I$3)</f>
        <v>15</v>
      </c>
      <c r="D47" s="88" cm="1">
        <f t="array" aca="1" ref="D47" ca="1">_xlfn.XLOOKUP(A47,INDIRECT($A$5&amp;"!$AJ$41:$AJ$406"),INDIRECT($A$5&amp;"!$AO$41:$AO$406"))*SUM($F$3:$I$3)</f>
        <v>12.75</v>
      </c>
      <c r="E47" s="50" cm="1">
        <f t="array" ref="E47">SUMPRODUCT(('PT Storengy'!$B$8:$K$372)*('PT Storengy'!$A$8:$A$372=$A47)*('PT Storengy'!$B$5:$K$5=$A$6)*('PT Storengy'!$B$7:$K$7=$A$7))</f>
        <v>0.1</v>
      </c>
      <c r="F47" s="137">
        <f t="shared" ca="1" si="0"/>
        <v>2.0249999999999999</v>
      </c>
      <c r="G47" s="72">
        <f t="shared" ca="1" si="3"/>
        <v>0.1275</v>
      </c>
      <c r="H47" s="51"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89">
        <f t="shared" ca="1" si="4"/>
        <v>112.5000000000001</v>
      </c>
      <c r="J47" s="136" cm="1">
        <f t="array" aca="1" ref="J47" ca="1">IF(COUNTIFS('PTC GRTgaz'!$K$7:$K$15996,"",'PTC GRTgaz'!$A$7:$A$15996,J$16,'PTC GRTgaz'!$D$7:$D$15996,$A47,'PTC GRTgaz'!$C$7:$C$15996,"DEL")&gt;0,J$14,SUMIFS('PTC GRTgaz'!$K$7:$K$15996,'PTC GRTgaz'!$A$7:$A$15996,J$16,'PTC GRTgaz'!$D$7:$D$15996,$A47,'PTC GRTgaz'!$C$7:$C$15996,"DEL")*1.0026*$F$4/INDIRECT($A$4&amp;"!D9"))</f>
        <v>125</v>
      </c>
      <c r="K47" s="136">
        <v>1000</v>
      </c>
      <c r="L47" s="137">
        <f t="shared" ca="1" si="1"/>
        <v>2.0249999999999999</v>
      </c>
      <c r="M47" s="72">
        <f t="shared" ca="1" si="5"/>
        <v>0.1275</v>
      </c>
      <c r="N47" s="51"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89">
        <f t="shared" ca="1" si="6"/>
        <v>112.5000000000001</v>
      </c>
      <c r="S47" s="137">
        <f t="shared" ca="1" si="2"/>
        <v>3.875</v>
      </c>
      <c r="T47" s="72">
        <f t="shared" ca="1" si="7"/>
        <v>0.25</v>
      </c>
      <c r="U47" s="51"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89">
        <f t="shared" ca="1" si="8"/>
        <v>125</v>
      </c>
    </row>
    <row r="48" spans="1:22" x14ac:dyDescent="0.35">
      <c r="A48" s="48">
        <f t="shared" si="9"/>
        <v>45414</v>
      </c>
      <c r="B48" s="88" cm="1">
        <f t="array" aca="1" ref="B48" ca="1">_xlfn.XLOOKUP(A48,INDIRECT($A$5&amp;"!$AJ$41:$AJ$406"),INDIRECT($A$5&amp;"!$AK$41:$AK$406"))*SUM($F$3:$I$3)</f>
        <v>0</v>
      </c>
      <c r="C48" s="88" cm="1">
        <f t="array" aca="1" ref="C48" ca="1">_xlfn.XLOOKUP(A48,INDIRECT($A$5&amp;"!$AJ$41:$AJ$406"),INDIRECT($A$5&amp;"!$AL$41:$AL$406"))*SUM($F$3:$I$3)</f>
        <v>15</v>
      </c>
      <c r="D48" s="88" cm="1">
        <f t="array" aca="1" ref="D48" ca="1">_xlfn.XLOOKUP(A48,INDIRECT($A$5&amp;"!$AJ$41:$AJ$406"),INDIRECT($A$5&amp;"!$AO$41:$AO$406"))*SUM($F$3:$I$3)</f>
        <v>12.75</v>
      </c>
      <c r="E48" s="50" cm="1">
        <f t="array" ref="E48">SUMPRODUCT(('PT Storengy'!$B$8:$K$372)*('PT Storengy'!$A$8:$A$372=$A48)*('PT Storengy'!$B$5:$K$5=$A$6)*('PT Storengy'!$B$7:$K$7=$A$7))</f>
        <v>0.1</v>
      </c>
      <c r="F48" s="137">
        <f t="shared" ca="1" si="0"/>
        <v>2.1375000000000002</v>
      </c>
      <c r="G48" s="72">
        <f t="shared" ca="1" si="3"/>
        <v>0.13500000000000001</v>
      </c>
      <c r="H48" s="51"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89">
        <f t="shared" ca="1" si="4"/>
        <v>112.5000000000001</v>
      </c>
      <c r="J48" s="136" cm="1">
        <f t="array" aca="1" ref="J48" ca="1">IF(COUNTIFS('PTC GRTgaz'!$K$7:$K$15996,"",'PTC GRTgaz'!$A$7:$A$15996,J$16,'PTC GRTgaz'!$D$7:$D$15996,$A48,'PTC GRTgaz'!$C$7:$C$15996,"DEL")&gt;0,J$14,SUMIFS('PTC GRTgaz'!$K$7:$K$15996,'PTC GRTgaz'!$A$7:$A$15996,J$16,'PTC GRTgaz'!$D$7:$D$15996,$A48,'PTC GRTgaz'!$C$7:$C$15996,"DEL")*1.0026*$F$4/INDIRECT($A$4&amp;"!D9"))</f>
        <v>125</v>
      </c>
      <c r="K48" s="136">
        <v>1000</v>
      </c>
      <c r="L48" s="137">
        <f t="shared" ca="1" si="1"/>
        <v>2.1375000000000002</v>
      </c>
      <c r="M48" s="72">
        <f t="shared" ca="1" si="5"/>
        <v>0.13500000000000001</v>
      </c>
      <c r="N48" s="51"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89">
        <f t="shared" ca="1" si="6"/>
        <v>112.5000000000001</v>
      </c>
      <c r="S48" s="137">
        <f t="shared" ca="1" si="2"/>
        <v>4</v>
      </c>
      <c r="T48" s="72">
        <f t="shared" ca="1" si="7"/>
        <v>0.25833</v>
      </c>
      <c r="U48" s="51"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89">
        <f t="shared" ca="1" si="8"/>
        <v>125.00000000000011</v>
      </c>
    </row>
    <row r="49" spans="1:22" x14ac:dyDescent="0.35">
      <c r="A49" s="48">
        <f t="shared" si="9"/>
        <v>45415</v>
      </c>
      <c r="B49" s="88" cm="1">
        <f t="array" aca="1" ref="B49" ca="1">_xlfn.XLOOKUP(A49,INDIRECT($A$5&amp;"!$AJ$41:$AJ$406"),INDIRECT($A$5&amp;"!$AK$41:$AK$406"))*SUM($F$3:$I$3)</f>
        <v>0</v>
      </c>
      <c r="C49" s="88" cm="1">
        <f t="array" aca="1" ref="C49" ca="1">_xlfn.XLOOKUP(A49,INDIRECT($A$5&amp;"!$AJ$41:$AJ$406"),INDIRECT($A$5&amp;"!$AL$41:$AL$406"))*SUM($F$3:$I$3)</f>
        <v>15</v>
      </c>
      <c r="D49" s="88" cm="1">
        <f t="array" aca="1" ref="D49" ca="1">_xlfn.XLOOKUP(A49,INDIRECT($A$5&amp;"!$AJ$41:$AJ$406"),INDIRECT($A$5&amp;"!$AO$41:$AO$406"))*SUM($F$3:$I$3)</f>
        <v>12.75</v>
      </c>
      <c r="E49" s="50" cm="1">
        <f t="array" ref="E49">SUMPRODUCT(('PT Storengy'!$B$8:$K$372)*('PT Storengy'!$A$8:$A$372=$A49)*('PT Storengy'!$B$5:$K$5=$A$6)*('PT Storengy'!$B$7:$K$7=$A$7))</f>
        <v>0.1</v>
      </c>
      <c r="F49" s="137">
        <f t="shared" ca="1" si="0"/>
        <v>2.2500000000000004</v>
      </c>
      <c r="G49" s="72">
        <f t="shared" ca="1" si="3"/>
        <v>0.14249999999999999</v>
      </c>
      <c r="H49" s="51"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89">
        <f t="shared" ca="1" si="4"/>
        <v>112.5000000000001</v>
      </c>
      <c r="J49" s="136" cm="1">
        <f t="array" aca="1" ref="J49" ca="1">IF(COUNTIFS('PTC GRTgaz'!$K$7:$K$15996,"",'PTC GRTgaz'!$A$7:$A$15996,J$16,'PTC GRTgaz'!$D$7:$D$15996,$A49,'PTC GRTgaz'!$C$7:$C$15996,"DEL")&gt;0,J$14,SUMIFS('PTC GRTgaz'!$K$7:$K$15996,'PTC GRTgaz'!$A$7:$A$15996,J$16,'PTC GRTgaz'!$D$7:$D$15996,$A49,'PTC GRTgaz'!$C$7:$C$15996,"DEL")*1.0026*$F$4/INDIRECT($A$4&amp;"!D9"))</f>
        <v>125</v>
      </c>
      <c r="K49" s="136">
        <v>1000</v>
      </c>
      <c r="L49" s="137">
        <f t="shared" ca="1" si="1"/>
        <v>2.2500000000000004</v>
      </c>
      <c r="M49" s="72">
        <f t="shared" ca="1" si="5"/>
        <v>0.14249999999999999</v>
      </c>
      <c r="N49" s="51"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89">
        <f t="shared" ca="1" si="6"/>
        <v>112.5000000000001</v>
      </c>
      <c r="S49" s="137">
        <f t="shared" ca="1" si="2"/>
        <v>4.125</v>
      </c>
      <c r="T49" s="72">
        <f t="shared" ca="1" si="7"/>
        <v>0.26667000000000002</v>
      </c>
      <c r="U49" s="51"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89">
        <f t="shared" ca="1" si="8"/>
        <v>125.00000000000011</v>
      </c>
    </row>
    <row r="50" spans="1:22" x14ac:dyDescent="0.35">
      <c r="A50" s="48">
        <f t="shared" si="9"/>
        <v>45416</v>
      </c>
      <c r="B50" s="88" cm="1">
        <f t="array" aca="1" ref="B50" ca="1">_xlfn.XLOOKUP(A50,INDIRECT($A$5&amp;"!$AJ$41:$AJ$406"),INDIRECT($A$5&amp;"!$AK$41:$AK$406"))*SUM($F$3:$I$3)</f>
        <v>0</v>
      </c>
      <c r="C50" s="88" cm="1">
        <f t="array" aca="1" ref="C50" ca="1">_xlfn.XLOOKUP(A50,INDIRECT($A$5&amp;"!$AJ$41:$AJ$406"),INDIRECT($A$5&amp;"!$AL$41:$AL$406"))*SUM($F$3:$I$3)</f>
        <v>15</v>
      </c>
      <c r="D50" s="88" cm="1">
        <f t="array" aca="1" ref="D50" ca="1">_xlfn.XLOOKUP(A50,INDIRECT($A$5&amp;"!$AJ$41:$AJ$406"),INDIRECT($A$5&amp;"!$AO$41:$AO$406"))*SUM($F$3:$I$3)</f>
        <v>12.75</v>
      </c>
      <c r="E50" s="50" cm="1">
        <f t="array" ref="E50">SUMPRODUCT(('PT Storengy'!$B$8:$K$372)*('PT Storengy'!$A$8:$A$372=$A50)*('PT Storengy'!$B$5:$K$5=$A$6)*('PT Storengy'!$B$7:$K$7=$A$7))</f>
        <v>0.1</v>
      </c>
      <c r="F50" s="137">
        <f t="shared" ca="1" si="0"/>
        <v>2.3625000000000003</v>
      </c>
      <c r="G50" s="72">
        <f t="shared" ca="1" si="3"/>
        <v>0.15</v>
      </c>
      <c r="H50" s="51" cm="1">
        <f t="array" aca="1" ref="H50" ca="1">IF(ROUND(ROUND(G50,2)-G50,4)=0,_xlfn.XLOOKUP(G50,INDIRECT($A$4&amp;"!$G$41:$G$141"),INDIRECT($A$4&amp;"!$A$41:$A$141"),0,1,1),IF(G50&gt;=1,0,(ROUNDUP(G50,2)-G50)*100*_xlfn.XLOOKUP(G50,INDIRECT($A$4&amp;"!$G$41:$G$141"),INDIRECT($A$4&amp;"!$A$41:$A$141"),0,-1,-1)+(G50-ROUNDDOWN(G50,2))*100*_xlfn.XLOOKUP(G50,INDIRECT($A$4&amp;"!$G$41:$G$141"),INDIRECT($A$4&amp;"!$A$41:$A$141"),0,1,1)))</f>
        <v>1</v>
      </c>
      <c r="I50" s="89">
        <f t="shared" ca="1" si="4"/>
        <v>112.5</v>
      </c>
      <c r="J50" s="136" cm="1">
        <f t="array" aca="1" ref="J50" ca="1">IF(COUNTIFS('PTC GRTgaz'!$K$7:$K$15996,"",'PTC GRTgaz'!$A$7:$A$15996,J$16,'PTC GRTgaz'!$D$7:$D$15996,$A50,'PTC GRTgaz'!$C$7:$C$15996,"DEL")&gt;0,J$14,SUMIFS('PTC GRTgaz'!$K$7:$K$15996,'PTC GRTgaz'!$A$7:$A$15996,J$16,'PTC GRTgaz'!$D$7:$D$15996,$A50,'PTC GRTgaz'!$C$7:$C$15996,"DEL")*1.0026*$F$4/INDIRECT($A$4&amp;"!D9"))</f>
        <v>125</v>
      </c>
      <c r="K50" s="136">
        <v>1000</v>
      </c>
      <c r="L50" s="137">
        <f t="shared" ca="1" si="1"/>
        <v>2.3625000000000003</v>
      </c>
      <c r="M50" s="72">
        <f t="shared" ca="1" si="5"/>
        <v>0.15</v>
      </c>
      <c r="N50" s="51" cm="1">
        <f t="array" aca="1" ref="N50" ca="1">IF(ROUND(ROUND(M50,2)-M50,4)=0,_xlfn.XLOOKUP(M50,INDIRECT($A$4&amp;"!$G$41:$G$141"),INDIRECT($A$4&amp;"!$A$41:$A$141"),0,1,1),IF(M50&gt;=1,0,(ROUNDUP(M50,2)-M50)*100*_xlfn.XLOOKUP(M50,INDIRECT($A$4&amp;"!$G$41:$G$141"),INDIRECT($A$4&amp;"!$A$41:$A$141"),0,-1,-1)+(M50-ROUNDDOWN(M50,2))*100*_xlfn.XLOOKUP(M50,INDIRECT($A$4&amp;"!$G$41:$G$141"),INDIRECT($A$4&amp;"!$A$41:$A$141"),0,1,1)))</f>
        <v>1</v>
      </c>
      <c r="O50" s="89">
        <f t="shared" ca="1" si="6"/>
        <v>112.5</v>
      </c>
      <c r="S50" s="137">
        <f t="shared" ca="1" si="2"/>
        <v>4.25</v>
      </c>
      <c r="T50" s="72">
        <f t="shared" ca="1" si="7"/>
        <v>0.27500000000000002</v>
      </c>
      <c r="U50" s="51"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89">
        <f t="shared" ca="1" si="8"/>
        <v>125.00000000000011</v>
      </c>
    </row>
    <row r="51" spans="1:22" x14ac:dyDescent="0.35">
      <c r="A51" s="48">
        <f t="shared" si="9"/>
        <v>45417</v>
      </c>
      <c r="B51" s="88" cm="1">
        <f t="array" aca="1" ref="B51" ca="1">_xlfn.XLOOKUP(A51,INDIRECT($A$5&amp;"!$AJ$41:$AJ$406"),INDIRECT($A$5&amp;"!$AK$41:$AK$406"))*SUM($F$3:$I$3)</f>
        <v>0</v>
      </c>
      <c r="C51" s="88" cm="1">
        <f t="array" aca="1" ref="C51" ca="1">_xlfn.XLOOKUP(A51,INDIRECT($A$5&amp;"!$AJ$41:$AJ$406"),INDIRECT($A$5&amp;"!$AL$41:$AL$406"))*SUM($F$3:$I$3)</f>
        <v>15</v>
      </c>
      <c r="D51" s="88" cm="1">
        <f t="array" aca="1" ref="D51" ca="1">_xlfn.XLOOKUP(A51,INDIRECT($A$5&amp;"!$AJ$41:$AJ$406"),INDIRECT($A$5&amp;"!$AO$41:$AO$406"))*SUM($F$3:$I$3)</f>
        <v>12.75</v>
      </c>
      <c r="E51" s="50" cm="1">
        <f t="array" ref="E51">SUMPRODUCT(('PT Storengy'!$B$8:$K$372)*('PT Storengy'!$A$8:$A$372=$A51)*('PT Storengy'!$B$5:$K$5=$A$6)*('PT Storengy'!$B$7:$K$7=$A$7))</f>
        <v>0.1</v>
      </c>
      <c r="F51" s="137">
        <f t="shared" ca="1" si="0"/>
        <v>2.4750000000000005</v>
      </c>
      <c r="G51" s="72">
        <f t="shared" ca="1" si="3"/>
        <v>0.1575</v>
      </c>
      <c r="H51" s="51"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89">
        <f t="shared" ca="1" si="4"/>
        <v>112.5000000000001</v>
      </c>
      <c r="J51" s="136" cm="1">
        <f t="array" aca="1" ref="J51" ca="1">IF(COUNTIFS('PTC GRTgaz'!$K$7:$K$15996,"",'PTC GRTgaz'!$A$7:$A$15996,J$16,'PTC GRTgaz'!$D$7:$D$15996,$A51,'PTC GRTgaz'!$C$7:$C$15996,"DEL")&gt;0,J$14,SUMIFS('PTC GRTgaz'!$K$7:$K$15996,'PTC GRTgaz'!$A$7:$A$15996,J$16,'PTC GRTgaz'!$D$7:$D$15996,$A51,'PTC GRTgaz'!$C$7:$C$15996,"DEL")*1.0026*$F$4/INDIRECT($A$4&amp;"!D9"))</f>
        <v>125</v>
      </c>
      <c r="K51" s="136">
        <v>1000</v>
      </c>
      <c r="L51" s="137">
        <f t="shared" ca="1" si="1"/>
        <v>2.4750000000000005</v>
      </c>
      <c r="M51" s="72">
        <f t="shared" ca="1" si="5"/>
        <v>0.1575</v>
      </c>
      <c r="N51" s="51"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89">
        <f t="shared" ca="1" si="6"/>
        <v>112.5000000000001</v>
      </c>
      <c r="S51" s="137">
        <f t="shared" ca="1" si="2"/>
        <v>4.375</v>
      </c>
      <c r="T51" s="72">
        <f t="shared" ca="1" si="7"/>
        <v>0.28333000000000003</v>
      </c>
      <c r="U51" s="51"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89">
        <f t="shared" ca="1" si="8"/>
        <v>125.00000000000011</v>
      </c>
    </row>
    <row r="52" spans="1:22" x14ac:dyDescent="0.35">
      <c r="A52" s="48">
        <f t="shared" si="9"/>
        <v>45418</v>
      </c>
      <c r="B52" s="88" cm="1">
        <f t="array" aca="1" ref="B52" ca="1">_xlfn.XLOOKUP(A52,INDIRECT($A$5&amp;"!$AJ$41:$AJ$406"),INDIRECT($A$5&amp;"!$AK$41:$AK$406"))*SUM($F$3:$I$3)</f>
        <v>0</v>
      </c>
      <c r="C52" s="88" cm="1">
        <f t="array" aca="1" ref="C52" ca="1">_xlfn.XLOOKUP(A52,INDIRECT($A$5&amp;"!$AJ$41:$AJ$406"),INDIRECT($A$5&amp;"!$AL$41:$AL$406"))*SUM($F$3:$I$3)</f>
        <v>15</v>
      </c>
      <c r="D52" s="88" cm="1">
        <f t="array" aca="1" ref="D52" ca="1">_xlfn.XLOOKUP(A52,INDIRECT($A$5&amp;"!$AJ$41:$AJ$406"),INDIRECT($A$5&amp;"!$AO$41:$AO$406"))*SUM($F$3:$I$3)</f>
        <v>12.75</v>
      </c>
      <c r="E52" s="50" cm="1">
        <f t="array" ref="E52">SUMPRODUCT(('PT Storengy'!$B$8:$K$372)*('PT Storengy'!$A$8:$A$372=$A52)*('PT Storengy'!$B$5:$K$5=$A$6)*('PT Storengy'!$B$7:$K$7=$A$7))</f>
        <v>0.1</v>
      </c>
      <c r="F52" s="137">
        <f t="shared" ca="1" si="0"/>
        <v>2.5875000000000008</v>
      </c>
      <c r="G52" s="72">
        <f t="shared" ca="1" si="3"/>
        <v>0.16500000000000001</v>
      </c>
      <c r="H52" s="51"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89">
        <f t="shared" ca="1" si="4"/>
        <v>112.5000000000001</v>
      </c>
      <c r="J52" s="136" cm="1">
        <f t="array" aca="1" ref="J52" ca="1">IF(COUNTIFS('PTC GRTgaz'!$K$7:$K$15996,"",'PTC GRTgaz'!$A$7:$A$15996,J$16,'PTC GRTgaz'!$D$7:$D$15996,$A52,'PTC GRTgaz'!$C$7:$C$15996,"DEL")&gt;0,J$14,SUMIFS('PTC GRTgaz'!$K$7:$K$15996,'PTC GRTgaz'!$A$7:$A$15996,J$16,'PTC GRTgaz'!$D$7:$D$15996,$A52,'PTC GRTgaz'!$C$7:$C$15996,"DEL")*1.0026*$F$4/INDIRECT($A$4&amp;"!D9"))</f>
        <v>125</v>
      </c>
      <c r="K52" s="136">
        <v>1000</v>
      </c>
      <c r="L52" s="137">
        <f t="shared" ca="1" si="1"/>
        <v>2.5875000000000008</v>
      </c>
      <c r="M52" s="72">
        <f t="shared" ca="1" si="5"/>
        <v>0.16500000000000001</v>
      </c>
      <c r="N52" s="51"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89">
        <f t="shared" ca="1" si="6"/>
        <v>112.5000000000001</v>
      </c>
      <c r="S52" s="137">
        <f t="shared" ca="1" si="2"/>
        <v>4.5</v>
      </c>
      <c r="T52" s="72">
        <f t="shared" ca="1" si="7"/>
        <v>0.29166999999999998</v>
      </c>
      <c r="U52" s="51"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89">
        <f t="shared" ca="1" si="8"/>
        <v>125.00000000000011</v>
      </c>
    </row>
    <row r="53" spans="1:22" x14ac:dyDescent="0.35">
      <c r="A53" s="48">
        <f t="shared" si="9"/>
        <v>45419</v>
      </c>
      <c r="B53" s="88" cm="1">
        <f t="array" aca="1" ref="B53" ca="1">_xlfn.XLOOKUP(A53,INDIRECT($A$5&amp;"!$AJ$41:$AJ$406"),INDIRECT($A$5&amp;"!$AK$41:$AK$406"))*SUM($F$3:$I$3)</f>
        <v>0</v>
      </c>
      <c r="C53" s="88" cm="1">
        <f t="array" aca="1" ref="C53" ca="1">_xlfn.XLOOKUP(A53,INDIRECT($A$5&amp;"!$AJ$41:$AJ$406"),INDIRECT($A$5&amp;"!$AL$41:$AL$406"))*SUM($F$3:$I$3)</f>
        <v>15</v>
      </c>
      <c r="D53" s="88" cm="1">
        <f t="array" aca="1" ref="D53" ca="1">_xlfn.XLOOKUP(A53,INDIRECT($A$5&amp;"!$AJ$41:$AJ$406"),INDIRECT($A$5&amp;"!$AO$41:$AO$406"))*SUM($F$3:$I$3)</f>
        <v>12.75</v>
      </c>
      <c r="E53" s="50" cm="1">
        <f t="array" ref="E53">SUMPRODUCT(('PT Storengy'!$B$8:$K$372)*('PT Storengy'!$A$8:$A$372=$A53)*('PT Storengy'!$B$5:$K$5=$A$6)*('PT Storengy'!$B$7:$K$7=$A$7))</f>
        <v>0.1</v>
      </c>
      <c r="F53" s="137">
        <f t="shared" ca="1" si="0"/>
        <v>2.7000000000000011</v>
      </c>
      <c r="G53" s="72">
        <f t="shared" ca="1" si="3"/>
        <v>0.17249999999999999</v>
      </c>
      <c r="H53" s="51"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89">
        <f t="shared" ca="1" si="4"/>
        <v>112.5000000000001</v>
      </c>
      <c r="J53" s="136" cm="1">
        <f t="array" aca="1" ref="J53" ca="1">IF(COUNTIFS('PTC GRTgaz'!$K$7:$K$15996,"",'PTC GRTgaz'!$A$7:$A$15996,J$16,'PTC GRTgaz'!$D$7:$D$15996,$A53,'PTC GRTgaz'!$C$7:$C$15996,"DEL")&gt;0,J$14,SUMIFS('PTC GRTgaz'!$K$7:$K$15996,'PTC GRTgaz'!$A$7:$A$15996,J$16,'PTC GRTgaz'!$D$7:$D$15996,$A53,'PTC GRTgaz'!$C$7:$C$15996,"DEL")*1.0026*$F$4/INDIRECT($A$4&amp;"!D9"))</f>
        <v>125</v>
      </c>
      <c r="K53" s="136">
        <v>1000</v>
      </c>
      <c r="L53" s="137">
        <f t="shared" ca="1" si="1"/>
        <v>2.7000000000000011</v>
      </c>
      <c r="M53" s="72">
        <f t="shared" ca="1" si="5"/>
        <v>0.17249999999999999</v>
      </c>
      <c r="N53" s="51"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89">
        <f t="shared" ca="1" si="6"/>
        <v>112.5000000000001</v>
      </c>
      <c r="S53" s="137">
        <f t="shared" ca="1" si="2"/>
        <v>4.625</v>
      </c>
      <c r="T53" s="72">
        <f t="shared" ca="1" si="7"/>
        <v>0.3</v>
      </c>
      <c r="U53" s="51"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89">
        <f t="shared" ca="1" si="8"/>
        <v>125</v>
      </c>
    </row>
    <row r="54" spans="1:22" x14ac:dyDescent="0.35">
      <c r="A54" s="48">
        <f t="shared" si="9"/>
        <v>45420</v>
      </c>
      <c r="B54" s="88" cm="1">
        <f t="array" aca="1" ref="B54" ca="1">_xlfn.XLOOKUP(A54,INDIRECT($A$5&amp;"!$AJ$41:$AJ$406"),INDIRECT($A$5&amp;"!$AK$41:$AK$406"))*SUM($F$3:$I$3)</f>
        <v>0</v>
      </c>
      <c r="C54" s="88" cm="1">
        <f t="array" aca="1" ref="C54" ca="1">_xlfn.XLOOKUP(A54,INDIRECT($A$5&amp;"!$AJ$41:$AJ$406"),INDIRECT($A$5&amp;"!$AL$41:$AL$406"))*SUM($F$3:$I$3)</f>
        <v>15</v>
      </c>
      <c r="D54" s="88" cm="1">
        <f t="array" aca="1" ref="D54" ca="1">_xlfn.XLOOKUP(A54,INDIRECT($A$5&amp;"!$AJ$41:$AJ$406"),INDIRECT($A$5&amp;"!$AO$41:$AO$406"))*SUM($F$3:$I$3)</f>
        <v>12.75</v>
      </c>
      <c r="E54" s="50" cm="1">
        <f t="array" ref="E54">SUMPRODUCT(('PT Storengy'!$B$8:$K$372)*('PT Storengy'!$A$8:$A$372=$A54)*('PT Storengy'!$B$5:$K$5=$A$6)*('PT Storengy'!$B$7:$K$7=$A$7))</f>
        <v>0.1</v>
      </c>
      <c r="F54" s="137">
        <f t="shared" ca="1" si="0"/>
        <v>2.8125000000000009</v>
      </c>
      <c r="G54" s="72">
        <f t="shared" ca="1" si="3"/>
        <v>0.18</v>
      </c>
      <c r="H54" s="51" cm="1">
        <f t="array" aca="1" ref="H54" ca="1">IF(ROUND(ROUND(G54,2)-G54,4)=0,_xlfn.XLOOKUP(G54,INDIRECT($A$4&amp;"!$G$41:$G$141"),INDIRECT($A$4&amp;"!$A$41:$A$141"),0,1,1),IF(G54&gt;=1,0,(ROUNDUP(G54,2)-G54)*100*_xlfn.XLOOKUP(G54,INDIRECT($A$4&amp;"!$G$41:$G$141"),INDIRECT($A$4&amp;"!$A$41:$A$141"),0,-1,-1)+(G54-ROUNDDOWN(G54,2))*100*_xlfn.XLOOKUP(G54,INDIRECT($A$4&amp;"!$G$41:$G$141"),INDIRECT($A$4&amp;"!$A$41:$A$141"),0,1,1)))</f>
        <v>1</v>
      </c>
      <c r="I54" s="89">
        <f t="shared" ca="1" si="4"/>
        <v>112.5</v>
      </c>
      <c r="J54" s="136" cm="1">
        <f t="array" aca="1" ref="J54" ca="1">IF(COUNTIFS('PTC GRTgaz'!$K$7:$K$15996,"",'PTC GRTgaz'!$A$7:$A$15996,J$16,'PTC GRTgaz'!$D$7:$D$15996,$A54,'PTC GRTgaz'!$C$7:$C$15996,"DEL")&gt;0,J$14,SUMIFS('PTC GRTgaz'!$K$7:$K$15996,'PTC GRTgaz'!$A$7:$A$15996,J$16,'PTC GRTgaz'!$D$7:$D$15996,$A54,'PTC GRTgaz'!$C$7:$C$15996,"DEL")*1.0026*$F$4/INDIRECT($A$4&amp;"!D9"))</f>
        <v>125</v>
      </c>
      <c r="K54" s="136">
        <v>1000</v>
      </c>
      <c r="L54" s="137">
        <f t="shared" ca="1" si="1"/>
        <v>2.8125000000000009</v>
      </c>
      <c r="M54" s="72">
        <f t="shared" ca="1" si="5"/>
        <v>0.18</v>
      </c>
      <c r="N54" s="51" cm="1">
        <f t="array" aca="1" ref="N54" ca="1">IF(ROUND(ROUND(M54,2)-M54,4)=0,_xlfn.XLOOKUP(M54,INDIRECT($A$4&amp;"!$G$41:$G$141"),INDIRECT($A$4&amp;"!$A$41:$A$141"),0,1,1),IF(M54&gt;=1,0,(ROUNDUP(M54,2)-M54)*100*_xlfn.XLOOKUP(M54,INDIRECT($A$4&amp;"!$G$41:$G$141"),INDIRECT($A$4&amp;"!$A$41:$A$141"),0,-1,-1)+(M54-ROUNDDOWN(M54,2))*100*_xlfn.XLOOKUP(M54,INDIRECT($A$4&amp;"!$G$41:$G$141"),INDIRECT($A$4&amp;"!$A$41:$A$141"),0,1,1)))</f>
        <v>1</v>
      </c>
      <c r="O54" s="89">
        <f t="shared" ca="1" si="6"/>
        <v>112.5</v>
      </c>
      <c r="S54" s="137">
        <f t="shared" ca="1" si="2"/>
        <v>4.75</v>
      </c>
      <c r="T54" s="72">
        <f t="shared" ca="1" si="7"/>
        <v>0.30832999999999999</v>
      </c>
      <c r="U54" s="51"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89">
        <f t="shared" ca="1" si="8"/>
        <v>125.00000000000011</v>
      </c>
    </row>
    <row r="55" spans="1:22" x14ac:dyDescent="0.35">
      <c r="A55" s="48">
        <f t="shared" si="9"/>
        <v>45421</v>
      </c>
      <c r="B55" s="88" cm="1">
        <f t="array" aca="1" ref="B55" ca="1">_xlfn.XLOOKUP(A55,INDIRECT($A$5&amp;"!$AJ$41:$AJ$406"),INDIRECT($A$5&amp;"!$AK$41:$AK$406"))*SUM($F$3:$I$3)</f>
        <v>0</v>
      </c>
      <c r="C55" s="88" cm="1">
        <f t="array" aca="1" ref="C55" ca="1">_xlfn.XLOOKUP(A55,INDIRECT($A$5&amp;"!$AJ$41:$AJ$406"),INDIRECT($A$5&amp;"!$AL$41:$AL$406"))*SUM($F$3:$I$3)</f>
        <v>15</v>
      </c>
      <c r="D55" s="88" cm="1">
        <f t="array" aca="1" ref="D55" ca="1">_xlfn.XLOOKUP(A55,INDIRECT($A$5&amp;"!$AJ$41:$AJ$406"),INDIRECT($A$5&amp;"!$AO$41:$AO$406"))*SUM($F$3:$I$3)</f>
        <v>12.75</v>
      </c>
      <c r="E55" s="50" cm="1">
        <f t="array" ref="E55">SUMPRODUCT(('PT Storengy'!$B$8:$K$372)*('PT Storengy'!$A$8:$A$372=$A55)*('PT Storengy'!$B$5:$K$5=$A$6)*('PT Storengy'!$B$7:$K$7=$A$7))</f>
        <v>0.1</v>
      </c>
      <c r="F55" s="137">
        <f t="shared" ca="1" si="0"/>
        <v>2.9250000000000012</v>
      </c>
      <c r="G55" s="72">
        <f t="shared" ca="1" si="3"/>
        <v>0.1875</v>
      </c>
      <c r="H55" s="51"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89">
        <f t="shared" ca="1" si="4"/>
        <v>112.5000000000001</v>
      </c>
      <c r="J55" s="136" cm="1">
        <f t="array" aca="1" ref="J55" ca="1">IF(COUNTIFS('PTC GRTgaz'!$K$7:$K$15996,"",'PTC GRTgaz'!$A$7:$A$15996,J$16,'PTC GRTgaz'!$D$7:$D$15996,$A55,'PTC GRTgaz'!$C$7:$C$15996,"DEL")&gt;0,J$14,SUMIFS('PTC GRTgaz'!$K$7:$K$15996,'PTC GRTgaz'!$A$7:$A$15996,J$16,'PTC GRTgaz'!$D$7:$D$15996,$A55,'PTC GRTgaz'!$C$7:$C$15996,"DEL")*1.0026*$F$4/INDIRECT($A$4&amp;"!D9"))</f>
        <v>125</v>
      </c>
      <c r="K55" s="136">
        <v>1000</v>
      </c>
      <c r="L55" s="137">
        <f t="shared" ca="1" si="1"/>
        <v>2.9250000000000012</v>
      </c>
      <c r="M55" s="72">
        <f t="shared" ca="1" si="5"/>
        <v>0.1875</v>
      </c>
      <c r="N55" s="51"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89">
        <f t="shared" ca="1" si="6"/>
        <v>112.5000000000001</v>
      </c>
      <c r="S55" s="137">
        <f t="shared" ca="1" si="2"/>
        <v>4.875</v>
      </c>
      <c r="T55" s="72">
        <f t="shared" ca="1" si="7"/>
        <v>0.31667000000000001</v>
      </c>
      <c r="U55" s="51"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89">
        <f t="shared" ca="1" si="8"/>
        <v>125.00000000000011</v>
      </c>
    </row>
    <row r="56" spans="1:22" x14ac:dyDescent="0.35">
      <c r="A56" s="48">
        <f t="shared" si="9"/>
        <v>45422</v>
      </c>
      <c r="B56" s="88" cm="1">
        <f t="array" aca="1" ref="B56" ca="1">_xlfn.XLOOKUP(A56,INDIRECT($A$5&amp;"!$AJ$41:$AJ$406"),INDIRECT($A$5&amp;"!$AK$41:$AK$406"))*SUM($F$3:$I$3)</f>
        <v>0</v>
      </c>
      <c r="C56" s="88" cm="1">
        <f t="array" aca="1" ref="C56" ca="1">_xlfn.XLOOKUP(A56,INDIRECT($A$5&amp;"!$AJ$41:$AJ$406"),INDIRECT($A$5&amp;"!$AL$41:$AL$406"))*SUM($F$3:$I$3)</f>
        <v>15</v>
      </c>
      <c r="D56" s="88" cm="1">
        <f t="array" aca="1" ref="D56" ca="1">_xlfn.XLOOKUP(A56,INDIRECT($A$5&amp;"!$AJ$41:$AJ$406"),INDIRECT($A$5&amp;"!$AO$41:$AO$406"))*SUM($F$3:$I$3)</f>
        <v>12.75</v>
      </c>
      <c r="E56" s="50" cm="1">
        <f t="array" ref="E56">SUMPRODUCT(('PT Storengy'!$B$8:$K$372)*('PT Storengy'!$A$8:$A$372=$A56)*('PT Storengy'!$B$5:$K$5=$A$6)*('PT Storengy'!$B$7:$K$7=$A$7))</f>
        <v>0.1</v>
      </c>
      <c r="F56" s="137">
        <f t="shared" ca="1" si="0"/>
        <v>3.0375000000000014</v>
      </c>
      <c r="G56" s="72">
        <f t="shared" ca="1" si="3"/>
        <v>0.19500000000000001</v>
      </c>
      <c r="H56" s="51"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89">
        <f t="shared" ca="1" si="4"/>
        <v>112.5000000000001</v>
      </c>
      <c r="J56" s="136" cm="1">
        <f t="array" aca="1" ref="J56" ca="1">IF(COUNTIFS('PTC GRTgaz'!$K$7:$K$15996,"",'PTC GRTgaz'!$A$7:$A$15996,J$16,'PTC GRTgaz'!$D$7:$D$15996,$A56,'PTC GRTgaz'!$C$7:$C$15996,"DEL")&gt;0,J$14,SUMIFS('PTC GRTgaz'!$K$7:$K$15996,'PTC GRTgaz'!$A$7:$A$15996,J$16,'PTC GRTgaz'!$D$7:$D$15996,$A56,'PTC GRTgaz'!$C$7:$C$15996,"DEL")*1.0026*$F$4/INDIRECT($A$4&amp;"!D9"))</f>
        <v>125</v>
      </c>
      <c r="K56" s="136">
        <v>1000</v>
      </c>
      <c r="L56" s="137">
        <f t="shared" ca="1" si="1"/>
        <v>3.0375000000000014</v>
      </c>
      <c r="M56" s="72">
        <f t="shared" ca="1" si="5"/>
        <v>0.19500000000000001</v>
      </c>
      <c r="N56" s="51"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89">
        <f t="shared" ca="1" si="6"/>
        <v>112.5000000000001</v>
      </c>
      <c r="S56" s="137">
        <f t="shared" ca="1" si="2"/>
        <v>5</v>
      </c>
      <c r="T56" s="72">
        <f t="shared" ca="1" si="7"/>
        <v>0.32500000000000001</v>
      </c>
      <c r="U56" s="51"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89">
        <f t="shared" ca="1" si="8"/>
        <v>125.00000000000011</v>
      </c>
    </row>
    <row r="57" spans="1:22" x14ac:dyDescent="0.35">
      <c r="A57" s="48">
        <f t="shared" si="9"/>
        <v>45423</v>
      </c>
      <c r="B57" s="88" cm="1">
        <f t="array" aca="1" ref="B57" ca="1">_xlfn.XLOOKUP(A57,INDIRECT($A$5&amp;"!$AJ$41:$AJ$406"),INDIRECT($A$5&amp;"!$AK$41:$AK$406"))*SUM($F$3:$I$3)</f>
        <v>0</v>
      </c>
      <c r="C57" s="88" cm="1">
        <f t="array" aca="1" ref="C57" ca="1">_xlfn.XLOOKUP(A57,INDIRECT($A$5&amp;"!$AJ$41:$AJ$406"),INDIRECT($A$5&amp;"!$AL$41:$AL$406"))*SUM($F$3:$I$3)</f>
        <v>15</v>
      </c>
      <c r="D57" s="88" cm="1">
        <f t="array" aca="1" ref="D57" ca="1">_xlfn.XLOOKUP(A57,INDIRECT($A$5&amp;"!$AJ$41:$AJ$406"),INDIRECT($A$5&amp;"!$AO$41:$AO$406"))*SUM($F$3:$I$3)</f>
        <v>12.75</v>
      </c>
      <c r="E57" s="50" cm="1">
        <f t="array" ref="E57">SUMPRODUCT(('PT Storengy'!$B$8:$K$372)*('PT Storengy'!$A$8:$A$372=$A57)*('PT Storengy'!$B$5:$K$5=$A$6)*('PT Storengy'!$B$7:$K$7=$A$7))</f>
        <v>0.1</v>
      </c>
      <c r="F57" s="137">
        <f t="shared" ca="1" si="0"/>
        <v>3.1500000000000017</v>
      </c>
      <c r="G57" s="72">
        <f t="shared" ca="1" si="3"/>
        <v>0.20250000000000001</v>
      </c>
      <c r="H57" s="51"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89">
        <f t="shared" ca="1" si="4"/>
        <v>112.5000000000001</v>
      </c>
      <c r="J57" s="136" cm="1">
        <f t="array" aca="1" ref="J57" ca="1">IF(COUNTIFS('PTC GRTgaz'!$K$7:$K$15996,"",'PTC GRTgaz'!$A$7:$A$15996,J$16,'PTC GRTgaz'!$D$7:$D$15996,$A57,'PTC GRTgaz'!$C$7:$C$15996,"DEL")&gt;0,J$14,SUMIFS('PTC GRTgaz'!$K$7:$K$15996,'PTC GRTgaz'!$A$7:$A$15996,J$16,'PTC GRTgaz'!$D$7:$D$15996,$A57,'PTC GRTgaz'!$C$7:$C$15996,"DEL")*1.0026*$F$4/INDIRECT($A$4&amp;"!D9"))</f>
        <v>125</v>
      </c>
      <c r="K57" s="136">
        <v>1000</v>
      </c>
      <c r="L57" s="137">
        <f t="shared" ca="1" si="1"/>
        <v>3.1500000000000017</v>
      </c>
      <c r="M57" s="72">
        <f t="shared" ca="1" si="5"/>
        <v>0.20250000000000001</v>
      </c>
      <c r="N57" s="51"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89">
        <f t="shared" ca="1" si="6"/>
        <v>112.5000000000001</v>
      </c>
      <c r="S57" s="137">
        <f t="shared" ca="1" si="2"/>
        <v>5.125</v>
      </c>
      <c r="T57" s="72">
        <f t="shared" ca="1" si="7"/>
        <v>0.33333000000000002</v>
      </c>
      <c r="U57" s="51"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89">
        <f t="shared" ca="1" si="8"/>
        <v>125.00000000000011</v>
      </c>
    </row>
    <row r="58" spans="1:22" x14ac:dyDescent="0.35">
      <c r="A58" s="48">
        <f t="shared" si="9"/>
        <v>45424</v>
      </c>
      <c r="B58" s="88" cm="1">
        <f t="array" aca="1" ref="B58" ca="1">_xlfn.XLOOKUP(A58,INDIRECT($A$5&amp;"!$AJ$41:$AJ$406"),INDIRECT($A$5&amp;"!$AK$41:$AK$406"))*SUM($F$3:$I$3)</f>
        <v>0</v>
      </c>
      <c r="C58" s="88" cm="1">
        <f t="array" aca="1" ref="C58" ca="1">_xlfn.XLOOKUP(A58,INDIRECT($A$5&amp;"!$AJ$41:$AJ$406"),INDIRECT($A$5&amp;"!$AL$41:$AL$406"))*SUM($F$3:$I$3)</f>
        <v>15</v>
      </c>
      <c r="D58" s="88" cm="1">
        <f t="array" aca="1" ref="D58" ca="1">_xlfn.XLOOKUP(A58,INDIRECT($A$5&amp;"!$AJ$41:$AJ$406"),INDIRECT($A$5&amp;"!$AO$41:$AO$406"))*SUM($F$3:$I$3)</f>
        <v>12.75</v>
      </c>
      <c r="E58" s="50" cm="1">
        <f t="array" ref="E58">SUMPRODUCT(('PT Storengy'!$B$8:$K$372)*('PT Storengy'!$A$8:$A$372=$A58)*('PT Storengy'!$B$5:$K$5=$A$6)*('PT Storengy'!$B$7:$K$7=$A$7))</f>
        <v>0.1</v>
      </c>
      <c r="F58" s="137">
        <f t="shared" ca="1" si="0"/>
        <v>3.2625000000000015</v>
      </c>
      <c r="G58" s="72">
        <f t="shared" ca="1" si="3"/>
        <v>0.21</v>
      </c>
      <c r="H58" s="51" cm="1">
        <f t="array" aca="1" ref="H58" ca="1">IF(ROUND(ROUND(G58,2)-G58,4)=0,_xlfn.XLOOKUP(G58,INDIRECT($A$4&amp;"!$G$41:$G$141"),INDIRECT($A$4&amp;"!$A$41:$A$141"),0,1,1),IF(G58&gt;=1,0,(ROUNDUP(G58,2)-G58)*100*_xlfn.XLOOKUP(G58,INDIRECT($A$4&amp;"!$G$41:$G$141"),INDIRECT($A$4&amp;"!$A$41:$A$141"),0,-1,-1)+(G58-ROUNDDOWN(G58,2))*100*_xlfn.XLOOKUP(G58,INDIRECT($A$4&amp;"!$G$41:$G$141"),INDIRECT($A$4&amp;"!$A$41:$A$141"),0,1,1)))</f>
        <v>1</v>
      </c>
      <c r="I58" s="89">
        <f t="shared" ca="1" si="4"/>
        <v>112.5</v>
      </c>
      <c r="J58" s="136" cm="1">
        <f t="array" aca="1" ref="J58" ca="1">IF(COUNTIFS('PTC GRTgaz'!$K$7:$K$15996,"",'PTC GRTgaz'!$A$7:$A$15996,J$16,'PTC GRTgaz'!$D$7:$D$15996,$A58,'PTC GRTgaz'!$C$7:$C$15996,"DEL")&gt;0,J$14,SUMIFS('PTC GRTgaz'!$K$7:$K$15996,'PTC GRTgaz'!$A$7:$A$15996,J$16,'PTC GRTgaz'!$D$7:$D$15996,$A58,'PTC GRTgaz'!$C$7:$C$15996,"DEL")*1.0026*$F$4/INDIRECT($A$4&amp;"!D9"))</f>
        <v>125</v>
      </c>
      <c r="K58" s="136">
        <v>1000</v>
      </c>
      <c r="L58" s="137">
        <f t="shared" ca="1" si="1"/>
        <v>3.2625000000000015</v>
      </c>
      <c r="M58" s="72">
        <f t="shared" ca="1" si="5"/>
        <v>0.21</v>
      </c>
      <c r="N58" s="51" cm="1">
        <f t="array" aca="1" ref="N58" ca="1">IF(ROUND(ROUND(M58,2)-M58,4)=0,_xlfn.XLOOKUP(M58,INDIRECT($A$4&amp;"!$G$41:$G$141"),INDIRECT($A$4&amp;"!$A$41:$A$141"),0,1,1),IF(M58&gt;=1,0,(ROUNDUP(M58,2)-M58)*100*_xlfn.XLOOKUP(M58,INDIRECT($A$4&amp;"!$G$41:$G$141"),INDIRECT($A$4&amp;"!$A$41:$A$141"),0,-1,-1)+(M58-ROUNDDOWN(M58,2))*100*_xlfn.XLOOKUP(M58,INDIRECT($A$4&amp;"!$G$41:$G$141"),INDIRECT($A$4&amp;"!$A$41:$A$141"),0,1,1)))</f>
        <v>1</v>
      </c>
      <c r="O58" s="89">
        <f t="shared" ca="1" si="6"/>
        <v>112.5</v>
      </c>
      <c r="S58" s="137">
        <f t="shared" ca="1" si="2"/>
        <v>5.25</v>
      </c>
      <c r="T58" s="72">
        <f t="shared" ca="1" si="7"/>
        <v>0.34166999999999997</v>
      </c>
      <c r="U58" s="51"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89">
        <f t="shared" ca="1" si="8"/>
        <v>125.00000000000011</v>
      </c>
    </row>
    <row r="59" spans="1:22" x14ac:dyDescent="0.35">
      <c r="A59" s="48">
        <f t="shared" si="9"/>
        <v>45425</v>
      </c>
      <c r="B59" s="88" cm="1">
        <f t="array" aca="1" ref="B59" ca="1">_xlfn.XLOOKUP(A59,INDIRECT($A$5&amp;"!$AJ$41:$AJ$406"),INDIRECT($A$5&amp;"!$AK$41:$AK$406"))*SUM($F$3:$I$3)</f>
        <v>0</v>
      </c>
      <c r="C59" s="88" cm="1">
        <f t="array" aca="1" ref="C59" ca="1">_xlfn.XLOOKUP(A59,INDIRECT($A$5&amp;"!$AJ$41:$AJ$406"),INDIRECT($A$5&amp;"!$AL$41:$AL$406"))*SUM($F$3:$I$3)</f>
        <v>15</v>
      </c>
      <c r="D59" s="88" cm="1">
        <f t="array" aca="1" ref="D59" ca="1">_xlfn.XLOOKUP(A59,INDIRECT($A$5&amp;"!$AJ$41:$AJ$406"),INDIRECT($A$5&amp;"!$AO$41:$AO$406"))*SUM($F$3:$I$3)</f>
        <v>12.75</v>
      </c>
      <c r="E59" s="50" cm="1">
        <f t="array" ref="E59">SUMPRODUCT(('PT Storengy'!$B$8:$K$372)*('PT Storengy'!$A$8:$A$372=$A59)*('PT Storengy'!$B$5:$K$5=$A$6)*('PT Storengy'!$B$7:$K$7=$A$7))</f>
        <v>0.05</v>
      </c>
      <c r="F59" s="137">
        <f t="shared" ca="1" si="0"/>
        <v>3.3812500000000014</v>
      </c>
      <c r="G59" s="72">
        <f t="shared" ca="1" si="3"/>
        <v>0.2175</v>
      </c>
      <c r="H59" s="51"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89">
        <f t="shared" ca="1" si="4"/>
        <v>118.7500000000001</v>
      </c>
      <c r="J59" s="136" cm="1">
        <f t="array" aca="1" ref="J59" ca="1">IF(COUNTIFS('PTC GRTgaz'!$K$7:$K$15996,"",'PTC GRTgaz'!$A$7:$A$15996,J$16,'PTC GRTgaz'!$D$7:$D$15996,$A59,'PTC GRTgaz'!$C$7:$C$15996,"DEL")&gt;0,J$14,SUMIFS('PTC GRTgaz'!$K$7:$K$15996,'PTC GRTgaz'!$A$7:$A$15996,J$16,'PTC GRTgaz'!$D$7:$D$15996,$A59,'PTC GRTgaz'!$C$7:$C$15996,"DEL")*1.0026*$F$4/INDIRECT($A$4&amp;"!D9"))</f>
        <v>125</v>
      </c>
      <c r="K59" s="136">
        <v>1000</v>
      </c>
      <c r="L59" s="137">
        <f t="shared" ca="1" si="1"/>
        <v>3.3812500000000014</v>
      </c>
      <c r="M59" s="72">
        <f t="shared" ca="1" si="5"/>
        <v>0.2175</v>
      </c>
      <c r="N59" s="51"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89">
        <f t="shared" ca="1" si="6"/>
        <v>118.7500000000001</v>
      </c>
      <c r="S59" s="137">
        <f t="shared" ca="1" si="2"/>
        <v>5.375</v>
      </c>
      <c r="T59" s="72">
        <f t="shared" ca="1" si="7"/>
        <v>0.35</v>
      </c>
      <c r="U59" s="51"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89">
        <f t="shared" ca="1" si="8"/>
        <v>125</v>
      </c>
    </row>
    <row r="60" spans="1:22" x14ac:dyDescent="0.35">
      <c r="A60" s="48">
        <f t="shared" si="9"/>
        <v>45426</v>
      </c>
      <c r="B60" s="88" cm="1">
        <f t="array" aca="1" ref="B60" ca="1">_xlfn.XLOOKUP(A60,INDIRECT($A$5&amp;"!$AJ$41:$AJ$406"),INDIRECT($A$5&amp;"!$AK$41:$AK$406"))*SUM($F$3:$I$3)</f>
        <v>0</v>
      </c>
      <c r="C60" s="88" cm="1">
        <f t="array" aca="1" ref="C60" ca="1">_xlfn.XLOOKUP(A60,INDIRECT($A$5&amp;"!$AJ$41:$AJ$406"),INDIRECT($A$5&amp;"!$AL$41:$AL$406"))*SUM($F$3:$I$3)</f>
        <v>15</v>
      </c>
      <c r="D60" s="88" cm="1">
        <f t="array" aca="1" ref="D60" ca="1">_xlfn.XLOOKUP(A60,INDIRECT($A$5&amp;"!$AJ$41:$AJ$406"),INDIRECT($A$5&amp;"!$AO$41:$AO$406"))*SUM($F$3:$I$3)</f>
        <v>12.75</v>
      </c>
      <c r="E60" s="50" cm="1">
        <f t="array" ref="E60">SUMPRODUCT(('PT Storengy'!$B$8:$K$372)*('PT Storengy'!$A$8:$A$372=$A60)*('PT Storengy'!$B$5:$K$5=$A$6)*('PT Storengy'!$B$7:$K$7=$A$7))</f>
        <v>0.05</v>
      </c>
      <c r="F60" s="137">
        <f t="shared" ca="1" si="0"/>
        <v>3.5000000000000013</v>
      </c>
      <c r="G60" s="72">
        <f t="shared" ca="1" si="3"/>
        <v>0.22542000000000001</v>
      </c>
      <c r="H60" s="51"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89">
        <f t="shared" ca="1" si="4"/>
        <v>118.7500000000001</v>
      </c>
      <c r="J60" s="136" cm="1">
        <f t="array" aca="1" ref="J60" ca="1">IF(COUNTIFS('PTC GRTgaz'!$K$7:$K$15996,"",'PTC GRTgaz'!$A$7:$A$15996,J$16,'PTC GRTgaz'!$D$7:$D$15996,$A60,'PTC GRTgaz'!$C$7:$C$15996,"DEL")&gt;0,J$14,SUMIFS('PTC GRTgaz'!$K$7:$K$15996,'PTC GRTgaz'!$A$7:$A$15996,J$16,'PTC GRTgaz'!$D$7:$D$15996,$A60,'PTC GRTgaz'!$C$7:$C$15996,"DEL")*1.0026*$F$4/INDIRECT($A$4&amp;"!D9"))</f>
        <v>125</v>
      </c>
      <c r="K60" s="136">
        <v>1000</v>
      </c>
      <c r="L60" s="137">
        <f t="shared" ca="1" si="1"/>
        <v>3.5000000000000013</v>
      </c>
      <c r="M60" s="72">
        <f t="shared" ca="1" si="5"/>
        <v>0.22542000000000001</v>
      </c>
      <c r="N60" s="51"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89">
        <f t="shared" ca="1" si="6"/>
        <v>118.7500000000001</v>
      </c>
      <c r="S60" s="137">
        <f t="shared" ca="1" si="2"/>
        <v>5.5</v>
      </c>
      <c r="T60" s="72">
        <f t="shared" ca="1" si="7"/>
        <v>0.35832999999999998</v>
      </c>
      <c r="U60" s="51"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89">
        <f t="shared" ca="1" si="8"/>
        <v>125.00000000000011</v>
      </c>
    </row>
    <row r="61" spans="1:22" x14ac:dyDescent="0.35">
      <c r="A61" s="48">
        <f t="shared" si="9"/>
        <v>45427</v>
      </c>
      <c r="B61" s="88" cm="1">
        <f t="array" aca="1" ref="B61" ca="1">_xlfn.XLOOKUP(A61,INDIRECT($A$5&amp;"!$AJ$41:$AJ$406"),INDIRECT($A$5&amp;"!$AK$41:$AK$406"))*SUM($F$3:$I$3)</f>
        <v>0</v>
      </c>
      <c r="C61" s="88" cm="1">
        <f t="array" aca="1" ref="C61" ca="1">_xlfn.XLOOKUP(A61,INDIRECT($A$5&amp;"!$AJ$41:$AJ$406"),INDIRECT($A$5&amp;"!$AL$41:$AL$406"))*SUM($F$3:$I$3)</f>
        <v>15</v>
      </c>
      <c r="D61" s="88" cm="1">
        <f t="array" aca="1" ref="D61" ca="1">_xlfn.XLOOKUP(A61,INDIRECT($A$5&amp;"!$AJ$41:$AJ$406"),INDIRECT($A$5&amp;"!$AO$41:$AO$406"))*SUM($F$3:$I$3)</f>
        <v>12.75</v>
      </c>
      <c r="E61" s="50" cm="1">
        <f t="array" ref="E61">SUMPRODUCT(('PT Storengy'!$B$8:$K$372)*('PT Storengy'!$A$8:$A$372=$A61)*('PT Storengy'!$B$5:$K$5=$A$6)*('PT Storengy'!$B$7:$K$7=$A$7))</f>
        <v>0.05</v>
      </c>
      <c r="F61" s="137">
        <f t="shared" ca="1" si="0"/>
        <v>3.6187500000000012</v>
      </c>
      <c r="G61" s="72">
        <f t="shared" ca="1" si="3"/>
        <v>0.23333000000000001</v>
      </c>
      <c r="H61" s="51"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89">
        <f t="shared" ca="1" si="4"/>
        <v>118.7500000000001</v>
      </c>
      <c r="J61" s="136" cm="1">
        <f t="array" aca="1" ref="J61" ca="1">IF(COUNTIFS('PTC GRTgaz'!$K$7:$K$15996,"",'PTC GRTgaz'!$A$7:$A$15996,J$16,'PTC GRTgaz'!$D$7:$D$15996,$A61,'PTC GRTgaz'!$C$7:$C$15996,"DEL")&gt;0,J$14,SUMIFS('PTC GRTgaz'!$K$7:$K$15996,'PTC GRTgaz'!$A$7:$A$15996,J$16,'PTC GRTgaz'!$D$7:$D$15996,$A61,'PTC GRTgaz'!$C$7:$C$15996,"DEL")*1.0026*$F$4/INDIRECT($A$4&amp;"!D9"))</f>
        <v>125</v>
      </c>
      <c r="K61" s="136">
        <v>1000</v>
      </c>
      <c r="L61" s="137">
        <f t="shared" ca="1" si="1"/>
        <v>3.6187500000000012</v>
      </c>
      <c r="M61" s="72">
        <f t="shared" ca="1" si="5"/>
        <v>0.23333000000000001</v>
      </c>
      <c r="N61" s="51"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89">
        <f t="shared" ca="1" si="6"/>
        <v>118.7500000000001</v>
      </c>
      <c r="S61" s="137">
        <f t="shared" ca="1" si="2"/>
        <v>5.625</v>
      </c>
      <c r="T61" s="72">
        <f t="shared" ca="1" si="7"/>
        <v>0.36667</v>
      </c>
      <c r="U61" s="51"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89">
        <f t="shared" ca="1" si="8"/>
        <v>125.00000000000011</v>
      </c>
    </row>
    <row r="62" spans="1:22" x14ac:dyDescent="0.35">
      <c r="A62" s="48">
        <f t="shared" si="9"/>
        <v>45428</v>
      </c>
      <c r="B62" s="88" cm="1">
        <f t="array" aca="1" ref="B62" ca="1">_xlfn.XLOOKUP(A62,INDIRECT($A$5&amp;"!$AJ$41:$AJ$406"),INDIRECT($A$5&amp;"!$AK$41:$AK$406"))*SUM($F$3:$I$3)</f>
        <v>0</v>
      </c>
      <c r="C62" s="88" cm="1">
        <f t="array" aca="1" ref="C62" ca="1">_xlfn.XLOOKUP(A62,INDIRECT($A$5&amp;"!$AJ$41:$AJ$406"),INDIRECT($A$5&amp;"!$AL$41:$AL$406"))*SUM($F$3:$I$3)</f>
        <v>15</v>
      </c>
      <c r="D62" s="88" cm="1">
        <f t="array" aca="1" ref="D62" ca="1">_xlfn.XLOOKUP(A62,INDIRECT($A$5&amp;"!$AJ$41:$AJ$406"),INDIRECT($A$5&amp;"!$AO$41:$AO$406"))*SUM($F$3:$I$3)</f>
        <v>12.75</v>
      </c>
      <c r="E62" s="50" cm="1">
        <f t="array" ref="E62">SUMPRODUCT(('PT Storengy'!$B$8:$K$372)*('PT Storengy'!$A$8:$A$372=$A62)*('PT Storengy'!$B$5:$K$5=$A$6)*('PT Storengy'!$B$7:$K$7=$A$7))</f>
        <v>0.05</v>
      </c>
      <c r="F62" s="137">
        <f t="shared" ca="1" si="0"/>
        <v>3.7375000000000012</v>
      </c>
      <c r="G62" s="72">
        <f t="shared" ca="1" si="3"/>
        <v>0.24124999999999999</v>
      </c>
      <c r="H62" s="51"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89">
        <f t="shared" ca="1" si="4"/>
        <v>118.7500000000001</v>
      </c>
      <c r="J62" s="136" cm="1">
        <f t="array" aca="1" ref="J62" ca="1">IF(COUNTIFS('PTC GRTgaz'!$K$7:$K$15996,"",'PTC GRTgaz'!$A$7:$A$15996,J$16,'PTC GRTgaz'!$D$7:$D$15996,$A62,'PTC GRTgaz'!$C$7:$C$15996,"DEL")&gt;0,J$14,SUMIFS('PTC GRTgaz'!$K$7:$K$15996,'PTC GRTgaz'!$A$7:$A$15996,J$16,'PTC GRTgaz'!$D$7:$D$15996,$A62,'PTC GRTgaz'!$C$7:$C$15996,"DEL")*1.0026*$F$4/INDIRECT($A$4&amp;"!D9"))</f>
        <v>125</v>
      </c>
      <c r="K62" s="136">
        <v>1000</v>
      </c>
      <c r="L62" s="137">
        <f t="shared" ca="1" si="1"/>
        <v>3.7375000000000012</v>
      </c>
      <c r="M62" s="72">
        <f t="shared" ca="1" si="5"/>
        <v>0.24124999999999999</v>
      </c>
      <c r="N62" s="51"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89">
        <f t="shared" ca="1" si="6"/>
        <v>118.7500000000001</v>
      </c>
      <c r="S62" s="137">
        <f t="shared" ca="1" si="2"/>
        <v>5.75</v>
      </c>
      <c r="T62" s="72">
        <f t="shared" ca="1" si="7"/>
        <v>0.375</v>
      </c>
      <c r="U62" s="51"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89">
        <f t="shared" ca="1" si="8"/>
        <v>125.00000000000011</v>
      </c>
    </row>
    <row r="63" spans="1:22" x14ac:dyDescent="0.35">
      <c r="A63" s="48">
        <f t="shared" si="9"/>
        <v>45429</v>
      </c>
      <c r="B63" s="88" cm="1">
        <f t="array" aca="1" ref="B63" ca="1">_xlfn.XLOOKUP(A63,INDIRECT($A$5&amp;"!$AJ$41:$AJ$406"),INDIRECT($A$5&amp;"!$AK$41:$AK$406"))*SUM($F$3:$I$3)</f>
        <v>0</v>
      </c>
      <c r="C63" s="88" cm="1">
        <f t="array" aca="1" ref="C63" ca="1">_xlfn.XLOOKUP(A63,INDIRECT($A$5&amp;"!$AJ$41:$AJ$406"),INDIRECT($A$5&amp;"!$AL$41:$AL$406"))*SUM($F$3:$I$3)</f>
        <v>15</v>
      </c>
      <c r="D63" s="88" cm="1">
        <f t="array" aca="1" ref="D63" ca="1">_xlfn.XLOOKUP(A63,INDIRECT($A$5&amp;"!$AJ$41:$AJ$406"),INDIRECT($A$5&amp;"!$AO$41:$AO$406"))*SUM($F$3:$I$3)</f>
        <v>12.75</v>
      </c>
      <c r="E63" s="50" cm="1">
        <f t="array" ref="E63">SUMPRODUCT(('PT Storengy'!$B$8:$K$372)*('PT Storengy'!$A$8:$A$372=$A63)*('PT Storengy'!$B$5:$K$5=$A$6)*('PT Storengy'!$B$7:$K$7=$A$7))</f>
        <v>0.05</v>
      </c>
      <c r="F63" s="137">
        <f t="shared" ca="1" si="0"/>
        <v>3.8562500000000011</v>
      </c>
      <c r="G63" s="72">
        <f t="shared" ca="1" si="3"/>
        <v>0.24917</v>
      </c>
      <c r="H63" s="51"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89">
        <f t="shared" ca="1" si="4"/>
        <v>118.7500000000001</v>
      </c>
      <c r="J63" s="136" cm="1">
        <f t="array" aca="1" ref="J63" ca="1">IF(COUNTIFS('PTC GRTgaz'!$K$7:$K$15996,"",'PTC GRTgaz'!$A$7:$A$15996,J$16,'PTC GRTgaz'!$D$7:$D$15996,$A63,'PTC GRTgaz'!$C$7:$C$15996,"DEL")&gt;0,J$14,SUMIFS('PTC GRTgaz'!$K$7:$K$15996,'PTC GRTgaz'!$A$7:$A$15996,J$16,'PTC GRTgaz'!$D$7:$D$15996,$A63,'PTC GRTgaz'!$C$7:$C$15996,"DEL")*1.0026*$F$4/INDIRECT($A$4&amp;"!D9"))</f>
        <v>125</v>
      </c>
      <c r="K63" s="136">
        <v>1000</v>
      </c>
      <c r="L63" s="137">
        <f t="shared" ca="1" si="1"/>
        <v>3.8562500000000011</v>
      </c>
      <c r="M63" s="72">
        <f t="shared" ca="1" si="5"/>
        <v>0.24917</v>
      </c>
      <c r="N63" s="51"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89">
        <f t="shared" ca="1" si="6"/>
        <v>118.7500000000001</v>
      </c>
      <c r="S63" s="137">
        <f t="shared" ca="1" si="2"/>
        <v>5.875</v>
      </c>
      <c r="T63" s="72">
        <f t="shared" ca="1" si="7"/>
        <v>0.38333</v>
      </c>
      <c r="U63" s="51"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89">
        <f t="shared" ca="1" si="8"/>
        <v>125.00000000000011</v>
      </c>
    </row>
    <row r="64" spans="1:22" x14ac:dyDescent="0.35">
      <c r="A64" s="48">
        <f t="shared" si="9"/>
        <v>45430</v>
      </c>
      <c r="B64" s="88" cm="1">
        <f t="array" aca="1" ref="B64" ca="1">_xlfn.XLOOKUP(A64,INDIRECT($A$5&amp;"!$AJ$41:$AJ$406"),INDIRECT($A$5&amp;"!$AK$41:$AK$406"))*SUM($F$3:$I$3)</f>
        <v>0</v>
      </c>
      <c r="C64" s="88" cm="1">
        <f t="array" aca="1" ref="C64" ca="1">_xlfn.XLOOKUP(A64,INDIRECT($A$5&amp;"!$AJ$41:$AJ$406"),INDIRECT($A$5&amp;"!$AL$41:$AL$406"))*SUM($F$3:$I$3)</f>
        <v>15</v>
      </c>
      <c r="D64" s="88" cm="1">
        <f t="array" aca="1" ref="D64" ca="1">_xlfn.XLOOKUP(A64,INDIRECT($A$5&amp;"!$AJ$41:$AJ$406"),INDIRECT($A$5&amp;"!$AO$41:$AO$406"))*SUM($F$3:$I$3)</f>
        <v>12.75</v>
      </c>
      <c r="E64" s="50" cm="1">
        <f t="array" ref="E64">SUMPRODUCT(('PT Storengy'!$B$8:$K$372)*('PT Storengy'!$A$8:$A$372=$A64)*('PT Storengy'!$B$5:$K$5=$A$6)*('PT Storengy'!$B$7:$K$7=$A$7))</f>
        <v>0.05</v>
      </c>
      <c r="F64" s="137">
        <f t="shared" ca="1" si="0"/>
        <v>3.975000000000001</v>
      </c>
      <c r="G64" s="72">
        <f t="shared" ca="1" si="3"/>
        <v>0.25707999999999998</v>
      </c>
      <c r="H64" s="51"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89">
        <f t="shared" ca="1" si="4"/>
        <v>118.7500000000001</v>
      </c>
      <c r="J64" s="136" cm="1">
        <f t="array" aca="1" ref="J64" ca="1">IF(COUNTIFS('PTC GRTgaz'!$K$7:$K$15996,"",'PTC GRTgaz'!$A$7:$A$15996,J$16,'PTC GRTgaz'!$D$7:$D$15996,$A64,'PTC GRTgaz'!$C$7:$C$15996,"DEL")&gt;0,J$14,SUMIFS('PTC GRTgaz'!$K$7:$K$15996,'PTC GRTgaz'!$A$7:$A$15996,J$16,'PTC GRTgaz'!$D$7:$D$15996,$A64,'PTC GRTgaz'!$C$7:$C$15996,"DEL")*1.0026*$F$4/INDIRECT($A$4&amp;"!D9"))</f>
        <v>125</v>
      </c>
      <c r="K64" s="136">
        <v>1000</v>
      </c>
      <c r="L64" s="137">
        <f t="shared" ca="1" si="1"/>
        <v>3.975000000000001</v>
      </c>
      <c r="M64" s="72">
        <f t="shared" ca="1" si="5"/>
        <v>0.25707999999999998</v>
      </c>
      <c r="N64" s="51"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89">
        <f t="shared" ca="1" si="6"/>
        <v>118.7500000000001</v>
      </c>
      <c r="S64" s="137">
        <f t="shared" ca="1" si="2"/>
        <v>6</v>
      </c>
      <c r="T64" s="72">
        <f t="shared" ca="1" si="7"/>
        <v>0.39167000000000002</v>
      </c>
      <c r="U64" s="51"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89">
        <f t="shared" ca="1" si="8"/>
        <v>125.00000000000011</v>
      </c>
    </row>
    <row r="65" spans="1:22" x14ac:dyDescent="0.35">
      <c r="A65" s="48">
        <f t="shared" si="9"/>
        <v>45431</v>
      </c>
      <c r="B65" s="88" cm="1">
        <f t="array" aca="1" ref="B65" ca="1">_xlfn.XLOOKUP(A65,INDIRECT($A$5&amp;"!$AJ$41:$AJ$406"),INDIRECT($A$5&amp;"!$AK$41:$AK$406"))*SUM($F$3:$I$3)</f>
        <v>0</v>
      </c>
      <c r="C65" s="88" cm="1">
        <f t="array" aca="1" ref="C65" ca="1">_xlfn.XLOOKUP(A65,INDIRECT($A$5&amp;"!$AJ$41:$AJ$406"),INDIRECT($A$5&amp;"!$AL$41:$AL$406"))*SUM($F$3:$I$3)</f>
        <v>15</v>
      </c>
      <c r="D65" s="88" cm="1">
        <f t="array" aca="1" ref="D65" ca="1">_xlfn.XLOOKUP(A65,INDIRECT($A$5&amp;"!$AJ$41:$AJ$406"),INDIRECT($A$5&amp;"!$AO$41:$AO$406"))*SUM($F$3:$I$3)</f>
        <v>12.75</v>
      </c>
      <c r="E65" s="50" cm="1">
        <f t="array" ref="E65">SUMPRODUCT(('PT Storengy'!$B$8:$K$372)*('PT Storengy'!$A$8:$A$372=$A65)*('PT Storengy'!$B$5:$K$5=$A$6)*('PT Storengy'!$B$7:$K$7=$A$7))</f>
        <v>0.05</v>
      </c>
      <c r="F65" s="137">
        <f t="shared" ca="1" si="0"/>
        <v>4.0937500000000009</v>
      </c>
      <c r="G65" s="72">
        <f t="shared" ca="1" si="3"/>
        <v>0.26500000000000001</v>
      </c>
      <c r="H65" s="51"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89">
        <f t="shared" ca="1" si="4"/>
        <v>118.7500000000001</v>
      </c>
      <c r="J65" s="136" cm="1">
        <f t="array" aca="1" ref="J65" ca="1">IF(COUNTIFS('PTC GRTgaz'!$K$7:$K$15996,"",'PTC GRTgaz'!$A$7:$A$15996,J$16,'PTC GRTgaz'!$D$7:$D$15996,$A65,'PTC GRTgaz'!$C$7:$C$15996,"DEL")&gt;0,J$14,SUMIFS('PTC GRTgaz'!$K$7:$K$15996,'PTC GRTgaz'!$A$7:$A$15996,J$16,'PTC GRTgaz'!$D$7:$D$15996,$A65,'PTC GRTgaz'!$C$7:$C$15996,"DEL")*1.0026*$F$4/INDIRECT($A$4&amp;"!D9"))</f>
        <v>125</v>
      </c>
      <c r="K65" s="136">
        <v>1000</v>
      </c>
      <c r="L65" s="137">
        <f t="shared" ca="1" si="1"/>
        <v>4.0937500000000009</v>
      </c>
      <c r="M65" s="72">
        <f t="shared" ca="1" si="5"/>
        <v>0.26500000000000001</v>
      </c>
      <c r="N65" s="51"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89">
        <f t="shared" ca="1" si="6"/>
        <v>118.7500000000001</v>
      </c>
      <c r="S65" s="137">
        <f t="shared" ca="1" si="2"/>
        <v>6.125</v>
      </c>
      <c r="T65" s="72">
        <f t="shared" ca="1" si="7"/>
        <v>0.4</v>
      </c>
      <c r="U65" s="51"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89">
        <f t="shared" ca="1" si="8"/>
        <v>125</v>
      </c>
    </row>
    <row r="66" spans="1:22" x14ac:dyDescent="0.35">
      <c r="A66" s="48">
        <f t="shared" si="9"/>
        <v>45432</v>
      </c>
      <c r="B66" s="88" cm="1">
        <f t="array" aca="1" ref="B66" ca="1">_xlfn.XLOOKUP(A66,INDIRECT($A$5&amp;"!$AJ$41:$AJ$406"),INDIRECT($A$5&amp;"!$AK$41:$AK$406"))*SUM($F$3:$I$3)</f>
        <v>0</v>
      </c>
      <c r="C66" s="88" cm="1">
        <f t="array" aca="1" ref="C66" ca="1">_xlfn.XLOOKUP(A66,INDIRECT($A$5&amp;"!$AJ$41:$AJ$406"),INDIRECT($A$5&amp;"!$AL$41:$AL$406"))*SUM($F$3:$I$3)</f>
        <v>15</v>
      </c>
      <c r="D66" s="88" cm="1">
        <f t="array" aca="1" ref="D66" ca="1">_xlfn.XLOOKUP(A66,INDIRECT($A$5&amp;"!$AJ$41:$AJ$406"),INDIRECT($A$5&amp;"!$AO$41:$AO$406"))*SUM($F$3:$I$3)</f>
        <v>12.75</v>
      </c>
      <c r="E66" s="50" cm="1">
        <f t="array" ref="E66">SUMPRODUCT(('PT Storengy'!$B$8:$K$372)*('PT Storengy'!$A$8:$A$372=$A66)*('PT Storengy'!$B$5:$K$5=$A$6)*('PT Storengy'!$B$7:$K$7=$A$7))</f>
        <v>0.05</v>
      </c>
      <c r="F66" s="137">
        <f t="shared" ca="1" si="0"/>
        <v>4.2125000000000012</v>
      </c>
      <c r="G66" s="72">
        <f t="shared" ca="1" si="3"/>
        <v>0.27292</v>
      </c>
      <c r="H66" s="51"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89">
        <f t="shared" ca="1" si="4"/>
        <v>118.7500000000001</v>
      </c>
      <c r="J66" s="136" cm="1">
        <f t="array" aca="1" ref="J66" ca="1">IF(COUNTIFS('PTC GRTgaz'!$K$7:$K$15996,"",'PTC GRTgaz'!$A$7:$A$15996,J$16,'PTC GRTgaz'!$D$7:$D$15996,$A66,'PTC GRTgaz'!$C$7:$C$15996,"DEL")&gt;0,J$14,SUMIFS('PTC GRTgaz'!$K$7:$K$15996,'PTC GRTgaz'!$A$7:$A$15996,J$16,'PTC GRTgaz'!$D$7:$D$15996,$A66,'PTC GRTgaz'!$C$7:$C$15996,"DEL")*1.0026*$F$4/INDIRECT($A$4&amp;"!D9"))</f>
        <v>125</v>
      </c>
      <c r="K66" s="136">
        <v>1000</v>
      </c>
      <c r="L66" s="137">
        <f t="shared" ca="1" si="1"/>
        <v>4.2125000000000012</v>
      </c>
      <c r="M66" s="72">
        <f t="shared" ca="1" si="5"/>
        <v>0.27292</v>
      </c>
      <c r="N66" s="51"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89">
        <f t="shared" ca="1" si="6"/>
        <v>118.7500000000001</v>
      </c>
      <c r="S66" s="137">
        <f t="shared" ca="1" si="2"/>
        <v>6.25</v>
      </c>
      <c r="T66" s="72">
        <f t="shared" ca="1" si="7"/>
        <v>0.40833000000000003</v>
      </c>
      <c r="U66" s="51"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89">
        <f t="shared" ca="1" si="8"/>
        <v>125.00000000000011</v>
      </c>
    </row>
    <row r="67" spans="1:22" x14ac:dyDescent="0.35">
      <c r="A67" s="48">
        <f t="shared" si="9"/>
        <v>45433</v>
      </c>
      <c r="B67" s="88" cm="1">
        <f t="array" aca="1" ref="B67" ca="1">_xlfn.XLOOKUP(A67,INDIRECT($A$5&amp;"!$AJ$41:$AJ$406"),INDIRECT($A$5&amp;"!$AK$41:$AK$406"))*SUM($F$3:$I$3)</f>
        <v>0</v>
      </c>
      <c r="C67" s="88" cm="1">
        <f t="array" aca="1" ref="C67" ca="1">_xlfn.XLOOKUP(A67,INDIRECT($A$5&amp;"!$AJ$41:$AJ$406"),INDIRECT($A$5&amp;"!$AL$41:$AL$406"))*SUM($F$3:$I$3)</f>
        <v>15</v>
      </c>
      <c r="D67" s="88" cm="1">
        <f t="array" aca="1" ref="D67" ca="1">_xlfn.XLOOKUP(A67,INDIRECT($A$5&amp;"!$AJ$41:$AJ$406"),INDIRECT($A$5&amp;"!$AO$41:$AO$406"))*SUM($F$3:$I$3)</f>
        <v>12.75</v>
      </c>
      <c r="E67" s="50" cm="1">
        <f t="array" ref="E67">SUMPRODUCT(('PT Storengy'!$B$8:$K$372)*('PT Storengy'!$A$8:$A$372=$A67)*('PT Storengy'!$B$5:$K$5=$A$6)*('PT Storengy'!$B$7:$K$7=$A$7))</f>
        <v>0.05</v>
      </c>
      <c r="F67" s="137">
        <f t="shared" ca="1" si="0"/>
        <v>4.3312500000000016</v>
      </c>
      <c r="G67" s="72">
        <f t="shared" ca="1" si="3"/>
        <v>0.28083000000000002</v>
      </c>
      <c r="H67" s="51"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89">
        <f t="shared" ca="1" si="4"/>
        <v>118.7500000000001</v>
      </c>
      <c r="J67" s="136" cm="1">
        <f t="array" aca="1" ref="J67" ca="1">IF(COUNTIFS('PTC GRTgaz'!$K$7:$K$15996,"",'PTC GRTgaz'!$A$7:$A$15996,J$16,'PTC GRTgaz'!$D$7:$D$15996,$A67,'PTC GRTgaz'!$C$7:$C$15996,"DEL")&gt;0,J$14,SUMIFS('PTC GRTgaz'!$K$7:$K$15996,'PTC GRTgaz'!$A$7:$A$15996,J$16,'PTC GRTgaz'!$D$7:$D$15996,$A67,'PTC GRTgaz'!$C$7:$C$15996,"DEL")*1.0026*$F$4/INDIRECT($A$4&amp;"!D9"))</f>
        <v>125</v>
      </c>
      <c r="K67" s="136">
        <v>1000</v>
      </c>
      <c r="L67" s="137">
        <f t="shared" ca="1" si="1"/>
        <v>4.3312500000000016</v>
      </c>
      <c r="M67" s="72">
        <f t="shared" ca="1" si="5"/>
        <v>0.28083000000000002</v>
      </c>
      <c r="N67" s="51"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89">
        <f t="shared" ca="1" si="6"/>
        <v>118.7500000000001</v>
      </c>
      <c r="S67" s="137">
        <f t="shared" ca="1" si="2"/>
        <v>6.375</v>
      </c>
      <c r="T67" s="72">
        <f t="shared" ca="1" si="7"/>
        <v>0.41666999999999998</v>
      </c>
      <c r="U67" s="51"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89">
        <f t="shared" ca="1" si="8"/>
        <v>125.00000000000011</v>
      </c>
    </row>
    <row r="68" spans="1:22" x14ac:dyDescent="0.35">
      <c r="A68" s="48">
        <f t="shared" si="9"/>
        <v>45434</v>
      </c>
      <c r="B68" s="88" cm="1">
        <f t="array" aca="1" ref="B68" ca="1">_xlfn.XLOOKUP(A68,INDIRECT($A$5&amp;"!$AJ$41:$AJ$406"),INDIRECT($A$5&amp;"!$AK$41:$AK$406"))*SUM($F$3:$I$3)</f>
        <v>0</v>
      </c>
      <c r="C68" s="88" cm="1">
        <f t="array" aca="1" ref="C68" ca="1">_xlfn.XLOOKUP(A68,INDIRECT($A$5&amp;"!$AJ$41:$AJ$406"),INDIRECT($A$5&amp;"!$AL$41:$AL$406"))*SUM($F$3:$I$3)</f>
        <v>15</v>
      </c>
      <c r="D68" s="88" cm="1">
        <f t="array" aca="1" ref="D68" ca="1">_xlfn.XLOOKUP(A68,INDIRECT($A$5&amp;"!$AJ$41:$AJ$406"),INDIRECT($A$5&amp;"!$AO$41:$AO$406"))*SUM($F$3:$I$3)</f>
        <v>12.75</v>
      </c>
      <c r="E68" s="50" cm="1">
        <f t="array" ref="E68">SUMPRODUCT(('PT Storengy'!$B$8:$K$372)*('PT Storengy'!$A$8:$A$372=$A68)*('PT Storengy'!$B$5:$K$5=$A$6)*('PT Storengy'!$B$7:$K$7=$A$7))</f>
        <v>0.05</v>
      </c>
      <c r="F68" s="137">
        <f t="shared" ca="1" si="0"/>
        <v>4.450000000000002</v>
      </c>
      <c r="G68" s="72">
        <f t="shared" ca="1" si="3"/>
        <v>0.28875000000000001</v>
      </c>
      <c r="H68" s="51"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89">
        <f t="shared" ca="1" si="4"/>
        <v>118.7500000000001</v>
      </c>
      <c r="J68" s="136" cm="1">
        <f t="array" aca="1" ref="J68" ca="1">IF(COUNTIFS('PTC GRTgaz'!$K$7:$K$15996,"",'PTC GRTgaz'!$A$7:$A$15996,J$16,'PTC GRTgaz'!$D$7:$D$15996,$A68,'PTC GRTgaz'!$C$7:$C$15996,"DEL")&gt;0,J$14,SUMIFS('PTC GRTgaz'!$K$7:$K$15996,'PTC GRTgaz'!$A$7:$A$15996,J$16,'PTC GRTgaz'!$D$7:$D$15996,$A68,'PTC GRTgaz'!$C$7:$C$15996,"DEL")*1.0026*$F$4/INDIRECT($A$4&amp;"!D9"))</f>
        <v>125</v>
      </c>
      <c r="K68" s="136">
        <v>1000</v>
      </c>
      <c r="L68" s="137">
        <f t="shared" ca="1" si="1"/>
        <v>4.450000000000002</v>
      </c>
      <c r="M68" s="72">
        <f t="shared" ca="1" si="5"/>
        <v>0.28875000000000001</v>
      </c>
      <c r="N68" s="51"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89">
        <f t="shared" ca="1" si="6"/>
        <v>118.7500000000001</v>
      </c>
      <c r="S68" s="137">
        <f t="shared" ca="1" si="2"/>
        <v>6.5</v>
      </c>
      <c r="T68" s="72">
        <f t="shared" ca="1" si="7"/>
        <v>0.42499999999999999</v>
      </c>
      <c r="U68" s="51"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89">
        <f t="shared" ca="1" si="8"/>
        <v>125.00000000000011</v>
      </c>
    </row>
    <row r="69" spans="1:22" x14ac:dyDescent="0.35">
      <c r="A69" s="48">
        <f t="shared" si="9"/>
        <v>45435</v>
      </c>
      <c r="B69" s="88" cm="1">
        <f t="array" aca="1" ref="B69" ca="1">_xlfn.XLOOKUP(A69,INDIRECT($A$5&amp;"!$AJ$41:$AJ$406"),INDIRECT($A$5&amp;"!$AK$41:$AK$406"))*SUM($F$3:$I$3)</f>
        <v>0</v>
      </c>
      <c r="C69" s="88" cm="1">
        <f t="array" aca="1" ref="C69" ca="1">_xlfn.XLOOKUP(A69,INDIRECT($A$5&amp;"!$AJ$41:$AJ$406"),INDIRECT($A$5&amp;"!$AL$41:$AL$406"))*SUM($F$3:$I$3)</f>
        <v>15</v>
      </c>
      <c r="D69" s="88" cm="1">
        <f t="array" aca="1" ref="D69" ca="1">_xlfn.XLOOKUP(A69,INDIRECT($A$5&amp;"!$AJ$41:$AJ$406"),INDIRECT($A$5&amp;"!$AO$41:$AO$406"))*SUM($F$3:$I$3)</f>
        <v>12.75</v>
      </c>
      <c r="E69" s="50" cm="1">
        <f t="array" ref="E69">SUMPRODUCT(('PT Storengy'!$B$8:$K$372)*('PT Storengy'!$A$8:$A$372=$A69)*('PT Storengy'!$B$5:$K$5=$A$6)*('PT Storengy'!$B$7:$K$7=$A$7))</f>
        <v>0.05</v>
      </c>
      <c r="F69" s="137">
        <f t="shared" ca="1" si="0"/>
        <v>4.5687500000000023</v>
      </c>
      <c r="G69" s="72">
        <f t="shared" ca="1" si="3"/>
        <v>0.29666999999999999</v>
      </c>
      <c r="H69" s="51"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89">
        <f t="shared" ca="1" si="4"/>
        <v>118.7500000000001</v>
      </c>
      <c r="J69" s="136" cm="1">
        <f t="array" aca="1" ref="J69" ca="1">IF(COUNTIFS('PTC GRTgaz'!$K$7:$K$15996,"",'PTC GRTgaz'!$A$7:$A$15996,J$16,'PTC GRTgaz'!$D$7:$D$15996,$A69,'PTC GRTgaz'!$C$7:$C$15996,"DEL")&gt;0,J$14,SUMIFS('PTC GRTgaz'!$K$7:$K$15996,'PTC GRTgaz'!$A$7:$A$15996,J$16,'PTC GRTgaz'!$D$7:$D$15996,$A69,'PTC GRTgaz'!$C$7:$C$15996,"DEL")*1.0026*$F$4/INDIRECT($A$4&amp;"!D9"))</f>
        <v>125</v>
      </c>
      <c r="K69" s="136">
        <v>1000</v>
      </c>
      <c r="L69" s="137">
        <f t="shared" ca="1" si="1"/>
        <v>4.5687500000000023</v>
      </c>
      <c r="M69" s="72">
        <f t="shared" ca="1" si="5"/>
        <v>0.29666999999999999</v>
      </c>
      <c r="N69" s="51"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89">
        <f t="shared" ca="1" si="6"/>
        <v>118.7500000000001</v>
      </c>
      <c r="S69" s="137">
        <f t="shared" ca="1" si="2"/>
        <v>6.625</v>
      </c>
      <c r="T69" s="72">
        <f t="shared" ca="1" si="7"/>
        <v>0.43332999999999999</v>
      </c>
      <c r="U69" s="51"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89">
        <f t="shared" ca="1" si="8"/>
        <v>125.00000000000011</v>
      </c>
    </row>
    <row r="70" spans="1:22" x14ac:dyDescent="0.35">
      <c r="A70" s="48">
        <f t="shared" si="9"/>
        <v>45436</v>
      </c>
      <c r="B70" s="88" cm="1">
        <f t="array" aca="1" ref="B70" ca="1">_xlfn.XLOOKUP(A70,INDIRECT($A$5&amp;"!$AJ$41:$AJ$406"),INDIRECT($A$5&amp;"!$AK$41:$AK$406"))*SUM($F$3:$I$3)</f>
        <v>0</v>
      </c>
      <c r="C70" s="88" cm="1">
        <f t="array" aca="1" ref="C70" ca="1">_xlfn.XLOOKUP(A70,INDIRECT($A$5&amp;"!$AJ$41:$AJ$406"),INDIRECT($A$5&amp;"!$AL$41:$AL$406"))*SUM($F$3:$I$3)</f>
        <v>15</v>
      </c>
      <c r="D70" s="88" cm="1">
        <f t="array" aca="1" ref="D70" ca="1">_xlfn.XLOOKUP(A70,INDIRECT($A$5&amp;"!$AJ$41:$AJ$406"),INDIRECT($A$5&amp;"!$AO$41:$AO$406"))*SUM($F$3:$I$3)</f>
        <v>12.75</v>
      </c>
      <c r="E70" s="50" cm="1">
        <f t="array" ref="E70">SUMPRODUCT(('PT Storengy'!$B$8:$K$372)*('PT Storengy'!$A$8:$A$372=$A70)*('PT Storengy'!$B$5:$K$5=$A$6)*('PT Storengy'!$B$7:$K$7=$A$7))</f>
        <v>0.05</v>
      </c>
      <c r="F70" s="137">
        <f t="shared" ca="1" si="0"/>
        <v>4.6875000000000027</v>
      </c>
      <c r="G70" s="72">
        <f t="shared" ca="1" si="3"/>
        <v>0.30458000000000002</v>
      </c>
      <c r="H70" s="51"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89">
        <f t="shared" ca="1" si="4"/>
        <v>118.7500000000001</v>
      </c>
      <c r="J70" s="136" cm="1">
        <f t="array" aca="1" ref="J70" ca="1">IF(COUNTIFS('PTC GRTgaz'!$K$7:$K$15996,"",'PTC GRTgaz'!$A$7:$A$15996,J$16,'PTC GRTgaz'!$D$7:$D$15996,$A70,'PTC GRTgaz'!$C$7:$C$15996,"DEL")&gt;0,J$14,SUMIFS('PTC GRTgaz'!$K$7:$K$15996,'PTC GRTgaz'!$A$7:$A$15996,J$16,'PTC GRTgaz'!$D$7:$D$15996,$A70,'PTC GRTgaz'!$C$7:$C$15996,"DEL")*1.0026*$F$4/INDIRECT($A$4&amp;"!D9"))</f>
        <v>125</v>
      </c>
      <c r="K70" s="136">
        <v>1000</v>
      </c>
      <c r="L70" s="137">
        <f t="shared" ca="1" si="1"/>
        <v>4.6875000000000027</v>
      </c>
      <c r="M70" s="72">
        <f t="shared" ca="1" si="5"/>
        <v>0.30458000000000002</v>
      </c>
      <c r="N70" s="51"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89">
        <f t="shared" ca="1" si="6"/>
        <v>118.7500000000001</v>
      </c>
      <c r="S70" s="137">
        <f t="shared" ca="1" si="2"/>
        <v>6.75</v>
      </c>
      <c r="T70" s="72">
        <f t="shared" ca="1" si="7"/>
        <v>0.44167000000000001</v>
      </c>
      <c r="U70" s="51"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89">
        <f t="shared" ca="1" si="8"/>
        <v>125.00000000000011</v>
      </c>
    </row>
    <row r="71" spans="1:22" x14ac:dyDescent="0.35">
      <c r="A71" s="48">
        <f t="shared" si="9"/>
        <v>45437</v>
      </c>
      <c r="B71" s="88" cm="1">
        <f t="array" aca="1" ref="B71" ca="1">_xlfn.XLOOKUP(A71,INDIRECT($A$5&amp;"!$AJ$41:$AJ$406"),INDIRECT($A$5&amp;"!$AK$41:$AK$406"))*SUM($F$3:$I$3)</f>
        <v>0</v>
      </c>
      <c r="C71" s="88" cm="1">
        <f t="array" aca="1" ref="C71" ca="1">_xlfn.XLOOKUP(A71,INDIRECT($A$5&amp;"!$AJ$41:$AJ$406"),INDIRECT($A$5&amp;"!$AL$41:$AL$406"))*SUM($F$3:$I$3)</f>
        <v>15</v>
      </c>
      <c r="D71" s="88" cm="1">
        <f t="array" aca="1" ref="D71" ca="1">_xlfn.XLOOKUP(A71,INDIRECT($A$5&amp;"!$AJ$41:$AJ$406"),INDIRECT($A$5&amp;"!$AO$41:$AO$406"))*SUM($F$3:$I$3)</f>
        <v>12.75</v>
      </c>
      <c r="E71" s="50" cm="1">
        <f t="array" ref="E71">SUMPRODUCT(('PT Storengy'!$B$8:$K$372)*('PT Storengy'!$A$8:$A$372=$A71)*('PT Storengy'!$B$5:$K$5=$A$6)*('PT Storengy'!$B$7:$K$7=$A$7))</f>
        <v>0.15</v>
      </c>
      <c r="F71" s="137">
        <f t="shared" ca="1" si="0"/>
        <v>4.7937500000000028</v>
      </c>
      <c r="G71" s="72">
        <f t="shared" ca="1" si="3"/>
        <v>0.3125</v>
      </c>
      <c r="H71" s="51"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89">
        <f t="shared" ca="1" si="4"/>
        <v>106.2500000000001</v>
      </c>
      <c r="J71" s="136" cm="1">
        <f t="array" aca="1" ref="J71" ca="1">IF(COUNTIFS('PTC GRTgaz'!$K$7:$K$15996,"",'PTC GRTgaz'!$A$7:$A$15996,J$16,'PTC GRTgaz'!$D$7:$D$15996,$A71,'PTC GRTgaz'!$C$7:$C$15996,"DEL")&gt;0,J$14,SUMIFS('PTC GRTgaz'!$K$7:$K$15996,'PTC GRTgaz'!$A$7:$A$15996,J$16,'PTC GRTgaz'!$D$7:$D$15996,$A71,'PTC GRTgaz'!$C$7:$C$15996,"DEL")*1.0026*$F$4/INDIRECT($A$4&amp;"!D9"))</f>
        <v>125</v>
      </c>
      <c r="K71" s="136">
        <v>1000</v>
      </c>
      <c r="L71" s="137">
        <f t="shared" ca="1" si="1"/>
        <v>4.7937500000000028</v>
      </c>
      <c r="M71" s="72">
        <f t="shared" ca="1" si="5"/>
        <v>0.3125</v>
      </c>
      <c r="N71" s="51"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89">
        <f t="shared" ca="1" si="6"/>
        <v>106.2500000000001</v>
      </c>
      <c r="S71" s="137">
        <f t="shared" ca="1" si="2"/>
        <v>6.875</v>
      </c>
      <c r="T71" s="72">
        <f t="shared" ca="1" si="7"/>
        <v>0.45</v>
      </c>
      <c r="U71" s="51"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89">
        <f t="shared" ca="1" si="8"/>
        <v>125</v>
      </c>
    </row>
    <row r="72" spans="1:22" x14ac:dyDescent="0.35">
      <c r="A72" s="48">
        <f t="shared" si="9"/>
        <v>45438</v>
      </c>
      <c r="B72" s="88" cm="1">
        <f t="array" aca="1" ref="B72" ca="1">_xlfn.XLOOKUP(A72,INDIRECT($A$5&amp;"!$AJ$41:$AJ$406"),INDIRECT($A$5&amp;"!$AK$41:$AK$406"))*SUM($F$3:$I$3)</f>
        <v>0</v>
      </c>
      <c r="C72" s="88" cm="1">
        <f t="array" aca="1" ref="C72" ca="1">_xlfn.XLOOKUP(A72,INDIRECT($A$5&amp;"!$AJ$41:$AJ$406"),INDIRECT($A$5&amp;"!$AL$41:$AL$406"))*SUM($F$3:$I$3)</f>
        <v>15</v>
      </c>
      <c r="D72" s="88" cm="1">
        <f t="array" aca="1" ref="D72" ca="1">_xlfn.XLOOKUP(A72,INDIRECT($A$5&amp;"!$AJ$41:$AJ$406"),INDIRECT($A$5&amp;"!$AO$41:$AO$406"))*SUM($F$3:$I$3)</f>
        <v>12.75</v>
      </c>
      <c r="E72" s="50" cm="1">
        <f t="array" ref="E72">SUMPRODUCT(('PT Storengy'!$B$8:$K$372)*('PT Storengy'!$A$8:$A$372=$A72)*('PT Storengy'!$B$5:$K$5=$A$6)*('PT Storengy'!$B$7:$K$7=$A$7))</f>
        <v>0.15</v>
      </c>
      <c r="F72" s="137">
        <f t="shared" ca="1" si="0"/>
        <v>4.900000000000003</v>
      </c>
      <c r="G72" s="72">
        <f t="shared" ca="1" si="3"/>
        <v>0.31957999999999998</v>
      </c>
      <c r="H72" s="51"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89">
        <f t="shared" ca="1" si="4"/>
        <v>106.2500000000001</v>
      </c>
      <c r="J72" s="136" cm="1">
        <f t="array" aca="1" ref="J72" ca="1">IF(COUNTIFS('PTC GRTgaz'!$K$7:$K$15996,"",'PTC GRTgaz'!$A$7:$A$15996,J$16,'PTC GRTgaz'!$D$7:$D$15996,$A72,'PTC GRTgaz'!$C$7:$C$15996,"DEL")&gt;0,J$14,SUMIFS('PTC GRTgaz'!$K$7:$K$15996,'PTC GRTgaz'!$A$7:$A$15996,J$16,'PTC GRTgaz'!$D$7:$D$15996,$A72,'PTC GRTgaz'!$C$7:$C$15996,"DEL")*1.0026*$F$4/INDIRECT($A$4&amp;"!D9"))</f>
        <v>125</v>
      </c>
      <c r="K72" s="136">
        <v>1000</v>
      </c>
      <c r="L72" s="137">
        <f t="shared" ca="1" si="1"/>
        <v>4.900000000000003</v>
      </c>
      <c r="M72" s="72">
        <f t="shared" ca="1" si="5"/>
        <v>0.31957999999999998</v>
      </c>
      <c r="N72" s="51"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89">
        <f t="shared" ca="1" si="6"/>
        <v>106.2500000000001</v>
      </c>
      <c r="S72" s="137">
        <f t="shared" ca="1" si="2"/>
        <v>7</v>
      </c>
      <c r="T72" s="72">
        <f t="shared" ca="1" si="7"/>
        <v>0.45833000000000002</v>
      </c>
      <c r="U72" s="51"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89">
        <f t="shared" ca="1" si="8"/>
        <v>125.00000000000011</v>
      </c>
    </row>
    <row r="73" spans="1:22" x14ac:dyDescent="0.35">
      <c r="A73" s="48">
        <f t="shared" si="9"/>
        <v>45439</v>
      </c>
      <c r="B73" s="88" cm="1">
        <f t="array" aca="1" ref="B73" ca="1">_xlfn.XLOOKUP(A73,INDIRECT($A$5&amp;"!$AJ$41:$AJ$406"),INDIRECT($A$5&amp;"!$AK$41:$AK$406"))*SUM($F$3:$I$3)</f>
        <v>0</v>
      </c>
      <c r="C73" s="88" cm="1">
        <f t="array" aca="1" ref="C73" ca="1">_xlfn.XLOOKUP(A73,INDIRECT($A$5&amp;"!$AJ$41:$AJ$406"),INDIRECT($A$5&amp;"!$AL$41:$AL$406"))*SUM($F$3:$I$3)</f>
        <v>15</v>
      </c>
      <c r="D73" s="88" cm="1">
        <f t="array" aca="1" ref="D73" ca="1">_xlfn.XLOOKUP(A73,INDIRECT($A$5&amp;"!$AJ$41:$AJ$406"),INDIRECT($A$5&amp;"!$AO$41:$AO$406"))*SUM($F$3:$I$3)</f>
        <v>12.75</v>
      </c>
      <c r="E73" s="50" cm="1">
        <f t="array" ref="E73">SUMPRODUCT(('PT Storengy'!$B$8:$K$372)*('PT Storengy'!$A$8:$A$372=$A73)*('PT Storengy'!$B$5:$K$5=$A$6)*('PT Storengy'!$B$7:$K$7=$A$7))</f>
        <v>0.15</v>
      </c>
      <c r="F73" s="137">
        <f t="shared" ca="1" si="0"/>
        <v>5.0062500000000032</v>
      </c>
      <c r="G73" s="72">
        <f t="shared" ca="1" si="3"/>
        <v>0.32667000000000002</v>
      </c>
      <c r="H73" s="51"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89">
        <f t="shared" ca="1" si="4"/>
        <v>106.2500000000001</v>
      </c>
      <c r="J73" s="136" cm="1">
        <f t="array" aca="1" ref="J73" ca="1">IF(COUNTIFS('PTC GRTgaz'!$K$7:$K$15996,"",'PTC GRTgaz'!$A$7:$A$15996,J$16,'PTC GRTgaz'!$D$7:$D$15996,$A73,'PTC GRTgaz'!$C$7:$C$15996,"DEL")&gt;0,J$14,SUMIFS('PTC GRTgaz'!$K$7:$K$15996,'PTC GRTgaz'!$A$7:$A$15996,J$16,'PTC GRTgaz'!$D$7:$D$15996,$A73,'PTC GRTgaz'!$C$7:$C$15996,"DEL")*1.0026*$F$4/INDIRECT($A$4&amp;"!D9"))</f>
        <v>125</v>
      </c>
      <c r="K73" s="136">
        <v>1000</v>
      </c>
      <c r="L73" s="137">
        <f t="shared" ca="1" si="1"/>
        <v>5.0062500000000032</v>
      </c>
      <c r="M73" s="72">
        <f t="shared" ca="1" si="5"/>
        <v>0.32667000000000002</v>
      </c>
      <c r="N73" s="51"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89">
        <f t="shared" ca="1" si="6"/>
        <v>106.2500000000001</v>
      </c>
      <c r="S73" s="137">
        <f t="shared" ca="1" si="2"/>
        <v>7.125</v>
      </c>
      <c r="T73" s="72">
        <f t="shared" ca="1" si="7"/>
        <v>0.46666999999999997</v>
      </c>
      <c r="U73" s="51"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89">
        <f t="shared" ca="1" si="8"/>
        <v>125.00000000000011</v>
      </c>
    </row>
    <row r="74" spans="1:22" x14ac:dyDescent="0.35">
      <c r="A74" s="48">
        <f t="shared" si="9"/>
        <v>45440</v>
      </c>
      <c r="B74" s="88" cm="1">
        <f t="array" aca="1" ref="B74" ca="1">_xlfn.XLOOKUP(A74,INDIRECT($A$5&amp;"!$AJ$41:$AJ$406"),INDIRECT($A$5&amp;"!$AK$41:$AK$406"))*SUM($F$3:$I$3)</f>
        <v>0</v>
      </c>
      <c r="C74" s="88" cm="1">
        <f t="array" aca="1" ref="C74" ca="1">_xlfn.XLOOKUP(A74,INDIRECT($A$5&amp;"!$AJ$41:$AJ$406"),INDIRECT($A$5&amp;"!$AL$41:$AL$406"))*SUM($F$3:$I$3)</f>
        <v>15</v>
      </c>
      <c r="D74" s="88" cm="1">
        <f t="array" aca="1" ref="D74" ca="1">_xlfn.XLOOKUP(A74,INDIRECT($A$5&amp;"!$AJ$41:$AJ$406"),INDIRECT($A$5&amp;"!$AO$41:$AO$406"))*SUM($F$3:$I$3)</f>
        <v>12.75</v>
      </c>
      <c r="E74" s="50" cm="1">
        <f t="array" ref="E74">SUMPRODUCT(('PT Storengy'!$B$8:$K$372)*('PT Storengy'!$A$8:$A$372=$A74)*('PT Storengy'!$B$5:$K$5=$A$6)*('PT Storengy'!$B$7:$K$7=$A$7))</f>
        <v>0.15</v>
      </c>
      <c r="F74" s="137">
        <f t="shared" ca="1" si="0"/>
        <v>5.1125000000000034</v>
      </c>
      <c r="G74" s="72">
        <f t="shared" ca="1" si="3"/>
        <v>0.33374999999999999</v>
      </c>
      <c r="H74" s="51"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89">
        <f t="shared" ca="1" si="4"/>
        <v>106.2500000000001</v>
      </c>
      <c r="J74" s="136" cm="1">
        <f t="array" aca="1" ref="J74" ca="1">IF(COUNTIFS('PTC GRTgaz'!$K$7:$K$15996,"",'PTC GRTgaz'!$A$7:$A$15996,J$16,'PTC GRTgaz'!$D$7:$D$15996,$A74,'PTC GRTgaz'!$C$7:$C$15996,"DEL")&gt;0,J$14,SUMIFS('PTC GRTgaz'!$K$7:$K$15996,'PTC GRTgaz'!$A$7:$A$15996,J$16,'PTC GRTgaz'!$D$7:$D$15996,$A74,'PTC GRTgaz'!$C$7:$C$15996,"DEL")*1.0026*$F$4/INDIRECT($A$4&amp;"!D9"))</f>
        <v>125</v>
      </c>
      <c r="K74" s="136">
        <v>1000</v>
      </c>
      <c r="L74" s="137">
        <f t="shared" ca="1" si="1"/>
        <v>5.1125000000000034</v>
      </c>
      <c r="M74" s="72">
        <f t="shared" ca="1" si="5"/>
        <v>0.33374999999999999</v>
      </c>
      <c r="N74" s="51"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89">
        <f t="shared" ca="1" si="6"/>
        <v>106.2500000000001</v>
      </c>
      <c r="S74" s="137">
        <f t="shared" ca="1" si="2"/>
        <v>7.25</v>
      </c>
      <c r="T74" s="72">
        <f t="shared" ca="1" si="7"/>
        <v>0.47499999999999998</v>
      </c>
      <c r="U74" s="51"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89">
        <f t="shared" ca="1" si="8"/>
        <v>125.00000000000011</v>
      </c>
    </row>
    <row r="75" spans="1:22" x14ac:dyDescent="0.35">
      <c r="A75" s="48">
        <f t="shared" si="9"/>
        <v>45441</v>
      </c>
      <c r="B75" s="88" cm="1">
        <f t="array" aca="1" ref="B75" ca="1">_xlfn.XLOOKUP(A75,INDIRECT($A$5&amp;"!$AJ$41:$AJ$406"),INDIRECT($A$5&amp;"!$AK$41:$AK$406"))*SUM($F$3:$I$3)</f>
        <v>0</v>
      </c>
      <c r="C75" s="88" cm="1">
        <f t="array" aca="1" ref="C75" ca="1">_xlfn.XLOOKUP(A75,INDIRECT($A$5&amp;"!$AJ$41:$AJ$406"),INDIRECT($A$5&amp;"!$AL$41:$AL$406"))*SUM($F$3:$I$3)</f>
        <v>15</v>
      </c>
      <c r="D75" s="88" cm="1">
        <f t="array" aca="1" ref="D75" ca="1">_xlfn.XLOOKUP(A75,INDIRECT($A$5&amp;"!$AJ$41:$AJ$406"),INDIRECT($A$5&amp;"!$AO$41:$AO$406"))*SUM($F$3:$I$3)</f>
        <v>12.75</v>
      </c>
      <c r="E75" s="50" cm="1">
        <f t="array" ref="E75">SUMPRODUCT(('PT Storengy'!$B$8:$K$372)*('PT Storengy'!$A$8:$A$372=$A75)*('PT Storengy'!$B$5:$K$5=$A$6)*('PT Storengy'!$B$7:$K$7=$A$7))</f>
        <v>0.15</v>
      </c>
      <c r="F75" s="137">
        <f t="shared" ca="1" si="0"/>
        <v>5.2187500000000036</v>
      </c>
      <c r="G75" s="72">
        <f t="shared" ca="1" si="3"/>
        <v>0.34083000000000002</v>
      </c>
      <c r="H75" s="51"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89">
        <f t="shared" ca="1" si="4"/>
        <v>106.2500000000001</v>
      </c>
      <c r="J75" s="136" cm="1">
        <f t="array" aca="1" ref="J75" ca="1">IF(COUNTIFS('PTC GRTgaz'!$K$7:$K$15996,"",'PTC GRTgaz'!$A$7:$A$15996,J$16,'PTC GRTgaz'!$D$7:$D$15996,$A75,'PTC GRTgaz'!$C$7:$C$15996,"DEL")&gt;0,J$14,SUMIFS('PTC GRTgaz'!$K$7:$K$15996,'PTC GRTgaz'!$A$7:$A$15996,J$16,'PTC GRTgaz'!$D$7:$D$15996,$A75,'PTC GRTgaz'!$C$7:$C$15996,"DEL")*1.0026*$F$4/INDIRECT($A$4&amp;"!D9"))</f>
        <v>125</v>
      </c>
      <c r="K75" s="136">
        <v>1000</v>
      </c>
      <c r="L75" s="137">
        <f t="shared" ca="1" si="1"/>
        <v>5.2187500000000036</v>
      </c>
      <c r="M75" s="72">
        <f t="shared" ca="1" si="5"/>
        <v>0.34083000000000002</v>
      </c>
      <c r="N75" s="51"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89">
        <f t="shared" ca="1" si="6"/>
        <v>106.2500000000001</v>
      </c>
      <c r="S75" s="137">
        <f t="shared" ca="1" si="2"/>
        <v>7.375</v>
      </c>
      <c r="T75" s="72">
        <f t="shared" ca="1" si="7"/>
        <v>0.48332999999999998</v>
      </c>
      <c r="U75" s="51"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89">
        <f t="shared" ca="1" si="8"/>
        <v>125.00000000000011</v>
      </c>
    </row>
    <row r="76" spans="1:22" x14ac:dyDescent="0.35">
      <c r="A76" s="48">
        <f t="shared" si="9"/>
        <v>45442</v>
      </c>
      <c r="B76" s="88" cm="1">
        <f t="array" aca="1" ref="B76" ca="1">_xlfn.XLOOKUP(A76,INDIRECT($A$5&amp;"!$AJ$41:$AJ$406"),INDIRECT($A$5&amp;"!$AK$41:$AK$406"))*SUM($F$3:$I$3)</f>
        <v>0</v>
      </c>
      <c r="C76" s="88" cm="1">
        <f t="array" aca="1" ref="C76" ca="1">_xlfn.XLOOKUP(A76,INDIRECT($A$5&amp;"!$AJ$41:$AJ$406"),INDIRECT($A$5&amp;"!$AL$41:$AL$406"))*SUM($F$3:$I$3)</f>
        <v>15</v>
      </c>
      <c r="D76" s="88" cm="1">
        <f t="array" aca="1" ref="D76" ca="1">_xlfn.XLOOKUP(A76,INDIRECT($A$5&amp;"!$AJ$41:$AJ$406"),INDIRECT($A$5&amp;"!$AO$41:$AO$406"))*SUM($F$3:$I$3)</f>
        <v>12.75</v>
      </c>
      <c r="E76" s="50" cm="1">
        <f t="array" ref="E76">SUMPRODUCT(('PT Storengy'!$B$8:$K$372)*('PT Storengy'!$A$8:$A$372=$A76)*('PT Storengy'!$B$5:$K$5=$A$6)*('PT Storengy'!$B$7:$K$7=$A$7))</f>
        <v>0.15</v>
      </c>
      <c r="F76" s="137">
        <f t="shared" ca="1" si="0"/>
        <v>5.3250000000000037</v>
      </c>
      <c r="G76" s="72">
        <f t="shared" ca="1" si="3"/>
        <v>0.34792000000000001</v>
      </c>
      <c r="H76" s="51"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89">
        <f t="shared" ca="1" si="4"/>
        <v>106.2500000000001</v>
      </c>
      <c r="J76" s="136" cm="1">
        <f t="array" aca="1" ref="J76" ca="1">IF(COUNTIFS('PTC GRTgaz'!$K$7:$K$15996,"",'PTC GRTgaz'!$A$7:$A$15996,J$16,'PTC GRTgaz'!$D$7:$D$15996,$A76,'PTC GRTgaz'!$C$7:$C$15996,"DEL")&gt;0,J$14,SUMIFS('PTC GRTgaz'!$K$7:$K$15996,'PTC GRTgaz'!$A$7:$A$15996,J$16,'PTC GRTgaz'!$D$7:$D$15996,$A76,'PTC GRTgaz'!$C$7:$C$15996,"DEL")*1.0026*$F$4/INDIRECT($A$4&amp;"!D9"))</f>
        <v>125</v>
      </c>
      <c r="K76" s="136">
        <v>1000</v>
      </c>
      <c r="L76" s="137">
        <f t="shared" ca="1" si="1"/>
        <v>5.3250000000000037</v>
      </c>
      <c r="M76" s="72">
        <f t="shared" ca="1" si="5"/>
        <v>0.34792000000000001</v>
      </c>
      <c r="N76" s="51"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89">
        <f t="shared" ca="1" si="6"/>
        <v>106.2500000000001</v>
      </c>
      <c r="S76" s="137">
        <f t="shared" ca="1" si="2"/>
        <v>7.5</v>
      </c>
      <c r="T76" s="72">
        <f t="shared" ca="1" si="7"/>
        <v>0.49167</v>
      </c>
      <c r="U76" s="51"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89">
        <f t="shared" ca="1" si="8"/>
        <v>125.00000000000011</v>
      </c>
    </row>
    <row r="77" spans="1:22" x14ac:dyDescent="0.35">
      <c r="A77" s="48">
        <f t="shared" si="9"/>
        <v>45443</v>
      </c>
      <c r="B77" s="88" cm="1">
        <f t="array" aca="1" ref="B77" ca="1">_xlfn.XLOOKUP(A77,INDIRECT($A$5&amp;"!$AJ$41:$AJ$406"),INDIRECT($A$5&amp;"!$AK$41:$AK$406"))*SUM($F$3:$I$3)</f>
        <v>0</v>
      </c>
      <c r="C77" s="88" cm="1">
        <f t="array" aca="1" ref="C77" ca="1">_xlfn.XLOOKUP(A77,INDIRECT($A$5&amp;"!$AJ$41:$AJ$406"),INDIRECT($A$5&amp;"!$AL$41:$AL$406"))*SUM($F$3:$I$3)</f>
        <v>15</v>
      </c>
      <c r="D77" s="88" cm="1">
        <f t="array" aca="1" ref="D77" ca="1">_xlfn.XLOOKUP(A77,INDIRECT($A$5&amp;"!$AJ$41:$AJ$406"),INDIRECT($A$5&amp;"!$AO$41:$AO$406"))*SUM($F$3:$I$3)</f>
        <v>12.75</v>
      </c>
      <c r="E77" s="50" cm="1">
        <f t="array" ref="E77">SUMPRODUCT(('PT Storengy'!$B$8:$K$372)*('PT Storengy'!$A$8:$A$372=$A77)*('PT Storengy'!$B$5:$K$5=$A$6)*('PT Storengy'!$B$7:$K$7=$A$7))</f>
        <v>0.15</v>
      </c>
      <c r="F77" s="137">
        <f t="shared" ca="1" si="0"/>
        <v>5.4312500000000039</v>
      </c>
      <c r="G77" s="72">
        <f t="shared" ca="1" si="3"/>
        <v>0.35499999999999998</v>
      </c>
      <c r="H77" s="51"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89">
        <f t="shared" ca="1" si="4"/>
        <v>106.2500000000001</v>
      </c>
      <c r="J77" s="136" cm="1">
        <f t="array" aca="1" ref="J77" ca="1">IF(COUNTIFS('PTC GRTgaz'!$K$7:$K$15996,"",'PTC GRTgaz'!$A$7:$A$15996,J$16,'PTC GRTgaz'!$D$7:$D$15996,$A77,'PTC GRTgaz'!$C$7:$C$15996,"DEL")&gt;0,J$14,SUMIFS('PTC GRTgaz'!$K$7:$K$15996,'PTC GRTgaz'!$A$7:$A$15996,J$16,'PTC GRTgaz'!$D$7:$D$15996,$A77,'PTC GRTgaz'!$C$7:$C$15996,"DEL")*1.0026*$F$4/INDIRECT($A$4&amp;"!D9"))</f>
        <v>125</v>
      </c>
      <c r="K77" s="136">
        <v>1000</v>
      </c>
      <c r="L77" s="137">
        <f t="shared" ca="1" si="1"/>
        <v>5.4312500000000039</v>
      </c>
      <c r="M77" s="72">
        <f t="shared" ca="1" si="5"/>
        <v>0.35499999999999998</v>
      </c>
      <c r="N77" s="51"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89">
        <f t="shared" ca="1" si="6"/>
        <v>106.2500000000001</v>
      </c>
      <c r="S77" s="137">
        <f t="shared" ca="1" si="2"/>
        <v>7.625</v>
      </c>
      <c r="T77" s="72">
        <f t="shared" ca="1" si="7"/>
        <v>0.5</v>
      </c>
      <c r="U77" s="51"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89">
        <f t="shared" ca="1" si="8"/>
        <v>125</v>
      </c>
    </row>
    <row r="78" spans="1:22" x14ac:dyDescent="0.35">
      <c r="A78" s="48">
        <f t="shared" si="9"/>
        <v>45444</v>
      </c>
      <c r="B78" s="88" cm="1">
        <f t="array" aca="1" ref="B78" ca="1">_xlfn.XLOOKUP(A78,INDIRECT($A$5&amp;"!$AJ$41:$AJ$406"),INDIRECT($A$5&amp;"!$AK$41:$AK$406"))*SUM($F$3:$I$3)</f>
        <v>0</v>
      </c>
      <c r="C78" s="88" cm="1">
        <f t="array" aca="1" ref="C78" ca="1">_xlfn.XLOOKUP(A78,INDIRECT($A$5&amp;"!$AJ$41:$AJ$406"),INDIRECT($A$5&amp;"!$AL$41:$AL$406"))*SUM($F$3:$I$3)</f>
        <v>15</v>
      </c>
      <c r="D78" s="88" cm="1">
        <f t="array" aca="1" ref="D78" ca="1">_xlfn.XLOOKUP(A78,INDIRECT($A$5&amp;"!$AJ$41:$AJ$406"),INDIRECT($A$5&amp;"!$AO$41:$AO$406"))*SUM($F$3:$I$3)</f>
        <v>12.75</v>
      </c>
      <c r="E78" s="50" cm="1">
        <f t="array" ref="E78">SUMPRODUCT(('PT Storengy'!$B$8:$K$372)*('PT Storengy'!$A$8:$A$372=$A78)*('PT Storengy'!$B$5:$K$5=$A$6)*('PT Storengy'!$B$7:$K$7=$A$7))</f>
        <v>0.1</v>
      </c>
      <c r="F78" s="137">
        <f t="shared" ca="1" si="0"/>
        <v>5.5437500000000037</v>
      </c>
      <c r="G78" s="72">
        <f t="shared" ca="1" si="3"/>
        <v>0.36208000000000001</v>
      </c>
      <c r="H78" s="51"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89">
        <f t="shared" ca="1" si="4"/>
        <v>112.5000000000001</v>
      </c>
      <c r="J78" s="136" cm="1">
        <f t="array" aca="1" ref="J78" ca="1">IF(COUNTIFS('PTC GRTgaz'!$K$7:$K$15996,"",'PTC GRTgaz'!$A$7:$A$15996,J$16,'PTC GRTgaz'!$D$7:$D$15996,$A78,'PTC GRTgaz'!$C$7:$C$15996,"DEL")&gt;0,J$14,SUMIFS('PTC GRTgaz'!$K$7:$K$15996,'PTC GRTgaz'!$A$7:$A$15996,J$16,'PTC GRTgaz'!$D$7:$D$15996,$A78,'PTC GRTgaz'!$C$7:$C$15996,"DEL")*1.0026*$F$4/INDIRECT($A$4&amp;"!D9"))</f>
        <v>125</v>
      </c>
      <c r="K78" s="136">
        <v>1000</v>
      </c>
      <c r="L78" s="137">
        <f t="shared" ca="1" si="1"/>
        <v>5.5437500000000037</v>
      </c>
      <c r="M78" s="72">
        <f t="shared" ca="1" si="5"/>
        <v>0.36208000000000001</v>
      </c>
      <c r="N78" s="51"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89">
        <f t="shared" ca="1" si="6"/>
        <v>112.5000000000001</v>
      </c>
      <c r="S78" s="137">
        <f t="shared" ca="1" si="2"/>
        <v>7.75</v>
      </c>
      <c r="T78" s="72">
        <f t="shared" ca="1" si="7"/>
        <v>0.50832999999999995</v>
      </c>
      <c r="U78" s="51" cm="1">
        <f t="array" aca="1" ref="U78" ca="1">IF(ROUND(ROUND(T78,2)-T78,4)=0,_xlfn.XLOOKUP(T78,INDIRECT($A$4&amp;"!$G$41:$G$141"),INDIRECT($A$4&amp;"!$A$41:$A$141"),0,1,1),IF(T78&gt;=1,0,(ROUNDUP(T78,2)-T78)*100*_xlfn.XLOOKUP(T78,INDIRECT($A$4&amp;"!$G$41:$G$141"),INDIRECT($A$4&amp;"!$A$41:$A$141"),0,-1,-1)+(T78-ROUNDDOWN(T78,2))*100*_xlfn.XLOOKUP(T78,INDIRECT($A$4&amp;"!$G$41:$G$141"),INDIRECT($A$4&amp;"!$A$41:$A$141"),0,1,1)))</f>
        <v>1.0000000000000009</v>
      </c>
      <c r="V78" s="89">
        <f t="shared" ca="1" si="8"/>
        <v>125.00000000000011</v>
      </c>
    </row>
    <row r="79" spans="1:22" x14ac:dyDescent="0.35">
      <c r="A79" s="48">
        <f t="shared" si="9"/>
        <v>45445</v>
      </c>
      <c r="B79" s="88" cm="1">
        <f t="array" aca="1" ref="B79" ca="1">_xlfn.XLOOKUP(A79,INDIRECT($A$5&amp;"!$AJ$41:$AJ$406"),INDIRECT($A$5&amp;"!$AK$41:$AK$406"))*SUM($F$3:$I$3)</f>
        <v>0</v>
      </c>
      <c r="C79" s="88" cm="1">
        <f t="array" aca="1" ref="C79" ca="1">_xlfn.XLOOKUP(A79,INDIRECT($A$5&amp;"!$AJ$41:$AJ$406"),INDIRECT($A$5&amp;"!$AL$41:$AL$406"))*SUM($F$3:$I$3)</f>
        <v>15</v>
      </c>
      <c r="D79" s="88" cm="1">
        <f t="array" aca="1" ref="D79" ca="1">_xlfn.XLOOKUP(A79,INDIRECT($A$5&amp;"!$AJ$41:$AJ$406"),INDIRECT($A$5&amp;"!$AO$41:$AO$406"))*SUM($F$3:$I$3)</f>
        <v>12.75</v>
      </c>
      <c r="E79" s="50" cm="1">
        <f t="array" ref="E79">SUMPRODUCT(('PT Storengy'!$B$8:$K$372)*('PT Storengy'!$A$8:$A$372=$A79)*('PT Storengy'!$B$5:$K$5=$A$6)*('PT Storengy'!$B$7:$K$7=$A$7))</f>
        <v>0.1</v>
      </c>
      <c r="F79" s="137">
        <f t="shared" ca="1" si="0"/>
        <v>5.6562500000000036</v>
      </c>
      <c r="G79" s="72">
        <f t="shared" ca="1" si="3"/>
        <v>0.36958000000000002</v>
      </c>
      <c r="H79" s="51"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89">
        <f t="shared" ca="1" si="4"/>
        <v>112.5000000000001</v>
      </c>
      <c r="J79" s="136" cm="1">
        <f t="array" aca="1" ref="J79" ca="1">IF(COUNTIFS('PTC GRTgaz'!$K$7:$K$15996,"",'PTC GRTgaz'!$A$7:$A$15996,J$16,'PTC GRTgaz'!$D$7:$D$15996,$A79,'PTC GRTgaz'!$C$7:$C$15996,"DEL")&gt;0,J$14,SUMIFS('PTC GRTgaz'!$K$7:$K$15996,'PTC GRTgaz'!$A$7:$A$15996,J$16,'PTC GRTgaz'!$D$7:$D$15996,$A79,'PTC GRTgaz'!$C$7:$C$15996,"DEL")*1.0026*$F$4/INDIRECT($A$4&amp;"!D9"))</f>
        <v>125</v>
      </c>
      <c r="K79" s="136">
        <v>1000</v>
      </c>
      <c r="L79" s="137">
        <f t="shared" ca="1" si="1"/>
        <v>5.6562500000000036</v>
      </c>
      <c r="M79" s="72">
        <f t="shared" ca="1" si="5"/>
        <v>0.36958000000000002</v>
      </c>
      <c r="N79" s="51"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89">
        <f t="shared" ca="1" si="6"/>
        <v>112.5000000000001</v>
      </c>
      <c r="S79" s="137">
        <f t="shared" ca="1" si="2"/>
        <v>7.875</v>
      </c>
      <c r="T79" s="72">
        <f t="shared" ca="1" si="7"/>
        <v>0.51666999999999996</v>
      </c>
      <c r="U79" s="51" cm="1">
        <f t="array" aca="1" ref="U79" ca="1">IF(ROUND(ROUND(T79,2)-T79,4)=0,_xlfn.XLOOKUP(T79,INDIRECT($A$4&amp;"!$G$41:$G$141"),INDIRECT($A$4&amp;"!$A$41:$A$141"),0,1,1),IF(T79&gt;=1,0,(ROUNDUP(T79,2)-T79)*100*_xlfn.XLOOKUP(T79,INDIRECT($A$4&amp;"!$G$41:$G$141"),INDIRECT($A$4&amp;"!$A$41:$A$141"),0,-1,-1)+(T79-ROUNDDOWN(T79,2))*100*_xlfn.XLOOKUP(T79,INDIRECT($A$4&amp;"!$G$41:$G$141"),INDIRECT($A$4&amp;"!$A$41:$A$141"),0,1,1)))</f>
        <v>1.0000000000000009</v>
      </c>
      <c r="V79" s="89">
        <f t="shared" ca="1" si="8"/>
        <v>125.00000000000011</v>
      </c>
    </row>
    <row r="80" spans="1:22" x14ac:dyDescent="0.35">
      <c r="A80" s="48">
        <f t="shared" si="9"/>
        <v>45446</v>
      </c>
      <c r="B80" s="88" cm="1">
        <f t="array" aca="1" ref="B80" ca="1">_xlfn.XLOOKUP(A80,INDIRECT($A$5&amp;"!$AJ$41:$AJ$406"),INDIRECT($A$5&amp;"!$AK$41:$AK$406"))*SUM($F$3:$I$3)</f>
        <v>0</v>
      </c>
      <c r="C80" s="88" cm="1">
        <f t="array" aca="1" ref="C80" ca="1">_xlfn.XLOOKUP(A80,INDIRECT($A$5&amp;"!$AJ$41:$AJ$406"),INDIRECT($A$5&amp;"!$AL$41:$AL$406"))*SUM($F$3:$I$3)</f>
        <v>15</v>
      </c>
      <c r="D80" s="88" cm="1">
        <f t="array" aca="1" ref="D80" ca="1">_xlfn.XLOOKUP(A80,INDIRECT($A$5&amp;"!$AJ$41:$AJ$406"),INDIRECT($A$5&amp;"!$AO$41:$AO$406"))*SUM($F$3:$I$3)</f>
        <v>12.75</v>
      </c>
      <c r="E80" s="50" cm="1">
        <f t="array" ref="E80">SUMPRODUCT(('PT Storengy'!$B$8:$K$372)*('PT Storengy'!$A$8:$A$372=$A80)*('PT Storengy'!$B$5:$K$5=$A$6)*('PT Storengy'!$B$7:$K$7=$A$7))</f>
        <v>0.1</v>
      </c>
      <c r="F80" s="137">
        <f t="shared" ca="1" si="0"/>
        <v>5.7687500000000034</v>
      </c>
      <c r="G80" s="72">
        <f t="shared" ca="1" si="3"/>
        <v>0.37708000000000003</v>
      </c>
      <c r="H80" s="51"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89">
        <f t="shared" ca="1" si="4"/>
        <v>112.5000000000001</v>
      </c>
      <c r="J80" s="136" cm="1">
        <f t="array" aca="1" ref="J80" ca="1">IF(COUNTIFS('PTC GRTgaz'!$K$7:$K$15996,"",'PTC GRTgaz'!$A$7:$A$15996,J$16,'PTC GRTgaz'!$D$7:$D$15996,$A80,'PTC GRTgaz'!$C$7:$C$15996,"DEL")&gt;0,J$14,SUMIFS('PTC GRTgaz'!$K$7:$K$15996,'PTC GRTgaz'!$A$7:$A$15996,J$16,'PTC GRTgaz'!$D$7:$D$15996,$A80,'PTC GRTgaz'!$C$7:$C$15996,"DEL")*1.0026*$F$4/INDIRECT($A$4&amp;"!D9"))</f>
        <v>125</v>
      </c>
      <c r="K80" s="136">
        <v>1000</v>
      </c>
      <c r="L80" s="137">
        <f t="shared" ca="1" si="1"/>
        <v>5.7687500000000034</v>
      </c>
      <c r="M80" s="72">
        <f t="shared" ca="1" si="5"/>
        <v>0.37708000000000003</v>
      </c>
      <c r="N80" s="51"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89">
        <f t="shared" ca="1" si="6"/>
        <v>112.5000000000001</v>
      </c>
      <c r="S80" s="137">
        <f t="shared" ca="1" si="2"/>
        <v>8</v>
      </c>
      <c r="T80" s="72">
        <f t="shared" ca="1" si="7"/>
        <v>0.52500000000000002</v>
      </c>
      <c r="U80" s="51" cm="1">
        <f t="array" aca="1" ref="U80" ca="1">IF(ROUND(ROUND(T80,2)-T80,4)=0,_xlfn.XLOOKUP(T80,INDIRECT($A$4&amp;"!$G$41:$G$141"),INDIRECT($A$4&amp;"!$A$41:$A$141"),0,1,1),IF(T80&gt;=1,0,(ROUNDUP(T80,2)-T80)*100*_xlfn.XLOOKUP(T80,INDIRECT($A$4&amp;"!$G$41:$G$141"),INDIRECT($A$4&amp;"!$A$41:$A$141"),0,-1,-1)+(T80-ROUNDDOWN(T80,2))*100*_xlfn.XLOOKUP(T80,INDIRECT($A$4&amp;"!$G$41:$G$141"),INDIRECT($A$4&amp;"!$A$41:$A$141"),0,1,1)))</f>
        <v>1.0000000000000009</v>
      </c>
      <c r="V80" s="89">
        <f t="shared" ca="1" si="8"/>
        <v>125.00000000000011</v>
      </c>
    </row>
    <row r="81" spans="1:22" x14ac:dyDescent="0.35">
      <c r="A81" s="48">
        <f t="shared" si="9"/>
        <v>45447</v>
      </c>
      <c r="B81" s="88" cm="1">
        <f t="array" aca="1" ref="B81" ca="1">_xlfn.XLOOKUP(A81,INDIRECT($A$5&amp;"!$AJ$41:$AJ$406"),INDIRECT($A$5&amp;"!$AK$41:$AK$406"))*SUM($F$3:$I$3)</f>
        <v>0</v>
      </c>
      <c r="C81" s="88" cm="1">
        <f t="array" aca="1" ref="C81" ca="1">_xlfn.XLOOKUP(A81,INDIRECT($A$5&amp;"!$AJ$41:$AJ$406"),INDIRECT($A$5&amp;"!$AL$41:$AL$406"))*SUM($F$3:$I$3)</f>
        <v>15</v>
      </c>
      <c r="D81" s="88" cm="1">
        <f t="array" aca="1" ref="D81" ca="1">_xlfn.XLOOKUP(A81,INDIRECT($A$5&amp;"!$AJ$41:$AJ$406"),INDIRECT($A$5&amp;"!$AO$41:$AO$406"))*SUM($F$3:$I$3)</f>
        <v>12.75</v>
      </c>
      <c r="E81" s="50" cm="1">
        <f t="array" ref="E81">SUMPRODUCT(('PT Storengy'!$B$8:$K$372)*('PT Storengy'!$A$8:$A$372=$A81)*('PT Storengy'!$B$5:$K$5=$A$6)*('PT Storengy'!$B$7:$K$7=$A$7))</f>
        <v>0.1</v>
      </c>
      <c r="F81" s="137">
        <f t="shared" ref="F81:F144" ca="1" si="10">F80+I81/1000</f>
        <v>5.8812500000000032</v>
      </c>
      <c r="G81" s="72">
        <f t="shared" ca="1" si="3"/>
        <v>0.38457999999999998</v>
      </c>
      <c r="H81" s="51"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89">
        <f t="shared" ca="1" si="4"/>
        <v>112.5000000000001</v>
      </c>
      <c r="J81" s="136" cm="1">
        <f t="array" aca="1" ref="J81" ca="1">IF(COUNTIFS('PTC GRTgaz'!$K$7:$K$15996,"",'PTC GRTgaz'!$A$7:$A$15996,J$16,'PTC GRTgaz'!$D$7:$D$15996,$A81,'PTC GRTgaz'!$C$7:$C$15996,"DEL")&gt;0,J$14,SUMIFS('PTC GRTgaz'!$K$7:$K$15996,'PTC GRTgaz'!$A$7:$A$15996,J$16,'PTC GRTgaz'!$D$7:$D$15996,$A81,'PTC GRTgaz'!$C$7:$C$15996,"DEL")*1.0026*$F$4/INDIRECT($A$4&amp;"!D9"))</f>
        <v>125</v>
      </c>
      <c r="K81" s="136">
        <v>1000</v>
      </c>
      <c r="L81" s="137">
        <f t="shared" ref="L81:L144" ca="1" si="11">L80+O81/1000</f>
        <v>5.8812500000000032</v>
      </c>
      <c r="M81" s="72">
        <f t="shared" ca="1" si="5"/>
        <v>0.38457999999999998</v>
      </c>
      <c r="N81" s="51"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89">
        <f t="shared" ca="1" si="6"/>
        <v>112.5000000000001</v>
      </c>
      <c r="S81" s="137">
        <f t="shared" ref="S81:S144" ca="1" si="12">S80+V81/1000</f>
        <v>8.125</v>
      </c>
      <c r="T81" s="72">
        <f t="shared" ca="1" si="7"/>
        <v>0.53332999999999997</v>
      </c>
      <c r="U81" s="51" cm="1">
        <f t="array" aca="1" ref="U81" ca="1">IF(ROUND(ROUND(T81,2)-T81,4)=0,_xlfn.XLOOKUP(T81,INDIRECT($A$4&amp;"!$G$41:$G$141"),INDIRECT($A$4&amp;"!$A$41:$A$141"),0,1,1),IF(T81&gt;=1,0,(ROUNDUP(T81,2)-T81)*100*_xlfn.XLOOKUP(T81,INDIRECT($A$4&amp;"!$G$41:$G$141"),INDIRECT($A$4&amp;"!$A$41:$A$141"),0,-1,-1)+(T81-ROUNDDOWN(T81,2))*100*_xlfn.XLOOKUP(T81,INDIRECT($A$4&amp;"!$G$41:$G$141"),INDIRECT($A$4&amp;"!$A$41:$A$141"),0,1,1)))</f>
        <v>1.0000000000000009</v>
      </c>
      <c r="V81" s="89">
        <f t="shared" ca="1" si="8"/>
        <v>125.00000000000011</v>
      </c>
    </row>
    <row r="82" spans="1:22" x14ac:dyDescent="0.35">
      <c r="A82" s="48">
        <f t="shared" si="9"/>
        <v>45448</v>
      </c>
      <c r="B82" s="88" cm="1">
        <f t="array" aca="1" ref="B82" ca="1">_xlfn.XLOOKUP(A82,INDIRECT($A$5&amp;"!$AJ$41:$AJ$406"),INDIRECT($A$5&amp;"!$AK$41:$AK$406"))*SUM($F$3:$I$3)</f>
        <v>0</v>
      </c>
      <c r="C82" s="88" cm="1">
        <f t="array" aca="1" ref="C82" ca="1">_xlfn.XLOOKUP(A82,INDIRECT($A$5&amp;"!$AJ$41:$AJ$406"),INDIRECT($A$5&amp;"!$AL$41:$AL$406"))*SUM($F$3:$I$3)</f>
        <v>15</v>
      </c>
      <c r="D82" s="88" cm="1">
        <f t="array" aca="1" ref="D82" ca="1">_xlfn.XLOOKUP(A82,INDIRECT($A$5&amp;"!$AJ$41:$AJ$406"),INDIRECT($A$5&amp;"!$AO$41:$AO$406"))*SUM($F$3:$I$3)</f>
        <v>12.75</v>
      </c>
      <c r="E82" s="50" cm="1">
        <f t="array" ref="E82">SUMPRODUCT(('PT Storengy'!$B$8:$K$372)*('PT Storengy'!$A$8:$A$372=$A82)*('PT Storengy'!$B$5:$K$5=$A$6)*('PT Storengy'!$B$7:$K$7=$A$7))</f>
        <v>0.1</v>
      </c>
      <c r="F82" s="137">
        <f t="shared" ca="1" si="10"/>
        <v>5.993750000000003</v>
      </c>
      <c r="G82" s="72">
        <f t="shared" ref="G82:G145" ca="1" si="13">ROUND(F81/SUM($F$3,$G$3,$H$3,$I$3),5)</f>
        <v>0.39207999999999998</v>
      </c>
      <c r="H82" s="51"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89">
        <f t="shared" ref="I82:I145" ca="1" si="14">IF(F81*1000+$F$4*(1-$E82)*H82&gt;$D82*1000,D82*1000-F81*1000,$F$4*(1-$E82)*H82)</f>
        <v>112.5000000000001</v>
      </c>
      <c r="J82" s="136" cm="1">
        <f t="array" aca="1" ref="J82" ca="1">IF(COUNTIFS('PTC GRTgaz'!$K$7:$K$15996,"",'PTC GRTgaz'!$A$7:$A$15996,J$16,'PTC GRTgaz'!$D$7:$D$15996,$A82,'PTC GRTgaz'!$C$7:$C$15996,"DEL")&gt;0,J$14,SUMIFS('PTC GRTgaz'!$K$7:$K$15996,'PTC GRTgaz'!$A$7:$A$15996,J$16,'PTC GRTgaz'!$D$7:$D$15996,$A82,'PTC GRTgaz'!$C$7:$C$15996,"DEL")*1.0026*$F$4/INDIRECT($A$4&amp;"!D9"))</f>
        <v>125</v>
      </c>
      <c r="K82" s="136">
        <v>1000</v>
      </c>
      <c r="L82" s="137">
        <f t="shared" ca="1" si="11"/>
        <v>5.993750000000003</v>
      </c>
      <c r="M82" s="72">
        <f t="shared" ref="M82:M145" ca="1" si="15">ROUND(L81/SUM($F$3,$G$3,$H$3,$I$3),5)</f>
        <v>0.39207999999999998</v>
      </c>
      <c r="N82" s="51"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89">
        <f t="shared" ref="O82:O145" ca="1" si="16">IF(L81*1000+MIN(J82,K82,$F$4*(1-$E82)*N82)&gt;$D82*1000,$D82*1000-L81*1000,MIN(J82,K82,$F$4*(1-$E82)*N82))</f>
        <v>112.5000000000001</v>
      </c>
      <c r="S82" s="137">
        <f t="shared" ca="1" si="12"/>
        <v>8.25</v>
      </c>
      <c r="T82" s="72">
        <f t="shared" ref="T82:T145" ca="1" si="17">MIN(ROUND(S81/SUM($F$3,$G$3,$H$3,$I$3),5),1)</f>
        <v>0.54166999999999998</v>
      </c>
      <c r="U82" s="51" cm="1">
        <f t="array" aca="1" ref="U82" ca="1">IF(ROUND(ROUND(T82,2)-T82,4)=0,_xlfn.XLOOKUP(T82,INDIRECT($A$4&amp;"!$G$41:$G$141"),INDIRECT($A$4&amp;"!$A$41:$A$141"),0,1,1),IF(T82&gt;=1,0,(ROUNDUP(T82,2)-T82)*100*_xlfn.XLOOKUP(T82,INDIRECT($A$4&amp;"!$G$41:$G$141"),INDIRECT($A$4&amp;"!$A$41:$A$141"),0,-1,-1)+(T82-ROUNDDOWN(T82,2))*100*_xlfn.XLOOKUP(T82,INDIRECT($A$4&amp;"!$G$41:$G$141"),INDIRECT($A$4&amp;"!$A$41:$A$141"),0,1,1)))</f>
        <v>1.0000000000000009</v>
      </c>
      <c r="V82" s="89">
        <f t="shared" ref="V82:V145" ca="1" si="18">$F$4*(1)*U82</f>
        <v>125.00000000000011</v>
      </c>
    </row>
    <row r="83" spans="1:22" x14ac:dyDescent="0.35">
      <c r="A83" s="48">
        <f t="shared" ref="A83:A146" si="19">A82+1</f>
        <v>45449</v>
      </c>
      <c r="B83" s="88" cm="1">
        <f t="array" aca="1" ref="B83" ca="1">_xlfn.XLOOKUP(A83,INDIRECT($A$5&amp;"!$AJ$41:$AJ$406"),INDIRECT($A$5&amp;"!$AK$41:$AK$406"))*SUM($F$3:$I$3)</f>
        <v>0</v>
      </c>
      <c r="C83" s="88" cm="1">
        <f t="array" aca="1" ref="C83" ca="1">_xlfn.XLOOKUP(A83,INDIRECT($A$5&amp;"!$AJ$41:$AJ$406"),INDIRECT($A$5&amp;"!$AL$41:$AL$406"))*SUM($F$3:$I$3)</f>
        <v>15</v>
      </c>
      <c r="D83" s="88" cm="1">
        <f t="array" aca="1" ref="D83" ca="1">_xlfn.XLOOKUP(A83,INDIRECT($A$5&amp;"!$AJ$41:$AJ$406"),INDIRECT($A$5&amp;"!$AO$41:$AO$406"))*SUM($F$3:$I$3)</f>
        <v>12.75</v>
      </c>
      <c r="E83" s="50" cm="1">
        <f t="array" ref="E83">SUMPRODUCT(('PT Storengy'!$B$8:$K$372)*('PT Storengy'!$A$8:$A$372=$A83)*('PT Storengy'!$B$5:$K$5=$A$6)*('PT Storengy'!$B$7:$K$7=$A$7))</f>
        <v>0.1</v>
      </c>
      <c r="F83" s="137">
        <f t="shared" ca="1" si="10"/>
        <v>6.1062500000000028</v>
      </c>
      <c r="G83" s="72">
        <f t="shared" ca="1" si="13"/>
        <v>0.39957999999999999</v>
      </c>
      <c r="H83" s="51"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89">
        <f t="shared" ca="1" si="14"/>
        <v>112.5000000000001</v>
      </c>
      <c r="J83" s="136" cm="1">
        <f t="array" aca="1" ref="J83" ca="1">IF(COUNTIFS('PTC GRTgaz'!$K$7:$K$15996,"",'PTC GRTgaz'!$A$7:$A$15996,J$16,'PTC GRTgaz'!$D$7:$D$15996,$A83,'PTC GRTgaz'!$C$7:$C$15996,"DEL")&gt;0,J$14,SUMIFS('PTC GRTgaz'!$K$7:$K$15996,'PTC GRTgaz'!$A$7:$A$15996,J$16,'PTC GRTgaz'!$D$7:$D$15996,$A83,'PTC GRTgaz'!$C$7:$C$15996,"DEL")*1.0026*$F$4/INDIRECT($A$4&amp;"!D9"))</f>
        <v>125</v>
      </c>
      <c r="K83" s="136">
        <v>1000</v>
      </c>
      <c r="L83" s="137">
        <f t="shared" ca="1" si="11"/>
        <v>6.1062500000000028</v>
      </c>
      <c r="M83" s="72">
        <f t="shared" ca="1" si="15"/>
        <v>0.39957999999999999</v>
      </c>
      <c r="N83" s="51"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89">
        <f t="shared" ca="1" si="16"/>
        <v>112.5000000000001</v>
      </c>
      <c r="S83" s="137">
        <f t="shared" ca="1" si="12"/>
        <v>8.375</v>
      </c>
      <c r="T83" s="72">
        <f t="shared" ca="1" si="17"/>
        <v>0.55000000000000004</v>
      </c>
      <c r="U83" s="51" cm="1">
        <f t="array" aca="1" ref="U83" ca="1">IF(ROUND(ROUND(T83,2)-T83,4)=0,_xlfn.XLOOKUP(T83,INDIRECT($A$4&amp;"!$G$41:$G$141"),INDIRECT($A$4&amp;"!$A$41:$A$141"),0,1,1),IF(T83&gt;=1,0,(ROUNDUP(T83,2)-T83)*100*_xlfn.XLOOKUP(T83,INDIRECT($A$4&amp;"!$G$41:$G$141"),INDIRECT($A$4&amp;"!$A$41:$A$141"),0,-1,-1)+(T83-ROUNDDOWN(T83,2))*100*_xlfn.XLOOKUP(T83,INDIRECT($A$4&amp;"!$G$41:$G$141"),INDIRECT($A$4&amp;"!$A$41:$A$141"),0,1,1)))</f>
        <v>1</v>
      </c>
      <c r="V83" s="89">
        <f t="shared" ca="1" si="18"/>
        <v>125</v>
      </c>
    </row>
    <row r="84" spans="1:22" x14ac:dyDescent="0.35">
      <c r="A84" s="48">
        <f t="shared" si="19"/>
        <v>45450</v>
      </c>
      <c r="B84" s="88" cm="1">
        <f t="array" aca="1" ref="B84" ca="1">_xlfn.XLOOKUP(A84,INDIRECT($A$5&amp;"!$AJ$41:$AJ$406"),INDIRECT($A$5&amp;"!$AK$41:$AK$406"))*SUM($F$3:$I$3)</f>
        <v>0</v>
      </c>
      <c r="C84" s="88" cm="1">
        <f t="array" aca="1" ref="C84" ca="1">_xlfn.XLOOKUP(A84,INDIRECT($A$5&amp;"!$AJ$41:$AJ$406"),INDIRECT($A$5&amp;"!$AL$41:$AL$406"))*SUM($F$3:$I$3)</f>
        <v>15</v>
      </c>
      <c r="D84" s="88" cm="1">
        <f t="array" aca="1" ref="D84" ca="1">_xlfn.XLOOKUP(A84,INDIRECT($A$5&amp;"!$AJ$41:$AJ$406"),INDIRECT($A$5&amp;"!$AO$41:$AO$406"))*SUM($F$3:$I$3)</f>
        <v>12.75</v>
      </c>
      <c r="E84" s="50" cm="1">
        <f t="array" ref="E84">SUMPRODUCT(('PT Storengy'!$B$8:$K$372)*('PT Storengy'!$A$8:$A$372=$A84)*('PT Storengy'!$B$5:$K$5=$A$6)*('PT Storengy'!$B$7:$K$7=$A$7))</f>
        <v>0.1</v>
      </c>
      <c r="F84" s="137">
        <f t="shared" ca="1" si="10"/>
        <v>6.2187500000000027</v>
      </c>
      <c r="G84" s="72">
        <f t="shared" ca="1" si="13"/>
        <v>0.40708</v>
      </c>
      <c r="H84" s="51"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89">
        <f t="shared" ca="1" si="14"/>
        <v>112.5000000000001</v>
      </c>
      <c r="J84" s="136" cm="1">
        <f t="array" aca="1" ref="J84" ca="1">IF(COUNTIFS('PTC GRTgaz'!$K$7:$K$15996,"",'PTC GRTgaz'!$A$7:$A$15996,J$16,'PTC GRTgaz'!$D$7:$D$15996,$A84,'PTC GRTgaz'!$C$7:$C$15996,"DEL")&gt;0,J$14,SUMIFS('PTC GRTgaz'!$K$7:$K$15996,'PTC GRTgaz'!$A$7:$A$15996,J$16,'PTC GRTgaz'!$D$7:$D$15996,$A84,'PTC GRTgaz'!$C$7:$C$15996,"DEL")*1.0026*$F$4/INDIRECT($A$4&amp;"!D9"))</f>
        <v>125</v>
      </c>
      <c r="K84" s="136">
        <v>1000</v>
      </c>
      <c r="L84" s="137">
        <f t="shared" ca="1" si="11"/>
        <v>6.2187500000000027</v>
      </c>
      <c r="M84" s="72">
        <f t="shared" ca="1" si="15"/>
        <v>0.40708</v>
      </c>
      <c r="N84" s="51"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89">
        <f t="shared" ca="1" si="16"/>
        <v>112.5000000000001</v>
      </c>
      <c r="S84" s="137">
        <f t="shared" ca="1" si="12"/>
        <v>8.5</v>
      </c>
      <c r="T84" s="72">
        <f t="shared" ca="1" si="17"/>
        <v>0.55832999999999999</v>
      </c>
      <c r="U84" s="51" cm="1">
        <f t="array" aca="1" ref="U84" ca="1">IF(ROUND(ROUND(T84,2)-T84,4)=0,_xlfn.XLOOKUP(T84,INDIRECT($A$4&amp;"!$G$41:$G$141"),INDIRECT($A$4&amp;"!$A$41:$A$141"),0,1,1),IF(T84&gt;=1,0,(ROUNDUP(T84,2)-T84)*100*_xlfn.XLOOKUP(T84,INDIRECT($A$4&amp;"!$G$41:$G$141"),INDIRECT($A$4&amp;"!$A$41:$A$141"),0,-1,-1)+(T84-ROUNDDOWN(T84,2))*100*_xlfn.XLOOKUP(T84,INDIRECT($A$4&amp;"!$G$41:$G$141"),INDIRECT($A$4&amp;"!$A$41:$A$141"),0,1,1)))</f>
        <v>1.0000000000000009</v>
      </c>
      <c r="V84" s="89">
        <f t="shared" ca="1" si="18"/>
        <v>125.00000000000011</v>
      </c>
    </row>
    <row r="85" spans="1:22" x14ac:dyDescent="0.35">
      <c r="A85" s="48">
        <f t="shared" si="19"/>
        <v>45451</v>
      </c>
      <c r="B85" s="88" cm="1">
        <f t="array" aca="1" ref="B85" ca="1">_xlfn.XLOOKUP(A85,INDIRECT($A$5&amp;"!$AJ$41:$AJ$406"),INDIRECT($A$5&amp;"!$AK$41:$AK$406"))*SUM($F$3:$I$3)</f>
        <v>0</v>
      </c>
      <c r="C85" s="88" cm="1">
        <f t="array" aca="1" ref="C85" ca="1">_xlfn.XLOOKUP(A85,INDIRECT($A$5&amp;"!$AJ$41:$AJ$406"),INDIRECT($A$5&amp;"!$AL$41:$AL$406"))*SUM($F$3:$I$3)</f>
        <v>15</v>
      </c>
      <c r="D85" s="88" cm="1">
        <f t="array" aca="1" ref="D85" ca="1">_xlfn.XLOOKUP(A85,INDIRECT($A$5&amp;"!$AJ$41:$AJ$406"),INDIRECT($A$5&amp;"!$AO$41:$AO$406"))*SUM($F$3:$I$3)</f>
        <v>12.75</v>
      </c>
      <c r="E85" s="50" cm="1">
        <f t="array" ref="E85">SUMPRODUCT(('PT Storengy'!$B$8:$K$372)*('PT Storengy'!$A$8:$A$372=$A85)*('PT Storengy'!$B$5:$K$5=$A$6)*('PT Storengy'!$B$7:$K$7=$A$7))</f>
        <v>0.1</v>
      </c>
      <c r="F85" s="137">
        <f t="shared" ca="1" si="10"/>
        <v>6.3312500000000025</v>
      </c>
      <c r="G85" s="72">
        <f t="shared" ca="1" si="13"/>
        <v>0.41458</v>
      </c>
      <c r="H85" s="51"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89">
        <f t="shared" ca="1" si="14"/>
        <v>112.5000000000001</v>
      </c>
      <c r="J85" s="136" cm="1">
        <f t="array" aca="1" ref="J85" ca="1">IF(COUNTIFS('PTC GRTgaz'!$K$7:$K$15996,"",'PTC GRTgaz'!$A$7:$A$15996,J$16,'PTC GRTgaz'!$D$7:$D$15996,$A85,'PTC GRTgaz'!$C$7:$C$15996,"DEL")&gt;0,J$14,SUMIFS('PTC GRTgaz'!$K$7:$K$15996,'PTC GRTgaz'!$A$7:$A$15996,J$16,'PTC GRTgaz'!$D$7:$D$15996,$A85,'PTC GRTgaz'!$C$7:$C$15996,"DEL")*1.0026*$F$4/INDIRECT($A$4&amp;"!D9"))</f>
        <v>125</v>
      </c>
      <c r="K85" s="136">
        <v>1000</v>
      </c>
      <c r="L85" s="137">
        <f t="shared" ca="1" si="11"/>
        <v>6.3312500000000025</v>
      </c>
      <c r="M85" s="72">
        <f t="shared" ca="1" si="15"/>
        <v>0.41458</v>
      </c>
      <c r="N85" s="51"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89">
        <f t="shared" ca="1" si="16"/>
        <v>112.5000000000001</v>
      </c>
      <c r="S85" s="137">
        <f t="shared" ca="1" si="12"/>
        <v>8.625</v>
      </c>
      <c r="T85" s="72">
        <f t="shared" ca="1" si="17"/>
        <v>0.56667000000000001</v>
      </c>
      <c r="U85" s="51" cm="1">
        <f t="array" aca="1" ref="U85" ca="1">IF(ROUND(ROUND(T85,2)-T85,4)=0,_xlfn.XLOOKUP(T85,INDIRECT($A$4&amp;"!$G$41:$G$141"),INDIRECT($A$4&amp;"!$A$41:$A$141"),0,1,1),IF(T85&gt;=1,0,(ROUNDUP(T85,2)-T85)*100*_xlfn.XLOOKUP(T85,INDIRECT($A$4&amp;"!$G$41:$G$141"),INDIRECT($A$4&amp;"!$A$41:$A$141"),0,-1,-1)+(T85-ROUNDDOWN(T85,2))*100*_xlfn.XLOOKUP(T85,INDIRECT($A$4&amp;"!$G$41:$G$141"),INDIRECT($A$4&amp;"!$A$41:$A$141"),0,1,1)))</f>
        <v>1.0000000000000009</v>
      </c>
      <c r="V85" s="89">
        <f t="shared" ca="1" si="18"/>
        <v>125.00000000000011</v>
      </c>
    </row>
    <row r="86" spans="1:22" x14ac:dyDescent="0.35">
      <c r="A86" s="48">
        <f t="shared" si="19"/>
        <v>45452</v>
      </c>
      <c r="B86" s="88" cm="1">
        <f t="array" aca="1" ref="B86" ca="1">_xlfn.XLOOKUP(A86,INDIRECT($A$5&amp;"!$AJ$41:$AJ$406"),INDIRECT($A$5&amp;"!$AK$41:$AK$406"))*SUM($F$3:$I$3)</f>
        <v>0</v>
      </c>
      <c r="C86" s="88" cm="1">
        <f t="array" aca="1" ref="C86" ca="1">_xlfn.XLOOKUP(A86,INDIRECT($A$5&amp;"!$AJ$41:$AJ$406"),INDIRECT($A$5&amp;"!$AL$41:$AL$406"))*SUM($F$3:$I$3)</f>
        <v>15</v>
      </c>
      <c r="D86" s="88" cm="1">
        <f t="array" aca="1" ref="D86" ca="1">_xlfn.XLOOKUP(A86,INDIRECT($A$5&amp;"!$AJ$41:$AJ$406"),INDIRECT($A$5&amp;"!$AO$41:$AO$406"))*SUM($F$3:$I$3)</f>
        <v>12.75</v>
      </c>
      <c r="E86" s="50" cm="1">
        <f t="array" ref="E86">SUMPRODUCT(('PT Storengy'!$B$8:$K$372)*('PT Storengy'!$A$8:$A$372=$A86)*('PT Storengy'!$B$5:$K$5=$A$6)*('PT Storengy'!$B$7:$K$7=$A$7))</f>
        <v>0.1</v>
      </c>
      <c r="F86" s="137">
        <f t="shared" ca="1" si="10"/>
        <v>6.4437500000000023</v>
      </c>
      <c r="G86" s="72">
        <f t="shared" ca="1" si="13"/>
        <v>0.42208000000000001</v>
      </c>
      <c r="H86" s="51"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89">
        <f t="shared" ca="1" si="14"/>
        <v>112.5000000000001</v>
      </c>
      <c r="J86" s="136" cm="1">
        <f t="array" aca="1" ref="J86" ca="1">IF(COUNTIFS('PTC GRTgaz'!$K$7:$K$15996,"",'PTC GRTgaz'!$A$7:$A$15996,J$16,'PTC GRTgaz'!$D$7:$D$15996,$A86,'PTC GRTgaz'!$C$7:$C$15996,"DEL")&gt;0,J$14,SUMIFS('PTC GRTgaz'!$K$7:$K$15996,'PTC GRTgaz'!$A$7:$A$15996,J$16,'PTC GRTgaz'!$D$7:$D$15996,$A86,'PTC GRTgaz'!$C$7:$C$15996,"DEL")*1.0026*$F$4/INDIRECT($A$4&amp;"!D9"))</f>
        <v>125</v>
      </c>
      <c r="K86" s="136">
        <v>1000</v>
      </c>
      <c r="L86" s="137">
        <f t="shared" ca="1" si="11"/>
        <v>6.4437500000000023</v>
      </c>
      <c r="M86" s="72">
        <f t="shared" ca="1" si="15"/>
        <v>0.42208000000000001</v>
      </c>
      <c r="N86" s="51"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89">
        <f t="shared" ca="1" si="16"/>
        <v>112.5000000000001</v>
      </c>
      <c r="S86" s="137">
        <f t="shared" ca="1" si="12"/>
        <v>8.75</v>
      </c>
      <c r="T86" s="72">
        <f t="shared" ca="1" si="17"/>
        <v>0.57499999999999996</v>
      </c>
      <c r="U86" s="51" cm="1">
        <f t="array" aca="1" ref="U86" ca="1">IF(ROUND(ROUND(T86,2)-T86,4)=0,_xlfn.XLOOKUP(T86,INDIRECT($A$4&amp;"!$G$41:$G$141"),INDIRECT($A$4&amp;"!$A$41:$A$141"),0,1,1),IF(T86&gt;=1,0,(ROUNDUP(T86,2)-T86)*100*_xlfn.XLOOKUP(T86,INDIRECT($A$4&amp;"!$G$41:$G$141"),INDIRECT($A$4&amp;"!$A$41:$A$141"),0,-1,-1)+(T86-ROUNDDOWN(T86,2))*100*_xlfn.XLOOKUP(T86,INDIRECT($A$4&amp;"!$G$41:$G$141"),INDIRECT($A$4&amp;"!$A$41:$A$141"),0,1,1)))</f>
        <v>1.0000000000000009</v>
      </c>
      <c r="V86" s="89">
        <f t="shared" ca="1" si="18"/>
        <v>125.00000000000011</v>
      </c>
    </row>
    <row r="87" spans="1:22" x14ac:dyDescent="0.35">
      <c r="A87" s="48">
        <f t="shared" si="19"/>
        <v>45453</v>
      </c>
      <c r="B87" s="88" cm="1">
        <f t="array" aca="1" ref="B87" ca="1">_xlfn.XLOOKUP(A87,INDIRECT($A$5&amp;"!$AJ$41:$AJ$406"),INDIRECT($A$5&amp;"!$AK$41:$AK$406"))*SUM($F$3:$I$3)</f>
        <v>0</v>
      </c>
      <c r="C87" s="88" cm="1">
        <f t="array" aca="1" ref="C87" ca="1">_xlfn.XLOOKUP(A87,INDIRECT($A$5&amp;"!$AJ$41:$AJ$406"),INDIRECT($A$5&amp;"!$AL$41:$AL$406"))*SUM($F$3:$I$3)</f>
        <v>15</v>
      </c>
      <c r="D87" s="88" cm="1">
        <f t="array" aca="1" ref="D87" ca="1">_xlfn.XLOOKUP(A87,INDIRECT($A$5&amp;"!$AJ$41:$AJ$406"),INDIRECT($A$5&amp;"!$AO$41:$AO$406"))*SUM($F$3:$I$3)</f>
        <v>12.75</v>
      </c>
      <c r="E87" s="50" cm="1">
        <f t="array" ref="E87">SUMPRODUCT(('PT Storengy'!$B$8:$K$372)*('PT Storengy'!$A$8:$A$372=$A87)*('PT Storengy'!$B$5:$K$5=$A$6)*('PT Storengy'!$B$7:$K$7=$A$7))</f>
        <v>0.1</v>
      </c>
      <c r="F87" s="137">
        <f t="shared" ca="1" si="10"/>
        <v>6.5562500000000021</v>
      </c>
      <c r="G87" s="72">
        <f t="shared" ca="1" si="13"/>
        <v>0.42958000000000002</v>
      </c>
      <c r="H87" s="51"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89">
        <f t="shared" ca="1" si="14"/>
        <v>112.5000000000001</v>
      </c>
      <c r="J87" s="136" cm="1">
        <f t="array" aca="1" ref="J87" ca="1">IF(COUNTIFS('PTC GRTgaz'!$K$7:$K$15996,"",'PTC GRTgaz'!$A$7:$A$15996,J$16,'PTC GRTgaz'!$D$7:$D$15996,$A87,'PTC GRTgaz'!$C$7:$C$15996,"DEL")&gt;0,J$14,SUMIFS('PTC GRTgaz'!$K$7:$K$15996,'PTC GRTgaz'!$A$7:$A$15996,J$16,'PTC GRTgaz'!$D$7:$D$15996,$A87,'PTC GRTgaz'!$C$7:$C$15996,"DEL")*1.0026*$F$4/INDIRECT($A$4&amp;"!D9"))</f>
        <v>125</v>
      </c>
      <c r="K87" s="136">
        <v>1000</v>
      </c>
      <c r="L87" s="137">
        <f t="shared" ca="1" si="11"/>
        <v>6.5562500000000021</v>
      </c>
      <c r="M87" s="72">
        <f t="shared" ca="1" si="15"/>
        <v>0.42958000000000002</v>
      </c>
      <c r="N87" s="51"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89">
        <f t="shared" ca="1" si="16"/>
        <v>112.5000000000001</v>
      </c>
      <c r="S87" s="137">
        <f t="shared" ca="1" si="12"/>
        <v>8.875</v>
      </c>
      <c r="T87" s="72">
        <f t="shared" ca="1" si="17"/>
        <v>0.58333000000000002</v>
      </c>
      <c r="U87" s="51" cm="1">
        <f t="array" aca="1" ref="U87" ca="1">IF(ROUND(ROUND(T87,2)-T87,4)=0,_xlfn.XLOOKUP(T87,INDIRECT($A$4&amp;"!$G$41:$G$141"),INDIRECT($A$4&amp;"!$A$41:$A$141"),0,1,1),IF(T87&gt;=1,0,(ROUNDUP(T87,2)-T87)*100*_xlfn.XLOOKUP(T87,INDIRECT($A$4&amp;"!$G$41:$G$141"),INDIRECT($A$4&amp;"!$A$41:$A$141"),0,-1,-1)+(T87-ROUNDDOWN(T87,2))*100*_xlfn.XLOOKUP(T87,INDIRECT($A$4&amp;"!$G$41:$G$141"),INDIRECT($A$4&amp;"!$A$41:$A$141"),0,1,1)))</f>
        <v>1.0000000000000009</v>
      </c>
      <c r="V87" s="89">
        <f t="shared" ca="1" si="18"/>
        <v>125.00000000000011</v>
      </c>
    </row>
    <row r="88" spans="1:22" x14ac:dyDescent="0.35">
      <c r="A88" s="48">
        <f t="shared" si="19"/>
        <v>45454</v>
      </c>
      <c r="B88" s="88" cm="1">
        <f t="array" aca="1" ref="B88" ca="1">_xlfn.XLOOKUP(A88,INDIRECT($A$5&amp;"!$AJ$41:$AJ$406"),INDIRECT($A$5&amp;"!$AK$41:$AK$406"))*SUM($F$3:$I$3)</f>
        <v>0</v>
      </c>
      <c r="C88" s="88" cm="1">
        <f t="array" aca="1" ref="C88" ca="1">_xlfn.XLOOKUP(A88,INDIRECT($A$5&amp;"!$AJ$41:$AJ$406"),INDIRECT($A$5&amp;"!$AL$41:$AL$406"))*SUM($F$3:$I$3)</f>
        <v>15</v>
      </c>
      <c r="D88" s="88" cm="1">
        <f t="array" aca="1" ref="D88" ca="1">_xlfn.XLOOKUP(A88,INDIRECT($A$5&amp;"!$AJ$41:$AJ$406"),INDIRECT($A$5&amp;"!$AO$41:$AO$406"))*SUM($F$3:$I$3)</f>
        <v>12.75</v>
      </c>
      <c r="E88" s="50" cm="1">
        <f t="array" ref="E88">SUMPRODUCT(('PT Storengy'!$B$8:$K$372)*('PT Storengy'!$A$8:$A$372=$A88)*('PT Storengy'!$B$5:$K$5=$A$6)*('PT Storengy'!$B$7:$K$7=$A$7))</f>
        <v>0.1</v>
      </c>
      <c r="F88" s="137">
        <f t="shared" ca="1" si="10"/>
        <v>6.668750000000002</v>
      </c>
      <c r="G88" s="72">
        <f t="shared" ca="1" si="13"/>
        <v>0.43708000000000002</v>
      </c>
      <c r="H88" s="51"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89">
        <f t="shared" ca="1" si="14"/>
        <v>112.5000000000001</v>
      </c>
      <c r="J88" s="136" cm="1">
        <f t="array" aca="1" ref="J88" ca="1">IF(COUNTIFS('PTC GRTgaz'!$K$7:$K$15996,"",'PTC GRTgaz'!$A$7:$A$15996,J$16,'PTC GRTgaz'!$D$7:$D$15996,$A88,'PTC GRTgaz'!$C$7:$C$15996,"DEL")&gt;0,J$14,SUMIFS('PTC GRTgaz'!$K$7:$K$15996,'PTC GRTgaz'!$A$7:$A$15996,J$16,'PTC GRTgaz'!$D$7:$D$15996,$A88,'PTC GRTgaz'!$C$7:$C$15996,"DEL")*1.0026*$F$4/INDIRECT($A$4&amp;"!D9"))</f>
        <v>125</v>
      </c>
      <c r="K88" s="136">
        <v>1000</v>
      </c>
      <c r="L88" s="137">
        <f t="shared" ca="1" si="11"/>
        <v>6.668750000000002</v>
      </c>
      <c r="M88" s="72">
        <f t="shared" ca="1" si="15"/>
        <v>0.43708000000000002</v>
      </c>
      <c r="N88" s="51"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89">
        <f t="shared" ca="1" si="16"/>
        <v>112.5000000000001</v>
      </c>
      <c r="S88" s="137">
        <f t="shared" ca="1" si="12"/>
        <v>9</v>
      </c>
      <c r="T88" s="72">
        <f t="shared" ca="1" si="17"/>
        <v>0.59167000000000003</v>
      </c>
      <c r="U88" s="51" cm="1">
        <f t="array" aca="1" ref="U88" ca="1">IF(ROUND(ROUND(T88,2)-T88,4)=0,_xlfn.XLOOKUP(T88,INDIRECT($A$4&amp;"!$G$41:$G$141"),INDIRECT($A$4&amp;"!$A$41:$A$141"),0,1,1),IF(T88&gt;=1,0,(ROUNDUP(T88,2)-T88)*100*_xlfn.XLOOKUP(T88,INDIRECT($A$4&amp;"!$G$41:$G$141"),INDIRECT($A$4&amp;"!$A$41:$A$141"),0,-1,-1)+(T88-ROUNDDOWN(T88,2))*100*_xlfn.XLOOKUP(T88,INDIRECT($A$4&amp;"!$G$41:$G$141"),INDIRECT($A$4&amp;"!$A$41:$A$141"),0,1,1)))</f>
        <v>1.0000000000000009</v>
      </c>
      <c r="V88" s="89">
        <f t="shared" ca="1" si="18"/>
        <v>125.00000000000011</v>
      </c>
    </row>
    <row r="89" spans="1:22" x14ac:dyDescent="0.35">
      <c r="A89" s="48">
        <f t="shared" si="19"/>
        <v>45455</v>
      </c>
      <c r="B89" s="88" cm="1">
        <f t="array" aca="1" ref="B89" ca="1">_xlfn.XLOOKUP(A89,INDIRECT($A$5&amp;"!$AJ$41:$AJ$406"),INDIRECT($A$5&amp;"!$AK$41:$AK$406"))*SUM($F$3:$I$3)</f>
        <v>0</v>
      </c>
      <c r="C89" s="88" cm="1">
        <f t="array" aca="1" ref="C89" ca="1">_xlfn.XLOOKUP(A89,INDIRECT($A$5&amp;"!$AJ$41:$AJ$406"),INDIRECT($A$5&amp;"!$AL$41:$AL$406"))*SUM($F$3:$I$3)</f>
        <v>15</v>
      </c>
      <c r="D89" s="88" cm="1">
        <f t="array" aca="1" ref="D89" ca="1">_xlfn.XLOOKUP(A89,INDIRECT($A$5&amp;"!$AJ$41:$AJ$406"),INDIRECT($A$5&amp;"!$AO$41:$AO$406"))*SUM($F$3:$I$3)</f>
        <v>12.75</v>
      </c>
      <c r="E89" s="50" cm="1">
        <f t="array" ref="E89">SUMPRODUCT(('PT Storengy'!$B$8:$K$372)*('PT Storengy'!$A$8:$A$372=$A89)*('PT Storengy'!$B$5:$K$5=$A$6)*('PT Storengy'!$B$7:$K$7=$A$7))</f>
        <v>0.1</v>
      </c>
      <c r="F89" s="137">
        <f t="shared" ca="1" si="10"/>
        <v>6.7812500000000018</v>
      </c>
      <c r="G89" s="72">
        <f t="shared" ca="1" si="13"/>
        <v>0.44457999999999998</v>
      </c>
      <c r="H89" s="51"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89">
        <f t="shared" ca="1" si="14"/>
        <v>112.5000000000001</v>
      </c>
      <c r="J89" s="136" cm="1">
        <f t="array" aca="1" ref="J89" ca="1">IF(COUNTIFS('PTC GRTgaz'!$K$7:$K$15996,"",'PTC GRTgaz'!$A$7:$A$15996,J$16,'PTC GRTgaz'!$D$7:$D$15996,$A89,'PTC GRTgaz'!$C$7:$C$15996,"DEL")&gt;0,J$14,SUMIFS('PTC GRTgaz'!$K$7:$K$15996,'PTC GRTgaz'!$A$7:$A$15996,J$16,'PTC GRTgaz'!$D$7:$D$15996,$A89,'PTC GRTgaz'!$C$7:$C$15996,"DEL")*1.0026*$F$4/INDIRECT($A$4&amp;"!D9"))</f>
        <v>125</v>
      </c>
      <c r="K89" s="136">
        <v>1000</v>
      </c>
      <c r="L89" s="137">
        <f t="shared" ca="1" si="11"/>
        <v>6.7812500000000018</v>
      </c>
      <c r="M89" s="72">
        <f t="shared" ca="1" si="15"/>
        <v>0.44457999999999998</v>
      </c>
      <c r="N89" s="51"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89">
        <f t="shared" ca="1" si="16"/>
        <v>112.5000000000001</v>
      </c>
      <c r="S89" s="137">
        <f t="shared" ca="1" si="12"/>
        <v>9.125</v>
      </c>
      <c r="T89" s="72">
        <f t="shared" ca="1" si="17"/>
        <v>0.6</v>
      </c>
      <c r="U89" s="51" cm="1">
        <f t="array" aca="1" ref="U89" ca="1">IF(ROUND(ROUND(T89,2)-T89,4)=0,_xlfn.XLOOKUP(T89,INDIRECT($A$4&amp;"!$G$41:$G$141"),INDIRECT($A$4&amp;"!$A$41:$A$141"),0,1,1),IF(T89&gt;=1,0,(ROUNDUP(T89,2)-T89)*100*_xlfn.XLOOKUP(T89,INDIRECT($A$4&amp;"!$G$41:$G$141"),INDIRECT($A$4&amp;"!$A$41:$A$141"),0,-1,-1)+(T89-ROUNDDOWN(T89,2))*100*_xlfn.XLOOKUP(T89,INDIRECT($A$4&amp;"!$G$41:$G$141"),INDIRECT($A$4&amp;"!$A$41:$A$141"),0,1,1)))</f>
        <v>1</v>
      </c>
      <c r="V89" s="89">
        <f t="shared" ca="1" si="18"/>
        <v>125</v>
      </c>
    </row>
    <row r="90" spans="1:22" x14ac:dyDescent="0.35">
      <c r="A90" s="48">
        <f t="shared" si="19"/>
        <v>45456</v>
      </c>
      <c r="B90" s="88" cm="1">
        <f t="array" aca="1" ref="B90" ca="1">_xlfn.XLOOKUP(A90,INDIRECT($A$5&amp;"!$AJ$41:$AJ$406"),INDIRECT($A$5&amp;"!$AK$41:$AK$406"))*SUM($F$3:$I$3)</f>
        <v>0</v>
      </c>
      <c r="C90" s="88" cm="1">
        <f t="array" aca="1" ref="C90" ca="1">_xlfn.XLOOKUP(A90,INDIRECT($A$5&amp;"!$AJ$41:$AJ$406"),INDIRECT($A$5&amp;"!$AL$41:$AL$406"))*SUM($F$3:$I$3)</f>
        <v>15</v>
      </c>
      <c r="D90" s="88" cm="1">
        <f t="array" aca="1" ref="D90" ca="1">_xlfn.XLOOKUP(A90,INDIRECT($A$5&amp;"!$AJ$41:$AJ$406"),INDIRECT($A$5&amp;"!$AO$41:$AO$406"))*SUM($F$3:$I$3)</f>
        <v>12.75</v>
      </c>
      <c r="E90" s="50" cm="1">
        <f t="array" ref="E90">SUMPRODUCT(('PT Storengy'!$B$8:$K$372)*('PT Storengy'!$A$8:$A$372=$A90)*('PT Storengy'!$B$5:$K$5=$A$6)*('PT Storengy'!$B$7:$K$7=$A$7))</f>
        <v>0.1</v>
      </c>
      <c r="F90" s="137">
        <f t="shared" ca="1" si="10"/>
        <v>6.8937500000000016</v>
      </c>
      <c r="G90" s="72">
        <f t="shared" ca="1" si="13"/>
        <v>0.45207999999999998</v>
      </c>
      <c r="H90" s="51"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89">
        <f t="shared" ca="1" si="14"/>
        <v>112.5000000000001</v>
      </c>
      <c r="J90" s="136" cm="1">
        <f t="array" aca="1" ref="J90" ca="1">IF(COUNTIFS('PTC GRTgaz'!$K$7:$K$15996,"",'PTC GRTgaz'!$A$7:$A$15996,J$16,'PTC GRTgaz'!$D$7:$D$15996,$A90,'PTC GRTgaz'!$C$7:$C$15996,"DEL")&gt;0,J$14,SUMIFS('PTC GRTgaz'!$K$7:$K$15996,'PTC GRTgaz'!$A$7:$A$15996,J$16,'PTC GRTgaz'!$D$7:$D$15996,$A90,'PTC GRTgaz'!$C$7:$C$15996,"DEL")*1.0026*$F$4/INDIRECT($A$4&amp;"!D9"))</f>
        <v>125</v>
      </c>
      <c r="K90" s="136">
        <v>1000</v>
      </c>
      <c r="L90" s="137">
        <f t="shared" ca="1" si="11"/>
        <v>6.8937500000000016</v>
      </c>
      <c r="M90" s="72">
        <f t="shared" ca="1" si="15"/>
        <v>0.45207999999999998</v>
      </c>
      <c r="N90" s="51"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89">
        <f t="shared" ca="1" si="16"/>
        <v>112.5000000000001</v>
      </c>
      <c r="S90" s="137">
        <f t="shared" ca="1" si="12"/>
        <v>9.25</v>
      </c>
      <c r="T90" s="72">
        <f t="shared" ca="1" si="17"/>
        <v>0.60833000000000004</v>
      </c>
      <c r="U90" s="51" cm="1">
        <f t="array" aca="1" ref="U90" ca="1">IF(ROUND(ROUND(T90,2)-T90,4)=0,_xlfn.XLOOKUP(T90,INDIRECT($A$4&amp;"!$G$41:$G$141"),INDIRECT($A$4&amp;"!$A$41:$A$141"),0,1,1),IF(T90&gt;=1,0,(ROUNDUP(T90,2)-T90)*100*_xlfn.XLOOKUP(T90,INDIRECT($A$4&amp;"!$G$41:$G$141"),INDIRECT($A$4&amp;"!$A$41:$A$141"),0,-1,-1)+(T90-ROUNDDOWN(T90,2))*100*_xlfn.XLOOKUP(T90,INDIRECT($A$4&amp;"!$G$41:$G$141"),INDIRECT($A$4&amp;"!$A$41:$A$141"),0,1,1)))</f>
        <v>1.0000000000000009</v>
      </c>
      <c r="V90" s="89">
        <f t="shared" ca="1" si="18"/>
        <v>125.00000000000011</v>
      </c>
    </row>
    <row r="91" spans="1:22" x14ac:dyDescent="0.35">
      <c r="A91" s="48">
        <f t="shared" si="19"/>
        <v>45457</v>
      </c>
      <c r="B91" s="88" cm="1">
        <f t="array" aca="1" ref="B91" ca="1">_xlfn.XLOOKUP(A91,INDIRECT($A$5&amp;"!$AJ$41:$AJ$406"),INDIRECT($A$5&amp;"!$AK$41:$AK$406"))*SUM($F$3:$I$3)</f>
        <v>0</v>
      </c>
      <c r="C91" s="88" cm="1">
        <f t="array" aca="1" ref="C91" ca="1">_xlfn.XLOOKUP(A91,INDIRECT($A$5&amp;"!$AJ$41:$AJ$406"),INDIRECT($A$5&amp;"!$AL$41:$AL$406"))*SUM($F$3:$I$3)</f>
        <v>15</v>
      </c>
      <c r="D91" s="88" cm="1">
        <f t="array" aca="1" ref="D91" ca="1">_xlfn.XLOOKUP(A91,INDIRECT($A$5&amp;"!$AJ$41:$AJ$406"),INDIRECT($A$5&amp;"!$AO$41:$AO$406"))*SUM($F$3:$I$3)</f>
        <v>12.75</v>
      </c>
      <c r="E91" s="50" cm="1">
        <f t="array" ref="E91">SUMPRODUCT(('PT Storengy'!$B$8:$K$372)*('PT Storengy'!$A$8:$A$372=$A91)*('PT Storengy'!$B$5:$K$5=$A$6)*('PT Storengy'!$B$7:$K$7=$A$7))</f>
        <v>0.1</v>
      </c>
      <c r="F91" s="137">
        <f t="shared" ca="1" si="10"/>
        <v>7.0062500000000014</v>
      </c>
      <c r="G91" s="72">
        <f t="shared" ca="1" si="13"/>
        <v>0.45957999999999999</v>
      </c>
      <c r="H91" s="51"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89">
        <f t="shared" ca="1" si="14"/>
        <v>112.5000000000001</v>
      </c>
      <c r="J91" s="136" cm="1">
        <f t="array" aca="1" ref="J91" ca="1">IF(COUNTIFS('PTC GRTgaz'!$K$7:$K$15996,"",'PTC GRTgaz'!$A$7:$A$15996,J$16,'PTC GRTgaz'!$D$7:$D$15996,$A91,'PTC GRTgaz'!$C$7:$C$15996,"DEL")&gt;0,J$14,SUMIFS('PTC GRTgaz'!$K$7:$K$15996,'PTC GRTgaz'!$A$7:$A$15996,J$16,'PTC GRTgaz'!$D$7:$D$15996,$A91,'PTC GRTgaz'!$C$7:$C$15996,"DEL")*1.0026*$F$4/INDIRECT($A$4&amp;"!D9"))</f>
        <v>125</v>
      </c>
      <c r="K91" s="136">
        <v>1000</v>
      </c>
      <c r="L91" s="137">
        <f t="shared" ca="1" si="11"/>
        <v>7.0062500000000014</v>
      </c>
      <c r="M91" s="72">
        <f t="shared" ca="1" si="15"/>
        <v>0.45957999999999999</v>
      </c>
      <c r="N91" s="51"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89">
        <f t="shared" ca="1" si="16"/>
        <v>112.5000000000001</v>
      </c>
      <c r="S91" s="137">
        <f t="shared" ca="1" si="12"/>
        <v>9.375</v>
      </c>
      <c r="T91" s="72">
        <f t="shared" ca="1" si="17"/>
        <v>0.61667000000000005</v>
      </c>
      <c r="U91" s="51" cm="1">
        <f t="array" aca="1" ref="U91" ca="1">IF(ROUND(ROUND(T91,2)-T91,4)=0,_xlfn.XLOOKUP(T91,INDIRECT($A$4&amp;"!$G$41:$G$141"),INDIRECT($A$4&amp;"!$A$41:$A$141"),0,1,1),IF(T91&gt;=1,0,(ROUNDUP(T91,2)-T91)*100*_xlfn.XLOOKUP(T91,INDIRECT($A$4&amp;"!$G$41:$G$141"),INDIRECT($A$4&amp;"!$A$41:$A$141"),0,-1,-1)+(T91-ROUNDDOWN(T91,2))*100*_xlfn.XLOOKUP(T91,INDIRECT($A$4&amp;"!$G$41:$G$141"),INDIRECT($A$4&amp;"!$A$41:$A$141"),0,1,1)))</f>
        <v>1.0000000000000009</v>
      </c>
      <c r="V91" s="89">
        <f t="shared" ca="1" si="18"/>
        <v>125.00000000000011</v>
      </c>
    </row>
    <row r="92" spans="1:22" x14ac:dyDescent="0.35">
      <c r="A92" s="48">
        <f t="shared" si="19"/>
        <v>45458</v>
      </c>
      <c r="B92" s="88" cm="1">
        <f t="array" aca="1" ref="B92" ca="1">_xlfn.XLOOKUP(A92,INDIRECT($A$5&amp;"!$AJ$41:$AJ$406"),INDIRECT($A$5&amp;"!$AK$41:$AK$406"))*SUM($F$3:$I$3)</f>
        <v>0</v>
      </c>
      <c r="C92" s="88" cm="1">
        <f t="array" aca="1" ref="C92" ca="1">_xlfn.XLOOKUP(A92,INDIRECT($A$5&amp;"!$AJ$41:$AJ$406"),INDIRECT($A$5&amp;"!$AL$41:$AL$406"))*SUM($F$3:$I$3)</f>
        <v>15</v>
      </c>
      <c r="D92" s="88" cm="1">
        <f t="array" aca="1" ref="D92" ca="1">_xlfn.XLOOKUP(A92,INDIRECT($A$5&amp;"!$AJ$41:$AJ$406"),INDIRECT($A$5&amp;"!$AO$41:$AO$406"))*SUM($F$3:$I$3)</f>
        <v>12.75</v>
      </c>
      <c r="E92" s="50" cm="1">
        <f t="array" ref="E92">SUMPRODUCT(('PT Storengy'!$B$8:$K$372)*('PT Storengy'!$A$8:$A$372=$A92)*('PT Storengy'!$B$5:$K$5=$A$6)*('PT Storengy'!$B$7:$K$7=$A$7))</f>
        <v>0.1</v>
      </c>
      <c r="F92" s="137">
        <f t="shared" ca="1" si="10"/>
        <v>7.1187500000000012</v>
      </c>
      <c r="G92" s="72">
        <f t="shared" ca="1" si="13"/>
        <v>0.46708</v>
      </c>
      <c r="H92" s="51"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89">
        <f t="shared" ca="1" si="14"/>
        <v>112.5000000000001</v>
      </c>
      <c r="J92" s="136" cm="1">
        <f t="array" aca="1" ref="J92" ca="1">IF(COUNTIFS('PTC GRTgaz'!$K$7:$K$15996,"",'PTC GRTgaz'!$A$7:$A$15996,J$16,'PTC GRTgaz'!$D$7:$D$15996,$A92,'PTC GRTgaz'!$C$7:$C$15996,"DEL")&gt;0,J$14,SUMIFS('PTC GRTgaz'!$K$7:$K$15996,'PTC GRTgaz'!$A$7:$A$15996,J$16,'PTC GRTgaz'!$D$7:$D$15996,$A92,'PTC GRTgaz'!$C$7:$C$15996,"DEL")*1.0026*$F$4/INDIRECT($A$4&amp;"!D9"))</f>
        <v>125</v>
      </c>
      <c r="K92" s="136">
        <v>1000</v>
      </c>
      <c r="L92" s="137">
        <f t="shared" ca="1" si="11"/>
        <v>7.1187500000000012</v>
      </c>
      <c r="M92" s="72">
        <f t="shared" ca="1" si="15"/>
        <v>0.46708</v>
      </c>
      <c r="N92" s="51"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89">
        <f t="shared" ca="1" si="16"/>
        <v>112.5000000000001</v>
      </c>
      <c r="S92" s="137">
        <f t="shared" ca="1" si="12"/>
        <v>9.5</v>
      </c>
      <c r="T92" s="72">
        <f t="shared" ca="1" si="17"/>
        <v>0.625</v>
      </c>
      <c r="U92" s="51" cm="1">
        <f t="array" aca="1" ref="U92" ca="1">IF(ROUND(ROUND(T92,2)-T92,4)=0,_xlfn.XLOOKUP(T92,INDIRECT($A$4&amp;"!$G$41:$G$141"),INDIRECT($A$4&amp;"!$A$41:$A$141"),0,1,1),IF(T92&gt;=1,0,(ROUNDUP(T92,2)-T92)*100*_xlfn.XLOOKUP(T92,INDIRECT($A$4&amp;"!$G$41:$G$141"),INDIRECT($A$4&amp;"!$A$41:$A$141"),0,-1,-1)+(T92-ROUNDDOWN(T92,2))*100*_xlfn.XLOOKUP(T92,INDIRECT($A$4&amp;"!$G$41:$G$141"),INDIRECT($A$4&amp;"!$A$41:$A$141"),0,1,1)))</f>
        <v>1.0000000000000009</v>
      </c>
      <c r="V92" s="89">
        <f t="shared" ca="1" si="18"/>
        <v>125.00000000000011</v>
      </c>
    </row>
    <row r="93" spans="1:22" x14ac:dyDescent="0.35">
      <c r="A93" s="48">
        <f t="shared" si="19"/>
        <v>45459</v>
      </c>
      <c r="B93" s="88" cm="1">
        <f t="array" aca="1" ref="B93" ca="1">_xlfn.XLOOKUP(A93,INDIRECT($A$5&amp;"!$AJ$41:$AJ$406"),INDIRECT($A$5&amp;"!$AK$41:$AK$406"))*SUM($F$3:$I$3)</f>
        <v>0</v>
      </c>
      <c r="C93" s="88" cm="1">
        <f t="array" aca="1" ref="C93" ca="1">_xlfn.XLOOKUP(A93,INDIRECT($A$5&amp;"!$AJ$41:$AJ$406"),INDIRECT($A$5&amp;"!$AL$41:$AL$406"))*SUM($F$3:$I$3)</f>
        <v>15</v>
      </c>
      <c r="D93" s="88" cm="1">
        <f t="array" aca="1" ref="D93" ca="1">_xlfn.XLOOKUP(A93,INDIRECT($A$5&amp;"!$AJ$41:$AJ$406"),INDIRECT($A$5&amp;"!$AO$41:$AO$406"))*SUM($F$3:$I$3)</f>
        <v>12.75</v>
      </c>
      <c r="E93" s="50" cm="1">
        <f t="array" ref="E93">SUMPRODUCT(('PT Storengy'!$B$8:$K$372)*('PT Storengy'!$A$8:$A$372=$A93)*('PT Storengy'!$B$5:$K$5=$A$6)*('PT Storengy'!$B$7:$K$7=$A$7))</f>
        <v>0.1</v>
      </c>
      <c r="F93" s="137">
        <f t="shared" ca="1" si="10"/>
        <v>7.2312500000000011</v>
      </c>
      <c r="G93" s="72">
        <f t="shared" ca="1" si="13"/>
        <v>0.47458</v>
      </c>
      <c r="H93" s="51"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89">
        <f t="shared" ca="1" si="14"/>
        <v>112.5000000000001</v>
      </c>
      <c r="J93" s="136" cm="1">
        <f t="array" aca="1" ref="J93" ca="1">IF(COUNTIFS('PTC GRTgaz'!$K$7:$K$15996,"",'PTC GRTgaz'!$A$7:$A$15996,J$16,'PTC GRTgaz'!$D$7:$D$15996,$A93,'PTC GRTgaz'!$C$7:$C$15996,"DEL")&gt;0,J$14,SUMIFS('PTC GRTgaz'!$K$7:$K$15996,'PTC GRTgaz'!$A$7:$A$15996,J$16,'PTC GRTgaz'!$D$7:$D$15996,$A93,'PTC GRTgaz'!$C$7:$C$15996,"DEL")*1.0026*$F$4/INDIRECT($A$4&amp;"!D9"))</f>
        <v>125</v>
      </c>
      <c r="K93" s="136">
        <v>1000</v>
      </c>
      <c r="L93" s="137">
        <f t="shared" ca="1" si="11"/>
        <v>7.2312500000000011</v>
      </c>
      <c r="M93" s="72">
        <f t="shared" ca="1" si="15"/>
        <v>0.47458</v>
      </c>
      <c r="N93" s="51"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89">
        <f t="shared" ca="1" si="16"/>
        <v>112.5000000000001</v>
      </c>
      <c r="S93" s="137">
        <f t="shared" ca="1" si="12"/>
        <v>9.625</v>
      </c>
      <c r="T93" s="72">
        <f t="shared" ca="1" si="17"/>
        <v>0.63332999999999995</v>
      </c>
      <c r="U93" s="51" cm="1">
        <f t="array" aca="1" ref="U93" ca="1">IF(ROUND(ROUND(T93,2)-T93,4)=0,_xlfn.XLOOKUP(T93,INDIRECT($A$4&amp;"!$G$41:$G$141"),INDIRECT($A$4&amp;"!$A$41:$A$141"),0,1,1),IF(T93&gt;=1,0,(ROUNDUP(T93,2)-T93)*100*_xlfn.XLOOKUP(T93,INDIRECT($A$4&amp;"!$G$41:$G$141"),INDIRECT($A$4&amp;"!$A$41:$A$141"),0,-1,-1)+(T93-ROUNDDOWN(T93,2))*100*_xlfn.XLOOKUP(T93,INDIRECT($A$4&amp;"!$G$41:$G$141"),INDIRECT($A$4&amp;"!$A$41:$A$141"),0,1,1)))</f>
        <v>1.0000000000000009</v>
      </c>
      <c r="V93" s="89">
        <f t="shared" ca="1" si="18"/>
        <v>125.00000000000011</v>
      </c>
    </row>
    <row r="94" spans="1:22" x14ac:dyDescent="0.35">
      <c r="A94" s="48">
        <f t="shared" si="19"/>
        <v>45460</v>
      </c>
      <c r="B94" s="88" cm="1">
        <f t="array" aca="1" ref="B94" ca="1">_xlfn.XLOOKUP(A94,INDIRECT($A$5&amp;"!$AJ$41:$AJ$406"),INDIRECT($A$5&amp;"!$AK$41:$AK$406"))*SUM($F$3:$I$3)</f>
        <v>0</v>
      </c>
      <c r="C94" s="88" cm="1">
        <f t="array" aca="1" ref="C94" ca="1">_xlfn.XLOOKUP(A94,INDIRECT($A$5&amp;"!$AJ$41:$AJ$406"),INDIRECT($A$5&amp;"!$AL$41:$AL$406"))*SUM($F$3:$I$3)</f>
        <v>15</v>
      </c>
      <c r="D94" s="88" cm="1">
        <f t="array" aca="1" ref="D94" ca="1">_xlfn.XLOOKUP(A94,INDIRECT($A$5&amp;"!$AJ$41:$AJ$406"),INDIRECT($A$5&amp;"!$AO$41:$AO$406"))*SUM($F$3:$I$3)</f>
        <v>12.75</v>
      </c>
      <c r="E94" s="50" cm="1">
        <f t="array" ref="E94">SUMPRODUCT(('PT Storengy'!$B$8:$K$372)*('PT Storengy'!$A$8:$A$372=$A94)*('PT Storengy'!$B$5:$K$5=$A$6)*('PT Storengy'!$B$7:$K$7=$A$7))</f>
        <v>0.1</v>
      </c>
      <c r="F94" s="137">
        <f t="shared" ca="1" si="10"/>
        <v>7.3437500000000009</v>
      </c>
      <c r="G94" s="72">
        <f t="shared" ca="1" si="13"/>
        <v>0.48208000000000001</v>
      </c>
      <c r="H94" s="51"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89">
        <f t="shared" ca="1" si="14"/>
        <v>112.5000000000001</v>
      </c>
      <c r="J94" s="136" cm="1">
        <f t="array" aca="1" ref="J94" ca="1">IF(COUNTIFS('PTC GRTgaz'!$K$7:$K$15996,"",'PTC GRTgaz'!$A$7:$A$15996,J$16,'PTC GRTgaz'!$D$7:$D$15996,$A94,'PTC GRTgaz'!$C$7:$C$15996,"DEL")&gt;0,J$14,SUMIFS('PTC GRTgaz'!$K$7:$K$15996,'PTC GRTgaz'!$A$7:$A$15996,J$16,'PTC GRTgaz'!$D$7:$D$15996,$A94,'PTC GRTgaz'!$C$7:$C$15996,"DEL")*1.0026*$F$4/INDIRECT($A$4&amp;"!D9"))</f>
        <v>125</v>
      </c>
      <c r="K94" s="136">
        <v>1000</v>
      </c>
      <c r="L94" s="137">
        <f t="shared" ca="1" si="11"/>
        <v>7.3437500000000009</v>
      </c>
      <c r="M94" s="72">
        <f t="shared" ca="1" si="15"/>
        <v>0.48208000000000001</v>
      </c>
      <c r="N94" s="51"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89">
        <f t="shared" ca="1" si="16"/>
        <v>112.5000000000001</v>
      </c>
      <c r="S94" s="137">
        <f t="shared" ca="1" si="12"/>
        <v>9.75</v>
      </c>
      <c r="T94" s="72">
        <f t="shared" ca="1" si="17"/>
        <v>0.64166999999999996</v>
      </c>
      <c r="U94" s="51" cm="1">
        <f t="array" aca="1" ref="U94" ca="1">IF(ROUND(ROUND(T94,2)-T94,4)=0,_xlfn.XLOOKUP(T94,INDIRECT($A$4&amp;"!$G$41:$G$141"),INDIRECT($A$4&amp;"!$A$41:$A$141"),0,1,1),IF(T94&gt;=1,0,(ROUNDUP(T94,2)-T94)*100*_xlfn.XLOOKUP(T94,INDIRECT($A$4&amp;"!$G$41:$G$141"),INDIRECT($A$4&amp;"!$A$41:$A$141"),0,-1,-1)+(T94-ROUNDDOWN(T94,2))*100*_xlfn.XLOOKUP(T94,INDIRECT($A$4&amp;"!$G$41:$G$141"),INDIRECT($A$4&amp;"!$A$41:$A$141"),0,1,1)))</f>
        <v>1.0000000000000009</v>
      </c>
      <c r="V94" s="89">
        <f t="shared" ca="1" si="18"/>
        <v>125.00000000000011</v>
      </c>
    </row>
    <row r="95" spans="1:22" x14ac:dyDescent="0.35">
      <c r="A95" s="48">
        <f t="shared" si="19"/>
        <v>45461</v>
      </c>
      <c r="B95" s="88" cm="1">
        <f t="array" aca="1" ref="B95" ca="1">_xlfn.XLOOKUP(A95,INDIRECT($A$5&amp;"!$AJ$41:$AJ$406"),INDIRECT($A$5&amp;"!$AK$41:$AK$406"))*SUM($F$3:$I$3)</f>
        <v>0</v>
      </c>
      <c r="C95" s="88" cm="1">
        <f t="array" aca="1" ref="C95" ca="1">_xlfn.XLOOKUP(A95,INDIRECT($A$5&amp;"!$AJ$41:$AJ$406"),INDIRECT($A$5&amp;"!$AL$41:$AL$406"))*SUM($F$3:$I$3)</f>
        <v>15</v>
      </c>
      <c r="D95" s="88" cm="1">
        <f t="array" aca="1" ref="D95" ca="1">_xlfn.XLOOKUP(A95,INDIRECT($A$5&amp;"!$AJ$41:$AJ$406"),INDIRECT($A$5&amp;"!$AO$41:$AO$406"))*SUM($F$3:$I$3)</f>
        <v>12.75</v>
      </c>
      <c r="E95" s="50" cm="1">
        <f t="array" ref="E95">SUMPRODUCT(('PT Storengy'!$B$8:$K$372)*('PT Storengy'!$A$8:$A$372=$A95)*('PT Storengy'!$B$5:$K$5=$A$6)*('PT Storengy'!$B$7:$K$7=$A$7))</f>
        <v>0.1</v>
      </c>
      <c r="F95" s="137">
        <f t="shared" ca="1" si="10"/>
        <v>7.4562500000000007</v>
      </c>
      <c r="G95" s="72">
        <f t="shared" ca="1" si="13"/>
        <v>0.48958000000000002</v>
      </c>
      <c r="H95" s="51"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89">
        <f t="shared" ca="1" si="14"/>
        <v>112.5000000000001</v>
      </c>
      <c r="J95" s="136" cm="1">
        <f t="array" aca="1" ref="J95" ca="1">IF(COUNTIFS('PTC GRTgaz'!$K$7:$K$15996,"",'PTC GRTgaz'!$A$7:$A$15996,J$16,'PTC GRTgaz'!$D$7:$D$15996,$A95,'PTC GRTgaz'!$C$7:$C$15996,"DEL")&gt;0,J$14,SUMIFS('PTC GRTgaz'!$K$7:$K$15996,'PTC GRTgaz'!$A$7:$A$15996,J$16,'PTC GRTgaz'!$D$7:$D$15996,$A95,'PTC GRTgaz'!$C$7:$C$15996,"DEL")*1.0026*$F$4/INDIRECT($A$4&amp;"!D9"))</f>
        <v>125</v>
      </c>
      <c r="K95" s="136">
        <v>1000</v>
      </c>
      <c r="L95" s="137">
        <f t="shared" ca="1" si="11"/>
        <v>7.4562500000000007</v>
      </c>
      <c r="M95" s="72">
        <f t="shared" ca="1" si="15"/>
        <v>0.48958000000000002</v>
      </c>
      <c r="N95" s="51"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89">
        <f t="shared" ca="1" si="16"/>
        <v>112.5000000000001</v>
      </c>
      <c r="S95" s="137">
        <f t="shared" ca="1" si="12"/>
        <v>9.875</v>
      </c>
      <c r="T95" s="72">
        <f t="shared" ca="1" si="17"/>
        <v>0.65</v>
      </c>
      <c r="U95" s="51" cm="1">
        <f t="array" aca="1" ref="U95" ca="1">IF(ROUND(ROUND(T95,2)-T95,4)=0,_xlfn.XLOOKUP(T95,INDIRECT($A$4&amp;"!$G$41:$G$141"),INDIRECT($A$4&amp;"!$A$41:$A$141"),0,1,1),IF(T95&gt;=1,0,(ROUNDUP(T95,2)-T95)*100*_xlfn.XLOOKUP(T95,INDIRECT($A$4&amp;"!$G$41:$G$141"),INDIRECT($A$4&amp;"!$A$41:$A$141"),0,-1,-1)+(T95-ROUNDDOWN(T95,2))*100*_xlfn.XLOOKUP(T95,INDIRECT($A$4&amp;"!$G$41:$G$141"),INDIRECT($A$4&amp;"!$A$41:$A$141"),0,1,1)))</f>
        <v>1</v>
      </c>
      <c r="V95" s="89">
        <f t="shared" ca="1" si="18"/>
        <v>125</v>
      </c>
    </row>
    <row r="96" spans="1:22" x14ac:dyDescent="0.35">
      <c r="A96" s="48">
        <f t="shared" si="19"/>
        <v>45462</v>
      </c>
      <c r="B96" s="88" cm="1">
        <f t="array" aca="1" ref="B96" ca="1">_xlfn.XLOOKUP(A96,INDIRECT($A$5&amp;"!$AJ$41:$AJ$406"),INDIRECT($A$5&amp;"!$AK$41:$AK$406"))*SUM($F$3:$I$3)</f>
        <v>0</v>
      </c>
      <c r="C96" s="88" cm="1">
        <f t="array" aca="1" ref="C96" ca="1">_xlfn.XLOOKUP(A96,INDIRECT($A$5&amp;"!$AJ$41:$AJ$406"),INDIRECT($A$5&amp;"!$AL$41:$AL$406"))*SUM($F$3:$I$3)</f>
        <v>15</v>
      </c>
      <c r="D96" s="88" cm="1">
        <f t="array" aca="1" ref="D96" ca="1">_xlfn.XLOOKUP(A96,INDIRECT($A$5&amp;"!$AJ$41:$AJ$406"),INDIRECT($A$5&amp;"!$AO$41:$AO$406"))*SUM($F$3:$I$3)</f>
        <v>12.75</v>
      </c>
      <c r="E96" s="50" cm="1">
        <f t="array" ref="E96">SUMPRODUCT(('PT Storengy'!$B$8:$K$372)*('PT Storengy'!$A$8:$A$372=$A96)*('PT Storengy'!$B$5:$K$5=$A$6)*('PT Storengy'!$B$7:$K$7=$A$7))</f>
        <v>0.1</v>
      </c>
      <c r="F96" s="137">
        <f t="shared" ca="1" si="10"/>
        <v>7.5687500000000005</v>
      </c>
      <c r="G96" s="72">
        <f t="shared" ca="1" si="13"/>
        <v>0.49708000000000002</v>
      </c>
      <c r="H96" s="51"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89">
        <f t="shared" ca="1" si="14"/>
        <v>112.5000000000001</v>
      </c>
      <c r="J96" s="136" cm="1">
        <f t="array" aca="1" ref="J96" ca="1">IF(COUNTIFS('PTC GRTgaz'!$K$7:$K$15996,"",'PTC GRTgaz'!$A$7:$A$15996,J$16,'PTC GRTgaz'!$D$7:$D$15996,$A96,'PTC GRTgaz'!$C$7:$C$15996,"DEL")&gt;0,J$14,SUMIFS('PTC GRTgaz'!$K$7:$K$15996,'PTC GRTgaz'!$A$7:$A$15996,J$16,'PTC GRTgaz'!$D$7:$D$15996,$A96,'PTC GRTgaz'!$C$7:$C$15996,"DEL")*1.0026*$F$4/INDIRECT($A$4&amp;"!D9"))</f>
        <v>125</v>
      </c>
      <c r="K96" s="136">
        <v>1000</v>
      </c>
      <c r="L96" s="137">
        <f t="shared" ca="1" si="11"/>
        <v>7.5687500000000005</v>
      </c>
      <c r="M96" s="72">
        <f t="shared" ca="1" si="15"/>
        <v>0.49708000000000002</v>
      </c>
      <c r="N96" s="51"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89">
        <f t="shared" ca="1" si="16"/>
        <v>112.5000000000001</v>
      </c>
      <c r="S96" s="137">
        <f t="shared" ca="1" si="12"/>
        <v>10</v>
      </c>
      <c r="T96" s="72">
        <f t="shared" ca="1" si="17"/>
        <v>0.65832999999999997</v>
      </c>
      <c r="U96" s="51" cm="1">
        <f t="array" aca="1" ref="U96" ca="1">IF(ROUND(ROUND(T96,2)-T96,4)=0,_xlfn.XLOOKUP(T96,INDIRECT($A$4&amp;"!$G$41:$G$141"),INDIRECT($A$4&amp;"!$A$41:$A$141"),0,1,1),IF(T96&gt;=1,0,(ROUNDUP(T96,2)-T96)*100*_xlfn.XLOOKUP(T96,INDIRECT($A$4&amp;"!$G$41:$G$141"),INDIRECT($A$4&amp;"!$A$41:$A$141"),0,-1,-1)+(T96-ROUNDDOWN(T96,2))*100*_xlfn.XLOOKUP(T96,INDIRECT($A$4&amp;"!$G$41:$G$141"),INDIRECT($A$4&amp;"!$A$41:$A$141"),0,1,1)))</f>
        <v>1.0000000000000009</v>
      </c>
      <c r="V96" s="89">
        <f t="shared" ca="1" si="18"/>
        <v>125.00000000000011</v>
      </c>
    </row>
    <row r="97" spans="1:22" x14ac:dyDescent="0.35">
      <c r="A97" s="48">
        <f t="shared" si="19"/>
        <v>45463</v>
      </c>
      <c r="B97" s="88" cm="1">
        <f t="array" aca="1" ref="B97" ca="1">_xlfn.XLOOKUP(A97,INDIRECT($A$5&amp;"!$AJ$41:$AJ$406"),INDIRECT($A$5&amp;"!$AK$41:$AK$406"))*SUM($F$3:$I$3)</f>
        <v>0</v>
      </c>
      <c r="C97" s="88" cm="1">
        <f t="array" aca="1" ref="C97" ca="1">_xlfn.XLOOKUP(A97,INDIRECT($A$5&amp;"!$AJ$41:$AJ$406"),INDIRECT($A$5&amp;"!$AL$41:$AL$406"))*SUM($F$3:$I$3)</f>
        <v>15</v>
      </c>
      <c r="D97" s="88" cm="1">
        <f t="array" aca="1" ref="D97" ca="1">_xlfn.XLOOKUP(A97,INDIRECT($A$5&amp;"!$AJ$41:$AJ$406"),INDIRECT($A$5&amp;"!$AO$41:$AO$406"))*SUM($F$3:$I$3)</f>
        <v>12.75</v>
      </c>
      <c r="E97" s="50" cm="1">
        <f t="array" ref="E97">SUMPRODUCT(('PT Storengy'!$B$8:$K$372)*('PT Storengy'!$A$8:$A$372=$A97)*('PT Storengy'!$B$5:$K$5=$A$6)*('PT Storengy'!$B$7:$K$7=$A$7))</f>
        <v>0.1</v>
      </c>
      <c r="F97" s="137">
        <f t="shared" ca="1" si="10"/>
        <v>7.6812500000000004</v>
      </c>
      <c r="G97" s="72">
        <f t="shared" ca="1" si="13"/>
        <v>0.50458000000000003</v>
      </c>
      <c r="H97" s="51"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89">
        <f t="shared" ca="1" si="14"/>
        <v>112.5000000000001</v>
      </c>
      <c r="J97" s="136" cm="1">
        <f t="array" aca="1" ref="J97" ca="1">IF(COUNTIFS('PTC GRTgaz'!$K$7:$K$15996,"",'PTC GRTgaz'!$A$7:$A$15996,J$16,'PTC GRTgaz'!$D$7:$D$15996,$A97,'PTC GRTgaz'!$C$7:$C$15996,"DEL")&gt;0,J$14,SUMIFS('PTC GRTgaz'!$K$7:$K$15996,'PTC GRTgaz'!$A$7:$A$15996,J$16,'PTC GRTgaz'!$D$7:$D$15996,$A97,'PTC GRTgaz'!$C$7:$C$15996,"DEL")*1.0026*$F$4/INDIRECT($A$4&amp;"!D9"))</f>
        <v>125</v>
      </c>
      <c r="K97" s="136">
        <v>1000</v>
      </c>
      <c r="L97" s="137">
        <f t="shared" ca="1" si="11"/>
        <v>7.6812500000000004</v>
      </c>
      <c r="M97" s="72">
        <f t="shared" ca="1" si="15"/>
        <v>0.50458000000000003</v>
      </c>
      <c r="N97" s="51"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89">
        <f t="shared" ca="1" si="16"/>
        <v>112.5000000000001</v>
      </c>
      <c r="S97" s="137">
        <f t="shared" ca="1" si="12"/>
        <v>10.125</v>
      </c>
      <c r="T97" s="72">
        <f t="shared" ca="1" si="17"/>
        <v>0.66666999999999998</v>
      </c>
      <c r="U97" s="51" cm="1">
        <f t="array" aca="1" ref="U97" ca="1">IF(ROUND(ROUND(T97,2)-T97,4)=0,_xlfn.XLOOKUP(T97,INDIRECT($A$4&amp;"!$G$41:$G$141"),INDIRECT($A$4&amp;"!$A$41:$A$141"),0,1,1),IF(T97&gt;=1,0,(ROUNDUP(T97,2)-T97)*100*_xlfn.XLOOKUP(T97,INDIRECT($A$4&amp;"!$G$41:$G$141"),INDIRECT($A$4&amp;"!$A$41:$A$141"),0,-1,-1)+(T97-ROUNDDOWN(T97,2))*100*_xlfn.XLOOKUP(T97,INDIRECT($A$4&amp;"!$G$41:$G$141"),INDIRECT($A$4&amp;"!$A$41:$A$141"),0,1,1)))</f>
        <v>1.0000000000000009</v>
      </c>
      <c r="V97" s="89">
        <f t="shared" ca="1" si="18"/>
        <v>125.00000000000011</v>
      </c>
    </row>
    <row r="98" spans="1:22" x14ac:dyDescent="0.35">
      <c r="A98" s="48">
        <f t="shared" si="19"/>
        <v>45464</v>
      </c>
      <c r="B98" s="88" cm="1">
        <f t="array" aca="1" ref="B98" ca="1">_xlfn.XLOOKUP(A98,INDIRECT($A$5&amp;"!$AJ$41:$AJ$406"),INDIRECT($A$5&amp;"!$AK$41:$AK$406"))*SUM($F$3:$I$3)</f>
        <v>0</v>
      </c>
      <c r="C98" s="88" cm="1">
        <f t="array" aca="1" ref="C98" ca="1">_xlfn.XLOOKUP(A98,INDIRECT($A$5&amp;"!$AJ$41:$AJ$406"),INDIRECT($A$5&amp;"!$AL$41:$AL$406"))*SUM($F$3:$I$3)</f>
        <v>15</v>
      </c>
      <c r="D98" s="88" cm="1">
        <f t="array" aca="1" ref="D98" ca="1">_xlfn.XLOOKUP(A98,INDIRECT($A$5&amp;"!$AJ$41:$AJ$406"),INDIRECT($A$5&amp;"!$AO$41:$AO$406"))*SUM($F$3:$I$3)</f>
        <v>12.75</v>
      </c>
      <c r="E98" s="50" cm="1">
        <f t="array" ref="E98">SUMPRODUCT(('PT Storengy'!$B$8:$K$372)*('PT Storengy'!$A$8:$A$372=$A98)*('PT Storengy'!$B$5:$K$5=$A$6)*('PT Storengy'!$B$7:$K$7=$A$7))</f>
        <v>0.1</v>
      </c>
      <c r="F98" s="137">
        <f t="shared" ca="1" si="10"/>
        <v>7.7937500000000002</v>
      </c>
      <c r="G98" s="72">
        <f t="shared" ca="1" si="13"/>
        <v>0.51207999999999998</v>
      </c>
      <c r="H98" s="51"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89">
        <f t="shared" ca="1" si="14"/>
        <v>112.5000000000001</v>
      </c>
      <c r="J98" s="136" cm="1">
        <f t="array" aca="1" ref="J98" ca="1">IF(COUNTIFS('PTC GRTgaz'!$K$7:$K$15996,"",'PTC GRTgaz'!$A$7:$A$15996,J$16,'PTC GRTgaz'!$D$7:$D$15996,$A98,'PTC GRTgaz'!$C$7:$C$15996,"DEL")&gt;0,J$14,SUMIFS('PTC GRTgaz'!$K$7:$K$15996,'PTC GRTgaz'!$A$7:$A$15996,J$16,'PTC GRTgaz'!$D$7:$D$15996,$A98,'PTC GRTgaz'!$C$7:$C$15996,"DEL")*1.0026*$F$4/INDIRECT($A$4&amp;"!D9"))</f>
        <v>125</v>
      </c>
      <c r="K98" s="136">
        <v>1000</v>
      </c>
      <c r="L98" s="137">
        <f t="shared" ca="1" si="11"/>
        <v>7.7937500000000002</v>
      </c>
      <c r="M98" s="72">
        <f t="shared" ca="1" si="15"/>
        <v>0.51207999999999998</v>
      </c>
      <c r="N98" s="51"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89">
        <f t="shared" ca="1" si="16"/>
        <v>112.5000000000001</v>
      </c>
      <c r="S98" s="137">
        <f t="shared" ca="1" si="12"/>
        <v>10.25</v>
      </c>
      <c r="T98" s="72">
        <f t="shared" ca="1" si="17"/>
        <v>0.67500000000000004</v>
      </c>
      <c r="U98" s="51" cm="1">
        <f t="array" aca="1" ref="U98" ca="1">IF(ROUND(ROUND(T98,2)-T98,4)=0,_xlfn.XLOOKUP(T98,INDIRECT($A$4&amp;"!$G$41:$G$141"),INDIRECT($A$4&amp;"!$A$41:$A$141"),0,1,1),IF(T98&gt;=1,0,(ROUNDUP(T98,2)-T98)*100*_xlfn.XLOOKUP(T98,INDIRECT($A$4&amp;"!$G$41:$G$141"),INDIRECT($A$4&amp;"!$A$41:$A$141"),0,-1,-1)+(T98-ROUNDDOWN(T98,2))*100*_xlfn.XLOOKUP(T98,INDIRECT($A$4&amp;"!$G$41:$G$141"),INDIRECT($A$4&amp;"!$A$41:$A$141"),0,1,1)))</f>
        <v>1.0000000000000009</v>
      </c>
      <c r="V98" s="89">
        <f t="shared" ca="1" si="18"/>
        <v>125.00000000000011</v>
      </c>
    </row>
    <row r="99" spans="1:22" x14ac:dyDescent="0.35">
      <c r="A99" s="48">
        <f t="shared" si="19"/>
        <v>45465</v>
      </c>
      <c r="B99" s="88" cm="1">
        <f t="array" aca="1" ref="B99" ca="1">_xlfn.XLOOKUP(A99,INDIRECT($A$5&amp;"!$AJ$41:$AJ$406"),INDIRECT($A$5&amp;"!$AK$41:$AK$406"))*SUM($F$3:$I$3)</f>
        <v>0</v>
      </c>
      <c r="C99" s="88" cm="1">
        <f t="array" aca="1" ref="C99" ca="1">_xlfn.XLOOKUP(A99,INDIRECT($A$5&amp;"!$AJ$41:$AJ$406"),INDIRECT($A$5&amp;"!$AL$41:$AL$406"))*SUM($F$3:$I$3)</f>
        <v>15</v>
      </c>
      <c r="D99" s="88" cm="1">
        <f t="array" aca="1" ref="D99" ca="1">_xlfn.XLOOKUP(A99,INDIRECT($A$5&amp;"!$AJ$41:$AJ$406"),INDIRECT($A$5&amp;"!$AO$41:$AO$406"))*SUM($F$3:$I$3)</f>
        <v>12.75</v>
      </c>
      <c r="E99" s="50" cm="1">
        <f t="array" ref="E99">SUMPRODUCT(('PT Storengy'!$B$8:$K$372)*('PT Storengy'!$A$8:$A$372=$A99)*('PT Storengy'!$B$5:$K$5=$A$6)*('PT Storengy'!$B$7:$K$7=$A$7))</f>
        <v>0.1</v>
      </c>
      <c r="F99" s="137">
        <f t="shared" ca="1" si="10"/>
        <v>7.90625</v>
      </c>
      <c r="G99" s="72">
        <f t="shared" ca="1" si="13"/>
        <v>0.51958000000000004</v>
      </c>
      <c r="H99" s="51"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89">
        <f t="shared" ca="1" si="14"/>
        <v>112.5000000000001</v>
      </c>
      <c r="J99" s="136" cm="1">
        <f t="array" aca="1" ref="J99" ca="1">IF(COUNTIFS('PTC GRTgaz'!$K$7:$K$15996,"",'PTC GRTgaz'!$A$7:$A$15996,J$16,'PTC GRTgaz'!$D$7:$D$15996,$A99,'PTC GRTgaz'!$C$7:$C$15996,"DEL")&gt;0,J$14,SUMIFS('PTC GRTgaz'!$K$7:$K$15996,'PTC GRTgaz'!$A$7:$A$15996,J$16,'PTC GRTgaz'!$D$7:$D$15996,$A99,'PTC GRTgaz'!$C$7:$C$15996,"DEL")*1.0026*$F$4/INDIRECT($A$4&amp;"!D9"))</f>
        <v>125</v>
      </c>
      <c r="K99" s="136">
        <v>1000</v>
      </c>
      <c r="L99" s="137">
        <f t="shared" ca="1" si="11"/>
        <v>7.90625</v>
      </c>
      <c r="M99" s="72">
        <f t="shared" ca="1" si="15"/>
        <v>0.51958000000000004</v>
      </c>
      <c r="N99" s="51"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89">
        <f t="shared" ca="1" si="16"/>
        <v>112.5000000000001</v>
      </c>
      <c r="S99" s="137">
        <f t="shared" ca="1" si="12"/>
        <v>10.375</v>
      </c>
      <c r="T99" s="72">
        <f t="shared" ca="1" si="17"/>
        <v>0.68332999999999999</v>
      </c>
      <c r="U99" s="51" cm="1">
        <f t="array" aca="1" ref="U99" ca="1">IF(ROUND(ROUND(T99,2)-T99,4)=0,_xlfn.XLOOKUP(T99,INDIRECT($A$4&amp;"!$G$41:$G$141"),INDIRECT($A$4&amp;"!$A$41:$A$141"),0,1,1),IF(T99&gt;=1,0,(ROUNDUP(T99,2)-T99)*100*_xlfn.XLOOKUP(T99,INDIRECT($A$4&amp;"!$G$41:$G$141"),INDIRECT($A$4&amp;"!$A$41:$A$141"),0,-1,-1)+(T99-ROUNDDOWN(T99,2))*100*_xlfn.XLOOKUP(T99,INDIRECT($A$4&amp;"!$G$41:$G$141"),INDIRECT($A$4&amp;"!$A$41:$A$141"),0,1,1)))</f>
        <v>1.0000000000000009</v>
      </c>
      <c r="V99" s="89">
        <f t="shared" ca="1" si="18"/>
        <v>125.00000000000011</v>
      </c>
    </row>
    <row r="100" spans="1:22" x14ac:dyDescent="0.35">
      <c r="A100" s="48">
        <f t="shared" si="19"/>
        <v>45466</v>
      </c>
      <c r="B100" s="88" cm="1">
        <f t="array" aca="1" ref="B100" ca="1">_xlfn.XLOOKUP(A100,INDIRECT($A$5&amp;"!$AJ$41:$AJ$406"),INDIRECT($A$5&amp;"!$AK$41:$AK$406"))*SUM($F$3:$I$3)</f>
        <v>0</v>
      </c>
      <c r="C100" s="88" cm="1">
        <f t="array" aca="1" ref="C100" ca="1">_xlfn.XLOOKUP(A100,INDIRECT($A$5&amp;"!$AJ$41:$AJ$406"),INDIRECT($A$5&amp;"!$AL$41:$AL$406"))*SUM($F$3:$I$3)</f>
        <v>15</v>
      </c>
      <c r="D100" s="88" cm="1">
        <f t="array" aca="1" ref="D100" ca="1">_xlfn.XLOOKUP(A100,INDIRECT($A$5&amp;"!$AJ$41:$AJ$406"),INDIRECT($A$5&amp;"!$AO$41:$AO$406"))*SUM($F$3:$I$3)</f>
        <v>12.75</v>
      </c>
      <c r="E100" s="50" cm="1">
        <f t="array" ref="E100">SUMPRODUCT(('PT Storengy'!$B$8:$K$372)*('PT Storengy'!$A$8:$A$372=$A100)*('PT Storengy'!$B$5:$K$5=$A$6)*('PT Storengy'!$B$7:$K$7=$A$7))</f>
        <v>0.1</v>
      </c>
      <c r="F100" s="137">
        <f t="shared" ca="1" si="10"/>
        <v>8.0187500000000007</v>
      </c>
      <c r="G100" s="72">
        <f t="shared" ca="1" si="13"/>
        <v>0.52707999999999999</v>
      </c>
      <c r="H100" s="5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89">
        <f t="shared" ca="1" si="14"/>
        <v>112.5000000000001</v>
      </c>
      <c r="J100" s="136" cm="1">
        <f t="array" aca="1" ref="J100" ca="1">IF(COUNTIFS('PTC GRTgaz'!$K$7:$K$15996,"",'PTC GRTgaz'!$A$7:$A$15996,J$16,'PTC GRTgaz'!$D$7:$D$15996,$A100,'PTC GRTgaz'!$C$7:$C$15996,"DEL")&gt;0,J$14,SUMIFS('PTC GRTgaz'!$K$7:$K$15996,'PTC GRTgaz'!$A$7:$A$15996,J$16,'PTC GRTgaz'!$D$7:$D$15996,$A100,'PTC GRTgaz'!$C$7:$C$15996,"DEL")*1.0026*$F$4/INDIRECT($A$4&amp;"!D9"))</f>
        <v>125</v>
      </c>
      <c r="K100" s="136">
        <v>1000</v>
      </c>
      <c r="L100" s="137">
        <f t="shared" ca="1" si="11"/>
        <v>8.0187500000000007</v>
      </c>
      <c r="M100" s="72">
        <f t="shared" ca="1" si="15"/>
        <v>0.52707999999999999</v>
      </c>
      <c r="N100" s="5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89">
        <f t="shared" ca="1" si="16"/>
        <v>112.5000000000001</v>
      </c>
      <c r="S100" s="137">
        <f t="shared" ca="1" si="12"/>
        <v>10.5</v>
      </c>
      <c r="T100" s="72">
        <f t="shared" ca="1" si="17"/>
        <v>0.69167000000000001</v>
      </c>
      <c r="U100" s="5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1.0000000000000009</v>
      </c>
      <c r="V100" s="89">
        <f t="shared" ca="1" si="18"/>
        <v>125.00000000000011</v>
      </c>
    </row>
    <row r="101" spans="1:22" x14ac:dyDescent="0.35">
      <c r="A101" s="48">
        <f t="shared" si="19"/>
        <v>45467</v>
      </c>
      <c r="B101" s="88" cm="1">
        <f t="array" aca="1" ref="B101" ca="1">_xlfn.XLOOKUP(A101,INDIRECT($A$5&amp;"!$AJ$41:$AJ$406"),INDIRECT($A$5&amp;"!$AK$41:$AK$406"))*SUM($F$3:$I$3)</f>
        <v>0</v>
      </c>
      <c r="C101" s="88" cm="1">
        <f t="array" aca="1" ref="C101" ca="1">_xlfn.XLOOKUP(A101,INDIRECT($A$5&amp;"!$AJ$41:$AJ$406"),INDIRECT($A$5&amp;"!$AL$41:$AL$406"))*SUM($F$3:$I$3)</f>
        <v>15</v>
      </c>
      <c r="D101" s="88" cm="1">
        <f t="array" aca="1" ref="D101" ca="1">_xlfn.XLOOKUP(A101,INDIRECT($A$5&amp;"!$AJ$41:$AJ$406"),INDIRECT($A$5&amp;"!$AO$41:$AO$406"))*SUM($F$3:$I$3)</f>
        <v>12.75</v>
      </c>
      <c r="E101" s="50" cm="1">
        <f t="array" ref="E101">SUMPRODUCT(('PT Storengy'!$B$8:$K$372)*('PT Storengy'!$A$8:$A$372=$A101)*('PT Storengy'!$B$5:$K$5=$A$6)*('PT Storengy'!$B$7:$K$7=$A$7))</f>
        <v>0.1</v>
      </c>
      <c r="F101" s="137">
        <f t="shared" ca="1" si="10"/>
        <v>8.1312500000000014</v>
      </c>
      <c r="G101" s="72">
        <f t="shared" ca="1" si="13"/>
        <v>0.53458000000000006</v>
      </c>
      <c r="H101" s="5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89">
        <f t="shared" ca="1" si="14"/>
        <v>112.5000000000001</v>
      </c>
      <c r="J101" s="136" cm="1">
        <f t="array" aca="1" ref="J101" ca="1">IF(COUNTIFS('PTC GRTgaz'!$K$7:$K$15996,"",'PTC GRTgaz'!$A$7:$A$15996,J$16,'PTC GRTgaz'!$D$7:$D$15996,$A101,'PTC GRTgaz'!$C$7:$C$15996,"DEL")&gt;0,J$14,SUMIFS('PTC GRTgaz'!$K$7:$K$15996,'PTC GRTgaz'!$A$7:$A$15996,J$16,'PTC GRTgaz'!$D$7:$D$15996,$A101,'PTC GRTgaz'!$C$7:$C$15996,"DEL")*1.0026*$F$4/INDIRECT($A$4&amp;"!D9"))</f>
        <v>125</v>
      </c>
      <c r="K101" s="136">
        <v>1000</v>
      </c>
      <c r="L101" s="137">
        <f t="shared" ca="1" si="11"/>
        <v>8.1312500000000014</v>
      </c>
      <c r="M101" s="72">
        <f t="shared" ca="1" si="15"/>
        <v>0.53458000000000006</v>
      </c>
      <c r="N101" s="5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89">
        <f t="shared" ca="1" si="16"/>
        <v>112.5000000000001</v>
      </c>
      <c r="S101" s="137">
        <f t="shared" ca="1" si="12"/>
        <v>10.625</v>
      </c>
      <c r="T101" s="72">
        <f t="shared" ca="1" si="17"/>
        <v>0.7</v>
      </c>
      <c r="U101" s="5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1</v>
      </c>
      <c r="V101" s="89">
        <f t="shared" ca="1" si="18"/>
        <v>125</v>
      </c>
    </row>
    <row r="102" spans="1:22" x14ac:dyDescent="0.35">
      <c r="A102" s="48">
        <f t="shared" si="19"/>
        <v>45468</v>
      </c>
      <c r="B102" s="88" cm="1">
        <f t="array" aca="1" ref="B102" ca="1">_xlfn.XLOOKUP(A102,INDIRECT($A$5&amp;"!$AJ$41:$AJ$406"),INDIRECT($A$5&amp;"!$AK$41:$AK$406"))*SUM($F$3:$I$3)</f>
        <v>0</v>
      </c>
      <c r="C102" s="88" cm="1">
        <f t="array" aca="1" ref="C102" ca="1">_xlfn.XLOOKUP(A102,INDIRECT($A$5&amp;"!$AJ$41:$AJ$406"),INDIRECT($A$5&amp;"!$AL$41:$AL$406"))*SUM($F$3:$I$3)</f>
        <v>15</v>
      </c>
      <c r="D102" s="88" cm="1">
        <f t="array" aca="1" ref="D102" ca="1">_xlfn.XLOOKUP(A102,INDIRECT($A$5&amp;"!$AJ$41:$AJ$406"),INDIRECT($A$5&amp;"!$AO$41:$AO$406"))*SUM($F$3:$I$3)</f>
        <v>12.75</v>
      </c>
      <c r="E102" s="50" cm="1">
        <f t="array" ref="E102">SUMPRODUCT(('PT Storengy'!$B$8:$K$372)*('PT Storengy'!$A$8:$A$372=$A102)*('PT Storengy'!$B$5:$K$5=$A$6)*('PT Storengy'!$B$7:$K$7=$A$7))</f>
        <v>0.1</v>
      </c>
      <c r="F102" s="137">
        <f t="shared" ca="1" si="10"/>
        <v>8.2437500000000021</v>
      </c>
      <c r="G102" s="72">
        <f t="shared" ca="1" si="13"/>
        <v>0.54208000000000001</v>
      </c>
      <c r="H102" s="5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89">
        <f t="shared" ca="1" si="14"/>
        <v>112.5000000000001</v>
      </c>
      <c r="J102" s="136" cm="1">
        <f t="array" aca="1" ref="J102" ca="1">IF(COUNTIFS('PTC GRTgaz'!$K$7:$K$15996,"",'PTC GRTgaz'!$A$7:$A$15996,J$16,'PTC GRTgaz'!$D$7:$D$15996,$A102,'PTC GRTgaz'!$C$7:$C$15996,"DEL")&gt;0,J$14,SUMIFS('PTC GRTgaz'!$K$7:$K$15996,'PTC GRTgaz'!$A$7:$A$15996,J$16,'PTC GRTgaz'!$D$7:$D$15996,$A102,'PTC GRTgaz'!$C$7:$C$15996,"DEL")*1.0026*$F$4/INDIRECT($A$4&amp;"!D9"))</f>
        <v>125</v>
      </c>
      <c r="K102" s="136">
        <v>1000</v>
      </c>
      <c r="L102" s="137">
        <f t="shared" ca="1" si="11"/>
        <v>8.2437500000000021</v>
      </c>
      <c r="M102" s="72">
        <f t="shared" ca="1" si="15"/>
        <v>0.54208000000000001</v>
      </c>
      <c r="N102" s="5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89">
        <f t="shared" ca="1" si="16"/>
        <v>112.5000000000001</v>
      </c>
      <c r="S102" s="137">
        <f t="shared" ca="1" si="12"/>
        <v>10.75</v>
      </c>
      <c r="T102" s="72">
        <f t="shared" ca="1" si="17"/>
        <v>0.70833000000000002</v>
      </c>
      <c r="U102" s="5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1.0000000000000009</v>
      </c>
      <c r="V102" s="89">
        <f t="shared" ca="1" si="18"/>
        <v>125.00000000000011</v>
      </c>
    </row>
    <row r="103" spans="1:22" x14ac:dyDescent="0.35">
      <c r="A103" s="48">
        <f t="shared" si="19"/>
        <v>45469</v>
      </c>
      <c r="B103" s="88" cm="1">
        <f t="array" aca="1" ref="B103" ca="1">_xlfn.XLOOKUP(A103,INDIRECT($A$5&amp;"!$AJ$41:$AJ$406"),INDIRECT($A$5&amp;"!$AK$41:$AK$406"))*SUM($F$3:$I$3)</f>
        <v>0</v>
      </c>
      <c r="C103" s="88" cm="1">
        <f t="array" aca="1" ref="C103" ca="1">_xlfn.XLOOKUP(A103,INDIRECT($A$5&amp;"!$AJ$41:$AJ$406"),INDIRECT($A$5&amp;"!$AL$41:$AL$406"))*SUM($F$3:$I$3)</f>
        <v>15</v>
      </c>
      <c r="D103" s="88" cm="1">
        <f t="array" aca="1" ref="D103" ca="1">_xlfn.XLOOKUP(A103,INDIRECT($A$5&amp;"!$AJ$41:$AJ$406"),INDIRECT($A$5&amp;"!$AO$41:$AO$406"))*SUM($F$3:$I$3)</f>
        <v>12.75</v>
      </c>
      <c r="E103" s="50" cm="1">
        <f t="array" ref="E103">SUMPRODUCT(('PT Storengy'!$B$8:$K$372)*('PT Storengy'!$A$8:$A$372=$A103)*('PT Storengy'!$B$5:$K$5=$A$6)*('PT Storengy'!$B$7:$K$7=$A$7))</f>
        <v>0.1</v>
      </c>
      <c r="F103" s="137">
        <f t="shared" ca="1" si="10"/>
        <v>8.3562500000000028</v>
      </c>
      <c r="G103" s="72">
        <f t="shared" ca="1" si="13"/>
        <v>0.54957999999999996</v>
      </c>
      <c r="H103" s="5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89">
        <f t="shared" ca="1" si="14"/>
        <v>112.5000000000001</v>
      </c>
      <c r="J103" s="136" cm="1">
        <f t="array" aca="1" ref="J103" ca="1">IF(COUNTIFS('PTC GRTgaz'!$K$7:$K$15996,"",'PTC GRTgaz'!$A$7:$A$15996,J$16,'PTC GRTgaz'!$D$7:$D$15996,$A103,'PTC GRTgaz'!$C$7:$C$15996,"DEL")&gt;0,J$14,SUMIFS('PTC GRTgaz'!$K$7:$K$15996,'PTC GRTgaz'!$A$7:$A$15996,J$16,'PTC GRTgaz'!$D$7:$D$15996,$A103,'PTC GRTgaz'!$C$7:$C$15996,"DEL")*1.0026*$F$4/INDIRECT($A$4&amp;"!D9"))</f>
        <v>125</v>
      </c>
      <c r="K103" s="136">
        <v>1000</v>
      </c>
      <c r="L103" s="137">
        <f t="shared" ca="1" si="11"/>
        <v>8.3562500000000028</v>
      </c>
      <c r="M103" s="72">
        <f t="shared" ca="1" si="15"/>
        <v>0.54957999999999996</v>
      </c>
      <c r="N103" s="5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89">
        <f t="shared" ca="1" si="16"/>
        <v>112.5000000000001</v>
      </c>
      <c r="S103" s="137">
        <f t="shared" ca="1" si="12"/>
        <v>10.875</v>
      </c>
      <c r="T103" s="72">
        <f t="shared" ca="1" si="17"/>
        <v>0.71667000000000003</v>
      </c>
      <c r="U103" s="5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1.0000000000000009</v>
      </c>
      <c r="V103" s="89">
        <f t="shared" ca="1" si="18"/>
        <v>125.00000000000011</v>
      </c>
    </row>
    <row r="104" spans="1:22" x14ac:dyDescent="0.35">
      <c r="A104" s="48">
        <f t="shared" si="19"/>
        <v>45470</v>
      </c>
      <c r="B104" s="88" cm="1">
        <f t="array" aca="1" ref="B104" ca="1">_xlfn.XLOOKUP(A104,INDIRECT($A$5&amp;"!$AJ$41:$AJ$406"),INDIRECT($A$5&amp;"!$AK$41:$AK$406"))*SUM($F$3:$I$3)</f>
        <v>0</v>
      </c>
      <c r="C104" s="88" cm="1">
        <f t="array" aca="1" ref="C104" ca="1">_xlfn.XLOOKUP(A104,INDIRECT($A$5&amp;"!$AJ$41:$AJ$406"),INDIRECT($A$5&amp;"!$AL$41:$AL$406"))*SUM($F$3:$I$3)</f>
        <v>15</v>
      </c>
      <c r="D104" s="88" cm="1">
        <f t="array" aca="1" ref="D104" ca="1">_xlfn.XLOOKUP(A104,INDIRECT($A$5&amp;"!$AJ$41:$AJ$406"),INDIRECT($A$5&amp;"!$AO$41:$AO$406"))*SUM($F$3:$I$3)</f>
        <v>12.75</v>
      </c>
      <c r="E104" s="50" cm="1">
        <f t="array" ref="E104">SUMPRODUCT(('PT Storengy'!$B$8:$K$372)*('PT Storengy'!$A$8:$A$372=$A104)*('PT Storengy'!$B$5:$K$5=$A$6)*('PT Storengy'!$B$7:$K$7=$A$7))</f>
        <v>0.1</v>
      </c>
      <c r="F104" s="137">
        <f t="shared" ca="1" si="10"/>
        <v>8.4687500000000036</v>
      </c>
      <c r="G104" s="72">
        <f t="shared" ca="1" si="13"/>
        <v>0.55708000000000002</v>
      </c>
      <c r="H104" s="5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89">
        <f t="shared" ca="1" si="14"/>
        <v>112.5000000000001</v>
      </c>
      <c r="J104" s="136" cm="1">
        <f t="array" aca="1" ref="J104" ca="1">IF(COUNTIFS('PTC GRTgaz'!$K$7:$K$15996,"",'PTC GRTgaz'!$A$7:$A$15996,J$16,'PTC GRTgaz'!$D$7:$D$15996,$A104,'PTC GRTgaz'!$C$7:$C$15996,"DEL")&gt;0,J$14,SUMIFS('PTC GRTgaz'!$K$7:$K$15996,'PTC GRTgaz'!$A$7:$A$15996,J$16,'PTC GRTgaz'!$D$7:$D$15996,$A104,'PTC GRTgaz'!$C$7:$C$15996,"DEL")*1.0026*$F$4/INDIRECT($A$4&amp;"!D9"))</f>
        <v>125</v>
      </c>
      <c r="K104" s="136">
        <v>1000</v>
      </c>
      <c r="L104" s="137">
        <f t="shared" ca="1" si="11"/>
        <v>8.4687500000000036</v>
      </c>
      <c r="M104" s="72">
        <f t="shared" ca="1" si="15"/>
        <v>0.55708000000000002</v>
      </c>
      <c r="N104" s="5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89">
        <f t="shared" ca="1" si="16"/>
        <v>112.5000000000001</v>
      </c>
      <c r="S104" s="137">
        <f t="shared" ca="1" si="12"/>
        <v>11</v>
      </c>
      <c r="T104" s="72">
        <f t="shared" ca="1" si="17"/>
        <v>0.72499999999999998</v>
      </c>
      <c r="U104" s="5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1.0000000000000009</v>
      </c>
      <c r="V104" s="89">
        <f t="shared" ca="1" si="18"/>
        <v>125.00000000000011</v>
      </c>
    </row>
    <row r="105" spans="1:22" x14ac:dyDescent="0.35">
      <c r="A105" s="48">
        <f t="shared" si="19"/>
        <v>45471</v>
      </c>
      <c r="B105" s="88" cm="1">
        <f t="array" aca="1" ref="B105" ca="1">_xlfn.XLOOKUP(A105,INDIRECT($A$5&amp;"!$AJ$41:$AJ$406"),INDIRECT($A$5&amp;"!$AK$41:$AK$406"))*SUM($F$3:$I$3)</f>
        <v>0</v>
      </c>
      <c r="C105" s="88" cm="1">
        <f t="array" aca="1" ref="C105" ca="1">_xlfn.XLOOKUP(A105,INDIRECT($A$5&amp;"!$AJ$41:$AJ$406"),INDIRECT($A$5&amp;"!$AL$41:$AL$406"))*SUM($F$3:$I$3)</f>
        <v>15</v>
      </c>
      <c r="D105" s="88" cm="1">
        <f t="array" aca="1" ref="D105" ca="1">_xlfn.XLOOKUP(A105,INDIRECT($A$5&amp;"!$AJ$41:$AJ$406"),INDIRECT($A$5&amp;"!$AO$41:$AO$406"))*SUM($F$3:$I$3)</f>
        <v>12.75</v>
      </c>
      <c r="E105" s="50" cm="1">
        <f t="array" ref="E105">SUMPRODUCT(('PT Storengy'!$B$8:$K$372)*('PT Storengy'!$A$8:$A$372=$A105)*('PT Storengy'!$B$5:$K$5=$A$6)*('PT Storengy'!$B$7:$K$7=$A$7))</f>
        <v>0.1</v>
      </c>
      <c r="F105" s="137">
        <f t="shared" ca="1" si="10"/>
        <v>8.5812500000000043</v>
      </c>
      <c r="G105" s="72">
        <f t="shared" ca="1" si="13"/>
        <v>0.56457999999999997</v>
      </c>
      <c r="H105" s="5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89">
        <f t="shared" ca="1" si="14"/>
        <v>112.5000000000001</v>
      </c>
      <c r="J105" s="136" cm="1">
        <f t="array" aca="1" ref="J105" ca="1">IF(COUNTIFS('PTC GRTgaz'!$K$7:$K$15996,"",'PTC GRTgaz'!$A$7:$A$15996,J$16,'PTC GRTgaz'!$D$7:$D$15996,$A105,'PTC GRTgaz'!$C$7:$C$15996,"DEL")&gt;0,J$14,SUMIFS('PTC GRTgaz'!$K$7:$K$15996,'PTC GRTgaz'!$A$7:$A$15996,J$16,'PTC GRTgaz'!$D$7:$D$15996,$A105,'PTC GRTgaz'!$C$7:$C$15996,"DEL")*1.0026*$F$4/INDIRECT($A$4&amp;"!D9"))</f>
        <v>125</v>
      </c>
      <c r="K105" s="136">
        <v>1000</v>
      </c>
      <c r="L105" s="137">
        <f t="shared" ca="1" si="11"/>
        <v>8.5812500000000043</v>
      </c>
      <c r="M105" s="72">
        <f t="shared" ca="1" si="15"/>
        <v>0.56457999999999997</v>
      </c>
      <c r="N105" s="5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89">
        <f t="shared" ca="1" si="16"/>
        <v>112.5000000000001</v>
      </c>
      <c r="S105" s="137">
        <f t="shared" ca="1" si="12"/>
        <v>11.125</v>
      </c>
      <c r="T105" s="72">
        <f t="shared" ca="1" si="17"/>
        <v>0.73333000000000004</v>
      </c>
      <c r="U105" s="5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1.0000000000000009</v>
      </c>
      <c r="V105" s="89">
        <f t="shared" ca="1" si="18"/>
        <v>125.00000000000011</v>
      </c>
    </row>
    <row r="106" spans="1:22" x14ac:dyDescent="0.35">
      <c r="A106" s="48">
        <f t="shared" si="19"/>
        <v>45472</v>
      </c>
      <c r="B106" s="88" cm="1">
        <f t="array" aca="1" ref="B106" ca="1">_xlfn.XLOOKUP(A106,INDIRECT($A$5&amp;"!$AJ$41:$AJ$406"),INDIRECT($A$5&amp;"!$AK$41:$AK$406"))*SUM($F$3:$I$3)</f>
        <v>0</v>
      </c>
      <c r="C106" s="88" cm="1">
        <f t="array" aca="1" ref="C106" ca="1">_xlfn.XLOOKUP(A106,INDIRECT($A$5&amp;"!$AJ$41:$AJ$406"),INDIRECT($A$5&amp;"!$AL$41:$AL$406"))*SUM($F$3:$I$3)</f>
        <v>15</v>
      </c>
      <c r="D106" s="88" cm="1">
        <f t="array" aca="1" ref="D106" ca="1">_xlfn.XLOOKUP(A106,INDIRECT($A$5&amp;"!$AJ$41:$AJ$406"),INDIRECT($A$5&amp;"!$AO$41:$AO$406"))*SUM($F$3:$I$3)</f>
        <v>12.75</v>
      </c>
      <c r="E106" s="50" cm="1">
        <f t="array" ref="E106">SUMPRODUCT(('PT Storengy'!$B$8:$K$372)*('PT Storengy'!$A$8:$A$372=$A106)*('PT Storengy'!$B$5:$K$5=$A$6)*('PT Storengy'!$B$7:$K$7=$A$7))</f>
        <v>0.1</v>
      </c>
      <c r="F106" s="137">
        <f t="shared" ca="1" si="10"/>
        <v>8.693750000000005</v>
      </c>
      <c r="G106" s="72">
        <f t="shared" ca="1" si="13"/>
        <v>0.57208000000000003</v>
      </c>
      <c r="H106" s="5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89">
        <f t="shared" ca="1" si="14"/>
        <v>112.5000000000001</v>
      </c>
      <c r="J106" s="136" cm="1">
        <f t="array" aca="1" ref="J106" ca="1">IF(COUNTIFS('PTC GRTgaz'!$K$7:$K$15996,"",'PTC GRTgaz'!$A$7:$A$15996,J$16,'PTC GRTgaz'!$D$7:$D$15996,$A106,'PTC GRTgaz'!$C$7:$C$15996,"DEL")&gt;0,J$14,SUMIFS('PTC GRTgaz'!$K$7:$K$15996,'PTC GRTgaz'!$A$7:$A$15996,J$16,'PTC GRTgaz'!$D$7:$D$15996,$A106,'PTC GRTgaz'!$C$7:$C$15996,"DEL")*1.0026*$F$4/INDIRECT($A$4&amp;"!D9"))</f>
        <v>125</v>
      </c>
      <c r="K106" s="136">
        <v>1000</v>
      </c>
      <c r="L106" s="137">
        <f t="shared" ca="1" si="11"/>
        <v>8.693750000000005</v>
      </c>
      <c r="M106" s="72">
        <f t="shared" ca="1" si="15"/>
        <v>0.57208000000000003</v>
      </c>
      <c r="N106" s="5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89">
        <f t="shared" ca="1" si="16"/>
        <v>112.5000000000001</v>
      </c>
      <c r="S106" s="137">
        <f t="shared" ca="1" si="12"/>
        <v>11.25</v>
      </c>
      <c r="T106" s="72">
        <f t="shared" ca="1" si="17"/>
        <v>0.74167000000000005</v>
      </c>
      <c r="U106" s="5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1.0000000000000009</v>
      </c>
      <c r="V106" s="89">
        <f t="shared" ca="1" si="18"/>
        <v>125.00000000000011</v>
      </c>
    </row>
    <row r="107" spans="1:22" x14ac:dyDescent="0.35">
      <c r="A107" s="48">
        <f t="shared" si="19"/>
        <v>45473</v>
      </c>
      <c r="B107" s="88" cm="1">
        <f t="array" aca="1" ref="B107" ca="1">_xlfn.XLOOKUP(A107,INDIRECT($A$5&amp;"!$AJ$41:$AJ$406"),INDIRECT($A$5&amp;"!$AK$41:$AK$406"))*SUM($F$3:$I$3)</f>
        <v>0</v>
      </c>
      <c r="C107" s="88" cm="1">
        <f t="array" aca="1" ref="C107" ca="1">_xlfn.XLOOKUP(A107,INDIRECT($A$5&amp;"!$AJ$41:$AJ$406"),INDIRECT($A$5&amp;"!$AL$41:$AL$406"))*SUM($F$3:$I$3)</f>
        <v>15</v>
      </c>
      <c r="D107" s="88" cm="1">
        <f t="array" aca="1" ref="D107" ca="1">_xlfn.XLOOKUP(A107,INDIRECT($A$5&amp;"!$AJ$41:$AJ$406"),INDIRECT($A$5&amp;"!$AO$41:$AO$406"))*SUM($F$3:$I$3)</f>
        <v>12.75</v>
      </c>
      <c r="E107" s="50" cm="1">
        <f t="array" ref="E107">SUMPRODUCT(('PT Storengy'!$B$8:$K$372)*('PT Storengy'!$A$8:$A$372=$A107)*('PT Storengy'!$B$5:$K$5=$A$6)*('PT Storengy'!$B$7:$K$7=$A$7))</f>
        <v>0.1</v>
      </c>
      <c r="F107" s="137">
        <f t="shared" ca="1" si="10"/>
        <v>8.8062500000000057</v>
      </c>
      <c r="G107" s="72">
        <f t="shared" ca="1" si="13"/>
        <v>0.57957999999999998</v>
      </c>
      <c r="H107" s="5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89">
        <f t="shared" ca="1" si="14"/>
        <v>112.5000000000001</v>
      </c>
      <c r="J107" s="136" cm="1">
        <f t="array" aca="1" ref="J107" ca="1">IF(COUNTIFS('PTC GRTgaz'!$K$7:$K$15996,"",'PTC GRTgaz'!$A$7:$A$15996,J$16,'PTC GRTgaz'!$D$7:$D$15996,$A107,'PTC GRTgaz'!$C$7:$C$15996,"DEL")&gt;0,J$14,SUMIFS('PTC GRTgaz'!$K$7:$K$15996,'PTC GRTgaz'!$A$7:$A$15996,J$16,'PTC GRTgaz'!$D$7:$D$15996,$A107,'PTC GRTgaz'!$C$7:$C$15996,"DEL")*1.0026*$F$4/INDIRECT($A$4&amp;"!D9"))</f>
        <v>125</v>
      </c>
      <c r="K107" s="136">
        <v>1000</v>
      </c>
      <c r="L107" s="137">
        <f t="shared" ca="1" si="11"/>
        <v>8.8062500000000057</v>
      </c>
      <c r="M107" s="72">
        <f t="shared" ca="1" si="15"/>
        <v>0.57957999999999998</v>
      </c>
      <c r="N107" s="5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89">
        <f t="shared" ca="1" si="16"/>
        <v>112.5000000000001</v>
      </c>
      <c r="S107" s="137">
        <f t="shared" ca="1" si="12"/>
        <v>11.375</v>
      </c>
      <c r="T107" s="72">
        <f t="shared" ca="1" si="17"/>
        <v>0.75</v>
      </c>
      <c r="U107" s="5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1</v>
      </c>
      <c r="V107" s="89">
        <f t="shared" ca="1" si="18"/>
        <v>125</v>
      </c>
    </row>
    <row r="108" spans="1:22" x14ac:dyDescent="0.35">
      <c r="A108" s="48">
        <f t="shared" si="19"/>
        <v>45474</v>
      </c>
      <c r="B108" s="88" cm="1">
        <f t="array" aca="1" ref="B108" ca="1">_xlfn.XLOOKUP(A108,INDIRECT($A$5&amp;"!$AJ$41:$AJ$406"),INDIRECT($A$5&amp;"!$AK$41:$AK$406"))*SUM($F$3:$I$3)</f>
        <v>0</v>
      </c>
      <c r="C108" s="88" cm="1">
        <f t="array" aca="1" ref="C108" ca="1">_xlfn.XLOOKUP(A108,INDIRECT($A$5&amp;"!$AJ$41:$AJ$406"),INDIRECT($A$5&amp;"!$AL$41:$AL$406"))*SUM($F$3:$I$3)</f>
        <v>15</v>
      </c>
      <c r="D108" s="88" cm="1">
        <f t="array" aca="1" ref="D108" ca="1">_xlfn.XLOOKUP(A108,INDIRECT($A$5&amp;"!$AJ$41:$AJ$406"),INDIRECT($A$5&amp;"!$AO$41:$AO$406"))*SUM($F$3:$I$3)</f>
        <v>12.75</v>
      </c>
      <c r="E108" s="50" cm="1">
        <f t="array" ref="E108">SUMPRODUCT(('PT Storengy'!$B$8:$K$372)*('PT Storengy'!$A$8:$A$372=$A108)*('PT Storengy'!$B$5:$K$5=$A$6)*('PT Storengy'!$B$7:$K$7=$A$7))</f>
        <v>0.5</v>
      </c>
      <c r="F108" s="137">
        <f t="shared" ca="1" si="10"/>
        <v>8.8687500000000057</v>
      </c>
      <c r="G108" s="72">
        <f t="shared" ca="1" si="13"/>
        <v>0.58708000000000005</v>
      </c>
      <c r="H108" s="5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89">
        <f t="shared" ca="1" si="14"/>
        <v>62.500000000000057</v>
      </c>
      <c r="J108" s="136" cm="1">
        <f t="array" aca="1" ref="J108" ca="1">IF(COUNTIFS('PTC GRTgaz'!$K$7:$K$15996,"",'PTC GRTgaz'!$A$7:$A$15996,J$16,'PTC GRTgaz'!$D$7:$D$15996,$A108,'PTC GRTgaz'!$C$7:$C$15996,"DEL")&gt;0,J$14,SUMIFS('PTC GRTgaz'!$K$7:$K$15996,'PTC GRTgaz'!$A$7:$A$15996,J$16,'PTC GRTgaz'!$D$7:$D$15996,$A108,'PTC GRTgaz'!$C$7:$C$15996,"DEL")*1.0026*$F$4/INDIRECT($A$4&amp;"!D9"))</f>
        <v>125</v>
      </c>
      <c r="K108" s="136">
        <v>1000</v>
      </c>
      <c r="L108" s="137">
        <f t="shared" ca="1" si="11"/>
        <v>8.8687500000000057</v>
      </c>
      <c r="M108" s="72">
        <f t="shared" ca="1" si="15"/>
        <v>0.58708000000000005</v>
      </c>
      <c r="N108" s="5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89">
        <f t="shared" ca="1" si="16"/>
        <v>62.500000000000057</v>
      </c>
      <c r="S108" s="137">
        <f t="shared" ca="1" si="12"/>
        <v>11.4979175</v>
      </c>
      <c r="T108" s="72">
        <f t="shared" ca="1" si="17"/>
        <v>0.75832999999999995</v>
      </c>
      <c r="U108" s="5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0.98334000000000099</v>
      </c>
      <c r="V108" s="89">
        <f t="shared" ca="1" si="18"/>
        <v>122.91750000000012</v>
      </c>
    </row>
    <row r="109" spans="1:22" x14ac:dyDescent="0.35">
      <c r="A109" s="48">
        <f t="shared" si="19"/>
        <v>45475</v>
      </c>
      <c r="B109" s="88" cm="1">
        <f t="array" aca="1" ref="B109" ca="1">_xlfn.XLOOKUP(A109,INDIRECT($A$5&amp;"!$AJ$41:$AJ$406"),INDIRECT($A$5&amp;"!$AK$41:$AK$406"))*SUM($F$3:$I$3)</f>
        <v>0</v>
      </c>
      <c r="C109" s="88" cm="1">
        <f t="array" aca="1" ref="C109" ca="1">_xlfn.XLOOKUP(A109,INDIRECT($A$5&amp;"!$AJ$41:$AJ$406"),INDIRECT($A$5&amp;"!$AL$41:$AL$406"))*SUM($F$3:$I$3)</f>
        <v>15</v>
      </c>
      <c r="D109" s="88" cm="1">
        <f t="array" aca="1" ref="D109" ca="1">_xlfn.XLOOKUP(A109,INDIRECT($A$5&amp;"!$AJ$41:$AJ$406"),INDIRECT($A$5&amp;"!$AO$41:$AO$406"))*SUM($F$3:$I$3)</f>
        <v>12.75</v>
      </c>
      <c r="E109" s="50" cm="1">
        <f t="array" ref="E109">SUMPRODUCT(('PT Storengy'!$B$8:$K$372)*('PT Storengy'!$A$8:$A$372=$A109)*('PT Storengy'!$B$5:$K$5=$A$6)*('PT Storengy'!$B$7:$K$7=$A$7))</f>
        <v>0.5</v>
      </c>
      <c r="F109" s="137">
        <f t="shared" ca="1" si="10"/>
        <v>8.9312500000000057</v>
      </c>
      <c r="G109" s="72">
        <f t="shared" ca="1" si="13"/>
        <v>0.59125000000000005</v>
      </c>
      <c r="H109" s="5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89">
        <f t="shared" ca="1" si="14"/>
        <v>62.500000000000057</v>
      </c>
      <c r="J109" s="136" cm="1">
        <f t="array" aca="1" ref="J109" ca="1">IF(COUNTIFS('PTC GRTgaz'!$K$7:$K$15996,"",'PTC GRTgaz'!$A$7:$A$15996,J$16,'PTC GRTgaz'!$D$7:$D$15996,$A109,'PTC GRTgaz'!$C$7:$C$15996,"DEL")&gt;0,J$14,SUMIFS('PTC GRTgaz'!$K$7:$K$15996,'PTC GRTgaz'!$A$7:$A$15996,J$16,'PTC GRTgaz'!$D$7:$D$15996,$A109,'PTC GRTgaz'!$C$7:$C$15996,"DEL")*1.0026*$F$4/INDIRECT($A$4&amp;"!D9"))</f>
        <v>125</v>
      </c>
      <c r="K109" s="136">
        <v>1000</v>
      </c>
      <c r="L109" s="137">
        <f t="shared" ca="1" si="11"/>
        <v>8.9312500000000057</v>
      </c>
      <c r="M109" s="72">
        <f t="shared" ca="1" si="15"/>
        <v>0.59125000000000005</v>
      </c>
      <c r="N109" s="5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89">
        <f t="shared" ca="1" si="16"/>
        <v>62.500000000000057</v>
      </c>
      <c r="S109" s="137">
        <f t="shared" ca="1" si="12"/>
        <v>11.618784999999999</v>
      </c>
      <c r="T109" s="72">
        <f t="shared" ca="1" si="17"/>
        <v>0.76653000000000004</v>
      </c>
      <c r="U109" s="5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0.96694000000000069</v>
      </c>
      <c r="V109" s="89">
        <f t="shared" ca="1" si="18"/>
        <v>120.86750000000009</v>
      </c>
    </row>
    <row r="110" spans="1:22" x14ac:dyDescent="0.35">
      <c r="A110" s="48">
        <f t="shared" si="19"/>
        <v>45476</v>
      </c>
      <c r="B110" s="88" cm="1">
        <f t="array" aca="1" ref="B110" ca="1">_xlfn.XLOOKUP(A110,INDIRECT($A$5&amp;"!$AJ$41:$AJ$406"),INDIRECT($A$5&amp;"!$AK$41:$AK$406"))*SUM($F$3:$I$3)</f>
        <v>0</v>
      </c>
      <c r="C110" s="88" cm="1">
        <f t="array" aca="1" ref="C110" ca="1">_xlfn.XLOOKUP(A110,INDIRECT($A$5&amp;"!$AJ$41:$AJ$406"),INDIRECT($A$5&amp;"!$AL$41:$AL$406"))*SUM($F$3:$I$3)</f>
        <v>15</v>
      </c>
      <c r="D110" s="88" cm="1">
        <f t="array" aca="1" ref="D110" ca="1">_xlfn.XLOOKUP(A110,INDIRECT($A$5&amp;"!$AJ$41:$AJ$406"),INDIRECT($A$5&amp;"!$AO$41:$AO$406"))*SUM($F$3:$I$3)</f>
        <v>12.75</v>
      </c>
      <c r="E110" s="50" cm="1">
        <f t="array" ref="E110">SUMPRODUCT(('PT Storengy'!$B$8:$K$372)*('PT Storengy'!$A$8:$A$372=$A110)*('PT Storengy'!$B$5:$K$5=$A$6)*('PT Storengy'!$B$7:$K$7=$A$7))</f>
        <v>0.5</v>
      </c>
      <c r="F110" s="137">
        <f t="shared" ca="1" si="10"/>
        <v>8.9937500000000057</v>
      </c>
      <c r="G110" s="72">
        <f t="shared" ca="1" si="13"/>
        <v>0.59541999999999995</v>
      </c>
      <c r="H110" s="5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89">
        <f t="shared" ca="1" si="14"/>
        <v>62.500000000000057</v>
      </c>
      <c r="J110" s="136" cm="1">
        <f t="array" aca="1" ref="J110" ca="1">IF(COUNTIFS('PTC GRTgaz'!$K$7:$K$15996,"",'PTC GRTgaz'!$A$7:$A$15996,J$16,'PTC GRTgaz'!$D$7:$D$15996,$A110,'PTC GRTgaz'!$C$7:$C$15996,"DEL")&gt;0,J$14,SUMIFS('PTC GRTgaz'!$K$7:$K$15996,'PTC GRTgaz'!$A$7:$A$15996,J$16,'PTC GRTgaz'!$D$7:$D$15996,$A110,'PTC GRTgaz'!$C$7:$C$15996,"DEL")*1.0026*$F$4/INDIRECT($A$4&amp;"!D9"))</f>
        <v>125</v>
      </c>
      <c r="K110" s="136">
        <v>1000</v>
      </c>
      <c r="L110" s="137">
        <f t="shared" ca="1" si="11"/>
        <v>8.9937500000000057</v>
      </c>
      <c r="M110" s="72">
        <f t="shared" ca="1" si="15"/>
        <v>0.59541999999999995</v>
      </c>
      <c r="N110" s="5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89">
        <f t="shared" ca="1" si="16"/>
        <v>62.500000000000057</v>
      </c>
      <c r="S110" s="137">
        <f t="shared" ca="1" si="12"/>
        <v>11.7376375</v>
      </c>
      <c r="T110" s="72">
        <f t="shared" ca="1" si="17"/>
        <v>0.77459</v>
      </c>
      <c r="U110" s="5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0.95082000000000078</v>
      </c>
      <c r="V110" s="89">
        <f t="shared" ca="1" si="18"/>
        <v>118.85250000000009</v>
      </c>
    </row>
    <row r="111" spans="1:22" x14ac:dyDescent="0.35">
      <c r="A111" s="48">
        <f t="shared" si="19"/>
        <v>45477</v>
      </c>
      <c r="B111" s="88" cm="1">
        <f t="array" aca="1" ref="B111" ca="1">_xlfn.XLOOKUP(A111,INDIRECT($A$5&amp;"!$AJ$41:$AJ$406"),INDIRECT($A$5&amp;"!$AK$41:$AK$406"))*SUM($F$3:$I$3)</f>
        <v>0</v>
      </c>
      <c r="C111" s="88" cm="1">
        <f t="array" aca="1" ref="C111" ca="1">_xlfn.XLOOKUP(A111,INDIRECT($A$5&amp;"!$AJ$41:$AJ$406"),INDIRECT($A$5&amp;"!$AL$41:$AL$406"))*SUM($F$3:$I$3)</f>
        <v>15</v>
      </c>
      <c r="D111" s="88" cm="1">
        <f t="array" aca="1" ref="D111" ca="1">_xlfn.XLOOKUP(A111,INDIRECT($A$5&amp;"!$AJ$41:$AJ$406"),INDIRECT($A$5&amp;"!$AO$41:$AO$406"))*SUM($F$3:$I$3)</f>
        <v>12.75</v>
      </c>
      <c r="E111" s="50" cm="1">
        <f t="array" ref="E111">SUMPRODUCT(('PT Storengy'!$B$8:$K$372)*('PT Storengy'!$A$8:$A$372=$A111)*('PT Storengy'!$B$5:$K$5=$A$6)*('PT Storengy'!$B$7:$K$7=$A$7))</f>
        <v>0.5</v>
      </c>
      <c r="F111" s="137">
        <f t="shared" ca="1" si="10"/>
        <v>9.0562500000000057</v>
      </c>
      <c r="G111" s="72">
        <f t="shared" ca="1" si="13"/>
        <v>0.59958</v>
      </c>
      <c r="H111" s="5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89">
        <f t="shared" ca="1" si="14"/>
        <v>62.500000000000057</v>
      </c>
      <c r="J111" s="136" cm="1">
        <f t="array" aca="1" ref="J111" ca="1">IF(COUNTIFS('PTC GRTgaz'!$K$7:$K$15996,"",'PTC GRTgaz'!$A$7:$A$15996,J$16,'PTC GRTgaz'!$D$7:$D$15996,$A111,'PTC GRTgaz'!$C$7:$C$15996,"DEL")&gt;0,J$14,SUMIFS('PTC GRTgaz'!$K$7:$K$15996,'PTC GRTgaz'!$A$7:$A$15996,J$16,'PTC GRTgaz'!$D$7:$D$15996,$A111,'PTC GRTgaz'!$C$7:$C$15996,"DEL")*1.0026*$F$4/INDIRECT($A$4&amp;"!D9"))</f>
        <v>125</v>
      </c>
      <c r="K111" s="136">
        <v>1000</v>
      </c>
      <c r="L111" s="137">
        <f t="shared" ca="1" si="11"/>
        <v>9.0562500000000057</v>
      </c>
      <c r="M111" s="72">
        <f t="shared" ca="1" si="15"/>
        <v>0.59958</v>
      </c>
      <c r="N111" s="5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89">
        <f t="shared" ca="1" si="16"/>
        <v>62.500000000000057</v>
      </c>
      <c r="S111" s="137">
        <f t="shared" ca="1" si="12"/>
        <v>11.854509999999999</v>
      </c>
      <c r="T111" s="72">
        <f t="shared" ca="1" si="17"/>
        <v>0.78251000000000004</v>
      </c>
      <c r="U111" s="5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0.93498000000000081</v>
      </c>
      <c r="V111" s="89">
        <f t="shared" ca="1" si="18"/>
        <v>116.8725000000001</v>
      </c>
    </row>
    <row r="112" spans="1:22" x14ac:dyDescent="0.35">
      <c r="A112" s="48">
        <f t="shared" si="19"/>
        <v>45478</v>
      </c>
      <c r="B112" s="88" cm="1">
        <f t="array" aca="1" ref="B112" ca="1">_xlfn.XLOOKUP(A112,INDIRECT($A$5&amp;"!$AJ$41:$AJ$406"),INDIRECT($A$5&amp;"!$AK$41:$AK$406"))*SUM($F$3:$I$3)</f>
        <v>0</v>
      </c>
      <c r="C112" s="88" cm="1">
        <f t="array" aca="1" ref="C112" ca="1">_xlfn.XLOOKUP(A112,INDIRECT($A$5&amp;"!$AJ$41:$AJ$406"),INDIRECT($A$5&amp;"!$AL$41:$AL$406"))*SUM($F$3:$I$3)</f>
        <v>15</v>
      </c>
      <c r="D112" s="88" cm="1">
        <f t="array" aca="1" ref="D112" ca="1">_xlfn.XLOOKUP(A112,INDIRECT($A$5&amp;"!$AJ$41:$AJ$406"),INDIRECT($A$5&amp;"!$AO$41:$AO$406"))*SUM($F$3:$I$3)</f>
        <v>12.75</v>
      </c>
      <c r="E112" s="50" cm="1">
        <f t="array" ref="E112">SUMPRODUCT(('PT Storengy'!$B$8:$K$372)*('PT Storengy'!$A$8:$A$372=$A112)*('PT Storengy'!$B$5:$K$5=$A$6)*('PT Storengy'!$B$7:$K$7=$A$7))</f>
        <v>0.5</v>
      </c>
      <c r="F112" s="137">
        <f t="shared" ca="1" si="10"/>
        <v>9.1187500000000057</v>
      </c>
      <c r="G112" s="72">
        <f t="shared" ca="1" si="13"/>
        <v>0.60375000000000001</v>
      </c>
      <c r="H112" s="5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89">
        <f t="shared" ca="1" si="14"/>
        <v>62.500000000000057</v>
      </c>
      <c r="J112" s="136" cm="1">
        <f t="array" aca="1" ref="J112" ca="1">IF(COUNTIFS('PTC GRTgaz'!$K$7:$K$15996,"",'PTC GRTgaz'!$A$7:$A$15996,J$16,'PTC GRTgaz'!$D$7:$D$15996,$A112,'PTC GRTgaz'!$C$7:$C$15996,"DEL")&gt;0,J$14,SUMIFS('PTC GRTgaz'!$K$7:$K$15996,'PTC GRTgaz'!$A$7:$A$15996,J$16,'PTC GRTgaz'!$D$7:$D$15996,$A112,'PTC GRTgaz'!$C$7:$C$15996,"DEL")*1.0026*$F$4/INDIRECT($A$4&amp;"!D9"))</f>
        <v>125</v>
      </c>
      <c r="K112" s="136">
        <v>1000</v>
      </c>
      <c r="L112" s="137">
        <f t="shared" ca="1" si="11"/>
        <v>9.1187500000000057</v>
      </c>
      <c r="M112" s="72">
        <f t="shared" ca="1" si="15"/>
        <v>0.60375000000000001</v>
      </c>
      <c r="N112" s="5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89">
        <f t="shared" ca="1" si="16"/>
        <v>62.500000000000057</v>
      </c>
      <c r="S112" s="137">
        <f t="shared" ca="1" si="12"/>
        <v>11.969434999999999</v>
      </c>
      <c r="T112" s="72">
        <f t="shared" ca="1" si="17"/>
        <v>0.7903</v>
      </c>
      <c r="U112" s="5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0.91940000000000077</v>
      </c>
      <c r="V112" s="89">
        <f t="shared" ca="1" si="18"/>
        <v>114.9250000000001</v>
      </c>
    </row>
    <row r="113" spans="1:22" x14ac:dyDescent="0.35">
      <c r="A113" s="48">
        <f t="shared" si="19"/>
        <v>45479</v>
      </c>
      <c r="B113" s="88" cm="1">
        <f t="array" aca="1" ref="B113" ca="1">_xlfn.XLOOKUP(A113,INDIRECT($A$5&amp;"!$AJ$41:$AJ$406"),INDIRECT($A$5&amp;"!$AK$41:$AK$406"))*SUM($F$3:$I$3)</f>
        <v>0</v>
      </c>
      <c r="C113" s="88" cm="1">
        <f t="array" aca="1" ref="C113" ca="1">_xlfn.XLOOKUP(A113,INDIRECT($A$5&amp;"!$AJ$41:$AJ$406"),INDIRECT($A$5&amp;"!$AL$41:$AL$406"))*SUM($F$3:$I$3)</f>
        <v>15</v>
      </c>
      <c r="D113" s="88" cm="1">
        <f t="array" aca="1" ref="D113" ca="1">_xlfn.XLOOKUP(A113,INDIRECT($A$5&amp;"!$AJ$41:$AJ$406"),INDIRECT($A$5&amp;"!$AO$41:$AO$406"))*SUM($F$3:$I$3)</f>
        <v>12.75</v>
      </c>
      <c r="E113" s="50" cm="1">
        <f t="array" ref="E113">SUMPRODUCT(('PT Storengy'!$B$8:$K$372)*('PT Storengy'!$A$8:$A$372=$A113)*('PT Storengy'!$B$5:$K$5=$A$6)*('PT Storengy'!$B$7:$K$7=$A$7))</f>
        <v>0</v>
      </c>
      <c r="F113" s="137">
        <f t="shared" ca="1" si="10"/>
        <v>9.2437500000000057</v>
      </c>
      <c r="G113" s="72">
        <f t="shared" ca="1" si="13"/>
        <v>0.60792000000000002</v>
      </c>
      <c r="H113" s="5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89">
        <f t="shared" ca="1" si="14"/>
        <v>125.00000000000011</v>
      </c>
      <c r="J113" s="136" cm="1">
        <f t="array" aca="1" ref="J113" ca="1">IF(COUNTIFS('PTC GRTgaz'!$K$7:$K$15996,"",'PTC GRTgaz'!$A$7:$A$15996,J$16,'PTC GRTgaz'!$D$7:$D$15996,$A113,'PTC GRTgaz'!$C$7:$C$15996,"DEL")&gt;0,J$14,SUMIFS('PTC GRTgaz'!$K$7:$K$15996,'PTC GRTgaz'!$A$7:$A$15996,J$16,'PTC GRTgaz'!$D$7:$D$15996,$A113,'PTC GRTgaz'!$C$7:$C$15996,"DEL")*1.0026*$F$4/INDIRECT($A$4&amp;"!D9"))</f>
        <v>125</v>
      </c>
      <c r="K113" s="136">
        <v>1000</v>
      </c>
      <c r="L113" s="137">
        <f t="shared" ca="1" si="11"/>
        <v>9.2437500000000057</v>
      </c>
      <c r="M113" s="72">
        <f t="shared" ca="1" si="15"/>
        <v>0.60792000000000002</v>
      </c>
      <c r="N113" s="5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89">
        <f t="shared" ca="1" si="16"/>
        <v>125</v>
      </c>
      <c r="S113" s="137">
        <f t="shared" ca="1" si="12"/>
        <v>12.082445</v>
      </c>
      <c r="T113" s="72">
        <f t="shared" ca="1" si="17"/>
        <v>0.79796</v>
      </c>
      <c r="U113" s="5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0.90408000000000077</v>
      </c>
      <c r="V113" s="89">
        <f t="shared" ca="1" si="18"/>
        <v>113.01000000000009</v>
      </c>
    </row>
    <row r="114" spans="1:22" x14ac:dyDescent="0.35">
      <c r="A114" s="48">
        <f t="shared" si="19"/>
        <v>45480</v>
      </c>
      <c r="B114" s="88" cm="1">
        <f t="array" aca="1" ref="B114" ca="1">_xlfn.XLOOKUP(A114,INDIRECT($A$5&amp;"!$AJ$41:$AJ$406"),INDIRECT($A$5&amp;"!$AK$41:$AK$406"))*SUM($F$3:$I$3)</f>
        <v>0</v>
      </c>
      <c r="C114" s="88" cm="1">
        <f t="array" aca="1" ref="C114" ca="1">_xlfn.XLOOKUP(A114,INDIRECT($A$5&amp;"!$AJ$41:$AJ$406"),INDIRECT($A$5&amp;"!$AL$41:$AL$406"))*SUM($F$3:$I$3)</f>
        <v>15</v>
      </c>
      <c r="D114" s="88" cm="1">
        <f t="array" aca="1" ref="D114" ca="1">_xlfn.XLOOKUP(A114,INDIRECT($A$5&amp;"!$AJ$41:$AJ$406"),INDIRECT($A$5&amp;"!$AO$41:$AO$406"))*SUM($F$3:$I$3)</f>
        <v>12.75</v>
      </c>
      <c r="E114" s="50" cm="1">
        <f t="array" ref="E114">SUMPRODUCT(('PT Storengy'!$B$8:$K$372)*('PT Storengy'!$A$8:$A$372=$A114)*('PT Storengy'!$B$5:$K$5=$A$6)*('PT Storengy'!$B$7:$K$7=$A$7))</f>
        <v>0</v>
      </c>
      <c r="F114" s="137">
        <f t="shared" ca="1" si="10"/>
        <v>9.3687500000000057</v>
      </c>
      <c r="G114" s="72">
        <f t="shared" ca="1" si="13"/>
        <v>0.61624999999999996</v>
      </c>
      <c r="H114" s="5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89">
        <f t="shared" ca="1" si="14"/>
        <v>125.00000000000011</v>
      </c>
      <c r="J114" s="136" cm="1">
        <f t="array" aca="1" ref="J114" ca="1">IF(COUNTIFS('PTC GRTgaz'!$K$7:$K$15996,"",'PTC GRTgaz'!$A$7:$A$15996,J$16,'PTC GRTgaz'!$D$7:$D$15996,$A114,'PTC GRTgaz'!$C$7:$C$15996,"DEL")&gt;0,J$14,SUMIFS('PTC GRTgaz'!$K$7:$K$15996,'PTC GRTgaz'!$A$7:$A$15996,J$16,'PTC GRTgaz'!$D$7:$D$15996,$A114,'PTC GRTgaz'!$C$7:$C$15996,"DEL")*1.0026*$F$4/INDIRECT($A$4&amp;"!D9"))</f>
        <v>125</v>
      </c>
      <c r="K114" s="136">
        <v>1000</v>
      </c>
      <c r="L114" s="137">
        <f t="shared" ca="1" si="11"/>
        <v>9.3687500000000057</v>
      </c>
      <c r="M114" s="72">
        <f t="shared" ca="1" si="15"/>
        <v>0.61624999999999996</v>
      </c>
      <c r="N114" s="5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89">
        <f t="shared" ca="1" si="16"/>
        <v>125</v>
      </c>
      <c r="S114" s="137">
        <f t="shared" ca="1" si="12"/>
        <v>12.193569999999999</v>
      </c>
      <c r="T114" s="72">
        <f t="shared" ca="1" si="17"/>
        <v>0.80549999999999999</v>
      </c>
      <c r="U114" s="5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0.8890000000000009</v>
      </c>
      <c r="V114" s="89">
        <f t="shared" ca="1" si="18"/>
        <v>111.12500000000011</v>
      </c>
    </row>
    <row r="115" spans="1:22" x14ac:dyDescent="0.35">
      <c r="A115" s="48">
        <f t="shared" si="19"/>
        <v>45481</v>
      </c>
      <c r="B115" s="88" cm="1">
        <f t="array" aca="1" ref="B115" ca="1">_xlfn.XLOOKUP(A115,INDIRECT($A$5&amp;"!$AJ$41:$AJ$406"),INDIRECT($A$5&amp;"!$AK$41:$AK$406"))*SUM($F$3:$I$3)</f>
        <v>0</v>
      </c>
      <c r="C115" s="88" cm="1">
        <f t="array" aca="1" ref="C115" ca="1">_xlfn.XLOOKUP(A115,INDIRECT($A$5&amp;"!$AJ$41:$AJ$406"),INDIRECT($A$5&amp;"!$AL$41:$AL$406"))*SUM($F$3:$I$3)</f>
        <v>15</v>
      </c>
      <c r="D115" s="88" cm="1">
        <f t="array" aca="1" ref="D115" ca="1">_xlfn.XLOOKUP(A115,INDIRECT($A$5&amp;"!$AJ$41:$AJ$406"),INDIRECT($A$5&amp;"!$AO$41:$AO$406"))*SUM($F$3:$I$3)</f>
        <v>12.75</v>
      </c>
      <c r="E115" s="50" cm="1">
        <f t="array" ref="E115">SUMPRODUCT(('PT Storengy'!$B$8:$K$372)*('PT Storengy'!$A$8:$A$372=$A115)*('PT Storengy'!$B$5:$K$5=$A$6)*('PT Storengy'!$B$7:$K$7=$A$7))</f>
        <v>0</v>
      </c>
      <c r="F115" s="137">
        <f t="shared" ca="1" si="10"/>
        <v>9.4937500000000057</v>
      </c>
      <c r="G115" s="72">
        <f t="shared" ca="1" si="13"/>
        <v>0.62458000000000002</v>
      </c>
      <c r="H115" s="5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89">
        <f t="shared" ca="1" si="14"/>
        <v>125.00000000000011</v>
      </c>
      <c r="J115" s="136" cm="1">
        <f t="array" aca="1" ref="J115" ca="1">IF(COUNTIFS('PTC GRTgaz'!$K$7:$K$15996,"",'PTC GRTgaz'!$A$7:$A$15996,J$16,'PTC GRTgaz'!$D$7:$D$15996,$A115,'PTC GRTgaz'!$C$7:$C$15996,"DEL")&gt;0,J$14,SUMIFS('PTC GRTgaz'!$K$7:$K$15996,'PTC GRTgaz'!$A$7:$A$15996,J$16,'PTC GRTgaz'!$D$7:$D$15996,$A115,'PTC GRTgaz'!$C$7:$C$15996,"DEL")*1.0026*$F$4/INDIRECT($A$4&amp;"!D9"))</f>
        <v>125</v>
      </c>
      <c r="K115" s="136">
        <v>1000</v>
      </c>
      <c r="L115" s="137">
        <f t="shared" ca="1" si="11"/>
        <v>9.4937500000000057</v>
      </c>
      <c r="M115" s="72">
        <f t="shared" ca="1" si="15"/>
        <v>0.62458000000000002</v>
      </c>
      <c r="N115" s="5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89">
        <f t="shared" ca="1" si="16"/>
        <v>125</v>
      </c>
      <c r="S115" s="137">
        <f t="shared" ca="1" si="12"/>
        <v>12.302845</v>
      </c>
      <c r="T115" s="72">
        <f t="shared" ca="1" si="17"/>
        <v>0.81289999999999996</v>
      </c>
      <c r="U115" s="5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0.87420000000000098</v>
      </c>
      <c r="V115" s="89">
        <f t="shared" ca="1" si="18"/>
        <v>109.27500000000012</v>
      </c>
    </row>
    <row r="116" spans="1:22" x14ac:dyDescent="0.35">
      <c r="A116" s="48">
        <f t="shared" si="19"/>
        <v>45482</v>
      </c>
      <c r="B116" s="88" cm="1">
        <f t="array" aca="1" ref="B116" ca="1">_xlfn.XLOOKUP(A116,INDIRECT($A$5&amp;"!$AJ$41:$AJ$406"),INDIRECT($A$5&amp;"!$AK$41:$AK$406"))*SUM($F$3:$I$3)</f>
        <v>0</v>
      </c>
      <c r="C116" s="88" cm="1">
        <f t="array" aca="1" ref="C116" ca="1">_xlfn.XLOOKUP(A116,INDIRECT($A$5&amp;"!$AJ$41:$AJ$406"),INDIRECT($A$5&amp;"!$AL$41:$AL$406"))*SUM($F$3:$I$3)</f>
        <v>15</v>
      </c>
      <c r="D116" s="88" cm="1">
        <f t="array" aca="1" ref="D116" ca="1">_xlfn.XLOOKUP(A116,INDIRECT($A$5&amp;"!$AJ$41:$AJ$406"),INDIRECT($A$5&amp;"!$AO$41:$AO$406"))*SUM($F$3:$I$3)</f>
        <v>12.75</v>
      </c>
      <c r="E116" s="50" cm="1">
        <f t="array" ref="E116">SUMPRODUCT(('PT Storengy'!$B$8:$K$372)*('PT Storengy'!$A$8:$A$372=$A116)*('PT Storengy'!$B$5:$K$5=$A$6)*('PT Storengy'!$B$7:$K$7=$A$7))</f>
        <v>0</v>
      </c>
      <c r="F116" s="137">
        <f t="shared" ca="1" si="10"/>
        <v>9.6187500000000057</v>
      </c>
      <c r="G116" s="72">
        <f t="shared" ca="1" si="13"/>
        <v>0.63292000000000004</v>
      </c>
      <c r="H116" s="5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89">
        <f t="shared" ca="1" si="14"/>
        <v>125.00000000000011</v>
      </c>
      <c r="J116" s="136" cm="1">
        <f t="array" aca="1" ref="J116" ca="1">IF(COUNTIFS('PTC GRTgaz'!$K$7:$K$15996,"",'PTC GRTgaz'!$A$7:$A$15996,J$16,'PTC GRTgaz'!$D$7:$D$15996,$A116,'PTC GRTgaz'!$C$7:$C$15996,"DEL")&gt;0,J$14,SUMIFS('PTC GRTgaz'!$K$7:$K$15996,'PTC GRTgaz'!$A$7:$A$15996,J$16,'PTC GRTgaz'!$D$7:$D$15996,$A116,'PTC GRTgaz'!$C$7:$C$15996,"DEL")*1.0026*$F$4/INDIRECT($A$4&amp;"!D9"))</f>
        <v>125</v>
      </c>
      <c r="K116" s="136">
        <v>1000</v>
      </c>
      <c r="L116" s="137">
        <f t="shared" ca="1" si="11"/>
        <v>9.6187500000000057</v>
      </c>
      <c r="M116" s="72">
        <f t="shared" ca="1" si="15"/>
        <v>0.63292000000000004</v>
      </c>
      <c r="N116" s="5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89">
        <f t="shared" ca="1" si="16"/>
        <v>125</v>
      </c>
      <c r="S116" s="137">
        <f t="shared" ca="1" si="12"/>
        <v>12.4102975</v>
      </c>
      <c r="T116" s="72">
        <f t="shared" ca="1" si="17"/>
        <v>0.82018999999999997</v>
      </c>
      <c r="U116" s="5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0.85962000000000083</v>
      </c>
      <c r="V116" s="89">
        <f t="shared" ca="1" si="18"/>
        <v>107.4525000000001</v>
      </c>
    </row>
    <row r="117" spans="1:22" x14ac:dyDescent="0.35">
      <c r="A117" s="48">
        <f t="shared" si="19"/>
        <v>45483</v>
      </c>
      <c r="B117" s="88" cm="1">
        <f t="array" aca="1" ref="B117" ca="1">_xlfn.XLOOKUP(A117,INDIRECT($A$5&amp;"!$AJ$41:$AJ$406"),INDIRECT($A$5&amp;"!$AK$41:$AK$406"))*SUM($F$3:$I$3)</f>
        <v>0</v>
      </c>
      <c r="C117" s="88" cm="1">
        <f t="array" aca="1" ref="C117" ca="1">_xlfn.XLOOKUP(A117,INDIRECT($A$5&amp;"!$AJ$41:$AJ$406"),INDIRECT($A$5&amp;"!$AL$41:$AL$406"))*SUM($F$3:$I$3)</f>
        <v>15</v>
      </c>
      <c r="D117" s="88" cm="1">
        <f t="array" aca="1" ref="D117" ca="1">_xlfn.XLOOKUP(A117,INDIRECT($A$5&amp;"!$AJ$41:$AJ$406"),INDIRECT($A$5&amp;"!$AO$41:$AO$406"))*SUM($F$3:$I$3)</f>
        <v>12.75</v>
      </c>
      <c r="E117" s="50" cm="1">
        <f t="array" ref="E117">SUMPRODUCT(('PT Storengy'!$B$8:$K$372)*('PT Storengy'!$A$8:$A$372=$A117)*('PT Storengy'!$B$5:$K$5=$A$6)*('PT Storengy'!$B$7:$K$7=$A$7))</f>
        <v>0</v>
      </c>
      <c r="F117" s="137">
        <f t="shared" ca="1" si="10"/>
        <v>9.7437500000000057</v>
      </c>
      <c r="G117" s="72">
        <f t="shared" ca="1" si="13"/>
        <v>0.64124999999999999</v>
      </c>
      <c r="H117" s="5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1.0000000000000009</v>
      </c>
      <c r="I117" s="89">
        <f t="shared" ca="1" si="14"/>
        <v>125.00000000000011</v>
      </c>
      <c r="J117" s="136" cm="1">
        <f t="array" aca="1" ref="J117" ca="1">IF(COUNTIFS('PTC GRTgaz'!$K$7:$K$15996,"",'PTC GRTgaz'!$A$7:$A$15996,J$16,'PTC GRTgaz'!$D$7:$D$15996,$A117,'PTC GRTgaz'!$C$7:$C$15996,"DEL")&gt;0,J$14,SUMIFS('PTC GRTgaz'!$K$7:$K$15996,'PTC GRTgaz'!$A$7:$A$15996,J$16,'PTC GRTgaz'!$D$7:$D$15996,$A117,'PTC GRTgaz'!$C$7:$C$15996,"DEL")*1.0026*$F$4/INDIRECT($A$4&amp;"!D9"))</f>
        <v>125</v>
      </c>
      <c r="K117" s="136">
        <v>1000</v>
      </c>
      <c r="L117" s="137">
        <f t="shared" ca="1" si="11"/>
        <v>9.7437500000000057</v>
      </c>
      <c r="M117" s="72">
        <f t="shared" ca="1" si="15"/>
        <v>0.64124999999999999</v>
      </c>
      <c r="N117" s="5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89">
        <f t="shared" ca="1" si="16"/>
        <v>125</v>
      </c>
      <c r="S117" s="137">
        <f t="shared" ca="1" si="12"/>
        <v>12.51596</v>
      </c>
      <c r="T117" s="72">
        <f t="shared" ca="1" si="17"/>
        <v>0.82735000000000003</v>
      </c>
      <c r="U117" s="5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0.84530000000000072</v>
      </c>
      <c r="V117" s="89">
        <f t="shared" ca="1" si="18"/>
        <v>105.66250000000009</v>
      </c>
    </row>
    <row r="118" spans="1:22" x14ac:dyDescent="0.35">
      <c r="A118" s="48">
        <f t="shared" si="19"/>
        <v>45484</v>
      </c>
      <c r="B118" s="88" cm="1">
        <f t="array" aca="1" ref="B118" ca="1">_xlfn.XLOOKUP(A118,INDIRECT($A$5&amp;"!$AJ$41:$AJ$406"),INDIRECT($A$5&amp;"!$AK$41:$AK$406"))*SUM($F$3:$I$3)</f>
        <v>0</v>
      </c>
      <c r="C118" s="88" cm="1">
        <f t="array" aca="1" ref="C118" ca="1">_xlfn.XLOOKUP(A118,INDIRECT($A$5&amp;"!$AJ$41:$AJ$406"),INDIRECT($A$5&amp;"!$AL$41:$AL$406"))*SUM($F$3:$I$3)</f>
        <v>15</v>
      </c>
      <c r="D118" s="88" cm="1">
        <f t="array" aca="1" ref="D118" ca="1">_xlfn.XLOOKUP(A118,INDIRECT($A$5&amp;"!$AJ$41:$AJ$406"),INDIRECT($A$5&amp;"!$AO$41:$AO$406"))*SUM($F$3:$I$3)</f>
        <v>12.75</v>
      </c>
      <c r="E118" s="50" cm="1">
        <f t="array" ref="E118">SUMPRODUCT(('PT Storengy'!$B$8:$K$372)*('PT Storengy'!$A$8:$A$372=$A118)*('PT Storengy'!$B$5:$K$5=$A$6)*('PT Storengy'!$B$7:$K$7=$A$7))</f>
        <v>0</v>
      </c>
      <c r="F118" s="137">
        <f t="shared" ca="1" si="10"/>
        <v>9.8687500000000057</v>
      </c>
      <c r="G118" s="72">
        <f t="shared" ca="1" si="13"/>
        <v>0.64958000000000005</v>
      </c>
      <c r="H118" s="5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1.0000000000000009</v>
      </c>
      <c r="I118" s="89">
        <f t="shared" ca="1" si="14"/>
        <v>125.00000000000011</v>
      </c>
      <c r="J118" s="136" cm="1">
        <f t="array" aca="1" ref="J118" ca="1">IF(COUNTIFS('PTC GRTgaz'!$K$7:$K$15996,"",'PTC GRTgaz'!$A$7:$A$15996,J$16,'PTC GRTgaz'!$D$7:$D$15996,$A118,'PTC GRTgaz'!$C$7:$C$15996,"DEL")&gt;0,J$14,SUMIFS('PTC GRTgaz'!$K$7:$K$15996,'PTC GRTgaz'!$A$7:$A$15996,J$16,'PTC GRTgaz'!$D$7:$D$15996,$A118,'PTC GRTgaz'!$C$7:$C$15996,"DEL")*1.0026*$F$4/INDIRECT($A$4&amp;"!D9"))</f>
        <v>125</v>
      </c>
      <c r="K118" s="136">
        <v>1000</v>
      </c>
      <c r="L118" s="137">
        <f t="shared" ca="1" si="11"/>
        <v>9.8687500000000057</v>
      </c>
      <c r="M118" s="72">
        <f t="shared" ca="1" si="15"/>
        <v>0.64958000000000005</v>
      </c>
      <c r="N118" s="5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89">
        <f t="shared" ca="1" si="16"/>
        <v>125</v>
      </c>
      <c r="S118" s="137">
        <f t="shared" ca="1" si="12"/>
        <v>12.619859999999999</v>
      </c>
      <c r="T118" s="72">
        <f t="shared" ca="1" si="17"/>
        <v>0.83440000000000003</v>
      </c>
      <c r="U118" s="5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0.83120000000000061</v>
      </c>
      <c r="V118" s="89">
        <f t="shared" ca="1" si="18"/>
        <v>103.90000000000008</v>
      </c>
    </row>
    <row r="119" spans="1:22" x14ac:dyDescent="0.35">
      <c r="A119" s="48">
        <f t="shared" si="19"/>
        <v>45485</v>
      </c>
      <c r="B119" s="88" cm="1">
        <f t="array" aca="1" ref="B119" ca="1">_xlfn.XLOOKUP(A119,INDIRECT($A$5&amp;"!$AJ$41:$AJ$406"),INDIRECT($A$5&amp;"!$AK$41:$AK$406"))*SUM($F$3:$I$3)</f>
        <v>0</v>
      </c>
      <c r="C119" s="88" cm="1">
        <f t="array" aca="1" ref="C119" ca="1">_xlfn.XLOOKUP(A119,INDIRECT($A$5&amp;"!$AJ$41:$AJ$406"),INDIRECT($A$5&amp;"!$AL$41:$AL$406"))*SUM($F$3:$I$3)</f>
        <v>15</v>
      </c>
      <c r="D119" s="88" cm="1">
        <f t="array" aca="1" ref="D119" ca="1">_xlfn.XLOOKUP(A119,INDIRECT($A$5&amp;"!$AJ$41:$AJ$406"),INDIRECT($A$5&amp;"!$AO$41:$AO$406"))*SUM($F$3:$I$3)</f>
        <v>12.75</v>
      </c>
      <c r="E119" s="50" cm="1">
        <f t="array" ref="E119">SUMPRODUCT(('PT Storengy'!$B$8:$K$372)*('PT Storengy'!$A$8:$A$372=$A119)*('PT Storengy'!$B$5:$K$5=$A$6)*('PT Storengy'!$B$7:$K$7=$A$7))</f>
        <v>0</v>
      </c>
      <c r="F119" s="137">
        <f t="shared" ca="1" si="10"/>
        <v>9.9937500000000057</v>
      </c>
      <c r="G119" s="72">
        <f t="shared" ca="1" si="13"/>
        <v>0.65791999999999995</v>
      </c>
      <c r="H119" s="5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1.0000000000000009</v>
      </c>
      <c r="I119" s="89">
        <f t="shared" ca="1" si="14"/>
        <v>125.00000000000011</v>
      </c>
      <c r="J119" s="136" cm="1">
        <f t="array" aca="1" ref="J119" ca="1">IF(COUNTIFS('PTC GRTgaz'!$K$7:$K$15996,"",'PTC GRTgaz'!$A$7:$A$15996,J$16,'PTC GRTgaz'!$D$7:$D$15996,$A119,'PTC GRTgaz'!$C$7:$C$15996,"DEL")&gt;0,J$14,SUMIFS('PTC GRTgaz'!$K$7:$K$15996,'PTC GRTgaz'!$A$7:$A$15996,J$16,'PTC GRTgaz'!$D$7:$D$15996,$A119,'PTC GRTgaz'!$C$7:$C$15996,"DEL")*1.0026*$F$4/INDIRECT($A$4&amp;"!D9"))</f>
        <v>125</v>
      </c>
      <c r="K119" s="136">
        <v>1000</v>
      </c>
      <c r="L119" s="137">
        <f t="shared" ca="1" si="11"/>
        <v>9.9937500000000057</v>
      </c>
      <c r="M119" s="72">
        <f t="shared" ca="1" si="15"/>
        <v>0.65791999999999995</v>
      </c>
      <c r="N119" s="5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89">
        <f t="shared" ca="1" si="16"/>
        <v>125</v>
      </c>
      <c r="S119" s="137">
        <f t="shared" ca="1" si="12"/>
        <v>12.72203</v>
      </c>
      <c r="T119" s="72">
        <f t="shared" ca="1" si="17"/>
        <v>0.84131999999999996</v>
      </c>
      <c r="U119" s="5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0.81736000000000075</v>
      </c>
      <c r="V119" s="89">
        <f t="shared" ca="1" si="18"/>
        <v>102.1700000000001</v>
      </c>
    </row>
    <row r="120" spans="1:22" x14ac:dyDescent="0.35">
      <c r="A120" s="48">
        <f t="shared" si="19"/>
        <v>45486</v>
      </c>
      <c r="B120" s="88" cm="1">
        <f t="array" aca="1" ref="B120" ca="1">_xlfn.XLOOKUP(A120,INDIRECT($A$5&amp;"!$AJ$41:$AJ$406"),INDIRECT($A$5&amp;"!$AK$41:$AK$406"))*SUM($F$3:$I$3)</f>
        <v>0</v>
      </c>
      <c r="C120" s="88" cm="1">
        <f t="array" aca="1" ref="C120" ca="1">_xlfn.XLOOKUP(A120,INDIRECT($A$5&amp;"!$AJ$41:$AJ$406"),INDIRECT($A$5&amp;"!$AL$41:$AL$406"))*SUM($F$3:$I$3)</f>
        <v>15</v>
      </c>
      <c r="D120" s="88" cm="1">
        <f t="array" aca="1" ref="D120" ca="1">_xlfn.XLOOKUP(A120,INDIRECT($A$5&amp;"!$AJ$41:$AJ$406"),INDIRECT($A$5&amp;"!$AO$41:$AO$406"))*SUM($F$3:$I$3)</f>
        <v>12.75</v>
      </c>
      <c r="E120" s="50" cm="1">
        <f t="array" ref="E120">SUMPRODUCT(('PT Storengy'!$B$8:$K$372)*('PT Storengy'!$A$8:$A$372=$A120)*('PT Storengy'!$B$5:$K$5=$A$6)*('PT Storengy'!$B$7:$K$7=$A$7))</f>
        <v>0</v>
      </c>
      <c r="F120" s="137">
        <f t="shared" ca="1" si="10"/>
        <v>10.118750000000006</v>
      </c>
      <c r="G120" s="72">
        <f t="shared" ca="1" si="13"/>
        <v>0.66625000000000001</v>
      </c>
      <c r="H120" s="5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1.0000000000000009</v>
      </c>
      <c r="I120" s="89">
        <f t="shared" ca="1" si="14"/>
        <v>125.00000000000011</v>
      </c>
      <c r="J120" s="136" cm="1">
        <f t="array" aca="1" ref="J120" ca="1">IF(COUNTIFS('PTC GRTgaz'!$K$7:$K$15996,"",'PTC GRTgaz'!$A$7:$A$15996,J$16,'PTC GRTgaz'!$D$7:$D$15996,$A120,'PTC GRTgaz'!$C$7:$C$15996,"DEL")&gt;0,J$14,SUMIFS('PTC GRTgaz'!$K$7:$K$15996,'PTC GRTgaz'!$A$7:$A$15996,J$16,'PTC GRTgaz'!$D$7:$D$15996,$A120,'PTC GRTgaz'!$C$7:$C$15996,"DEL")*1.0026*$F$4/INDIRECT($A$4&amp;"!D9"))</f>
        <v>125</v>
      </c>
      <c r="K120" s="136">
        <v>1000</v>
      </c>
      <c r="L120" s="137">
        <f t="shared" ca="1" si="11"/>
        <v>10.118750000000006</v>
      </c>
      <c r="M120" s="72">
        <f t="shared" ca="1" si="15"/>
        <v>0.66625000000000001</v>
      </c>
      <c r="N120" s="5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89">
        <f t="shared" ca="1" si="16"/>
        <v>125</v>
      </c>
      <c r="S120" s="137">
        <f t="shared" ca="1" si="12"/>
        <v>12.822495</v>
      </c>
      <c r="T120" s="72">
        <f t="shared" ca="1" si="17"/>
        <v>0.84814000000000001</v>
      </c>
      <c r="U120" s="5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0.80372000000000077</v>
      </c>
      <c r="V120" s="89">
        <f t="shared" ca="1" si="18"/>
        <v>100.4650000000001</v>
      </c>
    </row>
    <row r="121" spans="1:22" x14ac:dyDescent="0.35">
      <c r="A121" s="48">
        <f t="shared" si="19"/>
        <v>45487</v>
      </c>
      <c r="B121" s="88" cm="1">
        <f t="array" aca="1" ref="B121" ca="1">_xlfn.XLOOKUP(A121,INDIRECT($A$5&amp;"!$AJ$41:$AJ$406"),INDIRECT($A$5&amp;"!$AK$41:$AK$406"))*SUM($F$3:$I$3)</f>
        <v>0</v>
      </c>
      <c r="C121" s="88" cm="1">
        <f t="array" aca="1" ref="C121" ca="1">_xlfn.XLOOKUP(A121,INDIRECT($A$5&amp;"!$AJ$41:$AJ$406"),INDIRECT($A$5&amp;"!$AL$41:$AL$406"))*SUM($F$3:$I$3)</f>
        <v>15</v>
      </c>
      <c r="D121" s="88" cm="1">
        <f t="array" aca="1" ref="D121" ca="1">_xlfn.XLOOKUP(A121,INDIRECT($A$5&amp;"!$AJ$41:$AJ$406"),INDIRECT($A$5&amp;"!$AO$41:$AO$406"))*SUM($F$3:$I$3)</f>
        <v>12.75</v>
      </c>
      <c r="E121" s="50" cm="1">
        <f t="array" ref="E121">SUMPRODUCT(('PT Storengy'!$B$8:$K$372)*('PT Storengy'!$A$8:$A$372=$A121)*('PT Storengy'!$B$5:$K$5=$A$6)*('PT Storengy'!$B$7:$K$7=$A$7))</f>
        <v>0</v>
      </c>
      <c r="F121" s="137">
        <f t="shared" ca="1" si="10"/>
        <v>10.243750000000006</v>
      </c>
      <c r="G121" s="72">
        <f t="shared" ca="1" si="13"/>
        <v>0.67457999999999996</v>
      </c>
      <c r="H121" s="5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1.0000000000000009</v>
      </c>
      <c r="I121" s="89">
        <f t="shared" ca="1" si="14"/>
        <v>125.00000000000011</v>
      </c>
      <c r="J121" s="136" cm="1">
        <f t="array" aca="1" ref="J121" ca="1">IF(COUNTIFS('PTC GRTgaz'!$K$7:$K$15996,"",'PTC GRTgaz'!$A$7:$A$15996,J$16,'PTC GRTgaz'!$D$7:$D$15996,$A121,'PTC GRTgaz'!$C$7:$C$15996,"DEL")&gt;0,J$14,SUMIFS('PTC GRTgaz'!$K$7:$K$15996,'PTC GRTgaz'!$A$7:$A$15996,J$16,'PTC GRTgaz'!$D$7:$D$15996,$A121,'PTC GRTgaz'!$C$7:$C$15996,"DEL")*1.0026*$F$4/INDIRECT($A$4&amp;"!D9"))</f>
        <v>125</v>
      </c>
      <c r="K121" s="136">
        <v>1000</v>
      </c>
      <c r="L121" s="137">
        <f t="shared" ca="1" si="11"/>
        <v>10.243750000000006</v>
      </c>
      <c r="M121" s="72">
        <f t="shared" ca="1" si="15"/>
        <v>0.67457999999999996</v>
      </c>
      <c r="N121" s="5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1.0000000000000009</v>
      </c>
      <c r="O121" s="89">
        <f t="shared" ca="1" si="16"/>
        <v>125</v>
      </c>
      <c r="S121" s="137">
        <f t="shared" ca="1" si="12"/>
        <v>12.9220925</v>
      </c>
      <c r="T121" s="72">
        <f t="shared" ca="1" si="17"/>
        <v>0.85482999999999998</v>
      </c>
      <c r="U121" s="5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0.79678000000000082</v>
      </c>
      <c r="V121" s="89">
        <f t="shared" ca="1" si="18"/>
        <v>99.597500000000096</v>
      </c>
    </row>
    <row r="122" spans="1:22" x14ac:dyDescent="0.35">
      <c r="A122" s="48">
        <f t="shared" si="19"/>
        <v>45488</v>
      </c>
      <c r="B122" s="88" cm="1">
        <f t="array" aca="1" ref="B122" ca="1">_xlfn.XLOOKUP(A122,INDIRECT($A$5&amp;"!$AJ$41:$AJ$406"),INDIRECT($A$5&amp;"!$AK$41:$AK$406"))*SUM($F$3:$I$3)</f>
        <v>0</v>
      </c>
      <c r="C122" s="88" cm="1">
        <f t="array" aca="1" ref="C122" ca="1">_xlfn.XLOOKUP(A122,INDIRECT($A$5&amp;"!$AJ$41:$AJ$406"),INDIRECT($A$5&amp;"!$AL$41:$AL$406"))*SUM($F$3:$I$3)</f>
        <v>15</v>
      </c>
      <c r="D122" s="88" cm="1">
        <f t="array" aca="1" ref="D122" ca="1">_xlfn.XLOOKUP(A122,INDIRECT($A$5&amp;"!$AJ$41:$AJ$406"),INDIRECT($A$5&amp;"!$AO$41:$AO$406"))*SUM($F$3:$I$3)</f>
        <v>12.75</v>
      </c>
      <c r="E122" s="50" cm="1">
        <f t="array" ref="E122">SUMPRODUCT(('PT Storengy'!$B$8:$K$372)*('PT Storengy'!$A$8:$A$372=$A122)*('PT Storengy'!$B$5:$K$5=$A$6)*('PT Storengy'!$B$7:$K$7=$A$7))</f>
        <v>0</v>
      </c>
      <c r="F122" s="137">
        <f t="shared" ca="1" si="10"/>
        <v>10.368750000000006</v>
      </c>
      <c r="G122" s="72">
        <f t="shared" ca="1" si="13"/>
        <v>0.68291999999999997</v>
      </c>
      <c r="H122" s="5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1.0000000000000009</v>
      </c>
      <c r="I122" s="89">
        <f t="shared" ca="1" si="14"/>
        <v>125.00000000000011</v>
      </c>
      <c r="J122" s="136" cm="1">
        <f t="array" aca="1" ref="J122" ca="1">IF(COUNTIFS('PTC GRTgaz'!$K$7:$K$15996,"",'PTC GRTgaz'!$A$7:$A$15996,J$16,'PTC GRTgaz'!$D$7:$D$15996,$A122,'PTC GRTgaz'!$C$7:$C$15996,"DEL")&gt;0,J$14,SUMIFS('PTC GRTgaz'!$K$7:$K$15996,'PTC GRTgaz'!$A$7:$A$15996,J$16,'PTC GRTgaz'!$D$7:$D$15996,$A122,'PTC GRTgaz'!$C$7:$C$15996,"DEL")*1.0026*$F$4/INDIRECT($A$4&amp;"!D9"))</f>
        <v>125</v>
      </c>
      <c r="K122" s="136">
        <v>1000</v>
      </c>
      <c r="L122" s="137">
        <f t="shared" ca="1" si="11"/>
        <v>10.368750000000006</v>
      </c>
      <c r="M122" s="72">
        <f t="shared" ca="1" si="15"/>
        <v>0.68291999999999997</v>
      </c>
      <c r="N122" s="5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1.0000000000000009</v>
      </c>
      <c r="O122" s="89">
        <f t="shared" ca="1" si="16"/>
        <v>125</v>
      </c>
      <c r="S122" s="137">
        <f t="shared" ca="1" si="12"/>
        <v>13.021136666666667</v>
      </c>
      <c r="T122" s="72">
        <f t="shared" ca="1" si="17"/>
        <v>0.86146999999999996</v>
      </c>
      <c r="U122" s="5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0.79235333333333413</v>
      </c>
      <c r="V122" s="89">
        <f t="shared" ca="1" si="18"/>
        <v>99.044166666666769</v>
      </c>
    </row>
    <row r="123" spans="1:22" x14ac:dyDescent="0.35">
      <c r="A123" s="48">
        <f t="shared" si="19"/>
        <v>45489</v>
      </c>
      <c r="B123" s="88" cm="1">
        <f t="array" aca="1" ref="B123" ca="1">_xlfn.XLOOKUP(A123,INDIRECT($A$5&amp;"!$AJ$41:$AJ$406"),INDIRECT($A$5&amp;"!$AK$41:$AK$406"))*SUM($F$3:$I$3)</f>
        <v>0</v>
      </c>
      <c r="C123" s="88" cm="1">
        <f t="array" aca="1" ref="C123" ca="1">_xlfn.XLOOKUP(A123,INDIRECT($A$5&amp;"!$AJ$41:$AJ$406"),INDIRECT($A$5&amp;"!$AL$41:$AL$406"))*SUM($F$3:$I$3)</f>
        <v>15</v>
      </c>
      <c r="D123" s="88" cm="1">
        <f t="array" aca="1" ref="D123" ca="1">_xlfn.XLOOKUP(A123,INDIRECT($A$5&amp;"!$AJ$41:$AJ$406"),INDIRECT($A$5&amp;"!$AO$41:$AO$406"))*SUM($F$3:$I$3)</f>
        <v>12.75</v>
      </c>
      <c r="E123" s="50" cm="1">
        <f t="array" ref="E123">SUMPRODUCT(('PT Storengy'!$B$8:$K$372)*('PT Storengy'!$A$8:$A$372=$A123)*('PT Storengy'!$B$5:$K$5=$A$6)*('PT Storengy'!$B$7:$K$7=$A$7))</f>
        <v>0</v>
      </c>
      <c r="F123" s="137">
        <f t="shared" ca="1" si="10"/>
        <v>10.493750000000006</v>
      </c>
      <c r="G123" s="72">
        <f t="shared" ca="1" si="13"/>
        <v>0.69125000000000003</v>
      </c>
      <c r="H123" s="5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1.0000000000000009</v>
      </c>
      <c r="I123" s="89">
        <f t="shared" ca="1" si="14"/>
        <v>125.00000000000011</v>
      </c>
      <c r="J123" s="136" cm="1">
        <f t="array" aca="1" ref="J123" ca="1">IF(COUNTIFS('PTC GRTgaz'!$K$7:$K$15996,"",'PTC GRTgaz'!$A$7:$A$15996,J$16,'PTC GRTgaz'!$D$7:$D$15996,$A123,'PTC GRTgaz'!$C$7:$C$15996,"DEL")&gt;0,J$14,SUMIFS('PTC GRTgaz'!$K$7:$K$15996,'PTC GRTgaz'!$A$7:$A$15996,J$16,'PTC GRTgaz'!$D$7:$D$15996,$A123,'PTC GRTgaz'!$C$7:$C$15996,"DEL")*1.0026*$F$4/INDIRECT($A$4&amp;"!D9"))</f>
        <v>125</v>
      </c>
      <c r="K123" s="136">
        <v>1000</v>
      </c>
      <c r="L123" s="137">
        <f t="shared" ca="1" si="11"/>
        <v>10.493750000000006</v>
      </c>
      <c r="M123" s="72">
        <f t="shared" ca="1" si="15"/>
        <v>0.69125000000000003</v>
      </c>
      <c r="N123" s="5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1.0000000000000009</v>
      </c>
      <c r="O123" s="89">
        <f t="shared" ca="1" si="16"/>
        <v>125</v>
      </c>
      <c r="S123" s="137">
        <f t="shared" ca="1" si="12"/>
        <v>13.119630000000001</v>
      </c>
      <c r="T123" s="72">
        <f t="shared" ca="1" si="17"/>
        <v>0.86807999999999996</v>
      </c>
      <c r="U123" s="5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0.78794666666666746</v>
      </c>
      <c r="V123" s="89">
        <f t="shared" ca="1" si="18"/>
        <v>98.493333333333439</v>
      </c>
    </row>
    <row r="124" spans="1:22" x14ac:dyDescent="0.35">
      <c r="A124" s="48">
        <f t="shared" si="19"/>
        <v>45490</v>
      </c>
      <c r="B124" s="88" cm="1">
        <f t="array" aca="1" ref="B124" ca="1">_xlfn.XLOOKUP(A124,INDIRECT($A$5&amp;"!$AJ$41:$AJ$406"),INDIRECT($A$5&amp;"!$AK$41:$AK$406"))*SUM($F$3:$I$3)</f>
        <v>0</v>
      </c>
      <c r="C124" s="88" cm="1">
        <f t="array" aca="1" ref="C124" ca="1">_xlfn.XLOOKUP(A124,INDIRECT($A$5&amp;"!$AJ$41:$AJ$406"),INDIRECT($A$5&amp;"!$AL$41:$AL$406"))*SUM($F$3:$I$3)</f>
        <v>15</v>
      </c>
      <c r="D124" s="88" cm="1">
        <f t="array" aca="1" ref="D124" ca="1">_xlfn.XLOOKUP(A124,INDIRECT($A$5&amp;"!$AJ$41:$AJ$406"),INDIRECT($A$5&amp;"!$AO$41:$AO$406"))*SUM($F$3:$I$3)</f>
        <v>12.75</v>
      </c>
      <c r="E124" s="50" cm="1">
        <f t="array" ref="E124">SUMPRODUCT(('PT Storengy'!$B$8:$K$372)*('PT Storengy'!$A$8:$A$372=$A124)*('PT Storengy'!$B$5:$K$5=$A$6)*('PT Storengy'!$B$7:$K$7=$A$7))</f>
        <v>0</v>
      </c>
      <c r="F124" s="137">
        <f t="shared" ca="1" si="10"/>
        <v>10.618750000000006</v>
      </c>
      <c r="G124" s="72">
        <f t="shared" ca="1" si="13"/>
        <v>0.69957999999999998</v>
      </c>
      <c r="H124" s="5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1.0000000000000009</v>
      </c>
      <c r="I124" s="89">
        <f t="shared" ca="1" si="14"/>
        <v>125.00000000000011</v>
      </c>
      <c r="J124" s="136" cm="1">
        <f t="array" aca="1" ref="J124" ca="1">IF(COUNTIFS('PTC GRTgaz'!$K$7:$K$15996,"",'PTC GRTgaz'!$A$7:$A$15996,J$16,'PTC GRTgaz'!$D$7:$D$15996,$A124,'PTC GRTgaz'!$C$7:$C$15996,"DEL")&gt;0,J$14,SUMIFS('PTC GRTgaz'!$K$7:$K$15996,'PTC GRTgaz'!$A$7:$A$15996,J$16,'PTC GRTgaz'!$D$7:$D$15996,$A124,'PTC GRTgaz'!$C$7:$C$15996,"DEL")*1.0026*$F$4/INDIRECT($A$4&amp;"!D9"))</f>
        <v>125</v>
      </c>
      <c r="K124" s="136">
        <v>1000</v>
      </c>
      <c r="L124" s="137">
        <f t="shared" ca="1" si="11"/>
        <v>10.618750000000006</v>
      </c>
      <c r="M124" s="72">
        <f t="shared" ca="1" si="15"/>
        <v>0.69957999999999998</v>
      </c>
      <c r="N124" s="5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1.0000000000000009</v>
      </c>
      <c r="O124" s="89">
        <f t="shared" ca="1" si="16"/>
        <v>125</v>
      </c>
      <c r="S124" s="137">
        <f t="shared" ca="1" si="12"/>
        <v>13.217576666666668</v>
      </c>
      <c r="T124" s="72">
        <f t="shared" ca="1" si="17"/>
        <v>0.87463999999999997</v>
      </c>
      <c r="U124" s="5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0.78357333333333412</v>
      </c>
      <c r="V124" s="89">
        <f t="shared" ca="1" si="18"/>
        <v>97.946666666666772</v>
      </c>
    </row>
    <row r="125" spans="1:22" x14ac:dyDescent="0.35">
      <c r="A125" s="48">
        <f t="shared" si="19"/>
        <v>45491</v>
      </c>
      <c r="B125" s="88" cm="1">
        <f t="array" aca="1" ref="B125" ca="1">_xlfn.XLOOKUP(A125,INDIRECT($A$5&amp;"!$AJ$41:$AJ$406"),INDIRECT($A$5&amp;"!$AK$41:$AK$406"))*SUM($F$3:$I$3)</f>
        <v>0</v>
      </c>
      <c r="C125" s="88" cm="1">
        <f t="array" aca="1" ref="C125" ca="1">_xlfn.XLOOKUP(A125,INDIRECT($A$5&amp;"!$AJ$41:$AJ$406"),INDIRECT($A$5&amp;"!$AL$41:$AL$406"))*SUM($F$3:$I$3)</f>
        <v>15</v>
      </c>
      <c r="D125" s="88" cm="1">
        <f t="array" aca="1" ref="D125" ca="1">_xlfn.XLOOKUP(A125,INDIRECT($A$5&amp;"!$AJ$41:$AJ$406"),INDIRECT($A$5&amp;"!$AO$41:$AO$406"))*SUM($F$3:$I$3)</f>
        <v>12.75</v>
      </c>
      <c r="E125" s="50" cm="1">
        <f t="array" ref="E125">SUMPRODUCT(('PT Storengy'!$B$8:$K$372)*('PT Storengy'!$A$8:$A$372=$A125)*('PT Storengy'!$B$5:$K$5=$A$6)*('PT Storengy'!$B$7:$K$7=$A$7))</f>
        <v>0</v>
      </c>
      <c r="F125" s="137">
        <f t="shared" ca="1" si="10"/>
        <v>10.743750000000006</v>
      </c>
      <c r="G125" s="72">
        <f t="shared" ca="1" si="13"/>
        <v>0.70791999999999999</v>
      </c>
      <c r="H125" s="5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1.0000000000000009</v>
      </c>
      <c r="I125" s="89">
        <f t="shared" ca="1" si="14"/>
        <v>125.00000000000011</v>
      </c>
      <c r="J125" s="136" cm="1">
        <f t="array" aca="1" ref="J125" ca="1">IF(COUNTIFS('PTC GRTgaz'!$K$7:$K$15996,"",'PTC GRTgaz'!$A$7:$A$15996,J$16,'PTC GRTgaz'!$D$7:$D$15996,$A125,'PTC GRTgaz'!$C$7:$C$15996,"DEL")&gt;0,J$14,SUMIFS('PTC GRTgaz'!$K$7:$K$15996,'PTC GRTgaz'!$A$7:$A$15996,J$16,'PTC GRTgaz'!$D$7:$D$15996,$A125,'PTC GRTgaz'!$C$7:$C$15996,"DEL")*1.0026*$F$4/INDIRECT($A$4&amp;"!D9"))</f>
        <v>125</v>
      </c>
      <c r="K125" s="136">
        <v>1000</v>
      </c>
      <c r="L125" s="137">
        <f t="shared" ca="1" si="11"/>
        <v>10.743750000000006</v>
      </c>
      <c r="M125" s="72">
        <f t="shared" ca="1" si="15"/>
        <v>0.70791999999999999</v>
      </c>
      <c r="N125" s="5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1.0000000000000009</v>
      </c>
      <c r="O125" s="89">
        <f t="shared" ca="1" si="16"/>
        <v>125</v>
      </c>
      <c r="S125" s="137">
        <f t="shared" ca="1" si="12"/>
        <v>13.314979166666667</v>
      </c>
      <c r="T125" s="72">
        <f t="shared" ca="1" si="17"/>
        <v>0.88117000000000001</v>
      </c>
      <c r="U125" s="5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0.7792200000000008</v>
      </c>
      <c r="V125" s="89">
        <f t="shared" ca="1" si="18"/>
        <v>97.402500000000103</v>
      </c>
    </row>
    <row r="126" spans="1:22" x14ac:dyDescent="0.35">
      <c r="A126" s="48">
        <f t="shared" si="19"/>
        <v>45492</v>
      </c>
      <c r="B126" s="88" cm="1">
        <f t="array" aca="1" ref="B126" ca="1">_xlfn.XLOOKUP(A126,INDIRECT($A$5&amp;"!$AJ$41:$AJ$406"),INDIRECT($A$5&amp;"!$AK$41:$AK$406"))*SUM($F$3:$I$3)</f>
        <v>0</v>
      </c>
      <c r="C126" s="88" cm="1">
        <f t="array" aca="1" ref="C126" ca="1">_xlfn.XLOOKUP(A126,INDIRECT($A$5&amp;"!$AJ$41:$AJ$406"),INDIRECT($A$5&amp;"!$AL$41:$AL$406"))*SUM($F$3:$I$3)</f>
        <v>15</v>
      </c>
      <c r="D126" s="88" cm="1">
        <f t="array" aca="1" ref="D126" ca="1">_xlfn.XLOOKUP(A126,INDIRECT($A$5&amp;"!$AJ$41:$AJ$406"),INDIRECT($A$5&amp;"!$AO$41:$AO$406"))*SUM($F$3:$I$3)</f>
        <v>12.75</v>
      </c>
      <c r="E126" s="50" cm="1">
        <f t="array" ref="E126">SUMPRODUCT(('PT Storengy'!$B$8:$K$372)*('PT Storengy'!$A$8:$A$372=$A126)*('PT Storengy'!$B$5:$K$5=$A$6)*('PT Storengy'!$B$7:$K$7=$A$7))</f>
        <v>0</v>
      </c>
      <c r="F126" s="137">
        <f t="shared" ca="1" si="10"/>
        <v>10.868750000000006</v>
      </c>
      <c r="G126" s="72">
        <f t="shared" ca="1" si="13"/>
        <v>0.71625000000000005</v>
      </c>
      <c r="H126" s="5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1.0000000000000009</v>
      </c>
      <c r="I126" s="89">
        <f t="shared" ca="1" si="14"/>
        <v>125.00000000000011</v>
      </c>
      <c r="J126" s="136" cm="1">
        <f t="array" aca="1" ref="J126" ca="1">IF(COUNTIFS('PTC GRTgaz'!$K$7:$K$15996,"",'PTC GRTgaz'!$A$7:$A$15996,J$16,'PTC GRTgaz'!$D$7:$D$15996,$A126,'PTC GRTgaz'!$C$7:$C$15996,"DEL")&gt;0,J$14,SUMIFS('PTC GRTgaz'!$K$7:$K$15996,'PTC GRTgaz'!$A$7:$A$15996,J$16,'PTC GRTgaz'!$D$7:$D$15996,$A126,'PTC GRTgaz'!$C$7:$C$15996,"DEL")*1.0026*$F$4/INDIRECT($A$4&amp;"!D9"))</f>
        <v>125</v>
      </c>
      <c r="K126" s="136">
        <v>1000</v>
      </c>
      <c r="L126" s="137">
        <f t="shared" ca="1" si="11"/>
        <v>10.868750000000006</v>
      </c>
      <c r="M126" s="72">
        <f t="shared" ca="1" si="15"/>
        <v>0.71625000000000005</v>
      </c>
      <c r="N126" s="5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1.0000000000000009</v>
      </c>
      <c r="O126" s="89">
        <f t="shared" ca="1" si="16"/>
        <v>125</v>
      </c>
      <c r="S126" s="137">
        <f t="shared" ca="1" si="12"/>
        <v>13.411840000000002</v>
      </c>
      <c r="T126" s="72">
        <f t="shared" ca="1" si="17"/>
        <v>0.88766999999999996</v>
      </c>
      <c r="U126" s="5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0.7748866666666675</v>
      </c>
      <c r="V126" s="89">
        <f t="shared" ca="1" si="18"/>
        <v>96.860833333333431</v>
      </c>
    </row>
    <row r="127" spans="1:22" x14ac:dyDescent="0.35">
      <c r="A127" s="48">
        <f t="shared" si="19"/>
        <v>45493</v>
      </c>
      <c r="B127" s="88" cm="1">
        <f t="array" aca="1" ref="B127" ca="1">_xlfn.XLOOKUP(A127,INDIRECT($A$5&amp;"!$AJ$41:$AJ$406"),INDIRECT($A$5&amp;"!$AK$41:$AK$406"))*SUM($F$3:$I$3)</f>
        <v>0</v>
      </c>
      <c r="C127" s="88" cm="1">
        <f t="array" aca="1" ref="C127" ca="1">_xlfn.XLOOKUP(A127,INDIRECT($A$5&amp;"!$AJ$41:$AJ$406"),INDIRECT($A$5&amp;"!$AL$41:$AL$406"))*SUM($F$3:$I$3)</f>
        <v>15</v>
      </c>
      <c r="D127" s="88" cm="1">
        <f t="array" aca="1" ref="D127" ca="1">_xlfn.XLOOKUP(A127,INDIRECT($A$5&amp;"!$AJ$41:$AJ$406"),INDIRECT($A$5&amp;"!$AO$41:$AO$406"))*SUM($F$3:$I$3)</f>
        <v>12.75</v>
      </c>
      <c r="E127" s="50" cm="1">
        <f t="array" ref="E127">SUMPRODUCT(('PT Storengy'!$B$8:$K$372)*('PT Storengy'!$A$8:$A$372=$A127)*('PT Storengy'!$B$5:$K$5=$A$6)*('PT Storengy'!$B$7:$K$7=$A$7))</f>
        <v>0</v>
      </c>
      <c r="F127" s="137">
        <f t="shared" ca="1" si="10"/>
        <v>10.993750000000006</v>
      </c>
      <c r="G127" s="72">
        <f t="shared" ca="1" si="13"/>
        <v>0.72458</v>
      </c>
      <c r="H127" s="5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1.0000000000000009</v>
      </c>
      <c r="I127" s="89">
        <f t="shared" ca="1" si="14"/>
        <v>125.00000000000011</v>
      </c>
      <c r="J127" s="136" cm="1">
        <f t="array" aca="1" ref="J127" ca="1">IF(COUNTIFS('PTC GRTgaz'!$K$7:$K$15996,"",'PTC GRTgaz'!$A$7:$A$15996,J$16,'PTC GRTgaz'!$D$7:$D$15996,$A127,'PTC GRTgaz'!$C$7:$C$15996,"DEL")&gt;0,J$14,SUMIFS('PTC GRTgaz'!$K$7:$K$15996,'PTC GRTgaz'!$A$7:$A$15996,J$16,'PTC GRTgaz'!$D$7:$D$15996,$A127,'PTC GRTgaz'!$C$7:$C$15996,"DEL")*1.0026*$F$4/INDIRECT($A$4&amp;"!D9"))</f>
        <v>125</v>
      </c>
      <c r="K127" s="136">
        <v>1000</v>
      </c>
      <c r="L127" s="137">
        <f t="shared" ca="1" si="11"/>
        <v>10.993750000000006</v>
      </c>
      <c r="M127" s="72">
        <f t="shared" ca="1" si="15"/>
        <v>0.72458</v>
      </c>
      <c r="N127" s="5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1.0000000000000009</v>
      </c>
      <c r="O127" s="89">
        <f t="shared" ca="1" si="16"/>
        <v>125</v>
      </c>
      <c r="S127" s="137">
        <f t="shared" ca="1" si="12"/>
        <v>13.508163333333336</v>
      </c>
      <c r="T127" s="72">
        <f t="shared" ca="1" si="17"/>
        <v>0.89412000000000003</v>
      </c>
      <c r="U127" s="5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0.77058666666666742</v>
      </c>
      <c r="V127" s="89">
        <f t="shared" ca="1" si="18"/>
        <v>96.323333333333423</v>
      </c>
    </row>
    <row r="128" spans="1:22" x14ac:dyDescent="0.35">
      <c r="A128" s="48">
        <f t="shared" si="19"/>
        <v>45494</v>
      </c>
      <c r="B128" s="88" cm="1">
        <f t="array" aca="1" ref="B128" ca="1">_xlfn.XLOOKUP(A128,INDIRECT($A$5&amp;"!$AJ$41:$AJ$406"),INDIRECT($A$5&amp;"!$AK$41:$AK$406"))*SUM($F$3:$I$3)</f>
        <v>0</v>
      </c>
      <c r="C128" s="88" cm="1">
        <f t="array" aca="1" ref="C128" ca="1">_xlfn.XLOOKUP(A128,INDIRECT($A$5&amp;"!$AJ$41:$AJ$406"),INDIRECT($A$5&amp;"!$AL$41:$AL$406"))*SUM($F$3:$I$3)</f>
        <v>15</v>
      </c>
      <c r="D128" s="88" cm="1">
        <f t="array" aca="1" ref="D128" ca="1">_xlfn.XLOOKUP(A128,INDIRECT($A$5&amp;"!$AJ$41:$AJ$406"),INDIRECT($A$5&amp;"!$AO$41:$AO$406"))*SUM($F$3:$I$3)</f>
        <v>12.75</v>
      </c>
      <c r="E128" s="50" cm="1">
        <f t="array" ref="E128">SUMPRODUCT(('PT Storengy'!$B$8:$K$372)*('PT Storengy'!$A$8:$A$372=$A128)*('PT Storengy'!$B$5:$K$5=$A$6)*('PT Storengy'!$B$7:$K$7=$A$7))</f>
        <v>0</v>
      </c>
      <c r="F128" s="137">
        <f t="shared" ca="1" si="10"/>
        <v>11.118750000000006</v>
      </c>
      <c r="G128" s="72">
        <f t="shared" ca="1" si="13"/>
        <v>0.73292000000000002</v>
      </c>
      <c r="H128" s="5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1.0000000000000009</v>
      </c>
      <c r="I128" s="89">
        <f t="shared" ca="1" si="14"/>
        <v>125.00000000000011</v>
      </c>
      <c r="J128" s="136" cm="1">
        <f t="array" aca="1" ref="J128" ca="1">IF(COUNTIFS('PTC GRTgaz'!$K$7:$K$15996,"",'PTC GRTgaz'!$A$7:$A$15996,J$16,'PTC GRTgaz'!$D$7:$D$15996,$A128,'PTC GRTgaz'!$C$7:$C$15996,"DEL")&gt;0,J$14,SUMIFS('PTC GRTgaz'!$K$7:$K$15996,'PTC GRTgaz'!$A$7:$A$15996,J$16,'PTC GRTgaz'!$D$7:$D$15996,$A128,'PTC GRTgaz'!$C$7:$C$15996,"DEL")*1.0026*$F$4/INDIRECT($A$4&amp;"!D9"))</f>
        <v>125</v>
      </c>
      <c r="K128" s="136">
        <v>1000</v>
      </c>
      <c r="L128" s="137">
        <f t="shared" ca="1" si="11"/>
        <v>11.118750000000006</v>
      </c>
      <c r="M128" s="72">
        <f t="shared" ca="1" si="15"/>
        <v>0.73292000000000002</v>
      </c>
      <c r="N128" s="5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1.0000000000000009</v>
      </c>
      <c r="O128" s="89">
        <f t="shared" ca="1" si="16"/>
        <v>125</v>
      </c>
      <c r="S128" s="137">
        <f t="shared" ca="1" si="12"/>
        <v>13.603951666666669</v>
      </c>
      <c r="T128" s="72">
        <f t="shared" ca="1" si="17"/>
        <v>0.90054000000000001</v>
      </c>
      <c r="U128" s="5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0.76630666666666736</v>
      </c>
      <c r="V128" s="89">
        <f t="shared" ca="1" si="18"/>
        <v>95.788333333333426</v>
      </c>
    </row>
    <row r="129" spans="1:22" x14ac:dyDescent="0.35">
      <c r="A129" s="48">
        <f t="shared" si="19"/>
        <v>45495</v>
      </c>
      <c r="B129" s="88" cm="1">
        <f t="array" aca="1" ref="B129" ca="1">_xlfn.XLOOKUP(A129,INDIRECT($A$5&amp;"!$AJ$41:$AJ$406"),INDIRECT($A$5&amp;"!$AK$41:$AK$406"))*SUM($F$3:$I$3)</f>
        <v>0</v>
      </c>
      <c r="C129" s="88" cm="1">
        <f t="array" aca="1" ref="C129" ca="1">_xlfn.XLOOKUP(A129,INDIRECT($A$5&amp;"!$AJ$41:$AJ$406"),INDIRECT($A$5&amp;"!$AL$41:$AL$406"))*SUM($F$3:$I$3)</f>
        <v>15</v>
      </c>
      <c r="D129" s="88" cm="1">
        <f t="array" aca="1" ref="D129" ca="1">_xlfn.XLOOKUP(A129,INDIRECT($A$5&amp;"!$AJ$41:$AJ$406"),INDIRECT($A$5&amp;"!$AO$41:$AO$406"))*SUM($F$3:$I$3)</f>
        <v>12.75</v>
      </c>
      <c r="E129" s="50" cm="1">
        <f t="array" ref="E129">SUMPRODUCT(('PT Storengy'!$B$8:$K$372)*('PT Storengy'!$A$8:$A$372=$A129)*('PT Storengy'!$B$5:$K$5=$A$6)*('PT Storengy'!$B$7:$K$7=$A$7))</f>
        <v>0</v>
      </c>
      <c r="F129" s="137">
        <f t="shared" ca="1" si="10"/>
        <v>11.243750000000006</v>
      </c>
      <c r="G129" s="72">
        <f t="shared" ca="1" si="13"/>
        <v>0.74124999999999996</v>
      </c>
      <c r="H129" s="5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1.0000000000000009</v>
      </c>
      <c r="I129" s="89">
        <f t="shared" ca="1" si="14"/>
        <v>125.00000000000011</v>
      </c>
      <c r="J129" s="136" cm="1">
        <f t="array" aca="1" ref="J129" ca="1">IF(COUNTIFS('PTC GRTgaz'!$K$7:$K$15996,"",'PTC GRTgaz'!$A$7:$A$15996,J$16,'PTC GRTgaz'!$D$7:$D$15996,$A129,'PTC GRTgaz'!$C$7:$C$15996,"DEL")&gt;0,J$14,SUMIFS('PTC GRTgaz'!$K$7:$K$15996,'PTC GRTgaz'!$A$7:$A$15996,J$16,'PTC GRTgaz'!$D$7:$D$15996,$A129,'PTC GRTgaz'!$C$7:$C$15996,"DEL")*1.0026*$F$4/INDIRECT($A$4&amp;"!D9"))</f>
        <v>125</v>
      </c>
      <c r="K129" s="136">
        <v>1000</v>
      </c>
      <c r="L129" s="137">
        <f t="shared" ca="1" si="11"/>
        <v>11.243750000000006</v>
      </c>
      <c r="M129" s="72">
        <f t="shared" ca="1" si="15"/>
        <v>0.74124999999999996</v>
      </c>
      <c r="N129" s="5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1.0000000000000009</v>
      </c>
      <c r="O129" s="89">
        <f t="shared" ca="1" si="16"/>
        <v>125</v>
      </c>
      <c r="S129" s="137">
        <f t="shared" ca="1" si="12"/>
        <v>13.699207500000002</v>
      </c>
      <c r="T129" s="72">
        <f t="shared" ca="1" si="17"/>
        <v>0.90693000000000001</v>
      </c>
      <c r="U129" s="5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0.76204666666666743</v>
      </c>
      <c r="V129" s="89">
        <f t="shared" ca="1" si="18"/>
        <v>95.255833333333428</v>
      </c>
    </row>
    <row r="130" spans="1:22" x14ac:dyDescent="0.35">
      <c r="A130" s="48">
        <f t="shared" si="19"/>
        <v>45496</v>
      </c>
      <c r="B130" s="88" cm="1">
        <f t="array" aca="1" ref="B130" ca="1">_xlfn.XLOOKUP(A130,INDIRECT($A$5&amp;"!$AJ$41:$AJ$406"),INDIRECT($A$5&amp;"!$AK$41:$AK$406"))*SUM($F$3:$I$3)</f>
        <v>0</v>
      </c>
      <c r="C130" s="88" cm="1">
        <f t="array" aca="1" ref="C130" ca="1">_xlfn.XLOOKUP(A130,INDIRECT($A$5&amp;"!$AJ$41:$AJ$406"),INDIRECT($A$5&amp;"!$AL$41:$AL$406"))*SUM($F$3:$I$3)</f>
        <v>15</v>
      </c>
      <c r="D130" s="88" cm="1">
        <f t="array" aca="1" ref="D130" ca="1">_xlfn.XLOOKUP(A130,INDIRECT($A$5&amp;"!$AJ$41:$AJ$406"),INDIRECT($A$5&amp;"!$AO$41:$AO$406"))*SUM($F$3:$I$3)</f>
        <v>12.75</v>
      </c>
      <c r="E130" s="50" cm="1">
        <f t="array" ref="E130">SUMPRODUCT(('PT Storengy'!$B$8:$K$372)*('PT Storengy'!$A$8:$A$372=$A130)*('PT Storengy'!$B$5:$K$5=$A$6)*('PT Storengy'!$B$7:$K$7=$A$7))</f>
        <v>0</v>
      </c>
      <c r="F130" s="137">
        <f t="shared" ca="1" si="10"/>
        <v>11.368750000000006</v>
      </c>
      <c r="G130" s="72">
        <f t="shared" ca="1" si="13"/>
        <v>0.74958000000000002</v>
      </c>
      <c r="H130" s="5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1.0000000000000009</v>
      </c>
      <c r="I130" s="89">
        <f t="shared" ca="1" si="14"/>
        <v>125.00000000000011</v>
      </c>
      <c r="J130" s="136" cm="1">
        <f t="array" aca="1" ref="J130" ca="1">IF(COUNTIFS('PTC GRTgaz'!$K$7:$K$15996,"",'PTC GRTgaz'!$A$7:$A$15996,J$16,'PTC GRTgaz'!$D$7:$D$15996,$A130,'PTC GRTgaz'!$C$7:$C$15996,"DEL")&gt;0,J$14,SUMIFS('PTC GRTgaz'!$K$7:$K$15996,'PTC GRTgaz'!$A$7:$A$15996,J$16,'PTC GRTgaz'!$D$7:$D$15996,$A130,'PTC GRTgaz'!$C$7:$C$15996,"DEL")*1.0026*$F$4/INDIRECT($A$4&amp;"!D9"))</f>
        <v>125</v>
      </c>
      <c r="K130" s="136">
        <v>1000</v>
      </c>
      <c r="L130" s="137">
        <f t="shared" ca="1" si="11"/>
        <v>11.368750000000006</v>
      </c>
      <c r="M130" s="72">
        <f t="shared" ca="1" si="15"/>
        <v>0.74958000000000002</v>
      </c>
      <c r="N130" s="5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1.0000000000000009</v>
      </c>
      <c r="O130" s="89">
        <f t="shared" ca="1" si="16"/>
        <v>125</v>
      </c>
      <c r="S130" s="137">
        <f t="shared" ca="1" si="12"/>
        <v>13.793934166666668</v>
      </c>
      <c r="T130" s="72">
        <f t="shared" ca="1" si="17"/>
        <v>0.91327999999999998</v>
      </c>
      <c r="U130" s="5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0.75781333333333412</v>
      </c>
      <c r="V130" s="89">
        <f t="shared" ca="1" si="18"/>
        <v>94.726666666666759</v>
      </c>
    </row>
    <row r="131" spans="1:22" x14ac:dyDescent="0.35">
      <c r="A131" s="48">
        <f t="shared" si="19"/>
        <v>45497</v>
      </c>
      <c r="B131" s="88" cm="1">
        <f t="array" aca="1" ref="B131" ca="1">_xlfn.XLOOKUP(A131,INDIRECT($A$5&amp;"!$AJ$41:$AJ$406"),INDIRECT($A$5&amp;"!$AK$41:$AK$406"))*SUM($F$3:$I$3)</f>
        <v>0</v>
      </c>
      <c r="C131" s="88" cm="1">
        <f t="array" aca="1" ref="C131" ca="1">_xlfn.XLOOKUP(A131,INDIRECT($A$5&amp;"!$AJ$41:$AJ$406"),INDIRECT($A$5&amp;"!$AL$41:$AL$406"))*SUM($F$3:$I$3)</f>
        <v>15</v>
      </c>
      <c r="D131" s="88" cm="1">
        <f t="array" aca="1" ref="D131" ca="1">_xlfn.XLOOKUP(A131,INDIRECT($A$5&amp;"!$AJ$41:$AJ$406"),INDIRECT($A$5&amp;"!$AO$41:$AO$406"))*SUM($F$3:$I$3)</f>
        <v>12.75</v>
      </c>
      <c r="E131" s="50" cm="1">
        <f t="array" ref="E131">SUMPRODUCT(('PT Storengy'!$B$8:$K$372)*('PT Storengy'!$A$8:$A$372=$A131)*('PT Storengy'!$B$5:$K$5=$A$6)*('PT Storengy'!$B$7:$K$7=$A$7))</f>
        <v>0</v>
      </c>
      <c r="F131" s="137">
        <f t="shared" ca="1" si="10"/>
        <v>11.491770000000006</v>
      </c>
      <c r="G131" s="72">
        <f t="shared" ca="1" si="13"/>
        <v>0.75792000000000004</v>
      </c>
      <c r="H131" s="5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0.98416000000000081</v>
      </c>
      <c r="I131" s="89">
        <f t="shared" ca="1" si="14"/>
        <v>123.0200000000001</v>
      </c>
      <c r="J131" s="136" cm="1">
        <f t="array" aca="1" ref="J131" ca="1">IF(COUNTIFS('PTC GRTgaz'!$K$7:$K$15996,"",'PTC GRTgaz'!$A$7:$A$15996,J$16,'PTC GRTgaz'!$D$7:$D$15996,$A131,'PTC GRTgaz'!$C$7:$C$15996,"DEL")&gt;0,J$14,SUMIFS('PTC GRTgaz'!$K$7:$K$15996,'PTC GRTgaz'!$A$7:$A$15996,J$16,'PTC GRTgaz'!$D$7:$D$15996,$A131,'PTC GRTgaz'!$C$7:$C$15996,"DEL")*1.0026*$F$4/INDIRECT($A$4&amp;"!D9"))</f>
        <v>125</v>
      </c>
      <c r="K131" s="136">
        <v>1000</v>
      </c>
      <c r="L131" s="137">
        <f t="shared" ca="1" si="11"/>
        <v>11.491770000000006</v>
      </c>
      <c r="M131" s="72">
        <f t="shared" ca="1" si="15"/>
        <v>0.75792000000000004</v>
      </c>
      <c r="N131" s="5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0.98416000000000081</v>
      </c>
      <c r="O131" s="89">
        <f t="shared" ca="1" si="16"/>
        <v>123.0200000000001</v>
      </c>
      <c r="S131" s="137">
        <f t="shared" ca="1" si="12"/>
        <v>13.888134166666669</v>
      </c>
      <c r="T131" s="72">
        <f t="shared" ca="1" si="17"/>
        <v>0.91959999999999997</v>
      </c>
      <c r="U131" s="5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0.75360000000000082</v>
      </c>
      <c r="V131" s="89">
        <f t="shared" ca="1" si="18"/>
        <v>94.200000000000102</v>
      </c>
    </row>
    <row r="132" spans="1:22" x14ac:dyDescent="0.35">
      <c r="A132" s="48">
        <f t="shared" si="19"/>
        <v>45498</v>
      </c>
      <c r="B132" s="88" cm="1">
        <f t="array" aca="1" ref="B132" ca="1">_xlfn.XLOOKUP(A132,INDIRECT($A$5&amp;"!$AJ$41:$AJ$406"),INDIRECT($A$5&amp;"!$AK$41:$AK$406"))*SUM($F$3:$I$3)</f>
        <v>0</v>
      </c>
      <c r="C132" s="88" cm="1">
        <f t="array" aca="1" ref="C132" ca="1">_xlfn.XLOOKUP(A132,INDIRECT($A$5&amp;"!$AJ$41:$AJ$406"),INDIRECT($A$5&amp;"!$AL$41:$AL$406"))*SUM($F$3:$I$3)</f>
        <v>15</v>
      </c>
      <c r="D132" s="88" cm="1">
        <f t="array" aca="1" ref="D132" ca="1">_xlfn.XLOOKUP(A132,INDIRECT($A$5&amp;"!$AJ$41:$AJ$406"),INDIRECT($A$5&amp;"!$AO$41:$AO$406"))*SUM($F$3:$I$3)</f>
        <v>12.75</v>
      </c>
      <c r="E132" s="50" cm="1">
        <f t="array" ref="E132">SUMPRODUCT(('PT Storengy'!$B$8:$K$372)*('PT Storengy'!$A$8:$A$372=$A132)*('PT Storengy'!$B$5:$K$5=$A$6)*('PT Storengy'!$B$7:$K$7=$A$7))</f>
        <v>0</v>
      </c>
      <c r="F132" s="137">
        <f t="shared" ca="1" si="10"/>
        <v>11.612740000000006</v>
      </c>
      <c r="G132" s="72">
        <f t="shared" ca="1" si="13"/>
        <v>0.76612000000000002</v>
      </c>
      <c r="H132" s="5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0.96776000000000073</v>
      </c>
      <c r="I132" s="89">
        <f t="shared" ca="1" si="14"/>
        <v>120.9700000000001</v>
      </c>
      <c r="J132" s="136" cm="1">
        <f t="array" aca="1" ref="J132" ca="1">IF(COUNTIFS('PTC GRTgaz'!$K$7:$K$15996,"",'PTC GRTgaz'!$A$7:$A$15996,J$16,'PTC GRTgaz'!$D$7:$D$15996,$A132,'PTC GRTgaz'!$C$7:$C$15996,"DEL")&gt;0,J$14,SUMIFS('PTC GRTgaz'!$K$7:$K$15996,'PTC GRTgaz'!$A$7:$A$15996,J$16,'PTC GRTgaz'!$D$7:$D$15996,$A132,'PTC GRTgaz'!$C$7:$C$15996,"DEL")*1.0026*$F$4/INDIRECT($A$4&amp;"!D9"))</f>
        <v>125</v>
      </c>
      <c r="K132" s="136">
        <v>1000</v>
      </c>
      <c r="L132" s="137">
        <f t="shared" ca="1" si="11"/>
        <v>11.612740000000006</v>
      </c>
      <c r="M132" s="72">
        <f t="shared" ca="1" si="15"/>
        <v>0.76612000000000002</v>
      </c>
      <c r="N132" s="5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0.96776000000000073</v>
      </c>
      <c r="O132" s="89">
        <f t="shared" ca="1" si="16"/>
        <v>120.9700000000001</v>
      </c>
      <c r="S132" s="137">
        <f t="shared" ca="1" si="12"/>
        <v>13.981810833333336</v>
      </c>
      <c r="T132" s="72">
        <f t="shared" ca="1" si="17"/>
        <v>0.92588000000000004</v>
      </c>
      <c r="U132" s="5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0.74941333333333415</v>
      </c>
      <c r="V132" s="89">
        <f t="shared" ca="1" si="18"/>
        <v>93.676666666666776</v>
      </c>
    </row>
    <row r="133" spans="1:22" x14ac:dyDescent="0.35">
      <c r="A133" s="48">
        <f t="shared" si="19"/>
        <v>45499</v>
      </c>
      <c r="B133" s="88" cm="1">
        <f t="array" aca="1" ref="B133" ca="1">_xlfn.XLOOKUP(A133,INDIRECT($A$5&amp;"!$AJ$41:$AJ$406"),INDIRECT($A$5&amp;"!$AK$41:$AK$406"))*SUM($F$3:$I$3)</f>
        <v>0</v>
      </c>
      <c r="C133" s="88" cm="1">
        <f t="array" aca="1" ref="C133" ca="1">_xlfn.XLOOKUP(A133,INDIRECT($A$5&amp;"!$AJ$41:$AJ$406"),INDIRECT($A$5&amp;"!$AL$41:$AL$406"))*SUM($F$3:$I$3)</f>
        <v>15</v>
      </c>
      <c r="D133" s="88" cm="1">
        <f t="array" aca="1" ref="D133" ca="1">_xlfn.XLOOKUP(A133,INDIRECT($A$5&amp;"!$AJ$41:$AJ$406"),INDIRECT($A$5&amp;"!$AO$41:$AO$406"))*SUM($F$3:$I$3)</f>
        <v>12.75</v>
      </c>
      <c r="E133" s="50" cm="1">
        <f t="array" ref="E133">SUMPRODUCT(('PT Storengy'!$B$8:$K$372)*('PT Storengy'!$A$8:$A$372=$A133)*('PT Storengy'!$B$5:$K$5=$A$6)*('PT Storengy'!$B$7:$K$7=$A$7))</f>
        <v>0</v>
      </c>
      <c r="F133" s="137">
        <f t="shared" ca="1" si="10"/>
        <v>11.731695000000006</v>
      </c>
      <c r="G133" s="72">
        <f t="shared" ca="1" si="13"/>
        <v>0.77417999999999998</v>
      </c>
      <c r="H133" s="5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0.95164000000000082</v>
      </c>
      <c r="I133" s="89">
        <f t="shared" ca="1" si="14"/>
        <v>118.9550000000001</v>
      </c>
      <c r="J133" s="136" cm="1">
        <f t="array" aca="1" ref="J133" ca="1">IF(COUNTIFS('PTC GRTgaz'!$K$7:$K$15996,"",'PTC GRTgaz'!$A$7:$A$15996,J$16,'PTC GRTgaz'!$D$7:$D$15996,$A133,'PTC GRTgaz'!$C$7:$C$15996,"DEL")&gt;0,J$14,SUMIFS('PTC GRTgaz'!$K$7:$K$15996,'PTC GRTgaz'!$A$7:$A$15996,J$16,'PTC GRTgaz'!$D$7:$D$15996,$A133,'PTC GRTgaz'!$C$7:$C$15996,"DEL")*1.0026*$F$4/INDIRECT($A$4&amp;"!D9"))</f>
        <v>125</v>
      </c>
      <c r="K133" s="136">
        <v>1000</v>
      </c>
      <c r="L133" s="137">
        <f t="shared" ca="1" si="11"/>
        <v>11.731695000000006</v>
      </c>
      <c r="M133" s="72">
        <f t="shared" ca="1" si="15"/>
        <v>0.77417999999999998</v>
      </c>
      <c r="N133" s="5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0.95164000000000082</v>
      </c>
      <c r="O133" s="89">
        <f t="shared" ca="1" si="16"/>
        <v>118.9550000000001</v>
      </c>
      <c r="S133" s="137">
        <f t="shared" ca="1" si="12"/>
        <v>14.074967500000003</v>
      </c>
      <c r="T133" s="72">
        <f t="shared" ca="1" si="17"/>
        <v>0.93211999999999995</v>
      </c>
      <c r="U133" s="5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0.7452533333333341</v>
      </c>
      <c r="V133" s="89">
        <f t="shared" ca="1" si="18"/>
        <v>93.156666666666766</v>
      </c>
    </row>
    <row r="134" spans="1:22" x14ac:dyDescent="0.35">
      <c r="A134" s="48">
        <f t="shared" si="19"/>
        <v>45500</v>
      </c>
      <c r="B134" s="88" cm="1">
        <f t="array" aca="1" ref="B134" ca="1">_xlfn.XLOOKUP(A134,INDIRECT($A$5&amp;"!$AJ$41:$AJ$406"),INDIRECT($A$5&amp;"!$AK$41:$AK$406"))*SUM($F$3:$I$3)</f>
        <v>0</v>
      </c>
      <c r="C134" s="88" cm="1">
        <f t="array" aca="1" ref="C134" ca="1">_xlfn.XLOOKUP(A134,INDIRECT($A$5&amp;"!$AJ$41:$AJ$406"),INDIRECT($A$5&amp;"!$AL$41:$AL$406"))*SUM($F$3:$I$3)</f>
        <v>15</v>
      </c>
      <c r="D134" s="88" cm="1">
        <f t="array" aca="1" ref="D134" ca="1">_xlfn.XLOOKUP(A134,INDIRECT($A$5&amp;"!$AJ$41:$AJ$406"),INDIRECT($A$5&amp;"!$AO$41:$AO$406"))*SUM($F$3:$I$3)</f>
        <v>12.75</v>
      </c>
      <c r="E134" s="50" cm="1">
        <f t="array" ref="E134">SUMPRODUCT(('PT Storengy'!$B$8:$K$372)*('PT Storengy'!$A$8:$A$372=$A134)*('PT Storengy'!$B$5:$K$5=$A$6)*('PT Storengy'!$B$7:$K$7=$A$7))</f>
        <v>0</v>
      </c>
      <c r="F134" s="137">
        <f t="shared" ca="1" si="10"/>
        <v>11.848667500000005</v>
      </c>
      <c r="G134" s="72">
        <f t="shared" ca="1" si="13"/>
        <v>0.78210999999999997</v>
      </c>
      <c r="H134" s="5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0.93578000000000094</v>
      </c>
      <c r="I134" s="89">
        <f t="shared" ca="1" si="14"/>
        <v>116.97250000000012</v>
      </c>
      <c r="J134" s="136" cm="1">
        <f t="array" aca="1" ref="J134" ca="1">IF(COUNTIFS('PTC GRTgaz'!$K$7:$K$15996,"",'PTC GRTgaz'!$A$7:$A$15996,J$16,'PTC GRTgaz'!$D$7:$D$15996,$A134,'PTC GRTgaz'!$C$7:$C$15996,"DEL")&gt;0,J$14,SUMIFS('PTC GRTgaz'!$K$7:$K$15996,'PTC GRTgaz'!$A$7:$A$15996,J$16,'PTC GRTgaz'!$D$7:$D$15996,$A134,'PTC GRTgaz'!$C$7:$C$15996,"DEL")*1.0026*$F$4/INDIRECT($A$4&amp;"!D9"))</f>
        <v>125</v>
      </c>
      <c r="K134" s="136">
        <v>1000</v>
      </c>
      <c r="L134" s="137">
        <f t="shared" ca="1" si="11"/>
        <v>11.848667500000005</v>
      </c>
      <c r="M134" s="72">
        <f t="shared" ca="1" si="15"/>
        <v>0.78210999999999997</v>
      </c>
      <c r="N134" s="5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0.93578000000000094</v>
      </c>
      <c r="O134" s="89">
        <f t="shared" ca="1" si="16"/>
        <v>116.97250000000012</v>
      </c>
      <c r="S134" s="137">
        <f t="shared" ca="1" si="12"/>
        <v>14.16760666666667</v>
      </c>
      <c r="T134" s="72">
        <f t="shared" ca="1" si="17"/>
        <v>0.93833</v>
      </c>
      <c r="U134" s="5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0.74111333333333418</v>
      </c>
      <c r="V134" s="89">
        <f t="shared" ca="1" si="18"/>
        <v>92.639166666666767</v>
      </c>
    </row>
    <row r="135" spans="1:22" x14ac:dyDescent="0.35">
      <c r="A135" s="48">
        <f t="shared" si="19"/>
        <v>45501</v>
      </c>
      <c r="B135" s="88" cm="1">
        <f t="array" aca="1" ref="B135" ca="1">_xlfn.XLOOKUP(A135,INDIRECT($A$5&amp;"!$AJ$41:$AJ$406"),INDIRECT($A$5&amp;"!$AK$41:$AK$406"))*SUM($F$3:$I$3)</f>
        <v>0</v>
      </c>
      <c r="C135" s="88" cm="1">
        <f t="array" aca="1" ref="C135" ca="1">_xlfn.XLOOKUP(A135,INDIRECT($A$5&amp;"!$AJ$41:$AJ$406"),INDIRECT($A$5&amp;"!$AL$41:$AL$406"))*SUM($F$3:$I$3)</f>
        <v>15</v>
      </c>
      <c r="D135" s="88" cm="1">
        <f t="array" aca="1" ref="D135" ca="1">_xlfn.XLOOKUP(A135,INDIRECT($A$5&amp;"!$AJ$41:$AJ$406"),INDIRECT($A$5&amp;"!$AO$41:$AO$406"))*SUM($F$3:$I$3)</f>
        <v>12.75</v>
      </c>
      <c r="E135" s="50" cm="1">
        <f t="array" ref="E135">SUMPRODUCT(('PT Storengy'!$B$8:$K$372)*('PT Storengy'!$A$8:$A$372=$A135)*('PT Storengy'!$B$5:$K$5=$A$6)*('PT Storengy'!$B$7:$K$7=$A$7))</f>
        <v>0</v>
      </c>
      <c r="F135" s="137">
        <f t="shared" ca="1" si="10"/>
        <v>11.963690000000005</v>
      </c>
      <c r="G135" s="72">
        <f t="shared" ca="1" si="13"/>
        <v>0.78991</v>
      </c>
      <c r="H135" s="5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0.92018000000000078</v>
      </c>
      <c r="I135" s="89">
        <f t="shared" ca="1" si="14"/>
        <v>115.02250000000009</v>
      </c>
      <c r="J135" s="136" cm="1">
        <f t="array" aca="1" ref="J135" ca="1">IF(COUNTIFS('PTC GRTgaz'!$K$7:$K$15996,"",'PTC GRTgaz'!$A$7:$A$15996,J$16,'PTC GRTgaz'!$D$7:$D$15996,$A135,'PTC GRTgaz'!$C$7:$C$15996,"DEL")&gt;0,J$14,SUMIFS('PTC GRTgaz'!$K$7:$K$15996,'PTC GRTgaz'!$A$7:$A$15996,J$16,'PTC GRTgaz'!$D$7:$D$15996,$A135,'PTC GRTgaz'!$C$7:$C$15996,"DEL")*1.0026*$F$4/INDIRECT($A$4&amp;"!D9"))</f>
        <v>125</v>
      </c>
      <c r="K135" s="136">
        <v>1000</v>
      </c>
      <c r="L135" s="137">
        <f t="shared" ca="1" si="11"/>
        <v>11.963690000000005</v>
      </c>
      <c r="M135" s="72">
        <f t="shared" ca="1" si="15"/>
        <v>0.78991</v>
      </c>
      <c r="N135" s="5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0.92018000000000078</v>
      </c>
      <c r="O135" s="89">
        <f t="shared" ca="1" si="16"/>
        <v>115.02250000000009</v>
      </c>
      <c r="S135" s="137">
        <f t="shared" ca="1" si="12"/>
        <v>14.259730833333336</v>
      </c>
      <c r="T135" s="72">
        <f t="shared" ca="1" si="17"/>
        <v>0.94450999999999996</v>
      </c>
      <c r="U135" s="5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0.73699333333333406</v>
      </c>
      <c r="V135" s="89">
        <f t="shared" ca="1" si="18"/>
        <v>92.124166666666753</v>
      </c>
    </row>
    <row r="136" spans="1:22" x14ac:dyDescent="0.35">
      <c r="A136" s="48">
        <f t="shared" si="19"/>
        <v>45502</v>
      </c>
      <c r="B136" s="88" cm="1">
        <f t="array" aca="1" ref="B136" ca="1">_xlfn.XLOOKUP(A136,INDIRECT($A$5&amp;"!$AJ$41:$AJ$406"),INDIRECT($A$5&amp;"!$AK$41:$AK$406"))*SUM($F$3:$I$3)</f>
        <v>0</v>
      </c>
      <c r="C136" s="88" cm="1">
        <f t="array" aca="1" ref="C136" ca="1">_xlfn.XLOOKUP(A136,INDIRECT($A$5&amp;"!$AJ$41:$AJ$406"),INDIRECT($A$5&amp;"!$AL$41:$AL$406"))*SUM($F$3:$I$3)</f>
        <v>15</v>
      </c>
      <c r="D136" s="88" cm="1">
        <f t="array" aca="1" ref="D136" ca="1">_xlfn.XLOOKUP(A136,INDIRECT($A$5&amp;"!$AJ$41:$AJ$406"),INDIRECT($A$5&amp;"!$AO$41:$AO$406"))*SUM($F$3:$I$3)</f>
        <v>12.75</v>
      </c>
      <c r="E136" s="50" cm="1">
        <f t="array" ref="E136">SUMPRODUCT(('PT Storengy'!$B$8:$K$372)*('PT Storengy'!$A$8:$A$372=$A136)*('PT Storengy'!$B$5:$K$5=$A$6)*('PT Storengy'!$B$7:$K$7=$A$7))</f>
        <v>0</v>
      </c>
      <c r="F136" s="137">
        <f t="shared" ca="1" si="10"/>
        <v>12.076795000000006</v>
      </c>
      <c r="G136" s="72">
        <f t="shared" ca="1" si="13"/>
        <v>0.79757999999999996</v>
      </c>
      <c r="H136" s="5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0.90484000000000087</v>
      </c>
      <c r="I136" s="89">
        <f t="shared" ca="1" si="14"/>
        <v>113.1050000000001</v>
      </c>
      <c r="J136" s="136" cm="1">
        <f t="array" aca="1" ref="J136" ca="1">IF(COUNTIFS('PTC GRTgaz'!$K$7:$K$15996,"",'PTC GRTgaz'!$A$7:$A$15996,J$16,'PTC GRTgaz'!$D$7:$D$15996,$A136,'PTC GRTgaz'!$C$7:$C$15996,"DEL")&gt;0,J$14,SUMIFS('PTC GRTgaz'!$K$7:$K$15996,'PTC GRTgaz'!$A$7:$A$15996,J$16,'PTC GRTgaz'!$D$7:$D$15996,$A136,'PTC GRTgaz'!$C$7:$C$15996,"DEL")*1.0026*$F$4/INDIRECT($A$4&amp;"!D9"))</f>
        <v>125</v>
      </c>
      <c r="K136" s="136">
        <v>1000</v>
      </c>
      <c r="L136" s="137">
        <f t="shared" ca="1" si="11"/>
        <v>12.076795000000006</v>
      </c>
      <c r="M136" s="72">
        <f t="shared" ca="1" si="15"/>
        <v>0.79757999999999996</v>
      </c>
      <c r="N136" s="5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0.90484000000000087</v>
      </c>
      <c r="O136" s="89">
        <f t="shared" ca="1" si="16"/>
        <v>113.1050000000001</v>
      </c>
      <c r="S136" s="137">
        <f t="shared" ca="1" si="12"/>
        <v>14.351343333333336</v>
      </c>
      <c r="T136" s="72">
        <f t="shared" ca="1" si="17"/>
        <v>0.95065</v>
      </c>
      <c r="U136" s="5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0.73290000000000077</v>
      </c>
      <c r="V136" s="89">
        <f t="shared" ca="1" si="18"/>
        <v>91.612500000000097</v>
      </c>
    </row>
    <row r="137" spans="1:22" x14ac:dyDescent="0.35">
      <c r="A137" s="48">
        <f t="shared" si="19"/>
        <v>45503</v>
      </c>
      <c r="B137" s="88" cm="1">
        <f t="array" aca="1" ref="B137" ca="1">_xlfn.XLOOKUP(A137,INDIRECT($A$5&amp;"!$AJ$41:$AJ$406"),INDIRECT($A$5&amp;"!$AK$41:$AK$406"))*SUM($F$3:$I$3)</f>
        <v>0</v>
      </c>
      <c r="C137" s="88" cm="1">
        <f t="array" aca="1" ref="C137" ca="1">_xlfn.XLOOKUP(A137,INDIRECT($A$5&amp;"!$AJ$41:$AJ$406"),INDIRECT($A$5&amp;"!$AL$41:$AL$406"))*SUM($F$3:$I$3)</f>
        <v>15</v>
      </c>
      <c r="D137" s="88" cm="1">
        <f t="array" aca="1" ref="D137" ca="1">_xlfn.XLOOKUP(A137,INDIRECT($A$5&amp;"!$AJ$41:$AJ$406"),INDIRECT($A$5&amp;"!$AO$41:$AO$406"))*SUM($F$3:$I$3)</f>
        <v>12.75</v>
      </c>
      <c r="E137" s="50" cm="1">
        <f t="array" ref="E137">SUMPRODUCT(('PT Storengy'!$B$8:$K$372)*('PT Storengy'!$A$8:$A$372=$A137)*('PT Storengy'!$B$5:$K$5=$A$6)*('PT Storengy'!$B$7:$K$7=$A$7))</f>
        <v>0</v>
      </c>
      <c r="F137" s="137">
        <f t="shared" ca="1" si="10"/>
        <v>12.188015000000005</v>
      </c>
      <c r="G137" s="72">
        <f t="shared" ca="1" si="13"/>
        <v>0.80511999999999995</v>
      </c>
      <c r="H137" s="5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0.88976000000000099</v>
      </c>
      <c r="I137" s="89">
        <f t="shared" ca="1" si="14"/>
        <v>111.22000000000013</v>
      </c>
      <c r="J137" s="136" cm="1">
        <f t="array" aca="1" ref="J137" ca="1">IF(COUNTIFS('PTC GRTgaz'!$K$7:$K$15996,"",'PTC GRTgaz'!$A$7:$A$15996,J$16,'PTC GRTgaz'!$D$7:$D$15996,$A137,'PTC GRTgaz'!$C$7:$C$15996,"DEL")&gt;0,J$14,SUMIFS('PTC GRTgaz'!$K$7:$K$15996,'PTC GRTgaz'!$A$7:$A$15996,J$16,'PTC GRTgaz'!$D$7:$D$15996,$A137,'PTC GRTgaz'!$C$7:$C$15996,"DEL")*1.0026*$F$4/INDIRECT($A$4&amp;"!D9"))</f>
        <v>125</v>
      </c>
      <c r="K137" s="136">
        <v>1000</v>
      </c>
      <c r="L137" s="137">
        <f t="shared" ca="1" si="11"/>
        <v>12.188015000000005</v>
      </c>
      <c r="M137" s="72">
        <f t="shared" ca="1" si="15"/>
        <v>0.80511999999999995</v>
      </c>
      <c r="N137" s="5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0.88976000000000099</v>
      </c>
      <c r="O137" s="89">
        <f t="shared" ca="1" si="16"/>
        <v>111.22000000000013</v>
      </c>
      <c r="S137" s="137">
        <f t="shared" ca="1" si="12"/>
        <v>14.442446666666669</v>
      </c>
      <c r="T137" s="72">
        <f t="shared" ca="1" si="17"/>
        <v>0.95676000000000005</v>
      </c>
      <c r="U137" s="5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0.7288266666666674</v>
      </c>
      <c r="V137" s="89">
        <f t="shared" ca="1" si="18"/>
        <v>91.103333333333424</v>
      </c>
    </row>
    <row r="138" spans="1:22" x14ac:dyDescent="0.35">
      <c r="A138" s="48">
        <f t="shared" si="19"/>
        <v>45504</v>
      </c>
      <c r="B138" s="88" cm="1">
        <f t="array" aca="1" ref="B138" ca="1">_xlfn.XLOOKUP(A138,INDIRECT($A$5&amp;"!$AJ$41:$AJ$406"),INDIRECT($A$5&amp;"!$AK$41:$AK$406"))*SUM($F$3:$I$3)</f>
        <v>0</v>
      </c>
      <c r="C138" s="88" cm="1">
        <f t="array" aca="1" ref="C138" ca="1">_xlfn.XLOOKUP(A138,INDIRECT($A$5&amp;"!$AJ$41:$AJ$406"),INDIRECT($A$5&amp;"!$AL$41:$AL$406"))*SUM($F$3:$I$3)</f>
        <v>12.75</v>
      </c>
      <c r="D138" s="88" cm="1">
        <f t="array" aca="1" ref="D138" ca="1">_xlfn.XLOOKUP(A138,INDIRECT($A$5&amp;"!$AJ$41:$AJ$406"),INDIRECT($A$5&amp;"!$AO$41:$AO$406"))*SUM($F$3:$I$3)</f>
        <v>12.75</v>
      </c>
      <c r="E138" s="50" cm="1">
        <f t="array" ref="E138">SUMPRODUCT(('PT Storengy'!$B$8:$K$372)*('PT Storengy'!$A$8:$A$372=$A138)*('PT Storengy'!$B$5:$K$5=$A$6)*('PT Storengy'!$B$7:$K$7=$A$7))</f>
        <v>0</v>
      </c>
      <c r="F138" s="137">
        <f t="shared" ca="1" si="10"/>
        <v>12.297382500000005</v>
      </c>
      <c r="G138" s="72">
        <f t="shared" ca="1" si="13"/>
        <v>0.81252999999999997</v>
      </c>
      <c r="H138" s="5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0.87494000000000094</v>
      </c>
      <c r="I138" s="89">
        <f t="shared" ca="1" si="14"/>
        <v>109.36750000000012</v>
      </c>
      <c r="J138" s="136" cm="1">
        <f t="array" aca="1" ref="J138" ca="1">IF(COUNTIFS('PTC GRTgaz'!$K$7:$K$15996,"",'PTC GRTgaz'!$A$7:$A$15996,J$16,'PTC GRTgaz'!$D$7:$D$15996,$A138,'PTC GRTgaz'!$C$7:$C$15996,"DEL")&gt;0,J$14,SUMIFS('PTC GRTgaz'!$K$7:$K$15996,'PTC GRTgaz'!$A$7:$A$15996,J$16,'PTC GRTgaz'!$D$7:$D$15996,$A138,'PTC GRTgaz'!$C$7:$C$15996,"DEL")*1.0026*$F$4/INDIRECT($A$4&amp;"!D9"))</f>
        <v>125</v>
      </c>
      <c r="K138" s="136">
        <v>1000</v>
      </c>
      <c r="L138" s="137">
        <f t="shared" ca="1" si="11"/>
        <v>12.297382500000005</v>
      </c>
      <c r="M138" s="72">
        <f t="shared" ca="1" si="15"/>
        <v>0.81252999999999997</v>
      </c>
      <c r="N138" s="5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0.87494000000000094</v>
      </c>
      <c r="O138" s="89">
        <f t="shared" ca="1" si="16"/>
        <v>109.36750000000012</v>
      </c>
      <c r="S138" s="137">
        <f t="shared" ca="1" si="12"/>
        <v>14.533044166666668</v>
      </c>
      <c r="T138" s="72">
        <f t="shared" ca="1" si="17"/>
        <v>0.96282999999999996</v>
      </c>
      <c r="U138" s="5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0.72478000000000076</v>
      </c>
      <c r="V138" s="89">
        <f t="shared" ca="1" si="18"/>
        <v>90.597500000000096</v>
      </c>
    </row>
    <row r="139" spans="1:22" x14ac:dyDescent="0.35">
      <c r="A139" s="48">
        <f t="shared" si="19"/>
        <v>45505</v>
      </c>
      <c r="B139" s="88" cm="1">
        <f t="array" aca="1" ref="B139" ca="1">_xlfn.XLOOKUP(A139,INDIRECT($A$5&amp;"!$AJ$41:$AJ$406"),INDIRECT($A$5&amp;"!$AK$41:$AK$406"))*SUM($F$3:$I$3)</f>
        <v>0</v>
      </c>
      <c r="C139" s="88" cm="1">
        <f t="array" aca="1" ref="C139" ca="1">_xlfn.XLOOKUP(A139,INDIRECT($A$5&amp;"!$AJ$41:$AJ$406"),INDIRECT($A$5&amp;"!$AL$41:$AL$406"))*SUM($F$3:$I$3)</f>
        <v>15</v>
      </c>
      <c r="D139" s="88" cm="1">
        <f t="array" aca="1" ref="D139" ca="1">_xlfn.XLOOKUP(A139,INDIRECT($A$5&amp;"!$AJ$41:$AJ$406"),INDIRECT($A$5&amp;"!$AO$41:$AO$406"))*SUM($F$3:$I$3)</f>
        <v>14.25</v>
      </c>
      <c r="E139" s="50" cm="1">
        <f t="array" ref="E139">SUMPRODUCT(('PT Storengy'!$B$8:$K$372)*('PT Storengy'!$A$8:$A$372=$A139)*('PT Storengy'!$B$5:$K$5=$A$6)*('PT Storengy'!$B$7:$K$7=$A$7))</f>
        <v>0.15</v>
      </c>
      <c r="F139" s="137">
        <f t="shared" ca="1" si="10"/>
        <v>12.388793625000005</v>
      </c>
      <c r="G139" s="72">
        <f t="shared" ca="1" si="13"/>
        <v>0.81982999999999995</v>
      </c>
      <c r="H139" s="5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0.8603400000000011</v>
      </c>
      <c r="I139" s="89">
        <f t="shared" ca="1" si="14"/>
        <v>91.411125000000112</v>
      </c>
      <c r="J139" s="136" cm="1">
        <f t="array" aca="1" ref="J139" ca="1">IF(COUNTIFS('PTC GRTgaz'!$K$7:$K$15996,"",'PTC GRTgaz'!$A$7:$A$15996,J$16,'PTC GRTgaz'!$D$7:$D$15996,$A139,'PTC GRTgaz'!$C$7:$C$15996,"DEL")&gt;0,J$14,SUMIFS('PTC GRTgaz'!$K$7:$K$15996,'PTC GRTgaz'!$A$7:$A$15996,J$16,'PTC GRTgaz'!$D$7:$D$15996,$A139,'PTC GRTgaz'!$C$7:$C$15996,"DEL")*1.0026*$F$4/INDIRECT($A$4&amp;"!D9"))</f>
        <v>125</v>
      </c>
      <c r="K139" s="136">
        <v>1000</v>
      </c>
      <c r="L139" s="137">
        <f t="shared" ca="1" si="11"/>
        <v>12.388793625000005</v>
      </c>
      <c r="M139" s="72">
        <f t="shared" ca="1" si="15"/>
        <v>0.81982999999999995</v>
      </c>
      <c r="N139" s="5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0.8603400000000011</v>
      </c>
      <c r="O139" s="89">
        <f t="shared" ca="1" si="16"/>
        <v>91.411125000000112</v>
      </c>
      <c r="S139" s="137">
        <f t="shared" ca="1" si="12"/>
        <v>14.623138333333335</v>
      </c>
      <c r="T139" s="72">
        <f t="shared" ca="1" si="17"/>
        <v>0.96887000000000001</v>
      </c>
      <c r="U139" s="5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0.72075333333333402</v>
      </c>
      <c r="V139" s="89">
        <f t="shared" ca="1" si="18"/>
        <v>90.094166666666752</v>
      </c>
    </row>
    <row r="140" spans="1:22" x14ac:dyDescent="0.35">
      <c r="A140" s="48">
        <f t="shared" si="19"/>
        <v>45506</v>
      </c>
      <c r="B140" s="88" cm="1">
        <f t="array" aca="1" ref="B140" ca="1">_xlfn.XLOOKUP(A140,INDIRECT($A$5&amp;"!$AJ$41:$AJ$406"),INDIRECT($A$5&amp;"!$AK$41:$AK$406"))*SUM($F$3:$I$3)</f>
        <v>0</v>
      </c>
      <c r="C140" s="88" cm="1">
        <f t="array" aca="1" ref="C140" ca="1">_xlfn.XLOOKUP(A140,INDIRECT($A$5&amp;"!$AJ$41:$AJ$406"),INDIRECT($A$5&amp;"!$AL$41:$AL$406"))*SUM($F$3:$I$3)</f>
        <v>15</v>
      </c>
      <c r="D140" s="88" cm="1">
        <f t="array" aca="1" ref="D140" ca="1">_xlfn.XLOOKUP(A140,INDIRECT($A$5&amp;"!$AJ$41:$AJ$406"),INDIRECT($A$5&amp;"!$AO$41:$AO$406"))*SUM($F$3:$I$3)</f>
        <v>14.25</v>
      </c>
      <c r="E140" s="50" cm="1">
        <f t="array" ref="E140">SUMPRODUCT(('PT Storengy'!$B$8:$K$372)*('PT Storengy'!$A$8:$A$372=$A140)*('PT Storengy'!$B$5:$K$5=$A$6)*('PT Storengy'!$B$7:$K$7=$A$7))</f>
        <v>0.15</v>
      </c>
      <c r="F140" s="137">
        <f t="shared" ca="1" si="10"/>
        <v>12.478910625000005</v>
      </c>
      <c r="G140" s="72">
        <f t="shared" ca="1" si="13"/>
        <v>0.82591999999999999</v>
      </c>
      <c r="H140" s="5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0.8481600000000008</v>
      </c>
      <c r="I140" s="89">
        <f t="shared" ca="1" si="14"/>
        <v>90.11700000000009</v>
      </c>
      <c r="J140" s="136" cm="1">
        <f t="array" aca="1" ref="J140" ca="1">IF(COUNTIFS('PTC GRTgaz'!$K$7:$K$15996,"",'PTC GRTgaz'!$A$7:$A$15996,J$16,'PTC GRTgaz'!$D$7:$D$15996,$A140,'PTC GRTgaz'!$C$7:$C$15996,"DEL")&gt;0,J$14,SUMIFS('PTC GRTgaz'!$K$7:$K$15996,'PTC GRTgaz'!$A$7:$A$15996,J$16,'PTC GRTgaz'!$D$7:$D$15996,$A140,'PTC GRTgaz'!$C$7:$C$15996,"DEL")*1.0026*$F$4/INDIRECT($A$4&amp;"!D9"))</f>
        <v>125</v>
      </c>
      <c r="K140" s="136">
        <v>1000</v>
      </c>
      <c r="L140" s="137">
        <f t="shared" ca="1" si="11"/>
        <v>12.478910625000005</v>
      </c>
      <c r="M140" s="72">
        <f t="shared" ca="1" si="15"/>
        <v>0.82591999999999999</v>
      </c>
      <c r="N140" s="5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0.8481600000000008</v>
      </c>
      <c r="O140" s="89">
        <f t="shared" ca="1" si="16"/>
        <v>90.11700000000009</v>
      </c>
      <c r="S140" s="137">
        <f t="shared" ca="1" si="12"/>
        <v>14.712731666666668</v>
      </c>
      <c r="T140" s="72">
        <f t="shared" ca="1" si="17"/>
        <v>0.97487999999999997</v>
      </c>
      <c r="U140" s="5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0.71674666666666731</v>
      </c>
      <c r="V140" s="89">
        <f t="shared" ca="1" si="18"/>
        <v>89.593333333333419</v>
      </c>
    </row>
    <row r="141" spans="1:22" x14ac:dyDescent="0.35">
      <c r="A141" s="48">
        <f t="shared" si="19"/>
        <v>45507</v>
      </c>
      <c r="B141" s="88" cm="1">
        <f t="array" aca="1" ref="B141" ca="1">_xlfn.XLOOKUP(A141,INDIRECT($A$5&amp;"!$AJ$41:$AJ$406"),INDIRECT($A$5&amp;"!$AK$41:$AK$406"))*SUM($F$3:$I$3)</f>
        <v>0</v>
      </c>
      <c r="C141" s="88" cm="1">
        <f t="array" aca="1" ref="C141" ca="1">_xlfn.XLOOKUP(A141,INDIRECT($A$5&amp;"!$AJ$41:$AJ$406"),INDIRECT($A$5&amp;"!$AL$41:$AL$406"))*SUM($F$3:$I$3)</f>
        <v>15</v>
      </c>
      <c r="D141" s="88" cm="1">
        <f t="array" aca="1" ref="D141" ca="1">_xlfn.XLOOKUP(A141,INDIRECT($A$5&amp;"!$AJ$41:$AJ$406"),INDIRECT($A$5&amp;"!$AO$41:$AO$406"))*SUM($F$3:$I$3)</f>
        <v>14.25</v>
      </c>
      <c r="E141" s="50" cm="1">
        <f t="array" ref="E141">SUMPRODUCT(('PT Storengy'!$B$8:$K$372)*('PT Storengy'!$A$8:$A$372=$A141)*('PT Storengy'!$B$5:$K$5=$A$6)*('PT Storengy'!$B$7:$K$7=$A$7))</f>
        <v>0.15</v>
      </c>
      <c r="F141" s="137">
        <f t="shared" ca="1" si="10"/>
        <v>12.567750500000004</v>
      </c>
      <c r="G141" s="72">
        <f t="shared" ca="1" si="13"/>
        <v>0.83192999999999995</v>
      </c>
      <c r="H141" s="5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0.83614000000000088</v>
      </c>
      <c r="I141" s="89">
        <f t="shared" ca="1" si="14"/>
        <v>88.839875000000092</v>
      </c>
      <c r="J141" s="136" cm="1">
        <f t="array" aca="1" ref="J141" ca="1">IF(COUNTIFS('PTC GRTgaz'!$K$7:$K$15996,"",'PTC GRTgaz'!$A$7:$A$15996,J$16,'PTC GRTgaz'!$D$7:$D$15996,$A141,'PTC GRTgaz'!$C$7:$C$15996,"DEL")&gt;0,J$14,SUMIFS('PTC GRTgaz'!$K$7:$K$15996,'PTC GRTgaz'!$A$7:$A$15996,J$16,'PTC GRTgaz'!$D$7:$D$15996,$A141,'PTC GRTgaz'!$C$7:$C$15996,"DEL")*1.0026*$F$4/INDIRECT($A$4&amp;"!D9"))</f>
        <v>125</v>
      </c>
      <c r="K141" s="136">
        <v>1000</v>
      </c>
      <c r="L141" s="137">
        <f t="shared" ca="1" si="11"/>
        <v>12.567750500000004</v>
      </c>
      <c r="M141" s="72">
        <f t="shared" ca="1" si="15"/>
        <v>0.83192999999999995</v>
      </c>
      <c r="N141" s="5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0.83614000000000088</v>
      </c>
      <c r="O141" s="89">
        <f t="shared" ca="1" si="16"/>
        <v>88.839875000000092</v>
      </c>
      <c r="S141" s="137">
        <f t="shared" ca="1" si="12"/>
        <v>14.801827500000002</v>
      </c>
      <c r="T141" s="72">
        <f t="shared" ca="1" si="17"/>
        <v>0.98085</v>
      </c>
      <c r="U141" s="5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0.71276666666666733</v>
      </c>
      <c r="V141" s="89">
        <f t="shared" ca="1" si="18"/>
        <v>89.095833333333417</v>
      </c>
    </row>
    <row r="142" spans="1:22" x14ac:dyDescent="0.35">
      <c r="A142" s="48">
        <f t="shared" si="19"/>
        <v>45508</v>
      </c>
      <c r="B142" s="88" cm="1">
        <f t="array" aca="1" ref="B142" ca="1">_xlfn.XLOOKUP(A142,INDIRECT($A$5&amp;"!$AJ$41:$AJ$406"),INDIRECT($A$5&amp;"!$AK$41:$AK$406"))*SUM($F$3:$I$3)</f>
        <v>0</v>
      </c>
      <c r="C142" s="88" cm="1">
        <f t="array" aca="1" ref="C142" ca="1">_xlfn.XLOOKUP(A142,INDIRECT($A$5&amp;"!$AJ$41:$AJ$406"),INDIRECT($A$5&amp;"!$AL$41:$AL$406"))*SUM($F$3:$I$3)</f>
        <v>15</v>
      </c>
      <c r="D142" s="88" cm="1">
        <f t="array" aca="1" ref="D142" ca="1">_xlfn.XLOOKUP(A142,INDIRECT($A$5&amp;"!$AJ$41:$AJ$406"),INDIRECT($A$5&amp;"!$AO$41:$AO$406"))*SUM($F$3:$I$3)</f>
        <v>14.25</v>
      </c>
      <c r="E142" s="50" cm="1">
        <f t="array" ref="E142">SUMPRODUCT(('PT Storengy'!$B$8:$K$372)*('PT Storengy'!$A$8:$A$372=$A142)*('PT Storengy'!$B$5:$K$5=$A$6)*('PT Storengy'!$B$7:$K$7=$A$7))</f>
        <v>0.15</v>
      </c>
      <c r="F142" s="137">
        <f t="shared" ca="1" si="10"/>
        <v>12.655332375000004</v>
      </c>
      <c r="G142" s="72">
        <f t="shared" ca="1" si="13"/>
        <v>0.83784999999999998</v>
      </c>
      <c r="H142" s="5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0.8243000000000007</v>
      </c>
      <c r="I142" s="89">
        <f t="shared" ca="1" si="14"/>
        <v>87.581875000000068</v>
      </c>
      <c r="J142" s="136" cm="1">
        <f t="array" aca="1" ref="J142" ca="1">IF(COUNTIFS('PTC GRTgaz'!$K$7:$K$15996,"",'PTC GRTgaz'!$A$7:$A$15996,J$16,'PTC GRTgaz'!$D$7:$D$15996,$A142,'PTC GRTgaz'!$C$7:$C$15996,"DEL")&gt;0,J$14,SUMIFS('PTC GRTgaz'!$K$7:$K$15996,'PTC GRTgaz'!$A$7:$A$15996,J$16,'PTC GRTgaz'!$D$7:$D$15996,$A142,'PTC GRTgaz'!$C$7:$C$15996,"DEL")*1.0026*$F$4/INDIRECT($A$4&amp;"!D9"))</f>
        <v>125</v>
      </c>
      <c r="K142" s="136">
        <v>1000</v>
      </c>
      <c r="L142" s="137">
        <f t="shared" ca="1" si="11"/>
        <v>12.655332375000004</v>
      </c>
      <c r="M142" s="72">
        <f t="shared" ca="1" si="15"/>
        <v>0.83784999999999998</v>
      </c>
      <c r="N142" s="5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0.8243000000000007</v>
      </c>
      <c r="O142" s="89">
        <f t="shared" ca="1" si="16"/>
        <v>87.581875000000068</v>
      </c>
      <c r="S142" s="137">
        <f t="shared" ca="1" si="12"/>
        <v>14.890428333333334</v>
      </c>
      <c r="T142" s="72">
        <f t="shared" ca="1" si="17"/>
        <v>0.98678999999999994</v>
      </c>
      <c r="U142" s="5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0.70880666666666747</v>
      </c>
      <c r="V142" s="89">
        <f t="shared" ca="1" si="18"/>
        <v>88.600833333333441</v>
      </c>
    </row>
    <row r="143" spans="1:22" x14ac:dyDescent="0.35">
      <c r="A143" s="48">
        <f t="shared" si="19"/>
        <v>45509</v>
      </c>
      <c r="B143" s="88" cm="1">
        <f t="array" aca="1" ref="B143" ca="1">_xlfn.XLOOKUP(A143,INDIRECT($A$5&amp;"!$AJ$41:$AJ$406"),INDIRECT($A$5&amp;"!$AK$41:$AK$406"))*SUM($F$3:$I$3)</f>
        <v>0</v>
      </c>
      <c r="C143" s="88" cm="1">
        <f t="array" aca="1" ref="C143" ca="1">_xlfn.XLOOKUP(A143,INDIRECT($A$5&amp;"!$AJ$41:$AJ$406"),INDIRECT($A$5&amp;"!$AL$41:$AL$406"))*SUM($F$3:$I$3)</f>
        <v>15</v>
      </c>
      <c r="D143" s="88" cm="1">
        <f t="array" aca="1" ref="D143" ca="1">_xlfn.XLOOKUP(A143,INDIRECT($A$5&amp;"!$AJ$41:$AJ$406"),INDIRECT($A$5&amp;"!$AO$41:$AO$406"))*SUM($F$3:$I$3)</f>
        <v>14.25</v>
      </c>
      <c r="E143" s="50" cm="1">
        <f t="array" ref="E143">SUMPRODUCT(('PT Storengy'!$B$8:$K$372)*('PT Storengy'!$A$8:$A$372=$A143)*('PT Storengy'!$B$5:$K$5=$A$6)*('PT Storengy'!$B$7:$K$7=$A$7))</f>
        <v>0.15</v>
      </c>
      <c r="F143" s="137">
        <f t="shared" ca="1" si="10"/>
        <v>12.741673250000003</v>
      </c>
      <c r="G143" s="72">
        <f t="shared" ca="1" si="13"/>
        <v>0.84369000000000005</v>
      </c>
      <c r="H143" s="5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0.81262000000000056</v>
      </c>
      <c r="I143" s="89">
        <f t="shared" ca="1" si="14"/>
        <v>86.340875000000054</v>
      </c>
      <c r="J143" s="136" cm="1">
        <f t="array" aca="1" ref="J143" ca="1">IF(COUNTIFS('PTC GRTgaz'!$K$7:$K$15996,"",'PTC GRTgaz'!$A$7:$A$15996,J$16,'PTC GRTgaz'!$D$7:$D$15996,$A143,'PTC GRTgaz'!$C$7:$C$15996,"DEL")&gt;0,J$14,SUMIFS('PTC GRTgaz'!$K$7:$K$15996,'PTC GRTgaz'!$A$7:$A$15996,J$16,'PTC GRTgaz'!$D$7:$D$15996,$A143,'PTC GRTgaz'!$C$7:$C$15996,"DEL")*1.0026*$F$4/INDIRECT($A$4&amp;"!D9"))</f>
        <v>125</v>
      </c>
      <c r="K143" s="136">
        <v>1000</v>
      </c>
      <c r="L143" s="137">
        <f t="shared" ca="1" si="11"/>
        <v>12.741673250000003</v>
      </c>
      <c r="M143" s="72">
        <f t="shared" ca="1" si="15"/>
        <v>0.84369000000000005</v>
      </c>
      <c r="N143" s="5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0.81262000000000056</v>
      </c>
      <c r="O143" s="89">
        <f t="shared" ca="1" si="16"/>
        <v>86.340875000000054</v>
      </c>
      <c r="S143" s="137">
        <f t="shared" ca="1" si="12"/>
        <v>14.978536666666667</v>
      </c>
      <c r="T143" s="72">
        <f t="shared" ca="1" si="17"/>
        <v>0.99270000000000003</v>
      </c>
      <c r="U143" s="5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0.70486666666666731</v>
      </c>
      <c r="V143" s="89">
        <f t="shared" ca="1" si="18"/>
        <v>88.10833333333342</v>
      </c>
    </row>
    <row r="144" spans="1:22" x14ac:dyDescent="0.35">
      <c r="A144" s="48">
        <f t="shared" si="19"/>
        <v>45510</v>
      </c>
      <c r="B144" s="88" cm="1">
        <f t="array" aca="1" ref="B144" ca="1">_xlfn.XLOOKUP(A144,INDIRECT($A$5&amp;"!$AJ$41:$AJ$406"),INDIRECT($A$5&amp;"!$AK$41:$AK$406"))*SUM($F$3:$I$3)</f>
        <v>0</v>
      </c>
      <c r="C144" s="88" cm="1">
        <f t="array" aca="1" ref="C144" ca="1">_xlfn.XLOOKUP(A144,INDIRECT($A$5&amp;"!$AJ$41:$AJ$406"),INDIRECT($A$5&amp;"!$AL$41:$AL$406"))*SUM($F$3:$I$3)</f>
        <v>15</v>
      </c>
      <c r="D144" s="88" cm="1">
        <f t="array" aca="1" ref="D144" ca="1">_xlfn.XLOOKUP(A144,INDIRECT($A$5&amp;"!$AJ$41:$AJ$406"),INDIRECT($A$5&amp;"!$AO$41:$AO$406"))*SUM($F$3:$I$3)</f>
        <v>14.25</v>
      </c>
      <c r="E144" s="50" cm="1">
        <f t="array" ref="E144">SUMPRODUCT(('PT Storengy'!$B$8:$K$372)*('PT Storengy'!$A$8:$A$372=$A144)*('PT Storengy'!$B$5:$K$5=$A$6)*('PT Storengy'!$B$7:$K$7=$A$7))</f>
        <v>0.15</v>
      </c>
      <c r="F144" s="137">
        <f t="shared" ca="1" si="10"/>
        <v>12.826792250000004</v>
      </c>
      <c r="G144" s="72">
        <f t="shared" ca="1" si="13"/>
        <v>0.84943999999999997</v>
      </c>
      <c r="H144" s="5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0.80112000000000083</v>
      </c>
      <c r="I144" s="89">
        <f t="shared" ca="1" si="14"/>
        <v>85.119000000000085</v>
      </c>
      <c r="J144" s="136" cm="1">
        <f t="array" aca="1" ref="J144" ca="1">IF(COUNTIFS('PTC GRTgaz'!$K$7:$K$15996,"",'PTC GRTgaz'!$A$7:$A$15996,J$16,'PTC GRTgaz'!$D$7:$D$15996,$A144,'PTC GRTgaz'!$C$7:$C$15996,"DEL")&gt;0,J$14,SUMIFS('PTC GRTgaz'!$K$7:$K$15996,'PTC GRTgaz'!$A$7:$A$15996,J$16,'PTC GRTgaz'!$D$7:$D$15996,$A144,'PTC GRTgaz'!$C$7:$C$15996,"DEL")*1.0026*$F$4/INDIRECT($A$4&amp;"!D9"))</f>
        <v>125</v>
      </c>
      <c r="K144" s="136">
        <v>1000</v>
      </c>
      <c r="L144" s="137">
        <f t="shared" ca="1" si="11"/>
        <v>12.826792250000004</v>
      </c>
      <c r="M144" s="72">
        <f t="shared" ca="1" si="15"/>
        <v>0.84943999999999997</v>
      </c>
      <c r="N144" s="5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0.80112000000000083</v>
      </c>
      <c r="O144" s="89">
        <f t="shared" ca="1" si="16"/>
        <v>85.119000000000085</v>
      </c>
      <c r="S144" s="137">
        <f t="shared" ca="1" si="12"/>
        <v>15.066155833333333</v>
      </c>
      <c r="T144" s="72">
        <f t="shared" ca="1" si="17"/>
        <v>0.99856999999999996</v>
      </c>
      <c r="U144" s="5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0.70095333333333409</v>
      </c>
      <c r="V144" s="89">
        <f t="shared" ca="1" si="18"/>
        <v>87.619166666666757</v>
      </c>
    </row>
    <row r="145" spans="1:22" x14ac:dyDescent="0.35">
      <c r="A145" s="48">
        <f t="shared" si="19"/>
        <v>45511</v>
      </c>
      <c r="B145" s="88" cm="1">
        <f t="array" aca="1" ref="B145" ca="1">_xlfn.XLOOKUP(A145,INDIRECT($A$5&amp;"!$AJ$41:$AJ$406"),INDIRECT($A$5&amp;"!$AK$41:$AK$406"))*SUM($F$3:$I$3)</f>
        <v>0</v>
      </c>
      <c r="C145" s="88" cm="1">
        <f t="array" aca="1" ref="C145" ca="1">_xlfn.XLOOKUP(A145,INDIRECT($A$5&amp;"!$AJ$41:$AJ$406"),INDIRECT($A$5&amp;"!$AL$41:$AL$406"))*SUM($F$3:$I$3)</f>
        <v>15</v>
      </c>
      <c r="D145" s="88" cm="1">
        <f t="array" aca="1" ref="D145" ca="1">_xlfn.XLOOKUP(A145,INDIRECT($A$5&amp;"!$AJ$41:$AJ$406"),INDIRECT($A$5&amp;"!$AO$41:$AO$406"))*SUM($F$3:$I$3)</f>
        <v>14.25</v>
      </c>
      <c r="E145" s="50" cm="1">
        <f t="array" ref="E145">SUMPRODUCT(('PT Storengy'!$B$8:$K$372)*('PT Storengy'!$A$8:$A$372=$A145)*('PT Storengy'!$B$5:$K$5=$A$6)*('PT Storengy'!$B$7:$K$7=$A$7))</f>
        <v>0.15</v>
      </c>
      <c r="F145" s="137">
        <f t="shared" ref="F145:F208" ca="1" si="20">F144+I145/1000</f>
        <v>12.911429583333337</v>
      </c>
      <c r="G145" s="72">
        <f t="shared" ca="1" si="13"/>
        <v>0.85511999999999999</v>
      </c>
      <c r="H145" s="5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0.79658666666666744</v>
      </c>
      <c r="I145" s="89">
        <f t="shared" ca="1" si="14"/>
        <v>84.637333333333416</v>
      </c>
      <c r="J145" s="136" cm="1">
        <f t="array" aca="1" ref="J145" ca="1">IF(COUNTIFS('PTC GRTgaz'!$K$7:$K$15996,"",'PTC GRTgaz'!$A$7:$A$15996,J$16,'PTC GRTgaz'!$D$7:$D$15996,$A145,'PTC GRTgaz'!$C$7:$C$15996,"DEL")&gt;0,J$14,SUMIFS('PTC GRTgaz'!$K$7:$K$15996,'PTC GRTgaz'!$A$7:$A$15996,J$16,'PTC GRTgaz'!$D$7:$D$15996,$A145,'PTC GRTgaz'!$C$7:$C$15996,"DEL")*1.0026*$F$4/INDIRECT($A$4&amp;"!D9"))</f>
        <v>125</v>
      </c>
      <c r="K145" s="136">
        <v>1000</v>
      </c>
      <c r="L145" s="137">
        <f t="shared" ref="L145:L208" ca="1" si="21">L144+O145/1000</f>
        <v>12.911429583333337</v>
      </c>
      <c r="M145" s="72">
        <f t="shared" ca="1" si="15"/>
        <v>0.85511999999999999</v>
      </c>
      <c r="N145" s="5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0.79658666666666744</v>
      </c>
      <c r="O145" s="89">
        <f t="shared" ca="1" si="16"/>
        <v>84.637333333333416</v>
      </c>
      <c r="S145" s="137">
        <f t="shared" ref="S145:S208" ca="1" si="22">S144+V145/1000</f>
        <v>15.153655833333334</v>
      </c>
      <c r="T145" s="72">
        <f t="shared" ca="1" si="17"/>
        <v>1</v>
      </c>
      <c r="U145" s="5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0.70000000000000007</v>
      </c>
      <c r="V145" s="89">
        <f t="shared" ca="1" si="18"/>
        <v>87.500000000000014</v>
      </c>
    </row>
    <row r="146" spans="1:22" x14ac:dyDescent="0.35">
      <c r="A146" s="48">
        <f t="shared" si="19"/>
        <v>45512</v>
      </c>
      <c r="B146" s="88" cm="1">
        <f t="array" aca="1" ref="B146" ca="1">_xlfn.XLOOKUP(A146,INDIRECT($A$5&amp;"!$AJ$41:$AJ$406"),INDIRECT($A$5&amp;"!$AK$41:$AK$406"))*SUM($F$3:$I$3)</f>
        <v>0</v>
      </c>
      <c r="C146" s="88" cm="1">
        <f t="array" aca="1" ref="C146" ca="1">_xlfn.XLOOKUP(A146,INDIRECT($A$5&amp;"!$AJ$41:$AJ$406"),INDIRECT($A$5&amp;"!$AL$41:$AL$406"))*SUM($F$3:$I$3)</f>
        <v>15</v>
      </c>
      <c r="D146" s="88" cm="1">
        <f t="array" aca="1" ref="D146" ca="1">_xlfn.XLOOKUP(A146,INDIRECT($A$5&amp;"!$AJ$41:$AJ$406"),INDIRECT($A$5&amp;"!$AO$41:$AO$406"))*SUM($F$3:$I$3)</f>
        <v>14.25</v>
      </c>
      <c r="E146" s="50" cm="1">
        <f t="array" ref="E146">SUMPRODUCT(('PT Storengy'!$B$8:$K$372)*('PT Storengy'!$A$8:$A$372=$A146)*('PT Storengy'!$B$5:$K$5=$A$6)*('PT Storengy'!$B$7:$K$7=$A$7))</f>
        <v>0.15</v>
      </c>
      <c r="F146" s="137">
        <f t="shared" ca="1" si="20"/>
        <v>12.99566741666667</v>
      </c>
      <c r="G146" s="72">
        <f t="shared" ref="G146:G209" ca="1" si="23">ROUND(F145/SUM($F$3,$G$3,$H$3,$I$3),5)</f>
        <v>0.86075999999999997</v>
      </c>
      <c r="H146" s="5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0.79282666666666746</v>
      </c>
      <c r="I146" s="89">
        <f t="shared" ref="I146:I209" ca="1" si="24">IF(F145*1000+$F$4*(1-$E146)*H146&gt;$D146*1000,D146*1000-F145*1000,$F$4*(1-$E146)*H146)</f>
        <v>84.237833333333413</v>
      </c>
      <c r="J146" s="136" cm="1">
        <f t="array" aca="1" ref="J146" ca="1">IF(COUNTIFS('PTC GRTgaz'!$K$7:$K$15996,"",'PTC GRTgaz'!$A$7:$A$15996,J$16,'PTC GRTgaz'!$D$7:$D$15996,$A146,'PTC GRTgaz'!$C$7:$C$15996,"DEL")&gt;0,J$14,SUMIFS('PTC GRTgaz'!$K$7:$K$15996,'PTC GRTgaz'!$A$7:$A$15996,J$16,'PTC GRTgaz'!$D$7:$D$15996,$A146,'PTC GRTgaz'!$C$7:$C$15996,"DEL")*1.0026*$F$4/INDIRECT($A$4&amp;"!D9"))</f>
        <v>125</v>
      </c>
      <c r="K146" s="136">
        <v>1000</v>
      </c>
      <c r="L146" s="137">
        <f t="shared" ca="1" si="21"/>
        <v>12.99566741666667</v>
      </c>
      <c r="M146" s="72">
        <f t="shared" ref="M146:M209" ca="1" si="25">ROUND(L145/SUM($F$3,$G$3,$H$3,$I$3),5)</f>
        <v>0.86075999999999997</v>
      </c>
      <c r="N146" s="5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0.79282666666666746</v>
      </c>
      <c r="O146" s="89">
        <f t="shared" ref="O146:O209" ca="1" si="26">IF(L145*1000+MIN(J146,K146,$F$4*(1-$E146)*N146)&gt;$D146*1000,$D146*1000-L145*1000,MIN(J146,K146,$F$4*(1-$E146)*N146))</f>
        <v>84.237833333333413</v>
      </c>
      <c r="S146" s="137">
        <f t="shared" ca="1" si="22"/>
        <v>15.241155833333334</v>
      </c>
      <c r="T146" s="72">
        <f t="shared" ref="T146:T209" ca="1" si="27">MIN(ROUND(S145/SUM($F$3,$G$3,$H$3,$I$3),5),1)</f>
        <v>1</v>
      </c>
      <c r="U146" s="5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0.70000000000000007</v>
      </c>
      <c r="V146" s="89">
        <f t="shared" ref="V146:V209" ca="1" si="28">$F$4*(1)*U146</f>
        <v>87.500000000000014</v>
      </c>
    </row>
    <row r="147" spans="1:22" x14ac:dyDescent="0.35">
      <c r="A147" s="48">
        <f t="shared" ref="A147:A210" si="29">A146+1</f>
        <v>45513</v>
      </c>
      <c r="B147" s="88" cm="1">
        <f t="array" aca="1" ref="B147" ca="1">_xlfn.XLOOKUP(A147,INDIRECT($A$5&amp;"!$AJ$41:$AJ$406"),INDIRECT($A$5&amp;"!$AK$41:$AK$406"))*SUM($F$3:$I$3)</f>
        <v>0</v>
      </c>
      <c r="C147" s="88" cm="1">
        <f t="array" aca="1" ref="C147" ca="1">_xlfn.XLOOKUP(A147,INDIRECT($A$5&amp;"!$AJ$41:$AJ$406"),INDIRECT($A$5&amp;"!$AL$41:$AL$406"))*SUM($F$3:$I$3)</f>
        <v>15</v>
      </c>
      <c r="D147" s="88" cm="1">
        <f t="array" aca="1" ref="D147" ca="1">_xlfn.XLOOKUP(A147,INDIRECT($A$5&amp;"!$AJ$41:$AJ$406"),INDIRECT($A$5&amp;"!$AO$41:$AO$406"))*SUM($F$3:$I$3)</f>
        <v>14.25</v>
      </c>
      <c r="E147" s="50" cm="1">
        <f t="array" ref="E147">SUMPRODUCT(('PT Storengy'!$B$8:$K$372)*('PT Storengy'!$A$8:$A$372=$A147)*('PT Storengy'!$B$5:$K$5=$A$6)*('PT Storengy'!$B$7:$K$7=$A$7))</f>
        <v>0.15</v>
      </c>
      <c r="F147" s="137">
        <f t="shared" ca="1" si="20"/>
        <v>13.079507166666669</v>
      </c>
      <c r="G147" s="72">
        <f t="shared" ca="1" si="23"/>
        <v>0.86638000000000004</v>
      </c>
      <c r="H147" s="5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0.78908000000000078</v>
      </c>
      <c r="I147" s="89">
        <f t="shared" ca="1" si="24"/>
        <v>83.83975000000008</v>
      </c>
      <c r="J147" s="136" cm="1">
        <f t="array" aca="1" ref="J147" ca="1">IF(COUNTIFS('PTC GRTgaz'!$K$7:$K$15996,"",'PTC GRTgaz'!$A$7:$A$15996,J$16,'PTC GRTgaz'!$D$7:$D$15996,$A147,'PTC GRTgaz'!$C$7:$C$15996,"DEL")&gt;0,J$14,SUMIFS('PTC GRTgaz'!$K$7:$K$15996,'PTC GRTgaz'!$A$7:$A$15996,J$16,'PTC GRTgaz'!$D$7:$D$15996,$A147,'PTC GRTgaz'!$C$7:$C$15996,"DEL")*1.0026*$F$4/INDIRECT($A$4&amp;"!D9"))</f>
        <v>125</v>
      </c>
      <c r="K147" s="136">
        <v>1000</v>
      </c>
      <c r="L147" s="137">
        <f t="shared" ca="1" si="21"/>
        <v>13.079507166666669</v>
      </c>
      <c r="M147" s="72">
        <f t="shared" ca="1" si="25"/>
        <v>0.86638000000000004</v>
      </c>
      <c r="N147" s="5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0.78908000000000078</v>
      </c>
      <c r="O147" s="89">
        <f t="shared" ca="1" si="26"/>
        <v>83.83975000000008</v>
      </c>
      <c r="S147" s="137">
        <f t="shared" ca="1" si="22"/>
        <v>15.328655833333334</v>
      </c>
      <c r="T147" s="72">
        <f t="shared" ca="1" si="27"/>
        <v>1</v>
      </c>
      <c r="U147" s="5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0.70000000000000007</v>
      </c>
      <c r="V147" s="89">
        <f t="shared" ca="1" si="28"/>
        <v>87.500000000000014</v>
      </c>
    </row>
    <row r="148" spans="1:22" x14ac:dyDescent="0.35">
      <c r="A148" s="48">
        <f t="shared" si="29"/>
        <v>45514</v>
      </c>
      <c r="B148" s="88" cm="1">
        <f t="array" aca="1" ref="B148" ca="1">_xlfn.XLOOKUP(A148,INDIRECT($A$5&amp;"!$AJ$41:$AJ$406"),INDIRECT($A$5&amp;"!$AK$41:$AK$406"))*SUM($F$3:$I$3)</f>
        <v>0</v>
      </c>
      <c r="C148" s="88" cm="1">
        <f t="array" aca="1" ref="C148" ca="1">_xlfn.XLOOKUP(A148,INDIRECT($A$5&amp;"!$AJ$41:$AJ$406"),INDIRECT($A$5&amp;"!$AL$41:$AL$406"))*SUM($F$3:$I$3)</f>
        <v>15</v>
      </c>
      <c r="D148" s="88" cm="1">
        <f t="array" aca="1" ref="D148" ca="1">_xlfn.XLOOKUP(A148,INDIRECT($A$5&amp;"!$AJ$41:$AJ$406"),INDIRECT($A$5&amp;"!$AO$41:$AO$406"))*SUM($F$3:$I$3)</f>
        <v>14.25</v>
      </c>
      <c r="E148" s="50" cm="1">
        <f t="array" ref="E148">SUMPRODUCT(('PT Storengy'!$B$8:$K$372)*('PT Storengy'!$A$8:$A$372=$A148)*('PT Storengy'!$B$5:$K$5=$A$6)*('PT Storengy'!$B$7:$K$7=$A$7))</f>
        <v>0.15</v>
      </c>
      <c r="F148" s="137">
        <f t="shared" ca="1" si="20"/>
        <v>13.162950958333337</v>
      </c>
      <c r="G148" s="72">
        <f t="shared" ca="1" si="23"/>
        <v>0.87197000000000002</v>
      </c>
      <c r="H148" s="5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0.78535333333333412</v>
      </c>
      <c r="I148" s="89">
        <f t="shared" ca="1" si="24"/>
        <v>83.443791666666755</v>
      </c>
      <c r="J148" s="136" cm="1">
        <f t="array" aca="1" ref="J148" ca="1">IF(COUNTIFS('PTC GRTgaz'!$K$7:$K$15996,"",'PTC GRTgaz'!$A$7:$A$15996,J$16,'PTC GRTgaz'!$D$7:$D$15996,$A148,'PTC GRTgaz'!$C$7:$C$15996,"DEL")&gt;0,J$14,SUMIFS('PTC GRTgaz'!$K$7:$K$15996,'PTC GRTgaz'!$A$7:$A$15996,J$16,'PTC GRTgaz'!$D$7:$D$15996,$A148,'PTC GRTgaz'!$C$7:$C$15996,"DEL")*1.0026*$F$4/INDIRECT($A$4&amp;"!D9"))</f>
        <v>125</v>
      </c>
      <c r="K148" s="136">
        <v>1000</v>
      </c>
      <c r="L148" s="137">
        <f t="shared" ca="1" si="21"/>
        <v>13.162950958333337</v>
      </c>
      <c r="M148" s="72">
        <f t="shared" ca="1" si="25"/>
        <v>0.87197000000000002</v>
      </c>
      <c r="N148" s="5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0.78535333333333412</v>
      </c>
      <c r="O148" s="89">
        <f t="shared" ca="1" si="26"/>
        <v>83.443791666666755</v>
      </c>
      <c r="S148" s="137">
        <f t="shared" ca="1" si="22"/>
        <v>15.416155833333335</v>
      </c>
      <c r="T148" s="72">
        <f t="shared" ca="1" si="27"/>
        <v>1</v>
      </c>
      <c r="U148" s="5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0.70000000000000007</v>
      </c>
      <c r="V148" s="89">
        <f t="shared" ca="1" si="28"/>
        <v>87.500000000000014</v>
      </c>
    </row>
    <row r="149" spans="1:22" x14ac:dyDescent="0.35">
      <c r="A149" s="48">
        <f t="shared" si="29"/>
        <v>45515</v>
      </c>
      <c r="B149" s="88" cm="1">
        <f t="array" aca="1" ref="B149" ca="1">_xlfn.XLOOKUP(A149,INDIRECT($A$5&amp;"!$AJ$41:$AJ$406"),INDIRECT($A$5&amp;"!$AK$41:$AK$406"))*SUM($F$3:$I$3)</f>
        <v>0</v>
      </c>
      <c r="C149" s="88" cm="1">
        <f t="array" aca="1" ref="C149" ca="1">_xlfn.XLOOKUP(A149,INDIRECT($A$5&amp;"!$AJ$41:$AJ$406"),INDIRECT($A$5&amp;"!$AL$41:$AL$406"))*SUM($F$3:$I$3)</f>
        <v>15</v>
      </c>
      <c r="D149" s="88" cm="1">
        <f t="array" aca="1" ref="D149" ca="1">_xlfn.XLOOKUP(A149,INDIRECT($A$5&amp;"!$AJ$41:$AJ$406"),INDIRECT($A$5&amp;"!$AO$41:$AO$406"))*SUM($F$3:$I$3)</f>
        <v>14.25</v>
      </c>
      <c r="E149" s="50" cm="1">
        <f t="array" ref="E149">SUMPRODUCT(('PT Storengy'!$B$8:$K$372)*('PT Storengy'!$A$8:$A$372=$A149)*('PT Storengy'!$B$5:$K$5=$A$6)*('PT Storengy'!$B$7:$K$7=$A$7))</f>
        <v>0.15</v>
      </c>
      <c r="F149" s="137">
        <f t="shared" ca="1" si="20"/>
        <v>13.24600091666667</v>
      </c>
      <c r="G149" s="72">
        <f t="shared" ca="1" si="23"/>
        <v>0.87753000000000003</v>
      </c>
      <c r="H149" s="5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0.78164666666666749</v>
      </c>
      <c r="I149" s="89">
        <f t="shared" ca="1" si="24"/>
        <v>83.049958333333421</v>
      </c>
      <c r="J149" s="136" cm="1">
        <f t="array" aca="1" ref="J149" ca="1">IF(COUNTIFS('PTC GRTgaz'!$K$7:$K$15996,"",'PTC GRTgaz'!$A$7:$A$15996,J$16,'PTC GRTgaz'!$D$7:$D$15996,$A149,'PTC GRTgaz'!$C$7:$C$15996,"DEL")&gt;0,J$14,SUMIFS('PTC GRTgaz'!$K$7:$K$15996,'PTC GRTgaz'!$A$7:$A$15996,J$16,'PTC GRTgaz'!$D$7:$D$15996,$A149,'PTC GRTgaz'!$C$7:$C$15996,"DEL")*1.0026*$F$4/INDIRECT($A$4&amp;"!D9"))</f>
        <v>125</v>
      </c>
      <c r="K149" s="136">
        <v>1000</v>
      </c>
      <c r="L149" s="137">
        <f t="shared" ca="1" si="21"/>
        <v>13.24600091666667</v>
      </c>
      <c r="M149" s="72">
        <f t="shared" ca="1" si="25"/>
        <v>0.87753000000000003</v>
      </c>
      <c r="N149" s="5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0.78164666666666749</v>
      </c>
      <c r="O149" s="89">
        <f t="shared" ca="1" si="26"/>
        <v>83.049958333333421</v>
      </c>
      <c r="S149" s="137">
        <f t="shared" ca="1" si="22"/>
        <v>15.503655833333335</v>
      </c>
      <c r="T149" s="72">
        <f t="shared" ca="1" si="27"/>
        <v>1</v>
      </c>
      <c r="U149" s="5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0.70000000000000007</v>
      </c>
      <c r="V149" s="89">
        <f t="shared" ca="1" si="28"/>
        <v>87.500000000000014</v>
      </c>
    </row>
    <row r="150" spans="1:22" x14ac:dyDescent="0.35">
      <c r="A150" s="48">
        <f t="shared" si="29"/>
        <v>45516</v>
      </c>
      <c r="B150" s="88" cm="1">
        <f t="array" aca="1" ref="B150" ca="1">_xlfn.XLOOKUP(A150,INDIRECT($A$5&amp;"!$AJ$41:$AJ$406"),INDIRECT($A$5&amp;"!$AK$41:$AK$406"))*SUM($F$3:$I$3)</f>
        <v>0</v>
      </c>
      <c r="C150" s="88" cm="1">
        <f t="array" aca="1" ref="C150" ca="1">_xlfn.XLOOKUP(A150,INDIRECT($A$5&amp;"!$AJ$41:$AJ$406"),INDIRECT($A$5&amp;"!$AL$41:$AL$406"))*SUM($F$3:$I$3)</f>
        <v>15</v>
      </c>
      <c r="D150" s="88" cm="1">
        <f t="array" aca="1" ref="D150" ca="1">_xlfn.XLOOKUP(A150,INDIRECT($A$5&amp;"!$AJ$41:$AJ$406"),INDIRECT($A$5&amp;"!$AO$41:$AO$406"))*SUM($F$3:$I$3)</f>
        <v>14.25</v>
      </c>
      <c r="E150" s="50" cm="1">
        <f t="array" ref="E150">SUMPRODUCT(('PT Storengy'!$B$8:$K$372)*('PT Storengy'!$A$8:$A$372=$A150)*('PT Storengy'!$B$5:$K$5=$A$6)*('PT Storengy'!$B$7:$K$7=$A$7))</f>
        <v>0.15</v>
      </c>
      <c r="F150" s="137">
        <f t="shared" ca="1" si="20"/>
        <v>13.328658458333337</v>
      </c>
      <c r="G150" s="72">
        <f t="shared" ca="1" si="23"/>
        <v>0.88307000000000002</v>
      </c>
      <c r="H150" s="5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0.77795333333333416</v>
      </c>
      <c r="I150" s="89">
        <f t="shared" ca="1" si="24"/>
        <v>82.657541666666759</v>
      </c>
      <c r="J150" s="136" cm="1">
        <f t="array" aca="1" ref="J150" ca="1">IF(COUNTIFS('PTC GRTgaz'!$K$7:$K$15996,"",'PTC GRTgaz'!$A$7:$A$15996,J$16,'PTC GRTgaz'!$D$7:$D$15996,$A150,'PTC GRTgaz'!$C$7:$C$15996,"DEL")&gt;0,J$14,SUMIFS('PTC GRTgaz'!$K$7:$K$15996,'PTC GRTgaz'!$A$7:$A$15996,J$16,'PTC GRTgaz'!$D$7:$D$15996,$A150,'PTC GRTgaz'!$C$7:$C$15996,"DEL")*1.0026*$F$4/INDIRECT($A$4&amp;"!D9"))</f>
        <v>125</v>
      </c>
      <c r="K150" s="136">
        <v>1000</v>
      </c>
      <c r="L150" s="137">
        <f t="shared" ca="1" si="21"/>
        <v>13.328658458333337</v>
      </c>
      <c r="M150" s="72">
        <f t="shared" ca="1" si="25"/>
        <v>0.88307000000000002</v>
      </c>
      <c r="N150" s="5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0.77795333333333416</v>
      </c>
      <c r="O150" s="89">
        <f t="shared" ca="1" si="26"/>
        <v>82.657541666666759</v>
      </c>
      <c r="S150" s="137">
        <f t="shared" ca="1" si="22"/>
        <v>15.591155833333335</v>
      </c>
      <c r="T150" s="72">
        <f t="shared" ca="1" si="27"/>
        <v>1</v>
      </c>
      <c r="U150" s="5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0.70000000000000007</v>
      </c>
      <c r="V150" s="89">
        <f t="shared" ca="1" si="28"/>
        <v>87.500000000000014</v>
      </c>
    </row>
    <row r="151" spans="1:22" x14ac:dyDescent="0.35">
      <c r="A151" s="48">
        <f t="shared" si="29"/>
        <v>45517</v>
      </c>
      <c r="B151" s="88" cm="1">
        <f t="array" aca="1" ref="B151" ca="1">_xlfn.XLOOKUP(A151,INDIRECT($A$5&amp;"!$AJ$41:$AJ$406"),INDIRECT($A$5&amp;"!$AK$41:$AK$406"))*SUM($F$3:$I$3)</f>
        <v>0</v>
      </c>
      <c r="C151" s="88" cm="1">
        <f t="array" aca="1" ref="C151" ca="1">_xlfn.XLOOKUP(A151,INDIRECT($A$5&amp;"!$AJ$41:$AJ$406"),INDIRECT($A$5&amp;"!$AL$41:$AL$406"))*SUM($F$3:$I$3)</f>
        <v>15</v>
      </c>
      <c r="D151" s="88" cm="1">
        <f t="array" aca="1" ref="D151" ca="1">_xlfn.XLOOKUP(A151,INDIRECT($A$5&amp;"!$AJ$41:$AJ$406"),INDIRECT($A$5&amp;"!$AO$41:$AO$406"))*SUM($F$3:$I$3)</f>
        <v>14.25</v>
      </c>
      <c r="E151" s="50" cm="1">
        <f t="array" ref="E151">SUMPRODUCT(('PT Storengy'!$B$8:$K$372)*('PT Storengy'!$A$8:$A$372=$A151)*('PT Storengy'!$B$5:$K$5=$A$6)*('PT Storengy'!$B$7:$K$7=$A$7))</f>
        <v>0.15</v>
      </c>
      <c r="F151" s="137">
        <f t="shared" ca="1" si="20"/>
        <v>13.410925708333336</v>
      </c>
      <c r="G151" s="72">
        <f t="shared" ca="1" si="23"/>
        <v>0.88858000000000004</v>
      </c>
      <c r="H151" s="5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0.77428000000000075</v>
      </c>
      <c r="I151" s="89">
        <f t="shared" ca="1" si="24"/>
        <v>82.267250000000075</v>
      </c>
      <c r="J151" s="136" cm="1">
        <f t="array" aca="1" ref="J151" ca="1">IF(COUNTIFS('PTC GRTgaz'!$K$7:$K$15996,"",'PTC GRTgaz'!$A$7:$A$15996,J$16,'PTC GRTgaz'!$D$7:$D$15996,$A151,'PTC GRTgaz'!$C$7:$C$15996,"DEL")&gt;0,J$14,SUMIFS('PTC GRTgaz'!$K$7:$K$15996,'PTC GRTgaz'!$A$7:$A$15996,J$16,'PTC GRTgaz'!$D$7:$D$15996,$A151,'PTC GRTgaz'!$C$7:$C$15996,"DEL")*1.0026*$F$4/INDIRECT($A$4&amp;"!D9"))</f>
        <v>125</v>
      </c>
      <c r="K151" s="136">
        <v>1000</v>
      </c>
      <c r="L151" s="137">
        <f t="shared" ca="1" si="21"/>
        <v>13.410925708333336</v>
      </c>
      <c r="M151" s="72">
        <f t="shared" ca="1" si="25"/>
        <v>0.88858000000000004</v>
      </c>
      <c r="N151" s="5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0.77428000000000075</v>
      </c>
      <c r="O151" s="89">
        <f t="shared" ca="1" si="26"/>
        <v>82.267250000000075</v>
      </c>
      <c r="S151" s="137">
        <f t="shared" ca="1" si="22"/>
        <v>15.678655833333336</v>
      </c>
      <c r="T151" s="72">
        <f t="shared" ca="1" si="27"/>
        <v>1</v>
      </c>
      <c r="U151" s="5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0.70000000000000007</v>
      </c>
      <c r="V151" s="89">
        <f t="shared" ca="1" si="28"/>
        <v>87.500000000000014</v>
      </c>
    </row>
    <row r="152" spans="1:22" x14ac:dyDescent="0.35">
      <c r="A152" s="48">
        <f t="shared" si="29"/>
        <v>45518</v>
      </c>
      <c r="B152" s="88" cm="1">
        <f t="array" aca="1" ref="B152" ca="1">_xlfn.XLOOKUP(A152,INDIRECT($A$5&amp;"!$AJ$41:$AJ$406"),INDIRECT($A$5&amp;"!$AK$41:$AK$406"))*SUM($F$3:$I$3)</f>
        <v>0</v>
      </c>
      <c r="C152" s="88" cm="1">
        <f t="array" aca="1" ref="C152" ca="1">_xlfn.XLOOKUP(A152,INDIRECT($A$5&amp;"!$AJ$41:$AJ$406"),INDIRECT($A$5&amp;"!$AL$41:$AL$406"))*SUM($F$3:$I$3)</f>
        <v>15</v>
      </c>
      <c r="D152" s="88" cm="1">
        <f t="array" aca="1" ref="D152" ca="1">_xlfn.XLOOKUP(A152,INDIRECT($A$5&amp;"!$AJ$41:$AJ$406"),INDIRECT($A$5&amp;"!$AO$41:$AO$406"))*SUM($F$3:$I$3)</f>
        <v>14.25</v>
      </c>
      <c r="E152" s="50" cm="1">
        <f t="array" ref="E152">SUMPRODUCT(('PT Storengy'!$B$8:$K$372)*('PT Storengy'!$A$8:$A$372=$A152)*('PT Storengy'!$B$5:$K$5=$A$6)*('PT Storengy'!$B$7:$K$7=$A$7))</f>
        <v>0.15</v>
      </c>
      <c r="F152" s="137">
        <f t="shared" ca="1" si="20"/>
        <v>13.49280479166667</v>
      </c>
      <c r="G152" s="72">
        <f t="shared" ca="1" si="23"/>
        <v>0.89405999999999997</v>
      </c>
      <c r="H152" s="5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0.77062666666666746</v>
      </c>
      <c r="I152" s="89">
        <f t="shared" ca="1" si="24"/>
        <v>81.879083333333412</v>
      </c>
      <c r="J152" s="136" cm="1">
        <f t="array" aca="1" ref="J152" ca="1">IF(COUNTIFS('PTC GRTgaz'!$K$7:$K$15996,"",'PTC GRTgaz'!$A$7:$A$15996,J$16,'PTC GRTgaz'!$D$7:$D$15996,$A152,'PTC GRTgaz'!$C$7:$C$15996,"DEL")&gt;0,J$14,SUMIFS('PTC GRTgaz'!$K$7:$K$15996,'PTC GRTgaz'!$A$7:$A$15996,J$16,'PTC GRTgaz'!$D$7:$D$15996,$A152,'PTC GRTgaz'!$C$7:$C$15996,"DEL")*1.0026*$F$4/INDIRECT($A$4&amp;"!D9"))</f>
        <v>125</v>
      </c>
      <c r="K152" s="136">
        <v>1000</v>
      </c>
      <c r="L152" s="137">
        <f t="shared" ca="1" si="21"/>
        <v>13.49280479166667</v>
      </c>
      <c r="M152" s="72">
        <f t="shared" ca="1" si="25"/>
        <v>0.89405999999999997</v>
      </c>
      <c r="N152" s="5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0.77062666666666746</v>
      </c>
      <c r="O152" s="89">
        <f t="shared" ca="1" si="26"/>
        <v>81.879083333333412</v>
      </c>
      <c r="S152" s="137">
        <f t="shared" ca="1" si="22"/>
        <v>15.766155833333336</v>
      </c>
      <c r="T152" s="72">
        <f t="shared" ca="1" si="27"/>
        <v>1</v>
      </c>
      <c r="U152" s="5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0.70000000000000007</v>
      </c>
      <c r="V152" s="89">
        <f t="shared" ca="1" si="28"/>
        <v>87.500000000000014</v>
      </c>
    </row>
    <row r="153" spans="1:22" x14ac:dyDescent="0.35">
      <c r="A153" s="48">
        <f t="shared" si="29"/>
        <v>45519</v>
      </c>
      <c r="B153" s="88" cm="1">
        <f t="array" aca="1" ref="B153" ca="1">_xlfn.XLOOKUP(A153,INDIRECT($A$5&amp;"!$AJ$41:$AJ$406"),INDIRECT($A$5&amp;"!$AK$41:$AK$406"))*SUM($F$3:$I$3)</f>
        <v>0</v>
      </c>
      <c r="C153" s="88" cm="1">
        <f t="array" aca="1" ref="C153" ca="1">_xlfn.XLOOKUP(A153,INDIRECT($A$5&amp;"!$AJ$41:$AJ$406"),INDIRECT($A$5&amp;"!$AL$41:$AL$406"))*SUM($F$3:$I$3)</f>
        <v>15</v>
      </c>
      <c r="D153" s="88" cm="1">
        <f t="array" aca="1" ref="D153" ca="1">_xlfn.XLOOKUP(A153,INDIRECT($A$5&amp;"!$AJ$41:$AJ$406"),INDIRECT($A$5&amp;"!$AO$41:$AO$406"))*SUM($F$3:$I$3)</f>
        <v>14.25</v>
      </c>
      <c r="E153" s="50" cm="1">
        <f t="array" ref="E153">SUMPRODUCT(('PT Storengy'!$B$8:$K$372)*('PT Storengy'!$A$8:$A$372=$A153)*('PT Storengy'!$B$5:$K$5=$A$6)*('PT Storengy'!$B$7:$K$7=$A$7))</f>
        <v>0.15</v>
      </c>
      <c r="F153" s="137">
        <f t="shared" ca="1" si="20"/>
        <v>13.574297125000003</v>
      </c>
      <c r="G153" s="72">
        <f t="shared" ca="1" si="23"/>
        <v>0.89951999999999999</v>
      </c>
      <c r="H153" s="5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0.76698666666666748</v>
      </c>
      <c r="I153" s="89">
        <f t="shared" ca="1" si="24"/>
        <v>81.49233333333342</v>
      </c>
      <c r="J153" s="136" cm="1">
        <f t="array" aca="1" ref="J153" ca="1">IF(COUNTIFS('PTC GRTgaz'!$K$7:$K$15996,"",'PTC GRTgaz'!$A$7:$A$15996,J$16,'PTC GRTgaz'!$D$7:$D$15996,$A153,'PTC GRTgaz'!$C$7:$C$15996,"DEL")&gt;0,J$14,SUMIFS('PTC GRTgaz'!$K$7:$K$15996,'PTC GRTgaz'!$A$7:$A$15996,J$16,'PTC GRTgaz'!$D$7:$D$15996,$A153,'PTC GRTgaz'!$C$7:$C$15996,"DEL")*1.0026*$F$4/INDIRECT($A$4&amp;"!D9"))</f>
        <v>125</v>
      </c>
      <c r="K153" s="136">
        <v>1000</v>
      </c>
      <c r="L153" s="137">
        <f t="shared" ca="1" si="21"/>
        <v>13.574297125000003</v>
      </c>
      <c r="M153" s="72">
        <f t="shared" ca="1" si="25"/>
        <v>0.89951999999999999</v>
      </c>
      <c r="N153" s="5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0.76698666666666748</v>
      </c>
      <c r="O153" s="89">
        <f t="shared" ca="1" si="26"/>
        <v>81.49233333333342</v>
      </c>
      <c r="S153" s="137">
        <f t="shared" ca="1" si="22"/>
        <v>15.853655833333336</v>
      </c>
      <c r="T153" s="72">
        <f t="shared" ca="1" si="27"/>
        <v>1</v>
      </c>
      <c r="U153" s="5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0.70000000000000007</v>
      </c>
      <c r="V153" s="89">
        <f t="shared" ca="1" si="28"/>
        <v>87.500000000000014</v>
      </c>
    </row>
    <row r="154" spans="1:22" x14ac:dyDescent="0.35">
      <c r="A154" s="48">
        <f t="shared" si="29"/>
        <v>45520</v>
      </c>
      <c r="B154" s="88" cm="1">
        <f t="array" aca="1" ref="B154" ca="1">_xlfn.XLOOKUP(A154,INDIRECT($A$5&amp;"!$AJ$41:$AJ$406"),INDIRECT($A$5&amp;"!$AK$41:$AK$406"))*SUM($F$3:$I$3)</f>
        <v>0</v>
      </c>
      <c r="C154" s="88" cm="1">
        <f t="array" aca="1" ref="C154" ca="1">_xlfn.XLOOKUP(A154,INDIRECT($A$5&amp;"!$AJ$41:$AJ$406"),INDIRECT($A$5&amp;"!$AL$41:$AL$406"))*SUM($F$3:$I$3)</f>
        <v>15</v>
      </c>
      <c r="D154" s="88" cm="1">
        <f t="array" aca="1" ref="D154" ca="1">_xlfn.XLOOKUP(A154,INDIRECT($A$5&amp;"!$AJ$41:$AJ$406"),INDIRECT($A$5&amp;"!$AO$41:$AO$406"))*SUM($F$3:$I$3)</f>
        <v>14.25</v>
      </c>
      <c r="E154" s="50" cm="1">
        <f t="array" ref="E154">SUMPRODUCT(('PT Storengy'!$B$8:$K$372)*('PT Storengy'!$A$8:$A$372=$A154)*('PT Storengy'!$B$5:$K$5=$A$6)*('PT Storengy'!$B$7:$K$7=$A$7))</f>
        <v>0.15</v>
      </c>
      <c r="F154" s="137">
        <f t="shared" ca="1" si="20"/>
        <v>13.655404833333336</v>
      </c>
      <c r="G154" s="72">
        <f t="shared" ca="1" si="23"/>
        <v>0.90495000000000003</v>
      </c>
      <c r="H154" s="5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0.76336666666666741</v>
      </c>
      <c r="I154" s="89">
        <f t="shared" ca="1" si="24"/>
        <v>81.107708333333406</v>
      </c>
      <c r="J154" s="136" cm="1">
        <f t="array" aca="1" ref="J154" ca="1">IF(COUNTIFS('PTC GRTgaz'!$K$7:$K$15996,"",'PTC GRTgaz'!$A$7:$A$15996,J$16,'PTC GRTgaz'!$D$7:$D$15996,$A154,'PTC GRTgaz'!$C$7:$C$15996,"DEL")&gt;0,J$14,SUMIFS('PTC GRTgaz'!$K$7:$K$15996,'PTC GRTgaz'!$A$7:$A$15996,J$16,'PTC GRTgaz'!$D$7:$D$15996,$A154,'PTC GRTgaz'!$C$7:$C$15996,"DEL")*1.0026*$F$4/INDIRECT($A$4&amp;"!D9"))</f>
        <v>125</v>
      </c>
      <c r="K154" s="136">
        <v>1000</v>
      </c>
      <c r="L154" s="137">
        <f t="shared" ca="1" si="21"/>
        <v>13.655404833333336</v>
      </c>
      <c r="M154" s="72">
        <f t="shared" ca="1" si="25"/>
        <v>0.90495000000000003</v>
      </c>
      <c r="N154" s="5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0.76336666666666741</v>
      </c>
      <c r="O154" s="89">
        <f t="shared" ca="1" si="26"/>
        <v>81.107708333333406</v>
      </c>
      <c r="S154" s="137">
        <f t="shared" ca="1" si="22"/>
        <v>15.941155833333337</v>
      </c>
      <c r="T154" s="72">
        <f t="shared" ca="1" si="27"/>
        <v>1</v>
      </c>
      <c r="U154" s="5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0.70000000000000007</v>
      </c>
      <c r="V154" s="89">
        <f t="shared" ca="1" si="28"/>
        <v>87.500000000000014</v>
      </c>
    </row>
    <row r="155" spans="1:22" x14ac:dyDescent="0.35">
      <c r="A155" s="48">
        <f t="shared" si="29"/>
        <v>45521</v>
      </c>
      <c r="B155" s="88" cm="1">
        <f t="array" aca="1" ref="B155" ca="1">_xlfn.XLOOKUP(A155,INDIRECT($A$5&amp;"!$AJ$41:$AJ$406"),INDIRECT($A$5&amp;"!$AK$41:$AK$406"))*SUM($F$3:$I$3)</f>
        <v>0</v>
      </c>
      <c r="C155" s="88" cm="1">
        <f t="array" aca="1" ref="C155" ca="1">_xlfn.XLOOKUP(A155,INDIRECT($A$5&amp;"!$AJ$41:$AJ$406"),INDIRECT($A$5&amp;"!$AL$41:$AL$406"))*SUM($F$3:$I$3)</f>
        <v>15</v>
      </c>
      <c r="D155" s="88" cm="1">
        <f t="array" aca="1" ref="D155" ca="1">_xlfn.XLOOKUP(A155,INDIRECT($A$5&amp;"!$AJ$41:$AJ$406"),INDIRECT($A$5&amp;"!$AO$41:$AO$406"))*SUM($F$3:$I$3)</f>
        <v>14.25</v>
      </c>
      <c r="E155" s="50" cm="1">
        <f t="array" ref="E155">SUMPRODUCT(('PT Storengy'!$B$8:$K$372)*('PT Storengy'!$A$8:$A$372=$A155)*('PT Storengy'!$B$5:$K$5=$A$6)*('PT Storengy'!$B$7:$K$7=$A$7))</f>
        <v>0.15</v>
      </c>
      <c r="F155" s="137">
        <f t="shared" ca="1" si="20"/>
        <v>13.736129333333336</v>
      </c>
      <c r="G155" s="72">
        <f t="shared" ca="1" si="23"/>
        <v>0.91035999999999995</v>
      </c>
      <c r="H155" s="5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0.75976000000000088</v>
      </c>
      <c r="I155" s="89">
        <f t="shared" ca="1" si="24"/>
        <v>80.724500000000091</v>
      </c>
      <c r="J155" s="136" cm="1">
        <f t="array" aca="1" ref="J155" ca="1">IF(COUNTIFS('PTC GRTgaz'!$K$7:$K$15996,"",'PTC GRTgaz'!$A$7:$A$15996,J$16,'PTC GRTgaz'!$D$7:$D$15996,$A155,'PTC GRTgaz'!$C$7:$C$15996,"DEL")&gt;0,J$14,SUMIFS('PTC GRTgaz'!$K$7:$K$15996,'PTC GRTgaz'!$A$7:$A$15996,J$16,'PTC GRTgaz'!$D$7:$D$15996,$A155,'PTC GRTgaz'!$C$7:$C$15996,"DEL")*1.0026*$F$4/INDIRECT($A$4&amp;"!D9"))</f>
        <v>125</v>
      </c>
      <c r="K155" s="136">
        <v>1000</v>
      </c>
      <c r="L155" s="137">
        <f t="shared" ca="1" si="21"/>
        <v>13.736129333333336</v>
      </c>
      <c r="M155" s="72">
        <f t="shared" ca="1" si="25"/>
        <v>0.91035999999999995</v>
      </c>
      <c r="N155" s="5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0.75976000000000088</v>
      </c>
      <c r="O155" s="89">
        <f t="shared" ca="1" si="26"/>
        <v>80.724500000000091</v>
      </c>
      <c r="S155" s="137">
        <f t="shared" ca="1" si="22"/>
        <v>16.028655833333335</v>
      </c>
      <c r="T155" s="72">
        <f t="shared" ca="1" si="27"/>
        <v>1</v>
      </c>
      <c r="U155" s="5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0.70000000000000007</v>
      </c>
      <c r="V155" s="89">
        <f t="shared" ca="1" si="28"/>
        <v>87.500000000000014</v>
      </c>
    </row>
    <row r="156" spans="1:22" x14ac:dyDescent="0.35">
      <c r="A156" s="48">
        <f t="shared" si="29"/>
        <v>45522</v>
      </c>
      <c r="B156" s="88" cm="1">
        <f t="array" aca="1" ref="B156" ca="1">_xlfn.XLOOKUP(A156,INDIRECT($A$5&amp;"!$AJ$41:$AJ$406"),INDIRECT($A$5&amp;"!$AK$41:$AK$406"))*SUM($F$3:$I$3)</f>
        <v>0</v>
      </c>
      <c r="C156" s="88" cm="1">
        <f t="array" aca="1" ref="C156" ca="1">_xlfn.XLOOKUP(A156,INDIRECT($A$5&amp;"!$AJ$41:$AJ$406"),INDIRECT($A$5&amp;"!$AL$41:$AL$406"))*SUM($F$3:$I$3)</f>
        <v>15</v>
      </c>
      <c r="D156" s="88" cm="1">
        <f t="array" aca="1" ref="D156" ca="1">_xlfn.XLOOKUP(A156,INDIRECT($A$5&amp;"!$AJ$41:$AJ$406"),INDIRECT($A$5&amp;"!$AO$41:$AO$406"))*SUM($F$3:$I$3)</f>
        <v>14.25</v>
      </c>
      <c r="E156" s="50" cm="1">
        <f t="array" ref="E156">SUMPRODUCT(('PT Storengy'!$B$8:$K$372)*('PT Storengy'!$A$8:$A$372=$A156)*('PT Storengy'!$B$5:$K$5=$A$6)*('PT Storengy'!$B$7:$K$7=$A$7))</f>
        <v>0.15</v>
      </c>
      <c r="F156" s="137">
        <f t="shared" ca="1" si="20"/>
        <v>13.816472750000003</v>
      </c>
      <c r="G156" s="72">
        <f t="shared" ca="1" si="23"/>
        <v>0.91574</v>
      </c>
      <c r="H156" s="5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0.75617333333333414</v>
      </c>
      <c r="I156" s="89">
        <f t="shared" ca="1" si="24"/>
        <v>80.343416666666755</v>
      </c>
      <c r="J156" s="136" cm="1">
        <f t="array" aca="1" ref="J156" ca="1">IF(COUNTIFS('PTC GRTgaz'!$K$7:$K$15996,"",'PTC GRTgaz'!$A$7:$A$15996,J$16,'PTC GRTgaz'!$D$7:$D$15996,$A156,'PTC GRTgaz'!$C$7:$C$15996,"DEL")&gt;0,J$14,SUMIFS('PTC GRTgaz'!$K$7:$K$15996,'PTC GRTgaz'!$A$7:$A$15996,J$16,'PTC GRTgaz'!$D$7:$D$15996,$A156,'PTC GRTgaz'!$C$7:$C$15996,"DEL")*1.0026*$F$4/INDIRECT($A$4&amp;"!D9"))</f>
        <v>125</v>
      </c>
      <c r="K156" s="136">
        <v>1000</v>
      </c>
      <c r="L156" s="137">
        <f t="shared" ca="1" si="21"/>
        <v>13.816472750000003</v>
      </c>
      <c r="M156" s="72">
        <f t="shared" ca="1" si="25"/>
        <v>0.91574</v>
      </c>
      <c r="N156" s="5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0.75617333333333414</v>
      </c>
      <c r="O156" s="89">
        <f t="shared" ca="1" si="26"/>
        <v>80.343416666666755</v>
      </c>
      <c r="S156" s="137">
        <f t="shared" ca="1" si="22"/>
        <v>16.116155833333334</v>
      </c>
      <c r="T156" s="72">
        <f t="shared" ca="1" si="27"/>
        <v>1</v>
      </c>
      <c r="U156" s="5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0.70000000000000007</v>
      </c>
      <c r="V156" s="89">
        <f t="shared" ca="1" si="28"/>
        <v>87.500000000000014</v>
      </c>
    </row>
    <row r="157" spans="1:22" x14ac:dyDescent="0.35">
      <c r="A157" s="48">
        <f t="shared" si="29"/>
        <v>45523</v>
      </c>
      <c r="B157" s="88" cm="1">
        <f t="array" aca="1" ref="B157" ca="1">_xlfn.XLOOKUP(A157,INDIRECT($A$5&amp;"!$AJ$41:$AJ$406"),INDIRECT($A$5&amp;"!$AK$41:$AK$406"))*SUM($F$3:$I$3)</f>
        <v>0</v>
      </c>
      <c r="C157" s="88" cm="1">
        <f t="array" aca="1" ref="C157" ca="1">_xlfn.XLOOKUP(A157,INDIRECT($A$5&amp;"!$AJ$41:$AJ$406"),INDIRECT($A$5&amp;"!$AL$41:$AL$406"))*SUM($F$3:$I$3)</f>
        <v>15</v>
      </c>
      <c r="D157" s="88" cm="1">
        <f t="array" aca="1" ref="D157" ca="1">_xlfn.XLOOKUP(A157,INDIRECT($A$5&amp;"!$AJ$41:$AJ$406"),INDIRECT($A$5&amp;"!$AO$41:$AO$406"))*SUM($F$3:$I$3)</f>
        <v>14.25</v>
      </c>
      <c r="E157" s="50" cm="1">
        <f t="array" ref="E157">SUMPRODUCT(('PT Storengy'!$B$8:$K$372)*('PT Storengy'!$A$8:$A$372=$A157)*('PT Storengy'!$B$5:$K$5=$A$6)*('PT Storengy'!$B$7:$K$7=$A$7))</f>
        <v>0.15</v>
      </c>
      <c r="F157" s="137">
        <f t="shared" ca="1" si="20"/>
        <v>13.896436500000002</v>
      </c>
      <c r="G157" s="72">
        <f t="shared" ca="1" si="23"/>
        <v>0.92110000000000003</v>
      </c>
      <c r="H157" s="5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0.75260000000000082</v>
      </c>
      <c r="I157" s="89">
        <f t="shared" ca="1" si="24"/>
        <v>79.96375000000009</v>
      </c>
      <c r="J157" s="136" cm="1">
        <f t="array" aca="1" ref="J157" ca="1">IF(COUNTIFS('PTC GRTgaz'!$K$7:$K$15996,"",'PTC GRTgaz'!$A$7:$A$15996,J$16,'PTC GRTgaz'!$D$7:$D$15996,$A157,'PTC GRTgaz'!$C$7:$C$15996,"DEL")&gt;0,J$14,SUMIFS('PTC GRTgaz'!$K$7:$K$15996,'PTC GRTgaz'!$A$7:$A$15996,J$16,'PTC GRTgaz'!$D$7:$D$15996,$A157,'PTC GRTgaz'!$C$7:$C$15996,"DEL")*1.0026*$F$4/INDIRECT($A$4&amp;"!D9"))</f>
        <v>125</v>
      </c>
      <c r="K157" s="136">
        <v>1000</v>
      </c>
      <c r="L157" s="137">
        <f t="shared" ca="1" si="21"/>
        <v>13.896436500000002</v>
      </c>
      <c r="M157" s="72">
        <f t="shared" ca="1" si="25"/>
        <v>0.92110000000000003</v>
      </c>
      <c r="N157" s="5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0.75260000000000082</v>
      </c>
      <c r="O157" s="89">
        <f t="shared" ca="1" si="26"/>
        <v>79.96375000000009</v>
      </c>
      <c r="S157" s="137">
        <f t="shared" ca="1" si="22"/>
        <v>16.203655833333332</v>
      </c>
      <c r="T157" s="72">
        <f t="shared" ca="1" si="27"/>
        <v>1</v>
      </c>
      <c r="U157" s="5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0.70000000000000007</v>
      </c>
      <c r="V157" s="89">
        <f t="shared" ca="1" si="28"/>
        <v>87.500000000000014</v>
      </c>
    </row>
    <row r="158" spans="1:22" x14ac:dyDescent="0.35">
      <c r="A158" s="48">
        <f t="shared" si="29"/>
        <v>45524</v>
      </c>
      <c r="B158" s="88" cm="1">
        <f t="array" aca="1" ref="B158" ca="1">_xlfn.XLOOKUP(A158,INDIRECT($A$5&amp;"!$AJ$41:$AJ$406"),INDIRECT($A$5&amp;"!$AK$41:$AK$406"))*SUM($F$3:$I$3)</f>
        <v>0</v>
      </c>
      <c r="C158" s="88" cm="1">
        <f t="array" aca="1" ref="C158" ca="1">_xlfn.XLOOKUP(A158,INDIRECT($A$5&amp;"!$AJ$41:$AJ$406"),INDIRECT($A$5&amp;"!$AL$41:$AL$406"))*SUM($F$3:$I$3)</f>
        <v>15</v>
      </c>
      <c r="D158" s="88" cm="1">
        <f t="array" aca="1" ref="D158" ca="1">_xlfn.XLOOKUP(A158,INDIRECT($A$5&amp;"!$AJ$41:$AJ$406"),INDIRECT($A$5&amp;"!$AO$41:$AO$406"))*SUM($F$3:$I$3)</f>
        <v>14.25</v>
      </c>
      <c r="E158" s="50" cm="1">
        <f t="array" ref="E158">SUMPRODUCT(('PT Storengy'!$B$8:$K$372)*('PT Storengy'!$A$8:$A$372=$A158)*('PT Storengy'!$B$5:$K$5=$A$6)*('PT Storengy'!$B$7:$K$7=$A$7))</f>
        <v>0.15</v>
      </c>
      <c r="F158" s="137">
        <f t="shared" ca="1" si="20"/>
        <v>13.976022708333335</v>
      </c>
      <c r="G158" s="72">
        <f t="shared" ca="1" si="23"/>
        <v>0.92642999999999998</v>
      </c>
      <c r="H158" s="5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0.74904666666666742</v>
      </c>
      <c r="I158" s="89">
        <f t="shared" ca="1" si="24"/>
        <v>79.586208333333417</v>
      </c>
      <c r="J158" s="136" cm="1">
        <f t="array" aca="1" ref="J158" ca="1">IF(COUNTIFS('PTC GRTgaz'!$K$7:$K$15996,"",'PTC GRTgaz'!$A$7:$A$15996,J$16,'PTC GRTgaz'!$D$7:$D$15996,$A158,'PTC GRTgaz'!$C$7:$C$15996,"DEL")&gt;0,J$14,SUMIFS('PTC GRTgaz'!$K$7:$K$15996,'PTC GRTgaz'!$A$7:$A$15996,J$16,'PTC GRTgaz'!$D$7:$D$15996,$A158,'PTC GRTgaz'!$C$7:$C$15996,"DEL")*1.0026*$F$4/INDIRECT($A$4&amp;"!D9"))</f>
        <v>125</v>
      </c>
      <c r="K158" s="136">
        <v>1000</v>
      </c>
      <c r="L158" s="137">
        <f t="shared" ca="1" si="21"/>
        <v>13.976022708333335</v>
      </c>
      <c r="M158" s="72">
        <f t="shared" ca="1" si="25"/>
        <v>0.92642999999999998</v>
      </c>
      <c r="N158" s="5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0.74904666666666742</v>
      </c>
      <c r="O158" s="89">
        <f t="shared" ca="1" si="26"/>
        <v>79.586208333333417</v>
      </c>
      <c r="S158" s="137">
        <f t="shared" ca="1" si="22"/>
        <v>16.291155833333331</v>
      </c>
      <c r="T158" s="72">
        <f t="shared" ca="1" si="27"/>
        <v>1</v>
      </c>
      <c r="U158" s="5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0.70000000000000007</v>
      </c>
      <c r="V158" s="89">
        <f t="shared" ca="1" si="28"/>
        <v>87.500000000000014</v>
      </c>
    </row>
    <row r="159" spans="1:22" x14ac:dyDescent="0.35">
      <c r="A159" s="48">
        <f t="shared" si="29"/>
        <v>45525</v>
      </c>
      <c r="B159" s="88" cm="1">
        <f t="array" aca="1" ref="B159" ca="1">_xlfn.XLOOKUP(A159,INDIRECT($A$5&amp;"!$AJ$41:$AJ$406"),INDIRECT($A$5&amp;"!$AK$41:$AK$406"))*SUM($F$3:$I$3)</f>
        <v>0</v>
      </c>
      <c r="C159" s="88" cm="1">
        <f t="array" aca="1" ref="C159" ca="1">_xlfn.XLOOKUP(A159,INDIRECT($A$5&amp;"!$AJ$41:$AJ$406"),INDIRECT($A$5&amp;"!$AL$41:$AL$406"))*SUM($F$3:$I$3)</f>
        <v>15</v>
      </c>
      <c r="D159" s="88" cm="1">
        <f t="array" aca="1" ref="D159" ca="1">_xlfn.XLOOKUP(A159,INDIRECT($A$5&amp;"!$AJ$41:$AJ$406"),INDIRECT($A$5&amp;"!$AO$41:$AO$406"))*SUM($F$3:$I$3)</f>
        <v>14.25</v>
      </c>
      <c r="E159" s="50" cm="1">
        <f t="array" ref="E159">SUMPRODUCT(('PT Storengy'!$B$8:$K$372)*('PT Storengy'!$A$8:$A$372=$A159)*('PT Storengy'!$B$5:$K$5=$A$6)*('PT Storengy'!$B$7:$K$7=$A$7))</f>
        <v>0.15</v>
      </c>
      <c r="F159" s="137">
        <f t="shared" ca="1" si="20"/>
        <v>14.055233500000002</v>
      </c>
      <c r="G159" s="72">
        <f t="shared" ca="1" si="23"/>
        <v>0.93172999999999995</v>
      </c>
      <c r="H159" s="5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0.74551333333333414</v>
      </c>
      <c r="I159" s="89">
        <f t="shared" ca="1" si="24"/>
        <v>79.210791666666751</v>
      </c>
      <c r="J159" s="136" cm="1">
        <f t="array" aca="1" ref="J159" ca="1">IF(COUNTIFS('PTC GRTgaz'!$K$7:$K$15996,"",'PTC GRTgaz'!$A$7:$A$15996,J$16,'PTC GRTgaz'!$D$7:$D$15996,$A159,'PTC GRTgaz'!$C$7:$C$15996,"DEL")&gt;0,J$14,SUMIFS('PTC GRTgaz'!$K$7:$K$15996,'PTC GRTgaz'!$A$7:$A$15996,J$16,'PTC GRTgaz'!$D$7:$D$15996,$A159,'PTC GRTgaz'!$C$7:$C$15996,"DEL")*1.0026*$F$4/INDIRECT($A$4&amp;"!D9"))</f>
        <v>125</v>
      </c>
      <c r="K159" s="136">
        <v>1000</v>
      </c>
      <c r="L159" s="137">
        <f t="shared" ca="1" si="21"/>
        <v>14.055233500000002</v>
      </c>
      <c r="M159" s="72">
        <f t="shared" ca="1" si="25"/>
        <v>0.93172999999999995</v>
      </c>
      <c r="N159" s="5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0.74551333333333414</v>
      </c>
      <c r="O159" s="89">
        <f t="shared" ca="1" si="26"/>
        <v>79.210791666666751</v>
      </c>
      <c r="S159" s="137">
        <f t="shared" ca="1" si="22"/>
        <v>16.37865583333333</v>
      </c>
      <c r="T159" s="72">
        <f t="shared" ca="1" si="27"/>
        <v>1</v>
      </c>
      <c r="U159" s="5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0.70000000000000007</v>
      </c>
      <c r="V159" s="89">
        <f t="shared" ca="1" si="28"/>
        <v>87.500000000000014</v>
      </c>
    </row>
    <row r="160" spans="1:22" x14ac:dyDescent="0.35">
      <c r="A160" s="48">
        <f t="shared" si="29"/>
        <v>45526</v>
      </c>
      <c r="B160" s="88" cm="1">
        <f t="array" aca="1" ref="B160" ca="1">_xlfn.XLOOKUP(A160,INDIRECT($A$5&amp;"!$AJ$41:$AJ$406"),INDIRECT($A$5&amp;"!$AK$41:$AK$406"))*SUM($F$3:$I$3)</f>
        <v>0</v>
      </c>
      <c r="C160" s="88" cm="1">
        <f t="array" aca="1" ref="C160" ca="1">_xlfn.XLOOKUP(A160,INDIRECT($A$5&amp;"!$AJ$41:$AJ$406"),INDIRECT($A$5&amp;"!$AL$41:$AL$406"))*SUM($F$3:$I$3)</f>
        <v>15</v>
      </c>
      <c r="D160" s="88" cm="1">
        <f t="array" aca="1" ref="D160" ca="1">_xlfn.XLOOKUP(A160,INDIRECT($A$5&amp;"!$AJ$41:$AJ$406"),INDIRECT($A$5&amp;"!$AO$41:$AO$406"))*SUM($F$3:$I$3)</f>
        <v>14.25</v>
      </c>
      <c r="E160" s="50" cm="1">
        <f t="array" ref="E160">SUMPRODUCT(('PT Storengy'!$B$8:$K$372)*('PT Storengy'!$A$8:$A$372=$A160)*('PT Storengy'!$B$5:$K$5=$A$6)*('PT Storengy'!$B$7:$K$7=$A$7))</f>
        <v>0.15</v>
      </c>
      <c r="F160" s="137">
        <f t="shared" ca="1" si="20"/>
        <v>14.134069583333336</v>
      </c>
      <c r="G160" s="72">
        <f t="shared" ca="1" si="23"/>
        <v>0.93701999999999996</v>
      </c>
      <c r="H160" s="5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0.74198666666666746</v>
      </c>
      <c r="I160" s="89">
        <f t="shared" ca="1" si="24"/>
        <v>78.83608333333342</v>
      </c>
      <c r="J160" s="136" cm="1">
        <f t="array" aca="1" ref="J160" ca="1">IF(COUNTIFS('PTC GRTgaz'!$K$7:$K$15996,"",'PTC GRTgaz'!$A$7:$A$15996,J$16,'PTC GRTgaz'!$D$7:$D$15996,$A160,'PTC GRTgaz'!$C$7:$C$15996,"DEL")&gt;0,J$14,SUMIFS('PTC GRTgaz'!$K$7:$K$15996,'PTC GRTgaz'!$A$7:$A$15996,J$16,'PTC GRTgaz'!$D$7:$D$15996,$A160,'PTC GRTgaz'!$C$7:$C$15996,"DEL")*1.0026*$F$4/INDIRECT($A$4&amp;"!D9"))</f>
        <v>125</v>
      </c>
      <c r="K160" s="136">
        <v>1000</v>
      </c>
      <c r="L160" s="137">
        <f t="shared" ca="1" si="21"/>
        <v>14.134069583333336</v>
      </c>
      <c r="M160" s="72">
        <f t="shared" ca="1" si="25"/>
        <v>0.93701999999999996</v>
      </c>
      <c r="N160" s="5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0.74198666666666746</v>
      </c>
      <c r="O160" s="89">
        <f t="shared" ca="1" si="26"/>
        <v>78.83608333333342</v>
      </c>
      <c r="S160" s="137">
        <f t="shared" ca="1" si="22"/>
        <v>16.466155833333328</v>
      </c>
      <c r="T160" s="72">
        <f t="shared" ca="1" si="27"/>
        <v>1</v>
      </c>
      <c r="U160" s="5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0.70000000000000007</v>
      </c>
      <c r="V160" s="89">
        <f t="shared" ca="1" si="28"/>
        <v>87.500000000000014</v>
      </c>
    </row>
    <row r="161" spans="1:22" x14ac:dyDescent="0.35">
      <c r="A161" s="48">
        <f t="shared" si="29"/>
        <v>45527</v>
      </c>
      <c r="B161" s="88" cm="1">
        <f t="array" aca="1" ref="B161" ca="1">_xlfn.XLOOKUP(A161,INDIRECT($A$5&amp;"!$AJ$41:$AJ$406"),INDIRECT($A$5&amp;"!$AK$41:$AK$406"))*SUM($F$3:$I$3)</f>
        <v>0</v>
      </c>
      <c r="C161" s="88" cm="1">
        <f t="array" aca="1" ref="C161" ca="1">_xlfn.XLOOKUP(A161,INDIRECT($A$5&amp;"!$AJ$41:$AJ$406"),INDIRECT($A$5&amp;"!$AL$41:$AL$406"))*SUM($F$3:$I$3)</f>
        <v>15</v>
      </c>
      <c r="D161" s="88" cm="1">
        <f t="array" aca="1" ref="D161" ca="1">_xlfn.XLOOKUP(A161,INDIRECT($A$5&amp;"!$AJ$41:$AJ$406"),INDIRECT($A$5&amp;"!$AO$41:$AO$406"))*SUM($F$3:$I$3)</f>
        <v>14.25</v>
      </c>
      <c r="E161" s="50" cm="1">
        <f t="array" ref="E161">SUMPRODUCT(('PT Storengy'!$B$8:$K$372)*('PT Storengy'!$A$8:$A$372=$A161)*('PT Storengy'!$B$5:$K$5=$A$6)*('PT Storengy'!$B$7:$K$7=$A$7))</f>
        <v>0.15</v>
      </c>
      <c r="F161" s="137">
        <f t="shared" ca="1" si="20"/>
        <v>14.212533791666669</v>
      </c>
      <c r="G161" s="72">
        <f t="shared" ca="1" si="23"/>
        <v>0.94227000000000005</v>
      </c>
      <c r="H161" s="5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0.7384866666666674</v>
      </c>
      <c r="I161" s="89">
        <f t="shared" ca="1" si="24"/>
        <v>78.464208333333417</v>
      </c>
      <c r="J161" s="136" cm="1">
        <f t="array" aca="1" ref="J161" ca="1">IF(COUNTIFS('PTC GRTgaz'!$K$7:$K$15996,"",'PTC GRTgaz'!$A$7:$A$15996,J$16,'PTC GRTgaz'!$D$7:$D$15996,$A161,'PTC GRTgaz'!$C$7:$C$15996,"DEL")&gt;0,J$14,SUMIFS('PTC GRTgaz'!$K$7:$K$15996,'PTC GRTgaz'!$A$7:$A$15996,J$16,'PTC GRTgaz'!$D$7:$D$15996,$A161,'PTC GRTgaz'!$C$7:$C$15996,"DEL")*1.0026*$F$4/INDIRECT($A$4&amp;"!D9"))</f>
        <v>125</v>
      </c>
      <c r="K161" s="136">
        <v>1000</v>
      </c>
      <c r="L161" s="137">
        <f t="shared" ca="1" si="21"/>
        <v>14.212533791666669</v>
      </c>
      <c r="M161" s="72">
        <f t="shared" ca="1" si="25"/>
        <v>0.94227000000000005</v>
      </c>
      <c r="N161" s="5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0.7384866666666674</v>
      </c>
      <c r="O161" s="89">
        <f t="shared" ca="1" si="26"/>
        <v>78.464208333333417</v>
      </c>
      <c r="S161" s="137">
        <f t="shared" ca="1" si="22"/>
        <v>16.553655833333327</v>
      </c>
      <c r="T161" s="72">
        <f t="shared" ca="1" si="27"/>
        <v>1</v>
      </c>
      <c r="U161" s="5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0.70000000000000007</v>
      </c>
      <c r="V161" s="89">
        <f t="shared" ca="1" si="28"/>
        <v>87.500000000000014</v>
      </c>
    </row>
    <row r="162" spans="1:22" x14ac:dyDescent="0.35">
      <c r="A162" s="48">
        <f t="shared" si="29"/>
        <v>45528</v>
      </c>
      <c r="B162" s="88" cm="1">
        <f t="array" aca="1" ref="B162" ca="1">_xlfn.XLOOKUP(A162,INDIRECT($A$5&amp;"!$AJ$41:$AJ$406"),INDIRECT($A$5&amp;"!$AK$41:$AK$406"))*SUM($F$3:$I$3)</f>
        <v>0</v>
      </c>
      <c r="C162" s="88" cm="1">
        <f t="array" aca="1" ref="C162" ca="1">_xlfn.XLOOKUP(A162,INDIRECT($A$5&amp;"!$AJ$41:$AJ$406"),INDIRECT($A$5&amp;"!$AL$41:$AL$406"))*SUM($F$3:$I$3)</f>
        <v>15</v>
      </c>
      <c r="D162" s="88" cm="1">
        <f t="array" aca="1" ref="D162" ca="1">_xlfn.XLOOKUP(A162,INDIRECT($A$5&amp;"!$AJ$41:$AJ$406"),INDIRECT($A$5&amp;"!$AO$41:$AO$406"))*SUM($F$3:$I$3)</f>
        <v>14.25</v>
      </c>
      <c r="E162" s="50" cm="1">
        <f t="array" ref="E162">SUMPRODUCT(('PT Storengy'!$B$8:$K$372)*('PT Storengy'!$A$8:$A$372=$A162)*('PT Storengy'!$B$5:$K$5=$A$6)*('PT Storengy'!$B$7:$K$7=$A$7))</f>
        <v>0.15</v>
      </c>
      <c r="F162" s="137">
        <f t="shared" ca="1" si="20"/>
        <v>14.25</v>
      </c>
      <c r="G162" s="72">
        <f t="shared" ca="1" si="23"/>
        <v>0.94750000000000001</v>
      </c>
      <c r="H162" s="5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0.73500000000000076</v>
      </c>
      <c r="I162" s="89">
        <f t="shared" ca="1" si="24"/>
        <v>37.466208333331451</v>
      </c>
      <c r="J162" s="136" cm="1">
        <f t="array" aca="1" ref="J162" ca="1">IF(COUNTIFS('PTC GRTgaz'!$K$7:$K$15996,"",'PTC GRTgaz'!$A$7:$A$15996,J$16,'PTC GRTgaz'!$D$7:$D$15996,$A162,'PTC GRTgaz'!$C$7:$C$15996,"DEL")&gt;0,J$14,SUMIFS('PTC GRTgaz'!$K$7:$K$15996,'PTC GRTgaz'!$A$7:$A$15996,J$16,'PTC GRTgaz'!$D$7:$D$15996,$A162,'PTC GRTgaz'!$C$7:$C$15996,"DEL")*1.0026*$F$4/INDIRECT($A$4&amp;"!D9"))</f>
        <v>125</v>
      </c>
      <c r="K162" s="136">
        <v>1000</v>
      </c>
      <c r="L162" s="137">
        <f t="shared" ca="1" si="21"/>
        <v>14.25</v>
      </c>
      <c r="M162" s="72">
        <f t="shared" ca="1" si="25"/>
        <v>0.94750000000000001</v>
      </c>
      <c r="N162" s="5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0.73500000000000076</v>
      </c>
      <c r="O162" s="89">
        <f t="shared" ca="1" si="26"/>
        <v>37.466208333331451</v>
      </c>
      <c r="S162" s="137">
        <f t="shared" ca="1" si="22"/>
        <v>16.641155833333325</v>
      </c>
      <c r="T162" s="72">
        <f t="shared" ca="1" si="27"/>
        <v>1</v>
      </c>
      <c r="U162" s="5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0.70000000000000007</v>
      </c>
      <c r="V162" s="89">
        <f t="shared" ca="1" si="28"/>
        <v>87.500000000000014</v>
      </c>
    </row>
    <row r="163" spans="1:22" x14ac:dyDescent="0.35">
      <c r="A163" s="48">
        <f t="shared" si="29"/>
        <v>45529</v>
      </c>
      <c r="B163" s="88" cm="1">
        <f t="array" aca="1" ref="B163" ca="1">_xlfn.XLOOKUP(A163,INDIRECT($A$5&amp;"!$AJ$41:$AJ$406"),INDIRECT($A$5&amp;"!$AK$41:$AK$406"))*SUM($F$3:$I$3)</f>
        <v>0</v>
      </c>
      <c r="C163" s="88" cm="1">
        <f t="array" aca="1" ref="C163" ca="1">_xlfn.XLOOKUP(A163,INDIRECT($A$5&amp;"!$AJ$41:$AJ$406"),INDIRECT($A$5&amp;"!$AL$41:$AL$406"))*SUM($F$3:$I$3)</f>
        <v>15</v>
      </c>
      <c r="D163" s="88" cm="1">
        <f t="array" aca="1" ref="D163" ca="1">_xlfn.XLOOKUP(A163,INDIRECT($A$5&amp;"!$AJ$41:$AJ$406"),INDIRECT($A$5&amp;"!$AO$41:$AO$406"))*SUM($F$3:$I$3)</f>
        <v>14.25</v>
      </c>
      <c r="E163" s="50" cm="1">
        <f t="array" ref="E163">SUMPRODUCT(('PT Storengy'!$B$8:$K$372)*('PT Storengy'!$A$8:$A$372=$A163)*('PT Storengy'!$B$5:$K$5=$A$6)*('PT Storengy'!$B$7:$K$7=$A$7))</f>
        <v>0.15</v>
      </c>
      <c r="F163" s="137">
        <f t="shared" ca="1" si="20"/>
        <v>14.25</v>
      </c>
      <c r="G163" s="72">
        <f t="shared" ca="1" si="23"/>
        <v>0.95</v>
      </c>
      <c r="H163" s="5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0.7333333333333335</v>
      </c>
      <c r="I163" s="89">
        <f t="shared" ca="1" si="24"/>
        <v>0</v>
      </c>
      <c r="J163" s="136" cm="1">
        <f t="array" aca="1" ref="J163" ca="1">IF(COUNTIFS('PTC GRTgaz'!$K$7:$K$15996,"",'PTC GRTgaz'!$A$7:$A$15996,J$16,'PTC GRTgaz'!$D$7:$D$15996,$A163,'PTC GRTgaz'!$C$7:$C$15996,"DEL")&gt;0,J$14,SUMIFS('PTC GRTgaz'!$K$7:$K$15996,'PTC GRTgaz'!$A$7:$A$15996,J$16,'PTC GRTgaz'!$D$7:$D$15996,$A163,'PTC GRTgaz'!$C$7:$C$15996,"DEL")*1.0026*$F$4/INDIRECT($A$4&amp;"!D9"))</f>
        <v>125</v>
      </c>
      <c r="K163" s="136">
        <v>1000</v>
      </c>
      <c r="L163" s="137">
        <f t="shared" ca="1" si="21"/>
        <v>14.25</v>
      </c>
      <c r="M163" s="72">
        <f t="shared" ca="1" si="25"/>
        <v>0.95</v>
      </c>
      <c r="N163" s="5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0.7333333333333335</v>
      </c>
      <c r="O163" s="89">
        <f t="shared" ca="1" si="26"/>
        <v>0</v>
      </c>
      <c r="S163" s="137">
        <f t="shared" ca="1" si="22"/>
        <v>16.728655833333324</v>
      </c>
      <c r="T163" s="72">
        <f t="shared" ca="1" si="27"/>
        <v>1</v>
      </c>
      <c r="U163" s="5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0.70000000000000007</v>
      </c>
      <c r="V163" s="89">
        <f t="shared" ca="1" si="28"/>
        <v>87.500000000000014</v>
      </c>
    </row>
    <row r="164" spans="1:22" x14ac:dyDescent="0.35">
      <c r="A164" s="48">
        <f t="shared" si="29"/>
        <v>45530</v>
      </c>
      <c r="B164" s="88" cm="1">
        <f t="array" aca="1" ref="B164" ca="1">_xlfn.XLOOKUP(A164,INDIRECT($A$5&amp;"!$AJ$41:$AJ$406"),INDIRECT($A$5&amp;"!$AK$41:$AK$406"))*SUM($F$3:$I$3)</f>
        <v>0</v>
      </c>
      <c r="C164" s="88" cm="1">
        <f t="array" aca="1" ref="C164" ca="1">_xlfn.XLOOKUP(A164,INDIRECT($A$5&amp;"!$AJ$41:$AJ$406"),INDIRECT($A$5&amp;"!$AL$41:$AL$406"))*SUM($F$3:$I$3)</f>
        <v>15</v>
      </c>
      <c r="D164" s="88" cm="1">
        <f t="array" aca="1" ref="D164" ca="1">_xlfn.XLOOKUP(A164,INDIRECT($A$5&amp;"!$AJ$41:$AJ$406"),INDIRECT($A$5&amp;"!$AO$41:$AO$406"))*SUM($F$3:$I$3)</f>
        <v>14.25</v>
      </c>
      <c r="E164" s="50" cm="1">
        <f t="array" ref="E164">SUMPRODUCT(('PT Storengy'!$B$8:$K$372)*('PT Storengy'!$A$8:$A$372=$A164)*('PT Storengy'!$B$5:$K$5=$A$6)*('PT Storengy'!$B$7:$K$7=$A$7))</f>
        <v>0.15</v>
      </c>
      <c r="F164" s="137">
        <f t="shared" ca="1" si="20"/>
        <v>14.25</v>
      </c>
      <c r="G164" s="72">
        <f t="shared" ca="1" si="23"/>
        <v>0.95</v>
      </c>
      <c r="H164" s="5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0.7333333333333335</v>
      </c>
      <c r="I164" s="89">
        <f t="shared" ca="1" si="24"/>
        <v>0</v>
      </c>
      <c r="J164" s="136" cm="1">
        <f t="array" aca="1" ref="J164" ca="1">IF(COUNTIFS('PTC GRTgaz'!$K$7:$K$15996,"",'PTC GRTgaz'!$A$7:$A$15996,J$16,'PTC GRTgaz'!$D$7:$D$15996,$A164,'PTC GRTgaz'!$C$7:$C$15996,"DEL")&gt;0,J$14,SUMIFS('PTC GRTgaz'!$K$7:$K$15996,'PTC GRTgaz'!$A$7:$A$15996,J$16,'PTC GRTgaz'!$D$7:$D$15996,$A164,'PTC GRTgaz'!$C$7:$C$15996,"DEL")*1.0026*$F$4/INDIRECT($A$4&amp;"!D9"))</f>
        <v>125</v>
      </c>
      <c r="K164" s="136">
        <v>1000</v>
      </c>
      <c r="L164" s="137">
        <f t="shared" ca="1" si="21"/>
        <v>14.25</v>
      </c>
      <c r="M164" s="72">
        <f t="shared" ca="1" si="25"/>
        <v>0.95</v>
      </c>
      <c r="N164" s="5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0.7333333333333335</v>
      </c>
      <c r="O164" s="89">
        <f t="shared" ca="1" si="26"/>
        <v>0</v>
      </c>
      <c r="S164" s="137">
        <f t="shared" ca="1" si="22"/>
        <v>16.816155833333323</v>
      </c>
      <c r="T164" s="72">
        <f t="shared" ca="1" si="27"/>
        <v>1</v>
      </c>
      <c r="U164" s="5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0.70000000000000007</v>
      </c>
      <c r="V164" s="89">
        <f t="shared" ca="1" si="28"/>
        <v>87.500000000000014</v>
      </c>
    </row>
    <row r="165" spans="1:22" x14ac:dyDescent="0.35">
      <c r="A165" s="48">
        <f t="shared" si="29"/>
        <v>45531</v>
      </c>
      <c r="B165" s="88" cm="1">
        <f t="array" aca="1" ref="B165" ca="1">_xlfn.XLOOKUP(A165,INDIRECT($A$5&amp;"!$AJ$41:$AJ$406"),INDIRECT($A$5&amp;"!$AK$41:$AK$406"))*SUM($F$3:$I$3)</f>
        <v>0</v>
      </c>
      <c r="C165" s="88" cm="1">
        <f t="array" aca="1" ref="C165" ca="1">_xlfn.XLOOKUP(A165,INDIRECT($A$5&amp;"!$AJ$41:$AJ$406"),INDIRECT($A$5&amp;"!$AL$41:$AL$406"))*SUM($F$3:$I$3)</f>
        <v>15</v>
      </c>
      <c r="D165" s="88" cm="1">
        <f t="array" aca="1" ref="D165" ca="1">_xlfn.XLOOKUP(A165,INDIRECT($A$5&amp;"!$AJ$41:$AJ$406"),INDIRECT($A$5&amp;"!$AO$41:$AO$406"))*SUM($F$3:$I$3)</f>
        <v>14.25</v>
      </c>
      <c r="E165" s="50" cm="1">
        <f t="array" ref="E165">SUMPRODUCT(('PT Storengy'!$B$8:$K$372)*('PT Storengy'!$A$8:$A$372=$A165)*('PT Storengy'!$B$5:$K$5=$A$6)*('PT Storengy'!$B$7:$K$7=$A$7))</f>
        <v>0.15</v>
      </c>
      <c r="F165" s="137">
        <f t="shared" ca="1" si="20"/>
        <v>14.25</v>
      </c>
      <c r="G165" s="72">
        <f t="shared" ca="1" si="23"/>
        <v>0.95</v>
      </c>
      <c r="H165" s="5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0.7333333333333335</v>
      </c>
      <c r="I165" s="89">
        <f t="shared" ca="1" si="24"/>
        <v>0</v>
      </c>
      <c r="J165" s="136" cm="1">
        <f t="array" aca="1" ref="J165" ca="1">IF(COUNTIFS('PTC GRTgaz'!$K$7:$K$15996,"",'PTC GRTgaz'!$A$7:$A$15996,J$16,'PTC GRTgaz'!$D$7:$D$15996,$A165,'PTC GRTgaz'!$C$7:$C$15996,"DEL")&gt;0,J$14,SUMIFS('PTC GRTgaz'!$K$7:$K$15996,'PTC GRTgaz'!$A$7:$A$15996,J$16,'PTC GRTgaz'!$D$7:$D$15996,$A165,'PTC GRTgaz'!$C$7:$C$15996,"DEL")*1.0026*$F$4/INDIRECT($A$4&amp;"!D9"))</f>
        <v>125</v>
      </c>
      <c r="K165" s="136">
        <v>1000</v>
      </c>
      <c r="L165" s="137">
        <f t="shared" ca="1" si="21"/>
        <v>14.25</v>
      </c>
      <c r="M165" s="72">
        <f t="shared" ca="1" si="25"/>
        <v>0.95</v>
      </c>
      <c r="N165" s="5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0.7333333333333335</v>
      </c>
      <c r="O165" s="89">
        <f t="shared" ca="1" si="26"/>
        <v>0</v>
      </c>
      <c r="S165" s="137">
        <f t="shared" ca="1" si="22"/>
        <v>16.903655833333321</v>
      </c>
      <c r="T165" s="72">
        <f t="shared" ca="1" si="27"/>
        <v>1</v>
      </c>
      <c r="U165" s="5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0.70000000000000007</v>
      </c>
      <c r="V165" s="89">
        <f t="shared" ca="1" si="28"/>
        <v>87.500000000000014</v>
      </c>
    </row>
    <row r="166" spans="1:22" x14ac:dyDescent="0.35">
      <c r="A166" s="48">
        <f t="shared" si="29"/>
        <v>45532</v>
      </c>
      <c r="B166" s="88" cm="1">
        <f t="array" aca="1" ref="B166" ca="1">_xlfn.XLOOKUP(A166,INDIRECT($A$5&amp;"!$AJ$41:$AJ$406"),INDIRECT($A$5&amp;"!$AK$41:$AK$406"))*SUM($F$3:$I$3)</f>
        <v>0</v>
      </c>
      <c r="C166" s="88" cm="1">
        <f t="array" aca="1" ref="C166" ca="1">_xlfn.XLOOKUP(A166,INDIRECT($A$5&amp;"!$AJ$41:$AJ$406"),INDIRECT($A$5&amp;"!$AL$41:$AL$406"))*SUM($F$3:$I$3)</f>
        <v>15</v>
      </c>
      <c r="D166" s="88" cm="1">
        <f t="array" aca="1" ref="D166" ca="1">_xlfn.XLOOKUP(A166,INDIRECT($A$5&amp;"!$AJ$41:$AJ$406"),INDIRECT($A$5&amp;"!$AO$41:$AO$406"))*SUM($F$3:$I$3)</f>
        <v>14.25</v>
      </c>
      <c r="E166" s="50" cm="1">
        <f t="array" ref="E166">SUMPRODUCT(('PT Storengy'!$B$8:$K$372)*('PT Storengy'!$A$8:$A$372=$A166)*('PT Storengy'!$B$5:$K$5=$A$6)*('PT Storengy'!$B$7:$K$7=$A$7))</f>
        <v>0.15</v>
      </c>
      <c r="F166" s="137">
        <f t="shared" ca="1" si="20"/>
        <v>14.25</v>
      </c>
      <c r="G166" s="72">
        <f t="shared" ca="1" si="23"/>
        <v>0.95</v>
      </c>
      <c r="H166" s="5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0.7333333333333335</v>
      </c>
      <c r="I166" s="89">
        <f t="shared" ca="1" si="24"/>
        <v>0</v>
      </c>
      <c r="J166" s="136" cm="1">
        <f t="array" aca="1" ref="J166" ca="1">IF(COUNTIFS('PTC GRTgaz'!$K$7:$K$15996,"",'PTC GRTgaz'!$A$7:$A$15996,J$16,'PTC GRTgaz'!$D$7:$D$15996,$A166,'PTC GRTgaz'!$C$7:$C$15996,"DEL")&gt;0,J$14,SUMIFS('PTC GRTgaz'!$K$7:$K$15996,'PTC GRTgaz'!$A$7:$A$15996,J$16,'PTC GRTgaz'!$D$7:$D$15996,$A166,'PTC GRTgaz'!$C$7:$C$15996,"DEL")*1.0026*$F$4/INDIRECT($A$4&amp;"!D9"))</f>
        <v>125</v>
      </c>
      <c r="K166" s="136">
        <v>1000</v>
      </c>
      <c r="L166" s="137">
        <f t="shared" ca="1" si="21"/>
        <v>14.25</v>
      </c>
      <c r="M166" s="72">
        <f t="shared" ca="1" si="25"/>
        <v>0.95</v>
      </c>
      <c r="N166" s="5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0.7333333333333335</v>
      </c>
      <c r="O166" s="89">
        <f t="shared" ca="1" si="26"/>
        <v>0</v>
      </c>
      <c r="S166" s="137">
        <f t="shared" ca="1" si="22"/>
        <v>16.99115583333332</v>
      </c>
      <c r="T166" s="72">
        <f t="shared" ca="1" si="27"/>
        <v>1</v>
      </c>
      <c r="U166" s="5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0.70000000000000007</v>
      </c>
      <c r="V166" s="89">
        <f t="shared" ca="1" si="28"/>
        <v>87.500000000000014</v>
      </c>
    </row>
    <row r="167" spans="1:22" x14ac:dyDescent="0.35">
      <c r="A167" s="48">
        <f t="shared" si="29"/>
        <v>45533</v>
      </c>
      <c r="B167" s="88" cm="1">
        <f t="array" aca="1" ref="B167" ca="1">_xlfn.XLOOKUP(A167,INDIRECT($A$5&amp;"!$AJ$41:$AJ$406"),INDIRECT($A$5&amp;"!$AK$41:$AK$406"))*SUM($F$3:$I$3)</f>
        <v>0</v>
      </c>
      <c r="C167" s="88" cm="1">
        <f t="array" aca="1" ref="C167" ca="1">_xlfn.XLOOKUP(A167,INDIRECT($A$5&amp;"!$AJ$41:$AJ$406"),INDIRECT($A$5&amp;"!$AL$41:$AL$406"))*SUM($F$3:$I$3)</f>
        <v>15</v>
      </c>
      <c r="D167" s="88" cm="1">
        <f t="array" aca="1" ref="D167" ca="1">_xlfn.XLOOKUP(A167,INDIRECT($A$5&amp;"!$AJ$41:$AJ$406"),INDIRECT($A$5&amp;"!$AO$41:$AO$406"))*SUM($F$3:$I$3)</f>
        <v>14.25</v>
      </c>
      <c r="E167" s="50" cm="1">
        <f t="array" ref="E167">SUMPRODUCT(('PT Storengy'!$B$8:$K$372)*('PT Storengy'!$A$8:$A$372=$A167)*('PT Storengy'!$B$5:$K$5=$A$6)*('PT Storengy'!$B$7:$K$7=$A$7))</f>
        <v>0.15</v>
      </c>
      <c r="F167" s="137">
        <f t="shared" ca="1" si="20"/>
        <v>14.25</v>
      </c>
      <c r="G167" s="72">
        <f t="shared" ca="1" si="23"/>
        <v>0.95</v>
      </c>
      <c r="H167" s="5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0.7333333333333335</v>
      </c>
      <c r="I167" s="89">
        <f t="shared" ca="1" si="24"/>
        <v>0</v>
      </c>
      <c r="J167" s="136" cm="1">
        <f t="array" aca="1" ref="J167" ca="1">IF(COUNTIFS('PTC GRTgaz'!$K$7:$K$15996,"",'PTC GRTgaz'!$A$7:$A$15996,J$16,'PTC GRTgaz'!$D$7:$D$15996,$A167,'PTC GRTgaz'!$C$7:$C$15996,"DEL")&gt;0,J$14,SUMIFS('PTC GRTgaz'!$K$7:$K$15996,'PTC GRTgaz'!$A$7:$A$15996,J$16,'PTC GRTgaz'!$D$7:$D$15996,$A167,'PTC GRTgaz'!$C$7:$C$15996,"DEL")*1.0026*$F$4/INDIRECT($A$4&amp;"!D9"))</f>
        <v>125</v>
      </c>
      <c r="K167" s="136">
        <v>1000</v>
      </c>
      <c r="L167" s="137">
        <f t="shared" ca="1" si="21"/>
        <v>14.25</v>
      </c>
      <c r="M167" s="72">
        <f t="shared" ca="1" si="25"/>
        <v>0.95</v>
      </c>
      <c r="N167" s="5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0.7333333333333335</v>
      </c>
      <c r="O167" s="89">
        <f t="shared" ca="1" si="26"/>
        <v>0</v>
      </c>
      <c r="S167" s="137">
        <f t="shared" ca="1" si="22"/>
        <v>17.078655833333318</v>
      </c>
      <c r="T167" s="72">
        <f t="shared" ca="1" si="27"/>
        <v>1</v>
      </c>
      <c r="U167" s="5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0.70000000000000007</v>
      </c>
      <c r="V167" s="89">
        <f t="shared" ca="1" si="28"/>
        <v>87.500000000000014</v>
      </c>
    </row>
    <row r="168" spans="1:22" x14ac:dyDescent="0.35">
      <c r="A168" s="48">
        <f t="shared" si="29"/>
        <v>45534</v>
      </c>
      <c r="B168" s="88" cm="1">
        <f t="array" aca="1" ref="B168" ca="1">_xlfn.XLOOKUP(A168,INDIRECT($A$5&amp;"!$AJ$41:$AJ$406"),INDIRECT($A$5&amp;"!$AK$41:$AK$406"))*SUM($F$3:$I$3)</f>
        <v>0</v>
      </c>
      <c r="C168" s="88" cm="1">
        <f t="array" aca="1" ref="C168" ca="1">_xlfn.XLOOKUP(A168,INDIRECT($A$5&amp;"!$AJ$41:$AJ$406"),INDIRECT($A$5&amp;"!$AL$41:$AL$406"))*SUM($F$3:$I$3)</f>
        <v>15</v>
      </c>
      <c r="D168" s="88" cm="1">
        <f t="array" aca="1" ref="D168" ca="1">_xlfn.XLOOKUP(A168,INDIRECT($A$5&amp;"!$AJ$41:$AJ$406"),INDIRECT($A$5&amp;"!$AO$41:$AO$406"))*SUM($F$3:$I$3)</f>
        <v>14.25</v>
      </c>
      <c r="E168" s="50" cm="1">
        <f t="array" ref="E168">SUMPRODUCT(('PT Storengy'!$B$8:$K$372)*('PT Storengy'!$A$8:$A$372=$A168)*('PT Storengy'!$B$5:$K$5=$A$6)*('PT Storengy'!$B$7:$K$7=$A$7))</f>
        <v>0.15</v>
      </c>
      <c r="F168" s="137">
        <f t="shared" ca="1" si="20"/>
        <v>14.25</v>
      </c>
      <c r="G168" s="72">
        <f t="shared" ca="1" si="23"/>
        <v>0.95</v>
      </c>
      <c r="H168" s="5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0.7333333333333335</v>
      </c>
      <c r="I168" s="89">
        <f t="shared" ca="1" si="24"/>
        <v>0</v>
      </c>
      <c r="J168" s="136" cm="1">
        <f t="array" aca="1" ref="J168" ca="1">IF(COUNTIFS('PTC GRTgaz'!$K$7:$K$15996,"",'PTC GRTgaz'!$A$7:$A$15996,J$16,'PTC GRTgaz'!$D$7:$D$15996,$A168,'PTC GRTgaz'!$C$7:$C$15996,"DEL")&gt;0,J$14,SUMIFS('PTC GRTgaz'!$K$7:$K$15996,'PTC GRTgaz'!$A$7:$A$15996,J$16,'PTC GRTgaz'!$D$7:$D$15996,$A168,'PTC GRTgaz'!$C$7:$C$15996,"DEL")*1.0026*$F$4/INDIRECT($A$4&amp;"!D9"))</f>
        <v>125</v>
      </c>
      <c r="K168" s="136">
        <v>1000</v>
      </c>
      <c r="L168" s="137">
        <f t="shared" ca="1" si="21"/>
        <v>14.25</v>
      </c>
      <c r="M168" s="72">
        <f t="shared" ca="1" si="25"/>
        <v>0.95</v>
      </c>
      <c r="N168" s="5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0.7333333333333335</v>
      </c>
      <c r="O168" s="89">
        <f t="shared" ca="1" si="26"/>
        <v>0</v>
      </c>
      <c r="S168" s="137">
        <f t="shared" ca="1" si="22"/>
        <v>17.166155833333317</v>
      </c>
      <c r="T168" s="72">
        <f t="shared" ca="1" si="27"/>
        <v>1</v>
      </c>
      <c r="U168" s="5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0.70000000000000007</v>
      </c>
      <c r="V168" s="89">
        <f t="shared" ca="1" si="28"/>
        <v>87.500000000000014</v>
      </c>
    </row>
    <row r="169" spans="1:22" x14ac:dyDescent="0.35">
      <c r="A169" s="48">
        <f t="shared" si="29"/>
        <v>45535</v>
      </c>
      <c r="B169" s="88" cm="1">
        <f t="array" aca="1" ref="B169" ca="1">_xlfn.XLOOKUP(A169,INDIRECT($A$5&amp;"!$AJ$41:$AJ$406"),INDIRECT($A$5&amp;"!$AK$41:$AK$406"))*SUM($F$3:$I$3)</f>
        <v>0</v>
      </c>
      <c r="C169" s="88" cm="1">
        <f t="array" aca="1" ref="C169" ca="1">_xlfn.XLOOKUP(A169,INDIRECT($A$5&amp;"!$AJ$41:$AJ$406"),INDIRECT($A$5&amp;"!$AL$41:$AL$406"))*SUM($F$3:$I$3)</f>
        <v>14.25</v>
      </c>
      <c r="D169" s="88" cm="1">
        <f t="array" aca="1" ref="D169" ca="1">_xlfn.XLOOKUP(A169,INDIRECT($A$5&amp;"!$AJ$41:$AJ$406"),INDIRECT($A$5&amp;"!$AO$41:$AO$406"))*SUM($F$3:$I$3)</f>
        <v>14.25</v>
      </c>
      <c r="E169" s="50" cm="1">
        <f t="array" ref="E169">SUMPRODUCT(('PT Storengy'!$B$8:$K$372)*('PT Storengy'!$A$8:$A$372=$A169)*('PT Storengy'!$B$5:$K$5=$A$6)*('PT Storengy'!$B$7:$K$7=$A$7))</f>
        <v>0.15</v>
      </c>
      <c r="F169" s="137">
        <f t="shared" ca="1" si="20"/>
        <v>14.25</v>
      </c>
      <c r="G169" s="72">
        <f t="shared" ca="1" si="23"/>
        <v>0.95</v>
      </c>
      <c r="H169" s="5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0.7333333333333335</v>
      </c>
      <c r="I169" s="89">
        <f t="shared" ca="1" si="24"/>
        <v>0</v>
      </c>
      <c r="J169" s="136" cm="1">
        <f t="array" aca="1" ref="J169" ca="1">IF(COUNTIFS('PTC GRTgaz'!$K$7:$K$15996,"",'PTC GRTgaz'!$A$7:$A$15996,J$16,'PTC GRTgaz'!$D$7:$D$15996,$A169,'PTC GRTgaz'!$C$7:$C$15996,"DEL")&gt;0,J$14,SUMIFS('PTC GRTgaz'!$K$7:$K$15996,'PTC GRTgaz'!$A$7:$A$15996,J$16,'PTC GRTgaz'!$D$7:$D$15996,$A169,'PTC GRTgaz'!$C$7:$C$15996,"DEL")*1.0026*$F$4/INDIRECT($A$4&amp;"!D9"))</f>
        <v>125</v>
      </c>
      <c r="K169" s="136">
        <v>1000</v>
      </c>
      <c r="L169" s="137">
        <f t="shared" ca="1" si="21"/>
        <v>14.25</v>
      </c>
      <c r="M169" s="72">
        <f t="shared" ca="1" si="25"/>
        <v>0.95</v>
      </c>
      <c r="N169" s="5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0.7333333333333335</v>
      </c>
      <c r="O169" s="89">
        <f t="shared" ca="1" si="26"/>
        <v>0</v>
      </c>
      <c r="S169" s="137">
        <f t="shared" ca="1" si="22"/>
        <v>17.253655833333315</v>
      </c>
      <c r="T169" s="72">
        <f t="shared" ca="1" si="27"/>
        <v>1</v>
      </c>
      <c r="U169" s="5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0.70000000000000007</v>
      </c>
      <c r="V169" s="89">
        <f t="shared" ca="1" si="28"/>
        <v>87.500000000000014</v>
      </c>
    </row>
    <row r="170" spans="1:22" x14ac:dyDescent="0.35">
      <c r="A170" s="48">
        <f t="shared" si="29"/>
        <v>45536</v>
      </c>
      <c r="B170" s="88" cm="1">
        <f t="array" aca="1" ref="B170" ca="1">_xlfn.XLOOKUP(A170,INDIRECT($A$5&amp;"!$AJ$41:$AJ$406"),INDIRECT($A$5&amp;"!$AK$41:$AK$406"))*SUM($F$3:$I$3)</f>
        <v>0</v>
      </c>
      <c r="C170" s="88" cm="1">
        <f t="array" aca="1" ref="C170" ca="1">_xlfn.XLOOKUP(A170,INDIRECT($A$5&amp;"!$AJ$41:$AJ$406"),INDIRECT($A$5&amp;"!$AL$41:$AL$406"))*SUM($F$3:$I$3)</f>
        <v>15</v>
      </c>
      <c r="D170" s="88" cm="1">
        <f t="array" aca="1" ref="D170" ca="1">_xlfn.XLOOKUP(A170,INDIRECT($A$5&amp;"!$AJ$41:$AJ$406"),INDIRECT($A$5&amp;"!$AO$41:$AO$406"))*SUM($F$3:$I$3)</f>
        <v>15</v>
      </c>
      <c r="E170" s="50" cm="1">
        <f t="array" ref="E170">SUMPRODUCT(('PT Storengy'!$B$8:$K$372)*('PT Storengy'!$A$8:$A$372=$A170)*('PT Storengy'!$B$5:$K$5=$A$6)*('PT Storengy'!$B$7:$K$7=$A$7))</f>
        <v>0.15</v>
      </c>
      <c r="F170" s="137">
        <f t="shared" ca="1" si="20"/>
        <v>14.327916666666667</v>
      </c>
      <c r="G170" s="72">
        <f t="shared" ca="1" si="23"/>
        <v>0.95</v>
      </c>
      <c r="H170" s="5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0.7333333333333335</v>
      </c>
      <c r="I170" s="89">
        <f t="shared" ca="1" si="24"/>
        <v>77.916666666666686</v>
      </c>
      <c r="J170" s="136" cm="1">
        <f t="array" aca="1" ref="J170" ca="1">IF(COUNTIFS('PTC GRTgaz'!$K$7:$K$15996,"",'PTC GRTgaz'!$A$7:$A$15996,J$16,'PTC GRTgaz'!$D$7:$D$15996,$A170,'PTC GRTgaz'!$C$7:$C$15996,"DEL")&gt;0,J$14,SUMIFS('PTC GRTgaz'!$K$7:$K$15996,'PTC GRTgaz'!$A$7:$A$15996,J$16,'PTC GRTgaz'!$D$7:$D$15996,$A170,'PTC GRTgaz'!$C$7:$C$15996,"DEL")*1.0026*$F$4/INDIRECT($A$4&amp;"!D9"))</f>
        <v>125</v>
      </c>
      <c r="K170" s="136">
        <v>1000</v>
      </c>
      <c r="L170" s="137">
        <f t="shared" ca="1" si="21"/>
        <v>14.327916666666667</v>
      </c>
      <c r="M170" s="72">
        <f t="shared" ca="1" si="25"/>
        <v>0.95</v>
      </c>
      <c r="N170" s="5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0.7333333333333335</v>
      </c>
      <c r="O170" s="89">
        <f t="shared" ca="1" si="26"/>
        <v>77.916666666666686</v>
      </c>
      <c r="S170" s="137">
        <f t="shared" ca="1" si="22"/>
        <v>17.341155833333314</v>
      </c>
      <c r="T170" s="72">
        <f t="shared" ca="1" si="27"/>
        <v>1</v>
      </c>
      <c r="U170" s="5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0.70000000000000007</v>
      </c>
      <c r="V170" s="89">
        <f t="shared" ca="1" si="28"/>
        <v>87.500000000000014</v>
      </c>
    </row>
    <row r="171" spans="1:22" x14ac:dyDescent="0.35">
      <c r="A171" s="48">
        <f t="shared" si="29"/>
        <v>45537</v>
      </c>
      <c r="B171" s="88" cm="1">
        <f t="array" aca="1" ref="B171" ca="1">_xlfn.XLOOKUP(A171,INDIRECT($A$5&amp;"!$AJ$41:$AJ$406"),INDIRECT($A$5&amp;"!$AK$41:$AK$406"))*SUM($F$3:$I$3)</f>
        <v>0</v>
      </c>
      <c r="C171" s="88" cm="1">
        <f t="array" aca="1" ref="C171" ca="1">_xlfn.XLOOKUP(A171,INDIRECT($A$5&amp;"!$AJ$41:$AJ$406"),INDIRECT($A$5&amp;"!$AL$41:$AL$406"))*SUM($F$3:$I$3)</f>
        <v>15</v>
      </c>
      <c r="D171" s="88" cm="1">
        <f t="array" aca="1" ref="D171" ca="1">_xlfn.XLOOKUP(A171,INDIRECT($A$5&amp;"!$AJ$41:$AJ$406"),INDIRECT($A$5&amp;"!$AO$41:$AO$406"))*SUM($F$3:$I$3)</f>
        <v>15</v>
      </c>
      <c r="E171" s="50" cm="1">
        <f t="array" ref="E171">SUMPRODUCT(('PT Storengy'!$B$8:$K$372)*('PT Storengy'!$A$8:$A$372=$A171)*('PT Storengy'!$B$5:$K$5=$A$6)*('PT Storengy'!$B$7:$K$7=$A$7))</f>
        <v>0.5</v>
      </c>
      <c r="F171" s="137">
        <f t="shared" ca="1" si="20"/>
        <v>14.37353375</v>
      </c>
      <c r="G171" s="72">
        <f t="shared" ca="1" si="23"/>
        <v>0.95518999999999998</v>
      </c>
      <c r="H171" s="5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0.72987333333333404</v>
      </c>
      <c r="I171" s="89">
        <f t="shared" ca="1" si="24"/>
        <v>45.617083333333376</v>
      </c>
      <c r="J171" s="136" cm="1">
        <f t="array" aca="1" ref="J171" ca="1">IF(COUNTIFS('PTC GRTgaz'!$K$7:$K$15996,"",'PTC GRTgaz'!$A$7:$A$15996,J$16,'PTC GRTgaz'!$D$7:$D$15996,$A171,'PTC GRTgaz'!$C$7:$C$15996,"DEL")&gt;0,J$14,SUMIFS('PTC GRTgaz'!$K$7:$K$15996,'PTC GRTgaz'!$A$7:$A$15996,J$16,'PTC GRTgaz'!$D$7:$D$15996,$A171,'PTC GRTgaz'!$C$7:$C$15996,"DEL")*1.0026*$F$4/INDIRECT($A$4&amp;"!D9"))</f>
        <v>125</v>
      </c>
      <c r="K171" s="136">
        <v>1000</v>
      </c>
      <c r="L171" s="137">
        <f t="shared" ca="1" si="21"/>
        <v>14.37353375</v>
      </c>
      <c r="M171" s="72">
        <f t="shared" ca="1" si="25"/>
        <v>0.95518999999999998</v>
      </c>
      <c r="N171" s="5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0.72987333333333404</v>
      </c>
      <c r="O171" s="89">
        <f t="shared" ca="1" si="26"/>
        <v>45.617083333333376</v>
      </c>
      <c r="S171" s="137">
        <f t="shared" ca="1" si="22"/>
        <v>17.428655833333313</v>
      </c>
      <c r="T171" s="72">
        <f t="shared" ca="1" si="27"/>
        <v>1</v>
      </c>
      <c r="U171" s="5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0.70000000000000007</v>
      </c>
      <c r="V171" s="89">
        <f t="shared" ca="1" si="28"/>
        <v>87.500000000000014</v>
      </c>
    </row>
    <row r="172" spans="1:22" x14ac:dyDescent="0.35">
      <c r="A172" s="48">
        <f t="shared" si="29"/>
        <v>45538</v>
      </c>
      <c r="B172" s="88" cm="1">
        <f t="array" aca="1" ref="B172" ca="1">_xlfn.XLOOKUP(A172,INDIRECT($A$5&amp;"!$AJ$41:$AJ$406"),INDIRECT($A$5&amp;"!$AK$41:$AK$406"))*SUM($F$3:$I$3)</f>
        <v>0</v>
      </c>
      <c r="C172" s="88" cm="1">
        <f t="array" aca="1" ref="C172" ca="1">_xlfn.XLOOKUP(A172,INDIRECT($A$5&amp;"!$AJ$41:$AJ$406"),INDIRECT($A$5&amp;"!$AL$41:$AL$406"))*SUM($F$3:$I$3)</f>
        <v>15</v>
      </c>
      <c r="D172" s="88" cm="1">
        <f t="array" aca="1" ref="D172" ca="1">_xlfn.XLOOKUP(A172,INDIRECT($A$5&amp;"!$AJ$41:$AJ$406"),INDIRECT($A$5&amp;"!$AO$41:$AO$406"))*SUM($F$3:$I$3)</f>
        <v>15</v>
      </c>
      <c r="E172" s="50" cm="1">
        <f t="array" ref="E172">SUMPRODUCT(('PT Storengy'!$B$8:$K$372)*('PT Storengy'!$A$8:$A$372=$A172)*('PT Storengy'!$B$5:$K$5=$A$6)*('PT Storengy'!$B$7:$K$7=$A$7))</f>
        <v>0.5</v>
      </c>
      <c r="F172" s="137">
        <f t="shared" ca="1" si="20"/>
        <v>14.419023750000001</v>
      </c>
      <c r="G172" s="72">
        <f t="shared" ca="1" si="23"/>
        <v>0.95823999999999998</v>
      </c>
      <c r="H172" s="5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0.72784000000000071</v>
      </c>
      <c r="I172" s="89">
        <f t="shared" ca="1" si="24"/>
        <v>45.490000000000045</v>
      </c>
      <c r="J172" s="136" cm="1">
        <f t="array" aca="1" ref="J172" ca="1">IF(COUNTIFS('PTC GRTgaz'!$K$7:$K$15996,"",'PTC GRTgaz'!$A$7:$A$15996,J$16,'PTC GRTgaz'!$D$7:$D$15996,$A172,'PTC GRTgaz'!$C$7:$C$15996,"DEL")&gt;0,J$14,SUMIFS('PTC GRTgaz'!$K$7:$K$15996,'PTC GRTgaz'!$A$7:$A$15996,J$16,'PTC GRTgaz'!$D$7:$D$15996,$A172,'PTC GRTgaz'!$C$7:$C$15996,"DEL")*1.0026*$F$4/INDIRECT($A$4&amp;"!D9"))</f>
        <v>125</v>
      </c>
      <c r="K172" s="136">
        <v>1000</v>
      </c>
      <c r="L172" s="137">
        <f t="shared" ca="1" si="21"/>
        <v>14.419023750000001</v>
      </c>
      <c r="M172" s="72">
        <f t="shared" ca="1" si="25"/>
        <v>0.95823999999999998</v>
      </c>
      <c r="N172" s="5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0.72784000000000071</v>
      </c>
      <c r="O172" s="89">
        <f t="shared" ca="1" si="26"/>
        <v>45.490000000000045</v>
      </c>
      <c r="S172" s="137">
        <f t="shared" ca="1" si="22"/>
        <v>17.516155833333311</v>
      </c>
      <c r="T172" s="72">
        <f t="shared" ca="1" si="27"/>
        <v>1</v>
      </c>
      <c r="U172" s="5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0.70000000000000007</v>
      </c>
      <c r="V172" s="89">
        <f t="shared" ca="1" si="28"/>
        <v>87.500000000000014</v>
      </c>
    </row>
    <row r="173" spans="1:22" x14ac:dyDescent="0.35">
      <c r="A173" s="48">
        <f t="shared" si="29"/>
        <v>45539</v>
      </c>
      <c r="B173" s="88" cm="1">
        <f t="array" aca="1" ref="B173" ca="1">_xlfn.XLOOKUP(A173,INDIRECT($A$5&amp;"!$AJ$41:$AJ$406"),INDIRECT($A$5&amp;"!$AK$41:$AK$406"))*SUM($F$3:$I$3)</f>
        <v>0</v>
      </c>
      <c r="C173" s="88" cm="1">
        <f t="array" aca="1" ref="C173" ca="1">_xlfn.XLOOKUP(A173,INDIRECT($A$5&amp;"!$AJ$41:$AJ$406"),INDIRECT($A$5&amp;"!$AL$41:$AL$406"))*SUM($F$3:$I$3)</f>
        <v>15</v>
      </c>
      <c r="D173" s="88" cm="1">
        <f t="array" aca="1" ref="D173" ca="1">_xlfn.XLOOKUP(A173,INDIRECT($A$5&amp;"!$AJ$41:$AJ$406"),INDIRECT($A$5&amp;"!$AO$41:$AO$406"))*SUM($F$3:$I$3)</f>
        <v>15</v>
      </c>
      <c r="E173" s="50" cm="1">
        <f t="array" ref="E173">SUMPRODUCT(('PT Storengy'!$B$8:$K$372)*('PT Storengy'!$A$8:$A$372=$A173)*('PT Storengy'!$B$5:$K$5=$A$6)*('PT Storengy'!$B$7:$K$7=$A$7))</f>
        <v>0.5</v>
      </c>
      <c r="F173" s="137">
        <f t="shared" ca="1" si="20"/>
        <v>14.464387500000001</v>
      </c>
      <c r="G173" s="72">
        <f t="shared" ca="1" si="23"/>
        <v>0.96126999999999996</v>
      </c>
      <c r="H173" s="5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0.7258200000000008</v>
      </c>
      <c r="I173" s="89">
        <f t="shared" ca="1" si="24"/>
        <v>45.363750000000053</v>
      </c>
      <c r="J173" s="136" cm="1">
        <f t="array" aca="1" ref="J173" ca="1">IF(COUNTIFS('PTC GRTgaz'!$K$7:$K$15996,"",'PTC GRTgaz'!$A$7:$A$15996,J$16,'PTC GRTgaz'!$D$7:$D$15996,$A173,'PTC GRTgaz'!$C$7:$C$15996,"DEL")&gt;0,J$14,SUMIFS('PTC GRTgaz'!$K$7:$K$15996,'PTC GRTgaz'!$A$7:$A$15996,J$16,'PTC GRTgaz'!$D$7:$D$15996,$A173,'PTC GRTgaz'!$C$7:$C$15996,"DEL")*1.0026*$F$4/INDIRECT($A$4&amp;"!D9"))</f>
        <v>125</v>
      </c>
      <c r="K173" s="136">
        <v>1000</v>
      </c>
      <c r="L173" s="137">
        <f t="shared" ca="1" si="21"/>
        <v>14.464387500000001</v>
      </c>
      <c r="M173" s="72">
        <f t="shared" ca="1" si="25"/>
        <v>0.96126999999999996</v>
      </c>
      <c r="N173" s="5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0.7258200000000008</v>
      </c>
      <c r="O173" s="89">
        <f t="shared" ca="1" si="26"/>
        <v>45.363750000000053</v>
      </c>
      <c r="S173" s="137">
        <f t="shared" ca="1" si="22"/>
        <v>17.60365583333331</v>
      </c>
      <c r="T173" s="72">
        <f t="shared" ca="1" si="27"/>
        <v>1</v>
      </c>
      <c r="U173" s="5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0.70000000000000007</v>
      </c>
      <c r="V173" s="89">
        <f t="shared" ca="1" si="28"/>
        <v>87.500000000000014</v>
      </c>
    </row>
    <row r="174" spans="1:22" x14ac:dyDescent="0.35">
      <c r="A174" s="48">
        <f t="shared" si="29"/>
        <v>45540</v>
      </c>
      <c r="B174" s="88" cm="1">
        <f t="array" aca="1" ref="B174" ca="1">_xlfn.XLOOKUP(A174,INDIRECT($A$5&amp;"!$AJ$41:$AJ$406"),INDIRECT($A$5&amp;"!$AK$41:$AK$406"))*SUM($F$3:$I$3)</f>
        <v>0</v>
      </c>
      <c r="C174" s="88" cm="1">
        <f t="array" aca="1" ref="C174" ca="1">_xlfn.XLOOKUP(A174,INDIRECT($A$5&amp;"!$AJ$41:$AJ$406"),INDIRECT($A$5&amp;"!$AL$41:$AL$406"))*SUM($F$3:$I$3)</f>
        <v>15</v>
      </c>
      <c r="D174" s="88" cm="1">
        <f t="array" aca="1" ref="D174" ca="1">_xlfn.XLOOKUP(A174,INDIRECT($A$5&amp;"!$AJ$41:$AJ$406"),INDIRECT($A$5&amp;"!$AO$41:$AO$406"))*SUM($F$3:$I$3)</f>
        <v>15</v>
      </c>
      <c r="E174" s="50" cm="1">
        <f t="array" ref="E174">SUMPRODUCT(('PT Storengy'!$B$8:$K$372)*('PT Storengy'!$A$8:$A$372=$A174)*('PT Storengy'!$B$5:$K$5=$A$6)*('PT Storengy'!$B$7:$K$7=$A$7))</f>
        <v>0.5</v>
      </c>
      <c r="F174" s="137">
        <f t="shared" ca="1" si="20"/>
        <v>14.509625416666667</v>
      </c>
      <c r="G174" s="72">
        <f t="shared" ca="1" si="23"/>
        <v>0.96428999999999998</v>
      </c>
      <c r="H174" s="5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0.72380666666666738</v>
      </c>
      <c r="I174" s="89">
        <f t="shared" ca="1" si="24"/>
        <v>45.237916666666713</v>
      </c>
      <c r="J174" s="136" cm="1">
        <f t="array" aca="1" ref="J174" ca="1">IF(COUNTIFS('PTC GRTgaz'!$K$7:$K$15996,"",'PTC GRTgaz'!$A$7:$A$15996,J$16,'PTC GRTgaz'!$D$7:$D$15996,$A174,'PTC GRTgaz'!$C$7:$C$15996,"DEL")&gt;0,J$14,SUMIFS('PTC GRTgaz'!$K$7:$K$15996,'PTC GRTgaz'!$A$7:$A$15996,J$16,'PTC GRTgaz'!$D$7:$D$15996,$A174,'PTC GRTgaz'!$C$7:$C$15996,"DEL")*1.0026*$F$4/INDIRECT($A$4&amp;"!D9"))</f>
        <v>125</v>
      </c>
      <c r="K174" s="136">
        <v>1000</v>
      </c>
      <c r="L174" s="137">
        <f t="shared" ca="1" si="21"/>
        <v>14.509625416666667</v>
      </c>
      <c r="M174" s="72">
        <f t="shared" ca="1" si="25"/>
        <v>0.96428999999999998</v>
      </c>
      <c r="N174" s="5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0.72380666666666738</v>
      </c>
      <c r="O174" s="89">
        <f t="shared" ca="1" si="26"/>
        <v>45.237916666666713</v>
      </c>
      <c r="S174" s="137">
        <f t="shared" ca="1" si="22"/>
        <v>17.691155833333308</v>
      </c>
      <c r="T174" s="72">
        <f t="shared" ca="1" si="27"/>
        <v>1</v>
      </c>
      <c r="U174" s="5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0.70000000000000007</v>
      </c>
      <c r="V174" s="89">
        <f t="shared" ca="1" si="28"/>
        <v>87.500000000000014</v>
      </c>
    </row>
    <row r="175" spans="1:22" x14ac:dyDescent="0.35">
      <c r="A175" s="48">
        <f t="shared" si="29"/>
        <v>45541</v>
      </c>
      <c r="B175" s="88" cm="1">
        <f t="array" aca="1" ref="B175" ca="1">_xlfn.XLOOKUP(A175,INDIRECT($A$5&amp;"!$AJ$41:$AJ$406"),INDIRECT($A$5&amp;"!$AK$41:$AK$406"))*SUM($F$3:$I$3)</f>
        <v>0</v>
      </c>
      <c r="C175" s="88" cm="1">
        <f t="array" aca="1" ref="C175" ca="1">_xlfn.XLOOKUP(A175,INDIRECT($A$5&amp;"!$AJ$41:$AJ$406"),INDIRECT($A$5&amp;"!$AL$41:$AL$406"))*SUM($F$3:$I$3)</f>
        <v>15</v>
      </c>
      <c r="D175" s="88" cm="1">
        <f t="array" aca="1" ref="D175" ca="1">_xlfn.XLOOKUP(A175,INDIRECT($A$5&amp;"!$AJ$41:$AJ$406"),INDIRECT($A$5&amp;"!$AO$41:$AO$406"))*SUM($F$3:$I$3)</f>
        <v>15</v>
      </c>
      <c r="E175" s="50" cm="1">
        <f t="array" ref="E175">SUMPRODUCT(('PT Storengy'!$B$8:$K$372)*('PT Storengy'!$A$8:$A$372=$A175)*('PT Storengy'!$B$5:$K$5=$A$6)*('PT Storengy'!$B$7:$K$7=$A$7))</f>
        <v>0.5</v>
      </c>
      <c r="F175" s="137">
        <f t="shared" ca="1" si="20"/>
        <v>14.5547375</v>
      </c>
      <c r="G175" s="72">
        <f t="shared" ca="1" si="23"/>
        <v>0.96731</v>
      </c>
      <c r="H175" s="5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0.72179333333333406</v>
      </c>
      <c r="I175" s="89">
        <f t="shared" ca="1" si="24"/>
        <v>45.112083333333381</v>
      </c>
      <c r="J175" s="136" cm="1">
        <f t="array" aca="1" ref="J175" ca="1">IF(COUNTIFS('PTC GRTgaz'!$K$7:$K$15996,"",'PTC GRTgaz'!$A$7:$A$15996,J$16,'PTC GRTgaz'!$D$7:$D$15996,$A175,'PTC GRTgaz'!$C$7:$C$15996,"DEL")&gt;0,J$14,SUMIFS('PTC GRTgaz'!$K$7:$K$15996,'PTC GRTgaz'!$A$7:$A$15996,J$16,'PTC GRTgaz'!$D$7:$D$15996,$A175,'PTC GRTgaz'!$C$7:$C$15996,"DEL")*1.0026*$F$4/INDIRECT($A$4&amp;"!D9"))</f>
        <v>125</v>
      </c>
      <c r="K175" s="136">
        <v>1000</v>
      </c>
      <c r="L175" s="137">
        <f t="shared" ca="1" si="21"/>
        <v>14.5547375</v>
      </c>
      <c r="M175" s="72">
        <f t="shared" ca="1" si="25"/>
        <v>0.96731</v>
      </c>
      <c r="N175" s="5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0.72179333333333406</v>
      </c>
      <c r="O175" s="89">
        <f t="shared" ca="1" si="26"/>
        <v>45.112083333333381</v>
      </c>
      <c r="S175" s="137">
        <f t="shared" ca="1" si="22"/>
        <v>17.778655833333307</v>
      </c>
      <c r="T175" s="72">
        <f t="shared" ca="1" si="27"/>
        <v>1</v>
      </c>
      <c r="U175" s="5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0.70000000000000007</v>
      </c>
      <c r="V175" s="89">
        <f t="shared" ca="1" si="28"/>
        <v>87.500000000000014</v>
      </c>
    </row>
    <row r="176" spans="1:22" x14ac:dyDescent="0.35">
      <c r="A176" s="48">
        <f t="shared" si="29"/>
        <v>45542</v>
      </c>
      <c r="B176" s="88" cm="1">
        <f t="array" aca="1" ref="B176" ca="1">_xlfn.XLOOKUP(A176,INDIRECT($A$5&amp;"!$AJ$41:$AJ$406"),INDIRECT($A$5&amp;"!$AK$41:$AK$406"))*SUM($F$3:$I$3)</f>
        <v>0</v>
      </c>
      <c r="C176" s="88" cm="1">
        <f t="array" aca="1" ref="C176" ca="1">_xlfn.XLOOKUP(A176,INDIRECT($A$5&amp;"!$AJ$41:$AJ$406"),INDIRECT($A$5&amp;"!$AL$41:$AL$406"))*SUM($F$3:$I$3)</f>
        <v>15</v>
      </c>
      <c r="D176" s="88" cm="1">
        <f t="array" aca="1" ref="D176" ca="1">_xlfn.XLOOKUP(A176,INDIRECT($A$5&amp;"!$AJ$41:$AJ$406"),INDIRECT($A$5&amp;"!$AO$41:$AO$406"))*SUM($F$3:$I$3)</f>
        <v>15</v>
      </c>
      <c r="E176" s="50" cm="1">
        <f t="array" ref="E176">SUMPRODUCT(('PT Storengy'!$B$8:$K$372)*('PT Storengy'!$A$8:$A$372=$A176)*('PT Storengy'!$B$5:$K$5=$A$6)*('PT Storengy'!$B$7:$K$7=$A$7))</f>
        <v>0.5</v>
      </c>
      <c r="F176" s="137">
        <f t="shared" ca="1" si="20"/>
        <v>14.599724166666666</v>
      </c>
      <c r="G176" s="72">
        <f t="shared" ca="1" si="23"/>
        <v>0.97031999999999996</v>
      </c>
      <c r="H176" s="5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0.71978666666666746</v>
      </c>
      <c r="I176" s="89">
        <f t="shared" ca="1" si="24"/>
        <v>44.986666666666714</v>
      </c>
      <c r="J176" s="136" cm="1">
        <f t="array" aca="1" ref="J176" ca="1">IF(COUNTIFS('PTC GRTgaz'!$K$7:$K$15996,"",'PTC GRTgaz'!$A$7:$A$15996,J$16,'PTC GRTgaz'!$D$7:$D$15996,$A176,'PTC GRTgaz'!$C$7:$C$15996,"DEL")&gt;0,J$14,SUMIFS('PTC GRTgaz'!$K$7:$K$15996,'PTC GRTgaz'!$A$7:$A$15996,J$16,'PTC GRTgaz'!$D$7:$D$15996,$A176,'PTC GRTgaz'!$C$7:$C$15996,"DEL")*1.0026*$F$4/INDIRECT($A$4&amp;"!D9"))</f>
        <v>125</v>
      </c>
      <c r="K176" s="136">
        <v>1000</v>
      </c>
      <c r="L176" s="137">
        <f t="shared" ca="1" si="21"/>
        <v>14.599724166666666</v>
      </c>
      <c r="M176" s="72">
        <f t="shared" ca="1" si="25"/>
        <v>0.97031999999999996</v>
      </c>
      <c r="N176" s="5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0.71978666666666746</v>
      </c>
      <c r="O176" s="89">
        <f t="shared" ca="1" si="26"/>
        <v>44.986666666666714</v>
      </c>
      <c r="S176" s="137">
        <f t="shared" ca="1" si="22"/>
        <v>17.866155833333305</v>
      </c>
      <c r="T176" s="72">
        <f t="shared" ca="1" si="27"/>
        <v>1</v>
      </c>
      <c r="U176" s="5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0.70000000000000007</v>
      </c>
      <c r="V176" s="89">
        <f t="shared" ca="1" si="28"/>
        <v>87.500000000000014</v>
      </c>
    </row>
    <row r="177" spans="1:22" x14ac:dyDescent="0.35">
      <c r="A177" s="48">
        <f t="shared" si="29"/>
        <v>45543</v>
      </c>
      <c r="B177" s="88" cm="1">
        <f t="array" aca="1" ref="B177" ca="1">_xlfn.XLOOKUP(A177,INDIRECT($A$5&amp;"!$AJ$41:$AJ$406"),INDIRECT($A$5&amp;"!$AK$41:$AK$406"))*SUM($F$3:$I$3)</f>
        <v>0</v>
      </c>
      <c r="C177" s="88" cm="1">
        <f t="array" aca="1" ref="C177" ca="1">_xlfn.XLOOKUP(A177,INDIRECT($A$5&amp;"!$AJ$41:$AJ$406"),INDIRECT($A$5&amp;"!$AL$41:$AL$406"))*SUM($F$3:$I$3)</f>
        <v>15</v>
      </c>
      <c r="D177" s="88" cm="1">
        <f t="array" aca="1" ref="D177" ca="1">_xlfn.XLOOKUP(A177,INDIRECT($A$5&amp;"!$AJ$41:$AJ$406"),INDIRECT($A$5&amp;"!$AO$41:$AO$406"))*SUM($F$3:$I$3)</f>
        <v>15</v>
      </c>
      <c r="E177" s="50" cm="1">
        <f t="array" ref="E177">SUMPRODUCT(('PT Storengy'!$B$8:$K$372)*('PT Storengy'!$A$8:$A$372=$A177)*('PT Storengy'!$B$5:$K$5=$A$6)*('PT Storengy'!$B$7:$K$7=$A$7))</f>
        <v>0.5</v>
      </c>
      <c r="F177" s="137">
        <f t="shared" ca="1" si="20"/>
        <v>14.64458625</v>
      </c>
      <c r="G177" s="72">
        <f t="shared" ca="1" si="23"/>
        <v>0.97331000000000001</v>
      </c>
      <c r="H177" s="5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0.71779333333333395</v>
      </c>
      <c r="I177" s="89">
        <f t="shared" ca="1" si="24"/>
        <v>44.862083333333374</v>
      </c>
      <c r="J177" s="136" cm="1">
        <f t="array" aca="1" ref="J177" ca="1">IF(COUNTIFS('PTC GRTgaz'!$K$7:$K$15996,"",'PTC GRTgaz'!$A$7:$A$15996,J$16,'PTC GRTgaz'!$D$7:$D$15996,$A177,'PTC GRTgaz'!$C$7:$C$15996,"DEL")&gt;0,J$14,SUMIFS('PTC GRTgaz'!$K$7:$K$15996,'PTC GRTgaz'!$A$7:$A$15996,J$16,'PTC GRTgaz'!$D$7:$D$15996,$A177,'PTC GRTgaz'!$C$7:$C$15996,"DEL")*1.0026*$F$4/INDIRECT($A$4&amp;"!D9"))</f>
        <v>125</v>
      </c>
      <c r="K177" s="136">
        <v>1000</v>
      </c>
      <c r="L177" s="137">
        <f t="shared" ca="1" si="21"/>
        <v>14.64458625</v>
      </c>
      <c r="M177" s="72">
        <f t="shared" ca="1" si="25"/>
        <v>0.97331000000000001</v>
      </c>
      <c r="N177" s="5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0.71779333333333395</v>
      </c>
      <c r="O177" s="89">
        <f t="shared" ca="1" si="26"/>
        <v>44.862083333333374</v>
      </c>
      <c r="S177" s="137">
        <f t="shared" ca="1" si="22"/>
        <v>17.953655833333304</v>
      </c>
      <c r="T177" s="72">
        <f t="shared" ca="1" si="27"/>
        <v>1</v>
      </c>
      <c r="U177" s="5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0.70000000000000007</v>
      </c>
      <c r="V177" s="89">
        <f t="shared" ca="1" si="28"/>
        <v>87.500000000000014</v>
      </c>
    </row>
    <row r="178" spans="1:22" x14ac:dyDescent="0.35">
      <c r="A178" s="48">
        <f t="shared" si="29"/>
        <v>45544</v>
      </c>
      <c r="B178" s="88" cm="1">
        <f t="array" aca="1" ref="B178" ca="1">_xlfn.XLOOKUP(A178,INDIRECT($A$5&amp;"!$AJ$41:$AJ$406"),INDIRECT($A$5&amp;"!$AK$41:$AK$406"))*SUM($F$3:$I$3)</f>
        <v>0</v>
      </c>
      <c r="C178" s="88" cm="1">
        <f t="array" aca="1" ref="C178" ca="1">_xlfn.XLOOKUP(A178,INDIRECT($A$5&amp;"!$AJ$41:$AJ$406"),INDIRECT($A$5&amp;"!$AL$41:$AL$406"))*SUM($F$3:$I$3)</f>
        <v>15</v>
      </c>
      <c r="D178" s="88" cm="1">
        <f t="array" aca="1" ref="D178" ca="1">_xlfn.XLOOKUP(A178,INDIRECT($A$5&amp;"!$AJ$41:$AJ$406"),INDIRECT($A$5&amp;"!$AO$41:$AO$406"))*SUM($F$3:$I$3)</f>
        <v>15</v>
      </c>
      <c r="E178" s="50" cm="1">
        <f t="array" ref="E178">SUMPRODUCT(('PT Storengy'!$B$8:$K$372)*('PT Storengy'!$A$8:$A$372=$A178)*('PT Storengy'!$B$5:$K$5=$A$6)*('PT Storengy'!$B$7:$K$7=$A$7))</f>
        <v>0.5</v>
      </c>
      <c r="F178" s="137">
        <f t="shared" ca="1" si="20"/>
        <v>14.689323333333332</v>
      </c>
      <c r="G178" s="72">
        <f t="shared" ca="1" si="23"/>
        <v>0.97631000000000001</v>
      </c>
      <c r="H178" s="5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0.71579333333333395</v>
      </c>
      <c r="I178" s="89">
        <f t="shared" ca="1" si="24"/>
        <v>44.737083333333374</v>
      </c>
      <c r="J178" s="136" cm="1">
        <f t="array" aca="1" ref="J178" ca="1">IF(COUNTIFS('PTC GRTgaz'!$K$7:$K$15996,"",'PTC GRTgaz'!$A$7:$A$15996,J$16,'PTC GRTgaz'!$D$7:$D$15996,$A178,'PTC GRTgaz'!$C$7:$C$15996,"DEL")&gt;0,J$14,SUMIFS('PTC GRTgaz'!$K$7:$K$15996,'PTC GRTgaz'!$A$7:$A$15996,J$16,'PTC GRTgaz'!$D$7:$D$15996,$A178,'PTC GRTgaz'!$C$7:$C$15996,"DEL")*1.0026*$F$4/INDIRECT($A$4&amp;"!D9"))</f>
        <v>125</v>
      </c>
      <c r="K178" s="136">
        <v>1000</v>
      </c>
      <c r="L178" s="137">
        <f t="shared" ca="1" si="21"/>
        <v>14.689323333333332</v>
      </c>
      <c r="M178" s="72">
        <f t="shared" ca="1" si="25"/>
        <v>0.97631000000000001</v>
      </c>
      <c r="N178" s="5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0.71579333333333395</v>
      </c>
      <c r="O178" s="89">
        <f t="shared" ca="1" si="26"/>
        <v>44.737083333333374</v>
      </c>
      <c r="S178" s="137">
        <f t="shared" ca="1" si="22"/>
        <v>18.041155833333303</v>
      </c>
      <c r="T178" s="72">
        <f t="shared" ca="1" si="27"/>
        <v>1</v>
      </c>
      <c r="U178" s="5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0.70000000000000007</v>
      </c>
      <c r="V178" s="89">
        <f t="shared" ca="1" si="28"/>
        <v>87.500000000000014</v>
      </c>
    </row>
    <row r="179" spans="1:22" x14ac:dyDescent="0.35">
      <c r="A179" s="48">
        <f t="shared" si="29"/>
        <v>45545</v>
      </c>
      <c r="B179" s="88" cm="1">
        <f t="array" aca="1" ref="B179" ca="1">_xlfn.XLOOKUP(A179,INDIRECT($A$5&amp;"!$AJ$41:$AJ$406"),INDIRECT($A$5&amp;"!$AK$41:$AK$406"))*SUM($F$3:$I$3)</f>
        <v>0</v>
      </c>
      <c r="C179" s="88" cm="1">
        <f t="array" aca="1" ref="C179" ca="1">_xlfn.XLOOKUP(A179,INDIRECT($A$5&amp;"!$AJ$41:$AJ$406"),INDIRECT($A$5&amp;"!$AL$41:$AL$406"))*SUM($F$3:$I$3)</f>
        <v>15</v>
      </c>
      <c r="D179" s="88" cm="1">
        <f t="array" aca="1" ref="D179" ca="1">_xlfn.XLOOKUP(A179,INDIRECT($A$5&amp;"!$AJ$41:$AJ$406"),INDIRECT($A$5&amp;"!$AO$41:$AO$406"))*SUM($F$3:$I$3)</f>
        <v>15</v>
      </c>
      <c r="E179" s="50" cm="1">
        <f t="array" ref="E179">SUMPRODUCT(('PT Storengy'!$B$8:$K$372)*('PT Storengy'!$A$8:$A$372=$A179)*('PT Storengy'!$B$5:$K$5=$A$6)*('PT Storengy'!$B$7:$K$7=$A$7))</f>
        <v>0.5</v>
      </c>
      <c r="F179" s="137">
        <f t="shared" ca="1" si="20"/>
        <v>14.733936249999999</v>
      </c>
      <c r="G179" s="72">
        <f t="shared" ca="1" si="23"/>
        <v>0.97928999999999999</v>
      </c>
      <c r="H179" s="5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0.71380666666666737</v>
      </c>
      <c r="I179" s="89">
        <f t="shared" ca="1" si="24"/>
        <v>44.612916666666713</v>
      </c>
      <c r="J179" s="136" cm="1">
        <f t="array" aca="1" ref="J179" ca="1">IF(COUNTIFS('PTC GRTgaz'!$K$7:$K$15996,"",'PTC GRTgaz'!$A$7:$A$15996,J$16,'PTC GRTgaz'!$D$7:$D$15996,$A179,'PTC GRTgaz'!$C$7:$C$15996,"DEL")&gt;0,J$14,SUMIFS('PTC GRTgaz'!$K$7:$K$15996,'PTC GRTgaz'!$A$7:$A$15996,J$16,'PTC GRTgaz'!$D$7:$D$15996,$A179,'PTC GRTgaz'!$C$7:$C$15996,"DEL")*1.0026*$F$4/INDIRECT($A$4&amp;"!D9"))</f>
        <v>125</v>
      </c>
      <c r="K179" s="136">
        <v>1000</v>
      </c>
      <c r="L179" s="137">
        <f t="shared" ca="1" si="21"/>
        <v>14.733936249999999</v>
      </c>
      <c r="M179" s="72">
        <f t="shared" ca="1" si="25"/>
        <v>0.97928999999999999</v>
      </c>
      <c r="N179" s="5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0.71380666666666737</v>
      </c>
      <c r="O179" s="89">
        <f t="shared" ca="1" si="26"/>
        <v>44.612916666666713</v>
      </c>
      <c r="S179" s="137">
        <f t="shared" ca="1" si="22"/>
        <v>18.128655833333301</v>
      </c>
      <c r="T179" s="72">
        <f t="shared" ca="1" si="27"/>
        <v>1</v>
      </c>
      <c r="U179" s="5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0.70000000000000007</v>
      </c>
      <c r="V179" s="89">
        <f t="shared" ca="1" si="28"/>
        <v>87.500000000000014</v>
      </c>
    </row>
    <row r="180" spans="1:22" x14ac:dyDescent="0.35">
      <c r="A180" s="48">
        <f t="shared" si="29"/>
        <v>45546</v>
      </c>
      <c r="B180" s="88" cm="1">
        <f t="array" aca="1" ref="B180" ca="1">_xlfn.XLOOKUP(A180,INDIRECT($A$5&amp;"!$AJ$41:$AJ$406"),INDIRECT($A$5&amp;"!$AK$41:$AK$406"))*SUM($F$3:$I$3)</f>
        <v>0</v>
      </c>
      <c r="C180" s="88" cm="1">
        <f t="array" aca="1" ref="C180" ca="1">_xlfn.XLOOKUP(A180,INDIRECT($A$5&amp;"!$AJ$41:$AJ$406"),INDIRECT($A$5&amp;"!$AL$41:$AL$406"))*SUM($F$3:$I$3)</f>
        <v>15</v>
      </c>
      <c r="D180" s="88" cm="1">
        <f t="array" aca="1" ref="D180" ca="1">_xlfn.XLOOKUP(A180,INDIRECT($A$5&amp;"!$AJ$41:$AJ$406"),INDIRECT($A$5&amp;"!$AO$41:$AO$406"))*SUM($F$3:$I$3)</f>
        <v>15</v>
      </c>
      <c r="E180" s="50" cm="1">
        <f t="array" ref="E180">SUMPRODUCT(('PT Storengy'!$B$8:$K$372)*('PT Storengy'!$A$8:$A$372=$A180)*('PT Storengy'!$B$5:$K$5=$A$6)*('PT Storengy'!$B$7:$K$7=$A$7))</f>
        <v>0.5</v>
      </c>
      <c r="F180" s="137">
        <f t="shared" ca="1" si="20"/>
        <v>14.778425416666666</v>
      </c>
      <c r="G180" s="72">
        <f t="shared" ca="1" si="23"/>
        <v>0.98226000000000002</v>
      </c>
      <c r="H180" s="5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0.71182666666666727</v>
      </c>
      <c r="I180" s="89">
        <f t="shared" ca="1" si="24"/>
        <v>44.489166666666705</v>
      </c>
      <c r="J180" s="136" cm="1">
        <f t="array" aca="1" ref="J180" ca="1">IF(COUNTIFS('PTC GRTgaz'!$K$7:$K$15996,"",'PTC GRTgaz'!$A$7:$A$15996,J$16,'PTC GRTgaz'!$D$7:$D$15996,$A180,'PTC GRTgaz'!$C$7:$C$15996,"DEL")&gt;0,J$14,SUMIFS('PTC GRTgaz'!$K$7:$K$15996,'PTC GRTgaz'!$A$7:$A$15996,J$16,'PTC GRTgaz'!$D$7:$D$15996,$A180,'PTC GRTgaz'!$C$7:$C$15996,"DEL")*1.0026*$F$4/INDIRECT($A$4&amp;"!D9"))</f>
        <v>125</v>
      </c>
      <c r="K180" s="136">
        <v>1000</v>
      </c>
      <c r="L180" s="137">
        <f t="shared" ca="1" si="21"/>
        <v>14.778425416666666</v>
      </c>
      <c r="M180" s="72">
        <f t="shared" ca="1" si="25"/>
        <v>0.98226000000000002</v>
      </c>
      <c r="N180" s="5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0.71182666666666727</v>
      </c>
      <c r="O180" s="89">
        <f t="shared" ca="1" si="26"/>
        <v>44.489166666666705</v>
      </c>
      <c r="S180" s="137">
        <f t="shared" ca="1" si="22"/>
        <v>18.2161558333333</v>
      </c>
      <c r="T180" s="72">
        <f t="shared" ca="1" si="27"/>
        <v>1</v>
      </c>
      <c r="U180" s="5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0.70000000000000007</v>
      </c>
      <c r="V180" s="89">
        <f t="shared" ca="1" si="28"/>
        <v>87.500000000000014</v>
      </c>
    </row>
    <row r="181" spans="1:22" x14ac:dyDescent="0.35">
      <c r="A181" s="48">
        <f t="shared" si="29"/>
        <v>45547</v>
      </c>
      <c r="B181" s="88" cm="1">
        <f t="array" aca="1" ref="B181" ca="1">_xlfn.XLOOKUP(A181,INDIRECT($A$5&amp;"!$AJ$41:$AJ$406"),INDIRECT($A$5&amp;"!$AK$41:$AK$406"))*SUM($F$3:$I$3)</f>
        <v>0</v>
      </c>
      <c r="C181" s="88" cm="1">
        <f t="array" aca="1" ref="C181" ca="1">_xlfn.XLOOKUP(A181,INDIRECT($A$5&amp;"!$AJ$41:$AJ$406"),INDIRECT($A$5&amp;"!$AL$41:$AL$406"))*SUM($F$3:$I$3)</f>
        <v>15</v>
      </c>
      <c r="D181" s="88" cm="1">
        <f t="array" aca="1" ref="D181" ca="1">_xlfn.XLOOKUP(A181,INDIRECT($A$5&amp;"!$AJ$41:$AJ$406"),INDIRECT($A$5&amp;"!$AO$41:$AO$406"))*SUM($F$3:$I$3)</f>
        <v>15</v>
      </c>
      <c r="E181" s="50" cm="1">
        <f t="array" ref="E181">SUMPRODUCT(('PT Storengy'!$B$8:$K$372)*('PT Storengy'!$A$8:$A$372=$A181)*('PT Storengy'!$B$5:$K$5=$A$6)*('PT Storengy'!$B$7:$K$7=$A$7))</f>
        <v>0.5</v>
      </c>
      <c r="F181" s="137">
        <f t="shared" ca="1" si="20"/>
        <v>14.822790833333332</v>
      </c>
      <c r="G181" s="72">
        <f t="shared" ca="1" si="23"/>
        <v>0.98523000000000005</v>
      </c>
      <c r="H181" s="5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0.70984666666666729</v>
      </c>
      <c r="I181" s="89">
        <f t="shared" ca="1" si="24"/>
        <v>44.365416666666704</v>
      </c>
      <c r="J181" s="136" cm="1">
        <f t="array" aca="1" ref="J181" ca="1">IF(COUNTIFS('PTC GRTgaz'!$K$7:$K$15996,"",'PTC GRTgaz'!$A$7:$A$15996,J$16,'PTC GRTgaz'!$D$7:$D$15996,$A181,'PTC GRTgaz'!$C$7:$C$15996,"DEL")&gt;0,J$14,SUMIFS('PTC GRTgaz'!$K$7:$K$15996,'PTC GRTgaz'!$A$7:$A$15996,J$16,'PTC GRTgaz'!$D$7:$D$15996,$A181,'PTC GRTgaz'!$C$7:$C$15996,"DEL")*1.0026*$F$4/INDIRECT($A$4&amp;"!D9"))</f>
        <v>125</v>
      </c>
      <c r="K181" s="136">
        <v>1000</v>
      </c>
      <c r="L181" s="137">
        <f t="shared" ca="1" si="21"/>
        <v>14.822790833333332</v>
      </c>
      <c r="M181" s="72">
        <f t="shared" ca="1" si="25"/>
        <v>0.98523000000000005</v>
      </c>
      <c r="N181" s="5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0.70984666666666729</v>
      </c>
      <c r="O181" s="89">
        <f t="shared" ca="1" si="26"/>
        <v>44.365416666666704</v>
      </c>
      <c r="S181" s="137">
        <f t="shared" ca="1" si="22"/>
        <v>18.303655833333298</v>
      </c>
      <c r="T181" s="72">
        <f t="shared" ca="1" si="27"/>
        <v>1</v>
      </c>
      <c r="U181" s="5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0.70000000000000007</v>
      </c>
      <c r="V181" s="89">
        <f t="shared" ca="1" si="28"/>
        <v>87.500000000000014</v>
      </c>
    </row>
    <row r="182" spans="1:22" x14ac:dyDescent="0.35">
      <c r="A182" s="48">
        <f t="shared" si="29"/>
        <v>45548</v>
      </c>
      <c r="B182" s="88" cm="1">
        <f t="array" aca="1" ref="B182" ca="1">_xlfn.XLOOKUP(A182,INDIRECT($A$5&amp;"!$AJ$41:$AJ$406"),INDIRECT($A$5&amp;"!$AK$41:$AK$406"))*SUM($F$3:$I$3)</f>
        <v>0</v>
      </c>
      <c r="C182" s="88" cm="1">
        <f t="array" aca="1" ref="C182" ca="1">_xlfn.XLOOKUP(A182,INDIRECT($A$5&amp;"!$AJ$41:$AJ$406"),INDIRECT($A$5&amp;"!$AL$41:$AL$406"))*SUM($F$3:$I$3)</f>
        <v>15</v>
      </c>
      <c r="D182" s="88" cm="1">
        <f t="array" aca="1" ref="D182" ca="1">_xlfn.XLOOKUP(A182,INDIRECT($A$5&amp;"!$AJ$41:$AJ$406"),INDIRECT($A$5&amp;"!$AO$41:$AO$406"))*SUM($F$3:$I$3)</f>
        <v>15</v>
      </c>
      <c r="E182" s="50" cm="1">
        <f t="array" ref="E182">SUMPRODUCT(('PT Storengy'!$B$8:$K$372)*('PT Storengy'!$A$8:$A$372=$A182)*('PT Storengy'!$B$5:$K$5=$A$6)*('PT Storengy'!$B$7:$K$7=$A$7))</f>
        <v>0.5</v>
      </c>
      <c r="F182" s="137">
        <f t="shared" ca="1" si="20"/>
        <v>14.867032916666666</v>
      </c>
      <c r="G182" s="72">
        <f t="shared" ca="1" si="23"/>
        <v>0.98819000000000001</v>
      </c>
      <c r="H182" s="5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0.70787333333333402</v>
      </c>
      <c r="I182" s="89">
        <f t="shared" ca="1" si="24"/>
        <v>44.242083333333376</v>
      </c>
      <c r="J182" s="136" cm="1">
        <f t="array" aca="1" ref="J182" ca="1">IF(COUNTIFS('PTC GRTgaz'!$K$7:$K$15996,"",'PTC GRTgaz'!$A$7:$A$15996,J$16,'PTC GRTgaz'!$D$7:$D$15996,$A182,'PTC GRTgaz'!$C$7:$C$15996,"DEL")&gt;0,J$14,SUMIFS('PTC GRTgaz'!$K$7:$K$15996,'PTC GRTgaz'!$A$7:$A$15996,J$16,'PTC GRTgaz'!$D$7:$D$15996,$A182,'PTC GRTgaz'!$C$7:$C$15996,"DEL")*1.0026*$F$4/INDIRECT($A$4&amp;"!D9"))</f>
        <v>125</v>
      </c>
      <c r="K182" s="136">
        <v>1000</v>
      </c>
      <c r="L182" s="137">
        <f t="shared" ca="1" si="21"/>
        <v>14.867032916666666</v>
      </c>
      <c r="M182" s="72">
        <f t="shared" ca="1" si="25"/>
        <v>0.98819000000000001</v>
      </c>
      <c r="N182" s="5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0.70787333333333402</v>
      </c>
      <c r="O182" s="89">
        <f t="shared" ca="1" si="26"/>
        <v>44.242083333333376</v>
      </c>
      <c r="S182" s="137">
        <f t="shared" ca="1" si="22"/>
        <v>18.391155833333297</v>
      </c>
      <c r="T182" s="72">
        <f t="shared" ca="1" si="27"/>
        <v>1</v>
      </c>
      <c r="U182" s="5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0.70000000000000007</v>
      </c>
      <c r="V182" s="89">
        <f t="shared" ca="1" si="28"/>
        <v>87.500000000000014</v>
      </c>
    </row>
    <row r="183" spans="1:22" x14ac:dyDescent="0.35">
      <c r="A183" s="48">
        <f t="shared" si="29"/>
        <v>45549</v>
      </c>
      <c r="B183" s="88" cm="1">
        <f t="array" aca="1" ref="B183" ca="1">_xlfn.XLOOKUP(A183,INDIRECT($A$5&amp;"!$AJ$41:$AJ$406"),INDIRECT($A$5&amp;"!$AK$41:$AK$406"))*SUM($F$3:$I$3)</f>
        <v>0</v>
      </c>
      <c r="C183" s="88" cm="1">
        <f t="array" aca="1" ref="C183" ca="1">_xlfn.XLOOKUP(A183,INDIRECT($A$5&amp;"!$AJ$41:$AJ$406"),INDIRECT($A$5&amp;"!$AL$41:$AL$406"))*SUM($F$3:$I$3)</f>
        <v>15</v>
      </c>
      <c r="D183" s="88" cm="1">
        <f t="array" aca="1" ref="D183" ca="1">_xlfn.XLOOKUP(A183,INDIRECT($A$5&amp;"!$AJ$41:$AJ$406"),INDIRECT($A$5&amp;"!$AO$41:$AO$406"))*SUM($F$3:$I$3)</f>
        <v>15</v>
      </c>
      <c r="E183" s="50" cm="1">
        <f t="array" ref="E183">SUMPRODUCT(('PT Storengy'!$B$8:$K$372)*('PT Storengy'!$A$8:$A$372=$A183)*('PT Storengy'!$B$5:$K$5=$A$6)*('PT Storengy'!$B$7:$K$7=$A$7))</f>
        <v>0.5</v>
      </c>
      <c r="F183" s="137">
        <f t="shared" ca="1" si="20"/>
        <v>14.911152083333333</v>
      </c>
      <c r="G183" s="72">
        <f t="shared" ca="1" si="23"/>
        <v>0.99114000000000002</v>
      </c>
      <c r="H183" s="5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0.70590666666666735</v>
      </c>
      <c r="I183" s="89">
        <f t="shared" ca="1" si="24"/>
        <v>44.119166666666707</v>
      </c>
      <c r="J183" s="136" cm="1">
        <f t="array" aca="1" ref="J183" ca="1">IF(COUNTIFS('PTC GRTgaz'!$K$7:$K$15996,"",'PTC GRTgaz'!$A$7:$A$15996,J$16,'PTC GRTgaz'!$D$7:$D$15996,$A183,'PTC GRTgaz'!$C$7:$C$15996,"DEL")&gt;0,J$14,SUMIFS('PTC GRTgaz'!$K$7:$K$15996,'PTC GRTgaz'!$A$7:$A$15996,J$16,'PTC GRTgaz'!$D$7:$D$15996,$A183,'PTC GRTgaz'!$C$7:$C$15996,"DEL")*1.0026*$F$4/INDIRECT($A$4&amp;"!D9"))</f>
        <v>125</v>
      </c>
      <c r="K183" s="136">
        <v>1000</v>
      </c>
      <c r="L183" s="137">
        <f t="shared" ca="1" si="21"/>
        <v>14.911152083333333</v>
      </c>
      <c r="M183" s="72">
        <f t="shared" ca="1" si="25"/>
        <v>0.99114000000000002</v>
      </c>
      <c r="N183" s="5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0.70590666666666735</v>
      </c>
      <c r="O183" s="89">
        <f t="shared" ca="1" si="26"/>
        <v>44.119166666666707</v>
      </c>
      <c r="S183" s="137">
        <f t="shared" ca="1" si="22"/>
        <v>18.478655833333296</v>
      </c>
      <c r="T183" s="72">
        <f t="shared" ca="1" si="27"/>
        <v>1</v>
      </c>
      <c r="U183" s="5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0.70000000000000007</v>
      </c>
      <c r="V183" s="89">
        <f t="shared" ca="1" si="28"/>
        <v>87.500000000000014</v>
      </c>
    </row>
    <row r="184" spans="1:22" x14ac:dyDescent="0.35">
      <c r="A184" s="48">
        <f t="shared" si="29"/>
        <v>45550</v>
      </c>
      <c r="B184" s="88" cm="1">
        <f t="array" aca="1" ref="B184" ca="1">_xlfn.XLOOKUP(A184,INDIRECT($A$5&amp;"!$AJ$41:$AJ$406"),INDIRECT($A$5&amp;"!$AK$41:$AK$406"))*SUM($F$3:$I$3)</f>
        <v>0</v>
      </c>
      <c r="C184" s="88" cm="1">
        <f t="array" aca="1" ref="C184" ca="1">_xlfn.XLOOKUP(A184,INDIRECT($A$5&amp;"!$AJ$41:$AJ$406"),INDIRECT($A$5&amp;"!$AL$41:$AL$406"))*SUM($F$3:$I$3)</f>
        <v>15</v>
      </c>
      <c r="D184" s="88" cm="1">
        <f t="array" aca="1" ref="D184" ca="1">_xlfn.XLOOKUP(A184,INDIRECT($A$5&amp;"!$AJ$41:$AJ$406"),INDIRECT($A$5&amp;"!$AO$41:$AO$406"))*SUM($F$3:$I$3)</f>
        <v>15</v>
      </c>
      <c r="E184" s="50" cm="1">
        <f t="array" ref="E184">SUMPRODUCT(('PT Storengy'!$B$8:$K$372)*('PT Storengy'!$A$8:$A$372=$A184)*('PT Storengy'!$B$5:$K$5=$A$6)*('PT Storengy'!$B$7:$K$7=$A$7))</f>
        <v>0.5</v>
      </c>
      <c r="F184" s="137">
        <f t="shared" ca="1" si="20"/>
        <v>14.955148749999999</v>
      </c>
      <c r="G184" s="72">
        <f t="shared" ca="1" si="23"/>
        <v>0.99407999999999996</v>
      </c>
      <c r="H184" s="5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0.70394666666666739</v>
      </c>
      <c r="I184" s="89">
        <f t="shared" ca="1" si="24"/>
        <v>43.996666666666712</v>
      </c>
      <c r="J184" s="136" cm="1">
        <f t="array" aca="1" ref="J184" ca="1">IF(COUNTIFS('PTC GRTgaz'!$K$7:$K$15996,"",'PTC GRTgaz'!$A$7:$A$15996,J$16,'PTC GRTgaz'!$D$7:$D$15996,$A184,'PTC GRTgaz'!$C$7:$C$15996,"DEL")&gt;0,J$14,SUMIFS('PTC GRTgaz'!$K$7:$K$15996,'PTC GRTgaz'!$A$7:$A$15996,J$16,'PTC GRTgaz'!$D$7:$D$15996,$A184,'PTC GRTgaz'!$C$7:$C$15996,"DEL")*1.0026*$F$4/INDIRECT($A$4&amp;"!D9"))</f>
        <v>125</v>
      </c>
      <c r="K184" s="136">
        <v>1000</v>
      </c>
      <c r="L184" s="137">
        <f t="shared" ca="1" si="21"/>
        <v>14.955148749999999</v>
      </c>
      <c r="M184" s="72">
        <f t="shared" ca="1" si="25"/>
        <v>0.99407999999999996</v>
      </c>
      <c r="N184" s="5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0.70394666666666739</v>
      </c>
      <c r="O184" s="89">
        <f t="shared" ca="1" si="26"/>
        <v>43.996666666666712</v>
      </c>
      <c r="S184" s="137">
        <f t="shared" ca="1" si="22"/>
        <v>18.566155833333294</v>
      </c>
      <c r="T184" s="72">
        <f t="shared" ca="1" si="27"/>
        <v>1</v>
      </c>
      <c r="U184" s="5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0.70000000000000007</v>
      </c>
      <c r="V184" s="89">
        <f t="shared" ca="1" si="28"/>
        <v>87.500000000000014</v>
      </c>
    </row>
    <row r="185" spans="1:22" x14ac:dyDescent="0.35">
      <c r="A185" s="48">
        <f t="shared" si="29"/>
        <v>45551</v>
      </c>
      <c r="B185" s="88" cm="1">
        <f t="array" aca="1" ref="B185" ca="1">_xlfn.XLOOKUP(A185,INDIRECT($A$5&amp;"!$AJ$41:$AJ$406"),INDIRECT($A$5&amp;"!$AK$41:$AK$406"))*SUM($F$3:$I$3)</f>
        <v>0</v>
      </c>
      <c r="C185" s="88" cm="1">
        <f t="array" aca="1" ref="C185" ca="1">_xlfn.XLOOKUP(A185,INDIRECT($A$5&amp;"!$AJ$41:$AJ$406"),INDIRECT($A$5&amp;"!$AL$41:$AL$406"))*SUM($F$3:$I$3)</f>
        <v>15</v>
      </c>
      <c r="D185" s="88" cm="1">
        <f t="array" aca="1" ref="D185" ca="1">_xlfn.XLOOKUP(A185,INDIRECT($A$5&amp;"!$AJ$41:$AJ$406"),INDIRECT($A$5&amp;"!$AO$41:$AO$406"))*SUM($F$3:$I$3)</f>
        <v>15</v>
      </c>
      <c r="E185" s="50" cm="1">
        <f t="array" ref="E185">SUMPRODUCT(('PT Storengy'!$B$8:$K$372)*('PT Storengy'!$A$8:$A$372=$A185)*('PT Storengy'!$B$5:$K$5=$A$6)*('PT Storengy'!$B$7:$K$7=$A$7))</f>
        <v>0.5</v>
      </c>
      <c r="F185" s="137">
        <f t="shared" ca="1" si="20"/>
        <v>14.999023333333334</v>
      </c>
      <c r="G185" s="72">
        <f t="shared" ca="1" si="23"/>
        <v>0.99700999999999995</v>
      </c>
      <c r="H185" s="5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0.70199333333333414</v>
      </c>
      <c r="I185" s="89">
        <f t="shared" ca="1" si="24"/>
        <v>43.874583333333383</v>
      </c>
      <c r="J185" s="136" cm="1">
        <f t="array" aca="1" ref="J185" ca="1">IF(COUNTIFS('PTC GRTgaz'!$K$7:$K$15996,"",'PTC GRTgaz'!$A$7:$A$15996,J$16,'PTC GRTgaz'!$D$7:$D$15996,$A185,'PTC GRTgaz'!$C$7:$C$15996,"DEL")&gt;0,J$14,SUMIFS('PTC GRTgaz'!$K$7:$K$15996,'PTC GRTgaz'!$A$7:$A$15996,J$16,'PTC GRTgaz'!$D$7:$D$15996,$A185,'PTC GRTgaz'!$C$7:$C$15996,"DEL")*1.0026*$F$4/INDIRECT($A$4&amp;"!D9"))</f>
        <v>125</v>
      </c>
      <c r="K185" s="136">
        <v>1000</v>
      </c>
      <c r="L185" s="137">
        <f t="shared" ca="1" si="21"/>
        <v>14.999023333333334</v>
      </c>
      <c r="M185" s="72">
        <f t="shared" ca="1" si="25"/>
        <v>0.99700999999999995</v>
      </c>
      <c r="N185" s="5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0.70199333333333414</v>
      </c>
      <c r="O185" s="89">
        <f t="shared" ca="1" si="26"/>
        <v>43.874583333333383</v>
      </c>
      <c r="S185" s="137">
        <f t="shared" ca="1" si="22"/>
        <v>18.653655833333293</v>
      </c>
      <c r="T185" s="72">
        <f t="shared" ca="1" si="27"/>
        <v>1</v>
      </c>
      <c r="U185" s="5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0.70000000000000007</v>
      </c>
      <c r="V185" s="89">
        <f t="shared" ca="1" si="28"/>
        <v>87.500000000000014</v>
      </c>
    </row>
    <row r="186" spans="1:22" x14ac:dyDescent="0.35">
      <c r="A186" s="48">
        <f t="shared" si="29"/>
        <v>45552</v>
      </c>
      <c r="B186" s="88" cm="1">
        <f t="array" aca="1" ref="B186" ca="1">_xlfn.XLOOKUP(A186,INDIRECT($A$5&amp;"!$AJ$41:$AJ$406"),INDIRECT($A$5&amp;"!$AK$41:$AK$406"))*SUM($F$3:$I$3)</f>
        <v>0</v>
      </c>
      <c r="C186" s="88" cm="1">
        <f t="array" aca="1" ref="C186" ca="1">_xlfn.XLOOKUP(A186,INDIRECT($A$5&amp;"!$AJ$41:$AJ$406"),INDIRECT($A$5&amp;"!$AL$41:$AL$406"))*SUM($F$3:$I$3)</f>
        <v>15</v>
      </c>
      <c r="D186" s="88" cm="1">
        <f t="array" aca="1" ref="D186" ca="1">_xlfn.XLOOKUP(A186,INDIRECT($A$5&amp;"!$AJ$41:$AJ$406"),INDIRECT($A$5&amp;"!$AO$41:$AO$406"))*SUM($F$3:$I$3)</f>
        <v>15</v>
      </c>
      <c r="E186" s="50" cm="1">
        <f t="array" ref="E186">SUMPRODUCT(('PT Storengy'!$B$8:$K$372)*('PT Storengy'!$A$8:$A$372=$A186)*('PT Storengy'!$B$5:$K$5=$A$6)*('PT Storengy'!$B$7:$K$7=$A$7))</f>
        <v>0.5</v>
      </c>
      <c r="F186" s="137">
        <f t="shared" ca="1" si="20"/>
        <v>15</v>
      </c>
      <c r="G186" s="72">
        <f t="shared" ca="1" si="23"/>
        <v>0.99992999999999999</v>
      </c>
      <c r="H186" s="5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0.70004666666666737</v>
      </c>
      <c r="I186" s="89">
        <f t="shared" ca="1" si="24"/>
        <v>0.97666666666555102</v>
      </c>
      <c r="J186" s="136" cm="1">
        <f t="array" aca="1" ref="J186" ca="1">IF(COUNTIFS('PTC GRTgaz'!$K$7:$K$15996,"",'PTC GRTgaz'!$A$7:$A$15996,J$16,'PTC GRTgaz'!$D$7:$D$15996,$A186,'PTC GRTgaz'!$C$7:$C$15996,"DEL")&gt;0,J$14,SUMIFS('PTC GRTgaz'!$K$7:$K$15996,'PTC GRTgaz'!$A$7:$A$15996,J$16,'PTC GRTgaz'!$D$7:$D$15996,$A186,'PTC GRTgaz'!$C$7:$C$15996,"DEL")*1.0026*$F$4/INDIRECT($A$4&amp;"!D9"))</f>
        <v>125</v>
      </c>
      <c r="K186" s="136">
        <v>1000</v>
      </c>
      <c r="L186" s="137">
        <f t="shared" ca="1" si="21"/>
        <v>15</v>
      </c>
      <c r="M186" s="72">
        <f t="shared" ca="1" si="25"/>
        <v>0.99992999999999999</v>
      </c>
      <c r="N186" s="5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0.70004666666666737</v>
      </c>
      <c r="O186" s="89">
        <f t="shared" ca="1" si="26"/>
        <v>0.97666666666555102</v>
      </c>
      <c r="S186" s="137">
        <f t="shared" ca="1" si="22"/>
        <v>18.741155833333291</v>
      </c>
      <c r="T186" s="72">
        <f t="shared" ca="1" si="27"/>
        <v>1</v>
      </c>
      <c r="U186" s="5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0.70000000000000007</v>
      </c>
      <c r="V186" s="89">
        <f t="shared" ca="1" si="28"/>
        <v>87.500000000000014</v>
      </c>
    </row>
    <row r="187" spans="1:22" x14ac:dyDescent="0.35">
      <c r="A187" s="48">
        <f t="shared" si="29"/>
        <v>45553</v>
      </c>
      <c r="B187" s="88" cm="1">
        <f t="array" aca="1" ref="B187" ca="1">_xlfn.XLOOKUP(A187,INDIRECT($A$5&amp;"!$AJ$41:$AJ$406"),INDIRECT($A$5&amp;"!$AK$41:$AK$406"))*SUM($F$3:$I$3)</f>
        <v>0</v>
      </c>
      <c r="C187" s="88" cm="1">
        <f t="array" aca="1" ref="C187" ca="1">_xlfn.XLOOKUP(A187,INDIRECT($A$5&amp;"!$AJ$41:$AJ$406"),INDIRECT($A$5&amp;"!$AL$41:$AL$406"))*SUM($F$3:$I$3)</f>
        <v>15</v>
      </c>
      <c r="D187" s="88" cm="1">
        <f t="array" aca="1" ref="D187" ca="1">_xlfn.XLOOKUP(A187,INDIRECT($A$5&amp;"!$AJ$41:$AJ$406"),INDIRECT($A$5&amp;"!$AO$41:$AO$406"))*SUM($F$3:$I$3)</f>
        <v>15</v>
      </c>
      <c r="E187" s="50" cm="1">
        <f t="array" ref="E187">SUMPRODUCT(('PT Storengy'!$B$8:$K$372)*('PT Storengy'!$A$8:$A$372=$A187)*('PT Storengy'!$B$5:$K$5=$A$6)*('PT Storengy'!$B$7:$K$7=$A$7))</f>
        <v>0.5</v>
      </c>
      <c r="F187" s="137">
        <f t="shared" ca="1" si="20"/>
        <v>15</v>
      </c>
      <c r="G187" s="72">
        <f t="shared" ca="1" si="23"/>
        <v>1</v>
      </c>
      <c r="H187" s="5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0.70000000000000007</v>
      </c>
      <c r="I187" s="89">
        <f t="shared" ca="1" si="24"/>
        <v>0</v>
      </c>
      <c r="J187" s="136" cm="1">
        <f t="array" aca="1" ref="J187" ca="1">IF(COUNTIFS('PTC GRTgaz'!$K$7:$K$15996,"",'PTC GRTgaz'!$A$7:$A$15996,J$16,'PTC GRTgaz'!$D$7:$D$15996,$A187,'PTC GRTgaz'!$C$7:$C$15996,"DEL")&gt;0,J$14,SUMIFS('PTC GRTgaz'!$K$7:$K$15996,'PTC GRTgaz'!$A$7:$A$15996,J$16,'PTC GRTgaz'!$D$7:$D$15996,$A187,'PTC GRTgaz'!$C$7:$C$15996,"DEL")*1.0026*$F$4/INDIRECT($A$4&amp;"!D9"))</f>
        <v>125</v>
      </c>
      <c r="K187" s="136">
        <v>1000</v>
      </c>
      <c r="L187" s="137">
        <f t="shared" ca="1" si="21"/>
        <v>15</v>
      </c>
      <c r="M187" s="72">
        <f t="shared" ca="1" si="25"/>
        <v>1</v>
      </c>
      <c r="N187" s="5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0.70000000000000007</v>
      </c>
      <c r="O187" s="89">
        <f t="shared" ca="1" si="26"/>
        <v>0</v>
      </c>
      <c r="S187" s="137">
        <f t="shared" ca="1" si="22"/>
        <v>18.82865583333329</v>
      </c>
      <c r="T187" s="72">
        <f t="shared" ca="1" si="27"/>
        <v>1</v>
      </c>
      <c r="U187" s="5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0.70000000000000007</v>
      </c>
      <c r="V187" s="89">
        <f t="shared" ca="1" si="28"/>
        <v>87.500000000000014</v>
      </c>
    </row>
    <row r="188" spans="1:22" x14ac:dyDescent="0.35">
      <c r="A188" s="48">
        <f t="shared" si="29"/>
        <v>45554</v>
      </c>
      <c r="B188" s="88" cm="1">
        <f t="array" aca="1" ref="B188" ca="1">_xlfn.XLOOKUP(A188,INDIRECT($A$5&amp;"!$AJ$41:$AJ$406"),INDIRECT($A$5&amp;"!$AK$41:$AK$406"))*SUM($F$3:$I$3)</f>
        <v>0</v>
      </c>
      <c r="C188" s="88" cm="1">
        <f t="array" aca="1" ref="C188" ca="1">_xlfn.XLOOKUP(A188,INDIRECT($A$5&amp;"!$AJ$41:$AJ$406"),INDIRECT($A$5&amp;"!$AL$41:$AL$406"))*SUM($F$3:$I$3)</f>
        <v>15</v>
      </c>
      <c r="D188" s="88" cm="1">
        <f t="array" aca="1" ref="D188" ca="1">_xlfn.XLOOKUP(A188,INDIRECT($A$5&amp;"!$AJ$41:$AJ$406"),INDIRECT($A$5&amp;"!$AO$41:$AO$406"))*SUM($F$3:$I$3)</f>
        <v>15</v>
      </c>
      <c r="E188" s="50" cm="1">
        <f t="array" ref="E188">SUMPRODUCT(('PT Storengy'!$B$8:$K$372)*('PT Storengy'!$A$8:$A$372=$A188)*('PT Storengy'!$B$5:$K$5=$A$6)*('PT Storengy'!$B$7:$K$7=$A$7))</f>
        <v>0.5</v>
      </c>
      <c r="F188" s="137">
        <f t="shared" ca="1" si="20"/>
        <v>15</v>
      </c>
      <c r="G188" s="72">
        <f t="shared" ca="1" si="23"/>
        <v>1</v>
      </c>
      <c r="H188" s="5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0.70000000000000007</v>
      </c>
      <c r="I188" s="89">
        <f t="shared" ca="1" si="24"/>
        <v>0</v>
      </c>
      <c r="J188" s="136" cm="1">
        <f t="array" aca="1" ref="J188" ca="1">IF(COUNTIFS('PTC GRTgaz'!$K$7:$K$15996,"",'PTC GRTgaz'!$A$7:$A$15996,J$16,'PTC GRTgaz'!$D$7:$D$15996,$A188,'PTC GRTgaz'!$C$7:$C$15996,"DEL")&gt;0,J$14,SUMIFS('PTC GRTgaz'!$K$7:$K$15996,'PTC GRTgaz'!$A$7:$A$15996,J$16,'PTC GRTgaz'!$D$7:$D$15996,$A188,'PTC GRTgaz'!$C$7:$C$15996,"DEL")*1.0026*$F$4/INDIRECT($A$4&amp;"!D9"))</f>
        <v>125</v>
      </c>
      <c r="K188" s="136">
        <v>1000</v>
      </c>
      <c r="L188" s="137">
        <f t="shared" ca="1" si="21"/>
        <v>15</v>
      </c>
      <c r="M188" s="72">
        <f t="shared" ca="1" si="25"/>
        <v>1</v>
      </c>
      <c r="N188" s="5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0.70000000000000007</v>
      </c>
      <c r="O188" s="89">
        <f t="shared" ca="1" si="26"/>
        <v>0</v>
      </c>
      <c r="S188" s="137">
        <f t="shared" ca="1" si="22"/>
        <v>18.916155833333288</v>
      </c>
      <c r="T188" s="72">
        <f t="shared" ca="1" si="27"/>
        <v>1</v>
      </c>
      <c r="U188" s="5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0.70000000000000007</v>
      </c>
      <c r="V188" s="89">
        <f t="shared" ca="1" si="28"/>
        <v>87.500000000000014</v>
      </c>
    </row>
    <row r="189" spans="1:22" x14ac:dyDescent="0.35">
      <c r="A189" s="48">
        <f t="shared" si="29"/>
        <v>45555</v>
      </c>
      <c r="B189" s="88" cm="1">
        <f t="array" aca="1" ref="B189" ca="1">_xlfn.XLOOKUP(A189,INDIRECT($A$5&amp;"!$AJ$41:$AJ$406"),INDIRECT($A$5&amp;"!$AK$41:$AK$406"))*SUM($F$3:$I$3)</f>
        <v>0</v>
      </c>
      <c r="C189" s="88" cm="1">
        <f t="array" aca="1" ref="C189" ca="1">_xlfn.XLOOKUP(A189,INDIRECT($A$5&amp;"!$AJ$41:$AJ$406"),INDIRECT($A$5&amp;"!$AL$41:$AL$406"))*SUM($F$3:$I$3)</f>
        <v>15</v>
      </c>
      <c r="D189" s="88" cm="1">
        <f t="array" aca="1" ref="D189" ca="1">_xlfn.XLOOKUP(A189,INDIRECT($A$5&amp;"!$AJ$41:$AJ$406"),INDIRECT($A$5&amp;"!$AO$41:$AO$406"))*SUM($F$3:$I$3)</f>
        <v>15</v>
      </c>
      <c r="E189" s="50" cm="1">
        <f t="array" ref="E189">SUMPRODUCT(('PT Storengy'!$B$8:$K$372)*('PT Storengy'!$A$8:$A$372=$A189)*('PT Storengy'!$B$5:$K$5=$A$6)*('PT Storengy'!$B$7:$K$7=$A$7))</f>
        <v>0.5</v>
      </c>
      <c r="F189" s="137">
        <f t="shared" ca="1" si="20"/>
        <v>15</v>
      </c>
      <c r="G189" s="72">
        <f t="shared" ca="1" si="23"/>
        <v>1</v>
      </c>
      <c r="H189" s="5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0.70000000000000007</v>
      </c>
      <c r="I189" s="89">
        <f t="shared" ca="1" si="24"/>
        <v>0</v>
      </c>
      <c r="J189" s="136" cm="1">
        <f t="array" aca="1" ref="J189" ca="1">IF(COUNTIFS('PTC GRTgaz'!$K$7:$K$15996,"",'PTC GRTgaz'!$A$7:$A$15996,J$16,'PTC GRTgaz'!$D$7:$D$15996,$A189,'PTC GRTgaz'!$C$7:$C$15996,"DEL")&gt;0,J$14,SUMIFS('PTC GRTgaz'!$K$7:$K$15996,'PTC GRTgaz'!$A$7:$A$15996,J$16,'PTC GRTgaz'!$D$7:$D$15996,$A189,'PTC GRTgaz'!$C$7:$C$15996,"DEL")*1.0026*$F$4/INDIRECT($A$4&amp;"!D9"))</f>
        <v>125</v>
      </c>
      <c r="K189" s="136">
        <v>1000</v>
      </c>
      <c r="L189" s="137">
        <f t="shared" ca="1" si="21"/>
        <v>15</v>
      </c>
      <c r="M189" s="72">
        <f t="shared" ca="1" si="25"/>
        <v>1</v>
      </c>
      <c r="N189" s="5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0.70000000000000007</v>
      </c>
      <c r="O189" s="89">
        <f t="shared" ca="1" si="26"/>
        <v>0</v>
      </c>
      <c r="S189" s="137">
        <f t="shared" ca="1" si="22"/>
        <v>19.003655833333287</v>
      </c>
      <c r="T189" s="72">
        <f t="shared" ca="1" si="27"/>
        <v>1</v>
      </c>
      <c r="U189" s="5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0.70000000000000007</v>
      </c>
      <c r="V189" s="89">
        <f t="shared" ca="1" si="28"/>
        <v>87.500000000000014</v>
      </c>
    </row>
    <row r="190" spans="1:22" x14ac:dyDescent="0.35">
      <c r="A190" s="48">
        <f t="shared" si="29"/>
        <v>45556</v>
      </c>
      <c r="B190" s="88" cm="1">
        <f t="array" aca="1" ref="B190" ca="1">_xlfn.XLOOKUP(A190,INDIRECT($A$5&amp;"!$AJ$41:$AJ$406"),INDIRECT($A$5&amp;"!$AK$41:$AK$406"))*SUM($F$3:$I$3)</f>
        <v>0</v>
      </c>
      <c r="C190" s="88" cm="1">
        <f t="array" aca="1" ref="C190" ca="1">_xlfn.XLOOKUP(A190,INDIRECT($A$5&amp;"!$AJ$41:$AJ$406"),INDIRECT($A$5&amp;"!$AL$41:$AL$406"))*SUM($F$3:$I$3)</f>
        <v>15</v>
      </c>
      <c r="D190" s="88" cm="1">
        <f t="array" aca="1" ref="D190" ca="1">_xlfn.XLOOKUP(A190,INDIRECT($A$5&amp;"!$AJ$41:$AJ$406"),INDIRECT($A$5&amp;"!$AO$41:$AO$406"))*SUM($F$3:$I$3)</f>
        <v>15</v>
      </c>
      <c r="E190" s="50" cm="1">
        <f t="array" ref="E190">SUMPRODUCT(('PT Storengy'!$B$8:$K$372)*('PT Storengy'!$A$8:$A$372=$A190)*('PT Storengy'!$B$5:$K$5=$A$6)*('PT Storengy'!$B$7:$K$7=$A$7))</f>
        <v>0.5</v>
      </c>
      <c r="F190" s="137">
        <f t="shared" ca="1" si="20"/>
        <v>15</v>
      </c>
      <c r="G190" s="72">
        <f t="shared" ca="1" si="23"/>
        <v>1</v>
      </c>
      <c r="H190" s="5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0.70000000000000007</v>
      </c>
      <c r="I190" s="89">
        <f t="shared" ca="1" si="24"/>
        <v>0</v>
      </c>
      <c r="J190" s="136" cm="1">
        <f t="array" aca="1" ref="J190" ca="1">IF(COUNTIFS('PTC GRTgaz'!$K$7:$K$15996,"",'PTC GRTgaz'!$A$7:$A$15996,J$16,'PTC GRTgaz'!$D$7:$D$15996,$A190,'PTC GRTgaz'!$C$7:$C$15996,"DEL")&gt;0,J$14,SUMIFS('PTC GRTgaz'!$K$7:$K$15996,'PTC GRTgaz'!$A$7:$A$15996,J$16,'PTC GRTgaz'!$D$7:$D$15996,$A190,'PTC GRTgaz'!$C$7:$C$15996,"DEL")*1.0026*$F$4/INDIRECT($A$4&amp;"!D9"))</f>
        <v>125</v>
      </c>
      <c r="K190" s="136">
        <v>1000</v>
      </c>
      <c r="L190" s="137">
        <f t="shared" ca="1" si="21"/>
        <v>15</v>
      </c>
      <c r="M190" s="72">
        <f t="shared" ca="1" si="25"/>
        <v>1</v>
      </c>
      <c r="N190" s="5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0.70000000000000007</v>
      </c>
      <c r="O190" s="89">
        <f t="shared" ca="1" si="26"/>
        <v>0</v>
      </c>
      <c r="S190" s="137">
        <f t="shared" ca="1" si="22"/>
        <v>19.091155833333286</v>
      </c>
      <c r="T190" s="72">
        <f t="shared" ca="1" si="27"/>
        <v>1</v>
      </c>
      <c r="U190" s="5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0.70000000000000007</v>
      </c>
      <c r="V190" s="89">
        <f t="shared" ca="1" si="28"/>
        <v>87.500000000000014</v>
      </c>
    </row>
    <row r="191" spans="1:22" x14ac:dyDescent="0.35">
      <c r="A191" s="48">
        <f t="shared" si="29"/>
        <v>45557</v>
      </c>
      <c r="B191" s="88" cm="1">
        <f t="array" aca="1" ref="B191" ca="1">_xlfn.XLOOKUP(A191,INDIRECT($A$5&amp;"!$AJ$41:$AJ$406"),INDIRECT($A$5&amp;"!$AK$41:$AK$406"))*SUM($F$3:$I$3)</f>
        <v>0</v>
      </c>
      <c r="C191" s="88" cm="1">
        <f t="array" aca="1" ref="C191" ca="1">_xlfn.XLOOKUP(A191,INDIRECT($A$5&amp;"!$AJ$41:$AJ$406"),INDIRECT($A$5&amp;"!$AL$41:$AL$406"))*SUM($F$3:$I$3)</f>
        <v>15</v>
      </c>
      <c r="D191" s="88" cm="1">
        <f t="array" aca="1" ref="D191" ca="1">_xlfn.XLOOKUP(A191,INDIRECT($A$5&amp;"!$AJ$41:$AJ$406"),INDIRECT($A$5&amp;"!$AO$41:$AO$406"))*SUM($F$3:$I$3)</f>
        <v>15</v>
      </c>
      <c r="E191" s="50" cm="1">
        <f t="array" ref="E191">SUMPRODUCT(('PT Storengy'!$B$8:$K$372)*('PT Storengy'!$A$8:$A$372=$A191)*('PT Storengy'!$B$5:$K$5=$A$6)*('PT Storengy'!$B$7:$K$7=$A$7))</f>
        <v>0.5</v>
      </c>
      <c r="F191" s="137">
        <f t="shared" ca="1" si="20"/>
        <v>15</v>
      </c>
      <c r="G191" s="72">
        <f t="shared" ca="1" si="23"/>
        <v>1</v>
      </c>
      <c r="H191" s="5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0.70000000000000007</v>
      </c>
      <c r="I191" s="89">
        <f t="shared" ca="1" si="24"/>
        <v>0</v>
      </c>
      <c r="J191" s="136" cm="1">
        <f t="array" aca="1" ref="J191" ca="1">IF(COUNTIFS('PTC GRTgaz'!$K$7:$K$15996,"",'PTC GRTgaz'!$A$7:$A$15996,J$16,'PTC GRTgaz'!$D$7:$D$15996,$A191,'PTC GRTgaz'!$C$7:$C$15996,"DEL")&gt;0,J$14,SUMIFS('PTC GRTgaz'!$K$7:$K$15996,'PTC GRTgaz'!$A$7:$A$15996,J$16,'PTC GRTgaz'!$D$7:$D$15996,$A191,'PTC GRTgaz'!$C$7:$C$15996,"DEL")*1.0026*$F$4/INDIRECT($A$4&amp;"!D9"))</f>
        <v>125</v>
      </c>
      <c r="K191" s="136">
        <v>1000</v>
      </c>
      <c r="L191" s="137">
        <f t="shared" ca="1" si="21"/>
        <v>15</v>
      </c>
      <c r="M191" s="72">
        <f t="shared" ca="1" si="25"/>
        <v>1</v>
      </c>
      <c r="N191" s="5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0.70000000000000007</v>
      </c>
      <c r="O191" s="89">
        <f t="shared" ca="1" si="26"/>
        <v>0</v>
      </c>
      <c r="S191" s="137">
        <f t="shared" ca="1" si="22"/>
        <v>19.178655833333284</v>
      </c>
      <c r="T191" s="72">
        <f t="shared" ca="1" si="27"/>
        <v>1</v>
      </c>
      <c r="U191" s="5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0.70000000000000007</v>
      </c>
      <c r="V191" s="89">
        <f t="shared" ca="1" si="28"/>
        <v>87.500000000000014</v>
      </c>
    </row>
    <row r="192" spans="1:22" x14ac:dyDescent="0.35">
      <c r="A192" s="48">
        <f t="shared" si="29"/>
        <v>45558</v>
      </c>
      <c r="B192" s="88" cm="1">
        <f t="array" aca="1" ref="B192" ca="1">_xlfn.XLOOKUP(A192,INDIRECT($A$5&amp;"!$AJ$41:$AJ$406"),INDIRECT($A$5&amp;"!$AK$41:$AK$406"))*SUM($F$3:$I$3)</f>
        <v>0</v>
      </c>
      <c r="C192" s="88" cm="1">
        <f t="array" aca="1" ref="C192" ca="1">_xlfn.XLOOKUP(A192,INDIRECT($A$5&amp;"!$AJ$41:$AJ$406"),INDIRECT($A$5&amp;"!$AL$41:$AL$406"))*SUM($F$3:$I$3)</f>
        <v>15</v>
      </c>
      <c r="D192" s="88" cm="1">
        <f t="array" aca="1" ref="D192" ca="1">_xlfn.XLOOKUP(A192,INDIRECT($A$5&amp;"!$AJ$41:$AJ$406"),INDIRECT($A$5&amp;"!$AO$41:$AO$406"))*SUM($F$3:$I$3)</f>
        <v>15</v>
      </c>
      <c r="E192" s="50" cm="1">
        <f t="array" ref="E192">SUMPRODUCT(('PT Storengy'!$B$8:$K$372)*('PT Storengy'!$A$8:$A$372=$A192)*('PT Storengy'!$B$5:$K$5=$A$6)*('PT Storengy'!$B$7:$K$7=$A$7))</f>
        <v>0.5</v>
      </c>
      <c r="F192" s="137">
        <f t="shared" ca="1" si="20"/>
        <v>15</v>
      </c>
      <c r="G192" s="72">
        <f t="shared" ca="1" si="23"/>
        <v>1</v>
      </c>
      <c r="H192" s="5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0.70000000000000007</v>
      </c>
      <c r="I192" s="89">
        <f t="shared" ca="1" si="24"/>
        <v>0</v>
      </c>
      <c r="J192" s="136" cm="1">
        <f t="array" aca="1" ref="J192" ca="1">IF(COUNTIFS('PTC GRTgaz'!$K$7:$K$15996,"",'PTC GRTgaz'!$A$7:$A$15996,J$16,'PTC GRTgaz'!$D$7:$D$15996,$A192,'PTC GRTgaz'!$C$7:$C$15996,"DEL")&gt;0,J$14,SUMIFS('PTC GRTgaz'!$K$7:$K$15996,'PTC GRTgaz'!$A$7:$A$15996,J$16,'PTC GRTgaz'!$D$7:$D$15996,$A192,'PTC GRTgaz'!$C$7:$C$15996,"DEL")*1.0026*$F$4/INDIRECT($A$4&amp;"!D9"))</f>
        <v>125</v>
      </c>
      <c r="K192" s="136">
        <v>1000</v>
      </c>
      <c r="L192" s="137">
        <f t="shared" ca="1" si="21"/>
        <v>15</v>
      </c>
      <c r="M192" s="72">
        <f t="shared" ca="1" si="25"/>
        <v>1</v>
      </c>
      <c r="N192" s="5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0.70000000000000007</v>
      </c>
      <c r="O192" s="89">
        <f t="shared" ca="1" si="26"/>
        <v>0</v>
      </c>
      <c r="S192" s="137">
        <f t="shared" ca="1" si="22"/>
        <v>19.266155833333283</v>
      </c>
      <c r="T192" s="72">
        <f t="shared" ca="1" si="27"/>
        <v>1</v>
      </c>
      <c r="U192" s="5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0.70000000000000007</v>
      </c>
      <c r="V192" s="89">
        <f t="shared" ca="1" si="28"/>
        <v>87.500000000000014</v>
      </c>
    </row>
    <row r="193" spans="1:22" x14ac:dyDescent="0.35">
      <c r="A193" s="48">
        <f t="shared" si="29"/>
        <v>45559</v>
      </c>
      <c r="B193" s="88" cm="1">
        <f t="array" aca="1" ref="B193" ca="1">_xlfn.XLOOKUP(A193,INDIRECT($A$5&amp;"!$AJ$41:$AJ$406"),INDIRECT($A$5&amp;"!$AK$41:$AK$406"))*SUM($F$3:$I$3)</f>
        <v>0</v>
      </c>
      <c r="C193" s="88" cm="1">
        <f t="array" aca="1" ref="C193" ca="1">_xlfn.XLOOKUP(A193,INDIRECT($A$5&amp;"!$AJ$41:$AJ$406"),INDIRECT($A$5&amp;"!$AL$41:$AL$406"))*SUM($F$3:$I$3)</f>
        <v>15</v>
      </c>
      <c r="D193" s="88" cm="1">
        <f t="array" aca="1" ref="D193" ca="1">_xlfn.XLOOKUP(A193,INDIRECT($A$5&amp;"!$AJ$41:$AJ$406"),INDIRECT($A$5&amp;"!$AO$41:$AO$406"))*SUM($F$3:$I$3)</f>
        <v>15</v>
      </c>
      <c r="E193" s="50" cm="1">
        <f t="array" ref="E193">SUMPRODUCT(('PT Storengy'!$B$8:$K$372)*('PT Storengy'!$A$8:$A$372=$A193)*('PT Storengy'!$B$5:$K$5=$A$6)*('PT Storengy'!$B$7:$K$7=$A$7))</f>
        <v>0.5</v>
      </c>
      <c r="F193" s="137">
        <f t="shared" ca="1" si="20"/>
        <v>15</v>
      </c>
      <c r="G193" s="72">
        <f t="shared" ca="1" si="23"/>
        <v>1</v>
      </c>
      <c r="H193" s="5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0.70000000000000007</v>
      </c>
      <c r="I193" s="89">
        <f t="shared" ca="1" si="24"/>
        <v>0</v>
      </c>
      <c r="J193" s="136" cm="1">
        <f t="array" aca="1" ref="J193" ca="1">IF(COUNTIFS('PTC GRTgaz'!$K$7:$K$15996,"",'PTC GRTgaz'!$A$7:$A$15996,J$16,'PTC GRTgaz'!$D$7:$D$15996,$A193,'PTC GRTgaz'!$C$7:$C$15996,"DEL")&gt;0,J$14,SUMIFS('PTC GRTgaz'!$K$7:$K$15996,'PTC GRTgaz'!$A$7:$A$15996,J$16,'PTC GRTgaz'!$D$7:$D$15996,$A193,'PTC GRTgaz'!$C$7:$C$15996,"DEL")*1.0026*$F$4/INDIRECT($A$4&amp;"!D9"))</f>
        <v>125</v>
      </c>
      <c r="K193" s="136">
        <v>1000</v>
      </c>
      <c r="L193" s="137">
        <f t="shared" ca="1" si="21"/>
        <v>15</v>
      </c>
      <c r="M193" s="72">
        <f t="shared" ca="1" si="25"/>
        <v>1</v>
      </c>
      <c r="N193" s="5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0.70000000000000007</v>
      </c>
      <c r="O193" s="89">
        <f t="shared" ca="1" si="26"/>
        <v>0</v>
      </c>
      <c r="S193" s="137">
        <f t="shared" ca="1" si="22"/>
        <v>19.353655833333281</v>
      </c>
      <c r="T193" s="72">
        <f t="shared" ca="1" si="27"/>
        <v>1</v>
      </c>
      <c r="U193" s="5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0.70000000000000007</v>
      </c>
      <c r="V193" s="89">
        <f t="shared" ca="1" si="28"/>
        <v>87.500000000000014</v>
      </c>
    </row>
    <row r="194" spans="1:22" x14ac:dyDescent="0.35">
      <c r="A194" s="48">
        <f t="shared" si="29"/>
        <v>45560</v>
      </c>
      <c r="B194" s="88" cm="1">
        <f t="array" aca="1" ref="B194" ca="1">_xlfn.XLOOKUP(A194,INDIRECT($A$5&amp;"!$AJ$41:$AJ$406"),INDIRECT($A$5&amp;"!$AK$41:$AK$406"))*SUM($F$3:$I$3)</f>
        <v>0</v>
      </c>
      <c r="C194" s="88" cm="1">
        <f t="array" aca="1" ref="C194" ca="1">_xlfn.XLOOKUP(A194,INDIRECT($A$5&amp;"!$AJ$41:$AJ$406"),INDIRECT($A$5&amp;"!$AL$41:$AL$406"))*SUM($F$3:$I$3)</f>
        <v>15</v>
      </c>
      <c r="D194" s="88" cm="1">
        <f t="array" aca="1" ref="D194" ca="1">_xlfn.XLOOKUP(A194,INDIRECT($A$5&amp;"!$AJ$41:$AJ$406"),INDIRECT($A$5&amp;"!$AO$41:$AO$406"))*SUM($F$3:$I$3)</f>
        <v>15</v>
      </c>
      <c r="E194" s="50" cm="1">
        <f t="array" ref="E194">SUMPRODUCT(('PT Storengy'!$B$8:$K$372)*('PT Storengy'!$A$8:$A$372=$A194)*('PT Storengy'!$B$5:$K$5=$A$6)*('PT Storengy'!$B$7:$K$7=$A$7))</f>
        <v>0.5</v>
      </c>
      <c r="F194" s="137">
        <f t="shared" ca="1" si="20"/>
        <v>15</v>
      </c>
      <c r="G194" s="72">
        <f t="shared" ca="1" si="23"/>
        <v>1</v>
      </c>
      <c r="H194" s="5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0.70000000000000007</v>
      </c>
      <c r="I194" s="89">
        <f t="shared" ca="1" si="24"/>
        <v>0</v>
      </c>
      <c r="J194" s="136" cm="1">
        <f t="array" aca="1" ref="J194" ca="1">IF(COUNTIFS('PTC GRTgaz'!$K$7:$K$15996,"",'PTC GRTgaz'!$A$7:$A$15996,J$16,'PTC GRTgaz'!$D$7:$D$15996,$A194,'PTC GRTgaz'!$C$7:$C$15996,"DEL")&gt;0,J$14,SUMIFS('PTC GRTgaz'!$K$7:$K$15996,'PTC GRTgaz'!$A$7:$A$15996,J$16,'PTC GRTgaz'!$D$7:$D$15996,$A194,'PTC GRTgaz'!$C$7:$C$15996,"DEL")*1.0026*$F$4/INDIRECT($A$4&amp;"!D9"))</f>
        <v>125</v>
      </c>
      <c r="K194" s="136">
        <v>1000</v>
      </c>
      <c r="L194" s="137">
        <f t="shared" ca="1" si="21"/>
        <v>15</v>
      </c>
      <c r="M194" s="72">
        <f t="shared" ca="1" si="25"/>
        <v>1</v>
      </c>
      <c r="N194" s="5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0.70000000000000007</v>
      </c>
      <c r="O194" s="89">
        <f t="shared" ca="1" si="26"/>
        <v>0</v>
      </c>
      <c r="S194" s="137">
        <f t="shared" ca="1" si="22"/>
        <v>19.44115583333328</v>
      </c>
      <c r="T194" s="72">
        <f t="shared" ca="1" si="27"/>
        <v>1</v>
      </c>
      <c r="U194" s="5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0.70000000000000007</v>
      </c>
      <c r="V194" s="89">
        <f t="shared" ca="1" si="28"/>
        <v>87.500000000000014</v>
      </c>
    </row>
    <row r="195" spans="1:22" x14ac:dyDescent="0.35">
      <c r="A195" s="48">
        <f t="shared" si="29"/>
        <v>45561</v>
      </c>
      <c r="B195" s="88" cm="1">
        <f t="array" aca="1" ref="B195" ca="1">_xlfn.XLOOKUP(A195,INDIRECT($A$5&amp;"!$AJ$41:$AJ$406"),INDIRECT($A$5&amp;"!$AK$41:$AK$406"))*SUM($F$3:$I$3)</f>
        <v>0</v>
      </c>
      <c r="C195" s="88" cm="1">
        <f t="array" aca="1" ref="C195" ca="1">_xlfn.XLOOKUP(A195,INDIRECT($A$5&amp;"!$AJ$41:$AJ$406"),INDIRECT($A$5&amp;"!$AL$41:$AL$406"))*SUM($F$3:$I$3)</f>
        <v>15</v>
      </c>
      <c r="D195" s="88" cm="1">
        <f t="array" aca="1" ref="D195" ca="1">_xlfn.XLOOKUP(A195,INDIRECT($A$5&amp;"!$AJ$41:$AJ$406"),INDIRECT($A$5&amp;"!$AO$41:$AO$406"))*SUM($F$3:$I$3)</f>
        <v>15</v>
      </c>
      <c r="E195" s="50" cm="1">
        <f t="array" ref="E195">SUMPRODUCT(('PT Storengy'!$B$8:$K$372)*('PT Storengy'!$A$8:$A$372=$A195)*('PT Storengy'!$B$5:$K$5=$A$6)*('PT Storengy'!$B$7:$K$7=$A$7))</f>
        <v>0.5</v>
      </c>
      <c r="F195" s="137">
        <f t="shared" ca="1" si="20"/>
        <v>15</v>
      </c>
      <c r="G195" s="72">
        <f t="shared" ca="1" si="23"/>
        <v>1</v>
      </c>
      <c r="H195" s="5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0.70000000000000007</v>
      </c>
      <c r="I195" s="89">
        <f t="shared" ca="1" si="24"/>
        <v>0</v>
      </c>
      <c r="J195" s="136" cm="1">
        <f t="array" aca="1" ref="J195" ca="1">IF(COUNTIFS('PTC GRTgaz'!$K$7:$K$15996,"",'PTC GRTgaz'!$A$7:$A$15996,J$16,'PTC GRTgaz'!$D$7:$D$15996,$A195,'PTC GRTgaz'!$C$7:$C$15996,"DEL")&gt;0,J$14,SUMIFS('PTC GRTgaz'!$K$7:$K$15996,'PTC GRTgaz'!$A$7:$A$15996,J$16,'PTC GRTgaz'!$D$7:$D$15996,$A195,'PTC GRTgaz'!$C$7:$C$15996,"DEL")*1.0026*$F$4/INDIRECT($A$4&amp;"!D9"))</f>
        <v>125</v>
      </c>
      <c r="K195" s="136">
        <v>1000</v>
      </c>
      <c r="L195" s="137">
        <f t="shared" ca="1" si="21"/>
        <v>15</v>
      </c>
      <c r="M195" s="72">
        <f t="shared" ca="1" si="25"/>
        <v>1</v>
      </c>
      <c r="N195" s="5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0.70000000000000007</v>
      </c>
      <c r="O195" s="89">
        <f t="shared" ca="1" si="26"/>
        <v>0</v>
      </c>
      <c r="S195" s="137">
        <f t="shared" ca="1" si="22"/>
        <v>19.528655833333278</v>
      </c>
      <c r="T195" s="72">
        <f t="shared" ca="1" si="27"/>
        <v>1</v>
      </c>
      <c r="U195" s="5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0.70000000000000007</v>
      </c>
      <c r="V195" s="89">
        <f t="shared" ca="1" si="28"/>
        <v>87.500000000000014</v>
      </c>
    </row>
    <row r="196" spans="1:22" x14ac:dyDescent="0.35">
      <c r="A196" s="48">
        <f t="shared" si="29"/>
        <v>45562</v>
      </c>
      <c r="B196" s="88" cm="1">
        <f t="array" aca="1" ref="B196" ca="1">_xlfn.XLOOKUP(A196,INDIRECT($A$5&amp;"!$AJ$41:$AJ$406"),INDIRECT($A$5&amp;"!$AK$41:$AK$406"))*SUM($F$3:$I$3)</f>
        <v>0</v>
      </c>
      <c r="C196" s="88" cm="1">
        <f t="array" aca="1" ref="C196" ca="1">_xlfn.XLOOKUP(A196,INDIRECT($A$5&amp;"!$AJ$41:$AJ$406"),INDIRECT($A$5&amp;"!$AL$41:$AL$406"))*SUM($F$3:$I$3)</f>
        <v>15</v>
      </c>
      <c r="D196" s="88" cm="1">
        <f t="array" aca="1" ref="D196" ca="1">_xlfn.XLOOKUP(A196,INDIRECT($A$5&amp;"!$AJ$41:$AJ$406"),INDIRECT($A$5&amp;"!$AO$41:$AO$406"))*SUM($F$3:$I$3)</f>
        <v>15</v>
      </c>
      <c r="E196" s="50" cm="1">
        <f t="array" ref="E196">SUMPRODUCT(('PT Storengy'!$B$8:$K$372)*('PT Storengy'!$A$8:$A$372=$A196)*('PT Storengy'!$B$5:$K$5=$A$6)*('PT Storengy'!$B$7:$K$7=$A$7))</f>
        <v>0.5</v>
      </c>
      <c r="F196" s="137">
        <f t="shared" ca="1" si="20"/>
        <v>15</v>
      </c>
      <c r="G196" s="72">
        <f t="shared" ca="1" si="23"/>
        <v>1</v>
      </c>
      <c r="H196" s="5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0.70000000000000007</v>
      </c>
      <c r="I196" s="89">
        <f t="shared" ca="1" si="24"/>
        <v>0</v>
      </c>
      <c r="J196" s="136" cm="1">
        <f t="array" aca="1" ref="J196" ca="1">IF(COUNTIFS('PTC GRTgaz'!$K$7:$K$15996,"",'PTC GRTgaz'!$A$7:$A$15996,J$16,'PTC GRTgaz'!$D$7:$D$15996,$A196,'PTC GRTgaz'!$C$7:$C$15996,"DEL")&gt;0,J$14,SUMIFS('PTC GRTgaz'!$K$7:$K$15996,'PTC GRTgaz'!$A$7:$A$15996,J$16,'PTC GRTgaz'!$D$7:$D$15996,$A196,'PTC GRTgaz'!$C$7:$C$15996,"DEL")*1.0026*$F$4/INDIRECT($A$4&amp;"!D9"))</f>
        <v>125</v>
      </c>
      <c r="K196" s="136">
        <v>1000</v>
      </c>
      <c r="L196" s="137">
        <f t="shared" ca="1" si="21"/>
        <v>15</v>
      </c>
      <c r="M196" s="72">
        <f t="shared" ca="1" si="25"/>
        <v>1</v>
      </c>
      <c r="N196" s="5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0.70000000000000007</v>
      </c>
      <c r="O196" s="89">
        <f t="shared" ca="1" si="26"/>
        <v>0</v>
      </c>
      <c r="S196" s="137">
        <f t="shared" ca="1" si="22"/>
        <v>19.616155833333277</v>
      </c>
      <c r="T196" s="72">
        <f t="shared" ca="1" si="27"/>
        <v>1</v>
      </c>
      <c r="U196" s="5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0.70000000000000007</v>
      </c>
      <c r="V196" s="89">
        <f t="shared" ca="1" si="28"/>
        <v>87.500000000000014</v>
      </c>
    </row>
    <row r="197" spans="1:22" x14ac:dyDescent="0.35">
      <c r="A197" s="48">
        <f t="shared" si="29"/>
        <v>45563</v>
      </c>
      <c r="B197" s="88" cm="1">
        <f t="array" aca="1" ref="B197" ca="1">_xlfn.XLOOKUP(A197,INDIRECT($A$5&amp;"!$AJ$41:$AJ$406"),INDIRECT($A$5&amp;"!$AK$41:$AK$406"))*SUM($F$3:$I$3)</f>
        <v>0</v>
      </c>
      <c r="C197" s="88" cm="1">
        <f t="array" aca="1" ref="C197" ca="1">_xlfn.XLOOKUP(A197,INDIRECT($A$5&amp;"!$AJ$41:$AJ$406"),INDIRECT($A$5&amp;"!$AL$41:$AL$406"))*SUM($F$3:$I$3)</f>
        <v>15</v>
      </c>
      <c r="D197" s="88" cm="1">
        <f t="array" aca="1" ref="D197" ca="1">_xlfn.XLOOKUP(A197,INDIRECT($A$5&amp;"!$AJ$41:$AJ$406"),INDIRECT($A$5&amp;"!$AO$41:$AO$406"))*SUM($F$3:$I$3)</f>
        <v>15</v>
      </c>
      <c r="E197" s="50" cm="1">
        <f t="array" ref="E197">SUMPRODUCT(('PT Storengy'!$B$8:$K$372)*('PT Storengy'!$A$8:$A$372=$A197)*('PT Storengy'!$B$5:$K$5=$A$6)*('PT Storengy'!$B$7:$K$7=$A$7))</f>
        <v>0</v>
      </c>
      <c r="F197" s="137">
        <f t="shared" ca="1" si="20"/>
        <v>15</v>
      </c>
      <c r="G197" s="72">
        <f t="shared" ca="1" si="23"/>
        <v>1</v>
      </c>
      <c r="H197" s="5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0.70000000000000007</v>
      </c>
      <c r="I197" s="89">
        <f t="shared" ca="1" si="24"/>
        <v>0</v>
      </c>
      <c r="J197" s="136" cm="1">
        <f t="array" aca="1" ref="J197" ca="1">IF(COUNTIFS('PTC GRTgaz'!$K$7:$K$15996,"",'PTC GRTgaz'!$A$7:$A$15996,J$16,'PTC GRTgaz'!$D$7:$D$15996,$A197,'PTC GRTgaz'!$C$7:$C$15996,"DEL")&gt;0,J$14,SUMIFS('PTC GRTgaz'!$K$7:$K$15996,'PTC GRTgaz'!$A$7:$A$15996,J$16,'PTC GRTgaz'!$D$7:$D$15996,$A197,'PTC GRTgaz'!$C$7:$C$15996,"DEL")*1.0026*$F$4/INDIRECT($A$4&amp;"!D9"))</f>
        <v>125</v>
      </c>
      <c r="K197" s="136">
        <v>1000</v>
      </c>
      <c r="L197" s="137">
        <f t="shared" ca="1" si="21"/>
        <v>15</v>
      </c>
      <c r="M197" s="72">
        <f t="shared" ca="1" si="25"/>
        <v>1</v>
      </c>
      <c r="N197" s="5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0.70000000000000007</v>
      </c>
      <c r="O197" s="89">
        <f t="shared" ca="1" si="26"/>
        <v>0</v>
      </c>
      <c r="S197" s="137">
        <f t="shared" ca="1" si="22"/>
        <v>19.703655833333276</v>
      </c>
      <c r="T197" s="72">
        <f t="shared" ca="1" si="27"/>
        <v>1</v>
      </c>
      <c r="U197" s="5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0.70000000000000007</v>
      </c>
      <c r="V197" s="89">
        <f t="shared" ca="1" si="28"/>
        <v>87.500000000000014</v>
      </c>
    </row>
    <row r="198" spans="1:22" x14ac:dyDescent="0.35">
      <c r="A198" s="48">
        <f t="shared" si="29"/>
        <v>45564</v>
      </c>
      <c r="B198" s="88" cm="1">
        <f t="array" aca="1" ref="B198" ca="1">_xlfn.XLOOKUP(A198,INDIRECT($A$5&amp;"!$AJ$41:$AJ$406"),INDIRECT($A$5&amp;"!$AK$41:$AK$406"))*SUM($F$3:$I$3)</f>
        <v>0</v>
      </c>
      <c r="C198" s="88" cm="1">
        <f t="array" aca="1" ref="C198" ca="1">_xlfn.XLOOKUP(A198,INDIRECT($A$5&amp;"!$AJ$41:$AJ$406"),INDIRECT($A$5&amp;"!$AL$41:$AL$406"))*SUM($F$3:$I$3)</f>
        <v>15</v>
      </c>
      <c r="D198" s="88" cm="1">
        <f t="array" aca="1" ref="D198" ca="1">_xlfn.XLOOKUP(A198,INDIRECT($A$5&amp;"!$AJ$41:$AJ$406"),INDIRECT($A$5&amp;"!$AO$41:$AO$406"))*SUM($F$3:$I$3)</f>
        <v>15</v>
      </c>
      <c r="E198" s="50" cm="1">
        <f t="array" ref="E198">SUMPRODUCT(('PT Storengy'!$B$8:$K$372)*('PT Storengy'!$A$8:$A$372=$A198)*('PT Storengy'!$B$5:$K$5=$A$6)*('PT Storengy'!$B$7:$K$7=$A$7))</f>
        <v>0</v>
      </c>
      <c r="F198" s="137">
        <f t="shared" ca="1" si="20"/>
        <v>15</v>
      </c>
      <c r="G198" s="72">
        <f t="shared" ca="1" si="23"/>
        <v>1</v>
      </c>
      <c r="H198" s="5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0.70000000000000007</v>
      </c>
      <c r="I198" s="89">
        <f t="shared" ca="1" si="24"/>
        <v>0</v>
      </c>
      <c r="J198" s="136" cm="1">
        <f t="array" aca="1" ref="J198" ca="1">IF(COUNTIFS('PTC GRTgaz'!$K$7:$K$15996,"",'PTC GRTgaz'!$A$7:$A$15996,J$16,'PTC GRTgaz'!$D$7:$D$15996,$A198,'PTC GRTgaz'!$C$7:$C$15996,"DEL")&gt;0,J$14,SUMIFS('PTC GRTgaz'!$K$7:$K$15996,'PTC GRTgaz'!$A$7:$A$15996,J$16,'PTC GRTgaz'!$D$7:$D$15996,$A198,'PTC GRTgaz'!$C$7:$C$15996,"DEL")*1.0026*$F$4/INDIRECT($A$4&amp;"!D9"))</f>
        <v>125</v>
      </c>
      <c r="K198" s="136">
        <v>1000</v>
      </c>
      <c r="L198" s="137">
        <f t="shared" ca="1" si="21"/>
        <v>15</v>
      </c>
      <c r="M198" s="72">
        <f t="shared" ca="1" si="25"/>
        <v>1</v>
      </c>
      <c r="N198" s="5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0.70000000000000007</v>
      </c>
      <c r="O198" s="89">
        <f t="shared" ca="1" si="26"/>
        <v>0</v>
      </c>
      <c r="S198" s="137">
        <f t="shared" ca="1" si="22"/>
        <v>19.791155833333274</v>
      </c>
      <c r="T198" s="72">
        <f t="shared" ca="1" si="27"/>
        <v>1</v>
      </c>
      <c r="U198" s="5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0.70000000000000007</v>
      </c>
      <c r="V198" s="89">
        <f t="shared" ca="1" si="28"/>
        <v>87.500000000000014</v>
      </c>
    </row>
    <row r="199" spans="1:22" x14ac:dyDescent="0.35">
      <c r="A199" s="48">
        <f t="shared" si="29"/>
        <v>45565</v>
      </c>
      <c r="B199" s="88" cm="1">
        <f t="array" aca="1" ref="B199" ca="1">_xlfn.XLOOKUP(A199,INDIRECT($A$5&amp;"!$AJ$41:$AJ$406"),INDIRECT($A$5&amp;"!$AK$41:$AK$406"))*SUM($F$3:$I$3)</f>
        <v>13.5</v>
      </c>
      <c r="C199" s="88" cm="1">
        <f t="array" aca="1" ref="C199" ca="1">_xlfn.XLOOKUP(A199,INDIRECT($A$5&amp;"!$AJ$41:$AJ$406"),INDIRECT($A$5&amp;"!$AL$41:$AL$406"))*SUM($F$3:$I$3)</f>
        <v>15</v>
      </c>
      <c r="D199" s="88" cm="1">
        <f t="array" aca="1" ref="D199" ca="1">_xlfn.XLOOKUP(A199,INDIRECT($A$5&amp;"!$AJ$41:$AJ$406"),INDIRECT($A$5&amp;"!$AO$41:$AO$406"))*SUM($F$3:$I$3)</f>
        <v>15</v>
      </c>
      <c r="E199" s="50" cm="1">
        <f t="array" ref="E199">SUMPRODUCT(('PT Storengy'!$B$8:$K$372)*('PT Storengy'!$A$8:$A$372=$A199)*('PT Storengy'!$B$5:$K$5=$A$6)*('PT Storengy'!$B$7:$K$7=$A$7))</f>
        <v>0</v>
      </c>
      <c r="F199" s="137">
        <f t="shared" ca="1" si="20"/>
        <v>15</v>
      </c>
      <c r="G199" s="72">
        <f t="shared" ca="1" si="23"/>
        <v>1</v>
      </c>
      <c r="H199" s="5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0.70000000000000007</v>
      </c>
      <c r="I199" s="89">
        <f t="shared" ca="1" si="24"/>
        <v>0</v>
      </c>
      <c r="J199" s="136" cm="1">
        <f t="array" aca="1" ref="J199" ca="1">IF(COUNTIFS('PTC GRTgaz'!$K$7:$K$15996,"",'PTC GRTgaz'!$A$7:$A$15996,J$16,'PTC GRTgaz'!$D$7:$D$15996,$A199,'PTC GRTgaz'!$C$7:$C$15996,"DEL")&gt;0,J$14,SUMIFS('PTC GRTgaz'!$K$7:$K$15996,'PTC GRTgaz'!$A$7:$A$15996,J$16,'PTC GRTgaz'!$D$7:$D$15996,$A199,'PTC GRTgaz'!$C$7:$C$15996,"DEL")*1.0026*$F$4/INDIRECT($A$4&amp;"!D9"))</f>
        <v>125</v>
      </c>
      <c r="K199" s="136">
        <v>1000</v>
      </c>
      <c r="L199" s="137">
        <f t="shared" ca="1" si="21"/>
        <v>15</v>
      </c>
      <c r="M199" s="72">
        <f t="shared" ca="1" si="25"/>
        <v>1</v>
      </c>
      <c r="N199" s="5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0.70000000000000007</v>
      </c>
      <c r="O199" s="89">
        <f t="shared" ca="1" si="26"/>
        <v>0</v>
      </c>
      <c r="S199" s="137">
        <f t="shared" ca="1" si="22"/>
        <v>19.878655833333273</v>
      </c>
      <c r="T199" s="72">
        <f t="shared" ca="1" si="27"/>
        <v>1</v>
      </c>
      <c r="U199" s="5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0.70000000000000007</v>
      </c>
      <c r="V199" s="89">
        <f t="shared" ca="1" si="28"/>
        <v>87.500000000000014</v>
      </c>
    </row>
    <row r="200" spans="1:22" x14ac:dyDescent="0.35">
      <c r="A200" s="48">
        <f t="shared" si="29"/>
        <v>45566</v>
      </c>
      <c r="B200" s="88" cm="1">
        <f t="array" aca="1" ref="B200" ca="1">_xlfn.XLOOKUP(A200,INDIRECT($A$5&amp;"!$AJ$41:$AJ$406"),INDIRECT($A$5&amp;"!$AK$41:$AK$406"))*SUM($F$3:$I$3)</f>
        <v>0</v>
      </c>
      <c r="C200" s="88" cm="1">
        <f t="array" aca="1" ref="C200" ca="1">_xlfn.XLOOKUP(A200,INDIRECT($A$5&amp;"!$AJ$41:$AJ$406"),INDIRECT($A$5&amp;"!$AL$41:$AL$406"))*SUM($F$3:$I$3)</f>
        <v>15</v>
      </c>
      <c r="D200" s="88" cm="1">
        <f t="array" aca="1" ref="D200" ca="1">_xlfn.XLOOKUP(A200,INDIRECT($A$5&amp;"!$AJ$41:$AJ$406"),INDIRECT($A$5&amp;"!$AO$41:$AO$406"))*SUM($F$3:$I$3)</f>
        <v>15</v>
      </c>
      <c r="E200" s="50" cm="1">
        <f t="array" ref="E200">SUMPRODUCT(('PT Storengy'!$B$8:$K$372)*('PT Storengy'!$A$8:$A$372=$A200)*('PT Storengy'!$B$5:$K$5=$A$6)*('PT Storengy'!$B$7:$K$7=$A$7))</f>
        <v>0</v>
      </c>
      <c r="F200" s="137">
        <f t="shared" ca="1" si="20"/>
        <v>15</v>
      </c>
      <c r="G200" s="72">
        <f t="shared" ca="1" si="23"/>
        <v>1</v>
      </c>
      <c r="H200" s="5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0.70000000000000007</v>
      </c>
      <c r="I200" s="89">
        <f t="shared" ca="1" si="24"/>
        <v>0</v>
      </c>
      <c r="J200" s="136" cm="1">
        <f t="array" aca="1" ref="J200" ca="1">IF(COUNTIFS('PTC GRTgaz'!$K$7:$K$15996,"",'PTC GRTgaz'!$A$7:$A$15996,J$16,'PTC GRTgaz'!$D$7:$D$15996,$A200,'PTC GRTgaz'!$C$7:$C$15996,"DEL")&gt;0,J$14,SUMIFS('PTC GRTgaz'!$K$7:$K$15996,'PTC GRTgaz'!$A$7:$A$15996,J$16,'PTC GRTgaz'!$D$7:$D$15996,$A200,'PTC GRTgaz'!$C$7:$C$15996,"DEL")*1.0026*$F$4/INDIRECT($A$4&amp;"!D9"))</f>
        <v>125</v>
      </c>
      <c r="K200" s="136">
        <v>1000</v>
      </c>
      <c r="L200" s="137">
        <f t="shared" ca="1" si="21"/>
        <v>15</v>
      </c>
      <c r="M200" s="72">
        <f t="shared" ca="1" si="25"/>
        <v>1</v>
      </c>
      <c r="N200" s="5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0.70000000000000007</v>
      </c>
      <c r="O200" s="89">
        <f t="shared" ca="1" si="26"/>
        <v>0</v>
      </c>
      <c r="S200" s="137">
        <f t="shared" ca="1" si="22"/>
        <v>19.966155833333271</v>
      </c>
      <c r="T200" s="72">
        <f t="shared" ca="1" si="27"/>
        <v>1</v>
      </c>
      <c r="U200" s="5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0.70000000000000007</v>
      </c>
      <c r="V200" s="89">
        <f t="shared" ca="1" si="28"/>
        <v>87.500000000000014</v>
      </c>
    </row>
    <row r="201" spans="1:22" x14ac:dyDescent="0.35">
      <c r="A201" s="48">
        <f t="shared" si="29"/>
        <v>45567</v>
      </c>
      <c r="B201" s="88" cm="1">
        <f t="array" aca="1" ref="B201" ca="1">_xlfn.XLOOKUP(A201,INDIRECT($A$5&amp;"!$AJ$41:$AJ$406"),INDIRECT($A$5&amp;"!$AK$41:$AK$406"))*SUM($F$3:$I$3)</f>
        <v>0</v>
      </c>
      <c r="C201" s="88" cm="1">
        <f t="array" aca="1" ref="C201" ca="1">_xlfn.XLOOKUP(A201,INDIRECT($A$5&amp;"!$AJ$41:$AJ$406"),INDIRECT($A$5&amp;"!$AL$41:$AL$406"))*SUM($F$3:$I$3)</f>
        <v>15</v>
      </c>
      <c r="D201" s="88" cm="1">
        <f t="array" aca="1" ref="D201" ca="1">_xlfn.XLOOKUP(A201,INDIRECT($A$5&amp;"!$AJ$41:$AJ$406"),INDIRECT($A$5&amp;"!$AO$41:$AO$406"))*SUM($F$3:$I$3)</f>
        <v>15</v>
      </c>
      <c r="E201" s="50" cm="1">
        <f t="array" ref="E201">SUMPRODUCT(('PT Storengy'!$B$8:$K$372)*('PT Storengy'!$A$8:$A$372=$A201)*('PT Storengy'!$B$5:$K$5=$A$6)*('PT Storengy'!$B$7:$K$7=$A$7))</f>
        <v>0</v>
      </c>
      <c r="F201" s="137">
        <f t="shared" ca="1" si="20"/>
        <v>15</v>
      </c>
      <c r="G201" s="72">
        <f t="shared" ca="1" si="23"/>
        <v>1</v>
      </c>
      <c r="H201" s="5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0.70000000000000007</v>
      </c>
      <c r="I201" s="89">
        <f t="shared" ca="1" si="24"/>
        <v>0</v>
      </c>
      <c r="J201" s="136" cm="1">
        <f t="array" aca="1" ref="J201" ca="1">IF(COUNTIFS('PTC GRTgaz'!$K$7:$K$15996,"",'PTC GRTgaz'!$A$7:$A$15996,J$16,'PTC GRTgaz'!$D$7:$D$15996,$A201,'PTC GRTgaz'!$C$7:$C$15996,"DEL")&gt;0,J$14,SUMIFS('PTC GRTgaz'!$K$7:$K$15996,'PTC GRTgaz'!$A$7:$A$15996,J$16,'PTC GRTgaz'!$D$7:$D$15996,$A201,'PTC GRTgaz'!$C$7:$C$15996,"DEL")*1.0026*$F$4/INDIRECT($A$4&amp;"!D9"))</f>
        <v>125</v>
      </c>
      <c r="K201" s="136">
        <v>1000</v>
      </c>
      <c r="L201" s="137">
        <f t="shared" ca="1" si="21"/>
        <v>15</v>
      </c>
      <c r="M201" s="72">
        <f t="shared" ca="1" si="25"/>
        <v>1</v>
      </c>
      <c r="N201" s="5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0.70000000000000007</v>
      </c>
      <c r="O201" s="89">
        <f t="shared" ca="1" si="26"/>
        <v>0</v>
      </c>
      <c r="S201" s="137">
        <f t="shared" ca="1" si="22"/>
        <v>20.05365583333327</v>
      </c>
      <c r="T201" s="72">
        <f t="shared" ca="1" si="27"/>
        <v>1</v>
      </c>
      <c r="U201" s="5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0.70000000000000007</v>
      </c>
      <c r="V201" s="89">
        <f t="shared" ca="1" si="28"/>
        <v>87.500000000000014</v>
      </c>
    </row>
    <row r="202" spans="1:22" x14ac:dyDescent="0.35">
      <c r="A202" s="48">
        <f t="shared" si="29"/>
        <v>45568</v>
      </c>
      <c r="B202" s="88" cm="1">
        <f t="array" aca="1" ref="B202" ca="1">_xlfn.XLOOKUP(A202,INDIRECT($A$5&amp;"!$AJ$41:$AJ$406"),INDIRECT($A$5&amp;"!$AK$41:$AK$406"))*SUM($F$3:$I$3)</f>
        <v>0</v>
      </c>
      <c r="C202" s="88" cm="1">
        <f t="array" aca="1" ref="C202" ca="1">_xlfn.XLOOKUP(A202,INDIRECT($A$5&amp;"!$AJ$41:$AJ$406"),INDIRECT($A$5&amp;"!$AL$41:$AL$406"))*SUM($F$3:$I$3)</f>
        <v>15</v>
      </c>
      <c r="D202" s="88" cm="1">
        <f t="array" aca="1" ref="D202" ca="1">_xlfn.XLOOKUP(A202,INDIRECT($A$5&amp;"!$AJ$41:$AJ$406"),INDIRECT($A$5&amp;"!$AO$41:$AO$406"))*SUM($F$3:$I$3)</f>
        <v>15</v>
      </c>
      <c r="E202" s="50" cm="1">
        <f t="array" ref="E202">SUMPRODUCT(('PT Storengy'!$B$8:$K$372)*('PT Storengy'!$A$8:$A$372=$A202)*('PT Storengy'!$B$5:$K$5=$A$6)*('PT Storengy'!$B$7:$K$7=$A$7))</f>
        <v>0</v>
      </c>
      <c r="F202" s="137">
        <f t="shared" ca="1" si="20"/>
        <v>15</v>
      </c>
      <c r="G202" s="72">
        <f t="shared" ca="1" si="23"/>
        <v>1</v>
      </c>
      <c r="H202" s="5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0.70000000000000007</v>
      </c>
      <c r="I202" s="89">
        <f t="shared" ca="1" si="24"/>
        <v>0</v>
      </c>
      <c r="J202" s="136" cm="1">
        <f t="array" aca="1" ref="J202" ca="1">IF(COUNTIFS('PTC GRTgaz'!$K$7:$K$15996,"",'PTC GRTgaz'!$A$7:$A$15996,J$16,'PTC GRTgaz'!$D$7:$D$15996,$A202,'PTC GRTgaz'!$C$7:$C$15996,"DEL")&gt;0,J$14,SUMIFS('PTC GRTgaz'!$K$7:$K$15996,'PTC GRTgaz'!$A$7:$A$15996,J$16,'PTC GRTgaz'!$D$7:$D$15996,$A202,'PTC GRTgaz'!$C$7:$C$15996,"DEL")*1.0026*$F$4/INDIRECT($A$4&amp;"!D9"))</f>
        <v>125</v>
      </c>
      <c r="K202" s="136">
        <v>1000</v>
      </c>
      <c r="L202" s="137">
        <f t="shared" ca="1" si="21"/>
        <v>15</v>
      </c>
      <c r="M202" s="72">
        <f t="shared" ca="1" si="25"/>
        <v>1</v>
      </c>
      <c r="N202" s="5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0.70000000000000007</v>
      </c>
      <c r="O202" s="89">
        <f t="shared" ca="1" si="26"/>
        <v>0</v>
      </c>
      <c r="S202" s="137">
        <f t="shared" ca="1" si="22"/>
        <v>20.141155833333269</v>
      </c>
      <c r="T202" s="72">
        <f t="shared" ca="1" si="27"/>
        <v>1</v>
      </c>
      <c r="U202" s="5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0.70000000000000007</v>
      </c>
      <c r="V202" s="89">
        <f t="shared" ca="1" si="28"/>
        <v>87.500000000000014</v>
      </c>
    </row>
    <row r="203" spans="1:22" x14ac:dyDescent="0.35">
      <c r="A203" s="48">
        <f t="shared" si="29"/>
        <v>45569</v>
      </c>
      <c r="B203" s="88" cm="1">
        <f t="array" aca="1" ref="B203" ca="1">_xlfn.XLOOKUP(A203,INDIRECT($A$5&amp;"!$AJ$41:$AJ$406"),INDIRECT($A$5&amp;"!$AK$41:$AK$406"))*SUM($F$3:$I$3)</f>
        <v>0</v>
      </c>
      <c r="C203" s="88" cm="1">
        <f t="array" aca="1" ref="C203" ca="1">_xlfn.XLOOKUP(A203,INDIRECT($A$5&amp;"!$AJ$41:$AJ$406"),INDIRECT($A$5&amp;"!$AL$41:$AL$406"))*SUM($F$3:$I$3)</f>
        <v>15</v>
      </c>
      <c r="D203" s="88" cm="1">
        <f t="array" aca="1" ref="D203" ca="1">_xlfn.XLOOKUP(A203,INDIRECT($A$5&amp;"!$AJ$41:$AJ$406"),INDIRECT($A$5&amp;"!$AO$41:$AO$406"))*SUM($F$3:$I$3)</f>
        <v>15</v>
      </c>
      <c r="E203" s="50" cm="1">
        <f t="array" ref="E203">SUMPRODUCT(('PT Storengy'!$B$8:$K$372)*('PT Storengy'!$A$8:$A$372=$A203)*('PT Storengy'!$B$5:$K$5=$A$6)*('PT Storengy'!$B$7:$K$7=$A$7))</f>
        <v>0</v>
      </c>
      <c r="F203" s="137">
        <f t="shared" ca="1" si="20"/>
        <v>15</v>
      </c>
      <c r="G203" s="72">
        <f t="shared" ca="1" si="23"/>
        <v>1</v>
      </c>
      <c r="H203" s="5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0.70000000000000007</v>
      </c>
      <c r="I203" s="89">
        <f t="shared" ca="1" si="24"/>
        <v>0</v>
      </c>
      <c r="J203" s="136" cm="1">
        <f t="array" aca="1" ref="J203" ca="1">IF(COUNTIFS('PTC GRTgaz'!$K$7:$K$15996,"",'PTC GRTgaz'!$A$7:$A$15996,J$16,'PTC GRTgaz'!$D$7:$D$15996,$A203,'PTC GRTgaz'!$C$7:$C$15996,"DEL")&gt;0,J$14,SUMIFS('PTC GRTgaz'!$K$7:$K$15996,'PTC GRTgaz'!$A$7:$A$15996,J$16,'PTC GRTgaz'!$D$7:$D$15996,$A203,'PTC GRTgaz'!$C$7:$C$15996,"DEL")*1.0026*$F$4/INDIRECT($A$4&amp;"!D9"))</f>
        <v>125</v>
      </c>
      <c r="K203" s="136">
        <v>1000</v>
      </c>
      <c r="L203" s="137">
        <f t="shared" ca="1" si="21"/>
        <v>15</v>
      </c>
      <c r="M203" s="72">
        <f t="shared" ca="1" si="25"/>
        <v>1</v>
      </c>
      <c r="N203" s="5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0.70000000000000007</v>
      </c>
      <c r="O203" s="89">
        <f t="shared" ca="1" si="26"/>
        <v>0</v>
      </c>
      <c r="S203" s="137">
        <f t="shared" ca="1" si="22"/>
        <v>20.228655833333267</v>
      </c>
      <c r="T203" s="72">
        <f t="shared" ca="1" si="27"/>
        <v>1</v>
      </c>
      <c r="U203" s="5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0.70000000000000007</v>
      </c>
      <c r="V203" s="89">
        <f t="shared" ca="1" si="28"/>
        <v>87.500000000000014</v>
      </c>
    </row>
    <row r="204" spans="1:22" x14ac:dyDescent="0.35">
      <c r="A204" s="48">
        <f t="shared" si="29"/>
        <v>45570</v>
      </c>
      <c r="B204" s="88" cm="1">
        <f t="array" aca="1" ref="B204" ca="1">_xlfn.XLOOKUP(A204,INDIRECT($A$5&amp;"!$AJ$41:$AJ$406"),INDIRECT($A$5&amp;"!$AK$41:$AK$406"))*SUM($F$3:$I$3)</f>
        <v>0</v>
      </c>
      <c r="C204" s="88" cm="1">
        <f t="array" aca="1" ref="C204" ca="1">_xlfn.XLOOKUP(A204,INDIRECT($A$5&amp;"!$AJ$41:$AJ$406"),INDIRECT($A$5&amp;"!$AL$41:$AL$406"))*SUM($F$3:$I$3)</f>
        <v>15</v>
      </c>
      <c r="D204" s="88" cm="1">
        <f t="array" aca="1" ref="D204" ca="1">_xlfn.XLOOKUP(A204,INDIRECT($A$5&amp;"!$AJ$41:$AJ$406"),INDIRECT($A$5&amp;"!$AO$41:$AO$406"))*SUM($F$3:$I$3)</f>
        <v>15</v>
      </c>
      <c r="E204" s="50" cm="1">
        <f t="array" ref="E204">SUMPRODUCT(('PT Storengy'!$B$8:$K$372)*('PT Storengy'!$A$8:$A$372=$A204)*('PT Storengy'!$B$5:$K$5=$A$6)*('PT Storengy'!$B$7:$K$7=$A$7))</f>
        <v>0</v>
      </c>
      <c r="F204" s="137">
        <f t="shared" ca="1" si="20"/>
        <v>15</v>
      </c>
      <c r="G204" s="72">
        <f t="shared" ca="1" si="23"/>
        <v>1</v>
      </c>
      <c r="H204" s="5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0.70000000000000007</v>
      </c>
      <c r="I204" s="89">
        <f t="shared" ca="1" si="24"/>
        <v>0</v>
      </c>
      <c r="J204" s="136" cm="1">
        <f t="array" aca="1" ref="J204" ca="1">IF(COUNTIFS('PTC GRTgaz'!$K$7:$K$15996,"",'PTC GRTgaz'!$A$7:$A$15996,J$16,'PTC GRTgaz'!$D$7:$D$15996,$A204,'PTC GRTgaz'!$C$7:$C$15996,"DEL")&gt;0,J$14,SUMIFS('PTC GRTgaz'!$K$7:$K$15996,'PTC GRTgaz'!$A$7:$A$15996,J$16,'PTC GRTgaz'!$D$7:$D$15996,$A204,'PTC GRTgaz'!$C$7:$C$15996,"DEL")*1.0026*$F$4/INDIRECT($A$4&amp;"!D9"))</f>
        <v>125</v>
      </c>
      <c r="K204" s="136">
        <v>1000</v>
      </c>
      <c r="L204" s="137">
        <f t="shared" ca="1" si="21"/>
        <v>15</v>
      </c>
      <c r="M204" s="72">
        <f t="shared" ca="1" si="25"/>
        <v>1</v>
      </c>
      <c r="N204" s="5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0.70000000000000007</v>
      </c>
      <c r="O204" s="89">
        <f t="shared" ca="1" si="26"/>
        <v>0</v>
      </c>
      <c r="S204" s="137">
        <f t="shared" ca="1" si="22"/>
        <v>20.316155833333266</v>
      </c>
      <c r="T204" s="72">
        <f t="shared" ca="1" si="27"/>
        <v>1</v>
      </c>
      <c r="U204" s="5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0.70000000000000007</v>
      </c>
      <c r="V204" s="89">
        <f t="shared" ca="1" si="28"/>
        <v>87.500000000000014</v>
      </c>
    </row>
    <row r="205" spans="1:22" x14ac:dyDescent="0.35">
      <c r="A205" s="48">
        <f t="shared" si="29"/>
        <v>45571</v>
      </c>
      <c r="B205" s="88" cm="1">
        <f t="array" aca="1" ref="B205" ca="1">_xlfn.XLOOKUP(A205,INDIRECT($A$5&amp;"!$AJ$41:$AJ$406"),INDIRECT($A$5&amp;"!$AK$41:$AK$406"))*SUM($F$3:$I$3)</f>
        <v>0</v>
      </c>
      <c r="C205" s="88" cm="1">
        <f t="array" aca="1" ref="C205" ca="1">_xlfn.XLOOKUP(A205,INDIRECT($A$5&amp;"!$AJ$41:$AJ$406"),INDIRECT($A$5&amp;"!$AL$41:$AL$406"))*SUM($F$3:$I$3)</f>
        <v>15</v>
      </c>
      <c r="D205" s="88" cm="1">
        <f t="array" aca="1" ref="D205" ca="1">_xlfn.XLOOKUP(A205,INDIRECT($A$5&amp;"!$AJ$41:$AJ$406"),INDIRECT($A$5&amp;"!$AO$41:$AO$406"))*SUM($F$3:$I$3)</f>
        <v>15</v>
      </c>
      <c r="E205" s="50" cm="1">
        <f t="array" ref="E205">SUMPRODUCT(('PT Storengy'!$B$8:$K$372)*('PT Storengy'!$A$8:$A$372=$A205)*('PT Storengy'!$B$5:$K$5=$A$6)*('PT Storengy'!$B$7:$K$7=$A$7))</f>
        <v>0</v>
      </c>
      <c r="F205" s="137">
        <f t="shared" ca="1" si="20"/>
        <v>15</v>
      </c>
      <c r="G205" s="72">
        <f t="shared" ca="1" si="23"/>
        <v>1</v>
      </c>
      <c r="H205" s="5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0.70000000000000007</v>
      </c>
      <c r="I205" s="89">
        <f t="shared" ca="1" si="24"/>
        <v>0</v>
      </c>
      <c r="J205" s="136" cm="1">
        <f t="array" aca="1" ref="J205" ca="1">IF(COUNTIFS('PTC GRTgaz'!$K$7:$K$15996,"",'PTC GRTgaz'!$A$7:$A$15996,J$16,'PTC GRTgaz'!$D$7:$D$15996,$A205,'PTC GRTgaz'!$C$7:$C$15996,"DEL")&gt;0,J$14,SUMIFS('PTC GRTgaz'!$K$7:$K$15996,'PTC GRTgaz'!$A$7:$A$15996,J$16,'PTC GRTgaz'!$D$7:$D$15996,$A205,'PTC GRTgaz'!$C$7:$C$15996,"DEL")*1.0026*$F$4/INDIRECT($A$4&amp;"!D9"))</f>
        <v>125</v>
      </c>
      <c r="K205" s="136">
        <v>1000</v>
      </c>
      <c r="L205" s="137">
        <f t="shared" ca="1" si="21"/>
        <v>15</v>
      </c>
      <c r="M205" s="72">
        <f t="shared" ca="1" si="25"/>
        <v>1</v>
      </c>
      <c r="N205" s="5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0.70000000000000007</v>
      </c>
      <c r="O205" s="89">
        <f t="shared" ca="1" si="26"/>
        <v>0</v>
      </c>
      <c r="S205" s="137">
        <f t="shared" ca="1" si="22"/>
        <v>20.403655833333264</v>
      </c>
      <c r="T205" s="72">
        <f t="shared" ca="1" si="27"/>
        <v>1</v>
      </c>
      <c r="U205" s="5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0.70000000000000007</v>
      </c>
      <c r="V205" s="89">
        <f t="shared" ca="1" si="28"/>
        <v>87.500000000000014</v>
      </c>
    </row>
    <row r="206" spans="1:22" x14ac:dyDescent="0.35">
      <c r="A206" s="48">
        <f t="shared" si="29"/>
        <v>45572</v>
      </c>
      <c r="B206" s="88" cm="1">
        <f t="array" aca="1" ref="B206" ca="1">_xlfn.XLOOKUP(A206,INDIRECT($A$5&amp;"!$AJ$41:$AJ$406"),INDIRECT($A$5&amp;"!$AK$41:$AK$406"))*SUM($F$3:$I$3)</f>
        <v>0</v>
      </c>
      <c r="C206" s="88" cm="1">
        <f t="array" aca="1" ref="C206" ca="1">_xlfn.XLOOKUP(A206,INDIRECT($A$5&amp;"!$AJ$41:$AJ$406"),INDIRECT($A$5&amp;"!$AL$41:$AL$406"))*SUM($F$3:$I$3)</f>
        <v>15</v>
      </c>
      <c r="D206" s="88" cm="1">
        <f t="array" aca="1" ref="D206" ca="1">_xlfn.XLOOKUP(A206,INDIRECT($A$5&amp;"!$AJ$41:$AJ$406"),INDIRECT($A$5&amp;"!$AO$41:$AO$406"))*SUM($F$3:$I$3)</f>
        <v>15</v>
      </c>
      <c r="E206" s="50" cm="1">
        <f t="array" ref="E206">SUMPRODUCT(('PT Storengy'!$B$8:$K$372)*('PT Storengy'!$A$8:$A$372=$A206)*('PT Storengy'!$B$5:$K$5=$A$6)*('PT Storengy'!$B$7:$K$7=$A$7))</f>
        <v>0</v>
      </c>
      <c r="F206" s="137">
        <f t="shared" ca="1" si="20"/>
        <v>15</v>
      </c>
      <c r="G206" s="72">
        <f t="shared" ca="1" si="23"/>
        <v>1</v>
      </c>
      <c r="H206" s="5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0.70000000000000007</v>
      </c>
      <c r="I206" s="89">
        <f t="shared" ca="1" si="24"/>
        <v>0</v>
      </c>
      <c r="J206" s="136" cm="1">
        <f t="array" aca="1" ref="J206" ca="1">IF(COUNTIFS('PTC GRTgaz'!$K$7:$K$15996,"",'PTC GRTgaz'!$A$7:$A$15996,J$16,'PTC GRTgaz'!$D$7:$D$15996,$A206,'PTC GRTgaz'!$C$7:$C$15996,"DEL")&gt;0,J$14,SUMIFS('PTC GRTgaz'!$K$7:$K$15996,'PTC GRTgaz'!$A$7:$A$15996,J$16,'PTC GRTgaz'!$D$7:$D$15996,$A206,'PTC GRTgaz'!$C$7:$C$15996,"DEL")*1.0026*$F$4/INDIRECT($A$4&amp;"!D9"))</f>
        <v>125</v>
      </c>
      <c r="K206" s="136">
        <v>1000</v>
      </c>
      <c r="L206" s="137">
        <f t="shared" ca="1" si="21"/>
        <v>15</v>
      </c>
      <c r="M206" s="72">
        <f t="shared" ca="1" si="25"/>
        <v>1</v>
      </c>
      <c r="N206" s="5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0.70000000000000007</v>
      </c>
      <c r="O206" s="89">
        <f t="shared" ca="1" si="26"/>
        <v>0</v>
      </c>
      <c r="S206" s="137">
        <f t="shared" ca="1" si="22"/>
        <v>20.491155833333263</v>
      </c>
      <c r="T206" s="72">
        <f t="shared" ca="1" si="27"/>
        <v>1</v>
      </c>
      <c r="U206" s="5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0.70000000000000007</v>
      </c>
      <c r="V206" s="89">
        <f t="shared" ca="1" si="28"/>
        <v>87.500000000000014</v>
      </c>
    </row>
    <row r="207" spans="1:22" x14ac:dyDescent="0.35">
      <c r="A207" s="48">
        <f t="shared" si="29"/>
        <v>45573</v>
      </c>
      <c r="B207" s="88" cm="1">
        <f t="array" aca="1" ref="B207" ca="1">_xlfn.XLOOKUP(A207,INDIRECT($A$5&amp;"!$AJ$41:$AJ$406"),INDIRECT($A$5&amp;"!$AK$41:$AK$406"))*SUM($F$3:$I$3)</f>
        <v>0</v>
      </c>
      <c r="C207" s="88" cm="1">
        <f t="array" aca="1" ref="C207" ca="1">_xlfn.XLOOKUP(A207,INDIRECT($A$5&amp;"!$AJ$41:$AJ$406"),INDIRECT($A$5&amp;"!$AL$41:$AL$406"))*SUM($F$3:$I$3)</f>
        <v>15</v>
      </c>
      <c r="D207" s="88" cm="1">
        <f t="array" aca="1" ref="D207" ca="1">_xlfn.XLOOKUP(A207,INDIRECT($A$5&amp;"!$AJ$41:$AJ$406"),INDIRECT($A$5&amp;"!$AO$41:$AO$406"))*SUM($F$3:$I$3)</f>
        <v>15</v>
      </c>
      <c r="E207" s="50" cm="1">
        <f t="array" ref="E207">SUMPRODUCT(('PT Storengy'!$B$8:$K$372)*('PT Storengy'!$A$8:$A$372=$A207)*('PT Storengy'!$B$5:$K$5=$A$6)*('PT Storengy'!$B$7:$K$7=$A$7))</f>
        <v>0</v>
      </c>
      <c r="F207" s="137">
        <f t="shared" ca="1" si="20"/>
        <v>15</v>
      </c>
      <c r="G207" s="72">
        <f t="shared" ca="1" si="23"/>
        <v>1</v>
      </c>
      <c r="H207" s="5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0.70000000000000007</v>
      </c>
      <c r="I207" s="89">
        <f t="shared" ca="1" si="24"/>
        <v>0</v>
      </c>
      <c r="J207" s="136" cm="1">
        <f t="array" aca="1" ref="J207" ca="1">IF(COUNTIFS('PTC GRTgaz'!$K$7:$K$15996,"",'PTC GRTgaz'!$A$7:$A$15996,J$16,'PTC GRTgaz'!$D$7:$D$15996,$A207,'PTC GRTgaz'!$C$7:$C$15996,"DEL")&gt;0,J$14,SUMIFS('PTC GRTgaz'!$K$7:$K$15996,'PTC GRTgaz'!$A$7:$A$15996,J$16,'PTC GRTgaz'!$D$7:$D$15996,$A207,'PTC GRTgaz'!$C$7:$C$15996,"DEL")*1.0026*$F$4/INDIRECT($A$4&amp;"!D9"))</f>
        <v>125</v>
      </c>
      <c r="K207" s="136">
        <v>1000</v>
      </c>
      <c r="L207" s="137">
        <f t="shared" ca="1" si="21"/>
        <v>15</v>
      </c>
      <c r="M207" s="72">
        <f t="shared" ca="1" si="25"/>
        <v>1</v>
      </c>
      <c r="N207" s="5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0.70000000000000007</v>
      </c>
      <c r="O207" s="89">
        <f t="shared" ca="1" si="26"/>
        <v>0</v>
      </c>
      <c r="S207" s="137">
        <f t="shared" ca="1" si="22"/>
        <v>20.578655833333261</v>
      </c>
      <c r="T207" s="72">
        <f t="shared" ca="1" si="27"/>
        <v>1</v>
      </c>
      <c r="U207" s="5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0.70000000000000007</v>
      </c>
      <c r="V207" s="89">
        <f t="shared" ca="1" si="28"/>
        <v>87.500000000000014</v>
      </c>
    </row>
    <row r="208" spans="1:22" x14ac:dyDescent="0.35">
      <c r="A208" s="48">
        <f t="shared" si="29"/>
        <v>45574</v>
      </c>
      <c r="B208" s="88" cm="1">
        <f t="array" aca="1" ref="B208" ca="1">_xlfn.XLOOKUP(A208,INDIRECT($A$5&amp;"!$AJ$41:$AJ$406"),INDIRECT($A$5&amp;"!$AK$41:$AK$406"))*SUM($F$3:$I$3)</f>
        <v>0</v>
      </c>
      <c r="C208" s="88" cm="1">
        <f t="array" aca="1" ref="C208" ca="1">_xlfn.XLOOKUP(A208,INDIRECT($A$5&amp;"!$AJ$41:$AJ$406"),INDIRECT($A$5&amp;"!$AL$41:$AL$406"))*SUM($F$3:$I$3)</f>
        <v>15</v>
      </c>
      <c r="D208" s="88" cm="1">
        <f t="array" aca="1" ref="D208" ca="1">_xlfn.XLOOKUP(A208,INDIRECT($A$5&amp;"!$AJ$41:$AJ$406"),INDIRECT($A$5&amp;"!$AO$41:$AO$406"))*SUM($F$3:$I$3)</f>
        <v>15</v>
      </c>
      <c r="E208" s="50" cm="1">
        <f t="array" ref="E208">SUMPRODUCT(('PT Storengy'!$B$8:$K$372)*('PT Storengy'!$A$8:$A$372=$A208)*('PT Storengy'!$B$5:$K$5=$A$6)*('PT Storengy'!$B$7:$K$7=$A$7))</f>
        <v>0</v>
      </c>
      <c r="F208" s="137">
        <f t="shared" ca="1" si="20"/>
        <v>15</v>
      </c>
      <c r="G208" s="72">
        <f t="shared" ca="1" si="23"/>
        <v>1</v>
      </c>
      <c r="H208" s="5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0.70000000000000007</v>
      </c>
      <c r="I208" s="89">
        <f t="shared" ca="1" si="24"/>
        <v>0</v>
      </c>
      <c r="J208" s="136" cm="1">
        <f t="array" aca="1" ref="J208" ca="1">IF(COUNTIFS('PTC GRTgaz'!$K$7:$K$15996,"",'PTC GRTgaz'!$A$7:$A$15996,J$16,'PTC GRTgaz'!$D$7:$D$15996,$A208,'PTC GRTgaz'!$C$7:$C$15996,"DEL")&gt;0,J$14,SUMIFS('PTC GRTgaz'!$K$7:$K$15996,'PTC GRTgaz'!$A$7:$A$15996,J$16,'PTC GRTgaz'!$D$7:$D$15996,$A208,'PTC GRTgaz'!$C$7:$C$15996,"DEL")*1.0026*$F$4/INDIRECT($A$4&amp;"!D9"))</f>
        <v>125</v>
      </c>
      <c r="K208" s="136">
        <v>1000</v>
      </c>
      <c r="L208" s="137">
        <f t="shared" ca="1" si="21"/>
        <v>15</v>
      </c>
      <c r="M208" s="72">
        <f t="shared" ca="1" si="25"/>
        <v>1</v>
      </c>
      <c r="N208" s="5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0.70000000000000007</v>
      </c>
      <c r="O208" s="89">
        <f t="shared" ca="1" si="26"/>
        <v>0</v>
      </c>
      <c r="S208" s="137">
        <f t="shared" ca="1" si="22"/>
        <v>20.66615583333326</v>
      </c>
      <c r="T208" s="72">
        <f t="shared" ca="1" si="27"/>
        <v>1</v>
      </c>
      <c r="U208" s="5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0.70000000000000007</v>
      </c>
      <c r="V208" s="89">
        <f t="shared" ca="1" si="28"/>
        <v>87.500000000000014</v>
      </c>
    </row>
    <row r="209" spans="1:22" x14ac:dyDescent="0.35">
      <c r="A209" s="48">
        <f t="shared" si="29"/>
        <v>45575</v>
      </c>
      <c r="B209" s="88" cm="1">
        <f t="array" aca="1" ref="B209" ca="1">_xlfn.XLOOKUP(A209,INDIRECT($A$5&amp;"!$AJ$41:$AJ$406"),INDIRECT($A$5&amp;"!$AK$41:$AK$406"))*SUM($F$3:$I$3)</f>
        <v>0</v>
      </c>
      <c r="C209" s="88" cm="1">
        <f t="array" aca="1" ref="C209" ca="1">_xlfn.XLOOKUP(A209,INDIRECT($A$5&amp;"!$AJ$41:$AJ$406"),INDIRECT($A$5&amp;"!$AL$41:$AL$406"))*SUM($F$3:$I$3)</f>
        <v>15</v>
      </c>
      <c r="D209" s="88" cm="1">
        <f t="array" aca="1" ref="D209" ca="1">_xlfn.XLOOKUP(A209,INDIRECT($A$5&amp;"!$AJ$41:$AJ$406"),INDIRECT($A$5&amp;"!$AO$41:$AO$406"))*SUM($F$3:$I$3)</f>
        <v>15</v>
      </c>
      <c r="E209" s="50" cm="1">
        <f t="array" ref="E209">SUMPRODUCT(('PT Storengy'!$B$8:$K$372)*('PT Storengy'!$A$8:$A$372=$A209)*('PT Storengy'!$B$5:$K$5=$A$6)*('PT Storengy'!$B$7:$K$7=$A$7))</f>
        <v>0</v>
      </c>
      <c r="F209" s="137">
        <f t="shared" ref="F209:F231" ca="1" si="30">F208+I209/1000</f>
        <v>15</v>
      </c>
      <c r="G209" s="72">
        <f t="shared" ca="1" si="23"/>
        <v>1</v>
      </c>
      <c r="H209" s="5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0.70000000000000007</v>
      </c>
      <c r="I209" s="89">
        <f t="shared" ca="1" si="24"/>
        <v>0</v>
      </c>
      <c r="J209" s="136" cm="1">
        <f t="array" aca="1" ref="J209" ca="1">IF(COUNTIFS('PTC GRTgaz'!$K$7:$K$15996,"",'PTC GRTgaz'!$A$7:$A$15996,J$16,'PTC GRTgaz'!$D$7:$D$15996,$A209,'PTC GRTgaz'!$C$7:$C$15996,"DEL")&gt;0,J$14,SUMIFS('PTC GRTgaz'!$K$7:$K$15996,'PTC GRTgaz'!$A$7:$A$15996,J$16,'PTC GRTgaz'!$D$7:$D$15996,$A209,'PTC GRTgaz'!$C$7:$C$15996,"DEL")*1.0026*$F$4/INDIRECT($A$4&amp;"!D9"))</f>
        <v>125</v>
      </c>
      <c r="K209" s="136">
        <v>1000</v>
      </c>
      <c r="L209" s="137">
        <f t="shared" ref="L209:L231" ca="1" si="31">L208+O209/1000</f>
        <v>15</v>
      </c>
      <c r="M209" s="72">
        <f t="shared" ca="1" si="25"/>
        <v>1</v>
      </c>
      <c r="N209" s="5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0.70000000000000007</v>
      </c>
      <c r="O209" s="89">
        <f t="shared" ca="1" si="26"/>
        <v>0</v>
      </c>
      <c r="S209" s="137">
        <f t="shared" ref="S209:S231" ca="1" si="32">S208+V209/1000</f>
        <v>20.753655833333259</v>
      </c>
      <c r="T209" s="72">
        <f t="shared" ca="1" si="27"/>
        <v>1</v>
      </c>
      <c r="U209" s="5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0.70000000000000007</v>
      </c>
      <c r="V209" s="89">
        <f t="shared" ca="1" si="28"/>
        <v>87.500000000000014</v>
      </c>
    </row>
    <row r="210" spans="1:22" x14ac:dyDescent="0.35">
      <c r="A210" s="48">
        <f t="shared" si="29"/>
        <v>45576</v>
      </c>
      <c r="B210" s="88" cm="1">
        <f t="array" aca="1" ref="B210" ca="1">_xlfn.XLOOKUP(A210,INDIRECT($A$5&amp;"!$AJ$41:$AJ$406"),INDIRECT($A$5&amp;"!$AK$41:$AK$406"))*SUM($F$3:$I$3)</f>
        <v>0</v>
      </c>
      <c r="C210" s="88" cm="1">
        <f t="array" aca="1" ref="C210" ca="1">_xlfn.XLOOKUP(A210,INDIRECT($A$5&amp;"!$AJ$41:$AJ$406"),INDIRECT($A$5&amp;"!$AL$41:$AL$406"))*SUM($F$3:$I$3)</f>
        <v>15</v>
      </c>
      <c r="D210" s="88" cm="1">
        <f t="array" aca="1" ref="D210" ca="1">_xlfn.XLOOKUP(A210,INDIRECT($A$5&amp;"!$AJ$41:$AJ$406"),INDIRECT($A$5&amp;"!$AO$41:$AO$406"))*SUM($F$3:$I$3)</f>
        <v>15</v>
      </c>
      <c r="E210" s="50" cm="1">
        <f t="array" ref="E210">SUMPRODUCT(('PT Storengy'!$B$8:$K$372)*('PT Storengy'!$A$8:$A$372=$A210)*('PT Storengy'!$B$5:$K$5=$A$6)*('PT Storengy'!$B$7:$K$7=$A$7))</f>
        <v>0</v>
      </c>
      <c r="F210" s="137">
        <f t="shared" ca="1" si="30"/>
        <v>15</v>
      </c>
      <c r="G210" s="72">
        <f t="shared" ref="G210:G231" ca="1" si="33">ROUND(F209/SUM($F$3,$G$3,$H$3,$I$3),5)</f>
        <v>1</v>
      </c>
      <c r="H210" s="5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0.70000000000000007</v>
      </c>
      <c r="I210" s="89">
        <f t="shared" ref="I210:I231" ca="1" si="34">IF(F209*1000+$F$4*(1-$E210)*H210&gt;$D210*1000,D210*1000-F209*1000,$F$4*(1-$E210)*H210)</f>
        <v>0</v>
      </c>
      <c r="J210" s="136" cm="1">
        <f t="array" aca="1" ref="J210" ca="1">IF(COUNTIFS('PTC GRTgaz'!$K$7:$K$15996,"",'PTC GRTgaz'!$A$7:$A$15996,J$16,'PTC GRTgaz'!$D$7:$D$15996,$A210,'PTC GRTgaz'!$C$7:$C$15996,"DEL")&gt;0,J$14,SUMIFS('PTC GRTgaz'!$K$7:$K$15996,'PTC GRTgaz'!$A$7:$A$15996,J$16,'PTC GRTgaz'!$D$7:$D$15996,$A210,'PTC GRTgaz'!$C$7:$C$15996,"DEL")*1.0026*$F$4/INDIRECT($A$4&amp;"!D9"))</f>
        <v>125</v>
      </c>
      <c r="K210" s="136">
        <v>1000</v>
      </c>
      <c r="L210" s="137">
        <f t="shared" ca="1" si="31"/>
        <v>15</v>
      </c>
      <c r="M210" s="72">
        <f t="shared" ref="M210:M231" ca="1" si="35">ROUND(L209/SUM($F$3,$G$3,$H$3,$I$3),5)</f>
        <v>1</v>
      </c>
      <c r="N210" s="5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0.70000000000000007</v>
      </c>
      <c r="O210" s="89">
        <f t="shared" ref="O210:O231" ca="1" si="36">IF(L209*1000+MIN(J210,K210,$F$4*(1-$E210)*N210)&gt;$D210*1000,$D210*1000-L209*1000,MIN(J210,K210,$F$4*(1-$E210)*N210))</f>
        <v>0</v>
      </c>
      <c r="S210" s="137">
        <f t="shared" ca="1" si="32"/>
        <v>20.841155833333257</v>
      </c>
      <c r="T210" s="72">
        <f t="shared" ref="T210:T231" ca="1" si="37">MIN(ROUND(S209/SUM($F$3,$G$3,$H$3,$I$3),5),1)</f>
        <v>1</v>
      </c>
      <c r="U210" s="5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0.70000000000000007</v>
      </c>
      <c r="V210" s="89">
        <f t="shared" ref="V210:V231" ca="1" si="38">$F$4*(1)*U210</f>
        <v>87.500000000000014</v>
      </c>
    </row>
    <row r="211" spans="1:22" x14ac:dyDescent="0.35">
      <c r="A211" s="48">
        <f t="shared" ref="A211:A231" si="39">A210+1</f>
        <v>45577</v>
      </c>
      <c r="B211" s="88" cm="1">
        <f t="array" aca="1" ref="B211" ca="1">_xlfn.XLOOKUP(A211,INDIRECT($A$5&amp;"!$AJ$41:$AJ$406"),INDIRECT($A$5&amp;"!$AK$41:$AK$406"))*SUM($F$3:$I$3)</f>
        <v>0</v>
      </c>
      <c r="C211" s="88" cm="1">
        <f t="array" aca="1" ref="C211" ca="1">_xlfn.XLOOKUP(A211,INDIRECT($A$5&amp;"!$AJ$41:$AJ$406"),INDIRECT($A$5&amp;"!$AL$41:$AL$406"))*SUM($F$3:$I$3)</f>
        <v>15</v>
      </c>
      <c r="D211" s="88" cm="1">
        <f t="array" aca="1" ref="D211" ca="1">_xlfn.XLOOKUP(A211,INDIRECT($A$5&amp;"!$AJ$41:$AJ$406"),INDIRECT($A$5&amp;"!$AO$41:$AO$406"))*SUM($F$3:$I$3)</f>
        <v>15</v>
      </c>
      <c r="E211" s="50" cm="1">
        <f t="array" ref="E211">SUMPRODUCT(('PT Storengy'!$B$8:$K$372)*('PT Storengy'!$A$8:$A$372=$A211)*('PT Storengy'!$B$5:$K$5=$A$6)*('PT Storengy'!$B$7:$K$7=$A$7))</f>
        <v>0</v>
      </c>
      <c r="F211" s="137">
        <f t="shared" ca="1" si="30"/>
        <v>15</v>
      </c>
      <c r="G211" s="72">
        <f t="shared" ca="1" si="33"/>
        <v>1</v>
      </c>
      <c r="H211" s="5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0.70000000000000007</v>
      </c>
      <c r="I211" s="89">
        <f t="shared" ca="1" si="34"/>
        <v>0</v>
      </c>
      <c r="J211" s="136" cm="1">
        <f t="array" aca="1" ref="J211" ca="1">IF(COUNTIFS('PTC GRTgaz'!$K$7:$K$15996,"",'PTC GRTgaz'!$A$7:$A$15996,J$16,'PTC GRTgaz'!$D$7:$D$15996,$A211,'PTC GRTgaz'!$C$7:$C$15996,"DEL")&gt;0,J$14,SUMIFS('PTC GRTgaz'!$K$7:$K$15996,'PTC GRTgaz'!$A$7:$A$15996,J$16,'PTC GRTgaz'!$D$7:$D$15996,$A211,'PTC GRTgaz'!$C$7:$C$15996,"DEL")*1.0026*$F$4/INDIRECT($A$4&amp;"!D9"))</f>
        <v>125</v>
      </c>
      <c r="K211" s="136">
        <v>1000</v>
      </c>
      <c r="L211" s="137">
        <f t="shared" ca="1" si="31"/>
        <v>15</v>
      </c>
      <c r="M211" s="72">
        <f t="shared" ca="1" si="35"/>
        <v>1</v>
      </c>
      <c r="N211" s="5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0.70000000000000007</v>
      </c>
      <c r="O211" s="89">
        <f t="shared" ca="1" si="36"/>
        <v>0</v>
      </c>
      <c r="S211" s="137">
        <f t="shared" ca="1" si="32"/>
        <v>20.928655833333256</v>
      </c>
      <c r="T211" s="72">
        <f t="shared" ca="1" si="37"/>
        <v>1</v>
      </c>
      <c r="U211" s="5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0.70000000000000007</v>
      </c>
      <c r="V211" s="89">
        <f t="shared" ca="1" si="38"/>
        <v>87.500000000000014</v>
      </c>
    </row>
    <row r="212" spans="1:22" x14ac:dyDescent="0.35">
      <c r="A212" s="48">
        <f t="shared" si="39"/>
        <v>45578</v>
      </c>
      <c r="B212" s="88" cm="1">
        <f t="array" aca="1" ref="B212" ca="1">_xlfn.XLOOKUP(A212,INDIRECT($A$5&amp;"!$AJ$41:$AJ$406"),INDIRECT($A$5&amp;"!$AK$41:$AK$406"))*SUM($F$3:$I$3)</f>
        <v>0</v>
      </c>
      <c r="C212" s="88" cm="1">
        <f t="array" aca="1" ref="C212" ca="1">_xlfn.XLOOKUP(A212,INDIRECT($A$5&amp;"!$AJ$41:$AJ$406"),INDIRECT($A$5&amp;"!$AL$41:$AL$406"))*SUM($F$3:$I$3)</f>
        <v>15</v>
      </c>
      <c r="D212" s="88" cm="1">
        <f t="array" aca="1" ref="D212" ca="1">_xlfn.XLOOKUP(A212,INDIRECT($A$5&amp;"!$AJ$41:$AJ$406"),INDIRECT($A$5&amp;"!$AO$41:$AO$406"))*SUM($F$3:$I$3)</f>
        <v>15</v>
      </c>
      <c r="E212" s="50" cm="1">
        <f t="array" ref="E212">SUMPRODUCT(('PT Storengy'!$B$8:$K$372)*('PT Storengy'!$A$8:$A$372=$A212)*('PT Storengy'!$B$5:$K$5=$A$6)*('PT Storengy'!$B$7:$K$7=$A$7))</f>
        <v>0</v>
      </c>
      <c r="F212" s="137">
        <f t="shared" ca="1" si="30"/>
        <v>15</v>
      </c>
      <c r="G212" s="72">
        <f t="shared" ca="1" si="33"/>
        <v>1</v>
      </c>
      <c r="H212" s="5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0.70000000000000007</v>
      </c>
      <c r="I212" s="89">
        <f t="shared" ca="1" si="34"/>
        <v>0</v>
      </c>
      <c r="J212" s="136" cm="1">
        <f t="array" aca="1" ref="J212" ca="1">IF(COUNTIFS('PTC GRTgaz'!$K$7:$K$15996,"",'PTC GRTgaz'!$A$7:$A$15996,J$16,'PTC GRTgaz'!$D$7:$D$15996,$A212,'PTC GRTgaz'!$C$7:$C$15996,"DEL")&gt;0,J$14,SUMIFS('PTC GRTgaz'!$K$7:$K$15996,'PTC GRTgaz'!$A$7:$A$15996,J$16,'PTC GRTgaz'!$D$7:$D$15996,$A212,'PTC GRTgaz'!$C$7:$C$15996,"DEL")*1.0026*$F$4/INDIRECT($A$4&amp;"!D9"))</f>
        <v>125</v>
      </c>
      <c r="K212" s="136">
        <v>1000</v>
      </c>
      <c r="L212" s="137">
        <f t="shared" ca="1" si="31"/>
        <v>15</v>
      </c>
      <c r="M212" s="72">
        <f t="shared" ca="1" si="35"/>
        <v>1</v>
      </c>
      <c r="N212" s="5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0.70000000000000007</v>
      </c>
      <c r="O212" s="89">
        <f t="shared" ca="1" si="36"/>
        <v>0</v>
      </c>
      <c r="S212" s="137">
        <f t="shared" ca="1" si="32"/>
        <v>21.016155833333254</v>
      </c>
      <c r="T212" s="72">
        <f t="shared" ca="1" si="37"/>
        <v>1</v>
      </c>
      <c r="U212" s="5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0.70000000000000007</v>
      </c>
      <c r="V212" s="89">
        <f t="shared" ca="1" si="38"/>
        <v>87.500000000000014</v>
      </c>
    </row>
    <row r="213" spans="1:22" x14ac:dyDescent="0.35">
      <c r="A213" s="48">
        <f t="shared" si="39"/>
        <v>45579</v>
      </c>
      <c r="B213" s="88" cm="1">
        <f t="array" aca="1" ref="B213" ca="1">_xlfn.XLOOKUP(A213,INDIRECT($A$5&amp;"!$AJ$41:$AJ$406"),INDIRECT($A$5&amp;"!$AK$41:$AK$406"))*SUM($F$3:$I$3)</f>
        <v>0</v>
      </c>
      <c r="C213" s="88" cm="1">
        <f t="array" aca="1" ref="C213" ca="1">_xlfn.XLOOKUP(A213,INDIRECT($A$5&amp;"!$AJ$41:$AJ$406"),INDIRECT($A$5&amp;"!$AL$41:$AL$406"))*SUM($F$3:$I$3)</f>
        <v>15</v>
      </c>
      <c r="D213" s="88" cm="1">
        <f t="array" aca="1" ref="D213" ca="1">_xlfn.XLOOKUP(A213,INDIRECT($A$5&amp;"!$AJ$41:$AJ$406"),INDIRECT($A$5&amp;"!$AO$41:$AO$406"))*SUM($F$3:$I$3)</f>
        <v>15</v>
      </c>
      <c r="E213" s="50" cm="1">
        <f t="array" ref="E213">SUMPRODUCT(('PT Storengy'!$B$8:$K$372)*('PT Storengy'!$A$8:$A$372=$A213)*('PT Storengy'!$B$5:$K$5=$A$6)*('PT Storengy'!$B$7:$K$7=$A$7))</f>
        <v>0</v>
      </c>
      <c r="F213" s="137">
        <f t="shared" ca="1" si="30"/>
        <v>15</v>
      </c>
      <c r="G213" s="72">
        <f t="shared" ca="1" si="33"/>
        <v>1</v>
      </c>
      <c r="H213" s="5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0.70000000000000007</v>
      </c>
      <c r="I213" s="89">
        <f t="shared" ca="1" si="34"/>
        <v>0</v>
      </c>
      <c r="J213" s="136" cm="1">
        <f t="array" aca="1" ref="J213" ca="1">IF(COUNTIFS('PTC GRTgaz'!$K$7:$K$15996,"",'PTC GRTgaz'!$A$7:$A$15996,J$16,'PTC GRTgaz'!$D$7:$D$15996,$A213,'PTC GRTgaz'!$C$7:$C$15996,"DEL")&gt;0,J$14,SUMIFS('PTC GRTgaz'!$K$7:$K$15996,'PTC GRTgaz'!$A$7:$A$15996,J$16,'PTC GRTgaz'!$D$7:$D$15996,$A213,'PTC GRTgaz'!$C$7:$C$15996,"DEL")*1.0026*$F$4/INDIRECT($A$4&amp;"!D9"))</f>
        <v>125</v>
      </c>
      <c r="K213" s="136">
        <v>1000</v>
      </c>
      <c r="L213" s="137">
        <f t="shared" ca="1" si="31"/>
        <v>15</v>
      </c>
      <c r="M213" s="72">
        <f t="shared" ca="1" si="35"/>
        <v>1</v>
      </c>
      <c r="N213" s="5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0.70000000000000007</v>
      </c>
      <c r="O213" s="89">
        <f t="shared" ca="1" si="36"/>
        <v>0</v>
      </c>
      <c r="S213" s="137">
        <f t="shared" ca="1" si="32"/>
        <v>21.103655833333253</v>
      </c>
      <c r="T213" s="72">
        <f t="shared" ca="1" si="37"/>
        <v>1</v>
      </c>
      <c r="U213" s="5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0.70000000000000007</v>
      </c>
      <c r="V213" s="89">
        <f t="shared" ca="1" si="38"/>
        <v>87.500000000000014</v>
      </c>
    </row>
    <row r="214" spans="1:22" x14ac:dyDescent="0.35">
      <c r="A214" s="48">
        <f t="shared" si="39"/>
        <v>45580</v>
      </c>
      <c r="B214" s="88" cm="1">
        <f t="array" aca="1" ref="B214" ca="1">_xlfn.XLOOKUP(A214,INDIRECT($A$5&amp;"!$AJ$41:$AJ$406"),INDIRECT($A$5&amp;"!$AK$41:$AK$406"))*SUM($F$3:$I$3)</f>
        <v>0</v>
      </c>
      <c r="C214" s="88" cm="1">
        <f t="array" aca="1" ref="C214" ca="1">_xlfn.XLOOKUP(A214,INDIRECT($A$5&amp;"!$AJ$41:$AJ$406"),INDIRECT($A$5&amp;"!$AL$41:$AL$406"))*SUM($F$3:$I$3)</f>
        <v>15</v>
      </c>
      <c r="D214" s="88" cm="1">
        <f t="array" aca="1" ref="D214" ca="1">_xlfn.XLOOKUP(A214,INDIRECT($A$5&amp;"!$AJ$41:$AJ$406"),INDIRECT($A$5&amp;"!$AO$41:$AO$406"))*SUM($F$3:$I$3)</f>
        <v>15</v>
      </c>
      <c r="E214" s="50" cm="1">
        <f t="array" ref="E214">SUMPRODUCT(('PT Storengy'!$B$8:$K$372)*('PT Storengy'!$A$8:$A$372=$A214)*('PT Storengy'!$B$5:$K$5=$A$6)*('PT Storengy'!$B$7:$K$7=$A$7))</f>
        <v>0</v>
      </c>
      <c r="F214" s="137">
        <f t="shared" ca="1" si="30"/>
        <v>15</v>
      </c>
      <c r="G214" s="72">
        <f t="shared" ca="1" si="33"/>
        <v>1</v>
      </c>
      <c r="H214" s="5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0.70000000000000007</v>
      </c>
      <c r="I214" s="89">
        <f t="shared" ca="1" si="34"/>
        <v>0</v>
      </c>
      <c r="J214" s="136" cm="1">
        <f t="array" aca="1" ref="J214" ca="1">IF(COUNTIFS('PTC GRTgaz'!$K$7:$K$15996,"",'PTC GRTgaz'!$A$7:$A$15996,J$16,'PTC GRTgaz'!$D$7:$D$15996,$A214,'PTC GRTgaz'!$C$7:$C$15996,"DEL")&gt;0,J$14,SUMIFS('PTC GRTgaz'!$K$7:$K$15996,'PTC GRTgaz'!$A$7:$A$15996,J$16,'PTC GRTgaz'!$D$7:$D$15996,$A214,'PTC GRTgaz'!$C$7:$C$15996,"DEL")*1.0026*$F$4/INDIRECT($A$4&amp;"!D9"))</f>
        <v>125</v>
      </c>
      <c r="K214" s="136">
        <v>1000</v>
      </c>
      <c r="L214" s="137">
        <f t="shared" ca="1" si="31"/>
        <v>15</v>
      </c>
      <c r="M214" s="72">
        <f t="shared" ca="1" si="35"/>
        <v>1</v>
      </c>
      <c r="N214" s="5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0.70000000000000007</v>
      </c>
      <c r="O214" s="89">
        <f t="shared" ca="1" si="36"/>
        <v>0</v>
      </c>
      <c r="S214" s="137">
        <f t="shared" ca="1" si="32"/>
        <v>21.191155833333251</v>
      </c>
      <c r="T214" s="72">
        <f t="shared" ca="1" si="37"/>
        <v>1</v>
      </c>
      <c r="U214" s="5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0.70000000000000007</v>
      </c>
      <c r="V214" s="89">
        <f t="shared" ca="1" si="38"/>
        <v>87.500000000000014</v>
      </c>
    </row>
    <row r="215" spans="1:22" x14ac:dyDescent="0.35">
      <c r="A215" s="48">
        <f t="shared" si="39"/>
        <v>45581</v>
      </c>
      <c r="B215" s="88" cm="1">
        <f t="array" aca="1" ref="B215" ca="1">_xlfn.XLOOKUP(A215,INDIRECT($A$5&amp;"!$AJ$41:$AJ$406"),INDIRECT($A$5&amp;"!$AK$41:$AK$406"))*SUM($F$3:$I$3)</f>
        <v>0</v>
      </c>
      <c r="C215" s="88" cm="1">
        <f t="array" aca="1" ref="C215" ca="1">_xlfn.XLOOKUP(A215,INDIRECT($A$5&amp;"!$AJ$41:$AJ$406"),INDIRECT($A$5&amp;"!$AL$41:$AL$406"))*SUM($F$3:$I$3)</f>
        <v>15</v>
      </c>
      <c r="D215" s="88" cm="1">
        <f t="array" aca="1" ref="D215" ca="1">_xlfn.XLOOKUP(A215,INDIRECT($A$5&amp;"!$AJ$41:$AJ$406"),INDIRECT($A$5&amp;"!$AO$41:$AO$406"))*SUM($F$3:$I$3)</f>
        <v>15</v>
      </c>
      <c r="E215" s="50" cm="1">
        <f t="array" ref="E215">SUMPRODUCT(('PT Storengy'!$B$8:$K$372)*('PT Storengy'!$A$8:$A$372=$A215)*('PT Storengy'!$B$5:$K$5=$A$6)*('PT Storengy'!$B$7:$K$7=$A$7))</f>
        <v>0</v>
      </c>
      <c r="F215" s="137">
        <f t="shared" ca="1" si="30"/>
        <v>15</v>
      </c>
      <c r="G215" s="72">
        <f t="shared" ca="1" si="33"/>
        <v>1</v>
      </c>
      <c r="H215" s="5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0.70000000000000007</v>
      </c>
      <c r="I215" s="89">
        <f t="shared" ca="1" si="34"/>
        <v>0</v>
      </c>
      <c r="J215" s="136" cm="1">
        <f t="array" aca="1" ref="J215" ca="1">IF(COUNTIFS('PTC GRTgaz'!$K$7:$K$15996,"",'PTC GRTgaz'!$A$7:$A$15996,J$16,'PTC GRTgaz'!$D$7:$D$15996,$A215,'PTC GRTgaz'!$C$7:$C$15996,"DEL")&gt;0,J$14,SUMIFS('PTC GRTgaz'!$K$7:$K$15996,'PTC GRTgaz'!$A$7:$A$15996,J$16,'PTC GRTgaz'!$D$7:$D$15996,$A215,'PTC GRTgaz'!$C$7:$C$15996,"DEL")*1.0026*$F$4/INDIRECT($A$4&amp;"!D9"))</f>
        <v>125</v>
      </c>
      <c r="K215" s="136">
        <v>1000</v>
      </c>
      <c r="L215" s="137">
        <f t="shared" ca="1" si="31"/>
        <v>15</v>
      </c>
      <c r="M215" s="72">
        <f t="shared" ca="1" si="35"/>
        <v>1</v>
      </c>
      <c r="N215" s="5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0.70000000000000007</v>
      </c>
      <c r="O215" s="89">
        <f t="shared" ca="1" si="36"/>
        <v>0</v>
      </c>
      <c r="S215" s="137">
        <f t="shared" ca="1" si="32"/>
        <v>21.27865583333325</v>
      </c>
      <c r="T215" s="72">
        <f t="shared" ca="1" si="37"/>
        <v>1</v>
      </c>
      <c r="U215" s="5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0.70000000000000007</v>
      </c>
      <c r="V215" s="89">
        <f t="shared" ca="1" si="38"/>
        <v>87.500000000000014</v>
      </c>
    </row>
    <row r="216" spans="1:22" x14ac:dyDescent="0.35">
      <c r="A216" s="48">
        <f t="shared" si="39"/>
        <v>45582</v>
      </c>
      <c r="B216" s="88" cm="1">
        <f t="array" aca="1" ref="B216" ca="1">_xlfn.XLOOKUP(A216,INDIRECT($A$5&amp;"!$AJ$41:$AJ$406"),INDIRECT($A$5&amp;"!$AK$41:$AK$406"))*SUM($F$3:$I$3)</f>
        <v>0</v>
      </c>
      <c r="C216" s="88" cm="1">
        <f t="array" aca="1" ref="C216" ca="1">_xlfn.XLOOKUP(A216,INDIRECT($A$5&amp;"!$AJ$41:$AJ$406"),INDIRECT($A$5&amp;"!$AL$41:$AL$406"))*SUM($F$3:$I$3)</f>
        <v>15</v>
      </c>
      <c r="D216" s="88" cm="1">
        <f t="array" aca="1" ref="D216" ca="1">_xlfn.XLOOKUP(A216,INDIRECT($A$5&amp;"!$AJ$41:$AJ$406"),INDIRECT($A$5&amp;"!$AO$41:$AO$406"))*SUM($F$3:$I$3)</f>
        <v>15</v>
      </c>
      <c r="E216" s="50" cm="1">
        <f t="array" ref="E216">SUMPRODUCT(('PT Storengy'!$B$8:$K$372)*('PT Storengy'!$A$8:$A$372=$A216)*('PT Storengy'!$B$5:$K$5=$A$6)*('PT Storengy'!$B$7:$K$7=$A$7))</f>
        <v>0</v>
      </c>
      <c r="F216" s="137">
        <f t="shared" ca="1" si="30"/>
        <v>15</v>
      </c>
      <c r="G216" s="72">
        <f t="shared" ca="1" si="33"/>
        <v>1</v>
      </c>
      <c r="H216" s="5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0.70000000000000007</v>
      </c>
      <c r="I216" s="89">
        <f t="shared" ca="1" si="34"/>
        <v>0</v>
      </c>
      <c r="J216" s="136" cm="1">
        <f t="array" aca="1" ref="J216" ca="1">IF(COUNTIFS('PTC GRTgaz'!$K$7:$K$15996,"",'PTC GRTgaz'!$A$7:$A$15996,J$16,'PTC GRTgaz'!$D$7:$D$15996,$A216,'PTC GRTgaz'!$C$7:$C$15996,"DEL")&gt;0,J$14,SUMIFS('PTC GRTgaz'!$K$7:$K$15996,'PTC GRTgaz'!$A$7:$A$15996,J$16,'PTC GRTgaz'!$D$7:$D$15996,$A216,'PTC GRTgaz'!$C$7:$C$15996,"DEL")*1.0026*$F$4/INDIRECT($A$4&amp;"!D9"))</f>
        <v>125</v>
      </c>
      <c r="K216" s="136">
        <v>1000</v>
      </c>
      <c r="L216" s="137">
        <f t="shared" ca="1" si="31"/>
        <v>15</v>
      </c>
      <c r="M216" s="72">
        <f t="shared" ca="1" si="35"/>
        <v>1</v>
      </c>
      <c r="N216" s="5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0.70000000000000007</v>
      </c>
      <c r="O216" s="89">
        <f t="shared" ca="1" si="36"/>
        <v>0</v>
      </c>
      <c r="S216" s="137">
        <f t="shared" ca="1" si="32"/>
        <v>21.366155833333249</v>
      </c>
      <c r="T216" s="72">
        <f t="shared" ca="1" si="37"/>
        <v>1</v>
      </c>
      <c r="U216" s="5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0.70000000000000007</v>
      </c>
      <c r="V216" s="89">
        <f t="shared" ca="1" si="38"/>
        <v>87.500000000000014</v>
      </c>
    </row>
    <row r="217" spans="1:22" x14ac:dyDescent="0.35">
      <c r="A217" s="48">
        <f t="shared" si="39"/>
        <v>45583</v>
      </c>
      <c r="B217" s="88" cm="1">
        <f t="array" aca="1" ref="B217" ca="1">_xlfn.XLOOKUP(A217,INDIRECT($A$5&amp;"!$AJ$41:$AJ$406"),INDIRECT($A$5&amp;"!$AK$41:$AK$406"))*SUM($F$3:$I$3)</f>
        <v>0</v>
      </c>
      <c r="C217" s="88" cm="1">
        <f t="array" aca="1" ref="C217" ca="1">_xlfn.XLOOKUP(A217,INDIRECT($A$5&amp;"!$AJ$41:$AJ$406"),INDIRECT($A$5&amp;"!$AL$41:$AL$406"))*SUM($F$3:$I$3)</f>
        <v>15</v>
      </c>
      <c r="D217" s="88" cm="1">
        <f t="array" aca="1" ref="D217" ca="1">_xlfn.XLOOKUP(A217,INDIRECT($A$5&amp;"!$AJ$41:$AJ$406"),INDIRECT($A$5&amp;"!$AO$41:$AO$406"))*SUM($F$3:$I$3)</f>
        <v>15</v>
      </c>
      <c r="E217" s="50" cm="1">
        <f t="array" ref="E217">SUMPRODUCT(('PT Storengy'!$B$8:$K$372)*('PT Storengy'!$A$8:$A$372=$A217)*('PT Storengy'!$B$5:$K$5=$A$6)*('PT Storengy'!$B$7:$K$7=$A$7))</f>
        <v>0</v>
      </c>
      <c r="F217" s="137">
        <f t="shared" ca="1" si="30"/>
        <v>15</v>
      </c>
      <c r="G217" s="72">
        <f t="shared" ca="1" si="33"/>
        <v>1</v>
      </c>
      <c r="H217" s="5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0.70000000000000007</v>
      </c>
      <c r="I217" s="89">
        <f t="shared" ca="1" si="34"/>
        <v>0</v>
      </c>
      <c r="J217" s="136" cm="1">
        <f t="array" aca="1" ref="J217" ca="1">IF(COUNTIFS('PTC GRTgaz'!$K$7:$K$15996,"",'PTC GRTgaz'!$A$7:$A$15996,J$16,'PTC GRTgaz'!$D$7:$D$15996,$A217,'PTC GRTgaz'!$C$7:$C$15996,"DEL")&gt;0,J$14,SUMIFS('PTC GRTgaz'!$K$7:$K$15996,'PTC GRTgaz'!$A$7:$A$15996,J$16,'PTC GRTgaz'!$D$7:$D$15996,$A217,'PTC GRTgaz'!$C$7:$C$15996,"DEL")*1.0026*$F$4/INDIRECT($A$4&amp;"!D9"))</f>
        <v>125</v>
      </c>
      <c r="K217" s="136">
        <v>1000</v>
      </c>
      <c r="L217" s="137">
        <f t="shared" ca="1" si="31"/>
        <v>15</v>
      </c>
      <c r="M217" s="72">
        <f t="shared" ca="1" si="35"/>
        <v>1</v>
      </c>
      <c r="N217" s="5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0.70000000000000007</v>
      </c>
      <c r="O217" s="89">
        <f t="shared" ca="1" si="36"/>
        <v>0</v>
      </c>
      <c r="S217" s="137">
        <f t="shared" ca="1" si="32"/>
        <v>21.453655833333247</v>
      </c>
      <c r="T217" s="72">
        <f t="shared" ca="1" si="37"/>
        <v>1</v>
      </c>
      <c r="U217" s="5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0.70000000000000007</v>
      </c>
      <c r="V217" s="89">
        <f t="shared" ca="1" si="38"/>
        <v>87.500000000000014</v>
      </c>
    </row>
    <row r="218" spans="1:22" x14ac:dyDescent="0.35">
      <c r="A218" s="48">
        <f t="shared" si="39"/>
        <v>45584</v>
      </c>
      <c r="B218" s="88" cm="1">
        <f t="array" aca="1" ref="B218" ca="1">_xlfn.XLOOKUP(A218,INDIRECT($A$5&amp;"!$AJ$41:$AJ$406"),INDIRECT($A$5&amp;"!$AK$41:$AK$406"))*SUM($F$3:$I$3)</f>
        <v>0</v>
      </c>
      <c r="C218" s="88" cm="1">
        <f t="array" aca="1" ref="C218" ca="1">_xlfn.XLOOKUP(A218,INDIRECT($A$5&amp;"!$AJ$41:$AJ$406"),INDIRECT($A$5&amp;"!$AL$41:$AL$406"))*SUM($F$3:$I$3)</f>
        <v>15</v>
      </c>
      <c r="D218" s="88" cm="1">
        <f t="array" aca="1" ref="D218" ca="1">_xlfn.XLOOKUP(A218,INDIRECT($A$5&amp;"!$AJ$41:$AJ$406"),INDIRECT($A$5&amp;"!$AO$41:$AO$406"))*SUM($F$3:$I$3)</f>
        <v>15</v>
      </c>
      <c r="E218" s="50" cm="1">
        <f t="array" ref="E218">SUMPRODUCT(('PT Storengy'!$B$8:$K$372)*('PT Storengy'!$A$8:$A$372=$A218)*('PT Storengy'!$B$5:$K$5=$A$6)*('PT Storengy'!$B$7:$K$7=$A$7))</f>
        <v>0</v>
      </c>
      <c r="F218" s="137">
        <f t="shared" ca="1" si="30"/>
        <v>15</v>
      </c>
      <c r="G218" s="72">
        <f t="shared" ca="1" si="33"/>
        <v>1</v>
      </c>
      <c r="H218" s="5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0.70000000000000007</v>
      </c>
      <c r="I218" s="89">
        <f t="shared" ca="1" si="34"/>
        <v>0</v>
      </c>
      <c r="J218" s="136" cm="1">
        <f t="array" aca="1" ref="J218" ca="1">IF(COUNTIFS('PTC GRTgaz'!$K$7:$K$15996,"",'PTC GRTgaz'!$A$7:$A$15996,J$16,'PTC GRTgaz'!$D$7:$D$15996,$A218,'PTC GRTgaz'!$C$7:$C$15996,"DEL")&gt;0,J$14,SUMIFS('PTC GRTgaz'!$K$7:$K$15996,'PTC GRTgaz'!$A$7:$A$15996,J$16,'PTC GRTgaz'!$D$7:$D$15996,$A218,'PTC GRTgaz'!$C$7:$C$15996,"DEL")*1.0026*$F$4/INDIRECT($A$4&amp;"!D9"))</f>
        <v>125</v>
      </c>
      <c r="K218" s="136">
        <v>1000</v>
      </c>
      <c r="L218" s="137">
        <f t="shared" ca="1" si="31"/>
        <v>15</v>
      </c>
      <c r="M218" s="72">
        <f t="shared" ca="1" si="35"/>
        <v>1</v>
      </c>
      <c r="N218" s="5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0.70000000000000007</v>
      </c>
      <c r="O218" s="89">
        <f t="shared" ca="1" si="36"/>
        <v>0</v>
      </c>
      <c r="S218" s="137">
        <f t="shared" ca="1" si="32"/>
        <v>21.541155833333246</v>
      </c>
      <c r="T218" s="72">
        <f t="shared" ca="1" si="37"/>
        <v>1</v>
      </c>
      <c r="U218" s="5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0.70000000000000007</v>
      </c>
      <c r="V218" s="89">
        <f t="shared" ca="1" si="38"/>
        <v>87.500000000000014</v>
      </c>
    </row>
    <row r="219" spans="1:22" x14ac:dyDescent="0.35">
      <c r="A219" s="48">
        <f t="shared" si="39"/>
        <v>45585</v>
      </c>
      <c r="B219" s="88" cm="1">
        <f t="array" aca="1" ref="B219" ca="1">_xlfn.XLOOKUP(A219,INDIRECT($A$5&amp;"!$AJ$41:$AJ$406"),INDIRECT($A$5&amp;"!$AK$41:$AK$406"))*SUM($F$3:$I$3)</f>
        <v>0</v>
      </c>
      <c r="C219" s="88" cm="1">
        <f t="array" aca="1" ref="C219" ca="1">_xlfn.XLOOKUP(A219,INDIRECT($A$5&amp;"!$AJ$41:$AJ$406"),INDIRECT($A$5&amp;"!$AL$41:$AL$406"))*SUM($F$3:$I$3)</f>
        <v>15</v>
      </c>
      <c r="D219" s="88" cm="1">
        <f t="array" aca="1" ref="D219" ca="1">_xlfn.XLOOKUP(A219,INDIRECT($A$5&amp;"!$AJ$41:$AJ$406"),INDIRECT($A$5&amp;"!$AO$41:$AO$406"))*SUM($F$3:$I$3)</f>
        <v>15</v>
      </c>
      <c r="E219" s="50" cm="1">
        <f t="array" ref="E219">SUMPRODUCT(('PT Storengy'!$B$8:$K$372)*('PT Storengy'!$A$8:$A$372=$A219)*('PT Storengy'!$B$5:$K$5=$A$6)*('PT Storengy'!$B$7:$K$7=$A$7))</f>
        <v>0</v>
      </c>
      <c r="F219" s="137">
        <f t="shared" ca="1" si="30"/>
        <v>15</v>
      </c>
      <c r="G219" s="72">
        <f t="shared" ca="1" si="33"/>
        <v>1</v>
      </c>
      <c r="H219" s="5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0.70000000000000007</v>
      </c>
      <c r="I219" s="89">
        <f t="shared" ca="1" si="34"/>
        <v>0</v>
      </c>
      <c r="J219" s="136" cm="1">
        <f t="array" aca="1" ref="J219" ca="1">IF(COUNTIFS('PTC GRTgaz'!$K$7:$K$15996,"",'PTC GRTgaz'!$A$7:$A$15996,J$16,'PTC GRTgaz'!$D$7:$D$15996,$A219,'PTC GRTgaz'!$C$7:$C$15996,"DEL")&gt;0,J$14,SUMIFS('PTC GRTgaz'!$K$7:$K$15996,'PTC GRTgaz'!$A$7:$A$15996,J$16,'PTC GRTgaz'!$D$7:$D$15996,$A219,'PTC GRTgaz'!$C$7:$C$15996,"DEL")*1.0026*$F$4/INDIRECT($A$4&amp;"!D9"))</f>
        <v>125</v>
      </c>
      <c r="K219" s="136">
        <v>1000</v>
      </c>
      <c r="L219" s="137">
        <f t="shared" ca="1" si="31"/>
        <v>15</v>
      </c>
      <c r="M219" s="72">
        <f t="shared" ca="1" si="35"/>
        <v>1</v>
      </c>
      <c r="N219" s="5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0.70000000000000007</v>
      </c>
      <c r="O219" s="89">
        <f t="shared" ca="1" si="36"/>
        <v>0</v>
      </c>
      <c r="S219" s="137">
        <f t="shared" ca="1" si="32"/>
        <v>21.628655833333244</v>
      </c>
      <c r="T219" s="72">
        <f t="shared" ca="1" si="37"/>
        <v>1</v>
      </c>
      <c r="U219" s="5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0.70000000000000007</v>
      </c>
      <c r="V219" s="89">
        <f t="shared" ca="1" si="38"/>
        <v>87.500000000000014</v>
      </c>
    </row>
    <row r="220" spans="1:22" x14ac:dyDescent="0.35">
      <c r="A220" s="48">
        <f t="shared" si="39"/>
        <v>45586</v>
      </c>
      <c r="B220" s="88" cm="1">
        <f t="array" aca="1" ref="B220" ca="1">_xlfn.XLOOKUP(A220,INDIRECT($A$5&amp;"!$AJ$41:$AJ$406"),INDIRECT($A$5&amp;"!$AK$41:$AK$406"))*SUM($F$3:$I$3)</f>
        <v>0</v>
      </c>
      <c r="C220" s="88" cm="1">
        <f t="array" aca="1" ref="C220" ca="1">_xlfn.XLOOKUP(A220,INDIRECT($A$5&amp;"!$AJ$41:$AJ$406"),INDIRECT($A$5&amp;"!$AL$41:$AL$406"))*SUM($F$3:$I$3)</f>
        <v>15</v>
      </c>
      <c r="D220" s="88" cm="1">
        <f t="array" aca="1" ref="D220" ca="1">_xlfn.XLOOKUP(A220,INDIRECT($A$5&amp;"!$AJ$41:$AJ$406"),INDIRECT($A$5&amp;"!$AO$41:$AO$406"))*SUM($F$3:$I$3)</f>
        <v>15</v>
      </c>
      <c r="E220" s="50" cm="1">
        <f t="array" ref="E220">SUMPRODUCT(('PT Storengy'!$B$8:$K$372)*('PT Storengy'!$A$8:$A$372=$A220)*('PT Storengy'!$B$5:$K$5=$A$6)*('PT Storengy'!$B$7:$K$7=$A$7))</f>
        <v>0</v>
      </c>
      <c r="F220" s="137">
        <f t="shared" ca="1" si="30"/>
        <v>15</v>
      </c>
      <c r="G220" s="72">
        <f t="shared" ca="1" si="33"/>
        <v>1</v>
      </c>
      <c r="H220" s="5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0.70000000000000007</v>
      </c>
      <c r="I220" s="89">
        <f t="shared" ca="1" si="34"/>
        <v>0</v>
      </c>
      <c r="J220" s="136" cm="1">
        <f t="array" aca="1" ref="J220" ca="1">IF(COUNTIFS('PTC GRTgaz'!$K$7:$K$15996,"",'PTC GRTgaz'!$A$7:$A$15996,J$16,'PTC GRTgaz'!$D$7:$D$15996,$A220,'PTC GRTgaz'!$C$7:$C$15996,"DEL")&gt;0,J$14,SUMIFS('PTC GRTgaz'!$K$7:$K$15996,'PTC GRTgaz'!$A$7:$A$15996,J$16,'PTC GRTgaz'!$D$7:$D$15996,$A220,'PTC GRTgaz'!$C$7:$C$15996,"DEL")*1.0026*$F$4/INDIRECT($A$4&amp;"!D9"))</f>
        <v>50.129999999999995</v>
      </c>
      <c r="K220" s="136">
        <v>1000</v>
      </c>
      <c r="L220" s="137">
        <f t="shared" ca="1" si="31"/>
        <v>15</v>
      </c>
      <c r="M220" s="72">
        <f t="shared" ca="1" si="35"/>
        <v>1</v>
      </c>
      <c r="N220" s="5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0.70000000000000007</v>
      </c>
      <c r="O220" s="89">
        <f t="shared" ca="1" si="36"/>
        <v>0</v>
      </c>
      <c r="S220" s="137">
        <f t="shared" ca="1" si="32"/>
        <v>21.716155833333243</v>
      </c>
      <c r="T220" s="72">
        <f t="shared" ca="1" si="37"/>
        <v>1</v>
      </c>
      <c r="U220" s="5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0.70000000000000007</v>
      </c>
      <c r="V220" s="89">
        <f t="shared" ca="1" si="38"/>
        <v>87.500000000000014</v>
      </c>
    </row>
    <row r="221" spans="1:22" x14ac:dyDescent="0.35">
      <c r="A221" s="48">
        <f t="shared" si="39"/>
        <v>45587</v>
      </c>
      <c r="B221" s="88" cm="1">
        <f t="array" aca="1" ref="B221" ca="1">_xlfn.XLOOKUP(A221,INDIRECT($A$5&amp;"!$AJ$41:$AJ$406"),INDIRECT($A$5&amp;"!$AK$41:$AK$406"))*SUM($F$3:$I$3)</f>
        <v>0</v>
      </c>
      <c r="C221" s="88" cm="1">
        <f t="array" aca="1" ref="C221" ca="1">_xlfn.XLOOKUP(A221,INDIRECT($A$5&amp;"!$AJ$41:$AJ$406"),INDIRECT($A$5&amp;"!$AL$41:$AL$406"))*SUM($F$3:$I$3)</f>
        <v>15</v>
      </c>
      <c r="D221" s="88" cm="1">
        <f t="array" aca="1" ref="D221" ca="1">_xlfn.XLOOKUP(A221,INDIRECT($A$5&amp;"!$AJ$41:$AJ$406"),INDIRECT($A$5&amp;"!$AO$41:$AO$406"))*SUM($F$3:$I$3)</f>
        <v>15</v>
      </c>
      <c r="E221" s="50" cm="1">
        <f t="array" ref="E221">SUMPRODUCT(('PT Storengy'!$B$8:$K$372)*('PT Storengy'!$A$8:$A$372=$A221)*('PT Storengy'!$B$5:$K$5=$A$6)*('PT Storengy'!$B$7:$K$7=$A$7))</f>
        <v>0</v>
      </c>
      <c r="F221" s="137">
        <f t="shared" ca="1" si="30"/>
        <v>15</v>
      </c>
      <c r="G221" s="72">
        <f t="shared" ca="1" si="33"/>
        <v>1</v>
      </c>
      <c r="H221" s="5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0.70000000000000007</v>
      </c>
      <c r="I221" s="89">
        <f t="shared" ca="1" si="34"/>
        <v>0</v>
      </c>
      <c r="J221" s="136" cm="1">
        <f t="array" aca="1" ref="J221" ca="1">IF(COUNTIFS('PTC GRTgaz'!$K$7:$K$15996,"",'PTC GRTgaz'!$A$7:$A$15996,J$16,'PTC GRTgaz'!$D$7:$D$15996,$A221,'PTC GRTgaz'!$C$7:$C$15996,"DEL")&gt;0,J$14,SUMIFS('PTC GRTgaz'!$K$7:$K$15996,'PTC GRTgaz'!$A$7:$A$15996,J$16,'PTC GRTgaz'!$D$7:$D$15996,$A221,'PTC GRTgaz'!$C$7:$C$15996,"DEL")*1.0026*$F$4/INDIRECT($A$4&amp;"!D9"))</f>
        <v>50.129999999999995</v>
      </c>
      <c r="K221" s="136">
        <v>1000</v>
      </c>
      <c r="L221" s="137">
        <f t="shared" ca="1" si="31"/>
        <v>15</v>
      </c>
      <c r="M221" s="72">
        <f t="shared" ca="1" si="35"/>
        <v>1</v>
      </c>
      <c r="N221" s="5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0.70000000000000007</v>
      </c>
      <c r="O221" s="89">
        <f t="shared" ca="1" si="36"/>
        <v>0</v>
      </c>
      <c r="S221" s="137">
        <f t="shared" ca="1" si="32"/>
        <v>21.803655833333242</v>
      </c>
      <c r="T221" s="72">
        <f t="shared" ca="1" si="37"/>
        <v>1</v>
      </c>
      <c r="U221" s="5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0.70000000000000007</v>
      </c>
      <c r="V221" s="89">
        <f t="shared" ca="1" si="38"/>
        <v>87.500000000000014</v>
      </c>
    </row>
    <row r="222" spans="1:22" x14ac:dyDescent="0.35">
      <c r="A222" s="48">
        <f t="shared" si="39"/>
        <v>45588</v>
      </c>
      <c r="B222" s="88" cm="1">
        <f t="array" aca="1" ref="B222" ca="1">_xlfn.XLOOKUP(A222,INDIRECT($A$5&amp;"!$AJ$41:$AJ$406"),INDIRECT($A$5&amp;"!$AK$41:$AK$406"))*SUM($F$3:$I$3)</f>
        <v>0</v>
      </c>
      <c r="C222" s="88" cm="1">
        <f t="array" aca="1" ref="C222" ca="1">_xlfn.XLOOKUP(A222,INDIRECT($A$5&amp;"!$AJ$41:$AJ$406"),INDIRECT($A$5&amp;"!$AL$41:$AL$406"))*SUM($F$3:$I$3)</f>
        <v>15</v>
      </c>
      <c r="D222" s="88" cm="1">
        <f t="array" aca="1" ref="D222" ca="1">_xlfn.XLOOKUP(A222,INDIRECT($A$5&amp;"!$AJ$41:$AJ$406"),INDIRECT($A$5&amp;"!$AO$41:$AO$406"))*SUM($F$3:$I$3)</f>
        <v>15</v>
      </c>
      <c r="E222" s="50" cm="1">
        <f t="array" ref="E222">SUMPRODUCT(('PT Storengy'!$B$8:$K$372)*('PT Storengy'!$A$8:$A$372=$A222)*('PT Storengy'!$B$5:$K$5=$A$6)*('PT Storengy'!$B$7:$K$7=$A$7))</f>
        <v>0</v>
      </c>
      <c r="F222" s="137">
        <f t="shared" ca="1" si="30"/>
        <v>15</v>
      </c>
      <c r="G222" s="72">
        <f t="shared" ca="1" si="33"/>
        <v>1</v>
      </c>
      <c r="H222" s="5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0.70000000000000007</v>
      </c>
      <c r="I222" s="89">
        <f t="shared" ca="1" si="34"/>
        <v>0</v>
      </c>
      <c r="J222" s="136" cm="1">
        <f t="array" aca="1" ref="J222" ca="1">IF(COUNTIFS('PTC GRTgaz'!$K$7:$K$15996,"",'PTC GRTgaz'!$A$7:$A$15996,J$16,'PTC GRTgaz'!$D$7:$D$15996,$A222,'PTC GRTgaz'!$C$7:$C$15996,"DEL")&gt;0,J$14,SUMIFS('PTC GRTgaz'!$K$7:$K$15996,'PTC GRTgaz'!$A$7:$A$15996,J$16,'PTC GRTgaz'!$D$7:$D$15996,$A222,'PTC GRTgaz'!$C$7:$C$15996,"DEL")*1.0026*$F$4/INDIRECT($A$4&amp;"!D9"))</f>
        <v>50.129999999999995</v>
      </c>
      <c r="K222" s="136">
        <v>1000</v>
      </c>
      <c r="L222" s="137">
        <f t="shared" ca="1" si="31"/>
        <v>15</v>
      </c>
      <c r="M222" s="72">
        <f t="shared" ca="1" si="35"/>
        <v>1</v>
      </c>
      <c r="N222" s="5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0.70000000000000007</v>
      </c>
      <c r="O222" s="89">
        <f t="shared" ca="1" si="36"/>
        <v>0</v>
      </c>
      <c r="S222" s="137">
        <f t="shared" ca="1" si="32"/>
        <v>21.89115583333324</v>
      </c>
      <c r="T222" s="72">
        <f t="shared" ca="1" si="37"/>
        <v>1</v>
      </c>
      <c r="U222" s="5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0.70000000000000007</v>
      </c>
      <c r="V222" s="89">
        <f t="shared" ca="1" si="38"/>
        <v>87.500000000000014</v>
      </c>
    </row>
    <row r="223" spans="1:22" x14ac:dyDescent="0.35">
      <c r="A223" s="48">
        <f t="shared" si="39"/>
        <v>45589</v>
      </c>
      <c r="B223" s="88" cm="1">
        <f t="array" aca="1" ref="B223" ca="1">_xlfn.XLOOKUP(A223,INDIRECT($A$5&amp;"!$AJ$41:$AJ$406"),INDIRECT($A$5&amp;"!$AK$41:$AK$406"))*SUM($F$3:$I$3)</f>
        <v>0</v>
      </c>
      <c r="C223" s="88" cm="1">
        <f t="array" aca="1" ref="C223" ca="1">_xlfn.XLOOKUP(A223,INDIRECT($A$5&amp;"!$AJ$41:$AJ$406"),INDIRECT($A$5&amp;"!$AL$41:$AL$406"))*SUM($F$3:$I$3)</f>
        <v>15</v>
      </c>
      <c r="D223" s="88" cm="1">
        <f t="array" aca="1" ref="D223" ca="1">_xlfn.XLOOKUP(A223,INDIRECT($A$5&amp;"!$AJ$41:$AJ$406"),INDIRECT($A$5&amp;"!$AO$41:$AO$406"))*SUM($F$3:$I$3)</f>
        <v>15</v>
      </c>
      <c r="E223" s="50" cm="1">
        <f t="array" ref="E223">SUMPRODUCT(('PT Storengy'!$B$8:$K$372)*('PT Storengy'!$A$8:$A$372=$A223)*('PT Storengy'!$B$5:$K$5=$A$6)*('PT Storengy'!$B$7:$K$7=$A$7))</f>
        <v>0</v>
      </c>
      <c r="F223" s="137">
        <f t="shared" ca="1" si="30"/>
        <v>15</v>
      </c>
      <c r="G223" s="72">
        <f t="shared" ca="1" si="33"/>
        <v>1</v>
      </c>
      <c r="H223" s="5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0.70000000000000007</v>
      </c>
      <c r="I223" s="89">
        <f t="shared" ca="1" si="34"/>
        <v>0</v>
      </c>
      <c r="J223" s="136" cm="1">
        <f t="array" aca="1" ref="J223" ca="1">IF(COUNTIFS('PTC GRTgaz'!$K$7:$K$15996,"",'PTC GRTgaz'!$A$7:$A$15996,J$16,'PTC GRTgaz'!$D$7:$D$15996,$A223,'PTC GRTgaz'!$C$7:$C$15996,"DEL")&gt;0,J$14,SUMIFS('PTC GRTgaz'!$K$7:$K$15996,'PTC GRTgaz'!$A$7:$A$15996,J$16,'PTC GRTgaz'!$D$7:$D$15996,$A223,'PTC GRTgaz'!$C$7:$C$15996,"DEL")*1.0026*$F$4/INDIRECT($A$4&amp;"!D9"))</f>
        <v>50.129999999999995</v>
      </c>
      <c r="K223" s="136">
        <v>1000</v>
      </c>
      <c r="L223" s="137">
        <f t="shared" ca="1" si="31"/>
        <v>15</v>
      </c>
      <c r="M223" s="72">
        <f t="shared" ca="1" si="35"/>
        <v>1</v>
      </c>
      <c r="N223" s="5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0.70000000000000007</v>
      </c>
      <c r="O223" s="89">
        <f t="shared" ca="1" si="36"/>
        <v>0</v>
      </c>
      <c r="S223" s="137">
        <f t="shared" ca="1" si="32"/>
        <v>21.978655833333239</v>
      </c>
      <c r="T223" s="72">
        <f t="shared" ca="1" si="37"/>
        <v>1</v>
      </c>
      <c r="U223" s="5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0.70000000000000007</v>
      </c>
      <c r="V223" s="89">
        <f t="shared" ca="1" si="38"/>
        <v>87.500000000000014</v>
      </c>
    </row>
    <row r="224" spans="1:22" x14ac:dyDescent="0.35">
      <c r="A224" s="48">
        <f t="shared" si="39"/>
        <v>45590</v>
      </c>
      <c r="B224" s="88" cm="1">
        <f t="array" aca="1" ref="B224" ca="1">_xlfn.XLOOKUP(A224,INDIRECT($A$5&amp;"!$AJ$41:$AJ$406"),INDIRECT($A$5&amp;"!$AK$41:$AK$406"))*SUM($F$3:$I$3)</f>
        <v>0</v>
      </c>
      <c r="C224" s="88" cm="1">
        <f t="array" aca="1" ref="C224" ca="1">_xlfn.XLOOKUP(A224,INDIRECT($A$5&amp;"!$AJ$41:$AJ$406"),INDIRECT($A$5&amp;"!$AL$41:$AL$406"))*SUM($F$3:$I$3)</f>
        <v>15</v>
      </c>
      <c r="D224" s="88" cm="1">
        <f t="array" aca="1" ref="D224" ca="1">_xlfn.XLOOKUP(A224,INDIRECT($A$5&amp;"!$AJ$41:$AJ$406"),INDIRECT($A$5&amp;"!$AO$41:$AO$406"))*SUM($F$3:$I$3)</f>
        <v>15</v>
      </c>
      <c r="E224" s="50" cm="1">
        <f t="array" ref="E224">SUMPRODUCT(('PT Storengy'!$B$8:$K$372)*('PT Storengy'!$A$8:$A$372=$A224)*('PT Storengy'!$B$5:$K$5=$A$6)*('PT Storengy'!$B$7:$K$7=$A$7))</f>
        <v>0</v>
      </c>
      <c r="F224" s="137">
        <f t="shared" ca="1" si="30"/>
        <v>15</v>
      </c>
      <c r="G224" s="72">
        <f t="shared" ca="1" si="33"/>
        <v>1</v>
      </c>
      <c r="H224" s="5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0.70000000000000007</v>
      </c>
      <c r="I224" s="89">
        <f t="shared" ca="1" si="34"/>
        <v>0</v>
      </c>
      <c r="J224" s="136" cm="1">
        <f t="array" aca="1" ref="J224" ca="1">IF(COUNTIFS('PTC GRTgaz'!$K$7:$K$15996,"",'PTC GRTgaz'!$A$7:$A$15996,J$16,'PTC GRTgaz'!$D$7:$D$15996,$A224,'PTC GRTgaz'!$C$7:$C$15996,"DEL")&gt;0,J$14,SUMIFS('PTC GRTgaz'!$K$7:$K$15996,'PTC GRTgaz'!$A$7:$A$15996,J$16,'PTC GRTgaz'!$D$7:$D$15996,$A224,'PTC GRTgaz'!$C$7:$C$15996,"DEL")*1.0026*$F$4/INDIRECT($A$4&amp;"!D9"))</f>
        <v>50.129999999999995</v>
      </c>
      <c r="K224" s="136">
        <v>1000</v>
      </c>
      <c r="L224" s="137">
        <f t="shared" ca="1" si="31"/>
        <v>15</v>
      </c>
      <c r="M224" s="72">
        <f t="shared" ca="1" si="35"/>
        <v>1</v>
      </c>
      <c r="N224" s="5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0.70000000000000007</v>
      </c>
      <c r="O224" s="89">
        <f t="shared" ca="1" si="36"/>
        <v>0</v>
      </c>
      <c r="S224" s="137">
        <f t="shared" ca="1" si="32"/>
        <v>22.066155833333237</v>
      </c>
      <c r="T224" s="72">
        <f t="shared" ca="1" si="37"/>
        <v>1</v>
      </c>
      <c r="U224" s="5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0.70000000000000007</v>
      </c>
      <c r="V224" s="89">
        <f t="shared" ca="1" si="38"/>
        <v>87.500000000000014</v>
      </c>
    </row>
    <row r="225" spans="1:22" x14ac:dyDescent="0.35">
      <c r="A225" s="48">
        <f t="shared" si="39"/>
        <v>45591</v>
      </c>
      <c r="B225" s="88" cm="1">
        <f t="array" aca="1" ref="B225" ca="1">_xlfn.XLOOKUP(A225,INDIRECT($A$5&amp;"!$AJ$41:$AJ$406"),INDIRECT($A$5&amp;"!$AK$41:$AK$406"))*SUM($F$3:$I$3)</f>
        <v>0</v>
      </c>
      <c r="C225" s="88" cm="1">
        <f t="array" aca="1" ref="C225" ca="1">_xlfn.XLOOKUP(A225,INDIRECT($A$5&amp;"!$AJ$41:$AJ$406"),INDIRECT($A$5&amp;"!$AL$41:$AL$406"))*SUM($F$3:$I$3)</f>
        <v>15</v>
      </c>
      <c r="D225" s="88" cm="1">
        <f t="array" aca="1" ref="D225" ca="1">_xlfn.XLOOKUP(A225,INDIRECT($A$5&amp;"!$AJ$41:$AJ$406"),INDIRECT($A$5&amp;"!$AO$41:$AO$406"))*SUM($F$3:$I$3)</f>
        <v>15</v>
      </c>
      <c r="E225" s="50" cm="1">
        <f t="array" ref="E225">SUMPRODUCT(('PT Storengy'!$B$8:$K$372)*('PT Storengy'!$A$8:$A$372=$A225)*('PT Storengy'!$B$5:$K$5=$A$6)*('PT Storengy'!$B$7:$K$7=$A$7))</f>
        <v>0</v>
      </c>
      <c r="F225" s="137">
        <f t="shared" ca="1" si="30"/>
        <v>15</v>
      </c>
      <c r="G225" s="72">
        <f t="shared" ca="1" si="33"/>
        <v>1</v>
      </c>
      <c r="H225" s="5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0.70000000000000007</v>
      </c>
      <c r="I225" s="89">
        <f t="shared" ca="1" si="34"/>
        <v>0</v>
      </c>
      <c r="J225" s="136" cm="1">
        <f t="array" aca="1" ref="J225" ca="1">IF(COUNTIFS('PTC GRTgaz'!$K$7:$K$15996,"",'PTC GRTgaz'!$A$7:$A$15996,J$16,'PTC GRTgaz'!$D$7:$D$15996,$A225,'PTC GRTgaz'!$C$7:$C$15996,"DEL")&gt;0,J$14,SUMIFS('PTC GRTgaz'!$K$7:$K$15996,'PTC GRTgaz'!$A$7:$A$15996,J$16,'PTC GRTgaz'!$D$7:$D$15996,$A225,'PTC GRTgaz'!$C$7:$C$15996,"DEL")*1.0026*$F$4/INDIRECT($A$4&amp;"!D9"))</f>
        <v>125</v>
      </c>
      <c r="K225" s="136">
        <v>1000</v>
      </c>
      <c r="L225" s="137">
        <f t="shared" ca="1" si="31"/>
        <v>15</v>
      </c>
      <c r="M225" s="72">
        <f t="shared" ca="1" si="35"/>
        <v>1</v>
      </c>
      <c r="N225" s="5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0.70000000000000007</v>
      </c>
      <c r="O225" s="89">
        <f t="shared" ca="1" si="36"/>
        <v>0</v>
      </c>
      <c r="S225" s="137">
        <f t="shared" ca="1" si="32"/>
        <v>22.153655833333236</v>
      </c>
      <c r="T225" s="72">
        <f t="shared" ca="1" si="37"/>
        <v>1</v>
      </c>
      <c r="U225" s="5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0.70000000000000007</v>
      </c>
      <c r="V225" s="89">
        <f t="shared" ca="1" si="38"/>
        <v>87.500000000000014</v>
      </c>
    </row>
    <row r="226" spans="1:22" x14ac:dyDescent="0.35">
      <c r="A226" s="48">
        <f t="shared" si="39"/>
        <v>45592</v>
      </c>
      <c r="B226" s="88" cm="1">
        <f t="array" aca="1" ref="B226" ca="1">_xlfn.XLOOKUP(A226,INDIRECT($A$5&amp;"!$AJ$41:$AJ$406"),INDIRECT($A$5&amp;"!$AK$41:$AK$406"))*SUM($F$3:$I$3)</f>
        <v>0</v>
      </c>
      <c r="C226" s="88" cm="1">
        <f t="array" aca="1" ref="C226" ca="1">_xlfn.XLOOKUP(A226,INDIRECT($A$5&amp;"!$AJ$41:$AJ$406"),INDIRECT($A$5&amp;"!$AL$41:$AL$406"))*SUM($F$3:$I$3)</f>
        <v>15</v>
      </c>
      <c r="D226" s="88" cm="1">
        <f t="array" aca="1" ref="D226" ca="1">_xlfn.XLOOKUP(A226,INDIRECT($A$5&amp;"!$AJ$41:$AJ$406"),INDIRECT($A$5&amp;"!$AO$41:$AO$406"))*SUM($F$3:$I$3)</f>
        <v>15</v>
      </c>
      <c r="E226" s="50" cm="1">
        <f t="array" ref="E226">SUMPRODUCT(('PT Storengy'!$B$8:$K$372)*('PT Storengy'!$A$8:$A$372=$A226)*('PT Storengy'!$B$5:$K$5=$A$6)*('PT Storengy'!$B$7:$K$7=$A$7))</f>
        <v>0</v>
      </c>
      <c r="F226" s="137">
        <f t="shared" ca="1" si="30"/>
        <v>15</v>
      </c>
      <c r="G226" s="72">
        <f t="shared" ca="1" si="33"/>
        <v>1</v>
      </c>
      <c r="H226" s="5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0.70000000000000007</v>
      </c>
      <c r="I226" s="89">
        <f t="shared" ca="1" si="34"/>
        <v>0</v>
      </c>
      <c r="J226" s="136" cm="1">
        <f t="array" aca="1" ref="J226" ca="1">IF(COUNTIFS('PTC GRTgaz'!$K$7:$K$15996,"",'PTC GRTgaz'!$A$7:$A$15996,J$16,'PTC GRTgaz'!$D$7:$D$15996,$A226,'PTC GRTgaz'!$C$7:$C$15996,"DEL")&gt;0,J$14,SUMIFS('PTC GRTgaz'!$K$7:$K$15996,'PTC GRTgaz'!$A$7:$A$15996,J$16,'PTC GRTgaz'!$D$7:$D$15996,$A226,'PTC GRTgaz'!$C$7:$C$15996,"DEL")*1.0026*$F$4/INDIRECT($A$4&amp;"!D9"))</f>
        <v>125</v>
      </c>
      <c r="K226" s="136">
        <v>1000</v>
      </c>
      <c r="L226" s="137">
        <f t="shared" ca="1" si="31"/>
        <v>15</v>
      </c>
      <c r="M226" s="72">
        <f t="shared" ca="1" si="35"/>
        <v>1</v>
      </c>
      <c r="N226" s="5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0.70000000000000007</v>
      </c>
      <c r="O226" s="89">
        <f t="shared" ca="1" si="36"/>
        <v>0</v>
      </c>
      <c r="S226" s="137">
        <f t="shared" ca="1" si="32"/>
        <v>22.241155833333234</v>
      </c>
      <c r="T226" s="72">
        <f t="shared" ca="1" si="37"/>
        <v>1</v>
      </c>
      <c r="U226" s="5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0.70000000000000007</v>
      </c>
      <c r="V226" s="89">
        <f t="shared" ca="1" si="38"/>
        <v>87.500000000000014</v>
      </c>
    </row>
    <row r="227" spans="1:22" x14ac:dyDescent="0.35">
      <c r="A227" s="48">
        <f t="shared" si="39"/>
        <v>45593</v>
      </c>
      <c r="B227" s="88" cm="1">
        <f t="array" aca="1" ref="B227" ca="1">_xlfn.XLOOKUP(A227,INDIRECT($A$5&amp;"!$AJ$41:$AJ$406"),INDIRECT($A$5&amp;"!$AK$41:$AK$406"))*SUM($F$3:$I$3)</f>
        <v>0</v>
      </c>
      <c r="C227" s="88" cm="1">
        <f t="array" aca="1" ref="C227" ca="1">_xlfn.XLOOKUP(A227,INDIRECT($A$5&amp;"!$AJ$41:$AJ$406"),INDIRECT($A$5&amp;"!$AL$41:$AL$406"))*SUM($F$3:$I$3)</f>
        <v>15</v>
      </c>
      <c r="D227" s="88" cm="1">
        <f t="array" aca="1" ref="D227" ca="1">_xlfn.XLOOKUP(A227,INDIRECT($A$5&amp;"!$AJ$41:$AJ$406"),INDIRECT($A$5&amp;"!$AO$41:$AO$406"))*SUM($F$3:$I$3)</f>
        <v>15</v>
      </c>
      <c r="E227" s="50" cm="1">
        <f t="array" ref="E227">SUMPRODUCT(('PT Storengy'!$B$8:$K$372)*('PT Storengy'!$A$8:$A$372=$A227)*('PT Storengy'!$B$5:$K$5=$A$6)*('PT Storengy'!$B$7:$K$7=$A$7))</f>
        <v>0</v>
      </c>
      <c r="F227" s="137">
        <f t="shared" ca="1" si="30"/>
        <v>15</v>
      </c>
      <c r="G227" s="72">
        <f t="shared" ca="1" si="33"/>
        <v>1</v>
      </c>
      <c r="H227" s="5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0.70000000000000007</v>
      </c>
      <c r="I227" s="89">
        <f t="shared" ca="1" si="34"/>
        <v>0</v>
      </c>
      <c r="J227" s="136" cm="1">
        <f t="array" aca="1" ref="J227" ca="1">IF(COUNTIFS('PTC GRTgaz'!$K$7:$K$15996,"",'PTC GRTgaz'!$A$7:$A$15996,J$16,'PTC GRTgaz'!$D$7:$D$15996,$A227,'PTC GRTgaz'!$C$7:$C$15996,"DEL")&gt;0,J$14,SUMIFS('PTC GRTgaz'!$K$7:$K$15996,'PTC GRTgaz'!$A$7:$A$15996,J$16,'PTC GRTgaz'!$D$7:$D$15996,$A227,'PTC GRTgaz'!$C$7:$C$15996,"DEL")*1.0026*$F$4/INDIRECT($A$4&amp;"!D9"))</f>
        <v>130.33799999999999</v>
      </c>
      <c r="K227" s="136">
        <v>1000</v>
      </c>
      <c r="L227" s="137">
        <f t="shared" ca="1" si="31"/>
        <v>15</v>
      </c>
      <c r="M227" s="72">
        <f t="shared" ca="1" si="35"/>
        <v>1</v>
      </c>
      <c r="N227" s="5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0.70000000000000007</v>
      </c>
      <c r="O227" s="89">
        <f t="shared" ca="1" si="36"/>
        <v>0</v>
      </c>
      <c r="S227" s="137">
        <f t="shared" ca="1" si="32"/>
        <v>22.328655833333233</v>
      </c>
      <c r="T227" s="72">
        <f t="shared" ca="1" si="37"/>
        <v>1</v>
      </c>
      <c r="U227" s="5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0.70000000000000007</v>
      </c>
      <c r="V227" s="89">
        <f t="shared" ca="1" si="38"/>
        <v>87.500000000000014</v>
      </c>
    </row>
    <row r="228" spans="1:22" x14ac:dyDescent="0.35">
      <c r="A228" s="48">
        <f t="shared" si="39"/>
        <v>45594</v>
      </c>
      <c r="B228" s="88" cm="1">
        <f t="array" aca="1" ref="B228" ca="1">_xlfn.XLOOKUP(A228,INDIRECT($A$5&amp;"!$AJ$41:$AJ$406"),INDIRECT($A$5&amp;"!$AK$41:$AK$406"))*SUM($F$3:$I$3)</f>
        <v>0</v>
      </c>
      <c r="C228" s="88" cm="1">
        <f t="array" aca="1" ref="C228" ca="1">_xlfn.XLOOKUP(A228,INDIRECT($A$5&amp;"!$AJ$41:$AJ$406"),INDIRECT($A$5&amp;"!$AL$41:$AL$406"))*SUM($F$3:$I$3)</f>
        <v>15</v>
      </c>
      <c r="D228" s="88" cm="1">
        <f t="array" aca="1" ref="D228" ca="1">_xlfn.XLOOKUP(A228,INDIRECT($A$5&amp;"!$AJ$41:$AJ$406"),INDIRECT($A$5&amp;"!$AO$41:$AO$406"))*SUM($F$3:$I$3)</f>
        <v>15</v>
      </c>
      <c r="E228" s="50" cm="1">
        <f t="array" ref="E228">SUMPRODUCT(('PT Storengy'!$B$8:$K$372)*('PT Storengy'!$A$8:$A$372=$A228)*('PT Storengy'!$B$5:$K$5=$A$6)*('PT Storengy'!$B$7:$K$7=$A$7))</f>
        <v>0</v>
      </c>
      <c r="F228" s="137">
        <f t="shared" ca="1" si="30"/>
        <v>15</v>
      </c>
      <c r="G228" s="72">
        <f t="shared" ca="1" si="33"/>
        <v>1</v>
      </c>
      <c r="H228" s="5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0.70000000000000007</v>
      </c>
      <c r="I228" s="89">
        <f t="shared" ca="1" si="34"/>
        <v>0</v>
      </c>
      <c r="J228" s="136" cm="1">
        <f t="array" aca="1" ref="J228" ca="1">IF(COUNTIFS('PTC GRTgaz'!$K$7:$K$15996,"",'PTC GRTgaz'!$A$7:$A$15996,J$16,'PTC GRTgaz'!$D$7:$D$15996,$A228,'PTC GRTgaz'!$C$7:$C$15996,"DEL")&gt;0,J$14,SUMIFS('PTC GRTgaz'!$K$7:$K$15996,'PTC GRTgaz'!$A$7:$A$15996,J$16,'PTC GRTgaz'!$D$7:$D$15996,$A228,'PTC GRTgaz'!$C$7:$C$15996,"DEL")*1.0026*$F$4/INDIRECT($A$4&amp;"!D9"))</f>
        <v>130.33799999999999</v>
      </c>
      <c r="K228" s="136">
        <v>1000</v>
      </c>
      <c r="L228" s="137">
        <f t="shared" ca="1" si="31"/>
        <v>15</v>
      </c>
      <c r="M228" s="72">
        <f t="shared" ca="1" si="35"/>
        <v>1</v>
      </c>
      <c r="N228" s="5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0.70000000000000007</v>
      </c>
      <c r="O228" s="89">
        <f t="shared" ca="1" si="36"/>
        <v>0</v>
      </c>
      <c r="S228" s="137">
        <f t="shared" ca="1" si="32"/>
        <v>22.416155833333232</v>
      </c>
      <c r="T228" s="72">
        <f t="shared" ca="1" si="37"/>
        <v>1</v>
      </c>
      <c r="U228" s="5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0.70000000000000007</v>
      </c>
      <c r="V228" s="89">
        <f t="shared" ca="1" si="38"/>
        <v>87.500000000000014</v>
      </c>
    </row>
    <row r="229" spans="1:22" x14ac:dyDescent="0.35">
      <c r="A229" s="48">
        <f t="shared" si="39"/>
        <v>45595</v>
      </c>
      <c r="B229" s="88" cm="1">
        <f t="array" aca="1" ref="B229" ca="1">_xlfn.XLOOKUP(A229,INDIRECT($A$5&amp;"!$AJ$41:$AJ$406"),INDIRECT($A$5&amp;"!$AK$41:$AK$406"))*SUM($F$3:$I$3)</f>
        <v>0</v>
      </c>
      <c r="C229" s="88" cm="1">
        <f t="array" aca="1" ref="C229" ca="1">_xlfn.XLOOKUP(A229,INDIRECT($A$5&amp;"!$AJ$41:$AJ$406"),INDIRECT($A$5&amp;"!$AL$41:$AL$406"))*SUM($F$3:$I$3)</f>
        <v>15</v>
      </c>
      <c r="D229" s="88" cm="1">
        <f t="array" aca="1" ref="D229" ca="1">_xlfn.XLOOKUP(A229,INDIRECT($A$5&amp;"!$AJ$41:$AJ$406"),INDIRECT($A$5&amp;"!$AO$41:$AO$406"))*SUM($F$3:$I$3)</f>
        <v>15</v>
      </c>
      <c r="E229" s="50" cm="1">
        <f t="array" ref="E229">SUMPRODUCT(('PT Storengy'!$B$8:$K$372)*('PT Storengy'!$A$8:$A$372=$A229)*('PT Storengy'!$B$5:$K$5=$A$6)*('PT Storengy'!$B$7:$K$7=$A$7))</f>
        <v>0</v>
      </c>
      <c r="F229" s="137">
        <f t="shared" ca="1" si="30"/>
        <v>15</v>
      </c>
      <c r="G229" s="72">
        <f t="shared" ca="1" si="33"/>
        <v>1</v>
      </c>
      <c r="H229" s="5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0.70000000000000007</v>
      </c>
      <c r="I229" s="89">
        <f t="shared" ca="1" si="34"/>
        <v>0</v>
      </c>
      <c r="J229" s="136" cm="1">
        <f t="array" aca="1" ref="J229" ca="1">IF(COUNTIFS('PTC GRTgaz'!$K$7:$K$15996,"",'PTC GRTgaz'!$A$7:$A$15996,J$16,'PTC GRTgaz'!$D$7:$D$15996,$A229,'PTC GRTgaz'!$C$7:$C$15996,"DEL")&gt;0,J$14,SUMIFS('PTC GRTgaz'!$K$7:$K$15996,'PTC GRTgaz'!$A$7:$A$15996,J$16,'PTC GRTgaz'!$D$7:$D$15996,$A229,'PTC GRTgaz'!$C$7:$C$15996,"DEL")*1.0026*$F$4/INDIRECT($A$4&amp;"!D9"))</f>
        <v>130.33799999999999</v>
      </c>
      <c r="K229" s="136">
        <v>1000</v>
      </c>
      <c r="L229" s="137">
        <f t="shared" ca="1" si="31"/>
        <v>15</v>
      </c>
      <c r="M229" s="72">
        <f t="shared" ca="1" si="35"/>
        <v>1</v>
      </c>
      <c r="N229" s="5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0.70000000000000007</v>
      </c>
      <c r="O229" s="89">
        <f t="shared" ca="1" si="36"/>
        <v>0</v>
      </c>
      <c r="S229" s="137">
        <f t="shared" ca="1" si="32"/>
        <v>22.50365583333323</v>
      </c>
      <c r="T229" s="72">
        <f t="shared" ca="1" si="37"/>
        <v>1</v>
      </c>
      <c r="U229" s="5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0.70000000000000007</v>
      </c>
      <c r="V229" s="89">
        <f t="shared" ca="1" si="38"/>
        <v>87.500000000000014</v>
      </c>
    </row>
    <row r="230" spans="1:22" x14ac:dyDescent="0.35">
      <c r="A230" s="48">
        <f t="shared" si="39"/>
        <v>45596</v>
      </c>
      <c r="B230" s="88" cm="1">
        <f t="array" aca="1" ref="B230" ca="1">_xlfn.XLOOKUP(A230,INDIRECT($A$5&amp;"!$AJ$41:$AJ$406"),INDIRECT($A$5&amp;"!$AK$41:$AK$406"))*SUM($F$3:$I$3)</f>
        <v>12.75</v>
      </c>
      <c r="C230" s="88" cm="1">
        <f t="array" aca="1" ref="C230" ca="1">_xlfn.XLOOKUP(A230,INDIRECT($A$5&amp;"!$AJ$41:$AJ$406"),INDIRECT($A$5&amp;"!$AL$41:$AL$406"))*SUM($F$3:$I$3)</f>
        <v>15</v>
      </c>
      <c r="D230" s="88" cm="1">
        <f t="array" aca="1" ref="D230" ca="1">_xlfn.XLOOKUP(A230,INDIRECT($A$5&amp;"!$AJ$41:$AJ$406"),INDIRECT($A$5&amp;"!$AO$41:$AO$406"))*SUM($F$3:$I$3)</f>
        <v>15</v>
      </c>
      <c r="E230" s="50" cm="1">
        <f t="array" ref="E230">SUMPRODUCT(('PT Storengy'!$B$8:$K$372)*('PT Storengy'!$A$8:$A$372=$A230)*('PT Storengy'!$B$5:$K$5=$A$6)*('PT Storengy'!$B$7:$K$7=$A$7))</f>
        <v>0</v>
      </c>
      <c r="F230" s="137">
        <f t="shared" ca="1" si="30"/>
        <v>15</v>
      </c>
      <c r="G230" s="72">
        <f t="shared" ca="1" si="33"/>
        <v>1</v>
      </c>
      <c r="H230" s="5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0.70000000000000007</v>
      </c>
      <c r="I230" s="89">
        <f t="shared" ca="1" si="34"/>
        <v>0</v>
      </c>
      <c r="J230" s="136" cm="1">
        <f t="array" aca="1" ref="J230" ca="1">IF(COUNTIFS('PTC GRTgaz'!$K$7:$K$15996,"",'PTC GRTgaz'!$A$7:$A$15996,J$16,'PTC GRTgaz'!$D$7:$D$15996,$A230,'PTC GRTgaz'!$C$7:$C$15996,"DEL")&gt;0,J$14,SUMIFS('PTC GRTgaz'!$K$7:$K$15996,'PTC GRTgaz'!$A$7:$A$15996,J$16,'PTC GRTgaz'!$D$7:$D$15996,$A230,'PTC GRTgaz'!$C$7:$C$15996,"DEL")*1.0026*$F$4/INDIRECT($A$4&amp;"!D9"))</f>
        <v>130.33799999999999</v>
      </c>
      <c r="K230" s="136">
        <v>1000</v>
      </c>
      <c r="L230" s="137">
        <f t="shared" ca="1" si="31"/>
        <v>15</v>
      </c>
      <c r="M230" s="72">
        <f t="shared" ca="1" si="35"/>
        <v>1</v>
      </c>
      <c r="N230" s="5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0.70000000000000007</v>
      </c>
      <c r="O230" s="89">
        <f t="shared" ca="1" si="36"/>
        <v>0</v>
      </c>
      <c r="S230" s="137">
        <f t="shared" ca="1" si="32"/>
        <v>22.591155833333229</v>
      </c>
      <c r="T230" s="72">
        <f t="shared" ca="1" si="37"/>
        <v>1</v>
      </c>
      <c r="U230" s="5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0.70000000000000007</v>
      </c>
      <c r="V230" s="89">
        <f t="shared" ca="1" si="38"/>
        <v>87.500000000000014</v>
      </c>
    </row>
    <row r="231" spans="1:22" x14ac:dyDescent="0.35">
      <c r="A231" s="48">
        <f t="shared" si="39"/>
        <v>45597</v>
      </c>
      <c r="B231" s="88" cm="1">
        <f t="array" aca="1" ref="B231" ca="1">_xlfn.XLOOKUP(A231,INDIRECT($A$5&amp;"!$AJ$41:$AJ$406"),INDIRECT($A$5&amp;"!$AK$41:$AK$406"))*SUM($F$3:$I$3)</f>
        <v>0</v>
      </c>
      <c r="C231" s="88" cm="1">
        <f t="array" aca="1" ref="C231" ca="1">_xlfn.XLOOKUP(A231,INDIRECT($A$5&amp;"!$AJ$41:$AJ$406"),INDIRECT($A$5&amp;"!$AL$41:$AL$406"))*SUM($F$3:$I$3)</f>
        <v>15</v>
      </c>
      <c r="D231" s="88" cm="1">
        <f t="array" aca="1" ref="D231" ca="1">_xlfn.XLOOKUP(A231,INDIRECT($A$5&amp;"!$AJ$41:$AJ$406"),INDIRECT($A$5&amp;"!$AO$41:$AO$406"))*SUM($F$3:$I$3)</f>
        <v>15</v>
      </c>
      <c r="E231" s="50" cm="1">
        <f t="array" ref="E231">SUMPRODUCT(('PT Storengy'!$B$8:$K$372)*('PT Storengy'!$A$8:$A$372=$A231)*('PT Storengy'!$B$5:$K$5=$A$6)*('PT Storengy'!$B$7:$K$7=$A$7))</f>
        <v>0</v>
      </c>
      <c r="F231" s="137">
        <f t="shared" ca="1" si="30"/>
        <v>15</v>
      </c>
      <c r="G231" s="72">
        <f t="shared" ca="1" si="33"/>
        <v>1</v>
      </c>
      <c r="H231" s="5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0.70000000000000007</v>
      </c>
      <c r="I231" s="89">
        <f t="shared" ca="1" si="34"/>
        <v>0</v>
      </c>
      <c r="J231" s="136" cm="1">
        <f t="array" aca="1" ref="J231" ca="1">IF(COUNTIFS('PTC GRTgaz'!$K$7:$K$15996,"",'PTC GRTgaz'!$A$7:$A$15996,J$16,'PTC GRTgaz'!$D$7:$D$15996,$A231,'PTC GRTgaz'!$C$7:$C$15996,"DEL")&gt;0,J$14,SUMIFS('PTC GRTgaz'!$K$7:$K$15996,'PTC GRTgaz'!$A$7:$A$15996,J$16,'PTC GRTgaz'!$D$7:$D$15996,$A231,'PTC GRTgaz'!$C$7:$C$15996,"DEL")*1.0026*$F$4/INDIRECT($A$4&amp;"!D9"))</f>
        <v>125</v>
      </c>
      <c r="K231" s="136">
        <v>1000</v>
      </c>
      <c r="L231" s="137">
        <f t="shared" ca="1" si="31"/>
        <v>15</v>
      </c>
      <c r="M231" s="72">
        <f t="shared" ca="1" si="35"/>
        <v>1</v>
      </c>
      <c r="N231" s="5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0.70000000000000007</v>
      </c>
      <c r="O231" s="89">
        <f t="shared" ca="1" si="36"/>
        <v>0</v>
      </c>
      <c r="S231" s="137">
        <f t="shared" ca="1" si="32"/>
        <v>22.678655833333227</v>
      </c>
      <c r="T231" s="72">
        <f t="shared" ca="1" si="37"/>
        <v>1</v>
      </c>
      <c r="U231" s="5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0.70000000000000007</v>
      </c>
      <c r="V231" s="89">
        <f t="shared" ca="1" si="38"/>
        <v>87.500000000000014</v>
      </c>
    </row>
    <row r="232" spans="1:22" x14ac:dyDescent="0.35">
      <c r="A232" s="29"/>
      <c r="B232" s="29"/>
      <c r="C232" s="29"/>
      <c r="D232" s="29"/>
    </row>
    <row r="233" spans="1:22" x14ac:dyDescent="0.35">
      <c r="A233" s="29"/>
      <c r="B233" s="29"/>
      <c r="C233" s="29"/>
      <c r="D233" s="29"/>
    </row>
    <row r="234" spans="1:22" x14ac:dyDescent="0.35">
      <c r="A234" s="29"/>
      <c r="B234" s="29"/>
      <c r="C234" s="29"/>
      <c r="D234" s="29"/>
    </row>
    <row r="235" spans="1:22" x14ac:dyDescent="0.35">
      <c r="A235" s="29"/>
      <c r="B235" s="29"/>
      <c r="C235" s="29"/>
      <c r="D235" s="29"/>
    </row>
    <row r="236" spans="1:22" x14ac:dyDescent="0.35">
      <c r="A236" s="29"/>
      <c r="B236" s="29"/>
      <c r="C236" s="29"/>
      <c r="D236" s="29"/>
    </row>
    <row r="237" spans="1:22" x14ac:dyDescent="0.35">
      <c r="A237" s="29"/>
      <c r="B237" s="29"/>
      <c r="C237" s="29"/>
      <c r="D237" s="29"/>
    </row>
    <row r="238" spans="1:22" x14ac:dyDescent="0.35">
      <c r="A238" s="29"/>
      <c r="B238" s="29"/>
      <c r="C238" s="29"/>
      <c r="D238" s="29"/>
    </row>
    <row r="239" spans="1:22" x14ac:dyDescent="0.35">
      <c r="A239" s="29"/>
      <c r="B239" s="29"/>
      <c r="C239" s="29"/>
      <c r="D239" s="29"/>
    </row>
    <row r="240" spans="1:22"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O231" xr:uid="{E0BA2D08-F164-426D-8B22-833BD306E2C0}"/>
  <mergeCells count="3">
    <mergeCell ref="F11:I11"/>
    <mergeCell ref="L11:O11"/>
    <mergeCell ref="S11:V11"/>
  </mergeCells>
  <conditionalFormatting sqref="I17:I231">
    <cfRule type="cellIs" dxfId="11" priority="7" operator="equal">
      <formula>0</formula>
    </cfRule>
  </conditionalFormatting>
  <conditionalFormatting sqref="O17:O231">
    <cfRule type="cellIs" dxfId="10" priority="6" operator="equal">
      <formula>0</formula>
    </cfRule>
  </conditionalFormatting>
  <conditionalFormatting sqref="V17:V231">
    <cfRule type="cellIs" dxfId="9"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BB46-367B-450B-97B5-AFF79EF43261}">
  <sheetPr codeName="Feuil11">
    <tabColor rgb="FF92D050"/>
  </sheetPr>
  <dimension ref="A1:N277"/>
  <sheetViews>
    <sheetView showGridLines="0" zoomScale="55" zoomScaleNormal="55" workbookViewId="0">
      <pane xSplit="1" ySplit="16" topLeftCell="B17" activePane="bottomRight" state="frozen"/>
      <selection activeCell="N41" sqref="N41"/>
      <selection pane="topRight" activeCell="N41" sqref="N41"/>
      <selection pane="bottomLeft" activeCell="N41" sqref="N41"/>
      <selection pane="bottomRight" activeCell="N41" sqref="N41"/>
    </sheetView>
  </sheetViews>
  <sheetFormatPr baseColWidth="10" defaultColWidth="10.54296875" defaultRowHeight="14.5" x14ac:dyDescent="0.35"/>
  <cols>
    <col min="1" max="4" width="13.90625" customWidth="1"/>
    <col min="5" max="5" width="29.36328125" bestFit="1" customWidth="1"/>
    <col min="6" max="9" width="19.90625" customWidth="1"/>
    <col min="11" max="11" width="12.54296875" customWidth="1"/>
    <col min="13" max="13" width="10.08984375" customWidth="1"/>
    <col min="14" max="14" width="14.54296875" customWidth="1"/>
  </cols>
  <sheetData>
    <row r="1" spans="1:13" x14ac:dyDescent="0.35">
      <c r="A1" s="49"/>
      <c r="B1" s="49"/>
      <c r="C1" s="49"/>
      <c r="D1" s="49"/>
      <c r="G1" s="70"/>
    </row>
    <row r="2" spans="1:13" x14ac:dyDescent="0.35">
      <c r="F2" s="47" t="str" cm="1">
        <f t="array" aca="1" ref="F2" ca="1">INDEX(INDIRECT($A$4&amp;"!A1:Z500"),3,7+(COLUMN()-COLUMN($F$2))*5)</f>
        <v>Serene N 23</v>
      </c>
      <c r="G2" s="47" t="str" cm="1">
        <f t="array" aca="1" ref="G2" ca="1">INDEX(INDIRECT($A$4&amp;"!A1:Z500"),3,7+(COLUMN()-COLUMN($F$2))*5)</f>
        <v>Serene N 24</v>
      </c>
      <c r="H2" s="47" cm="1">
        <f t="array" aca="1" ref="H2" ca="1">INDEX(INDIRECT($A$4&amp;"!A1:Z500"),3,7+(COLUMN()-COLUMN($F$2))*5)</f>
        <v>0</v>
      </c>
      <c r="I2" s="47" cm="1">
        <f t="array" aca="1" ref="I2" ca="1">INDEX(INDIRECT($A$4&amp;"!A1:Z500"),3,7+(COLUMN()-COLUMN($F$2))*5)</f>
        <v>0</v>
      </c>
    </row>
    <row r="3" spans="1:13" x14ac:dyDescent="0.35">
      <c r="A3" t="s">
        <v>68</v>
      </c>
      <c r="E3" s="47" t="s">
        <v>47</v>
      </c>
      <c r="F3" s="155" cm="1">
        <f t="array" aca="1" ref="F3" ca="1">INDEX(INDIRECT($A$4&amp;"!A1:Z500"),3,8+(COLUMN()-COLUMN($F$2))*5)</f>
        <v>15</v>
      </c>
      <c r="G3" s="155" cm="1">
        <f t="array" aca="1" ref="G3" ca="1">INDEX(INDIRECT($A$4&amp;"!A1:Z500"),3,8+(COLUMN()-COLUMN($F$2))*5)</f>
        <v>0</v>
      </c>
      <c r="H3" s="155" cm="1">
        <f t="array" aca="1" ref="H3" ca="1">INDEX(INDIRECT($A$4&amp;"!A1:Z500"),3,8+(COLUMN()-COLUMN($F$2))*5)</f>
        <v>0</v>
      </c>
      <c r="I3" s="69" cm="1">
        <f t="array" aca="1" ref="I3" ca="1">INDEX(INDIRECT($A$4&amp;"!A1:Z500"),3,8+(COLUMN()-COLUMN($F$2))*5)+Serene_A_I!AB3</f>
        <v>0</v>
      </c>
    </row>
    <row r="4" spans="1:13" x14ac:dyDescent="0.35">
      <c r="A4" t="s">
        <v>224</v>
      </c>
      <c r="E4" s="47" t="s">
        <v>48</v>
      </c>
      <c r="F4" s="95" cm="1">
        <f t="array" aca="1" ref="F4" ca="1">INDIRECT($A$4&amp;"!D5")</f>
        <v>176.47058823529412</v>
      </c>
      <c r="G4" s="71" t="s">
        <v>16</v>
      </c>
    </row>
    <row r="5" spans="1:13" x14ac:dyDescent="0.35">
      <c r="A5" t="s">
        <v>176</v>
      </c>
      <c r="E5" s="47" t="str">
        <f xml:space="preserve"> "COS GRTgaz (" &amp; Results!B9 &amp; ")"</f>
        <v>COS GRTgaz (Firm)</v>
      </c>
      <c r="F5" s="95">
        <f ca="1">F4</f>
        <v>176.47058823529412</v>
      </c>
      <c r="G5" s="71" t="s">
        <v>16</v>
      </c>
    </row>
    <row r="6" spans="1:13" ht="15" thickBot="1" x14ac:dyDescent="0.4">
      <c r="A6" s="60" t="s">
        <v>17</v>
      </c>
      <c r="E6" s="47" t="s">
        <v>223</v>
      </c>
      <c r="F6" s="47">
        <f ca="1">SUM(F3:I3)</f>
        <v>15</v>
      </c>
      <c r="G6" s="71" t="s">
        <v>15</v>
      </c>
    </row>
    <row r="7" spans="1:13" ht="15" thickBot="1" x14ac:dyDescent="0.4">
      <c r="A7" s="60" t="s">
        <v>53</v>
      </c>
      <c r="H7" s="90"/>
      <c r="I7" s="90"/>
    </row>
    <row r="8" spans="1:13" x14ac:dyDescent="0.35">
      <c r="F8" s="90"/>
      <c r="G8" s="90"/>
    </row>
    <row r="11" spans="1:13" ht="37.5" customHeight="1" x14ac:dyDescent="0.35">
      <c r="F11" s="311" t="s">
        <v>30</v>
      </c>
      <c r="G11" s="311"/>
      <c r="H11" s="311"/>
      <c r="I11" s="311"/>
    </row>
    <row r="13" spans="1:13" ht="17.25" customHeight="1" x14ac:dyDescent="0.35">
      <c r="K13" t="s">
        <v>228</v>
      </c>
    </row>
    <row r="14" spans="1:13" x14ac:dyDescent="0.35">
      <c r="G14" s="48" cm="1">
        <f t="array" aca="1" ref="G14:H14" ca="1">IF(_xlfn.XLOOKUP(0,F$17:F$185,A$17:B$185,"",0,1)="", "Only " &amp; TEXT(G186,"0,0%") &amp; " withdrawal on 31/03", _xlfn.XLOOKUP(0,F$17:F$185,A$17:B$185,"",0,1))</f>
        <v>45741</v>
      </c>
      <c r="H14">
        <f ca="1"/>
        <v>0</v>
      </c>
      <c r="I14" s="29"/>
      <c r="K14" t="s">
        <v>227</v>
      </c>
    </row>
    <row r="15" spans="1:13" ht="48" customHeight="1" x14ac:dyDescent="0.35">
      <c r="F15" s="53" t="s">
        <v>20</v>
      </c>
      <c r="G15" s="53" t="s">
        <v>196</v>
      </c>
      <c r="K15" s="90">
        <f ca="1">COUNTIF(K17:K185,"&gt;"&amp;0)+1</f>
        <v>158</v>
      </c>
    </row>
    <row r="16" spans="1:13" ht="43.25" customHeight="1" x14ac:dyDescent="0.35">
      <c r="A16" s="53" t="s">
        <v>2</v>
      </c>
      <c r="B16" s="53" t="s">
        <v>221</v>
      </c>
      <c r="C16" s="53" t="s">
        <v>222</v>
      </c>
      <c r="D16" s="53" t="s">
        <v>218</v>
      </c>
      <c r="E16" s="53" t="s">
        <v>19</v>
      </c>
      <c r="F16" s="53">
        <f ca="1">F6</f>
        <v>15</v>
      </c>
      <c r="G16" s="53" t="s">
        <v>196</v>
      </c>
      <c r="H16" s="53" t="s">
        <v>21</v>
      </c>
      <c r="I16" s="141" t="s">
        <v>60</v>
      </c>
      <c r="K16" s="53">
        <f ca="1">F16</f>
        <v>15</v>
      </c>
      <c r="L16" s="53" t="s">
        <v>196</v>
      </c>
      <c r="M16" s="53" t="s">
        <v>21</v>
      </c>
    </row>
    <row r="17" spans="1:14" x14ac:dyDescent="0.35">
      <c r="A17" s="48">
        <f>Results!I14</f>
        <v>45580</v>
      </c>
      <c r="B17" s="88" cm="1">
        <f t="array" aca="1" ref="B17" ca="1">_xlfn.XLOOKUP(A17,INDIRECT($A$5&amp;"!$AJ$41:$AJ$406"),INDIRECT($A$5&amp;"!$An$41:$An$406"))*SUM($F$3:$I$3)</f>
        <v>12.75</v>
      </c>
      <c r="C17" s="88" cm="1">
        <f t="array" aca="1" ref="C17" ca="1">_xlfn.XLOOKUP(A17,INDIRECT($A$5&amp;"!$AJ$41:$AJ$406"),INDIRECT($A$5&amp;"!$Ak$41:$Ak$406"))*SUM($F$3:$I$3)</f>
        <v>0</v>
      </c>
      <c r="D17" s="88" cm="1">
        <f t="array" aca="1" ref="D17" ca="1">_xlfn.XLOOKUP(A17,INDIRECT($A$5&amp;"!$AJ$41:$AJ$406"),INDIRECT($A$5&amp;"!$AO$41:$AO$406"))*SUM($F$3:$I$3)</f>
        <v>15</v>
      </c>
      <c r="E17" s="50" cm="1">
        <f t="array" ref="E17">SUMPRODUCT(('PT Storengy'!$B$8:$K$372)*('PT Storengy'!$A$8:$A$372=$A17)*('PT Storengy'!$A$5:$J$5=$A$6)*('PT Storengy'!$B$7:$K$7=$A$7))</f>
        <v>0</v>
      </c>
      <c r="F17" s="52">
        <f t="shared" ref="F17:F82" ca="1" si="0">F16-I17/1000</f>
        <v>14.823529411764707</v>
      </c>
      <c r="G17" s="72">
        <f ca="1">$F$6/SUM($F$3,$G$3,$H$3,$I$3)</f>
        <v>1</v>
      </c>
      <c r="H17" s="5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113">
        <f ca="1">IF(F16*1000-$F$4*(1-E17)*H17&gt;1000*B17,$F$4*(1-E17)*H17,F16*1000-1000*B17)</f>
        <v>176.47058823529412</v>
      </c>
      <c r="K17" s="52">
        <f t="shared" ref="K17:K80" ca="1" si="1">K16-N17/1000</f>
        <v>14.823529411764707</v>
      </c>
      <c r="L17" s="72">
        <f ca="1">MAX(K16/SUM($F$3,$G$3,$H$3,$I$3),0)</f>
        <v>1</v>
      </c>
      <c r="M17" s="5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90">
        <f ca="1">IF(K16*1000&lt;$F$4*(1)*M17,K16*1000,$F$4*(1)*M17)</f>
        <v>176.47058823529412</v>
      </c>
    </row>
    <row r="18" spans="1:14" x14ac:dyDescent="0.35">
      <c r="A18" s="48">
        <f>A17+1</f>
        <v>45581</v>
      </c>
      <c r="B18" s="88" cm="1">
        <f t="array" aca="1" ref="B18" ca="1">_xlfn.XLOOKUP(A18,INDIRECT($A$5&amp;"!$AJ$41:$AJ$406"),INDIRECT($A$5&amp;"!$An$41:$An$406"))*SUM($F$3:$I$3)</f>
        <v>12.75</v>
      </c>
      <c r="C18" s="88" cm="1">
        <f t="array" aca="1" ref="C18" ca="1">_xlfn.XLOOKUP(A18,INDIRECT($A$5&amp;"!$AJ$41:$AJ$406"),INDIRECT($A$5&amp;"!$Ak$41:$Ak$406"))*SUM($F$3:$I$3)</f>
        <v>0</v>
      </c>
      <c r="D18" s="88" cm="1">
        <f t="array" aca="1" ref="D18" ca="1">_xlfn.XLOOKUP(A18,INDIRECT($A$5&amp;"!$AJ$41:$AJ$406"),INDIRECT($A$5&amp;"!$AO$41:$AO$406"))*SUM($F$3:$I$3)</f>
        <v>15</v>
      </c>
      <c r="E18" s="50" cm="1">
        <f t="array" ref="E18">SUMPRODUCT(('PT Storengy'!$B$8:$K$372)*('PT Storengy'!$A$8:$A$372=$A18)*('PT Storengy'!$A$5:$J$5=$A$6)*('PT Storengy'!$B$7:$K$7=$A$7))</f>
        <v>0</v>
      </c>
      <c r="F18" s="52">
        <f t="shared" ca="1" si="0"/>
        <v>14.648187152098691</v>
      </c>
      <c r="G18" s="72">
        <f ca="1">$F17/SUM($F$3,$G$3,$H$3,$I$3)</f>
        <v>0.9882352941176471</v>
      </c>
      <c r="H18" s="51" cm="1">
        <f t="array" aca="1" ref="H18" ca="1">IF(ROUND(ROUND(G18,2)-G18,4)=0,_xlfn.XLOOKUP(G18,INDIRECT($A$4&amp;"!$G$32:$G$132"),INDIRECT($A$4&amp;"!$A$32:$A$132"),0,1,1),IF(G18&lt;0,0,(ROUNDUP(G18,2)-G18)*100*_xlfn.XLOOKUP(G18,INDIRECT($A$4&amp;"!$G$32:$G$132"),INDIRECT($A$4&amp;"!$A$32:$A$132"),0,-1,-1)+(G18-ROUNDDOWN(G18,2))*100*_xlfn.XLOOKUP(G18,INDIRECT($A$4&amp;"!$G$32:$G$132"),INDIRECT($A$4&amp;"!$A$32:$A$132"),0,1,1)))</f>
        <v>0.99360613810741771</v>
      </c>
      <c r="I18" s="113">
        <f t="shared" ref="I18:I81" ca="1" si="2">IF(F17*1000-$F$4*(1-E18)*H18&gt;1000*B18,$F$4*(1-E18)*H18,F17*1000-1000*B18)</f>
        <v>175.34225966601488</v>
      </c>
      <c r="K18" s="52">
        <f t="shared" ca="1" si="1"/>
        <v>14.648187152098691</v>
      </c>
      <c r="L18" s="72">
        <f t="shared" ref="L18:L81" ca="1" si="3">MAX(K17/SUM($F$3,$G$3,$H$3,$I$3),0)</f>
        <v>0.9882352941176471</v>
      </c>
      <c r="M18" s="51" cm="1">
        <f t="array" aca="1" ref="M18" ca="1">IF(ROUND(ROUND(L18,2)-L18,4)=0,_xlfn.XLOOKUP(L18,INDIRECT($A$4&amp;"!$G$32:$G$132"),INDIRECT($A$4&amp;"!$A$32:$A$132"),0,1,1),IF(L18&lt;0,0,(ROUNDUP(L18,2)-L18)*100*_xlfn.XLOOKUP(L18,INDIRECT($A$4&amp;"!$G$32:$G$132"),INDIRECT($A$4&amp;"!$A$32:$A$132"),0,-1,-1)+(L18-ROUNDDOWN(L18,2))*100*_xlfn.XLOOKUP(L18,INDIRECT($A$4&amp;"!$G$32:$G$132"),INDIRECT($A$4&amp;"!$A$32:$A$132"),0,1,1)))</f>
        <v>0.99360613810741771</v>
      </c>
      <c r="N18" s="90">
        <f t="shared" ref="N18:N81" ca="1" si="4">IF(K17*1000&lt;$F$4*(1)*M18,K17*1000,$F$4*(1)*M18)</f>
        <v>175.34225966601488</v>
      </c>
    </row>
    <row r="19" spans="1:14" x14ac:dyDescent="0.35">
      <c r="A19" s="48">
        <f t="shared" ref="A19:A82" si="5">A18+1</f>
        <v>45582</v>
      </c>
      <c r="B19" s="88" cm="1">
        <f t="array" aca="1" ref="B19" ca="1">_xlfn.XLOOKUP(A19,INDIRECT($A$5&amp;"!$AJ$41:$AJ$406"),INDIRECT($A$5&amp;"!$An$41:$An$406"))*SUM($F$3:$I$3)</f>
        <v>12.75</v>
      </c>
      <c r="C19" s="88" cm="1">
        <f t="array" aca="1" ref="C19" ca="1">_xlfn.XLOOKUP(A19,INDIRECT($A$5&amp;"!$AJ$41:$AJ$406"),INDIRECT($A$5&amp;"!$Ak$41:$Ak$406"))*SUM($F$3:$I$3)</f>
        <v>0</v>
      </c>
      <c r="D19" s="88" cm="1">
        <f t="array" aca="1" ref="D19" ca="1">_xlfn.XLOOKUP(A19,INDIRECT($A$5&amp;"!$AJ$41:$AJ$406"),INDIRECT($A$5&amp;"!$AO$41:$AO$406"))*SUM($F$3:$I$3)</f>
        <v>15</v>
      </c>
      <c r="E19" s="50" cm="1">
        <f t="array" ref="E19">SUMPRODUCT(('PT Storengy'!$B$8:$K$372)*('PT Storengy'!$A$8:$A$372=$A19)*('PT Storengy'!$A$5:$J$5=$A$6)*('PT Storengy'!$B$7:$K$7=$A$7))</f>
        <v>0</v>
      </c>
      <c r="F19" s="52">
        <f t="shared" ca="1" si="0"/>
        <v>14.473966006624915</v>
      </c>
      <c r="G19" s="72">
        <f t="shared" ref="G19:G82" ca="1" si="6">$F18/SUM($F$3,$G$3,$H$3,$I$3)</f>
        <v>0.97654581013991271</v>
      </c>
      <c r="H19" s="51" cm="1">
        <f t="array" aca="1" ref="H19" ca="1">IF(ROUND(ROUND(G19,2)-G19,4)=0,_xlfn.XLOOKUP(G19,INDIRECT($A$4&amp;"!$G$32:$G$132"),INDIRECT($A$4&amp;"!$A$32:$A$132"),0,1,1),IF(G19&lt;0,0,(ROUNDUP(G19,2)-G19)*100*_xlfn.XLOOKUP(G19,INDIRECT($A$4&amp;"!$G$32:$G$132"),INDIRECT($A$4&amp;"!$A$32:$A$132"),0,-1,-1)+(G19-ROUNDDOWN(G19,2))*100*_xlfn.XLOOKUP(G19,INDIRECT($A$4&amp;"!$G$32:$G$132"),INDIRECT($A$4&amp;"!$A$32:$A$132"),0,1,1)))</f>
        <v>0.98725315768473587</v>
      </c>
      <c r="I19" s="113">
        <f t="shared" ca="1" si="2"/>
        <v>174.22114547377691</v>
      </c>
      <c r="K19" s="52">
        <f t="shared" ca="1" si="1"/>
        <v>14.473966006624915</v>
      </c>
      <c r="L19" s="72">
        <f t="shared" ca="1" si="3"/>
        <v>0.97654581013991271</v>
      </c>
      <c r="M19" s="51" cm="1">
        <f t="array" aca="1" ref="M19" ca="1">IF(ROUND(ROUND(L19,2)-L19,4)=0,_xlfn.XLOOKUP(L19,INDIRECT($A$4&amp;"!$G$32:$G$132"),INDIRECT($A$4&amp;"!$A$32:$A$132"),0,1,1),IF(L19&lt;0,0,(ROUNDUP(L19,2)-L19)*100*_xlfn.XLOOKUP(L19,INDIRECT($A$4&amp;"!$G$32:$G$132"),INDIRECT($A$4&amp;"!$A$32:$A$132"),0,-1,-1)+(L19-ROUNDDOWN(L19,2))*100*_xlfn.XLOOKUP(L19,INDIRECT($A$4&amp;"!$G$32:$G$132"),INDIRECT($A$4&amp;"!$A$32:$A$132"),0,1,1)))</f>
        <v>0.98725315768473587</v>
      </c>
      <c r="N19" s="90">
        <f t="shared" ca="1" si="4"/>
        <v>174.22114547377691</v>
      </c>
    </row>
    <row r="20" spans="1:14" x14ac:dyDescent="0.35">
      <c r="A20" s="48">
        <f t="shared" si="5"/>
        <v>45583</v>
      </c>
      <c r="B20" s="88" cm="1">
        <f t="array" aca="1" ref="B20" ca="1">_xlfn.XLOOKUP(A20,INDIRECT($A$5&amp;"!$AJ$41:$AJ$406"),INDIRECT($A$5&amp;"!$An$41:$An$406"))*SUM($F$3:$I$3)</f>
        <v>12.75</v>
      </c>
      <c r="C20" s="88" cm="1">
        <f t="array" aca="1" ref="C20" ca="1">_xlfn.XLOOKUP(A20,INDIRECT($A$5&amp;"!$AJ$41:$AJ$406"),INDIRECT($A$5&amp;"!$Ak$41:$Ak$406"))*SUM($F$3:$I$3)</f>
        <v>0</v>
      </c>
      <c r="D20" s="88" cm="1">
        <f t="array" aca="1" ref="D20" ca="1">_xlfn.XLOOKUP(A20,INDIRECT($A$5&amp;"!$AJ$41:$AJ$406"),INDIRECT($A$5&amp;"!$AO$41:$AO$406"))*SUM($F$3:$I$3)</f>
        <v>15</v>
      </c>
      <c r="E20" s="50" cm="1">
        <f t="array" ref="E20">SUMPRODUCT(('PT Storengy'!$B$8:$K$372)*('PT Storengy'!$A$8:$A$372=$A20)*('PT Storengy'!$A$5:$J$5=$A$6)*('PT Storengy'!$B$7:$K$7=$A$7))</f>
        <v>0</v>
      </c>
      <c r="F20" s="52">
        <f t="shared" ca="1" si="0"/>
        <v>14.300858807094064</v>
      </c>
      <c r="G20" s="72">
        <f t="shared" ca="1" si="6"/>
        <v>0.96493106710832766</v>
      </c>
      <c r="H20" s="51" cm="1">
        <f t="array" aca="1" ref="H20" ca="1">IF(ROUND(ROUND(G20,2)-G20,4)=0,_xlfn.XLOOKUP(G20,INDIRECT($A$4&amp;"!$G$32:$G$132"),INDIRECT($A$4&amp;"!$A$32:$A$132"),0,1,1),IF(G20&lt;0,0,(ROUNDUP(G20,2)-G20)*100*_xlfn.XLOOKUP(G20,INDIRECT($A$4&amp;"!$G$32:$G$132"),INDIRECT($A$4&amp;"!$A$32:$A$132"),0,-1,-1)+(G20-ROUNDDOWN(G20,2))*100*_xlfn.XLOOKUP(G20,INDIRECT($A$4&amp;"!$G$32:$G$132"),INDIRECT($A$4&amp;"!$A$32:$A$132"),0,1,1)))</f>
        <v>0.98094079734148321</v>
      </c>
      <c r="I20" s="113">
        <f t="shared" ca="1" si="2"/>
        <v>173.10719953084998</v>
      </c>
      <c r="K20" s="52">
        <f t="shared" ca="1" si="1"/>
        <v>14.300858807094064</v>
      </c>
      <c r="L20" s="72">
        <f t="shared" ca="1" si="3"/>
        <v>0.96493106710832766</v>
      </c>
      <c r="M20" s="51" cm="1">
        <f t="array" aca="1" ref="M20" ca="1">IF(ROUND(ROUND(L20,2)-L20,4)=0,_xlfn.XLOOKUP(L20,INDIRECT($A$4&amp;"!$G$32:$G$132"),INDIRECT($A$4&amp;"!$A$32:$A$132"),0,1,1),IF(L20&lt;0,0,(ROUNDUP(L20,2)-L20)*100*_xlfn.XLOOKUP(L20,INDIRECT($A$4&amp;"!$G$32:$G$132"),INDIRECT($A$4&amp;"!$A$32:$A$132"),0,-1,-1)+(L20-ROUNDDOWN(L20,2))*100*_xlfn.XLOOKUP(L20,INDIRECT($A$4&amp;"!$G$32:$G$132"),INDIRECT($A$4&amp;"!$A$32:$A$132"),0,1,1)))</f>
        <v>0.98094079734148321</v>
      </c>
      <c r="N20" s="90">
        <f t="shared" ca="1" si="4"/>
        <v>173.10719953084998</v>
      </c>
    </row>
    <row r="21" spans="1:14" x14ac:dyDescent="0.35">
      <c r="A21" s="48">
        <f t="shared" si="5"/>
        <v>45584</v>
      </c>
      <c r="B21" s="88" cm="1">
        <f t="array" aca="1" ref="B21" ca="1">_xlfn.XLOOKUP(A21,INDIRECT($A$5&amp;"!$AJ$41:$AJ$406"),INDIRECT($A$5&amp;"!$An$41:$An$406"))*SUM($F$3:$I$3)</f>
        <v>12.75</v>
      </c>
      <c r="C21" s="88" cm="1">
        <f t="array" aca="1" ref="C21" ca="1">_xlfn.XLOOKUP(A21,INDIRECT($A$5&amp;"!$AJ$41:$AJ$406"),INDIRECT($A$5&amp;"!$Ak$41:$Ak$406"))*SUM($F$3:$I$3)</f>
        <v>0</v>
      </c>
      <c r="D21" s="88" cm="1">
        <f t="array" aca="1" ref="D21" ca="1">_xlfn.XLOOKUP(A21,INDIRECT($A$5&amp;"!$AJ$41:$AJ$406"),INDIRECT($A$5&amp;"!$AO$41:$AO$406"))*SUM($F$3:$I$3)</f>
        <v>15</v>
      </c>
      <c r="E21" s="50" cm="1">
        <f t="array" ref="E21">SUMPRODUCT(('PT Storengy'!$B$8:$K$372)*('PT Storengy'!$A$8:$A$372=$A21)*('PT Storengy'!$A$5:$J$5=$A$6)*('PT Storengy'!$B$7:$K$7=$A$7))</f>
        <v>0</v>
      </c>
      <c r="F21" s="52">
        <f t="shared" ca="1" si="0"/>
        <v>14.128858431089627</v>
      </c>
      <c r="G21" s="72">
        <f t="shared" ca="1" si="6"/>
        <v>0.95339058713960434</v>
      </c>
      <c r="H21" s="51" cm="1">
        <f t="array" aca="1" ref="H21" ca="1">IF(ROUND(ROUND(G21,2)-G21,4)=0,_xlfn.XLOOKUP(G21,INDIRECT($A$4&amp;"!$G$32:$G$132"),INDIRECT($A$4&amp;"!$A$32:$A$132"),0,1,1),IF(G21&lt;0,0,(ROUNDUP(G21,2)-G21)*100*_xlfn.XLOOKUP(G21,INDIRECT($A$4&amp;"!$G$32:$G$132"),INDIRECT($A$4&amp;"!$A$32:$A$132"),0,-1,-1)+(G21-ROUNDDOWN(G21,2))*100*_xlfn.XLOOKUP(G21,INDIRECT($A$4&amp;"!$G$32:$G$132"),INDIRECT($A$4&amp;"!$A$32:$A$132"),0,1,1)))</f>
        <v>0.97466879735848144</v>
      </c>
      <c r="I21" s="113">
        <f t="shared" ca="1" si="2"/>
        <v>172.0003760044379</v>
      </c>
      <c r="K21" s="52">
        <f t="shared" ca="1" si="1"/>
        <v>14.128858431089627</v>
      </c>
      <c r="L21" s="72">
        <f t="shared" ca="1" si="3"/>
        <v>0.95339058713960434</v>
      </c>
      <c r="M21" s="51" cm="1">
        <f t="array" aca="1" ref="M21" ca="1">IF(ROUND(ROUND(L21,2)-L21,4)=0,_xlfn.XLOOKUP(L21,INDIRECT($A$4&amp;"!$G$32:$G$132"),INDIRECT($A$4&amp;"!$A$32:$A$132"),0,1,1),IF(L21&lt;0,0,(ROUNDUP(L21,2)-L21)*100*_xlfn.XLOOKUP(L21,INDIRECT($A$4&amp;"!$G$32:$G$132"),INDIRECT($A$4&amp;"!$A$32:$A$132"),0,-1,-1)+(L21-ROUNDDOWN(L21,2))*100*_xlfn.XLOOKUP(L21,INDIRECT($A$4&amp;"!$G$32:$G$132"),INDIRECT($A$4&amp;"!$A$32:$A$132"),0,1,1)))</f>
        <v>0.97466879735848144</v>
      </c>
      <c r="N21" s="90">
        <f t="shared" ca="1" si="4"/>
        <v>172.0003760044379</v>
      </c>
    </row>
    <row r="22" spans="1:14" x14ac:dyDescent="0.35">
      <c r="A22" s="48">
        <f t="shared" si="5"/>
        <v>45585</v>
      </c>
      <c r="B22" s="88" cm="1">
        <f t="array" aca="1" ref="B22" ca="1">_xlfn.XLOOKUP(A22,INDIRECT($A$5&amp;"!$AJ$41:$AJ$406"),INDIRECT($A$5&amp;"!$An$41:$An$406"))*SUM($F$3:$I$3)</f>
        <v>12.75</v>
      </c>
      <c r="C22" s="88" cm="1">
        <f t="array" aca="1" ref="C22" ca="1">_xlfn.XLOOKUP(A22,INDIRECT($A$5&amp;"!$AJ$41:$AJ$406"),INDIRECT($A$5&amp;"!$Ak$41:$Ak$406"))*SUM($F$3:$I$3)</f>
        <v>0</v>
      </c>
      <c r="D22" s="88" cm="1">
        <f t="array" aca="1" ref="D22" ca="1">_xlfn.XLOOKUP(A22,INDIRECT($A$5&amp;"!$AJ$41:$AJ$406"),INDIRECT($A$5&amp;"!$AO$41:$AO$406"))*SUM($F$3:$I$3)</f>
        <v>15</v>
      </c>
      <c r="E22" s="50" cm="1">
        <f t="array" ref="E22">SUMPRODUCT(('PT Storengy'!$B$8:$K$372)*('PT Storengy'!$A$8:$A$372=$A22)*('PT Storengy'!$A$5:$J$5=$A$6)*('PT Storengy'!$B$7:$K$7=$A$7))</f>
        <v>0</v>
      </c>
      <c r="F22" s="52">
        <f t="shared" ca="1" si="0"/>
        <v>13.957957801734834</v>
      </c>
      <c r="G22" s="72">
        <f t="shared" ca="1" si="6"/>
        <v>0.9419238954059751</v>
      </c>
      <c r="H22" s="51" cm="1">
        <f t="array" aca="1" ref="H22" ca="1">IF(ROUND(ROUND(G22,2)-G22,4)=0,_xlfn.XLOOKUP(G22,INDIRECT($A$4&amp;"!$G$32:$G$132"),INDIRECT($A$4&amp;"!$A$32:$A$132"),0,1,1),IF(G22&lt;0,0,(ROUNDUP(G22,2)-G22)*100*_xlfn.XLOOKUP(G22,INDIRECT($A$4&amp;"!$G$32:$G$132"),INDIRECT($A$4&amp;"!$A$32:$A$132"),0,-1,-1)+(G22-ROUNDDOWN(G22,2))*100*_xlfn.XLOOKUP(G22,INDIRECT($A$4&amp;"!$G$32:$G$132"),INDIRECT($A$4&amp;"!$A$32:$A$132"),0,1,1)))</f>
        <v>0.96843689967716107</v>
      </c>
      <c r="I22" s="113">
        <f t="shared" ca="1" si="2"/>
        <v>170.90062935479313</v>
      </c>
      <c r="K22" s="52">
        <f t="shared" ca="1" si="1"/>
        <v>13.957957801734834</v>
      </c>
      <c r="L22" s="72">
        <f t="shared" ca="1" si="3"/>
        <v>0.9419238954059751</v>
      </c>
      <c r="M22" s="51" cm="1">
        <f t="array" aca="1" ref="M22" ca="1">IF(ROUND(ROUND(L22,2)-L22,4)=0,_xlfn.XLOOKUP(L22,INDIRECT($A$4&amp;"!$G$32:$G$132"),INDIRECT($A$4&amp;"!$A$32:$A$132"),0,1,1),IF(L22&lt;0,0,(ROUNDUP(L22,2)-L22)*100*_xlfn.XLOOKUP(L22,INDIRECT($A$4&amp;"!$G$32:$G$132"),INDIRECT($A$4&amp;"!$A$32:$A$132"),0,-1,-1)+(L22-ROUNDDOWN(L22,2))*100*_xlfn.XLOOKUP(L22,INDIRECT($A$4&amp;"!$G$32:$G$132"),INDIRECT($A$4&amp;"!$A$32:$A$132"),0,1,1)))</f>
        <v>0.96843689967716107</v>
      </c>
      <c r="N22" s="90">
        <f t="shared" ca="1" si="4"/>
        <v>170.90062935479313</v>
      </c>
    </row>
    <row r="23" spans="1:14" x14ac:dyDescent="0.35">
      <c r="A23" s="48">
        <f t="shared" si="5"/>
        <v>45586</v>
      </c>
      <c r="B23" s="88" cm="1">
        <f t="array" aca="1" ref="B23" ca="1">_xlfn.XLOOKUP(A23,INDIRECT($A$5&amp;"!$AJ$41:$AJ$406"),INDIRECT($A$5&amp;"!$An$41:$An$406"))*SUM($F$3:$I$3)</f>
        <v>12.75</v>
      </c>
      <c r="C23" s="88" cm="1">
        <f t="array" aca="1" ref="C23" ca="1">_xlfn.XLOOKUP(A23,INDIRECT($A$5&amp;"!$AJ$41:$AJ$406"),INDIRECT($A$5&amp;"!$Ak$41:$Ak$406"))*SUM($F$3:$I$3)</f>
        <v>0</v>
      </c>
      <c r="D23" s="88" cm="1">
        <f t="array" aca="1" ref="D23" ca="1">_xlfn.XLOOKUP(A23,INDIRECT($A$5&amp;"!$AJ$41:$AJ$406"),INDIRECT($A$5&amp;"!$AO$41:$AO$406"))*SUM($F$3:$I$3)</f>
        <v>15</v>
      </c>
      <c r="E23" s="50" cm="1">
        <f t="array" ref="E23">SUMPRODUCT(('PT Storengy'!$B$8:$K$372)*('PT Storengy'!$A$8:$A$372=$A23)*('PT Storengy'!$A$5:$J$5=$A$6)*('PT Storengy'!$B$7:$K$7=$A$7))</f>
        <v>0</v>
      </c>
      <c r="F23" s="52">
        <f t="shared" ca="1" si="0"/>
        <v>13.78814988740149</v>
      </c>
      <c r="G23" s="72">
        <f t="shared" ca="1" si="6"/>
        <v>0.93053052011565562</v>
      </c>
      <c r="H23" s="51" cm="1">
        <f t="array" aca="1" ref="H23" ca="1">IF(ROUND(ROUND(G23,2)-G23,4)=0,_xlfn.XLOOKUP(G23,INDIRECT($A$4&amp;"!$G$32:$G$132"),INDIRECT($A$4&amp;"!$A$32:$A$132"),0,1,1),IF(G23&lt;0,0,(ROUNDUP(G23,2)-G23)*100*_xlfn.XLOOKUP(G23,INDIRECT($A$4&amp;"!$G$32:$G$132"),INDIRECT($A$4&amp;"!$A$32:$A$132"),0,-1,-1)+(G23-ROUNDDOWN(G23,2))*100*_xlfn.XLOOKUP(G23,INDIRECT($A$4&amp;"!$G$32:$G$132"),INDIRECT($A$4&amp;"!$A$32:$A$132"),0,1,1)))</f>
        <v>0.96224484788894404</v>
      </c>
      <c r="I23" s="113">
        <f t="shared" ca="1" si="2"/>
        <v>169.80791433334306</v>
      </c>
      <c r="K23" s="52">
        <f t="shared" ca="1" si="1"/>
        <v>13.78814988740149</v>
      </c>
      <c r="L23" s="72">
        <f t="shared" ca="1" si="3"/>
        <v>0.93053052011565562</v>
      </c>
      <c r="M23" s="51" cm="1">
        <f t="array" aca="1" ref="M23" ca="1">IF(ROUND(ROUND(L23,2)-L23,4)=0,_xlfn.XLOOKUP(L23,INDIRECT($A$4&amp;"!$G$32:$G$132"),INDIRECT($A$4&amp;"!$A$32:$A$132"),0,1,1),IF(L23&lt;0,0,(ROUNDUP(L23,2)-L23)*100*_xlfn.XLOOKUP(L23,INDIRECT($A$4&amp;"!$G$32:$G$132"),INDIRECT($A$4&amp;"!$A$32:$A$132"),0,-1,-1)+(L23-ROUNDDOWN(L23,2))*100*_xlfn.XLOOKUP(L23,INDIRECT($A$4&amp;"!$G$32:$G$132"),INDIRECT($A$4&amp;"!$A$32:$A$132"),0,1,1)))</f>
        <v>0.96224484788894404</v>
      </c>
      <c r="N23" s="90">
        <f t="shared" ca="1" si="4"/>
        <v>169.80791433334306</v>
      </c>
    </row>
    <row r="24" spans="1:14" x14ac:dyDescent="0.35">
      <c r="A24" s="48">
        <f t="shared" si="5"/>
        <v>45587</v>
      </c>
      <c r="B24" s="88" cm="1">
        <f t="array" aca="1" ref="B24" ca="1">_xlfn.XLOOKUP(A24,INDIRECT($A$5&amp;"!$AJ$41:$AJ$406"),INDIRECT($A$5&amp;"!$An$41:$An$406"))*SUM($F$3:$I$3)</f>
        <v>12.75</v>
      </c>
      <c r="C24" s="88" cm="1">
        <f t="array" aca="1" ref="C24" ca="1">_xlfn.XLOOKUP(A24,INDIRECT($A$5&amp;"!$AJ$41:$AJ$406"),INDIRECT($A$5&amp;"!$Ak$41:$Ak$406"))*SUM($F$3:$I$3)</f>
        <v>0</v>
      </c>
      <c r="D24" s="88" cm="1">
        <f t="array" aca="1" ref="D24" ca="1">_xlfn.XLOOKUP(A24,INDIRECT($A$5&amp;"!$AJ$41:$AJ$406"),INDIRECT($A$5&amp;"!$AO$41:$AO$406"))*SUM($F$3:$I$3)</f>
        <v>15</v>
      </c>
      <c r="E24" s="50" cm="1">
        <f t="array" ref="E24">SUMPRODUCT(('PT Storengy'!$B$8:$K$372)*('PT Storengy'!$A$8:$A$372=$A24)*('PT Storengy'!$A$5:$J$5=$A$6)*('PT Storengy'!$B$7:$K$7=$A$7))</f>
        <v>0</v>
      </c>
      <c r="F24" s="52">
        <f t="shared" ca="1" si="0"/>
        <v>13.619427701420662</v>
      </c>
      <c r="G24" s="72">
        <f t="shared" ca="1" si="6"/>
        <v>0.9192099924934326</v>
      </c>
      <c r="H24" s="51" cm="1">
        <f t="array" aca="1" ref="H24" ca="1">IF(ROUND(ROUND(G24,2)-G24,4)=0,_xlfn.XLOOKUP(G24,INDIRECT($A$4&amp;"!$G$32:$G$132"),INDIRECT($A$4&amp;"!$A$32:$A$132"),0,1,1),IF(G24&lt;0,0,(ROUNDUP(G24,2)-G24)*100*_xlfn.XLOOKUP(G24,INDIRECT($A$4&amp;"!$G$32:$G$132"),INDIRECT($A$4&amp;"!$A$32:$A$132"),0,-1,-1)+(G24-ROUNDDOWN(G24,2))*100*_xlfn.XLOOKUP(G24,INDIRECT($A$4&amp;"!$G$32:$G$132"),INDIRECT($A$4&amp;"!$A$32:$A$132"),0,1,1)))</f>
        <v>0.95609238722469236</v>
      </c>
      <c r="I24" s="113">
        <f t="shared" ca="1" si="2"/>
        <v>168.72218598082807</v>
      </c>
      <c r="K24" s="52">
        <f t="shared" ca="1" si="1"/>
        <v>13.619427701420662</v>
      </c>
      <c r="L24" s="72">
        <f t="shared" ca="1" si="3"/>
        <v>0.9192099924934326</v>
      </c>
      <c r="M24" s="51" cm="1">
        <f t="array" aca="1" ref="M24" ca="1">IF(ROUND(ROUND(L24,2)-L24,4)=0,_xlfn.XLOOKUP(L24,INDIRECT($A$4&amp;"!$G$32:$G$132"),INDIRECT($A$4&amp;"!$A$32:$A$132"),0,1,1),IF(L24&lt;0,0,(ROUNDUP(L24,2)-L24)*100*_xlfn.XLOOKUP(L24,INDIRECT($A$4&amp;"!$G$32:$G$132"),INDIRECT($A$4&amp;"!$A$32:$A$132"),0,-1,-1)+(L24-ROUNDDOWN(L24,2))*100*_xlfn.XLOOKUP(L24,INDIRECT($A$4&amp;"!$G$32:$G$132"),INDIRECT($A$4&amp;"!$A$32:$A$132"),0,1,1)))</f>
        <v>0.95609238722469236</v>
      </c>
      <c r="N24" s="90">
        <f t="shared" ca="1" si="4"/>
        <v>168.72218598082807</v>
      </c>
    </row>
    <row r="25" spans="1:14" x14ac:dyDescent="0.35">
      <c r="A25" s="48">
        <f t="shared" si="5"/>
        <v>45588</v>
      </c>
      <c r="B25" s="88" cm="1">
        <f t="array" aca="1" ref="B25" ca="1">_xlfn.XLOOKUP(A25,INDIRECT($A$5&amp;"!$AJ$41:$AJ$406"),INDIRECT($A$5&amp;"!$An$41:$An$406"))*SUM($F$3:$I$3)</f>
        <v>12.75</v>
      </c>
      <c r="C25" s="88" cm="1">
        <f t="array" aca="1" ref="C25" ca="1">_xlfn.XLOOKUP(A25,INDIRECT($A$5&amp;"!$AJ$41:$AJ$406"),INDIRECT($A$5&amp;"!$Ak$41:$Ak$406"))*SUM($F$3:$I$3)</f>
        <v>0</v>
      </c>
      <c r="D25" s="88" cm="1">
        <f t="array" aca="1" ref="D25" ca="1">_xlfn.XLOOKUP(A25,INDIRECT($A$5&amp;"!$AJ$41:$AJ$406"),INDIRECT($A$5&amp;"!$AO$41:$AO$406"))*SUM($F$3:$I$3)</f>
        <v>15</v>
      </c>
      <c r="E25" s="50" cm="1">
        <f t="array" ref="E25">SUMPRODUCT(('PT Storengy'!$B$8:$K$372)*('PT Storengy'!$A$8:$A$372=$A25)*('PT Storengy'!$A$5:$J$5=$A$6)*('PT Storengy'!$B$7:$K$7=$A$7))</f>
        <v>0</v>
      </c>
      <c r="F25" s="52">
        <f t="shared" ca="1" si="0"/>
        <v>13.451784301795209</v>
      </c>
      <c r="G25" s="72">
        <f t="shared" ca="1" si="6"/>
        <v>0.90796184676137748</v>
      </c>
      <c r="H25" s="51" cm="1">
        <f t="array" aca="1" ref="H25" ca="1">IF(ROUND(ROUND(G25,2)-G25,4)=0,_xlfn.XLOOKUP(G25,INDIRECT($A$4&amp;"!$G$32:$G$132"),INDIRECT($A$4&amp;"!$A$32:$A$132"),0,1,1),IF(G25&lt;0,0,(ROUNDUP(G25,2)-G25)*100*_xlfn.XLOOKUP(G25,INDIRECT($A$4&amp;"!$G$32:$G$132"),INDIRECT($A$4&amp;"!$A$32:$A$132"),0,-1,-1)+(G25-ROUNDDOWN(G25,2))*100*_xlfn.XLOOKUP(G25,INDIRECT($A$4&amp;"!$G$32:$G$132"),INDIRECT($A$4&amp;"!$A$32:$A$132"),0,1,1)))</f>
        <v>0.94997926454422765</v>
      </c>
      <c r="I25" s="113">
        <f t="shared" ca="1" si="2"/>
        <v>167.64339962545193</v>
      </c>
      <c r="K25" s="52">
        <f t="shared" ca="1" si="1"/>
        <v>13.451784301795209</v>
      </c>
      <c r="L25" s="72">
        <f t="shared" ca="1" si="3"/>
        <v>0.90796184676137748</v>
      </c>
      <c r="M25" s="51" cm="1">
        <f t="array" aca="1" ref="M25" ca="1">IF(ROUND(ROUND(L25,2)-L25,4)=0,_xlfn.XLOOKUP(L25,INDIRECT($A$4&amp;"!$G$32:$G$132"),INDIRECT($A$4&amp;"!$A$32:$A$132"),0,1,1),IF(L25&lt;0,0,(ROUNDUP(L25,2)-L25)*100*_xlfn.XLOOKUP(L25,INDIRECT($A$4&amp;"!$G$32:$G$132"),INDIRECT($A$4&amp;"!$A$32:$A$132"),0,-1,-1)+(L25-ROUNDDOWN(L25,2))*100*_xlfn.XLOOKUP(L25,INDIRECT($A$4&amp;"!$G$32:$G$132"),INDIRECT($A$4&amp;"!$A$32:$A$132"),0,1,1)))</f>
        <v>0.94997926454422765</v>
      </c>
      <c r="N25" s="90">
        <f t="shared" ca="1" si="4"/>
        <v>167.64339962545193</v>
      </c>
    </row>
    <row r="26" spans="1:14" x14ac:dyDescent="0.35">
      <c r="A26" s="48">
        <f t="shared" si="5"/>
        <v>45589</v>
      </c>
      <c r="B26" s="88" cm="1">
        <f t="array" aca="1" ref="B26" ca="1">_xlfn.XLOOKUP(A26,INDIRECT($A$5&amp;"!$AJ$41:$AJ$406"),INDIRECT($A$5&amp;"!$An$41:$An$406"))*SUM($F$3:$I$3)</f>
        <v>12.75</v>
      </c>
      <c r="C26" s="88" cm="1">
        <f t="array" aca="1" ref="C26" ca="1">_xlfn.XLOOKUP(A26,INDIRECT($A$5&amp;"!$AJ$41:$AJ$406"),INDIRECT($A$5&amp;"!$Ak$41:$Ak$406"))*SUM($F$3:$I$3)</f>
        <v>0</v>
      </c>
      <c r="D26" s="88" cm="1">
        <f t="array" aca="1" ref="D26" ca="1">_xlfn.XLOOKUP(A26,INDIRECT($A$5&amp;"!$AJ$41:$AJ$406"),INDIRECT($A$5&amp;"!$AO$41:$AO$406"))*SUM($F$3:$I$3)</f>
        <v>15</v>
      </c>
      <c r="E26" s="50" cm="1">
        <f t="array" ref="E26">SUMPRODUCT(('PT Storengy'!$B$8:$K$372)*('PT Storengy'!$A$8:$A$372=$A26)*('PT Storengy'!$A$5:$J$5=$A$6)*('PT Storengy'!$B$7:$K$7=$A$7))</f>
        <v>0</v>
      </c>
      <c r="F26" s="52">
        <f t="shared" ca="1" si="0"/>
        <v>13.285212790914166</v>
      </c>
      <c r="G26" s="72">
        <f t="shared" ca="1" si="6"/>
        <v>0.89678562011968066</v>
      </c>
      <c r="H26" s="51" cm="1">
        <f t="array" aca="1" ref="H26" ca="1">IF(ROUND(ROUND(G26,2)-G26,4)=0,_xlfn.XLOOKUP(G26,INDIRECT($A$4&amp;"!$G$32:$G$132"),INDIRECT($A$4&amp;"!$A$32:$A$132"),0,1,1),IF(G26&lt;0,0,(ROUNDUP(G26,2)-G26)*100*_xlfn.XLOOKUP(G26,INDIRECT($A$4&amp;"!$G$32:$G$132"),INDIRECT($A$4&amp;"!$A$32:$A$132"),0,-1,-1)+(G26-ROUNDDOWN(G26,2))*100*_xlfn.XLOOKUP(G26,INDIRECT($A$4&amp;"!$G$32:$G$132"),INDIRECT($A$4&amp;"!$A$32:$A$132"),0,1,1)))</f>
        <v>0.94390522832591417</v>
      </c>
      <c r="I26" s="113">
        <f t="shared" ca="1" si="2"/>
        <v>166.57151088104368</v>
      </c>
      <c r="K26" s="52">
        <f t="shared" ca="1" si="1"/>
        <v>13.285212790914166</v>
      </c>
      <c r="L26" s="72">
        <f t="shared" ca="1" si="3"/>
        <v>0.89678562011968066</v>
      </c>
      <c r="M26" s="51" cm="1">
        <f t="array" aca="1" ref="M26" ca="1">IF(ROUND(ROUND(L26,2)-L26,4)=0,_xlfn.XLOOKUP(L26,INDIRECT($A$4&amp;"!$G$32:$G$132"),INDIRECT($A$4&amp;"!$A$32:$A$132"),0,1,1),IF(L26&lt;0,0,(ROUNDUP(L26,2)-L26)*100*_xlfn.XLOOKUP(L26,INDIRECT($A$4&amp;"!$G$32:$G$132"),INDIRECT($A$4&amp;"!$A$32:$A$132"),0,-1,-1)+(L26-ROUNDDOWN(L26,2))*100*_xlfn.XLOOKUP(L26,INDIRECT($A$4&amp;"!$G$32:$G$132"),INDIRECT($A$4&amp;"!$A$32:$A$132"),0,1,1)))</f>
        <v>0.94390522832591417</v>
      </c>
      <c r="N26" s="90">
        <f t="shared" ca="1" si="4"/>
        <v>166.57151088104368</v>
      </c>
    </row>
    <row r="27" spans="1:14" x14ac:dyDescent="0.35">
      <c r="A27" s="48">
        <f t="shared" si="5"/>
        <v>45590</v>
      </c>
      <c r="B27" s="88" cm="1">
        <f t="array" aca="1" ref="B27" ca="1">_xlfn.XLOOKUP(A27,INDIRECT($A$5&amp;"!$AJ$41:$AJ$406"),INDIRECT($A$5&amp;"!$An$41:$An$406"))*SUM($F$3:$I$3)</f>
        <v>12.75</v>
      </c>
      <c r="C27" s="88" cm="1">
        <f t="array" aca="1" ref="C27" ca="1">_xlfn.XLOOKUP(A27,INDIRECT($A$5&amp;"!$AJ$41:$AJ$406"),INDIRECT($A$5&amp;"!$Ak$41:$Ak$406"))*SUM($F$3:$I$3)</f>
        <v>0</v>
      </c>
      <c r="D27" s="88" cm="1">
        <f t="array" aca="1" ref="D27" ca="1">_xlfn.XLOOKUP(A27,INDIRECT($A$5&amp;"!$AJ$41:$AJ$406"),INDIRECT($A$5&amp;"!$AO$41:$AO$406"))*SUM($F$3:$I$3)</f>
        <v>15</v>
      </c>
      <c r="E27" s="50" cm="1">
        <f t="array" ref="E27">SUMPRODUCT(('PT Storengy'!$B$8:$K$372)*('PT Storengy'!$A$8:$A$372=$A27)*('PT Storengy'!$A$5:$J$5=$A$6)*('PT Storengy'!$B$7:$K$7=$A$7))</f>
        <v>0</v>
      </c>
      <c r="F27" s="52">
        <f t="shared" ca="1" si="0"/>
        <v>13.119706315268933</v>
      </c>
      <c r="G27" s="72">
        <f t="shared" ca="1" si="6"/>
        <v>0.8856808527276111</v>
      </c>
      <c r="H27" s="51" cm="1">
        <f t="array" aca="1" ref="H27" ca="1">IF(ROUND(ROUND(G27,2)-G27,4)=0,_xlfn.XLOOKUP(G27,INDIRECT($A$4&amp;"!$G$32:$G$132"),INDIRECT($A$4&amp;"!$A$32:$A$132"),0,1,1),IF(G27&lt;0,0,(ROUNDUP(G27,2)-G27)*100*_xlfn.XLOOKUP(G27,INDIRECT($A$4&amp;"!$G$32:$G$132"),INDIRECT($A$4&amp;"!$A$32:$A$132"),0,-1,-1)+(G27-ROUNDDOWN(G27,2))*100*_xlfn.XLOOKUP(G27,INDIRECT($A$4&amp;"!$G$32:$G$132"),INDIRECT($A$4&amp;"!$A$32:$A$132"),0,1,1)))</f>
        <v>0.93787002865631108</v>
      </c>
      <c r="I27" s="113">
        <f t="shared" ca="1" si="2"/>
        <v>165.50647564523138</v>
      </c>
      <c r="K27" s="52">
        <f t="shared" ca="1" si="1"/>
        <v>13.119706315268933</v>
      </c>
      <c r="L27" s="72">
        <f t="shared" ca="1" si="3"/>
        <v>0.8856808527276111</v>
      </c>
      <c r="M27" s="51" cm="1">
        <f t="array" aca="1" ref="M27" ca="1">IF(ROUND(ROUND(L27,2)-L27,4)=0,_xlfn.XLOOKUP(L27,INDIRECT($A$4&amp;"!$G$32:$G$132"),INDIRECT($A$4&amp;"!$A$32:$A$132"),0,1,1),IF(L27&lt;0,0,(ROUNDUP(L27,2)-L27)*100*_xlfn.XLOOKUP(L27,INDIRECT($A$4&amp;"!$G$32:$G$132"),INDIRECT($A$4&amp;"!$A$32:$A$132"),0,-1,-1)+(L27-ROUNDDOWN(L27,2))*100*_xlfn.XLOOKUP(L27,INDIRECT($A$4&amp;"!$G$32:$G$132"),INDIRECT($A$4&amp;"!$A$32:$A$132"),0,1,1)))</f>
        <v>0.93787002865631108</v>
      </c>
      <c r="N27" s="90">
        <f t="shared" ca="1" si="4"/>
        <v>165.50647564523138</v>
      </c>
    </row>
    <row r="28" spans="1:14" x14ac:dyDescent="0.35">
      <c r="A28" s="48">
        <f t="shared" si="5"/>
        <v>45591</v>
      </c>
      <c r="B28" s="88" cm="1">
        <f t="array" aca="1" ref="B28" ca="1">_xlfn.XLOOKUP(A28,INDIRECT($A$5&amp;"!$AJ$41:$AJ$406"),INDIRECT($A$5&amp;"!$An$41:$An$406"))*SUM($F$3:$I$3)</f>
        <v>12.75</v>
      </c>
      <c r="C28" s="88" cm="1">
        <f t="array" aca="1" ref="C28" ca="1">_xlfn.XLOOKUP(A28,INDIRECT($A$5&amp;"!$AJ$41:$AJ$406"),INDIRECT($A$5&amp;"!$Ak$41:$Ak$406"))*SUM($F$3:$I$3)</f>
        <v>0</v>
      </c>
      <c r="D28" s="88" cm="1">
        <f t="array" aca="1" ref="D28" ca="1">_xlfn.XLOOKUP(A28,INDIRECT($A$5&amp;"!$AJ$41:$AJ$406"),INDIRECT($A$5&amp;"!$AO$41:$AO$406"))*SUM($F$3:$I$3)</f>
        <v>15</v>
      </c>
      <c r="E28" s="50" cm="1">
        <f t="array" ref="E28">SUMPRODUCT(('PT Storengy'!$B$8:$K$372)*('PT Storengy'!$A$8:$A$372=$A28)*('PT Storengy'!$A$5:$J$5=$A$6)*('PT Storengy'!$B$7:$K$7=$A$7))</f>
        <v>0</v>
      </c>
      <c r="F28" s="52">
        <f t="shared" ca="1" si="0"/>
        <v>12.955258065171305</v>
      </c>
      <c r="G28" s="72">
        <f t="shared" ca="1" si="6"/>
        <v>0.87464708768459554</v>
      </c>
      <c r="H28" s="51" cm="1">
        <f t="array" aca="1" ref="H28" ca="1">IF(ROUND(ROUND(G28,2)-G28,4)=0,_xlfn.XLOOKUP(G28,INDIRECT($A$4&amp;"!$G$32:$G$132"),INDIRECT($A$4&amp;"!$A$32:$A$132"),0,1,1),IF(G28&lt;0,0,(ROUNDUP(G28,2)-G28)*100*_xlfn.XLOOKUP(G28,INDIRECT($A$4&amp;"!$G$32:$G$132"),INDIRECT($A$4&amp;"!$A$32:$A$132"),0,-1,-1)+(G28-ROUNDDOWN(G28,2))*100*_xlfn.XLOOKUP(G28,INDIRECT($A$4&amp;"!$G$32:$G$132"),INDIRECT($A$4&amp;"!$A$32:$A$132"),0,1,1)))</f>
        <v>0.9318734172198897</v>
      </c>
      <c r="I28" s="113">
        <f t="shared" ca="1" si="2"/>
        <v>164.44825009762758</v>
      </c>
      <c r="K28" s="52">
        <f t="shared" ca="1" si="1"/>
        <v>12.955258065171305</v>
      </c>
      <c r="L28" s="72">
        <f t="shared" ca="1" si="3"/>
        <v>0.87464708768459554</v>
      </c>
      <c r="M28" s="51" cm="1">
        <f t="array" aca="1" ref="M28" ca="1">IF(ROUND(ROUND(L28,2)-L28,4)=0,_xlfn.XLOOKUP(L28,INDIRECT($A$4&amp;"!$G$32:$G$132"),INDIRECT($A$4&amp;"!$A$32:$A$132"),0,1,1),IF(L28&lt;0,0,(ROUNDUP(L28,2)-L28)*100*_xlfn.XLOOKUP(L28,INDIRECT($A$4&amp;"!$G$32:$G$132"),INDIRECT($A$4&amp;"!$A$32:$A$132"),0,-1,-1)+(L28-ROUNDDOWN(L28,2))*100*_xlfn.XLOOKUP(L28,INDIRECT($A$4&amp;"!$G$32:$G$132"),INDIRECT($A$4&amp;"!$A$32:$A$132"),0,1,1)))</f>
        <v>0.9318734172198897</v>
      </c>
      <c r="N28" s="90">
        <f t="shared" ca="1" si="4"/>
        <v>164.44825009762758</v>
      </c>
    </row>
    <row r="29" spans="1:14" x14ac:dyDescent="0.35">
      <c r="A29" s="48">
        <f t="shared" si="5"/>
        <v>45592</v>
      </c>
      <c r="B29" s="88" cm="1">
        <f t="array" aca="1" ref="B29" ca="1">_xlfn.XLOOKUP(A29,INDIRECT($A$5&amp;"!$AJ$41:$AJ$406"),INDIRECT($A$5&amp;"!$An$41:$An$406"))*SUM($F$3:$I$3)</f>
        <v>12.75</v>
      </c>
      <c r="C29" s="88" cm="1">
        <f t="array" aca="1" ref="C29" ca="1">_xlfn.XLOOKUP(A29,INDIRECT($A$5&amp;"!$AJ$41:$AJ$406"),INDIRECT($A$5&amp;"!$Ak$41:$Ak$406"))*SUM($F$3:$I$3)</f>
        <v>0</v>
      </c>
      <c r="D29" s="88" cm="1">
        <f t="array" aca="1" ref="D29" ca="1">_xlfn.XLOOKUP(A29,INDIRECT($A$5&amp;"!$AJ$41:$AJ$406"),INDIRECT($A$5&amp;"!$AO$41:$AO$406"))*SUM($F$3:$I$3)</f>
        <v>15</v>
      </c>
      <c r="E29" s="50" cm="1">
        <f t="array" ref="E29">SUMPRODUCT(('PT Storengy'!$B$8:$K$372)*('PT Storengy'!$A$8:$A$372=$A29)*('PT Storengy'!$A$5:$J$5=$A$6)*('PT Storengy'!$B$7:$K$7=$A$7))</f>
        <v>0</v>
      </c>
      <c r="F29" s="52">
        <f t="shared" ca="1" si="0"/>
        <v>12.791861274473279</v>
      </c>
      <c r="G29" s="72">
        <f t="shared" ca="1" si="6"/>
        <v>0.86368387101142041</v>
      </c>
      <c r="H29" s="51" cm="1">
        <f t="array" aca="1" ref="H29" ca="1">IF(ROUND(ROUND(G29,2)-G29,4)=0,_xlfn.XLOOKUP(G29,INDIRECT($A$4&amp;"!$G$32:$G$132"),INDIRECT($A$4&amp;"!$A$32:$A$132"),0,1,1),IF(G29&lt;0,0,(ROUNDUP(G29,2)-G29)*100*_xlfn.XLOOKUP(G29,INDIRECT($A$4&amp;"!$G$32:$G$132"),INDIRECT($A$4&amp;"!$A$32:$A$132"),0,-1,-1)+(G29-ROUNDDOWN(G29,2))*100*_xlfn.XLOOKUP(G29,INDIRECT($A$4&amp;"!$G$32:$G$132"),INDIRECT($A$4&amp;"!$A$32:$A$132"),0,1,1)))</f>
        <v>0.92591514728881608</v>
      </c>
      <c r="I29" s="113">
        <f t="shared" ca="1" si="2"/>
        <v>163.39679069802636</v>
      </c>
      <c r="K29" s="52">
        <f t="shared" ca="1" si="1"/>
        <v>12.791861274473279</v>
      </c>
      <c r="L29" s="72">
        <f t="shared" ca="1" si="3"/>
        <v>0.86368387101142041</v>
      </c>
      <c r="M29" s="51" cm="1">
        <f t="array" aca="1" ref="M29" ca="1">IF(ROUND(ROUND(L29,2)-L29,4)=0,_xlfn.XLOOKUP(L29,INDIRECT($A$4&amp;"!$G$32:$G$132"),INDIRECT($A$4&amp;"!$A$32:$A$132"),0,1,1),IF(L29&lt;0,0,(ROUNDUP(L29,2)-L29)*100*_xlfn.XLOOKUP(L29,INDIRECT($A$4&amp;"!$G$32:$G$132"),INDIRECT($A$4&amp;"!$A$32:$A$132"),0,-1,-1)+(L29-ROUNDDOWN(L29,2))*100*_xlfn.XLOOKUP(L29,INDIRECT($A$4&amp;"!$G$32:$G$132"),INDIRECT($A$4&amp;"!$A$32:$A$132"),0,1,1)))</f>
        <v>0.92591514728881608</v>
      </c>
      <c r="N29" s="90">
        <f t="shared" ca="1" si="4"/>
        <v>163.39679069802636</v>
      </c>
    </row>
    <row r="30" spans="1:14" x14ac:dyDescent="0.35">
      <c r="A30" s="48">
        <f t="shared" si="5"/>
        <v>45593</v>
      </c>
      <c r="B30" s="88" cm="1">
        <f t="array" aca="1" ref="B30" ca="1">_xlfn.XLOOKUP(A30,INDIRECT($A$5&amp;"!$AJ$41:$AJ$406"),INDIRECT($A$5&amp;"!$An$41:$An$406"))*SUM($F$3:$I$3)</f>
        <v>12.75</v>
      </c>
      <c r="C30" s="88" cm="1">
        <f t="array" aca="1" ref="C30" ca="1">_xlfn.XLOOKUP(A30,INDIRECT($A$5&amp;"!$AJ$41:$AJ$406"),INDIRECT($A$5&amp;"!$Ak$41:$Ak$406"))*SUM($F$3:$I$3)</f>
        <v>0</v>
      </c>
      <c r="D30" s="88" cm="1">
        <f t="array" aca="1" ref="D30" ca="1">_xlfn.XLOOKUP(A30,INDIRECT($A$5&amp;"!$AJ$41:$AJ$406"),INDIRECT($A$5&amp;"!$AO$41:$AO$406"))*SUM($F$3:$I$3)</f>
        <v>15</v>
      </c>
      <c r="E30" s="50" cm="1">
        <f t="array" ref="E30">SUMPRODUCT(('PT Storengy'!$B$8:$K$372)*('PT Storengy'!$A$8:$A$372=$A30)*('PT Storengy'!$A$5:$J$5=$A$6)*('PT Storengy'!$B$7:$K$7=$A$7))</f>
        <v>0</v>
      </c>
      <c r="F30" s="52">
        <f t="shared" ca="1" si="0"/>
        <v>12.75</v>
      </c>
      <c r="G30" s="72">
        <f t="shared" ca="1" si="6"/>
        <v>0.85279075163155194</v>
      </c>
      <c r="H30" s="51" cm="1">
        <f t="array" aca="1" ref="H30" ca="1">IF(ROUND(ROUND(G30,2)-G30,4)=0,_xlfn.XLOOKUP(G30,INDIRECT($A$4&amp;"!$G$32:$G$132"),INDIRECT($A$4&amp;"!$A$32:$A$132"),0,1,1),IF(G30&lt;0,0,(ROUNDUP(G30,2)-G30)*100*_xlfn.XLOOKUP(G30,INDIRECT($A$4&amp;"!$G$32:$G$132"),INDIRECT($A$4&amp;"!$A$32:$A$132"),0,-1,-1)+(G30-ROUNDDOWN(G30,2))*100*_xlfn.XLOOKUP(G30,INDIRECT($A$4&amp;"!$G$32:$G$132"),INDIRECT($A$4&amp;"!$A$32:$A$132"),0,1,1)))</f>
        <v>0.91999497371280081</v>
      </c>
      <c r="I30" s="113">
        <f t="shared" ca="1" si="2"/>
        <v>41.861274473278172</v>
      </c>
      <c r="K30" s="52">
        <f t="shared" ca="1" si="1"/>
        <v>12.629509220288666</v>
      </c>
      <c r="L30" s="72">
        <f t="shared" ca="1" si="3"/>
        <v>0.85279075163155194</v>
      </c>
      <c r="M30" s="51" cm="1">
        <f t="array" aca="1" ref="M30" ca="1">IF(ROUND(ROUND(L30,2)-L30,4)=0,_xlfn.XLOOKUP(L30,INDIRECT($A$4&amp;"!$G$32:$G$132"),INDIRECT($A$4&amp;"!$A$32:$A$132"),0,1,1),IF(L30&lt;0,0,(ROUNDUP(L30,2)-L30)*100*_xlfn.XLOOKUP(L30,INDIRECT($A$4&amp;"!$G$32:$G$132"),INDIRECT($A$4&amp;"!$A$32:$A$132"),0,-1,-1)+(L30-ROUNDDOWN(L30,2))*100*_xlfn.XLOOKUP(L30,INDIRECT($A$4&amp;"!$G$32:$G$132"),INDIRECT($A$4&amp;"!$A$32:$A$132"),0,1,1)))</f>
        <v>0.91999497371280081</v>
      </c>
      <c r="N30" s="90">
        <f t="shared" ca="1" si="4"/>
        <v>162.35205418461192</v>
      </c>
    </row>
    <row r="31" spans="1:14" x14ac:dyDescent="0.35">
      <c r="A31" s="48">
        <f t="shared" si="5"/>
        <v>45594</v>
      </c>
      <c r="B31" s="88" cm="1">
        <f t="array" aca="1" ref="B31" ca="1">_xlfn.XLOOKUP(A31,INDIRECT($A$5&amp;"!$AJ$41:$AJ$406"),INDIRECT($A$5&amp;"!$An$41:$An$406"))*SUM($F$3:$I$3)</f>
        <v>12.75</v>
      </c>
      <c r="C31" s="88" cm="1">
        <f t="array" aca="1" ref="C31" ca="1">_xlfn.XLOOKUP(A31,INDIRECT($A$5&amp;"!$AJ$41:$AJ$406"),INDIRECT($A$5&amp;"!$Ak$41:$Ak$406"))*SUM($F$3:$I$3)</f>
        <v>0</v>
      </c>
      <c r="D31" s="88" cm="1">
        <f t="array" aca="1" ref="D31" ca="1">_xlfn.XLOOKUP(A31,INDIRECT($A$5&amp;"!$AJ$41:$AJ$406"),INDIRECT($A$5&amp;"!$AO$41:$AO$406"))*SUM($F$3:$I$3)</f>
        <v>15</v>
      </c>
      <c r="E31" s="50" cm="1">
        <f t="array" ref="E31">SUMPRODUCT(('PT Storengy'!$B$8:$K$372)*('PT Storengy'!$A$8:$A$372=$A31)*('PT Storengy'!$A$5:$J$5=$A$6)*('PT Storengy'!$B$7:$K$7=$A$7))</f>
        <v>0</v>
      </c>
      <c r="F31" s="52">
        <f t="shared" ca="1" si="0"/>
        <v>12.75</v>
      </c>
      <c r="G31" s="72">
        <f t="shared" ca="1" si="6"/>
        <v>0.85</v>
      </c>
      <c r="H31" s="51" cm="1">
        <f t="array" aca="1" ref="H31" ca="1">IF(ROUND(ROUND(G31,2)-G31,4)=0,_xlfn.XLOOKUP(G31,INDIRECT($A$4&amp;"!$G$32:$G$132"),INDIRECT($A$4&amp;"!$A$32:$A$132"),0,1,1),IF(G31&lt;0,0,(ROUNDUP(G31,2)-G31)*100*_xlfn.XLOOKUP(G31,INDIRECT($A$4&amp;"!$G$32:$G$132"),INDIRECT($A$4&amp;"!$A$32:$A$132"),0,-1,-1)+(G31-ROUNDDOWN(G31,2))*100*_xlfn.XLOOKUP(G31,INDIRECT($A$4&amp;"!$G$32:$G$132"),INDIRECT($A$4&amp;"!$A$32:$A$132"),0,1,1)))</f>
        <v>0.91847826086956519</v>
      </c>
      <c r="I31" s="113">
        <f t="shared" ca="1" si="2"/>
        <v>0</v>
      </c>
      <c r="K31" s="52">
        <f t="shared" ca="1" si="1"/>
        <v>12.468195222716489</v>
      </c>
      <c r="L31" s="72">
        <f t="shared" ca="1" si="3"/>
        <v>0.8419672813525777</v>
      </c>
      <c r="M31" s="51" cm="1">
        <f t="array" aca="1" ref="M31" ca="1">IF(ROUND(ROUND(L31,2)-L31,4)=0,_xlfn.XLOOKUP(L31,INDIRECT($A$4&amp;"!$G$32:$G$132"),INDIRECT($A$4&amp;"!$A$32:$A$132"),0,1,1),IF(L31&lt;0,0,(ROUNDUP(L31,2)-L31)*100*_xlfn.XLOOKUP(L31,INDIRECT($A$4&amp;"!$G$32:$G$132"),INDIRECT($A$4&amp;"!$A$32:$A$132"),0,-1,-1)+(L31-ROUNDDOWN(L31,2))*100*_xlfn.XLOOKUP(L31,INDIRECT($A$4&amp;"!$G$32:$G$132"),INDIRECT($A$4&amp;"!$A$32:$A$132"),0,1,1)))</f>
        <v>0.91411265290901045</v>
      </c>
      <c r="N31" s="90">
        <f t="shared" ca="1" si="4"/>
        <v>161.31399757217832</v>
      </c>
    </row>
    <row r="32" spans="1:14" x14ac:dyDescent="0.35">
      <c r="A32" s="48">
        <f t="shared" si="5"/>
        <v>45595</v>
      </c>
      <c r="B32" s="88" cm="1">
        <f t="array" aca="1" ref="B32" ca="1">_xlfn.XLOOKUP(A32,INDIRECT($A$5&amp;"!$AJ$41:$AJ$406"),INDIRECT($A$5&amp;"!$An$41:$An$406"))*SUM($F$3:$I$3)</f>
        <v>12.75</v>
      </c>
      <c r="C32" s="88" cm="1">
        <f t="array" aca="1" ref="C32" ca="1">_xlfn.XLOOKUP(A32,INDIRECT($A$5&amp;"!$AJ$41:$AJ$406"),INDIRECT($A$5&amp;"!$Ak$41:$Ak$406"))*SUM($F$3:$I$3)</f>
        <v>0</v>
      </c>
      <c r="D32" s="88" cm="1">
        <f t="array" aca="1" ref="D32" ca="1">_xlfn.XLOOKUP(A32,INDIRECT($A$5&amp;"!$AJ$41:$AJ$406"),INDIRECT($A$5&amp;"!$AO$41:$AO$406"))*SUM($F$3:$I$3)</f>
        <v>15</v>
      </c>
      <c r="E32" s="50" cm="1">
        <f t="array" ref="E32">SUMPRODUCT(('PT Storengy'!$B$8:$K$372)*('PT Storengy'!$A$8:$A$372=$A32)*('PT Storengy'!$A$5:$J$5=$A$6)*('PT Storengy'!$B$7:$K$7=$A$7))</f>
        <v>0</v>
      </c>
      <c r="F32" s="52">
        <f t="shared" ca="1" si="0"/>
        <v>12.75</v>
      </c>
      <c r="G32" s="72">
        <f t="shared" ca="1" si="6"/>
        <v>0.85</v>
      </c>
      <c r="H32" s="51" cm="1">
        <f t="array" aca="1" ref="H32" ca="1">IF(ROUND(ROUND(G32,2)-G32,4)=0,_xlfn.XLOOKUP(G32,INDIRECT($A$4&amp;"!$G$32:$G$132"),INDIRECT($A$4&amp;"!$A$32:$A$132"),0,1,1),IF(G32&lt;0,0,(ROUNDUP(G32,2)-G32)*100*_xlfn.XLOOKUP(G32,INDIRECT($A$4&amp;"!$G$32:$G$132"),INDIRECT($A$4&amp;"!$A$32:$A$132"),0,-1,-1)+(G32-ROUNDDOWN(G32,2))*100*_xlfn.XLOOKUP(G32,INDIRECT($A$4&amp;"!$G$32:$G$132"),INDIRECT($A$4&amp;"!$A$32:$A$132"),0,1,1)))</f>
        <v>0.91847826086956519</v>
      </c>
      <c r="I32" s="113">
        <f t="shared" ca="1" si="2"/>
        <v>0</v>
      </c>
      <c r="K32" s="52">
        <f t="shared" ca="1" si="1"/>
        <v>12.307912644566127</v>
      </c>
      <c r="L32" s="72">
        <f t="shared" ca="1" si="3"/>
        <v>0.83121301484776589</v>
      </c>
      <c r="M32" s="51" cm="1">
        <f t="array" aca="1" ref="M32" ca="1">IF(ROUND(ROUND(L32,2)-L32,4)=0,_xlfn.XLOOKUP(L32,INDIRECT($A$4&amp;"!$G$32:$G$132"),INDIRECT($A$4&amp;"!$A$32:$A$132"),0,1,1),IF(L32&lt;0,0,(ROUNDUP(L32,2)-L32)*100*_xlfn.XLOOKUP(L32,INDIRECT($A$4&amp;"!$G$32:$G$132"),INDIRECT($A$4&amp;"!$A$32:$A$132"),0,-1,-1)+(L32-ROUNDDOWN(L32,2))*100*_xlfn.XLOOKUP(L32,INDIRECT($A$4&amp;"!$G$32:$G$132"),INDIRECT($A$4&amp;"!$A$32:$A$132"),0,1,1)))</f>
        <v>0.90826794285204737</v>
      </c>
      <c r="N32" s="90">
        <f t="shared" ca="1" si="4"/>
        <v>160.2825781503613</v>
      </c>
    </row>
    <row r="33" spans="1:14" x14ac:dyDescent="0.35">
      <c r="A33" s="48">
        <f t="shared" si="5"/>
        <v>45596</v>
      </c>
      <c r="B33" s="88" cm="1">
        <f t="array" aca="1" ref="B33" ca="1">_xlfn.XLOOKUP(A33,INDIRECT($A$5&amp;"!$AJ$41:$AJ$406"),INDIRECT($A$5&amp;"!$An$41:$An$406"))*SUM($F$3:$I$3)</f>
        <v>12.75</v>
      </c>
      <c r="C33" s="88" cm="1">
        <f t="array" aca="1" ref="C33" ca="1">_xlfn.XLOOKUP(A33,INDIRECT($A$5&amp;"!$AJ$41:$AJ$406"),INDIRECT($A$5&amp;"!$Ak$41:$Ak$406"))*SUM($F$3:$I$3)</f>
        <v>12.75</v>
      </c>
      <c r="D33" s="88" cm="1">
        <f t="array" aca="1" ref="D33" ca="1">_xlfn.XLOOKUP(A33,INDIRECT($A$5&amp;"!$AJ$41:$AJ$406"),INDIRECT($A$5&amp;"!$AO$41:$AO$406"))*SUM($F$3:$I$3)</f>
        <v>15</v>
      </c>
      <c r="E33" s="50" cm="1">
        <f t="array" ref="E33">SUMPRODUCT(('PT Storengy'!$B$8:$K$372)*('PT Storengy'!$A$8:$A$372=$A33)*('PT Storengy'!$A$5:$J$5=$A$6)*('PT Storengy'!$B$7:$K$7=$A$7))</f>
        <v>0</v>
      </c>
      <c r="F33" s="52">
        <f t="shared" ca="1" si="0"/>
        <v>12.75</v>
      </c>
      <c r="G33" s="72">
        <f t="shared" ca="1" si="6"/>
        <v>0.85</v>
      </c>
      <c r="H33" s="51" cm="1">
        <f t="array" aca="1" ref="H33" ca="1">IF(ROUND(ROUND(G33,2)-G33,4)=0,_xlfn.XLOOKUP(G33,INDIRECT($A$4&amp;"!$G$32:$G$132"),INDIRECT($A$4&amp;"!$A$32:$A$132"),0,1,1),IF(G33&lt;0,0,(ROUNDUP(G33,2)-G33)*100*_xlfn.XLOOKUP(G33,INDIRECT($A$4&amp;"!$G$32:$G$132"),INDIRECT($A$4&amp;"!$A$32:$A$132"),0,-1,-1)+(G33-ROUNDDOWN(G33,2))*100*_xlfn.XLOOKUP(G33,INDIRECT($A$4&amp;"!$G$32:$G$132"),INDIRECT($A$4&amp;"!$A$32:$A$132"),0,1,1)))</f>
        <v>0.91847826086956519</v>
      </c>
      <c r="I33" s="113">
        <f t="shared" ca="1" si="2"/>
        <v>0</v>
      </c>
      <c r="K33" s="52">
        <f t="shared" ca="1" si="1"/>
        <v>12.148654891084245</v>
      </c>
      <c r="L33" s="72">
        <f t="shared" ca="1" si="3"/>
        <v>0.82052750963774179</v>
      </c>
      <c r="M33" s="51" cm="1">
        <f t="array" aca="1" ref="M33" ca="1">IF(ROUND(ROUND(L33,2)-L33,4)=0,_xlfn.XLOOKUP(L33,INDIRECT($A$4&amp;"!$G$32:$G$132"),INDIRECT($A$4&amp;"!$A$32:$A$132"),0,1,1),IF(L33&lt;0,0,(ROUNDUP(L33,2)-L33)*100*_xlfn.XLOOKUP(L33,INDIRECT($A$4&amp;"!$G$32:$G$132"),INDIRECT($A$4&amp;"!$A$32:$A$132"),0,-1,-1)+(L33-ROUNDDOWN(L33,2))*100*_xlfn.XLOOKUP(L33,INDIRECT($A$4&amp;"!$G$32:$G$132"),INDIRECT($A$4&amp;"!$A$32:$A$132"),0,1,1)))</f>
        <v>0.9024606030639909</v>
      </c>
      <c r="N33" s="90">
        <f t="shared" ca="1" si="4"/>
        <v>159.25775348188074</v>
      </c>
    </row>
    <row r="34" spans="1:14" x14ac:dyDescent="0.35">
      <c r="A34" s="48">
        <f t="shared" si="5"/>
        <v>45597</v>
      </c>
      <c r="B34" s="88" cm="1">
        <f t="array" aca="1" ref="B34" ca="1">_xlfn.XLOOKUP(A34,INDIRECT($A$5&amp;"!$AJ$41:$AJ$406"),INDIRECT($A$5&amp;"!$An$41:$An$406"))*SUM($F$3:$I$3)</f>
        <v>0</v>
      </c>
      <c r="C34" s="88" cm="1">
        <f t="array" aca="1" ref="C34" ca="1">_xlfn.XLOOKUP(A34,INDIRECT($A$5&amp;"!$AJ$41:$AJ$406"),INDIRECT($A$5&amp;"!$Ak$41:$Ak$406"))*SUM($F$3:$I$3)</f>
        <v>0</v>
      </c>
      <c r="D34" s="88" cm="1">
        <f t="array" aca="1" ref="D34" ca="1">_xlfn.XLOOKUP(A34,INDIRECT($A$5&amp;"!$AJ$41:$AJ$406"),INDIRECT($A$5&amp;"!$AO$41:$AO$406"))*SUM($F$3:$I$3)</f>
        <v>15</v>
      </c>
      <c r="E34" s="50" cm="1">
        <f t="array" ref="E34">SUMPRODUCT(('PT Storengy'!$B$8:$K$372)*('PT Storengy'!$A$8:$A$372=$A34)*('PT Storengy'!$A$5:$J$5=$A$6)*('PT Storengy'!$B$7:$K$7=$A$7))</f>
        <v>0</v>
      </c>
      <c r="F34" s="52">
        <f t="shared" ca="1" si="0"/>
        <v>12.587915601023019</v>
      </c>
      <c r="G34" s="72">
        <f t="shared" ca="1" si="6"/>
        <v>0.85</v>
      </c>
      <c r="H34" s="51" cm="1">
        <f t="array" aca="1" ref="H34" ca="1">IF(ROUND(ROUND(G34,2)-G34,4)=0,_xlfn.XLOOKUP(G34,INDIRECT($A$4&amp;"!$G$32:$G$132"),INDIRECT($A$4&amp;"!$A$32:$A$132"),0,1,1),IF(G34&lt;0,0,(ROUNDUP(G34,2)-G34)*100*_xlfn.XLOOKUP(G34,INDIRECT($A$4&amp;"!$G$32:$G$132"),INDIRECT($A$4&amp;"!$A$32:$A$132"),0,-1,-1)+(G34-ROUNDDOWN(G34,2))*100*_xlfn.XLOOKUP(G34,INDIRECT($A$4&amp;"!$G$32:$G$132"),INDIRECT($A$4&amp;"!$A$32:$A$132"),0,1,1)))</f>
        <v>0.91847826086956519</v>
      </c>
      <c r="I34" s="113">
        <f t="shared" ca="1" si="2"/>
        <v>162.0843989769821</v>
      </c>
      <c r="K34" s="52">
        <f t="shared" ca="1" si="1"/>
        <v>11.99041540968345</v>
      </c>
      <c r="L34" s="72">
        <f t="shared" ca="1" si="3"/>
        <v>0.80991032607228297</v>
      </c>
      <c r="M34" s="51" cm="1">
        <f t="array" aca="1" ref="M34" ca="1">IF(ROUND(ROUND(L34,2)-L34,4)=0,_xlfn.XLOOKUP(L34,INDIRECT($A$4&amp;"!$G$32:$G$132"),INDIRECT($A$4&amp;"!$A$32:$A$132"),0,1,1),IF(L34&lt;0,0,(ROUNDUP(L34,2)-L34)*100*_xlfn.XLOOKUP(L34,INDIRECT($A$4&amp;"!$G$32:$G$132"),INDIRECT($A$4&amp;"!$A$32:$A$132"),0,-1,-1)+(L34-ROUNDDOWN(L34,2))*100*_xlfn.XLOOKUP(L34,INDIRECT($A$4&amp;"!$G$32:$G$132"),INDIRECT($A$4&amp;"!$A$32:$A$132"),0,1,1)))</f>
        <v>0.89669039460450228</v>
      </c>
      <c r="N34" s="90">
        <f t="shared" ca="1" si="4"/>
        <v>158.23948140079452</v>
      </c>
    </row>
    <row r="35" spans="1:14" x14ac:dyDescent="0.35">
      <c r="A35" s="48">
        <f t="shared" si="5"/>
        <v>45598</v>
      </c>
      <c r="B35" s="88" cm="1">
        <f t="array" aca="1" ref="B35" ca="1">_xlfn.XLOOKUP(A35,INDIRECT($A$5&amp;"!$AJ$41:$AJ$406"),INDIRECT($A$5&amp;"!$An$41:$An$406"))*SUM($F$3:$I$3)</f>
        <v>0</v>
      </c>
      <c r="C35" s="88" cm="1">
        <f t="array" aca="1" ref="C35" ca="1">_xlfn.XLOOKUP(A35,INDIRECT($A$5&amp;"!$AJ$41:$AJ$406"),INDIRECT($A$5&amp;"!$Ak$41:$Ak$406"))*SUM($F$3:$I$3)</f>
        <v>0</v>
      </c>
      <c r="D35" s="88" cm="1">
        <f t="array" aca="1" ref="D35" ca="1">_xlfn.XLOOKUP(A35,INDIRECT($A$5&amp;"!$AJ$41:$AJ$406"),INDIRECT($A$5&amp;"!$AO$41:$AO$406"))*SUM($F$3:$I$3)</f>
        <v>15</v>
      </c>
      <c r="E35" s="50" cm="1">
        <f t="array" ref="E35">SUMPRODUCT(('PT Storengy'!$B$8:$K$372)*('PT Storengy'!$A$8:$A$372=$A35)*('PT Storengy'!$A$5:$J$5=$A$6)*('PT Storengy'!$B$7:$K$7=$A$7))</f>
        <v>0</v>
      </c>
      <c r="F35" s="52">
        <f t="shared" ca="1" si="0"/>
        <v>12.426867547308037</v>
      </c>
      <c r="G35" s="72">
        <f t="shared" ca="1" si="6"/>
        <v>0.83919437340153458</v>
      </c>
      <c r="H35" s="51" cm="1">
        <f t="array" aca="1" ref="H35" ca="1">IF(ROUND(ROUND(G35,2)-G35,4)=0,_xlfn.XLOOKUP(G35,INDIRECT($A$4&amp;"!$G$32:$G$132"),INDIRECT($A$4&amp;"!$A$32:$A$132"),0,1,1),IF(G35&lt;0,0,(ROUNDUP(G35,2)-G35)*100*_xlfn.XLOOKUP(G35,INDIRECT($A$4&amp;"!$G$32:$G$132"),INDIRECT($A$4&amp;"!$A$32:$A$132"),0,-1,-1)+(G35-ROUNDDOWN(G35,2))*100*_xlfn.XLOOKUP(G35,INDIRECT($A$4&amp;"!$G$32:$G$132"),INDIRECT($A$4&amp;"!$A$32:$A$132"),0,1,1)))</f>
        <v>0.91260563771822611</v>
      </c>
      <c r="I35" s="189">
        <f t="shared" ca="1" si="2"/>
        <v>161.04805371498108</v>
      </c>
      <c r="K35" s="52">
        <f t="shared" ca="1" si="1"/>
        <v>11.833187689672686</v>
      </c>
      <c r="L35" s="72">
        <f t="shared" ca="1" si="3"/>
        <v>0.79936102731223002</v>
      </c>
      <c r="M35" s="51" cm="1">
        <f t="array" aca="1" ref="M35" ca="1">IF(ROUND(ROUND(L35,2)-L35,4)=0,_xlfn.XLOOKUP(L35,INDIRECT($A$4&amp;"!$G$32:$G$132"),INDIRECT($A$4&amp;"!$A$32:$A$132"),0,1,1),IF(L35&lt;0,0,(ROUNDUP(L35,2)-L35)*100*_xlfn.XLOOKUP(L35,INDIRECT($A$4&amp;"!$G$32:$G$132"),INDIRECT($A$4&amp;"!$A$32:$A$132"),0,-1,-1)+(L35-ROUNDDOWN(L35,2))*100*_xlfn.XLOOKUP(L35,INDIRECT($A$4&amp;"!$G$32:$G$132"),INDIRECT($A$4&amp;"!$A$32:$A$132"),0,1,1)))</f>
        <v>0.89095708006099539</v>
      </c>
      <c r="N35" s="90">
        <f t="shared" ca="1" si="4"/>
        <v>157.2277200107639</v>
      </c>
    </row>
    <row r="36" spans="1:14" x14ac:dyDescent="0.35">
      <c r="A36" s="48">
        <f t="shared" si="5"/>
        <v>45599</v>
      </c>
      <c r="B36" s="88" cm="1">
        <f t="array" aca="1" ref="B36" ca="1">_xlfn.XLOOKUP(A36,INDIRECT($A$5&amp;"!$AJ$41:$AJ$406"),INDIRECT($A$5&amp;"!$An$41:$An$406"))*SUM($F$3:$I$3)</f>
        <v>0</v>
      </c>
      <c r="C36" s="88" cm="1">
        <f t="array" aca="1" ref="C36" ca="1">_xlfn.XLOOKUP(A36,INDIRECT($A$5&amp;"!$AJ$41:$AJ$406"),INDIRECT($A$5&amp;"!$Ak$41:$Ak$406"))*SUM($F$3:$I$3)</f>
        <v>0</v>
      </c>
      <c r="D36" s="88" cm="1">
        <f t="array" aca="1" ref="D36" ca="1">_xlfn.XLOOKUP(A36,INDIRECT($A$5&amp;"!$AJ$41:$AJ$406"),INDIRECT($A$5&amp;"!$AO$41:$AO$406"))*SUM($F$3:$I$3)</f>
        <v>15</v>
      </c>
      <c r="E36" s="50" cm="1">
        <f t="array" ref="E36">SUMPRODUCT(('PT Storengy'!$B$8:$K$372)*('PT Storengy'!$A$8:$A$372=$A36)*('PT Storengy'!$A$5:$J$5=$A$6)*('PT Storengy'!$B$7:$K$7=$A$7))</f>
        <v>0</v>
      </c>
      <c r="F36" s="52">
        <f t="shared" ca="1" si="0"/>
        <v>12.266849212606578</v>
      </c>
      <c r="G36" s="72">
        <f t="shared" ca="1" si="6"/>
        <v>0.8284578364872025</v>
      </c>
      <c r="H36" s="51" cm="1">
        <f t="array" aca="1" ref="H36" ca="1">IF(ROUND(ROUND(G36,2)-G36,4)=0,_xlfn.XLOOKUP(G36,INDIRECT($A$4&amp;"!$G$32:$G$132"),INDIRECT($A$4&amp;"!$A$32:$A$132"),0,1,1),IF(G36&lt;0,0,(ROUNDUP(G36,2)-G36)*100*_xlfn.XLOOKUP(G36,INDIRECT($A$4&amp;"!$G$32:$G$132"),INDIRECT($A$4&amp;"!$A$32:$A$132"),0,-1,-1)+(G36-ROUNDDOWN(G36,2))*100*_xlfn.XLOOKUP(G36,INDIRECT($A$4&amp;"!$G$32:$G$132"),INDIRECT($A$4&amp;"!$A$32:$A$132"),0,1,1)))</f>
        <v>0.906770563308263</v>
      </c>
      <c r="I36" s="113">
        <f t="shared" ca="1" si="2"/>
        <v>160.01833470145817</v>
      </c>
      <c r="K36" s="52">
        <f t="shared" ca="1" si="1"/>
        <v>11.676965261989356</v>
      </c>
      <c r="L36" s="72">
        <f t="shared" ca="1" si="3"/>
        <v>0.78887917931151241</v>
      </c>
      <c r="M36" s="51" cm="1">
        <f t="array" aca="1" ref="M36" ca="1">IF(ROUND(ROUND(L36,2)-L36,4)=0,_xlfn.XLOOKUP(L36,INDIRECT($A$4&amp;"!$G$32:$G$132"),INDIRECT($A$4&amp;"!$A$32:$A$132"),0,1,1),IF(L36&lt;0,0,(ROUNDUP(L36,2)-L36)*100*_xlfn.XLOOKUP(L36,INDIRECT($A$4&amp;"!$G$32:$G$132"),INDIRECT($A$4&amp;"!$A$32:$A$132"),0,-1,-1)+(L36-ROUNDDOWN(L36,2))*100*_xlfn.XLOOKUP(L36,INDIRECT($A$4&amp;"!$G$32:$G$132"),INDIRECT($A$4&amp;"!$A$32:$A$132"),0,1,1)))</f>
        <v>0.88526042353886625</v>
      </c>
      <c r="N36" s="90">
        <f t="shared" ca="1" si="4"/>
        <v>156.22242768332933</v>
      </c>
    </row>
    <row r="37" spans="1:14" x14ac:dyDescent="0.35">
      <c r="A37" s="48">
        <f t="shared" si="5"/>
        <v>45600</v>
      </c>
      <c r="B37" s="88" cm="1">
        <f t="array" aca="1" ref="B37" ca="1">_xlfn.XLOOKUP(A37,INDIRECT($A$5&amp;"!$AJ$41:$AJ$406"),INDIRECT($A$5&amp;"!$An$41:$An$406"))*SUM($F$3:$I$3)</f>
        <v>0</v>
      </c>
      <c r="C37" s="88" cm="1">
        <f t="array" aca="1" ref="C37" ca="1">_xlfn.XLOOKUP(A37,INDIRECT($A$5&amp;"!$AJ$41:$AJ$406"),INDIRECT($A$5&amp;"!$Ak$41:$Ak$406"))*SUM($F$3:$I$3)</f>
        <v>0</v>
      </c>
      <c r="D37" s="88" cm="1">
        <f t="array" aca="1" ref="D37" ca="1">_xlfn.XLOOKUP(A37,INDIRECT($A$5&amp;"!$AJ$41:$AJ$406"),INDIRECT($A$5&amp;"!$AO$41:$AO$406"))*SUM($F$3:$I$3)</f>
        <v>15</v>
      </c>
      <c r="E37" s="50" cm="1">
        <f t="array" ref="E37">SUMPRODUCT(('PT Storengy'!$B$8:$K$372)*('PT Storengy'!$A$8:$A$372=$A37)*('PT Storengy'!$A$5:$J$5=$A$6)*('PT Storengy'!$B$7:$K$7=$A$7))</f>
        <v>0</v>
      </c>
      <c r="F37" s="52">
        <f t="shared" ca="1" si="0"/>
        <v>12.107854013037482</v>
      </c>
      <c r="G37" s="72">
        <f t="shared" ca="1" si="6"/>
        <v>0.81778994750710521</v>
      </c>
      <c r="H37" s="51" cm="1">
        <f t="array" aca="1" ref="H37" ca="1">IF(ROUND(ROUND(G37,2)-G37,4)=0,_xlfn.XLOOKUP(G37,INDIRECT($A$4&amp;"!$G$32:$G$132"),INDIRECT($A$4&amp;"!$A$32:$A$132"),0,1,1),IF(G37&lt;0,0,(ROUNDUP(G37,2)-G37)*100*_xlfn.XLOOKUP(G37,INDIRECT($A$4&amp;"!$G$32:$G$132"),INDIRECT($A$4&amp;"!$A$32:$A$132"),0,-1,-1)+(G37-ROUNDDOWN(G37,2))*100*_xlfn.XLOOKUP(G37,INDIRECT($A$4&amp;"!$G$32:$G$132"),INDIRECT($A$4&amp;"!$A$32:$A$132"),0,1,1)))</f>
        <v>0.90097279755821003</v>
      </c>
      <c r="I37" s="113">
        <f t="shared" ca="1" si="2"/>
        <v>158.99519956909589</v>
      </c>
      <c r="K37" s="52">
        <f t="shared" ca="1" si="1"/>
        <v>11.521741698933157</v>
      </c>
      <c r="L37" s="72">
        <f t="shared" ca="1" si="3"/>
        <v>0.77846435079929033</v>
      </c>
      <c r="M37" s="51" cm="1">
        <f t="array" aca="1" ref="M37" ca="1">IF(ROUND(ROUND(L37,2)-L37,4)=0,_xlfn.XLOOKUP(L37,INDIRECT($A$4&amp;"!$G$32:$G$132"),INDIRECT($A$4&amp;"!$A$32:$A$132"),0,1,1),IF(L37&lt;0,0,(ROUNDUP(L37,2)-L37)*100*_xlfn.XLOOKUP(L37,INDIRECT($A$4&amp;"!$G$32:$G$132"),INDIRECT($A$4&amp;"!$A$32:$A$132"),0,-1,-1)+(L37-ROUNDDOWN(L37,2))*100*_xlfn.XLOOKUP(L37,INDIRECT($A$4&amp;"!$G$32:$G$132"),INDIRECT($A$4&amp;"!$A$32:$A$132"),0,1,1)))</f>
        <v>0.87960019065178885</v>
      </c>
      <c r="N37" s="90">
        <f t="shared" ca="1" si="4"/>
        <v>155.22356305619803</v>
      </c>
    </row>
    <row r="38" spans="1:14" x14ac:dyDescent="0.35">
      <c r="A38" s="48">
        <f t="shared" si="5"/>
        <v>45601</v>
      </c>
      <c r="B38" s="88" cm="1">
        <f t="array" aca="1" ref="B38" ca="1">_xlfn.XLOOKUP(A38,INDIRECT($A$5&amp;"!$AJ$41:$AJ$406"),INDIRECT($A$5&amp;"!$An$41:$An$406"))*SUM($F$3:$I$3)</f>
        <v>0</v>
      </c>
      <c r="C38" s="88" cm="1">
        <f t="array" aca="1" ref="C38" ca="1">_xlfn.XLOOKUP(A38,INDIRECT($A$5&amp;"!$AJ$41:$AJ$406"),INDIRECT($A$5&amp;"!$Ak$41:$Ak$406"))*SUM($F$3:$I$3)</f>
        <v>0</v>
      </c>
      <c r="D38" s="88" cm="1">
        <f t="array" aca="1" ref="D38" ca="1">_xlfn.XLOOKUP(A38,INDIRECT($A$5&amp;"!$AJ$41:$AJ$406"),INDIRECT($A$5&amp;"!$AO$41:$AO$406"))*SUM($F$3:$I$3)</f>
        <v>15</v>
      </c>
      <c r="E38" s="50" cm="1">
        <f t="array" ref="E38">SUMPRODUCT(('PT Storengy'!$B$8:$K$372)*('PT Storengy'!$A$8:$A$372=$A38)*('PT Storengy'!$A$5:$J$5=$A$6)*('PT Storengy'!$B$7:$K$7=$A$7))</f>
        <v>0</v>
      </c>
      <c r="F38" s="52">
        <f t="shared" ca="1" si="0"/>
        <v>11.949875406816014</v>
      </c>
      <c r="G38" s="72">
        <f t="shared" ca="1" si="6"/>
        <v>0.80719026753583212</v>
      </c>
      <c r="H38" s="51" cm="1">
        <f t="array" aca="1" ref="H38" ca="1">IF(ROUND(ROUND(G38,2)-G38,4)=0,_xlfn.XLOOKUP(G38,INDIRECT($A$4&amp;"!$G$32:$G$132"),INDIRECT($A$4&amp;"!$A$32:$A$132"),0,1,1),IF(G38&lt;0,0,(ROUNDUP(G38,2)-G38)*100*_xlfn.XLOOKUP(G38,INDIRECT($A$4&amp;"!$G$32:$G$132"),INDIRECT($A$4&amp;"!$A$32:$A$132"),0,-1,-1)+(G38-ROUNDDOWN(G38,2))*100*_xlfn.XLOOKUP(G38,INDIRECT($A$4&amp;"!$G$32:$G$132"),INDIRECT($A$4&amp;"!$A$32:$A$132"),0,1,1)))</f>
        <v>0.89521210192164857</v>
      </c>
      <c r="I38" s="113">
        <f t="shared" ca="1" si="2"/>
        <v>157.9786062214674</v>
      </c>
      <c r="K38" s="52">
        <f t="shared" ca="1" si="1"/>
        <v>11.367510613901615</v>
      </c>
      <c r="L38" s="72">
        <f t="shared" ca="1" si="3"/>
        <v>0.76811611326221052</v>
      </c>
      <c r="M38" s="51" cm="1">
        <f t="array" aca="1" ref="M38" ca="1">IF(ROUND(ROUND(L38,2)-L38,4)=0,_xlfn.XLOOKUP(L38,INDIRECT($A$4&amp;"!$G$32:$G$132"),INDIRECT($A$4&amp;"!$A$32:$A$132"),0,1,1),IF(L38&lt;0,0,(ROUNDUP(L38,2)-L38)*100*_xlfn.XLOOKUP(L38,INDIRECT($A$4&amp;"!$G$32:$G$132"),INDIRECT($A$4&amp;"!$A$32:$A$132"),0,-1,-1)+(L38-ROUNDDOWN(L38,2))*100*_xlfn.XLOOKUP(L38,INDIRECT($A$4&amp;"!$G$32:$G$132"),INDIRECT($A$4&amp;"!$A$32:$A$132"),0,1,1)))</f>
        <v>0.87397614851207173</v>
      </c>
      <c r="N38" s="90">
        <f t="shared" ca="1" si="4"/>
        <v>154.23108503154208</v>
      </c>
    </row>
    <row r="39" spans="1:14" x14ac:dyDescent="0.35">
      <c r="A39" s="48">
        <f t="shared" si="5"/>
        <v>45602</v>
      </c>
      <c r="B39" s="88" cm="1">
        <f t="array" aca="1" ref="B39" ca="1">_xlfn.XLOOKUP(A39,INDIRECT($A$5&amp;"!$AJ$41:$AJ$406"),INDIRECT($A$5&amp;"!$An$41:$An$406"))*SUM($F$3:$I$3)</f>
        <v>0</v>
      </c>
      <c r="C39" s="88" cm="1">
        <f t="array" aca="1" ref="C39" ca="1">_xlfn.XLOOKUP(A39,INDIRECT($A$5&amp;"!$AJ$41:$AJ$406"),INDIRECT($A$5&amp;"!$Ak$41:$Ak$406"))*SUM($F$3:$I$3)</f>
        <v>0</v>
      </c>
      <c r="D39" s="88" cm="1">
        <f t="array" aca="1" ref="D39" ca="1">_xlfn.XLOOKUP(A39,INDIRECT($A$5&amp;"!$AJ$41:$AJ$406"),INDIRECT($A$5&amp;"!$AO$41:$AO$406"))*SUM($F$3:$I$3)</f>
        <v>15</v>
      </c>
      <c r="E39" s="50" cm="1">
        <f t="array" ref="E39">SUMPRODUCT(('PT Storengy'!$B$8:$K$372)*('PT Storengy'!$A$8:$A$372=$A39)*('PT Storengy'!$A$5:$J$5=$A$6)*('PT Storengy'!$B$7:$K$7=$A$7))</f>
        <v>0</v>
      </c>
      <c r="F39" s="52">
        <f t="shared" ca="1" si="0"/>
        <v>11.792906893984709</v>
      </c>
      <c r="G39" s="72">
        <f t="shared" ca="1" si="6"/>
        <v>0.79665836045440097</v>
      </c>
      <c r="H39" s="51" cm="1">
        <f t="array" aca="1" ref="H39" ca="1">IF(ROUND(ROUND(G39,2)-G39,4)=0,_xlfn.XLOOKUP(G39,INDIRECT($A$4&amp;"!$G$32:$G$132"),INDIRECT($A$4&amp;"!$A$32:$A$132"),0,1,1),IF(G39&lt;0,0,(ROUNDUP(G39,2)-G39)*100*_xlfn.XLOOKUP(G39,INDIRECT($A$4&amp;"!$G$32:$G$132"),INDIRECT($A$4&amp;"!$A$32:$A$132"),0,-1,-1)+(G39-ROUNDDOWN(G39,2))*100*_xlfn.XLOOKUP(G39,INDIRECT($A$4&amp;"!$G$32:$G$132"),INDIRECT($A$4&amp;"!$A$32:$A$132"),0,1,1)))</f>
        <v>0.88948823937739263</v>
      </c>
      <c r="I39" s="113">
        <f t="shared" ca="1" si="2"/>
        <v>156.96851283130459</v>
      </c>
      <c r="K39" s="52">
        <f t="shared" ca="1" si="1"/>
        <v>11.214265661127309</v>
      </c>
      <c r="L39" s="72">
        <f t="shared" ca="1" si="3"/>
        <v>0.75783404092677431</v>
      </c>
      <c r="M39" s="51" cm="1">
        <f t="array" aca="1" ref="M39" ca="1">IF(ROUND(ROUND(L39,2)-L39,4)=0,_xlfn.XLOOKUP(L39,INDIRECT($A$4&amp;"!$G$32:$G$132"),INDIRECT($A$4&amp;"!$A$32:$A$132"),0,1,1),IF(L39&lt;0,0,(ROUNDUP(L39,2)-L39)*100*_xlfn.XLOOKUP(L39,INDIRECT($A$4&amp;"!$G$32:$G$132"),INDIRECT($A$4&amp;"!$A$32:$A$132"),0,-1,-1)+(L39-ROUNDDOWN(L39,2))*100*_xlfn.XLOOKUP(L39,INDIRECT($A$4&amp;"!$G$32:$G$132"),INDIRECT($A$4&amp;"!$A$32:$A$132"),0,1,1)))</f>
        <v>0.86838806572107374</v>
      </c>
      <c r="N39" s="90">
        <f t="shared" ca="1" si="4"/>
        <v>153.24495277430714</v>
      </c>
    </row>
    <row r="40" spans="1:14" x14ac:dyDescent="0.35">
      <c r="A40" s="48">
        <f t="shared" si="5"/>
        <v>45603</v>
      </c>
      <c r="B40" s="88" cm="1">
        <f t="array" aca="1" ref="B40" ca="1">_xlfn.XLOOKUP(A40,INDIRECT($A$5&amp;"!$AJ$41:$AJ$406"),INDIRECT($A$5&amp;"!$An$41:$An$406"))*SUM($F$3:$I$3)</f>
        <v>0</v>
      </c>
      <c r="C40" s="88" cm="1">
        <f t="array" aca="1" ref="C40" ca="1">_xlfn.XLOOKUP(A40,INDIRECT($A$5&amp;"!$AJ$41:$AJ$406"),INDIRECT($A$5&amp;"!$Ak$41:$Ak$406"))*SUM($F$3:$I$3)</f>
        <v>0</v>
      </c>
      <c r="D40" s="88" cm="1">
        <f t="array" aca="1" ref="D40" ca="1">_xlfn.XLOOKUP(A40,INDIRECT($A$5&amp;"!$AJ$41:$AJ$406"),INDIRECT($A$5&amp;"!$AO$41:$AO$406"))*SUM($F$3:$I$3)</f>
        <v>15</v>
      </c>
      <c r="E40" s="50" cm="1">
        <f t="array" ref="E40">SUMPRODUCT(('PT Storengy'!$B$8:$K$372)*('PT Storengy'!$A$8:$A$372=$A40)*('PT Storengy'!$A$5:$J$5=$A$6)*('PT Storengy'!$B$7:$K$7=$A$7))</f>
        <v>0</v>
      </c>
      <c r="F40" s="52">
        <f t="shared" ca="1" si="0"/>
        <v>11.636942016145932</v>
      </c>
      <c r="G40" s="72">
        <f t="shared" ca="1" si="6"/>
        <v>0.78619379293231395</v>
      </c>
      <c r="H40" s="51" cm="1">
        <f t="array" aca="1" ref="H40" ca="1">IF(ROUND(ROUND(G40,2)-G40,4)=0,_xlfn.XLOOKUP(G40,INDIRECT($A$4&amp;"!$G$32:$G$132"),INDIRECT($A$4&amp;"!$A$32:$A$132"),0,1,1),IF(G40&lt;0,0,(ROUNDUP(G40,2)-G40)*100*_xlfn.XLOOKUP(G40,INDIRECT($A$4&amp;"!$G$32:$G$132"),INDIRECT($A$4&amp;"!$A$32:$A$132"),0,-1,-1)+(G40-ROUNDDOWN(G40,2))*100*_xlfn.XLOOKUP(G40,INDIRECT($A$4&amp;"!$G$32:$G$132"),INDIRECT($A$4&amp;"!$A$32:$A$132"),0,1,1)))</f>
        <v>0.8838009744197366</v>
      </c>
      <c r="I40" s="113">
        <f t="shared" ca="1" si="2"/>
        <v>155.96487783877706</v>
      </c>
      <c r="K40" s="52">
        <f t="shared" ca="1" si="1"/>
        <v>11.062000535416775</v>
      </c>
      <c r="L40" s="72">
        <f t="shared" ca="1" si="3"/>
        <v>0.7476177107418206</v>
      </c>
      <c r="M40" s="51" cm="1">
        <f t="array" aca="1" ref="M40" ca="1">IF(ROUND(ROUND(L40,2)-L40,4)=0,_xlfn.XLOOKUP(L40,INDIRECT($A$4&amp;"!$G$32:$G$132"),INDIRECT($A$4&amp;"!$A$32:$A$132"),0,1,1),IF(L40&lt;0,0,(ROUNDUP(L40,2)-L40)*100*_xlfn.XLOOKUP(L40,INDIRECT($A$4&amp;"!$G$32:$G$132"),INDIRECT($A$4&amp;"!$A$32:$A$132"),0,-1,-1)+(L40-ROUNDDOWN(L40,2))*100*_xlfn.XLOOKUP(L40,INDIRECT($A$4&amp;"!$G$32:$G$132"),INDIRECT($A$4&amp;"!$A$32:$A$132"),0,1,1)))</f>
        <v>0.8628357123596857</v>
      </c>
      <c r="N40" s="90">
        <f t="shared" ca="1" si="4"/>
        <v>152.26512571053277</v>
      </c>
    </row>
    <row r="41" spans="1:14" x14ac:dyDescent="0.35">
      <c r="A41" s="48">
        <f t="shared" si="5"/>
        <v>45604</v>
      </c>
      <c r="B41" s="88" cm="1">
        <f t="array" aca="1" ref="B41" ca="1">_xlfn.XLOOKUP(A41,INDIRECT($A$5&amp;"!$AJ$41:$AJ$406"),INDIRECT($A$5&amp;"!$An$41:$An$406"))*SUM($F$3:$I$3)</f>
        <v>0</v>
      </c>
      <c r="C41" s="88" cm="1">
        <f t="array" aca="1" ref="C41" ca="1">_xlfn.XLOOKUP(A41,INDIRECT($A$5&amp;"!$AJ$41:$AJ$406"),INDIRECT($A$5&amp;"!$Ak$41:$Ak$406"))*SUM($F$3:$I$3)</f>
        <v>0</v>
      </c>
      <c r="D41" s="88" cm="1">
        <f t="array" aca="1" ref="D41" ca="1">_xlfn.XLOOKUP(A41,INDIRECT($A$5&amp;"!$AJ$41:$AJ$406"),INDIRECT($A$5&amp;"!$AO$41:$AO$406"))*SUM($F$3:$I$3)</f>
        <v>15</v>
      </c>
      <c r="E41" s="50" cm="1">
        <f t="array" ref="E41">SUMPRODUCT(('PT Storengy'!$B$8:$K$372)*('PT Storengy'!$A$8:$A$372=$A41)*('PT Storengy'!$A$5:$J$5=$A$6)*('PT Storengy'!$B$7:$K$7=$A$7))</f>
        <v>0</v>
      </c>
      <c r="F41" s="52">
        <f t="shared" ca="1" si="0"/>
        <v>11.481974356196149</v>
      </c>
      <c r="G41" s="72">
        <f t="shared" ca="1" si="6"/>
        <v>0.77579613440972883</v>
      </c>
      <c r="H41" s="51" cm="1">
        <f t="array" aca="1" ref="H41" ca="1">IF(ROUND(ROUND(G41,2)-G41,4)=0,_xlfn.XLOOKUP(G41,INDIRECT($A$4&amp;"!$G$32:$G$132"),INDIRECT($A$4&amp;"!$A$32:$A$132"),0,1,1),IF(G41&lt;0,0,(ROUNDUP(G41,2)-G41)*100*_xlfn.XLOOKUP(G41,INDIRECT($A$4&amp;"!$G$32:$G$132"),INDIRECT($A$4&amp;"!$A$32:$A$132"),0,-1,-1)+(G41-ROUNDDOWN(G41,2))*100*_xlfn.XLOOKUP(G41,INDIRECT($A$4&amp;"!$G$32:$G$132"),INDIRECT($A$4&amp;"!$A$32:$A$132"),0,1,1)))</f>
        <v>0.87815007304876636</v>
      </c>
      <c r="I41" s="113">
        <f t="shared" ca="1" si="2"/>
        <v>154.9676599497823</v>
      </c>
      <c r="K41" s="52">
        <f t="shared" ca="1" si="1"/>
        <v>10.910708971891092</v>
      </c>
      <c r="L41" s="72">
        <f t="shared" ca="1" si="3"/>
        <v>0.73746670236111833</v>
      </c>
      <c r="M41" s="51" cm="1">
        <f t="array" aca="1" ref="M41" ca="1">IF(ROUND(ROUND(L41,2)-L41,4)=0,_xlfn.XLOOKUP(L41,INDIRECT($A$4&amp;"!$G$32:$G$132"),INDIRECT($A$4&amp;"!$A$32:$A$132"),0,1,1),IF(L41&lt;0,0,(ROUNDUP(L41,2)-L41)*100*_xlfn.XLOOKUP(L41,INDIRECT($A$4&amp;"!$G$32:$G$132"),INDIRECT($A$4&amp;"!$A$32:$A$132"),0,-1,-1)+(L41-ROUNDDOWN(L41,2))*100*_xlfn.XLOOKUP(L41,INDIRECT($A$4&amp;"!$G$32:$G$132"),INDIRECT($A$4&amp;"!$A$32:$A$132"),0,1,1)))</f>
        <v>0.85731885997886936</v>
      </c>
      <c r="N41" s="90">
        <f t="shared" ca="1" si="4"/>
        <v>151.29156352568282</v>
      </c>
    </row>
    <row r="42" spans="1:14" x14ac:dyDescent="0.35">
      <c r="A42" s="48">
        <f t="shared" si="5"/>
        <v>45605</v>
      </c>
      <c r="B42" s="88" cm="1">
        <f t="array" aca="1" ref="B42" ca="1">_xlfn.XLOOKUP(A42,INDIRECT($A$5&amp;"!$AJ$41:$AJ$406"),INDIRECT($A$5&amp;"!$An$41:$An$406"))*SUM($F$3:$I$3)</f>
        <v>0</v>
      </c>
      <c r="C42" s="88" cm="1">
        <f t="array" aca="1" ref="C42" ca="1">_xlfn.XLOOKUP(A42,INDIRECT($A$5&amp;"!$AJ$41:$AJ$406"),INDIRECT($A$5&amp;"!$Ak$41:$Ak$406"))*SUM($F$3:$I$3)</f>
        <v>0</v>
      </c>
      <c r="D42" s="88" cm="1">
        <f t="array" aca="1" ref="D42" ca="1">_xlfn.XLOOKUP(A42,INDIRECT($A$5&amp;"!$AJ$41:$AJ$406"),INDIRECT($A$5&amp;"!$AO$41:$AO$406"))*SUM($F$3:$I$3)</f>
        <v>15</v>
      </c>
      <c r="E42" s="50" cm="1">
        <f t="array" ref="E42">SUMPRODUCT(('PT Storengy'!$B$8:$K$372)*('PT Storengy'!$A$8:$A$372=$A42)*('PT Storengy'!$A$5:$J$5=$A$6)*('PT Storengy'!$B$7:$K$7=$A$7))</f>
        <v>0</v>
      </c>
      <c r="F42" s="52">
        <f t="shared" ca="1" si="0"/>
        <v>11.327997538061902</v>
      </c>
      <c r="G42" s="72">
        <f t="shared" ca="1" si="6"/>
        <v>0.76546495707974327</v>
      </c>
      <c r="H42" s="51" cm="1">
        <f t="array" aca="1" ref="H42" ca="1">IF(ROUND(ROUND(G42,2)-G42,4)=0,_xlfn.XLOOKUP(G42,INDIRECT($A$4&amp;"!$G$32:$G$132"),INDIRECT($A$4&amp;"!$A$32:$A$132"),0,1,1),IF(G42&lt;0,0,(ROUNDUP(G42,2)-G42)*100*_xlfn.XLOOKUP(G42,INDIRECT($A$4&amp;"!$G$32:$G$132"),INDIRECT($A$4&amp;"!$A$32:$A$132"),0,-1,-1)+(G42-ROUNDDOWN(G42,2))*100*_xlfn.XLOOKUP(G42,INDIRECT($A$4&amp;"!$G$32:$G$132"),INDIRECT($A$4&amp;"!$A$32:$A$132"),0,1,1)))</f>
        <v>0.87253530276073077</v>
      </c>
      <c r="I42" s="113">
        <f t="shared" ca="1" si="2"/>
        <v>153.9768181342466</v>
      </c>
      <c r="K42" s="52">
        <f t="shared" ca="1" si="1"/>
        <v>10.760384745728105</v>
      </c>
      <c r="L42" s="72">
        <f t="shared" ca="1" si="3"/>
        <v>0.72738059812607281</v>
      </c>
      <c r="M42" s="51" cm="1">
        <f t="array" aca="1" ref="M42" ca="1">IF(ROUND(ROUND(L42,2)-L42,4)=0,_xlfn.XLOOKUP(L42,INDIRECT($A$4&amp;"!$G$32:$G$132"),INDIRECT($A$4&amp;"!$A$32:$A$132"),0,1,1),IF(L42&lt;0,0,(ROUNDUP(L42,2)-L42)*100*_xlfn.XLOOKUP(L42,INDIRECT($A$4&amp;"!$G$32:$G$132"),INDIRECT($A$4&amp;"!$A$32:$A$132"),0,-1,-1)+(L42-ROUNDDOWN(L42,2))*100*_xlfn.XLOOKUP(L42,INDIRECT($A$4&amp;"!$G$32:$G$132"),INDIRECT($A$4&amp;"!$A$32:$A$132"),0,1,1)))</f>
        <v>0.85183728159025762</v>
      </c>
      <c r="N42" s="90">
        <f t="shared" ca="1" si="4"/>
        <v>150.32422616298663</v>
      </c>
    </row>
    <row r="43" spans="1:14" x14ac:dyDescent="0.35">
      <c r="A43" s="48">
        <f t="shared" si="5"/>
        <v>45606</v>
      </c>
      <c r="B43" s="88" cm="1">
        <f t="array" aca="1" ref="B43" ca="1">_xlfn.XLOOKUP(A43,INDIRECT($A$5&amp;"!$AJ$41:$AJ$406"),INDIRECT($A$5&amp;"!$An$41:$An$406"))*SUM($F$3:$I$3)</f>
        <v>0</v>
      </c>
      <c r="C43" s="88" cm="1">
        <f t="array" aca="1" ref="C43" ca="1">_xlfn.XLOOKUP(A43,INDIRECT($A$5&amp;"!$AJ$41:$AJ$406"),INDIRECT($A$5&amp;"!$Ak$41:$Ak$406"))*SUM($F$3:$I$3)</f>
        <v>0</v>
      </c>
      <c r="D43" s="88" cm="1">
        <f t="array" aca="1" ref="D43" ca="1">_xlfn.XLOOKUP(A43,INDIRECT($A$5&amp;"!$AJ$41:$AJ$406"),INDIRECT($A$5&amp;"!$AO$41:$AO$406"))*SUM($F$3:$I$3)</f>
        <v>15</v>
      </c>
      <c r="E43" s="50" cm="1">
        <f t="array" ref="E43">SUMPRODUCT(('PT Storengy'!$B$8:$K$372)*('PT Storengy'!$A$8:$A$372=$A43)*('PT Storengy'!$A$5:$J$5=$A$6)*('PT Storengy'!$B$7:$K$7=$A$7))</f>
        <v>0</v>
      </c>
      <c r="F43" s="52">
        <f t="shared" ca="1" si="0"/>
        <v>11.175005226437465</v>
      </c>
      <c r="G43" s="72">
        <f t="shared" ca="1" si="6"/>
        <v>0.75519983587079353</v>
      </c>
      <c r="H43" s="51" cm="1">
        <f t="array" aca="1" ref="H43" ca="1">IF(ROUND(ROUND(G43,2)-G43,4)=0,_xlfn.XLOOKUP(G43,INDIRECT($A$4&amp;"!$G$32:$G$132"),INDIRECT($A$4&amp;"!$A$32:$A$132"),0,1,1),IF(G43&lt;0,0,(ROUNDUP(G43,2)-G43)*100*_xlfn.XLOOKUP(G43,INDIRECT($A$4&amp;"!$G$32:$G$132"),INDIRECT($A$4&amp;"!$A$32:$A$132"),0,-1,-1)+(G43-ROUNDDOWN(G43,2))*100*_xlfn.XLOOKUP(G43,INDIRECT($A$4&amp;"!$G$32:$G$132"),INDIRECT($A$4&amp;"!$A$32:$A$132"),0,1,1)))</f>
        <v>0.86695643253847543</v>
      </c>
      <c r="I43" s="113">
        <f t="shared" ca="1" si="2"/>
        <v>152.99231162443684</v>
      </c>
      <c r="K43" s="52">
        <f t="shared" ca="1" si="1"/>
        <v>10.611021671906315</v>
      </c>
      <c r="L43" s="72">
        <f t="shared" ca="1" si="3"/>
        <v>0.7173589830485404</v>
      </c>
      <c r="M43" s="51" cm="1">
        <f t="array" aca="1" ref="M43" ca="1">IF(ROUND(ROUND(L43,2)-L43,4)=0,_xlfn.XLOOKUP(L43,INDIRECT($A$4&amp;"!$G$32:$G$132"),INDIRECT($A$4&amp;"!$A$32:$A$132"),0,1,1),IF(L43&lt;0,0,(ROUNDUP(L43,2)-L43)*100*_xlfn.XLOOKUP(L43,INDIRECT($A$4&amp;"!$G$32:$G$132"),INDIRECT($A$4&amp;"!$A$32:$A$132"),0,-1,-1)+(L43-ROUNDDOWN(L43,2))*100*_xlfn.XLOOKUP(L43,INDIRECT($A$4&amp;"!$G$32:$G$132"),INDIRECT($A$4&amp;"!$A$32:$A$132"),0,1,1)))</f>
        <v>0.8463907516568161</v>
      </c>
      <c r="N43" s="90">
        <f t="shared" ca="1" si="4"/>
        <v>149.36307382179106</v>
      </c>
    </row>
    <row r="44" spans="1:14" x14ac:dyDescent="0.35">
      <c r="A44" s="48">
        <f t="shared" si="5"/>
        <v>45607</v>
      </c>
      <c r="B44" s="88" cm="1">
        <f t="array" aca="1" ref="B44" ca="1">_xlfn.XLOOKUP(A44,INDIRECT($A$5&amp;"!$AJ$41:$AJ$406"),INDIRECT($A$5&amp;"!$An$41:$An$406"))*SUM($F$3:$I$3)</f>
        <v>0</v>
      </c>
      <c r="C44" s="88" cm="1">
        <f t="array" aca="1" ref="C44" ca="1">_xlfn.XLOOKUP(A44,INDIRECT($A$5&amp;"!$AJ$41:$AJ$406"),INDIRECT($A$5&amp;"!$Ak$41:$Ak$406"))*SUM($F$3:$I$3)</f>
        <v>0</v>
      </c>
      <c r="D44" s="88" cm="1">
        <f t="array" aca="1" ref="D44" ca="1">_xlfn.XLOOKUP(A44,INDIRECT($A$5&amp;"!$AJ$41:$AJ$406"),INDIRECT($A$5&amp;"!$AO$41:$AO$406"))*SUM($F$3:$I$3)</f>
        <v>15</v>
      </c>
      <c r="E44" s="50" cm="1">
        <f t="array" ref="E44">SUMPRODUCT(('PT Storengy'!$B$8:$K$372)*('PT Storengy'!$A$8:$A$372=$A44)*('PT Storengy'!$A$5:$J$5=$A$6)*('PT Storengy'!$B$7:$K$7=$A$7))</f>
        <v>0</v>
      </c>
      <c r="F44" s="52">
        <f t="shared" ca="1" si="0"/>
        <v>11.022991126524182</v>
      </c>
      <c r="G44" s="72">
        <f t="shared" ca="1" si="6"/>
        <v>0.74500034842916429</v>
      </c>
      <c r="H44" s="51" cm="1">
        <f t="array" aca="1" ref="H44" ca="1">IF(ROUND(ROUND(G44,2)-G44,4)=0,_xlfn.XLOOKUP(G44,INDIRECT($A$4&amp;"!$G$32:$G$132"),INDIRECT($A$4&amp;"!$A$32:$A$132"),0,1,1),IF(G44&lt;0,0,(ROUNDUP(G44,2)-G44)*100*_xlfn.XLOOKUP(G44,INDIRECT($A$4&amp;"!$G$32:$G$132"),INDIRECT($A$4&amp;"!$A$32:$A$132"),0,-1,-1)+(G44-ROUNDDOWN(G44,2))*100*_xlfn.XLOOKUP(G44,INDIRECT($A$4&amp;"!$G$32:$G$132"),INDIRECT($A$4&amp;"!$A$32:$A$132"),0,1,1)))</f>
        <v>0.86141323284193771</v>
      </c>
      <c r="I44" s="113">
        <f t="shared" ca="1" si="2"/>
        <v>152.01409991328313</v>
      </c>
      <c r="K44" s="52">
        <f t="shared" ca="1" si="1"/>
        <v>10.462613604950391</v>
      </c>
      <c r="L44" s="72">
        <f t="shared" ca="1" si="3"/>
        <v>0.70740144479375433</v>
      </c>
      <c r="M44" s="51" cm="1">
        <f t="array" aca="1" ref="M44" ca="1">IF(ROUND(ROUND(L44,2)-L44,4)=0,_xlfn.XLOOKUP(L44,INDIRECT($A$4&amp;"!$G$32:$G$132"),INDIRECT($A$4&amp;"!$A$32:$A$132"),0,1,1),IF(L44&lt;0,0,(ROUNDUP(L44,2)-L44)*100*_xlfn.XLOOKUP(L44,INDIRECT($A$4&amp;"!$G$32:$G$132"),INDIRECT($A$4&amp;"!$A$32:$A$132"),0,-1,-1)+(L44-ROUNDDOWN(L44,2))*100*_xlfn.XLOOKUP(L44,INDIRECT($A$4&amp;"!$G$32:$G$132"),INDIRECT($A$4&amp;"!$A$32:$A$132"),0,1,1)))</f>
        <v>0.84097904608356278</v>
      </c>
      <c r="N44" s="90">
        <f t="shared" ca="1" si="4"/>
        <v>148.40806695592283</v>
      </c>
    </row>
    <row r="45" spans="1:14" x14ac:dyDescent="0.35">
      <c r="A45" s="48">
        <f t="shared" si="5"/>
        <v>45608</v>
      </c>
      <c r="B45" s="88" cm="1">
        <f t="array" aca="1" ref="B45" ca="1">_xlfn.XLOOKUP(A45,INDIRECT($A$5&amp;"!$AJ$41:$AJ$406"),INDIRECT($A$5&amp;"!$An$41:$An$406"))*SUM($F$3:$I$3)</f>
        <v>0</v>
      </c>
      <c r="C45" s="88" cm="1">
        <f t="array" aca="1" ref="C45" ca="1">_xlfn.XLOOKUP(A45,INDIRECT($A$5&amp;"!$AJ$41:$AJ$406"),INDIRECT($A$5&amp;"!$Ak$41:$Ak$406"))*SUM($F$3:$I$3)</f>
        <v>0</v>
      </c>
      <c r="D45" s="88" cm="1">
        <f t="array" aca="1" ref="D45" ca="1">_xlfn.XLOOKUP(A45,INDIRECT($A$5&amp;"!$AJ$41:$AJ$406"),INDIRECT($A$5&amp;"!$AO$41:$AO$406"))*SUM($F$3:$I$3)</f>
        <v>15</v>
      </c>
      <c r="E45" s="50" cm="1">
        <f t="array" ref="E45">SUMPRODUCT(('PT Storengy'!$B$8:$K$372)*('PT Storengy'!$A$8:$A$372=$A45)*('PT Storengy'!$A$5:$J$5=$A$6)*('PT Storengy'!$B$7:$K$7=$A$7))</f>
        <v>0</v>
      </c>
      <c r="F45" s="52">
        <f t="shared" ca="1" si="0"/>
        <v>10.871948983771469</v>
      </c>
      <c r="G45" s="72">
        <f t="shared" ca="1" si="6"/>
        <v>0.73486607510161217</v>
      </c>
      <c r="H45" s="51" cm="1">
        <f t="array" aca="1" ref="H45" ca="1">IF(ROUND(ROUND(G45,2)-G45,4)=0,_xlfn.XLOOKUP(G45,INDIRECT($A$4&amp;"!$G$32:$G$132"),INDIRECT($A$4&amp;"!$A$32:$A$132"),0,1,1),IF(G45&lt;0,0,(ROUNDUP(G45,2)-G45)*100*_xlfn.XLOOKUP(G45,INDIRECT($A$4&amp;"!$G$32:$G$132"),INDIRECT($A$4&amp;"!$A$32:$A$132"),0,-1,-1)+(G45-ROUNDDOWN(G45,2))*100*_xlfn.XLOOKUP(G45,INDIRECT($A$4&amp;"!$G$32:$G$132"),INDIRECT($A$4&amp;"!$A$32:$A$132"),0,1,1)))</f>
        <v>0.855905475598703</v>
      </c>
      <c r="I45" s="113">
        <f t="shared" ca="1" si="2"/>
        <v>151.04214275271229</v>
      </c>
      <c r="K45" s="52">
        <f t="shared" ca="1" si="1"/>
        <v>10.315154438678331</v>
      </c>
      <c r="L45" s="72">
        <f t="shared" ca="1" si="3"/>
        <v>0.69750757366335947</v>
      </c>
      <c r="M45" s="51" cm="1">
        <f t="array" aca="1" ref="M45" ca="1">IF(ROUND(ROUND(L45,2)-L45,4)=0,_xlfn.XLOOKUP(L45,INDIRECT($A$4&amp;"!$G$32:$G$132"),INDIRECT($A$4&amp;"!$A$32:$A$132"),0,1,1),IF(L45&lt;0,0,(ROUNDUP(L45,2)-L45)*100*_xlfn.XLOOKUP(L45,INDIRECT($A$4&amp;"!$G$32:$G$132"),INDIRECT($A$4&amp;"!$A$32:$A$132"),0,-1,-1)+(L45-ROUNDDOWN(L45,2))*100*_xlfn.XLOOKUP(L45,INDIRECT($A$4&amp;"!$G$32:$G$132"),INDIRECT($A$4&amp;"!$A$32:$A$132"),0,1,1)))</f>
        <v>0.83560194220834816</v>
      </c>
      <c r="N45" s="90">
        <f t="shared" ca="1" si="4"/>
        <v>147.45916627206145</v>
      </c>
    </row>
    <row r="46" spans="1:14" x14ac:dyDescent="0.35">
      <c r="A46" s="48">
        <f t="shared" si="5"/>
        <v>45609</v>
      </c>
      <c r="B46" s="88" cm="1">
        <f t="array" aca="1" ref="B46" ca="1">_xlfn.XLOOKUP(A46,INDIRECT($A$5&amp;"!$AJ$41:$AJ$406"),INDIRECT($A$5&amp;"!$An$41:$An$406"))*SUM($F$3:$I$3)</f>
        <v>0</v>
      </c>
      <c r="C46" s="88" cm="1">
        <f t="array" aca="1" ref="C46" ca="1">_xlfn.XLOOKUP(A46,INDIRECT($A$5&amp;"!$AJ$41:$AJ$406"),INDIRECT($A$5&amp;"!$Ak$41:$Ak$406"))*SUM($F$3:$I$3)</f>
        <v>0</v>
      </c>
      <c r="D46" s="88" cm="1">
        <f t="array" aca="1" ref="D46" ca="1">_xlfn.XLOOKUP(A46,INDIRECT($A$5&amp;"!$AJ$41:$AJ$406"),INDIRECT($A$5&amp;"!$AO$41:$AO$406"))*SUM($F$3:$I$3)</f>
        <v>15</v>
      </c>
      <c r="E46" s="50" cm="1">
        <f t="array" ref="E46">SUMPRODUCT(('PT Storengy'!$B$8:$K$372)*('PT Storengy'!$A$8:$A$372=$A46)*('PT Storengy'!$A$5:$J$5=$A$6)*('PT Storengy'!$B$7:$K$7=$A$7))</f>
        <v>0</v>
      </c>
      <c r="F46" s="52">
        <f t="shared" ca="1" si="0"/>
        <v>10.721872583619477</v>
      </c>
      <c r="G46" s="72">
        <f t="shared" ca="1" si="6"/>
        <v>0.724796598918098</v>
      </c>
      <c r="H46" s="51" cm="1">
        <f t="array" aca="1" ref="H46" ca="1">IF(ROUND(ROUND(G46,2)-G46,4)=0,_xlfn.XLOOKUP(G46,INDIRECT($A$4&amp;"!$G$32:$G$132"),INDIRECT($A$4&amp;"!$A$32:$A$132"),0,1,1),IF(G46&lt;0,0,(ROUNDUP(G46,2)-G46)*100*_xlfn.XLOOKUP(G46,INDIRECT($A$4&amp;"!$G$32:$G$132"),INDIRECT($A$4&amp;"!$A$32:$A$132"),0,-1,-1)+(G46-ROUNDDOWN(G46,2))*100*_xlfn.XLOOKUP(G46,INDIRECT($A$4&amp;"!$G$32:$G$132"),INDIRECT($A$4&amp;"!$A$32:$A$132"),0,1,1)))</f>
        <v>0.85043293419461918</v>
      </c>
      <c r="I46" s="113">
        <f t="shared" ca="1" si="2"/>
        <v>150.07640015199161</v>
      </c>
      <c r="K46" s="52">
        <f t="shared" ca="1" si="1"/>
        <v>10.168638105950208</v>
      </c>
      <c r="L46" s="72">
        <f t="shared" ca="1" si="3"/>
        <v>0.68767696257855537</v>
      </c>
      <c r="M46" s="51" cm="1">
        <f t="array" aca="1" ref="M46" ca="1">IF(ROUND(ROUND(L46,2)-L46,4)=0,_xlfn.XLOOKUP(L46,INDIRECT($A$4&amp;"!$G$32:$G$132"),INDIRECT($A$4&amp;"!$A$32:$A$132"),0,1,1),IF(L46&lt;0,0,(ROUNDUP(L46,2)-L46)*100*_xlfn.XLOOKUP(L46,INDIRECT($A$4&amp;"!$G$32:$G$132"),INDIRECT($A$4&amp;"!$A$32:$A$132"),0,-1,-1)+(L46-ROUNDDOWN(L46,2))*100*_xlfn.XLOOKUP(L46,INDIRECT($A$4&amp;"!$G$32:$G$132"),INDIRECT($A$4&amp;"!$A$32:$A$132"),0,1,1)))</f>
        <v>0.83025921879269382</v>
      </c>
      <c r="N46" s="90">
        <f t="shared" ca="1" si="4"/>
        <v>146.51633272812245</v>
      </c>
    </row>
    <row r="47" spans="1:14" x14ac:dyDescent="0.35">
      <c r="A47" s="48">
        <f t="shared" si="5"/>
        <v>45610</v>
      </c>
      <c r="B47" s="88" cm="1">
        <f t="array" aca="1" ref="B47" ca="1">_xlfn.XLOOKUP(A47,INDIRECT($A$5&amp;"!$AJ$41:$AJ$406"),INDIRECT($A$5&amp;"!$An$41:$An$406"))*SUM($F$3:$I$3)</f>
        <v>0</v>
      </c>
      <c r="C47" s="88" cm="1">
        <f t="array" aca="1" ref="C47" ca="1">_xlfn.XLOOKUP(A47,INDIRECT($A$5&amp;"!$AJ$41:$AJ$406"),INDIRECT($A$5&amp;"!$Ak$41:$Ak$406"))*SUM($F$3:$I$3)</f>
        <v>0</v>
      </c>
      <c r="D47" s="88" cm="1">
        <f t="array" aca="1" ref="D47" ca="1">_xlfn.XLOOKUP(A47,INDIRECT($A$5&amp;"!$AJ$41:$AJ$406"),INDIRECT($A$5&amp;"!$AO$41:$AO$406"))*SUM($F$3:$I$3)</f>
        <v>15</v>
      </c>
      <c r="E47" s="50" cm="1">
        <f t="array" ref="E47">SUMPRODUCT(('PT Storengy'!$B$8:$K$372)*('PT Storengy'!$A$8:$A$372=$A47)*('PT Storengy'!$A$5:$J$5=$A$6)*('PT Storengy'!$B$7:$K$7=$A$7))</f>
        <v>0</v>
      </c>
      <c r="F47" s="52">
        <f t="shared" ca="1" si="0"/>
        <v>10.572755751243394</v>
      </c>
      <c r="G47" s="72">
        <f t="shared" ca="1" si="6"/>
        <v>0.71479150557463178</v>
      </c>
      <c r="H47" s="51" cm="1">
        <f t="array" aca="1" ref="H47" ca="1">IF(ROUND(ROUND(G47,2)-G47,4)=0,_xlfn.XLOOKUP(G47,INDIRECT($A$4&amp;"!$G$32:$G$132"),INDIRECT($A$4&amp;"!$A$32:$A$132"),0,1,1),IF(G47&lt;0,0,(ROUNDUP(G47,2)-G47)*100*_xlfn.XLOOKUP(G47,INDIRECT($A$4&amp;"!$G$32:$G$132"),INDIRECT($A$4&amp;"!$A$32:$A$132"),0,-1,-1)+(G47-ROUNDDOWN(G47,2))*100*_xlfn.XLOOKUP(G47,INDIRECT($A$4&amp;"!$G$32:$G$132"),INDIRECT($A$4&amp;"!$A$32:$A$132"),0,1,1)))</f>
        <v>0.84499538346447434</v>
      </c>
      <c r="I47" s="113">
        <f t="shared" ca="1" si="2"/>
        <v>149.11683237608369</v>
      </c>
      <c r="K47" s="52">
        <f t="shared" ca="1" si="1"/>
        <v>10.023058578418556</v>
      </c>
      <c r="L47" s="72">
        <f t="shared" ca="1" si="3"/>
        <v>0.67790920706334723</v>
      </c>
      <c r="M47" s="51" cm="1">
        <f t="array" aca="1" ref="M47" ca="1">IF(ROUND(ROUND(L47,2)-L47,4)=0,_xlfn.XLOOKUP(L47,INDIRECT($A$4&amp;"!$G$32:$G$132"),INDIRECT($A$4&amp;"!$A$32:$A$132"),0,1,1),IF(L47&lt;0,0,(ROUNDUP(L47,2)-L47)*100*_xlfn.XLOOKUP(L47,INDIRECT($A$4&amp;"!$G$32:$G$132"),INDIRECT($A$4&amp;"!$A$32:$A$132"),0,-1,-1)+(L47-ROUNDDOWN(L47,2))*100*_xlfn.XLOOKUP(L47,INDIRECT($A$4&amp;"!$G$32:$G$132"),INDIRECT($A$4&amp;"!$A$32:$A$132"),0,1,1)))</f>
        <v>0.82495065601268946</v>
      </c>
      <c r="N47" s="90">
        <f t="shared" ca="1" si="4"/>
        <v>145.57952753165108</v>
      </c>
    </row>
    <row r="48" spans="1:14" x14ac:dyDescent="0.35">
      <c r="A48" s="48">
        <f t="shared" si="5"/>
        <v>45611</v>
      </c>
      <c r="B48" s="88" cm="1">
        <f t="array" aca="1" ref="B48" ca="1">_xlfn.XLOOKUP(A48,INDIRECT($A$5&amp;"!$AJ$41:$AJ$406"),INDIRECT($A$5&amp;"!$An$41:$An$406"))*SUM($F$3:$I$3)</f>
        <v>0</v>
      </c>
      <c r="C48" s="88" cm="1">
        <f t="array" aca="1" ref="C48" ca="1">_xlfn.XLOOKUP(A48,INDIRECT($A$5&amp;"!$AJ$41:$AJ$406"),INDIRECT($A$5&amp;"!$Ak$41:$Ak$406"))*SUM($F$3:$I$3)</f>
        <v>0</v>
      </c>
      <c r="D48" s="88" cm="1">
        <f t="array" aca="1" ref="D48" ca="1">_xlfn.XLOOKUP(A48,INDIRECT($A$5&amp;"!$AJ$41:$AJ$406"),INDIRECT($A$5&amp;"!$AO$41:$AO$406"))*SUM($F$3:$I$3)</f>
        <v>15</v>
      </c>
      <c r="E48" s="50" cm="1">
        <f t="array" ref="E48">SUMPRODUCT(('PT Storengy'!$B$8:$K$372)*('PT Storengy'!$A$8:$A$372=$A48)*('PT Storengy'!$A$5:$J$5=$A$6)*('PT Storengy'!$B$7:$K$7=$A$7))</f>
        <v>0</v>
      </c>
      <c r="F48" s="52">
        <f t="shared" ca="1" si="0"/>
        <v>10.424592351299381</v>
      </c>
      <c r="G48" s="72">
        <f t="shared" ca="1" si="6"/>
        <v>0.70485038341622619</v>
      </c>
      <c r="H48" s="51" cm="1">
        <f t="array" aca="1" ref="H48" ca="1">IF(ROUND(ROUND(G48,2)-G48,4)=0,_xlfn.XLOOKUP(G48,INDIRECT($A$4&amp;"!$G$32:$G$132"),INDIRECT($A$4&amp;"!$A$32:$A$132"),0,1,1),IF(G48&lt;0,0,(ROUNDUP(G48,2)-G48)*100*_xlfn.XLOOKUP(G48,INDIRECT($A$4&amp;"!$G$32:$G$132"),INDIRECT($A$4&amp;"!$A$32:$A$132"),0,-1,-1)+(G48-ROUNDDOWN(G48,2))*100*_xlfn.XLOOKUP(G48,INDIRECT($A$4&amp;"!$G$32:$G$132"),INDIRECT($A$4&amp;"!$A$32:$A$132"),0,1,1)))</f>
        <v>0.83959259968273225</v>
      </c>
      <c r="I48" s="113">
        <f t="shared" ca="1" si="2"/>
        <v>148.16339994401156</v>
      </c>
      <c r="K48" s="52">
        <f t="shared" ca="1" si="1"/>
        <v>9.8784098662803306</v>
      </c>
      <c r="L48" s="72">
        <f t="shared" ca="1" si="3"/>
        <v>0.66820390522790374</v>
      </c>
      <c r="M48" s="51" cm="1">
        <f t="array" aca="1" ref="M48" ca="1">IF(ROUND(ROUND(L48,2)-L48,4)=0,_xlfn.XLOOKUP(L48,INDIRECT($A$4&amp;"!$G$32:$G$132"),INDIRECT($A$4&amp;"!$A$32:$A$132"),0,1,1),IF(L48&lt;0,0,(ROUNDUP(L48,2)-L48)*100*_xlfn.XLOOKUP(L48,INDIRECT($A$4&amp;"!$G$32:$G$132"),INDIRECT($A$4&amp;"!$A$32:$A$132"),0,-1,-1)+(L48-ROUNDDOWN(L48,2))*100*_xlfn.XLOOKUP(L48,INDIRECT($A$4&amp;"!$G$32:$G$132"),INDIRECT($A$4&amp;"!$A$32:$A$132"),0,1,1)))</f>
        <v>0.81967603544994838</v>
      </c>
      <c r="N48" s="90">
        <f t="shared" ca="1" si="4"/>
        <v>144.64871213822619</v>
      </c>
    </row>
    <row r="49" spans="1:14" x14ac:dyDescent="0.35">
      <c r="A49" s="48">
        <f t="shared" si="5"/>
        <v>45612</v>
      </c>
      <c r="B49" s="88" cm="1">
        <f t="array" aca="1" ref="B49" ca="1">_xlfn.XLOOKUP(A49,INDIRECT($A$5&amp;"!$AJ$41:$AJ$406"),INDIRECT($A$5&amp;"!$An$41:$An$406"))*SUM($F$3:$I$3)</f>
        <v>0</v>
      </c>
      <c r="C49" s="88" cm="1">
        <f t="array" aca="1" ref="C49" ca="1">_xlfn.XLOOKUP(A49,INDIRECT($A$5&amp;"!$AJ$41:$AJ$406"),INDIRECT($A$5&amp;"!$Ak$41:$Ak$406"))*SUM($F$3:$I$3)</f>
        <v>0</v>
      </c>
      <c r="D49" s="88" cm="1">
        <f t="array" aca="1" ref="D49" ca="1">_xlfn.XLOOKUP(A49,INDIRECT($A$5&amp;"!$AJ$41:$AJ$406"),INDIRECT($A$5&amp;"!$AO$41:$AO$406"))*SUM($F$3:$I$3)</f>
        <v>15</v>
      </c>
      <c r="E49" s="50" cm="1">
        <f t="array" ref="E49">SUMPRODUCT(('PT Storengy'!$B$8:$K$372)*('PT Storengy'!$A$8:$A$372=$A49)*('PT Storengy'!$A$5:$J$5=$A$6)*('PT Storengy'!$B$7:$K$7=$A$7))</f>
        <v>0</v>
      </c>
      <c r="F49" s="52">
        <f t="shared" ca="1" si="0"/>
        <v>10.277376287672148</v>
      </c>
      <c r="G49" s="72">
        <f t="shared" ca="1" si="6"/>
        <v>0.6949728234199587</v>
      </c>
      <c r="H49" s="51" cm="1">
        <f t="array" aca="1" ref="H49" ca="1">IF(ROUND(ROUND(G49,2)-G49,4)=0,_xlfn.XLOOKUP(G49,INDIRECT($A$4&amp;"!$G$32:$G$132"),INDIRECT($A$4&amp;"!$A$32:$A$132"),0,1,1),IF(G49&lt;0,0,(ROUNDUP(G49,2)-G49)*100*_xlfn.XLOOKUP(G49,INDIRECT($A$4&amp;"!$G$32:$G$132"),INDIRECT($A$4&amp;"!$A$32:$A$132"),0,-1,-1)+(G49-ROUNDDOWN(G49,2))*100*_xlfn.XLOOKUP(G49,INDIRECT($A$4&amp;"!$G$32:$G$132"),INDIRECT($A$4&amp;"!$A$32:$A$132"),0,1,1)))</f>
        <v>0.83422436055432603</v>
      </c>
      <c r="I49" s="113">
        <f t="shared" ca="1" si="2"/>
        <v>147.21606362723401</v>
      </c>
      <c r="K49" s="52">
        <f t="shared" ca="1" si="1"/>
        <v>9.7346860180304571</v>
      </c>
      <c r="L49" s="72">
        <f t="shared" ca="1" si="3"/>
        <v>0.65856065775202199</v>
      </c>
      <c r="M49" s="51" cm="1">
        <f t="array" aca="1" ref="M49" ca="1">IF(ROUND(ROUND(L49,2)-L49,4)=0,_xlfn.XLOOKUP(L49,INDIRECT($A$4&amp;"!$G$32:$G$132"),INDIRECT($A$4&amp;"!$A$32:$A$132"),0,1,1),IF(L49&lt;0,0,(ROUNDUP(L49,2)-L49)*100*_xlfn.XLOOKUP(L49,INDIRECT($A$4&amp;"!$G$32:$G$132"),INDIRECT($A$4&amp;"!$A$32:$A$132"),0,-1,-1)+(L49-ROUNDDOWN(L49,2))*100*_xlfn.XLOOKUP(L49,INDIRECT($A$4&amp;"!$G$32:$G$132"),INDIRECT($A$4&amp;"!$A$32:$A$132"),0,1,1)))</f>
        <v>0.8144351400826213</v>
      </c>
      <c r="N49" s="90">
        <f t="shared" ca="1" si="4"/>
        <v>143.72384824987435</v>
      </c>
    </row>
    <row r="50" spans="1:14" x14ac:dyDescent="0.35">
      <c r="A50" s="48">
        <f t="shared" si="5"/>
        <v>45613</v>
      </c>
      <c r="B50" s="88" cm="1">
        <f t="array" aca="1" ref="B50" ca="1">_xlfn.XLOOKUP(A50,INDIRECT($A$5&amp;"!$AJ$41:$AJ$406"),INDIRECT($A$5&amp;"!$An$41:$An$406"))*SUM($F$3:$I$3)</f>
        <v>0</v>
      </c>
      <c r="C50" s="88" cm="1">
        <f t="array" aca="1" ref="C50" ca="1">_xlfn.XLOOKUP(A50,INDIRECT($A$5&amp;"!$AJ$41:$AJ$406"),INDIRECT($A$5&amp;"!$Ak$41:$Ak$406"))*SUM($F$3:$I$3)</f>
        <v>0</v>
      </c>
      <c r="D50" s="88" cm="1">
        <f t="array" aca="1" ref="D50" ca="1">_xlfn.XLOOKUP(A50,INDIRECT($A$5&amp;"!$AJ$41:$AJ$406"),INDIRECT($A$5&amp;"!$AO$41:$AO$406"))*SUM($F$3:$I$3)</f>
        <v>15</v>
      </c>
      <c r="E50" s="50" cm="1">
        <f t="array" ref="E50">SUMPRODUCT(('PT Storengy'!$B$8:$K$372)*('PT Storengy'!$A$8:$A$372=$A50)*('PT Storengy'!$A$5:$J$5=$A$6)*('PT Storengy'!$B$7:$K$7=$A$7))</f>
        <v>0</v>
      </c>
      <c r="F50" s="52">
        <f t="shared" ca="1" si="0"/>
        <v>10.131101503224116</v>
      </c>
      <c r="G50" s="72">
        <f t="shared" ca="1" si="6"/>
        <v>0.68515841917814313</v>
      </c>
      <c r="H50" s="51" cm="1">
        <f t="array" aca="1" ref="H50" ca="1">IF(ROUND(ROUND(G50,2)-G50,4)=0,_xlfn.XLOOKUP(G50,INDIRECT($A$4&amp;"!$G$32:$G$132"),INDIRECT($A$4&amp;"!$A$32:$A$132"),0,1,1),IF(G50&lt;0,0,(ROUNDUP(G50,2)-G50)*100*_xlfn.XLOOKUP(G50,INDIRECT($A$4&amp;"!$G$32:$G$132"),INDIRECT($A$4&amp;"!$A$32:$A$132"),0,-1,-1)+(G50-ROUNDDOWN(G50,2))*100*_xlfn.XLOOKUP(G50,INDIRECT($A$4&amp;"!$G$32:$G$132"),INDIRECT($A$4&amp;"!$A$32:$A$132"),0,1,1)))</f>
        <v>0.82889044520551325</v>
      </c>
      <c r="I50" s="113">
        <f t="shared" ca="1" si="2"/>
        <v>146.27478444803174</v>
      </c>
      <c r="K50" s="52">
        <f t="shared" ca="1" si="1"/>
        <v>9.5918811202169625</v>
      </c>
      <c r="L50" s="72">
        <f t="shared" ca="1" si="3"/>
        <v>0.64897906786869719</v>
      </c>
      <c r="M50" s="51" cm="1">
        <f t="array" aca="1" ref="M50" ca="1">IF(ROUND(ROUND(L50,2)-L50,4)=0,_xlfn.XLOOKUP(L50,INDIRECT($A$4&amp;"!$G$32:$G$132"),INDIRECT($A$4&amp;"!$A$32:$A$132"),0,1,1),IF(L50&lt;0,0,(ROUNDUP(L50,2)-L50)*100*_xlfn.XLOOKUP(L50,INDIRECT($A$4&amp;"!$G$32:$G$132"),INDIRECT($A$4&amp;"!$A$32:$A$132"),0,-1,-1)+(L50-ROUNDDOWN(L50,2))*100*_xlfn.XLOOKUP(L50,INDIRECT($A$4&amp;"!$G$32:$G$132"),INDIRECT($A$4&amp;"!$A$32:$A$132"),0,1,1)))</f>
        <v>0.80922775427646643</v>
      </c>
      <c r="N50" s="90">
        <f t="shared" ca="1" si="4"/>
        <v>142.80489781349408</v>
      </c>
    </row>
    <row r="51" spans="1:14" x14ac:dyDescent="0.35">
      <c r="A51" s="48">
        <f t="shared" si="5"/>
        <v>45614</v>
      </c>
      <c r="B51" s="88" cm="1">
        <f t="array" aca="1" ref="B51" ca="1">_xlfn.XLOOKUP(A51,INDIRECT($A$5&amp;"!$AJ$41:$AJ$406"),INDIRECT($A$5&amp;"!$An$41:$An$406"))*SUM($F$3:$I$3)</f>
        <v>0</v>
      </c>
      <c r="C51" s="88" cm="1">
        <f t="array" aca="1" ref="C51" ca="1">_xlfn.XLOOKUP(A51,INDIRECT($A$5&amp;"!$AJ$41:$AJ$406"),INDIRECT($A$5&amp;"!$Ak$41:$Ak$406"))*SUM($F$3:$I$3)</f>
        <v>0</v>
      </c>
      <c r="D51" s="88" cm="1">
        <f t="array" aca="1" ref="D51" ca="1">_xlfn.XLOOKUP(A51,INDIRECT($A$5&amp;"!$AJ$41:$AJ$406"),INDIRECT($A$5&amp;"!$AO$41:$AO$406"))*SUM($F$3:$I$3)</f>
        <v>15</v>
      </c>
      <c r="E51" s="50" cm="1">
        <f t="array" ref="E51">SUMPRODUCT(('PT Storengy'!$B$8:$K$372)*('PT Storengy'!$A$8:$A$372=$A51)*('PT Storengy'!$A$5:$J$5=$A$6)*('PT Storengy'!$B$7:$K$7=$A$7))</f>
        <v>0</v>
      </c>
      <c r="F51" s="52">
        <f t="shared" ca="1" si="0"/>
        <v>9.9857619795462114</v>
      </c>
      <c r="G51" s="72">
        <f t="shared" ca="1" si="6"/>
        <v>0.67540676688160772</v>
      </c>
      <c r="H51" s="51" cm="1">
        <f t="array" aca="1" ref="H51" ca="1">IF(ROUND(ROUND(G51,2)-G51,4)=0,_xlfn.XLOOKUP(G51,INDIRECT($A$4&amp;"!$G$32:$G$132"),INDIRECT($A$4&amp;"!$A$32:$A$132"),0,1,1),IF(G51&lt;0,0,(ROUNDUP(G51,2)-G51)*100*_xlfn.XLOOKUP(G51,INDIRECT($A$4&amp;"!$G$32:$G$132"),INDIRECT($A$4&amp;"!$A$32:$A$132"),0,-1,-1)+(G51-ROUNDDOWN(G51,2))*100*_xlfn.XLOOKUP(G51,INDIRECT($A$4&amp;"!$G$32:$G$132"),INDIRECT($A$4&amp;"!$A$32:$A$132"),0,1,1)))</f>
        <v>0.82359063417478751</v>
      </c>
      <c r="I51" s="113">
        <f t="shared" ca="1" si="2"/>
        <v>145.33952367790368</v>
      </c>
      <c r="K51" s="52">
        <f t="shared" ca="1" si="1"/>
        <v>9.4499892971976731</v>
      </c>
      <c r="L51" s="72">
        <f t="shared" ca="1" si="3"/>
        <v>0.63945874134779745</v>
      </c>
      <c r="M51" s="51" cm="1">
        <f t="array" aca="1" ref="M51" ca="1">IF(ROUND(ROUND(L51,2)-L51,4)=0,_xlfn.XLOOKUP(L51,INDIRECT($A$4&amp;"!$G$32:$G$132"),INDIRECT($A$4&amp;"!$A$32:$A$132"),0,1,1),IF(L51&lt;0,0,(ROUNDUP(L51,2)-L51)*100*_xlfn.XLOOKUP(L51,INDIRECT($A$4&amp;"!$G$32:$G$132"),INDIRECT($A$4&amp;"!$A$32:$A$132"),0,-1,-1)+(L51-ROUNDDOWN(L51,2))*100*_xlfn.XLOOKUP(L51,INDIRECT($A$4&amp;"!$G$32:$G$132"),INDIRECT($A$4&amp;"!$A$32:$A$132"),0,1,1)))</f>
        <v>0.80405366377597742</v>
      </c>
      <c r="N51" s="90">
        <f t="shared" ca="1" si="4"/>
        <v>141.89182301929014</v>
      </c>
    </row>
    <row r="52" spans="1:14" x14ac:dyDescent="0.35">
      <c r="A52" s="48">
        <f t="shared" si="5"/>
        <v>45615</v>
      </c>
      <c r="B52" s="88" cm="1">
        <f t="array" aca="1" ref="B52" ca="1">_xlfn.XLOOKUP(A52,INDIRECT($A$5&amp;"!$AJ$41:$AJ$406"),INDIRECT($A$5&amp;"!$An$41:$An$406"))*SUM($F$3:$I$3)</f>
        <v>0</v>
      </c>
      <c r="C52" s="88" cm="1">
        <f t="array" aca="1" ref="C52" ca="1">_xlfn.XLOOKUP(A52,INDIRECT($A$5&amp;"!$AJ$41:$AJ$406"),INDIRECT($A$5&amp;"!$Ak$41:$Ak$406"))*SUM($F$3:$I$3)</f>
        <v>0</v>
      </c>
      <c r="D52" s="88" cm="1">
        <f t="array" aca="1" ref="D52" ca="1">_xlfn.XLOOKUP(A52,INDIRECT($A$5&amp;"!$AJ$41:$AJ$406"),INDIRECT($A$5&amp;"!$AO$41:$AO$406"))*SUM($F$3:$I$3)</f>
        <v>15</v>
      </c>
      <c r="E52" s="50" cm="1">
        <f t="array" ref="E52">SUMPRODUCT(('PT Storengy'!$B$8:$K$372)*('PT Storengy'!$A$8:$A$372=$A52)*('PT Storengy'!$A$5:$J$5=$A$6)*('PT Storengy'!$B$7:$K$7=$A$7))</f>
        <v>0</v>
      </c>
      <c r="F52" s="52">
        <f t="shared" ca="1" si="0"/>
        <v>9.8413517367102372</v>
      </c>
      <c r="G52" s="72">
        <f t="shared" ca="1" si="6"/>
        <v>0.66571746530308074</v>
      </c>
      <c r="H52" s="51" cm="1">
        <f t="array" aca="1" ref="H52" ca="1">IF(ROUND(ROUND(G52,2)-G52,4)=0,_xlfn.XLOOKUP(G52,INDIRECT($A$4&amp;"!$G$32:$G$132"),INDIRECT($A$4&amp;"!$A$32:$A$132"),0,1,1),IF(G52&lt;0,0,(ROUNDUP(G52,2)-G52)*100*_xlfn.XLOOKUP(G52,INDIRECT($A$4&amp;"!$G$32:$G$132"),INDIRECT($A$4&amp;"!$A$32:$A$132"),0,-1,-1)+(G52-ROUNDDOWN(G52,2))*100*_xlfn.XLOOKUP(G52,INDIRECT($A$4&amp;"!$G$32:$G$132"),INDIRECT($A$4&amp;"!$A$32:$A$132"),0,1,1)))</f>
        <v>0.81832470940384883</v>
      </c>
      <c r="I52" s="113">
        <f t="shared" ca="1" si="2"/>
        <v>144.41024283597332</v>
      </c>
      <c r="K52" s="52">
        <f t="shared" ca="1" si="1"/>
        <v>9.3090046424662152</v>
      </c>
      <c r="L52" s="72">
        <f t="shared" ca="1" si="3"/>
        <v>0.62999928647984482</v>
      </c>
      <c r="M52" s="51" cm="1">
        <f t="array" aca="1" ref="M52" ca="1">IF(ROUND(ROUND(L52,2)-L52,4)=0,_xlfn.XLOOKUP(L52,INDIRECT($A$4&amp;"!$G$32:$G$132"),INDIRECT($A$4&amp;"!$A$32:$A$132"),0,1,1),IF(L52&lt;0,0,(ROUNDUP(L52,2)-L52)*100*_xlfn.XLOOKUP(L52,INDIRECT($A$4&amp;"!$G$32:$G$132"),INDIRECT($A$4&amp;"!$A$32:$A$132"),0,-1,-1)+(L52-ROUNDDOWN(L52,2))*100*_xlfn.XLOOKUP(L52,INDIRECT($A$4&amp;"!$G$32:$G$132"),INDIRECT($A$4&amp;"!$A$32:$A$132"),0,1,1)))</f>
        <v>0.79891304347826075</v>
      </c>
      <c r="N52" s="90">
        <f t="shared" ca="1" si="4"/>
        <v>140.98465473145777</v>
      </c>
    </row>
    <row r="53" spans="1:14" x14ac:dyDescent="0.35">
      <c r="A53" s="48">
        <f t="shared" si="5"/>
        <v>45616</v>
      </c>
      <c r="B53" s="88" cm="1">
        <f t="array" aca="1" ref="B53" ca="1">_xlfn.XLOOKUP(A53,INDIRECT($A$5&amp;"!$AJ$41:$AJ$406"),INDIRECT($A$5&amp;"!$An$41:$An$406"))*SUM($F$3:$I$3)</f>
        <v>0</v>
      </c>
      <c r="C53" s="88" cm="1">
        <f t="array" aca="1" ref="C53" ca="1">_xlfn.XLOOKUP(A53,INDIRECT($A$5&amp;"!$AJ$41:$AJ$406"),INDIRECT($A$5&amp;"!$Ak$41:$Ak$406"))*SUM($F$3:$I$3)</f>
        <v>0</v>
      </c>
      <c r="D53" s="88" cm="1">
        <f t="array" aca="1" ref="D53" ca="1">_xlfn.XLOOKUP(A53,INDIRECT($A$5&amp;"!$AJ$41:$AJ$406"),INDIRECT($A$5&amp;"!$AO$41:$AO$406"))*SUM($F$3:$I$3)</f>
        <v>15</v>
      </c>
      <c r="E53" s="50" cm="1">
        <f t="array" ref="E53">SUMPRODUCT(('PT Storengy'!$B$8:$K$372)*('PT Storengy'!$A$8:$A$372=$A53)*('PT Storengy'!$A$5:$J$5=$A$6)*('PT Storengy'!$B$7:$K$7=$A$7))</f>
        <v>0</v>
      </c>
      <c r="F53" s="52">
        <f t="shared" ca="1" si="0"/>
        <v>9.6978648330228321</v>
      </c>
      <c r="G53" s="72">
        <f t="shared" ca="1" si="6"/>
        <v>0.65609011578068244</v>
      </c>
      <c r="H53" s="51" cm="1">
        <f t="array" aca="1" ref="H53" ca="1">IF(ROUND(ROUND(G53,2)-G53,4)=0,_xlfn.XLOOKUP(G53,INDIRECT($A$4&amp;"!$G$32:$G$132"),INDIRECT($A$4&amp;"!$A$32:$A$132"),0,1,1),IF(G53&lt;0,0,(ROUNDUP(G53,2)-G53)*100*_xlfn.XLOOKUP(G53,INDIRECT($A$4&amp;"!$G$32:$G$132"),INDIRECT($A$4&amp;"!$A$32:$A$132"),0,-1,-1)+(G53-ROUNDDOWN(G53,2))*100*_xlfn.XLOOKUP(G53,INDIRECT($A$4&amp;"!$G$32:$G$132"),INDIRECT($A$4&amp;"!$A$32:$A$132"),0,1,1)))</f>
        <v>0.81309245422863241</v>
      </c>
      <c r="I53" s="113">
        <f t="shared" ca="1" si="2"/>
        <v>143.48690368740571</v>
      </c>
      <c r="K53" s="52">
        <f t="shared" ca="1" si="1"/>
        <v>9.168921492578324</v>
      </c>
      <c r="L53" s="72">
        <f t="shared" ca="1" si="3"/>
        <v>0.62060030949774769</v>
      </c>
      <c r="M53" s="51" cm="1">
        <f t="array" aca="1" ref="M53" ca="1">IF(ROUND(ROUND(L53,2)-L53,4)=0,_xlfn.XLOOKUP(L53,INDIRECT($A$4&amp;"!$G$32:$G$132"),INDIRECT($A$4&amp;"!$A$32:$A$132"),0,1,1),IF(L53&lt;0,0,(ROUNDUP(L53,2)-L53)*100*_xlfn.XLOOKUP(L53,INDIRECT($A$4&amp;"!$G$32:$G$132"),INDIRECT($A$4&amp;"!$A$32:$A$132"),0,-1,-1)+(L53-ROUNDDOWN(L53,2))*100*_xlfn.XLOOKUP(L53,INDIRECT($A$4&amp;"!$G$32:$G$132"),INDIRECT($A$4&amp;"!$A$32:$A$132"),0,1,1)))</f>
        <v>0.79380451603138524</v>
      </c>
      <c r="N53" s="90">
        <f t="shared" ca="1" si="4"/>
        <v>140.08314988789152</v>
      </c>
    </row>
    <row r="54" spans="1:14" x14ac:dyDescent="0.35">
      <c r="A54" s="48">
        <f t="shared" si="5"/>
        <v>45617</v>
      </c>
      <c r="B54" s="88" cm="1">
        <f t="array" aca="1" ref="B54" ca="1">_xlfn.XLOOKUP(A54,INDIRECT($A$5&amp;"!$AJ$41:$AJ$406"),INDIRECT($A$5&amp;"!$An$41:$An$406"))*SUM($F$3:$I$3)</f>
        <v>0</v>
      </c>
      <c r="C54" s="88" cm="1">
        <f t="array" aca="1" ref="C54" ca="1">_xlfn.XLOOKUP(A54,INDIRECT($A$5&amp;"!$AJ$41:$AJ$406"),INDIRECT($A$5&amp;"!$Ak$41:$Ak$406"))*SUM($F$3:$I$3)</f>
        <v>0</v>
      </c>
      <c r="D54" s="88" cm="1">
        <f t="array" aca="1" ref="D54" ca="1">_xlfn.XLOOKUP(A54,INDIRECT($A$5&amp;"!$AJ$41:$AJ$406"),INDIRECT($A$5&amp;"!$AO$41:$AO$406"))*SUM($F$3:$I$3)</f>
        <v>15</v>
      </c>
      <c r="E54" s="50" cm="1">
        <f t="array" ref="E54">SUMPRODUCT(('PT Storengy'!$B$8:$K$372)*('PT Storengy'!$A$8:$A$372=$A54)*('PT Storengy'!$A$5:$J$5=$A$6)*('PT Storengy'!$B$7:$K$7=$A$7))</f>
        <v>0</v>
      </c>
      <c r="F54" s="52">
        <f t="shared" ca="1" si="0"/>
        <v>9.5552953647809975</v>
      </c>
      <c r="G54" s="72">
        <f t="shared" ca="1" si="6"/>
        <v>0.64652432220152212</v>
      </c>
      <c r="H54" s="51" cm="1">
        <f t="array" aca="1" ref="H54" ca="1">IF(ROUND(ROUND(G54,2)-G54,4)=0,_xlfn.XLOOKUP(G54,INDIRECT($A$4&amp;"!$G$32:$G$132"),INDIRECT($A$4&amp;"!$A$32:$A$132"),0,1,1),IF(G54&lt;0,0,(ROUNDUP(G54,2)-G54)*100*_xlfn.XLOOKUP(G54,INDIRECT($A$4&amp;"!$G$32:$G$132"),INDIRECT($A$4&amp;"!$A$32:$A$132"),0,-1,-1)+(G54-ROUNDDOWN(G54,2))*100*_xlfn.XLOOKUP(G54,INDIRECT($A$4&amp;"!$G$32:$G$132"),INDIRECT($A$4&amp;"!$A$32:$A$132"),0,1,1)))</f>
        <v>0.80789365337039309</v>
      </c>
      <c r="I54" s="113">
        <f t="shared" ca="1" si="2"/>
        <v>142.56946824183407</v>
      </c>
      <c r="K54" s="52">
        <f t="shared" ca="1" si="1"/>
        <v>9.0297340150042942</v>
      </c>
      <c r="L54" s="72">
        <f t="shared" ca="1" si="3"/>
        <v>0.61126143283855494</v>
      </c>
      <c r="M54" s="51" cm="1">
        <f t="array" aca="1" ref="M54" ca="1">IF(ROUND(ROUND(L54,2)-L54,4)=0,_xlfn.XLOOKUP(L54,INDIRECT($A$4&amp;"!$G$32:$G$132"),INDIRECT($A$4&amp;"!$A$32:$A$132"),0,1,1),IF(L54&lt;0,0,(ROUNDUP(L54,2)-L54)*100*_xlfn.XLOOKUP(L54,INDIRECT($A$4&amp;"!$G$32:$G$132"),INDIRECT($A$4&amp;"!$A$32:$A$132"),0,-1,-1)+(L54-ROUNDDOWN(L54,2))*100*_xlfn.XLOOKUP(L54,INDIRECT($A$4&amp;"!$G$32:$G$132"),INDIRECT($A$4&amp;"!$A$32:$A$132"),0,1,1)))</f>
        <v>0.78872903958617191</v>
      </c>
      <c r="N54" s="90">
        <f t="shared" ca="1" si="4"/>
        <v>139.18747757403034</v>
      </c>
    </row>
    <row r="55" spans="1:14" x14ac:dyDescent="0.35">
      <c r="A55" s="48">
        <f t="shared" si="5"/>
        <v>45618</v>
      </c>
      <c r="B55" s="88" cm="1">
        <f t="array" aca="1" ref="B55" ca="1">_xlfn.XLOOKUP(A55,INDIRECT($A$5&amp;"!$AJ$41:$AJ$406"),INDIRECT($A$5&amp;"!$An$41:$An$406"))*SUM($F$3:$I$3)</f>
        <v>0</v>
      </c>
      <c r="C55" s="88" cm="1">
        <f t="array" aca="1" ref="C55" ca="1">_xlfn.XLOOKUP(A55,INDIRECT($A$5&amp;"!$AJ$41:$AJ$406"),INDIRECT($A$5&amp;"!$Ak$41:$Ak$406"))*SUM($F$3:$I$3)</f>
        <v>0</v>
      </c>
      <c r="D55" s="88" cm="1">
        <f t="array" aca="1" ref="D55" ca="1">_xlfn.XLOOKUP(A55,INDIRECT($A$5&amp;"!$AJ$41:$AJ$406"),INDIRECT($A$5&amp;"!$AO$41:$AO$406"))*SUM($F$3:$I$3)</f>
        <v>15</v>
      </c>
      <c r="E55" s="50" cm="1">
        <f t="array" ref="E55">SUMPRODUCT(('PT Storengy'!$B$8:$K$372)*('PT Storengy'!$A$8:$A$372=$A55)*('PT Storengy'!$A$5:$J$5=$A$6)*('PT Storengy'!$B$7:$K$7=$A$7))</f>
        <v>0</v>
      </c>
      <c r="F55" s="52">
        <f t="shared" ca="1" si="0"/>
        <v>9.4136374660292006</v>
      </c>
      <c r="G55" s="72">
        <f t="shared" ca="1" si="6"/>
        <v>0.63701969098539979</v>
      </c>
      <c r="H55" s="51" cm="1">
        <f t="array" aca="1" ref="H55" ca="1">IF(ROUND(ROUND(G55,2)-G55,4)=0,_xlfn.XLOOKUP(G55,INDIRECT($A$4&amp;"!$G$32:$G$132"),INDIRECT($A$4&amp;"!$A$32:$A$132"),0,1,1),IF(G55&lt;0,0,(ROUNDUP(G55,2)-G55)*100*_xlfn.XLOOKUP(G55,INDIRECT($A$4&amp;"!$G$32:$G$132"),INDIRECT($A$4&amp;"!$A$32:$A$132"),0,-1,-1)+(G55-ROUNDDOWN(G55,2))*100*_xlfn.XLOOKUP(G55,INDIRECT($A$4&amp;"!$G$32:$G$132"),INDIRECT($A$4&amp;"!$A$32:$A$132"),0,1,1)))</f>
        <v>0.80272809292684832</v>
      </c>
      <c r="I55" s="113">
        <f t="shared" ca="1" si="2"/>
        <v>141.65789875179675</v>
      </c>
      <c r="K55" s="52">
        <f t="shared" ca="1" si="1"/>
        <v>8.8914364829390493</v>
      </c>
      <c r="L55" s="72">
        <f t="shared" ca="1" si="3"/>
        <v>0.60198226766695295</v>
      </c>
      <c r="M55" s="51" cm="1">
        <f t="array" aca="1" ref="M55" ca="1">IF(ROUND(ROUND(L55,2)-L55,4)=0,_xlfn.XLOOKUP(L55,INDIRECT($A$4&amp;"!$G$32:$G$132"),INDIRECT($A$4&amp;"!$A$32:$A$132"),0,1,1),IF(L55&lt;0,0,(ROUNDUP(L55,2)-L55)*100*_xlfn.XLOOKUP(L55,INDIRECT($A$4&amp;"!$G$32:$G$132"),INDIRECT($A$4&amp;"!$A$32:$A$132"),0,-1,-1)+(L55-ROUNDDOWN(L55,2))*100*_xlfn.XLOOKUP(L55,INDIRECT($A$4&amp;"!$G$32:$G$132"),INDIRECT($A$4&amp;"!$A$32:$A$132"),0,1,1)))</f>
        <v>0.78368601503638813</v>
      </c>
      <c r="N55" s="90">
        <f t="shared" ca="1" si="4"/>
        <v>138.29753206524495</v>
      </c>
    </row>
    <row r="56" spans="1:14" x14ac:dyDescent="0.35">
      <c r="A56" s="48">
        <f t="shared" si="5"/>
        <v>45619</v>
      </c>
      <c r="B56" s="88" cm="1">
        <f t="array" aca="1" ref="B56" ca="1">_xlfn.XLOOKUP(A56,INDIRECT($A$5&amp;"!$AJ$41:$AJ$406"),INDIRECT($A$5&amp;"!$An$41:$An$406"))*SUM($F$3:$I$3)</f>
        <v>0</v>
      </c>
      <c r="C56" s="88" cm="1">
        <f t="array" aca="1" ref="C56" ca="1">_xlfn.XLOOKUP(A56,INDIRECT($A$5&amp;"!$AJ$41:$AJ$406"),INDIRECT($A$5&amp;"!$Ak$41:$Ak$406"))*SUM($F$3:$I$3)</f>
        <v>0</v>
      </c>
      <c r="D56" s="88" cm="1">
        <f t="array" aca="1" ref="D56" ca="1">_xlfn.XLOOKUP(A56,INDIRECT($A$5&amp;"!$AJ$41:$AJ$406"),INDIRECT($A$5&amp;"!$AO$41:$AO$406"))*SUM($F$3:$I$3)</f>
        <v>15</v>
      </c>
      <c r="E56" s="50" cm="1">
        <f t="array" ref="E56">SUMPRODUCT(('PT Storengy'!$B$8:$K$372)*('PT Storengy'!$A$8:$A$372=$A56)*('PT Storengy'!$A$5:$J$5=$A$6)*('PT Storengy'!$B$7:$K$7=$A$7))</f>
        <v>0</v>
      </c>
      <c r="F56" s="52">
        <f t="shared" ca="1" si="0"/>
        <v>9.2728853083180169</v>
      </c>
      <c r="G56" s="72">
        <f t="shared" ca="1" si="6"/>
        <v>0.62757583106861337</v>
      </c>
      <c r="H56" s="51" cm="1">
        <f t="array" aca="1" ref="H56" ca="1">IF(ROUND(ROUND(G56,2)-G56,4)=0,_xlfn.XLOOKUP(G56,INDIRECT($A$4&amp;"!$G$32:$G$132"),INDIRECT($A$4&amp;"!$A$32:$A$132"),0,1,1),IF(G56&lt;0,0,(ROUNDUP(G56,2)-G56)*100*_xlfn.XLOOKUP(G56,INDIRECT($A$4&amp;"!$G$32:$G$132"),INDIRECT($A$4&amp;"!$A$32:$A$132"),0,-1,-1)+(G56-ROUNDDOWN(G56,2))*100*_xlfn.XLOOKUP(G56,INDIRECT($A$4&amp;"!$G$32:$G$132"),INDIRECT($A$4&amp;"!$A$32:$A$132"),0,1,1)))</f>
        <v>0.79759556036337742</v>
      </c>
      <c r="I56" s="113">
        <f t="shared" ca="1" si="2"/>
        <v>140.75215771118425</v>
      </c>
      <c r="K56" s="52">
        <f t="shared" ca="1" si="1"/>
        <v>8.7540232061939154</v>
      </c>
      <c r="L56" s="72">
        <f t="shared" ca="1" si="3"/>
        <v>0.59276243219593661</v>
      </c>
      <c r="M56" s="51" cm="1">
        <f t="array" aca="1" ref="M56" ca="1">IF(ROUND(ROUND(L56,2)-L56,4)=0,_xlfn.XLOOKUP(L56,INDIRECT($A$4&amp;"!$G$32:$G$132"),INDIRECT($A$4&amp;"!$A$32:$A$132"),0,1,1),IF(L56&lt;0,0,(ROUNDUP(L56,2)-L56)*100*_xlfn.XLOOKUP(L56,INDIRECT($A$4&amp;"!$G$32:$G$132"),INDIRECT($A$4&amp;"!$A$32:$A$132"),0,-1,-1)+(L56-ROUNDDOWN(L56,2))*100*_xlfn.XLOOKUP(L56,INDIRECT($A$4&amp;"!$G$32:$G$132"),INDIRECT($A$4&amp;"!$A$32:$A$132"),0,1,1)))</f>
        <v>0.77867523488909662</v>
      </c>
      <c r="N56" s="90">
        <f t="shared" ca="1" si="4"/>
        <v>137.41327674513471</v>
      </c>
    </row>
    <row r="57" spans="1:14" x14ac:dyDescent="0.35">
      <c r="A57" s="48">
        <f t="shared" si="5"/>
        <v>45620</v>
      </c>
      <c r="B57" s="88" cm="1">
        <f t="array" aca="1" ref="B57" ca="1">_xlfn.XLOOKUP(A57,INDIRECT($A$5&amp;"!$AJ$41:$AJ$406"),INDIRECT($A$5&amp;"!$An$41:$An$406"))*SUM($F$3:$I$3)</f>
        <v>0</v>
      </c>
      <c r="C57" s="88" cm="1">
        <f t="array" aca="1" ref="C57" ca="1">_xlfn.XLOOKUP(A57,INDIRECT($A$5&amp;"!$AJ$41:$AJ$406"),INDIRECT($A$5&amp;"!$Ak$41:$Ak$406"))*SUM($F$3:$I$3)</f>
        <v>0</v>
      </c>
      <c r="D57" s="88" cm="1">
        <f t="array" aca="1" ref="D57" ca="1">_xlfn.XLOOKUP(A57,INDIRECT($A$5&amp;"!$AJ$41:$AJ$406"),INDIRECT($A$5&amp;"!$AO$41:$AO$406"))*SUM($F$3:$I$3)</f>
        <v>15</v>
      </c>
      <c r="E57" s="50" cm="1">
        <f t="array" ref="E57">SUMPRODUCT(('PT Storengy'!$B$8:$K$372)*('PT Storengy'!$A$8:$A$372=$A57)*('PT Storengy'!$A$5:$J$5=$A$6)*('PT Storengy'!$B$7:$K$7=$A$7))</f>
        <v>0</v>
      </c>
      <c r="F57" s="52">
        <f t="shared" ca="1" si="0"/>
        <v>9.1330331004643206</v>
      </c>
      <c r="G57" s="72">
        <f t="shared" ca="1" si="6"/>
        <v>0.61819235388786775</v>
      </c>
      <c r="H57" s="51" cm="1">
        <f t="array" aca="1" ref="H57" ca="1">IF(ROUND(ROUND(G57,2)-G57,4)=0,_xlfn.XLOOKUP(G57,INDIRECT($A$4&amp;"!$G$32:$G$132"),INDIRECT($A$4&amp;"!$A$32:$A$132"),0,1,1),IF(G57&lt;0,0,(ROUNDUP(G57,2)-G57)*100*_xlfn.XLOOKUP(G57,INDIRECT($A$4&amp;"!$G$32:$G$132"),INDIRECT($A$4&amp;"!$A$32:$A$132"),0,-1,-1)+(G57-ROUNDDOWN(G57,2))*100*_xlfn.XLOOKUP(G57,INDIRECT($A$4&amp;"!$G$32:$G$132"),INDIRECT($A$4&amp;"!$A$32:$A$132"),0,1,1)))</f>
        <v>0.79249584450427668</v>
      </c>
      <c r="I57" s="113">
        <f t="shared" ca="1" si="2"/>
        <v>139.85220785369589</v>
      </c>
      <c r="K57" s="52">
        <f t="shared" ca="1" si="1"/>
        <v>8.6174885309624969</v>
      </c>
      <c r="L57" s="72">
        <f t="shared" ca="1" si="3"/>
        <v>0.58360154707959433</v>
      </c>
      <c r="M57" s="51" cm="1">
        <f t="array" aca="1" ref="M57" ca="1">IF(ROUND(ROUND(L57,2)-L57,4)=0,_xlfn.XLOOKUP(L57,INDIRECT($A$4&amp;"!$G$32:$G$132"),INDIRECT($A$4&amp;"!$A$32:$A$132"),0,1,1),IF(L57&lt;0,0,(ROUNDUP(L57,2)-L57)*100*_xlfn.XLOOKUP(L57,INDIRECT($A$4&amp;"!$G$32:$G$132"),INDIRECT($A$4&amp;"!$A$32:$A$132"),0,-1,-1)+(L57-ROUNDDOWN(L57,2))*100*_xlfn.XLOOKUP(L57,INDIRECT($A$4&amp;"!$G$32:$G$132"),INDIRECT($A$4&amp;"!$A$32:$A$132"),0,1,1)))</f>
        <v>0.77369649297804099</v>
      </c>
      <c r="N57" s="90">
        <f t="shared" ca="1" si="4"/>
        <v>136.53467523141899</v>
      </c>
    </row>
    <row r="58" spans="1:14" x14ac:dyDescent="0.35">
      <c r="A58" s="48">
        <f t="shared" si="5"/>
        <v>45621</v>
      </c>
      <c r="B58" s="88" cm="1">
        <f t="array" aca="1" ref="B58" ca="1">_xlfn.XLOOKUP(A58,INDIRECT($A$5&amp;"!$AJ$41:$AJ$406"),INDIRECT($A$5&amp;"!$An$41:$An$406"))*SUM($F$3:$I$3)</f>
        <v>0</v>
      </c>
      <c r="C58" s="88" cm="1">
        <f t="array" aca="1" ref="C58" ca="1">_xlfn.XLOOKUP(A58,INDIRECT($A$5&amp;"!$AJ$41:$AJ$406"),INDIRECT($A$5&amp;"!$Ak$41:$Ak$406"))*SUM($F$3:$I$3)</f>
        <v>0</v>
      </c>
      <c r="D58" s="88" cm="1">
        <f t="array" aca="1" ref="D58" ca="1">_xlfn.XLOOKUP(A58,INDIRECT($A$5&amp;"!$AJ$41:$AJ$406"),INDIRECT($A$5&amp;"!$AO$41:$AO$406"))*SUM($F$3:$I$3)</f>
        <v>15</v>
      </c>
      <c r="E58" s="50" cm="1">
        <f t="array" ref="E58">SUMPRODUCT(('PT Storengy'!$B$8:$K$372)*('PT Storengy'!$A$8:$A$372=$A58)*('PT Storengy'!$A$5:$J$5=$A$6)*('PT Storengy'!$B$7:$K$7=$A$7))</f>
        <v>0</v>
      </c>
      <c r="F58" s="52">
        <f t="shared" ca="1" si="0"/>
        <v>8.9940750883130143</v>
      </c>
      <c r="G58" s="72">
        <f t="shared" ca="1" si="6"/>
        <v>0.60886887336428808</v>
      </c>
      <c r="H58" s="51" cm="1">
        <f t="array" aca="1" ref="H58" ca="1">IF(ROUND(ROUND(G58,2)-G58,4)=0,_xlfn.XLOOKUP(G58,INDIRECT($A$4&amp;"!$G$32:$G$132"),INDIRECT($A$4&amp;"!$A$32:$A$132"),0,1,1),IF(G58&lt;0,0,(ROUNDUP(G58,2)-G58)*100*_xlfn.XLOOKUP(G58,INDIRECT($A$4&amp;"!$G$32:$G$132"),INDIRECT($A$4&amp;"!$A$32:$A$132"),0,-1,-1)+(G58-ROUNDDOWN(G58,2))*100*_xlfn.XLOOKUP(G58,INDIRECT($A$4&amp;"!$G$32:$G$132"),INDIRECT($A$4&amp;"!$A$32:$A$132"),0,1,1)))</f>
        <v>0.78742873552407044</v>
      </c>
      <c r="I58" s="113">
        <f t="shared" ca="1" si="2"/>
        <v>138.95801215130655</v>
      </c>
      <c r="K58" s="52">
        <f t="shared" ca="1" si="1"/>
        <v>8.4818268395880558</v>
      </c>
      <c r="L58" s="72">
        <f t="shared" ca="1" si="3"/>
        <v>0.57449923539749981</v>
      </c>
      <c r="M58" s="51" cm="1">
        <f t="array" aca="1" ref="M58" ca="1">IF(ROUND(ROUND(L58,2)-L58,4)=0,_xlfn.XLOOKUP(L58,INDIRECT($A$4&amp;"!$G$32:$G$132"),INDIRECT($A$4&amp;"!$A$32:$A$132"),0,1,1),IF(L58&lt;0,0,(ROUNDUP(L58,2)-L58)*100*_xlfn.XLOOKUP(L58,INDIRECT($A$4&amp;"!$G$32:$G$132"),INDIRECT($A$4&amp;"!$A$32:$A$132"),0,-1,-1)+(L58-ROUNDDOWN(L58,2))*100*_xlfn.XLOOKUP(L58,INDIRECT($A$4&amp;"!$G$32:$G$132"),INDIRECT($A$4&amp;"!$A$32:$A$132"),0,1,1)))</f>
        <v>0.7687495844551635</v>
      </c>
      <c r="N58" s="90">
        <f t="shared" ca="1" si="4"/>
        <v>135.66169137444061</v>
      </c>
    </row>
    <row r="59" spans="1:14" x14ac:dyDescent="0.35">
      <c r="A59" s="48">
        <f t="shared" si="5"/>
        <v>45622</v>
      </c>
      <c r="B59" s="88" cm="1">
        <f t="array" aca="1" ref="B59" ca="1">_xlfn.XLOOKUP(A59,INDIRECT($A$5&amp;"!$AJ$41:$AJ$406"),INDIRECT($A$5&amp;"!$An$41:$An$406"))*SUM($F$3:$I$3)</f>
        <v>0</v>
      </c>
      <c r="C59" s="88" cm="1">
        <f t="array" aca="1" ref="C59" ca="1">_xlfn.XLOOKUP(A59,INDIRECT($A$5&amp;"!$AJ$41:$AJ$406"),INDIRECT($A$5&amp;"!$Ak$41:$Ak$406"))*SUM($F$3:$I$3)</f>
        <v>0</v>
      </c>
      <c r="D59" s="88" cm="1">
        <f t="array" aca="1" ref="D59" ca="1">_xlfn.XLOOKUP(A59,INDIRECT($A$5&amp;"!$AJ$41:$AJ$406"),INDIRECT($A$5&amp;"!$AO$41:$AO$406"))*SUM($F$3:$I$3)</f>
        <v>15</v>
      </c>
      <c r="E59" s="50" cm="1">
        <f t="array" ref="E59">SUMPRODUCT(('PT Storengy'!$B$8:$K$372)*('PT Storengy'!$A$8:$A$372=$A59)*('PT Storengy'!$A$5:$J$5=$A$6)*('PT Storengy'!$B$7:$K$7=$A$7))</f>
        <v>0</v>
      </c>
      <c r="F59" s="52">
        <f t="shared" ca="1" si="0"/>
        <v>8.8560055545002712</v>
      </c>
      <c r="G59" s="72">
        <f t="shared" ca="1" si="6"/>
        <v>0.59960500588753429</v>
      </c>
      <c r="H59" s="51" cm="1">
        <f t="array" aca="1" ref="H59" ca="1">IF(ROUND(ROUND(G59,2)-G59,4)=0,_xlfn.XLOOKUP(G59,INDIRECT($A$4&amp;"!$G$32:$G$132"),INDIRECT($A$4&amp;"!$A$32:$A$132"),0,1,1),IF(G59&lt;0,0,(ROUNDUP(G59,2)-G59)*100*_xlfn.XLOOKUP(G59,INDIRECT($A$4&amp;"!$G$32:$G$132"),INDIRECT($A$4&amp;"!$A$32:$A$132"),0,-1,-1)+(G59-ROUNDDOWN(G59,2))*100*_xlfn.XLOOKUP(G59,INDIRECT($A$4&amp;"!$G$32:$G$132"),INDIRECT($A$4&amp;"!$A$32:$A$132"),0,1,1)))</f>
        <v>0.782394024938878</v>
      </c>
      <c r="I59" s="113">
        <f t="shared" ca="1" si="2"/>
        <v>138.06953381274317</v>
      </c>
      <c r="K59" s="52">
        <f t="shared" ca="1" si="1"/>
        <v>8.3470325503323775</v>
      </c>
      <c r="L59" s="72">
        <f t="shared" ca="1" si="3"/>
        <v>0.56545512263920372</v>
      </c>
      <c r="M59" s="51" cm="1">
        <f t="array" aca="1" ref="M59" ca="1">IF(ROUND(ROUND(L59,2)-L59,4)=0,_xlfn.XLOOKUP(L59,INDIRECT($A$4&amp;"!$G$32:$G$132"),INDIRECT($A$4&amp;"!$A$32:$A$132"),0,1,1),IF(L59&lt;0,0,(ROUNDUP(L59,2)-L59)*100*_xlfn.XLOOKUP(L59,INDIRECT($A$4&amp;"!$G$32:$G$132"),INDIRECT($A$4&amp;"!$A$32:$A$132"),0,-1,-1)+(L59-ROUNDDOWN(L59,2))*100*_xlfn.XLOOKUP(L59,INDIRECT($A$4&amp;"!$G$32:$G$132"),INDIRECT($A$4&amp;"!$A$32:$A$132"),0,1,1)))</f>
        <v>0.76383430578217659</v>
      </c>
      <c r="N59" s="90">
        <f t="shared" ca="1" si="4"/>
        <v>134.79428925567822</v>
      </c>
    </row>
    <row r="60" spans="1:14" x14ac:dyDescent="0.35">
      <c r="A60" s="48">
        <f t="shared" si="5"/>
        <v>45623</v>
      </c>
      <c r="B60" s="88" cm="1">
        <f t="array" aca="1" ref="B60" ca="1">_xlfn.XLOOKUP(A60,INDIRECT($A$5&amp;"!$AJ$41:$AJ$406"),INDIRECT($A$5&amp;"!$An$41:$An$406"))*SUM($F$3:$I$3)</f>
        <v>0</v>
      </c>
      <c r="C60" s="88" cm="1">
        <f t="array" aca="1" ref="C60" ca="1">_xlfn.XLOOKUP(A60,INDIRECT($A$5&amp;"!$AJ$41:$AJ$406"),INDIRECT($A$5&amp;"!$Ak$41:$Ak$406"))*SUM($F$3:$I$3)</f>
        <v>0</v>
      </c>
      <c r="D60" s="88" cm="1">
        <f t="array" aca="1" ref="D60" ca="1">_xlfn.XLOOKUP(A60,INDIRECT($A$5&amp;"!$AJ$41:$AJ$406"),INDIRECT($A$5&amp;"!$AO$41:$AO$406"))*SUM($F$3:$I$3)</f>
        <v>15</v>
      </c>
      <c r="E60" s="50" cm="1">
        <f t="array" ref="E60">SUMPRODUCT(('PT Storengy'!$B$8:$K$372)*('PT Storengy'!$A$8:$A$372=$A60)*('PT Storengy'!$A$5:$J$5=$A$6)*('PT Storengy'!$B$7:$K$7=$A$7))</f>
        <v>0</v>
      </c>
      <c r="F60" s="52">
        <f t="shared" ca="1" si="0"/>
        <v>8.7188188182183008</v>
      </c>
      <c r="G60" s="72">
        <f t="shared" ca="1" si="6"/>
        <v>0.59040037030001813</v>
      </c>
      <c r="H60" s="51" cm="1">
        <f t="array" aca="1" ref="H60" ca="1">IF(ROUND(ROUND(G60,2)-G60,4)=0,_xlfn.XLOOKUP(G60,INDIRECT($A$4&amp;"!$G$32:$G$132"),INDIRECT($A$4&amp;"!$A$32:$A$132"),0,1,1),IF(G60&lt;0,0,(ROUNDUP(G60,2)-G60)*100*_xlfn.XLOOKUP(G60,INDIRECT($A$4&amp;"!$G$32:$G$132"),INDIRECT($A$4&amp;"!$A$32:$A$132"),0,-1,-1)+(G60-ROUNDDOWN(G60,2))*100*_xlfn.XLOOKUP(G60,INDIRECT($A$4&amp;"!$G$32:$G$132"),INDIRECT($A$4&amp;"!$A$32:$A$132"),0,1,1)))</f>
        <v>0.77739150559783654</v>
      </c>
      <c r="I60" s="113">
        <f t="shared" ca="1" si="2"/>
        <v>137.18673628197115</v>
      </c>
      <c r="K60" s="52">
        <f t="shared" ca="1" si="1"/>
        <v>8.2131001171461087</v>
      </c>
      <c r="L60" s="72">
        <f t="shared" ca="1" si="3"/>
        <v>0.55646883668882519</v>
      </c>
      <c r="M60" s="51" cm="1">
        <f t="array" aca="1" ref="M60" ca="1">IF(ROUND(ROUND(L60,2)-L60,4)=0,_xlfn.XLOOKUP(L60,INDIRECT($A$4&amp;"!$G$32:$G$132"),INDIRECT($A$4&amp;"!$A$32:$A$132"),0,1,1),IF(L60&lt;0,0,(ROUNDUP(L60,2)-L60)*100*_xlfn.XLOOKUP(L60,INDIRECT($A$4&amp;"!$G$32:$G$132"),INDIRECT($A$4&amp;"!$A$32:$A$132"),0,-1,-1)+(L60-ROUNDDOWN(L60,2))*100*_xlfn.XLOOKUP(L60,INDIRECT($A$4&amp;"!$G$32:$G$132"),INDIRECT($A$4&amp;"!$A$32:$A$132"),0,1,1)))</f>
        <v>0.75895045472218825</v>
      </c>
      <c r="N60" s="90">
        <f t="shared" ca="1" si="4"/>
        <v>133.93243318626853</v>
      </c>
    </row>
    <row r="61" spans="1:14" x14ac:dyDescent="0.35">
      <c r="A61" s="48">
        <f t="shared" si="5"/>
        <v>45624</v>
      </c>
      <c r="B61" s="88" cm="1">
        <f t="array" aca="1" ref="B61" ca="1">_xlfn.XLOOKUP(A61,INDIRECT($A$5&amp;"!$AJ$41:$AJ$406"),INDIRECT($A$5&amp;"!$An$41:$An$406"))*SUM($F$3:$I$3)</f>
        <v>0</v>
      </c>
      <c r="C61" s="88" cm="1">
        <f t="array" aca="1" ref="C61" ca="1">_xlfn.XLOOKUP(A61,INDIRECT($A$5&amp;"!$AJ$41:$AJ$406"),INDIRECT($A$5&amp;"!$Ak$41:$Ak$406"))*SUM($F$3:$I$3)</f>
        <v>0</v>
      </c>
      <c r="D61" s="88" cm="1">
        <f t="array" aca="1" ref="D61" ca="1">_xlfn.XLOOKUP(A61,INDIRECT($A$5&amp;"!$AJ$41:$AJ$406"),INDIRECT($A$5&amp;"!$AO$41:$AO$406"))*SUM($F$3:$I$3)</f>
        <v>15</v>
      </c>
      <c r="E61" s="50" cm="1">
        <f t="array" ref="E61">SUMPRODUCT(('PT Storengy'!$B$8:$K$372)*('PT Storengy'!$A$8:$A$372=$A61)*('PT Storengy'!$A$5:$J$5=$A$6)*('PT Storengy'!$B$7:$K$7=$A$7))</f>
        <v>0</v>
      </c>
      <c r="F61" s="52">
        <f t="shared" ca="1" si="0"/>
        <v>8.582509234981611</v>
      </c>
      <c r="G61" s="72">
        <f t="shared" ca="1" si="6"/>
        <v>0.58125458788122009</v>
      </c>
      <c r="H61" s="51" cm="1">
        <f t="array" aca="1" ref="H61" ca="1">IF(ROUND(ROUND(G61,2)-G61,4)=0,_xlfn.XLOOKUP(G61,INDIRECT($A$4&amp;"!$G$32:$G$132"),INDIRECT($A$4&amp;"!$A$32:$A$132"),0,1,1),IF(G61&lt;0,0,(ROUNDUP(G61,2)-G61)*100*_xlfn.XLOOKUP(G61,INDIRECT($A$4&amp;"!$G$32:$G$132"),INDIRECT($A$4&amp;"!$A$32:$A$132"),0,-1,-1)+(G61-ROUNDDOWN(G61,2))*100*_xlfn.XLOOKUP(G61,INDIRECT($A$4&amp;"!$G$32:$G$132"),INDIRECT($A$4&amp;"!$A$32:$A$132"),0,1,1)))</f>
        <v>0.77242097167457668</v>
      </c>
      <c r="I61" s="113">
        <f t="shared" ca="1" si="2"/>
        <v>136.30958323669</v>
      </c>
      <c r="K61" s="52">
        <f t="shared" ca="1" si="1"/>
        <v>8.0800240294405707</v>
      </c>
      <c r="L61" s="72">
        <f t="shared" ca="1" si="3"/>
        <v>0.54754000780974055</v>
      </c>
      <c r="M61" s="51" cm="1">
        <f t="array" aca="1" ref="M61" ca="1">IF(ROUND(ROUND(L61,2)-L61,4)=0,_xlfn.XLOOKUP(L61,INDIRECT($A$4&amp;"!$G$32:$G$132"),INDIRECT($A$4&amp;"!$A$32:$A$132"),0,1,1),IF(L61&lt;0,0,(ROUNDUP(L61,2)-L61)*100*_xlfn.XLOOKUP(L61,INDIRECT($A$4&amp;"!$G$32:$G$132"),INDIRECT($A$4&amp;"!$A$32:$A$132"),0,-1,-1)+(L61-ROUNDDOWN(L61,2))*100*_xlfn.XLOOKUP(L61,INDIRECT($A$4&amp;"!$G$32:$G$132"),INDIRECT($A$4&amp;"!$A$32:$A$132"),0,1,1)))</f>
        <v>0.75409783033138145</v>
      </c>
      <c r="N61" s="90">
        <f t="shared" ca="1" si="4"/>
        <v>133.0760877055379</v>
      </c>
    </row>
    <row r="62" spans="1:14" x14ac:dyDescent="0.35">
      <c r="A62" s="48">
        <f t="shared" si="5"/>
        <v>45625</v>
      </c>
      <c r="B62" s="88" cm="1">
        <f t="array" aca="1" ref="B62" ca="1">_xlfn.XLOOKUP(A62,INDIRECT($A$5&amp;"!$AJ$41:$AJ$406"),INDIRECT($A$5&amp;"!$An$41:$An$406"))*SUM($F$3:$I$3)</f>
        <v>0</v>
      </c>
      <c r="C62" s="88" cm="1">
        <f t="array" aca="1" ref="C62" ca="1">_xlfn.XLOOKUP(A62,INDIRECT($A$5&amp;"!$AJ$41:$AJ$406"),INDIRECT($A$5&amp;"!$Ak$41:$Ak$406"))*SUM($F$3:$I$3)</f>
        <v>0</v>
      </c>
      <c r="D62" s="88" cm="1">
        <f t="array" aca="1" ref="D62" ca="1">_xlfn.XLOOKUP(A62,INDIRECT($A$5&amp;"!$AJ$41:$AJ$406"),INDIRECT($A$5&amp;"!$AO$41:$AO$406"))*SUM($F$3:$I$3)</f>
        <v>15</v>
      </c>
      <c r="E62" s="50" cm="1">
        <f t="array" ref="E62">SUMPRODUCT(('PT Storengy'!$B$8:$K$372)*('PT Storengy'!$A$8:$A$372=$A62)*('PT Storengy'!$A$5:$J$5=$A$6)*('PT Storengy'!$B$7:$K$7=$A$7))</f>
        <v>0</v>
      </c>
      <c r="F62" s="52">
        <f t="shared" ca="1" si="0"/>
        <v>8.4470711963947718</v>
      </c>
      <c r="G62" s="72">
        <f t="shared" ca="1" si="6"/>
        <v>0.57216728233210745</v>
      </c>
      <c r="H62" s="51" cm="1">
        <f t="array" aca="1" ref="H62" ca="1">IF(ROUND(ROUND(G62,2)-G62,4)=0,_xlfn.XLOOKUP(G62,INDIRECT($A$4&amp;"!$G$32:$G$132"),INDIRECT($A$4&amp;"!$A$32:$A$132"),0,1,1),IF(G62&lt;0,0,(ROUNDUP(G62,2)-G62)*100*_xlfn.XLOOKUP(G62,INDIRECT($A$4&amp;"!$G$32:$G$132"),INDIRECT($A$4&amp;"!$A$32:$A$132"),0,-1,-1)+(G62-ROUNDDOWN(G62,2))*100*_xlfn.XLOOKUP(G62,INDIRECT($A$4&amp;"!$G$32:$G$132"),INDIRECT($A$4&amp;"!$A$32:$A$132"),0,1,1)))</f>
        <v>0.76748221865875466</v>
      </c>
      <c r="I62" s="113">
        <f t="shared" ca="1" si="2"/>
        <v>135.43803858683904</v>
      </c>
      <c r="K62" s="52">
        <f t="shared" ca="1" si="1"/>
        <v>7.9479555757705196</v>
      </c>
      <c r="L62" s="72">
        <f t="shared" ca="1" si="3"/>
        <v>0.53866826862937134</v>
      </c>
      <c r="M62" s="51" cm="1">
        <f t="array" aca="1" ref="M62" ca="1">IF(ROUND(ROUND(L62,2)-L62,4)=0,_xlfn.XLOOKUP(L62,INDIRECT($A$4&amp;"!$G$32:$G$132"),INDIRECT($A$4&amp;"!$A$32:$A$132"),0,1,1),IF(L62&lt;0,0,(ROUNDUP(L62,2)-L62)*100*_xlfn.XLOOKUP(L62,INDIRECT($A$4&amp;"!$G$32:$G$132"),INDIRECT($A$4&amp;"!$A$32:$A$132"),0,-1,-1)+(L62-ROUNDDOWN(L62,2))*100*_xlfn.XLOOKUP(L62,INDIRECT($A$4&amp;"!$G$32:$G$132"),INDIRECT($A$4&amp;"!$A$32:$A$132"),0,1,1)))</f>
        <v>0.74838790413029221</v>
      </c>
      <c r="N62" s="90">
        <f t="shared" ca="1" si="4"/>
        <v>132.06845367005155</v>
      </c>
    </row>
    <row r="63" spans="1:14" x14ac:dyDescent="0.35">
      <c r="A63" s="48">
        <f t="shared" si="5"/>
        <v>45626</v>
      </c>
      <c r="B63" s="88" cm="1">
        <f t="array" aca="1" ref="B63" ca="1">_xlfn.XLOOKUP(A63,INDIRECT($A$5&amp;"!$AJ$41:$AJ$406"),INDIRECT($A$5&amp;"!$An$41:$An$406"))*SUM($F$3:$I$3)</f>
        <v>0</v>
      </c>
      <c r="C63" s="88" cm="1">
        <f t="array" aca="1" ref="C63" ca="1">_xlfn.XLOOKUP(A63,INDIRECT($A$5&amp;"!$AJ$41:$AJ$406"),INDIRECT($A$5&amp;"!$Ak$41:$Ak$406"))*SUM($F$3:$I$3)</f>
        <v>0</v>
      </c>
      <c r="D63" s="88" cm="1">
        <f t="array" aca="1" ref="D63" ca="1">_xlfn.XLOOKUP(A63,INDIRECT($A$5&amp;"!$AJ$41:$AJ$406"),INDIRECT($A$5&amp;"!$AO$41:$AO$406"))*SUM($F$3:$I$3)</f>
        <v>15</v>
      </c>
      <c r="E63" s="50" cm="1">
        <f t="array" ref="E63">SUMPRODUCT(('PT Storengy'!$B$8:$K$372)*('PT Storengy'!$A$8:$A$372=$A63)*('PT Storengy'!$A$5:$J$5=$A$6)*('PT Storengy'!$B$7:$K$7=$A$7))</f>
        <v>0</v>
      </c>
      <c r="F63" s="52">
        <f t="shared" ca="1" si="0"/>
        <v>8.31249912992166</v>
      </c>
      <c r="G63" s="72">
        <f t="shared" ca="1" si="6"/>
        <v>0.56313807975965147</v>
      </c>
      <c r="H63" s="51" cm="1">
        <f t="array" aca="1" ref="H63" ca="1">IF(ROUND(ROUND(G63,2)-G63,4)=0,_xlfn.XLOOKUP(G63,INDIRECT($A$4&amp;"!$G$32:$G$132"),INDIRECT($A$4&amp;"!$A$32:$A$132"),0,1,1),IF(G63&lt;0,0,(ROUNDUP(G63,2)-G63)*100*_xlfn.XLOOKUP(G63,INDIRECT($A$4&amp;"!$G$32:$G$132"),INDIRECT($A$4&amp;"!$A$32:$A$132"),0,-1,-1)+(G63-ROUNDDOWN(G63,2))*100*_xlfn.XLOOKUP(G63,INDIRECT($A$4&amp;"!$G$32:$G$132"),INDIRECT($A$4&amp;"!$A$32:$A$132"),0,1,1)))</f>
        <v>0.76257504334763726</v>
      </c>
      <c r="I63" s="113">
        <f t="shared" ca="1" si="2"/>
        <v>134.57206647311244</v>
      </c>
      <c r="K63" s="52">
        <f t="shared" ca="1" si="1"/>
        <v>7.8177679731434475</v>
      </c>
      <c r="L63" s="72">
        <f t="shared" ca="1" si="3"/>
        <v>0.52986370505136793</v>
      </c>
      <c r="M63" s="51" cm="1">
        <f t="array" aca="1" ref="M63" ca="1">IF(ROUND(ROUND(L63,2)-L63,4)=0,_xlfn.XLOOKUP(L63,INDIRECT($A$4&amp;"!$G$32:$G$132"),INDIRECT($A$4&amp;"!$A$32:$A$132"),0,1,1),IF(L63&lt;0,0,(ROUNDUP(L63,2)-L63)*100*_xlfn.XLOOKUP(L63,INDIRECT($A$4&amp;"!$G$32:$G$132"),INDIRECT($A$4&amp;"!$A$32:$A$132"),0,-1,-1)+(L63-ROUNDDOWN(L63,2))*100*_xlfn.XLOOKUP(L63,INDIRECT($A$4&amp;"!$G$32:$G$132"),INDIRECT($A$4&amp;"!$A$32:$A$132"),0,1,1)))</f>
        <v>0.73772974822007753</v>
      </c>
      <c r="N63" s="90">
        <f t="shared" ca="1" si="4"/>
        <v>130.18760262707249</v>
      </c>
    </row>
    <row r="64" spans="1:14" x14ac:dyDescent="0.35">
      <c r="A64" s="48">
        <f t="shared" si="5"/>
        <v>45627</v>
      </c>
      <c r="B64" s="88" cm="1">
        <f t="array" aca="1" ref="B64" ca="1">_xlfn.XLOOKUP(A64,INDIRECT($A$5&amp;"!$AJ$41:$AJ$406"),INDIRECT($A$5&amp;"!$An$41:$An$406"))*SUM($F$3:$I$3)</f>
        <v>0</v>
      </c>
      <c r="C64" s="88" cm="1">
        <f t="array" aca="1" ref="C64" ca="1">_xlfn.XLOOKUP(A64,INDIRECT($A$5&amp;"!$AJ$41:$AJ$406"),INDIRECT($A$5&amp;"!$Ak$41:$Ak$406"))*SUM($F$3:$I$3)</f>
        <v>0</v>
      </c>
      <c r="D64" s="88" cm="1">
        <f t="array" aca="1" ref="D64" ca="1">_xlfn.XLOOKUP(A64,INDIRECT($A$5&amp;"!$AJ$41:$AJ$406"),INDIRECT($A$5&amp;"!$AO$41:$AO$406"))*SUM($F$3:$I$3)</f>
        <v>15</v>
      </c>
      <c r="E64" s="50" cm="1">
        <f t="array" ref="E64">SUMPRODUCT(('PT Storengy'!$B$8:$K$372)*('PT Storengy'!$A$8:$A$372=$A64)*('PT Storengy'!$A$5:$J$5=$A$6)*('PT Storengy'!$B$7:$K$7=$A$7))</f>
        <v>0</v>
      </c>
      <c r="F64" s="52">
        <f t="shared" ca="1" si="0"/>
        <v>8.1787874986561757</v>
      </c>
      <c r="G64" s="72">
        <f t="shared" ca="1" si="6"/>
        <v>0.55416660866144396</v>
      </c>
      <c r="H64" s="51" cm="1">
        <f t="array" aca="1" ref="H64" ca="1">IF(ROUND(ROUND(G64,2)-G64,4)=0,_xlfn.XLOOKUP(G64,INDIRECT($A$4&amp;"!$G$32:$G$132"),INDIRECT($A$4&amp;"!$A$32:$A$132"),0,1,1),IF(G64&lt;0,0,(ROUNDUP(G64,2)-G64)*100*_xlfn.XLOOKUP(G64,INDIRECT($A$4&amp;"!$G$32:$G$132"),INDIRECT($A$4&amp;"!$A$32:$A$132"),0,-1,-1)+(G64-ROUNDDOWN(G64,2))*100*_xlfn.XLOOKUP(G64,INDIRECT($A$4&amp;"!$G$32:$G$132"),INDIRECT($A$4&amp;"!$A$32:$A$132"),0,1,1)))</f>
        <v>0.7576992438377419</v>
      </c>
      <c r="I64" s="113">
        <f t="shared" ca="1" si="2"/>
        <v>133.71163126548387</v>
      </c>
      <c r="K64" s="52">
        <f t="shared" ca="1" si="1"/>
        <v>7.6894344354454294</v>
      </c>
      <c r="L64" s="72">
        <f t="shared" ca="1" si="3"/>
        <v>0.52118453154289646</v>
      </c>
      <c r="M64" s="51" cm="1">
        <f t="array" aca="1" ref="M64" ca="1">IF(ROUND(ROUND(L64,2)-L64,4)=0,_xlfn.XLOOKUP(L64,INDIRECT($A$4&amp;"!$G$32:$G$132"),INDIRECT($A$4&amp;"!$A$32:$A$132"),0,1,1),IF(L64&lt;0,0,(ROUNDUP(L64,2)-L64)*100*_xlfn.XLOOKUP(L64,INDIRECT($A$4&amp;"!$G$32:$G$132"),INDIRECT($A$4&amp;"!$A$32:$A$132"),0,-1,-1)+(L64-ROUNDDOWN(L64,2))*100*_xlfn.XLOOKUP(L64,INDIRECT($A$4&amp;"!$G$32:$G$132"),INDIRECT($A$4&amp;"!$A$32:$A$132"),0,1,1)))</f>
        <v>0.72722338028876998</v>
      </c>
      <c r="N64" s="90">
        <f t="shared" ca="1" si="4"/>
        <v>128.33353769801823</v>
      </c>
    </row>
    <row r="65" spans="1:14" x14ac:dyDescent="0.35">
      <c r="A65" s="48">
        <f t="shared" si="5"/>
        <v>45628</v>
      </c>
      <c r="B65" s="88" cm="1">
        <f t="array" aca="1" ref="B65" ca="1">_xlfn.XLOOKUP(A65,INDIRECT($A$5&amp;"!$AJ$41:$AJ$406"),INDIRECT($A$5&amp;"!$An$41:$An$406"))*SUM($F$3:$I$3)</f>
        <v>0</v>
      </c>
      <c r="C65" s="88" cm="1">
        <f t="array" aca="1" ref="C65" ca="1">_xlfn.XLOOKUP(A65,INDIRECT($A$5&amp;"!$AJ$41:$AJ$406"),INDIRECT($A$5&amp;"!$Ak$41:$Ak$406"))*SUM($F$3:$I$3)</f>
        <v>0</v>
      </c>
      <c r="D65" s="88" cm="1">
        <f t="array" aca="1" ref="D65" ca="1">_xlfn.XLOOKUP(A65,INDIRECT($A$5&amp;"!$AJ$41:$AJ$406"),INDIRECT($A$5&amp;"!$AO$41:$AO$406"))*SUM($F$3:$I$3)</f>
        <v>15</v>
      </c>
      <c r="E65" s="50" cm="1">
        <f t="array" ref="E65">SUMPRODUCT(('PT Storengy'!$B$8:$K$372)*('PT Storengy'!$A$8:$A$372=$A65)*('PT Storengy'!$A$5:$J$5=$A$6)*('PT Storengy'!$B$7:$K$7=$A$7))</f>
        <v>0</v>
      </c>
      <c r="F65" s="52">
        <f t="shared" ca="1" si="0"/>
        <v>8.0459308010944355</v>
      </c>
      <c r="G65" s="72">
        <f t="shared" ca="1" si="6"/>
        <v>0.54525249991041169</v>
      </c>
      <c r="H65" s="51" cm="1">
        <f t="array" aca="1" ref="H65" ca="1">IF(ROUND(ROUND(G65,2)-G65,4)=0,_xlfn.XLOOKUP(G65,INDIRECT($A$4&amp;"!$G$32:$G$132"),INDIRECT($A$4&amp;"!$A$32:$A$132"),0,1,1),IF(G65&lt;0,0,(ROUNDUP(G65,2)-G65)*100*_xlfn.XLOOKUP(G65,INDIRECT($A$4&amp;"!$G$32:$G$132"),INDIRECT($A$4&amp;"!$A$32:$A$132"),0,-1,-1)+(G65-ROUNDDOWN(G65,2))*100*_xlfn.XLOOKUP(G65,INDIRECT($A$4&amp;"!$G$32:$G$132"),INDIRECT($A$4&amp;"!$A$32:$A$132"),0,1,1)))</f>
        <v>0.75285461951652877</v>
      </c>
      <c r="I65" s="113">
        <f t="shared" ca="1" si="2"/>
        <v>132.85669756174036</v>
      </c>
      <c r="K65" s="52">
        <f t="shared" ca="1" si="1"/>
        <v>7.5629285580366092</v>
      </c>
      <c r="L65" s="72">
        <f t="shared" ca="1" si="3"/>
        <v>0.51262896236302857</v>
      </c>
      <c r="M65" s="51" cm="1">
        <f t="array" aca="1" ref="M65" ca="1">IF(ROUND(ROUND(L65,2)-L65,4)=0,_xlfn.XLOOKUP(L65,INDIRECT($A$4&amp;"!$G$32:$G$132"),INDIRECT($A$4&amp;"!$A$32:$A$132"),0,1,1),IF(L65&lt;0,0,(ROUNDUP(L65,2)-L65)*100*_xlfn.XLOOKUP(L65,INDIRECT($A$4&amp;"!$G$32:$G$132"),INDIRECT($A$4&amp;"!$A$32:$A$132"),0,-1,-1)+(L65-ROUNDDOWN(L65,2))*100*_xlfn.XLOOKUP(L65,INDIRECT($A$4&amp;"!$G$32:$G$132"),INDIRECT($A$4&amp;"!$A$32:$A$132"),0,1,1)))</f>
        <v>0.71686663864998257</v>
      </c>
      <c r="N65" s="90">
        <f t="shared" ca="1" si="4"/>
        <v>126.50587740882045</v>
      </c>
    </row>
    <row r="66" spans="1:14" x14ac:dyDescent="0.35">
      <c r="A66" s="48">
        <f t="shared" si="5"/>
        <v>45629</v>
      </c>
      <c r="B66" s="88" cm="1">
        <f t="array" aca="1" ref="B66" ca="1">_xlfn.XLOOKUP(A66,INDIRECT($A$5&amp;"!$AJ$41:$AJ$406"),INDIRECT($A$5&amp;"!$An$41:$An$406"))*SUM($F$3:$I$3)</f>
        <v>0</v>
      </c>
      <c r="C66" s="88" cm="1">
        <f t="array" aca="1" ref="C66" ca="1">_xlfn.XLOOKUP(A66,INDIRECT($A$5&amp;"!$AJ$41:$AJ$406"),INDIRECT($A$5&amp;"!$Ak$41:$Ak$406"))*SUM($F$3:$I$3)</f>
        <v>0</v>
      </c>
      <c r="D66" s="88" cm="1">
        <f t="array" aca="1" ref="D66" ca="1">_xlfn.XLOOKUP(A66,INDIRECT($A$5&amp;"!$AJ$41:$AJ$406"),INDIRECT($A$5&amp;"!$AO$41:$AO$406"))*SUM($F$3:$I$3)</f>
        <v>15</v>
      </c>
      <c r="E66" s="50" cm="1">
        <f t="array" ref="E66">SUMPRODUCT(('PT Storengy'!$B$8:$K$372)*('PT Storengy'!$A$8:$A$372=$A66)*('PT Storengy'!$A$5:$J$5=$A$6)*('PT Storengy'!$B$7:$K$7=$A$7))</f>
        <v>0</v>
      </c>
      <c r="F66" s="52">
        <f t="shared" ca="1" si="0"/>
        <v>7.9143478856608924</v>
      </c>
      <c r="G66" s="72">
        <f t="shared" ca="1" si="6"/>
        <v>0.53639538673962905</v>
      </c>
      <c r="H66" s="51" cm="1">
        <f t="array" aca="1" ref="H66" ca="1">IF(ROUND(ROUND(G66,2)-G66,4)=0,_xlfn.XLOOKUP(G66,INDIRECT($A$4&amp;"!$G$32:$G$132"),INDIRECT($A$4&amp;"!$A$32:$A$132"),0,1,1),IF(G66&lt;0,0,(ROUNDUP(G66,2)-G66)*100*_xlfn.XLOOKUP(G66,INDIRECT($A$4&amp;"!$G$32:$G$132"),INDIRECT($A$4&amp;"!$A$32:$A$132"),0,-1,-1)+(G66-ROUNDDOWN(G66,2))*100*_xlfn.XLOOKUP(G66,INDIRECT($A$4&amp;"!$G$32:$G$132"),INDIRECT($A$4&amp;"!$A$32:$A$132"),0,1,1)))</f>
        <v>0.74563652079007792</v>
      </c>
      <c r="I66" s="113">
        <f t="shared" ca="1" si="2"/>
        <v>131.58291543354315</v>
      </c>
      <c r="K66" s="52">
        <f t="shared" ca="1" si="1"/>
        <v>7.4382243123184404</v>
      </c>
      <c r="L66" s="72">
        <f t="shared" ca="1" si="3"/>
        <v>0.50419523720244064</v>
      </c>
      <c r="M66" s="51" cm="1">
        <f t="array" aca="1" ref="M66" ca="1">IF(ROUND(ROUND(L66,2)-L66,4)=0,_xlfn.XLOOKUP(L66,INDIRECT($A$4&amp;"!$G$32:$G$132"),INDIRECT($A$4&amp;"!$A$32:$A$132"),0,1,1),IF(L66&lt;0,0,(ROUNDUP(L66,2)-L66)*100*_xlfn.XLOOKUP(L66,INDIRECT($A$4&amp;"!$G$32:$G$132"),INDIRECT($A$4&amp;"!$A$32:$A$132"),0,-1,-1)+(L66-ROUNDDOWN(L66,2))*100*_xlfn.XLOOKUP(L66,INDIRECT($A$4&amp;"!$G$32:$G$132"),INDIRECT($A$4&amp;"!$A$32:$A$132"),0,1,1)))</f>
        <v>0.706657392402955</v>
      </c>
      <c r="N66" s="90">
        <f t="shared" ca="1" si="4"/>
        <v>124.70424571816852</v>
      </c>
    </row>
    <row r="67" spans="1:14" x14ac:dyDescent="0.35">
      <c r="A67" s="48">
        <f t="shared" si="5"/>
        <v>45630</v>
      </c>
      <c r="B67" s="88" cm="1">
        <f t="array" aca="1" ref="B67" ca="1">_xlfn.XLOOKUP(A67,INDIRECT($A$5&amp;"!$AJ$41:$AJ$406"),INDIRECT($A$5&amp;"!$An$41:$An$406"))*SUM($F$3:$I$3)</f>
        <v>0</v>
      </c>
      <c r="C67" s="88" cm="1">
        <f t="array" aca="1" ref="C67" ca="1">_xlfn.XLOOKUP(A67,INDIRECT($A$5&amp;"!$AJ$41:$AJ$406"),INDIRECT($A$5&amp;"!$Ak$41:$Ak$406"))*SUM($F$3:$I$3)</f>
        <v>0</v>
      </c>
      <c r="D67" s="88" cm="1">
        <f t="array" aca="1" ref="D67" ca="1">_xlfn.XLOOKUP(A67,INDIRECT($A$5&amp;"!$AJ$41:$AJ$406"),INDIRECT($A$5&amp;"!$AO$41:$AO$406"))*SUM($F$3:$I$3)</f>
        <v>15</v>
      </c>
      <c r="E67" s="50" cm="1">
        <f t="array" ref="E67">SUMPRODUCT(('PT Storengy'!$B$8:$K$372)*('PT Storengy'!$A$8:$A$372=$A67)*('PT Storengy'!$A$5:$J$5=$A$6)*('PT Storengy'!$B$7:$K$7=$A$7))</f>
        <v>0</v>
      </c>
      <c r="F67" s="52">
        <f t="shared" ca="1" si="0"/>
        <v>7.7846389064842976</v>
      </c>
      <c r="G67" s="72">
        <f t="shared" ca="1" si="6"/>
        <v>0.52762319237739286</v>
      </c>
      <c r="H67" s="51" cm="1">
        <f t="array" aca="1" ref="H67" ca="1">IF(ROUND(ROUND(G67,2)-G67,4)=0,_xlfn.XLOOKUP(G67,INDIRECT($A$4&amp;"!$G$32:$G$132"),INDIRECT($A$4&amp;"!$A$32:$A$132"),0,1,1),IF(G67&lt;0,0,(ROUNDUP(G67,2)-G67)*100*_xlfn.XLOOKUP(G67,INDIRECT($A$4&amp;"!$G$32:$G$132"),INDIRECT($A$4&amp;"!$A$32:$A$132"),0,-1,-1)+(G67-ROUNDDOWN(G67,2))*100*_xlfn.XLOOKUP(G67,INDIRECT($A$4&amp;"!$G$32:$G$132"),INDIRECT($A$4&amp;"!$A$32:$A$132"),0,1,1)))</f>
        <v>0.73501754866737101</v>
      </c>
      <c r="I67" s="113">
        <f t="shared" ca="1" si="2"/>
        <v>129.70897917659488</v>
      </c>
      <c r="K67" s="52">
        <f t="shared" ca="1" si="1"/>
        <v>7.3152960403783016</v>
      </c>
      <c r="L67" s="72">
        <f t="shared" ca="1" si="3"/>
        <v>0.49588162082122939</v>
      </c>
      <c r="M67" s="51" cm="1">
        <f t="array" aca="1" ref="M67" ca="1">IF(ROUND(ROUND(L67,2)-L67,4)=0,_xlfn.XLOOKUP(L67,INDIRECT($A$4&amp;"!$G$32:$G$132"),INDIRECT($A$4&amp;"!$A$32:$A$132"),0,1,1),IF(L67&lt;0,0,(ROUNDUP(L67,2)-L67)*100*_xlfn.XLOOKUP(L67,INDIRECT($A$4&amp;"!$G$32:$G$132"),INDIRECT($A$4&amp;"!$A$32:$A$132"),0,-1,-1)+(L67-ROUNDDOWN(L67,2))*100*_xlfn.XLOOKUP(L67,INDIRECT($A$4&amp;"!$G$32:$G$132"),INDIRECT($A$4&amp;"!$A$32:$A$132"),0,1,1)))</f>
        <v>0.69659354099412041</v>
      </c>
      <c r="N67" s="90">
        <f t="shared" ca="1" si="4"/>
        <v>122.9282719401389</v>
      </c>
    </row>
    <row r="68" spans="1:14" x14ac:dyDescent="0.35">
      <c r="A68" s="48">
        <f t="shared" si="5"/>
        <v>45631</v>
      </c>
      <c r="B68" s="88" cm="1">
        <f t="array" aca="1" ref="B68" ca="1">_xlfn.XLOOKUP(A68,INDIRECT($A$5&amp;"!$AJ$41:$AJ$406"),INDIRECT($A$5&amp;"!$An$41:$An$406"))*SUM($F$3:$I$3)</f>
        <v>0</v>
      </c>
      <c r="C68" s="88" cm="1">
        <f t="array" aca="1" ref="C68" ca="1">_xlfn.XLOOKUP(A68,INDIRECT($A$5&amp;"!$AJ$41:$AJ$406"),INDIRECT($A$5&amp;"!$Ak$41:$Ak$406"))*SUM($F$3:$I$3)</f>
        <v>0</v>
      </c>
      <c r="D68" s="88" cm="1">
        <f t="array" aca="1" ref="D68" ca="1">_xlfn.XLOOKUP(A68,INDIRECT($A$5&amp;"!$AJ$41:$AJ$406"),INDIRECT($A$5&amp;"!$AO$41:$AO$406"))*SUM($F$3:$I$3)</f>
        <v>15</v>
      </c>
      <c r="E68" s="50" cm="1">
        <f t="array" ref="E68">SUMPRODUCT(('PT Storengy'!$B$8:$K$372)*('PT Storengy'!$A$8:$A$372=$A68)*('PT Storengy'!$A$5:$J$5=$A$6)*('PT Storengy'!$B$7:$K$7=$A$7))</f>
        <v>0</v>
      </c>
      <c r="F68" s="52">
        <f t="shared" ca="1" si="0"/>
        <v>7.6567771759275551</v>
      </c>
      <c r="G68" s="72">
        <f t="shared" ca="1" si="6"/>
        <v>0.51897592709895313</v>
      </c>
      <c r="H68" s="51" cm="1">
        <f t="array" aca="1" ref="H68" ca="1">IF(ROUND(ROUND(G68,2)-G68,4)=0,_xlfn.XLOOKUP(G68,INDIRECT($A$4&amp;"!$G$32:$G$132"),INDIRECT($A$4&amp;"!$A$32:$A$132"),0,1,1),IF(G68&lt;0,0,(ROUNDUP(G68,2)-G68)*100*_xlfn.XLOOKUP(G68,INDIRECT($A$4&amp;"!$G$32:$G$132"),INDIRECT($A$4&amp;"!$A$32:$A$132"),0,-1,-1)+(G68-ROUNDDOWN(G68,2))*100*_xlfn.XLOOKUP(G68,INDIRECT($A$4&amp;"!$G$32:$G$132"),INDIRECT($A$4&amp;"!$A$32:$A$132"),0,1,1)))</f>
        <v>0.72454980648820699</v>
      </c>
      <c r="I68" s="113">
        <f t="shared" ca="1" si="2"/>
        <v>127.86173055674242</v>
      </c>
      <c r="K68" s="52">
        <f t="shared" ca="1" si="1"/>
        <v>7.1941184497103752</v>
      </c>
      <c r="L68" s="72">
        <f t="shared" ca="1" si="3"/>
        <v>0.48768640269188679</v>
      </c>
      <c r="M68" s="51" cm="1">
        <f t="array" aca="1" ref="M68" ca="1">IF(ROUND(ROUND(L68,2)-L68,4)=0,_xlfn.XLOOKUP(L68,INDIRECT($A$4&amp;"!$G$32:$G$132"),INDIRECT($A$4&amp;"!$A$32:$A$132"),0,1,1),IF(L68&lt;0,0,(ROUNDUP(L68,2)-L68)*100*_xlfn.XLOOKUP(L68,INDIRECT($A$4&amp;"!$G$32:$G$132"),INDIRECT($A$4&amp;"!$A$32:$A$132"),0,-1,-1)+(L68-ROUNDDOWN(L68,2))*100*_xlfn.XLOOKUP(L68,INDIRECT($A$4&amp;"!$G$32:$G$132"),INDIRECT($A$4&amp;"!$A$32:$A$132"),0,1,1)))</f>
        <v>0.68667301378491619</v>
      </c>
      <c r="N68" s="90">
        <f t="shared" ca="1" si="4"/>
        <v>121.17759066792638</v>
      </c>
    </row>
    <row r="69" spans="1:14" x14ac:dyDescent="0.35">
      <c r="A69" s="48">
        <f t="shared" si="5"/>
        <v>45632</v>
      </c>
      <c r="B69" s="88" cm="1">
        <f t="array" aca="1" ref="B69" ca="1">_xlfn.XLOOKUP(A69,INDIRECT($A$5&amp;"!$AJ$41:$AJ$406"),INDIRECT($A$5&amp;"!$An$41:$An$406"))*SUM($F$3:$I$3)</f>
        <v>0</v>
      </c>
      <c r="C69" s="88" cm="1">
        <f t="array" aca="1" ref="C69" ca="1">_xlfn.XLOOKUP(A69,INDIRECT($A$5&amp;"!$AJ$41:$AJ$406"),INDIRECT($A$5&amp;"!$Ak$41:$Ak$406"))*SUM($F$3:$I$3)</f>
        <v>0</v>
      </c>
      <c r="D69" s="88" cm="1">
        <f t="array" aca="1" ref="D69" ca="1">_xlfn.XLOOKUP(A69,INDIRECT($A$5&amp;"!$AJ$41:$AJ$406"),INDIRECT($A$5&amp;"!$AO$41:$AO$406"))*SUM($F$3:$I$3)</f>
        <v>15</v>
      </c>
      <c r="E69" s="50" cm="1">
        <f t="array" ref="E69">SUMPRODUCT(('PT Storengy'!$B$8:$K$372)*('PT Storengy'!$A$8:$A$372=$A69)*('PT Storengy'!$A$5:$J$5=$A$6)*('PT Storengy'!$B$7:$K$7=$A$7))</f>
        <v>0</v>
      </c>
      <c r="F69" s="52">
        <f t="shared" ca="1" si="0"/>
        <v>7.5307363864251808</v>
      </c>
      <c r="G69" s="72">
        <f t="shared" ca="1" si="6"/>
        <v>0.51045181172850362</v>
      </c>
      <c r="H69" s="51" cm="1">
        <f t="array" aca="1" ref="H69" ca="1">IF(ROUND(ROUND(G69,2)-G69,4)=0,_xlfn.XLOOKUP(G69,INDIRECT($A$4&amp;"!$G$32:$G$132"),INDIRECT($A$4&amp;"!$A$32:$A$132"),0,1,1),IF(G69&lt;0,0,(ROUNDUP(G69,2)-G69)*100*_xlfn.XLOOKUP(G69,INDIRECT($A$4&amp;"!$G$32:$G$132"),INDIRECT($A$4&amp;"!$A$32:$A$132"),0,-1,-1)+(G69-ROUNDDOWN(G69,2))*100*_xlfn.XLOOKUP(G69,INDIRECT($A$4&amp;"!$G$32:$G$132"),INDIRECT($A$4&amp;"!$A$32:$A$132"),0,1,1)))</f>
        <v>0.71423114051345227</v>
      </c>
      <c r="I69" s="113">
        <f t="shared" ca="1" si="2"/>
        <v>126.04078950237393</v>
      </c>
      <c r="K69" s="52">
        <f t="shared" ca="1" si="1"/>
        <v>7.0746666080117135</v>
      </c>
      <c r="L69" s="72">
        <f t="shared" ca="1" si="3"/>
        <v>0.47960789664735837</v>
      </c>
      <c r="M69" s="51" cm="1">
        <f t="array" aca="1" ref="M69" ca="1">IF(ROUND(ROUND(L69,2)-L69,4)=0,_xlfn.XLOOKUP(L69,INDIRECT($A$4&amp;"!$G$32:$G$132"),INDIRECT($A$4&amp;"!$A$32:$A$132"),0,1,1),IF(L69&lt;0,0,(ROUNDUP(L69,2)-L69)*100*_xlfn.XLOOKUP(L69,INDIRECT($A$4&amp;"!$G$32:$G$132"),INDIRECT($A$4&amp;"!$A$32:$A$132"),0,-1,-1)+(L69-ROUNDDOWN(L69,2))*100*_xlfn.XLOOKUP(L69,INDIRECT($A$4&amp;"!$G$32:$G$132"),INDIRECT($A$4&amp;"!$A$32:$A$132"),0,1,1)))</f>
        <v>0.67689376962575021</v>
      </c>
      <c r="N69" s="90">
        <f t="shared" ca="1" si="4"/>
        <v>119.4518416986618</v>
      </c>
    </row>
    <row r="70" spans="1:14" x14ac:dyDescent="0.35">
      <c r="A70" s="48">
        <f t="shared" si="5"/>
        <v>45633</v>
      </c>
      <c r="B70" s="88" cm="1">
        <f t="array" aca="1" ref="B70" ca="1">_xlfn.XLOOKUP(A70,INDIRECT($A$5&amp;"!$AJ$41:$AJ$406"),INDIRECT($A$5&amp;"!$An$41:$An$406"))*SUM($F$3:$I$3)</f>
        <v>0</v>
      </c>
      <c r="C70" s="88" cm="1">
        <f t="array" aca="1" ref="C70" ca="1">_xlfn.XLOOKUP(A70,INDIRECT($A$5&amp;"!$AJ$41:$AJ$406"),INDIRECT($A$5&amp;"!$Ak$41:$Ak$406"))*SUM($F$3:$I$3)</f>
        <v>0</v>
      </c>
      <c r="D70" s="88" cm="1">
        <f t="array" aca="1" ref="D70" ca="1">_xlfn.XLOOKUP(A70,INDIRECT($A$5&amp;"!$AJ$41:$AJ$406"),INDIRECT($A$5&amp;"!$AO$41:$AO$406"))*SUM($F$3:$I$3)</f>
        <v>15</v>
      </c>
      <c r="E70" s="50" cm="1">
        <f t="array" ref="E70">SUMPRODUCT(('PT Storengy'!$B$8:$K$372)*('PT Storengy'!$A$8:$A$372=$A70)*('PT Storengy'!$A$5:$J$5=$A$6)*('PT Storengy'!$B$7:$K$7=$A$7))</f>
        <v>0</v>
      </c>
      <c r="F70" s="52">
        <f t="shared" ca="1" si="0"/>
        <v>7.4064906050705188</v>
      </c>
      <c r="G70" s="72">
        <f t="shared" ca="1" si="6"/>
        <v>0.50204909242834539</v>
      </c>
      <c r="H70" s="51" cm="1">
        <f t="array" aca="1" ref="H70" ca="1">IF(ROUND(ROUND(G70,2)-G70,4)=0,_xlfn.XLOOKUP(G70,INDIRECT($A$4&amp;"!$G$32:$G$132"),INDIRECT($A$4&amp;"!$A$32:$A$132"),0,1,1),IF(G70&lt;0,0,(ROUNDUP(G70,2)-G70)*100*_xlfn.XLOOKUP(G70,INDIRECT($A$4&amp;"!$G$32:$G$132"),INDIRECT($A$4&amp;"!$A$32:$A$132"),0,-1,-1)+(G70-ROUNDDOWN(G70,2))*100*_xlfn.XLOOKUP(G70,INDIRECT($A$4&amp;"!$G$32:$G$132"),INDIRECT($A$4&amp;"!$A$32:$A$132"),0,1,1)))</f>
        <v>0.70405942767641871</v>
      </c>
      <c r="I70" s="113">
        <f t="shared" ca="1" si="2"/>
        <v>124.24578135466213</v>
      </c>
      <c r="K70" s="52">
        <f t="shared" ca="1" si="1"/>
        <v>6.956915938052413</v>
      </c>
      <c r="L70" s="72">
        <f t="shared" ca="1" si="3"/>
        <v>0.47164444053411425</v>
      </c>
      <c r="M70" s="51" cm="1">
        <f t="array" aca="1" ref="M70" ca="1">IF(ROUND(ROUND(L70,2)-L70,4)=0,_xlfn.XLOOKUP(L70,INDIRECT($A$4&amp;"!$G$32:$G$132"),INDIRECT($A$4&amp;"!$A$32:$A$132"),0,1,1),IF(L70&lt;0,0,(ROUNDUP(L70,2)-L70)*100*_xlfn.XLOOKUP(L70,INDIRECT($A$4&amp;"!$G$32:$G$132"),INDIRECT($A$4&amp;"!$A$32:$A$132"),0,-1,-1)+(L70-ROUNDDOWN(L70,2))*100*_xlfn.XLOOKUP(L70,INDIRECT($A$4&amp;"!$G$32:$G$132"),INDIRECT($A$4&amp;"!$A$32:$A$132"),0,1,1)))</f>
        <v>0.66725379643603366</v>
      </c>
      <c r="N70" s="90">
        <f t="shared" ca="1" si="4"/>
        <v>117.75066995930005</v>
      </c>
    </row>
    <row r="71" spans="1:14" x14ac:dyDescent="0.35">
      <c r="A71" s="48">
        <f t="shared" si="5"/>
        <v>45634</v>
      </c>
      <c r="B71" s="88" cm="1">
        <f t="array" aca="1" ref="B71" ca="1">_xlfn.XLOOKUP(A71,INDIRECT($A$5&amp;"!$AJ$41:$AJ$406"),INDIRECT($A$5&amp;"!$An$41:$An$406"))*SUM($F$3:$I$3)</f>
        <v>0</v>
      </c>
      <c r="C71" s="88" cm="1">
        <f t="array" aca="1" ref="C71" ca="1">_xlfn.XLOOKUP(A71,INDIRECT($A$5&amp;"!$AJ$41:$AJ$406"),INDIRECT($A$5&amp;"!$Ak$41:$Ak$406"))*SUM($F$3:$I$3)</f>
        <v>0</v>
      </c>
      <c r="D71" s="88" cm="1">
        <f t="array" aca="1" ref="D71" ca="1">_xlfn.XLOOKUP(A71,INDIRECT($A$5&amp;"!$AJ$41:$AJ$406"),INDIRECT($A$5&amp;"!$AO$41:$AO$406"))*SUM($F$3:$I$3)</f>
        <v>15</v>
      </c>
      <c r="E71" s="50" cm="1">
        <f t="array" ref="E71">SUMPRODUCT(('PT Storengy'!$B$8:$K$372)*('PT Storengy'!$A$8:$A$372=$A71)*('PT Storengy'!$A$5:$J$5=$A$6)*('PT Storengy'!$B$7:$K$7=$A$7))</f>
        <v>0</v>
      </c>
      <c r="F71" s="52">
        <f t="shared" ca="1" si="0"/>
        <v>7.2840142682800408</v>
      </c>
      <c r="G71" s="72">
        <f t="shared" ca="1" si="6"/>
        <v>0.49376604033803456</v>
      </c>
      <c r="H71" s="51" cm="1">
        <f t="array" aca="1" ref="H71" ca="1">IF(ROUND(ROUND(G71,2)-G71,4)=0,_xlfn.XLOOKUP(G71,INDIRECT($A$4&amp;"!$G$32:$G$132"),INDIRECT($A$4&amp;"!$A$32:$A$132"),0,1,1),IF(G71&lt;0,0,(ROUNDUP(G71,2)-G71)*100*_xlfn.XLOOKUP(G71,INDIRECT($A$4&amp;"!$G$32:$G$132"),INDIRECT($A$4&amp;"!$A$32:$A$132"),0,-1,-1)+(G71-ROUNDDOWN(G71,2))*100*_xlfn.XLOOKUP(G71,INDIRECT($A$4&amp;"!$G$32:$G$132"),INDIRECT($A$4&amp;"!$A$32:$A$132"),0,1,1)))</f>
        <v>0.69403257514604255</v>
      </c>
      <c r="I71" s="113">
        <f t="shared" ca="1" si="2"/>
        <v>122.4763367904781</v>
      </c>
      <c r="K71" s="52">
        <f t="shared" ca="1" si="1"/>
        <v>6.8408422126188491</v>
      </c>
      <c r="L71" s="72">
        <f t="shared" ca="1" si="3"/>
        <v>0.46379439587016086</v>
      </c>
      <c r="M71" s="51" cm="1">
        <f t="array" aca="1" ref="M71" ca="1">IF(ROUND(ROUND(L71,2)-L71,4)=0,_xlfn.XLOOKUP(L71,INDIRECT($A$4&amp;"!$G$32:$G$132"),INDIRECT($A$4&amp;"!$A$32:$A$132"),0,1,1),IF(L71&lt;0,0,(ROUNDUP(L71,2)-L71)*100*_xlfn.XLOOKUP(L71,INDIRECT($A$4&amp;"!$G$32:$G$132"),INDIRECT($A$4&amp;"!$A$32:$A$132"),0,-1,-1)+(L71-ROUNDDOWN(L71,2))*100*_xlfn.XLOOKUP(L71,INDIRECT($A$4&amp;"!$G$32:$G$132"),INDIRECT($A$4&amp;"!$A$32:$A$132"),0,1,1)))</f>
        <v>0.65775111079019521</v>
      </c>
      <c r="N71" s="90">
        <f t="shared" ca="1" si="4"/>
        <v>116.07372543356387</v>
      </c>
    </row>
    <row r="72" spans="1:14" x14ac:dyDescent="0.35">
      <c r="A72" s="48">
        <f t="shared" si="5"/>
        <v>45635</v>
      </c>
      <c r="B72" s="88" cm="1">
        <f t="array" aca="1" ref="B72" ca="1">_xlfn.XLOOKUP(A72,INDIRECT($A$5&amp;"!$AJ$41:$AJ$406"),INDIRECT($A$5&amp;"!$An$41:$An$406"))*SUM($F$3:$I$3)</f>
        <v>0</v>
      </c>
      <c r="C72" s="88" cm="1">
        <f t="array" aca="1" ref="C72" ca="1">_xlfn.XLOOKUP(A72,INDIRECT($A$5&amp;"!$AJ$41:$AJ$406"),INDIRECT($A$5&amp;"!$Ak$41:$Ak$406"))*SUM($F$3:$I$3)</f>
        <v>0</v>
      </c>
      <c r="D72" s="88" cm="1">
        <f t="array" aca="1" ref="D72" ca="1">_xlfn.XLOOKUP(A72,INDIRECT($A$5&amp;"!$AJ$41:$AJ$406"),INDIRECT($A$5&amp;"!$AO$41:$AO$406"))*SUM($F$3:$I$3)</f>
        <v>15</v>
      </c>
      <c r="E72" s="50" cm="1">
        <f t="array" ref="E72">SUMPRODUCT(('PT Storengy'!$B$8:$K$372)*('PT Storengy'!$A$8:$A$372=$A72)*('PT Storengy'!$A$5:$J$5=$A$6)*('PT Storengy'!$B$7:$K$7=$A$7))</f>
        <v>0</v>
      </c>
      <c r="F72" s="52">
        <f t="shared" ca="1" si="0"/>
        <v>7.1632821765336381</v>
      </c>
      <c r="G72" s="72">
        <f t="shared" ca="1" si="6"/>
        <v>0.48560095121866936</v>
      </c>
      <c r="H72" s="51" cm="1">
        <f t="array" aca="1" ref="H72" ca="1">IF(ROUND(ROUND(G72,2)-G72,4)=0,_xlfn.XLOOKUP(G72,INDIRECT($A$4&amp;"!$G$32:$G$132"),INDIRECT($A$4&amp;"!$A$32:$A$132"),0,1,1),IF(G72&lt;0,0,(ROUNDUP(G72,2)-G72)*100*_xlfn.XLOOKUP(G72,INDIRECT($A$4&amp;"!$G$32:$G$132"),INDIRECT($A$4&amp;"!$A$32:$A$132"),0,-1,-1)+(G72-ROUNDDOWN(G72,2))*100*_xlfn.XLOOKUP(G72,INDIRECT($A$4&amp;"!$G$32:$G$132"),INDIRECT($A$4&amp;"!$A$32:$A$132"),0,1,1)))</f>
        <v>0.68414851989628456</v>
      </c>
      <c r="I72" s="113">
        <f t="shared" ca="1" si="2"/>
        <v>120.73209174640316</v>
      </c>
      <c r="K72" s="52">
        <f t="shared" ca="1" si="1"/>
        <v>6.7264215495289212</v>
      </c>
      <c r="L72" s="72">
        <f t="shared" ca="1" si="3"/>
        <v>0.45605614750792328</v>
      </c>
      <c r="M72" s="51" cm="1">
        <f t="array" aca="1" ref="M72" ca="1">IF(ROUND(ROUND(L72,2)-L72,4)=0,_xlfn.XLOOKUP(L72,INDIRECT($A$4&amp;"!$G$32:$G$132"),INDIRECT($A$4&amp;"!$A$32:$A$132"),0,1,1),IF(L72&lt;0,0,(ROUNDUP(L72,2)-L72)*100*_xlfn.XLOOKUP(L72,INDIRECT($A$4&amp;"!$G$32:$G$132"),INDIRECT($A$4&amp;"!$A$32:$A$132"),0,-1,-1)+(L72-ROUNDDOWN(L72,2))*100*_xlfn.XLOOKUP(L72,INDIRECT($A$4&amp;"!$G$32:$G$132"),INDIRECT($A$4&amp;"!$A$32:$A$132"),0,1,1)))</f>
        <v>0.64838375750959187</v>
      </c>
      <c r="N72" s="90">
        <f t="shared" ca="1" si="4"/>
        <v>114.42066308992797</v>
      </c>
    </row>
    <row r="73" spans="1:14" x14ac:dyDescent="0.35">
      <c r="A73" s="48">
        <f t="shared" si="5"/>
        <v>45636</v>
      </c>
      <c r="B73" s="88" cm="1">
        <f t="array" aca="1" ref="B73" ca="1">_xlfn.XLOOKUP(A73,INDIRECT($A$5&amp;"!$AJ$41:$AJ$406"),INDIRECT($A$5&amp;"!$An$41:$An$406"))*SUM($F$3:$I$3)</f>
        <v>0</v>
      </c>
      <c r="C73" s="88" cm="1">
        <f t="array" aca="1" ref="C73" ca="1">_xlfn.XLOOKUP(A73,INDIRECT($A$5&amp;"!$AJ$41:$AJ$406"),INDIRECT($A$5&amp;"!$Ak$41:$Ak$406"))*SUM($F$3:$I$3)</f>
        <v>0</v>
      </c>
      <c r="D73" s="88" cm="1">
        <f t="array" aca="1" ref="D73" ca="1">_xlfn.XLOOKUP(A73,INDIRECT($A$5&amp;"!$AJ$41:$AJ$406"),INDIRECT($A$5&amp;"!$AO$41:$AO$406"))*SUM($F$3:$I$3)</f>
        <v>15</v>
      </c>
      <c r="E73" s="50" cm="1">
        <f t="array" ref="E73">SUMPRODUCT(('PT Storengy'!$B$8:$K$372)*('PT Storengy'!$A$8:$A$372=$A73)*('PT Storengy'!$A$5:$J$5=$A$6)*('PT Storengy'!$B$7:$K$7=$A$7))</f>
        <v>0</v>
      </c>
      <c r="F73" s="52">
        <f t="shared" ca="1" si="0"/>
        <v>7.0442694891898157</v>
      </c>
      <c r="G73" s="72">
        <f t="shared" ca="1" si="6"/>
        <v>0.47755214510224253</v>
      </c>
      <c r="H73" s="51" cm="1">
        <f t="array" aca="1" ref="H73" ca="1">IF(ROUND(ROUND(G73,2)-G73,4)=0,_xlfn.XLOOKUP(G73,INDIRECT($A$4&amp;"!$G$32:$G$132"),INDIRECT($A$4&amp;"!$A$32:$A$132"),0,1,1),IF(G73&lt;0,0,(ROUNDUP(G73,2)-G73)*100*_xlfn.XLOOKUP(G73,INDIRECT($A$4&amp;"!$G$32:$G$132"),INDIRECT($A$4&amp;"!$A$32:$A$132"),0,-1,-1)+(G73-ROUNDDOWN(G73,2))*100*_xlfn.XLOOKUP(G73,INDIRECT($A$4&amp;"!$G$32:$G$132"),INDIRECT($A$4&amp;"!$A$32:$A$132"),0,1,1)))</f>
        <v>0.67440522828166261</v>
      </c>
      <c r="I73" s="113">
        <f t="shared" ca="1" si="2"/>
        <v>119.0126873438228</v>
      </c>
      <c r="K73" s="52">
        <f t="shared" ca="1" si="1"/>
        <v>6.6136304067182925</v>
      </c>
      <c r="L73" s="72">
        <f t="shared" ca="1" si="3"/>
        <v>0.44842810330192806</v>
      </c>
      <c r="M73" s="51" cm="1">
        <f t="array" aca="1" ref="M73" ca="1">IF(ROUND(ROUND(L73,2)-L73,4)=0,_xlfn.XLOOKUP(L73,INDIRECT($A$4&amp;"!$G$32:$G$132"),INDIRECT($A$4&amp;"!$A$32:$A$132"),0,1,1),IF(L73&lt;0,0,(ROUNDUP(L73,2)-L73)*100*_xlfn.XLOOKUP(L73,INDIRECT($A$4&amp;"!$G$32:$G$132"),INDIRECT($A$4&amp;"!$A$32:$A$132"),0,-1,-1)+(L73-ROUNDDOWN(L73,2))*100*_xlfn.XLOOKUP(L73,INDIRECT($A$4&amp;"!$G$32:$G$132"),INDIRECT($A$4&amp;"!$A$32:$A$132"),0,1,1)))</f>
        <v>0.63914980926022924</v>
      </c>
      <c r="N73" s="90">
        <f t="shared" ca="1" si="4"/>
        <v>112.79114281062868</v>
      </c>
    </row>
    <row r="74" spans="1:14" x14ac:dyDescent="0.35">
      <c r="A74" s="48">
        <f t="shared" si="5"/>
        <v>45637</v>
      </c>
      <c r="B74" s="88" cm="1">
        <f t="array" aca="1" ref="B74" ca="1">_xlfn.XLOOKUP(A74,INDIRECT($A$5&amp;"!$AJ$41:$AJ$406"),INDIRECT($A$5&amp;"!$An$41:$An$406"))*SUM($F$3:$I$3)</f>
        <v>0</v>
      </c>
      <c r="C74" s="88" cm="1">
        <f t="array" aca="1" ref="C74" ca="1">_xlfn.XLOOKUP(A74,INDIRECT($A$5&amp;"!$AJ$41:$AJ$406"),INDIRECT($A$5&amp;"!$Ak$41:$Ak$406"))*SUM($F$3:$I$3)</f>
        <v>0</v>
      </c>
      <c r="D74" s="88" cm="1">
        <f t="array" aca="1" ref="D74" ca="1">_xlfn.XLOOKUP(A74,INDIRECT($A$5&amp;"!$AJ$41:$AJ$406"),INDIRECT($A$5&amp;"!$AO$41:$AO$406"))*SUM($F$3:$I$3)</f>
        <v>15</v>
      </c>
      <c r="E74" s="50" cm="1">
        <f t="array" ref="E74">SUMPRODUCT(('PT Storengy'!$B$8:$K$372)*('PT Storengy'!$A$8:$A$372=$A74)*('PT Storengy'!$A$5:$J$5=$A$6)*('PT Storengy'!$B$7:$K$7=$A$7))</f>
        <v>0</v>
      </c>
      <c r="F74" s="52">
        <f t="shared" ca="1" si="0"/>
        <v>6.9269517193747285</v>
      </c>
      <c r="G74" s="72">
        <f t="shared" ca="1" si="6"/>
        <v>0.4696179659459877</v>
      </c>
      <c r="H74" s="51" cm="1">
        <f t="array" aca="1" ref="H74" ca="1">IF(ROUND(ROUND(G74,2)-G74,4)=0,_xlfn.XLOOKUP(G74,INDIRECT($A$4&amp;"!$G$32:$G$132"),INDIRECT($A$4&amp;"!$A$32:$A$132"),0,1,1),IF(G74&lt;0,0,(ROUNDUP(G74,2)-G74)*100*_xlfn.XLOOKUP(G74,INDIRECT($A$4&amp;"!$G$32:$G$132"),INDIRECT($A$4&amp;"!$A$32:$A$132"),0,-1,-1)+(G74-ROUNDDOWN(G74,2))*100*_xlfn.XLOOKUP(G74,INDIRECT($A$4&amp;"!$G$32:$G$132"),INDIRECT($A$4&amp;"!$A$32:$A$132"),0,1,1)))</f>
        <v>0.66480069561882782</v>
      </c>
      <c r="I74" s="113">
        <f t="shared" ca="1" si="2"/>
        <v>117.31776981508726</v>
      </c>
      <c r="K74" s="52">
        <f t="shared" ca="1" si="1"/>
        <v>6.5024455773966077</v>
      </c>
      <c r="L74" s="72">
        <f t="shared" ca="1" si="3"/>
        <v>0.4409086937812195</v>
      </c>
      <c r="M74" s="51" cm="1">
        <f t="array" aca="1" ref="M74" ca="1">IF(ROUND(ROUND(L74,2)-L74,4)=0,_xlfn.XLOOKUP(L74,INDIRECT($A$4&amp;"!$G$32:$G$132"),INDIRECT($A$4&amp;"!$A$32:$A$132"),0,1,1),IF(L74&lt;0,0,(ROUNDUP(L74,2)-L74)*100*_xlfn.XLOOKUP(L74,INDIRECT($A$4&amp;"!$G$32:$G$132"),INDIRECT($A$4&amp;"!$A$32:$A$132"),0,-1,-1)+(L74-ROUNDDOWN(L74,2))*100*_xlfn.XLOOKUP(L74,INDIRECT($A$4&amp;"!$G$32:$G$132"),INDIRECT($A$4&amp;"!$A$32:$A$132"),0,1,1)))</f>
        <v>0.63004736615621371</v>
      </c>
      <c r="N74" s="90">
        <f t="shared" ca="1" si="4"/>
        <v>111.18482932168477</v>
      </c>
    </row>
    <row r="75" spans="1:14" x14ac:dyDescent="0.35">
      <c r="A75" s="48">
        <f t="shared" si="5"/>
        <v>45638</v>
      </c>
      <c r="B75" s="88" cm="1">
        <f t="array" aca="1" ref="B75" ca="1">_xlfn.XLOOKUP(A75,INDIRECT($A$5&amp;"!$AJ$41:$AJ$406"),INDIRECT($A$5&amp;"!$An$41:$An$406"))*SUM($F$3:$I$3)</f>
        <v>0</v>
      </c>
      <c r="C75" s="88" cm="1">
        <f t="array" aca="1" ref="C75" ca="1">_xlfn.XLOOKUP(A75,INDIRECT($A$5&amp;"!$AJ$41:$AJ$406"),INDIRECT($A$5&amp;"!$Ak$41:$Ak$406"))*SUM($F$3:$I$3)</f>
        <v>0</v>
      </c>
      <c r="D75" s="88" cm="1">
        <f t="array" aca="1" ref="D75" ca="1">_xlfn.XLOOKUP(A75,INDIRECT($A$5&amp;"!$AJ$41:$AJ$406"),INDIRECT($A$5&amp;"!$AO$41:$AO$406"))*SUM($F$3:$I$3)</f>
        <v>15</v>
      </c>
      <c r="E75" s="50" cm="1">
        <f t="array" ref="E75">SUMPRODUCT(('PT Storengy'!$B$8:$K$372)*('PT Storengy'!$A$8:$A$372=$A75)*('PT Storengy'!$A$5:$J$5=$A$6)*('PT Storengy'!$B$7:$K$7=$A$7))</f>
        <v>0</v>
      </c>
      <c r="F75" s="52">
        <f t="shared" ca="1" si="0"/>
        <v>6.8113047289440045</v>
      </c>
      <c r="G75" s="72">
        <f t="shared" ca="1" si="6"/>
        <v>0.46179678129164858</v>
      </c>
      <c r="H75" s="51" cm="1">
        <f t="array" aca="1" ref="H75" ca="1">IF(ROUND(ROUND(G75,2)-G75,4)=0,_xlfn.XLOOKUP(G75,INDIRECT($A$4&amp;"!$G$32:$G$132"),INDIRECT($A$4&amp;"!$A$32:$A$132"),0,1,1),IF(G75&lt;0,0,(ROUNDUP(G75,2)-G75)*100*_xlfn.XLOOKUP(G75,INDIRECT($A$4&amp;"!$G$32:$G$132"),INDIRECT($A$4&amp;"!$A$32:$A$132"),0,-1,-1)+(G75-ROUNDDOWN(G75,2))*100*_xlfn.XLOOKUP(G75,INDIRECT($A$4&amp;"!$G$32:$G$132"),INDIRECT($A$4&amp;"!$A$32:$A$132"),0,1,1)))</f>
        <v>0.65533294577410151</v>
      </c>
      <c r="I75" s="113">
        <f t="shared" ca="1" si="2"/>
        <v>115.64699043072379</v>
      </c>
      <c r="K75" s="52">
        <f t="shared" ca="1" si="1"/>
        <v>6.3928441852726934</v>
      </c>
      <c r="L75" s="72">
        <f t="shared" ca="1" si="3"/>
        <v>0.43349637182644052</v>
      </c>
      <c r="M75" s="51" cm="1">
        <f t="array" aca="1" ref="M75" ca="1">IF(ROUND(ROUND(L75,2)-L75,4)=0,_xlfn.XLOOKUP(L75,INDIRECT($A$4&amp;"!$G$32:$G$132"),INDIRECT($A$4&amp;"!$A$32:$A$132"),0,1,1),IF(L75&lt;0,0,(ROUNDUP(L75,2)-L75)*100*_xlfn.XLOOKUP(L75,INDIRECT($A$4&amp;"!$G$32:$G$132"),INDIRECT($A$4&amp;"!$A$32:$A$132"),0,-1,-1)+(L75-ROUNDDOWN(L75,2))*100*_xlfn.XLOOKUP(L75,INDIRECT($A$4&amp;"!$G$32:$G$132"),INDIRECT($A$4&amp;"!$A$32:$A$132"),0,1,1)))</f>
        <v>0.6210745553688497</v>
      </c>
      <c r="N75" s="90">
        <f t="shared" ca="1" si="4"/>
        <v>109.60139212391465</v>
      </c>
    </row>
    <row r="76" spans="1:14" x14ac:dyDescent="0.35">
      <c r="A76" s="48">
        <f t="shared" si="5"/>
        <v>45639</v>
      </c>
      <c r="B76" s="88" cm="1">
        <f t="array" aca="1" ref="B76" ca="1">_xlfn.XLOOKUP(A76,INDIRECT($A$5&amp;"!$AJ$41:$AJ$406"),INDIRECT($A$5&amp;"!$An$41:$An$406"))*SUM($F$3:$I$3)</f>
        <v>0</v>
      </c>
      <c r="C76" s="88" cm="1">
        <f t="array" aca="1" ref="C76" ca="1">_xlfn.XLOOKUP(A76,INDIRECT($A$5&amp;"!$AJ$41:$AJ$406"),INDIRECT($A$5&amp;"!$Ak$41:$Ak$406"))*SUM($F$3:$I$3)</f>
        <v>0</v>
      </c>
      <c r="D76" s="88" cm="1">
        <f t="array" aca="1" ref="D76" ca="1">_xlfn.XLOOKUP(A76,INDIRECT($A$5&amp;"!$AJ$41:$AJ$406"),INDIRECT($A$5&amp;"!$AO$41:$AO$406"))*SUM($F$3:$I$3)</f>
        <v>15</v>
      </c>
      <c r="E76" s="50" cm="1">
        <f t="array" ref="E76">SUMPRODUCT(('PT Storengy'!$B$8:$K$372)*('PT Storengy'!$A$8:$A$372=$A76)*('PT Storengy'!$A$5:$J$5=$A$6)*('PT Storengy'!$B$7:$K$7=$A$7))</f>
        <v>0</v>
      </c>
      <c r="F76" s="52">
        <f t="shared" ca="1" si="0"/>
        <v>6.6973047235163188</v>
      </c>
      <c r="G76" s="72">
        <f t="shared" ca="1" si="6"/>
        <v>0.45408698192960029</v>
      </c>
      <c r="H76" s="51" cm="1">
        <f t="array" aca="1" ref="H76" ca="1">IF(ROUND(ROUND(G76,2)-G76,4)=0,_xlfn.XLOOKUP(G76,INDIRECT($A$4&amp;"!$G$32:$G$132"),INDIRECT($A$4&amp;"!$A$32:$A$132"),0,1,1),IF(G76&lt;0,0,(ROUNDUP(G76,2)-G76)*100*_xlfn.XLOOKUP(G76,INDIRECT($A$4&amp;"!$G$32:$G$132"),INDIRECT($A$4&amp;"!$A$32:$A$132"),0,-1,-1)+(G76-ROUNDDOWN(G76,2))*100*_xlfn.XLOOKUP(G76,INDIRECT($A$4&amp;"!$G$32:$G$132"),INDIRECT($A$4&amp;"!$A$32:$A$132"),0,1,1)))</f>
        <v>0.64600003075688506</v>
      </c>
      <c r="I76" s="113">
        <f t="shared" ca="1" si="2"/>
        <v>114.00000542768559</v>
      </c>
      <c r="K76" s="52">
        <f t="shared" ca="1" si="1"/>
        <v>6.2848036798477569</v>
      </c>
      <c r="L76" s="72">
        <f t="shared" ca="1" si="3"/>
        <v>0.42618961235151287</v>
      </c>
      <c r="M76" s="51" cm="1">
        <f t="array" aca="1" ref="M76" ca="1">IF(ROUND(ROUND(L76,2)-L76,4)=0,_xlfn.XLOOKUP(L76,INDIRECT($A$4&amp;"!$G$32:$G$132"),INDIRECT($A$4&amp;"!$A$32:$A$132"),0,1,1),IF(L76&lt;0,0,(ROUNDUP(L76,2)-L76)*100*_xlfn.XLOOKUP(L76,INDIRECT($A$4&amp;"!$G$32:$G$132"),INDIRECT($A$4&amp;"!$A$32:$A$132"),0,-1,-1)+(L76-ROUNDDOWN(L76,2))*100*_xlfn.XLOOKUP(L76,INDIRECT($A$4&amp;"!$G$32:$G$132"),INDIRECT($A$4&amp;"!$A$32:$A$132"),0,1,1)))</f>
        <v>0.61222953074130571</v>
      </c>
      <c r="N76" s="90">
        <f t="shared" ca="1" si="4"/>
        <v>108.0405054249363</v>
      </c>
    </row>
    <row r="77" spans="1:14" x14ac:dyDescent="0.35">
      <c r="A77" s="48">
        <f t="shared" si="5"/>
        <v>45640</v>
      </c>
      <c r="B77" s="88" cm="1">
        <f t="array" aca="1" ref="B77" ca="1">_xlfn.XLOOKUP(A77,INDIRECT($A$5&amp;"!$AJ$41:$AJ$406"),INDIRECT($A$5&amp;"!$An$41:$An$406"))*SUM($F$3:$I$3)</f>
        <v>0</v>
      </c>
      <c r="C77" s="88" cm="1">
        <f t="array" aca="1" ref="C77" ca="1">_xlfn.XLOOKUP(A77,INDIRECT($A$5&amp;"!$AJ$41:$AJ$406"),INDIRECT($A$5&amp;"!$Ak$41:$Ak$406"))*SUM($F$3:$I$3)</f>
        <v>0</v>
      </c>
      <c r="D77" s="88" cm="1">
        <f t="array" aca="1" ref="D77" ca="1">_xlfn.XLOOKUP(A77,INDIRECT($A$5&amp;"!$AJ$41:$AJ$406"),INDIRECT($A$5&amp;"!$AO$41:$AO$406"))*SUM($F$3:$I$3)</f>
        <v>15</v>
      </c>
      <c r="E77" s="50" cm="1">
        <f t="array" ref="E77">SUMPRODUCT(('PT Storengy'!$B$8:$K$372)*('PT Storengy'!$A$8:$A$372=$A77)*('PT Storengy'!$A$5:$J$5=$A$6)*('PT Storengy'!$B$7:$K$7=$A$7))</f>
        <v>0</v>
      </c>
      <c r="F77" s="52">
        <f t="shared" ca="1" si="0"/>
        <v>6.5849282475776958</v>
      </c>
      <c r="G77" s="72">
        <f t="shared" ca="1" si="6"/>
        <v>0.44648698156775457</v>
      </c>
      <c r="H77" s="51" cm="1">
        <f t="array" aca="1" ref="H77" ca="1">IF(ROUND(ROUND(G77,2)-G77,4)=0,_xlfn.XLOOKUP(G77,INDIRECT($A$4&amp;"!$G$32:$G$132"),INDIRECT($A$4&amp;"!$A$32:$A$132"),0,1,1),IF(G77&lt;0,0,(ROUNDUP(G77,2)-G77)*100*_xlfn.XLOOKUP(G77,INDIRECT($A$4&amp;"!$G$32:$G$132"),INDIRECT($A$4&amp;"!$A$32:$A$132"),0,-1,-1)+(G77-ROUNDDOWN(G77,2))*100*_xlfn.XLOOKUP(G77,INDIRECT($A$4&amp;"!$G$32:$G$132"),INDIRECT($A$4&amp;"!$A$32:$A$132"),0,1,1)))</f>
        <v>0.63680003031886134</v>
      </c>
      <c r="I77" s="113">
        <f t="shared" ca="1" si="2"/>
        <v>112.37647593862259</v>
      </c>
      <c r="K77" s="52">
        <f t="shared" ca="1" si="1"/>
        <v>6.178301831775622</v>
      </c>
      <c r="L77" s="72">
        <f t="shared" ca="1" si="3"/>
        <v>0.41898691198985044</v>
      </c>
      <c r="M77" s="51" cm="1">
        <f t="array" aca="1" ref="M77" ca="1">IF(ROUND(ROUND(L77,2)-L77,4)=0,_xlfn.XLOOKUP(L77,INDIRECT($A$4&amp;"!$G$32:$G$132"),INDIRECT($A$4&amp;"!$A$32:$A$132"),0,1,1),IF(L77&lt;0,0,(ROUNDUP(L77,2)-L77)*100*_xlfn.XLOOKUP(L77,INDIRECT($A$4&amp;"!$G$32:$G$132"),INDIRECT($A$4&amp;"!$A$32:$A$132"),0,-1,-1)+(L77-ROUNDDOWN(L77,2))*100*_xlfn.XLOOKUP(L77,INDIRECT($A$4&amp;"!$G$32:$G$132"),INDIRECT($A$4&amp;"!$A$32:$A$132"),0,1,1)))</f>
        <v>0.60351047240876687</v>
      </c>
      <c r="N77" s="90">
        <f t="shared" ca="1" si="4"/>
        <v>106.50184807213533</v>
      </c>
    </row>
    <row r="78" spans="1:14" x14ac:dyDescent="0.35">
      <c r="A78" s="48">
        <f t="shared" si="5"/>
        <v>45641</v>
      </c>
      <c r="B78" s="88" cm="1">
        <f t="array" aca="1" ref="B78" ca="1">_xlfn.XLOOKUP(A78,INDIRECT($A$5&amp;"!$AJ$41:$AJ$406"),INDIRECT($A$5&amp;"!$An$41:$An$406"))*SUM($F$3:$I$3)</f>
        <v>0</v>
      </c>
      <c r="C78" s="88" cm="1">
        <f t="array" aca="1" ref="C78" ca="1">_xlfn.XLOOKUP(A78,INDIRECT($A$5&amp;"!$AJ$41:$AJ$406"),INDIRECT($A$5&amp;"!$Ak$41:$Ak$406"))*SUM($F$3:$I$3)</f>
        <v>0</v>
      </c>
      <c r="D78" s="88" cm="1">
        <f t="array" aca="1" ref="D78" ca="1">_xlfn.XLOOKUP(A78,INDIRECT($A$5&amp;"!$AJ$41:$AJ$406"),INDIRECT($A$5&amp;"!$AO$41:$AO$406"))*SUM($F$3:$I$3)</f>
        <v>15</v>
      </c>
      <c r="E78" s="50" cm="1">
        <f t="array" ref="E78">SUMPRODUCT(('PT Storengy'!$B$8:$K$372)*('PT Storengy'!$A$8:$A$372=$A78)*('PT Storengy'!$A$5:$J$5=$A$6)*('PT Storengy'!$B$7:$K$7=$A$7))</f>
        <v>0</v>
      </c>
      <c r="F78" s="52">
        <f t="shared" ca="1" si="0"/>
        <v>6.4741521796555368</v>
      </c>
      <c r="G78" s="72">
        <f t="shared" ca="1" si="6"/>
        <v>0.4389952165051797</v>
      </c>
      <c r="H78" s="51" cm="1">
        <f t="array" aca="1" ref="H78" ca="1">IF(ROUND(ROUND(G78,2)-G78,4)=0,_xlfn.XLOOKUP(G78,INDIRECT($A$4&amp;"!$G$32:$G$132"),INDIRECT($A$4&amp;"!$A$32:$A$132"),0,1,1),IF(G78&lt;0,0,(ROUNDUP(G78,2)-G78)*100*_xlfn.XLOOKUP(G78,INDIRECT($A$4&amp;"!$G$32:$G$132"),INDIRECT($A$4&amp;"!$A$32:$A$132"),0,-1,-1)+(G78-ROUNDDOWN(G78,2))*100*_xlfn.XLOOKUP(G78,INDIRECT($A$4&amp;"!$G$32:$G$132"),INDIRECT($A$4&amp;"!$A$32:$A$132"),0,1,1)))</f>
        <v>0.62773105155890241</v>
      </c>
      <c r="I78" s="113">
        <f t="shared" ca="1" si="2"/>
        <v>110.77606792215924</v>
      </c>
      <c r="K78" s="52">
        <f t="shared" ca="1" si="1"/>
        <v>6.0733167282890337</v>
      </c>
      <c r="L78" s="72">
        <f t="shared" ca="1" si="3"/>
        <v>0.41188678878504148</v>
      </c>
      <c r="M78" s="51" cm="1">
        <f t="array" aca="1" ref="M78" ca="1">IF(ROUND(ROUND(L78,2)-L78,4)=0,_xlfn.XLOOKUP(L78,INDIRECT($A$4&amp;"!$G$32:$G$132"),INDIRECT($A$4&amp;"!$A$32:$A$132"),0,1,1),IF(L78&lt;0,0,(ROUNDUP(L78,2)-L78)*100*_xlfn.XLOOKUP(L78,INDIRECT($A$4&amp;"!$G$32:$G$132"),INDIRECT($A$4&amp;"!$A$32:$A$132"),0,-1,-1)+(L78-ROUNDDOWN(L78,2))*100*_xlfn.XLOOKUP(L78,INDIRECT($A$4&amp;"!$G$32:$G$132"),INDIRECT($A$4&amp;"!$A$32:$A$132"),0,1,1)))</f>
        <v>0.59491558642399811</v>
      </c>
      <c r="N78" s="90">
        <f t="shared" ca="1" si="4"/>
        <v>104.9851034865879</v>
      </c>
    </row>
    <row r="79" spans="1:14" x14ac:dyDescent="0.35">
      <c r="A79" s="48">
        <f t="shared" si="5"/>
        <v>45642</v>
      </c>
      <c r="B79" s="88" cm="1">
        <f t="array" aca="1" ref="B79" ca="1">_xlfn.XLOOKUP(A79,INDIRECT($A$5&amp;"!$AJ$41:$AJ$406"),INDIRECT($A$5&amp;"!$An$41:$An$406"))*SUM($F$3:$I$3)</f>
        <v>0</v>
      </c>
      <c r="C79" s="88" cm="1">
        <f t="array" aca="1" ref="C79" ca="1">_xlfn.XLOOKUP(A79,INDIRECT($A$5&amp;"!$AJ$41:$AJ$406"),INDIRECT($A$5&amp;"!$Ak$41:$Ak$406"))*SUM($F$3:$I$3)</f>
        <v>0</v>
      </c>
      <c r="D79" s="88" cm="1">
        <f t="array" aca="1" ref="D79" ca="1">_xlfn.XLOOKUP(A79,INDIRECT($A$5&amp;"!$AJ$41:$AJ$406"),INDIRECT($A$5&amp;"!$AO$41:$AO$406"))*SUM($F$3:$I$3)</f>
        <v>15</v>
      </c>
      <c r="E79" s="50" cm="1">
        <f t="array" ref="E79">SUMPRODUCT(('PT Storengy'!$B$8:$K$372)*('PT Storengy'!$A$8:$A$372=$A79)*('PT Storengy'!$A$5:$J$5=$A$6)*('PT Storengy'!$B$7:$K$7=$A$7))</f>
        <v>0</v>
      </c>
      <c r="F79" s="52">
        <f t="shared" ca="1" si="0"/>
        <v>6.364953727561371</v>
      </c>
      <c r="G79" s="72">
        <f t="shared" ca="1" si="6"/>
        <v>0.43161014531036912</v>
      </c>
      <c r="H79" s="51" cm="1">
        <f t="array" aca="1" ref="H79" ca="1">IF(ROUND(ROUND(G79,2)-G79,4)=0,_xlfn.XLOOKUP(G79,INDIRECT($A$4&amp;"!$G$32:$G$132"),INDIRECT($A$4&amp;"!$A$32:$A$132"),0,1,1),IF(G79&lt;0,0,(ROUNDUP(G79,2)-G79)*100*_xlfn.XLOOKUP(G79,INDIRECT($A$4&amp;"!$G$32:$G$132"),INDIRECT($A$4&amp;"!$A$32:$A$132"),0,-1,-1)+(G79-ROUNDDOWN(G79,2))*100*_xlfn.XLOOKUP(G79,INDIRECT($A$4&amp;"!$G$32:$G$132"),INDIRECT($A$4&amp;"!$A$32:$A$132"),0,1,1)))</f>
        <v>0.61879122853360535</v>
      </c>
      <c r="I79" s="113">
        <f t="shared" ca="1" si="2"/>
        <v>109.19845209416565</v>
      </c>
      <c r="K79" s="52">
        <f t="shared" ca="1" si="1"/>
        <v>5.9698267686911093</v>
      </c>
      <c r="L79" s="72">
        <f t="shared" ca="1" si="3"/>
        <v>0.4048877818859356</v>
      </c>
      <c r="M79" s="51" cm="1">
        <f t="array" aca="1" ref="M79" ca="1">IF(ROUND(ROUND(L79,2)-L79,4)=0,_xlfn.XLOOKUP(L79,INDIRECT($A$4&amp;"!$G$32:$G$132"),INDIRECT($A$4&amp;"!$A$32:$A$132"),0,1,1),IF(L79&lt;0,0,(ROUNDUP(L79,2)-L79)*100*_xlfn.XLOOKUP(L79,INDIRECT($A$4&amp;"!$G$32:$G$132"),INDIRECT($A$4&amp;"!$A$32:$A$132"),0,-1,-1)+(L79-ROUNDDOWN(L79,2))*100*_xlfn.XLOOKUP(L79,INDIRECT($A$4&amp;"!$G$32:$G$132"),INDIRECT($A$4&amp;"!$A$32:$A$132"),0,1,1)))</f>
        <v>0.58644310438823832</v>
      </c>
      <c r="N79" s="90">
        <f t="shared" ca="1" si="4"/>
        <v>103.48995959792441</v>
      </c>
    </row>
    <row r="80" spans="1:14" x14ac:dyDescent="0.35">
      <c r="A80" s="48">
        <f t="shared" si="5"/>
        <v>45643</v>
      </c>
      <c r="B80" s="88" cm="1">
        <f t="array" aca="1" ref="B80" ca="1">_xlfn.XLOOKUP(A80,INDIRECT($A$5&amp;"!$AJ$41:$AJ$406"),INDIRECT($A$5&amp;"!$An$41:$An$406"))*SUM($F$3:$I$3)</f>
        <v>0</v>
      </c>
      <c r="C80" s="88" cm="1">
        <f t="array" aca="1" ref="C80" ca="1">_xlfn.XLOOKUP(A80,INDIRECT($A$5&amp;"!$AJ$41:$AJ$406"),INDIRECT($A$5&amp;"!$Ak$41:$Ak$406"))*SUM($F$3:$I$3)</f>
        <v>0</v>
      </c>
      <c r="D80" s="88" cm="1">
        <f t="array" aca="1" ref="D80" ca="1">_xlfn.XLOOKUP(A80,INDIRECT($A$5&amp;"!$AJ$41:$AJ$406"),INDIRECT($A$5&amp;"!$AO$41:$AO$406"))*SUM($F$3:$I$3)</f>
        <v>15</v>
      </c>
      <c r="E80" s="50" cm="1">
        <f t="array" ref="E80">SUMPRODUCT(('PT Storengy'!$B$8:$K$372)*('PT Storengy'!$A$8:$A$372=$A80)*('PT Storengy'!$A$5:$J$5=$A$6)*('PT Storengy'!$B$7:$K$7=$A$7))</f>
        <v>0</v>
      </c>
      <c r="F80" s="52">
        <f t="shared" ca="1" si="0"/>
        <v>6.2573104237013641</v>
      </c>
      <c r="G80" s="72">
        <f t="shared" ca="1" si="6"/>
        <v>0.4243302485040914</v>
      </c>
      <c r="H80" s="51" cm="1">
        <f t="array" aca="1" ref="H80" ca="1">IF(ROUND(ROUND(G80,2)-G80,4)=0,_xlfn.XLOOKUP(G80,INDIRECT($A$4&amp;"!$G$32:$G$132"),INDIRECT($A$4&amp;"!$A$32:$A$132"),0,1,1),IF(G80&lt;0,0,(ROUNDUP(G80,2)-G80)*100*_xlfn.XLOOKUP(G80,INDIRECT($A$4&amp;"!$G$32:$G$132"),INDIRECT($A$4&amp;"!$A$32:$A$132"),0,-1,-1)+(G80-ROUNDDOWN(G80,2))*100*_xlfn.XLOOKUP(G80,INDIRECT($A$4&amp;"!$G$32:$G$132"),INDIRECT($A$4&amp;"!$A$32:$A$132"),0,1,1)))</f>
        <v>0.60997872187337443</v>
      </c>
      <c r="I80" s="113">
        <f t="shared" ca="1" si="2"/>
        <v>107.64330386000725</v>
      </c>
      <c r="K80" s="52">
        <f t="shared" ca="1" si="1"/>
        <v>5.8678106599109885</v>
      </c>
      <c r="L80" s="72">
        <f t="shared" ca="1" si="3"/>
        <v>0.39798845124607396</v>
      </c>
      <c r="M80" s="51" cm="1">
        <f t="array" aca="1" ref="M80" ca="1">IF(ROUND(ROUND(L80,2)-L80,4)=0,_xlfn.XLOOKUP(L80,INDIRECT($A$4&amp;"!$G$32:$G$132"),INDIRECT($A$4&amp;"!$A$32:$A$132"),0,1,1),IF(L80&lt;0,0,(ROUNDUP(L80,2)-L80)*100*_xlfn.XLOOKUP(L80,INDIRECT($A$4&amp;"!$G$32:$G$132"),INDIRECT($A$4&amp;"!$A$32:$A$132"),0,-1,-1)+(L80-ROUNDDOWN(L80,2))*100*_xlfn.XLOOKUP(L80,INDIRECT($A$4&amp;"!$G$32:$G$132"),INDIRECT($A$4&amp;"!$A$32:$A$132"),0,1,1)))</f>
        <v>0.57809128308735325</v>
      </c>
      <c r="N80" s="90">
        <f t="shared" ca="1" si="4"/>
        <v>102.01610878012116</v>
      </c>
    </row>
    <row r="81" spans="1:14" x14ac:dyDescent="0.35">
      <c r="A81" s="48">
        <f t="shared" si="5"/>
        <v>45644</v>
      </c>
      <c r="B81" s="88" cm="1">
        <f t="array" aca="1" ref="B81" ca="1">_xlfn.XLOOKUP(A81,INDIRECT($A$5&amp;"!$AJ$41:$AJ$406"),INDIRECT($A$5&amp;"!$An$41:$An$406"))*SUM($F$3:$I$3)</f>
        <v>0</v>
      </c>
      <c r="C81" s="88" cm="1">
        <f t="array" aca="1" ref="C81" ca="1">_xlfn.XLOOKUP(A81,INDIRECT($A$5&amp;"!$AJ$41:$AJ$406"),INDIRECT($A$5&amp;"!$Ak$41:$Ak$406"))*SUM($F$3:$I$3)</f>
        <v>0</v>
      </c>
      <c r="D81" s="88" cm="1">
        <f t="array" aca="1" ref="D81" ca="1">_xlfn.XLOOKUP(A81,INDIRECT($A$5&amp;"!$AJ$41:$AJ$406"),INDIRECT($A$5&amp;"!$AO$41:$AO$406"))*SUM($F$3:$I$3)</f>
        <v>15</v>
      </c>
      <c r="E81" s="50" cm="1">
        <f t="array" ref="E81">SUMPRODUCT(('PT Storengy'!$B$8:$K$372)*('PT Storengy'!$A$8:$A$372=$A81)*('PT Storengy'!$A$5:$J$5=$A$6)*('PT Storengy'!$B$7:$K$7=$A$7))</f>
        <v>0</v>
      </c>
      <c r="F81" s="52">
        <f t="shared" ca="1" si="0"/>
        <v>6.1512001204536046</v>
      </c>
      <c r="G81" s="72">
        <f t="shared" ca="1" si="6"/>
        <v>0.41715402824675762</v>
      </c>
      <c r="H81" s="51" cm="1">
        <f t="array" aca="1" ref="H81" ca="1">IF(ROUND(ROUND(G81,2)-G81,4)=0,_xlfn.XLOOKUP(G81,INDIRECT($A$4&amp;"!$G$32:$G$132"),INDIRECT($A$4&amp;"!$A$32:$A$132"),0,1,1),IF(G81&lt;0,0,(ROUNDUP(G81,2)-G81)*100*_xlfn.XLOOKUP(G81,INDIRECT($A$4&amp;"!$G$32:$G$132"),INDIRECT($A$4&amp;"!$A$32:$A$132"),0,-1,-1)+(G81-ROUNDDOWN(G81,2))*100*_xlfn.XLOOKUP(G81,INDIRECT($A$4&amp;"!$G$32:$G$132"),INDIRECT($A$4&amp;"!$A$32:$A$132"),0,1,1)))</f>
        <v>0.60129171840397033</v>
      </c>
      <c r="I81" s="113">
        <f t="shared" ca="1" si="2"/>
        <v>106.11030324775948</v>
      </c>
      <c r="K81" s="52">
        <f t="shared" ref="K81:K144" ca="1" si="7">K80-N81/1000</f>
        <v>5.7672474121227824</v>
      </c>
      <c r="L81" s="72">
        <f t="shared" ca="1" si="3"/>
        <v>0.39118737732739922</v>
      </c>
      <c r="M81" s="51" cm="1">
        <f t="array" aca="1" ref="M81" ca="1">IF(ROUND(ROUND(L81,2)-L81,4)=0,_xlfn.XLOOKUP(L81,INDIRECT($A$4&amp;"!$G$32:$G$132"),INDIRECT($A$4&amp;"!$A$32:$A$132"),0,1,1),IF(L81&lt;0,0,(ROUNDUP(L81,2)-L81)*100*_xlfn.XLOOKUP(L81,INDIRECT($A$4&amp;"!$G$32:$G$132"),INDIRECT($A$4&amp;"!$A$32:$A$132"),0,-1,-1)+(L81-ROUNDDOWN(L81,2))*100*_xlfn.XLOOKUP(L81,INDIRECT($A$4&amp;"!$G$32:$G$132"),INDIRECT($A$4&amp;"!$A$32:$A$132"),0,1,1)))</f>
        <v>0.56985840413316813</v>
      </c>
      <c r="N81" s="90">
        <f t="shared" ca="1" si="4"/>
        <v>100.56324778820614</v>
      </c>
    </row>
    <row r="82" spans="1:14" x14ac:dyDescent="0.35">
      <c r="A82" s="48">
        <f t="shared" si="5"/>
        <v>45645</v>
      </c>
      <c r="B82" s="88" cm="1">
        <f t="array" aca="1" ref="B82" ca="1">_xlfn.XLOOKUP(A82,INDIRECT($A$5&amp;"!$AJ$41:$AJ$406"),INDIRECT($A$5&amp;"!$An$41:$An$406"))*SUM($F$3:$I$3)</f>
        <v>0</v>
      </c>
      <c r="C82" s="88" cm="1">
        <f t="array" aca="1" ref="C82" ca="1">_xlfn.XLOOKUP(A82,INDIRECT($A$5&amp;"!$AJ$41:$AJ$406"),INDIRECT($A$5&amp;"!$Ak$41:$Ak$406"))*SUM($F$3:$I$3)</f>
        <v>0</v>
      </c>
      <c r="D82" s="88" cm="1">
        <f t="array" aca="1" ref="D82" ca="1">_xlfn.XLOOKUP(A82,INDIRECT($A$5&amp;"!$AJ$41:$AJ$406"),INDIRECT($A$5&amp;"!$AO$41:$AO$406"))*SUM($F$3:$I$3)</f>
        <v>15</v>
      </c>
      <c r="E82" s="50" cm="1">
        <f t="array" ref="E82">SUMPRODUCT(('PT Storengy'!$B$8:$K$372)*('PT Storengy'!$A$8:$A$372=$A82)*('PT Storengy'!$A$5:$J$5=$A$6)*('PT Storengy'!$B$7:$K$7=$A$7))</f>
        <v>0</v>
      </c>
      <c r="F82" s="52">
        <f t="shared" ca="1" si="0"/>
        <v>6.0466009856112315</v>
      </c>
      <c r="G82" s="72">
        <f t="shared" ca="1" si="6"/>
        <v>0.41008000803024031</v>
      </c>
      <c r="H82" s="51" cm="1">
        <f t="array" aca="1" ref="H82" ca="1">IF(ROUND(ROUND(G82,2)-G82,4)=0,_xlfn.XLOOKUP(G82,INDIRECT($A$4&amp;"!$G$32:$G$132"),INDIRECT($A$4&amp;"!$A$32:$A$132"),0,1,1),IF(G82&lt;0,0,(ROUNDUP(G82,2)-G82)*100*_xlfn.XLOOKUP(G82,INDIRECT($A$4&amp;"!$G$32:$G$132"),INDIRECT($A$4&amp;"!$A$32:$A$132"),0,-1,-1)+(G82-ROUNDDOWN(G82,2))*100*_xlfn.XLOOKUP(G82,INDIRECT($A$4&amp;"!$G$32:$G$132"),INDIRECT($A$4&amp;"!$A$32:$A$132"),0,1,1)))</f>
        <v>0.59272843077344939</v>
      </c>
      <c r="I82" s="113">
        <f t="shared" ref="I82:I145" ca="1" si="8">IF(F81*1000-$F$4*(1-E82)*H82&gt;1000*B82,$F$4*(1-E82)*H82,F81*1000-1000*B82)</f>
        <v>104.59913484237342</v>
      </c>
      <c r="K82" s="52">
        <f t="shared" ca="1" si="7"/>
        <v>5.6681163344269159</v>
      </c>
      <c r="L82" s="72">
        <f t="shared" ref="L82:L145" ca="1" si="9">MAX(K81/SUM($F$3,$G$3,$H$3,$I$3),0)</f>
        <v>0.38448316080818551</v>
      </c>
      <c r="M82" s="51" cm="1">
        <f t="array" aca="1" ref="M82" ca="1">IF(ROUND(ROUND(L82,2)-L82,4)=0,_xlfn.XLOOKUP(L82,INDIRECT($A$4&amp;"!$G$32:$G$132"),INDIRECT($A$4&amp;"!$A$32:$A$132"),0,1,1),IF(L82&lt;0,0,(ROUNDUP(L82,2)-L82)*100*_xlfn.XLOOKUP(L82,INDIRECT($A$4&amp;"!$G$32:$G$132"),INDIRECT($A$4&amp;"!$A$32:$A$132"),0,-1,-1)+(L82-ROUNDDOWN(L82,2))*100*_xlfn.XLOOKUP(L82,INDIRECT($A$4&amp;"!$G$32:$G$132"),INDIRECT($A$4&amp;"!$A$32:$A$132"),0,1,1)))</f>
        <v>0.56174277360990943</v>
      </c>
      <c r="N82" s="90">
        <f t="shared" ref="N82:N145" ca="1" si="10">IF(K81*1000&lt;$F$4*(1)*M82,K81*1000,$F$4*(1)*M82)</f>
        <v>99.131077695866367</v>
      </c>
    </row>
    <row r="83" spans="1:14" x14ac:dyDescent="0.35">
      <c r="A83" s="48">
        <f t="shared" ref="A83:A146" si="11">A82+1</f>
        <v>45646</v>
      </c>
      <c r="B83" s="88" cm="1">
        <f t="array" aca="1" ref="B83" ca="1">_xlfn.XLOOKUP(A83,INDIRECT($A$5&amp;"!$AJ$41:$AJ$406"),INDIRECT($A$5&amp;"!$An$41:$An$406"))*SUM($F$3:$I$3)</f>
        <v>0</v>
      </c>
      <c r="C83" s="88" cm="1">
        <f t="array" aca="1" ref="C83" ca="1">_xlfn.XLOOKUP(A83,INDIRECT($A$5&amp;"!$AJ$41:$AJ$406"),INDIRECT($A$5&amp;"!$Ak$41:$Ak$406"))*SUM($F$3:$I$3)</f>
        <v>0</v>
      </c>
      <c r="D83" s="88" cm="1">
        <f t="array" aca="1" ref="D83" ca="1">_xlfn.XLOOKUP(A83,INDIRECT($A$5&amp;"!$AJ$41:$AJ$406"),INDIRECT($A$5&amp;"!$AO$41:$AO$406"))*SUM($F$3:$I$3)</f>
        <v>15</v>
      </c>
      <c r="E83" s="50" cm="1">
        <f t="array" ref="E83">SUMPRODUCT(('PT Storengy'!$B$8:$K$372)*('PT Storengy'!$A$8:$A$372=$A83)*('PT Storengy'!$A$5:$J$5=$A$6)*('PT Storengy'!$B$7:$K$7=$A$7))</f>
        <v>0</v>
      </c>
      <c r="F83" s="52">
        <f t="shared" ref="F83:F146" ca="1" si="12">F82-I83/1000</f>
        <v>5.9434914978904523</v>
      </c>
      <c r="G83" s="72">
        <f t="shared" ref="G83:G146" ca="1" si="13">$F82/SUM($F$3,$G$3,$H$3,$I$3)</f>
        <v>0.40310673237408212</v>
      </c>
      <c r="H83" s="51" cm="1">
        <f t="array" aca="1" ref="H83" ca="1">IF(ROUND(ROUND(G83,2)-G83,4)=0,_xlfn.XLOOKUP(G83,INDIRECT($A$4&amp;"!$G$32:$G$132"),INDIRECT($A$4&amp;"!$A$32:$A$132"),0,1,1),IF(G83&lt;0,0,(ROUNDUP(G83,2)-G83)*100*_xlfn.XLOOKUP(G83,INDIRECT($A$4&amp;"!$G$32:$G$132"),INDIRECT($A$4&amp;"!$A$32:$A$132"),0,-1,-1)+(G83-ROUNDDOWN(G83,2))*100*_xlfn.XLOOKUP(G83,INDIRECT($A$4&amp;"!$G$32:$G$132"),INDIRECT($A$4&amp;"!$A$32:$A$132"),0,1,1)))</f>
        <v>0.58428709708441573</v>
      </c>
      <c r="I83" s="113">
        <f t="shared" ca="1" si="8"/>
        <v>103.10948772077924</v>
      </c>
      <c r="K83" s="52">
        <f t="shared" ca="1" si="7"/>
        <v>5.5703970305929724</v>
      </c>
      <c r="L83" s="72">
        <f t="shared" ca="1" si="9"/>
        <v>0.37787442229512774</v>
      </c>
      <c r="M83" s="51" cm="1">
        <f t="array" aca="1" ref="M83" ca="1">IF(ROUND(ROUND(L83,2)-L83,4)=0,_xlfn.XLOOKUP(L83,INDIRECT($A$4&amp;"!$G$32:$G$132"),INDIRECT($A$4&amp;"!$A$32:$A$132"),0,1,1),IF(L83&lt;0,0,(ROUNDUP(L83,2)-L83)*100*_xlfn.XLOOKUP(L83,INDIRECT($A$4&amp;"!$G$32:$G$132"),INDIRECT($A$4&amp;"!$A$32:$A$132"),0,-1,-1)+(L83-ROUNDDOWN(L83,2))*100*_xlfn.XLOOKUP(L83,INDIRECT($A$4&amp;"!$G$32:$G$132"),INDIRECT($A$4&amp;"!$A$32:$A$132"),0,1,1)))</f>
        <v>0.55374272172568151</v>
      </c>
      <c r="N83" s="90">
        <f t="shared" ca="1" si="10"/>
        <v>97.719303833943798</v>
      </c>
    </row>
    <row r="84" spans="1:14" x14ac:dyDescent="0.35">
      <c r="A84" s="48">
        <f t="shared" si="11"/>
        <v>45647</v>
      </c>
      <c r="B84" s="88" cm="1">
        <f t="array" aca="1" ref="B84" ca="1">_xlfn.XLOOKUP(A84,INDIRECT($A$5&amp;"!$AJ$41:$AJ$406"),INDIRECT($A$5&amp;"!$An$41:$An$406"))*SUM($F$3:$I$3)</f>
        <v>0</v>
      </c>
      <c r="C84" s="88" cm="1">
        <f t="array" aca="1" ref="C84" ca="1">_xlfn.XLOOKUP(A84,INDIRECT($A$5&amp;"!$AJ$41:$AJ$406"),INDIRECT($A$5&amp;"!$Ak$41:$Ak$406"))*SUM($F$3:$I$3)</f>
        <v>0</v>
      </c>
      <c r="D84" s="88" cm="1">
        <f t="array" aca="1" ref="D84" ca="1">_xlfn.XLOOKUP(A84,INDIRECT($A$5&amp;"!$AJ$41:$AJ$406"),INDIRECT($A$5&amp;"!$AO$41:$AO$406"))*SUM($F$3:$I$3)</f>
        <v>15</v>
      </c>
      <c r="E84" s="50" cm="1">
        <f t="array" ref="E84">SUMPRODUCT(('PT Storengy'!$B$8:$K$372)*('PT Storengy'!$A$8:$A$372=$A84)*('PT Storengy'!$A$5:$J$5=$A$6)*('PT Storengy'!$B$7:$K$7=$A$7))</f>
        <v>0</v>
      </c>
      <c r="F84" s="52">
        <f t="shared" ca="1" si="12"/>
        <v>5.8418504425025386</v>
      </c>
      <c r="G84" s="72">
        <f t="shared" ca="1" si="13"/>
        <v>0.39623276652603018</v>
      </c>
      <c r="H84" s="51" cm="1">
        <f t="array" aca="1" ref="H84" ca="1">IF(ROUND(ROUND(G84,2)-G84,4)=0,_xlfn.XLOOKUP(G84,INDIRECT($A$4&amp;"!$G$32:$G$132"),INDIRECT($A$4&amp;"!$A$32:$A$132"),0,1,1),IF(G84&lt;0,0,(ROUNDUP(G84,2)-G84)*100*_xlfn.XLOOKUP(G84,INDIRECT($A$4&amp;"!$G$32:$G$132"),INDIRECT($A$4&amp;"!$A$32:$A$132"),0,-1,-1)+(G84-ROUNDDOWN(G84,2))*100*_xlfn.XLOOKUP(G84,INDIRECT($A$4&amp;"!$G$32:$G$132"),INDIRECT($A$4&amp;"!$A$32:$A$132"),0,1,1)))</f>
        <v>0.57596598053151082</v>
      </c>
      <c r="I84" s="113">
        <f t="shared" ca="1" si="8"/>
        <v>101.64105538791367</v>
      </c>
      <c r="K84" s="52">
        <f t="shared" ca="1" si="7"/>
        <v>5.4740693948631653</v>
      </c>
      <c r="L84" s="72">
        <f t="shared" ca="1" si="9"/>
        <v>0.37135980203953151</v>
      </c>
      <c r="M84" s="51" cm="1">
        <f t="array" aca="1" ref="M84" ca="1">IF(ROUND(ROUND(L84,2)-L84,4)=0,_xlfn.XLOOKUP(L84,INDIRECT($A$4&amp;"!$G$32:$G$132"),INDIRECT($A$4&amp;"!$A$32:$A$132"),0,1,1),IF(L84&lt;0,0,(ROUNDUP(L84,2)-L84)*100*_xlfn.XLOOKUP(L84,INDIRECT($A$4&amp;"!$G$32:$G$132"),INDIRECT($A$4&amp;"!$A$32:$A$132"),0,-1,-1)+(L84-ROUNDDOWN(L84,2))*100*_xlfn.XLOOKUP(L84,INDIRECT($A$4&amp;"!$G$32:$G$132"),INDIRECT($A$4&amp;"!$A$32:$A$132"),0,1,1)))</f>
        <v>0.5458566024689071</v>
      </c>
      <c r="N84" s="90">
        <f t="shared" ca="1" si="10"/>
        <v>96.327635729807142</v>
      </c>
    </row>
    <row r="85" spans="1:14" x14ac:dyDescent="0.35">
      <c r="A85" s="48">
        <f t="shared" si="11"/>
        <v>45648</v>
      </c>
      <c r="B85" s="88" cm="1">
        <f t="array" aca="1" ref="B85" ca="1">_xlfn.XLOOKUP(A85,INDIRECT($A$5&amp;"!$AJ$41:$AJ$406"),INDIRECT($A$5&amp;"!$An$41:$An$406"))*SUM($F$3:$I$3)</f>
        <v>0</v>
      </c>
      <c r="C85" s="88" cm="1">
        <f t="array" aca="1" ref="C85" ca="1">_xlfn.XLOOKUP(A85,INDIRECT($A$5&amp;"!$AJ$41:$AJ$406"),INDIRECT($A$5&amp;"!$Ak$41:$Ak$406"))*SUM($F$3:$I$3)</f>
        <v>0</v>
      </c>
      <c r="D85" s="88" cm="1">
        <f t="array" aca="1" ref="D85" ca="1">_xlfn.XLOOKUP(A85,INDIRECT($A$5&amp;"!$AJ$41:$AJ$406"),INDIRECT($A$5&amp;"!$AO$41:$AO$406"))*SUM($F$3:$I$3)</f>
        <v>15</v>
      </c>
      <c r="E85" s="50" cm="1">
        <f t="array" ref="E85">SUMPRODUCT(('PT Storengy'!$B$8:$K$372)*('PT Storengy'!$A$8:$A$372=$A85)*('PT Storengy'!$A$5:$J$5=$A$6)*('PT Storengy'!$B$7:$K$7=$A$7))</f>
        <v>0</v>
      </c>
      <c r="F85" s="52">
        <f t="shared" ca="1" si="12"/>
        <v>5.7416569067888803</v>
      </c>
      <c r="G85" s="72">
        <f t="shared" ca="1" si="13"/>
        <v>0.38945669616683593</v>
      </c>
      <c r="H85" s="51" cm="1">
        <f t="array" aca="1" ref="H85" ca="1">IF(ROUND(ROUND(G85,2)-G85,4)=0,_xlfn.XLOOKUP(G85,INDIRECT($A$4&amp;"!$G$32:$G$132"),INDIRECT($A$4&amp;"!$A$32:$A$132"),0,1,1),IF(G85&lt;0,0,(ROUNDUP(G85,2)-G85)*100*_xlfn.XLOOKUP(G85,INDIRECT($A$4&amp;"!$G$32:$G$132"),INDIRECT($A$4&amp;"!$A$32:$A$132"),0,-1,-1)+(G85-ROUNDDOWN(G85,2))*100*_xlfn.XLOOKUP(G85,INDIRECT($A$4&amp;"!$G$32:$G$132"),INDIRECT($A$4&amp;"!$A$32:$A$132"),0,1,1)))</f>
        <v>0.5677633690440651</v>
      </c>
      <c r="I85" s="113">
        <f t="shared" ca="1" si="8"/>
        <v>100.19353571365855</v>
      </c>
      <c r="K85" s="52">
        <f t="shared" ca="1" si="7"/>
        <v>5.3791136078155786</v>
      </c>
      <c r="L85" s="72">
        <f t="shared" ca="1" si="9"/>
        <v>0.36493795965754433</v>
      </c>
      <c r="M85" s="51" cm="1">
        <f t="array" aca="1" ref="M85" ca="1">IF(ROUND(ROUND(L85,2)-L85,4)=0,_xlfn.XLOOKUP(L85,INDIRECT($A$4&amp;"!$G$32:$G$132"),INDIRECT($A$4&amp;"!$A$32:$A$132"),0,1,1),IF(L85&lt;0,0,(ROUNDUP(L85,2)-L85)*100*_xlfn.XLOOKUP(L85,INDIRECT($A$4&amp;"!$G$32:$G$132"),INDIRECT($A$4&amp;"!$A$32:$A$132"),0,-1,-1)+(L85-ROUNDDOWN(L85,2))*100*_xlfn.XLOOKUP(L85,INDIRECT($A$4&amp;"!$G$32:$G$132"),INDIRECT($A$4&amp;"!$A$32:$A$132"),0,1,1)))</f>
        <v>0.53808279326965947</v>
      </c>
      <c r="N85" s="90">
        <f t="shared" ca="1" si="10"/>
        <v>94.955787047586966</v>
      </c>
    </row>
    <row r="86" spans="1:14" x14ac:dyDescent="0.35">
      <c r="A86" s="48">
        <f t="shared" si="11"/>
        <v>45649</v>
      </c>
      <c r="B86" s="88" cm="1">
        <f t="array" aca="1" ref="B86" ca="1">_xlfn.XLOOKUP(A86,INDIRECT($A$5&amp;"!$AJ$41:$AJ$406"),INDIRECT($A$5&amp;"!$An$41:$An$406"))*SUM($F$3:$I$3)</f>
        <v>0</v>
      </c>
      <c r="C86" s="88" cm="1">
        <f t="array" aca="1" ref="C86" ca="1">_xlfn.XLOOKUP(A86,INDIRECT($A$5&amp;"!$AJ$41:$AJ$406"),INDIRECT($A$5&amp;"!$Ak$41:$Ak$406"))*SUM($F$3:$I$3)</f>
        <v>0</v>
      </c>
      <c r="D86" s="88" cm="1">
        <f t="array" aca="1" ref="D86" ca="1">_xlfn.XLOOKUP(A86,INDIRECT($A$5&amp;"!$AJ$41:$AJ$406"),INDIRECT($A$5&amp;"!$AO$41:$AO$406"))*SUM($F$3:$I$3)</f>
        <v>15</v>
      </c>
      <c r="E86" s="50" cm="1">
        <f t="array" ref="E86">SUMPRODUCT(('PT Storengy'!$B$8:$K$372)*('PT Storengy'!$A$8:$A$372=$A86)*('PT Storengy'!$A$5:$J$5=$A$6)*('PT Storengy'!$B$7:$K$7=$A$7))</f>
        <v>0</v>
      </c>
      <c r="F86" s="52">
        <f t="shared" ca="1" si="12"/>
        <v>5.6428902759182025</v>
      </c>
      <c r="G86" s="72">
        <f t="shared" ca="1" si="13"/>
        <v>0.38277712711925871</v>
      </c>
      <c r="H86" s="51" cm="1">
        <f t="array" aca="1" ref="H86" ca="1">IF(ROUND(ROUND(G86,2)-G86,4)=0,_xlfn.XLOOKUP(G86,INDIRECT($A$4&amp;"!$G$32:$G$132"),INDIRECT($A$4&amp;"!$A$32:$A$132"),0,1,1),IF(G86&lt;0,0,(ROUNDUP(G86,2)-G86)*100*_xlfn.XLOOKUP(G86,INDIRECT($A$4&amp;"!$G$32:$G$132"),INDIRECT($A$4&amp;"!$A$32:$A$132"),0,-1,-1)+(G86-ROUNDDOWN(G86,2))*100*_xlfn.XLOOKUP(G86,INDIRECT($A$4&amp;"!$G$32:$G$132"),INDIRECT($A$4&amp;"!$A$32:$A$132"),0,1,1)))</f>
        <v>0.55967757493384007</v>
      </c>
      <c r="I86" s="113">
        <f t="shared" ca="1" si="8"/>
        <v>98.766630870677659</v>
      </c>
      <c r="K86" s="52">
        <f t="shared" ca="1" si="7"/>
        <v>5.2855101322863165</v>
      </c>
      <c r="L86" s="72">
        <f t="shared" ca="1" si="9"/>
        <v>0.35860757385437192</v>
      </c>
      <c r="M86" s="51" cm="1">
        <f t="array" aca="1" ref="M86" ca="1">IF(ROUND(ROUND(L86,2)-L86,4)=0,_xlfn.XLOOKUP(L86,INDIRECT($A$4&amp;"!$G$32:$G$132"),INDIRECT($A$4&amp;"!$A$32:$A$132"),0,1,1),IF(L86&lt;0,0,(ROUNDUP(L86,2)-L86)*100*_xlfn.XLOOKUP(L86,INDIRECT($A$4&amp;"!$G$32:$G$132"),INDIRECT($A$4&amp;"!$A$32:$A$132"),0,-1,-1)+(L86-ROUNDDOWN(L86,2))*100*_xlfn.XLOOKUP(L86,INDIRECT($A$4&amp;"!$G$32:$G$132"),INDIRECT($A$4&amp;"!$A$32:$A$132"),0,1,1)))</f>
        <v>0.53041969466581929</v>
      </c>
      <c r="N86" s="90">
        <f t="shared" ca="1" si="10"/>
        <v>93.603475529262226</v>
      </c>
    </row>
    <row r="87" spans="1:14" x14ac:dyDescent="0.35">
      <c r="A87" s="48">
        <f t="shared" si="11"/>
        <v>45650</v>
      </c>
      <c r="B87" s="88" cm="1">
        <f t="array" aca="1" ref="B87" ca="1">_xlfn.XLOOKUP(A87,INDIRECT($A$5&amp;"!$AJ$41:$AJ$406"),INDIRECT($A$5&amp;"!$An$41:$An$406"))*SUM($F$3:$I$3)</f>
        <v>0</v>
      </c>
      <c r="C87" s="88" cm="1">
        <f t="array" aca="1" ref="C87" ca="1">_xlfn.XLOOKUP(A87,INDIRECT($A$5&amp;"!$AJ$41:$AJ$406"),INDIRECT($A$5&amp;"!$Ak$41:$Ak$406"))*SUM($F$3:$I$3)</f>
        <v>0</v>
      </c>
      <c r="D87" s="88" cm="1">
        <f t="array" aca="1" ref="D87" ca="1">_xlfn.XLOOKUP(A87,INDIRECT($A$5&amp;"!$AJ$41:$AJ$406"),INDIRECT($A$5&amp;"!$AO$41:$AO$406"))*SUM($F$3:$I$3)</f>
        <v>15</v>
      </c>
      <c r="E87" s="50" cm="1">
        <f t="array" ref="E87">SUMPRODUCT(('PT Storengy'!$B$8:$K$372)*('PT Storengy'!$A$8:$A$372=$A87)*('PT Storengy'!$A$5:$J$5=$A$6)*('PT Storengy'!$B$7:$K$7=$A$7))</f>
        <v>0</v>
      </c>
      <c r="F87" s="52">
        <f t="shared" ca="1" si="12"/>
        <v>5.5455302286450641</v>
      </c>
      <c r="G87" s="72">
        <f t="shared" ca="1" si="13"/>
        <v>0.37619268506121351</v>
      </c>
      <c r="H87" s="51" cm="1">
        <f t="array" aca="1" ref="H87" ca="1">IF(ROUND(ROUND(G87,2)-G87,4)=0,_xlfn.XLOOKUP(G87,INDIRECT($A$4&amp;"!$G$32:$G$132"),INDIRECT($A$4&amp;"!$A$32:$A$132"),0,1,1),IF(G87&lt;0,0,(ROUNDUP(G87,2)-G87)*100*_xlfn.XLOOKUP(G87,INDIRECT($A$4&amp;"!$G$32:$G$132"),INDIRECT($A$4&amp;"!$A$32:$A$132"),0,-1,-1)+(G87-ROUNDDOWN(G87,2))*100*_xlfn.XLOOKUP(G87,INDIRECT($A$4&amp;"!$G$32:$G$132"),INDIRECT($A$4&amp;"!$A$32:$A$132"),0,1,1)))</f>
        <v>0.5517069345477853</v>
      </c>
      <c r="I87" s="113">
        <f t="shared" ca="1" si="8"/>
        <v>97.360047273138576</v>
      </c>
      <c r="K87" s="52">
        <f t="shared" ca="1" si="7"/>
        <v>5.1932397093497311</v>
      </c>
      <c r="L87" s="72">
        <f t="shared" ca="1" si="9"/>
        <v>0.3523673421524211</v>
      </c>
      <c r="M87" s="51" cm="1">
        <f t="array" aca="1" ref="M87" ca="1">IF(ROUND(ROUND(L87,2)-L87,4)=0,_xlfn.XLOOKUP(L87,INDIRECT($A$4&amp;"!$G$32:$G$132"),INDIRECT($A$4&amp;"!$A$32:$A$132"),0,1,1),IF(L87&lt;0,0,(ROUNDUP(L87,2)-L87)*100*_xlfn.XLOOKUP(L87,INDIRECT($A$4&amp;"!$G$32:$G$132"),INDIRECT($A$4&amp;"!$A$32:$A$132"),0,-1,-1)+(L87-ROUNDDOWN(L87,2))*100*_xlfn.XLOOKUP(L87,INDIRECT($A$4&amp;"!$G$32:$G$132"),INDIRECT($A$4&amp;"!$A$32:$A$132"),0,1,1)))</f>
        <v>0.52286572997398395</v>
      </c>
      <c r="N87" s="90">
        <f t="shared" ca="1" si="10"/>
        <v>92.270422936585405</v>
      </c>
    </row>
    <row r="88" spans="1:14" x14ac:dyDescent="0.35">
      <c r="A88" s="48">
        <f t="shared" si="11"/>
        <v>45651</v>
      </c>
      <c r="B88" s="88" cm="1">
        <f t="array" aca="1" ref="B88" ca="1">_xlfn.XLOOKUP(A88,INDIRECT($A$5&amp;"!$AJ$41:$AJ$406"),INDIRECT($A$5&amp;"!$An$41:$An$406"))*SUM($F$3:$I$3)</f>
        <v>0</v>
      </c>
      <c r="C88" s="88" cm="1">
        <f t="array" aca="1" ref="C88" ca="1">_xlfn.XLOOKUP(A88,INDIRECT($A$5&amp;"!$AJ$41:$AJ$406"),INDIRECT($A$5&amp;"!$Ak$41:$Ak$406"))*SUM($F$3:$I$3)</f>
        <v>0</v>
      </c>
      <c r="D88" s="88" cm="1">
        <f t="array" aca="1" ref="D88" ca="1">_xlfn.XLOOKUP(A88,INDIRECT($A$5&amp;"!$AJ$41:$AJ$406"),INDIRECT($A$5&amp;"!$AO$41:$AO$406"))*SUM($F$3:$I$3)</f>
        <v>15</v>
      </c>
      <c r="E88" s="50" cm="1">
        <f t="array" ref="E88">SUMPRODUCT(('PT Storengy'!$B$8:$K$372)*('PT Storengy'!$A$8:$A$372=$A88)*('PT Storengy'!$A$5:$J$5=$A$6)*('PT Storengy'!$B$7:$K$7=$A$7))</f>
        <v>0</v>
      </c>
      <c r="F88" s="52">
        <f t="shared" ca="1" si="12"/>
        <v>5.4495567331287562</v>
      </c>
      <c r="G88" s="72">
        <f t="shared" ca="1" si="13"/>
        <v>0.36970201524300428</v>
      </c>
      <c r="H88" s="51" cm="1">
        <f t="array" aca="1" ref="H88" ca="1">IF(ROUND(ROUND(G88,2)-G88,4)=0,_xlfn.XLOOKUP(G88,INDIRECT($A$4&amp;"!$G$32:$G$132"),INDIRECT($A$4&amp;"!$A$32:$A$132"),0,1,1),IF(G88&lt;0,0,(ROUNDUP(G88,2)-G88)*100*_xlfn.XLOOKUP(G88,INDIRECT($A$4&amp;"!$G$32:$G$132"),INDIRECT($A$4&amp;"!$A$32:$A$132"),0,-1,-1)+(G88-ROUNDDOWN(G88,2))*100*_xlfn.XLOOKUP(G88,INDIRECT($A$4&amp;"!$G$32:$G$132"),INDIRECT($A$4&amp;"!$A$32:$A$132"),0,1,1)))</f>
        <v>0.54384980792574256</v>
      </c>
      <c r="I88" s="113">
        <f t="shared" ca="1" si="8"/>
        <v>95.973495516307509</v>
      </c>
      <c r="K88" s="52">
        <f t="shared" ca="1" si="7"/>
        <v>5.102087124248901</v>
      </c>
      <c r="L88" s="72">
        <f t="shared" ca="1" si="9"/>
        <v>0.34621598062331543</v>
      </c>
      <c r="M88" s="51" cm="1">
        <f t="array" aca="1" ref="M88" ca="1">IF(ROUND(ROUND(L88,2)-L88,4)=0,_xlfn.XLOOKUP(L88,INDIRECT($A$4&amp;"!$G$32:$G$132"),INDIRECT($A$4&amp;"!$A$32:$A$132"),0,1,1),IF(L88&lt;0,0,(ROUNDUP(L88,2)-L88)*100*_xlfn.XLOOKUP(L88,INDIRECT($A$4&amp;"!$G$32:$G$132"),INDIRECT($A$4&amp;"!$A$32:$A$132"),0,-1,-1)+(L88-ROUNDDOWN(L88,2))*100*_xlfn.XLOOKUP(L88,INDIRECT($A$4&amp;"!$G$32:$G$132"),INDIRECT($A$4&amp;"!$A$32:$A$132"),0,1,1)))</f>
        <v>0.516531315571373</v>
      </c>
      <c r="N88" s="90">
        <f t="shared" ca="1" si="10"/>
        <v>91.152585100830521</v>
      </c>
    </row>
    <row r="89" spans="1:14" x14ac:dyDescent="0.35">
      <c r="A89" s="48">
        <f t="shared" si="11"/>
        <v>45652</v>
      </c>
      <c r="B89" s="88" cm="1">
        <f t="array" aca="1" ref="B89" ca="1">_xlfn.XLOOKUP(A89,INDIRECT($A$5&amp;"!$AJ$41:$AJ$406"),INDIRECT($A$5&amp;"!$An$41:$An$406"))*SUM($F$3:$I$3)</f>
        <v>0</v>
      </c>
      <c r="C89" s="88" cm="1">
        <f t="array" aca="1" ref="C89" ca="1">_xlfn.XLOOKUP(A89,INDIRECT($A$5&amp;"!$AJ$41:$AJ$406"),INDIRECT($A$5&amp;"!$Ak$41:$Ak$406"))*SUM($F$3:$I$3)</f>
        <v>0</v>
      </c>
      <c r="D89" s="88" cm="1">
        <f t="array" aca="1" ref="D89" ca="1">_xlfn.XLOOKUP(A89,INDIRECT($A$5&amp;"!$AJ$41:$AJ$406"),INDIRECT($A$5&amp;"!$AO$41:$AO$406"))*SUM($F$3:$I$3)</f>
        <v>15</v>
      </c>
      <c r="E89" s="50" cm="1">
        <f t="array" ref="E89">SUMPRODUCT(('PT Storengy'!$B$8:$K$372)*('PT Storengy'!$A$8:$A$372=$A89)*('PT Storengy'!$A$5:$J$5=$A$6)*('PT Storengy'!$B$7:$K$7=$A$7))</f>
        <v>0</v>
      </c>
      <c r="F89" s="52">
        <f t="shared" ca="1" si="12"/>
        <v>5.354950042811752</v>
      </c>
      <c r="G89" s="72">
        <f t="shared" ca="1" si="13"/>
        <v>0.36330378220858373</v>
      </c>
      <c r="H89" s="51" cm="1">
        <f t="array" aca="1" ref="H89" ca="1">IF(ROUND(ROUND(G89,2)-G89,4)=0,_xlfn.XLOOKUP(G89,INDIRECT($A$4&amp;"!$G$32:$G$132"),INDIRECT($A$4&amp;"!$A$32:$A$132"),0,1,1),IF(G89&lt;0,0,(ROUNDUP(G89,2)-G89)*100*_xlfn.XLOOKUP(G89,INDIRECT($A$4&amp;"!$G$32:$G$132"),INDIRECT($A$4&amp;"!$A$32:$A$132"),0,-1,-1)+(G89-ROUNDDOWN(G89,2))*100*_xlfn.XLOOKUP(G89,INDIRECT($A$4&amp;"!$G$32:$G$132"),INDIRECT($A$4&amp;"!$A$32:$A$132"),0,1,1)))</f>
        <v>0.53610457846302295</v>
      </c>
      <c r="I89" s="113">
        <f t="shared" ca="1" si="8"/>
        <v>94.606690317004052</v>
      </c>
      <c r="K89" s="52">
        <f t="shared" ca="1" si="7"/>
        <v>5.0119175572226871</v>
      </c>
      <c r="L89" s="72">
        <f t="shared" ca="1" si="9"/>
        <v>0.34013914161659342</v>
      </c>
      <c r="M89" s="51" cm="1">
        <f t="array" aca="1" ref="M89" ca="1">IF(ROUND(ROUND(L89,2)-L89,4)=0,_xlfn.XLOOKUP(L89,INDIRECT($A$4&amp;"!$G$32:$G$132"),INDIRECT($A$4&amp;"!$A$32:$A$132"),0,1,1),IF(L89&lt;0,0,(ROUNDUP(L89,2)-L89)*100*_xlfn.XLOOKUP(L89,INDIRECT($A$4&amp;"!$G$32:$G$132"),INDIRECT($A$4&amp;"!$A$32:$A$132"),0,-1,-1)+(L89-ROUNDDOWN(L89,2))*100*_xlfn.XLOOKUP(L89,INDIRECT($A$4&amp;"!$G$32:$G$132"),INDIRECT($A$4&amp;"!$A$32:$A$132"),0,1,1)))</f>
        <v>0.51096087981521121</v>
      </c>
      <c r="N89" s="90">
        <f t="shared" ca="1" si="10"/>
        <v>90.169567026213741</v>
      </c>
    </row>
    <row r="90" spans="1:14" x14ac:dyDescent="0.35">
      <c r="A90" s="48">
        <f t="shared" si="11"/>
        <v>45653</v>
      </c>
      <c r="B90" s="88" cm="1">
        <f t="array" aca="1" ref="B90" ca="1">_xlfn.XLOOKUP(A90,INDIRECT($A$5&amp;"!$AJ$41:$AJ$406"),INDIRECT($A$5&amp;"!$An$41:$An$406"))*SUM($F$3:$I$3)</f>
        <v>0</v>
      </c>
      <c r="C90" s="88" cm="1">
        <f t="array" aca="1" ref="C90" ca="1">_xlfn.XLOOKUP(A90,INDIRECT($A$5&amp;"!$AJ$41:$AJ$406"),INDIRECT($A$5&amp;"!$Ak$41:$Ak$406"))*SUM($F$3:$I$3)</f>
        <v>0</v>
      </c>
      <c r="D90" s="88" cm="1">
        <f t="array" aca="1" ref="D90" ca="1">_xlfn.XLOOKUP(A90,INDIRECT($A$5&amp;"!$AJ$41:$AJ$406"),INDIRECT($A$5&amp;"!$AO$41:$AO$406"))*SUM($F$3:$I$3)</f>
        <v>15</v>
      </c>
      <c r="E90" s="50" cm="1">
        <f t="array" ref="E90">SUMPRODUCT(('PT Storengy'!$B$8:$K$372)*('PT Storengy'!$A$8:$A$372=$A90)*('PT Storengy'!$A$5:$J$5=$A$6)*('PT Storengy'!$B$7:$K$7=$A$7))</f>
        <v>0</v>
      </c>
      <c r="F90" s="52">
        <f t="shared" ca="1" si="12"/>
        <v>5.2616906923568481</v>
      </c>
      <c r="G90" s="72">
        <f t="shared" ca="1" si="13"/>
        <v>0.35699666952078346</v>
      </c>
      <c r="H90" s="51" cm="1">
        <f t="array" aca="1" ref="H90" ca="1">IF(ROUND(ROUND(G90,2)-G90,4)=0,_xlfn.XLOOKUP(G90,INDIRECT($A$4&amp;"!$G$32:$G$132"),INDIRECT($A$4&amp;"!$A$32:$A$132"),0,1,1),IF(G90&lt;0,0,(ROUNDUP(G90,2)-G90)*100*_xlfn.XLOOKUP(G90,INDIRECT($A$4&amp;"!$G$32:$G$132"),INDIRECT($A$4&amp;"!$A$32:$A$132"),0,-1,-1)+(G90-ROUNDDOWN(G90,2))*100*_xlfn.XLOOKUP(G90,INDIRECT($A$4&amp;"!$G$32:$G$132"),INDIRECT($A$4&amp;"!$A$32:$A$132"),0,1,1)))</f>
        <v>0.5284696525777911</v>
      </c>
      <c r="I90" s="113">
        <f t="shared" ca="1" si="8"/>
        <v>93.259350454904308</v>
      </c>
      <c r="K90" s="52">
        <f t="shared" ca="1" si="7"/>
        <v>4.9227204070957757</v>
      </c>
      <c r="L90" s="72">
        <f t="shared" ca="1" si="9"/>
        <v>0.33412783714817912</v>
      </c>
      <c r="M90" s="51" cm="1">
        <f t="array" aca="1" ref="M90" ca="1">IF(ROUND(ROUND(L90,2)-L90,4)=0,_xlfn.XLOOKUP(L90,INDIRECT($A$4&amp;"!$G$32:$G$132"),INDIRECT($A$4&amp;"!$A$32:$A$132"),0,1,1),IF(L90&lt;0,0,(ROUNDUP(L90,2)-L90)*100*_xlfn.XLOOKUP(L90,INDIRECT($A$4&amp;"!$G$32:$G$132"),INDIRECT($A$4&amp;"!$A$32:$A$132"),0,-1,-1)+(L90-ROUNDDOWN(L90,2))*100*_xlfn.XLOOKUP(L90,INDIRECT($A$4&amp;"!$G$32:$G$132"),INDIRECT($A$4&amp;"!$A$32:$A$132"),0,1,1)))</f>
        <v>0.50545051738583135</v>
      </c>
      <c r="N90" s="90">
        <f t="shared" ca="1" si="10"/>
        <v>89.19715012691141</v>
      </c>
    </row>
    <row r="91" spans="1:14" x14ac:dyDescent="0.35">
      <c r="A91" s="48">
        <f t="shared" si="11"/>
        <v>45654</v>
      </c>
      <c r="B91" s="88" cm="1">
        <f t="array" aca="1" ref="B91" ca="1">_xlfn.XLOOKUP(A91,INDIRECT($A$5&amp;"!$AJ$41:$AJ$406"),INDIRECT($A$5&amp;"!$An$41:$An$406"))*SUM($F$3:$I$3)</f>
        <v>0</v>
      </c>
      <c r="C91" s="88" cm="1">
        <f t="array" aca="1" ref="C91" ca="1">_xlfn.XLOOKUP(A91,INDIRECT($A$5&amp;"!$AJ$41:$AJ$406"),INDIRECT($A$5&amp;"!$Ak$41:$Ak$406"))*SUM($F$3:$I$3)</f>
        <v>0</v>
      </c>
      <c r="D91" s="88" cm="1">
        <f t="array" aca="1" ref="D91" ca="1">_xlfn.XLOOKUP(A91,INDIRECT($A$5&amp;"!$AJ$41:$AJ$406"),INDIRECT($A$5&amp;"!$AO$41:$AO$406"))*SUM($F$3:$I$3)</f>
        <v>15</v>
      </c>
      <c r="E91" s="50" cm="1">
        <f t="array" ref="E91">SUMPRODUCT(('PT Storengy'!$B$8:$K$372)*('PT Storengy'!$A$8:$A$372=$A91)*('PT Storengy'!$A$5:$J$5=$A$6)*('PT Storengy'!$B$7:$K$7=$A$7))</f>
        <v>0</v>
      </c>
      <c r="F91" s="52">
        <f t="shared" ca="1" si="12"/>
        <v>5.169759493642168</v>
      </c>
      <c r="G91" s="72">
        <f t="shared" ca="1" si="13"/>
        <v>0.35077937949045651</v>
      </c>
      <c r="H91" s="51" cm="1">
        <f t="array" aca="1" ref="H91" ca="1">IF(ROUND(ROUND(G91,2)-G91,4)=0,_xlfn.XLOOKUP(G91,INDIRECT($A$4&amp;"!$G$32:$G$132"),INDIRECT($A$4&amp;"!$A$32:$A$132"),0,1,1),IF(G91&lt;0,0,(ROUNDUP(G91,2)-G91)*100*_xlfn.XLOOKUP(G91,INDIRECT($A$4&amp;"!$G$32:$G$132"),INDIRECT($A$4&amp;"!$A$32:$A$132"),0,-1,-1)+(G91-ROUNDDOWN(G91,2))*100*_xlfn.XLOOKUP(G91,INDIRECT($A$4&amp;"!$G$32:$G$132"),INDIRECT($A$4&amp;"!$A$32:$A$132"),0,1,1)))</f>
        <v>0.52094345938318465</v>
      </c>
      <c r="I91" s="113">
        <f t="shared" ca="1" si="8"/>
        <v>91.931198714679638</v>
      </c>
      <c r="K91" s="52">
        <f t="shared" ca="1" si="7"/>
        <v>4.8344851870192525</v>
      </c>
      <c r="L91" s="72">
        <f t="shared" ca="1" si="9"/>
        <v>0.32818136047305174</v>
      </c>
      <c r="M91" s="51" cm="1">
        <f t="array" aca="1" ref="M91" ca="1">IF(ROUND(ROUND(L91,2)-L91,4)=0,_xlfn.XLOOKUP(L91,INDIRECT($A$4&amp;"!$G$32:$G$132"),INDIRECT($A$4&amp;"!$A$32:$A$132"),0,1,1),IF(L91&lt;0,0,(ROUNDUP(L91,2)-L91)*100*_xlfn.XLOOKUP(L91,INDIRECT($A$4&amp;"!$G$32:$G$132"),INDIRECT($A$4&amp;"!$A$32:$A$132"),0,-1,-1)+(L91-ROUNDDOWN(L91,2))*100*_xlfn.XLOOKUP(L91,INDIRECT($A$4&amp;"!$G$32:$G$132"),INDIRECT($A$4&amp;"!$A$32:$A$132"),0,1,1)))</f>
        <v>0.49999958043363119</v>
      </c>
      <c r="N91" s="90">
        <f t="shared" ca="1" si="10"/>
        <v>88.235220076523149</v>
      </c>
    </row>
    <row r="92" spans="1:14" x14ac:dyDescent="0.35">
      <c r="A92" s="48">
        <f t="shared" si="11"/>
        <v>45655</v>
      </c>
      <c r="B92" s="88" cm="1">
        <f t="array" aca="1" ref="B92" ca="1">_xlfn.XLOOKUP(A92,INDIRECT($A$5&amp;"!$AJ$41:$AJ$406"),INDIRECT($A$5&amp;"!$An$41:$An$406"))*SUM($F$3:$I$3)</f>
        <v>0</v>
      </c>
      <c r="C92" s="88" cm="1">
        <f t="array" aca="1" ref="C92" ca="1">_xlfn.XLOOKUP(A92,INDIRECT($A$5&amp;"!$AJ$41:$AJ$406"),INDIRECT($A$5&amp;"!$Ak$41:$Ak$406"))*SUM($F$3:$I$3)</f>
        <v>0</v>
      </c>
      <c r="D92" s="88" cm="1">
        <f t="array" aca="1" ref="D92" ca="1">_xlfn.XLOOKUP(A92,INDIRECT($A$5&amp;"!$AJ$41:$AJ$406"),INDIRECT($A$5&amp;"!$AO$41:$AO$406"))*SUM($F$3:$I$3)</f>
        <v>15</v>
      </c>
      <c r="E92" s="50" cm="1">
        <f t="array" ref="E92">SUMPRODUCT(('PT Storengy'!$B$8:$K$372)*('PT Storengy'!$A$8:$A$372=$A92)*('PT Storengy'!$A$5:$J$5=$A$6)*('PT Storengy'!$B$7:$K$7=$A$7))</f>
        <v>0</v>
      </c>
      <c r="F92" s="52">
        <f t="shared" ca="1" si="12"/>
        <v>5.0788601265538702</v>
      </c>
      <c r="G92" s="72">
        <f t="shared" ca="1" si="13"/>
        <v>0.34465063290947789</v>
      </c>
      <c r="H92" s="51" cm="1">
        <f t="array" aca="1" ref="H92" ca="1">IF(ROUND(ROUND(G92,2)-G92,4)=0,_xlfn.XLOOKUP(G92,INDIRECT($A$4&amp;"!$G$32:$G$132"),INDIRECT($A$4&amp;"!$A$32:$A$132"),0,1,1),IF(G92&lt;0,0,(ROUNDUP(G92,2)-G92)*100*_xlfn.XLOOKUP(G92,INDIRECT($A$4&amp;"!$G$32:$G$132"),INDIRECT($A$4&amp;"!$A$32:$A$132"),0,-1,-1)+(G92-ROUNDDOWN(G92,2))*100*_xlfn.XLOOKUP(G92,INDIRECT($A$4&amp;"!$G$32:$G$132"),INDIRECT($A$4&amp;"!$A$32:$A$132"),0,1,1)))</f>
        <v>0.51509641350035529</v>
      </c>
      <c r="I92" s="113">
        <f t="shared" ca="1" si="8"/>
        <v>90.899367088297993</v>
      </c>
      <c r="K92" s="52">
        <f t="shared" ca="1" si="7"/>
        <v>4.7472015232376723</v>
      </c>
      <c r="L92" s="72">
        <f t="shared" ca="1" si="9"/>
        <v>0.32229901246795017</v>
      </c>
      <c r="M92" s="51" cm="1">
        <f t="array" aca="1" ref="M92" ca="1">IF(ROUND(ROUND(L92,2)-L92,4)=0,_xlfn.XLOOKUP(L92,INDIRECT($A$4&amp;"!$G$32:$G$132"),INDIRECT($A$4&amp;"!$A$32:$A$132"),0,1,1),IF(L92&lt;0,0,(ROUNDUP(L92,2)-L92)*100*_xlfn.XLOOKUP(L92,INDIRECT($A$4&amp;"!$G$32:$G$132"),INDIRECT($A$4&amp;"!$A$32:$A$132"),0,-1,-1)+(L92-ROUNDDOWN(L92,2))*100*_xlfn.XLOOKUP(L92,INDIRECT($A$4&amp;"!$G$32:$G$132"),INDIRECT($A$4&amp;"!$A$32:$A$132"),0,1,1)))</f>
        <v>0.49460742809562142</v>
      </c>
      <c r="N92" s="90">
        <f t="shared" ca="1" si="10"/>
        <v>87.283663781580245</v>
      </c>
    </row>
    <row r="93" spans="1:14" x14ac:dyDescent="0.35">
      <c r="A93" s="48">
        <f t="shared" si="11"/>
        <v>45656</v>
      </c>
      <c r="B93" s="88" cm="1">
        <f t="array" aca="1" ref="B93" ca="1">_xlfn.XLOOKUP(A93,INDIRECT($A$5&amp;"!$AJ$41:$AJ$406"),INDIRECT($A$5&amp;"!$An$41:$An$406"))*SUM($F$3:$I$3)</f>
        <v>0</v>
      </c>
      <c r="C93" s="88" cm="1">
        <f t="array" aca="1" ref="C93" ca="1">_xlfn.XLOOKUP(A93,INDIRECT($A$5&amp;"!$AJ$41:$AJ$406"),INDIRECT($A$5&amp;"!$Ak$41:$Ak$406"))*SUM($F$3:$I$3)</f>
        <v>0</v>
      </c>
      <c r="D93" s="88" cm="1">
        <f t="array" aca="1" ref="D93" ca="1">_xlfn.XLOOKUP(A93,INDIRECT($A$5&amp;"!$AJ$41:$AJ$406"),INDIRECT($A$5&amp;"!$AO$41:$AO$406"))*SUM($F$3:$I$3)</f>
        <v>15</v>
      </c>
      <c r="E93" s="50" cm="1">
        <f t="array" ref="E93">SUMPRODUCT(('PT Storengy'!$B$8:$K$372)*('PT Storengy'!$A$8:$A$372=$A93)*('PT Storengy'!$A$5:$J$5=$A$6)*('PT Storengy'!$B$7:$K$7=$A$7))</f>
        <v>0</v>
      </c>
      <c r="F93" s="52">
        <f t="shared" ca="1" si="12"/>
        <v>4.9889410467577013</v>
      </c>
      <c r="G93" s="72">
        <f t="shared" ca="1" si="13"/>
        <v>0.33859067510359137</v>
      </c>
      <c r="H93" s="51" cm="1">
        <f t="array" aca="1" ref="H93" ca="1">IF(ROUND(ROUND(G93,2)-G93,4)=0,_xlfn.XLOOKUP(G93,INDIRECT($A$4&amp;"!$G$32:$G$132"),INDIRECT($A$4&amp;"!$A$32:$A$132"),0,1,1),IF(G93&lt;0,0,(ROUNDUP(G93,2)-G93)*100*_xlfn.XLOOKUP(G93,INDIRECT($A$4&amp;"!$G$32:$G$132"),INDIRECT($A$4&amp;"!$A$32:$A$132"),0,-1,-1)+(G93-ROUNDDOWN(G93,2))*100*_xlfn.XLOOKUP(G93,INDIRECT($A$4&amp;"!$G$32:$G$132"),INDIRECT($A$4&amp;"!$A$32:$A$132"),0,1,1)))</f>
        <v>0.50954145217829261</v>
      </c>
      <c r="I93" s="113">
        <f t="shared" ca="1" si="8"/>
        <v>89.919079796169285</v>
      </c>
      <c r="K93" s="52">
        <f t="shared" ca="1" si="7"/>
        <v>4.6608591538694224</v>
      </c>
      <c r="L93" s="72">
        <f t="shared" ca="1" si="9"/>
        <v>0.31648010154917816</v>
      </c>
      <c r="M93" s="51" cm="1">
        <f t="array" aca="1" ref="M93" ca="1">IF(ROUND(ROUND(L93,2)-L93,4)=0,_xlfn.XLOOKUP(L93,INDIRECT($A$4&amp;"!$G$32:$G$132"),INDIRECT($A$4&amp;"!$A$32:$A$132"),0,1,1),IF(L93&lt;0,0,(ROUNDUP(L93,2)-L93)*100*_xlfn.XLOOKUP(L93,INDIRECT($A$4&amp;"!$G$32:$G$132"),INDIRECT($A$4&amp;"!$A$32:$A$132"),0,-1,-1)+(L93-ROUNDDOWN(L93,2))*100*_xlfn.XLOOKUP(L93,INDIRECT($A$4&amp;"!$G$32:$G$132"),INDIRECT($A$4&amp;"!$A$32:$A$132"),0,1,1)))</f>
        <v>0.48927342642008043</v>
      </c>
      <c r="N93" s="90">
        <f t="shared" ca="1" si="10"/>
        <v>86.342369368249493</v>
      </c>
    </row>
    <row r="94" spans="1:14" x14ac:dyDescent="0.35">
      <c r="A94" s="48">
        <f t="shared" si="11"/>
        <v>45657</v>
      </c>
      <c r="B94" s="88" cm="1">
        <f t="array" aca="1" ref="B94" ca="1">_xlfn.XLOOKUP(A94,INDIRECT($A$5&amp;"!$AJ$41:$AJ$406"),INDIRECT($A$5&amp;"!$An$41:$An$406"))*SUM($F$3:$I$3)</f>
        <v>0</v>
      </c>
      <c r="C94" s="88" cm="1">
        <f t="array" aca="1" ref="C94" ca="1">_xlfn.XLOOKUP(A94,INDIRECT($A$5&amp;"!$AJ$41:$AJ$406"),INDIRECT($A$5&amp;"!$Ak$41:$Ak$406"))*SUM($F$3:$I$3)</f>
        <v>0</v>
      </c>
      <c r="D94" s="88" cm="1">
        <f t="array" aca="1" ref="D94" ca="1">_xlfn.XLOOKUP(A94,INDIRECT($A$5&amp;"!$AJ$41:$AJ$406"),INDIRECT($A$5&amp;"!$AO$41:$AO$406"))*SUM($F$3:$I$3)</f>
        <v>15</v>
      </c>
      <c r="E94" s="50" cm="1">
        <f t="array" ref="E94">SUMPRODUCT(('PT Storengy'!$B$8:$K$372)*('PT Storengy'!$A$8:$A$372=$A94)*('PT Storengy'!$A$5:$J$5=$A$6)*('PT Storengy'!$B$7:$K$7=$A$7))</f>
        <v>0</v>
      </c>
      <c r="F94" s="52">
        <f t="shared" ca="1" si="12"/>
        <v>4.8999916825279612</v>
      </c>
      <c r="G94" s="72">
        <f t="shared" ca="1" si="13"/>
        <v>0.33259606978384676</v>
      </c>
      <c r="H94" s="51" cm="1">
        <f t="array" aca="1" ref="H94" ca="1">IF(ROUND(ROUND(G94,2)-G94,4)=0,_xlfn.XLOOKUP(G94,INDIRECT($A$4&amp;"!$G$32:$G$132"),INDIRECT($A$4&amp;"!$A$32:$A$132"),0,1,1),IF(G94&lt;0,0,(ROUNDUP(G94,2)-G94)*100*_xlfn.XLOOKUP(G94,INDIRECT($A$4&amp;"!$G$32:$G$132"),INDIRECT($A$4&amp;"!$A$32:$A$132"),0,-1,-1)+(G94-ROUNDDOWN(G94,2))*100*_xlfn.XLOOKUP(G94,INDIRECT($A$4&amp;"!$G$32:$G$132"),INDIRECT($A$4&amp;"!$A$32:$A$132"),0,1,1)))</f>
        <v>0.50404639730185996</v>
      </c>
      <c r="I94" s="113">
        <f t="shared" ca="1" si="8"/>
        <v>88.949364229739999</v>
      </c>
      <c r="K94" s="52">
        <f t="shared" ca="1" si="7"/>
        <v>4.5754479277002424</v>
      </c>
      <c r="L94" s="72">
        <f t="shared" ca="1" si="9"/>
        <v>0.31072394359129485</v>
      </c>
      <c r="M94" s="51" cm="1">
        <f t="array" aca="1" ref="M94" ca="1">IF(ROUND(ROUND(L94,2)-L94,4)=0,_xlfn.XLOOKUP(L94,INDIRECT($A$4&amp;"!$G$32:$G$132"),INDIRECT($A$4&amp;"!$A$32:$A$132"),0,1,1),IF(L94&lt;0,0,(ROUNDUP(L94,2)-L94)*100*_xlfn.XLOOKUP(L94,INDIRECT($A$4&amp;"!$G$32:$G$132"),INDIRECT($A$4&amp;"!$A$32:$A$132"),0,-1,-1)+(L94-ROUNDDOWN(L94,2))*100*_xlfn.XLOOKUP(L94,INDIRECT($A$4&amp;"!$G$32:$G$132"),INDIRECT($A$4&amp;"!$A$32:$A$132"),0,1,1)))</f>
        <v>0.48399694829202078</v>
      </c>
      <c r="N94" s="90">
        <f t="shared" ca="1" si="10"/>
        <v>85.411226169180139</v>
      </c>
    </row>
    <row r="95" spans="1:14" x14ac:dyDescent="0.35">
      <c r="A95" s="48">
        <f t="shared" si="11"/>
        <v>45658</v>
      </c>
      <c r="B95" s="88" cm="1">
        <f t="array" aca="1" ref="B95" ca="1">_xlfn.XLOOKUP(A95,INDIRECT($A$5&amp;"!$AJ$41:$AJ$406"),INDIRECT($A$5&amp;"!$An$41:$An$406"))*SUM($F$3:$I$3)</f>
        <v>0</v>
      </c>
      <c r="C95" s="88" cm="1">
        <f t="array" aca="1" ref="C95" ca="1">_xlfn.XLOOKUP(A95,INDIRECT($A$5&amp;"!$AJ$41:$AJ$406"),INDIRECT($A$5&amp;"!$Ak$41:$Ak$406"))*SUM($F$3:$I$3)</f>
        <v>0</v>
      </c>
      <c r="D95" s="88" cm="1">
        <f t="array" aca="1" ref="D95" ca="1">_xlfn.XLOOKUP(A95,INDIRECT($A$5&amp;"!$AJ$41:$AJ$406"),INDIRECT($A$5&amp;"!$AO$41:$AO$406"))*SUM($F$3:$I$3)</f>
        <v>15</v>
      </c>
      <c r="E95" s="50" cm="1">
        <f t="array" ref="E95">SUMPRODUCT(('PT Storengy'!$B$8:$K$372)*('PT Storengy'!$A$8:$A$372=$A95)*('PT Storengy'!$A$5:$J$5=$A$6)*('PT Storengy'!$B$7:$K$7=$A$7))</f>
        <v>0</v>
      </c>
      <c r="F95" s="52">
        <f t="shared" ca="1" si="12"/>
        <v>4.8120015761477575</v>
      </c>
      <c r="G95" s="72">
        <f t="shared" ca="1" si="13"/>
        <v>0.32666611216853075</v>
      </c>
      <c r="H95" s="51" cm="1">
        <f t="array" aca="1" ref="H95" ca="1">IF(ROUND(ROUND(G95,2)-G95,4)=0,_xlfn.XLOOKUP(G95,INDIRECT($A$4&amp;"!$G$32:$G$132"),INDIRECT($A$4&amp;"!$A$32:$A$132"),0,1,1),IF(G95&lt;0,0,(ROUNDUP(G95,2)-G95)*100*_xlfn.XLOOKUP(G95,INDIRECT($A$4&amp;"!$G$32:$G$132"),INDIRECT($A$4&amp;"!$A$32:$A$132"),0,-1,-1)+(G95-ROUNDDOWN(G95,2))*100*_xlfn.XLOOKUP(G95,INDIRECT($A$4&amp;"!$G$32:$G$132"),INDIRECT($A$4&amp;"!$A$32:$A$132"),0,1,1)))</f>
        <v>0.49861060282115355</v>
      </c>
      <c r="I95" s="113">
        <f t="shared" ca="1" si="8"/>
        <v>87.990106380203571</v>
      </c>
      <c r="K95" s="52">
        <f t="shared" ca="1" si="7"/>
        <v>4.4909578029897492</v>
      </c>
      <c r="L95" s="72">
        <f t="shared" ca="1" si="9"/>
        <v>0.30502986184668285</v>
      </c>
      <c r="M95" s="51" cm="1">
        <f t="array" aca="1" ref="M95" ca="1">IF(ROUND(ROUND(L95,2)-L95,4)=0,_xlfn.XLOOKUP(L95,INDIRECT($A$4&amp;"!$G$32:$G$132"),INDIRECT($A$4&amp;"!$A$32:$A$132"),0,1,1),IF(L95&lt;0,0,(ROUNDUP(L95,2)-L95)*100*_xlfn.XLOOKUP(L95,INDIRECT($A$4&amp;"!$G$32:$G$132"),INDIRECT($A$4&amp;"!$A$32:$A$132"),0,-1,-1)+(L95-ROUNDDOWN(L95,2))*100*_xlfn.XLOOKUP(L95,INDIRECT($A$4&amp;"!$G$32:$G$132"),INDIRECT($A$4&amp;"!$A$32:$A$132"),0,1,1)))</f>
        <v>0.47877737335945969</v>
      </c>
      <c r="N95" s="90">
        <f t="shared" ca="1" si="10"/>
        <v>84.490124710492893</v>
      </c>
    </row>
    <row r="96" spans="1:14" x14ac:dyDescent="0.35">
      <c r="A96" s="48">
        <f t="shared" si="11"/>
        <v>45659</v>
      </c>
      <c r="B96" s="88" cm="1">
        <f t="array" aca="1" ref="B96" ca="1">_xlfn.XLOOKUP(A96,INDIRECT($A$5&amp;"!$AJ$41:$AJ$406"),INDIRECT($A$5&amp;"!$An$41:$An$406"))*SUM($F$3:$I$3)</f>
        <v>0</v>
      </c>
      <c r="C96" s="88" cm="1">
        <f t="array" aca="1" ref="C96" ca="1">_xlfn.XLOOKUP(A96,INDIRECT($A$5&amp;"!$AJ$41:$AJ$406"),INDIRECT($A$5&amp;"!$Ak$41:$Ak$406"))*SUM($F$3:$I$3)</f>
        <v>0</v>
      </c>
      <c r="D96" s="88" cm="1">
        <f t="array" aca="1" ref="D96" ca="1">_xlfn.XLOOKUP(A96,INDIRECT($A$5&amp;"!$AJ$41:$AJ$406"),INDIRECT($A$5&amp;"!$AO$41:$AO$406"))*SUM($F$3:$I$3)</f>
        <v>15</v>
      </c>
      <c r="E96" s="50" cm="1">
        <f t="array" ref="E96">SUMPRODUCT(('PT Storengy'!$B$8:$K$372)*('PT Storengy'!$A$8:$A$372=$A96)*('PT Storengy'!$A$5:$J$5=$A$6)*('PT Storengy'!$B$7:$K$7=$A$7))</f>
        <v>0</v>
      </c>
      <c r="F96" s="52">
        <f t="shared" ca="1" si="12"/>
        <v>4.7249603826794973</v>
      </c>
      <c r="G96" s="72">
        <f t="shared" ca="1" si="13"/>
        <v>0.32080010507651718</v>
      </c>
      <c r="H96" s="51" cm="1">
        <f t="array" aca="1" ref="H96" ca="1">IF(ROUND(ROUND(G96,2)-G96,4)=0,_xlfn.XLOOKUP(G96,INDIRECT($A$4&amp;"!$G$32:$G$132"),INDIRECT($A$4&amp;"!$A$32:$A$132"),0,1,1),IF(G96&lt;0,0,(ROUNDUP(G96,2)-G96)*100*_xlfn.XLOOKUP(G96,INDIRECT($A$4&amp;"!$G$32:$G$132"),INDIRECT($A$4&amp;"!$A$32:$A$132"),0,-1,-1)+(G96-ROUNDDOWN(G96,2))*100*_xlfn.XLOOKUP(G96,INDIRECT($A$4&amp;"!$G$32:$G$132"),INDIRECT($A$4&amp;"!$A$32:$A$132"),0,1,1)))</f>
        <v>0.49323342965347455</v>
      </c>
      <c r="I96" s="113">
        <f t="shared" ca="1" si="8"/>
        <v>87.041193468260218</v>
      </c>
      <c r="K96" s="52">
        <f t="shared" ca="1" si="7"/>
        <v>4.4073788462908405</v>
      </c>
      <c r="L96" s="72">
        <f t="shared" ca="1" si="9"/>
        <v>0.29939718686598327</v>
      </c>
      <c r="M96" s="51" cm="1">
        <f t="array" aca="1" ref="M96" ca="1">IF(ROUND(ROUND(L96,2)-L96,4)=0,_xlfn.XLOOKUP(L96,INDIRECT($A$4&amp;"!$G$32:$G$132"),INDIRECT($A$4&amp;"!$A$32:$A$132"),0,1,1),IF(L96&lt;0,0,(ROUNDUP(L96,2)-L96)*100*_xlfn.XLOOKUP(L96,INDIRECT($A$4&amp;"!$G$32:$G$132"),INDIRECT($A$4&amp;"!$A$32:$A$132"),0,-1,-1)+(L96-ROUNDDOWN(L96,2))*100*_xlfn.XLOOKUP(L96,INDIRECT($A$4&amp;"!$G$32:$G$132"),INDIRECT($A$4&amp;"!$A$32:$A$132"),0,1,1)))</f>
        <v>0.47361408796048504</v>
      </c>
      <c r="N96" s="90">
        <f t="shared" ca="1" si="10"/>
        <v>83.578956698909124</v>
      </c>
    </row>
    <row r="97" spans="1:14" x14ac:dyDescent="0.35">
      <c r="A97" s="48">
        <f t="shared" si="11"/>
        <v>45660</v>
      </c>
      <c r="B97" s="88" cm="1">
        <f t="array" aca="1" ref="B97" ca="1">_xlfn.XLOOKUP(A97,INDIRECT($A$5&amp;"!$AJ$41:$AJ$406"),INDIRECT($A$5&amp;"!$An$41:$An$406"))*SUM($F$3:$I$3)</f>
        <v>0</v>
      </c>
      <c r="C97" s="88" cm="1">
        <f t="array" aca="1" ref="C97" ca="1">_xlfn.XLOOKUP(A97,INDIRECT($A$5&amp;"!$AJ$41:$AJ$406"),INDIRECT($A$5&amp;"!$Ak$41:$Ak$406"))*SUM($F$3:$I$3)</f>
        <v>0</v>
      </c>
      <c r="D97" s="88" cm="1">
        <f t="array" aca="1" ref="D97" ca="1">_xlfn.XLOOKUP(A97,INDIRECT($A$5&amp;"!$AJ$41:$AJ$406"),INDIRECT($A$5&amp;"!$AO$41:$AO$406"))*SUM($F$3:$I$3)</f>
        <v>15</v>
      </c>
      <c r="E97" s="50" cm="1">
        <f t="array" ref="E97">SUMPRODUCT(('PT Storengy'!$B$8:$K$372)*('PT Storengy'!$A$8:$A$372=$A97)*('PT Storengy'!$A$5:$J$5=$A$6)*('PT Storengy'!$B$7:$K$7=$A$7))</f>
        <v>0</v>
      </c>
      <c r="F97" s="52">
        <f t="shared" ca="1" si="12"/>
        <v>4.6388578687486399</v>
      </c>
      <c r="G97" s="72">
        <f t="shared" ca="1" si="13"/>
        <v>0.31499735884529984</v>
      </c>
      <c r="H97" s="51" cm="1">
        <f t="array" aca="1" ref="H97" ca="1">IF(ROUND(ROUND(G97,2)-G97,4)=0,_xlfn.XLOOKUP(G97,INDIRECT($A$4&amp;"!$G$32:$G$132"),INDIRECT($A$4&amp;"!$A$32:$A$132"),0,1,1),IF(G97&lt;0,0,(ROUNDUP(G97,2)-G97)*100*_xlfn.XLOOKUP(G97,INDIRECT($A$4&amp;"!$G$32:$G$132"),INDIRECT($A$4&amp;"!$A$32:$A$132"),0,-1,-1)+(G97-ROUNDDOWN(G97,2))*100*_xlfn.XLOOKUP(G97,INDIRECT($A$4&amp;"!$G$32:$G$132"),INDIRECT($A$4&amp;"!$A$32:$A$132"),0,1,1)))</f>
        <v>0.48791424560819197</v>
      </c>
      <c r="I97" s="113">
        <f t="shared" ca="1" si="8"/>
        <v>86.102513930857398</v>
      </c>
      <c r="K97" s="52">
        <f t="shared" ca="1" si="7"/>
        <v>4.3247012312818214</v>
      </c>
      <c r="L97" s="72">
        <f t="shared" ca="1" si="9"/>
        <v>0.29382525641938939</v>
      </c>
      <c r="M97" s="51" cm="1">
        <f t="array" aca="1" ref="M97" ca="1">IF(ROUND(ROUND(L97,2)-L97,4)=0,_xlfn.XLOOKUP(L97,INDIRECT($A$4&amp;"!$G$32:$G$132"),INDIRECT($A$4&amp;"!$A$32:$A$132"),0,1,1),IF(L97&lt;0,0,(ROUNDUP(L97,2)-L97)*100*_xlfn.XLOOKUP(L97,INDIRECT($A$4&amp;"!$G$32:$G$132"),INDIRECT($A$4&amp;"!$A$32:$A$132"),0,-1,-1)+(L97-ROUNDDOWN(L97,2))*100*_xlfn.XLOOKUP(L97,INDIRECT($A$4&amp;"!$G$32:$G$132"),INDIRECT($A$4&amp;"!$A$32:$A$132"),0,1,1)))</f>
        <v>0.46850648505110737</v>
      </c>
      <c r="N97" s="90">
        <f t="shared" ca="1" si="10"/>
        <v>82.67761500901895</v>
      </c>
    </row>
    <row r="98" spans="1:14" x14ac:dyDescent="0.35">
      <c r="A98" s="48">
        <f t="shared" si="11"/>
        <v>45661</v>
      </c>
      <c r="B98" s="88" cm="1">
        <f t="array" aca="1" ref="B98" ca="1">_xlfn.XLOOKUP(A98,INDIRECT($A$5&amp;"!$AJ$41:$AJ$406"),INDIRECT($A$5&amp;"!$An$41:$An$406"))*SUM($F$3:$I$3)</f>
        <v>0</v>
      </c>
      <c r="C98" s="88" cm="1">
        <f t="array" aca="1" ref="C98" ca="1">_xlfn.XLOOKUP(A98,INDIRECT($A$5&amp;"!$AJ$41:$AJ$406"),INDIRECT($A$5&amp;"!$Ak$41:$Ak$406"))*SUM($F$3:$I$3)</f>
        <v>0</v>
      </c>
      <c r="D98" s="88" cm="1">
        <f t="array" aca="1" ref="D98" ca="1">_xlfn.XLOOKUP(A98,INDIRECT($A$5&amp;"!$AJ$41:$AJ$406"),INDIRECT($A$5&amp;"!$AO$41:$AO$406"))*SUM($F$3:$I$3)</f>
        <v>15</v>
      </c>
      <c r="E98" s="50" cm="1">
        <f t="array" ref="E98">SUMPRODUCT(('PT Storengy'!$B$8:$K$372)*('PT Storengy'!$A$8:$A$372=$A98)*('PT Storengy'!$A$5:$J$5=$A$6)*('PT Storengy'!$B$7:$K$7=$A$7))</f>
        <v>0</v>
      </c>
      <c r="F98" s="52">
        <f t="shared" ca="1" si="12"/>
        <v>4.553683911340566</v>
      </c>
      <c r="G98" s="72">
        <f t="shared" ca="1" si="13"/>
        <v>0.3092571912499093</v>
      </c>
      <c r="H98" s="51" cm="1">
        <f t="array" aca="1" ref="H98" ca="1">IF(ROUND(ROUND(G98,2)-G98,4)=0,_xlfn.XLOOKUP(G98,INDIRECT($A$4&amp;"!$G$32:$G$132"),INDIRECT($A$4&amp;"!$A$32:$A$132"),0,1,1),IF(G98&lt;0,0,(ROUNDUP(G98,2)-G98)*100*_xlfn.XLOOKUP(G98,INDIRECT($A$4&amp;"!$G$32:$G$132"),INDIRECT($A$4&amp;"!$A$32:$A$132"),0,-1,-1)+(G98-ROUNDDOWN(G98,2))*100*_xlfn.XLOOKUP(G98,INDIRECT($A$4&amp;"!$G$32:$G$132"),INDIRECT($A$4&amp;"!$A$32:$A$132"),0,1,1)))</f>
        <v>0.48265242531241737</v>
      </c>
      <c r="I98" s="113">
        <f t="shared" ca="1" si="8"/>
        <v>85.173957408073647</v>
      </c>
      <c r="K98" s="52">
        <f t="shared" ca="1" si="7"/>
        <v>4.2429152376111352</v>
      </c>
      <c r="L98" s="72">
        <f t="shared" ca="1" si="9"/>
        <v>0.28831341541878808</v>
      </c>
      <c r="M98" s="51" cm="1">
        <f t="array" aca="1" ref="M98" ca="1">IF(ROUND(ROUND(L98,2)-L98,4)=0,_xlfn.XLOOKUP(L98,INDIRECT($A$4&amp;"!$G$32:$G$132"),INDIRECT($A$4&amp;"!$A$32:$A$132"),0,1,1),IF(L98&lt;0,0,(ROUNDUP(L98,2)-L98)*100*_xlfn.XLOOKUP(L98,INDIRECT($A$4&amp;"!$G$32:$G$132"),INDIRECT($A$4&amp;"!$A$32:$A$132"),0,-1,-1)+(L98-ROUNDDOWN(L98,2))*100*_xlfn.XLOOKUP(L98,INDIRECT($A$4&amp;"!$G$32:$G$132"),INDIRECT($A$4&amp;"!$A$32:$A$132"),0,1,1)))</f>
        <v>0.46345396413388945</v>
      </c>
      <c r="N98" s="90">
        <f t="shared" ca="1" si="10"/>
        <v>81.785993670686366</v>
      </c>
    </row>
    <row r="99" spans="1:14" x14ac:dyDescent="0.35">
      <c r="A99" s="48">
        <f t="shared" si="11"/>
        <v>45662</v>
      </c>
      <c r="B99" s="88" cm="1">
        <f t="array" aca="1" ref="B99" ca="1">_xlfn.XLOOKUP(A99,INDIRECT($A$5&amp;"!$AJ$41:$AJ$406"),INDIRECT($A$5&amp;"!$An$41:$An$406"))*SUM($F$3:$I$3)</f>
        <v>0</v>
      </c>
      <c r="C99" s="88" cm="1">
        <f t="array" aca="1" ref="C99" ca="1">_xlfn.XLOOKUP(A99,INDIRECT($A$5&amp;"!$AJ$41:$AJ$406"),INDIRECT($A$5&amp;"!$Ak$41:$Ak$406"))*SUM($F$3:$I$3)</f>
        <v>0</v>
      </c>
      <c r="D99" s="88" cm="1">
        <f t="array" aca="1" ref="D99" ca="1">_xlfn.XLOOKUP(A99,INDIRECT($A$5&amp;"!$AJ$41:$AJ$406"),INDIRECT($A$5&amp;"!$AO$41:$AO$406"))*SUM($F$3:$I$3)</f>
        <v>15</v>
      </c>
      <c r="E99" s="50" cm="1">
        <f t="array" ref="E99">SUMPRODUCT(('PT Storengy'!$B$8:$K$372)*('PT Storengy'!$A$8:$A$372=$A99)*('PT Storengy'!$A$5:$J$5=$A$6)*('PT Storengy'!$B$7:$K$7=$A$7))</f>
        <v>0</v>
      </c>
      <c r="F99" s="52">
        <f t="shared" ca="1" si="12"/>
        <v>4.4694284966104227</v>
      </c>
      <c r="G99" s="72">
        <f t="shared" ca="1" si="13"/>
        <v>0.30357892742270443</v>
      </c>
      <c r="H99" s="51" cm="1">
        <f t="array" aca="1" ref="H99" ca="1">IF(ROUND(ROUND(G99,2)-G99,4)=0,_xlfn.XLOOKUP(G99,INDIRECT($A$4&amp;"!$G$32:$G$132"),INDIRECT($A$4&amp;"!$A$32:$A$132"),0,1,1),IF(G99&lt;0,0,(ROUNDUP(G99,2)-G99)*100*_xlfn.XLOOKUP(G99,INDIRECT($A$4&amp;"!$G$32:$G$132"),INDIRECT($A$4&amp;"!$A$32:$A$132"),0,-1,-1)+(G99-ROUNDDOWN(G99,2))*100*_xlfn.XLOOKUP(G99,INDIRECT($A$4&amp;"!$G$32:$G$132"),INDIRECT($A$4&amp;"!$A$32:$A$132"),0,1,1)))</f>
        <v>0.47744735013747946</v>
      </c>
      <c r="I99" s="113">
        <f t="shared" ca="1" si="8"/>
        <v>84.255414730143428</v>
      </c>
      <c r="K99" s="52">
        <f t="shared" ca="1" si="7"/>
        <v>4.1620112497545447</v>
      </c>
      <c r="L99" s="72">
        <f t="shared" ca="1" si="9"/>
        <v>0.28286101584074236</v>
      </c>
      <c r="M99" s="51" cm="1">
        <f t="array" aca="1" ref="M99" ca="1">IF(ROUND(ROUND(L99,2)-L99,4)=0,_xlfn.XLOOKUP(L99,INDIRECT($A$4&amp;"!$G$32:$G$132"),INDIRECT($A$4&amp;"!$A$32:$A$132"),0,1,1),IF(L99&lt;0,0,(ROUNDUP(L99,2)-L99)*100*_xlfn.XLOOKUP(L99,INDIRECT($A$4&amp;"!$G$32:$G$132"),INDIRECT($A$4&amp;"!$A$32:$A$132"),0,-1,-1)+(L99-ROUNDDOWN(L99,2))*100*_xlfn.XLOOKUP(L99,INDIRECT($A$4&amp;"!$G$32:$G$132"),INDIRECT($A$4&amp;"!$A$32:$A$132"),0,1,1)))</f>
        <v>0.45845593118734751</v>
      </c>
      <c r="N99" s="90">
        <f t="shared" ca="1" si="10"/>
        <v>80.903987856590732</v>
      </c>
    </row>
    <row r="100" spans="1:14" x14ac:dyDescent="0.35">
      <c r="A100" s="48">
        <f t="shared" si="11"/>
        <v>45663</v>
      </c>
      <c r="B100" s="88" cm="1">
        <f t="array" aca="1" ref="B100" ca="1">_xlfn.XLOOKUP(A100,INDIRECT($A$5&amp;"!$AJ$41:$AJ$406"),INDIRECT($A$5&amp;"!$An$41:$An$406"))*SUM($F$3:$I$3)</f>
        <v>0</v>
      </c>
      <c r="C100" s="88" cm="1">
        <f t="array" aca="1" ref="C100" ca="1">_xlfn.XLOOKUP(A100,INDIRECT($A$5&amp;"!$AJ$41:$AJ$406"),INDIRECT($A$5&amp;"!$Ak$41:$Ak$406"))*SUM($F$3:$I$3)</f>
        <v>0</v>
      </c>
      <c r="D100" s="88" cm="1">
        <f t="array" aca="1" ref="D100" ca="1">_xlfn.XLOOKUP(A100,INDIRECT($A$5&amp;"!$AJ$41:$AJ$406"),INDIRECT($A$5&amp;"!$AO$41:$AO$406"))*SUM($F$3:$I$3)</f>
        <v>15</v>
      </c>
      <c r="E100" s="50" cm="1">
        <f t="array" ref="E100">SUMPRODUCT(('PT Storengy'!$B$8:$K$372)*('PT Storengy'!$A$8:$A$372=$A100)*('PT Storengy'!$A$5:$J$5=$A$6)*('PT Storengy'!$B$7:$K$7=$A$7))</f>
        <v>0</v>
      </c>
      <c r="F100" s="52">
        <f t="shared" ca="1" si="12"/>
        <v>4.3860817187058005</v>
      </c>
      <c r="G100" s="72">
        <f t="shared" ca="1" si="13"/>
        <v>0.2979618997740282</v>
      </c>
      <c r="H100" s="5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0.47229840812619295</v>
      </c>
      <c r="I100" s="113">
        <f t="shared" ca="1" si="8"/>
        <v>83.346777904622286</v>
      </c>
      <c r="K100" s="52">
        <f t="shared" ca="1" si="7"/>
        <v>4.0819797558846425</v>
      </c>
      <c r="L100" s="72">
        <f t="shared" ca="1" si="9"/>
        <v>0.277467416650303</v>
      </c>
      <c r="M100" s="5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0.45351179859611146</v>
      </c>
      <c r="N100" s="90">
        <f t="shared" ca="1" si="10"/>
        <v>80.031493869902022</v>
      </c>
    </row>
    <row r="101" spans="1:14" x14ac:dyDescent="0.35">
      <c r="A101" s="48">
        <f t="shared" si="11"/>
        <v>45664</v>
      </c>
      <c r="B101" s="88" cm="1">
        <f t="array" aca="1" ref="B101" ca="1">_xlfn.XLOOKUP(A101,INDIRECT($A$5&amp;"!$AJ$41:$AJ$406"),INDIRECT($A$5&amp;"!$An$41:$An$406"))*SUM($F$3:$I$3)</f>
        <v>0</v>
      </c>
      <c r="C101" s="88" cm="1">
        <f t="array" aca="1" ref="C101" ca="1">_xlfn.XLOOKUP(A101,INDIRECT($A$5&amp;"!$AJ$41:$AJ$406"),INDIRECT($A$5&amp;"!$Ak$41:$Ak$406"))*SUM($F$3:$I$3)</f>
        <v>0</v>
      </c>
      <c r="D101" s="88" cm="1">
        <f t="array" aca="1" ref="D101" ca="1">_xlfn.XLOOKUP(A101,INDIRECT($A$5&amp;"!$AJ$41:$AJ$406"),INDIRECT($A$5&amp;"!$AO$41:$AO$406"))*SUM($F$3:$I$3)</f>
        <v>15</v>
      </c>
      <c r="E101" s="50" cm="1">
        <f t="array" ref="E101">SUMPRODUCT(('PT Storengy'!$B$8:$K$372)*('PT Storengy'!$A$8:$A$372=$A101)*('PT Storengy'!$A$5:$J$5=$A$6)*('PT Storengy'!$B$7:$K$7=$A$7))</f>
        <v>0</v>
      </c>
      <c r="F101" s="52">
        <f t="shared" ca="1" si="12"/>
        <v>4.3036337786021104</v>
      </c>
      <c r="G101" s="72">
        <f t="shared" ca="1" si="13"/>
        <v>0.29240544791372003</v>
      </c>
      <c r="H101" s="5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0.46720499392091042</v>
      </c>
      <c r="I101" s="113">
        <f t="shared" ca="1" si="8"/>
        <v>82.447940103690073</v>
      </c>
      <c r="K101" s="52">
        <f t="shared" ca="1" si="7"/>
        <v>4.0028113467525532</v>
      </c>
      <c r="L101" s="72">
        <f t="shared" ca="1" si="9"/>
        <v>0.27213198372564285</v>
      </c>
      <c r="M101" s="5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0.44862098508183967</v>
      </c>
      <c r="N101" s="90">
        <f t="shared" ca="1" si="10"/>
        <v>79.168409132089351</v>
      </c>
    </row>
    <row r="102" spans="1:14" x14ac:dyDescent="0.35">
      <c r="A102" s="48">
        <f t="shared" si="11"/>
        <v>45665</v>
      </c>
      <c r="B102" s="88" cm="1">
        <f t="array" aca="1" ref="B102" ca="1">_xlfn.XLOOKUP(A102,INDIRECT($A$5&amp;"!$AJ$41:$AJ$406"),INDIRECT($A$5&amp;"!$An$41:$An$406"))*SUM($F$3:$I$3)</f>
        <v>0</v>
      </c>
      <c r="C102" s="88" cm="1">
        <f t="array" aca="1" ref="C102" ca="1">_xlfn.XLOOKUP(A102,INDIRECT($A$5&amp;"!$AJ$41:$AJ$406"),INDIRECT($A$5&amp;"!$Ak$41:$Ak$406"))*SUM($F$3:$I$3)</f>
        <v>0</v>
      </c>
      <c r="D102" s="88" cm="1">
        <f t="array" aca="1" ref="D102" ca="1">_xlfn.XLOOKUP(A102,INDIRECT($A$5&amp;"!$AJ$41:$AJ$406"),INDIRECT($A$5&amp;"!$AO$41:$AO$406"))*SUM($F$3:$I$3)</f>
        <v>15</v>
      </c>
      <c r="E102" s="50" cm="1">
        <f t="array" ref="E102">SUMPRODUCT(('PT Storengy'!$B$8:$K$372)*('PT Storengy'!$A$8:$A$372=$A102)*('PT Storengy'!$A$5:$J$5=$A$6)*('PT Storengy'!$B$7:$K$7=$A$7))</f>
        <v>0</v>
      </c>
      <c r="F102" s="52">
        <f t="shared" ca="1" si="12"/>
        <v>4.2220749829505193</v>
      </c>
      <c r="G102" s="72">
        <f t="shared" ca="1" si="13"/>
        <v>0.286908918573474</v>
      </c>
      <c r="H102" s="5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0.46216650869235154</v>
      </c>
      <c r="I102" s="113">
        <f t="shared" ca="1" si="8"/>
        <v>81.558795651591453</v>
      </c>
      <c r="K102" s="52">
        <f t="shared" ca="1" si="7"/>
        <v>3.9244967145816925</v>
      </c>
      <c r="L102" s="72">
        <f t="shared" ca="1" si="9"/>
        <v>0.26685408978350356</v>
      </c>
      <c r="M102" s="5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0.44378291563487871</v>
      </c>
      <c r="N102" s="90">
        <f t="shared" ca="1" si="10"/>
        <v>78.314632170860946</v>
      </c>
    </row>
    <row r="103" spans="1:14" x14ac:dyDescent="0.35">
      <c r="A103" s="48">
        <f t="shared" si="11"/>
        <v>45666</v>
      </c>
      <c r="B103" s="88" cm="1">
        <f t="array" aca="1" ref="B103" ca="1">_xlfn.XLOOKUP(A103,INDIRECT($A$5&amp;"!$AJ$41:$AJ$406"),INDIRECT($A$5&amp;"!$An$41:$An$406"))*SUM($F$3:$I$3)</f>
        <v>0</v>
      </c>
      <c r="C103" s="88" cm="1">
        <f t="array" aca="1" ref="C103" ca="1">_xlfn.XLOOKUP(A103,INDIRECT($A$5&amp;"!$AJ$41:$AJ$406"),INDIRECT($A$5&amp;"!$Ak$41:$Ak$406"))*SUM($F$3:$I$3)</f>
        <v>0</v>
      </c>
      <c r="D103" s="88" cm="1">
        <f t="array" aca="1" ref="D103" ca="1">_xlfn.XLOOKUP(A103,INDIRECT($A$5&amp;"!$AJ$41:$AJ$406"),INDIRECT($A$5&amp;"!$AO$41:$AO$406"))*SUM($F$3:$I$3)</f>
        <v>15</v>
      </c>
      <c r="E103" s="50" cm="1">
        <f t="array" ref="E103">SUMPRODUCT(('PT Storengy'!$B$8:$K$372)*('PT Storengy'!$A$8:$A$372=$A103)*('PT Storengy'!$A$5:$J$5=$A$6)*('PT Storengy'!$B$7:$K$7=$A$7))</f>
        <v>0</v>
      </c>
      <c r="F103" s="52">
        <f t="shared" ca="1" si="12"/>
        <v>4.1413957429383075</v>
      </c>
      <c r="G103" s="72">
        <f t="shared" ca="1" si="13"/>
        <v>0.28147166553003461</v>
      </c>
      <c r="H103" s="5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0.45718236006919877</v>
      </c>
      <c r="I103" s="113">
        <f t="shared" ca="1" si="8"/>
        <v>80.679240012211551</v>
      </c>
      <c r="K103" s="52">
        <f t="shared" ca="1" si="7"/>
        <v>3.8470266519734584</v>
      </c>
      <c r="L103" s="72">
        <f t="shared" ca="1" si="9"/>
        <v>0.26163311430544617</v>
      </c>
      <c r="M103" s="5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0.43899702144665942</v>
      </c>
      <c r="N103" s="90">
        <f t="shared" ca="1" si="10"/>
        <v>77.470062608234016</v>
      </c>
    </row>
    <row r="104" spans="1:14" x14ac:dyDescent="0.35">
      <c r="A104" s="48">
        <f t="shared" si="11"/>
        <v>45667</v>
      </c>
      <c r="B104" s="88" cm="1">
        <f t="array" aca="1" ref="B104" ca="1">_xlfn.XLOOKUP(A104,INDIRECT($A$5&amp;"!$AJ$41:$AJ$406"),INDIRECT($A$5&amp;"!$An$41:$An$406"))*SUM($F$3:$I$3)</f>
        <v>0</v>
      </c>
      <c r="C104" s="88" cm="1">
        <f t="array" aca="1" ref="C104" ca="1">_xlfn.XLOOKUP(A104,INDIRECT($A$5&amp;"!$AJ$41:$AJ$406"),INDIRECT($A$5&amp;"!$Ak$41:$Ak$406"))*SUM($F$3:$I$3)</f>
        <v>0</v>
      </c>
      <c r="D104" s="88" cm="1">
        <f t="array" aca="1" ref="D104" ca="1">_xlfn.XLOOKUP(A104,INDIRECT($A$5&amp;"!$AJ$41:$AJ$406"),INDIRECT($A$5&amp;"!$AO$41:$AO$406"))*SUM($F$3:$I$3)</f>
        <v>15</v>
      </c>
      <c r="E104" s="50" cm="1">
        <f t="array" ref="E104">SUMPRODUCT(('PT Storengy'!$B$8:$K$372)*('PT Storengy'!$A$8:$A$372=$A104)*('PT Storengy'!$A$5:$J$5=$A$6)*('PT Storengy'!$B$7:$K$7=$A$7))</f>
        <v>0</v>
      </c>
      <c r="F104" s="52">
        <f t="shared" ca="1" si="12"/>
        <v>4.0615865731615219</v>
      </c>
      <c r="G104" s="72">
        <f t="shared" ca="1" si="13"/>
        <v>0.27609304952922048</v>
      </c>
      <c r="H104" s="5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0.45225196206845247</v>
      </c>
      <c r="I104" s="113">
        <f t="shared" ca="1" si="8"/>
        <v>79.809169776785737</v>
      </c>
      <c r="K104" s="52">
        <f t="shared" ca="1" si="7"/>
        <v>3.7703920508247251</v>
      </c>
      <c r="L104" s="72">
        <f t="shared" ca="1" si="9"/>
        <v>0.25646844346489722</v>
      </c>
      <c r="M104" s="5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0.43426273984282282</v>
      </c>
      <c r="N104" s="90">
        <f t="shared" ca="1" si="10"/>
        <v>76.634601148733438</v>
      </c>
    </row>
    <row r="105" spans="1:14" x14ac:dyDescent="0.35">
      <c r="A105" s="48">
        <f t="shared" si="11"/>
        <v>45668</v>
      </c>
      <c r="B105" s="88" cm="1">
        <f t="array" aca="1" ref="B105" ca="1">_xlfn.XLOOKUP(A105,INDIRECT($A$5&amp;"!$AJ$41:$AJ$406"),INDIRECT($A$5&amp;"!$An$41:$An$406"))*SUM($F$3:$I$3)</f>
        <v>0</v>
      </c>
      <c r="C105" s="88" cm="1">
        <f t="array" aca="1" ref="C105" ca="1">_xlfn.XLOOKUP(A105,INDIRECT($A$5&amp;"!$AJ$41:$AJ$406"),INDIRECT($A$5&amp;"!$Ak$41:$Ak$406"))*SUM($F$3:$I$3)</f>
        <v>0</v>
      </c>
      <c r="D105" s="88" cm="1">
        <f t="array" aca="1" ref="D105" ca="1">_xlfn.XLOOKUP(A105,INDIRECT($A$5&amp;"!$AJ$41:$AJ$406"),INDIRECT($A$5&amp;"!$AO$41:$AO$406"))*SUM($F$3:$I$3)</f>
        <v>15</v>
      </c>
      <c r="E105" s="50" cm="1">
        <f t="array" ref="E105">SUMPRODUCT(('PT Storengy'!$B$8:$K$372)*('PT Storengy'!$A$8:$A$372=$A105)*('PT Storengy'!$A$5:$J$5=$A$6)*('PT Storengy'!$B$7:$K$7=$A$7))</f>
        <v>0</v>
      </c>
      <c r="F105" s="52">
        <f t="shared" ca="1" si="12"/>
        <v>3.9826380905097798</v>
      </c>
      <c r="G105" s="72">
        <f t="shared" ca="1" si="13"/>
        <v>0.27077243821076813</v>
      </c>
      <c r="H105" s="5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0.44737473502653791</v>
      </c>
      <c r="I105" s="113">
        <f t="shared" ca="1" si="8"/>
        <v>78.948482651741983</v>
      </c>
      <c r="K105" s="52">
        <f t="shared" ca="1" si="7"/>
        <v>3.6945839012570074</v>
      </c>
      <c r="L105" s="72">
        <f t="shared" ca="1" si="9"/>
        <v>0.25135947005498166</v>
      </c>
      <c r="M105" s="5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0.42957951421706692</v>
      </c>
      <c r="N105" s="90">
        <f t="shared" ca="1" si="10"/>
        <v>75.808149567717692</v>
      </c>
    </row>
    <row r="106" spans="1:14" x14ac:dyDescent="0.35">
      <c r="A106" s="48">
        <f t="shared" si="11"/>
        <v>45669</v>
      </c>
      <c r="B106" s="88" cm="1">
        <f t="array" aca="1" ref="B106" ca="1">_xlfn.XLOOKUP(A106,INDIRECT($A$5&amp;"!$AJ$41:$AJ$406"),INDIRECT($A$5&amp;"!$An$41:$An$406"))*SUM($F$3:$I$3)</f>
        <v>0</v>
      </c>
      <c r="C106" s="88" cm="1">
        <f t="array" aca="1" ref="C106" ca="1">_xlfn.XLOOKUP(A106,INDIRECT($A$5&amp;"!$AJ$41:$AJ$406"),INDIRECT($A$5&amp;"!$Ak$41:$Ak$406"))*SUM($F$3:$I$3)</f>
        <v>0</v>
      </c>
      <c r="D106" s="88" cm="1">
        <f t="array" aca="1" ref="D106" ca="1">_xlfn.XLOOKUP(A106,INDIRECT($A$5&amp;"!$AJ$41:$AJ$406"),INDIRECT($A$5&amp;"!$AO$41:$AO$406"))*SUM($F$3:$I$3)</f>
        <v>15</v>
      </c>
      <c r="E106" s="50" cm="1">
        <f t="array" ref="E106">SUMPRODUCT(('PT Storengy'!$B$8:$K$372)*('PT Storengy'!$A$8:$A$372=$A106)*('PT Storengy'!$A$5:$J$5=$A$6)*('PT Storengy'!$B$7:$K$7=$A$7))</f>
        <v>0</v>
      </c>
      <c r="F106" s="52">
        <f t="shared" ca="1" si="12"/>
        <v>3.9045410130631057</v>
      </c>
      <c r="G106" s="72">
        <f t="shared" ca="1" si="13"/>
        <v>0.26550920603398531</v>
      </c>
      <c r="H106" s="5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0.44255010553115365</v>
      </c>
      <c r="I106" s="113">
        <f t="shared" ca="1" si="8"/>
        <v>78.097077446674177</v>
      </c>
      <c r="K106" s="52">
        <f t="shared" ca="1" si="7"/>
        <v>3.619593290557177</v>
      </c>
      <c r="L106" s="72">
        <f t="shared" ca="1" si="9"/>
        <v>0.24630559341713382</v>
      </c>
      <c r="M106" s="5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0.42494679396570639</v>
      </c>
      <c r="N106" s="90">
        <f t="shared" ca="1" si="10"/>
        <v>74.99061069983054</v>
      </c>
    </row>
    <row r="107" spans="1:14" x14ac:dyDescent="0.35">
      <c r="A107" s="48">
        <f t="shared" si="11"/>
        <v>45670</v>
      </c>
      <c r="B107" s="88" cm="1">
        <f t="array" aca="1" ref="B107" ca="1">_xlfn.XLOOKUP(A107,INDIRECT($A$5&amp;"!$AJ$41:$AJ$406"),INDIRECT($A$5&amp;"!$An$41:$An$406"))*SUM($F$3:$I$3)</f>
        <v>0</v>
      </c>
      <c r="C107" s="88" cm="1">
        <f t="array" aca="1" ref="C107" ca="1">_xlfn.XLOOKUP(A107,INDIRECT($A$5&amp;"!$AJ$41:$AJ$406"),INDIRECT($A$5&amp;"!$Ak$41:$Ak$406"))*SUM($F$3:$I$3)</f>
        <v>0</v>
      </c>
      <c r="D107" s="88" cm="1">
        <f t="array" aca="1" ref="D107" ca="1">_xlfn.XLOOKUP(A107,INDIRECT($A$5&amp;"!$AJ$41:$AJ$406"),INDIRECT($A$5&amp;"!$AO$41:$AO$406"))*SUM($F$3:$I$3)</f>
        <v>15</v>
      </c>
      <c r="E107" s="50" cm="1">
        <f t="array" ref="E107">SUMPRODUCT(('PT Storengy'!$B$8:$K$372)*('PT Storengy'!$A$8:$A$372=$A107)*('PT Storengy'!$A$5:$J$5=$A$6)*('PT Storengy'!$B$7:$K$7=$A$7))</f>
        <v>0</v>
      </c>
      <c r="F107" s="52">
        <f t="shared" ca="1" si="12"/>
        <v>3.8272861590006606</v>
      </c>
      <c r="G107" s="72">
        <f t="shared" ca="1" si="13"/>
        <v>0.26030273420420708</v>
      </c>
      <c r="H107" s="5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0.43777750635385693</v>
      </c>
      <c r="I107" s="113">
        <f t="shared" ca="1" si="8"/>
        <v>77.254854062445332</v>
      </c>
      <c r="K107" s="52">
        <f t="shared" ca="1" si="7"/>
        <v>3.5454114021295995</v>
      </c>
      <c r="L107" s="72">
        <f t="shared" ca="1" si="9"/>
        <v>0.24130621937047847</v>
      </c>
      <c r="M107" s="5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0.42036403442293901</v>
      </c>
      <c r="N107" s="90">
        <f t="shared" ca="1" si="10"/>
        <v>74.181888427577476</v>
      </c>
    </row>
    <row r="108" spans="1:14" x14ac:dyDescent="0.35">
      <c r="A108" s="48">
        <f t="shared" si="11"/>
        <v>45671</v>
      </c>
      <c r="B108" s="88" cm="1">
        <f t="array" aca="1" ref="B108" ca="1">_xlfn.XLOOKUP(A108,INDIRECT($A$5&amp;"!$AJ$41:$AJ$406"),INDIRECT($A$5&amp;"!$An$41:$An$406"))*SUM($F$3:$I$3)</f>
        <v>0</v>
      </c>
      <c r="C108" s="88" cm="1">
        <f t="array" aca="1" ref="C108" ca="1">_xlfn.XLOOKUP(A108,INDIRECT($A$5&amp;"!$AJ$41:$AJ$406"),INDIRECT($A$5&amp;"!$Ak$41:$Ak$406"))*SUM($F$3:$I$3)</f>
        <v>0</v>
      </c>
      <c r="D108" s="88" cm="1">
        <f t="array" aca="1" ref="D108" ca="1">_xlfn.XLOOKUP(A108,INDIRECT($A$5&amp;"!$AJ$41:$AJ$406"),INDIRECT($A$5&amp;"!$AO$41:$AO$406"))*SUM($F$3:$I$3)</f>
        <v>15</v>
      </c>
      <c r="E108" s="50" cm="1">
        <f t="array" ref="E108">SUMPRODUCT(('PT Storengy'!$B$8:$K$372)*('PT Storengy'!$A$8:$A$372=$A108)*('PT Storengy'!$A$5:$J$5=$A$6)*('PT Storengy'!$B$7:$K$7=$A$7))</f>
        <v>0</v>
      </c>
      <c r="F108" s="52">
        <f t="shared" ca="1" si="12"/>
        <v>3.7508644455212417</v>
      </c>
      <c r="G108" s="72">
        <f t="shared" ca="1" si="13"/>
        <v>0.25515241060004407</v>
      </c>
      <c r="H108" s="5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0.43305637638337413</v>
      </c>
      <c r="I108" s="113">
        <f t="shared" ca="1" si="8"/>
        <v>76.421713479418969</v>
      </c>
      <c r="K108" s="52">
        <f t="shared" ca="1" si="7"/>
        <v>3.4720295144595745</v>
      </c>
      <c r="L108" s="72">
        <f t="shared" ca="1" si="9"/>
        <v>0.2363607601419733</v>
      </c>
      <c r="M108" s="5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0.41583069679680923</v>
      </c>
      <c r="N108" s="90">
        <f t="shared" ca="1" si="10"/>
        <v>73.381887670025151</v>
      </c>
    </row>
    <row r="109" spans="1:14" x14ac:dyDescent="0.35">
      <c r="A109" s="48">
        <f t="shared" si="11"/>
        <v>45672</v>
      </c>
      <c r="B109" s="88" cm="1">
        <f t="array" aca="1" ref="B109" ca="1">_xlfn.XLOOKUP(A109,INDIRECT($A$5&amp;"!$AJ$41:$AJ$406"),INDIRECT($A$5&amp;"!$An$41:$An$406"))*SUM($F$3:$I$3)</f>
        <v>0</v>
      </c>
      <c r="C109" s="88" cm="1">
        <f t="array" aca="1" ref="C109" ca="1">_xlfn.XLOOKUP(A109,INDIRECT($A$5&amp;"!$AJ$41:$AJ$406"),INDIRECT($A$5&amp;"!$Ak$41:$Ak$406"))*SUM($F$3:$I$3)</f>
        <v>0</v>
      </c>
      <c r="D109" s="88" cm="1">
        <f t="array" aca="1" ref="D109" ca="1">_xlfn.XLOOKUP(A109,INDIRECT($A$5&amp;"!$AJ$41:$AJ$406"),INDIRECT($A$5&amp;"!$AO$41:$AO$406"))*SUM($F$3:$I$3)</f>
        <v>15</v>
      </c>
      <c r="E109" s="50" cm="1">
        <f t="array" ref="E109">SUMPRODUCT(('PT Storengy'!$B$8:$K$372)*('PT Storengy'!$A$8:$A$372=$A109)*('PT Storengy'!$A$5:$J$5=$A$6)*('PT Storengy'!$B$7:$K$7=$A$7))</f>
        <v>0</v>
      </c>
      <c r="F109" s="52">
        <f t="shared" ca="1" si="12"/>
        <v>3.6752668877754244</v>
      </c>
      <c r="G109" s="72">
        <f t="shared" ca="1" si="13"/>
        <v>0.2500576297014161</v>
      </c>
      <c r="H109" s="5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0.4283861605596318</v>
      </c>
      <c r="I109" s="113">
        <f t="shared" ca="1" si="8"/>
        <v>75.597557745817369</v>
      </c>
      <c r="K109" s="52">
        <f t="shared" ca="1" si="7"/>
        <v>3.3994390000879515</v>
      </c>
      <c r="L109" s="72">
        <f t="shared" ca="1" si="9"/>
        <v>0.23146863429730496</v>
      </c>
      <c r="M109" s="5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0.41134624810586323</v>
      </c>
      <c r="N109" s="90">
        <f t="shared" ca="1" si="10"/>
        <v>72.590514371622916</v>
      </c>
    </row>
    <row r="110" spans="1:14" x14ac:dyDescent="0.35">
      <c r="A110" s="48">
        <f t="shared" si="11"/>
        <v>45673</v>
      </c>
      <c r="B110" s="88" cm="1">
        <f t="array" aca="1" ref="B110" ca="1">_xlfn.XLOOKUP(A110,INDIRECT($A$5&amp;"!$AJ$41:$AJ$406"),INDIRECT($A$5&amp;"!$An$41:$An$406"))*SUM($F$3:$I$3)</f>
        <v>0</v>
      </c>
      <c r="C110" s="88" cm="1">
        <f t="array" aca="1" ref="C110" ca="1">_xlfn.XLOOKUP(A110,INDIRECT($A$5&amp;"!$AJ$41:$AJ$406"),INDIRECT($A$5&amp;"!$Ak$41:$Ak$406"))*SUM($F$3:$I$3)</f>
        <v>0</v>
      </c>
      <c r="D110" s="88" cm="1">
        <f t="array" aca="1" ref="D110" ca="1">_xlfn.XLOOKUP(A110,INDIRECT($A$5&amp;"!$AJ$41:$AJ$406"),INDIRECT($A$5&amp;"!$AO$41:$AO$406"))*SUM($F$3:$I$3)</f>
        <v>15</v>
      </c>
      <c r="E110" s="50" cm="1">
        <f t="array" ref="E110">SUMPRODUCT(('PT Storengy'!$B$8:$K$372)*('PT Storengy'!$A$8:$A$372=$A110)*('PT Storengy'!$A$5:$J$5=$A$6)*('PT Storengy'!$B$7:$K$7=$A$7))</f>
        <v>0</v>
      </c>
      <c r="F110" s="52">
        <f t="shared" ca="1" si="12"/>
        <v>3.6004845978092188</v>
      </c>
      <c r="G110" s="72">
        <f t="shared" ca="1" si="13"/>
        <v>0.24501779251836162</v>
      </c>
      <c r="H110" s="5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0.42376630980849855</v>
      </c>
      <c r="I110" s="113">
        <f t="shared" ca="1" si="8"/>
        <v>74.782289966205624</v>
      </c>
      <c r="K110" s="52">
        <f t="shared" ca="1" si="7"/>
        <v>3.327631324596807</v>
      </c>
      <c r="L110" s="72">
        <f t="shared" ca="1" si="9"/>
        <v>0.22662926667253011</v>
      </c>
      <c r="M110" s="5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0.40691016111648631</v>
      </c>
      <c r="N110" s="90">
        <f t="shared" ca="1" si="10"/>
        <v>71.807675491144636</v>
      </c>
    </row>
    <row r="111" spans="1:14" x14ac:dyDescent="0.35">
      <c r="A111" s="48">
        <f t="shared" si="11"/>
        <v>45674</v>
      </c>
      <c r="B111" s="88" cm="1">
        <f t="array" aca="1" ref="B111" ca="1">_xlfn.XLOOKUP(A111,INDIRECT($A$5&amp;"!$AJ$41:$AJ$406"),INDIRECT($A$5&amp;"!$An$41:$An$406"))*SUM($F$3:$I$3)</f>
        <v>0</v>
      </c>
      <c r="C111" s="88" cm="1">
        <f t="array" aca="1" ref="C111" ca="1">_xlfn.XLOOKUP(A111,INDIRECT($A$5&amp;"!$AJ$41:$AJ$406"),INDIRECT($A$5&amp;"!$Ak$41:$Ak$406"))*SUM($F$3:$I$3)</f>
        <v>0</v>
      </c>
      <c r="D111" s="88" cm="1">
        <f t="array" aca="1" ref="D111" ca="1">_xlfn.XLOOKUP(A111,INDIRECT($A$5&amp;"!$AJ$41:$AJ$406"),INDIRECT($A$5&amp;"!$AO$41:$AO$406"))*SUM($F$3:$I$3)</f>
        <v>15</v>
      </c>
      <c r="E111" s="50" cm="1">
        <f t="array" ref="E111">SUMPRODUCT(('PT Storengy'!$B$8:$K$372)*('PT Storengy'!$A$8:$A$372=$A111)*('PT Storengy'!$A$5:$J$5=$A$6)*('PT Storengy'!$B$7:$K$7=$A$7))</f>
        <v>0</v>
      </c>
      <c r="F111" s="52">
        <f t="shared" ca="1" si="12"/>
        <v>3.5248963625151011</v>
      </c>
      <c r="G111" s="72">
        <f t="shared" ca="1" si="13"/>
        <v>0.24003230652061458</v>
      </c>
      <c r="H111" s="5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0.42833333333333334</v>
      </c>
      <c r="I111" s="113">
        <f t="shared" ca="1" si="8"/>
        <v>75.588235294117652</v>
      </c>
      <c r="K111" s="52">
        <f t="shared" ca="1" si="7"/>
        <v>3.256598045606057</v>
      </c>
      <c r="L111" s="72">
        <f t="shared" ca="1" si="9"/>
        <v>0.2218420883064538</v>
      </c>
      <c r="M111" s="5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0.40252191428091644</v>
      </c>
      <c r="N111" s="90">
        <f t="shared" ca="1" si="10"/>
        <v>71.033278990749963</v>
      </c>
    </row>
    <row r="112" spans="1:14" x14ac:dyDescent="0.35">
      <c r="A112" s="48">
        <f t="shared" si="11"/>
        <v>45675</v>
      </c>
      <c r="B112" s="88" cm="1">
        <f t="array" aca="1" ref="B112" ca="1">_xlfn.XLOOKUP(A112,INDIRECT($A$5&amp;"!$AJ$41:$AJ$406"),INDIRECT($A$5&amp;"!$An$41:$An$406"))*SUM($F$3:$I$3)</f>
        <v>0</v>
      </c>
      <c r="C112" s="88" cm="1">
        <f t="array" aca="1" ref="C112" ca="1">_xlfn.XLOOKUP(A112,INDIRECT($A$5&amp;"!$AJ$41:$AJ$406"),INDIRECT($A$5&amp;"!$Ak$41:$Ak$406"))*SUM($F$3:$I$3)</f>
        <v>0</v>
      </c>
      <c r="D112" s="88" cm="1">
        <f t="array" aca="1" ref="D112" ca="1">_xlfn.XLOOKUP(A112,INDIRECT($A$5&amp;"!$AJ$41:$AJ$406"),INDIRECT($A$5&amp;"!$AO$41:$AO$406"))*SUM($F$3:$I$3)</f>
        <v>15</v>
      </c>
      <c r="E112" s="50" cm="1">
        <f t="array" ref="E112">SUMPRODUCT(('PT Storengy'!$B$8:$K$372)*('PT Storengy'!$A$8:$A$372=$A112)*('PT Storengy'!$A$5:$J$5=$A$6)*('PT Storengy'!$B$7:$K$7=$A$7))</f>
        <v>0</v>
      </c>
      <c r="F112" s="52">
        <f t="shared" ca="1" si="12"/>
        <v>3.4517357154683697</v>
      </c>
      <c r="G112" s="72">
        <f t="shared" ca="1" si="13"/>
        <v>0.23499309083434008</v>
      </c>
      <c r="H112" s="5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0.41457699993147878</v>
      </c>
      <c r="I112" s="113">
        <f t="shared" ca="1" si="8"/>
        <v>73.160647046731555</v>
      </c>
      <c r="K112" s="52">
        <f t="shared" ca="1" si="7"/>
        <v>3.1863308117808935</v>
      </c>
      <c r="L112" s="72">
        <f t="shared" ca="1" si="9"/>
        <v>0.21710653637373714</v>
      </c>
      <c r="M112" s="5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0.39818099167592613</v>
      </c>
      <c r="N112" s="90">
        <f t="shared" ca="1" si="10"/>
        <v>70.26723382516343</v>
      </c>
    </row>
    <row r="113" spans="1:14" x14ac:dyDescent="0.35">
      <c r="A113" s="48">
        <f t="shared" si="11"/>
        <v>45676</v>
      </c>
      <c r="B113" s="88" cm="1">
        <f t="array" aca="1" ref="B113" ca="1">_xlfn.XLOOKUP(A113,INDIRECT($A$5&amp;"!$AJ$41:$AJ$406"),INDIRECT($A$5&amp;"!$An$41:$An$406"))*SUM($F$3:$I$3)</f>
        <v>0</v>
      </c>
      <c r="C113" s="88" cm="1">
        <f t="array" aca="1" ref="C113" ca="1">_xlfn.XLOOKUP(A113,INDIRECT($A$5&amp;"!$AJ$41:$AJ$406"),INDIRECT($A$5&amp;"!$Ak$41:$Ak$406"))*SUM($F$3:$I$3)</f>
        <v>0</v>
      </c>
      <c r="D113" s="88" cm="1">
        <f t="array" aca="1" ref="D113" ca="1">_xlfn.XLOOKUP(A113,INDIRECT($A$5&amp;"!$AJ$41:$AJ$406"),INDIRECT($A$5&amp;"!$AO$41:$AO$406"))*SUM($F$3:$I$3)</f>
        <v>15</v>
      </c>
      <c r="E113" s="50" cm="1">
        <f t="array" ref="E113">SUMPRODUCT(('PT Storengy'!$B$8:$K$372)*('PT Storengy'!$A$8:$A$372=$A113)*('PT Storengy'!$A$5:$J$5=$A$6)*('PT Storengy'!$B$7:$K$7=$A$7))</f>
        <v>0</v>
      </c>
      <c r="F113" s="52">
        <f t="shared" ca="1" si="12"/>
        <v>3.3793640557917501</v>
      </c>
      <c r="G113" s="72">
        <f t="shared" ca="1" si="13"/>
        <v>0.23011571436455797</v>
      </c>
      <c r="H113" s="5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0.4101060715008451</v>
      </c>
      <c r="I113" s="113">
        <f t="shared" ca="1" si="8"/>
        <v>72.371659676619728</v>
      </c>
      <c r="K113" s="52">
        <f t="shared" ca="1" si="7"/>
        <v>3.1168213618499232</v>
      </c>
      <c r="L113" s="72">
        <f t="shared" ca="1" si="9"/>
        <v>0.21242205411872622</v>
      </c>
      <c r="M113" s="5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0.39388688294216606</v>
      </c>
      <c r="N113" s="90">
        <f t="shared" ca="1" si="10"/>
        <v>69.509449930970476</v>
      </c>
    </row>
    <row r="114" spans="1:14" x14ac:dyDescent="0.35">
      <c r="A114" s="48">
        <f t="shared" si="11"/>
        <v>45677</v>
      </c>
      <c r="B114" s="88" cm="1">
        <f t="array" aca="1" ref="B114" ca="1">_xlfn.XLOOKUP(A114,INDIRECT($A$5&amp;"!$AJ$41:$AJ$406"),INDIRECT($A$5&amp;"!$An$41:$An$406"))*SUM($F$3:$I$3)</f>
        <v>0</v>
      </c>
      <c r="C114" s="88" cm="1">
        <f t="array" aca="1" ref="C114" ca="1">_xlfn.XLOOKUP(A114,INDIRECT($A$5&amp;"!$AJ$41:$AJ$406"),INDIRECT($A$5&amp;"!$Ak$41:$Ak$406"))*SUM($F$3:$I$3)</f>
        <v>0</v>
      </c>
      <c r="D114" s="88" cm="1">
        <f t="array" aca="1" ref="D114" ca="1">_xlfn.XLOOKUP(A114,INDIRECT($A$5&amp;"!$AJ$41:$AJ$406"),INDIRECT($A$5&amp;"!$AO$41:$AO$406"))*SUM($F$3:$I$3)</f>
        <v>15</v>
      </c>
      <c r="E114" s="50" cm="1">
        <f t="array" ref="E114">SUMPRODUCT(('PT Storengy'!$B$8:$K$372)*('PT Storengy'!$A$8:$A$372=$A114)*('PT Storengy'!$A$5:$J$5=$A$6)*('PT Storengy'!$B$7:$K$7=$A$7))</f>
        <v>0</v>
      </c>
      <c r="F114" s="52">
        <f t="shared" ca="1" si="12"/>
        <v>3.3077728747979176</v>
      </c>
      <c r="G114" s="72">
        <f t="shared" ca="1" si="13"/>
        <v>0.22529093705278333</v>
      </c>
      <c r="H114" s="5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0.40568335896505181</v>
      </c>
      <c r="I114" s="113">
        <f t="shared" ca="1" si="8"/>
        <v>71.591180993832666</v>
      </c>
      <c r="K114" s="52">
        <f t="shared" ca="1" si="7"/>
        <v>3.0480615236338946</v>
      </c>
      <c r="L114" s="72">
        <f t="shared" ca="1" si="9"/>
        <v>0.20778809078999488</v>
      </c>
      <c r="M114" s="5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0.3896390832241623</v>
      </c>
      <c r="N114" s="90">
        <f t="shared" ca="1" si="10"/>
        <v>68.759838216028641</v>
      </c>
    </row>
    <row r="115" spans="1:14" x14ac:dyDescent="0.35">
      <c r="A115" s="48">
        <f t="shared" si="11"/>
        <v>45678</v>
      </c>
      <c r="B115" s="88" cm="1">
        <f t="array" aca="1" ref="B115" ca="1">_xlfn.XLOOKUP(A115,INDIRECT($A$5&amp;"!$AJ$41:$AJ$406"),INDIRECT($A$5&amp;"!$An$41:$An$406"))*SUM($F$3:$I$3)</f>
        <v>0</v>
      </c>
      <c r="C115" s="88" cm="1">
        <f t="array" aca="1" ref="C115" ca="1">_xlfn.XLOOKUP(A115,INDIRECT($A$5&amp;"!$AJ$41:$AJ$406"),INDIRECT($A$5&amp;"!$Ak$41:$Ak$406"))*SUM($F$3:$I$3)</f>
        <v>0</v>
      </c>
      <c r="D115" s="88" cm="1">
        <f t="array" aca="1" ref="D115" ca="1">_xlfn.XLOOKUP(A115,INDIRECT($A$5&amp;"!$AJ$41:$AJ$406"),INDIRECT($A$5&amp;"!$AO$41:$AO$406"))*SUM($F$3:$I$3)</f>
        <v>15</v>
      </c>
      <c r="E115" s="50" cm="1">
        <f t="array" ref="E115">SUMPRODUCT(('PT Storengy'!$B$8:$K$372)*('PT Storengy'!$A$8:$A$372=$A115)*('PT Storengy'!$A$5:$J$5=$A$6)*('PT Storengy'!$B$7:$K$7=$A$7))</f>
        <v>0</v>
      </c>
      <c r="F115" s="52">
        <f t="shared" ca="1" si="12"/>
        <v>3.2369537555599006</v>
      </c>
      <c r="G115" s="72">
        <f t="shared" ca="1" si="13"/>
        <v>0.2205181916531945</v>
      </c>
      <c r="H115" s="5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0.40130834234876206</v>
      </c>
      <c r="I115" s="113">
        <f t="shared" ca="1" si="8"/>
        <v>70.819119238016839</v>
      </c>
      <c r="K115" s="52">
        <f t="shared" ca="1" si="7"/>
        <v>2.9800432130849015</v>
      </c>
      <c r="L115" s="72">
        <f t="shared" ca="1" si="9"/>
        <v>0.20320410157559296</v>
      </c>
      <c r="M115" s="5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0.38543709311096053</v>
      </c>
      <c r="N115" s="90">
        <f t="shared" ca="1" si="10"/>
        <v>68.018310548993028</v>
      </c>
    </row>
    <row r="116" spans="1:14" x14ac:dyDescent="0.35">
      <c r="A116" s="48">
        <f t="shared" si="11"/>
        <v>45679</v>
      </c>
      <c r="B116" s="88" cm="1">
        <f t="array" aca="1" ref="B116" ca="1">_xlfn.XLOOKUP(A116,INDIRECT($A$5&amp;"!$AJ$41:$AJ$406"),INDIRECT($A$5&amp;"!$An$41:$An$406"))*SUM($F$3:$I$3)</f>
        <v>0</v>
      </c>
      <c r="C116" s="88" cm="1">
        <f t="array" aca="1" ref="C116" ca="1">_xlfn.XLOOKUP(A116,INDIRECT($A$5&amp;"!$AJ$41:$AJ$406"),INDIRECT($A$5&amp;"!$Ak$41:$Ak$406"))*SUM($F$3:$I$3)</f>
        <v>0</v>
      </c>
      <c r="D116" s="88" cm="1">
        <f t="array" aca="1" ref="D116" ca="1">_xlfn.XLOOKUP(A116,INDIRECT($A$5&amp;"!$AJ$41:$AJ$406"),INDIRECT($A$5&amp;"!$AO$41:$AO$406"))*SUM($F$3:$I$3)</f>
        <v>15</v>
      </c>
      <c r="E116" s="50" cm="1">
        <f t="array" ref="E116">SUMPRODUCT(('PT Storengy'!$B$8:$K$372)*('PT Storengy'!$A$8:$A$372=$A116)*('PT Storengy'!$A$5:$J$5=$A$6)*('PT Storengy'!$B$7:$K$7=$A$7))</f>
        <v>0</v>
      </c>
      <c r="F116" s="52">
        <f t="shared" ca="1" si="12"/>
        <v>3.1668983719215094</v>
      </c>
      <c r="G116" s="72">
        <f t="shared" ca="1" si="13"/>
        <v>0.2157969170373267</v>
      </c>
      <c r="H116" s="5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0.39698050728421658</v>
      </c>
      <c r="I116" s="113">
        <f t="shared" ca="1" si="8"/>
        <v>70.055383638391163</v>
      </c>
      <c r="K116" s="52">
        <f t="shared" ca="1" si="7"/>
        <v>2.9127584333359464</v>
      </c>
      <c r="L116" s="72">
        <f t="shared" ca="1" si="9"/>
        <v>0.19866954753899344</v>
      </c>
      <c r="M116" s="5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0.38128041857741102</v>
      </c>
      <c r="N116" s="90">
        <f t="shared" ca="1" si="10"/>
        <v>67.28477974895489</v>
      </c>
    </row>
    <row r="117" spans="1:14" x14ac:dyDescent="0.35">
      <c r="A117" s="48">
        <f t="shared" si="11"/>
        <v>45680</v>
      </c>
      <c r="B117" s="88" cm="1">
        <f t="array" aca="1" ref="B117" ca="1">_xlfn.XLOOKUP(A117,INDIRECT($A$5&amp;"!$AJ$41:$AJ$406"),INDIRECT($A$5&amp;"!$An$41:$An$406"))*SUM($F$3:$I$3)</f>
        <v>0</v>
      </c>
      <c r="C117" s="88" cm="1">
        <f t="array" aca="1" ref="C117" ca="1">_xlfn.XLOOKUP(A117,INDIRECT($A$5&amp;"!$AJ$41:$AJ$406"),INDIRECT($A$5&amp;"!$Ak$41:$Ak$406"))*SUM($F$3:$I$3)</f>
        <v>0</v>
      </c>
      <c r="D117" s="88" cm="1">
        <f t="array" aca="1" ref="D117" ca="1">_xlfn.XLOOKUP(A117,INDIRECT($A$5&amp;"!$AJ$41:$AJ$406"),INDIRECT($A$5&amp;"!$AO$41:$AO$406"))*SUM($F$3:$I$3)</f>
        <v>15</v>
      </c>
      <c r="E117" s="50" cm="1">
        <f t="array" ref="E117">SUMPRODUCT(('PT Storengy'!$B$8:$K$372)*('PT Storengy'!$A$8:$A$372=$A117)*('PT Storengy'!$A$5:$J$5=$A$6)*('PT Storengy'!$B$7:$K$7=$A$7))</f>
        <v>0</v>
      </c>
      <c r="F117" s="52">
        <f t="shared" ca="1" si="12"/>
        <v>3.0975984875184341</v>
      </c>
      <c r="G117" s="72">
        <f t="shared" ca="1" si="13"/>
        <v>0.21112655812810063</v>
      </c>
      <c r="H117" s="5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0.39269934495075925</v>
      </c>
      <c r="I117" s="113">
        <f t="shared" ca="1" si="8"/>
        <v>69.299884403075168</v>
      </c>
      <c r="K117" s="52">
        <f t="shared" ca="1" si="7"/>
        <v>2.8461992737607549</v>
      </c>
      <c r="L117" s="72">
        <f t="shared" ca="1" si="9"/>
        <v>0.19418389555572976</v>
      </c>
      <c r="M117" s="5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0.37716857092608602</v>
      </c>
      <c r="N117" s="90">
        <f t="shared" ca="1" si="10"/>
        <v>66.559159575191657</v>
      </c>
    </row>
    <row r="118" spans="1:14" x14ac:dyDescent="0.35">
      <c r="A118" s="48">
        <f t="shared" si="11"/>
        <v>45681</v>
      </c>
      <c r="B118" s="88" cm="1">
        <f t="array" aca="1" ref="B118" ca="1">_xlfn.XLOOKUP(A118,INDIRECT($A$5&amp;"!$AJ$41:$AJ$406"),INDIRECT($A$5&amp;"!$An$41:$An$406"))*SUM($F$3:$I$3)</f>
        <v>0</v>
      </c>
      <c r="C118" s="88" cm="1">
        <f t="array" aca="1" ref="C118" ca="1">_xlfn.XLOOKUP(A118,INDIRECT($A$5&amp;"!$AJ$41:$AJ$406"),INDIRECT($A$5&amp;"!$Ak$41:$Ak$406"))*SUM($F$3:$I$3)</f>
        <v>0</v>
      </c>
      <c r="D118" s="88" cm="1">
        <f t="array" aca="1" ref="D118" ca="1">_xlfn.XLOOKUP(A118,INDIRECT($A$5&amp;"!$AJ$41:$AJ$406"),INDIRECT($A$5&amp;"!$AO$41:$AO$406"))*SUM($F$3:$I$3)</f>
        <v>15</v>
      </c>
      <c r="E118" s="50" cm="1">
        <f t="array" ref="E118">SUMPRODUCT(('PT Storengy'!$B$8:$K$372)*('PT Storengy'!$A$8:$A$372=$A118)*('PT Storengy'!$A$5:$J$5=$A$6)*('PT Storengy'!$B$7:$K$7=$A$7))</f>
        <v>0</v>
      </c>
      <c r="F118" s="52">
        <f t="shared" ca="1" si="12"/>
        <v>3.0290459548099018</v>
      </c>
      <c r="G118" s="72">
        <f t="shared" ca="1" si="13"/>
        <v>0.20650656583456228</v>
      </c>
      <c r="H118" s="5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0.38846435201501578</v>
      </c>
      <c r="I118" s="113">
        <f t="shared" ca="1" si="8"/>
        <v>68.552532708532198</v>
      </c>
      <c r="K118" s="52">
        <f t="shared" ca="1" si="7"/>
        <v>2.7803579090437269</v>
      </c>
      <c r="L118" s="72">
        <f t="shared" ca="1" si="9"/>
        <v>0.18974661825071698</v>
      </c>
      <c r="M118" s="5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0.37310106672982429</v>
      </c>
      <c r="N118" s="90">
        <f t="shared" ca="1" si="10"/>
        <v>65.841364717027815</v>
      </c>
    </row>
    <row r="119" spans="1:14" x14ac:dyDescent="0.35">
      <c r="A119" s="48">
        <f t="shared" si="11"/>
        <v>45682</v>
      </c>
      <c r="B119" s="88" cm="1">
        <f t="array" aca="1" ref="B119" ca="1">_xlfn.XLOOKUP(A119,INDIRECT($A$5&amp;"!$AJ$41:$AJ$406"),INDIRECT($A$5&amp;"!$An$41:$An$406"))*SUM($F$3:$I$3)</f>
        <v>0</v>
      </c>
      <c r="C119" s="88" cm="1">
        <f t="array" aca="1" ref="C119" ca="1">_xlfn.XLOOKUP(A119,INDIRECT($A$5&amp;"!$AJ$41:$AJ$406"),INDIRECT($A$5&amp;"!$Ak$41:$Ak$406"))*SUM($F$3:$I$3)</f>
        <v>0</v>
      </c>
      <c r="D119" s="88" cm="1">
        <f t="array" aca="1" ref="D119" ca="1">_xlfn.XLOOKUP(A119,INDIRECT($A$5&amp;"!$AJ$41:$AJ$406"),INDIRECT($A$5&amp;"!$AO$41:$AO$406"))*SUM($F$3:$I$3)</f>
        <v>15</v>
      </c>
      <c r="E119" s="50" cm="1">
        <f t="array" ref="E119">SUMPRODUCT(('PT Storengy'!$B$8:$K$372)*('PT Storengy'!$A$8:$A$372=$A119)*('PT Storengy'!$A$5:$J$5=$A$6)*('PT Storengy'!$B$7:$K$7=$A$7))</f>
        <v>0</v>
      </c>
      <c r="F119" s="52">
        <f t="shared" ca="1" si="12"/>
        <v>2.9612327141207753</v>
      </c>
      <c r="G119" s="72">
        <f t="shared" ca="1" si="13"/>
        <v>0.20193639698732679</v>
      </c>
      <c r="H119" s="5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0.38427503057171658</v>
      </c>
      <c r="I119" s="113">
        <f t="shared" ca="1" si="8"/>
        <v>67.813240689126459</v>
      </c>
      <c r="K119" s="52">
        <f t="shared" ca="1" si="7"/>
        <v>2.715226598259922</v>
      </c>
      <c r="L119" s="72">
        <f t="shared" ca="1" si="9"/>
        <v>0.18535719393624847</v>
      </c>
      <c r="M119" s="5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0.36907742777489483</v>
      </c>
      <c r="N119" s="90">
        <f t="shared" ca="1" si="10"/>
        <v>65.131310783804963</v>
      </c>
    </row>
    <row r="120" spans="1:14" x14ac:dyDescent="0.35">
      <c r="A120" s="48">
        <f t="shared" si="11"/>
        <v>45683</v>
      </c>
      <c r="B120" s="88" cm="1">
        <f t="array" aca="1" ref="B120" ca="1">_xlfn.XLOOKUP(A120,INDIRECT($A$5&amp;"!$AJ$41:$AJ$406"),INDIRECT($A$5&amp;"!$An$41:$An$406"))*SUM($F$3:$I$3)</f>
        <v>0</v>
      </c>
      <c r="C120" s="88" cm="1">
        <f t="array" aca="1" ref="C120" ca="1">_xlfn.XLOOKUP(A120,INDIRECT($A$5&amp;"!$AJ$41:$AJ$406"),INDIRECT($A$5&amp;"!$Ak$41:$Ak$406"))*SUM($F$3:$I$3)</f>
        <v>0</v>
      </c>
      <c r="D120" s="88" cm="1">
        <f t="array" aca="1" ref="D120" ca="1">_xlfn.XLOOKUP(A120,INDIRECT($A$5&amp;"!$AJ$41:$AJ$406"),INDIRECT($A$5&amp;"!$AO$41:$AO$406"))*SUM($F$3:$I$3)</f>
        <v>15</v>
      </c>
      <c r="E120" s="50" cm="1">
        <f t="array" ref="E120">SUMPRODUCT(('PT Storengy'!$B$8:$K$372)*('PT Storengy'!$A$8:$A$372=$A120)*('PT Storengy'!$A$5:$J$5=$A$6)*('PT Storengy'!$B$7:$K$7=$A$7))</f>
        <v>0</v>
      </c>
      <c r="F120" s="52">
        <f t="shared" ca="1" si="12"/>
        <v>2.8941507926939827</v>
      </c>
      <c r="G120" s="72">
        <f t="shared" ca="1" si="13"/>
        <v>0.19741551427471835</v>
      </c>
      <c r="H120" s="5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0.38013088808515882</v>
      </c>
      <c r="I120" s="113">
        <f t="shared" ca="1" si="8"/>
        <v>67.081921426792732</v>
      </c>
      <c r="K120" s="52">
        <f t="shared" ca="1" si="7"/>
        <v>2.6507976839649618</v>
      </c>
      <c r="L120" s="72">
        <f t="shared" ca="1" si="9"/>
        <v>0.18101510655066147</v>
      </c>
      <c r="M120" s="5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0.3650971810047734</v>
      </c>
      <c r="N120" s="90">
        <f t="shared" ca="1" si="10"/>
        <v>64.428914294960009</v>
      </c>
    </row>
    <row r="121" spans="1:14" x14ac:dyDescent="0.35">
      <c r="A121" s="48">
        <f t="shared" si="11"/>
        <v>45684</v>
      </c>
      <c r="B121" s="88" cm="1">
        <f t="array" aca="1" ref="B121" ca="1">_xlfn.XLOOKUP(A121,INDIRECT($A$5&amp;"!$AJ$41:$AJ$406"),INDIRECT($A$5&amp;"!$An$41:$An$406"))*SUM($F$3:$I$3)</f>
        <v>0</v>
      </c>
      <c r="C121" s="88" cm="1">
        <f t="array" aca="1" ref="C121" ca="1">_xlfn.XLOOKUP(A121,INDIRECT($A$5&amp;"!$AJ$41:$AJ$406"),INDIRECT($A$5&amp;"!$Ak$41:$Ak$406"))*SUM($F$3:$I$3)</f>
        <v>0</v>
      </c>
      <c r="D121" s="88" cm="1">
        <f t="array" aca="1" ref="D121" ca="1">_xlfn.XLOOKUP(A121,INDIRECT($A$5&amp;"!$AJ$41:$AJ$406"),INDIRECT($A$5&amp;"!$AO$41:$AO$406"))*SUM($F$3:$I$3)</f>
        <v>15</v>
      </c>
      <c r="E121" s="50" cm="1">
        <f t="array" ref="E121">SUMPRODUCT(('PT Storengy'!$B$8:$K$372)*('PT Storengy'!$A$8:$A$372=$A121)*('PT Storengy'!$A$5:$J$5=$A$6)*('PT Storengy'!$B$7:$K$7=$A$7))</f>
        <v>0</v>
      </c>
      <c r="F121" s="52">
        <f t="shared" ca="1" si="12"/>
        <v>2.8277923037531649</v>
      </c>
      <c r="G121" s="72">
        <f t="shared" ca="1" si="13"/>
        <v>0.19294338617959886</v>
      </c>
      <c r="H121" s="5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0.37603143733129935</v>
      </c>
      <c r="I121" s="113">
        <f t="shared" ca="1" si="8"/>
        <v>66.358488940817537</v>
      </c>
      <c r="K121" s="52">
        <f t="shared" ca="1" si="7"/>
        <v>2.5870635912947515</v>
      </c>
      <c r="L121" s="72">
        <f t="shared" ca="1" si="9"/>
        <v>0.17671984559766413</v>
      </c>
      <c r="M121" s="5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0.36115985846452581</v>
      </c>
      <c r="N121" s="90">
        <f t="shared" ca="1" si="10"/>
        <v>63.734092670210437</v>
      </c>
    </row>
    <row r="122" spans="1:14" x14ac:dyDescent="0.35">
      <c r="A122" s="48">
        <f t="shared" si="11"/>
        <v>45685</v>
      </c>
      <c r="B122" s="88" cm="1">
        <f t="array" aca="1" ref="B122" ca="1">_xlfn.XLOOKUP(A122,INDIRECT($A$5&amp;"!$AJ$41:$AJ$406"),INDIRECT($A$5&amp;"!$An$41:$An$406"))*SUM($F$3:$I$3)</f>
        <v>0</v>
      </c>
      <c r="C122" s="88" cm="1">
        <f t="array" aca="1" ref="C122" ca="1">_xlfn.XLOOKUP(A122,INDIRECT($A$5&amp;"!$AJ$41:$AJ$406"),INDIRECT($A$5&amp;"!$Ak$41:$Ak$406"))*SUM($F$3:$I$3)</f>
        <v>0</v>
      </c>
      <c r="D122" s="88" cm="1">
        <f t="array" aca="1" ref="D122" ca="1">_xlfn.XLOOKUP(A122,INDIRECT($A$5&amp;"!$AJ$41:$AJ$406"),INDIRECT($A$5&amp;"!$AO$41:$AO$406"))*SUM($F$3:$I$3)</f>
        <v>15</v>
      </c>
      <c r="E122" s="50" cm="1">
        <f t="array" ref="E122">SUMPRODUCT(('PT Storengy'!$B$8:$K$372)*('PT Storengy'!$A$8:$A$372=$A122)*('PT Storengy'!$A$5:$J$5=$A$6)*('PT Storengy'!$B$7:$K$7=$A$7))</f>
        <v>0</v>
      </c>
      <c r="F122" s="52">
        <f t="shared" ca="1" si="12"/>
        <v>2.7621494455754347</v>
      </c>
      <c r="G122" s="72">
        <f t="shared" ca="1" si="13"/>
        <v>0.18851948691687767</v>
      </c>
      <c r="H122" s="5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0.37197619634047158</v>
      </c>
      <c r="I122" s="113">
        <f t="shared" ca="1" si="8"/>
        <v>65.642858177730275</v>
      </c>
      <c r="K122" s="52">
        <f t="shared" ca="1" si="7"/>
        <v>2.5240168270749059</v>
      </c>
      <c r="L122" s="72">
        <f t="shared" ca="1" si="9"/>
        <v>0.17247090608631677</v>
      </c>
      <c r="M122" s="5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0.35726499724579075</v>
      </c>
      <c r="N122" s="90">
        <f t="shared" ca="1" si="10"/>
        <v>63.046764219845429</v>
      </c>
    </row>
    <row r="123" spans="1:14" x14ac:dyDescent="0.35">
      <c r="A123" s="48">
        <f t="shared" si="11"/>
        <v>45686</v>
      </c>
      <c r="B123" s="88" cm="1">
        <f t="array" aca="1" ref="B123" ca="1">_xlfn.XLOOKUP(A123,INDIRECT($A$5&amp;"!$AJ$41:$AJ$406"),INDIRECT($A$5&amp;"!$An$41:$An$406"))*SUM($F$3:$I$3)</f>
        <v>0</v>
      </c>
      <c r="C123" s="88" cm="1">
        <f t="array" aca="1" ref="C123" ca="1">_xlfn.XLOOKUP(A123,INDIRECT($A$5&amp;"!$AJ$41:$AJ$406"),INDIRECT($A$5&amp;"!$Ak$41:$Ak$406"))*SUM($F$3:$I$3)</f>
        <v>0</v>
      </c>
      <c r="D123" s="88" cm="1">
        <f t="array" aca="1" ref="D123" ca="1">_xlfn.XLOOKUP(A123,INDIRECT($A$5&amp;"!$AJ$41:$AJ$406"),INDIRECT($A$5&amp;"!$AO$41:$AO$406"))*SUM($F$3:$I$3)</f>
        <v>15</v>
      </c>
      <c r="E123" s="50" cm="1">
        <f t="array" ref="E123">SUMPRODUCT(('PT Storengy'!$B$8:$K$372)*('PT Storengy'!$A$8:$A$372=$A123)*('PT Storengy'!$A$5:$J$5=$A$6)*('PT Storengy'!$B$7:$K$7=$A$7))</f>
        <v>0</v>
      </c>
      <c r="F123" s="52">
        <f t="shared" ca="1" si="12"/>
        <v>2.6972145005741308</v>
      </c>
      <c r="G123" s="72">
        <f t="shared" ca="1" si="13"/>
        <v>0.18414329637169566</v>
      </c>
      <c r="H123" s="5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0.36796468834072138</v>
      </c>
      <c r="I123" s="113">
        <f t="shared" ca="1" si="8"/>
        <v>64.934945001303774</v>
      </c>
      <c r="K123" s="52">
        <f t="shared" ca="1" si="7"/>
        <v>2.4616499789397843</v>
      </c>
      <c r="L123" s="72">
        <f t="shared" ca="1" si="9"/>
        <v>0.16826778847166041</v>
      </c>
      <c r="M123" s="5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0.35341213943235578</v>
      </c>
      <c r="N123" s="90">
        <f t="shared" ca="1" si="10"/>
        <v>62.366848135121607</v>
      </c>
    </row>
    <row r="124" spans="1:14" x14ac:dyDescent="0.35">
      <c r="A124" s="48">
        <f t="shared" si="11"/>
        <v>45687</v>
      </c>
      <c r="B124" s="88" cm="1">
        <f t="array" aca="1" ref="B124" ca="1">_xlfn.XLOOKUP(A124,INDIRECT($A$5&amp;"!$AJ$41:$AJ$406"),INDIRECT($A$5&amp;"!$An$41:$An$406"))*SUM($F$3:$I$3)</f>
        <v>0</v>
      </c>
      <c r="C124" s="88" cm="1">
        <f t="array" aca="1" ref="C124" ca="1">_xlfn.XLOOKUP(A124,INDIRECT($A$5&amp;"!$AJ$41:$AJ$406"),INDIRECT($A$5&amp;"!$Ak$41:$Ak$406"))*SUM($F$3:$I$3)</f>
        <v>0</v>
      </c>
      <c r="D124" s="88" cm="1">
        <f t="array" aca="1" ref="D124" ca="1">_xlfn.XLOOKUP(A124,INDIRECT($A$5&amp;"!$AJ$41:$AJ$406"),INDIRECT($A$5&amp;"!$AO$41:$AO$406"))*SUM($F$3:$I$3)</f>
        <v>15</v>
      </c>
      <c r="E124" s="50" cm="1">
        <f t="array" ref="E124">SUMPRODUCT(('PT Storengy'!$B$8:$K$372)*('PT Storengy'!$A$8:$A$372=$A124)*('PT Storengy'!$A$5:$J$5=$A$6)*('PT Storengy'!$B$7:$K$7=$A$7))</f>
        <v>0</v>
      </c>
      <c r="F124" s="52">
        <f t="shared" ca="1" si="12"/>
        <v>2.6329798343914685</v>
      </c>
      <c r="G124" s="72">
        <f t="shared" ca="1" si="13"/>
        <v>0.17981430003827539</v>
      </c>
      <c r="H124" s="5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0.36399644170175283</v>
      </c>
      <c r="I124" s="113">
        <f t="shared" ca="1" si="8"/>
        <v>64.234666182662266</v>
      </c>
      <c r="K124" s="52">
        <f t="shared" ca="1" si="7"/>
        <v>2.3999557144610217</v>
      </c>
      <c r="L124" s="72">
        <f t="shared" ca="1" si="9"/>
        <v>0.16410999859598563</v>
      </c>
      <c r="M124" s="5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0.34960083204632053</v>
      </c>
      <c r="N124" s="90">
        <f t="shared" ca="1" si="10"/>
        <v>61.694264478762449</v>
      </c>
    </row>
    <row r="125" spans="1:14" x14ac:dyDescent="0.35">
      <c r="A125" s="48">
        <f t="shared" si="11"/>
        <v>45688</v>
      </c>
      <c r="B125" s="88" cm="1">
        <f t="array" aca="1" ref="B125" ca="1">_xlfn.XLOOKUP(A125,INDIRECT($A$5&amp;"!$AJ$41:$AJ$406"),INDIRECT($A$5&amp;"!$An$41:$An$406"))*SUM($F$3:$I$3)</f>
        <v>0</v>
      </c>
      <c r="C125" s="88" cm="1">
        <f t="array" aca="1" ref="C125" ca="1">_xlfn.XLOOKUP(A125,INDIRECT($A$5&amp;"!$AJ$41:$AJ$406"),INDIRECT($A$5&amp;"!$Ak$41:$Ak$406"))*SUM($F$3:$I$3)</f>
        <v>0</v>
      </c>
      <c r="D125" s="88" cm="1">
        <f t="array" aca="1" ref="D125" ca="1">_xlfn.XLOOKUP(A125,INDIRECT($A$5&amp;"!$AJ$41:$AJ$406"),INDIRECT($A$5&amp;"!$AO$41:$AO$406"))*SUM($F$3:$I$3)</f>
        <v>15</v>
      </c>
      <c r="E125" s="50" cm="1">
        <f t="array" ref="E125">SUMPRODUCT(('PT Storengy'!$B$8:$K$372)*('PT Storengy'!$A$8:$A$372=$A125)*('PT Storengy'!$A$5:$J$5=$A$6)*('PT Storengy'!$B$7:$K$7=$A$7))</f>
        <v>0</v>
      </c>
      <c r="F125" s="52">
        <f t="shared" ca="1" si="12"/>
        <v>2.5694378950009722</v>
      </c>
      <c r="G125" s="72">
        <f t="shared" ca="1" si="13"/>
        <v>0.17553198895943123</v>
      </c>
      <c r="H125" s="5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0.360070989879479</v>
      </c>
      <c r="I125" s="113">
        <f t="shared" ca="1" si="8"/>
        <v>63.541939390496296</v>
      </c>
      <c r="K125" s="52">
        <f t="shared" ca="1" si="7"/>
        <v>2.3389263026963159</v>
      </c>
      <c r="L125" s="72">
        <f t="shared" ca="1" si="9"/>
        <v>0.15999704763073477</v>
      </c>
      <c r="M125" s="5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0.34583333333333338</v>
      </c>
      <c r="N125" s="90">
        <f t="shared" ca="1" si="10"/>
        <v>61.029411764705891</v>
      </c>
    </row>
    <row r="126" spans="1:14" x14ac:dyDescent="0.35">
      <c r="A126" s="48">
        <f t="shared" si="11"/>
        <v>45689</v>
      </c>
      <c r="B126" s="88" cm="1">
        <f t="array" aca="1" ref="B126" ca="1">_xlfn.XLOOKUP(A126,INDIRECT($A$5&amp;"!$AJ$41:$AJ$406"),INDIRECT($A$5&amp;"!$An$41:$An$406"))*SUM($F$3:$I$3)</f>
        <v>0</v>
      </c>
      <c r="C126" s="88" cm="1">
        <f t="array" aca="1" ref="C126" ca="1">_xlfn.XLOOKUP(A126,INDIRECT($A$5&amp;"!$AJ$41:$AJ$406"),INDIRECT($A$5&amp;"!$Ak$41:$Ak$406"))*SUM($F$3:$I$3)</f>
        <v>0</v>
      </c>
      <c r="D126" s="88" cm="1">
        <f t="array" aca="1" ref="D126" ca="1">_xlfn.XLOOKUP(A126,INDIRECT($A$5&amp;"!$AJ$41:$AJ$406"),INDIRECT($A$5&amp;"!$AO$41:$AO$406"))*SUM($F$3:$I$3)</f>
        <v>15</v>
      </c>
      <c r="E126" s="50" cm="1">
        <f t="array" ref="E126">SUMPRODUCT(('PT Storengy'!$B$8:$K$372)*('PT Storengy'!$A$8:$A$372=$A126)*('PT Storengy'!$A$5:$J$5=$A$6)*('PT Storengy'!$B$7:$K$7=$A$7))</f>
        <v>0</v>
      </c>
      <c r="F126" s="52">
        <f t="shared" ca="1" si="12"/>
        <v>2.5065812118195892</v>
      </c>
      <c r="G126" s="72">
        <f t="shared" ca="1" si="13"/>
        <v>0.17129585966673147</v>
      </c>
      <c r="H126" s="5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0.35618787136117092</v>
      </c>
      <c r="I126" s="113">
        <f t="shared" ca="1" si="8"/>
        <v>62.856683181383104</v>
      </c>
      <c r="K126" s="52">
        <f t="shared" ca="1" si="7"/>
        <v>2.2785555288437083</v>
      </c>
      <c r="L126" s="72">
        <f t="shared" ca="1" si="9"/>
        <v>0.15592842017975439</v>
      </c>
      <c r="M126" s="5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0.34210105183144185</v>
      </c>
      <c r="N126" s="90">
        <f t="shared" ca="1" si="10"/>
        <v>60.370773852607385</v>
      </c>
    </row>
    <row r="127" spans="1:14" x14ac:dyDescent="0.35">
      <c r="A127" s="48">
        <f t="shared" si="11"/>
        <v>45690</v>
      </c>
      <c r="B127" s="88" cm="1">
        <f t="array" aca="1" ref="B127" ca="1">_xlfn.XLOOKUP(A127,INDIRECT($A$5&amp;"!$AJ$41:$AJ$406"),INDIRECT($A$5&amp;"!$An$41:$An$406"))*SUM($F$3:$I$3)</f>
        <v>0</v>
      </c>
      <c r="C127" s="88" cm="1">
        <f t="array" aca="1" ref="C127" ca="1">_xlfn.XLOOKUP(A127,INDIRECT($A$5&amp;"!$AJ$41:$AJ$406"),INDIRECT($A$5&amp;"!$Ak$41:$Ak$406"))*SUM($F$3:$I$3)</f>
        <v>0</v>
      </c>
      <c r="D127" s="88" cm="1">
        <f t="array" aca="1" ref="D127" ca="1">_xlfn.XLOOKUP(A127,INDIRECT($A$5&amp;"!$AJ$41:$AJ$406"),INDIRECT($A$5&amp;"!$AO$41:$AO$406"))*SUM($F$3:$I$3)</f>
        <v>15</v>
      </c>
      <c r="E127" s="50" cm="1">
        <f t="array" ref="E127">SUMPRODUCT(('PT Storengy'!$B$8:$K$372)*('PT Storengy'!$A$8:$A$372=$A127)*('PT Storengy'!$A$5:$J$5=$A$6)*('PT Storengy'!$B$7:$K$7=$A$7))</f>
        <v>0</v>
      </c>
      <c r="F127" s="52">
        <f t="shared" ca="1" si="12"/>
        <v>2.4444023948293778</v>
      </c>
      <c r="G127" s="72">
        <f t="shared" ca="1" si="13"/>
        <v>0.16710541412130595</v>
      </c>
      <c r="H127" s="5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0.3523466296111975</v>
      </c>
      <c r="I127" s="113">
        <f t="shared" ca="1" si="8"/>
        <v>62.178816990211324</v>
      </c>
      <c r="K127" s="52">
        <f t="shared" ca="1" si="7"/>
        <v>2.2188358123561782</v>
      </c>
      <c r="L127" s="72">
        <f t="shared" ca="1" si="9"/>
        <v>0.15190370192291389</v>
      </c>
      <c r="M127" s="5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0.33841172676267134</v>
      </c>
      <c r="N127" s="90">
        <f t="shared" ca="1" si="10"/>
        <v>59.719716487530235</v>
      </c>
    </row>
    <row r="128" spans="1:14" x14ac:dyDescent="0.35">
      <c r="A128" s="48">
        <f t="shared" si="11"/>
        <v>45691</v>
      </c>
      <c r="B128" s="88" cm="1">
        <f t="array" aca="1" ref="B128" ca="1">_xlfn.XLOOKUP(A128,INDIRECT($A$5&amp;"!$AJ$41:$AJ$406"),INDIRECT($A$5&amp;"!$An$41:$An$406"))*SUM($F$3:$I$3)</f>
        <v>0</v>
      </c>
      <c r="C128" s="88" cm="1">
        <f t="array" aca="1" ref="C128" ca="1">_xlfn.XLOOKUP(A128,INDIRECT($A$5&amp;"!$AJ$41:$AJ$406"),INDIRECT($A$5&amp;"!$Ak$41:$Ak$406"))*SUM($F$3:$I$3)</f>
        <v>0</v>
      </c>
      <c r="D128" s="88" cm="1">
        <f t="array" aca="1" ref="D128" ca="1">_xlfn.XLOOKUP(A128,INDIRECT($A$5&amp;"!$AJ$41:$AJ$406"),INDIRECT($A$5&amp;"!$AO$41:$AO$406"))*SUM($F$3:$I$3)</f>
        <v>15</v>
      </c>
      <c r="E128" s="50" cm="1">
        <f t="array" ref="E128">SUMPRODUCT(('PT Storengy'!$B$8:$K$372)*('PT Storengy'!$A$8:$A$372=$A128)*('PT Storengy'!$A$5:$J$5=$A$6)*('PT Storengy'!$B$7:$K$7=$A$7))</f>
        <v>0</v>
      </c>
      <c r="F128" s="52">
        <f t="shared" ca="1" si="12"/>
        <v>2.3828941337086689</v>
      </c>
      <c r="G128" s="72">
        <f t="shared" ca="1" si="13"/>
        <v>0.16296015965529184</v>
      </c>
      <c r="H128" s="5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0.34854681301735124</v>
      </c>
      <c r="I128" s="113">
        <f t="shared" ca="1" si="8"/>
        <v>61.508261120709044</v>
      </c>
      <c r="K128" s="52">
        <f t="shared" ca="1" si="7"/>
        <v>2.1597601320268467</v>
      </c>
      <c r="L128" s="72">
        <f t="shared" ca="1" si="9"/>
        <v>0.14792238749041189</v>
      </c>
      <c r="M128" s="5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0.33476218853287781</v>
      </c>
      <c r="N128" s="90">
        <f t="shared" ca="1" si="10"/>
        <v>59.075680329331377</v>
      </c>
    </row>
    <row r="129" spans="1:14" x14ac:dyDescent="0.35">
      <c r="A129" s="48">
        <f t="shared" si="11"/>
        <v>45692</v>
      </c>
      <c r="B129" s="88" cm="1">
        <f t="array" aca="1" ref="B129" ca="1">_xlfn.XLOOKUP(A129,INDIRECT($A$5&amp;"!$AJ$41:$AJ$406"),INDIRECT($A$5&amp;"!$An$41:$An$406"))*SUM($F$3:$I$3)</f>
        <v>0</v>
      </c>
      <c r="C129" s="88" cm="1">
        <f t="array" aca="1" ref="C129" ca="1">_xlfn.XLOOKUP(A129,INDIRECT($A$5&amp;"!$AJ$41:$AJ$406"),INDIRECT($A$5&amp;"!$Ak$41:$Ak$406"))*SUM($F$3:$I$3)</f>
        <v>0</v>
      </c>
      <c r="D129" s="88" cm="1">
        <f t="array" aca="1" ref="D129" ca="1">_xlfn.XLOOKUP(A129,INDIRECT($A$5&amp;"!$AJ$41:$AJ$406"),INDIRECT($A$5&amp;"!$AO$41:$AO$406"))*SUM($F$3:$I$3)</f>
        <v>15</v>
      </c>
      <c r="E129" s="50" cm="1">
        <f t="array" ref="E129">SUMPRODUCT(('PT Storengy'!$B$8:$K$372)*('PT Storengy'!$A$8:$A$372=$A129)*('PT Storengy'!$A$5:$J$5=$A$6)*('PT Storengy'!$B$7:$K$7=$A$7))</f>
        <v>0</v>
      </c>
      <c r="F129" s="52">
        <f t="shared" ca="1" si="12"/>
        <v>2.3220491969725949</v>
      </c>
      <c r="G129" s="72">
        <f t="shared" ca="1" si="13"/>
        <v>0.15885960891391127</v>
      </c>
      <c r="H129" s="5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0.34478797483775231</v>
      </c>
      <c r="I129" s="113">
        <f t="shared" ca="1" si="8"/>
        <v>60.844936736073933</v>
      </c>
      <c r="K129" s="52">
        <f t="shared" ca="1" si="7"/>
        <v>2.1013215423677334</v>
      </c>
      <c r="L129" s="72">
        <f t="shared" ca="1" si="9"/>
        <v>0.14398400880178977</v>
      </c>
      <c r="M129" s="5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0.33115200806830758</v>
      </c>
      <c r="N129" s="90">
        <f t="shared" ca="1" si="10"/>
        <v>58.438589659113099</v>
      </c>
    </row>
    <row r="130" spans="1:14" x14ac:dyDescent="0.35">
      <c r="A130" s="48">
        <f t="shared" si="11"/>
        <v>45693</v>
      </c>
      <c r="B130" s="88" cm="1">
        <f t="array" aca="1" ref="B130" ca="1">_xlfn.XLOOKUP(A130,INDIRECT($A$5&amp;"!$AJ$41:$AJ$406"),INDIRECT($A$5&amp;"!$An$41:$An$406"))*SUM($F$3:$I$3)</f>
        <v>0</v>
      </c>
      <c r="C130" s="88" cm="1">
        <f t="array" aca="1" ref="C130" ca="1">_xlfn.XLOOKUP(A130,INDIRECT($A$5&amp;"!$AJ$41:$AJ$406"),INDIRECT($A$5&amp;"!$Ak$41:$Ak$406"))*SUM($F$3:$I$3)</f>
        <v>0</v>
      </c>
      <c r="D130" s="88" cm="1">
        <f t="array" aca="1" ref="D130" ca="1">_xlfn.XLOOKUP(A130,INDIRECT($A$5&amp;"!$AJ$41:$AJ$406"),INDIRECT($A$5&amp;"!$AO$41:$AO$406"))*SUM($F$3:$I$3)</f>
        <v>15</v>
      </c>
      <c r="E130" s="50" cm="1">
        <f t="array" ref="E130">SUMPRODUCT(('PT Storengy'!$B$8:$K$372)*('PT Storengy'!$A$8:$A$372=$A130)*('PT Storengy'!$A$5:$J$5=$A$6)*('PT Storengy'!$B$7:$K$7=$A$7))</f>
        <v>0</v>
      </c>
      <c r="F130" s="52">
        <f t="shared" ca="1" si="12"/>
        <v>2.2618604311228903</v>
      </c>
      <c r="G130" s="72">
        <f t="shared" ca="1" si="13"/>
        <v>0.15480327979817299</v>
      </c>
      <c r="H130" s="5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0.34106967314832554</v>
      </c>
      <c r="I130" s="113">
        <f t="shared" ca="1" si="8"/>
        <v>60.188765849704502</v>
      </c>
      <c r="K130" s="52">
        <f t="shared" ca="1" si="7"/>
        <v>2.0435131727931792</v>
      </c>
      <c r="L130" s="72">
        <f t="shared" ca="1" si="9"/>
        <v>0.14008810282451556</v>
      </c>
      <c r="M130" s="5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0.3275807609224729</v>
      </c>
      <c r="N130" s="90">
        <f t="shared" ca="1" si="10"/>
        <v>57.808369574554042</v>
      </c>
    </row>
    <row r="131" spans="1:14" x14ac:dyDescent="0.35">
      <c r="A131" s="48">
        <f t="shared" si="11"/>
        <v>45694</v>
      </c>
      <c r="B131" s="88" cm="1">
        <f t="array" aca="1" ref="B131" ca="1">_xlfn.XLOOKUP(A131,INDIRECT($A$5&amp;"!$AJ$41:$AJ$406"),INDIRECT($A$5&amp;"!$An$41:$An$406"))*SUM($F$3:$I$3)</f>
        <v>0</v>
      </c>
      <c r="C131" s="88" cm="1">
        <f t="array" aca="1" ref="C131" ca="1">_xlfn.XLOOKUP(A131,INDIRECT($A$5&amp;"!$AJ$41:$AJ$406"),INDIRECT($A$5&amp;"!$Ak$41:$Ak$406"))*SUM($F$3:$I$3)</f>
        <v>0</v>
      </c>
      <c r="D131" s="88" cm="1">
        <f t="array" aca="1" ref="D131" ca="1">_xlfn.XLOOKUP(A131,INDIRECT($A$5&amp;"!$AJ$41:$AJ$406"),INDIRECT($A$5&amp;"!$AO$41:$AO$406"))*SUM($F$3:$I$3)</f>
        <v>15</v>
      </c>
      <c r="E131" s="50" cm="1">
        <f t="array" ref="E131">SUMPRODUCT(('PT Storengy'!$B$8:$K$372)*('PT Storengy'!$A$8:$A$372=$A131)*('PT Storengy'!$A$5:$J$5=$A$6)*('PT Storengy'!$B$7:$K$7=$A$7))</f>
        <v>0</v>
      </c>
      <c r="F131" s="52">
        <f t="shared" ca="1" si="12"/>
        <v>2.202320759806859</v>
      </c>
      <c r="G131" s="72">
        <f t="shared" ca="1" si="13"/>
        <v>0.15079069540819268</v>
      </c>
      <c r="H131" s="5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0.33739147079084353</v>
      </c>
      <c r="I131" s="113">
        <f t="shared" ca="1" si="8"/>
        <v>59.53967131603121</v>
      </c>
      <c r="K131" s="52">
        <f t="shared" ca="1" si="7"/>
        <v>1.9863282268120763</v>
      </c>
      <c r="L131" s="72">
        <f t="shared" ca="1" si="9"/>
        <v>0.13623421151954529</v>
      </c>
      <c r="M131" s="5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0.32404802722625015</v>
      </c>
      <c r="N131" s="90">
        <f t="shared" ca="1" si="10"/>
        <v>57.184945981102963</v>
      </c>
    </row>
    <row r="132" spans="1:14" x14ac:dyDescent="0.35">
      <c r="A132" s="48">
        <f t="shared" si="11"/>
        <v>45695</v>
      </c>
      <c r="B132" s="88" cm="1">
        <f t="array" aca="1" ref="B132" ca="1">_xlfn.XLOOKUP(A132,INDIRECT($A$5&amp;"!$AJ$41:$AJ$406"),INDIRECT($A$5&amp;"!$An$41:$An$406"))*SUM($F$3:$I$3)</f>
        <v>0</v>
      </c>
      <c r="C132" s="88" cm="1">
        <f t="array" aca="1" ref="C132" ca="1">_xlfn.XLOOKUP(A132,INDIRECT($A$5&amp;"!$AJ$41:$AJ$406"),INDIRECT($A$5&amp;"!$Ak$41:$Ak$406"))*SUM($F$3:$I$3)</f>
        <v>0</v>
      </c>
      <c r="D132" s="88" cm="1">
        <f t="array" aca="1" ref="D132" ca="1">_xlfn.XLOOKUP(A132,INDIRECT($A$5&amp;"!$AJ$41:$AJ$406"),INDIRECT($A$5&amp;"!$AO$41:$AO$406"))*SUM($F$3:$I$3)</f>
        <v>15</v>
      </c>
      <c r="E132" s="50" cm="1">
        <f t="array" ref="E132">SUMPRODUCT(('PT Storengy'!$B$8:$K$372)*('PT Storengy'!$A$8:$A$372=$A132)*('PT Storengy'!$A$5:$J$5=$A$6)*('PT Storengy'!$B$7:$K$7=$A$7))</f>
        <v>0</v>
      </c>
      <c r="F132" s="52">
        <f t="shared" ca="1" si="12"/>
        <v>2.1434231829854125</v>
      </c>
      <c r="G132" s="72">
        <f t="shared" ca="1" si="13"/>
        <v>0.14682138398712394</v>
      </c>
      <c r="H132" s="5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0.3337529353215305</v>
      </c>
      <c r="I132" s="113">
        <f t="shared" ca="1" si="8"/>
        <v>58.897576821446556</v>
      </c>
      <c r="K132" s="52">
        <f t="shared" ca="1" si="7"/>
        <v>1.9297599812288089</v>
      </c>
      <c r="L132" s="72">
        <f t="shared" ca="1" si="9"/>
        <v>0.13242188178747175</v>
      </c>
      <c r="M132" s="5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0.32055339163851604</v>
      </c>
      <c r="N132" s="90">
        <f t="shared" ca="1" si="10"/>
        <v>56.568245583267533</v>
      </c>
    </row>
    <row r="133" spans="1:14" x14ac:dyDescent="0.35">
      <c r="A133" s="48">
        <f t="shared" si="11"/>
        <v>45696</v>
      </c>
      <c r="B133" s="88" cm="1">
        <f t="array" aca="1" ref="B133" ca="1">_xlfn.XLOOKUP(A133,INDIRECT($A$5&amp;"!$AJ$41:$AJ$406"),INDIRECT($A$5&amp;"!$An$41:$An$406"))*SUM($F$3:$I$3)</f>
        <v>0</v>
      </c>
      <c r="C133" s="88" cm="1">
        <f t="array" aca="1" ref="C133" ca="1">_xlfn.XLOOKUP(A133,INDIRECT($A$5&amp;"!$AJ$41:$AJ$406"),INDIRECT($A$5&amp;"!$Ak$41:$Ak$406"))*SUM($F$3:$I$3)</f>
        <v>0</v>
      </c>
      <c r="D133" s="88" cm="1">
        <f t="array" aca="1" ref="D133" ca="1">_xlfn.XLOOKUP(A133,INDIRECT($A$5&amp;"!$AJ$41:$AJ$406"),INDIRECT($A$5&amp;"!$AO$41:$AO$406"))*SUM($F$3:$I$3)</f>
        <v>15</v>
      </c>
      <c r="E133" s="50" cm="1">
        <f t="array" ref="E133">SUMPRODUCT(('PT Storengy'!$B$8:$K$372)*('PT Storengy'!$A$8:$A$372=$A133)*('PT Storengy'!$A$5:$J$5=$A$6)*('PT Storengy'!$B$7:$K$7=$A$7))</f>
        <v>0</v>
      </c>
      <c r="F133" s="52">
        <f t="shared" ca="1" si="12"/>
        <v>2.0851607761100794</v>
      </c>
      <c r="G133" s="72">
        <f t="shared" ca="1" si="13"/>
        <v>0.14289487886569416</v>
      </c>
      <c r="H133" s="5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0.33015363896021993</v>
      </c>
      <c r="I133" s="113">
        <f t="shared" ca="1" si="8"/>
        <v>58.262406875332928</v>
      </c>
      <c r="K133" s="52">
        <f t="shared" ca="1" si="7"/>
        <v>1.8738017853528119</v>
      </c>
      <c r="L133" s="72">
        <f t="shared" ca="1" si="9"/>
        <v>0.12865066541525391</v>
      </c>
      <c r="M133" s="5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0.31709644329731634</v>
      </c>
      <c r="N133" s="90">
        <f t="shared" ca="1" si="10"/>
        <v>55.958195875996999</v>
      </c>
    </row>
    <row r="134" spans="1:14" x14ac:dyDescent="0.35">
      <c r="A134" s="48">
        <f t="shared" si="11"/>
        <v>45697</v>
      </c>
      <c r="B134" s="88" cm="1">
        <f t="array" aca="1" ref="B134" ca="1">_xlfn.XLOOKUP(A134,INDIRECT($A$5&amp;"!$AJ$41:$AJ$406"),INDIRECT($A$5&amp;"!$An$41:$An$406"))*SUM($F$3:$I$3)</f>
        <v>0</v>
      </c>
      <c r="C134" s="88" cm="1">
        <f t="array" aca="1" ref="C134" ca="1">_xlfn.XLOOKUP(A134,INDIRECT($A$5&amp;"!$AJ$41:$AJ$406"),INDIRECT($A$5&amp;"!$Ak$41:$Ak$406"))*SUM($F$3:$I$3)</f>
        <v>0</v>
      </c>
      <c r="D134" s="88" cm="1">
        <f t="array" aca="1" ref="D134" ca="1">_xlfn.XLOOKUP(A134,INDIRECT($A$5&amp;"!$AJ$41:$AJ$406"),INDIRECT($A$5&amp;"!$AO$41:$AO$406"))*SUM($F$3:$I$3)</f>
        <v>15</v>
      </c>
      <c r="E134" s="50" cm="1">
        <f t="array" ref="E134">SUMPRODUCT(('PT Storengy'!$B$8:$K$372)*('PT Storengy'!$A$8:$A$372=$A134)*('PT Storengy'!$A$5:$J$5=$A$6)*('PT Storengy'!$B$7:$K$7=$A$7))</f>
        <v>0</v>
      </c>
      <c r="F134" s="52">
        <f t="shared" ca="1" si="12"/>
        <v>2.0275266893088921</v>
      </c>
      <c r="G134" s="72">
        <f t="shared" ca="1" si="13"/>
        <v>0.13901071840733864</v>
      </c>
      <c r="H134" s="5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0.32659315854006066</v>
      </c>
      <c r="I134" s="113">
        <f t="shared" ca="1" si="8"/>
        <v>57.634086801187173</v>
      </c>
      <c r="K134" s="52">
        <f t="shared" ca="1" si="7"/>
        <v>1.818447060216654</v>
      </c>
      <c r="L134" s="72">
        <f t="shared" ca="1" si="9"/>
        <v>0.12492011902352079</v>
      </c>
      <c r="M134" s="5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0.313676775771561</v>
      </c>
      <c r="N134" s="90">
        <f t="shared" ca="1" si="10"/>
        <v>55.354725136157825</v>
      </c>
    </row>
    <row r="135" spans="1:14" x14ac:dyDescent="0.35">
      <c r="A135" s="48">
        <f t="shared" si="11"/>
        <v>45698</v>
      </c>
      <c r="B135" s="88" cm="1">
        <f t="array" aca="1" ref="B135" ca="1">_xlfn.XLOOKUP(A135,INDIRECT($A$5&amp;"!$AJ$41:$AJ$406"),INDIRECT($A$5&amp;"!$An$41:$An$406"))*SUM($F$3:$I$3)</f>
        <v>0</v>
      </c>
      <c r="C135" s="88" cm="1">
        <f t="array" aca="1" ref="C135" ca="1">_xlfn.XLOOKUP(A135,INDIRECT($A$5&amp;"!$AJ$41:$AJ$406"),INDIRECT($A$5&amp;"!$Ak$41:$Ak$406"))*SUM($F$3:$I$3)</f>
        <v>0</v>
      </c>
      <c r="D135" s="88" cm="1">
        <f t="array" aca="1" ref="D135" ca="1">_xlfn.XLOOKUP(A135,INDIRECT($A$5&amp;"!$AJ$41:$AJ$406"),INDIRECT($A$5&amp;"!$AO$41:$AO$406"))*SUM($F$3:$I$3)</f>
        <v>15</v>
      </c>
      <c r="E135" s="50" cm="1">
        <f t="array" ref="E135">SUMPRODUCT(('PT Storengy'!$B$8:$K$372)*('PT Storengy'!$A$8:$A$372=$A135)*('PT Storengy'!$A$5:$J$5=$A$6)*('PT Storengy'!$B$7:$K$7=$A$7))</f>
        <v>0</v>
      </c>
      <c r="F135" s="52">
        <f t="shared" ca="1" si="12"/>
        <v>1.9705141465810512</v>
      </c>
      <c r="G135" s="72">
        <f t="shared" ca="1" si="13"/>
        <v>0.13516844595392613</v>
      </c>
      <c r="H135" s="5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0.32307107545776592</v>
      </c>
      <c r="I135" s="113">
        <f t="shared" ca="1" si="8"/>
        <v>57.012542727841044</v>
      </c>
      <c r="K135" s="52">
        <f t="shared" ca="1" si="7"/>
        <v>1.7636892978025529</v>
      </c>
      <c r="L135" s="72">
        <f t="shared" ca="1" si="9"/>
        <v>0.1212298040144436</v>
      </c>
      <c r="M135" s="5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0.31029398701324018</v>
      </c>
      <c r="N135" s="90">
        <f t="shared" ca="1" si="10"/>
        <v>54.757762414101208</v>
      </c>
    </row>
    <row r="136" spans="1:14" x14ac:dyDescent="0.35">
      <c r="A136" s="48">
        <f t="shared" si="11"/>
        <v>45699</v>
      </c>
      <c r="B136" s="88" cm="1">
        <f t="array" aca="1" ref="B136" ca="1">_xlfn.XLOOKUP(A136,INDIRECT($A$5&amp;"!$AJ$41:$AJ$406"),INDIRECT($A$5&amp;"!$An$41:$An$406"))*SUM($F$3:$I$3)</f>
        <v>0</v>
      </c>
      <c r="C136" s="88" cm="1">
        <f t="array" aca="1" ref="C136" ca="1">_xlfn.XLOOKUP(A136,INDIRECT($A$5&amp;"!$AJ$41:$AJ$406"),INDIRECT($A$5&amp;"!$Ak$41:$Ak$406"))*SUM($F$3:$I$3)</f>
        <v>0</v>
      </c>
      <c r="D136" s="88" cm="1">
        <f t="array" aca="1" ref="D136" ca="1">_xlfn.XLOOKUP(A136,INDIRECT($A$5&amp;"!$AJ$41:$AJ$406"),INDIRECT($A$5&amp;"!$AO$41:$AO$406"))*SUM($F$3:$I$3)</f>
        <v>15</v>
      </c>
      <c r="E136" s="50" cm="1">
        <f t="array" ref="E136">SUMPRODUCT(('PT Storengy'!$B$8:$K$372)*('PT Storengy'!$A$8:$A$372=$A136)*('PT Storengy'!$A$5:$J$5=$A$6)*('PT Storengy'!$B$7:$K$7=$A$7))</f>
        <v>0</v>
      </c>
      <c r="F136" s="52">
        <f t="shared" ca="1" si="12"/>
        <v>1.914116445000275</v>
      </c>
      <c r="G136" s="72">
        <f t="shared" ca="1" si="13"/>
        <v>0.13136760977207007</v>
      </c>
      <c r="H136" s="5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0.31958697562439786</v>
      </c>
      <c r="I136" s="113">
        <f t="shared" ca="1" si="8"/>
        <v>56.397701580776094</v>
      </c>
      <c r="K136" s="52">
        <f t="shared" ca="1" si="7"/>
        <v>1.7095220602772312</v>
      </c>
      <c r="L136" s="72">
        <f t="shared" ca="1" si="9"/>
        <v>0.11757928652017019</v>
      </c>
      <c r="M136" s="5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0.30694767931015587</v>
      </c>
      <c r="N136" s="90">
        <f t="shared" ca="1" si="10"/>
        <v>54.167237525321625</v>
      </c>
    </row>
    <row r="137" spans="1:14" x14ac:dyDescent="0.35">
      <c r="A137" s="48">
        <f t="shared" si="11"/>
        <v>45700</v>
      </c>
      <c r="B137" s="88" cm="1">
        <f t="array" aca="1" ref="B137" ca="1">_xlfn.XLOOKUP(A137,INDIRECT($A$5&amp;"!$AJ$41:$AJ$406"),INDIRECT($A$5&amp;"!$An$41:$An$406"))*SUM($F$3:$I$3)</f>
        <v>0</v>
      </c>
      <c r="C137" s="88" cm="1">
        <f t="array" aca="1" ref="C137" ca="1">_xlfn.XLOOKUP(A137,INDIRECT($A$5&amp;"!$AJ$41:$AJ$406"),INDIRECT($A$5&amp;"!$Ak$41:$Ak$406"))*SUM($F$3:$I$3)</f>
        <v>0</v>
      </c>
      <c r="D137" s="88" cm="1">
        <f t="array" aca="1" ref="D137" ca="1">_xlfn.XLOOKUP(A137,INDIRECT($A$5&amp;"!$AJ$41:$AJ$406"),INDIRECT($A$5&amp;"!$AO$41:$AO$406"))*SUM($F$3:$I$3)</f>
        <v>15</v>
      </c>
      <c r="E137" s="50" cm="1">
        <f t="array" ref="E137">SUMPRODUCT(('PT Storengy'!$B$8:$K$372)*('PT Storengy'!$A$8:$A$372=$A137)*('PT Storengy'!$A$5:$J$5=$A$6)*('PT Storengy'!$B$7:$K$7=$A$7))</f>
        <v>0</v>
      </c>
      <c r="F137" s="52">
        <f t="shared" ca="1" si="12"/>
        <v>1.8583269539267426</v>
      </c>
      <c r="G137" s="72">
        <f t="shared" ca="1" si="13"/>
        <v>0.12760776300001833</v>
      </c>
      <c r="H137" s="5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0.31614044941668373</v>
      </c>
      <c r="I137" s="113">
        <f t="shared" ca="1" si="8"/>
        <v>55.789491073532425</v>
      </c>
      <c r="K137" s="52">
        <f t="shared" ca="1" si="7"/>
        <v>1.6559389792350259</v>
      </c>
      <c r="L137" s="72">
        <f t="shared" ca="1" si="9"/>
        <v>0.11396813735181541</v>
      </c>
      <c r="M137" s="5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0.30363745923916396</v>
      </c>
      <c r="N137" s="90">
        <f t="shared" ca="1" si="10"/>
        <v>53.583081042205407</v>
      </c>
    </row>
    <row r="138" spans="1:14" x14ac:dyDescent="0.35">
      <c r="A138" s="48">
        <f t="shared" si="11"/>
        <v>45701</v>
      </c>
      <c r="B138" s="88" cm="1">
        <f t="array" aca="1" ref="B138" ca="1">_xlfn.XLOOKUP(A138,INDIRECT($A$5&amp;"!$AJ$41:$AJ$406"),INDIRECT($A$5&amp;"!$An$41:$An$406"))*SUM($F$3:$I$3)</f>
        <v>0</v>
      </c>
      <c r="C138" s="88" cm="1">
        <f t="array" aca="1" ref="C138" ca="1">_xlfn.XLOOKUP(A138,INDIRECT($A$5&amp;"!$AJ$41:$AJ$406"),INDIRECT($A$5&amp;"!$Ak$41:$Ak$406"))*SUM($F$3:$I$3)</f>
        <v>0</v>
      </c>
      <c r="D138" s="88" cm="1">
        <f t="array" aca="1" ref="D138" ca="1">_xlfn.XLOOKUP(A138,INDIRECT($A$5&amp;"!$AJ$41:$AJ$406"),INDIRECT($A$5&amp;"!$AO$41:$AO$406"))*SUM($F$3:$I$3)</f>
        <v>15</v>
      </c>
      <c r="E138" s="50" cm="1">
        <f t="array" ref="E138">SUMPRODUCT(('PT Storengy'!$B$8:$K$372)*('PT Storengy'!$A$8:$A$372=$A138)*('PT Storengy'!$A$5:$J$5=$A$6)*('PT Storengy'!$B$7:$K$7=$A$7))</f>
        <v>0</v>
      </c>
      <c r="F138" s="52">
        <f t="shared" ca="1" si="12"/>
        <v>1.8031391142275326</v>
      </c>
      <c r="G138" s="72">
        <f t="shared" ca="1" si="13"/>
        <v>0.12388846359511617</v>
      </c>
      <c r="H138" s="5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0.31273109162885676</v>
      </c>
      <c r="I138" s="113">
        <f t="shared" ca="1" si="8"/>
        <v>55.187839699210016</v>
      </c>
      <c r="K138" s="52">
        <f t="shared" ca="1" si="7"/>
        <v>1.602933754949158</v>
      </c>
      <c r="L138" s="72">
        <f t="shared" ca="1" si="9"/>
        <v>0.11039593194900173</v>
      </c>
      <c r="M138" s="5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0.30036293761991817</v>
      </c>
      <c r="N138" s="90">
        <f t="shared" ca="1" si="10"/>
        <v>53.005224285867911</v>
      </c>
    </row>
    <row r="139" spans="1:14" x14ac:dyDescent="0.35">
      <c r="A139" s="48">
        <f t="shared" si="11"/>
        <v>45702</v>
      </c>
      <c r="B139" s="88" cm="1">
        <f t="array" aca="1" ref="B139" ca="1">_xlfn.XLOOKUP(A139,INDIRECT($A$5&amp;"!$AJ$41:$AJ$406"),INDIRECT($A$5&amp;"!$An$41:$An$406"))*SUM($F$3:$I$3)</f>
        <v>0</v>
      </c>
      <c r="C139" s="88" cm="1">
        <f t="array" aca="1" ref="C139" ca="1">_xlfn.XLOOKUP(A139,INDIRECT($A$5&amp;"!$AJ$41:$AJ$406"),INDIRECT($A$5&amp;"!$Ak$41:$Ak$406"))*SUM($F$3:$I$3)</f>
        <v>0</v>
      </c>
      <c r="D139" s="88" cm="1">
        <f t="array" aca="1" ref="D139" ca="1">_xlfn.XLOOKUP(A139,INDIRECT($A$5&amp;"!$AJ$41:$AJ$406"),INDIRECT($A$5&amp;"!$AO$41:$AO$406"))*SUM($F$3:$I$3)</f>
        <v>15</v>
      </c>
      <c r="E139" s="50" cm="1">
        <f t="array" ref="E139">SUMPRODUCT(('PT Storengy'!$B$8:$K$372)*('PT Storengy'!$A$8:$A$372=$A139)*('PT Storengy'!$A$5:$J$5=$A$6)*('PT Storengy'!$B$7:$K$7=$A$7))</f>
        <v>0</v>
      </c>
      <c r="F139" s="52">
        <f t="shared" ca="1" si="12"/>
        <v>1.7485464375054709</v>
      </c>
      <c r="G139" s="72">
        <f t="shared" ca="1" si="13"/>
        <v>0.1202092742818355</v>
      </c>
      <c r="H139" s="5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0.30935850142501614</v>
      </c>
      <c r="I139" s="113">
        <f t="shared" ca="1" si="8"/>
        <v>54.592676722061668</v>
      </c>
      <c r="K139" s="52">
        <f t="shared" ca="1" si="7"/>
        <v>1.5504456225485779</v>
      </c>
      <c r="L139" s="72">
        <f t="shared" ca="1" si="9"/>
        <v>0.10686225032994387</v>
      </c>
      <c r="M139" s="22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0.29743275026995392</v>
      </c>
      <c r="N139" s="90">
        <f t="shared" ca="1" si="10"/>
        <v>52.488132400580099</v>
      </c>
    </row>
    <row r="140" spans="1:14" x14ac:dyDescent="0.35">
      <c r="A140" s="48">
        <f t="shared" si="11"/>
        <v>45703</v>
      </c>
      <c r="B140" s="88" cm="1">
        <f t="array" aca="1" ref="B140" ca="1">_xlfn.XLOOKUP(A140,INDIRECT($A$5&amp;"!$AJ$41:$AJ$406"),INDIRECT($A$5&amp;"!$An$41:$An$406"))*SUM($F$3:$I$3)</f>
        <v>0</v>
      </c>
      <c r="C140" s="88" cm="1">
        <f t="array" aca="1" ref="C140" ca="1">_xlfn.XLOOKUP(A140,INDIRECT($A$5&amp;"!$AJ$41:$AJ$406"),INDIRECT($A$5&amp;"!$Ak$41:$Ak$406"))*SUM($F$3:$I$3)</f>
        <v>0</v>
      </c>
      <c r="D140" s="88" cm="1">
        <f t="array" aca="1" ref="D140" ca="1">_xlfn.XLOOKUP(A140,INDIRECT($A$5&amp;"!$AJ$41:$AJ$406"),INDIRECT($A$5&amp;"!$AO$41:$AO$406"))*SUM($F$3:$I$3)</f>
        <v>15</v>
      </c>
      <c r="E140" s="50" cm="1">
        <f t="array" ref="E140">SUMPRODUCT(('PT Storengy'!$B$8:$K$372)*('PT Storengy'!$A$8:$A$372=$A140)*('PT Storengy'!$A$5:$J$5=$A$6)*('PT Storengy'!$B$7:$K$7=$A$7))</f>
        <v>0</v>
      </c>
      <c r="F140" s="52">
        <f t="shared" ca="1" si="12"/>
        <v>1.6945425053362944</v>
      </c>
      <c r="G140" s="72">
        <f t="shared" ca="1" si="13"/>
        <v>0.11656976250036473</v>
      </c>
      <c r="H140" s="5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0.30602228229200085</v>
      </c>
      <c r="I140" s="113">
        <f t="shared" ca="1" si="8"/>
        <v>54.003932169176622</v>
      </c>
      <c r="K140" s="52">
        <f t="shared" ca="1" si="7"/>
        <v>1.4984627235080032</v>
      </c>
      <c r="L140" s="72">
        <f t="shared" ca="1" si="9"/>
        <v>0.10336304150323852</v>
      </c>
      <c r="M140" s="22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0.29456976122992229</v>
      </c>
      <c r="N140" s="90">
        <f t="shared" ca="1" si="10"/>
        <v>51.982899040574523</v>
      </c>
    </row>
    <row r="141" spans="1:14" x14ac:dyDescent="0.35">
      <c r="A141" s="48">
        <f t="shared" si="11"/>
        <v>45704</v>
      </c>
      <c r="B141" s="88" cm="1">
        <f t="array" aca="1" ref="B141" ca="1">_xlfn.XLOOKUP(A141,INDIRECT($A$5&amp;"!$AJ$41:$AJ$406"),INDIRECT($A$5&amp;"!$An$41:$An$406"))*SUM($F$3:$I$3)</f>
        <v>0</v>
      </c>
      <c r="C141" s="88" cm="1">
        <f t="array" aca="1" ref="C141" ca="1">_xlfn.XLOOKUP(A141,INDIRECT($A$5&amp;"!$AJ$41:$AJ$406"),INDIRECT($A$5&amp;"!$Ak$41:$Ak$406"))*SUM($F$3:$I$3)</f>
        <v>0</v>
      </c>
      <c r="D141" s="88" cm="1">
        <f t="array" aca="1" ref="D141" ca="1">_xlfn.XLOOKUP(A141,INDIRECT($A$5&amp;"!$AJ$41:$AJ$406"),INDIRECT($A$5&amp;"!$AO$41:$AO$406"))*SUM($F$3:$I$3)</f>
        <v>15</v>
      </c>
      <c r="E141" s="50" cm="1">
        <f t="array" ref="E141">SUMPRODUCT(('PT Storengy'!$B$8:$K$372)*('PT Storengy'!$A$8:$A$372=$A141)*('PT Storengy'!$A$5:$J$5=$A$6)*('PT Storengy'!$B$7:$K$7=$A$7))</f>
        <v>0</v>
      </c>
      <c r="F141" s="52">
        <f t="shared" ca="1" si="12"/>
        <v>1.6411209685140402</v>
      </c>
      <c r="G141" s="72">
        <f t="shared" ca="1" si="13"/>
        <v>0.11296950035575296</v>
      </c>
      <c r="H141" s="5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0.30272204199277342</v>
      </c>
      <c r="I141" s="113">
        <f t="shared" ca="1" si="8"/>
        <v>53.421536822254133</v>
      </c>
      <c r="K141" s="52">
        <f t="shared" ca="1" si="7"/>
        <v>1.4469801946186214</v>
      </c>
      <c r="L141" s="72">
        <f t="shared" ca="1" si="9"/>
        <v>9.9897514900533543E-2</v>
      </c>
      <c r="M141" s="22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0.2917343303731636</v>
      </c>
      <c r="N141" s="90">
        <f t="shared" ca="1" si="10"/>
        <v>51.482528889381811</v>
      </c>
    </row>
    <row r="142" spans="1:14" x14ac:dyDescent="0.35">
      <c r="A142" s="48">
        <f t="shared" si="11"/>
        <v>45705</v>
      </c>
      <c r="B142" s="88" cm="1">
        <f t="array" aca="1" ref="B142" ca="1">_xlfn.XLOOKUP(A142,INDIRECT($A$5&amp;"!$AJ$41:$AJ$406"),INDIRECT($A$5&amp;"!$An$41:$An$406"))*SUM($F$3:$I$3)</f>
        <v>0</v>
      </c>
      <c r="C142" s="88" cm="1">
        <f t="array" aca="1" ref="C142" ca="1">_xlfn.XLOOKUP(A142,INDIRECT($A$5&amp;"!$AJ$41:$AJ$406"),INDIRECT($A$5&amp;"!$Ak$41:$Ak$406"))*SUM($F$3:$I$3)</f>
        <v>0</v>
      </c>
      <c r="D142" s="88" cm="1">
        <f t="array" aca="1" ref="D142" ca="1">_xlfn.XLOOKUP(A142,INDIRECT($A$5&amp;"!$AJ$41:$AJ$406"),INDIRECT($A$5&amp;"!$AO$41:$AO$406"))*SUM($F$3:$I$3)</f>
        <v>15</v>
      </c>
      <c r="E142" s="50" cm="1">
        <f t="array" ref="E142">SUMPRODUCT(('PT Storengy'!$B$8:$K$372)*('PT Storengy'!$A$8:$A$372=$A142)*('PT Storengy'!$A$5:$J$5=$A$6)*('PT Storengy'!$B$7:$K$7=$A$7))</f>
        <v>0</v>
      </c>
      <c r="F142" s="52">
        <f t="shared" ca="1" si="12"/>
        <v>1.5882652586566859</v>
      </c>
      <c r="G142" s="72">
        <f t="shared" ca="1" si="13"/>
        <v>0.10940806456760269</v>
      </c>
      <c r="H142" s="5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0.29951568919167482</v>
      </c>
      <c r="I142" s="113">
        <f t="shared" ca="1" si="8"/>
        <v>52.855709857354377</v>
      </c>
      <c r="K142" s="52">
        <f t="shared" ca="1" si="7"/>
        <v>1.3959932194832549</v>
      </c>
      <c r="L142" s="72">
        <f t="shared" ca="1" si="9"/>
        <v>9.6465346307908095E-2</v>
      </c>
      <c r="M142" s="22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0.28892619243374285</v>
      </c>
      <c r="N142" s="90">
        <f t="shared" ca="1" si="10"/>
        <v>50.986975135366386</v>
      </c>
    </row>
    <row r="143" spans="1:14" x14ac:dyDescent="0.35">
      <c r="A143" s="48">
        <f t="shared" si="11"/>
        <v>45706</v>
      </c>
      <c r="B143" s="88" cm="1">
        <f t="array" aca="1" ref="B143" ca="1">_xlfn.XLOOKUP(A143,INDIRECT($A$5&amp;"!$AJ$41:$AJ$406"),INDIRECT($A$5&amp;"!$An$41:$An$406"))*SUM($F$3:$I$3)</f>
        <v>0</v>
      </c>
      <c r="C143" s="88" cm="1">
        <f t="array" aca="1" ref="C143" ca="1">_xlfn.XLOOKUP(A143,INDIRECT($A$5&amp;"!$AJ$41:$AJ$406"),INDIRECT($A$5&amp;"!$Ak$41:$Ak$406"))*SUM($F$3:$I$3)</f>
        <v>0</v>
      </c>
      <c r="D143" s="88" cm="1">
        <f t="array" aca="1" ref="D143" ca="1">_xlfn.XLOOKUP(A143,INDIRECT($A$5&amp;"!$AJ$41:$AJ$406"),INDIRECT($A$5&amp;"!$AO$41:$AO$406"))*SUM($F$3:$I$3)</f>
        <v>15</v>
      </c>
      <c r="E143" s="50" cm="1">
        <f t="array" ref="E143">SUMPRODUCT(('PT Storengy'!$B$8:$K$372)*('PT Storengy'!$A$8:$A$372=$A143)*('PT Storengy'!$A$5:$J$5=$A$6)*('PT Storengy'!$B$7:$K$7=$A$7))</f>
        <v>0</v>
      </c>
      <c r="F143" s="52">
        <f t="shared" ca="1" si="12"/>
        <v>1.5359183203380653</v>
      </c>
      <c r="G143" s="72">
        <f t="shared" ca="1" si="13"/>
        <v>0.10588435057711239</v>
      </c>
      <c r="H143" s="5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0.29663265047218274</v>
      </c>
      <c r="I143" s="113">
        <f t="shared" ca="1" si="8"/>
        <v>52.346938318620481</v>
      </c>
      <c r="K143" s="52">
        <f t="shared" ca="1" si="7"/>
        <v>1.345497028065769</v>
      </c>
      <c r="L143" s="72">
        <f t="shared" ca="1" si="9"/>
        <v>9.3066214632216995E-2</v>
      </c>
      <c r="M143" s="22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0.2861450846990865</v>
      </c>
      <c r="N143" s="90">
        <f t="shared" ca="1" si="10"/>
        <v>50.496191417485853</v>
      </c>
    </row>
    <row r="144" spans="1:14" x14ac:dyDescent="0.35">
      <c r="A144" s="48">
        <f t="shared" si="11"/>
        <v>45707</v>
      </c>
      <c r="B144" s="88" cm="1">
        <f t="array" aca="1" ref="B144" ca="1">_xlfn.XLOOKUP(A144,INDIRECT($A$5&amp;"!$AJ$41:$AJ$406"),INDIRECT($A$5&amp;"!$An$41:$An$406"))*SUM($F$3:$I$3)</f>
        <v>0</v>
      </c>
      <c r="C144" s="88" cm="1">
        <f t="array" aca="1" ref="C144" ca="1">_xlfn.XLOOKUP(A144,INDIRECT($A$5&amp;"!$AJ$41:$AJ$406"),INDIRECT($A$5&amp;"!$Ak$41:$Ak$406"))*SUM($F$3:$I$3)</f>
        <v>0</v>
      </c>
      <c r="D144" s="88" cm="1">
        <f t="array" aca="1" ref="D144" ca="1">_xlfn.XLOOKUP(A144,INDIRECT($A$5&amp;"!$AJ$41:$AJ$406"),INDIRECT($A$5&amp;"!$AO$41:$AO$406"))*SUM($F$3:$I$3)</f>
        <v>15</v>
      </c>
      <c r="E144" s="50" cm="1">
        <f t="array" ref="E144">SUMPRODUCT(('PT Storengy'!$B$8:$K$372)*('PT Storengy'!$A$8:$A$372=$A144)*('PT Storengy'!$A$5:$J$5=$A$6)*('PT Storengy'!$B$7:$K$7=$A$7))</f>
        <v>0</v>
      </c>
      <c r="F144" s="52">
        <f t="shared" ca="1" si="12"/>
        <v>1.4840752562920305</v>
      </c>
      <c r="G144" s="72">
        <f t="shared" ca="1" si="13"/>
        <v>0.10239455468920436</v>
      </c>
      <c r="H144" s="5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0.29377736292753065</v>
      </c>
      <c r="I144" s="113">
        <f t="shared" ca="1" si="8"/>
        <v>51.843064046034819</v>
      </c>
      <c r="K144" s="52">
        <f t="shared" ca="1" si="7"/>
        <v>1.2954868962448152</v>
      </c>
      <c r="L144" s="72">
        <f t="shared" ca="1" si="9"/>
        <v>8.9699801871051268E-2</v>
      </c>
      <c r="M144" s="22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0.28339074698540545</v>
      </c>
      <c r="N144" s="90">
        <f t="shared" ca="1" si="10"/>
        <v>50.010131820953902</v>
      </c>
    </row>
    <row r="145" spans="1:14" x14ac:dyDescent="0.35">
      <c r="A145" s="48">
        <f t="shared" si="11"/>
        <v>45708</v>
      </c>
      <c r="B145" s="88" cm="1">
        <f t="array" aca="1" ref="B145" ca="1">_xlfn.XLOOKUP(A145,INDIRECT($A$5&amp;"!$AJ$41:$AJ$406"),INDIRECT($A$5&amp;"!$An$41:$An$406"))*SUM($F$3:$I$3)</f>
        <v>0</v>
      </c>
      <c r="C145" s="88" cm="1">
        <f t="array" aca="1" ref="C145" ca="1">_xlfn.XLOOKUP(A145,INDIRECT($A$5&amp;"!$AJ$41:$AJ$406"),INDIRECT($A$5&amp;"!$Ak$41:$Ak$406"))*SUM($F$3:$I$3)</f>
        <v>0</v>
      </c>
      <c r="D145" s="88" cm="1">
        <f t="array" aca="1" ref="D145" ca="1">_xlfn.XLOOKUP(A145,INDIRECT($A$5&amp;"!$AJ$41:$AJ$406"),INDIRECT($A$5&amp;"!$AO$41:$AO$406"))*SUM($F$3:$I$3)</f>
        <v>15</v>
      </c>
      <c r="E145" s="50" cm="1">
        <f t="array" ref="E145">SUMPRODUCT(('PT Storengy'!$B$8:$K$372)*('PT Storengy'!$A$8:$A$372=$A145)*('PT Storengy'!$A$5:$J$5=$A$6)*('PT Storengy'!$B$7:$K$7=$A$7))</f>
        <v>0</v>
      </c>
      <c r="F145" s="52">
        <f t="shared" ca="1" si="12"/>
        <v>1.4327312163918933</v>
      </c>
      <c r="G145" s="72">
        <f t="shared" ca="1" si="13"/>
        <v>9.8938350419468704E-2</v>
      </c>
      <c r="H145" s="5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0.29094955943411055</v>
      </c>
      <c r="I145" s="113">
        <f t="shared" ca="1" si="8"/>
        <v>51.344039900137155</v>
      </c>
      <c r="K145" s="52">
        <f t="shared" ref="K145:K185" ca="1" si="14">K144-N145/1000</f>
        <v>1.2459581453718704</v>
      </c>
      <c r="L145" s="72">
        <f t="shared" ca="1" si="9"/>
        <v>8.6365793082987682E-2</v>
      </c>
      <c r="M145" s="22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0.28066292161335338</v>
      </c>
      <c r="N145" s="90">
        <f t="shared" ca="1" si="10"/>
        <v>49.528750872944713</v>
      </c>
    </row>
    <row r="146" spans="1:14" x14ac:dyDescent="0.35">
      <c r="A146" s="48">
        <f t="shared" si="11"/>
        <v>45709</v>
      </c>
      <c r="B146" s="88" cm="1">
        <f t="array" aca="1" ref="B146" ca="1">_xlfn.XLOOKUP(A146,INDIRECT($A$5&amp;"!$AJ$41:$AJ$406"),INDIRECT($A$5&amp;"!$An$41:$An$406"))*SUM($F$3:$I$3)</f>
        <v>0</v>
      </c>
      <c r="C146" s="88" cm="1">
        <f t="array" aca="1" ref="C146" ca="1">_xlfn.XLOOKUP(A146,INDIRECT($A$5&amp;"!$AJ$41:$AJ$406"),INDIRECT($A$5&amp;"!$Ak$41:$Ak$406"))*SUM($F$3:$I$3)</f>
        <v>0</v>
      </c>
      <c r="D146" s="88" cm="1">
        <f t="array" aca="1" ref="D146" ca="1">_xlfn.XLOOKUP(A146,INDIRECT($A$5&amp;"!$AJ$41:$AJ$406"),INDIRECT($A$5&amp;"!$AO$41:$AO$406"))*SUM($F$3:$I$3)</f>
        <v>15</v>
      </c>
      <c r="E146" s="50" cm="1">
        <f t="array" ref="E146">SUMPRODUCT(('PT Storengy'!$B$8:$K$372)*('PT Storengy'!$A$8:$A$372=$A146)*('PT Storengy'!$A$5:$J$5=$A$6)*('PT Storengy'!$B$7:$K$7=$A$7))</f>
        <v>0</v>
      </c>
      <c r="F146" s="52">
        <f t="shared" ca="1" si="12"/>
        <v>1.3818813971966772</v>
      </c>
      <c r="G146" s="72">
        <f t="shared" ca="1" si="13"/>
        <v>9.5515414426126224E-2</v>
      </c>
      <c r="H146" s="5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0.28814897543955764</v>
      </c>
      <c r="I146" s="113">
        <f t="shared" ref="I146:I185" ca="1" si="15">IF(F145*1000-$F$4*(1-E146)*H146&gt;1000*B146,$F$4*(1-E146)*H146,F145*1000-1000*B146)</f>
        <v>50.849819195216057</v>
      </c>
      <c r="K146" s="52">
        <f t="shared" ca="1" si="14"/>
        <v>1.1969061418335316</v>
      </c>
      <c r="L146" s="72">
        <f t="shared" ref="L146:L186" ca="1" si="16">MAX(K145/SUM($F$3,$G$3,$H$3,$I$3),0)</f>
        <v>8.3063876358124691E-2</v>
      </c>
      <c r="M146" s="22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0.27796135338392003</v>
      </c>
      <c r="N146" s="90">
        <f t="shared" ref="N146:N209" ca="1" si="17">IF(K145*1000&lt;$F$4*(1)*M146,K145*1000,$F$4*(1)*M146)</f>
        <v>49.05200353833883</v>
      </c>
    </row>
    <row r="147" spans="1:14" x14ac:dyDescent="0.35">
      <c r="A147" s="48">
        <f t="shared" ref="A147:A185" si="18">A146+1</f>
        <v>45710</v>
      </c>
      <c r="B147" s="88" cm="1">
        <f t="array" aca="1" ref="B147" ca="1">_xlfn.XLOOKUP(A147,INDIRECT($A$5&amp;"!$AJ$41:$AJ$406"),INDIRECT($A$5&amp;"!$An$41:$An$406"))*SUM($F$3:$I$3)</f>
        <v>0</v>
      </c>
      <c r="C147" s="88" cm="1">
        <f t="array" aca="1" ref="C147" ca="1">_xlfn.XLOOKUP(A147,INDIRECT($A$5&amp;"!$AJ$41:$AJ$406"),INDIRECT($A$5&amp;"!$Ak$41:$Ak$406"))*SUM($F$3:$I$3)</f>
        <v>0</v>
      </c>
      <c r="D147" s="88" cm="1">
        <f t="array" aca="1" ref="D147" ca="1">_xlfn.XLOOKUP(A147,INDIRECT($A$5&amp;"!$AJ$41:$AJ$406"),INDIRECT($A$5&amp;"!$AO$41:$AO$406"))*SUM($F$3:$I$3)</f>
        <v>15</v>
      </c>
      <c r="E147" s="50" cm="1">
        <f t="array" ref="E147">SUMPRODUCT(('PT Storengy'!$B$8:$K$372)*('PT Storengy'!$A$8:$A$372=$A147)*('PT Storengy'!$A$5:$J$5=$A$6)*('PT Storengy'!$B$7:$K$7=$A$7))</f>
        <v>0</v>
      </c>
      <c r="F147" s="52">
        <f t="shared" ref="F147:F185" ca="1" si="19">F146-I147/1000</f>
        <v>1.331521041501736</v>
      </c>
      <c r="G147" s="72">
        <f t="shared" ref="G147:G186" ca="1" si="20">$F146/SUM($F$3,$G$3,$H$3,$I$3)</f>
        <v>9.2125426479778477E-2</v>
      </c>
      <c r="H147" s="5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0.28537534893800043</v>
      </c>
      <c r="I147" s="113">
        <f t="shared" ca="1" si="15"/>
        <v>50.360355694941255</v>
      </c>
      <c r="K147" s="52">
        <f t="shared" ca="1" si="14"/>
        <v>1.1483262966180217</v>
      </c>
      <c r="L147" s="72">
        <f t="shared" ca="1" si="16"/>
        <v>7.9793742788902111E-2</v>
      </c>
      <c r="M147" s="22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0.27528578955455607</v>
      </c>
      <c r="N147" s="90">
        <f t="shared" ca="1" si="17"/>
        <v>48.579845215509891</v>
      </c>
    </row>
    <row r="148" spans="1:14" x14ac:dyDescent="0.35">
      <c r="A148" s="48">
        <f t="shared" si="18"/>
        <v>45711</v>
      </c>
      <c r="B148" s="88" cm="1">
        <f t="array" aca="1" ref="B148" ca="1">_xlfn.XLOOKUP(A148,INDIRECT($A$5&amp;"!$AJ$41:$AJ$406"),INDIRECT($A$5&amp;"!$An$41:$An$406"))*SUM($F$3:$I$3)</f>
        <v>0</v>
      </c>
      <c r="C148" s="88" cm="1">
        <f t="array" aca="1" ref="C148" ca="1">_xlfn.XLOOKUP(A148,INDIRECT($A$5&amp;"!$AJ$41:$AJ$406"),INDIRECT($A$5&amp;"!$Ak$41:$Ak$406"))*SUM($F$3:$I$3)</f>
        <v>0</v>
      </c>
      <c r="D148" s="88" cm="1">
        <f t="array" aca="1" ref="D148" ca="1">_xlfn.XLOOKUP(A148,INDIRECT($A$5&amp;"!$AJ$41:$AJ$406"),INDIRECT($A$5&amp;"!$AO$41:$AO$406"))*SUM($F$3:$I$3)</f>
        <v>15</v>
      </c>
      <c r="E148" s="50" cm="1">
        <f t="array" ref="E148">SUMPRODUCT(('PT Storengy'!$B$8:$K$372)*('PT Storengy'!$A$8:$A$372=$A148)*('PT Storengy'!$A$5:$J$5=$A$6)*('PT Storengy'!$B$7:$K$7=$A$7))</f>
        <v>0</v>
      </c>
      <c r="F148" s="52">
        <f t="shared" ca="1" si="19"/>
        <v>1.2816454378936979</v>
      </c>
      <c r="G148" s="72">
        <f t="shared" ca="1" si="20"/>
        <v>8.8768069433449073E-2</v>
      </c>
      <c r="H148" s="5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0.28262842044554909</v>
      </c>
      <c r="I148" s="113">
        <f t="shared" ca="1" si="15"/>
        <v>49.875603608038077</v>
      </c>
      <c r="K148" s="52">
        <f t="shared" ca="1" si="14"/>
        <v>1.1002140648858696</v>
      </c>
      <c r="L148" s="72">
        <f t="shared" ca="1" si="16"/>
        <v>7.6555086441201445E-2</v>
      </c>
      <c r="M148" s="22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0.27263597981552828</v>
      </c>
      <c r="N148" s="90">
        <f t="shared" ca="1" si="17"/>
        <v>48.112231732152047</v>
      </c>
    </row>
    <row r="149" spans="1:14" x14ac:dyDescent="0.35">
      <c r="A149" s="48">
        <f t="shared" si="18"/>
        <v>45712</v>
      </c>
      <c r="B149" s="88" cm="1">
        <f t="array" aca="1" ref="B149" ca="1">_xlfn.XLOOKUP(A149,INDIRECT($A$5&amp;"!$AJ$41:$AJ$406"),INDIRECT($A$5&amp;"!$An$41:$An$406"))*SUM($F$3:$I$3)</f>
        <v>0</v>
      </c>
      <c r="C149" s="88" cm="1">
        <f t="array" aca="1" ref="C149" ca="1">_xlfn.XLOOKUP(A149,INDIRECT($A$5&amp;"!$AJ$41:$AJ$406"),INDIRECT($A$5&amp;"!$Ak$41:$Ak$406"))*SUM($F$3:$I$3)</f>
        <v>0</v>
      </c>
      <c r="D149" s="88" cm="1">
        <f t="array" aca="1" ref="D149" ca="1">_xlfn.XLOOKUP(A149,INDIRECT($A$5&amp;"!$AJ$41:$AJ$406"),INDIRECT($A$5&amp;"!$AO$41:$AO$406"))*SUM($F$3:$I$3)</f>
        <v>15</v>
      </c>
      <c r="E149" s="50" cm="1">
        <f t="array" ref="E149">SUMPRODUCT(('PT Storengy'!$B$8:$K$372)*('PT Storengy'!$A$8:$A$372=$A149)*('PT Storengy'!$A$5:$J$5=$A$6)*('PT Storengy'!$B$7:$K$7=$A$7))</f>
        <v>0</v>
      </c>
      <c r="F149" s="52">
        <f t="shared" ca="1" si="19"/>
        <v>1.2322499203096944</v>
      </c>
      <c r="G149" s="72">
        <f t="shared" ca="1" si="20"/>
        <v>8.5443029192913189E-2</v>
      </c>
      <c r="H149" s="5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0.27990793297601968</v>
      </c>
      <c r="I149" s="113">
        <f t="shared" ca="1" si="15"/>
        <v>49.395517584003471</v>
      </c>
      <c r="K149" s="52">
        <f t="shared" ca="1" si="14"/>
        <v>1.0525649455447221</v>
      </c>
      <c r="L149" s="72">
        <f t="shared" ca="1" si="16"/>
        <v>7.3347604325724639E-2</v>
      </c>
      <c r="M149" s="22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0.2700116762665018</v>
      </c>
      <c r="N149" s="90">
        <f t="shared" ca="1" si="17"/>
        <v>47.649119341147376</v>
      </c>
    </row>
    <row r="150" spans="1:14" x14ac:dyDescent="0.35">
      <c r="A150" s="48">
        <f t="shared" si="18"/>
        <v>45713</v>
      </c>
      <c r="B150" s="88" cm="1">
        <f t="array" aca="1" ref="B150" ca="1">_xlfn.XLOOKUP(A150,INDIRECT($A$5&amp;"!$AJ$41:$AJ$406"),INDIRECT($A$5&amp;"!$An$41:$An$406"))*SUM($F$3:$I$3)</f>
        <v>0</v>
      </c>
      <c r="C150" s="88" cm="1">
        <f t="array" aca="1" ref="C150" ca="1">_xlfn.XLOOKUP(A150,INDIRECT($A$5&amp;"!$AJ$41:$AJ$406"),INDIRECT($A$5&amp;"!$Ak$41:$Ak$406"))*SUM($F$3:$I$3)</f>
        <v>0</v>
      </c>
      <c r="D150" s="88" cm="1">
        <f t="array" aca="1" ref="D150" ca="1">_xlfn.XLOOKUP(A150,INDIRECT($A$5&amp;"!$AJ$41:$AJ$406"),INDIRECT($A$5&amp;"!$AO$41:$AO$406"))*SUM($F$3:$I$3)</f>
        <v>15</v>
      </c>
      <c r="E150" s="50" cm="1">
        <f t="array" ref="E150">SUMPRODUCT(('PT Storengy'!$B$8:$K$372)*('PT Storengy'!$A$8:$A$372=$A150)*('PT Storengy'!$A$5:$J$5=$A$6)*('PT Storengy'!$B$7:$K$7=$A$7))</f>
        <v>0</v>
      </c>
      <c r="F150" s="52">
        <f t="shared" ca="1" si="19"/>
        <v>1.183329867600831</v>
      </c>
      <c r="G150" s="72">
        <f t="shared" ca="1" si="20"/>
        <v>8.2149994687312961E-2</v>
      </c>
      <c r="H150" s="5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0.2772136320168922</v>
      </c>
      <c r="I150" s="113">
        <f t="shared" ca="1" si="15"/>
        <v>48.920052708863331</v>
      </c>
      <c r="K150" s="52">
        <f t="shared" ca="1" si="14"/>
        <v>1.005374480828249</v>
      </c>
      <c r="L150" s="72">
        <f t="shared" ca="1" si="16"/>
        <v>7.0170996369648145E-2</v>
      </c>
      <c r="M150" s="22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0.26741263339334831</v>
      </c>
      <c r="N150" s="90">
        <f t="shared" ca="1" si="17"/>
        <v>47.19046471647323</v>
      </c>
    </row>
    <row r="151" spans="1:14" x14ac:dyDescent="0.35">
      <c r="A151" s="48">
        <f t="shared" si="18"/>
        <v>45714</v>
      </c>
      <c r="B151" s="88" cm="1">
        <f t="array" aca="1" ref="B151" ca="1">_xlfn.XLOOKUP(A151,INDIRECT($A$5&amp;"!$AJ$41:$AJ$406"),INDIRECT($A$5&amp;"!$An$41:$An$406"))*SUM($F$3:$I$3)</f>
        <v>0</v>
      </c>
      <c r="C151" s="88" cm="1">
        <f t="array" aca="1" ref="C151" ca="1">_xlfn.XLOOKUP(A151,INDIRECT($A$5&amp;"!$AJ$41:$AJ$406"),INDIRECT($A$5&amp;"!$Ak$41:$Ak$406"))*SUM($F$3:$I$3)</f>
        <v>0</v>
      </c>
      <c r="D151" s="88" cm="1">
        <f t="array" aca="1" ref="D151" ca="1">_xlfn.XLOOKUP(A151,INDIRECT($A$5&amp;"!$AJ$41:$AJ$406"),INDIRECT($A$5&amp;"!$AO$41:$AO$406"))*SUM($F$3:$I$3)</f>
        <v>15</v>
      </c>
      <c r="E151" s="50" cm="1">
        <f t="array" ref="E151">SUMPRODUCT(('PT Storengy'!$B$8:$K$372)*('PT Storengy'!$A$8:$A$372=$A151)*('PT Storengy'!$A$5:$J$5=$A$6)*('PT Storengy'!$B$7:$K$7=$A$7))</f>
        <v>0</v>
      </c>
      <c r="F151" s="52">
        <f t="shared" ca="1" si="19"/>
        <v>1.1348807030998604</v>
      </c>
      <c r="G151" s="72">
        <f t="shared" ca="1" si="20"/>
        <v>7.8888657840055401E-2</v>
      </c>
      <c r="H151" s="5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0.27454526550549968</v>
      </c>
      <c r="I151" s="113">
        <f t="shared" ca="1" si="15"/>
        <v>48.449164500970532</v>
      </c>
      <c r="K151" s="52">
        <f t="shared" ca="1" si="14"/>
        <v>0.95863825587910012</v>
      </c>
      <c r="L151" s="72">
        <f t="shared" ca="1" si="16"/>
        <v>6.7024965388549934E-2</v>
      </c>
      <c r="M151" s="22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0.26483860804517712</v>
      </c>
      <c r="N151" s="90">
        <f t="shared" ca="1" si="17"/>
        <v>46.736224949148905</v>
      </c>
    </row>
    <row r="152" spans="1:14" x14ac:dyDescent="0.35">
      <c r="A152" s="48">
        <f t="shared" si="18"/>
        <v>45715</v>
      </c>
      <c r="B152" s="88" cm="1">
        <f t="array" aca="1" ref="B152" ca="1">_xlfn.XLOOKUP(A152,INDIRECT($A$5&amp;"!$AJ$41:$AJ$406"),INDIRECT($A$5&amp;"!$An$41:$An$406"))*SUM($F$3:$I$3)</f>
        <v>0</v>
      </c>
      <c r="C152" s="88" cm="1">
        <f t="array" aca="1" ref="C152" ca="1">_xlfn.XLOOKUP(A152,INDIRECT($A$5&amp;"!$AJ$41:$AJ$406"),INDIRECT($A$5&amp;"!$Ak$41:$Ak$406"))*SUM($F$3:$I$3)</f>
        <v>0</v>
      </c>
      <c r="D152" s="88" cm="1">
        <f t="array" aca="1" ref="D152" ca="1">_xlfn.XLOOKUP(A152,INDIRECT($A$5&amp;"!$AJ$41:$AJ$406"),INDIRECT($A$5&amp;"!$AO$41:$AO$406"))*SUM($F$3:$I$3)</f>
        <v>15</v>
      </c>
      <c r="E152" s="50" cm="1">
        <f t="array" ref="E152">SUMPRODUCT(('PT Storengy'!$B$8:$K$372)*('PT Storengy'!$A$8:$A$372=$A152)*('PT Storengy'!$A$5:$J$5=$A$6)*('PT Storengy'!$B$7:$K$7=$A$7))</f>
        <v>0</v>
      </c>
      <c r="F152" s="52">
        <f t="shared" ca="1" si="19"/>
        <v>1.086897894193017</v>
      </c>
      <c r="G152" s="72">
        <f t="shared" ca="1" si="20"/>
        <v>7.5658713539990693E-2</v>
      </c>
      <c r="H152" s="5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0.27190258380544674</v>
      </c>
      <c r="I152" s="113">
        <f t="shared" ca="1" si="15"/>
        <v>47.982808906843545</v>
      </c>
      <c r="K152" s="52">
        <f t="shared" ca="1" si="14"/>
        <v>0.91235189833587882</v>
      </c>
      <c r="L152" s="72">
        <f t="shared" ca="1" si="16"/>
        <v>6.3909217058606679E-2</v>
      </c>
      <c r="M152" s="22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0.26228935941158715</v>
      </c>
      <c r="N152" s="90">
        <f t="shared" ca="1" si="17"/>
        <v>46.286357543221264</v>
      </c>
    </row>
    <row r="153" spans="1:14" x14ac:dyDescent="0.35">
      <c r="A153" s="48">
        <f t="shared" si="18"/>
        <v>45716</v>
      </c>
      <c r="B153" s="88" cm="1">
        <f t="array" aca="1" ref="B153" ca="1">_xlfn.XLOOKUP(A153,INDIRECT($A$5&amp;"!$AJ$41:$AJ$406"),INDIRECT($A$5&amp;"!$An$41:$An$406"))*SUM($F$3:$I$3)</f>
        <v>0</v>
      </c>
      <c r="C153" s="88" cm="1">
        <f t="array" aca="1" ref="C153" ca="1">_xlfn.XLOOKUP(A153,INDIRECT($A$5&amp;"!$AJ$41:$AJ$406"),INDIRECT($A$5&amp;"!$Ak$41:$Ak$406"))*SUM($F$3:$I$3)</f>
        <v>0</v>
      </c>
      <c r="D153" s="88" cm="1">
        <f t="array" aca="1" ref="D153" ca="1">_xlfn.XLOOKUP(A153,INDIRECT($A$5&amp;"!$AJ$41:$AJ$406"),INDIRECT($A$5&amp;"!$AO$41:$AO$406"))*SUM($F$3:$I$3)</f>
        <v>15</v>
      </c>
      <c r="E153" s="50" cm="1">
        <f t="array" ref="E153">SUMPRODUCT(('PT Storengy'!$B$8:$K$372)*('PT Storengy'!$A$8:$A$372=$A153)*('PT Storengy'!$A$5:$J$5=$A$6)*('PT Storengy'!$B$7:$K$7=$A$7))</f>
        <v>0</v>
      </c>
      <c r="F153" s="52">
        <f t="shared" ca="1" si="19"/>
        <v>1.0393769518959719</v>
      </c>
      <c r="G153" s="72">
        <f t="shared" ca="1" si="20"/>
        <v>7.24598596128678E-2</v>
      </c>
      <c r="H153" s="5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0.2692853396832553</v>
      </c>
      <c r="I153" s="113">
        <f t="shared" ca="1" si="15"/>
        <v>47.520942297045053</v>
      </c>
      <c r="K153" s="52">
        <f t="shared" ca="1" si="14"/>
        <v>0.86651107792408966</v>
      </c>
      <c r="L153" s="72">
        <f t="shared" ca="1" si="16"/>
        <v>6.0823459889058587E-2</v>
      </c>
      <c r="M153" s="22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0.25976464900013874</v>
      </c>
      <c r="N153" s="90">
        <f t="shared" ca="1" si="17"/>
        <v>45.840820411789188</v>
      </c>
    </row>
    <row r="154" spans="1:14" x14ac:dyDescent="0.35">
      <c r="A154" s="48">
        <f t="shared" si="18"/>
        <v>45717</v>
      </c>
      <c r="B154" s="88" cm="1">
        <f t="array" aca="1" ref="B154" ca="1">_xlfn.XLOOKUP(A154,INDIRECT($A$5&amp;"!$AJ$41:$AJ$406"),INDIRECT($A$5&amp;"!$An$41:$An$406"))*SUM($F$3:$I$3)</f>
        <v>0</v>
      </c>
      <c r="C154" s="88" cm="1">
        <f t="array" aca="1" ref="C154" ca="1">_xlfn.XLOOKUP(A154,INDIRECT($A$5&amp;"!$AJ$41:$AJ$406"),INDIRECT($A$5&amp;"!$Ak$41:$Ak$406"))*SUM($F$3:$I$3)</f>
        <v>0</v>
      </c>
      <c r="D154" s="88" cm="1">
        <f t="array" aca="1" ref="D154" ca="1">_xlfn.XLOOKUP(A154,INDIRECT($A$5&amp;"!$AJ$41:$AJ$406"),INDIRECT($A$5&amp;"!$AO$41:$AO$406"))*SUM($F$3:$I$3)</f>
        <v>15</v>
      </c>
      <c r="E154" s="50" cm="1">
        <f t="array" ref="E154">SUMPRODUCT(('PT Storengy'!$B$8:$K$372)*('PT Storengy'!$A$8:$A$372=$A154)*('PT Storengy'!$A$5:$J$5=$A$6)*('PT Storengy'!$B$7:$K$7=$A$7))</f>
        <v>0</v>
      </c>
      <c r="F154" s="52">
        <f t="shared" ca="1" si="19"/>
        <v>0.99231343043387166</v>
      </c>
      <c r="G154" s="72">
        <f t="shared" ca="1" si="20"/>
        <v>6.9291796793064797E-2</v>
      </c>
      <c r="H154" s="5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0.2666932882852347</v>
      </c>
      <c r="I154" s="113">
        <f t="shared" ca="1" si="15"/>
        <v>47.06352146210024</v>
      </c>
      <c r="K154" s="52">
        <f t="shared" ca="1" si="14"/>
        <v>0.82111150605102357</v>
      </c>
      <c r="L154" s="72">
        <f t="shared" ca="1" si="16"/>
        <v>5.7767405194939309E-2</v>
      </c>
      <c r="M154" s="22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0.2572642406140413</v>
      </c>
      <c r="N154" s="90">
        <f t="shared" ca="1" si="17"/>
        <v>45.399571873066108</v>
      </c>
    </row>
    <row r="155" spans="1:14" x14ac:dyDescent="0.35">
      <c r="A155" s="48">
        <f t="shared" si="18"/>
        <v>45718</v>
      </c>
      <c r="B155" s="88" cm="1">
        <f t="array" aca="1" ref="B155" ca="1">_xlfn.XLOOKUP(A155,INDIRECT($A$5&amp;"!$AJ$41:$AJ$406"),INDIRECT($A$5&amp;"!$An$41:$An$406"))*SUM($F$3:$I$3)</f>
        <v>0</v>
      </c>
      <c r="C155" s="88" cm="1">
        <f t="array" aca="1" ref="C155" ca="1">_xlfn.XLOOKUP(A155,INDIRECT($A$5&amp;"!$AJ$41:$AJ$406"),INDIRECT($A$5&amp;"!$Ak$41:$Ak$406"))*SUM($F$3:$I$3)</f>
        <v>0</v>
      </c>
      <c r="D155" s="88" cm="1">
        <f t="array" aca="1" ref="D155" ca="1">_xlfn.XLOOKUP(A155,INDIRECT($A$5&amp;"!$AJ$41:$AJ$406"),INDIRECT($A$5&amp;"!$AO$41:$AO$406"))*SUM($F$3:$I$3)</f>
        <v>15</v>
      </c>
      <c r="E155" s="50" cm="1">
        <f t="array" ref="E155">SUMPRODUCT(('PT Storengy'!$B$8:$K$372)*('PT Storengy'!$A$8:$A$372=$A155)*('PT Storengy'!$A$5:$J$5=$A$6)*('PT Storengy'!$B$7:$K$7=$A$7))</f>
        <v>0</v>
      </c>
      <c r="F155" s="52">
        <f t="shared" ca="1" si="19"/>
        <v>0.94570292682541734</v>
      </c>
      <c r="G155" s="72">
        <f t="shared" ca="1" si="20"/>
        <v>6.6154228695591441E-2</v>
      </c>
      <c r="H155" s="5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0.2641261871145747</v>
      </c>
      <c r="I155" s="113">
        <f t="shared" ca="1" si="15"/>
        <v>46.610503608454358</v>
      </c>
      <c r="K155" s="52">
        <f t="shared" ca="1" si="14"/>
        <v>0.77614893540454311</v>
      </c>
      <c r="L155" s="72">
        <f t="shared" ca="1" si="16"/>
        <v>5.4740767070068239E-2</v>
      </c>
      <c r="M155" s="22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0.25478790033005588</v>
      </c>
      <c r="N155" s="90">
        <f t="shared" ca="1" si="17"/>
        <v>44.962570646480451</v>
      </c>
    </row>
    <row r="156" spans="1:14" x14ac:dyDescent="0.35">
      <c r="A156" s="48">
        <f t="shared" si="18"/>
        <v>45719</v>
      </c>
      <c r="B156" s="88" cm="1">
        <f t="array" aca="1" ref="B156" ca="1">_xlfn.XLOOKUP(A156,INDIRECT($A$5&amp;"!$AJ$41:$AJ$406"),INDIRECT($A$5&amp;"!$An$41:$An$406"))*SUM($F$3:$I$3)</f>
        <v>0</v>
      </c>
      <c r="C156" s="88" cm="1">
        <f t="array" aca="1" ref="C156" ca="1">_xlfn.XLOOKUP(A156,INDIRECT($A$5&amp;"!$AJ$41:$AJ$406"),INDIRECT($A$5&amp;"!$Ak$41:$Ak$406"))*SUM($F$3:$I$3)</f>
        <v>0</v>
      </c>
      <c r="D156" s="88" cm="1">
        <f t="array" aca="1" ref="D156" ca="1">_xlfn.XLOOKUP(A156,INDIRECT($A$5&amp;"!$AJ$41:$AJ$406"),INDIRECT($A$5&amp;"!$AO$41:$AO$406"))*SUM($F$3:$I$3)</f>
        <v>15</v>
      </c>
      <c r="E156" s="50" cm="1">
        <f t="array" ref="E156">SUMPRODUCT(('PT Storengy'!$B$8:$K$372)*('PT Storengy'!$A$8:$A$372=$A156)*('PT Storengy'!$A$5:$J$5=$A$6)*('PT Storengy'!$B$7:$K$7=$A$7))</f>
        <v>0</v>
      </c>
      <c r="F156" s="52">
        <f t="shared" ca="1" si="19"/>
        <v>0.89954108047094816</v>
      </c>
      <c r="G156" s="72">
        <f t="shared" ca="1" si="20"/>
        <v>6.304686178836115E-2</v>
      </c>
      <c r="H156" s="5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0.261583796008659</v>
      </c>
      <c r="I156" s="113">
        <f t="shared" ca="1" si="15"/>
        <v>46.161846354469233</v>
      </c>
      <c r="K156" s="52">
        <f t="shared" ca="1" si="14"/>
        <v>0.73161915955572931</v>
      </c>
      <c r="L156" s="72">
        <f t="shared" ca="1" si="16"/>
        <v>5.1743262360302876E-2</v>
      </c>
      <c r="M156" s="22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0.25233539647661152</v>
      </c>
      <c r="N156" s="90">
        <f t="shared" ca="1" si="17"/>
        <v>44.529775848813799</v>
      </c>
    </row>
    <row r="157" spans="1:14" x14ac:dyDescent="0.35">
      <c r="A157" s="48">
        <f t="shared" si="18"/>
        <v>45720</v>
      </c>
      <c r="B157" s="88" cm="1">
        <f t="array" aca="1" ref="B157" ca="1">_xlfn.XLOOKUP(A157,INDIRECT($A$5&amp;"!$AJ$41:$AJ$406"),INDIRECT($A$5&amp;"!$An$41:$An$406"))*SUM($F$3:$I$3)</f>
        <v>0</v>
      </c>
      <c r="C157" s="88" cm="1">
        <f t="array" aca="1" ref="C157" ca="1">_xlfn.XLOOKUP(A157,INDIRECT($A$5&amp;"!$AJ$41:$AJ$406"),INDIRECT($A$5&amp;"!$Ak$41:$Ak$406"))*SUM($F$3:$I$3)</f>
        <v>0</v>
      </c>
      <c r="D157" s="88" cm="1">
        <f t="array" aca="1" ref="D157" ca="1">_xlfn.XLOOKUP(A157,INDIRECT($A$5&amp;"!$AJ$41:$AJ$406"),INDIRECT($A$5&amp;"!$AO$41:$AO$406"))*SUM($F$3:$I$3)</f>
        <v>15</v>
      </c>
      <c r="E157" s="50" cm="1">
        <f t="array" ref="E157">SUMPRODUCT(('PT Storengy'!$B$8:$K$372)*('PT Storengy'!$A$8:$A$372=$A157)*('PT Storengy'!$A$5:$J$5=$A$6)*('PT Storengy'!$B$7:$K$7=$A$7))</f>
        <v>0</v>
      </c>
      <c r="F157" s="52">
        <f t="shared" ca="1" si="19"/>
        <v>0.85381915533725827</v>
      </c>
      <c r="G157" s="72">
        <f t="shared" ca="1" si="20"/>
        <v>5.9969405364729875E-2</v>
      </c>
      <c r="H157" s="5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0.25909090909090909</v>
      </c>
      <c r="I157" s="113">
        <f t="shared" ca="1" si="15"/>
        <v>45.721925133689837</v>
      </c>
      <c r="K157" s="52">
        <f t="shared" ca="1" si="14"/>
        <v>0.68751801256535328</v>
      </c>
      <c r="L157" s="72">
        <f t="shared" ca="1" si="16"/>
        <v>4.8774610637048618E-2</v>
      </c>
      <c r="M157" s="22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0.24990649961213074</v>
      </c>
      <c r="N157" s="90">
        <f t="shared" ca="1" si="17"/>
        <v>44.101146990376016</v>
      </c>
    </row>
    <row r="158" spans="1:14" x14ac:dyDescent="0.35">
      <c r="A158" s="48">
        <f t="shared" si="18"/>
        <v>45721</v>
      </c>
      <c r="B158" s="88" cm="1">
        <f t="array" aca="1" ref="B158" ca="1">_xlfn.XLOOKUP(A158,INDIRECT($A$5&amp;"!$AJ$41:$AJ$406"),INDIRECT($A$5&amp;"!$An$41:$An$406"))*SUM($F$3:$I$3)</f>
        <v>0</v>
      </c>
      <c r="C158" s="88" cm="1">
        <f t="array" aca="1" ref="C158" ca="1">_xlfn.XLOOKUP(A158,INDIRECT($A$5&amp;"!$AJ$41:$AJ$406"),INDIRECT($A$5&amp;"!$Ak$41:$Ak$406"))*SUM($F$3:$I$3)</f>
        <v>0</v>
      </c>
      <c r="D158" s="88" cm="1">
        <f t="array" aca="1" ref="D158" ca="1">_xlfn.XLOOKUP(A158,INDIRECT($A$5&amp;"!$AJ$41:$AJ$406"),INDIRECT($A$5&amp;"!$AO$41:$AO$406"))*SUM($F$3:$I$3)</f>
        <v>15</v>
      </c>
      <c r="E158" s="50" cm="1">
        <f t="array" ref="E158">SUMPRODUCT(('PT Storengy'!$B$8:$K$372)*('PT Storengy'!$A$8:$A$372=$A158)*('PT Storengy'!$A$5:$J$5=$A$6)*('PT Storengy'!$B$7:$K$7=$A$7))</f>
        <v>0</v>
      </c>
      <c r="F158" s="52">
        <f t="shared" ca="1" si="19"/>
        <v>0.80854175170299591</v>
      </c>
      <c r="G158" s="72">
        <f t="shared" ca="1" si="20"/>
        <v>5.6921277022483882E-2</v>
      </c>
      <c r="H158" s="5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0.25657195392748688</v>
      </c>
      <c r="I158" s="113">
        <f t="shared" ca="1" si="15"/>
        <v>45.277403634262392</v>
      </c>
      <c r="K158" s="52">
        <f t="shared" ca="1" si="14"/>
        <v>0.64384136859413599</v>
      </c>
      <c r="L158" s="72">
        <f t="shared" ca="1" si="16"/>
        <v>4.5834534171023553E-2</v>
      </c>
      <c r="M158" s="22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0.24750098250356478</v>
      </c>
      <c r="N158" s="90">
        <f t="shared" ca="1" si="17"/>
        <v>43.676643971217317</v>
      </c>
    </row>
    <row r="159" spans="1:14" x14ac:dyDescent="0.35">
      <c r="A159" s="48">
        <f t="shared" si="18"/>
        <v>45722</v>
      </c>
      <c r="B159" s="88" cm="1">
        <f t="array" aca="1" ref="B159" ca="1">_xlfn.XLOOKUP(A159,INDIRECT($A$5&amp;"!$AJ$41:$AJ$406"),INDIRECT($A$5&amp;"!$An$41:$An$406"))*SUM($F$3:$I$3)</f>
        <v>0</v>
      </c>
      <c r="C159" s="88" cm="1">
        <f t="array" aca="1" ref="C159" ca="1">_xlfn.XLOOKUP(A159,INDIRECT($A$5&amp;"!$AJ$41:$AJ$406"),INDIRECT($A$5&amp;"!$Ak$41:$Ak$406"))*SUM($F$3:$I$3)</f>
        <v>0</v>
      </c>
      <c r="D159" s="88" cm="1">
        <f t="array" aca="1" ref="D159" ca="1">_xlfn.XLOOKUP(A159,INDIRECT($A$5&amp;"!$AJ$41:$AJ$406"),INDIRECT($A$5&amp;"!$AO$41:$AO$406"))*SUM($F$3:$I$3)</f>
        <v>15</v>
      </c>
      <c r="E159" s="50" cm="1">
        <f t="array" ref="E159">SUMPRODUCT(('PT Storengy'!$B$8:$K$372)*('PT Storengy'!$A$8:$A$372=$A159)*('PT Storengy'!$A$5:$J$5=$A$6)*('PT Storengy'!$B$7:$K$7=$A$7))</f>
        <v>0</v>
      </c>
      <c r="F159" s="52">
        <f t="shared" ca="1" si="19"/>
        <v>0.76370017334435747</v>
      </c>
      <c r="G159" s="72">
        <f t="shared" ca="1" si="20"/>
        <v>5.3902783446866394E-2</v>
      </c>
      <c r="H159" s="5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0.25410227736561802</v>
      </c>
      <c r="I159" s="113">
        <f t="shared" ca="1" si="15"/>
        <v>44.841578358638472</v>
      </c>
      <c r="K159" s="52">
        <f t="shared" ca="1" si="14"/>
        <v>0.60058514151675924</v>
      </c>
      <c r="L159" s="72">
        <f t="shared" ca="1" si="16"/>
        <v>4.2922757906275734E-2</v>
      </c>
      <c r="M159" s="22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0.24511862010513474</v>
      </c>
      <c r="N159" s="90">
        <f t="shared" ca="1" si="17"/>
        <v>43.256227077376721</v>
      </c>
    </row>
    <row r="160" spans="1:14" x14ac:dyDescent="0.35">
      <c r="A160" s="48">
        <f t="shared" si="18"/>
        <v>45723</v>
      </c>
      <c r="B160" s="88" cm="1">
        <f t="array" aca="1" ref="B160" ca="1">_xlfn.XLOOKUP(A160,INDIRECT($A$5&amp;"!$AJ$41:$AJ$406"),INDIRECT($A$5&amp;"!$An$41:$An$406"))*SUM($F$3:$I$3)</f>
        <v>0</v>
      </c>
      <c r="C160" s="88" cm="1">
        <f t="array" aca="1" ref="C160" ca="1">_xlfn.XLOOKUP(A160,INDIRECT($A$5&amp;"!$AJ$41:$AJ$406"),INDIRECT($A$5&amp;"!$Ak$41:$Ak$406"))*SUM($F$3:$I$3)</f>
        <v>0</v>
      </c>
      <c r="D160" s="88" cm="1">
        <f t="array" aca="1" ref="D160" ca="1">_xlfn.XLOOKUP(A160,INDIRECT($A$5&amp;"!$AJ$41:$AJ$406"),INDIRECT($A$5&amp;"!$AO$41:$AO$406"))*SUM($F$3:$I$3)</f>
        <v>15</v>
      </c>
      <c r="E160" s="50" cm="1">
        <f t="array" ref="E160">SUMPRODUCT(('PT Storengy'!$B$8:$K$372)*('PT Storengy'!$A$8:$A$372=$A160)*('PT Storengy'!$A$5:$J$5=$A$6)*('PT Storengy'!$B$7:$K$7=$A$7))</f>
        <v>0</v>
      </c>
      <c r="F160" s="52">
        <f t="shared" ca="1" si="19"/>
        <v>0.71929022515173802</v>
      </c>
      <c r="G160" s="72">
        <f t="shared" ca="1" si="20"/>
        <v>5.0913344889623832E-2</v>
      </c>
      <c r="H160" s="5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0.25165637309151045</v>
      </c>
      <c r="I160" s="113">
        <f t="shared" ca="1" si="15"/>
        <v>44.409948192619488</v>
      </c>
      <c r="K160" s="52">
        <f t="shared" ca="1" si="14"/>
        <v>0.55630706665044904</v>
      </c>
      <c r="L160" s="72">
        <f t="shared" ca="1" si="16"/>
        <v>4.0039009434450615E-2</v>
      </c>
      <c r="M160" s="22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0.25090909090909091</v>
      </c>
      <c r="N160" s="90">
        <f t="shared" ca="1" si="17"/>
        <v>44.278074866310163</v>
      </c>
    </row>
    <row r="161" spans="1:14" x14ac:dyDescent="0.35">
      <c r="A161" s="48">
        <f t="shared" si="18"/>
        <v>45724</v>
      </c>
      <c r="B161" s="88" cm="1">
        <f t="array" aca="1" ref="B161" ca="1">_xlfn.XLOOKUP(A161,INDIRECT($A$5&amp;"!$AJ$41:$AJ$406"),INDIRECT($A$5&amp;"!$An$41:$An$406"))*SUM($F$3:$I$3)</f>
        <v>0</v>
      </c>
      <c r="C161" s="88" cm="1">
        <f t="array" aca="1" ref="C161" ca="1">_xlfn.XLOOKUP(A161,INDIRECT($A$5&amp;"!$AJ$41:$AJ$406"),INDIRECT($A$5&amp;"!$Ak$41:$Ak$406"))*SUM($F$3:$I$3)</f>
        <v>0</v>
      </c>
      <c r="D161" s="88" cm="1">
        <f t="array" aca="1" ref="D161" ca="1">_xlfn.XLOOKUP(A161,INDIRECT($A$5&amp;"!$AJ$41:$AJ$406"),INDIRECT($A$5&amp;"!$AO$41:$AO$406"))*SUM($F$3:$I$3)</f>
        <v>15</v>
      </c>
      <c r="E161" s="50" cm="1">
        <f t="array" ref="E161">SUMPRODUCT(('PT Storengy'!$B$8:$K$372)*('PT Storengy'!$A$8:$A$372=$A161)*('PT Storengy'!$A$5:$J$5=$A$6)*('PT Storengy'!$B$7:$K$7=$A$7))</f>
        <v>0</v>
      </c>
      <c r="F161" s="52">
        <f t="shared" ca="1" si="19"/>
        <v>0.67530775239626673</v>
      </c>
      <c r="G161" s="72">
        <f t="shared" ca="1" si="20"/>
        <v>4.7952681676782537E-2</v>
      </c>
      <c r="H161" s="5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0.24923401228100395</v>
      </c>
      <c r="I161" s="113">
        <f t="shared" ca="1" si="15"/>
        <v>43.982472755471285</v>
      </c>
      <c r="K161" s="52">
        <f t="shared" ca="1" si="14"/>
        <v>0.51389341574151426</v>
      </c>
      <c r="L161" s="72">
        <f t="shared" ca="1" si="16"/>
        <v>3.7087137776696602E-2</v>
      </c>
      <c r="M161" s="22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0.2403440218172973</v>
      </c>
      <c r="N161" s="90">
        <f t="shared" ca="1" si="17"/>
        <v>42.413650908934819</v>
      </c>
    </row>
    <row r="162" spans="1:14" x14ac:dyDescent="0.35">
      <c r="A162" s="48">
        <f t="shared" si="18"/>
        <v>45725</v>
      </c>
      <c r="B162" s="88" cm="1">
        <f t="array" aca="1" ref="B162" ca="1">_xlfn.XLOOKUP(A162,INDIRECT($A$5&amp;"!$AJ$41:$AJ$406"),INDIRECT($A$5&amp;"!$An$41:$An$406"))*SUM($F$3:$I$3)</f>
        <v>0</v>
      </c>
      <c r="C162" s="88" cm="1">
        <f t="array" aca="1" ref="C162" ca="1">_xlfn.XLOOKUP(A162,INDIRECT($A$5&amp;"!$AJ$41:$AJ$406"),INDIRECT($A$5&amp;"!$Ak$41:$Ak$406"))*SUM($F$3:$I$3)</f>
        <v>0</v>
      </c>
      <c r="D162" s="88" cm="1">
        <f t="array" aca="1" ref="D162" ca="1">_xlfn.XLOOKUP(A162,INDIRECT($A$5&amp;"!$AJ$41:$AJ$406"),INDIRECT($A$5&amp;"!$AO$41:$AO$406"))*SUM($F$3:$I$3)</f>
        <v>15</v>
      </c>
      <c r="E162" s="50" cm="1">
        <f t="array" ref="E162">SUMPRODUCT(('PT Storengy'!$B$8:$K$372)*('PT Storengy'!$A$8:$A$372=$A162)*('PT Storengy'!$A$5:$J$5=$A$6)*('PT Storengy'!$B$7:$K$7=$A$7))</f>
        <v>0</v>
      </c>
      <c r="F162" s="52">
        <f t="shared" ca="1" si="19"/>
        <v>0.63174864034111544</v>
      </c>
      <c r="G162" s="72">
        <f t="shared" ca="1" si="20"/>
        <v>4.5020516826417785E-2</v>
      </c>
      <c r="H162" s="5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0.24683496831252372</v>
      </c>
      <c r="I162" s="113">
        <f t="shared" ca="1" si="15"/>
        <v>43.559112055151246</v>
      </c>
      <c r="K162" s="52">
        <f t="shared" ca="1" si="14"/>
        <v>0.47188802457394885</v>
      </c>
      <c r="L162" s="72">
        <f t="shared" ca="1" si="16"/>
        <v>3.4259561049434284E-2</v>
      </c>
      <c r="M162" s="22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0.23803054994953721</v>
      </c>
      <c r="N162" s="90">
        <f t="shared" ca="1" si="17"/>
        <v>42.005391167565392</v>
      </c>
    </row>
    <row r="163" spans="1:14" x14ac:dyDescent="0.35">
      <c r="A163" s="48">
        <f t="shared" si="18"/>
        <v>45726</v>
      </c>
      <c r="B163" s="88" cm="1">
        <f t="array" aca="1" ref="B163" ca="1">_xlfn.XLOOKUP(A163,INDIRECT($A$5&amp;"!$AJ$41:$AJ$406"),INDIRECT($A$5&amp;"!$An$41:$An$406"))*SUM($F$3:$I$3)</f>
        <v>0</v>
      </c>
      <c r="C163" s="88" cm="1">
        <f t="array" aca="1" ref="C163" ca="1">_xlfn.XLOOKUP(A163,INDIRECT($A$5&amp;"!$AJ$41:$AJ$406"),INDIRECT($A$5&amp;"!$Ak$41:$Ak$406"))*SUM($F$3:$I$3)</f>
        <v>0</v>
      </c>
      <c r="D163" s="88" cm="1">
        <f t="array" aca="1" ref="D163" ca="1">_xlfn.XLOOKUP(A163,INDIRECT($A$5&amp;"!$AJ$41:$AJ$406"),INDIRECT($A$5&amp;"!$AO$41:$AO$406"))*SUM($F$3:$I$3)</f>
        <v>15</v>
      </c>
      <c r="E163" s="50" cm="1">
        <f t="array" ref="E163">SUMPRODUCT(('PT Storengy'!$B$8:$K$372)*('PT Storengy'!$A$8:$A$372=$A163)*('PT Storengy'!$A$5:$J$5=$A$6)*('PT Storengy'!$B$7:$K$7=$A$7))</f>
        <v>0</v>
      </c>
      <c r="F163" s="52">
        <f t="shared" ca="1" si="19"/>
        <v>0.58860881385654851</v>
      </c>
      <c r="G163" s="72">
        <f t="shared" ca="1" si="20"/>
        <v>4.2116576022741027E-2</v>
      </c>
      <c r="H163" s="5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0.24445901674587905</v>
      </c>
      <c r="I163" s="113">
        <f t="shared" ca="1" si="15"/>
        <v>43.139826484566889</v>
      </c>
      <c r="K163" s="52">
        <f t="shared" ca="1" si="14"/>
        <v>0.43028696337484129</v>
      </c>
      <c r="L163" s="72">
        <f t="shared" ca="1" si="16"/>
        <v>3.1459201638263254E-2</v>
      </c>
      <c r="M163" s="22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0.23573934679494271</v>
      </c>
      <c r="N163" s="90">
        <f t="shared" ca="1" si="17"/>
        <v>41.601061199107534</v>
      </c>
    </row>
    <row r="164" spans="1:14" x14ac:dyDescent="0.35">
      <c r="A164" s="48">
        <f t="shared" si="18"/>
        <v>45727</v>
      </c>
      <c r="B164" s="88" cm="1">
        <f t="array" aca="1" ref="B164" ca="1">_xlfn.XLOOKUP(A164,INDIRECT($A$5&amp;"!$AJ$41:$AJ$406"),INDIRECT($A$5&amp;"!$An$41:$An$406"))*SUM($F$3:$I$3)</f>
        <v>0</v>
      </c>
      <c r="C164" s="88" cm="1">
        <f t="array" aca="1" ref="C164" ca="1">_xlfn.XLOOKUP(A164,INDIRECT($A$5&amp;"!$AJ$41:$AJ$406"),INDIRECT($A$5&amp;"!$Ak$41:$Ak$406"))*SUM($F$3:$I$3)</f>
        <v>0</v>
      </c>
      <c r="D164" s="88" cm="1">
        <f t="array" aca="1" ref="D164" ca="1">_xlfn.XLOOKUP(A164,INDIRECT($A$5&amp;"!$AJ$41:$AJ$406"),INDIRECT($A$5&amp;"!$AO$41:$AO$406"))*SUM($F$3:$I$3)</f>
        <v>15</v>
      </c>
      <c r="E164" s="50" cm="1">
        <f t="array" ref="E164">SUMPRODUCT(('PT Storengy'!$B$8:$K$372)*('PT Storengy'!$A$8:$A$372=$A164)*('PT Storengy'!$A$5:$J$5=$A$6)*('PT Storengy'!$B$7:$K$7=$A$7))</f>
        <v>0</v>
      </c>
      <c r="F164" s="52">
        <f t="shared" ca="1" si="19"/>
        <v>0.54588423703867794</v>
      </c>
      <c r="G164" s="72">
        <f t="shared" ca="1" si="20"/>
        <v>3.9240587590436568E-2</v>
      </c>
      <c r="H164" s="5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0.24210593530126634</v>
      </c>
      <c r="I164" s="113">
        <f t="shared" ca="1" si="15"/>
        <v>42.724576817870528</v>
      </c>
      <c r="K164" s="52">
        <f t="shared" ca="1" si="14"/>
        <v>0.38908634019797117</v>
      </c>
      <c r="L164" s="72">
        <f t="shared" ca="1" si="16"/>
        <v>2.8685797558322752E-2</v>
      </c>
      <c r="M164" s="22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0.23347019800226404</v>
      </c>
      <c r="N164" s="90">
        <f t="shared" ca="1" si="17"/>
        <v>41.200623176870124</v>
      </c>
    </row>
    <row r="165" spans="1:14" x14ac:dyDescent="0.35">
      <c r="A165" s="48">
        <f t="shared" si="18"/>
        <v>45728</v>
      </c>
      <c r="B165" s="88" cm="1">
        <f t="array" aca="1" ref="B165" ca="1">_xlfn.XLOOKUP(A165,INDIRECT($A$5&amp;"!$AJ$41:$AJ$406"),INDIRECT($A$5&amp;"!$An$41:$An$406"))*SUM($F$3:$I$3)</f>
        <v>0</v>
      </c>
      <c r="C165" s="88" cm="1">
        <f t="array" aca="1" ref="C165" ca="1">_xlfn.XLOOKUP(A165,INDIRECT($A$5&amp;"!$AJ$41:$AJ$406"),INDIRECT($A$5&amp;"!$Ak$41:$Ak$406"))*SUM($F$3:$I$3)</f>
        <v>0</v>
      </c>
      <c r="D165" s="88" cm="1">
        <f t="array" aca="1" ref="D165" ca="1">_xlfn.XLOOKUP(A165,INDIRECT($A$5&amp;"!$AJ$41:$AJ$406"),INDIRECT($A$5&amp;"!$AO$41:$AO$406"))*SUM($F$3:$I$3)</f>
        <v>15</v>
      </c>
      <c r="E165" s="50" cm="1">
        <f t="array" ref="E165">SUMPRODUCT(('PT Storengy'!$B$8:$K$372)*('PT Storengy'!$A$8:$A$372=$A165)*('PT Storengy'!$A$5:$J$5=$A$6)*('PT Storengy'!$B$7:$K$7=$A$7))</f>
        <v>0</v>
      </c>
      <c r="F165" s="52">
        <f t="shared" ca="1" si="19"/>
        <v>0.50357091283188848</v>
      </c>
      <c r="G165" s="72">
        <f t="shared" ca="1" si="20"/>
        <v>3.6392282469245196E-2</v>
      </c>
      <c r="H165" s="5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0.2397755038384734</v>
      </c>
      <c r="I165" s="113">
        <f t="shared" ca="1" si="15"/>
        <v>42.313324206789424</v>
      </c>
      <c r="K165" s="52">
        <f t="shared" ca="1" si="14"/>
        <v>0.34828230055970194</v>
      </c>
      <c r="L165" s="72">
        <f t="shared" ca="1" si="16"/>
        <v>2.593908934653141E-2</v>
      </c>
      <c r="M165" s="22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0.23122289128352569</v>
      </c>
      <c r="N165" s="90">
        <f t="shared" ca="1" si="17"/>
        <v>40.804039638269238</v>
      </c>
    </row>
    <row r="166" spans="1:14" x14ac:dyDescent="0.35">
      <c r="A166" s="48">
        <f t="shared" si="18"/>
        <v>45729</v>
      </c>
      <c r="B166" s="88" cm="1">
        <f t="array" aca="1" ref="B166" ca="1">_xlfn.XLOOKUP(A166,INDIRECT($A$5&amp;"!$AJ$41:$AJ$406"),INDIRECT($A$5&amp;"!$An$41:$An$406"))*SUM($F$3:$I$3)</f>
        <v>0</v>
      </c>
      <c r="C166" s="88" cm="1">
        <f t="array" aca="1" ref="C166" ca="1">_xlfn.XLOOKUP(A166,INDIRECT($A$5&amp;"!$AJ$41:$AJ$406"),INDIRECT($A$5&amp;"!$Ak$41:$Ak$406"))*SUM($F$3:$I$3)</f>
        <v>0</v>
      </c>
      <c r="D166" s="88" cm="1">
        <f t="array" aca="1" ref="D166" ca="1">_xlfn.XLOOKUP(A166,INDIRECT($A$5&amp;"!$AJ$41:$AJ$406"),INDIRECT($A$5&amp;"!$AO$41:$AO$406"))*SUM($F$3:$I$3)</f>
        <v>15</v>
      </c>
      <c r="E166" s="50" cm="1">
        <f t="array" ref="E166">SUMPRODUCT(('PT Storengy'!$B$8:$K$372)*('PT Storengy'!$A$8:$A$372=$A166)*('PT Storengy'!$A$5:$J$5=$A$6)*('PT Storengy'!$B$7:$K$7=$A$7))</f>
        <v>0</v>
      </c>
      <c r="F166" s="52">
        <f t="shared" ca="1" si="19"/>
        <v>0.46166488265489702</v>
      </c>
      <c r="G166" s="72">
        <f t="shared" ca="1" si="20"/>
        <v>3.3571394188792562E-2</v>
      </c>
      <c r="H166" s="5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0.23746750433628488</v>
      </c>
      <c r="I166" s="113">
        <f t="shared" ca="1" si="15"/>
        <v>41.90603017699145</v>
      </c>
      <c r="K166" s="52">
        <f t="shared" ca="1" si="14"/>
        <v>0.3078710270783786</v>
      </c>
      <c r="L166" s="72">
        <f t="shared" ca="1" si="16"/>
        <v>2.3218820037313462E-2</v>
      </c>
      <c r="M166" s="22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0.22899721639416554</v>
      </c>
      <c r="N166" s="90">
        <f t="shared" ca="1" si="17"/>
        <v>40.411273481323327</v>
      </c>
    </row>
    <row r="167" spans="1:14" x14ac:dyDescent="0.35">
      <c r="A167" s="48">
        <f t="shared" si="18"/>
        <v>45730</v>
      </c>
      <c r="B167" s="88" cm="1">
        <f t="array" aca="1" ref="B167" ca="1">_xlfn.XLOOKUP(A167,INDIRECT($A$5&amp;"!$AJ$41:$AJ$406"),INDIRECT($A$5&amp;"!$An$41:$An$406"))*SUM($F$3:$I$3)</f>
        <v>0</v>
      </c>
      <c r="C167" s="88" cm="1">
        <f t="array" aca="1" ref="C167" ca="1">_xlfn.XLOOKUP(A167,INDIRECT($A$5&amp;"!$AJ$41:$AJ$406"),INDIRECT($A$5&amp;"!$Ak$41:$Ak$406"))*SUM($F$3:$I$3)</f>
        <v>0</v>
      </c>
      <c r="D167" s="88" cm="1">
        <f t="array" aca="1" ref="D167" ca="1">_xlfn.XLOOKUP(A167,INDIRECT($A$5&amp;"!$AJ$41:$AJ$406"),INDIRECT($A$5&amp;"!$AO$41:$AO$406"))*SUM($F$3:$I$3)</f>
        <v>15</v>
      </c>
      <c r="E167" s="50" cm="1">
        <f t="array" ref="E167">SUMPRODUCT(('PT Storengy'!$B$8:$K$372)*('PT Storengy'!$A$8:$A$372=$A167)*('PT Storengy'!$A$5:$J$5=$A$6)*('PT Storengy'!$B$7:$K$7=$A$7))</f>
        <v>0</v>
      </c>
      <c r="F167" s="52">
        <f t="shared" ca="1" si="19"/>
        <v>0.42016222603041137</v>
      </c>
      <c r="G167" s="72">
        <f t="shared" ca="1" si="20"/>
        <v>3.0777658843659801E-2</v>
      </c>
      <c r="H167" s="5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0.23518172087208533</v>
      </c>
      <c r="I167" s="113">
        <f t="shared" ca="1" si="15"/>
        <v>41.502656624485645</v>
      </c>
      <c r="K167" s="52">
        <f t="shared" ca="1" si="14"/>
        <v>0.26784873911719637</v>
      </c>
      <c r="L167" s="72">
        <f t="shared" ca="1" si="16"/>
        <v>2.0524735138558573E-2</v>
      </c>
      <c r="M167" s="5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0.22679296511336605</v>
      </c>
      <c r="N167" s="90">
        <f t="shared" ca="1" si="17"/>
        <v>40.022287961182244</v>
      </c>
    </row>
    <row r="168" spans="1:14" x14ac:dyDescent="0.35">
      <c r="A168" s="48">
        <f t="shared" si="18"/>
        <v>45731</v>
      </c>
      <c r="B168" s="88" cm="1">
        <f t="array" aca="1" ref="B168" ca="1">_xlfn.XLOOKUP(A168,INDIRECT($A$5&amp;"!$AJ$41:$AJ$406"),INDIRECT($A$5&amp;"!$An$41:$An$406"))*SUM($F$3:$I$3)</f>
        <v>0</v>
      </c>
      <c r="C168" s="88" cm="1">
        <f t="array" aca="1" ref="C168" ca="1">_xlfn.XLOOKUP(A168,INDIRECT($A$5&amp;"!$AJ$41:$AJ$406"),INDIRECT($A$5&amp;"!$Ak$41:$Ak$406"))*SUM($F$3:$I$3)</f>
        <v>0</v>
      </c>
      <c r="D168" s="88" cm="1">
        <f t="array" aca="1" ref="D168" ca="1">_xlfn.XLOOKUP(A168,INDIRECT($A$5&amp;"!$AJ$41:$AJ$406"),INDIRECT($A$5&amp;"!$AO$41:$AO$406"))*SUM($F$3:$I$3)</f>
        <v>15</v>
      </c>
      <c r="E168" s="50" cm="1">
        <f t="array" ref="E168">SUMPRODUCT(('PT Storengy'!$B$8:$K$372)*('PT Storengy'!$A$8:$A$372=$A168)*('PT Storengy'!$A$5:$J$5=$A$6)*('PT Storengy'!$B$7:$K$7=$A$7))</f>
        <v>0</v>
      </c>
      <c r="F168" s="52">
        <f t="shared" ca="1" si="19"/>
        <v>0.37905906021835395</v>
      </c>
      <c r="G168" s="72">
        <f t="shared" ca="1" si="20"/>
        <v>2.801081506869409E-2</v>
      </c>
      <c r="H168" s="5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0.23291793960165877</v>
      </c>
      <c r="I168" s="113">
        <f t="shared" ca="1" si="15"/>
        <v>41.103165812057426</v>
      </c>
      <c r="K168" s="52">
        <f t="shared" ca="1" si="14"/>
        <v>0.22821169243050676</v>
      </c>
      <c r="L168" s="72">
        <f t="shared" ca="1" si="16"/>
        <v>1.7856582607813091E-2</v>
      </c>
      <c r="M168" s="5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0.22460993122457434</v>
      </c>
      <c r="N168" s="90">
        <f t="shared" ca="1" si="17"/>
        <v>39.637046686689587</v>
      </c>
    </row>
    <row r="169" spans="1:14" x14ac:dyDescent="0.35">
      <c r="A169" s="48">
        <f t="shared" si="18"/>
        <v>45732</v>
      </c>
      <c r="B169" s="88" cm="1">
        <f t="array" aca="1" ref="B169" ca="1">_xlfn.XLOOKUP(A169,INDIRECT($A$5&amp;"!$AJ$41:$AJ$406"),INDIRECT($A$5&amp;"!$An$41:$An$406"))*SUM($F$3:$I$3)</f>
        <v>0</v>
      </c>
      <c r="C169" s="88" cm="1">
        <f t="array" aca="1" ref="C169" ca="1">_xlfn.XLOOKUP(A169,INDIRECT($A$5&amp;"!$AJ$41:$AJ$406"),INDIRECT($A$5&amp;"!$Ak$41:$Ak$406"))*SUM($F$3:$I$3)</f>
        <v>0</v>
      </c>
      <c r="D169" s="88" cm="1">
        <f t="array" aca="1" ref="D169" ca="1">_xlfn.XLOOKUP(A169,INDIRECT($A$5&amp;"!$AJ$41:$AJ$406"),INDIRECT($A$5&amp;"!$AO$41:$AO$406"))*SUM($F$3:$I$3)</f>
        <v>15</v>
      </c>
      <c r="E169" s="50" cm="1">
        <f t="array" ref="E169">SUMPRODUCT(('PT Storengy'!$B$8:$K$372)*('PT Storengy'!$A$8:$A$372=$A169)*('PT Storengy'!$A$5:$J$5=$A$6)*('PT Storengy'!$B$7:$K$7=$A$7))</f>
        <v>0</v>
      </c>
      <c r="F169" s="52">
        <f t="shared" ca="1" si="19"/>
        <v>0.33835153985261579</v>
      </c>
      <c r="G169" s="72">
        <f t="shared" ca="1" si="20"/>
        <v>2.5270604014556931E-2</v>
      </c>
      <c r="H169" s="5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0.2306759487391829</v>
      </c>
      <c r="I169" s="113">
        <f t="shared" ca="1" si="15"/>
        <v>40.707520365738162</v>
      </c>
      <c r="K169" s="52">
        <f t="shared" ca="1" si="14"/>
        <v>0.18895617881352864</v>
      </c>
      <c r="L169" s="72">
        <f t="shared" ca="1" si="16"/>
        <v>1.521411282870045E-2</v>
      </c>
      <c r="M169" s="5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0.22244791049620943</v>
      </c>
      <c r="N169" s="90">
        <f t="shared" ca="1" si="17"/>
        <v>39.255513616978135</v>
      </c>
    </row>
    <row r="170" spans="1:14" x14ac:dyDescent="0.35">
      <c r="A170" s="48">
        <f t="shared" si="18"/>
        <v>45733</v>
      </c>
      <c r="B170" s="88" cm="1">
        <f t="array" aca="1" ref="B170" ca="1">_xlfn.XLOOKUP(A170,INDIRECT($A$5&amp;"!$AJ$41:$AJ$406"),INDIRECT($A$5&amp;"!$An$41:$An$406"))*SUM($F$3:$I$3)</f>
        <v>0</v>
      </c>
      <c r="C170" s="88" cm="1">
        <f t="array" aca="1" ref="C170" ca="1">_xlfn.XLOOKUP(A170,INDIRECT($A$5&amp;"!$AJ$41:$AJ$406"),INDIRECT($A$5&amp;"!$Ak$41:$Ak$406"))*SUM($F$3:$I$3)</f>
        <v>0</v>
      </c>
      <c r="D170" s="88" cm="1">
        <f t="array" aca="1" ref="D170" ca="1">_xlfn.XLOOKUP(A170,INDIRECT($A$5&amp;"!$AJ$41:$AJ$406"),INDIRECT($A$5&amp;"!$AO$41:$AO$406"))*SUM($F$3:$I$3)</f>
        <v>15</v>
      </c>
      <c r="E170" s="50" cm="1">
        <f t="array" ref="E170">SUMPRODUCT(('PT Storengy'!$B$8:$K$372)*('PT Storengy'!$A$8:$A$372=$A170)*('PT Storengy'!$A$5:$J$5=$A$6)*('PT Storengy'!$B$7:$K$7=$A$7))</f>
        <v>0</v>
      </c>
      <c r="F170" s="52">
        <f t="shared" ca="1" si="19"/>
        <v>0.29803585658130721</v>
      </c>
      <c r="G170" s="72">
        <f t="shared" ca="1" si="20"/>
        <v>2.2556769323507718E-2</v>
      </c>
      <c r="H170" s="51"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0.22845553853741538</v>
      </c>
      <c r="I170" s="113">
        <f t="shared" ca="1" si="15"/>
        <v>40.315683271308593</v>
      </c>
      <c r="K170" s="52">
        <f t="shared" ca="1" si="14"/>
        <v>0.15007852575543051</v>
      </c>
      <c r="L170" s="72">
        <f t="shared" ca="1" si="16"/>
        <v>1.2597078587568577E-2</v>
      </c>
      <c r="M170" s="51"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0.22030670066255609</v>
      </c>
      <c r="N170" s="90">
        <f t="shared" ca="1" si="17"/>
        <v>38.877653058098133</v>
      </c>
    </row>
    <row r="171" spans="1:14" x14ac:dyDescent="0.35">
      <c r="A171" s="48">
        <f t="shared" si="18"/>
        <v>45734</v>
      </c>
      <c r="B171" s="88" cm="1">
        <f t="array" aca="1" ref="B171" ca="1">_xlfn.XLOOKUP(A171,INDIRECT($A$5&amp;"!$AJ$41:$AJ$406"),INDIRECT($A$5&amp;"!$An$41:$An$406"))*SUM($F$3:$I$3)</f>
        <v>0</v>
      </c>
      <c r="C171" s="88" cm="1">
        <f t="array" aca="1" ref="C171" ca="1">_xlfn.XLOOKUP(A171,INDIRECT($A$5&amp;"!$AJ$41:$AJ$406"),INDIRECT($A$5&amp;"!$Ak$41:$Ak$406"))*SUM($F$3:$I$3)</f>
        <v>0</v>
      </c>
      <c r="D171" s="88" cm="1">
        <f t="array" aca="1" ref="D171" ca="1">_xlfn.XLOOKUP(A171,INDIRECT($A$5&amp;"!$AJ$41:$AJ$406"),INDIRECT($A$5&amp;"!$AO$41:$AO$406"))*SUM($F$3:$I$3)</f>
        <v>15</v>
      </c>
      <c r="E171" s="50" cm="1">
        <f t="array" ref="E171">SUMPRODUCT(('PT Storengy'!$B$8:$K$372)*('PT Storengy'!$A$8:$A$372=$A171)*('PT Storengy'!$A$5:$J$5=$A$6)*('PT Storengy'!$B$7:$K$7=$A$7))</f>
        <v>0</v>
      </c>
      <c r="F171" s="52">
        <f t="shared" ca="1" si="19"/>
        <v>0.25810823871047112</v>
      </c>
      <c r="G171" s="72">
        <f t="shared" ca="1" si="20"/>
        <v>1.986905710542048E-2</v>
      </c>
      <c r="H171" s="51"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0.22625650126807131</v>
      </c>
      <c r="I171" s="113">
        <f t="shared" ca="1" si="15"/>
        <v>39.927617870836116</v>
      </c>
      <c r="K171" s="52">
        <f t="shared" ca="1" si="14"/>
        <v>0.11013200169125939</v>
      </c>
      <c r="L171" s="72">
        <f t="shared" ca="1" si="16"/>
        <v>1.0005235050362033E-2</v>
      </c>
      <c r="M171" s="51"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0.22636363636363635</v>
      </c>
      <c r="N171" s="90">
        <f t="shared" ca="1" si="17"/>
        <v>39.946524064171122</v>
      </c>
    </row>
    <row r="172" spans="1:14" x14ac:dyDescent="0.35">
      <c r="A172" s="48">
        <f t="shared" si="18"/>
        <v>45735</v>
      </c>
      <c r="B172" s="88" cm="1">
        <f t="array" aca="1" ref="B172" ca="1">_xlfn.XLOOKUP(A172,INDIRECT($A$5&amp;"!$AJ$41:$AJ$406"),INDIRECT($A$5&amp;"!$An$41:$An$406"))*SUM($F$3:$I$3)</f>
        <v>0</v>
      </c>
      <c r="C172" s="88" cm="1">
        <f t="array" aca="1" ref="C172" ca="1">_xlfn.XLOOKUP(A172,INDIRECT($A$5&amp;"!$AJ$41:$AJ$406"),INDIRECT($A$5&amp;"!$Ak$41:$Ak$406"))*SUM($F$3:$I$3)</f>
        <v>0</v>
      </c>
      <c r="D172" s="88" cm="1">
        <f t="array" aca="1" ref="D172" ca="1">_xlfn.XLOOKUP(A172,INDIRECT($A$5&amp;"!$AJ$41:$AJ$406"),INDIRECT($A$5&amp;"!$AO$41:$AO$406"))*SUM($F$3:$I$3)</f>
        <v>15</v>
      </c>
      <c r="E172" s="50" cm="1">
        <f t="array" ref="E172">SUMPRODUCT(('PT Storengy'!$B$8:$K$372)*('PT Storengy'!$A$8:$A$372=$A172)*('PT Storengy'!$A$5:$J$5=$A$6)*('PT Storengy'!$B$7:$K$7=$A$7))</f>
        <v>0</v>
      </c>
      <c r="F172" s="52">
        <f t="shared" ca="1" si="19"/>
        <v>0.21856495085122593</v>
      </c>
      <c r="G172" s="72">
        <f t="shared" ca="1" si="20"/>
        <v>1.7207215914031408E-2</v>
      </c>
      <c r="H172" s="51"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0.22407863120238933</v>
      </c>
      <c r="I172" s="113">
        <f t="shared" ca="1" si="15"/>
        <v>39.543287859245176</v>
      </c>
      <c r="K172" s="52">
        <f t="shared" ca="1" si="14"/>
        <v>7.2013084027921059E-2</v>
      </c>
      <c r="L172" s="72">
        <f t="shared" ca="1" si="16"/>
        <v>7.3421334460839595E-3</v>
      </c>
      <c r="M172" s="51"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0.2160072000922505</v>
      </c>
      <c r="N172" s="90">
        <f t="shared" ca="1" si="17"/>
        <v>38.118917663338323</v>
      </c>
    </row>
    <row r="173" spans="1:14" x14ac:dyDescent="0.35">
      <c r="A173" s="48">
        <f t="shared" si="18"/>
        <v>45736</v>
      </c>
      <c r="B173" s="88" cm="1">
        <f t="array" aca="1" ref="B173" ca="1">_xlfn.XLOOKUP(A173,INDIRECT($A$5&amp;"!$AJ$41:$AJ$406"),INDIRECT($A$5&amp;"!$An$41:$An$406"))*SUM($F$3:$I$3)</f>
        <v>0</v>
      </c>
      <c r="C173" s="88" cm="1">
        <f t="array" aca="1" ref="C173" ca="1">_xlfn.XLOOKUP(A173,INDIRECT($A$5&amp;"!$AJ$41:$AJ$406"),INDIRECT($A$5&amp;"!$Ak$41:$Ak$406"))*SUM($F$3:$I$3)</f>
        <v>0</v>
      </c>
      <c r="D173" s="88" cm="1">
        <f t="array" aca="1" ref="D173" ca="1">_xlfn.XLOOKUP(A173,INDIRECT($A$5&amp;"!$AJ$41:$AJ$406"),INDIRECT($A$5&amp;"!$AO$41:$AO$406"))*SUM($F$3:$I$3)</f>
        <v>15</v>
      </c>
      <c r="E173" s="50" cm="1">
        <f t="array" ref="E173">SUMPRODUCT(('PT Storengy'!$B$8:$K$372)*('PT Storengy'!$A$8:$A$372=$A173)*('PT Storengy'!$A$5:$J$5=$A$6)*('PT Storengy'!$B$7:$K$7=$A$7))</f>
        <v>0</v>
      </c>
      <c r="F173" s="52">
        <f t="shared" ca="1" si="19"/>
        <v>0.17940229357030504</v>
      </c>
      <c r="G173" s="72">
        <f t="shared" ca="1" si="20"/>
        <v>1.4570996723415061E-2</v>
      </c>
      <c r="H173" s="51"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0.22192172459188503</v>
      </c>
      <c r="I173" s="113">
        <f t="shared" ca="1" si="15"/>
        <v>39.162657280920889</v>
      </c>
      <c r="K173" s="52">
        <f t="shared" ca="1" si="14"/>
        <v>3.4261086427652292E-2</v>
      </c>
      <c r="L173" s="72">
        <f t="shared" ca="1" si="16"/>
        <v>4.8008722685280707E-3</v>
      </c>
      <c r="M173" s="51"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0.213927986401523</v>
      </c>
      <c r="N173" s="90">
        <f t="shared" ca="1" si="17"/>
        <v>37.751997600268766</v>
      </c>
    </row>
    <row r="174" spans="1:14" x14ac:dyDescent="0.35">
      <c r="A174" s="48">
        <f t="shared" si="18"/>
        <v>45737</v>
      </c>
      <c r="B174" s="88" cm="1">
        <f t="array" aca="1" ref="B174" ca="1">_xlfn.XLOOKUP(A174,INDIRECT($A$5&amp;"!$AJ$41:$AJ$406"),INDIRECT($A$5&amp;"!$An$41:$An$406"))*SUM($F$3:$I$3)</f>
        <v>0</v>
      </c>
      <c r="C174" s="88" cm="1">
        <f t="array" aca="1" ref="C174" ca="1">_xlfn.XLOOKUP(A174,INDIRECT($A$5&amp;"!$AJ$41:$AJ$406"),INDIRECT($A$5&amp;"!$Ak$41:$Ak$406"))*SUM($F$3:$I$3)</f>
        <v>0</v>
      </c>
      <c r="D174" s="88" cm="1">
        <f t="array" aca="1" ref="D174" ca="1">_xlfn.XLOOKUP(A174,INDIRECT($A$5&amp;"!$AJ$41:$AJ$406"),INDIRECT($A$5&amp;"!$AO$41:$AO$406"))*SUM($F$3:$I$3)</f>
        <v>15</v>
      </c>
      <c r="E174" s="50" cm="1">
        <f t="array" ref="E174">SUMPRODUCT(('PT Storengy'!$B$8:$K$372)*('PT Storengy'!$A$8:$A$372=$A174)*('PT Storengy'!$A$5:$J$5=$A$6)*('PT Storengy'!$B$7:$K$7=$A$7))</f>
        <v>0</v>
      </c>
      <c r="F174" s="188">
        <f t="shared" ca="1" si="19"/>
        <v>0.14061660304395987</v>
      </c>
      <c r="G174" s="72">
        <f t="shared" ca="1" si="20"/>
        <v>1.1960152904687002E-2</v>
      </c>
      <c r="H174" s="51"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0.21978557964928935</v>
      </c>
      <c r="I174" s="113">
        <f t="shared" ca="1" si="15"/>
        <v>38.785690526345178</v>
      </c>
      <c r="K174" s="52">
        <f t="shared" ca="1" si="14"/>
        <v>0</v>
      </c>
      <c r="L174" s="72">
        <f t="shared" ca="1" si="16"/>
        <v>2.284072428510153E-3</v>
      </c>
      <c r="M174" s="51"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0.21186878653241742</v>
      </c>
      <c r="N174" s="90">
        <f t="shared" ca="1" si="17"/>
        <v>34.261086427652295</v>
      </c>
    </row>
    <row r="175" spans="1:14" x14ac:dyDescent="0.35">
      <c r="A175" s="48">
        <f t="shared" si="18"/>
        <v>45738</v>
      </c>
      <c r="B175" s="88" cm="1">
        <f t="array" aca="1" ref="B175" ca="1">_xlfn.XLOOKUP(A175,INDIRECT($A$5&amp;"!$AJ$41:$AJ$406"),INDIRECT($A$5&amp;"!$An$41:$An$406"))*SUM($F$3:$I$3)</f>
        <v>0</v>
      </c>
      <c r="C175" s="88" cm="1">
        <f t="array" aca="1" ref="C175" ca="1">_xlfn.XLOOKUP(A175,INDIRECT($A$5&amp;"!$AJ$41:$AJ$406"),INDIRECT($A$5&amp;"!$Ak$41:$Ak$406"))*SUM($F$3:$I$3)</f>
        <v>0</v>
      </c>
      <c r="D175" s="88" cm="1">
        <f t="array" aca="1" ref="D175" ca="1">_xlfn.XLOOKUP(A175,INDIRECT($A$5&amp;"!$AJ$41:$AJ$406"),INDIRECT($A$5&amp;"!$AO$41:$AO$406"))*SUM($F$3:$I$3)</f>
        <v>15</v>
      </c>
      <c r="E175" s="50" cm="1">
        <f t="array" ref="E175">SUMPRODUCT(('PT Storengy'!$B$8:$K$372)*('PT Storengy'!$A$8:$A$372=$A175)*('PT Storengy'!$A$5:$J$5=$A$6)*('PT Storengy'!$B$7:$K$7=$A$7))</f>
        <v>0</v>
      </c>
      <c r="F175" s="188">
        <f t="shared" ca="1" si="19"/>
        <v>0.10220425071519448</v>
      </c>
      <c r="G175" s="72">
        <f t="shared" ca="1" si="20"/>
        <v>9.3744402029306579E-3</v>
      </c>
      <c r="H175" s="51"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0.21766999652967053</v>
      </c>
      <c r="I175" s="113">
        <f t="shared" ca="1" si="15"/>
        <v>38.412352328765387</v>
      </c>
      <c r="K175" s="52">
        <f t="shared" ca="1" si="14"/>
        <v>0</v>
      </c>
      <c r="L175" s="72">
        <f t="shared" ca="1" si="16"/>
        <v>0</v>
      </c>
      <c r="M175" s="51"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0.21000000000000002</v>
      </c>
      <c r="N175" s="90">
        <f t="shared" ca="1" si="17"/>
        <v>0</v>
      </c>
    </row>
    <row r="176" spans="1:14" x14ac:dyDescent="0.35">
      <c r="A176" s="48">
        <f t="shared" si="18"/>
        <v>45739</v>
      </c>
      <c r="B176" s="88" cm="1">
        <f t="array" aca="1" ref="B176" ca="1">_xlfn.XLOOKUP(A176,INDIRECT($A$5&amp;"!$AJ$41:$AJ$406"),INDIRECT($A$5&amp;"!$An$41:$An$406"))*SUM($F$3:$I$3)</f>
        <v>0</v>
      </c>
      <c r="C176" s="88" cm="1">
        <f t="array" aca="1" ref="C176" ca="1">_xlfn.XLOOKUP(A176,INDIRECT($A$5&amp;"!$AJ$41:$AJ$406"),INDIRECT($A$5&amp;"!$Ak$41:$Ak$406"))*SUM($F$3:$I$3)</f>
        <v>0</v>
      </c>
      <c r="D176" s="88" cm="1">
        <f t="array" aca="1" ref="D176" ca="1">_xlfn.XLOOKUP(A176,INDIRECT($A$5&amp;"!$AJ$41:$AJ$406"),INDIRECT($A$5&amp;"!$AO$41:$AO$406"))*SUM($F$3:$I$3)</f>
        <v>15</v>
      </c>
      <c r="E176" s="50" cm="1">
        <f t="array" ref="E176">SUMPRODUCT(('PT Storengy'!$B$8:$K$372)*('PT Storengy'!$A$8:$A$372=$A176)*('PT Storengy'!$A$5:$J$5=$A$6)*('PT Storengy'!$B$7:$K$7=$A$7))</f>
        <v>0</v>
      </c>
      <c r="F176" s="188">
        <f t="shared" ca="1" si="19"/>
        <v>6.4161642954299575E-2</v>
      </c>
      <c r="G176" s="72">
        <f t="shared" ca="1" si="20"/>
        <v>6.8136167143462989E-3</v>
      </c>
      <c r="H176" s="51"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0.21557477731173785</v>
      </c>
      <c r="I176" s="113">
        <f t="shared" ca="1" si="15"/>
        <v>38.042607760894917</v>
      </c>
      <c r="K176" s="52">
        <f t="shared" ca="1" si="14"/>
        <v>0</v>
      </c>
      <c r="L176" s="72">
        <f t="shared" ca="1" si="16"/>
        <v>0</v>
      </c>
      <c r="M176" s="51"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0.21000000000000002</v>
      </c>
      <c r="N176" s="90">
        <f t="shared" ca="1" si="17"/>
        <v>0</v>
      </c>
    </row>
    <row r="177" spans="1:14" x14ac:dyDescent="0.35">
      <c r="A177" s="48">
        <f t="shared" si="18"/>
        <v>45740</v>
      </c>
      <c r="B177" s="88" cm="1">
        <f t="array" aca="1" ref="B177" ca="1">_xlfn.XLOOKUP(A177,INDIRECT($A$5&amp;"!$AJ$41:$AJ$406"),INDIRECT($A$5&amp;"!$An$41:$An$406"))*SUM($F$3:$I$3)</f>
        <v>0</v>
      </c>
      <c r="C177" s="88" cm="1">
        <f t="array" aca="1" ref="C177" ca="1">_xlfn.XLOOKUP(A177,INDIRECT($A$5&amp;"!$AJ$41:$AJ$406"),INDIRECT($A$5&amp;"!$Ak$41:$Ak$406"))*SUM($F$3:$I$3)</f>
        <v>0</v>
      </c>
      <c r="D177" s="88" cm="1">
        <f t="array" aca="1" ref="D177" ca="1">_xlfn.XLOOKUP(A177,INDIRECT($A$5&amp;"!$AJ$41:$AJ$406"),INDIRECT($A$5&amp;"!$AO$41:$AO$406"))*SUM($F$3:$I$3)</f>
        <v>15</v>
      </c>
      <c r="E177" s="50" cm="1">
        <f t="array" ref="E177">SUMPRODUCT(('PT Storengy'!$B$8:$K$372)*('PT Storengy'!$A$8:$A$372=$A177)*('PT Storengy'!$A$5:$J$5=$A$6)*('PT Storengy'!$B$7:$K$7=$A$7))</f>
        <v>0</v>
      </c>
      <c r="F177" s="188">
        <f t="shared" ca="1" si="19"/>
        <v>2.6485220722653906E-2</v>
      </c>
      <c r="G177" s="72">
        <f t="shared" ca="1" si="20"/>
        <v>4.2774428636199718E-3</v>
      </c>
      <c r="H177" s="51"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0.21349972597932546</v>
      </c>
      <c r="I177" s="113">
        <f t="shared" ca="1" si="15"/>
        <v>37.676422231645667</v>
      </c>
      <c r="K177" s="52">
        <f t="shared" ca="1" si="14"/>
        <v>0</v>
      </c>
      <c r="L177" s="72">
        <f t="shared" ca="1" si="16"/>
        <v>0</v>
      </c>
      <c r="M177" s="51"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0.21000000000000002</v>
      </c>
      <c r="N177" s="90">
        <f t="shared" ca="1" si="17"/>
        <v>0</v>
      </c>
    </row>
    <row r="178" spans="1:14" x14ac:dyDescent="0.35">
      <c r="A178" s="48">
        <f t="shared" si="18"/>
        <v>45741</v>
      </c>
      <c r="B178" s="88" cm="1">
        <f t="array" aca="1" ref="B178" ca="1">_xlfn.XLOOKUP(A178,INDIRECT($A$5&amp;"!$AJ$41:$AJ$406"),INDIRECT($A$5&amp;"!$An$41:$An$406"))*SUM($F$3:$I$3)</f>
        <v>0</v>
      </c>
      <c r="C178" s="88" cm="1">
        <f t="array" aca="1" ref="C178" ca="1">_xlfn.XLOOKUP(A178,INDIRECT($A$5&amp;"!$AJ$41:$AJ$406"),INDIRECT($A$5&amp;"!$Ak$41:$Ak$406"))*SUM($F$3:$I$3)</f>
        <v>0</v>
      </c>
      <c r="D178" s="88" cm="1">
        <f t="array" aca="1" ref="D178" ca="1">_xlfn.XLOOKUP(A178,INDIRECT($A$5&amp;"!$AJ$41:$AJ$406"),INDIRECT($A$5&amp;"!$AO$41:$AO$406"))*SUM($F$3:$I$3)</f>
        <v>15</v>
      </c>
      <c r="E178" s="50" cm="1">
        <f t="array" ref="E178">SUMPRODUCT(('PT Storengy'!$B$8:$K$372)*('PT Storengy'!$A$8:$A$372=$A178)*('PT Storengy'!$A$5:$J$5=$A$6)*('PT Storengy'!$B$7:$K$7=$A$7))</f>
        <v>0</v>
      </c>
      <c r="F178" s="188">
        <f ca="1">F177-I178/1000</f>
        <v>0</v>
      </c>
      <c r="G178" s="72">
        <f t="shared" ca="1" si="20"/>
        <v>1.7656813815102603E-3</v>
      </c>
      <c r="H178" s="51"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0.21144464840305388</v>
      </c>
      <c r="I178" s="113">
        <f t="shared" ca="1" si="15"/>
        <v>26.485220722653906</v>
      </c>
      <c r="K178" s="52">
        <f t="shared" ca="1" si="14"/>
        <v>0</v>
      </c>
      <c r="L178" s="72">
        <f t="shared" ca="1" si="16"/>
        <v>0</v>
      </c>
      <c r="M178" s="51"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0.21000000000000002</v>
      </c>
      <c r="N178" s="90">
        <f t="shared" ca="1" si="17"/>
        <v>0</v>
      </c>
    </row>
    <row r="179" spans="1:14" x14ac:dyDescent="0.35">
      <c r="A179" s="48">
        <f t="shared" si="18"/>
        <v>45742</v>
      </c>
      <c r="B179" s="88" cm="1">
        <f t="array" aca="1" ref="B179" ca="1">_xlfn.XLOOKUP(A179,INDIRECT($A$5&amp;"!$AJ$41:$AJ$406"),INDIRECT($A$5&amp;"!$An$41:$An$406"))*SUM($F$3:$I$3)</f>
        <v>0</v>
      </c>
      <c r="C179" s="88" cm="1">
        <f t="array" aca="1" ref="C179" ca="1">_xlfn.XLOOKUP(A179,INDIRECT($A$5&amp;"!$AJ$41:$AJ$406"),INDIRECT($A$5&amp;"!$Ak$41:$Ak$406"))*SUM($F$3:$I$3)</f>
        <v>0</v>
      </c>
      <c r="D179" s="88" cm="1">
        <f t="array" aca="1" ref="D179" ca="1">_xlfn.XLOOKUP(A179,INDIRECT($A$5&amp;"!$AJ$41:$AJ$406"),INDIRECT($A$5&amp;"!$AO$41:$AO$406"))*SUM($F$3:$I$3)</f>
        <v>15</v>
      </c>
      <c r="E179" s="50" cm="1">
        <f t="array" ref="E179">SUMPRODUCT(('PT Storengy'!$B$8:$K$372)*('PT Storengy'!$A$8:$A$372=$A179)*('PT Storengy'!$A$5:$J$5=$A$6)*('PT Storengy'!$B$7:$K$7=$A$7))</f>
        <v>0</v>
      </c>
      <c r="F179" s="188">
        <f t="shared" ca="1" si="19"/>
        <v>0</v>
      </c>
      <c r="G179" s="72">
        <f t="shared" ca="1" si="20"/>
        <v>0</v>
      </c>
      <c r="H179" s="51"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0.21000000000000002</v>
      </c>
      <c r="I179" s="113">
        <f t="shared" ca="1" si="15"/>
        <v>0</v>
      </c>
      <c r="K179" s="52">
        <f ca="1">K178-N179/1000</f>
        <v>0</v>
      </c>
      <c r="L179" s="72">
        <f t="shared" ca="1" si="16"/>
        <v>0</v>
      </c>
      <c r="M179" s="51"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0.21000000000000002</v>
      </c>
      <c r="N179" s="90">
        <f t="shared" ca="1" si="17"/>
        <v>0</v>
      </c>
    </row>
    <row r="180" spans="1:14" x14ac:dyDescent="0.35">
      <c r="A180" s="48">
        <f t="shared" si="18"/>
        <v>45743</v>
      </c>
      <c r="B180" s="88" cm="1">
        <f t="array" aca="1" ref="B180" ca="1">_xlfn.XLOOKUP(A180,INDIRECT($A$5&amp;"!$AJ$41:$AJ$406"),INDIRECT($A$5&amp;"!$An$41:$An$406"))*SUM($F$3:$I$3)</f>
        <v>0</v>
      </c>
      <c r="C180" s="88" cm="1">
        <f t="array" aca="1" ref="C180" ca="1">_xlfn.XLOOKUP(A180,INDIRECT($A$5&amp;"!$AJ$41:$AJ$406"),INDIRECT($A$5&amp;"!$Ak$41:$Ak$406"))*SUM($F$3:$I$3)</f>
        <v>0</v>
      </c>
      <c r="D180" s="88" cm="1">
        <f t="array" aca="1" ref="D180" ca="1">_xlfn.XLOOKUP(A180,INDIRECT($A$5&amp;"!$AJ$41:$AJ$406"),INDIRECT($A$5&amp;"!$AO$41:$AO$406"))*SUM($F$3:$I$3)</f>
        <v>15</v>
      </c>
      <c r="E180" s="50" cm="1">
        <f t="array" ref="E180">SUMPRODUCT(('PT Storengy'!$B$8:$K$372)*('PT Storengy'!$A$8:$A$372=$A180)*('PT Storengy'!$A$5:$J$5=$A$6)*('PT Storengy'!$B$7:$K$7=$A$7))</f>
        <v>0</v>
      </c>
      <c r="F180" s="52">
        <f ca="1">F179-I180/1000</f>
        <v>0</v>
      </c>
      <c r="G180" s="72">
        <f t="shared" ca="1" si="20"/>
        <v>0</v>
      </c>
      <c r="H180" s="51"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0.21000000000000002</v>
      </c>
      <c r="I180" s="113">
        <f t="shared" ca="1" si="15"/>
        <v>0</v>
      </c>
      <c r="K180" s="52">
        <f t="shared" ca="1" si="14"/>
        <v>0</v>
      </c>
      <c r="L180" s="72">
        <f t="shared" ca="1" si="16"/>
        <v>0</v>
      </c>
      <c r="M180" s="51"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0.21000000000000002</v>
      </c>
      <c r="N180" s="90">
        <f t="shared" ca="1" si="17"/>
        <v>0</v>
      </c>
    </row>
    <row r="181" spans="1:14" x14ac:dyDescent="0.35">
      <c r="A181" s="48">
        <f t="shared" si="18"/>
        <v>45744</v>
      </c>
      <c r="B181" s="88" cm="1">
        <f t="array" aca="1" ref="B181" ca="1">_xlfn.XLOOKUP(A181,INDIRECT($A$5&amp;"!$AJ$41:$AJ$406"),INDIRECT($A$5&amp;"!$An$41:$An$406"))*SUM($F$3:$I$3)</f>
        <v>0</v>
      </c>
      <c r="C181" s="88" cm="1">
        <f t="array" aca="1" ref="C181" ca="1">_xlfn.XLOOKUP(A181,INDIRECT($A$5&amp;"!$AJ$41:$AJ$406"),INDIRECT($A$5&amp;"!$Ak$41:$Ak$406"))*SUM($F$3:$I$3)</f>
        <v>0</v>
      </c>
      <c r="D181" s="88" cm="1">
        <f t="array" aca="1" ref="D181" ca="1">_xlfn.XLOOKUP(A181,INDIRECT($A$5&amp;"!$AJ$41:$AJ$406"),INDIRECT($A$5&amp;"!$AO$41:$AO$406"))*SUM($F$3:$I$3)</f>
        <v>15</v>
      </c>
      <c r="E181" s="50" cm="1">
        <f t="array" ref="E181">SUMPRODUCT(('PT Storengy'!$B$8:$K$372)*('PT Storengy'!$A$8:$A$372=$A181)*('PT Storengy'!$A$5:$J$5=$A$6)*('PT Storengy'!$B$7:$K$7=$A$7))</f>
        <v>0</v>
      </c>
      <c r="F181" s="52">
        <f t="shared" ca="1" si="19"/>
        <v>0</v>
      </c>
      <c r="G181" s="72">
        <f t="shared" ca="1" si="20"/>
        <v>0</v>
      </c>
      <c r="H181" s="51"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0.21000000000000002</v>
      </c>
      <c r="I181" s="113">
        <f t="shared" ca="1" si="15"/>
        <v>0</v>
      </c>
      <c r="K181" s="52">
        <f t="shared" ca="1" si="14"/>
        <v>0</v>
      </c>
      <c r="L181" s="72">
        <f t="shared" ca="1" si="16"/>
        <v>0</v>
      </c>
      <c r="M181" s="51"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0.21000000000000002</v>
      </c>
      <c r="N181" s="90">
        <f t="shared" ca="1" si="17"/>
        <v>0</v>
      </c>
    </row>
    <row r="182" spans="1:14" x14ac:dyDescent="0.35">
      <c r="A182" s="48">
        <f t="shared" si="18"/>
        <v>45745</v>
      </c>
      <c r="B182" s="88" cm="1">
        <f t="array" aca="1" ref="B182" ca="1">_xlfn.XLOOKUP(A182,INDIRECT($A$5&amp;"!$AJ$41:$AJ$406"),INDIRECT($A$5&amp;"!$An$41:$An$406"))*SUM($F$3:$I$3)</f>
        <v>0</v>
      </c>
      <c r="C182" s="88" cm="1">
        <f t="array" aca="1" ref="C182" ca="1">_xlfn.XLOOKUP(A182,INDIRECT($A$5&amp;"!$AJ$41:$AJ$406"),INDIRECT($A$5&amp;"!$Ak$41:$Ak$406"))*SUM($F$3:$I$3)</f>
        <v>0</v>
      </c>
      <c r="D182" s="88" cm="1">
        <f t="array" aca="1" ref="D182" ca="1">_xlfn.XLOOKUP(A182,INDIRECT($A$5&amp;"!$AJ$41:$AJ$406"),INDIRECT($A$5&amp;"!$AO$41:$AO$406"))*SUM($F$3:$I$3)</f>
        <v>15</v>
      </c>
      <c r="E182" s="50" cm="1">
        <f t="array" ref="E182">SUMPRODUCT(('PT Storengy'!$B$8:$K$372)*('PT Storengy'!$A$8:$A$372=$A182)*('PT Storengy'!$A$5:$J$5=$A$6)*('PT Storengy'!$B$7:$K$7=$A$7))</f>
        <v>0</v>
      </c>
      <c r="F182" s="52">
        <f t="shared" ca="1" si="19"/>
        <v>0</v>
      </c>
      <c r="G182" s="72">
        <f t="shared" ca="1" si="20"/>
        <v>0</v>
      </c>
      <c r="H182" s="51"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0.21000000000000002</v>
      </c>
      <c r="I182" s="113">
        <f t="shared" ca="1" si="15"/>
        <v>0</v>
      </c>
      <c r="K182" s="52">
        <f t="shared" ca="1" si="14"/>
        <v>0</v>
      </c>
      <c r="L182" s="72">
        <f t="shared" ca="1" si="16"/>
        <v>0</v>
      </c>
      <c r="M182" s="51"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0.21000000000000002</v>
      </c>
      <c r="N182" s="90">
        <f t="shared" ca="1" si="17"/>
        <v>0</v>
      </c>
    </row>
    <row r="183" spans="1:14" x14ac:dyDescent="0.35">
      <c r="A183" s="48">
        <f t="shared" si="18"/>
        <v>45746</v>
      </c>
      <c r="B183" s="88" cm="1">
        <f t="array" aca="1" ref="B183" ca="1">_xlfn.XLOOKUP(A183,INDIRECT($A$5&amp;"!$AJ$41:$AJ$406"),INDIRECT($A$5&amp;"!$An$41:$An$406"))*SUM($F$3:$I$3)</f>
        <v>0</v>
      </c>
      <c r="C183" s="88" cm="1">
        <f t="array" aca="1" ref="C183" ca="1">_xlfn.XLOOKUP(A183,INDIRECT($A$5&amp;"!$AJ$41:$AJ$406"),INDIRECT($A$5&amp;"!$Ak$41:$Ak$406"))*SUM($F$3:$I$3)</f>
        <v>0</v>
      </c>
      <c r="D183" s="88" cm="1">
        <f t="array" aca="1" ref="D183" ca="1">_xlfn.XLOOKUP(A183,INDIRECT($A$5&amp;"!$AJ$41:$AJ$406"),INDIRECT($A$5&amp;"!$AO$41:$AO$406"))*SUM($F$3:$I$3)</f>
        <v>15</v>
      </c>
      <c r="E183" s="50" cm="1">
        <f t="array" ref="E183">SUMPRODUCT(('PT Storengy'!$B$8:$K$372)*('PT Storengy'!$A$8:$A$372=$A183)*('PT Storengy'!$A$5:$J$5=$A$6)*('PT Storengy'!$B$7:$K$7=$A$7))</f>
        <v>0</v>
      </c>
      <c r="F183" s="52">
        <f t="shared" ca="1" si="19"/>
        <v>0</v>
      </c>
      <c r="G183" s="72">
        <f t="shared" ca="1" si="20"/>
        <v>0</v>
      </c>
      <c r="H183" s="51"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0.21000000000000002</v>
      </c>
      <c r="I183" s="113">
        <f t="shared" ca="1" si="15"/>
        <v>0</v>
      </c>
      <c r="K183" s="52">
        <f t="shared" ca="1" si="14"/>
        <v>0</v>
      </c>
      <c r="L183" s="72">
        <f t="shared" ca="1" si="16"/>
        <v>0</v>
      </c>
      <c r="M183" s="51"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0.21000000000000002</v>
      </c>
      <c r="N183" s="90">
        <f t="shared" ca="1" si="17"/>
        <v>0</v>
      </c>
    </row>
    <row r="184" spans="1:14" x14ac:dyDescent="0.35">
      <c r="A184" s="48">
        <f t="shared" si="18"/>
        <v>45747</v>
      </c>
      <c r="B184" s="88" cm="1">
        <f t="array" aca="1" ref="B184" ca="1">_xlfn.XLOOKUP(A184,INDIRECT($A$5&amp;"!$AJ$41:$AJ$406"),INDIRECT($A$5&amp;"!$An$41:$An$406"))*SUM($F$3:$I$3)</f>
        <v>0</v>
      </c>
      <c r="C184" s="88" cm="1">
        <f t="array" aca="1" ref="C184" ca="1">_xlfn.XLOOKUP(A184,INDIRECT($A$5&amp;"!$AJ$41:$AJ$406"),INDIRECT($A$5&amp;"!$Ak$41:$Ak$406"))*SUM($F$3:$I$3)</f>
        <v>0</v>
      </c>
      <c r="D184" s="88" cm="1">
        <f t="array" aca="1" ref="D184" ca="1">_xlfn.XLOOKUP(A184,INDIRECT($A$5&amp;"!$AJ$41:$AJ$406"),INDIRECT($A$5&amp;"!$AO$41:$AO$406"))*SUM($F$3:$I$3)</f>
        <v>5.25</v>
      </c>
      <c r="E184" s="50" cm="1">
        <f t="array" ref="E184">SUMPRODUCT(('PT Storengy'!$B$8:$K$372)*('PT Storengy'!$A$8:$A$372=$A184)*('PT Storengy'!$A$5:$J$5=$A$6)*('PT Storengy'!$B$7:$K$7=$A$7))</f>
        <v>0</v>
      </c>
      <c r="F184" s="52">
        <f t="shared" ca="1" si="19"/>
        <v>0</v>
      </c>
      <c r="G184" s="72">
        <f t="shared" ca="1" si="20"/>
        <v>0</v>
      </c>
      <c r="H184" s="51"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0.21000000000000002</v>
      </c>
      <c r="I184" s="113">
        <f t="shared" ca="1" si="15"/>
        <v>0</v>
      </c>
      <c r="K184" s="52">
        <f t="shared" ca="1" si="14"/>
        <v>0</v>
      </c>
      <c r="L184" s="72">
        <f t="shared" ca="1" si="16"/>
        <v>0</v>
      </c>
      <c r="M184" s="51"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0.21000000000000002</v>
      </c>
      <c r="N184" s="90">
        <f t="shared" ca="1" si="17"/>
        <v>0</v>
      </c>
    </row>
    <row r="185" spans="1:14" x14ac:dyDescent="0.35">
      <c r="A185" s="48">
        <f t="shared" si="18"/>
        <v>45748</v>
      </c>
      <c r="B185" s="88" cm="1">
        <f t="array" aca="1" ref="B185" ca="1">_xlfn.XLOOKUP(A185,INDIRECT($A$5&amp;"!$AJ$41:$AJ$406"),INDIRECT($A$5&amp;"!$An$41:$An$406"))*SUM($F$3:$I$3)</f>
        <v>0</v>
      </c>
      <c r="C185" s="88" cm="1">
        <f t="array" aca="1" ref="C185" ca="1">_xlfn.XLOOKUP(A185,INDIRECT($A$5&amp;"!$AJ$41:$AJ$406"),INDIRECT($A$5&amp;"!$Ak$41:$Ak$406"))*SUM($F$3:$I$3)</f>
        <v>0</v>
      </c>
      <c r="D185" s="88" cm="1">
        <f t="array" aca="1" ref="D185" ca="1">_xlfn.XLOOKUP(A185,INDIRECT($A$5&amp;"!$AJ$41:$AJ$406"),INDIRECT($A$5&amp;"!$AO$41:$AO$406"))*SUM($F$3:$I$3)</f>
        <v>15</v>
      </c>
      <c r="E185" s="50" cm="1">
        <f t="array" ref="E185">SUMPRODUCT(('PT Storengy'!$B$8:$K$372)*('PT Storengy'!$A$8:$A$372=$A185)*('PT Storengy'!$A$5:$J$5=$A$6)*('PT Storengy'!$B$7:$K$7=$A$7))</f>
        <v>0</v>
      </c>
      <c r="F185" s="52">
        <f t="shared" ca="1" si="19"/>
        <v>0</v>
      </c>
      <c r="G185" s="72">
        <f t="shared" ca="1" si="20"/>
        <v>0</v>
      </c>
      <c r="H185" s="51"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0.21000000000000002</v>
      </c>
      <c r="I185" s="113">
        <f t="shared" ca="1" si="15"/>
        <v>0</v>
      </c>
      <c r="K185" s="52">
        <f t="shared" ca="1" si="14"/>
        <v>0</v>
      </c>
      <c r="L185" s="72">
        <f t="shared" ca="1" si="16"/>
        <v>0</v>
      </c>
      <c r="M185" s="51"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0.21000000000000002</v>
      </c>
      <c r="N185" s="90">
        <f t="shared" ca="1" si="17"/>
        <v>0</v>
      </c>
    </row>
    <row r="186" spans="1:14" x14ac:dyDescent="0.35">
      <c r="A186" s="48"/>
      <c r="B186" s="88"/>
      <c r="C186" s="88"/>
      <c r="D186" s="84"/>
      <c r="E186" s="50"/>
      <c r="F186" s="52"/>
      <c r="G186" s="72">
        <f t="shared" ca="1" si="20"/>
        <v>0</v>
      </c>
      <c r="H186" s="51"/>
      <c r="I186" s="113"/>
      <c r="K186" s="52"/>
      <c r="L186" s="72">
        <f t="shared" ca="1" si="16"/>
        <v>0</v>
      </c>
      <c r="M186" s="72"/>
      <c r="N186" s="90">
        <f t="shared" ca="1" si="17"/>
        <v>0</v>
      </c>
    </row>
    <row r="187" spans="1:14" x14ac:dyDescent="0.35">
      <c r="A187" s="48"/>
      <c r="B187" s="88"/>
      <c r="C187" s="88"/>
      <c r="D187" s="84"/>
      <c r="E187" s="50"/>
      <c r="F187" s="52"/>
      <c r="G187" s="72"/>
      <c r="H187" s="51"/>
      <c r="I187" s="113"/>
      <c r="L187" s="72"/>
      <c r="M187" s="72"/>
      <c r="N187" s="90">
        <f t="shared" ca="1" si="17"/>
        <v>0</v>
      </c>
    </row>
    <row r="188" spans="1:14" x14ac:dyDescent="0.35">
      <c r="A188" s="48"/>
      <c r="B188" s="88"/>
      <c r="C188" s="88"/>
      <c r="D188" s="84"/>
      <c r="E188" s="50"/>
      <c r="F188" s="52"/>
      <c r="G188" s="72"/>
      <c r="H188" s="51"/>
      <c r="I188" s="113"/>
      <c r="L188" s="72"/>
      <c r="M188" s="72"/>
      <c r="N188" s="90">
        <f t="shared" ca="1" si="17"/>
        <v>0</v>
      </c>
    </row>
    <row r="189" spans="1:14" x14ac:dyDescent="0.35">
      <c r="A189" s="48"/>
      <c r="B189" s="88"/>
      <c r="C189" s="88"/>
      <c r="D189" s="84"/>
      <c r="E189" s="50"/>
      <c r="F189" s="52"/>
      <c r="G189" s="72"/>
      <c r="H189" s="51"/>
      <c r="I189" s="113"/>
      <c r="L189" s="72"/>
      <c r="M189" s="72"/>
      <c r="N189" s="90">
        <f t="shared" ca="1" si="17"/>
        <v>0</v>
      </c>
    </row>
    <row r="190" spans="1:14" x14ac:dyDescent="0.35">
      <c r="A190" s="48"/>
      <c r="B190" s="88"/>
      <c r="C190" s="88"/>
      <c r="D190" s="84"/>
      <c r="E190" s="50"/>
      <c r="F190" s="52"/>
      <c r="G190" s="72"/>
      <c r="H190" s="51"/>
      <c r="I190" s="113"/>
      <c r="L190" s="72"/>
      <c r="M190" s="72"/>
      <c r="N190" s="90">
        <f t="shared" ca="1" si="17"/>
        <v>0</v>
      </c>
    </row>
    <row r="191" spans="1:14" x14ac:dyDescent="0.35">
      <c r="A191" s="48"/>
      <c r="B191" s="88"/>
      <c r="C191" s="88"/>
      <c r="D191" s="84"/>
      <c r="E191" s="50"/>
      <c r="F191" s="52"/>
      <c r="G191" s="72"/>
      <c r="H191" s="51"/>
      <c r="I191" s="113"/>
      <c r="L191" s="72"/>
      <c r="M191" s="72"/>
      <c r="N191" s="90">
        <f t="shared" ca="1" si="17"/>
        <v>0</v>
      </c>
    </row>
    <row r="192" spans="1:14" x14ac:dyDescent="0.35">
      <c r="A192" s="48"/>
      <c r="B192" s="88"/>
      <c r="C192" s="88"/>
      <c r="D192" s="84"/>
      <c r="E192" s="50"/>
      <c r="F192" s="52"/>
      <c r="G192" s="72"/>
      <c r="H192" s="51"/>
      <c r="I192" s="113"/>
      <c r="L192" s="72"/>
      <c r="M192" s="72"/>
      <c r="N192" s="90">
        <f t="shared" ca="1" si="17"/>
        <v>0</v>
      </c>
    </row>
    <row r="193" spans="1:14" x14ac:dyDescent="0.35">
      <c r="A193" s="48"/>
      <c r="B193" s="88"/>
      <c r="C193" s="88"/>
      <c r="D193" s="84"/>
      <c r="E193" s="50"/>
      <c r="F193" s="52"/>
      <c r="G193" s="72"/>
      <c r="H193" s="51"/>
      <c r="I193" s="113"/>
      <c r="L193" s="72"/>
      <c r="M193" s="72"/>
      <c r="N193" s="90">
        <f t="shared" ca="1" si="17"/>
        <v>0</v>
      </c>
    </row>
    <row r="194" spans="1:14" x14ac:dyDescent="0.35">
      <c r="A194" s="48"/>
      <c r="B194" s="88"/>
      <c r="C194" s="88"/>
      <c r="D194" s="84"/>
      <c r="E194" s="50"/>
      <c r="F194" s="52"/>
      <c r="G194" s="72"/>
      <c r="H194" s="51"/>
      <c r="I194" s="113"/>
      <c r="L194" s="72"/>
      <c r="M194" s="72"/>
      <c r="N194" s="90">
        <f t="shared" ca="1" si="17"/>
        <v>0</v>
      </c>
    </row>
    <row r="195" spans="1:14" x14ac:dyDescent="0.35">
      <c r="A195" s="48"/>
      <c r="B195" s="88"/>
      <c r="C195" s="88"/>
      <c r="D195" s="84"/>
      <c r="E195" s="50"/>
      <c r="F195" s="52"/>
      <c r="G195" s="72"/>
      <c r="H195" s="51"/>
      <c r="I195" s="113"/>
      <c r="L195" s="72"/>
      <c r="M195" s="72"/>
      <c r="N195" s="90">
        <f t="shared" ca="1" si="17"/>
        <v>0</v>
      </c>
    </row>
    <row r="196" spans="1:14" x14ac:dyDescent="0.35">
      <c r="A196" s="48"/>
      <c r="B196" s="88"/>
      <c r="C196" s="88"/>
      <c r="D196" s="84"/>
      <c r="E196" s="50"/>
      <c r="F196" s="52"/>
      <c r="G196" s="72"/>
      <c r="H196" s="51"/>
      <c r="I196" s="113"/>
      <c r="L196" s="72"/>
      <c r="M196" s="72"/>
      <c r="N196" s="90">
        <f t="shared" ca="1" si="17"/>
        <v>0</v>
      </c>
    </row>
    <row r="197" spans="1:14" x14ac:dyDescent="0.35">
      <c r="A197" s="48"/>
      <c r="B197" s="88"/>
      <c r="C197" s="88"/>
      <c r="D197" s="84"/>
      <c r="E197" s="50"/>
      <c r="F197" s="52"/>
      <c r="G197" s="72"/>
      <c r="H197" s="51"/>
      <c r="I197" s="113"/>
      <c r="L197" s="72"/>
      <c r="M197" s="72"/>
      <c r="N197" s="90">
        <f t="shared" ca="1" si="17"/>
        <v>0</v>
      </c>
    </row>
    <row r="198" spans="1:14" x14ac:dyDescent="0.35">
      <c r="A198" s="48"/>
      <c r="B198" s="88"/>
      <c r="C198" s="88"/>
      <c r="D198" s="84"/>
      <c r="E198" s="50"/>
      <c r="F198" s="52"/>
      <c r="G198" s="72"/>
      <c r="H198" s="51"/>
      <c r="I198" s="113"/>
      <c r="L198" s="72"/>
      <c r="M198" s="72"/>
      <c r="N198" s="90">
        <f t="shared" ca="1" si="17"/>
        <v>0</v>
      </c>
    </row>
    <row r="199" spans="1:14" x14ac:dyDescent="0.35">
      <c r="A199" s="48"/>
      <c r="B199" s="88"/>
      <c r="C199" s="88"/>
      <c r="D199" s="84"/>
      <c r="E199" s="50"/>
      <c r="F199" s="52"/>
      <c r="G199" s="72"/>
      <c r="H199" s="51"/>
      <c r="I199" s="113"/>
      <c r="L199" s="72"/>
      <c r="M199" s="72"/>
      <c r="N199" s="90">
        <f t="shared" ca="1" si="17"/>
        <v>0</v>
      </c>
    </row>
    <row r="200" spans="1:14" x14ac:dyDescent="0.35">
      <c r="A200" s="48"/>
      <c r="B200" s="88"/>
      <c r="C200" s="88"/>
      <c r="D200" s="84"/>
      <c r="E200" s="50"/>
      <c r="F200" s="52"/>
      <c r="G200" s="72"/>
      <c r="H200" s="51"/>
      <c r="I200" s="113"/>
      <c r="L200" s="72"/>
      <c r="M200" s="72"/>
      <c r="N200" s="90">
        <f t="shared" ca="1" si="17"/>
        <v>0</v>
      </c>
    </row>
    <row r="201" spans="1:14" x14ac:dyDescent="0.35">
      <c r="A201" s="48"/>
      <c r="B201" s="88"/>
      <c r="C201" s="88"/>
      <c r="D201" s="84"/>
      <c r="E201" s="50"/>
      <c r="F201" s="52"/>
      <c r="G201" s="72"/>
      <c r="H201" s="51"/>
      <c r="I201" s="113"/>
      <c r="L201" s="72"/>
      <c r="M201" s="72"/>
      <c r="N201" s="90">
        <f t="shared" ca="1" si="17"/>
        <v>0</v>
      </c>
    </row>
    <row r="202" spans="1:14" x14ac:dyDescent="0.35">
      <c r="A202" s="48"/>
      <c r="B202" s="88"/>
      <c r="C202" s="88"/>
      <c r="D202" s="84"/>
      <c r="E202" s="50"/>
      <c r="F202" s="52"/>
      <c r="G202" s="72"/>
      <c r="H202" s="51"/>
      <c r="I202" s="113"/>
      <c r="L202" s="72"/>
      <c r="M202" s="72"/>
      <c r="N202" s="90">
        <f t="shared" ca="1" si="17"/>
        <v>0</v>
      </c>
    </row>
    <row r="203" spans="1:14" x14ac:dyDescent="0.35">
      <c r="A203" s="48"/>
      <c r="B203" s="88"/>
      <c r="C203" s="88"/>
      <c r="D203" s="84"/>
      <c r="E203" s="50"/>
      <c r="F203" s="52"/>
      <c r="G203" s="72"/>
      <c r="H203" s="51"/>
      <c r="I203" s="113"/>
      <c r="L203" s="72"/>
      <c r="M203" s="72"/>
      <c r="N203" s="90">
        <f t="shared" ca="1" si="17"/>
        <v>0</v>
      </c>
    </row>
    <row r="204" spans="1:14" x14ac:dyDescent="0.35">
      <c r="A204" s="48"/>
      <c r="B204" s="88"/>
      <c r="C204" s="88"/>
      <c r="D204" s="84"/>
      <c r="E204" s="50"/>
      <c r="F204" s="52"/>
      <c r="G204" s="72"/>
      <c r="H204" s="51"/>
      <c r="I204" s="113"/>
      <c r="L204" s="72"/>
      <c r="M204" s="72"/>
      <c r="N204" s="90">
        <f t="shared" ca="1" si="17"/>
        <v>0</v>
      </c>
    </row>
    <row r="205" spans="1:14" x14ac:dyDescent="0.35">
      <c r="A205" s="48"/>
      <c r="B205" s="88"/>
      <c r="C205" s="88"/>
      <c r="D205" s="84"/>
      <c r="E205" s="50"/>
      <c r="F205" s="52"/>
      <c r="G205" s="72"/>
      <c r="H205" s="51"/>
      <c r="I205" s="113"/>
      <c r="L205" s="72"/>
      <c r="M205" s="72"/>
      <c r="N205" s="90">
        <f t="shared" ca="1" si="17"/>
        <v>0</v>
      </c>
    </row>
    <row r="206" spans="1:14" x14ac:dyDescent="0.35">
      <c r="A206" s="48"/>
      <c r="B206" s="88"/>
      <c r="C206" s="88"/>
      <c r="D206" s="84"/>
      <c r="E206" s="50"/>
      <c r="F206" s="52"/>
      <c r="G206" s="72"/>
      <c r="H206" s="51"/>
      <c r="I206" s="113"/>
      <c r="L206" s="72"/>
      <c r="M206" s="72"/>
      <c r="N206" s="90">
        <f t="shared" ca="1" si="17"/>
        <v>0</v>
      </c>
    </row>
    <row r="207" spans="1:14" x14ac:dyDescent="0.35">
      <c r="A207" s="48"/>
      <c r="B207" s="88"/>
      <c r="C207" s="88"/>
      <c r="D207" s="84"/>
      <c r="E207" s="50"/>
      <c r="F207" s="52"/>
      <c r="G207" s="72"/>
      <c r="H207" s="51"/>
      <c r="I207" s="113"/>
      <c r="L207" s="72"/>
      <c r="M207" s="72"/>
      <c r="N207" s="90">
        <f t="shared" ca="1" si="17"/>
        <v>0</v>
      </c>
    </row>
    <row r="208" spans="1:14" x14ac:dyDescent="0.35">
      <c r="A208" s="48"/>
      <c r="B208" s="88"/>
      <c r="C208" s="88"/>
      <c r="D208" s="84"/>
      <c r="E208" s="50"/>
      <c r="F208" s="52"/>
      <c r="G208" s="72"/>
      <c r="H208" s="51"/>
      <c r="I208" s="113"/>
      <c r="L208" s="72"/>
      <c r="M208" s="72"/>
      <c r="N208" s="90">
        <f t="shared" ca="1" si="17"/>
        <v>0</v>
      </c>
    </row>
    <row r="209" spans="1:14" x14ac:dyDescent="0.35">
      <c r="A209" s="48"/>
      <c r="B209" s="88"/>
      <c r="C209" s="88"/>
      <c r="D209" s="84"/>
      <c r="E209" s="50"/>
      <c r="F209" s="52"/>
      <c r="G209" s="72"/>
      <c r="H209" s="51"/>
      <c r="I209" s="113"/>
      <c r="L209" s="72"/>
      <c r="M209" s="72"/>
      <c r="N209" s="90">
        <f t="shared" ca="1" si="17"/>
        <v>0</v>
      </c>
    </row>
    <row r="210" spans="1:14" x14ac:dyDescent="0.35">
      <c r="A210" s="48"/>
      <c r="B210" s="88"/>
      <c r="C210" s="88"/>
      <c r="D210" s="84"/>
      <c r="E210" s="50"/>
      <c r="F210" s="52"/>
      <c r="G210" s="72"/>
      <c r="H210" s="51"/>
      <c r="I210" s="113"/>
      <c r="L210" s="72"/>
      <c r="M210" s="72"/>
      <c r="N210" s="90">
        <f t="shared" ref="N210:N231" ca="1" si="21">IF(K209*1000&lt;$F$4*(1)*M210,K209*1000,$F$4*(1)*M210)</f>
        <v>0</v>
      </c>
    </row>
    <row r="211" spans="1:14" x14ac:dyDescent="0.35">
      <c r="A211" s="48"/>
      <c r="B211" s="88"/>
      <c r="C211" s="88"/>
      <c r="D211" s="84"/>
      <c r="E211" s="50"/>
      <c r="F211" s="52"/>
      <c r="G211" s="72"/>
      <c r="H211" s="51"/>
      <c r="I211" s="113"/>
      <c r="L211" s="72"/>
      <c r="M211" s="72"/>
      <c r="N211" s="90">
        <f t="shared" ca="1" si="21"/>
        <v>0</v>
      </c>
    </row>
    <row r="212" spans="1:14" x14ac:dyDescent="0.35">
      <c r="A212" s="48"/>
      <c r="B212" s="88"/>
      <c r="C212" s="88"/>
      <c r="D212" s="84"/>
      <c r="E212" s="50"/>
      <c r="F212" s="52"/>
      <c r="G212" s="72"/>
      <c r="H212" s="51"/>
      <c r="I212" s="113"/>
      <c r="L212" s="72"/>
      <c r="M212" s="72"/>
      <c r="N212" s="90">
        <f t="shared" ca="1" si="21"/>
        <v>0</v>
      </c>
    </row>
    <row r="213" spans="1:14" x14ac:dyDescent="0.35">
      <c r="A213" s="48"/>
      <c r="B213" s="88"/>
      <c r="C213" s="88"/>
      <c r="D213" s="84"/>
      <c r="E213" s="50"/>
      <c r="F213" s="52"/>
      <c r="G213" s="72"/>
      <c r="H213" s="51"/>
      <c r="I213" s="113"/>
      <c r="L213" s="72"/>
      <c r="M213" s="72"/>
      <c r="N213" s="90">
        <f t="shared" ca="1" si="21"/>
        <v>0</v>
      </c>
    </row>
    <row r="214" spans="1:14" x14ac:dyDescent="0.35">
      <c r="A214" s="48"/>
      <c r="B214" s="88"/>
      <c r="C214" s="88"/>
      <c r="D214" s="84"/>
      <c r="E214" s="50"/>
      <c r="F214" s="52"/>
      <c r="G214" s="72"/>
      <c r="H214" s="51"/>
      <c r="I214" s="113"/>
      <c r="L214" s="72"/>
      <c r="M214" s="72"/>
      <c r="N214" s="90">
        <f t="shared" ca="1" si="21"/>
        <v>0</v>
      </c>
    </row>
    <row r="215" spans="1:14" x14ac:dyDescent="0.35">
      <c r="A215" s="48"/>
      <c r="B215" s="88"/>
      <c r="C215" s="88"/>
      <c r="D215" s="84"/>
      <c r="E215" s="50"/>
      <c r="F215" s="52"/>
      <c r="G215" s="72"/>
      <c r="H215" s="51"/>
      <c r="I215" s="113"/>
      <c r="L215" s="72"/>
      <c r="M215" s="72"/>
      <c r="N215" s="90">
        <f t="shared" ca="1" si="21"/>
        <v>0</v>
      </c>
    </row>
    <row r="216" spans="1:14" x14ac:dyDescent="0.35">
      <c r="A216" s="48"/>
      <c r="B216" s="88"/>
      <c r="C216" s="88"/>
      <c r="D216" s="84"/>
      <c r="E216" s="50"/>
      <c r="F216" s="52"/>
      <c r="G216" s="72"/>
      <c r="H216" s="51"/>
      <c r="I216" s="113"/>
      <c r="L216" s="72"/>
      <c r="M216" s="72"/>
      <c r="N216" s="90">
        <f t="shared" ca="1" si="21"/>
        <v>0</v>
      </c>
    </row>
    <row r="217" spans="1:14" x14ac:dyDescent="0.35">
      <c r="A217" s="48"/>
      <c r="B217" s="88"/>
      <c r="C217" s="88"/>
      <c r="D217" s="84"/>
      <c r="E217" s="50"/>
      <c r="F217" s="52"/>
      <c r="G217" s="72"/>
      <c r="H217" s="51"/>
      <c r="I217" s="113"/>
      <c r="L217" s="72"/>
      <c r="M217" s="72"/>
      <c r="N217" s="90">
        <f t="shared" ca="1" si="21"/>
        <v>0</v>
      </c>
    </row>
    <row r="218" spans="1:14" x14ac:dyDescent="0.35">
      <c r="A218" s="48"/>
      <c r="B218" s="88"/>
      <c r="C218" s="88"/>
      <c r="D218" s="84"/>
      <c r="E218" s="50"/>
      <c r="F218" s="52"/>
      <c r="G218" s="72"/>
      <c r="H218" s="51"/>
      <c r="I218" s="113"/>
      <c r="L218" s="72"/>
      <c r="M218" s="72"/>
      <c r="N218" s="90">
        <f t="shared" ca="1" si="21"/>
        <v>0</v>
      </c>
    </row>
    <row r="219" spans="1:14" x14ac:dyDescent="0.35">
      <c r="A219" s="48"/>
      <c r="B219" s="88"/>
      <c r="C219" s="88"/>
      <c r="D219" s="84"/>
      <c r="E219" s="50"/>
      <c r="F219" s="52"/>
      <c r="G219" s="72"/>
      <c r="H219" s="51"/>
      <c r="I219" s="113"/>
      <c r="L219" s="72"/>
      <c r="M219" s="72"/>
      <c r="N219" s="90">
        <f t="shared" ca="1" si="21"/>
        <v>0</v>
      </c>
    </row>
    <row r="220" spans="1:14" x14ac:dyDescent="0.35">
      <c r="A220" s="48"/>
      <c r="B220" s="88"/>
      <c r="C220" s="88"/>
      <c r="D220" s="84"/>
      <c r="E220" s="50"/>
      <c r="F220" s="52"/>
      <c r="G220" s="72"/>
      <c r="H220" s="51"/>
      <c r="I220" s="113"/>
      <c r="L220" s="72"/>
      <c r="M220" s="72"/>
      <c r="N220" s="90">
        <f t="shared" ca="1" si="21"/>
        <v>0</v>
      </c>
    </row>
    <row r="221" spans="1:14" x14ac:dyDescent="0.35">
      <c r="A221" s="48"/>
      <c r="B221" s="88"/>
      <c r="C221" s="88"/>
      <c r="D221" s="84"/>
      <c r="E221" s="50"/>
      <c r="F221" s="52"/>
      <c r="G221" s="72"/>
      <c r="H221" s="51"/>
      <c r="I221" s="113"/>
      <c r="L221" s="72"/>
      <c r="M221" s="72"/>
      <c r="N221" s="90">
        <f t="shared" ca="1" si="21"/>
        <v>0</v>
      </c>
    </row>
    <row r="222" spans="1:14" x14ac:dyDescent="0.35">
      <c r="A222" s="48"/>
      <c r="B222" s="88"/>
      <c r="C222" s="88"/>
      <c r="D222" s="84"/>
      <c r="E222" s="50"/>
      <c r="F222" s="52"/>
      <c r="G222" s="72"/>
      <c r="H222" s="51"/>
      <c r="I222" s="113"/>
      <c r="L222" s="72"/>
      <c r="M222" s="72"/>
      <c r="N222" s="90">
        <f t="shared" ca="1" si="21"/>
        <v>0</v>
      </c>
    </row>
    <row r="223" spans="1:14" x14ac:dyDescent="0.35">
      <c r="A223" s="48"/>
      <c r="B223" s="88"/>
      <c r="C223" s="88"/>
      <c r="D223" s="84"/>
      <c r="E223" s="50"/>
      <c r="F223" s="52"/>
      <c r="G223" s="72"/>
      <c r="H223" s="51"/>
      <c r="I223" s="113"/>
      <c r="L223" s="72"/>
      <c r="M223" s="72"/>
      <c r="N223" s="90">
        <f t="shared" ca="1" si="21"/>
        <v>0</v>
      </c>
    </row>
    <row r="224" spans="1:14" x14ac:dyDescent="0.35">
      <c r="A224" s="48"/>
      <c r="B224" s="88"/>
      <c r="C224" s="88"/>
      <c r="D224" s="84"/>
      <c r="E224" s="50"/>
      <c r="F224" s="52"/>
      <c r="G224" s="72"/>
      <c r="H224" s="51"/>
      <c r="I224" s="113"/>
      <c r="L224" s="72"/>
      <c r="M224" s="72"/>
      <c r="N224" s="90">
        <f t="shared" ca="1" si="21"/>
        <v>0</v>
      </c>
    </row>
    <row r="225" spans="1:14" x14ac:dyDescent="0.35">
      <c r="A225" s="48"/>
      <c r="B225" s="88"/>
      <c r="C225" s="88"/>
      <c r="D225" s="84"/>
      <c r="E225" s="50"/>
      <c r="F225" s="52"/>
      <c r="G225" s="72"/>
      <c r="H225" s="51"/>
      <c r="I225" s="113"/>
      <c r="L225" s="72"/>
      <c r="M225" s="72"/>
      <c r="N225" s="90">
        <f t="shared" ca="1" si="21"/>
        <v>0</v>
      </c>
    </row>
    <row r="226" spans="1:14" x14ac:dyDescent="0.35">
      <c r="A226" s="48"/>
      <c r="B226" s="88"/>
      <c r="C226" s="88"/>
      <c r="D226" s="84"/>
      <c r="E226" s="50"/>
      <c r="F226" s="52"/>
      <c r="G226" s="72"/>
      <c r="H226" s="51"/>
      <c r="I226" s="113"/>
      <c r="L226" s="72"/>
      <c r="M226" s="72"/>
      <c r="N226" s="90">
        <f t="shared" ca="1" si="21"/>
        <v>0</v>
      </c>
    </row>
    <row r="227" spans="1:14" x14ac:dyDescent="0.35">
      <c r="A227" s="48"/>
      <c r="B227" s="88"/>
      <c r="C227" s="88"/>
      <c r="D227" s="84"/>
      <c r="E227" s="50"/>
      <c r="F227" s="52"/>
      <c r="G227" s="72"/>
      <c r="H227" s="51"/>
      <c r="I227" s="113"/>
      <c r="L227" s="72"/>
      <c r="M227" s="72"/>
      <c r="N227" s="90">
        <f t="shared" ca="1" si="21"/>
        <v>0</v>
      </c>
    </row>
    <row r="228" spans="1:14" x14ac:dyDescent="0.35">
      <c r="A228" s="48"/>
      <c r="B228" s="88"/>
      <c r="C228" s="88"/>
      <c r="D228" s="84"/>
      <c r="E228" s="50"/>
      <c r="F228" s="52"/>
      <c r="G228" s="72"/>
      <c r="H228" s="51"/>
      <c r="I228" s="113"/>
      <c r="L228" s="72"/>
      <c r="M228" s="72"/>
      <c r="N228" s="90">
        <f t="shared" ca="1" si="21"/>
        <v>0</v>
      </c>
    </row>
    <row r="229" spans="1:14" x14ac:dyDescent="0.35">
      <c r="A229" s="48"/>
      <c r="B229" s="88"/>
      <c r="C229" s="88"/>
      <c r="D229" s="84"/>
      <c r="E229" s="50"/>
      <c r="F229" s="52"/>
      <c r="G229" s="72"/>
      <c r="H229" s="51"/>
      <c r="I229" s="113"/>
      <c r="L229" s="72"/>
      <c r="M229" s="72"/>
      <c r="N229" s="90">
        <f t="shared" ca="1" si="21"/>
        <v>0</v>
      </c>
    </row>
    <row r="230" spans="1:14" x14ac:dyDescent="0.35">
      <c r="A230" s="48"/>
      <c r="B230" s="88"/>
      <c r="C230" s="88"/>
      <c r="D230" s="84"/>
      <c r="E230" s="50"/>
      <c r="F230" s="52"/>
      <c r="G230" s="72"/>
      <c r="H230" s="51"/>
      <c r="I230" s="113"/>
      <c r="L230" s="72"/>
      <c r="M230" s="72"/>
      <c r="N230" s="90">
        <f t="shared" ca="1" si="21"/>
        <v>0</v>
      </c>
    </row>
    <row r="231" spans="1:14" x14ac:dyDescent="0.35">
      <c r="A231" s="48"/>
      <c r="B231" s="88"/>
      <c r="C231" s="88"/>
      <c r="D231" s="84"/>
      <c r="E231" s="50"/>
      <c r="F231" s="52"/>
      <c r="G231" s="72"/>
      <c r="H231" s="51"/>
      <c r="I231" s="113"/>
      <c r="L231" s="72"/>
      <c r="M231" s="72"/>
      <c r="N231" s="90">
        <f t="shared" ca="1" si="21"/>
        <v>0</v>
      </c>
    </row>
    <row r="232" spans="1:14" x14ac:dyDescent="0.35">
      <c r="A232" s="29"/>
      <c r="B232" s="29"/>
      <c r="C232" s="29"/>
      <c r="D232" s="29"/>
    </row>
    <row r="233" spans="1:14" x14ac:dyDescent="0.35">
      <c r="A233" s="29"/>
      <c r="B233" s="29"/>
      <c r="C233" s="29"/>
      <c r="D233" s="29"/>
    </row>
    <row r="234" spans="1:14" x14ac:dyDescent="0.35">
      <c r="A234" s="29"/>
      <c r="B234" s="29"/>
      <c r="C234" s="29"/>
      <c r="D234" s="29"/>
    </row>
    <row r="235" spans="1:14" x14ac:dyDescent="0.35">
      <c r="A235" s="29"/>
      <c r="B235" s="29"/>
      <c r="C235" s="29"/>
      <c r="D235" s="29"/>
    </row>
    <row r="236" spans="1:14" x14ac:dyDescent="0.35">
      <c r="A236" s="29"/>
      <c r="B236" s="29"/>
      <c r="C236" s="29"/>
      <c r="D236" s="29"/>
    </row>
    <row r="237" spans="1:14" x14ac:dyDescent="0.35">
      <c r="A237" s="29"/>
      <c r="B237" s="29"/>
      <c r="C237" s="29"/>
      <c r="D237" s="29"/>
    </row>
    <row r="238" spans="1:14" x14ac:dyDescent="0.35">
      <c r="A238" s="29"/>
      <c r="B238" s="29"/>
      <c r="C238" s="29"/>
      <c r="D238" s="29"/>
    </row>
    <row r="239" spans="1:14" x14ac:dyDescent="0.35">
      <c r="A239" s="29"/>
      <c r="B239" s="29"/>
      <c r="C239" s="29"/>
      <c r="D239" s="29"/>
    </row>
    <row r="240" spans="1:14"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V231" xr:uid="{E0BA2D08-F164-426D-8B22-833BD306E2C0}"/>
  <mergeCells count="1">
    <mergeCell ref="F11:I11"/>
  </mergeCells>
  <conditionalFormatting sqref="I17:I231">
    <cfRule type="cellIs" dxfId="8"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1">
    <tabColor theme="5" tint="0.39997558519241921"/>
    <pageSetUpPr fitToPage="1"/>
  </sheetPr>
  <dimension ref="A1:AP938"/>
  <sheetViews>
    <sheetView showGridLines="0" zoomScale="55" zoomScaleNormal="55" zoomScalePageLayoutView="40" workbookViewId="0">
      <selection activeCell="A55" sqref="A55"/>
    </sheetView>
  </sheetViews>
  <sheetFormatPr baseColWidth="10" defaultColWidth="11.36328125" defaultRowHeight="14.5" x14ac:dyDescent="0.35"/>
  <cols>
    <col min="1" max="1" width="17.453125" style="1" customWidth="1"/>
    <col min="2" max="4" width="11.36328125" style="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96" customFormat="1" ht="15" x14ac:dyDescent="0.35">
      <c r="A1" s="133" t="s">
        <v>67</v>
      </c>
      <c r="G1" s="96" t="s">
        <v>49</v>
      </c>
      <c r="K1" s="96" t="s">
        <v>1</v>
      </c>
      <c r="L1" s="96" t="s">
        <v>1</v>
      </c>
      <c r="AJ1" s="96" t="s">
        <v>137</v>
      </c>
    </row>
    <row r="2" spans="1:42" x14ac:dyDescent="0.35">
      <c r="A2" s="114"/>
      <c r="B2" s="114"/>
      <c r="C2" s="115"/>
      <c r="D2" s="116"/>
      <c r="F2" s="2"/>
      <c r="G2" s="3"/>
      <c r="H2" s="3"/>
      <c r="I2" s="3"/>
      <c r="J2" s="3"/>
      <c r="K2" s="3"/>
      <c r="L2" s="3"/>
      <c r="M2" s="3"/>
      <c r="N2" s="3"/>
      <c r="O2" s="3"/>
      <c r="P2" s="3"/>
      <c r="Q2" s="3"/>
      <c r="R2" s="3"/>
      <c r="S2" s="3"/>
      <c r="V2" s="3"/>
      <c r="W2" s="3"/>
      <c r="X2" s="3"/>
      <c r="AI2" s="2"/>
      <c r="AL2"/>
      <c r="AM2"/>
      <c r="AN2"/>
    </row>
    <row r="3" spans="1:42" ht="15" x14ac:dyDescent="0.35">
      <c r="A3" s="114" t="s">
        <v>62</v>
      </c>
      <c r="B3" s="114"/>
      <c r="C3" s="115"/>
      <c r="D3" s="116">
        <f>H3+M3+R3+W3</f>
        <v>11.55</v>
      </c>
      <c r="E3" s="114" t="s">
        <v>15</v>
      </c>
      <c r="F3" s="2"/>
      <c r="G3" s="3" t="str">
        <f>Results!D24</f>
        <v>Saline 23</v>
      </c>
      <c r="H3" s="3">
        <f>Results!E24</f>
        <v>1</v>
      </c>
      <c r="I3" s="7" t="s">
        <v>1</v>
      </c>
      <c r="J3" s="8"/>
      <c r="K3" s="3"/>
      <c r="L3" s="3" t="str">
        <f>Results!D25</f>
        <v>Saline 24</v>
      </c>
      <c r="M3" s="3">
        <f>Results!E25</f>
        <v>10.55</v>
      </c>
      <c r="N3" s="7" t="s">
        <v>1</v>
      </c>
      <c r="O3" s="8"/>
      <c r="P3" s="3"/>
      <c r="Q3" s="3">
        <f>Results!D26</f>
        <v>0</v>
      </c>
      <c r="R3" s="3">
        <f>Results!E26</f>
        <v>0</v>
      </c>
      <c r="S3" s="7" t="s">
        <v>1</v>
      </c>
      <c r="T3" s="8"/>
      <c r="V3" s="3">
        <f>Results!D26</f>
        <v>0</v>
      </c>
      <c r="W3" s="3">
        <f>Results!E26</f>
        <v>0</v>
      </c>
      <c r="X3" s="7" t="s">
        <v>1</v>
      </c>
      <c r="Y3" s="8"/>
      <c r="AH3" s="114"/>
      <c r="AI3" s="2"/>
      <c r="AL3"/>
      <c r="AM3"/>
      <c r="AN3"/>
    </row>
    <row r="4" spans="1:42" ht="25.5" customHeight="1" x14ac:dyDescent="0.35">
      <c r="A4" s="114" t="s">
        <v>64</v>
      </c>
      <c r="B4" s="114"/>
      <c r="C4" s="115"/>
      <c r="D4" s="116">
        <f>IFERROR(D3/D5*1000,0)</f>
        <v>125</v>
      </c>
      <c r="E4" s="114" t="s">
        <v>63</v>
      </c>
      <c r="F4" s="2"/>
      <c r="G4" s="303" t="s">
        <v>50</v>
      </c>
      <c r="H4" s="304"/>
      <c r="I4" s="7">
        <f>SUMIFS('Base Produits'!$S:$S,'Base Produits'!$R:$R,G3)</f>
        <v>125</v>
      </c>
      <c r="J4" s="8"/>
      <c r="K4" s="3"/>
      <c r="L4" s="303" t="s">
        <v>50</v>
      </c>
      <c r="M4" s="304"/>
      <c r="N4" s="7">
        <f>SUMIFS('Base Produits'!$S:$S,'Base Produits'!$R:$R,L3)</f>
        <v>125</v>
      </c>
      <c r="O4" s="8"/>
      <c r="P4" s="3"/>
      <c r="Q4" s="303" t="s">
        <v>50</v>
      </c>
      <c r="R4" s="304"/>
      <c r="S4" s="7">
        <f>SUMIFS('Base Produits'!$S:$S,'Base Produits'!$R:$R,Q3)</f>
        <v>0</v>
      </c>
      <c r="T4" s="8"/>
      <c r="V4" s="303" t="s">
        <v>50</v>
      </c>
      <c r="W4" s="304"/>
      <c r="X4" s="7">
        <f>SUMIFS('Base Produits'!$S:$S,'Base Produits'!$R:$R,V3)</f>
        <v>0</v>
      </c>
      <c r="Y4" s="8"/>
      <c r="AH4" s="114"/>
      <c r="AI4" s="2"/>
      <c r="AL4"/>
      <c r="AM4"/>
      <c r="AN4"/>
    </row>
    <row r="5" spans="1:42" ht="38.25" customHeight="1" x14ac:dyDescent="0.35">
      <c r="A5" s="114" t="s">
        <v>65</v>
      </c>
      <c r="B5" s="114"/>
      <c r="C5" s="115"/>
      <c r="D5" s="117">
        <f>(IFERROR(H3/I4,0)+IFERROR(M3/N4,0)+IFERROR(R3/S4,0)+IFERROR(W3/X4,0))*1000</f>
        <v>92.4</v>
      </c>
      <c r="E5" s="114" t="s">
        <v>66</v>
      </c>
      <c r="F5" s="2"/>
      <c r="G5" s="305" t="s">
        <v>51</v>
      </c>
      <c r="H5" s="306"/>
      <c r="I5" s="9" t="s">
        <v>215</v>
      </c>
      <c r="J5" s="10" t="s">
        <v>214</v>
      </c>
      <c r="K5" s="3"/>
      <c r="L5" s="305" t="s">
        <v>51</v>
      </c>
      <c r="M5" s="306"/>
      <c r="N5" s="9" t="s">
        <v>215</v>
      </c>
      <c r="O5" s="10" t="s">
        <v>214</v>
      </c>
      <c r="P5" s="3"/>
      <c r="Q5" s="305" t="s">
        <v>51</v>
      </c>
      <c r="R5" s="306"/>
      <c r="S5" s="9" t="s">
        <v>215</v>
      </c>
      <c r="T5" s="10" t="s">
        <v>214</v>
      </c>
      <c r="V5" s="305" t="s">
        <v>51</v>
      </c>
      <c r="W5" s="306"/>
      <c r="X5" s="9" t="s">
        <v>215</v>
      </c>
      <c r="Y5" s="10" t="s">
        <v>214</v>
      </c>
      <c r="AH5" s="114"/>
      <c r="AI5" s="2"/>
      <c r="AL5"/>
      <c r="AM5"/>
      <c r="AN5"/>
    </row>
    <row r="6" spans="1:42" x14ac:dyDescent="0.35">
      <c r="C6" s="5"/>
      <c r="D6" s="6"/>
      <c r="F6" s="2"/>
      <c r="G6" s="307"/>
      <c r="H6" s="308"/>
      <c r="I6" s="11">
        <f>SUMIFS('Base Produits'!$C:$C,'Base Produits'!$A:$A,G$3,'Base Produits'!$B:$B,1)</f>
        <v>1</v>
      </c>
      <c r="J6" s="11">
        <f>SUMIFS('Base Produits'!$D:$D,'Base Produits'!$A:$A,G$3,'Base Produits'!$B:$B,1)</f>
        <v>0.25</v>
      </c>
      <c r="K6" s="3"/>
      <c r="L6" s="307"/>
      <c r="M6" s="308"/>
      <c r="N6" s="11">
        <f>SUMIFS('Base Produits'!$C:$C,'Base Produits'!$A:$A,L$3,'Base Produits'!$B:$B,1)</f>
        <v>1</v>
      </c>
      <c r="O6" s="11">
        <f>SUMIFS('Base Produits'!$D:$D,'Base Produits'!$A:$A,L$3,'Base Produits'!$B:$B,1)</f>
        <v>0.25</v>
      </c>
      <c r="P6" s="3"/>
      <c r="Q6" s="307"/>
      <c r="R6" s="308"/>
      <c r="S6" s="11">
        <f>SUMIFS('Base Produits'!$C:$C,'Base Produits'!$A:$A,Q$3,'Base Produits'!$B:$B,1)</f>
        <v>0</v>
      </c>
      <c r="T6" s="11">
        <f>SUMIFS('Base Produits'!$D:$D,'Base Produits'!$A:$A,Q$3,'Base Produits'!$B:$B,1)</f>
        <v>0</v>
      </c>
      <c r="V6" s="307"/>
      <c r="W6" s="308"/>
      <c r="X6" s="11">
        <f>SUMIFS('Base Produits'!$C:$C,'Base Produits'!$A:$A,V$3,'Base Produits'!$B:$B,1)</f>
        <v>0</v>
      </c>
      <c r="Y6" s="11">
        <f>SUMIFS('Base Produits'!$D:$D,'Base Produits'!$A:$A,V$3,'Base Produits'!$B:$B,1)</f>
        <v>0</v>
      </c>
      <c r="AI6" s="2"/>
      <c r="AL6"/>
      <c r="AM6"/>
      <c r="AN6"/>
    </row>
    <row r="7" spans="1:42" x14ac:dyDescent="0.35">
      <c r="C7" s="5"/>
      <c r="D7" s="6"/>
      <c r="F7" s="2"/>
      <c r="G7" s="307"/>
      <c r="H7" s="308"/>
      <c r="I7" s="11">
        <f>IF(OR(I6=0,I6=""),"",SUMIFS('Base Produits'!$C:$C,'Base Produits'!$A:$A,G$3,'Base Produits'!$B:$B,2))</f>
        <v>0.95</v>
      </c>
      <c r="J7" s="11">
        <f>IF(OR(I6=0,I6=""),"",SUMIFS('Base Produits'!$D:$D,'Base Produits'!$A:$A,G$3,'Base Produits'!$B:$B,2))</f>
        <v>0.3</v>
      </c>
      <c r="K7" s="3"/>
      <c r="L7" s="307"/>
      <c r="M7" s="308"/>
      <c r="N7" s="11">
        <f>IF(OR(N6=0,N6=""),"",SUMIFS('Base Produits'!$C:$C,'Base Produits'!$A:$A,L$3,'Base Produits'!$B:$B,2))</f>
        <v>0.95</v>
      </c>
      <c r="O7" s="11">
        <f>IF(OR(N6=0,N6=""),"",SUMIFS('Base Produits'!$D:$D,'Base Produits'!$A:$A,L$3,'Base Produits'!$B:$B,2))</f>
        <v>0.3</v>
      </c>
      <c r="P7" s="3"/>
      <c r="Q7" s="307"/>
      <c r="R7" s="308"/>
      <c r="S7" s="11" t="str">
        <f>IF(OR(S6=0,S6=""),"",SUMIFS('Base Produits'!$C:$C,'Base Produits'!$A:$A,Q$3,'Base Produits'!$B:$B,2))</f>
        <v/>
      </c>
      <c r="T7" s="11" t="str">
        <f>IF(OR(S6=0,S6=""),"",SUMIFS('Base Produits'!$D:$D,'Base Produits'!$A:$A,Q$3,'Base Produits'!$B:$B,2))</f>
        <v/>
      </c>
      <c r="V7" s="307"/>
      <c r="W7" s="308"/>
      <c r="X7" s="11" t="str">
        <f>IF(OR(X6=0,X6=""),"",SUMIFS('Base Produits'!$C:$C,'Base Produits'!$A:$A,V$3,'Base Produits'!$B:$B,2))</f>
        <v/>
      </c>
      <c r="Y7" s="11" t="str">
        <f>IF(OR(X6=0,X6=""),"",SUMIFS('Base Produits'!$D:$D,'Base Produits'!$A:$A,V$3,'Base Produits'!$B:$B,2))</f>
        <v/>
      </c>
      <c r="AI7" s="2"/>
      <c r="AL7"/>
      <c r="AM7"/>
      <c r="AN7"/>
    </row>
    <row r="8" spans="1:42" x14ac:dyDescent="0.35">
      <c r="C8" s="5"/>
      <c r="D8" s="6"/>
      <c r="F8" s="2"/>
      <c r="G8" s="307"/>
      <c r="H8" s="308"/>
      <c r="I8" s="11">
        <f>IF(OR(I7=0,I7=""),"",SUMIFS('Base Produits'!$C:$C,'Base Produits'!$A:$A,G$3,'Base Produits'!$B:$B,3))</f>
        <v>0.9</v>
      </c>
      <c r="J8" s="11">
        <f>IF(OR(I7=0,I7=""),"",SUMIFS('Base Produits'!$D:$D,'Base Produits'!$A:$A,G$3,'Base Produits'!$B:$B,3))</f>
        <v>0.55000000000000004</v>
      </c>
      <c r="K8" s="3"/>
      <c r="L8" s="307"/>
      <c r="M8" s="308"/>
      <c r="N8" s="11">
        <f>IF(OR(N7=0,N7=""),"",SUMIFS('Base Produits'!$C:$C,'Base Produits'!$A:$A,L$3,'Base Produits'!$B:$B,3))</f>
        <v>0.9</v>
      </c>
      <c r="O8" s="11">
        <f>IF(OR(N7=0,N7=""),"",SUMIFS('Base Produits'!$D:$D,'Base Produits'!$A:$A,L$3,'Base Produits'!$B:$B,3))</f>
        <v>0.55000000000000004</v>
      </c>
      <c r="P8" s="3"/>
      <c r="Q8" s="307"/>
      <c r="R8" s="308"/>
      <c r="S8" s="11" t="str">
        <f>IF(OR(S7=0,S7=""),"",SUMIFS('Base Produits'!$C:$C,'Base Produits'!$A:$A,Q$3,'Base Produits'!$B:$B,3))</f>
        <v/>
      </c>
      <c r="T8" s="11" t="str">
        <f>IF(OR(S7=0,S7=""),"",SUMIFS('Base Produits'!$D:$D,'Base Produits'!$A:$A,Q$3,'Base Produits'!$B:$B,3))</f>
        <v/>
      </c>
      <c r="V8" s="307"/>
      <c r="W8" s="308"/>
      <c r="X8" s="11" t="str">
        <f>IF(OR(X7=0,X7=""),"",SUMIFS('Base Produits'!$C:$C,'Base Produits'!$A:$A,V$3,'Base Produits'!$B:$B,3))</f>
        <v/>
      </c>
      <c r="Y8" s="11" t="str">
        <f>IF(OR(X7=0,X7=""),"",SUMIFS('Base Produits'!$D:$D,'Base Produits'!$A:$A,V$3,'Base Produits'!$B:$B,3))</f>
        <v/>
      </c>
      <c r="AI8" s="2"/>
      <c r="AL8"/>
      <c r="AM8"/>
      <c r="AN8"/>
    </row>
    <row r="9" spans="1:42" x14ac:dyDescent="0.35">
      <c r="A9" s="1" t="s">
        <v>164</v>
      </c>
      <c r="C9" s="5"/>
      <c r="D9" s="6">
        <f>Results!K24</f>
        <v>92.4</v>
      </c>
      <c r="F9" s="2"/>
      <c r="G9" s="307"/>
      <c r="H9" s="308"/>
      <c r="I9" s="11">
        <f>IF(OR(I8=0,I8=""),"",SUMIFS('Base Produits'!$C:$C,'Base Produits'!$A:$A,G$3,'Base Produits'!$B:$B,4))</f>
        <v>0.45</v>
      </c>
      <c r="J9" s="11">
        <f>IF(OR(I8=0,I8=""),"",SUMIFS('Base Produits'!$D:$D,'Base Produits'!$A:$A,G$3,'Base Produits'!$B:$B,4))</f>
        <v>0.85</v>
      </c>
      <c r="K9" s="3"/>
      <c r="L9" s="307"/>
      <c r="M9" s="308"/>
      <c r="N9" s="11">
        <f>IF(OR(N8=0,N8=""),"",SUMIFS('Base Produits'!$C:$C,'Base Produits'!$A:$A,L$3,'Base Produits'!$B:$B,4))</f>
        <v>0.45</v>
      </c>
      <c r="O9" s="11">
        <f>IF(OR(N8=0,N8=""),"",SUMIFS('Base Produits'!$D:$D,'Base Produits'!$A:$A,L$3,'Base Produits'!$B:$B,4))</f>
        <v>0.85</v>
      </c>
      <c r="P9" s="3"/>
      <c r="Q9" s="307"/>
      <c r="R9" s="308"/>
      <c r="S9" s="11" t="str">
        <f>IF(OR(S8=0,S8=""),"",SUMIFS('Base Produits'!$C:$C,'Base Produits'!$A:$A,Q$3,'Base Produits'!$B:$B,4))</f>
        <v/>
      </c>
      <c r="T9" s="11" t="str">
        <f>IF(OR(S8=0,S8=""),"",SUMIFS('Base Produits'!$D:$D,'Base Produits'!$A:$A,Q$3,'Base Produits'!$B:$B,4))</f>
        <v/>
      </c>
      <c r="V9" s="307"/>
      <c r="W9" s="308"/>
      <c r="X9" s="11" t="str">
        <f>IF(OR(X8=0,X8=""),"",SUMIFS('Base Produits'!$C:$C,'Base Produits'!$A:$A,V$3,'Base Produits'!$B:$B,4))</f>
        <v/>
      </c>
      <c r="Y9" s="11" t="str">
        <f>IF(OR(X8=0,X8=""),"",SUMIFS('Base Produits'!$D:$D,'Base Produits'!$A:$A,V$3,'Base Produits'!$B:$B,4))</f>
        <v/>
      </c>
      <c r="AI9" s="2"/>
      <c r="AL9"/>
      <c r="AM9"/>
      <c r="AN9"/>
    </row>
    <row r="10" spans="1:42" x14ac:dyDescent="0.35">
      <c r="A10" s="1" t="s">
        <v>165</v>
      </c>
      <c r="C10" s="5"/>
      <c r="D10" s="6">
        <f>Results!L24</f>
        <v>641.66666666666674</v>
      </c>
      <c r="F10" s="2"/>
      <c r="G10" s="307"/>
      <c r="H10" s="308"/>
      <c r="I10" s="11">
        <f>IF(OR(I9=0,I9=""),"",SUMIFS('Base Produits'!$C:$C,'Base Produits'!$A:$A,G$3,'Base Produits'!$B:$B,5))</f>
        <v>0</v>
      </c>
      <c r="J10" s="11">
        <f>IF(OR(I9=0,I9=""),"",SUMIFS('Base Produits'!$D:$D,'Base Produits'!$A:$A,G$3,'Base Produits'!$B:$B,5))</f>
        <v>1</v>
      </c>
      <c r="K10" s="3"/>
      <c r="L10" s="307"/>
      <c r="M10" s="308"/>
      <c r="N10" s="11">
        <f>IF(OR(N9=0,N9=""),"",SUMIFS('Base Produits'!$C:$C,'Base Produits'!$A:$A,L$3,'Base Produits'!$B:$B,5))</f>
        <v>0</v>
      </c>
      <c r="O10" s="11">
        <f>IF(OR(N9=0,N9=""),"",SUMIFS('Base Produits'!$D:$D,'Base Produits'!$A:$A,L$3,'Base Produits'!$B:$B,5))</f>
        <v>1</v>
      </c>
      <c r="P10" s="3"/>
      <c r="Q10" s="307"/>
      <c r="R10" s="308"/>
      <c r="S10" s="11" t="str">
        <f>IF(OR(S9=0,S9=""),"",SUMIFS('Base Produits'!$C:$C,'Base Produits'!$A:$A,Q$3,'Base Produits'!$B:$B,5))</f>
        <v/>
      </c>
      <c r="T10" s="11" t="str">
        <f>IF(OR(S9=0,S9=""),"",SUMIFS('Base Produits'!$D:$D,'Base Produits'!$A:$A,Q$3,'Base Produits'!$B:$B,5))</f>
        <v/>
      </c>
      <c r="V10" s="307"/>
      <c r="W10" s="308"/>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09"/>
      <c r="H11" s="310"/>
      <c r="I11" s="11" t="str">
        <f>IF(OR(I10=0,I10=""),"",SUMIFS('Base Produits'!$C:$C,'Base Produits'!$A:$A,G$3,'Base Produits'!$B:$B,6))</f>
        <v/>
      </c>
      <c r="J11" s="11" t="str">
        <f>IF(OR(I10=0,I10=""),"",SUMIFS('Base Produits'!$D:$D,'Base Produits'!$A:$A,G$3,'Base Produits'!$B:$B,6))</f>
        <v/>
      </c>
      <c r="K11" s="3"/>
      <c r="L11" s="309"/>
      <c r="M11" s="310"/>
      <c r="N11" s="11" t="str">
        <f>IF(OR(N10=0,N10=""),"",SUMIFS('Base Produits'!$C:$C,'Base Produits'!$A:$A,L$3,'Base Produits'!$B:$B,6))</f>
        <v/>
      </c>
      <c r="O11" s="11" t="str">
        <f>IF(OR(N10=0,N10=""),"",SUMIFS('Base Produits'!$D:$D,'Base Produits'!$A:$A,L$3,'Base Produits'!$B:$B,6))</f>
        <v/>
      </c>
      <c r="P11" s="3"/>
      <c r="Q11" s="309"/>
      <c r="R11" s="310"/>
      <c r="S11" s="11" t="str">
        <f>IF(OR(S10=0,S10=""),"",SUMIFS('Base Produits'!$C:$C,'Base Produits'!$A:$A,Q$3,'Base Produits'!$B:$B,6))</f>
        <v/>
      </c>
      <c r="T11" s="11" t="str">
        <f>IF(OR(S10=0,S10=""),"",SUMIFS('Base Produits'!$D:$D,'Base Produits'!$A:$A,Q$3,'Base Produits'!$B:$B,6))</f>
        <v/>
      </c>
      <c r="V11" s="309"/>
      <c r="W11" s="310"/>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D12" s="6"/>
      <c r="F12" s="2"/>
      <c r="G12" s="303" t="s">
        <v>52</v>
      </c>
      <c r="H12" s="304"/>
      <c r="I12" s="7">
        <f>SUMIFS('Base Produits'!$T:$T,'Base Produits'!$R:$R,G3)</f>
        <v>180</v>
      </c>
      <c r="J12" s="8"/>
      <c r="K12" s="3"/>
      <c r="L12" s="303" t="s">
        <v>52</v>
      </c>
      <c r="M12" s="304"/>
      <c r="N12" s="7">
        <f>SUMIFS('Base Produits'!$T:$T,'Base Produits'!$R:$R,L3)</f>
        <v>180</v>
      </c>
      <c r="O12" s="8"/>
      <c r="P12" s="3"/>
      <c r="Q12" s="303" t="s">
        <v>52</v>
      </c>
      <c r="R12" s="304"/>
      <c r="S12" s="7">
        <f>SUMIFS('Base Produits'!$T:$T,'Base Produits'!$R:$R,Q3)</f>
        <v>0</v>
      </c>
      <c r="T12" s="8"/>
      <c r="V12" s="303" t="s">
        <v>52</v>
      </c>
      <c r="W12" s="304"/>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75" t="s">
        <v>45</v>
      </c>
      <c r="B14" s="81" t="s">
        <v>46</v>
      </c>
      <c r="C14" s="81"/>
      <c r="D14" s="80" t="s">
        <v>15</v>
      </c>
      <c r="F14" s="2"/>
      <c r="G14" s="75" t="s">
        <v>45</v>
      </c>
      <c r="H14" s="81" t="s">
        <v>46</v>
      </c>
      <c r="I14" s="81"/>
      <c r="J14" s="80" t="s">
        <v>15</v>
      </c>
      <c r="K14" s="3"/>
      <c r="L14" s="75" t="s">
        <v>45</v>
      </c>
      <c r="M14" s="81" t="s">
        <v>46</v>
      </c>
      <c r="N14" s="81"/>
      <c r="O14" s="80" t="s">
        <v>15</v>
      </c>
      <c r="P14" s="3"/>
      <c r="Q14" s="75" t="s">
        <v>45</v>
      </c>
      <c r="R14" s="81" t="s">
        <v>46</v>
      </c>
      <c r="S14" s="81"/>
      <c r="T14" s="80" t="s">
        <v>15</v>
      </c>
      <c r="V14" s="75" t="s">
        <v>45</v>
      </c>
      <c r="W14" s="81" t="s">
        <v>46</v>
      </c>
      <c r="X14" s="81"/>
      <c r="Y14" s="80" t="s">
        <v>15</v>
      </c>
      <c r="AI14" s="2"/>
      <c r="AL14"/>
      <c r="AM14"/>
      <c r="AN14"/>
      <c r="AO14" s="19"/>
      <c r="AP14" s="19"/>
    </row>
    <row r="15" spans="1:42" x14ac:dyDescent="0.35">
      <c r="A15" s="78"/>
      <c r="B15" s="78"/>
      <c r="C15" s="78"/>
      <c r="D15" s="79"/>
      <c r="F15" s="2"/>
      <c r="G15" s="123" t="str">
        <f t="shared" ref="G15:G24" si="0">IF($A15&lt;DATE(2000,1,1),"",$A15)</f>
        <v/>
      </c>
      <c r="H15" s="129"/>
      <c r="I15" s="119"/>
      <c r="J15" s="143"/>
      <c r="L15" s="123" t="str">
        <f t="shared" ref="L15:L24" si="1">IF($A15&lt;DATE(2000,1,1),"",$A15)</f>
        <v/>
      </c>
      <c r="M15" s="129"/>
      <c r="N15" s="119"/>
      <c r="O15" s="143"/>
      <c r="Q15" s="123" t="str">
        <f t="shared" ref="Q15:Q24" si="2">IF($A15&lt;DATE(2000,1,1),"",$A15)</f>
        <v/>
      </c>
      <c r="R15" s="129"/>
      <c r="S15" s="119"/>
      <c r="T15" s="143"/>
      <c r="V15" s="123" t="str">
        <f t="shared" ref="V15:V24" si="3">IF($A15&lt;DATE(2000,1,1),"",$A15)</f>
        <v/>
      </c>
      <c r="W15" s="129"/>
      <c r="X15" s="119"/>
      <c r="Y15" s="143"/>
      <c r="AI15" s="2"/>
      <c r="AL15"/>
      <c r="AM15"/>
      <c r="AN15"/>
      <c r="AO15" s="19"/>
      <c r="AP15" s="19"/>
    </row>
    <row r="16" spans="1:42" x14ac:dyDescent="0.35">
      <c r="A16" s="118">
        <f>DATE(Results!$J$4,4,1)</f>
        <v>45383</v>
      </c>
      <c r="B16" s="83">
        <f>D16/SUM($H$3,$M$3,$R$3,$W$3,$AB$3)</f>
        <v>1</v>
      </c>
      <c r="C16" s="82"/>
      <c r="D16" s="156">
        <f>SUM(J16,O16,T16,Y16)</f>
        <v>11.55</v>
      </c>
      <c r="F16" s="2"/>
      <c r="G16" s="124">
        <f>$A16</f>
        <v>45383</v>
      </c>
      <c r="H16" s="130">
        <f>IF(SUMIFS('Base Produits'!$L:$L,'Base Produits'!$J:$J,G$3,'Base Produits'!$K:$K,DATE(1900,MONTH($A16),DAY($A16)))=0,100%,SUMIFS('Base Produits'!$L:$L,'Base Produits'!$J:$J,G$3,'Base Produits'!$K:$K,DATE(1900,MONTH($A16),DAY($A16))))</f>
        <v>1</v>
      </c>
      <c r="I16" s="121"/>
      <c r="J16" s="143">
        <f t="shared" ref="J16:J23" si="4">H16*H$3</f>
        <v>1</v>
      </c>
      <c r="L16" s="124">
        <f>$A16</f>
        <v>45383</v>
      </c>
      <c r="M16" s="130">
        <f>IF(SUMIFS('Base Produits'!$L:$L,'Base Produits'!$J:$J,L$3,'Base Produits'!$K:$K,DATE(1900,MONTH($A16),DAY($A16)))=0,100%,SUMIFS('Base Produits'!$L:$L,'Base Produits'!$J:$J,L$3,'Base Produits'!$K:$K,DATE(1900,MONTH($A16),DAY($A16))))</f>
        <v>1</v>
      </c>
      <c r="N16" s="121"/>
      <c r="O16" s="143">
        <f t="shared" ref="O16:O23" si="5">M16*M$3</f>
        <v>10.55</v>
      </c>
      <c r="Q16" s="124">
        <f>$A16</f>
        <v>45383</v>
      </c>
      <c r="R16" s="130">
        <f>IF(SUMIFS('Base Produits'!$L:$L,'Base Produits'!$J:$J,Q$3,'Base Produits'!$K:$K,DATE(1900,MONTH($A16),DAY($A16)))=0,100%,SUMIFS('Base Produits'!$L:$L,'Base Produits'!$J:$J,Q$3,'Base Produits'!$K:$K,DATE(1900,MONTH($A16),DAY($A16))))</f>
        <v>1</v>
      </c>
      <c r="S16" s="121"/>
      <c r="T16" s="143">
        <f t="shared" ref="T16:T23" si="6">R16*R$3</f>
        <v>0</v>
      </c>
      <c r="V16" s="124">
        <f>$A16</f>
        <v>45383</v>
      </c>
      <c r="W16" s="130">
        <f>IF(SUMIFS('Base Produits'!$L:$L,'Base Produits'!$J:$J,V$3,'Base Produits'!$K:$K,DATE(1900,MONTH($A16),DAY($A16)))=0,100%,SUMIFS('Base Produits'!$L:$L,'Base Produits'!$J:$J,V$3,'Base Produits'!$K:$K,DATE(1900,MONTH($A16),DAY($A16))))</f>
        <v>1</v>
      </c>
      <c r="X16" s="121"/>
      <c r="Y16" s="143">
        <f t="shared" ref="Y16:Y23" si="7">W16*W$3</f>
        <v>0</v>
      </c>
      <c r="AI16" s="2"/>
      <c r="AL16"/>
      <c r="AM16"/>
      <c r="AN16"/>
      <c r="AO16" s="19"/>
      <c r="AP16" s="19"/>
    </row>
    <row r="17" spans="1:42" x14ac:dyDescent="0.35">
      <c r="A17" s="118">
        <f>A18-1</f>
        <v>45443</v>
      </c>
      <c r="B17" s="83">
        <f t="shared" ref="B17:B23" si="8">D17/SUM($H$3,$M$3,$R$3,$W$3,$AB$3)</f>
        <v>1</v>
      </c>
      <c r="C17" s="82"/>
      <c r="D17" s="156">
        <f t="shared" ref="D17:D23" si="9">SUM(J17,O17,T17,Y17)</f>
        <v>11.55</v>
      </c>
      <c r="F17" s="2"/>
      <c r="G17" s="124">
        <f t="shared" ref="G17:G23" si="10">$A17</f>
        <v>45443</v>
      </c>
      <c r="H17" s="130">
        <f>IF(SUMIFS('Base Produits'!$L:$L,'Base Produits'!$J:$J,G$3,'Base Produits'!$K:$K,DATE(1900,MONTH($A17),DAY($A17)))=0,100%,SUMIFS('Base Produits'!$L:$L,'Base Produits'!$J:$J,G$3,'Base Produits'!$K:$K,DATE(1900,MONTH($A17),DAY($A17))))</f>
        <v>1</v>
      </c>
      <c r="I17" s="121"/>
      <c r="J17" s="143">
        <f t="shared" si="4"/>
        <v>1</v>
      </c>
      <c r="L17" s="124">
        <f t="shared" ref="L17:L23" si="11">$A17</f>
        <v>45443</v>
      </c>
      <c r="M17" s="130">
        <f>IF(SUMIFS('Base Produits'!$L:$L,'Base Produits'!$J:$J,L$3,'Base Produits'!$K:$K,DATE(1900,MONTH($A17),DAY($A17)))=0,100%,SUMIFS('Base Produits'!$L:$L,'Base Produits'!$J:$J,L$3,'Base Produits'!$K:$K,DATE(1900,MONTH($A17),DAY($A17))))</f>
        <v>1</v>
      </c>
      <c r="N17" s="121"/>
      <c r="O17" s="143">
        <f t="shared" si="5"/>
        <v>10.55</v>
      </c>
      <c r="Q17" s="124">
        <f t="shared" ref="Q17:Q23" si="12">$A17</f>
        <v>45443</v>
      </c>
      <c r="R17" s="130">
        <f>IF(SUMIFS('Base Produits'!$L:$L,'Base Produits'!$J:$J,Q$3,'Base Produits'!$K:$K,DATE(1900,MONTH($A17),DAY($A17)))=0,100%,SUMIFS('Base Produits'!$L:$L,'Base Produits'!$J:$J,Q$3,'Base Produits'!$K:$K,DATE(1900,MONTH($A17),DAY($A17))))</f>
        <v>1</v>
      </c>
      <c r="S17" s="121"/>
      <c r="T17" s="143">
        <f t="shared" si="6"/>
        <v>0</v>
      </c>
      <c r="V17" s="124">
        <f t="shared" ref="V17:V23" si="13">$A17</f>
        <v>45443</v>
      </c>
      <c r="W17" s="130">
        <f>IF(SUMIFS('Base Produits'!$L:$L,'Base Produits'!$J:$J,V$3,'Base Produits'!$K:$K,DATE(1900,MONTH($A17),DAY($A17)))=0,100%,SUMIFS('Base Produits'!$L:$L,'Base Produits'!$J:$J,V$3,'Base Produits'!$K:$K,DATE(1900,MONTH($A17),DAY($A17))))</f>
        <v>1</v>
      </c>
      <c r="X17" s="121"/>
      <c r="Y17" s="143">
        <f t="shared" si="7"/>
        <v>0</v>
      </c>
      <c r="AI17" s="2"/>
      <c r="AL17"/>
      <c r="AM17"/>
      <c r="AN17"/>
      <c r="AO17" s="19"/>
      <c r="AP17" s="19"/>
    </row>
    <row r="18" spans="1:42" x14ac:dyDescent="0.35">
      <c r="A18" s="118">
        <f>DATE(Results!$J$4,6,1)</f>
        <v>45444</v>
      </c>
      <c r="B18" s="83">
        <f t="shared" si="8"/>
        <v>1</v>
      </c>
      <c r="C18" s="82"/>
      <c r="D18" s="156">
        <f t="shared" si="9"/>
        <v>11.55</v>
      </c>
      <c r="F18" s="2"/>
      <c r="G18" s="124">
        <f t="shared" si="10"/>
        <v>45444</v>
      </c>
      <c r="H18" s="130">
        <f>IF(SUMIFS('Base Produits'!$L:$L,'Base Produits'!$J:$J,G$3,'Base Produits'!$K:$K,DATE(1900,MONTH($A18),DAY($A18)))=0,100%,SUMIFS('Base Produits'!$L:$L,'Base Produits'!$J:$J,G$3,'Base Produits'!$K:$K,DATE(1900,MONTH($A18),DAY($A18))))</f>
        <v>1</v>
      </c>
      <c r="I18" s="121"/>
      <c r="J18" s="143">
        <f t="shared" si="4"/>
        <v>1</v>
      </c>
      <c r="L18" s="124">
        <f t="shared" si="11"/>
        <v>45444</v>
      </c>
      <c r="M18" s="130">
        <f>IF(SUMIFS('Base Produits'!$L:$L,'Base Produits'!$J:$J,L$3,'Base Produits'!$K:$K,DATE(1900,MONTH($A18),DAY($A18)))=0,100%,SUMIFS('Base Produits'!$L:$L,'Base Produits'!$J:$J,L$3,'Base Produits'!$K:$K,DATE(1900,MONTH($A18),DAY($A18))))</f>
        <v>1</v>
      </c>
      <c r="N18" s="121"/>
      <c r="O18" s="143">
        <f t="shared" si="5"/>
        <v>10.55</v>
      </c>
      <c r="Q18" s="124">
        <f t="shared" si="12"/>
        <v>45444</v>
      </c>
      <c r="R18" s="130">
        <f>IF(SUMIFS('Base Produits'!$L:$L,'Base Produits'!$J:$J,Q$3,'Base Produits'!$K:$K,DATE(1900,MONTH($A18),DAY($A18)))=0,100%,SUMIFS('Base Produits'!$L:$L,'Base Produits'!$J:$J,Q$3,'Base Produits'!$K:$K,DATE(1900,MONTH($A18),DAY($A18))))</f>
        <v>1</v>
      </c>
      <c r="S18" s="121"/>
      <c r="T18" s="143">
        <f t="shared" si="6"/>
        <v>0</v>
      </c>
      <c r="V18" s="124">
        <f t="shared" si="13"/>
        <v>45444</v>
      </c>
      <c r="W18" s="130">
        <f>IF(SUMIFS('Base Produits'!$L:$L,'Base Produits'!$J:$J,V$3,'Base Produits'!$K:$K,DATE(1900,MONTH($A18),DAY($A18)))=0,100%,SUMIFS('Base Produits'!$L:$L,'Base Produits'!$J:$J,V$3,'Base Produits'!$K:$K,DATE(1900,MONTH($A18),DAY($A18))))</f>
        <v>1</v>
      </c>
      <c r="X18" s="121"/>
      <c r="Y18" s="143">
        <f t="shared" si="7"/>
        <v>0</v>
      </c>
      <c r="AI18" s="2"/>
      <c r="AL18"/>
      <c r="AM18"/>
      <c r="AN18"/>
      <c r="AO18" s="19"/>
      <c r="AP18" s="19"/>
    </row>
    <row r="19" spans="1:42" x14ac:dyDescent="0.35">
      <c r="A19" s="118">
        <f>A20-1</f>
        <v>45504</v>
      </c>
      <c r="B19" s="83">
        <f t="shared" si="8"/>
        <v>1</v>
      </c>
      <c r="C19" s="82"/>
      <c r="D19" s="156">
        <f t="shared" si="9"/>
        <v>11.55</v>
      </c>
      <c r="F19" s="2"/>
      <c r="G19" s="124">
        <f t="shared" si="10"/>
        <v>45504</v>
      </c>
      <c r="H19" s="130">
        <f>IF(SUMIFS('Base Produits'!$L:$L,'Base Produits'!$J:$J,G$3,'Base Produits'!$K:$K,DATE(1900,MONTH($A19),DAY($A19)))=0,100%,SUMIFS('Base Produits'!$L:$L,'Base Produits'!$J:$J,G$3,'Base Produits'!$K:$K,DATE(1900,MONTH($A19),DAY($A19))))</f>
        <v>1</v>
      </c>
      <c r="I19" s="121"/>
      <c r="J19" s="143">
        <f t="shared" si="4"/>
        <v>1</v>
      </c>
      <c r="L19" s="124">
        <f t="shared" si="11"/>
        <v>45504</v>
      </c>
      <c r="M19" s="130">
        <f>IF(SUMIFS('Base Produits'!$L:$L,'Base Produits'!$J:$J,L$3,'Base Produits'!$K:$K,DATE(1900,MONTH($A19),DAY($A19)))=0,100%,SUMIFS('Base Produits'!$L:$L,'Base Produits'!$J:$J,L$3,'Base Produits'!$K:$K,DATE(1900,MONTH($A19),DAY($A19))))</f>
        <v>1</v>
      </c>
      <c r="N19" s="121"/>
      <c r="O19" s="143">
        <f t="shared" si="5"/>
        <v>10.55</v>
      </c>
      <c r="Q19" s="124">
        <f t="shared" si="12"/>
        <v>45504</v>
      </c>
      <c r="R19" s="130">
        <f>IF(SUMIFS('Base Produits'!$L:$L,'Base Produits'!$J:$J,Q$3,'Base Produits'!$K:$K,DATE(1900,MONTH($A19),DAY($A19)))=0,100%,SUMIFS('Base Produits'!$L:$L,'Base Produits'!$J:$J,Q$3,'Base Produits'!$K:$K,DATE(1900,MONTH($A19),DAY($A19))))</f>
        <v>1</v>
      </c>
      <c r="S19" s="121"/>
      <c r="T19" s="143">
        <f t="shared" si="6"/>
        <v>0</v>
      </c>
      <c r="V19" s="124">
        <f t="shared" si="13"/>
        <v>45504</v>
      </c>
      <c r="W19" s="130">
        <f>IF(SUMIFS('Base Produits'!$L:$L,'Base Produits'!$J:$J,V$3,'Base Produits'!$K:$K,DATE(1900,MONTH($A19),DAY($A19)))=0,100%,SUMIFS('Base Produits'!$L:$L,'Base Produits'!$J:$J,V$3,'Base Produits'!$K:$K,DATE(1900,MONTH($A19),DAY($A19))))</f>
        <v>1</v>
      </c>
      <c r="X19" s="121"/>
      <c r="Y19" s="143">
        <f t="shared" si="7"/>
        <v>0</v>
      </c>
      <c r="AI19" s="2"/>
      <c r="AL19"/>
      <c r="AM19"/>
      <c r="AN19"/>
      <c r="AO19" s="19"/>
      <c r="AP19" s="19"/>
    </row>
    <row r="20" spans="1:42" x14ac:dyDescent="0.35">
      <c r="A20" s="118">
        <f>DATE(Results!$J$4,8,1)</f>
        <v>45505</v>
      </c>
      <c r="B20" s="83">
        <f t="shared" si="8"/>
        <v>1</v>
      </c>
      <c r="C20" s="82"/>
      <c r="D20" s="156">
        <f t="shared" si="9"/>
        <v>11.55</v>
      </c>
      <c r="F20" s="2"/>
      <c r="G20" s="124">
        <f t="shared" si="10"/>
        <v>45505</v>
      </c>
      <c r="H20" s="130">
        <f>IF(SUMIFS('Base Produits'!$L:$L,'Base Produits'!$J:$J,G$3,'Base Produits'!$K:$K,DATE(1900,MONTH($A20),DAY($A20)))=0,100%,SUMIFS('Base Produits'!$L:$L,'Base Produits'!$J:$J,G$3,'Base Produits'!$K:$K,DATE(1900,MONTH($A20),DAY($A20))))</f>
        <v>1</v>
      </c>
      <c r="I20" s="121"/>
      <c r="J20" s="143">
        <f t="shared" si="4"/>
        <v>1</v>
      </c>
      <c r="L20" s="124">
        <f t="shared" si="11"/>
        <v>45505</v>
      </c>
      <c r="M20" s="130">
        <f>IF(SUMIFS('Base Produits'!$L:$L,'Base Produits'!$J:$J,L$3,'Base Produits'!$K:$K,DATE(1900,MONTH($A20),DAY($A20)))=0,100%,SUMIFS('Base Produits'!$L:$L,'Base Produits'!$J:$J,L$3,'Base Produits'!$K:$K,DATE(1900,MONTH($A20),DAY($A20))))</f>
        <v>1</v>
      </c>
      <c r="N20" s="121"/>
      <c r="O20" s="143">
        <f t="shared" si="5"/>
        <v>10.55</v>
      </c>
      <c r="Q20" s="124">
        <f t="shared" si="12"/>
        <v>45505</v>
      </c>
      <c r="R20" s="130">
        <f>IF(SUMIFS('Base Produits'!$L:$L,'Base Produits'!$J:$J,Q$3,'Base Produits'!$K:$K,DATE(1900,MONTH($A20),DAY($A20)))=0,100%,SUMIFS('Base Produits'!$L:$L,'Base Produits'!$J:$J,Q$3,'Base Produits'!$K:$K,DATE(1900,MONTH($A20),DAY($A20))))</f>
        <v>1</v>
      </c>
      <c r="S20" s="121"/>
      <c r="T20" s="143">
        <f t="shared" si="6"/>
        <v>0</v>
      </c>
      <c r="V20" s="124">
        <f t="shared" si="13"/>
        <v>45505</v>
      </c>
      <c r="W20" s="130">
        <f>IF(SUMIFS('Base Produits'!$L:$L,'Base Produits'!$J:$J,V$3,'Base Produits'!$K:$K,DATE(1900,MONTH($A20),DAY($A20)))=0,100%,SUMIFS('Base Produits'!$L:$L,'Base Produits'!$J:$J,V$3,'Base Produits'!$K:$K,DATE(1900,MONTH($A20),DAY($A20))))</f>
        <v>1</v>
      </c>
      <c r="X20" s="121"/>
      <c r="Y20" s="143">
        <f t="shared" si="7"/>
        <v>0</v>
      </c>
      <c r="AI20" s="2"/>
      <c r="AL20"/>
      <c r="AM20"/>
      <c r="AN20"/>
    </row>
    <row r="21" spans="1:42" x14ac:dyDescent="0.35">
      <c r="A21" s="118">
        <f>A22-1</f>
        <v>45535</v>
      </c>
      <c r="B21" s="83">
        <f t="shared" si="8"/>
        <v>1</v>
      </c>
      <c r="C21" s="82"/>
      <c r="D21" s="156">
        <f t="shared" si="9"/>
        <v>11.55</v>
      </c>
      <c r="F21" s="2"/>
      <c r="G21" s="124">
        <f t="shared" si="10"/>
        <v>45535</v>
      </c>
      <c r="H21" s="130">
        <f>IF(SUMIFS('Base Produits'!$L:$L,'Base Produits'!$J:$J,G$3,'Base Produits'!$K:$K,DATE(1900,MONTH($A21),DAY($A21)))=0,100%,SUMIFS('Base Produits'!$L:$L,'Base Produits'!$J:$J,G$3,'Base Produits'!$K:$K,DATE(1900,MONTH($A21),DAY($A21))))</f>
        <v>1</v>
      </c>
      <c r="I21" s="121"/>
      <c r="J21" s="143">
        <f t="shared" si="4"/>
        <v>1</v>
      </c>
      <c r="L21" s="124">
        <f t="shared" si="11"/>
        <v>45535</v>
      </c>
      <c r="M21" s="130">
        <f>IF(SUMIFS('Base Produits'!$L:$L,'Base Produits'!$J:$J,L$3,'Base Produits'!$K:$K,DATE(1900,MONTH($A21),DAY($A21)))=0,100%,SUMIFS('Base Produits'!$L:$L,'Base Produits'!$J:$J,L$3,'Base Produits'!$K:$K,DATE(1900,MONTH($A21),DAY($A21))))</f>
        <v>1</v>
      </c>
      <c r="N21" s="121"/>
      <c r="O21" s="143">
        <f t="shared" si="5"/>
        <v>10.55</v>
      </c>
      <c r="Q21" s="124">
        <f t="shared" si="12"/>
        <v>45535</v>
      </c>
      <c r="R21" s="130">
        <f>IF(SUMIFS('Base Produits'!$L:$L,'Base Produits'!$J:$J,Q$3,'Base Produits'!$K:$K,DATE(1900,MONTH($A21),DAY($A21)))=0,100%,SUMIFS('Base Produits'!$L:$L,'Base Produits'!$J:$J,Q$3,'Base Produits'!$K:$K,DATE(1900,MONTH($A21),DAY($A21))))</f>
        <v>1</v>
      </c>
      <c r="S21" s="121"/>
      <c r="T21" s="143">
        <f t="shared" si="6"/>
        <v>0</v>
      </c>
      <c r="V21" s="124">
        <f t="shared" si="13"/>
        <v>45535</v>
      </c>
      <c r="W21" s="130">
        <f>IF(SUMIFS('Base Produits'!$L:$L,'Base Produits'!$J:$J,V$3,'Base Produits'!$K:$K,DATE(1900,MONTH($A21),DAY($A21)))=0,100%,SUMIFS('Base Produits'!$L:$L,'Base Produits'!$J:$J,V$3,'Base Produits'!$K:$K,DATE(1900,MONTH($A21),DAY($A21))))</f>
        <v>1</v>
      </c>
      <c r="X21" s="121"/>
      <c r="Y21" s="143">
        <f t="shared" si="7"/>
        <v>0</v>
      </c>
      <c r="AI21" s="2"/>
      <c r="AL21"/>
      <c r="AM21"/>
      <c r="AN21"/>
    </row>
    <row r="22" spans="1:42" x14ac:dyDescent="0.35">
      <c r="A22" s="118">
        <f>DATE(Results!$J$4,9,1)</f>
        <v>45536</v>
      </c>
      <c r="B22" s="83">
        <f t="shared" si="8"/>
        <v>1</v>
      </c>
      <c r="C22" s="82"/>
      <c r="D22" s="156">
        <f t="shared" si="9"/>
        <v>11.55</v>
      </c>
      <c r="F22" s="2"/>
      <c r="G22" s="124">
        <f t="shared" si="10"/>
        <v>45536</v>
      </c>
      <c r="H22" s="130">
        <f>IF(SUMIFS('Base Produits'!$L:$L,'Base Produits'!$J:$J,G$3,'Base Produits'!$K:$K,DATE(1900,MONTH($A22),DAY($A22)))=0,100%,SUMIFS('Base Produits'!$L:$L,'Base Produits'!$J:$J,G$3,'Base Produits'!$K:$K,DATE(1900,MONTH($A22),DAY($A22))))</f>
        <v>1</v>
      </c>
      <c r="I22" s="121"/>
      <c r="J22" s="143">
        <f t="shared" si="4"/>
        <v>1</v>
      </c>
      <c r="L22" s="124">
        <f t="shared" si="11"/>
        <v>45536</v>
      </c>
      <c r="M22" s="130">
        <f>IF(SUMIFS('Base Produits'!$L:$L,'Base Produits'!$J:$J,L$3,'Base Produits'!$K:$K,DATE(1900,MONTH($A22),DAY($A22)))=0,100%,SUMIFS('Base Produits'!$L:$L,'Base Produits'!$J:$J,L$3,'Base Produits'!$K:$K,DATE(1900,MONTH($A22),DAY($A22))))</f>
        <v>1</v>
      </c>
      <c r="N22" s="121"/>
      <c r="O22" s="143">
        <f t="shared" si="5"/>
        <v>10.55</v>
      </c>
      <c r="Q22" s="124">
        <f t="shared" si="12"/>
        <v>45536</v>
      </c>
      <c r="R22" s="130">
        <f>IF(SUMIFS('Base Produits'!$L:$L,'Base Produits'!$J:$J,Q$3,'Base Produits'!$K:$K,DATE(1900,MONTH($A22),DAY($A22)))=0,100%,SUMIFS('Base Produits'!$L:$L,'Base Produits'!$J:$J,Q$3,'Base Produits'!$K:$K,DATE(1900,MONTH($A22),DAY($A22))))</f>
        <v>1</v>
      </c>
      <c r="S22" s="121"/>
      <c r="T22" s="143">
        <f t="shared" si="6"/>
        <v>0</v>
      </c>
      <c r="V22" s="124">
        <f t="shared" si="13"/>
        <v>45536</v>
      </c>
      <c r="W22" s="130">
        <f>IF(SUMIFS('Base Produits'!$L:$L,'Base Produits'!$J:$J,V$3,'Base Produits'!$K:$K,DATE(1900,MONTH($A22),DAY($A22)))=0,100%,SUMIFS('Base Produits'!$L:$L,'Base Produits'!$J:$J,V$3,'Base Produits'!$K:$K,DATE(1900,MONTH($A22),DAY($A22))))</f>
        <v>1</v>
      </c>
      <c r="X22" s="121"/>
      <c r="Y22" s="143">
        <f t="shared" si="7"/>
        <v>0</v>
      </c>
      <c r="AI22" s="2"/>
      <c r="AL22"/>
      <c r="AM22"/>
      <c r="AN22"/>
    </row>
    <row r="23" spans="1:42" x14ac:dyDescent="0.35">
      <c r="A23" s="118">
        <f>DATE(Results!M4,3,31)</f>
        <v>45747</v>
      </c>
      <c r="B23" s="83">
        <f t="shared" si="8"/>
        <v>1</v>
      </c>
      <c r="C23" s="82"/>
      <c r="D23" s="156">
        <f t="shared" si="9"/>
        <v>11.55</v>
      </c>
      <c r="F23" s="2"/>
      <c r="G23" s="124">
        <f t="shared" si="10"/>
        <v>45747</v>
      </c>
      <c r="H23" s="130">
        <f>IF(SUMIFS('Base Produits'!$L:$L,'Base Produits'!$J:$J,G$3,'Base Produits'!$K:$K,DATE(1900,MONTH($A23),DAY($A23)))=0,100%,SUMIFS('Base Produits'!$L:$L,'Base Produits'!$J:$J,G$3,'Base Produits'!$K:$K,DATE(1900,MONTH($A23),DAY($A23))))</f>
        <v>1</v>
      </c>
      <c r="I23" s="121"/>
      <c r="J23" s="143">
        <f t="shared" si="4"/>
        <v>1</v>
      </c>
      <c r="L23" s="124">
        <f t="shared" si="11"/>
        <v>45747</v>
      </c>
      <c r="M23" s="130">
        <f>IF(SUMIFS('Base Produits'!$L:$L,'Base Produits'!$J:$J,L$3,'Base Produits'!$K:$K,DATE(1900,MONTH($A23),DAY($A23)))=0,100%,SUMIFS('Base Produits'!$L:$L,'Base Produits'!$J:$J,L$3,'Base Produits'!$K:$K,DATE(1900,MONTH($A23),DAY($A23))))</f>
        <v>1</v>
      </c>
      <c r="N23" s="121"/>
      <c r="O23" s="143">
        <f t="shared" si="5"/>
        <v>10.55</v>
      </c>
      <c r="Q23" s="124">
        <f t="shared" si="12"/>
        <v>45747</v>
      </c>
      <c r="R23" s="130">
        <f>IF(SUMIFS('Base Produits'!$L:$L,'Base Produits'!$J:$J,Q$3,'Base Produits'!$K:$K,DATE(1900,MONTH($A23),DAY($A23)))=0,100%,SUMIFS('Base Produits'!$L:$L,'Base Produits'!$J:$J,Q$3,'Base Produits'!$K:$K,DATE(1900,MONTH($A23),DAY($A23))))</f>
        <v>1</v>
      </c>
      <c r="S23" s="121"/>
      <c r="T23" s="143">
        <f t="shared" si="6"/>
        <v>0</v>
      </c>
      <c r="V23" s="124">
        <f t="shared" si="13"/>
        <v>45747</v>
      </c>
      <c r="W23" s="130">
        <f>IF(SUMIFS('Base Produits'!$L:$L,'Base Produits'!$J:$J,V$3,'Base Produits'!$K:$K,DATE(1900,MONTH($A23),DAY($A23)))=0,100%,SUMIFS('Base Produits'!$L:$L,'Base Produits'!$J:$J,V$3,'Base Produits'!$K:$K,DATE(1900,MONTH($A23),DAY($A23))))</f>
        <v>1</v>
      </c>
      <c r="X23" s="121"/>
      <c r="Y23" s="143">
        <f t="shared" si="7"/>
        <v>0</v>
      </c>
      <c r="AI23" s="2"/>
      <c r="AL23"/>
      <c r="AM23"/>
      <c r="AN23"/>
      <c r="AO23" s="19"/>
      <c r="AP23" s="19"/>
    </row>
    <row r="24" spans="1:42" ht="15" thickBot="1" x14ac:dyDescent="0.4">
      <c r="A24" s="122"/>
      <c r="B24" s="122"/>
      <c r="C24" s="122"/>
      <c r="D24" s="128"/>
      <c r="F24" s="2"/>
      <c r="G24" s="144" t="str">
        <f t="shared" si="0"/>
        <v/>
      </c>
      <c r="H24" s="150"/>
      <c r="I24" s="151"/>
      <c r="J24" s="128"/>
      <c r="L24" s="144" t="str">
        <f t="shared" si="1"/>
        <v/>
      </c>
      <c r="M24" s="150"/>
      <c r="N24" s="151"/>
      <c r="O24" s="128"/>
      <c r="Q24" s="144" t="str">
        <f t="shared" si="2"/>
        <v/>
      </c>
      <c r="R24" s="150"/>
      <c r="S24" s="151"/>
      <c r="T24" s="128"/>
      <c r="V24" s="144" t="str">
        <f t="shared" si="3"/>
        <v/>
      </c>
      <c r="W24" s="150"/>
      <c r="X24" s="151"/>
      <c r="Y24" s="128"/>
      <c r="AI24" s="2"/>
      <c r="AL24"/>
      <c r="AM24"/>
      <c r="AN24"/>
    </row>
    <row r="25" spans="1:42" ht="15" thickBot="1" x14ac:dyDescent="0.4">
      <c r="F25" s="2"/>
      <c r="AI25" s="2"/>
      <c r="AL25"/>
      <c r="AM25"/>
      <c r="AN25"/>
    </row>
    <row r="26" spans="1:42" ht="15" thickBot="1" x14ac:dyDescent="0.4">
      <c r="A26" s="75" t="s">
        <v>45</v>
      </c>
      <c r="B26" s="81" t="s">
        <v>54</v>
      </c>
      <c r="C26" s="81"/>
      <c r="D26" s="80" t="s">
        <v>15</v>
      </c>
      <c r="F26" s="2"/>
      <c r="G26" s="75" t="s">
        <v>45</v>
      </c>
      <c r="H26" s="81" t="s">
        <v>54</v>
      </c>
      <c r="I26" s="81"/>
      <c r="J26" s="80" t="s">
        <v>15</v>
      </c>
      <c r="L26" s="75" t="s">
        <v>45</v>
      </c>
      <c r="M26" s="81" t="s">
        <v>54</v>
      </c>
      <c r="N26" s="81"/>
      <c r="O26" s="80" t="s">
        <v>15</v>
      </c>
      <c r="Q26" s="75" t="s">
        <v>45</v>
      </c>
      <c r="R26" s="81" t="s">
        <v>54</v>
      </c>
      <c r="S26" s="81"/>
      <c r="T26" s="80" t="s">
        <v>15</v>
      </c>
      <c r="V26" s="75" t="s">
        <v>45</v>
      </c>
      <c r="W26" s="81" t="s">
        <v>54</v>
      </c>
      <c r="X26" s="81"/>
      <c r="Y26" s="80" t="s">
        <v>15</v>
      </c>
      <c r="AI26" s="2"/>
      <c r="AL26"/>
      <c r="AM26"/>
      <c r="AN26"/>
    </row>
    <row r="27" spans="1:42" x14ac:dyDescent="0.35">
      <c r="A27" s="78"/>
      <c r="B27" s="78"/>
      <c r="C27" s="78"/>
      <c r="D27" s="79"/>
      <c r="F27" s="2"/>
      <c r="G27" s="123" t="str">
        <f>IF($A27&lt;DATE(2000,1,1),"",$A27)</f>
        <v/>
      </c>
      <c r="H27" s="129"/>
      <c r="I27" s="119"/>
      <c r="J27" s="126">
        <f>H27*H$3</f>
        <v>0</v>
      </c>
      <c r="L27" s="123" t="str">
        <f>IF($A27&lt;DATE(2000,1,1),"",$A27)</f>
        <v/>
      </c>
      <c r="M27" s="129"/>
      <c r="N27" s="119"/>
      <c r="O27" s="126">
        <f>M27*M$3</f>
        <v>0</v>
      </c>
      <c r="Q27" s="123" t="str">
        <f>IF($A27&lt;DATE(2000,1,1),"",$A27)</f>
        <v/>
      </c>
      <c r="R27" s="129"/>
      <c r="S27" s="119"/>
      <c r="T27" s="126">
        <f>R27*R$3</f>
        <v>0</v>
      </c>
      <c r="V27" s="123" t="str">
        <f>IF($A27&lt;DATE(2000,1,1),"",$A27)</f>
        <v/>
      </c>
      <c r="W27" s="129"/>
      <c r="X27" s="119"/>
      <c r="Y27" s="126">
        <f>W27*W$3</f>
        <v>0</v>
      </c>
      <c r="AI27" s="2"/>
      <c r="AL27"/>
      <c r="AM27"/>
      <c r="AN27"/>
    </row>
    <row r="28" spans="1:42" x14ac:dyDescent="0.35">
      <c r="A28" s="118">
        <f>A29-1</f>
        <v>45443</v>
      </c>
      <c r="B28" s="83">
        <f t="shared" ref="B28:B35" si="14">D28/SUM($H$3,$M$3,$R$3,$W$3,$AB$3)</f>
        <v>0</v>
      </c>
      <c r="C28" s="82"/>
      <c r="D28" s="156">
        <f t="shared" ref="D28:D35" si="15">SUM(J28,O28,T28,Y28)</f>
        <v>0</v>
      </c>
      <c r="F28" s="2"/>
      <c r="G28" s="124">
        <f>$A28</f>
        <v>45443</v>
      </c>
      <c r="H28" s="130">
        <f>IF(SUMIFS('Base Produits'!$P:$P,'Base Produits'!$N:$N,G$3,'Base Produits'!$O:$O,DATE(1900,MONTH($A28),DAY($A28)))=0,0%,SUMIFS('Base Produits'!$P:$P,'Base Produits'!$N:$N,G$3,'Base Produits'!$O:$O,DATE(1900,MONTH($A28),DAY($A28))))</f>
        <v>0</v>
      </c>
      <c r="I28" s="120"/>
      <c r="J28" s="127">
        <f t="shared" ref="J28:J35" si="16">H28*H$3</f>
        <v>0</v>
      </c>
      <c r="L28" s="124">
        <f>$A28</f>
        <v>45443</v>
      </c>
      <c r="M28" s="130">
        <f>IF(SUMIFS('Base Produits'!$P:$P,'Base Produits'!$N:$N,L$3,'Base Produits'!$O:$O,DATE(1900,MONTH($A28),DAY($A28)))=0,0%,SUMIFS('Base Produits'!$P:$P,'Base Produits'!$N:$N,L$3,'Base Produits'!$O:$O,DATE(1900,MONTH($A28),DAY($A28))))</f>
        <v>0</v>
      </c>
      <c r="N28" s="120"/>
      <c r="O28" s="127">
        <f t="shared" ref="O28:O35" si="17">M28*M$3</f>
        <v>0</v>
      </c>
      <c r="Q28" s="124">
        <f>$A28</f>
        <v>45443</v>
      </c>
      <c r="R28" s="130">
        <f>IF(SUMIFS('Base Produits'!$P:$P,'Base Produits'!$N:$N,Q$3,'Base Produits'!$O:$O,DATE(1900,MONTH($A28),DAY($A28)))=0,0%,SUMIFS('Base Produits'!$P:$P,'Base Produits'!$N:$N,Q$3,'Base Produits'!$O:$O,DATE(1900,MONTH($A28),DAY($A28))))</f>
        <v>0</v>
      </c>
      <c r="S28" s="120"/>
      <c r="T28" s="127">
        <f t="shared" ref="T28:T35" si="18">R28*R$3</f>
        <v>0</v>
      </c>
      <c r="V28" s="124">
        <f>$A28</f>
        <v>45443</v>
      </c>
      <c r="W28" s="130">
        <f>IF(SUMIFS('Base Produits'!$P:$P,'Base Produits'!$N:$N,V$3,'Base Produits'!$O:$O,DATE(1900,MONTH($A28),DAY($A28)))=0,0%,SUMIFS('Base Produits'!$P:$P,'Base Produits'!$N:$N,V$3,'Base Produits'!$O:$O,DATE(1900,MONTH($A28),DAY($A28))))</f>
        <v>0</v>
      </c>
      <c r="X28" s="120"/>
      <c r="Y28" s="127">
        <f t="shared" ref="Y28:Y35" si="19">W28*W$3</f>
        <v>0</v>
      </c>
      <c r="AI28" s="2"/>
      <c r="AL28"/>
      <c r="AM28"/>
      <c r="AN28"/>
    </row>
    <row r="29" spans="1:42" x14ac:dyDescent="0.35">
      <c r="A29" s="118">
        <f>DATE(Results!$J$4,6,1)</f>
        <v>45444</v>
      </c>
      <c r="B29" s="83">
        <f t="shared" si="14"/>
        <v>0</v>
      </c>
      <c r="C29" s="82"/>
      <c r="D29" s="156">
        <f t="shared" si="15"/>
        <v>0</v>
      </c>
      <c r="F29" s="2"/>
      <c r="G29" s="124">
        <f t="shared" ref="G29:G35" si="20">$A29</f>
        <v>45444</v>
      </c>
      <c r="H29" s="130">
        <f>IF(SUMIFS('Base Produits'!$P:$P,'Base Produits'!$N:$N,G$3,'Base Produits'!$O:$O,DATE(1900,MONTH($A29),DAY($A29)))=0,0%,SUMIFS('Base Produits'!$P:$P,'Base Produits'!$N:$N,G$3,'Base Produits'!$O:$O,DATE(1900,MONTH($A29),DAY($A29))))</f>
        <v>0</v>
      </c>
      <c r="I29" s="120"/>
      <c r="J29" s="127">
        <f t="shared" si="16"/>
        <v>0</v>
      </c>
      <c r="L29" s="124">
        <f t="shared" ref="L29:L35" si="21">$A29</f>
        <v>45444</v>
      </c>
      <c r="M29" s="130">
        <f>IF(SUMIFS('Base Produits'!$P:$P,'Base Produits'!$N:$N,L$3,'Base Produits'!$O:$O,DATE(1900,MONTH($A29),DAY($A29)))=0,0%,SUMIFS('Base Produits'!$P:$P,'Base Produits'!$N:$N,L$3,'Base Produits'!$O:$O,DATE(1900,MONTH($A29),DAY($A29))))</f>
        <v>0</v>
      </c>
      <c r="N29" s="120"/>
      <c r="O29" s="127">
        <f t="shared" si="17"/>
        <v>0</v>
      </c>
      <c r="Q29" s="124">
        <f t="shared" ref="Q29:Q35" si="22">$A29</f>
        <v>45444</v>
      </c>
      <c r="R29" s="130">
        <f>IF(SUMIFS('Base Produits'!$P:$P,'Base Produits'!$N:$N,Q$3,'Base Produits'!$O:$O,DATE(1900,MONTH($A29),DAY($A29)))=0,0%,SUMIFS('Base Produits'!$P:$P,'Base Produits'!$N:$N,Q$3,'Base Produits'!$O:$O,DATE(1900,MONTH($A29),DAY($A29))))</f>
        <v>0</v>
      </c>
      <c r="S29" s="120"/>
      <c r="T29" s="127">
        <f t="shared" si="18"/>
        <v>0</v>
      </c>
      <c r="V29" s="124">
        <f t="shared" ref="V29:V35" si="23">$A29</f>
        <v>45444</v>
      </c>
      <c r="W29" s="130">
        <f>IF(SUMIFS('Base Produits'!$P:$P,'Base Produits'!$N:$N,V$3,'Base Produits'!$O:$O,DATE(1900,MONTH($A29),DAY($A29)))=0,0%,SUMIFS('Base Produits'!$P:$P,'Base Produits'!$N:$N,V$3,'Base Produits'!$O:$O,DATE(1900,MONTH($A29),DAY($A29))))</f>
        <v>0</v>
      </c>
      <c r="X29" s="120"/>
      <c r="Y29" s="127">
        <f t="shared" si="19"/>
        <v>0</v>
      </c>
      <c r="AI29" s="2"/>
      <c r="AL29"/>
      <c r="AM29"/>
      <c r="AN29"/>
    </row>
    <row r="30" spans="1:42" x14ac:dyDescent="0.35">
      <c r="A30" s="118">
        <f>A31-1</f>
        <v>45504</v>
      </c>
      <c r="B30" s="83">
        <f t="shared" si="14"/>
        <v>0</v>
      </c>
      <c r="C30" s="82"/>
      <c r="D30" s="156">
        <f t="shared" si="15"/>
        <v>0</v>
      </c>
      <c r="F30" s="2"/>
      <c r="G30" s="124">
        <f t="shared" si="20"/>
        <v>45504</v>
      </c>
      <c r="H30" s="130">
        <f>IF(SUMIFS('Base Produits'!$P:$P,'Base Produits'!$N:$N,G$3,'Base Produits'!$O:$O,DATE(1900,MONTH($A30),DAY($A30)))=0,0%,SUMIFS('Base Produits'!$P:$P,'Base Produits'!$N:$N,G$3,'Base Produits'!$O:$O,DATE(1900,MONTH($A30),DAY($A30))))</f>
        <v>0</v>
      </c>
      <c r="I30" s="120"/>
      <c r="J30" s="127">
        <f t="shared" si="16"/>
        <v>0</v>
      </c>
      <c r="L30" s="124">
        <f t="shared" si="21"/>
        <v>45504</v>
      </c>
      <c r="M30" s="130">
        <f>IF(SUMIFS('Base Produits'!$P:$P,'Base Produits'!$N:$N,L$3,'Base Produits'!$O:$O,DATE(1900,MONTH($A30),DAY($A30)))=0,0%,SUMIFS('Base Produits'!$P:$P,'Base Produits'!$N:$N,L$3,'Base Produits'!$O:$O,DATE(1900,MONTH($A30),DAY($A30))))</f>
        <v>0</v>
      </c>
      <c r="N30" s="120"/>
      <c r="O30" s="127">
        <f t="shared" si="17"/>
        <v>0</v>
      </c>
      <c r="Q30" s="124">
        <f t="shared" si="22"/>
        <v>45504</v>
      </c>
      <c r="R30" s="130">
        <f>IF(SUMIFS('Base Produits'!$P:$P,'Base Produits'!$N:$N,Q$3,'Base Produits'!$O:$O,DATE(1900,MONTH($A30),DAY($A30)))=0,0%,SUMIFS('Base Produits'!$P:$P,'Base Produits'!$N:$N,Q$3,'Base Produits'!$O:$O,DATE(1900,MONTH($A30),DAY($A30))))</f>
        <v>0</v>
      </c>
      <c r="S30" s="120"/>
      <c r="T30" s="127">
        <f t="shared" si="18"/>
        <v>0</v>
      </c>
      <c r="V30" s="124">
        <f t="shared" si="23"/>
        <v>45504</v>
      </c>
      <c r="W30" s="130">
        <f>IF(SUMIFS('Base Produits'!$P:$P,'Base Produits'!$N:$N,V$3,'Base Produits'!$O:$O,DATE(1900,MONTH($A30),DAY($A30)))=0,0%,SUMIFS('Base Produits'!$P:$P,'Base Produits'!$N:$N,V$3,'Base Produits'!$O:$O,DATE(1900,MONTH($A30),DAY($A30))))</f>
        <v>0</v>
      </c>
      <c r="X30" s="120"/>
      <c r="Y30" s="127">
        <f t="shared" si="19"/>
        <v>0</v>
      </c>
      <c r="AI30" s="2"/>
      <c r="AL30"/>
      <c r="AM30"/>
      <c r="AN30"/>
    </row>
    <row r="31" spans="1:42" x14ac:dyDescent="0.35">
      <c r="A31" s="118">
        <f>DATE(Results!$J$4,8,1)</f>
        <v>45505</v>
      </c>
      <c r="B31" s="83">
        <f t="shared" si="14"/>
        <v>0</v>
      </c>
      <c r="C31" s="82"/>
      <c r="D31" s="156">
        <f t="shared" si="15"/>
        <v>0</v>
      </c>
      <c r="F31" s="2"/>
      <c r="G31" s="124">
        <f t="shared" si="20"/>
        <v>45505</v>
      </c>
      <c r="H31" s="130">
        <f>IF(SUMIFS('Base Produits'!$P:$P,'Base Produits'!$N:$N,G$3,'Base Produits'!$O:$O,DATE(1900,MONTH($A31),DAY($A31)))=0,0%,SUMIFS('Base Produits'!$P:$P,'Base Produits'!$N:$N,G$3,'Base Produits'!$O:$O,DATE(1900,MONTH($A31),DAY($A31))))</f>
        <v>0</v>
      </c>
      <c r="I31" s="120"/>
      <c r="J31" s="127">
        <f t="shared" si="16"/>
        <v>0</v>
      </c>
      <c r="L31" s="124">
        <f t="shared" si="21"/>
        <v>45505</v>
      </c>
      <c r="M31" s="130">
        <f>IF(SUMIFS('Base Produits'!$P:$P,'Base Produits'!$N:$N,L$3,'Base Produits'!$O:$O,DATE(1900,MONTH($A31),DAY($A31)))=0,0%,SUMIFS('Base Produits'!$P:$P,'Base Produits'!$N:$N,L$3,'Base Produits'!$O:$O,DATE(1900,MONTH($A31),DAY($A31))))</f>
        <v>0</v>
      </c>
      <c r="N31" s="120"/>
      <c r="O31" s="127">
        <f t="shared" si="17"/>
        <v>0</v>
      </c>
      <c r="Q31" s="124">
        <f t="shared" si="22"/>
        <v>45505</v>
      </c>
      <c r="R31" s="130">
        <f>IF(SUMIFS('Base Produits'!$P:$P,'Base Produits'!$N:$N,Q$3,'Base Produits'!$O:$O,DATE(1900,MONTH($A31),DAY($A31)))=0,0%,SUMIFS('Base Produits'!$P:$P,'Base Produits'!$N:$N,Q$3,'Base Produits'!$O:$O,DATE(1900,MONTH($A31),DAY($A31))))</f>
        <v>0</v>
      </c>
      <c r="S31" s="120"/>
      <c r="T31" s="127">
        <f t="shared" si="18"/>
        <v>0</v>
      </c>
      <c r="V31" s="124">
        <f t="shared" si="23"/>
        <v>45505</v>
      </c>
      <c r="W31" s="130">
        <f>IF(SUMIFS('Base Produits'!$P:$P,'Base Produits'!$N:$N,V$3,'Base Produits'!$O:$O,DATE(1900,MONTH($A31),DAY($A31)))=0,0%,SUMIFS('Base Produits'!$P:$P,'Base Produits'!$N:$N,V$3,'Base Produits'!$O:$O,DATE(1900,MONTH($A31),DAY($A31))))</f>
        <v>0</v>
      </c>
      <c r="X31" s="120"/>
      <c r="Y31" s="127">
        <f t="shared" si="19"/>
        <v>0</v>
      </c>
      <c r="AI31" s="2"/>
      <c r="AL31"/>
      <c r="AM31"/>
      <c r="AN31"/>
    </row>
    <row r="32" spans="1:42" x14ac:dyDescent="0.35">
      <c r="A32" s="118">
        <f>A33-1</f>
        <v>45565</v>
      </c>
      <c r="B32" s="83">
        <f t="shared" si="14"/>
        <v>0</v>
      </c>
      <c r="C32" s="82"/>
      <c r="D32" s="156">
        <f t="shared" si="15"/>
        <v>0</v>
      </c>
      <c r="F32" s="2"/>
      <c r="G32" s="124">
        <f t="shared" si="20"/>
        <v>45565</v>
      </c>
      <c r="H32" s="130">
        <f>IF(SUMIFS('Base Produits'!$P:$P,'Base Produits'!$N:$N,G$3,'Base Produits'!$O:$O,DATE(1900,MONTH($A32),DAY($A32)))=0,0%,SUMIFS('Base Produits'!$P:$P,'Base Produits'!$N:$N,G$3,'Base Produits'!$O:$O,DATE(1900,MONTH($A32),DAY($A32))))</f>
        <v>0</v>
      </c>
      <c r="I32" s="120"/>
      <c r="J32" s="127">
        <f t="shared" si="16"/>
        <v>0</v>
      </c>
      <c r="L32" s="124">
        <f t="shared" si="21"/>
        <v>45565</v>
      </c>
      <c r="M32" s="130">
        <f>IF(SUMIFS('Base Produits'!$P:$P,'Base Produits'!$N:$N,L$3,'Base Produits'!$O:$O,DATE(1900,MONTH($A32),DAY($A32)))=0,0%,SUMIFS('Base Produits'!$P:$P,'Base Produits'!$N:$N,L$3,'Base Produits'!$O:$O,DATE(1900,MONTH($A32),DAY($A32))))</f>
        <v>0</v>
      </c>
      <c r="N32" s="120"/>
      <c r="O32" s="127">
        <f t="shared" si="17"/>
        <v>0</v>
      </c>
      <c r="Q32" s="124">
        <f t="shared" si="22"/>
        <v>45565</v>
      </c>
      <c r="R32" s="130">
        <f>IF(SUMIFS('Base Produits'!$P:$P,'Base Produits'!$N:$N,Q$3,'Base Produits'!$O:$O,DATE(1900,MONTH($A32),DAY($A32)))=0,0%,SUMIFS('Base Produits'!$P:$P,'Base Produits'!$N:$N,Q$3,'Base Produits'!$O:$O,DATE(1900,MONTH($A32),DAY($A32))))</f>
        <v>0</v>
      </c>
      <c r="S32" s="120"/>
      <c r="T32" s="127">
        <f t="shared" si="18"/>
        <v>0</v>
      </c>
      <c r="V32" s="124">
        <f t="shared" si="23"/>
        <v>45565</v>
      </c>
      <c r="W32" s="130">
        <f>IF(SUMIFS('Base Produits'!$P:$P,'Base Produits'!$N:$N,V$3,'Base Produits'!$O:$O,DATE(1900,MONTH($A32),DAY($A32)))=0,0%,SUMIFS('Base Produits'!$P:$P,'Base Produits'!$N:$N,V$3,'Base Produits'!$O:$O,DATE(1900,MONTH($A32),DAY($A32))))</f>
        <v>0</v>
      </c>
      <c r="X32" s="120"/>
      <c r="Y32" s="127">
        <f t="shared" si="19"/>
        <v>0</v>
      </c>
      <c r="AI32" s="2"/>
      <c r="AL32"/>
      <c r="AM32"/>
      <c r="AN32"/>
    </row>
    <row r="33" spans="1:41" x14ac:dyDescent="0.35">
      <c r="A33" s="118">
        <f>DATE(Results!$J$4,10,1)</f>
        <v>45566</v>
      </c>
      <c r="B33" s="83">
        <f t="shared" si="14"/>
        <v>0</v>
      </c>
      <c r="C33" s="82"/>
      <c r="D33" s="156">
        <f t="shared" si="15"/>
        <v>0</v>
      </c>
      <c r="F33" s="2"/>
      <c r="G33" s="124">
        <f t="shared" si="20"/>
        <v>45566</v>
      </c>
      <c r="H33" s="130">
        <f>IF(SUMIFS('Base Produits'!$P:$P,'Base Produits'!$N:$N,G$3,'Base Produits'!$O:$O,DATE(1900,MONTH($A33),DAY($A33)))=0,0%,SUMIFS('Base Produits'!$P:$P,'Base Produits'!$N:$N,G$3,'Base Produits'!$O:$O,DATE(1900,MONTH($A33),DAY($A33))))</f>
        <v>0</v>
      </c>
      <c r="I33" s="120"/>
      <c r="J33" s="127">
        <f t="shared" si="16"/>
        <v>0</v>
      </c>
      <c r="L33" s="124">
        <f t="shared" si="21"/>
        <v>45566</v>
      </c>
      <c r="M33" s="130">
        <f>IF(SUMIFS('Base Produits'!$P:$P,'Base Produits'!$N:$N,L$3,'Base Produits'!$O:$O,DATE(1900,MONTH($A33),DAY($A33)))=0,0%,SUMIFS('Base Produits'!$P:$P,'Base Produits'!$N:$N,L$3,'Base Produits'!$O:$O,DATE(1900,MONTH($A33),DAY($A33))))</f>
        <v>0</v>
      </c>
      <c r="N33" s="120"/>
      <c r="O33" s="127">
        <f t="shared" si="17"/>
        <v>0</v>
      </c>
      <c r="Q33" s="124">
        <f t="shared" si="22"/>
        <v>45566</v>
      </c>
      <c r="R33" s="130">
        <f>IF(SUMIFS('Base Produits'!$P:$P,'Base Produits'!$N:$N,Q$3,'Base Produits'!$O:$O,DATE(1900,MONTH($A33),DAY($A33)))=0,0%,SUMIFS('Base Produits'!$P:$P,'Base Produits'!$N:$N,Q$3,'Base Produits'!$O:$O,DATE(1900,MONTH($A33),DAY($A33))))</f>
        <v>0</v>
      </c>
      <c r="S33" s="120"/>
      <c r="T33" s="127">
        <f t="shared" si="18"/>
        <v>0</v>
      </c>
      <c r="V33" s="124">
        <f t="shared" si="23"/>
        <v>45566</v>
      </c>
      <c r="W33" s="130">
        <f>IF(SUMIFS('Base Produits'!$P:$P,'Base Produits'!$N:$N,V$3,'Base Produits'!$O:$O,DATE(1900,MONTH($A33),DAY($A33)))=0,0%,SUMIFS('Base Produits'!$P:$P,'Base Produits'!$N:$N,V$3,'Base Produits'!$O:$O,DATE(1900,MONTH($A33),DAY($A33))))</f>
        <v>0</v>
      </c>
      <c r="X33" s="120"/>
      <c r="Y33" s="127">
        <f t="shared" si="19"/>
        <v>0</v>
      </c>
      <c r="AI33" s="2"/>
      <c r="AL33"/>
      <c r="AM33"/>
      <c r="AN33"/>
    </row>
    <row r="34" spans="1:41" x14ac:dyDescent="0.35">
      <c r="A34" s="118">
        <f>A35-1</f>
        <v>45596</v>
      </c>
      <c r="B34" s="83">
        <f t="shared" si="14"/>
        <v>0.85</v>
      </c>
      <c r="C34" s="82"/>
      <c r="D34" s="156">
        <f t="shared" si="15"/>
        <v>9.8175000000000008</v>
      </c>
      <c r="F34" s="2"/>
      <c r="G34" s="124">
        <f t="shared" si="20"/>
        <v>45596</v>
      </c>
      <c r="H34" s="130">
        <f>IF(SUMIFS('Base Produits'!$P:$P,'Base Produits'!$N:$N,G$3,'Base Produits'!$O:$O,DATE(1900,MONTH($A34),DAY($A34)))=0,0%,SUMIFS('Base Produits'!$P:$P,'Base Produits'!$N:$N,G$3,'Base Produits'!$O:$O,DATE(1900,MONTH($A34),DAY($A34))))</f>
        <v>0.85</v>
      </c>
      <c r="I34" s="120"/>
      <c r="J34" s="127">
        <f t="shared" si="16"/>
        <v>0.85</v>
      </c>
      <c r="L34" s="124">
        <f t="shared" si="21"/>
        <v>45596</v>
      </c>
      <c r="M34" s="130">
        <f>IF(SUMIFS('Base Produits'!$P:$P,'Base Produits'!$N:$N,L$3,'Base Produits'!$O:$O,DATE(1900,MONTH($A34),DAY($A34)))=0,0%,SUMIFS('Base Produits'!$P:$P,'Base Produits'!$N:$N,L$3,'Base Produits'!$O:$O,DATE(1900,MONTH($A34),DAY($A34))))</f>
        <v>0.85</v>
      </c>
      <c r="N34" s="120"/>
      <c r="O34" s="127">
        <f t="shared" si="17"/>
        <v>8.9675000000000011</v>
      </c>
      <c r="Q34" s="124">
        <f t="shared" si="22"/>
        <v>45596</v>
      </c>
      <c r="R34" s="130">
        <f>IF(SUMIFS('Base Produits'!$P:$P,'Base Produits'!$N:$N,Q$3,'Base Produits'!$O:$O,DATE(1900,MONTH($A34),DAY($A34)))=0,0%,SUMIFS('Base Produits'!$P:$P,'Base Produits'!$N:$N,Q$3,'Base Produits'!$O:$O,DATE(1900,MONTH($A34),DAY($A34))))</f>
        <v>0</v>
      </c>
      <c r="S34" s="120"/>
      <c r="T34" s="127">
        <f t="shared" si="18"/>
        <v>0</v>
      </c>
      <c r="V34" s="124">
        <f t="shared" si="23"/>
        <v>45596</v>
      </c>
      <c r="W34" s="130">
        <f>IF(SUMIFS('Base Produits'!$P:$P,'Base Produits'!$N:$N,V$3,'Base Produits'!$O:$O,DATE(1900,MONTH($A34),DAY($A34)))=0,0%,SUMIFS('Base Produits'!$P:$P,'Base Produits'!$N:$N,V$3,'Base Produits'!$O:$O,DATE(1900,MONTH($A34),DAY($A34))))</f>
        <v>0</v>
      </c>
      <c r="X34" s="120"/>
      <c r="Y34" s="127">
        <f t="shared" si="19"/>
        <v>0</v>
      </c>
      <c r="AI34" s="2"/>
      <c r="AL34"/>
      <c r="AM34"/>
      <c r="AN34"/>
    </row>
    <row r="35" spans="1:41" x14ac:dyDescent="0.35">
      <c r="A35" s="118">
        <f>DATE(Results!$J$4,11,1)</f>
        <v>45597</v>
      </c>
      <c r="B35" s="83">
        <f t="shared" si="14"/>
        <v>0</v>
      </c>
      <c r="C35" s="82"/>
      <c r="D35" s="156">
        <f t="shared" si="15"/>
        <v>0</v>
      </c>
      <c r="F35" s="2"/>
      <c r="G35" s="124">
        <f t="shared" si="20"/>
        <v>45597</v>
      </c>
      <c r="H35" s="130">
        <f>IF(SUMIFS('Base Produits'!$P:$P,'Base Produits'!$N:$N,G$3,'Base Produits'!$O:$O,DATE(1900,MONTH($A35),DAY($A35)))=0,0%,SUMIFS('Base Produits'!$P:$P,'Base Produits'!$N:$N,G$3,'Base Produits'!$O:$O,DATE(1900,MONTH($A35),DAY($A35))))</f>
        <v>0</v>
      </c>
      <c r="I35" s="120"/>
      <c r="J35" s="127">
        <f t="shared" si="16"/>
        <v>0</v>
      </c>
      <c r="L35" s="124">
        <f t="shared" si="21"/>
        <v>45597</v>
      </c>
      <c r="M35" s="130">
        <f>IF(SUMIFS('Base Produits'!$P:$P,'Base Produits'!$N:$N,L$3,'Base Produits'!$O:$O,DATE(1900,MONTH($A35),DAY($A35)))=0,0%,SUMIFS('Base Produits'!$P:$P,'Base Produits'!$N:$N,L$3,'Base Produits'!$O:$O,DATE(1900,MONTH($A35),DAY($A35))))</f>
        <v>0</v>
      </c>
      <c r="N35" s="120"/>
      <c r="O35" s="127">
        <f t="shared" si="17"/>
        <v>0</v>
      </c>
      <c r="Q35" s="124">
        <f t="shared" si="22"/>
        <v>45597</v>
      </c>
      <c r="R35" s="130">
        <f>IF(SUMIFS('Base Produits'!$P:$P,'Base Produits'!$N:$N,Q$3,'Base Produits'!$O:$O,DATE(1900,MONTH($A35),DAY($A35)))=0,0%,SUMIFS('Base Produits'!$P:$P,'Base Produits'!$N:$N,Q$3,'Base Produits'!$O:$O,DATE(1900,MONTH($A35),DAY($A35))))</f>
        <v>0</v>
      </c>
      <c r="S35" s="120"/>
      <c r="T35" s="127">
        <f t="shared" si="18"/>
        <v>0</v>
      </c>
      <c r="V35" s="124">
        <f t="shared" si="23"/>
        <v>45597</v>
      </c>
      <c r="W35" s="130">
        <f>IF(SUMIFS('Base Produits'!$P:$P,'Base Produits'!$N:$N,V$3,'Base Produits'!$O:$O,DATE(1900,MONTH($A35),DAY($A35)))=0,0%,SUMIFS('Base Produits'!$P:$P,'Base Produits'!$N:$N,V$3,'Base Produits'!$O:$O,DATE(1900,MONTH($A35),DAY($A35))))</f>
        <v>0</v>
      </c>
      <c r="X35" s="120"/>
      <c r="Y35" s="127">
        <f t="shared" si="19"/>
        <v>0</v>
      </c>
      <c r="AI35" s="2"/>
      <c r="AL35"/>
      <c r="AM35"/>
      <c r="AN35"/>
    </row>
    <row r="36" spans="1:41" ht="15" thickBot="1" x14ac:dyDescent="0.4">
      <c r="A36" s="76"/>
      <c r="B36" s="76"/>
      <c r="C36" s="76"/>
      <c r="D36" s="77"/>
      <c r="F36" s="2"/>
      <c r="G36" s="125" t="str">
        <f>IF($A36&lt;DATE(2000,1,1),"",$A36)</f>
        <v/>
      </c>
      <c r="H36" s="131"/>
      <c r="I36" s="122"/>
      <c r="J36" s="128"/>
      <c r="L36" s="125" t="str">
        <f>IF($A36&lt;DATE(2000,1,1),"",$A36)</f>
        <v/>
      </c>
      <c r="M36" s="131"/>
      <c r="N36" s="122"/>
      <c r="O36" s="128"/>
      <c r="Q36" s="125" t="str">
        <f>IF($A36&lt;DATE(2000,1,1),"",$A36)</f>
        <v/>
      </c>
      <c r="R36" s="131"/>
      <c r="S36" s="122"/>
      <c r="T36" s="128"/>
      <c r="V36" s="125" t="str">
        <f>IF($A36&lt;DATE(2000,1,1),"",$A36)</f>
        <v/>
      </c>
      <c r="W36" s="131"/>
      <c r="X36" s="122"/>
      <c r="Y36" s="128"/>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85" t="s">
        <v>38</v>
      </c>
      <c r="F40" s="2"/>
      <c r="G40" s="85" t="s">
        <v>36</v>
      </c>
      <c r="H40" s="3"/>
      <c r="I40" s="85" t="s">
        <v>37</v>
      </c>
      <c r="K40" s="3"/>
      <c r="L40" s="3"/>
      <c r="M40" s="3"/>
      <c r="N40" s="85" t="s">
        <v>37</v>
      </c>
      <c r="S40" s="85" t="s">
        <v>37</v>
      </c>
      <c r="X40" s="85" t="s">
        <v>37</v>
      </c>
      <c r="AI40" s="2"/>
      <c r="AK40" t="s">
        <v>157</v>
      </c>
      <c r="AL40" s="1" t="s">
        <v>158</v>
      </c>
      <c r="AM40" s="1" t="s">
        <v>160</v>
      </c>
      <c r="AN40" s="1" t="s">
        <v>161</v>
      </c>
      <c r="AO40" s="1" t="s">
        <v>159</v>
      </c>
    </row>
    <row r="41" spans="1:41" x14ac:dyDescent="0.35">
      <c r="A41" s="248">
        <f>(IFERROR((I41*$H$3/$I$4),0)+IFERROR((N41*$M$3/$N$4),0)+IFERROR((S41*$R$3/$S$4),0)+IFERROR((X41*$W$3/$X$4),0))/($D$5/1000)</f>
        <v>1</v>
      </c>
      <c r="F41" s="2"/>
      <c r="G41" s="86">
        <v>0</v>
      </c>
      <c r="H41" s="3"/>
      <c r="I41" s="86" cm="1">
        <f t="array" ref="I41">IF($G41&gt;=I$7,TREND(J$6:J$7,I$6:I$7,$G41),IF($G41&gt;=I$8,TREND(J$7:J$8,I$7:I$8,$G41),IF($G41&gt;=I$9,TREND(J$8:J$9,I$8:I$9,$G41),IF($G41&gt;=I$10,TREND(J$9:J$10,I$9:I$10,$G41),IF($G41&gt;=I$11,TREND(J$10:J$11,I$10:I$11,$G41),0)))))</f>
        <v>1</v>
      </c>
      <c r="J41" s="20"/>
      <c r="K41" s="3"/>
      <c r="L41" s="3"/>
      <c r="M41" s="3"/>
      <c r="N41" s="86" cm="1">
        <f t="array" ref="N41">IF($G41&gt;=N$7,TREND(O$6:O$7,N$6:N$7,$G41),IF($G41&gt;=N$8,TREND(O$7:O$8,N$7:N$8,$G41),IF($G41&gt;=N$9,TREND(O$8:O$9,N$8:N$9,$G41),IF($G41&gt;=N$10,TREND(O$9:O$10,N$9:N$10,$G41),IF($G41&gt;=N$11,TREND(O$10:O$11,N$10:N$11,$G41),0)))))</f>
        <v>1</v>
      </c>
      <c r="S41" s="86" cm="1">
        <f t="array" ref="S41">IF($G41&gt;=S$7,TREND(T$6:T$7,S$6:S$7,$G41),IF($G41&gt;=S$8,TREND(T$7:T$8,S$7:S$8,$G41),IF($G41&gt;=S$9,TREND(T$8:T$9,S$8:S$9,$G41),IF($G41&gt;=S$10,TREND(T$9:T$10,S$9:S$10,$G41),IF($G41&gt;=S$11,TREND(T$10:T$11,S$10:S$11,$G41),0)))))</f>
        <v>0</v>
      </c>
      <c r="X41" s="86"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45383</v>
      </c>
      <c r="AK41">
        <f t="shared" ref="AK41:AK104" si="24">_xlfn.XLOOKUP(AJ41,A$27:A$36,B$27:B$36,0,0)</f>
        <v>0</v>
      </c>
      <c r="AL41" s="1">
        <f t="shared" ref="AL41:AL104" si="25">_xlfn.XLOOKUP(AJ41,A$15:A$24,B$15:B$24,1,0)</f>
        <v>1</v>
      </c>
      <c r="AM41" s="1">
        <f>AK41</f>
        <v>0</v>
      </c>
      <c r="AN41" s="163">
        <f>AK41</f>
        <v>0</v>
      </c>
      <c r="AO41" s="162">
        <f>AL41</f>
        <v>1</v>
      </c>
    </row>
    <row r="42" spans="1:41" x14ac:dyDescent="0.35">
      <c r="A42" s="248">
        <f t="shared" ref="A42:A105" si="26">(IFERROR((I42*$H$3/$I$4),0)+IFERROR((N42*$M$3/$N$4),0)+IFERROR((S42*$R$3/$S$4),0)+IFERROR((X42*$W$3/$X$4),0))/($D$5/1000)</f>
        <v>0.99666666666666659</v>
      </c>
      <c r="D42" s="231"/>
      <c r="F42" s="2"/>
      <c r="G42" s="86">
        <v>0.01</v>
      </c>
      <c r="H42" s="3"/>
      <c r="I42" s="227">
        <v>0.9966666666666667</v>
      </c>
      <c r="J42" s="20"/>
      <c r="K42" s="3"/>
      <c r="L42" s="3"/>
      <c r="M42" s="3"/>
      <c r="N42" s="226">
        <v>0.9966666666666667</v>
      </c>
      <c r="S42" s="193">
        <v>0</v>
      </c>
      <c r="X42" s="193">
        <v>0</v>
      </c>
      <c r="Y42" s="20"/>
      <c r="Z42" s="18"/>
      <c r="AA42" s="18"/>
      <c r="AB42" s="18"/>
      <c r="AC42" s="18"/>
      <c r="AD42" s="18"/>
      <c r="AE42" s="18"/>
      <c r="AF42" s="18"/>
      <c r="AI42" s="2"/>
      <c r="AJ42" s="29">
        <f>AJ41+1</f>
        <v>45384</v>
      </c>
      <c r="AK42">
        <f t="shared" si="24"/>
        <v>0</v>
      </c>
      <c r="AL42" s="1">
        <f t="shared" si="25"/>
        <v>1</v>
      </c>
      <c r="AM42" s="1">
        <f t="shared" ref="AM42:AM105" si="27">AK42</f>
        <v>0</v>
      </c>
      <c r="AN42" s="163">
        <f t="shared" ref="AN42:AN105" si="28">AK42</f>
        <v>0</v>
      </c>
      <c r="AO42" s="162">
        <f t="shared" ref="AO42:AO105" si="29">AL42</f>
        <v>1</v>
      </c>
    </row>
    <row r="43" spans="1:41" x14ac:dyDescent="0.35">
      <c r="A43" s="248">
        <f t="shared" si="26"/>
        <v>0.99333333333333329</v>
      </c>
      <c r="D43" s="231"/>
      <c r="F43" s="21"/>
      <c r="G43" s="86">
        <v>0.02</v>
      </c>
      <c r="H43" s="3"/>
      <c r="I43" s="227">
        <v>0.99333333333333329</v>
      </c>
      <c r="J43" s="20"/>
      <c r="K43" s="3"/>
      <c r="L43" s="3"/>
      <c r="M43" s="3"/>
      <c r="N43" s="226">
        <v>0.99333333333333329</v>
      </c>
      <c r="S43" s="193">
        <v>0</v>
      </c>
      <c r="X43" s="193">
        <v>0</v>
      </c>
      <c r="Y43" s="20"/>
      <c r="Z43" s="18"/>
      <c r="AA43" s="18"/>
      <c r="AB43" s="18"/>
      <c r="AC43" s="18"/>
      <c r="AD43" s="18"/>
      <c r="AE43" s="18"/>
      <c r="AF43" s="18"/>
      <c r="AI43" s="21"/>
      <c r="AJ43" s="29">
        <f t="shared" ref="AJ43:AJ106" si="30">AJ42+1</f>
        <v>45385</v>
      </c>
      <c r="AK43">
        <f t="shared" si="24"/>
        <v>0</v>
      </c>
      <c r="AL43" s="1">
        <f t="shared" si="25"/>
        <v>1</v>
      </c>
      <c r="AM43" s="1">
        <f t="shared" si="27"/>
        <v>0</v>
      </c>
      <c r="AN43" s="163">
        <f t="shared" si="28"/>
        <v>0</v>
      </c>
      <c r="AO43" s="162">
        <f t="shared" si="29"/>
        <v>1</v>
      </c>
    </row>
    <row r="44" spans="1:41" x14ac:dyDescent="0.35">
      <c r="A44" s="248">
        <f t="shared" si="26"/>
        <v>0.98999999999999988</v>
      </c>
      <c r="D44" s="231"/>
      <c r="F44" s="21"/>
      <c r="G44" s="86">
        <v>0.03</v>
      </c>
      <c r="H44" s="3"/>
      <c r="I44" s="227">
        <v>0.99</v>
      </c>
      <c r="J44" s="20"/>
      <c r="K44" s="3"/>
      <c r="L44" s="3"/>
      <c r="M44" s="3"/>
      <c r="N44" s="226">
        <v>0.99</v>
      </c>
      <c r="S44" s="193">
        <v>0</v>
      </c>
      <c r="X44" s="193">
        <v>0</v>
      </c>
      <c r="Y44" s="20"/>
      <c r="Z44" s="18"/>
      <c r="AA44" s="18"/>
      <c r="AB44" s="18"/>
      <c r="AC44" s="18"/>
      <c r="AD44" s="18"/>
      <c r="AE44" s="18"/>
      <c r="AF44" s="18"/>
      <c r="AI44" s="21"/>
      <c r="AJ44" s="29">
        <f t="shared" si="30"/>
        <v>45386</v>
      </c>
      <c r="AK44">
        <f t="shared" si="24"/>
        <v>0</v>
      </c>
      <c r="AL44" s="1">
        <f t="shared" si="25"/>
        <v>1</v>
      </c>
      <c r="AM44" s="1">
        <f t="shared" si="27"/>
        <v>0</v>
      </c>
      <c r="AN44" s="163">
        <f t="shared" si="28"/>
        <v>0</v>
      </c>
      <c r="AO44" s="162">
        <f t="shared" si="29"/>
        <v>1</v>
      </c>
    </row>
    <row r="45" spans="1:41" x14ac:dyDescent="0.35">
      <c r="A45" s="248">
        <f t="shared" si="26"/>
        <v>0.98666666666666669</v>
      </c>
      <c r="D45" s="231"/>
      <c r="F45" s="21"/>
      <c r="G45" s="86">
        <v>0.04</v>
      </c>
      <c r="H45" s="3"/>
      <c r="I45" s="227">
        <v>0.98666666666666669</v>
      </c>
      <c r="J45" s="20"/>
      <c r="K45" s="3"/>
      <c r="L45" s="3"/>
      <c r="M45" s="3"/>
      <c r="N45" s="226">
        <v>0.98666666666666669</v>
      </c>
      <c r="S45" s="193">
        <v>0</v>
      </c>
      <c r="X45" s="193">
        <v>0</v>
      </c>
      <c r="Y45" s="20"/>
      <c r="Z45" s="18"/>
      <c r="AA45" s="18"/>
      <c r="AB45" s="18"/>
      <c r="AC45" s="18"/>
      <c r="AD45" s="18"/>
      <c r="AE45" s="18"/>
      <c r="AF45" s="18"/>
      <c r="AI45" s="21"/>
      <c r="AJ45" s="29">
        <f t="shared" si="30"/>
        <v>45387</v>
      </c>
      <c r="AK45">
        <f t="shared" si="24"/>
        <v>0</v>
      </c>
      <c r="AL45" s="1">
        <f t="shared" si="25"/>
        <v>1</v>
      </c>
      <c r="AM45" s="1">
        <f t="shared" si="27"/>
        <v>0</v>
      </c>
      <c r="AN45" s="163">
        <f t="shared" si="28"/>
        <v>0</v>
      </c>
      <c r="AO45" s="162">
        <f t="shared" si="29"/>
        <v>1</v>
      </c>
    </row>
    <row r="46" spans="1:41" x14ac:dyDescent="0.35">
      <c r="A46" s="248">
        <f t="shared" si="26"/>
        <v>0.98333333333333317</v>
      </c>
      <c r="D46" s="231"/>
      <c r="F46" s="21"/>
      <c r="G46" s="86">
        <v>0.05</v>
      </c>
      <c r="H46" s="3"/>
      <c r="I46" s="227">
        <v>0.98333333333333328</v>
      </c>
      <c r="J46" s="20"/>
      <c r="K46" s="3"/>
      <c r="L46" s="3"/>
      <c r="M46" s="3"/>
      <c r="N46" s="226">
        <v>0.98333333333333328</v>
      </c>
      <c r="S46" s="193">
        <v>0</v>
      </c>
      <c r="X46" s="193">
        <v>0</v>
      </c>
      <c r="Y46" s="20"/>
      <c r="Z46" s="18"/>
      <c r="AA46" s="18"/>
      <c r="AB46" s="18"/>
      <c r="AC46" s="18"/>
      <c r="AD46" s="18"/>
      <c r="AE46" s="18"/>
      <c r="AF46" s="18"/>
      <c r="AI46" s="21"/>
      <c r="AJ46" s="29">
        <f t="shared" si="30"/>
        <v>45388</v>
      </c>
      <c r="AK46">
        <f t="shared" si="24"/>
        <v>0</v>
      </c>
      <c r="AL46" s="1">
        <f t="shared" si="25"/>
        <v>1</v>
      </c>
      <c r="AM46" s="1">
        <f t="shared" si="27"/>
        <v>0</v>
      </c>
      <c r="AN46" s="163">
        <f t="shared" si="28"/>
        <v>0</v>
      </c>
      <c r="AO46" s="162">
        <f t="shared" si="29"/>
        <v>1</v>
      </c>
    </row>
    <row r="47" spans="1:41" x14ac:dyDescent="0.35">
      <c r="A47" s="248">
        <f t="shared" si="26"/>
        <v>0.98</v>
      </c>
      <c r="D47" s="231"/>
      <c r="F47" s="21"/>
      <c r="G47" s="86">
        <v>0.06</v>
      </c>
      <c r="H47" s="3"/>
      <c r="I47" s="227">
        <v>0.98</v>
      </c>
      <c r="J47" s="20"/>
      <c r="K47" s="3"/>
      <c r="L47" s="3"/>
      <c r="M47" s="3"/>
      <c r="N47" s="226">
        <v>0.98</v>
      </c>
      <c r="S47" s="193">
        <v>0</v>
      </c>
      <c r="X47" s="193">
        <v>0</v>
      </c>
      <c r="Y47" s="20"/>
      <c r="Z47" s="18"/>
      <c r="AA47" s="18"/>
      <c r="AB47" s="18"/>
      <c r="AC47" s="18"/>
      <c r="AD47" s="18"/>
      <c r="AE47" s="18"/>
      <c r="AF47" s="18"/>
      <c r="AI47" s="21"/>
      <c r="AJ47" s="29">
        <f t="shared" si="30"/>
        <v>45389</v>
      </c>
      <c r="AK47">
        <f t="shared" si="24"/>
        <v>0</v>
      </c>
      <c r="AL47" s="1">
        <f t="shared" si="25"/>
        <v>1</v>
      </c>
      <c r="AM47" s="1">
        <f t="shared" si="27"/>
        <v>0</v>
      </c>
      <c r="AN47" s="163">
        <f t="shared" si="28"/>
        <v>0</v>
      </c>
      <c r="AO47" s="162">
        <f t="shared" si="29"/>
        <v>1</v>
      </c>
    </row>
    <row r="48" spans="1:41" x14ac:dyDescent="0.35">
      <c r="A48" s="248">
        <f t="shared" si="26"/>
        <v>0.97666666666666657</v>
      </c>
      <c r="D48" s="231"/>
      <c r="F48" s="21"/>
      <c r="G48" s="86">
        <v>7.0000000000000007E-2</v>
      </c>
      <c r="H48" s="3"/>
      <c r="I48" s="227">
        <v>0.97666666666666668</v>
      </c>
      <c r="J48" s="20"/>
      <c r="K48" s="3"/>
      <c r="L48" s="3"/>
      <c r="M48" s="3"/>
      <c r="N48" s="226">
        <v>0.97666666666666668</v>
      </c>
      <c r="S48" s="193">
        <v>0</v>
      </c>
      <c r="X48" s="193">
        <v>0</v>
      </c>
      <c r="Y48" s="20"/>
      <c r="Z48" s="18"/>
      <c r="AA48" s="18"/>
      <c r="AB48" s="18"/>
      <c r="AC48" s="18"/>
      <c r="AD48" s="18"/>
      <c r="AE48" s="18"/>
      <c r="AF48" s="18"/>
      <c r="AI48" s="21"/>
      <c r="AJ48" s="29">
        <f t="shared" si="30"/>
        <v>45390</v>
      </c>
      <c r="AK48">
        <f t="shared" si="24"/>
        <v>0</v>
      </c>
      <c r="AL48" s="1">
        <f t="shared" si="25"/>
        <v>1</v>
      </c>
      <c r="AM48" s="1">
        <f t="shared" si="27"/>
        <v>0</v>
      </c>
      <c r="AN48" s="163">
        <f t="shared" si="28"/>
        <v>0</v>
      </c>
      <c r="AO48" s="162">
        <f t="shared" si="29"/>
        <v>1</v>
      </c>
    </row>
    <row r="49" spans="1:41" x14ac:dyDescent="0.35">
      <c r="A49" s="248">
        <f t="shared" si="26"/>
        <v>0.97333333333333305</v>
      </c>
      <c r="D49" s="231"/>
      <c r="F49" s="21"/>
      <c r="G49" s="86">
        <v>0.08</v>
      </c>
      <c r="H49" s="3"/>
      <c r="I49" s="227">
        <v>0.97333333333333327</v>
      </c>
      <c r="J49" s="20"/>
      <c r="K49" s="3"/>
      <c r="L49" s="3"/>
      <c r="M49" s="3"/>
      <c r="N49" s="226">
        <v>0.97333333333333327</v>
      </c>
      <c r="S49" s="193">
        <v>0</v>
      </c>
      <c r="X49" s="193">
        <v>0</v>
      </c>
      <c r="Y49" s="20"/>
      <c r="Z49" s="18"/>
      <c r="AA49" s="18"/>
      <c r="AB49" s="18"/>
      <c r="AC49" s="18"/>
      <c r="AD49" s="18"/>
      <c r="AE49" s="18"/>
      <c r="AF49" s="18"/>
      <c r="AI49" s="21"/>
      <c r="AJ49" s="29">
        <f t="shared" si="30"/>
        <v>45391</v>
      </c>
      <c r="AK49">
        <f t="shared" si="24"/>
        <v>0</v>
      </c>
      <c r="AL49" s="1">
        <f t="shared" si="25"/>
        <v>1</v>
      </c>
      <c r="AM49" s="1">
        <f t="shared" si="27"/>
        <v>0</v>
      </c>
      <c r="AN49" s="163">
        <f t="shared" si="28"/>
        <v>0</v>
      </c>
      <c r="AO49" s="162">
        <f t="shared" si="29"/>
        <v>1</v>
      </c>
    </row>
    <row r="50" spans="1:41" x14ac:dyDescent="0.35">
      <c r="A50" s="248">
        <f t="shared" si="26"/>
        <v>0.97000000000000008</v>
      </c>
      <c r="D50" s="231"/>
      <c r="F50" s="21"/>
      <c r="G50" s="86">
        <v>0.09</v>
      </c>
      <c r="H50" s="3"/>
      <c r="I50" s="227">
        <v>0.97</v>
      </c>
      <c r="J50" s="20"/>
      <c r="K50" s="3"/>
      <c r="L50" s="3"/>
      <c r="M50" s="3"/>
      <c r="N50" s="226">
        <v>0.97</v>
      </c>
      <c r="S50" s="193">
        <v>0</v>
      </c>
      <c r="X50" s="193">
        <v>0</v>
      </c>
      <c r="Y50" s="20"/>
      <c r="Z50" s="18"/>
      <c r="AA50" s="18"/>
      <c r="AB50" s="18"/>
      <c r="AC50" s="18"/>
      <c r="AD50" s="18"/>
      <c r="AE50" s="18"/>
      <c r="AF50" s="18"/>
      <c r="AI50" s="21"/>
      <c r="AJ50" s="29">
        <f t="shared" si="30"/>
        <v>45392</v>
      </c>
      <c r="AK50">
        <f t="shared" si="24"/>
        <v>0</v>
      </c>
      <c r="AL50" s="1">
        <f t="shared" si="25"/>
        <v>1</v>
      </c>
      <c r="AM50" s="1">
        <f t="shared" si="27"/>
        <v>0</v>
      </c>
      <c r="AN50" s="163">
        <f t="shared" si="28"/>
        <v>0</v>
      </c>
      <c r="AO50" s="162">
        <f t="shared" si="29"/>
        <v>1</v>
      </c>
    </row>
    <row r="51" spans="1:41" x14ac:dyDescent="0.35">
      <c r="A51" s="248">
        <f t="shared" si="26"/>
        <v>0.96666666666666656</v>
      </c>
      <c r="D51" s="231"/>
      <c r="F51" s="21"/>
      <c r="G51" s="86">
        <v>0.1</v>
      </c>
      <c r="H51" s="3"/>
      <c r="I51" s="227">
        <v>0.96666666666666667</v>
      </c>
      <c r="J51" s="20"/>
      <c r="K51" s="3"/>
      <c r="L51" s="3"/>
      <c r="M51" s="27"/>
      <c r="N51" s="226">
        <v>0.96666666666666667</v>
      </c>
      <c r="S51" s="193">
        <v>0</v>
      </c>
      <c r="X51" s="193">
        <v>0</v>
      </c>
      <c r="Y51" s="20"/>
      <c r="Z51" s="18"/>
      <c r="AA51" s="18"/>
      <c r="AB51" s="18"/>
      <c r="AC51" s="18"/>
      <c r="AD51" s="18"/>
      <c r="AE51" s="18"/>
      <c r="AF51" s="18"/>
      <c r="AI51" s="21"/>
      <c r="AJ51" s="29">
        <f t="shared" si="30"/>
        <v>45393</v>
      </c>
      <c r="AK51">
        <f t="shared" si="24"/>
        <v>0</v>
      </c>
      <c r="AL51" s="1">
        <f t="shared" si="25"/>
        <v>1</v>
      </c>
      <c r="AM51" s="1">
        <f t="shared" si="27"/>
        <v>0</v>
      </c>
      <c r="AN51" s="163">
        <f t="shared" si="28"/>
        <v>0</v>
      </c>
      <c r="AO51" s="162">
        <f t="shared" si="29"/>
        <v>1</v>
      </c>
    </row>
    <row r="52" spans="1:41" x14ac:dyDescent="0.35">
      <c r="A52" s="248">
        <f t="shared" si="26"/>
        <v>0.96333333333333326</v>
      </c>
      <c r="D52" s="231"/>
      <c r="F52" s="21"/>
      <c r="G52" s="86">
        <v>0.11</v>
      </c>
      <c r="H52" s="3"/>
      <c r="I52" s="227">
        <v>0.96333333333333337</v>
      </c>
      <c r="J52" s="20"/>
      <c r="K52" s="3"/>
      <c r="L52" s="3"/>
      <c r="M52" s="3"/>
      <c r="N52" s="226">
        <v>0.96333333333333337</v>
      </c>
      <c r="S52" s="193">
        <v>0</v>
      </c>
      <c r="X52" s="193">
        <v>0</v>
      </c>
      <c r="Y52" s="20"/>
      <c r="Z52" s="18"/>
      <c r="AA52" s="18"/>
      <c r="AB52" s="18"/>
      <c r="AC52" s="18"/>
      <c r="AD52" s="18"/>
      <c r="AE52" s="18"/>
      <c r="AF52" s="18"/>
      <c r="AI52" s="21"/>
      <c r="AJ52" s="29">
        <f t="shared" si="30"/>
        <v>45394</v>
      </c>
      <c r="AK52">
        <f t="shared" si="24"/>
        <v>0</v>
      </c>
      <c r="AL52" s="1">
        <f t="shared" si="25"/>
        <v>1</v>
      </c>
      <c r="AM52" s="1">
        <f t="shared" si="27"/>
        <v>0</v>
      </c>
      <c r="AN52" s="163">
        <f t="shared" si="28"/>
        <v>0</v>
      </c>
      <c r="AO52" s="162">
        <f t="shared" si="29"/>
        <v>1</v>
      </c>
    </row>
    <row r="53" spans="1:41" x14ac:dyDescent="0.35">
      <c r="A53" s="248">
        <f t="shared" si="26"/>
        <v>0.96</v>
      </c>
      <c r="D53" s="231"/>
      <c r="F53" s="21"/>
      <c r="G53" s="86">
        <v>0.12</v>
      </c>
      <c r="H53" s="3"/>
      <c r="I53" s="227">
        <v>0.96</v>
      </c>
      <c r="J53" s="20"/>
      <c r="K53" s="3"/>
      <c r="L53" s="3"/>
      <c r="M53" s="3"/>
      <c r="N53" s="226">
        <v>0.96</v>
      </c>
      <c r="S53" s="193">
        <v>0</v>
      </c>
      <c r="X53" s="193">
        <v>0</v>
      </c>
      <c r="Y53" s="20"/>
      <c r="Z53" s="18"/>
      <c r="AA53" s="18"/>
      <c r="AB53" s="18"/>
      <c r="AC53" s="18"/>
      <c r="AD53" s="18"/>
      <c r="AE53" s="18"/>
      <c r="AF53" s="18"/>
      <c r="AI53" s="21"/>
      <c r="AJ53" s="29">
        <f t="shared" si="30"/>
        <v>45395</v>
      </c>
      <c r="AK53">
        <f t="shared" si="24"/>
        <v>0</v>
      </c>
      <c r="AL53" s="1">
        <f t="shared" si="25"/>
        <v>1</v>
      </c>
      <c r="AM53" s="1">
        <f t="shared" si="27"/>
        <v>0</v>
      </c>
      <c r="AN53" s="163">
        <f t="shared" si="28"/>
        <v>0</v>
      </c>
      <c r="AO53" s="162">
        <f t="shared" si="29"/>
        <v>1</v>
      </c>
    </row>
    <row r="54" spans="1:41" x14ac:dyDescent="0.35">
      <c r="A54" s="248">
        <f t="shared" si="26"/>
        <v>0.95666666666666678</v>
      </c>
      <c r="D54" s="231"/>
      <c r="F54" s="21"/>
      <c r="G54" s="86">
        <v>0.13</v>
      </c>
      <c r="H54" s="3"/>
      <c r="I54" s="227">
        <v>0.95666666666666667</v>
      </c>
      <c r="J54" s="20"/>
      <c r="K54" s="3"/>
      <c r="L54" s="3"/>
      <c r="M54" s="3"/>
      <c r="N54" s="226">
        <v>0.95666666666666667</v>
      </c>
      <c r="S54" s="193">
        <v>0</v>
      </c>
      <c r="X54" s="193">
        <v>0</v>
      </c>
      <c r="Y54" s="20"/>
      <c r="Z54" s="18"/>
      <c r="AA54" s="18"/>
      <c r="AB54" s="18"/>
      <c r="AC54" s="18"/>
      <c r="AD54" s="18"/>
      <c r="AE54" s="18"/>
      <c r="AF54" s="18"/>
      <c r="AI54" s="21"/>
      <c r="AJ54" s="29">
        <f t="shared" si="30"/>
        <v>45396</v>
      </c>
      <c r="AK54">
        <f t="shared" si="24"/>
        <v>0</v>
      </c>
      <c r="AL54" s="1">
        <f t="shared" si="25"/>
        <v>1</v>
      </c>
      <c r="AM54" s="1">
        <f t="shared" si="27"/>
        <v>0</v>
      </c>
      <c r="AN54" s="163">
        <f t="shared" si="28"/>
        <v>0</v>
      </c>
      <c r="AO54" s="162">
        <f t="shared" si="29"/>
        <v>1</v>
      </c>
    </row>
    <row r="55" spans="1:41" x14ac:dyDescent="0.35">
      <c r="A55" s="248">
        <f t="shared" si="26"/>
        <v>0.95333333333333337</v>
      </c>
      <c r="D55" s="231"/>
      <c r="F55" s="21"/>
      <c r="G55" s="86">
        <v>0.14000000000000001</v>
      </c>
      <c r="H55" s="3"/>
      <c r="I55" s="227">
        <v>0.95333333333333337</v>
      </c>
      <c r="J55" s="20"/>
      <c r="K55" s="3"/>
      <c r="L55" s="3"/>
      <c r="M55" s="3"/>
      <c r="N55" s="226">
        <v>0.95333333333333337</v>
      </c>
      <c r="S55" s="193">
        <v>0</v>
      </c>
      <c r="X55" s="193">
        <v>0</v>
      </c>
      <c r="Y55" s="20"/>
      <c r="Z55" s="18"/>
      <c r="AA55" s="18"/>
      <c r="AB55" s="18"/>
      <c r="AC55" s="18"/>
      <c r="AD55" s="18"/>
      <c r="AE55" s="18"/>
      <c r="AF55" s="18"/>
      <c r="AI55" s="21"/>
      <c r="AJ55" s="29">
        <f t="shared" si="30"/>
        <v>45397</v>
      </c>
      <c r="AK55">
        <f t="shared" si="24"/>
        <v>0</v>
      </c>
      <c r="AL55" s="1">
        <f t="shared" si="25"/>
        <v>1</v>
      </c>
      <c r="AM55" s="1">
        <f t="shared" si="27"/>
        <v>0</v>
      </c>
      <c r="AN55" s="163">
        <f t="shared" si="28"/>
        <v>0</v>
      </c>
      <c r="AO55" s="162">
        <f t="shared" si="29"/>
        <v>1</v>
      </c>
    </row>
    <row r="56" spans="1:41" x14ac:dyDescent="0.35">
      <c r="A56" s="248">
        <f t="shared" si="26"/>
        <v>0.94999999999999984</v>
      </c>
      <c r="D56" s="231"/>
      <c r="F56" s="21"/>
      <c r="G56" s="86">
        <v>0.15</v>
      </c>
      <c r="H56" s="3"/>
      <c r="I56" s="227">
        <v>0.95</v>
      </c>
      <c r="J56" s="20"/>
      <c r="K56" s="3"/>
      <c r="L56" s="3"/>
      <c r="M56" s="3"/>
      <c r="N56" s="226">
        <v>0.95</v>
      </c>
      <c r="S56" s="193">
        <v>0</v>
      </c>
      <c r="X56" s="193">
        <v>0</v>
      </c>
      <c r="Y56" s="20"/>
      <c r="Z56" s="18"/>
      <c r="AA56" s="18"/>
      <c r="AB56" s="18"/>
      <c r="AC56" s="18"/>
      <c r="AD56" s="18"/>
      <c r="AE56" s="18"/>
      <c r="AF56" s="18"/>
      <c r="AI56" s="21"/>
      <c r="AJ56" s="29">
        <f t="shared" si="30"/>
        <v>45398</v>
      </c>
      <c r="AK56">
        <f t="shared" si="24"/>
        <v>0</v>
      </c>
      <c r="AL56" s="1">
        <f t="shared" si="25"/>
        <v>1</v>
      </c>
      <c r="AM56" s="1">
        <f t="shared" si="27"/>
        <v>0</v>
      </c>
      <c r="AN56" s="163">
        <f t="shared" si="28"/>
        <v>0</v>
      </c>
      <c r="AO56" s="162">
        <f t="shared" si="29"/>
        <v>1</v>
      </c>
    </row>
    <row r="57" spans="1:41" x14ac:dyDescent="0.35">
      <c r="A57" s="248">
        <f t="shared" si="26"/>
        <v>0.94666666666666666</v>
      </c>
      <c r="D57" s="231"/>
      <c r="F57" s="21"/>
      <c r="G57" s="86">
        <v>0.16</v>
      </c>
      <c r="H57" s="3"/>
      <c r="I57" s="227">
        <v>0.94666666666666666</v>
      </c>
      <c r="J57" s="20"/>
      <c r="K57" s="3"/>
      <c r="L57" s="3"/>
      <c r="M57" s="3"/>
      <c r="N57" s="226">
        <v>0.94666666666666666</v>
      </c>
      <c r="S57" s="193">
        <v>0</v>
      </c>
      <c r="X57" s="193">
        <v>0</v>
      </c>
      <c r="Y57" s="20"/>
      <c r="Z57" s="18"/>
      <c r="AA57" s="18"/>
      <c r="AB57" s="18"/>
      <c r="AC57" s="18"/>
      <c r="AD57" s="18"/>
      <c r="AE57" s="18"/>
      <c r="AF57" s="18"/>
      <c r="AI57" s="21"/>
      <c r="AJ57" s="29">
        <f t="shared" si="30"/>
        <v>45399</v>
      </c>
      <c r="AK57">
        <f t="shared" si="24"/>
        <v>0</v>
      </c>
      <c r="AL57" s="1">
        <f t="shared" si="25"/>
        <v>1</v>
      </c>
      <c r="AM57" s="1">
        <f t="shared" si="27"/>
        <v>0</v>
      </c>
      <c r="AN57" s="163">
        <f t="shared" si="28"/>
        <v>0</v>
      </c>
      <c r="AO57" s="162">
        <f t="shared" si="29"/>
        <v>1</v>
      </c>
    </row>
    <row r="58" spans="1:41" x14ac:dyDescent="0.35">
      <c r="A58" s="248">
        <f t="shared" si="26"/>
        <v>0.94333333333333313</v>
      </c>
      <c r="D58" s="231"/>
      <c r="F58" s="21"/>
      <c r="G58" s="86">
        <v>0.17</v>
      </c>
      <c r="H58" s="3"/>
      <c r="I58" s="227">
        <v>0.94333333333333336</v>
      </c>
      <c r="J58" s="20"/>
      <c r="K58" s="3"/>
      <c r="L58" s="3"/>
      <c r="M58" s="3"/>
      <c r="N58" s="226">
        <v>0.94333333333333336</v>
      </c>
      <c r="S58" s="193">
        <v>0</v>
      </c>
      <c r="X58" s="193">
        <v>0</v>
      </c>
      <c r="Y58" s="20"/>
      <c r="Z58" s="18"/>
      <c r="AA58" s="18"/>
      <c r="AB58" s="18"/>
      <c r="AC58" s="18"/>
      <c r="AD58" s="18"/>
      <c r="AE58" s="18"/>
      <c r="AF58" s="18"/>
      <c r="AI58" s="21"/>
      <c r="AJ58" s="29">
        <f t="shared" si="30"/>
        <v>45400</v>
      </c>
      <c r="AK58">
        <f t="shared" si="24"/>
        <v>0</v>
      </c>
      <c r="AL58" s="1">
        <f t="shared" si="25"/>
        <v>1</v>
      </c>
      <c r="AM58" s="1">
        <f t="shared" si="27"/>
        <v>0</v>
      </c>
      <c r="AN58" s="163">
        <f t="shared" si="28"/>
        <v>0</v>
      </c>
      <c r="AO58" s="162">
        <f t="shared" si="29"/>
        <v>1</v>
      </c>
    </row>
    <row r="59" spans="1:41" x14ac:dyDescent="0.35">
      <c r="A59" s="248">
        <f t="shared" si="26"/>
        <v>0.94</v>
      </c>
      <c r="D59" s="231"/>
      <c r="F59" s="21"/>
      <c r="G59" s="86">
        <v>0.18</v>
      </c>
      <c r="H59" s="3"/>
      <c r="I59" s="227">
        <v>0.94</v>
      </c>
      <c r="J59" s="20"/>
      <c r="K59" s="3"/>
      <c r="L59" s="3"/>
      <c r="M59" s="3"/>
      <c r="N59" s="226">
        <v>0.94</v>
      </c>
      <c r="S59" s="193">
        <v>0</v>
      </c>
      <c r="X59" s="193">
        <v>0</v>
      </c>
      <c r="Y59" s="20"/>
      <c r="Z59" s="18"/>
      <c r="AA59" s="18"/>
      <c r="AB59" s="18"/>
      <c r="AC59" s="18"/>
      <c r="AD59" s="18"/>
      <c r="AE59" s="18"/>
      <c r="AF59" s="18"/>
      <c r="AI59" s="21"/>
      <c r="AJ59" s="29">
        <f t="shared" si="30"/>
        <v>45401</v>
      </c>
      <c r="AK59">
        <f t="shared" si="24"/>
        <v>0</v>
      </c>
      <c r="AL59" s="1">
        <f t="shared" si="25"/>
        <v>1</v>
      </c>
      <c r="AM59" s="1">
        <f t="shared" si="27"/>
        <v>0</v>
      </c>
      <c r="AN59" s="163">
        <f t="shared" si="28"/>
        <v>0</v>
      </c>
      <c r="AO59" s="162">
        <f t="shared" si="29"/>
        <v>1</v>
      </c>
    </row>
    <row r="60" spans="1:41" ht="12.75" customHeight="1" x14ac:dyDescent="0.35">
      <c r="A60" s="248">
        <f t="shared" si="26"/>
        <v>0.93666666666666676</v>
      </c>
      <c r="D60" s="231"/>
      <c r="F60" s="21"/>
      <c r="G60" s="86">
        <v>0.19</v>
      </c>
      <c r="H60" s="3"/>
      <c r="I60" s="227">
        <v>0.93666666666666665</v>
      </c>
      <c r="J60" s="20"/>
      <c r="K60" s="3"/>
      <c r="L60" s="3"/>
      <c r="M60" s="3"/>
      <c r="N60" s="226">
        <v>0.93666666666666665</v>
      </c>
      <c r="S60" s="193">
        <v>0</v>
      </c>
      <c r="X60" s="193">
        <v>0</v>
      </c>
      <c r="Y60" s="20"/>
      <c r="Z60" s="18"/>
      <c r="AA60" s="18"/>
      <c r="AB60" s="18"/>
      <c r="AC60" s="18"/>
      <c r="AD60" s="18"/>
      <c r="AE60" s="18"/>
      <c r="AF60" s="18"/>
      <c r="AI60" s="21"/>
      <c r="AJ60" s="29">
        <f t="shared" si="30"/>
        <v>45402</v>
      </c>
      <c r="AK60">
        <f t="shared" si="24"/>
        <v>0</v>
      </c>
      <c r="AL60" s="1">
        <f t="shared" si="25"/>
        <v>1</v>
      </c>
      <c r="AM60" s="1">
        <f t="shared" si="27"/>
        <v>0</v>
      </c>
      <c r="AN60" s="163">
        <f t="shared" si="28"/>
        <v>0</v>
      </c>
      <c r="AO60" s="162">
        <f t="shared" si="29"/>
        <v>1</v>
      </c>
    </row>
    <row r="61" spans="1:41" x14ac:dyDescent="0.35">
      <c r="A61" s="248">
        <f t="shared" si="26"/>
        <v>0.93333333333333324</v>
      </c>
      <c r="D61" s="231"/>
      <c r="F61" s="21"/>
      <c r="G61" s="86">
        <v>0.2</v>
      </c>
      <c r="H61" s="3"/>
      <c r="I61" s="227">
        <v>0.93333333333333335</v>
      </c>
      <c r="J61" s="20"/>
      <c r="K61" s="3"/>
      <c r="L61" s="3"/>
      <c r="M61" s="3"/>
      <c r="N61" s="226">
        <v>0.93333333333333335</v>
      </c>
      <c r="S61" s="193">
        <v>0</v>
      </c>
      <c r="X61" s="193">
        <v>0</v>
      </c>
      <c r="Y61" s="20"/>
      <c r="Z61" s="18"/>
      <c r="AA61" s="18"/>
      <c r="AB61" s="18"/>
      <c r="AC61" s="18"/>
      <c r="AD61" s="18"/>
      <c r="AE61" s="18"/>
      <c r="AF61" s="18"/>
      <c r="AI61" s="21"/>
      <c r="AJ61" s="29">
        <f t="shared" si="30"/>
        <v>45403</v>
      </c>
      <c r="AK61">
        <f t="shared" si="24"/>
        <v>0</v>
      </c>
      <c r="AL61" s="1">
        <f t="shared" si="25"/>
        <v>1</v>
      </c>
      <c r="AM61" s="1">
        <f t="shared" si="27"/>
        <v>0</v>
      </c>
      <c r="AN61" s="163">
        <f t="shared" si="28"/>
        <v>0</v>
      </c>
      <c r="AO61" s="162">
        <f t="shared" si="29"/>
        <v>1</v>
      </c>
    </row>
    <row r="62" spans="1:41" x14ac:dyDescent="0.35">
      <c r="A62" s="248">
        <f t="shared" si="26"/>
        <v>0.92999999999999994</v>
      </c>
      <c r="D62" s="231"/>
      <c r="F62" s="21"/>
      <c r="G62" s="86">
        <v>0.21</v>
      </c>
      <c r="H62" s="3"/>
      <c r="I62" s="227">
        <v>0.92999999999999994</v>
      </c>
      <c r="J62" s="20"/>
      <c r="K62" s="3"/>
      <c r="L62" s="3"/>
      <c r="M62" s="27"/>
      <c r="N62" s="226">
        <v>0.92999999999999994</v>
      </c>
      <c r="S62" s="193">
        <v>0</v>
      </c>
      <c r="X62" s="193">
        <v>0</v>
      </c>
      <c r="Y62" s="20"/>
      <c r="Z62" s="18"/>
      <c r="AA62" s="18"/>
      <c r="AB62" s="18"/>
      <c r="AC62" s="18"/>
      <c r="AD62" s="18"/>
      <c r="AE62" s="18"/>
      <c r="AF62" s="18"/>
      <c r="AI62" s="21"/>
      <c r="AJ62" s="29">
        <f t="shared" si="30"/>
        <v>45404</v>
      </c>
      <c r="AK62">
        <f t="shared" si="24"/>
        <v>0</v>
      </c>
      <c r="AL62" s="1">
        <f t="shared" si="25"/>
        <v>1</v>
      </c>
      <c r="AM62" s="1">
        <f t="shared" si="27"/>
        <v>0</v>
      </c>
      <c r="AN62" s="163">
        <f t="shared" si="28"/>
        <v>0</v>
      </c>
      <c r="AO62" s="162">
        <f t="shared" si="29"/>
        <v>1</v>
      </c>
    </row>
    <row r="63" spans="1:41" x14ac:dyDescent="0.35">
      <c r="A63" s="248">
        <f t="shared" si="26"/>
        <v>0.92666666666666653</v>
      </c>
      <c r="D63" s="231"/>
      <c r="F63" s="21"/>
      <c r="G63" s="86">
        <v>0.22</v>
      </c>
      <c r="H63" s="3"/>
      <c r="I63" s="227">
        <v>0.92666666666666664</v>
      </c>
      <c r="J63" s="20"/>
      <c r="K63" s="3"/>
      <c r="L63" s="3"/>
      <c r="M63" s="3"/>
      <c r="N63" s="226">
        <v>0.92666666666666664</v>
      </c>
      <c r="S63" s="193">
        <v>0</v>
      </c>
      <c r="X63" s="193">
        <v>0</v>
      </c>
      <c r="Y63" s="20"/>
      <c r="Z63" s="18"/>
      <c r="AA63" s="18"/>
      <c r="AB63" s="18"/>
      <c r="AC63" s="18"/>
      <c r="AD63" s="18"/>
      <c r="AE63" s="18"/>
      <c r="AF63" s="18"/>
      <c r="AI63" s="21"/>
      <c r="AJ63" s="29">
        <f t="shared" si="30"/>
        <v>45405</v>
      </c>
      <c r="AK63">
        <f t="shared" si="24"/>
        <v>0</v>
      </c>
      <c r="AL63" s="1">
        <f t="shared" si="25"/>
        <v>1</v>
      </c>
      <c r="AM63" s="1">
        <f t="shared" si="27"/>
        <v>0</v>
      </c>
      <c r="AN63" s="163">
        <f t="shared" si="28"/>
        <v>0</v>
      </c>
      <c r="AO63" s="162">
        <f t="shared" si="29"/>
        <v>1</v>
      </c>
    </row>
    <row r="64" spans="1:41" x14ac:dyDescent="0.35">
      <c r="A64" s="248">
        <f t="shared" si="26"/>
        <v>0.92333333333333323</v>
      </c>
      <c r="D64" s="231"/>
      <c r="F64" s="21"/>
      <c r="G64" s="86">
        <v>0.23</v>
      </c>
      <c r="H64" s="22"/>
      <c r="I64" s="227">
        <v>0.92333333333333334</v>
      </c>
      <c r="J64" s="20"/>
      <c r="K64" s="3"/>
      <c r="L64" s="28"/>
      <c r="M64" s="28"/>
      <c r="N64" s="226">
        <v>0.92333333333333334</v>
      </c>
      <c r="S64" s="193">
        <v>0</v>
      </c>
      <c r="X64" s="193">
        <v>0</v>
      </c>
      <c r="Y64" s="20"/>
      <c r="Z64" s="18"/>
      <c r="AA64" s="18"/>
      <c r="AB64" s="18"/>
      <c r="AC64" s="18"/>
      <c r="AD64" s="18"/>
      <c r="AE64" s="18"/>
      <c r="AF64" s="18"/>
      <c r="AI64" s="21"/>
      <c r="AJ64" s="29">
        <f t="shared" si="30"/>
        <v>45406</v>
      </c>
      <c r="AK64">
        <f t="shared" si="24"/>
        <v>0</v>
      </c>
      <c r="AL64" s="1">
        <f t="shared" si="25"/>
        <v>1</v>
      </c>
      <c r="AM64" s="1">
        <f t="shared" si="27"/>
        <v>0</v>
      </c>
      <c r="AN64" s="163">
        <f t="shared" si="28"/>
        <v>0</v>
      </c>
      <c r="AO64" s="162">
        <f t="shared" si="29"/>
        <v>1</v>
      </c>
    </row>
    <row r="65" spans="1:42" x14ac:dyDescent="0.35">
      <c r="A65" s="248">
        <f t="shared" si="26"/>
        <v>0.91999999999999993</v>
      </c>
      <c r="D65" s="231"/>
      <c r="F65" s="21"/>
      <c r="G65" s="86">
        <v>0.24</v>
      </c>
      <c r="H65" s="22"/>
      <c r="I65" s="227">
        <v>0.91999999999999993</v>
      </c>
      <c r="J65" s="20"/>
      <c r="K65" s="3"/>
      <c r="L65" s="28"/>
      <c r="M65" s="28"/>
      <c r="N65" s="226">
        <v>0.91999999999999993</v>
      </c>
      <c r="S65" s="193">
        <v>0</v>
      </c>
      <c r="X65" s="193">
        <v>0</v>
      </c>
      <c r="Y65" s="20"/>
      <c r="Z65" s="18"/>
      <c r="AA65" s="18"/>
      <c r="AB65" s="18"/>
      <c r="AC65" s="18"/>
      <c r="AD65" s="18"/>
      <c r="AE65" s="18"/>
      <c r="AF65" s="18"/>
      <c r="AI65" s="21"/>
      <c r="AJ65" s="29">
        <f t="shared" si="30"/>
        <v>45407</v>
      </c>
      <c r="AK65">
        <f t="shared" si="24"/>
        <v>0</v>
      </c>
      <c r="AL65" s="1">
        <f t="shared" si="25"/>
        <v>1</v>
      </c>
      <c r="AM65" s="1">
        <f t="shared" si="27"/>
        <v>0</v>
      </c>
      <c r="AN65" s="163">
        <f t="shared" si="28"/>
        <v>0</v>
      </c>
      <c r="AO65" s="162">
        <f t="shared" si="29"/>
        <v>1</v>
      </c>
    </row>
    <row r="66" spans="1:42" x14ac:dyDescent="0.35">
      <c r="A66" s="248">
        <f t="shared" si="26"/>
        <v>0.91666666666666674</v>
      </c>
      <c r="D66" s="231"/>
      <c r="F66" s="21"/>
      <c r="G66" s="86">
        <v>0.25</v>
      </c>
      <c r="H66" s="22"/>
      <c r="I66" s="227">
        <v>0.91666666666666663</v>
      </c>
      <c r="J66" s="20"/>
      <c r="K66" s="3"/>
      <c r="L66" s="28"/>
      <c r="M66" s="28"/>
      <c r="N66" s="226">
        <v>0.91666666666666663</v>
      </c>
      <c r="S66" s="193">
        <v>0</v>
      </c>
      <c r="X66" s="193">
        <v>0</v>
      </c>
      <c r="Y66" s="20"/>
      <c r="Z66" s="18"/>
      <c r="AA66" s="18"/>
      <c r="AB66" s="18"/>
      <c r="AC66" s="18"/>
      <c r="AD66" s="18"/>
      <c r="AE66" s="18"/>
      <c r="AF66" s="18"/>
      <c r="AI66" s="21"/>
      <c r="AJ66" s="29">
        <f t="shared" si="30"/>
        <v>45408</v>
      </c>
      <c r="AK66">
        <f t="shared" si="24"/>
        <v>0</v>
      </c>
      <c r="AL66" s="1">
        <f t="shared" si="25"/>
        <v>1</v>
      </c>
      <c r="AM66" s="1">
        <f t="shared" si="27"/>
        <v>0</v>
      </c>
      <c r="AN66" s="163">
        <f t="shared" si="28"/>
        <v>0</v>
      </c>
      <c r="AO66" s="162">
        <f t="shared" si="29"/>
        <v>1</v>
      </c>
    </row>
    <row r="67" spans="1:42" s="4" customFormat="1" x14ac:dyDescent="0.35">
      <c r="A67" s="248">
        <f t="shared" si="26"/>
        <v>0.91333333333333333</v>
      </c>
      <c r="B67" s="1"/>
      <c r="C67" s="1"/>
      <c r="D67" s="231"/>
      <c r="E67" s="1"/>
      <c r="F67" s="21"/>
      <c r="G67" s="86">
        <v>0.26</v>
      </c>
      <c r="H67" s="22"/>
      <c r="I67" s="227">
        <v>0.91333333333333333</v>
      </c>
      <c r="J67" s="20"/>
      <c r="K67" s="3"/>
      <c r="L67" s="28"/>
      <c r="M67" s="28"/>
      <c r="N67" s="226">
        <v>0.91333333333333333</v>
      </c>
      <c r="O67" s="1"/>
      <c r="P67" s="1"/>
      <c r="Q67" s="1"/>
      <c r="R67" s="1"/>
      <c r="S67" s="193">
        <v>0</v>
      </c>
      <c r="T67" s="1"/>
      <c r="U67" s="1"/>
      <c r="V67" s="1"/>
      <c r="W67" s="1"/>
      <c r="X67" s="193">
        <v>0</v>
      </c>
      <c r="Y67" s="20"/>
      <c r="Z67" s="18"/>
      <c r="AA67" s="18"/>
      <c r="AB67" s="18"/>
      <c r="AC67" s="18"/>
      <c r="AD67" s="18"/>
      <c r="AE67" s="18"/>
      <c r="AF67" s="18"/>
      <c r="AG67" s="1"/>
      <c r="AH67" s="1"/>
      <c r="AI67" s="21"/>
      <c r="AJ67" s="29">
        <f t="shared" si="30"/>
        <v>45409</v>
      </c>
      <c r="AK67">
        <f t="shared" si="24"/>
        <v>0</v>
      </c>
      <c r="AL67" s="1">
        <f t="shared" si="25"/>
        <v>1</v>
      </c>
      <c r="AM67" s="1">
        <f t="shared" si="27"/>
        <v>0</v>
      </c>
      <c r="AN67" s="163">
        <f t="shared" si="28"/>
        <v>0</v>
      </c>
      <c r="AO67" s="162">
        <f t="shared" si="29"/>
        <v>1</v>
      </c>
      <c r="AP67" s="1"/>
    </row>
    <row r="68" spans="1:42" x14ac:dyDescent="0.35">
      <c r="A68" s="248">
        <f t="shared" si="26"/>
        <v>0.90999999999999981</v>
      </c>
      <c r="D68" s="231"/>
      <c r="F68" s="21"/>
      <c r="G68" s="86">
        <v>0.27</v>
      </c>
      <c r="H68" s="22"/>
      <c r="I68" s="227">
        <v>0.90999999999999992</v>
      </c>
      <c r="J68" s="20"/>
      <c r="K68" s="3"/>
      <c r="L68" s="28"/>
      <c r="M68" s="28"/>
      <c r="N68" s="226">
        <v>0.90999999999999992</v>
      </c>
      <c r="S68" s="193">
        <v>0</v>
      </c>
      <c r="X68" s="193">
        <v>0</v>
      </c>
      <c r="Y68" s="20"/>
      <c r="Z68" s="18"/>
      <c r="AA68" s="18"/>
      <c r="AB68" s="18"/>
      <c r="AC68" s="18"/>
      <c r="AD68" s="18"/>
      <c r="AE68" s="18"/>
      <c r="AF68" s="18"/>
      <c r="AI68" s="21"/>
      <c r="AJ68" s="29">
        <f t="shared" si="30"/>
        <v>45410</v>
      </c>
      <c r="AK68">
        <f t="shared" si="24"/>
        <v>0</v>
      </c>
      <c r="AL68" s="1">
        <f t="shared" si="25"/>
        <v>1</v>
      </c>
      <c r="AM68" s="1">
        <f t="shared" si="27"/>
        <v>0</v>
      </c>
      <c r="AN68" s="163">
        <f t="shared" si="28"/>
        <v>0</v>
      </c>
      <c r="AO68" s="162">
        <f t="shared" si="29"/>
        <v>1</v>
      </c>
    </row>
    <row r="69" spans="1:42" x14ac:dyDescent="0.35">
      <c r="A69" s="248">
        <f t="shared" si="26"/>
        <v>0.90666666666666662</v>
      </c>
      <c r="D69" s="231"/>
      <c r="F69" s="21"/>
      <c r="G69" s="86">
        <v>0.28000000000000003</v>
      </c>
      <c r="H69" s="22"/>
      <c r="I69" s="227">
        <v>0.90666666666666662</v>
      </c>
      <c r="J69" s="20"/>
      <c r="K69" s="3"/>
      <c r="L69" s="28"/>
      <c r="M69" s="28"/>
      <c r="N69" s="226">
        <v>0.90666666666666662</v>
      </c>
      <c r="S69" s="193">
        <v>0</v>
      </c>
      <c r="X69" s="193">
        <v>0</v>
      </c>
      <c r="Y69" s="20"/>
      <c r="Z69" s="18"/>
      <c r="AA69" s="18"/>
      <c r="AB69" s="18"/>
      <c r="AC69" s="18"/>
      <c r="AD69" s="18"/>
      <c r="AE69" s="18"/>
      <c r="AF69" s="18"/>
      <c r="AI69" s="21"/>
      <c r="AJ69" s="29">
        <f t="shared" si="30"/>
        <v>45411</v>
      </c>
      <c r="AK69">
        <f t="shared" si="24"/>
        <v>0</v>
      </c>
      <c r="AL69" s="1">
        <f t="shared" si="25"/>
        <v>1</v>
      </c>
      <c r="AM69" s="1">
        <f t="shared" si="27"/>
        <v>0</v>
      </c>
      <c r="AN69" s="163">
        <f t="shared" si="28"/>
        <v>0</v>
      </c>
      <c r="AO69" s="162">
        <f t="shared" si="29"/>
        <v>1</v>
      </c>
    </row>
    <row r="70" spans="1:42" x14ac:dyDescent="0.35">
      <c r="A70" s="248">
        <f t="shared" si="26"/>
        <v>0.90333333333333343</v>
      </c>
      <c r="D70" s="231"/>
      <c r="F70" s="21"/>
      <c r="G70" s="86">
        <v>0.28999999999999998</v>
      </c>
      <c r="H70" s="22"/>
      <c r="I70" s="227">
        <v>0.90333333333333332</v>
      </c>
      <c r="J70" s="20"/>
      <c r="K70" s="3"/>
      <c r="L70" s="23"/>
      <c r="M70" s="23"/>
      <c r="N70" s="226">
        <v>0.90333333333333332</v>
      </c>
      <c r="S70" s="193">
        <v>0</v>
      </c>
      <c r="X70" s="193">
        <v>0</v>
      </c>
      <c r="Y70" s="20"/>
      <c r="Z70" s="18"/>
      <c r="AA70" s="18"/>
      <c r="AB70" s="18"/>
      <c r="AC70" s="18"/>
      <c r="AD70" s="18"/>
      <c r="AE70" s="18"/>
      <c r="AF70" s="18"/>
      <c r="AI70" s="21"/>
      <c r="AJ70" s="29">
        <f t="shared" si="30"/>
        <v>45412</v>
      </c>
      <c r="AK70">
        <f t="shared" si="24"/>
        <v>0</v>
      </c>
      <c r="AL70" s="1">
        <f t="shared" si="25"/>
        <v>1</v>
      </c>
      <c r="AM70" s="1">
        <f t="shared" si="27"/>
        <v>0</v>
      </c>
      <c r="AN70" s="163">
        <f t="shared" si="28"/>
        <v>0</v>
      </c>
      <c r="AO70" s="162">
        <f t="shared" si="29"/>
        <v>1</v>
      </c>
    </row>
    <row r="71" spans="1:42" x14ac:dyDescent="0.35">
      <c r="A71" s="248">
        <f t="shared" si="26"/>
        <v>0.9</v>
      </c>
      <c r="D71" s="231"/>
      <c r="F71" s="21"/>
      <c r="G71" s="86">
        <v>0.3</v>
      </c>
      <c r="H71" s="22"/>
      <c r="I71" s="227">
        <v>0.9</v>
      </c>
      <c r="J71" s="20"/>
      <c r="K71" s="3"/>
      <c r="L71" s="23"/>
      <c r="M71" s="23"/>
      <c r="N71" s="226">
        <v>0.9</v>
      </c>
      <c r="S71" s="193">
        <v>0</v>
      </c>
      <c r="X71" s="193">
        <v>0</v>
      </c>
      <c r="Y71" s="20"/>
      <c r="Z71" s="18"/>
      <c r="AA71" s="18"/>
      <c r="AB71" s="18"/>
      <c r="AC71" s="18"/>
      <c r="AD71" s="18"/>
      <c r="AE71" s="18"/>
      <c r="AF71" s="18"/>
      <c r="AI71" s="21"/>
      <c r="AJ71" s="29">
        <f t="shared" si="30"/>
        <v>45413</v>
      </c>
      <c r="AK71">
        <f t="shared" si="24"/>
        <v>0</v>
      </c>
      <c r="AL71" s="1">
        <f t="shared" si="25"/>
        <v>1</v>
      </c>
      <c r="AM71" s="1">
        <f t="shared" si="27"/>
        <v>0</v>
      </c>
      <c r="AN71" s="163">
        <f t="shared" si="28"/>
        <v>0</v>
      </c>
      <c r="AO71" s="162">
        <f t="shared" si="29"/>
        <v>1</v>
      </c>
    </row>
    <row r="72" spans="1:42" x14ac:dyDescent="0.35">
      <c r="A72" s="248">
        <f t="shared" si="26"/>
        <v>0.89666666666666672</v>
      </c>
      <c r="D72" s="231"/>
      <c r="F72" s="21"/>
      <c r="G72" s="86">
        <v>0.31</v>
      </c>
      <c r="H72" s="22"/>
      <c r="I72" s="227">
        <v>0.89666666666666661</v>
      </c>
      <c r="J72" s="20"/>
      <c r="K72" s="3"/>
      <c r="L72" s="23"/>
      <c r="M72" s="23"/>
      <c r="N72" s="226">
        <v>0.89666666666666661</v>
      </c>
      <c r="S72" s="193">
        <v>0</v>
      </c>
      <c r="X72" s="193">
        <v>0</v>
      </c>
      <c r="Y72" s="20"/>
      <c r="Z72" s="18"/>
      <c r="AA72" s="18"/>
      <c r="AB72" s="18"/>
      <c r="AC72" s="18"/>
      <c r="AD72" s="18"/>
      <c r="AE72" s="18"/>
      <c r="AF72" s="18"/>
      <c r="AI72" s="21"/>
      <c r="AJ72" s="29">
        <f t="shared" si="30"/>
        <v>45414</v>
      </c>
      <c r="AK72">
        <f t="shared" si="24"/>
        <v>0</v>
      </c>
      <c r="AL72" s="1">
        <f t="shared" si="25"/>
        <v>1</v>
      </c>
      <c r="AM72" s="1">
        <f t="shared" si="27"/>
        <v>0</v>
      </c>
      <c r="AN72" s="163">
        <f t="shared" si="28"/>
        <v>0</v>
      </c>
      <c r="AO72" s="162">
        <f t="shared" si="29"/>
        <v>1</v>
      </c>
    </row>
    <row r="73" spans="1:42" x14ac:dyDescent="0.35">
      <c r="A73" s="248">
        <f t="shared" si="26"/>
        <v>0.8933333333333332</v>
      </c>
      <c r="D73" s="231"/>
      <c r="F73" s="21"/>
      <c r="G73" s="86">
        <v>0.32</v>
      </c>
      <c r="H73" s="22"/>
      <c r="I73" s="227">
        <v>0.89333333333333331</v>
      </c>
      <c r="J73" s="20"/>
      <c r="K73" s="3"/>
      <c r="L73" s="23"/>
      <c r="M73" s="23"/>
      <c r="N73" s="226">
        <v>0.89333333333333331</v>
      </c>
      <c r="S73" s="193">
        <v>0</v>
      </c>
      <c r="X73" s="193">
        <v>0</v>
      </c>
      <c r="Y73" s="20"/>
      <c r="Z73" s="18"/>
      <c r="AA73" s="18"/>
      <c r="AB73" s="18"/>
      <c r="AC73" s="18"/>
      <c r="AD73" s="18"/>
      <c r="AE73" s="18"/>
      <c r="AF73" s="18"/>
      <c r="AI73" s="21"/>
      <c r="AJ73" s="29">
        <f t="shared" si="30"/>
        <v>45415</v>
      </c>
      <c r="AK73">
        <f t="shared" si="24"/>
        <v>0</v>
      </c>
      <c r="AL73" s="1">
        <f t="shared" si="25"/>
        <v>1</v>
      </c>
      <c r="AM73" s="1">
        <f t="shared" si="27"/>
        <v>0</v>
      </c>
      <c r="AN73" s="163">
        <f t="shared" si="28"/>
        <v>0</v>
      </c>
      <c r="AO73" s="162">
        <f t="shared" si="29"/>
        <v>1</v>
      </c>
    </row>
    <row r="74" spans="1:42" x14ac:dyDescent="0.35">
      <c r="A74" s="248">
        <f t="shared" si="26"/>
        <v>0.8899999999999999</v>
      </c>
      <c r="D74" s="231"/>
      <c r="F74" s="21"/>
      <c r="G74" s="86">
        <v>0.33</v>
      </c>
      <c r="H74" s="24"/>
      <c r="I74" s="227">
        <v>0.8899999999999999</v>
      </c>
      <c r="J74" s="20"/>
      <c r="K74" s="3"/>
      <c r="L74" s="23"/>
      <c r="M74" s="23"/>
      <c r="N74" s="226">
        <v>0.8899999999999999</v>
      </c>
      <c r="S74" s="193">
        <v>0</v>
      </c>
      <c r="X74" s="193">
        <v>0</v>
      </c>
      <c r="Y74" s="20"/>
      <c r="Z74" s="18"/>
      <c r="AA74" s="18"/>
      <c r="AB74" s="18"/>
      <c r="AC74" s="18"/>
      <c r="AD74" s="18"/>
      <c r="AE74" s="18"/>
      <c r="AF74" s="18"/>
      <c r="AI74" s="21"/>
      <c r="AJ74" s="29">
        <f t="shared" si="30"/>
        <v>45416</v>
      </c>
      <c r="AK74">
        <f t="shared" si="24"/>
        <v>0</v>
      </c>
      <c r="AL74" s="1">
        <f t="shared" si="25"/>
        <v>1</v>
      </c>
      <c r="AM74" s="1">
        <f t="shared" si="27"/>
        <v>0</v>
      </c>
      <c r="AN74" s="163">
        <f t="shared" si="28"/>
        <v>0</v>
      </c>
      <c r="AO74" s="162">
        <f t="shared" si="29"/>
        <v>1</v>
      </c>
    </row>
    <row r="75" spans="1:42" x14ac:dyDescent="0.35">
      <c r="A75" s="248">
        <f t="shared" si="26"/>
        <v>0.88666666666666638</v>
      </c>
      <c r="D75" s="231"/>
      <c r="F75" s="21"/>
      <c r="G75" s="86">
        <v>0.34</v>
      </c>
      <c r="I75" s="227">
        <v>0.8866666666666666</v>
      </c>
      <c r="J75" s="20"/>
      <c r="K75" s="3"/>
      <c r="N75" s="226">
        <v>0.8866666666666666</v>
      </c>
      <c r="S75" s="193">
        <v>0</v>
      </c>
      <c r="X75" s="193">
        <v>0</v>
      </c>
      <c r="Y75" s="20"/>
      <c r="Z75" s="18"/>
      <c r="AA75" s="18"/>
      <c r="AB75" s="18"/>
      <c r="AC75" s="18"/>
      <c r="AD75" s="18"/>
      <c r="AE75" s="18"/>
      <c r="AF75" s="18"/>
      <c r="AI75" s="21"/>
      <c r="AJ75" s="29">
        <f t="shared" si="30"/>
        <v>45417</v>
      </c>
      <c r="AK75">
        <f t="shared" si="24"/>
        <v>0</v>
      </c>
      <c r="AL75" s="1">
        <f t="shared" si="25"/>
        <v>1</v>
      </c>
      <c r="AM75" s="1">
        <f t="shared" si="27"/>
        <v>0</v>
      </c>
      <c r="AN75" s="163">
        <f t="shared" si="28"/>
        <v>0</v>
      </c>
      <c r="AO75" s="162">
        <f t="shared" si="29"/>
        <v>1</v>
      </c>
    </row>
    <row r="76" spans="1:42" x14ac:dyDescent="0.35">
      <c r="A76" s="248">
        <f t="shared" si="26"/>
        <v>0.88333333333333341</v>
      </c>
      <c r="D76" s="231"/>
      <c r="F76" s="21"/>
      <c r="G76" s="86">
        <v>0.35</v>
      </c>
      <c r="I76" s="227">
        <v>0.8833333333333333</v>
      </c>
      <c r="J76" s="20"/>
      <c r="K76" s="3"/>
      <c r="N76" s="226">
        <v>0.8833333333333333</v>
      </c>
      <c r="S76" s="193">
        <v>0</v>
      </c>
      <c r="X76" s="193">
        <v>0</v>
      </c>
      <c r="Y76" s="20"/>
      <c r="Z76" s="18"/>
      <c r="AA76" s="18"/>
      <c r="AB76" s="18"/>
      <c r="AC76" s="18"/>
      <c r="AD76" s="18"/>
      <c r="AE76" s="18"/>
      <c r="AF76" s="18"/>
      <c r="AI76" s="21"/>
      <c r="AJ76" s="29">
        <f t="shared" si="30"/>
        <v>45418</v>
      </c>
      <c r="AK76">
        <f t="shared" si="24"/>
        <v>0</v>
      </c>
      <c r="AL76" s="1">
        <f t="shared" si="25"/>
        <v>1</v>
      </c>
      <c r="AM76" s="1">
        <f t="shared" si="27"/>
        <v>0</v>
      </c>
      <c r="AN76" s="163">
        <f t="shared" si="28"/>
        <v>0</v>
      </c>
      <c r="AO76" s="162">
        <f t="shared" si="29"/>
        <v>1</v>
      </c>
    </row>
    <row r="77" spans="1:42" x14ac:dyDescent="0.35">
      <c r="A77" s="248">
        <f t="shared" si="26"/>
        <v>0.88</v>
      </c>
      <c r="D77" s="231"/>
      <c r="F77" s="21"/>
      <c r="G77" s="86">
        <v>0.36</v>
      </c>
      <c r="I77" s="227">
        <v>0.88</v>
      </c>
      <c r="J77" s="20"/>
      <c r="K77" s="3"/>
      <c r="N77" s="226">
        <v>0.88</v>
      </c>
      <c r="S77" s="193">
        <v>0</v>
      </c>
      <c r="X77" s="193">
        <v>0</v>
      </c>
      <c r="Y77" s="20"/>
      <c r="Z77" s="18"/>
      <c r="AA77" s="18"/>
      <c r="AB77" s="18"/>
      <c r="AC77" s="18"/>
      <c r="AD77" s="18"/>
      <c r="AE77" s="18"/>
      <c r="AF77" s="18"/>
      <c r="AI77" s="21"/>
      <c r="AJ77" s="29">
        <f t="shared" si="30"/>
        <v>45419</v>
      </c>
      <c r="AK77">
        <f t="shared" si="24"/>
        <v>0</v>
      </c>
      <c r="AL77" s="1">
        <f t="shared" si="25"/>
        <v>1</v>
      </c>
      <c r="AM77" s="1">
        <f t="shared" si="27"/>
        <v>0</v>
      </c>
      <c r="AN77" s="163">
        <f t="shared" si="28"/>
        <v>0</v>
      </c>
      <c r="AO77" s="162">
        <f t="shared" si="29"/>
        <v>1</v>
      </c>
    </row>
    <row r="78" spans="1:42" x14ac:dyDescent="0.35">
      <c r="A78" s="248">
        <f t="shared" si="26"/>
        <v>0.87666666666666648</v>
      </c>
      <c r="D78" s="231"/>
      <c r="F78" s="21"/>
      <c r="G78" s="86">
        <v>0.37</v>
      </c>
      <c r="I78" s="227">
        <v>0.87666666666666659</v>
      </c>
      <c r="J78" s="20"/>
      <c r="K78" s="3"/>
      <c r="N78" s="226">
        <v>0.87666666666666659</v>
      </c>
      <c r="S78" s="193">
        <v>0</v>
      </c>
      <c r="X78" s="193">
        <v>0</v>
      </c>
      <c r="Y78" s="20"/>
      <c r="Z78" s="18"/>
      <c r="AA78" s="18"/>
      <c r="AB78" s="18"/>
      <c r="AC78" s="18"/>
      <c r="AD78" s="18"/>
      <c r="AE78" s="18"/>
      <c r="AF78" s="18"/>
      <c r="AI78" s="21"/>
      <c r="AJ78" s="29">
        <f t="shared" si="30"/>
        <v>45420</v>
      </c>
      <c r="AK78">
        <f t="shared" si="24"/>
        <v>0</v>
      </c>
      <c r="AL78" s="1">
        <f t="shared" si="25"/>
        <v>1</v>
      </c>
      <c r="AM78" s="1">
        <f t="shared" si="27"/>
        <v>0</v>
      </c>
      <c r="AN78" s="163">
        <f t="shared" si="28"/>
        <v>0</v>
      </c>
      <c r="AO78" s="162">
        <f t="shared" si="29"/>
        <v>1</v>
      </c>
    </row>
    <row r="79" spans="1:42" x14ac:dyDescent="0.35">
      <c r="A79" s="248">
        <f t="shared" si="26"/>
        <v>0.87333333333333329</v>
      </c>
      <c r="D79" s="231"/>
      <c r="F79" s="21"/>
      <c r="G79" s="86">
        <v>0.38</v>
      </c>
      <c r="I79" s="227">
        <v>0.87333333333333329</v>
      </c>
      <c r="J79" s="20"/>
      <c r="K79" s="3"/>
      <c r="N79" s="226">
        <v>0.87333333333333329</v>
      </c>
      <c r="S79" s="193">
        <v>0</v>
      </c>
      <c r="X79" s="193">
        <v>0</v>
      </c>
      <c r="Y79" s="20"/>
      <c r="Z79" s="18"/>
      <c r="AA79" s="18"/>
      <c r="AB79" s="18"/>
      <c r="AC79" s="18"/>
      <c r="AD79" s="18"/>
      <c r="AE79" s="18"/>
      <c r="AF79" s="18"/>
      <c r="AI79" s="21"/>
      <c r="AJ79" s="29">
        <f t="shared" si="30"/>
        <v>45421</v>
      </c>
      <c r="AK79">
        <f t="shared" si="24"/>
        <v>0</v>
      </c>
      <c r="AL79" s="1">
        <f t="shared" si="25"/>
        <v>1</v>
      </c>
      <c r="AM79" s="1">
        <f t="shared" si="27"/>
        <v>0</v>
      </c>
      <c r="AN79" s="163">
        <f t="shared" si="28"/>
        <v>0</v>
      </c>
      <c r="AO79" s="162">
        <f t="shared" si="29"/>
        <v>1</v>
      </c>
    </row>
    <row r="80" spans="1:42" x14ac:dyDescent="0.35">
      <c r="A80" s="248">
        <f t="shared" si="26"/>
        <v>0.86999999999999988</v>
      </c>
      <c r="D80" s="231"/>
      <c r="F80" s="21"/>
      <c r="G80" s="86">
        <v>0.39</v>
      </c>
      <c r="I80" s="227">
        <v>0.87</v>
      </c>
      <c r="J80" s="20"/>
      <c r="K80" s="3"/>
      <c r="N80" s="226">
        <v>0.87</v>
      </c>
      <c r="S80" s="193">
        <v>0</v>
      </c>
      <c r="X80" s="193">
        <v>0</v>
      </c>
      <c r="Y80" s="20"/>
      <c r="Z80" s="18"/>
      <c r="AA80" s="18"/>
      <c r="AB80" s="18"/>
      <c r="AC80" s="18"/>
      <c r="AD80" s="18"/>
      <c r="AE80" s="18"/>
      <c r="AF80" s="18"/>
      <c r="AI80" s="21"/>
      <c r="AJ80" s="29">
        <f t="shared" si="30"/>
        <v>45422</v>
      </c>
      <c r="AK80">
        <f t="shared" si="24"/>
        <v>0</v>
      </c>
      <c r="AL80" s="1">
        <f t="shared" si="25"/>
        <v>1</v>
      </c>
      <c r="AM80" s="1">
        <f t="shared" si="27"/>
        <v>0</v>
      </c>
      <c r="AN80" s="163">
        <f t="shared" si="28"/>
        <v>0</v>
      </c>
      <c r="AO80" s="162">
        <f t="shared" si="29"/>
        <v>1</v>
      </c>
    </row>
    <row r="81" spans="1:41" x14ac:dyDescent="0.35">
      <c r="A81" s="248">
        <f t="shared" si="26"/>
        <v>0.86666666666666659</v>
      </c>
      <c r="D81" s="231"/>
      <c r="F81" s="21"/>
      <c r="G81" s="86">
        <v>0.4</v>
      </c>
      <c r="I81" s="227">
        <v>0.86666666666666659</v>
      </c>
      <c r="J81" s="20"/>
      <c r="K81" s="3"/>
      <c r="N81" s="226">
        <v>0.86666666666666659</v>
      </c>
      <c r="S81" s="193">
        <v>0</v>
      </c>
      <c r="X81" s="193">
        <v>0</v>
      </c>
      <c r="Y81" s="20"/>
      <c r="Z81" s="18"/>
      <c r="AA81" s="18"/>
      <c r="AB81" s="18"/>
      <c r="AC81" s="18"/>
      <c r="AD81" s="18"/>
      <c r="AE81" s="18"/>
      <c r="AF81" s="18"/>
      <c r="AI81" s="21"/>
      <c r="AJ81" s="29">
        <f t="shared" si="30"/>
        <v>45423</v>
      </c>
      <c r="AK81">
        <f t="shared" si="24"/>
        <v>0</v>
      </c>
      <c r="AL81" s="1">
        <f t="shared" si="25"/>
        <v>1</v>
      </c>
      <c r="AM81" s="1">
        <f t="shared" si="27"/>
        <v>0</v>
      </c>
      <c r="AN81" s="163">
        <f t="shared" si="28"/>
        <v>0</v>
      </c>
      <c r="AO81" s="162">
        <f t="shared" si="29"/>
        <v>1</v>
      </c>
    </row>
    <row r="82" spans="1:41" x14ac:dyDescent="0.35">
      <c r="A82" s="248">
        <f t="shared" si="26"/>
        <v>0.8633333333333334</v>
      </c>
      <c r="D82" s="231"/>
      <c r="F82" s="21"/>
      <c r="G82" s="86">
        <v>0.41</v>
      </c>
      <c r="I82" s="227">
        <v>0.86333333333333329</v>
      </c>
      <c r="J82" s="20"/>
      <c r="K82" s="3"/>
      <c r="N82" s="226">
        <v>0.86333333333333329</v>
      </c>
      <c r="S82" s="193">
        <v>0</v>
      </c>
      <c r="X82" s="193">
        <v>0</v>
      </c>
      <c r="Y82" s="20"/>
      <c r="Z82" s="18"/>
      <c r="AA82" s="18"/>
      <c r="AB82" s="18"/>
      <c r="AC82" s="18"/>
      <c r="AD82" s="18"/>
      <c r="AE82" s="18"/>
      <c r="AF82" s="18"/>
      <c r="AI82" s="21"/>
      <c r="AJ82" s="29">
        <f t="shared" si="30"/>
        <v>45424</v>
      </c>
      <c r="AK82">
        <f t="shared" si="24"/>
        <v>0</v>
      </c>
      <c r="AL82" s="1">
        <f t="shared" si="25"/>
        <v>1</v>
      </c>
      <c r="AM82" s="1">
        <f t="shared" si="27"/>
        <v>0</v>
      </c>
      <c r="AN82" s="163">
        <f t="shared" si="28"/>
        <v>0</v>
      </c>
      <c r="AO82" s="162">
        <f t="shared" si="29"/>
        <v>1</v>
      </c>
    </row>
    <row r="83" spans="1:41" x14ac:dyDescent="0.35">
      <c r="A83" s="248">
        <f t="shared" si="26"/>
        <v>0.86</v>
      </c>
      <c r="B83" s="4"/>
      <c r="D83" s="231"/>
      <c r="F83" s="21"/>
      <c r="G83" s="86">
        <v>0.42</v>
      </c>
      <c r="I83" s="227">
        <v>0.86</v>
      </c>
      <c r="J83" s="20"/>
      <c r="K83" s="3"/>
      <c r="N83" s="226">
        <v>0.86</v>
      </c>
      <c r="S83" s="193">
        <v>0</v>
      </c>
      <c r="X83" s="193">
        <v>0</v>
      </c>
      <c r="Y83" s="20"/>
      <c r="Z83" s="18"/>
      <c r="AA83" s="18"/>
      <c r="AB83" s="18"/>
      <c r="AC83" s="18"/>
      <c r="AD83" s="18"/>
      <c r="AE83" s="18"/>
      <c r="AF83" s="18"/>
      <c r="AI83" s="21"/>
      <c r="AJ83" s="29">
        <f t="shared" si="30"/>
        <v>45425</v>
      </c>
      <c r="AK83">
        <f t="shared" si="24"/>
        <v>0</v>
      </c>
      <c r="AL83" s="1">
        <f t="shared" si="25"/>
        <v>1</v>
      </c>
      <c r="AM83" s="1">
        <f t="shared" si="27"/>
        <v>0</v>
      </c>
      <c r="AN83" s="163">
        <f t="shared" si="28"/>
        <v>0</v>
      </c>
      <c r="AO83" s="162">
        <f t="shared" si="29"/>
        <v>1</v>
      </c>
    </row>
    <row r="84" spans="1:41" x14ac:dyDescent="0.35">
      <c r="A84" s="248">
        <f t="shared" si="26"/>
        <v>0.85666666666666658</v>
      </c>
      <c r="D84" s="231"/>
      <c r="F84" s="21"/>
      <c r="G84" s="86">
        <v>0.43</v>
      </c>
      <c r="I84" s="227">
        <v>0.85666666666666669</v>
      </c>
      <c r="J84" s="20"/>
      <c r="K84" s="3"/>
      <c r="N84" s="226">
        <v>0.85666666666666669</v>
      </c>
      <c r="S84" s="193">
        <v>0</v>
      </c>
      <c r="X84" s="193">
        <v>0</v>
      </c>
      <c r="Y84" s="20"/>
      <c r="Z84" s="18"/>
      <c r="AA84" s="18"/>
      <c r="AB84" s="18"/>
      <c r="AC84" s="18"/>
      <c r="AD84" s="18"/>
      <c r="AE84" s="18"/>
      <c r="AF84" s="18"/>
      <c r="AI84" s="21"/>
      <c r="AJ84" s="29">
        <f t="shared" si="30"/>
        <v>45426</v>
      </c>
      <c r="AK84">
        <f t="shared" si="24"/>
        <v>0</v>
      </c>
      <c r="AL84" s="1">
        <f t="shared" si="25"/>
        <v>1</v>
      </c>
      <c r="AM84" s="1">
        <f t="shared" si="27"/>
        <v>0</v>
      </c>
      <c r="AN84" s="163">
        <f t="shared" si="28"/>
        <v>0</v>
      </c>
      <c r="AO84" s="162">
        <f t="shared" si="29"/>
        <v>1</v>
      </c>
    </row>
    <row r="85" spans="1:41" x14ac:dyDescent="0.35">
      <c r="A85" s="248">
        <f t="shared" si="26"/>
        <v>0.85333333333333306</v>
      </c>
      <c r="D85" s="231"/>
      <c r="F85" s="21"/>
      <c r="G85" s="86">
        <v>0.44</v>
      </c>
      <c r="I85" s="227">
        <v>0.85333333333333328</v>
      </c>
      <c r="J85" s="20"/>
      <c r="K85" s="3"/>
      <c r="N85" s="226">
        <v>0.85333333333333328</v>
      </c>
      <c r="S85" s="193">
        <v>0</v>
      </c>
      <c r="X85" s="193">
        <v>0</v>
      </c>
      <c r="Y85" s="20"/>
      <c r="Z85" s="18"/>
      <c r="AA85" s="18"/>
      <c r="AB85" s="18"/>
      <c r="AC85" s="18"/>
      <c r="AD85" s="18"/>
      <c r="AE85" s="18"/>
      <c r="AF85" s="18"/>
      <c r="AI85" s="21"/>
      <c r="AJ85" s="29">
        <f t="shared" si="30"/>
        <v>45427</v>
      </c>
      <c r="AK85">
        <f t="shared" si="24"/>
        <v>0</v>
      </c>
      <c r="AL85" s="1">
        <f t="shared" si="25"/>
        <v>1</v>
      </c>
      <c r="AM85" s="1">
        <f t="shared" si="27"/>
        <v>0</v>
      </c>
      <c r="AN85" s="163">
        <f t="shared" si="28"/>
        <v>0</v>
      </c>
      <c r="AO85" s="162">
        <f t="shared" si="29"/>
        <v>1</v>
      </c>
    </row>
    <row r="86" spans="1:41" x14ac:dyDescent="0.35">
      <c r="A86" s="248">
        <f t="shared" si="26"/>
        <v>0.85000000000000009</v>
      </c>
      <c r="D86" s="231"/>
      <c r="F86" s="21"/>
      <c r="G86" s="86">
        <v>0.45</v>
      </c>
      <c r="I86" s="227">
        <v>0.85</v>
      </c>
      <c r="J86" s="20"/>
      <c r="K86" s="3"/>
      <c r="N86" s="226">
        <v>0.85</v>
      </c>
      <c r="S86" s="193">
        <v>0</v>
      </c>
      <c r="X86" s="193">
        <v>0</v>
      </c>
      <c r="Y86" s="20"/>
      <c r="Z86" s="18"/>
      <c r="AA86" s="18"/>
      <c r="AB86" s="18"/>
      <c r="AC86" s="18"/>
      <c r="AD86" s="18"/>
      <c r="AE86" s="18"/>
      <c r="AF86" s="18"/>
      <c r="AI86" s="21"/>
      <c r="AJ86" s="29">
        <f t="shared" si="30"/>
        <v>45428</v>
      </c>
      <c r="AK86">
        <f t="shared" si="24"/>
        <v>0</v>
      </c>
      <c r="AL86" s="1">
        <f t="shared" si="25"/>
        <v>1</v>
      </c>
      <c r="AM86" s="1">
        <f t="shared" si="27"/>
        <v>0</v>
      </c>
      <c r="AN86" s="163">
        <f t="shared" si="28"/>
        <v>0</v>
      </c>
      <c r="AO86" s="162">
        <f t="shared" si="29"/>
        <v>1</v>
      </c>
    </row>
    <row r="87" spans="1:41" x14ac:dyDescent="0.35">
      <c r="A87" s="248">
        <f t="shared" si="26"/>
        <v>0.84333333333333327</v>
      </c>
      <c r="D87" s="231"/>
      <c r="F87" s="21"/>
      <c r="G87" s="86">
        <v>0.46</v>
      </c>
      <c r="I87" s="227">
        <v>0.84333333333333327</v>
      </c>
      <c r="J87" s="20"/>
      <c r="K87" s="3"/>
      <c r="N87" s="226">
        <v>0.84333333333333327</v>
      </c>
      <c r="S87" s="193">
        <v>0</v>
      </c>
      <c r="X87" s="193">
        <v>0</v>
      </c>
      <c r="Y87" s="20"/>
      <c r="Z87" s="18"/>
      <c r="AA87" s="18"/>
      <c r="AB87" s="18"/>
      <c r="AC87" s="18"/>
      <c r="AD87" s="18"/>
      <c r="AE87" s="18"/>
      <c r="AF87" s="18"/>
      <c r="AI87" s="21"/>
      <c r="AJ87" s="29">
        <f t="shared" si="30"/>
        <v>45429</v>
      </c>
      <c r="AK87">
        <f t="shared" si="24"/>
        <v>0</v>
      </c>
      <c r="AL87" s="1">
        <f t="shared" si="25"/>
        <v>1</v>
      </c>
      <c r="AM87" s="1">
        <f t="shared" si="27"/>
        <v>0</v>
      </c>
      <c r="AN87" s="163">
        <f t="shared" si="28"/>
        <v>0</v>
      </c>
      <c r="AO87" s="162">
        <f t="shared" si="29"/>
        <v>1</v>
      </c>
    </row>
    <row r="88" spans="1:41" x14ac:dyDescent="0.35">
      <c r="A88" s="248">
        <f t="shared" si="26"/>
        <v>0.83666666666666645</v>
      </c>
      <c r="D88" s="231"/>
      <c r="F88" s="21"/>
      <c r="G88" s="86">
        <v>0.47</v>
      </c>
      <c r="I88" s="227">
        <v>0.83666666666666667</v>
      </c>
      <c r="J88" s="20"/>
      <c r="K88" s="3"/>
      <c r="N88" s="226">
        <v>0.83666666666666667</v>
      </c>
      <c r="S88" s="193">
        <v>0</v>
      </c>
      <c r="X88" s="193">
        <v>0</v>
      </c>
      <c r="Y88" s="20"/>
      <c r="Z88" s="18"/>
      <c r="AA88" s="18"/>
      <c r="AB88" s="18"/>
      <c r="AC88" s="18"/>
      <c r="AD88" s="18"/>
      <c r="AE88" s="18"/>
      <c r="AF88" s="18"/>
      <c r="AI88" s="21"/>
      <c r="AJ88" s="29">
        <f t="shared" si="30"/>
        <v>45430</v>
      </c>
      <c r="AK88">
        <f t="shared" si="24"/>
        <v>0</v>
      </c>
      <c r="AL88" s="1">
        <f t="shared" si="25"/>
        <v>1</v>
      </c>
      <c r="AM88" s="1">
        <f t="shared" si="27"/>
        <v>0</v>
      </c>
      <c r="AN88" s="163">
        <f t="shared" si="28"/>
        <v>0</v>
      </c>
      <c r="AO88" s="162">
        <f t="shared" si="29"/>
        <v>1</v>
      </c>
    </row>
    <row r="89" spans="1:41" x14ac:dyDescent="0.35">
      <c r="A89" s="248">
        <f t="shared" si="26"/>
        <v>0.83000000000000007</v>
      </c>
      <c r="D89" s="231"/>
      <c r="F89" s="21"/>
      <c r="G89" s="86">
        <v>0.48</v>
      </c>
      <c r="I89" s="227">
        <v>0.83000000000000007</v>
      </c>
      <c r="J89" s="20"/>
      <c r="K89" s="3"/>
      <c r="N89" s="226">
        <v>0.83000000000000007</v>
      </c>
      <c r="S89" s="193">
        <v>0</v>
      </c>
      <c r="X89" s="193">
        <v>0</v>
      </c>
      <c r="Y89" s="20"/>
      <c r="Z89" s="18"/>
      <c r="AA89" s="18"/>
      <c r="AB89" s="18"/>
      <c r="AC89" s="18"/>
      <c r="AD89" s="18"/>
      <c r="AE89" s="18"/>
      <c r="AF89" s="18"/>
      <c r="AI89" s="21"/>
      <c r="AJ89" s="29">
        <f t="shared" si="30"/>
        <v>45431</v>
      </c>
      <c r="AK89">
        <f t="shared" si="24"/>
        <v>0</v>
      </c>
      <c r="AL89" s="1">
        <f t="shared" si="25"/>
        <v>1</v>
      </c>
      <c r="AM89" s="1">
        <f t="shared" si="27"/>
        <v>0</v>
      </c>
      <c r="AN89" s="163">
        <f t="shared" si="28"/>
        <v>0</v>
      </c>
      <c r="AO89" s="162">
        <f t="shared" si="29"/>
        <v>1</v>
      </c>
    </row>
    <row r="90" spans="1:41" x14ac:dyDescent="0.35">
      <c r="A90" s="248">
        <f t="shared" si="26"/>
        <v>0.82333333333333325</v>
      </c>
      <c r="D90" s="231"/>
      <c r="F90" s="21"/>
      <c r="G90" s="86">
        <v>0.49</v>
      </c>
      <c r="I90" s="227">
        <v>0.82333333333333325</v>
      </c>
      <c r="J90" s="20"/>
      <c r="K90" s="3"/>
      <c r="N90" s="226">
        <v>0.82333333333333325</v>
      </c>
      <c r="S90" s="193">
        <v>0</v>
      </c>
      <c r="X90" s="193">
        <v>0</v>
      </c>
      <c r="Y90" s="20"/>
      <c r="Z90" s="18"/>
      <c r="AA90" s="18"/>
      <c r="AB90" s="18"/>
      <c r="AC90" s="18"/>
      <c r="AD90" s="18"/>
      <c r="AE90" s="18"/>
      <c r="AF90" s="18"/>
      <c r="AI90" s="21"/>
      <c r="AJ90" s="29">
        <f t="shared" si="30"/>
        <v>45432</v>
      </c>
      <c r="AK90">
        <f t="shared" si="24"/>
        <v>0</v>
      </c>
      <c r="AL90" s="1">
        <f t="shared" si="25"/>
        <v>1</v>
      </c>
      <c r="AM90" s="1">
        <f t="shared" si="27"/>
        <v>0</v>
      </c>
      <c r="AN90" s="163">
        <f t="shared" si="28"/>
        <v>0</v>
      </c>
      <c r="AO90" s="162">
        <f t="shared" si="29"/>
        <v>1</v>
      </c>
    </row>
    <row r="91" spans="1:41" x14ac:dyDescent="0.35">
      <c r="A91" s="248">
        <f t="shared" si="26"/>
        <v>0.81666666666666676</v>
      </c>
      <c r="D91" s="231"/>
      <c r="F91" s="21"/>
      <c r="G91" s="86">
        <v>0.5</v>
      </c>
      <c r="I91" s="227">
        <v>0.81666666666666665</v>
      </c>
      <c r="J91" s="20"/>
      <c r="K91" s="3"/>
      <c r="N91" s="226">
        <v>0.81666666666666665</v>
      </c>
      <c r="S91" s="193">
        <v>0</v>
      </c>
      <c r="X91" s="193">
        <v>0</v>
      </c>
      <c r="Y91" s="20"/>
      <c r="Z91" s="18"/>
      <c r="AA91" s="18"/>
      <c r="AB91" s="18"/>
      <c r="AC91" s="18"/>
      <c r="AD91" s="18"/>
      <c r="AE91" s="18"/>
      <c r="AF91" s="18"/>
      <c r="AI91" s="21"/>
      <c r="AJ91" s="29">
        <f t="shared" si="30"/>
        <v>45433</v>
      </c>
      <c r="AK91">
        <f t="shared" si="24"/>
        <v>0</v>
      </c>
      <c r="AL91" s="1">
        <f t="shared" si="25"/>
        <v>1</v>
      </c>
      <c r="AM91" s="1">
        <f t="shared" si="27"/>
        <v>0</v>
      </c>
      <c r="AN91" s="163">
        <f t="shared" si="28"/>
        <v>0</v>
      </c>
      <c r="AO91" s="162">
        <f t="shared" si="29"/>
        <v>1</v>
      </c>
    </row>
    <row r="92" spans="1:41" x14ac:dyDescent="0.35">
      <c r="A92" s="248">
        <f t="shared" si="26"/>
        <v>0.80999999999999994</v>
      </c>
      <c r="D92" s="231"/>
      <c r="F92" s="21"/>
      <c r="G92" s="86">
        <v>0.51</v>
      </c>
      <c r="I92" s="227">
        <v>0.81</v>
      </c>
      <c r="J92" s="20"/>
      <c r="K92" s="3"/>
      <c r="N92" s="226">
        <v>0.81</v>
      </c>
      <c r="S92" s="193">
        <v>0</v>
      </c>
      <c r="X92" s="193">
        <v>0</v>
      </c>
      <c r="Y92" s="20"/>
      <c r="Z92" s="18"/>
      <c r="AA92" s="18"/>
      <c r="AB92" s="18"/>
      <c r="AC92" s="18"/>
      <c r="AD92" s="18"/>
      <c r="AE92" s="18"/>
      <c r="AF92" s="18"/>
      <c r="AI92" s="21"/>
      <c r="AJ92" s="29">
        <f t="shared" si="30"/>
        <v>45434</v>
      </c>
      <c r="AK92">
        <f t="shared" si="24"/>
        <v>0</v>
      </c>
      <c r="AL92" s="1">
        <f t="shared" si="25"/>
        <v>1</v>
      </c>
      <c r="AM92" s="1">
        <f t="shared" si="27"/>
        <v>0</v>
      </c>
      <c r="AN92" s="163">
        <f t="shared" si="28"/>
        <v>0</v>
      </c>
      <c r="AO92" s="162">
        <f t="shared" si="29"/>
        <v>1</v>
      </c>
    </row>
    <row r="93" spans="1:41" x14ac:dyDescent="0.35">
      <c r="A93" s="248">
        <f t="shared" si="26"/>
        <v>0.80333333333333323</v>
      </c>
      <c r="D93" s="231"/>
      <c r="F93" s="21"/>
      <c r="G93" s="86">
        <v>0.52</v>
      </c>
      <c r="I93" s="227">
        <v>0.80333333333333323</v>
      </c>
      <c r="J93" s="20"/>
      <c r="K93" s="3"/>
      <c r="N93" s="226">
        <v>0.80333333333333323</v>
      </c>
      <c r="S93" s="193">
        <v>0</v>
      </c>
      <c r="X93" s="193">
        <v>0</v>
      </c>
      <c r="Y93" s="20"/>
      <c r="Z93" s="18"/>
      <c r="AA93" s="18"/>
      <c r="AB93" s="18"/>
      <c r="AC93" s="18"/>
      <c r="AD93" s="18"/>
      <c r="AE93" s="18"/>
      <c r="AF93" s="18"/>
      <c r="AI93" s="21"/>
      <c r="AJ93" s="29">
        <f t="shared" si="30"/>
        <v>45435</v>
      </c>
      <c r="AK93">
        <f t="shared" si="24"/>
        <v>0</v>
      </c>
      <c r="AL93" s="1">
        <f t="shared" si="25"/>
        <v>1</v>
      </c>
      <c r="AM93" s="1">
        <f t="shared" si="27"/>
        <v>0</v>
      </c>
      <c r="AN93" s="163">
        <f t="shared" si="28"/>
        <v>0</v>
      </c>
      <c r="AO93" s="162">
        <f t="shared" si="29"/>
        <v>1</v>
      </c>
    </row>
    <row r="94" spans="1:41" x14ac:dyDescent="0.35">
      <c r="A94" s="248">
        <f t="shared" si="26"/>
        <v>0.79666666666666652</v>
      </c>
      <c r="D94" s="231"/>
      <c r="F94" s="21"/>
      <c r="G94" s="86">
        <v>0.53</v>
      </c>
      <c r="I94" s="227">
        <v>0.79666666666666663</v>
      </c>
      <c r="J94" s="20"/>
      <c r="K94" s="3"/>
      <c r="N94" s="226">
        <v>0.79666666666666663</v>
      </c>
      <c r="S94" s="193">
        <v>0</v>
      </c>
      <c r="X94" s="193">
        <v>0</v>
      </c>
      <c r="Y94" s="20"/>
      <c r="Z94" s="18"/>
      <c r="AA94" s="18"/>
      <c r="AB94" s="18"/>
      <c r="AC94" s="18"/>
      <c r="AD94" s="18"/>
      <c r="AE94" s="18"/>
      <c r="AF94" s="18"/>
      <c r="AI94" s="21"/>
      <c r="AJ94" s="29">
        <f t="shared" si="30"/>
        <v>45436</v>
      </c>
      <c r="AK94">
        <f t="shared" si="24"/>
        <v>0</v>
      </c>
      <c r="AL94" s="1">
        <f t="shared" si="25"/>
        <v>1</v>
      </c>
      <c r="AM94" s="1">
        <f t="shared" si="27"/>
        <v>0</v>
      </c>
      <c r="AN94" s="163">
        <f t="shared" si="28"/>
        <v>0</v>
      </c>
      <c r="AO94" s="162">
        <f t="shared" si="29"/>
        <v>1</v>
      </c>
    </row>
    <row r="95" spans="1:41" x14ac:dyDescent="0.35">
      <c r="A95" s="248">
        <f t="shared" si="26"/>
        <v>0.78999999999999992</v>
      </c>
      <c r="D95" s="231"/>
      <c r="F95" s="21"/>
      <c r="G95" s="86">
        <v>0.54</v>
      </c>
      <c r="I95" s="227">
        <v>0.79</v>
      </c>
      <c r="J95" s="20"/>
      <c r="K95" s="3"/>
      <c r="N95" s="226">
        <v>0.79</v>
      </c>
      <c r="S95" s="193">
        <v>0</v>
      </c>
      <c r="X95" s="193">
        <v>0</v>
      </c>
      <c r="Y95" s="20"/>
      <c r="Z95" s="18"/>
      <c r="AA95" s="18"/>
      <c r="AB95" s="18"/>
      <c r="AC95" s="18"/>
      <c r="AD95" s="18"/>
      <c r="AE95" s="18"/>
      <c r="AF95" s="18"/>
      <c r="AI95" s="21"/>
      <c r="AJ95" s="29">
        <f t="shared" si="30"/>
        <v>45437</v>
      </c>
      <c r="AK95">
        <f t="shared" si="24"/>
        <v>0</v>
      </c>
      <c r="AL95" s="1">
        <f t="shared" si="25"/>
        <v>1</v>
      </c>
      <c r="AM95" s="1">
        <f t="shared" si="27"/>
        <v>0</v>
      </c>
      <c r="AN95" s="163">
        <f t="shared" si="28"/>
        <v>0</v>
      </c>
      <c r="AO95" s="162">
        <f t="shared" si="29"/>
        <v>1</v>
      </c>
    </row>
    <row r="96" spans="1:41" x14ac:dyDescent="0.35">
      <c r="A96" s="248">
        <f t="shared" si="26"/>
        <v>0.78333333333333321</v>
      </c>
      <c r="D96" s="231"/>
      <c r="F96" s="21"/>
      <c r="G96" s="86">
        <v>0.55000000000000004</v>
      </c>
      <c r="I96" s="227">
        <v>0.78333333333333321</v>
      </c>
      <c r="J96" s="20"/>
      <c r="K96" s="3"/>
      <c r="N96" s="226">
        <v>0.78333333333333321</v>
      </c>
      <c r="S96" s="193">
        <v>0</v>
      </c>
      <c r="X96" s="193">
        <v>0</v>
      </c>
      <c r="Y96" s="20"/>
      <c r="Z96" s="18"/>
      <c r="AA96" s="18"/>
      <c r="AB96" s="18"/>
      <c r="AC96" s="18"/>
      <c r="AD96" s="18"/>
      <c r="AE96" s="18"/>
      <c r="AF96" s="18"/>
      <c r="AI96" s="21"/>
      <c r="AJ96" s="29">
        <f t="shared" si="30"/>
        <v>45438</v>
      </c>
      <c r="AK96">
        <f t="shared" si="24"/>
        <v>0</v>
      </c>
      <c r="AL96" s="1">
        <f t="shared" si="25"/>
        <v>1</v>
      </c>
      <c r="AM96" s="1">
        <f t="shared" si="27"/>
        <v>0</v>
      </c>
      <c r="AN96" s="163">
        <f t="shared" si="28"/>
        <v>0</v>
      </c>
      <c r="AO96" s="162">
        <f t="shared" si="29"/>
        <v>1</v>
      </c>
    </row>
    <row r="97" spans="1:41" x14ac:dyDescent="0.35">
      <c r="A97" s="248">
        <f t="shared" si="26"/>
        <v>0.77666666666666673</v>
      </c>
      <c r="D97" s="231"/>
      <c r="F97" s="21"/>
      <c r="G97" s="86">
        <v>0.56000000000000005</v>
      </c>
      <c r="I97" s="227">
        <v>0.77666666666666662</v>
      </c>
      <c r="J97" s="20"/>
      <c r="K97" s="3"/>
      <c r="N97" s="226">
        <v>0.77666666666666662</v>
      </c>
      <c r="S97" s="193">
        <v>0</v>
      </c>
      <c r="X97" s="193">
        <v>0</v>
      </c>
      <c r="Y97" s="20"/>
      <c r="Z97" s="18"/>
      <c r="AA97" s="18"/>
      <c r="AB97" s="18"/>
      <c r="AC97" s="18"/>
      <c r="AD97" s="18"/>
      <c r="AE97" s="18"/>
      <c r="AF97" s="18"/>
      <c r="AI97" s="21"/>
      <c r="AJ97" s="29">
        <f t="shared" si="30"/>
        <v>45439</v>
      </c>
      <c r="AK97">
        <f t="shared" si="24"/>
        <v>0</v>
      </c>
      <c r="AL97" s="1">
        <f t="shared" si="25"/>
        <v>1</v>
      </c>
      <c r="AM97" s="1">
        <f t="shared" si="27"/>
        <v>0</v>
      </c>
      <c r="AN97" s="163">
        <f t="shared" si="28"/>
        <v>0</v>
      </c>
      <c r="AO97" s="162">
        <f t="shared" si="29"/>
        <v>1</v>
      </c>
    </row>
    <row r="98" spans="1:41" x14ac:dyDescent="0.35">
      <c r="A98" s="248">
        <f t="shared" si="26"/>
        <v>0.76999999999999991</v>
      </c>
      <c r="D98" s="231"/>
      <c r="F98" s="21"/>
      <c r="G98" s="86">
        <v>0.56999999999999995</v>
      </c>
      <c r="I98" s="227">
        <v>0.77</v>
      </c>
      <c r="J98" s="20"/>
      <c r="K98" s="3"/>
      <c r="N98" s="226">
        <v>0.77</v>
      </c>
      <c r="S98" s="193">
        <v>0</v>
      </c>
      <c r="X98" s="193">
        <v>0</v>
      </c>
      <c r="Y98" s="20"/>
      <c r="Z98" s="18"/>
      <c r="AA98" s="18"/>
      <c r="AB98" s="18"/>
      <c r="AC98" s="18"/>
      <c r="AD98" s="18"/>
      <c r="AE98" s="18"/>
      <c r="AF98" s="18"/>
      <c r="AI98" s="21"/>
      <c r="AJ98" s="29">
        <f t="shared" si="30"/>
        <v>45440</v>
      </c>
      <c r="AK98">
        <f t="shared" si="24"/>
        <v>0</v>
      </c>
      <c r="AL98" s="1">
        <f t="shared" si="25"/>
        <v>1</v>
      </c>
      <c r="AM98" s="1">
        <f t="shared" si="27"/>
        <v>0</v>
      </c>
      <c r="AN98" s="163">
        <f t="shared" si="28"/>
        <v>0</v>
      </c>
      <c r="AO98" s="162">
        <f t="shared" si="29"/>
        <v>1</v>
      </c>
    </row>
    <row r="99" spans="1:41" x14ac:dyDescent="0.35">
      <c r="A99" s="248">
        <f t="shared" si="26"/>
        <v>0.76333333333333342</v>
      </c>
      <c r="D99" s="231"/>
      <c r="F99" s="21"/>
      <c r="G99" s="86">
        <v>0.57999999999999996</v>
      </c>
      <c r="I99" s="227">
        <v>0.76333333333333342</v>
      </c>
      <c r="J99" s="20"/>
      <c r="K99" s="3"/>
      <c r="N99" s="226">
        <v>0.76333333333333342</v>
      </c>
      <c r="S99" s="193">
        <v>0</v>
      </c>
      <c r="X99" s="193">
        <v>0</v>
      </c>
      <c r="Y99" s="20"/>
      <c r="Z99" s="18"/>
      <c r="AA99" s="18"/>
      <c r="AB99" s="18"/>
      <c r="AC99" s="18"/>
      <c r="AD99" s="18"/>
      <c r="AE99" s="18"/>
      <c r="AF99" s="18"/>
      <c r="AI99" s="21"/>
      <c r="AJ99" s="29">
        <f t="shared" si="30"/>
        <v>45441</v>
      </c>
      <c r="AK99">
        <f t="shared" si="24"/>
        <v>0</v>
      </c>
      <c r="AL99" s="1">
        <f t="shared" si="25"/>
        <v>1</v>
      </c>
      <c r="AM99" s="1">
        <f t="shared" si="27"/>
        <v>0</v>
      </c>
      <c r="AN99" s="163">
        <f t="shared" si="28"/>
        <v>0</v>
      </c>
      <c r="AO99" s="162">
        <f t="shared" si="29"/>
        <v>1</v>
      </c>
    </row>
    <row r="100" spans="1:41" x14ac:dyDescent="0.35">
      <c r="A100" s="248">
        <f t="shared" si="26"/>
        <v>0.7566666666666666</v>
      </c>
      <c r="D100" s="231"/>
      <c r="F100" s="21"/>
      <c r="G100" s="86">
        <v>0.59</v>
      </c>
      <c r="I100" s="227">
        <v>0.75666666666666671</v>
      </c>
      <c r="J100" s="20"/>
      <c r="K100" s="3"/>
      <c r="N100" s="226">
        <v>0.75666666666666671</v>
      </c>
      <c r="S100" s="193">
        <v>0</v>
      </c>
      <c r="X100" s="193">
        <v>0</v>
      </c>
      <c r="Y100" s="20"/>
      <c r="Z100" s="18"/>
      <c r="AA100" s="18"/>
      <c r="AB100" s="18"/>
      <c r="AC100" s="18"/>
      <c r="AD100" s="18"/>
      <c r="AE100" s="18"/>
      <c r="AF100" s="18"/>
      <c r="AI100" s="21"/>
      <c r="AJ100" s="29">
        <f t="shared" si="30"/>
        <v>45442</v>
      </c>
      <c r="AK100">
        <f t="shared" si="24"/>
        <v>0</v>
      </c>
      <c r="AL100" s="1">
        <f t="shared" si="25"/>
        <v>1</v>
      </c>
      <c r="AM100" s="1">
        <f t="shared" si="27"/>
        <v>0</v>
      </c>
      <c r="AN100" s="163">
        <f t="shared" si="28"/>
        <v>0</v>
      </c>
      <c r="AO100" s="162">
        <f t="shared" si="29"/>
        <v>1</v>
      </c>
    </row>
    <row r="101" spans="1:41" x14ac:dyDescent="0.35">
      <c r="A101" s="248">
        <f t="shared" si="26"/>
        <v>0.75000000000000011</v>
      </c>
      <c r="D101" s="231"/>
      <c r="F101" s="21"/>
      <c r="G101" s="86">
        <v>0.6</v>
      </c>
      <c r="I101" s="227">
        <v>0.75</v>
      </c>
      <c r="J101" s="20"/>
      <c r="K101" s="3"/>
      <c r="N101" s="226">
        <v>0.75</v>
      </c>
      <c r="S101" s="193">
        <v>0</v>
      </c>
      <c r="X101" s="193">
        <v>0</v>
      </c>
      <c r="Y101" s="20"/>
      <c r="Z101" s="18"/>
      <c r="AA101" s="18"/>
      <c r="AB101" s="18"/>
      <c r="AC101" s="18"/>
      <c r="AD101" s="18"/>
      <c r="AE101" s="18"/>
      <c r="AF101" s="18"/>
      <c r="AI101" s="21"/>
      <c r="AJ101" s="29">
        <f t="shared" si="30"/>
        <v>45443</v>
      </c>
      <c r="AK101">
        <f t="shared" si="24"/>
        <v>0</v>
      </c>
      <c r="AL101" s="1">
        <f t="shared" si="25"/>
        <v>1</v>
      </c>
      <c r="AM101" s="1">
        <f t="shared" si="27"/>
        <v>0</v>
      </c>
      <c r="AN101" s="163">
        <f t="shared" si="28"/>
        <v>0</v>
      </c>
      <c r="AO101" s="162">
        <f t="shared" si="29"/>
        <v>1</v>
      </c>
    </row>
    <row r="102" spans="1:41" x14ac:dyDescent="0.35">
      <c r="A102" s="248">
        <f t="shared" si="26"/>
        <v>0.7433333333333334</v>
      </c>
      <c r="D102" s="231"/>
      <c r="F102" s="21"/>
      <c r="G102" s="86">
        <v>0.61</v>
      </c>
      <c r="I102" s="227">
        <v>0.7433333333333334</v>
      </c>
      <c r="J102" s="20"/>
      <c r="K102" s="3"/>
      <c r="N102" s="226">
        <v>0.7433333333333334</v>
      </c>
      <c r="S102" s="193">
        <v>0</v>
      </c>
      <c r="X102" s="193">
        <v>0</v>
      </c>
      <c r="Y102" s="20"/>
      <c r="Z102" s="18"/>
      <c r="AA102" s="18"/>
      <c r="AB102" s="18"/>
      <c r="AC102" s="18"/>
      <c r="AD102" s="18"/>
      <c r="AE102" s="18"/>
      <c r="AF102" s="18"/>
      <c r="AI102" s="21"/>
      <c r="AJ102" s="29">
        <f t="shared" si="30"/>
        <v>45444</v>
      </c>
      <c r="AK102">
        <f t="shared" si="24"/>
        <v>0</v>
      </c>
      <c r="AL102" s="1">
        <f t="shared" si="25"/>
        <v>1</v>
      </c>
      <c r="AM102" s="1">
        <f t="shared" si="27"/>
        <v>0</v>
      </c>
      <c r="AN102" s="163">
        <f t="shared" si="28"/>
        <v>0</v>
      </c>
      <c r="AO102" s="162">
        <f t="shared" si="29"/>
        <v>1</v>
      </c>
    </row>
    <row r="103" spans="1:41" x14ac:dyDescent="0.35">
      <c r="A103" s="248">
        <f t="shared" si="26"/>
        <v>0.7366666666666668</v>
      </c>
      <c r="D103" s="231"/>
      <c r="F103" s="21"/>
      <c r="G103" s="86">
        <v>0.62</v>
      </c>
      <c r="I103" s="227">
        <v>0.73666666666666669</v>
      </c>
      <c r="J103" s="20"/>
      <c r="K103" s="3"/>
      <c r="N103" s="226">
        <v>0.73666666666666669</v>
      </c>
      <c r="S103" s="193">
        <v>0</v>
      </c>
      <c r="X103" s="193">
        <v>0</v>
      </c>
      <c r="Y103" s="20"/>
      <c r="Z103" s="18"/>
      <c r="AA103" s="18"/>
      <c r="AB103" s="18"/>
      <c r="AC103" s="18"/>
      <c r="AD103" s="18"/>
      <c r="AE103" s="18"/>
      <c r="AF103" s="18"/>
      <c r="AI103" s="21"/>
      <c r="AJ103" s="29">
        <f t="shared" si="30"/>
        <v>45445</v>
      </c>
      <c r="AK103">
        <f t="shared" si="24"/>
        <v>0</v>
      </c>
      <c r="AL103" s="1">
        <f t="shared" si="25"/>
        <v>1</v>
      </c>
      <c r="AM103" s="1">
        <f t="shared" si="27"/>
        <v>0</v>
      </c>
      <c r="AN103" s="163">
        <f t="shared" si="28"/>
        <v>0</v>
      </c>
      <c r="AO103" s="162">
        <f t="shared" si="29"/>
        <v>1</v>
      </c>
    </row>
    <row r="104" spans="1:41" x14ac:dyDescent="0.35">
      <c r="A104" s="248">
        <f t="shared" si="26"/>
        <v>0.72999999999999987</v>
      </c>
      <c r="D104" s="231"/>
      <c r="F104" s="21"/>
      <c r="G104" s="86">
        <v>0.63</v>
      </c>
      <c r="I104" s="227">
        <v>0.73</v>
      </c>
      <c r="J104" s="20"/>
      <c r="K104" s="3"/>
      <c r="N104" s="226">
        <v>0.73</v>
      </c>
      <c r="S104" s="193">
        <v>0</v>
      </c>
      <c r="X104" s="193">
        <v>0</v>
      </c>
      <c r="Y104" s="20"/>
      <c r="Z104" s="18"/>
      <c r="AA104" s="18"/>
      <c r="AB104" s="18"/>
      <c r="AC104" s="18"/>
      <c r="AD104" s="18"/>
      <c r="AE104" s="18"/>
      <c r="AF104" s="18"/>
      <c r="AI104" s="21"/>
      <c r="AJ104" s="29">
        <f t="shared" si="30"/>
        <v>45446</v>
      </c>
      <c r="AK104">
        <f t="shared" si="24"/>
        <v>0</v>
      </c>
      <c r="AL104" s="1">
        <f t="shared" si="25"/>
        <v>1</v>
      </c>
      <c r="AM104" s="1">
        <f t="shared" si="27"/>
        <v>0</v>
      </c>
      <c r="AN104" s="163">
        <f t="shared" si="28"/>
        <v>0</v>
      </c>
      <c r="AO104" s="162">
        <f t="shared" si="29"/>
        <v>1</v>
      </c>
    </row>
    <row r="105" spans="1:41" x14ac:dyDescent="0.35">
      <c r="A105" s="248">
        <f t="shared" si="26"/>
        <v>0.72333333333333327</v>
      </c>
      <c r="D105" s="231"/>
      <c r="F105" s="21"/>
      <c r="G105" s="86">
        <v>0.64</v>
      </c>
      <c r="I105" s="227">
        <v>0.72333333333333338</v>
      </c>
      <c r="J105" s="20"/>
      <c r="K105" s="3"/>
      <c r="N105" s="226">
        <v>0.72333333333333338</v>
      </c>
      <c r="S105" s="193">
        <v>0</v>
      </c>
      <c r="X105" s="193">
        <v>0</v>
      </c>
      <c r="Y105" s="20"/>
      <c r="Z105" s="18"/>
      <c r="AA105" s="18"/>
      <c r="AB105" s="18"/>
      <c r="AC105" s="18"/>
      <c r="AD105" s="18"/>
      <c r="AE105" s="18"/>
      <c r="AF105" s="18"/>
      <c r="AI105" s="21"/>
      <c r="AJ105" s="29">
        <f t="shared" si="30"/>
        <v>45447</v>
      </c>
      <c r="AK105">
        <f t="shared" ref="AK105:AK168" si="31">_xlfn.XLOOKUP(AJ105,A$27:A$36,B$27:B$36,0,0)</f>
        <v>0</v>
      </c>
      <c r="AL105" s="1">
        <f t="shared" ref="AL105:AL168" si="32">_xlfn.XLOOKUP(AJ105,A$15:A$24,B$15:B$24,1,0)</f>
        <v>1</v>
      </c>
      <c r="AM105" s="1">
        <f t="shared" si="27"/>
        <v>0</v>
      </c>
      <c r="AN105" s="163">
        <f t="shared" si="28"/>
        <v>0</v>
      </c>
      <c r="AO105" s="162">
        <f t="shared" si="29"/>
        <v>1</v>
      </c>
    </row>
    <row r="106" spans="1:41" x14ac:dyDescent="0.35">
      <c r="A106" s="248">
        <f t="shared" ref="A106:A141" si="33">(IFERROR((I106*$H$3/$I$4),0)+IFERROR((N106*$M$3/$N$4),0)+IFERROR((S106*$R$3/$S$4),0)+IFERROR((X106*$W$3/$X$4),0))/($D$5/1000)</f>
        <v>0.71666666666666656</v>
      </c>
      <c r="D106" s="231"/>
      <c r="F106" s="21"/>
      <c r="G106" s="86">
        <v>0.65</v>
      </c>
      <c r="I106" s="227">
        <v>0.71666666666666667</v>
      </c>
      <c r="J106" s="20"/>
      <c r="K106" s="3"/>
      <c r="N106" s="226">
        <v>0.71666666666666667</v>
      </c>
      <c r="S106" s="193">
        <v>0</v>
      </c>
      <c r="X106" s="193">
        <v>0</v>
      </c>
      <c r="Y106" s="20"/>
      <c r="Z106" s="18"/>
      <c r="AA106" s="18"/>
      <c r="AB106" s="18"/>
      <c r="AC106" s="18"/>
      <c r="AD106" s="18"/>
      <c r="AE106" s="18"/>
      <c r="AF106" s="18"/>
      <c r="AI106" s="21"/>
      <c r="AJ106" s="29">
        <f t="shared" si="30"/>
        <v>45448</v>
      </c>
      <c r="AK106">
        <f t="shared" si="31"/>
        <v>0</v>
      </c>
      <c r="AL106" s="1">
        <f t="shared" si="32"/>
        <v>1</v>
      </c>
      <c r="AM106" s="1">
        <f t="shared" ref="AM106:AM169" si="34">AK106</f>
        <v>0</v>
      </c>
      <c r="AN106" s="163">
        <f t="shared" ref="AN106:AN169" si="35">AK106</f>
        <v>0</v>
      </c>
      <c r="AO106" s="162">
        <f t="shared" ref="AO106:AO169" si="36">AL106</f>
        <v>1</v>
      </c>
    </row>
    <row r="107" spans="1:41" x14ac:dyDescent="0.35">
      <c r="A107" s="248">
        <f t="shared" si="33"/>
        <v>0.70999999999999985</v>
      </c>
      <c r="D107" s="231"/>
      <c r="F107" s="21"/>
      <c r="G107" s="86">
        <v>0.66</v>
      </c>
      <c r="I107" s="227">
        <v>0.71</v>
      </c>
      <c r="J107" s="20"/>
      <c r="K107" s="3"/>
      <c r="N107" s="226">
        <v>0.71</v>
      </c>
      <c r="S107" s="193">
        <v>0</v>
      </c>
      <c r="X107" s="193">
        <v>0</v>
      </c>
      <c r="Y107" s="20"/>
      <c r="Z107" s="18"/>
      <c r="AA107" s="18"/>
      <c r="AB107" s="18"/>
      <c r="AC107" s="18"/>
      <c r="AD107" s="18"/>
      <c r="AE107" s="18"/>
      <c r="AF107" s="18"/>
      <c r="AI107" s="21"/>
      <c r="AJ107" s="29">
        <f t="shared" ref="AJ107:AJ170" si="37">AJ106+1</f>
        <v>45449</v>
      </c>
      <c r="AK107">
        <f t="shared" si="31"/>
        <v>0</v>
      </c>
      <c r="AL107" s="1">
        <f t="shared" si="32"/>
        <v>1</v>
      </c>
      <c r="AM107" s="1">
        <f t="shared" si="34"/>
        <v>0</v>
      </c>
      <c r="AN107" s="163">
        <f t="shared" si="35"/>
        <v>0</v>
      </c>
      <c r="AO107" s="162">
        <f t="shared" si="36"/>
        <v>1</v>
      </c>
    </row>
    <row r="108" spans="1:41" x14ac:dyDescent="0.35">
      <c r="A108" s="248">
        <f t="shared" si="33"/>
        <v>0.70333333333333325</v>
      </c>
      <c r="D108" s="231"/>
      <c r="F108" s="21"/>
      <c r="G108" s="86">
        <v>0.67</v>
      </c>
      <c r="I108" s="227">
        <v>0.70333333333333337</v>
      </c>
      <c r="J108" s="20"/>
      <c r="K108" s="3"/>
      <c r="N108" s="226">
        <v>0.70333333333333337</v>
      </c>
      <c r="S108" s="193">
        <v>0</v>
      </c>
      <c r="X108" s="193">
        <v>0</v>
      </c>
      <c r="Y108" s="20"/>
      <c r="Z108" s="18"/>
      <c r="AA108" s="18"/>
      <c r="AB108" s="18"/>
      <c r="AC108" s="18"/>
      <c r="AD108" s="18"/>
      <c r="AE108" s="18"/>
      <c r="AF108" s="18"/>
      <c r="AI108" s="21"/>
      <c r="AJ108" s="29">
        <f t="shared" si="37"/>
        <v>45450</v>
      </c>
      <c r="AK108">
        <f t="shared" si="31"/>
        <v>0</v>
      </c>
      <c r="AL108" s="1">
        <f t="shared" si="32"/>
        <v>1</v>
      </c>
      <c r="AM108" s="1">
        <f t="shared" si="34"/>
        <v>0</v>
      </c>
      <c r="AN108" s="163">
        <f t="shared" si="35"/>
        <v>0</v>
      </c>
      <c r="AO108" s="162">
        <f t="shared" si="36"/>
        <v>1</v>
      </c>
    </row>
    <row r="109" spans="1:41" x14ac:dyDescent="0.35">
      <c r="A109" s="248">
        <f t="shared" si="33"/>
        <v>0.69666666666666677</v>
      </c>
      <c r="D109" s="231"/>
      <c r="F109" s="21"/>
      <c r="G109" s="86">
        <v>0.68</v>
      </c>
      <c r="I109" s="227">
        <v>0.69666666666666666</v>
      </c>
      <c r="J109" s="20"/>
      <c r="K109" s="3"/>
      <c r="N109" s="226">
        <v>0.69666666666666666</v>
      </c>
      <c r="S109" s="193">
        <v>0</v>
      </c>
      <c r="X109" s="193">
        <v>0</v>
      </c>
      <c r="Y109" s="20"/>
      <c r="Z109" s="18"/>
      <c r="AA109" s="18"/>
      <c r="AB109" s="18"/>
      <c r="AC109" s="18"/>
      <c r="AD109" s="18"/>
      <c r="AE109" s="18"/>
      <c r="AF109" s="18"/>
      <c r="AI109" s="21"/>
      <c r="AJ109" s="29">
        <f t="shared" si="37"/>
        <v>45451</v>
      </c>
      <c r="AK109">
        <f t="shared" si="31"/>
        <v>0</v>
      </c>
      <c r="AL109" s="1">
        <f t="shared" si="32"/>
        <v>1</v>
      </c>
      <c r="AM109" s="1">
        <f t="shared" si="34"/>
        <v>0</v>
      </c>
      <c r="AN109" s="163">
        <f t="shared" si="35"/>
        <v>0</v>
      </c>
      <c r="AO109" s="162">
        <f t="shared" si="36"/>
        <v>1</v>
      </c>
    </row>
    <row r="110" spans="1:41" x14ac:dyDescent="0.35">
      <c r="A110" s="248">
        <f t="shared" si="33"/>
        <v>0.69000000000000006</v>
      </c>
      <c r="D110" s="231"/>
      <c r="F110" s="21"/>
      <c r="G110" s="86">
        <v>0.69</v>
      </c>
      <c r="I110" s="227">
        <v>0.69000000000000006</v>
      </c>
      <c r="J110" s="20"/>
      <c r="K110" s="3"/>
      <c r="N110" s="226">
        <v>0.69000000000000006</v>
      </c>
      <c r="S110" s="193">
        <v>0</v>
      </c>
      <c r="X110" s="193">
        <v>0</v>
      </c>
      <c r="Y110" s="20"/>
      <c r="Z110" s="18"/>
      <c r="AA110" s="18"/>
      <c r="AB110" s="18"/>
      <c r="AC110" s="18"/>
      <c r="AD110" s="18"/>
      <c r="AE110" s="18"/>
      <c r="AF110" s="18"/>
      <c r="AI110" s="21"/>
      <c r="AJ110" s="29">
        <f t="shared" si="37"/>
        <v>45452</v>
      </c>
      <c r="AK110">
        <f t="shared" si="31"/>
        <v>0</v>
      </c>
      <c r="AL110" s="1">
        <f t="shared" si="32"/>
        <v>1</v>
      </c>
      <c r="AM110" s="1">
        <f t="shared" si="34"/>
        <v>0</v>
      </c>
      <c r="AN110" s="163">
        <f t="shared" si="35"/>
        <v>0</v>
      </c>
      <c r="AO110" s="162">
        <f t="shared" si="36"/>
        <v>1</v>
      </c>
    </row>
    <row r="111" spans="1:41" x14ac:dyDescent="0.35">
      <c r="A111" s="248">
        <f t="shared" si="33"/>
        <v>0.68333333333333324</v>
      </c>
      <c r="D111" s="231"/>
      <c r="F111" s="21"/>
      <c r="G111" s="86">
        <v>0.7</v>
      </c>
      <c r="I111" s="227">
        <v>0.68333333333333335</v>
      </c>
      <c r="J111" s="20"/>
      <c r="K111" s="3"/>
      <c r="N111" s="226">
        <v>0.68333333333333335</v>
      </c>
      <c r="S111" s="193">
        <v>0</v>
      </c>
      <c r="X111" s="193">
        <v>0</v>
      </c>
      <c r="Y111" s="20"/>
      <c r="Z111" s="18"/>
      <c r="AA111" s="18"/>
      <c r="AB111" s="18"/>
      <c r="AC111" s="18"/>
      <c r="AD111" s="18"/>
      <c r="AE111" s="18"/>
      <c r="AF111" s="18"/>
      <c r="AI111" s="21"/>
      <c r="AJ111" s="29">
        <f t="shared" si="37"/>
        <v>45453</v>
      </c>
      <c r="AK111">
        <f t="shared" si="31"/>
        <v>0</v>
      </c>
      <c r="AL111" s="1">
        <f t="shared" si="32"/>
        <v>1</v>
      </c>
      <c r="AM111" s="1">
        <f t="shared" si="34"/>
        <v>0</v>
      </c>
      <c r="AN111" s="163">
        <f t="shared" si="35"/>
        <v>0</v>
      </c>
      <c r="AO111" s="162">
        <f t="shared" si="36"/>
        <v>1</v>
      </c>
    </row>
    <row r="112" spans="1:41" x14ac:dyDescent="0.35">
      <c r="A112" s="248">
        <f t="shared" si="33"/>
        <v>0.67666666666666675</v>
      </c>
      <c r="D112" s="231"/>
      <c r="F112" s="21"/>
      <c r="G112" s="86">
        <v>0.71</v>
      </c>
      <c r="I112" s="227">
        <v>0.67666666666666675</v>
      </c>
      <c r="J112" s="20"/>
      <c r="K112" s="3"/>
      <c r="N112" s="226">
        <v>0.67666666666666675</v>
      </c>
      <c r="S112" s="193">
        <v>0</v>
      </c>
      <c r="X112" s="193">
        <v>0</v>
      </c>
      <c r="Y112" s="20"/>
      <c r="Z112" s="18"/>
      <c r="AA112" s="18"/>
      <c r="AB112" s="18"/>
      <c r="AC112" s="18"/>
      <c r="AD112" s="18"/>
      <c r="AE112" s="18"/>
      <c r="AF112" s="18"/>
      <c r="AI112" s="21"/>
      <c r="AJ112" s="29">
        <f t="shared" si="37"/>
        <v>45454</v>
      </c>
      <c r="AK112">
        <f t="shared" si="31"/>
        <v>0</v>
      </c>
      <c r="AL112" s="1">
        <f t="shared" si="32"/>
        <v>1</v>
      </c>
      <c r="AM112" s="1">
        <f t="shared" si="34"/>
        <v>0</v>
      </c>
      <c r="AN112" s="163">
        <f t="shared" si="35"/>
        <v>0</v>
      </c>
      <c r="AO112" s="162">
        <f t="shared" si="36"/>
        <v>1</v>
      </c>
    </row>
    <row r="113" spans="1:41" x14ac:dyDescent="0.35">
      <c r="A113" s="248">
        <f t="shared" si="33"/>
        <v>0.66999999999999993</v>
      </c>
      <c r="D113" s="231"/>
      <c r="F113" s="21"/>
      <c r="G113" s="86">
        <v>0.72</v>
      </c>
      <c r="I113" s="227">
        <v>0.67</v>
      </c>
      <c r="J113" s="20"/>
      <c r="K113" s="3"/>
      <c r="N113" s="226">
        <v>0.67</v>
      </c>
      <c r="S113" s="193">
        <v>0</v>
      </c>
      <c r="X113" s="193">
        <v>0</v>
      </c>
      <c r="Y113" s="20"/>
      <c r="Z113" s="18"/>
      <c r="AA113" s="18"/>
      <c r="AB113" s="18"/>
      <c r="AC113" s="18"/>
      <c r="AD113" s="18"/>
      <c r="AE113" s="18"/>
      <c r="AF113" s="18"/>
      <c r="AI113" s="21"/>
      <c r="AJ113" s="29">
        <f t="shared" si="37"/>
        <v>45455</v>
      </c>
      <c r="AK113">
        <f t="shared" si="31"/>
        <v>0</v>
      </c>
      <c r="AL113" s="1">
        <f t="shared" si="32"/>
        <v>1</v>
      </c>
      <c r="AM113" s="1">
        <f t="shared" si="34"/>
        <v>0</v>
      </c>
      <c r="AN113" s="163">
        <f t="shared" si="35"/>
        <v>0</v>
      </c>
      <c r="AO113" s="162">
        <f t="shared" si="36"/>
        <v>1</v>
      </c>
    </row>
    <row r="114" spans="1:41" x14ac:dyDescent="0.35">
      <c r="A114" s="248">
        <f t="shared" si="33"/>
        <v>0.66333333333333333</v>
      </c>
      <c r="D114" s="231"/>
      <c r="F114" s="21"/>
      <c r="G114" s="86">
        <v>0.73</v>
      </c>
      <c r="I114" s="227">
        <v>0.66333333333333333</v>
      </c>
      <c r="J114" s="20"/>
      <c r="K114" s="3"/>
      <c r="N114" s="226">
        <v>0.66333333333333333</v>
      </c>
      <c r="S114" s="193">
        <v>0</v>
      </c>
      <c r="X114" s="193">
        <v>0</v>
      </c>
      <c r="Y114" s="20"/>
      <c r="Z114" s="18"/>
      <c r="AA114" s="18"/>
      <c r="AB114" s="18"/>
      <c r="AC114" s="18"/>
      <c r="AD114" s="18"/>
      <c r="AE114" s="18"/>
      <c r="AF114" s="18"/>
      <c r="AI114" s="21"/>
      <c r="AJ114" s="29">
        <f t="shared" si="37"/>
        <v>45456</v>
      </c>
      <c r="AK114">
        <f t="shared" si="31"/>
        <v>0</v>
      </c>
      <c r="AL114" s="1">
        <f t="shared" si="32"/>
        <v>1</v>
      </c>
      <c r="AM114" s="1">
        <f t="shared" si="34"/>
        <v>0</v>
      </c>
      <c r="AN114" s="163">
        <f t="shared" si="35"/>
        <v>0</v>
      </c>
      <c r="AO114" s="162">
        <f t="shared" si="36"/>
        <v>1</v>
      </c>
    </row>
    <row r="115" spans="1:41" x14ac:dyDescent="0.35">
      <c r="A115" s="248">
        <f t="shared" si="33"/>
        <v>0.65666666666666673</v>
      </c>
      <c r="D115" s="231"/>
      <c r="F115" s="21"/>
      <c r="G115" s="86">
        <v>0.74</v>
      </c>
      <c r="I115" s="227">
        <v>0.65666666666666673</v>
      </c>
      <c r="J115" s="20"/>
      <c r="K115" s="3"/>
      <c r="N115" s="226">
        <v>0.65666666666666673</v>
      </c>
      <c r="S115" s="193">
        <v>0</v>
      </c>
      <c r="X115" s="193">
        <v>0</v>
      </c>
      <c r="Y115" s="20"/>
      <c r="Z115" s="18"/>
      <c r="AA115" s="18"/>
      <c r="AB115" s="18"/>
      <c r="AC115" s="18"/>
      <c r="AD115" s="18"/>
      <c r="AE115" s="18"/>
      <c r="AF115" s="18"/>
      <c r="AI115" s="21"/>
      <c r="AJ115" s="29">
        <f t="shared" si="37"/>
        <v>45457</v>
      </c>
      <c r="AK115">
        <f t="shared" si="31"/>
        <v>0</v>
      </c>
      <c r="AL115" s="1">
        <f t="shared" si="32"/>
        <v>1</v>
      </c>
      <c r="AM115" s="1">
        <f t="shared" si="34"/>
        <v>0</v>
      </c>
      <c r="AN115" s="163">
        <f t="shared" si="35"/>
        <v>0</v>
      </c>
      <c r="AO115" s="162">
        <f t="shared" si="36"/>
        <v>1</v>
      </c>
    </row>
    <row r="116" spans="1:41" x14ac:dyDescent="0.35">
      <c r="A116" s="248">
        <f t="shared" si="33"/>
        <v>0.64999999999999991</v>
      </c>
      <c r="D116" s="231"/>
      <c r="F116" s="21"/>
      <c r="G116" s="86">
        <v>0.75</v>
      </c>
      <c r="I116" s="227">
        <v>0.65</v>
      </c>
      <c r="J116" s="20"/>
      <c r="K116" s="3"/>
      <c r="N116" s="226">
        <v>0.65</v>
      </c>
      <c r="S116" s="193">
        <v>0</v>
      </c>
      <c r="X116" s="193">
        <v>0</v>
      </c>
      <c r="Y116" s="20"/>
      <c r="Z116" s="18"/>
      <c r="AA116" s="18"/>
      <c r="AB116" s="18"/>
      <c r="AC116" s="18"/>
      <c r="AD116" s="18"/>
      <c r="AE116" s="18"/>
      <c r="AF116" s="18"/>
      <c r="AI116" s="21"/>
      <c r="AJ116" s="29">
        <f t="shared" si="37"/>
        <v>45458</v>
      </c>
      <c r="AK116">
        <f t="shared" si="31"/>
        <v>0</v>
      </c>
      <c r="AL116" s="1">
        <f t="shared" si="32"/>
        <v>1</v>
      </c>
      <c r="AM116" s="1">
        <f t="shared" si="34"/>
        <v>0</v>
      </c>
      <c r="AN116" s="163">
        <f t="shared" si="35"/>
        <v>0</v>
      </c>
      <c r="AO116" s="162">
        <f t="shared" si="36"/>
        <v>1</v>
      </c>
    </row>
    <row r="117" spans="1:41" x14ac:dyDescent="0.35">
      <c r="A117" s="248">
        <f t="shared" si="33"/>
        <v>0.64333333333333331</v>
      </c>
      <c r="D117" s="231"/>
      <c r="F117" s="21"/>
      <c r="G117" s="86">
        <v>0.76</v>
      </c>
      <c r="I117" s="227">
        <v>0.64333333333333331</v>
      </c>
      <c r="J117" s="20"/>
      <c r="K117" s="3"/>
      <c r="N117" s="226">
        <v>0.64333333333333331</v>
      </c>
      <c r="S117" s="193">
        <v>0</v>
      </c>
      <c r="X117" s="193">
        <v>0</v>
      </c>
      <c r="Y117" s="20"/>
      <c r="Z117" s="18"/>
      <c r="AA117" s="18"/>
      <c r="AB117" s="18"/>
      <c r="AC117" s="18"/>
      <c r="AD117" s="18"/>
      <c r="AE117" s="18"/>
      <c r="AF117" s="18"/>
      <c r="AI117" s="21"/>
      <c r="AJ117" s="29">
        <f t="shared" si="37"/>
        <v>45459</v>
      </c>
      <c r="AK117">
        <f t="shared" si="31"/>
        <v>0</v>
      </c>
      <c r="AL117" s="1">
        <f t="shared" si="32"/>
        <v>1</v>
      </c>
      <c r="AM117" s="1">
        <f t="shared" si="34"/>
        <v>0</v>
      </c>
      <c r="AN117" s="163">
        <f t="shared" si="35"/>
        <v>0</v>
      </c>
      <c r="AO117" s="162">
        <f t="shared" si="36"/>
        <v>1</v>
      </c>
    </row>
    <row r="118" spans="1:41" x14ac:dyDescent="0.35">
      <c r="A118" s="248">
        <f t="shared" si="33"/>
        <v>0.6366666666666666</v>
      </c>
      <c r="D118" s="231"/>
      <c r="F118" s="21"/>
      <c r="G118" s="86">
        <v>0.77</v>
      </c>
      <c r="I118" s="227">
        <v>0.63666666666666671</v>
      </c>
      <c r="J118" s="20"/>
      <c r="K118" s="3"/>
      <c r="N118" s="226">
        <v>0.63666666666666671</v>
      </c>
      <c r="S118" s="193">
        <v>0</v>
      </c>
      <c r="X118" s="193">
        <v>0</v>
      </c>
      <c r="Y118" s="20"/>
      <c r="Z118" s="18"/>
      <c r="AA118" s="18"/>
      <c r="AB118" s="18"/>
      <c r="AC118" s="18"/>
      <c r="AD118" s="18"/>
      <c r="AE118" s="18"/>
      <c r="AF118" s="18"/>
      <c r="AI118" s="21"/>
      <c r="AJ118" s="29">
        <f t="shared" si="37"/>
        <v>45460</v>
      </c>
      <c r="AK118">
        <f t="shared" si="31"/>
        <v>0</v>
      </c>
      <c r="AL118" s="1">
        <f t="shared" si="32"/>
        <v>1</v>
      </c>
      <c r="AM118" s="1">
        <f t="shared" si="34"/>
        <v>0</v>
      </c>
      <c r="AN118" s="163">
        <f t="shared" si="35"/>
        <v>0</v>
      </c>
      <c r="AO118" s="162">
        <f t="shared" si="36"/>
        <v>1</v>
      </c>
    </row>
    <row r="119" spans="1:41" x14ac:dyDescent="0.35">
      <c r="A119" s="248">
        <f t="shared" si="33"/>
        <v>0.63</v>
      </c>
      <c r="D119" s="231"/>
      <c r="F119" s="21"/>
      <c r="G119" s="86">
        <v>0.78</v>
      </c>
      <c r="I119" s="227">
        <v>0.63</v>
      </c>
      <c r="J119" s="20"/>
      <c r="K119" s="3"/>
      <c r="N119" s="226">
        <v>0.63</v>
      </c>
      <c r="S119" s="193">
        <v>0</v>
      </c>
      <c r="X119" s="193">
        <v>0</v>
      </c>
      <c r="Y119" s="20"/>
      <c r="Z119" s="18"/>
      <c r="AA119" s="18"/>
      <c r="AB119" s="18"/>
      <c r="AC119" s="18"/>
      <c r="AD119" s="18"/>
      <c r="AE119" s="18"/>
      <c r="AF119" s="18"/>
      <c r="AI119" s="21"/>
      <c r="AJ119" s="29">
        <f t="shared" si="37"/>
        <v>45461</v>
      </c>
      <c r="AK119">
        <f t="shared" si="31"/>
        <v>0</v>
      </c>
      <c r="AL119" s="1">
        <f t="shared" si="32"/>
        <v>1</v>
      </c>
      <c r="AM119" s="1">
        <f t="shared" si="34"/>
        <v>0</v>
      </c>
      <c r="AN119" s="163">
        <f t="shared" si="35"/>
        <v>0</v>
      </c>
      <c r="AO119" s="162">
        <f t="shared" si="36"/>
        <v>1</v>
      </c>
    </row>
    <row r="120" spans="1:41" x14ac:dyDescent="0.35">
      <c r="A120" s="248">
        <f t="shared" si="33"/>
        <v>0.62333333333333329</v>
      </c>
      <c r="D120" s="231"/>
      <c r="F120" s="21"/>
      <c r="G120" s="86">
        <v>0.79</v>
      </c>
      <c r="I120" s="227">
        <v>0.62333333333333329</v>
      </c>
      <c r="J120" s="20"/>
      <c r="K120" s="3"/>
      <c r="N120" s="226">
        <v>0.62333333333333329</v>
      </c>
      <c r="S120" s="193">
        <v>0</v>
      </c>
      <c r="X120" s="193">
        <v>0</v>
      </c>
      <c r="Y120" s="20"/>
      <c r="Z120" s="18"/>
      <c r="AA120" s="18"/>
      <c r="AB120" s="18"/>
      <c r="AC120" s="18"/>
      <c r="AD120" s="18"/>
      <c r="AE120" s="18"/>
      <c r="AF120" s="18"/>
      <c r="AI120" s="21"/>
      <c r="AJ120" s="29">
        <f t="shared" si="37"/>
        <v>45462</v>
      </c>
      <c r="AK120">
        <f t="shared" si="31"/>
        <v>0</v>
      </c>
      <c r="AL120" s="1">
        <f t="shared" si="32"/>
        <v>1</v>
      </c>
      <c r="AM120" s="1">
        <f t="shared" si="34"/>
        <v>0</v>
      </c>
      <c r="AN120" s="163">
        <f t="shared" si="35"/>
        <v>0</v>
      </c>
      <c r="AO120" s="162">
        <f t="shared" si="36"/>
        <v>1</v>
      </c>
    </row>
    <row r="121" spans="1:41" x14ac:dyDescent="0.35">
      <c r="A121" s="248">
        <f t="shared" si="33"/>
        <v>0.61666666666666659</v>
      </c>
      <c r="D121" s="231"/>
      <c r="F121" s="21"/>
      <c r="G121" s="86">
        <v>0.8</v>
      </c>
      <c r="I121" s="227">
        <v>0.6166666666666667</v>
      </c>
      <c r="J121" s="20"/>
      <c r="K121" s="3"/>
      <c r="N121" s="226">
        <v>0.6166666666666667</v>
      </c>
      <c r="S121" s="193">
        <v>0</v>
      </c>
      <c r="X121" s="193">
        <v>0</v>
      </c>
      <c r="Y121" s="20"/>
      <c r="Z121" s="18"/>
      <c r="AA121" s="18"/>
      <c r="AB121" s="18"/>
      <c r="AC121" s="18"/>
      <c r="AD121" s="18"/>
      <c r="AE121" s="18"/>
      <c r="AF121" s="18"/>
      <c r="AI121" s="21"/>
      <c r="AJ121" s="29">
        <f t="shared" si="37"/>
        <v>45463</v>
      </c>
      <c r="AK121">
        <f t="shared" si="31"/>
        <v>0</v>
      </c>
      <c r="AL121" s="1">
        <f t="shared" si="32"/>
        <v>1</v>
      </c>
      <c r="AM121" s="1">
        <f t="shared" si="34"/>
        <v>0</v>
      </c>
      <c r="AN121" s="163">
        <f t="shared" si="35"/>
        <v>0</v>
      </c>
      <c r="AO121" s="162">
        <f t="shared" si="36"/>
        <v>1</v>
      </c>
    </row>
    <row r="122" spans="1:41" x14ac:dyDescent="0.35">
      <c r="A122" s="248">
        <f t="shared" si="33"/>
        <v>0.61</v>
      </c>
      <c r="D122" s="231"/>
      <c r="F122" s="21"/>
      <c r="G122" s="86">
        <v>0.81</v>
      </c>
      <c r="I122" s="227">
        <v>0.61</v>
      </c>
      <c r="J122" s="20"/>
      <c r="K122" s="3"/>
      <c r="N122" s="226">
        <v>0.61</v>
      </c>
      <c r="S122" s="193">
        <v>0</v>
      </c>
      <c r="X122" s="193">
        <v>0</v>
      </c>
      <c r="Y122" s="20"/>
      <c r="Z122" s="18"/>
      <c r="AA122" s="18"/>
      <c r="AB122" s="18"/>
      <c r="AC122" s="18"/>
      <c r="AD122" s="18"/>
      <c r="AE122" s="18"/>
      <c r="AF122" s="18"/>
      <c r="AI122" s="21"/>
      <c r="AJ122" s="29">
        <f t="shared" si="37"/>
        <v>45464</v>
      </c>
      <c r="AK122">
        <f t="shared" si="31"/>
        <v>0</v>
      </c>
      <c r="AL122" s="1">
        <f t="shared" si="32"/>
        <v>1</v>
      </c>
      <c r="AM122" s="1">
        <f t="shared" si="34"/>
        <v>0</v>
      </c>
      <c r="AN122" s="163">
        <f t="shared" si="35"/>
        <v>0</v>
      </c>
      <c r="AO122" s="162">
        <f t="shared" si="36"/>
        <v>1</v>
      </c>
    </row>
    <row r="123" spans="1:41" x14ac:dyDescent="0.35">
      <c r="A123" s="248">
        <f t="shared" si="33"/>
        <v>0.60333333333333339</v>
      </c>
      <c r="D123" s="231"/>
      <c r="F123" s="21"/>
      <c r="G123" s="86">
        <v>0.82</v>
      </c>
      <c r="I123" s="227">
        <v>0.60333333333333339</v>
      </c>
      <c r="J123" s="20"/>
      <c r="K123" s="3"/>
      <c r="N123" s="226">
        <v>0.60333333333333339</v>
      </c>
      <c r="S123" s="193">
        <v>0</v>
      </c>
      <c r="X123" s="193">
        <v>0</v>
      </c>
      <c r="Y123" s="20"/>
      <c r="Z123" s="18"/>
      <c r="AA123" s="18"/>
      <c r="AB123" s="18"/>
      <c r="AC123" s="18"/>
      <c r="AD123" s="18"/>
      <c r="AE123" s="18"/>
      <c r="AF123" s="18"/>
      <c r="AI123" s="21"/>
      <c r="AJ123" s="29">
        <f t="shared" si="37"/>
        <v>45465</v>
      </c>
      <c r="AK123">
        <f t="shared" si="31"/>
        <v>0</v>
      </c>
      <c r="AL123" s="1">
        <f t="shared" si="32"/>
        <v>1</v>
      </c>
      <c r="AM123" s="1">
        <f t="shared" si="34"/>
        <v>0</v>
      </c>
      <c r="AN123" s="163">
        <f t="shared" si="35"/>
        <v>0</v>
      </c>
      <c r="AO123" s="162">
        <f t="shared" si="36"/>
        <v>1</v>
      </c>
    </row>
    <row r="124" spans="1:41" x14ac:dyDescent="0.35">
      <c r="A124" s="248">
        <f t="shared" si="33"/>
        <v>0.59666666666666657</v>
      </c>
      <c r="D124" s="231"/>
      <c r="F124" s="21"/>
      <c r="G124" s="86">
        <v>0.83</v>
      </c>
      <c r="I124" s="227">
        <v>0.59666666666666668</v>
      </c>
      <c r="J124" s="20"/>
      <c r="K124" s="3"/>
      <c r="N124" s="226">
        <v>0.59666666666666668</v>
      </c>
      <c r="S124" s="193">
        <v>0</v>
      </c>
      <c r="X124" s="193">
        <v>0</v>
      </c>
      <c r="Y124" s="20"/>
      <c r="Z124" s="18"/>
      <c r="AA124" s="18"/>
      <c r="AB124" s="18"/>
      <c r="AC124" s="18"/>
      <c r="AD124" s="18"/>
      <c r="AE124" s="18"/>
      <c r="AF124" s="18"/>
      <c r="AI124" s="21"/>
      <c r="AJ124" s="29">
        <f t="shared" si="37"/>
        <v>45466</v>
      </c>
      <c r="AK124">
        <f t="shared" si="31"/>
        <v>0</v>
      </c>
      <c r="AL124" s="1">
        <f t="shared" si="32"/>
        <v>1</v>
      </c>
      <c r="AM124" s="1">
        <f t="shared" si="34"/>
        <v>0</v>
      </c>
      <c r="AN124" s="163">
        <f t="shared" si="35"/>
        <v>0</v>
      </c>
      <c r="AO124" s="162">
        <f t="shared" si="36"/>
        <v>1</v>
      </c>
    </row>
    <row r="125" spans="1:41" x14ac:dyDescent="0.35">
      <c r="A125" s="248">
        <f t="shared" si="33"/>
        <v>0.59000000000000008</v>
      </c>
      <c r="D125" s="231"/>
      <c r="F125" s="21"/>
      <c r="G125" s="86">
        <v>0.84</v>
      </c>
      <c r="I125" s="227">
        <v>0.59000000000000008</v>
      </c>
      <c r="J125" s="20"/>
      <c r="K125" s="3"/>
      <c r="N125" s="226">
        <v>0.59000000000000008</v>
      </c>
      <c r="S125" s="193">
        <v>0</v>
      </c>
      <c r="X125" s="193">
        <v>0</v>
      </c>
      <c r="Y125" s="20"/>
      <c r="Z125" s="18"/>
      <c r="AA125" s="18"/>
      <c r="AB125" s="18"/>
      <c r="AC125" s="18"/>
      <c r="AD125" s="18"/>
      <c r="AE125" s="18"/>
      <c r="AF125" s="18"/>
      <c r="AI125" s="21"/>
      <c r="AJ125" s="29">
        <f t="shared" si="37"/>
        <v>45467</v>
      </c>
      <c r="AK125">
        <f t="shared" si="31"/>
        <v>0</v>
      </c>
      <c r="AL125" s="1">
        <f t="shared" si="32"/>
        <v>1</v>
      </c>
      <c r="AM125" s="1">
        <f t="shared" si="34"/>
        <v>0</v>
      </c>
      <c r="AN125" s="163">
        <f t="shared" si="35"/>
        <v>0</v>
      </c>
      <c r="AO125" s="162">
        <f t="shared" si="36"/>
        <v>1</v>
      </c>
    </row>
    <row r="126" spans="1:41" x14ac:dyDescent="0.35">
      <c r="A126" s="248">
        <f t="shared" si="33"/>
        <v>0.58333333333333337</v>
      </c>
      <c r="D126" s="231"/>
      <c r="F126" s="21"/>
      <c r="G126" s="86">
        <v>0.85</v>
      </c>
      <c r="I126" s="227">
        <v>0.58333333333333337</v>
      </c>
      <c r="J126" s="20"/>
      <c r="K126" s="3"/>
      <c r="N126" s="226">
        <v>0.58333333333333337</v>
      </c>
      <c r="S126" s="193">
        <v>0</v>
      </c>
      <c r="X126" s="193">
        <v>0</v>
      </c>
      <c r="Y126" s="20"/>
      <c r="Z126" s="18"/>
      <c r="AA126" s="18"/>
      <c r="AB126" s="18"/>
      <c r="AC126" s="18"/>
      <c r="AD126" s="18"/>
      <c r="AE126" s="18"/>
      <c r="AF126" s="18"/>
      <c r="AI126" s="21"/>
      <c r="AJ126" s="29">
        <f t="shared" si="37"/>
        <v>45468</v>
      </c>
      <c r="AK126">
        <f t="shared" si="31"/>
        <v>0</v>
      </c>
      <c r="AL126" s="1">
        <f t="shared" si="32"/>
        <v>1</v>
      </c>
      <c r="AM126" s="1">
        <f t="shared" si="34"/>
        <v>0</v>
      </c>
      <c r="AN126" s="163">
        <f t="shared" si="35"/>
        <v>0</v>
      </c>
      <c r="AO126" s="162">
        <f t="shared" si="36"/>
        <v>1</v>
      </c>
    </row>
    <row r="127" spans="1:41" x14ac:dyDescent="0.35">
      <c r="A127" s="248">
        <f t="shared" si="33"/>
        <v>0.57666666666666655</v>
      </c>
      <c r="D127" s="231"/>
      <c r="F127" s="21"/>
      <c r="G127" s="86">
        <v>0.86</v>
      </c>
      <c r="I127" s="227">
        <v>0.57666666666666666</v>
      </c>
      <c r="J127" s="20"/>
      <c r="K127" s="3"/>
      <c r="N127" s="226">
        <v>0.57666666666666666</v>
      </c>
      <c r="S127" s="193">
        <v>0</v>
      </c>
      <c r="X127" s="193">
        <v>0</v>
      </c>
      <c r="Y127" s="20"/>
      <c r="Z127" s="18"/>
      <c r="AA127" s="18"/>
      <c r="AB127" s="18"/>
      <c r="AC127" s="18"/>
      <c r="AD127" s="18"/>
      <c r="AE127" s="18"/>
      <c r="AF127" s="18"/>
      <c r="AI127" s="21"/>
      <c r="AJ127" s="29">
        <f t="shared" si="37"/>
        <v>45469</v>
      </c>
      <c r="AK127">
        <f t="shared" si="31"/>
        <v>0</v>
      </c>
      <c r="AL127" s="1">
        <f t="shared" si="32"/>
        <v>1</v>
      </c>
      <c r="AM127" s="1">
        <f t="shared" si="34"/>
        <v>0</v>
      </c>
      <c r="AN127" s="163">
        <f t="shared" si="35"/>
        <v>0</v>
      </c>
      <c r="AO127" s="162">
        <f t="shared" si="36"/>
        <v>1</v>
      </c>
    </row>
    <row r="128" spans="1:41" x14ac:dyDescent="0.35">
      <c r="A128" s="248">
        <f t="shared" si="33"/>
        <v>0.57000000000000006</v>
      </c>
      <c r="D128" s="231"/>
      <c r="F128" s="21"/>
      <c r="G128" s="86">
        <v>0.87</v>
      </c>
      <c r="I128" s="227">
        <v>0.57000000000000006</v>
      </c>
      <c r="J128" s="20"/>
      <c r="K128" s="3"/>
      <c r="N128" s="226">
        <v>0.57000000000000006</v>
      </c>
      <c r="S128" s="193">
        <v>0</v>
      </c>
      <c r="X128" s="193">
        <v>0</v>
      </c>
      <c r="Y128" s="20"/>
      <c r="Z128" s="18"/>
      <c r="AA128" s="18"/>
      <c r="AB128" s="18"/>
      <c r="AC128" s="18"/>
      <c r="AD128" s="18"/>
      <c r="AE128" s="18"/>
      <c r="AF128" s="18"/>
      <c r="AI128" s="21"/>
      <c r="AJ128" s="29">
        <f t="shared" si="37"/>
        <v>45470</v>
      </c>
      <c r="AK128">
        <f t="shared" si="31"/>
        <v>0</v>
      </c>
      <c r="AL128" s="1">
        <f t="shared" si="32"/>
        <v>1</v>
      </c>
      <c r="AM128" s="1">
        <f t="shared" si="34"/>
        <v>0</v>
      </c>
      <c r="AN128" s="163">
        <f t="shared" si="35"/>
        <v>0</v>
      </c>
      <c r="AO128" s="162">
        <f t="shared" si="36"/>
        <v>1</v>
      </c>
    </row>
    <row r="129" spans="1:41" x14ac:dyDescent="0.35">
      <c r="A129" s="248">
        <f t="shared" si="33"/>
        <v>0.56333333333333335</v>
      </c>
      <c r="D129" s="231"/>
      <c r="F129" s="21"/>
      <c r="G129" s="86">
        <v>0.88</v>
      </c>
      <c r="I129" s="227">
        <v>0.56333333333333335</v>
      </c>
      <c r="J129" s="20"/>
      <c r="K129" s="3"/>
      <c r="N129" s="226">
        <v>0.56333333333333335</v>
      </c>
      <c r="S129" s="193">
        <v>0</v>
      </c>
      <c r="X129" s="193">
        <v>0</v>
      </c>
      <c r="Y129" s="20"/>
      <c r="Z129" s="18"/>
      <c r="AA129" s="18"/>
      <c r="AB129" s="18"/>
      <c r="AC129" s="18"/>
      <c r="AD129" s="18"/>
      <c r="AE129" s="18"/>
      <c r="AF129" s="18"/>
      <c r="AI129" s="21"/>
      <c r="AJ129" s="29">
        <f t="shared" si="37"/>
        <v>45471</v>
      </c>
      <c r="AK129">
        <f t="shared" si="31"/>
        <v>0</v>
      </c>
      <c r="AL129" s="1">
        <f t="shared" si="32"/>
        <v>1</v>
      </c>
      <c r="AM129" s="1">
        <f t="shared" si="34"/>
        <v>0</v>
      </c>
      <c r="AN129" s="163">
        <f t="shared" si="35"/>
        <v>0</v>
      </c>
      <c r="AO129" s="162">
        <f t="shared" si="36"/>
        <v>1</v>
      </c>
    </row>
    <row r="130" spans="1:41" x14ac:dyDescent="0.35">
      <c r="A130" s="248">
        <f t="shared" si="33"/>
        <v>0.55666666666666675</v>
      </c>
      <c r="D130" s="231"/>
      <c r="F130" s="21"/>
      <c r="G130" s="86">
        <v>0.89</v>
      </c>
      <c r="I130" s="227">
        <v>0.55666666666666675</v>
      </c>
      <c r="J130" s="20"/>
      <c r="K130" s="3"/>
      <c r="N130" s="226">
        <v>0.55666666666666675</v>
      </c>
      <c r="S130" s="193">
        <v>0</v>
      </c>
      <c r="X130" s="193">
        <v>0</v>
      </c>
      <c r="Y130" s="20"/>
      <c r="Z130" s="18"/>
      <c r="AA130" s="18"/>
      <c r="AB130" s="18"/>
      <c r="AC130" s="18"/>
      <c r="AD130" s="18"/>
      <c r="AE130" s="18"/>
      <c r="AF130" s="18"/>
      <c r="AI130" s="21"/>
      <c r="AJ130" s="29">
        <f t="shared" si="37"/>
        <v>45472</v>
      </c>
      <c r="AK130">
        <f t="shared" si="31"/>
        <v>0</v>
      </c>
      <c r="AL130" s="1">
        <f t="shared" si="32"/>
        <v>1</v>
      </c>
      <c r="AM130" s="1">
        <f t="shared" si="34"/>
        <v>0</v>
      </c>
      <c r="AN130" s="163">
        <f t="shared" si="35"/>
        <v>0</v>
      </c>
      <c r="AO130" s="162">
        <f t="shared" si="36"/>
        <v>1</v>
      </c>
    </row>
    <row r="131" spans="1:41" x14ac:dyDescent="0.35">
      <c r="A131" s="248">
        <f t="shared" si="33"/>
        <v>0.55000000000000071</v>
      </c>
      <c r="D131" s="231"/>
      <c r="F131" s="21"/>
      <c r="G131" s="86">
        <v>0.9</v>
      </c>
      <c r="I131" s="227">
        <v>0.55000000000000071</v>
      </c>
      <c r="J131" s="20"/>
      <c r="K131" s="3"/>
      <c r="N131" s="226">
        <v>0.55000000000000071</v>
      </c>
      <c r="S131" s="193">
        <v>0</v>
      </c>
      <c r="X131" s="193">
        <v>0</v>
      </c>
      <c r="Y131" s="20"/>
      <c r="Z131" s="18"/>
      <c r="AA131" s="18"/>
      <c r="AB131" s="18"/>
      <c r="AC131" s="18"/>
      <c r="AD131" s="18"/>
      <c r="AE131" s="18"/>
      <c r="AF131" s="18"/>
      <c r="AI131" s="21"/>
      <c r="AJ131" s="29">
        <f t="shared" si="37"/>
        <v>45473</v>
      </c>
      <c r="AK131">
        <f t="shared" si="31"/>
        <v>0</v>
      </c>
      <c r="AL131" s="1">
        <f t="shared" si="32"/>
        <v>1</v>
      </c>
      <c r="AM131" s="1">
        <f t="shared" si="34"/>
        <v>0</v>
      </c>
      <c r="AN131" s="163">
        <f t="shared" si="35"/>
        <v>0</v>
      </c>
      <c r="AO131" s="162">
        <f t="shared" si="36"/>
        <v>1</v>
      </c>
    </row>
    <row r="132" spans="1:41" x14ac:dyDescent="0.35">
      <c r="A132" s="248">
        <f t="shared" si="33"/>
        <v>0.5</v>
      </c>
      <c r="D132" s="231"/>
      <c r="F132" s="21"/>
      <c r="G132" s="86">
        <v>0.91</v>
      </c>
      <c r="I132" s="227">
        <v>0.5</v>
      </c>
      <c r="J132" s="20"/>
      <c r="K132" s="3"/>
      <c r="N132" s="226">
        <v>0.5</v>
      </c>
      <c r="S132" s="193">
        <v>0</v>
      </c>
      <c r="X132" s="193">
        <v>0</v>
      </c>
      <c r="Y132" s="20"/>
      <c r="Z132" s="18"/>
      <c r="AA132" s="18"/>
      <c r="AB132" s="18"/>
      <c r="AC132" s="18"/>
      <c r="AD132" s="18"/>
      <c r="AE132" s="18"/>
      <c r="AF132" s="18"/>
      <c r="AI132" s="21"/>
      <c r="AJ132" s="29">
        <f t="shared" si="37"/>
        <v>45474</v>
      </c>
      <c r="AK132">
        <f t="shared" si="31"/>
        <v>0</v>
      </c>
      <c r="AL132" s="1">
        <f t="shared" si="32"/>
        <v>1</v>
      </c>
      <c r="AM132" s="1">
        <f t="shared" si="34"/>
        <v>0</v>
      </c>
      <c r="AN132" s="163">
        <f t="shared" si="35"/>
        <v>0</v>
      </c>
      <c r="AO132" s="162">
        <f t="shared" si="36"/>
        <v>1</v>
      </c>
    </row>
    <row r="133" spans="1:41" x14ac:dyDescent="0.35">
      <c r="A133" s="248">
        <f t="shared" si="33"/>
        <v>0.45000000000000018</v>
      </c>
      <c r="D133" s="231"/>
      <c r="F133" s="21"/>
      <c r="G133" s="86">
        <v>0.92</v>
      </c>
      <c r="I133" s="227">
        <v>0.45000000000000018</v>
      </c>
      <c r="J133" s="20"/>
      <c r="K133" s="3"/>
      <c r="N133" s="226">
        <v>0.45000000000000018</v>
      </c>
      <c r="S133" s="193">
        <v>0</v>
      </c>
      <c r="X133" s="193">
        <v>0</v>
      </c>
      <c r="Y133" s="20"/>
      <c r="Z133" s="18"/>
      <c r="AA133" s="18"/>
      <c r="AB133" s="18"/>
      <c r="AC133" s="18"/>
      <c r="AD133" s="18"/>
      <c r="AE133" s="18"/>
      <c r="AF133" s="18"/>
      <c r="AI133" s="21"/>
      <c r="AJ133" s="29">
        <f t="shared" si="37"/>
        <v>45475</v>
      </c>
      <c r="AK133">
        <f t="shared" si="31"/>
        <v>0</v>
      </c>
      <c r="AL133" s="1">
        <f t="shared" si="32"/>
        <v>1</v>
      </c>
      <c r="AM133" s="1">
        <f t="shared" si="34"/>
        <v>0</v>
      </c>
      <c r="AN133" s="163">
        <f t="shared" si="35"/>
        <v>0</v>
      </c>
      <c r="AO133" s="162">
        <f t="shared" si="36"/>
        <v>1</v>
      </c>
    </row>
    <row r="134" spans="1:41" x14ac:dyDescent="0.35">
      <c r="A134" s="248">
        <f t="shared" si="33"/>
        <v>0.40000000000000036</v>
      </c>
      <c r="D134" s="231"/>
      <c r="F134" s="21"/>
      <c r="G134" s="86">
        <v>0.93</v>
      </c>
      <c r="I134" s="227">
        <v>0.40000000000000036</v>
      </c>
      <c r="J134" s="20"/>
      <c r="K134" s="3"/>
      <c r="N134" s="226">
        <v>0.40000000000000036</v>
      </c>
      <c r="S134" s="193">
        <v>0</v>
      </c>
      <c r="X134" s="193">
        <v>0</v>
      </c>
      <c r="Y134" s="20"/>
      <c r="Z134" s="18"/>
      <c r="AA134" s="18"/>
      <c r="AB134" s="18"/>
      <c r="AC134" s="18"/>
      <c r="AD134" s="18"/>
      <c r="AE134" s="18"/>
      <c r="AF134" s="18"/>
      <c r="AI134" s="21"/>
      <c r="AJ134" s="29">
        <f t="shared" si="37"/>
        <v>45476</v>
      </c>
      <c r="AK134">
        <f t="shared" si="31"/>
        <v>0</v>
      </c>
      <c r="AL134" s="1">
        <f t="shared" si="32"/>
        <v>1</v>
      </c>
      <c r="AM134" s="1">
        <f t="shared" si="34"/>
        <v>0</v>
      </c>
      <c r="AN134" s="163">
        <f t="shared" si="35"/>
        <v>0</v>
      </c>
      <c r="AO134" s="162">
        <f t="shared" si="36"/>
        <v>1</v>
      </c>
    </row>
    <row r="135" spans="1:41" x14ac:dyDescent="0.35">
      <c r="A135" s="248">
        <f t="shared" si="33"/>
        <v>0.35000000000000048</v>
      </c>
      <c r="D135" s="231"/>
      <c r="F135" s="21"/>
      <c r="G135" s="86">
        <v>0.94</v>
      </c>
      <c r="I135" s="227">
        <v>0.35000000000000053</v>
      </c>
      <c r="J135" s="20"/>
      <c r="K135" s="3"/>
      <c r="N135" s="226">
        <v>0.35000000000000053</v>
      </c>
      <c r="S135" s="193">
        <v>0</v>
      </c>
      <c r="X135" s="193">
        <v>0</v>
      </c>
      <c r="Y135" s="20"/>
      <c r="Z135" s="18"/>
      <c r="AA135" s="18"/>
      <c r="AB135" s="18"/>
      <c r="AC135" s="18"/>
      <c r="AD135" s="18"/>
      <c r="AE135" s="18"/>
      <c r="AF135" s="18"/>
      <c r="AI135" s="21"/>
      <c r="AJ135" s="29">
        <f t="shared" si="37"/>
        <v>45477</v>
      </c>
      <c r="AK135">
        <f t="shared" si="31"/>
        <v>0</v>
      </c>
      <c r="AL135" s="1">
        <f t="shared" si="32"/>
        <v>1</v>
      </c>
      <c r="AM135" s="1">
        <f t="shared" si="34"/>
        <v>0</v>
      </c>
      <c r="AN135" s="163">
        <f t="shared" si="35"/>
        <v>0</v>
      </c>
      <c r="AO135" s="162">
        <f t="shared" si="36"/>
        <v>1</v>
      </c>
    </row>
    <row r="136" spans="1:41" x14ac:dyDescent="0.35">
      <c r="A136" s="248">
        <f t="shared" si="33"/>
        <v>0.30000000000000016</v>
      </c>
      <c r="D136" s="231"/>
      <c r="F136" s="21"/>
      <c r="G136" s="86">
        <v>0.95</v>
      </c>
      <c r="I136" s="227">
        <v>0.30000000000000016</v>
      </c>
      <c r="J136" s="20"/>
      <c r="K136" s="3"/>
      <c r="N136" s="226">
        <v>0.30000000000000016</v>
      </c>
      <c r="S136" s="193">
        <v>0</v>
      </c>
      <c r="X136" s="193">
        <v>0</v>
      </c>
      <c r="Y136" s="20"/>
      <c r="Z136" s="18"/>
      <c r="AA136" s="18"/>
      <c r="AB136" s="18"/>
      <c r="AC136" s="18"/>
      <c r="AD136" s="18"/>
      <c r="AE136" s="18"/>
      <c r="AF136" s="18"/>
      <c r="AI136" s="21"/>
      <c r="AJ136" s="29">
        <f t="shared" si="37"/>
        <v>45478</v>
      </c>
      <c r="AK136">
        <f t="shared" si="31"/>
        <v>0</v>
      </c>
      <c r="AL136" s="1">
        <f t="shared" si="32"/>
        <v>1</v>
      </c>
      <c r="AM136" s="1">
        <f t="shared" si="34"/>
        <v>0</v>
      </c>
      <c r="AN136" s="163">
        <f t="shared" si="35"/>
        <v>0</v>
      </c>
      <c r="AO136" s="162">
        <f t="shared" si="36"/>
        <v>1</v>
      </c>
    </row>
    <row r="137" spans="1:41" x14ac:dyDescent="0.35">
      <c r="A137" s="248">
        <f t="shared" si="33"/>
        <v>0.29000000000000015</v>
      </c>
      <c r="D137" s="231"/>
      <c r="F137" s="21"/>
      <c r="G137" s="86">
        <v>0.96</v>
      </c>
      <c r="I137" s="227">
        <v>0.29000000000000015</v>
      </c>
      <c r="J137" s="20"/>
      <c r="K137" s="3"/>
      <c r="N137" s="226">
        <v>0.29000000000000015</v>
      </c>
      <c r="S137" s="193">
        <v>0</v>
      </c>
      <c r="X137" s="193">
        <v>0</v>
      </c>
      <c r="Y137" s="20"/>
      <c r="Z137" s="18"/>
      <c r="AA137" s="18"/>
      <c r="AB137" s="18"/>
      <c r="AC137" s="18"/>
      <c r="AD137" s="18"/>
      <c r="AE137" s="18"/>
      <c r="AF137" s="18"/>
      <c r="AI137" s="21"/>
      <c r="AJ137" s="29">
        <f t="shared" si="37"/>
        <v>45479</v>
      </c>
      <c r="AK137">
        <f t="shared" si="31"/>
        <v>0</v>
      </c>
      <c r="AL137" s="1">
        <f t="shared" si="32"/>
        <v>1</v>
      </c>
      <c r="AM137" s="1">
        <f t="shared" si="34"/>
        <v>0</v>
      </c>
      <c r="AN137" s="163">
        <f t="shared" si="35"/>
        <v>0</v>
      </c>
      <c r="AO137" s="162">
        <f t="shared" si="36"/>
        <v>1</v>
      </c>
    </row>
    <row r="138" spans="1:41" x14ac:dyDescent="0.35">
      <c r="A138" s="248">
        <f t="shared" si="33"/>
        <v>0.28000000000000014</v>
      </c>
      <c r="D138" s="231"/>
      <c r="F138" s="21"/>
      <c r="G138" s="86">
        <v>0.97</v>
      </c>
      <c r="I138" s="227">
        <v>0.28000000000000014</v>
      </c>
      <c r="J138" s="20"/>
      <c r="K138" s="3"/>
      <c r="N138" s="226">
        <v>0.28000000000000014</v>
      </c>
      <c r="S138" s="193">
        <v>0</v>
      </c>
      <c r="X138" s="193">
        <v>0</v>
      </c>
      <c r="Y138" s="20"/>
      <c r="Z138" s="18"/>
      <c r="AA138" s="18"/>
      <c r="AB138" s="18"/>
      <c r="AC138" s="18"/>
      <c r="AD138" s="18"/>
      <c r="AE138" s="18"/>
      <c r="AF138" s="18"/>
      <c r="AI138" s="21"/>
      <c r="AJ138" s="29">
        <f t="shared" si="37"/>
        <v>45480</v>
      </c>
      <c r="AK138">
        <f t="shared" si="31"/>
        <v>0</v>
      </c>
      <c r="AL138" s="1">
        <f t="shared" si="32"/>
        <v>1</v>
      </c>
      <c r="AM138" s="1">
        <f t="shared" si="34"/>
        <v>0</v>
      </c>
      <c r="AN138" s="163">
        <f t="shared" si="35"/>
        <v>0</v>
      </c>
      <c r="AO138" s="162">
        <f t="shared" si="36"/>
        <v>1</v>
      </c>
    </row>
    <row r="139" spans="1:41" x14ac:dyDescent="0.35">
      <c r="A139" s="248">
        <f t="shared" si="33"/>
        <v>0.27000000000000007</v>
      </c>
      <c r="D139" s="231"/>
      <c r="F139" s="21"/>
      <c r="G139" s="86">
        <v>0.98</v>
      </c>
      <c r="I139" s="227">
        <v>0.27000000000000013</v>
      </c>
      <c r="J139" s="20"/>
      <c r="K139" s="3"/>
      <c r="N139" s="226">
        <v>0.27000000000000013</v>
      </c>
      <c r="S139" s="193">
        <v>0</v>
      </c>
      <c r="X139" s="193">
        <v>0</v>
      </c>
      <c r="Y139" s="20"/>
      <c r="Z139" s="18"/>
      <c r="AA139" s="18"/>
      <c r="AB139" s="18"/>
      <c r="AC139" s="18"/>
      <c r="AD139" s="18"/>
      <c r="AE139" s="18"/>
      <c r="AF139" s="18"/>
      <c r="AI139" s="21"/>
      <c r="AJ139" s="29">
        <f t="shared" si="37"/>
        <v>45481</v>
      </c>
      <c r="AK139">
        <f t="shared" si="31"/>
        <v>0</v>
      </c>
      <c r="AL139" s="1">
        <f t="shared" si="32"/>
        <v>1</v>
      </c>
      <c r="AM139" s="1">
        <f t="shared" si="34"/>
        <v>0</v>
      </c>
      <c r="AN139" s="163">
        <f t="shared" si="35"/>
        <v>0</v>
      </c>
      <c r="AO139" s="162">
        <f t="shared" si="36"/>
        <v>1</v>
      </c>
    </row>
    <row r="140" spans="1:41" x14ac:dyDescent="0.35">
      <c r="A140" s="248">
        <f t="shared" si="33"/>
        <v>0.26000000000000012</v>
      </c>
      <c r="D140" s="231"/>
      <c r="F140" s="21"/>
      <c r="G140" s="86">
        <v>0.99</v>
      </c>
      <c r="I140" s="227">
        <v>0.26000000000000012</v>
      </c>
      <c r="J140" s="20"/>
      <c r="K140" s="3"/>
      <c r="N140" s="226">
        <v>0.26000000000000012</v>
      </c>
      <c r="S140" s="193">
        <v>0</v>
      </c>
      <c r="X140" s="193">
        <v>0</v>
      </c>
      <c r="Y140" s="20"/>
      <c r="Z140" s="18"/>
      <c r="AA140" s="18"/>
      <c r="AB140" s="18"/>
      <c r="AC140" s="18"/>
      <c r="AD140" s="18"/>
      <c r="AE140" s="18"/>
      <c r="AF140" s="18"/>
      <c r="AI140" s="21"/>
      <c r="AJ140" s="29">
        <f t="shared" si="37"/>
        <v>45482</v>
      </c>
      <c r="AK140">
        <f t="shared" si="31"/>
        <v>0</v>
      </c>
      <c r="AL140" s="1">
        <f t="shared" si="32"/>
        <v>1</v>
      </c>
      <c r="AM140" s="1">
        <f t="shared" si="34"/>
        <v>0</v>
      </c>
      <c r="AN140" s="163">
        <f t="shared" si="35"/>
        <v>0</v>
      </c>
      <c r="AO140" s="162">
        <f t="shared" si="36"/>
        <v>1</v>
      </c>
    </row>
    <row r="141" spans="1:41" x14ac:dyDescent="0.35">
      <c r="A141" s="248">
        <f t="shared" si="33"/>
        <v>0.25000000000000011</v>
      </c>
      <c r="D141" s="231"/>
      <c r="F141" s="21"/>
      <c r="G141" s="86">
        <v>1</v>
      </c>
      <c r="I141" s="227">
        <v>0.25000000000000011</v>
      </c>
      <c r="J141" s="20"/>
      <c r="K141" s="3"/>
      <c r="N141" s="226">
        <v>0.25000000000000011</v>
      </c>
      <c r="S141" s="193">
        <v>0</v>
      </c>
      <c r="X141" s="193">
        <v>0</v>
      </c>
      <c r="Y141" s="20"/>
      <c r="Z141" s="18"/>
      <c r="AA141" s="18"/>
      <c r="AB141" s="18"/>
      <c r="AC141" s="18"/>
      <c r="AD141" s="18"/>
      <c r="AE141" s="18"/>
      <c r="AF141" s="18"/>
      <c r="AI141" s="21"/>
      <c r="AJ141" s="29">
        <f t="shared" si="37"/>
        <v>45483</v>
      </c>
      <c r="AK141">
        <f t="shared" si="31"/>
        <v>0</v>
      </c>
      <c r="AL141" s="1">
        <f t="shared" si="32"/>
        <v>1</v>
      </c>
      <c r="AM141" s="1">
        <f t="shared" si="34"/>
        <v>0</v>
      </c>
      <c r="AN141" s="163">
        <f t="shared" si="35"/>
        <v>0</v>
      </c>
      <c r="AO141" s="162">
        <f t="shared" si="36"/>
        <v>1</v>
      </c>
    </row>
    <row r="142" spans="1:41" x14ac:dyDescent="0.35">
      <c r="D142" s="231"/>
      <c r="AJ142" s="29">
        <f t="shared" si="37"/>
        <v>45484</v>
      </c>
      <c r="AK142">
        <f t="shared" si="31"/>
        <v>0</v>
      </c>
      <c r="AL142" s="1">
        <f t="shared" si="32"/>
        <v>1</v>
      </c>
      <c r="AM142" s="1">
        <f t="shared" si="34"/>
        <v>0</v>
      </c>
      <c r="AN142" s="163">
        <f t="shared" si="35"/>
        <v>0</v>
      </c>
      <c r="AO142" s="162">
        <f t="shared" si="36"/>
        <v>1</v>
      </c>
    </row>
    <row r="143" spans="1:41" x14ac:dyDescent="0.35">
      <c r="AJ143" s="29">
        <f t="shared" si="37"/>
        <v>45485</v>
      </c>
      <c r="AK143">
        <f t="shared" si="31"/>
        <v>0</v>
      </c>
      <c r="AL143" s="1">
        <f t="shared" si="32"/>
        <v>1</v>
      </c>
      <c r="AM143" s="1">
        <f t="shared" si="34"/>
        <v>0</v>
      </c>
      <c r="AN143" s="163">
        <f t="shared" si="35"/>
        <v>0</v>
      </c>
      <c r="AO143" s="162">
        <f t="shared" si="36"/>
        <v>1</v>
      </c>
    </row>
    <row r="144" spans="1:41" x14ac:dyDescent="0.35">
      <c r="AJ144" s="29">
        <f t="shared" si="37"/>
        <v>45486</v>
      </c>
      <c r="AK144">
        <f t="shared" si="31"/>
        <v>0</v>
      </c>
      <c r="AL144" s="1">
        <f t="shared" si="32"/>
        <v>1</v>
      </c>
      <c r="AM144" s="1">
        <f t="shared" si="34"/>
        <v>0</v>
      </c>
      <c r="AN144" s="163">
        <f t="shared" si="35"/>
        <v>0</v>
      </c>
      <c r="AO144" s="162">
        <f t="shared" si="36"/>
        <v>1</v>
      </c>
    </row>
    <row r="145" spans="36:41" x14ac:dyDescent="0.35">
      <c r="AJ145" s="29">
        <f t="shared" si="37"/>
        <v>45487</v>
      </c>
      <c r="AK145">
        <f t="shared" si="31"/>
        <v>0</v>
      </c>
      <c r="AL145" s="1">
        <f t="shared" si="32"/>
        <v>1</v>
      </c>
      <c r="AM145" s="1">
        <f t="shared" si="34"/>
        <v>0</v>
      </c>
      <c r="AN145" s="163">
        <f t="shared" si="35"/>
        <v>0</v>
      </c>
      <c r="AO145" s="162">
        <f t="shared" si="36"/>
        <v>1</v>
      </c>
    </row>
    <row r="146" spans="36:41" x14ac:dyDescent="0.35">
      <c r="AJ146" s="29">
        <f t="shared" si="37"/>
        <v>45488</v>
      </c>
      <c r="AK146">
        <f t="shared" si="31"/>
        <v>0</v>
      </c>
      <c r="AL146" s="1">
        <f t="shared" si="32"/>
        <v>1</v>
      </c>
      <c r="AM146" s="1">
        <f t="shared" si="34"/>
        <v>0</v>
      </c>
      <c r="AN146" s="163">
        <f t="shared" si="35"/>
        <v>0</v>
      </c>
      <c r="AO146" s="162">
        <f t="shared" si="36"/>
        <v>1</v>
      </c>
    </row>
    <row r="147" spans="36:41" x14ac:dyDescent="0.35">
      <c r="AJ147" s="29">
        <f t="shared" si="37"/>
        <v>45489</v>
      </c>
      <c r="AK147">
        <f t="shared" si="31"/>
        <v>0</v>
      </c>
      <c r="AL147" s="1">
        <f t="shared" si="32"/>
        <v>1</v>
      </c>
      <c r="AM147" s="1">
        <f t="shared" si="34"/>
        <v>0</v>
      </c>
      <c r="AN147" s="163">
        <f t="shared" si="35"/>
        <v>0</v>
      </c>
      <c r="AO147" s="162">
        <f t="shared" si="36"/>
        <v>1</v>
      </c>
    </row>
    <row r="148" spans="36:41" x14ac:dyDescent="0.35">
      <c r="AJ148" s="29">
        <f t="shared" si="37"/>
        <v>45490</v>
      </c>
      <c r="AK148">
        <f t="shared" si="31"/>
        <v>0</v>
      </c>
      <c r="AL148" s="1">
        <f t="shared" si="32"/>
        <v>1</v>
      </c>
      <c r="AM148" s="1">
        <f t="shared" si="34"/>
        <v>0</v>
      </c>
      <c r="AN148" s="163">
        <f t="shared" si="35"/>
        <v>0</v>
      </c>
      <c r="AO148" s="162">
        <f t="shared" si="36"/>
        <v>1</v>
      </c>
    </row>
    <row r="149" spans="36:41" x14ac:dyDescent="0.35">
      <c r="AJ149" s="29">
        <f t="shared" si="37"/>
        <v>45491</v>
      </c>
      <c r="AK149">
        <f t="shared" si="31"/>
        <v>0</v>
      </c>
      <c r="AL149" s="1">
        <f t="shared" si="32"/>
        <v>1</v>
      </c>
      <c r="AM149" s="1">
        <f t="shared" si="34"/>
        <v>0</v>
      </c>
      <c r="AN149" s="163">
        <f t="shared" si="35"/>
        <v>0</v>
      </c>
      <c r="AO149" s="162">
        <f t="shared" si="36"/>
        <v>1</v>
      </c>
    </row>
    <row r="150" spans="36:41" x14ac:dyDescent="0.35">
      <c r="AJ150" s="29">
        <f t="shared" si="37"/>
        <v>45492</v>
      </c>
      <c r="AK150">
        <f t="shared" si="31"/>
        <v>0</v>
      </c>
      <c r="AL150" s="1">
        <f t="shared" si="32"/>
        <v>1</v>
      </c>
      <c r="AM150" s="1">
        <f t="shared" si="34"/>
        <v>0</v>
      </c>
      <c r="AN150" s="163">
        <f t="shared" si="35"/>
        <v>0</v>
      </c>
      <c r="AO150" s="162">
        <f t="shared" si="36"/>
        <v>1</v>
      </c>
    </row>
    <row r="151" spans="36:41" x14ac:dyDescent="0.35">
      <c r="AJ151" s="29">
        <f t="shared" si="37"/>
        <v>45493</v>
      </c>
      <c r="AK151">
        <f t="shared" si="31"/>
        <v>0</v>
      </c>
      <c r="AL151" s="1">
        <f t="shared" si="32"/>
        <v>1</v>
      </c>
      <c r="AM151" s="1">
        <f t="shared" si="34"/>
        <v>0</v>
      </c>
      <c r="AN151" s="163">
        <f t="shared" si="35"/>
        <v>0</v>
      </c>
      <c r="AO151" s="162">
        <f t="shared" si="36"/>
        <v>1</v>
      </c>
    </row>
    <row r="152" spans="36:41" x14ac:dyDescent="0.35">
      <c r="AJ152" s="29">
        <f t="shared" si="37"/>
        <v>45494</v>
      </c>
      <c r="AK152">
        <f t="shared" si="31"/>
        <v>0</v>
      </c>
      <c r="AL152" s="1">
        <f t="shared" si="32"/>
        <v>1</v>
      </c>
      <c r="AM152" s="1">
        <f t="shared" si="34"/>
        <v>0</v>
      </c>
      <c r="AN152" s="163">
        <f t="shared" si="35"/>
        <v>0</v>
      </c>
      <c r="AO152" s="162">
        <f t="shared" si="36"/>
        <v>1</v>
      </c>
    </row>
    <row r="153" spans="36:41" x14ac:dyDescent="0.35">
      <c r="AJ153" s="29">
        <f t="shared" si="37"/>
        <v>45495</v>
      </c>
      <c r="AK153">
        <f t="shared" si="31"/>
        <v>0</v>
      </c>
      <c r="AL153" s="1">
        <f t="shared" si="32"/>
        <v>1</v>
      </c>
      <c r="AM153" s="1">
        <f t="shared" si="34"/>
        <v>0</v>
      </c>
      <c r="AN153" s="163">
        <f t="shared" si="35"/>
        <v>0</v>
      </c>
      <c r="AO153" s="162">
        <f t="shared" si="36"/>
        <v>1</v>
      </c>
    </row>
    <row r="154" spans="36:41" x14ac:dyDescent="0.35">
      <c r="AJ154" s="29">
        <f t="shared" si="37"/>
        <v>45496</v>
      </c>
      <c r="AK154">
        <f t="shared" si="31"/>
        <v>0</v>
      </c>
      <c r="AL154" s="1">
        <f t="shared" si="32"/>
        <v>1</v>
      </c>
      <c r="AM154" s="1">
        <f t="shared" si="34"/>
        <v>0</v>
      </c>
      <c r="AN154" s="163">
        <f t="shared" si="35"/>
        <v>0</v>
      </c>
      <c r="AO154" s="162">
        <f t="shared" si="36"/>
        <v>1</v>
      </c>
    </row>
    <row r="155" spans="36:41" x14ac:dyDescent="0.35">
      <c r="AJ155" s="29">
        <f t="shared" si="37"/>
        <v>45497</v>
      </c>
      <c r="AK155">
        <f t="shared" si="31"/>
        <v>0</v>
      </c>
      <c r="AL155" s="1">
        <f t="shared" si="32"/>
        <v>1</v>
      </c>
      <c r="AM155" s="1">
        <f t="shared" si="34"/>
        <v>0</v>
      </c>
      <c r="AN155" s="163">
        <f t="shared" si="35"/>
        <v>0</v>
      </c>
      <c r="AO155" s="162">
        <f t="shared" si="36"/>
        <v>1</v>
      </c>
    </row>
    <row r="156" spans="36:41" x14ac:dyDescent="0.35">
      <c r="AJ156" s="29">
        <f t="shared" si="37"/>
        <v>45498</v>
      </c>
      <c r="AK156">
        <f t="shared" si="31"/>
        <v>0</v>
      </c>
      <c r="AL156" s="1">
        <f t="shared" si="32"/>
        <v>1</v>
      </c>
      <c r="AM156" s="1">
        <f t="shared" si="34"/>
        <v>0</v>
      </c>
      <c r="AN156" s="163">
        <f t="shared" si="35"/>
        <v>0</v>
      </c>
      <c r="AO156" s="162">
        <f t="shared" si="36"/>
        <v>1</v>
      </c>
    </row>
    <row r="157" spans="36:41" x14ac:dyDescent="0.35">
      <c r="AJ157" s="29">
        <f t="shared" si="37"/>
        <v>45499</v>
      </c>
      <c r="AK157">
        <f t="shared" si="31"/>
        <v>0</v>
      </c>
      <c r="AL157" s="1">
        <f t="shared" si="32"/>
        <v>1</v>
      </c>
      <c r="AM157" s="1">
        <f t="shared" si="34"/>
        <v>0</v>
      </c>
      <c r="AN157" s="163">
        <f t="shared" si="35"/>
        <v>0</v>
      </c>
      <c r="AO157" s="162">
        <f t="shared" si="36"/>
        <v>1</v>
      </c>
    </row>
    <row r="158" spans="36:41" x14ac:dyDescent="0.35">
      <c r="AJ158" s="29">
        <f t="shared" si="37"/>
        <v>45500</v>
      </c>
      <c r="AK158">
        <f t="shared" si="31"/>
        <v>0</v>
      </c>
      <c r="AL158" s="1">
        <f t="shared" si="32"/>
        <v>1</v>
      </c>
      <c r="AM158" s="1">
        <f t="shared" si="34"/>
        <v>0</v>
      </c>
      <c r="AN158" s="163">
        <f t="shared" si="35"/>
        <v>0</v>
      </c>
      <c r="AO158" s="162">
        <f t="shared" si="36"/>
        <v>1</v>
      </c>
    </row>
    <row r="159" spans="36:41" x14ac:dyDescent="0.35">
      <c r="AJ159" s="29">
        <f t="shared" si="37"/>
        <v>45501</v>
      </c>
      <c r="AK159">
        <f t="shared" si="31"/>
        <v>0</v>
      </c>
      <c r="AL159" s="1">
        <f t="shared" si="32"/>
        <v>1</v>
      </c>
      <c r="AM159" s="1">
        <f t="shared" si="34"/>
        <v>0</v>
      </c>
      <c r="AN159" s="163">
        <f t="shared" si="35"/>
        <v>0</v>
      </c>
      <c r="AO159" s="162">
        <f t="shared" si="36"/>
        <v>1</v>
      </c>
    </row>
    <row r="160" spans="36:41" x14ac:dyDescent="0.35">
      <c r="AJ160" s="29">
        <f t="shared" si="37"/>
        <v>45502</v>
      </c>
      <c r="AK160">
        <f t="shared" si="31"/>
        <v>0</v>
      </c>
      <c r="AL160" s="1">
        <f t="shared" si="32"/>
        <v>1</v>
      </c>
      <c r="AM160" s="1">
        <f t="shared" si="34"/>
        <v>0</v>
      </c>
      <c r="AN160" s="163">
        <f t="shared" si="35"/>
        <v>0</v>
      </c>
      <c r="AO160" s="162">
        <f t="shared" si="36"/>
        <v>1</v>
      </c>
    </row>
    <row r="161" spans="36:41" x14ac:dyDescent="0.35">
      <c r="AJ161" s="29">
        <f t="shared" si="37"/>
        <v>45503</v>
      </c>
      <c r="AK161">
        <f t="shared" si="31"/>
        <v>0</v>
      </c>
      <c r="AL161" s="1">
        <f t="shared" si="32"/>
        <v>1</v>
      </c>
      <c r="AM161" s="1">
        <f t="shared" si="34"/>
        <v>0</v>
      </c>
      <c r="AN161" s="163">
        <f t="shared" si="35"/>
        <v>0</v>
      </c>
      <c r="AO161" s="162">
        <f t="shared" si="36"/>
        <v>1</v>
      </c>
    </row>
    <row r="162" spans="36:41" x14ac:dyDescent="0.35">
      <c r="AJ162" s="29">
        <f t="shared" si="37"/>
        <v>45504</v>
      </c>
      <c r="AK162">
        <f t="shared" si="31"/>
        <v>0</v>
      </c>
      <c r="AL162" s="1">
        <f t="shared" si="32"/>
        <v>1</v>
      </c>
      <c r="AM162" s="1">
        <f t="shared" si="34"/>
        <v>0</v>
      </c>
      <c r="AN162" s="163">
        <f t="shared" si="35"/>
        <v>0</v>
      </c>
      <c r="AO162" s="162">
        <f t="shared" si="36"/>
        <v>1</v>
      </c>
    </row>
    <row r="163" spans="36:41" x14ac:dyDescent="0.35">
      <c r="AJ163" s="29">
        <f t="shared" si="37"/>
        <v>45505</v>
      </c>
      <c r="AK163">
        <f t="shared" si="31"/>
        <v>0</v>
      </c>
      <c r="AL163" s="1">
        <f t="shared" si="32"/>
        <v>1</v>
      </c>
      <c r="AM163" s="1">
        <f t="shared" si="34"/>
        <v>0</v>
      </c>
      <c r="AN163" s="163">
        <f t="shared" si="35"/>
        <v>0</v>
      </c>
      <c r="AO163" s="162">
        <f t="shared" si="36"/>
        <v>1</v>
      </c>
    </row>
    <row r="164" spans="36:41" x14ac:dyDescent="0.35">
      <c r="AJ164" s="29">
        <f t="shared" si="37"/>
        <v>45506</v>
      </c>
      <c r="AK164">
        <f t="shared" si="31"/>
        <v>0</v>
      </c>
      <c r="AL164" s="1">
        <f t="shared" si="32"/>
        <v>1</v>
      </c>
      <c r="AM164" s="1">
        <f t="shared" si="34"/>
        <v>0</v>
      </c>
      <c r="AN164" s="163">
        <f t="shared" si="35"/>
        <v>0</v>
      </c>
      <c r="AO164" s="162">
        <f t="shared" si="36"/>
        <v>1</v>
      </c>
    </row>
    <row r="165" spans="36:41" x14ac:dyDescent="0.35">
      <c r="AJ165" s="29">
        <f t="shared" si="37"/>
        <v>45507</v>
      </c>
      <c r="AK165">
        <f t="shared" si="31"/>
        <v>0</v>
      </c>
      <c r="AL165" s="1">
        <f t="shared" si="32"/>
        <v>1</v>
      </c>
      <c r="AM165" s="1">
        <f t="shared" si="34"/>
        <v>0</v>
      </c>
      <c r="AN165" s="163">
        <f t="shared" si="35"/>
        <v>0</v>
      </c>
      <c r="AO165" s="162">
        <f t="shared" si="36"/>
        <v>1</v>
      </c>
    </row>
    <row r="166" spans="36:41" x14ac:dyDescent="0.35">
      <c r="AJ166" s="29">
        <f t="shared" si="37"/>
        <v>45508</v>
      </c>
      <c r="AK166">
        <f t="shared" si="31"/>
        <v>0</v>
      </c>
      <c r="AL166" s="1">
        <f t="shared" si="32"/>
        <v>1</v>
      </c>
      <c r="AM166" s="1">
        <f t="shared" si="34"/>
        <v>0</v>
      </c>
      <c r="AN166" s="163">
        <f t="shared" si="35"/>
        <v>0</v>
      </c>
      <c r="AO166" s="162">
        <f t="shared" si="36"/>
        <v>1</v>
      </c>
    </row>
    <row r="167" spans="36:41" x14ac:dyDescent="0.35">
      <c r="AJ167" s="29">
        <f t="shared" si="37"/>
        <v>45509</v>
      </c>
      <c r="AK167">
        <f t="shared" si="31"/>
        <v>0</v>
      </c>
      <c r="AL167" s="1">
        <f t="shared" si="32"/>
        <v>1</v>
      </c>
      <c r="AM167" s="1">
        <f t="shared" si="34"/>
        <v>0</v>
      </c>
      <c r="AN167" s="163">
        <f t="shared" si="35"/>
        <v>0</v>
      </c>
      <c r="AO167" s="162">
        <f t="shared" si="36"/>
        <v>1</v>
      </c>
    </row>
    <row r="168" spans="36:41" x14ac:dyDescent="0.35">
      <c r="AJ168" s="29">
        <f t="shared" si="37"/>
        <v>45510</v>
      </c>
      <c r="AK168">
        <f t="shared" si="31"/>
        <v>0</v>
      </c>
      <c r="AL168" s="1">
        <f t="shared" si="32"/>
        <v>1</v>
      </c>
      <c r="AM168" s="1">
        <f t="shared" si="34"/>
        <v>0</v>
      </c>
      <c r="AN168" s="163">
        <f t="shared" si="35"/>
        <v>0</v>
      </c>
      <c r="AO168" s="162">
        <f t="shared" si="36"/>
        <v>1</v>
      </c>
    </row>
    <row r="169" spans="36:41" x14ac:dyDescent="0.35">
      <c r="AJ169" s="29">
        <f t="shared" si="37"/>
        <v>45511</v>
      </c>
      <c r="AK169">
        <f t="shared" ref="AK169:AK232" si="38">_xlfn.XLOOKUP(AJ169,A$27:A$36,B$27:B$36,0,0)</f>
        <v>0</v>
      </c>
      <c r="AL169" s="1">
        <f t="shared" ref="AL169:AL232" si="39">_xlfn.XLOOKUP(AJ169,A$15:A$24,B$15:B$24,1,0)</f>
        <v>1</v>
      </c>
      <c r="AM169" s="1">
        <f t="shared" si="34"/>
        <v>0</v>
      </c>
      <c r="AN169" s="163">
        <f t="shared" si="35"/>
        <v>0</v>
      </c>
      <c r="AO169" s="162">
        <f t="shared" si="36"/>
        <v>1</v>
      </c>
    </row>
    <row r="170" spans="36:41" x14ac:dyDescent="0.35">
      <c r="AJ170" s="29">
        <f t="shared" si="37"/>
        <v>45512</v>
      </c>
      <c r="AK170">
        <f t="shared" si="38"/>
        <v>0</v>
      </c>
      <c r="AL170" s="1">
        <f t="shared" si="39"/>
        <v>1</v>
      </c>
      <c r="AM170" s="1">
        <f t="shared" ref="AM170:AM233" si="40">AK170</f>
        <v>0</v>
      </c>
      <c r="AN170" s="163">
        <f t="shared" ref="AN170:AN233" si="41">AK170</f>
        <v>0</v>
      </c>
      <c r="AO170" s="162">
        <f t="shared" ref="AO170:AO233" si="42">AL170</f>
        <v>1</v>
      </c>
    </row>
    <row r="171" spans="36:41" x14ac:dyDescent="0.35">
      <c r="AJ171" s="29">
        <f t="shared" ref="AJ171:AJ234" si="43">AJ170+1</f>
        <v>45513</v>
      </c>
      <c r="AK171">
        <f t="shared" si="38"/>
        <v>0</v>
      </c>
      <c r="AL171" s="1">
        <f t="shared" si="39"/>
        <v>1</v>
      </c>
      <c r="AM171" s="1">
        <f t="shared" si="40"/>
        <v>0</v>
      </c>
      <c r="AN171" s="163">
        <f t="shared" si="41"/>
        <v>0</v>
      </c>
      <c r="AO171" s="162">
        <f t="shared" si="42"/>
        <v>1</v>
      </c>
    </row>
    <row r="172" spans="36:41" x14ac:dyDescent="0.35">
      <c r="AJ172" s="29">
        <f t="shared" si="43"/>
        <v>45514</v>
      </c>
      <c r="AK172">
        <f t="shared" si="38"/>
        <v>0</v>
      </c>
      <c r="AL172" s="1">
        <f t="shared" si="39"/>
        <v>1</v>
      </c>
      <c r="AM172" s="1">
        <f t="shared" si="40"/>
        <v>0</v>
      </c>
      <c r="AN172" s="163">
        <f t="shared" si="41"/>
        <v>0</v>
      </c>
      <c r="AO172" s="162">
        <f t="shared" si="42"/>
        <v>1</v>
      </c>
    </row>
    <row r="173" spans="36:41" x14ac:dyDescent="0.35">
      <c r="AJ173" s="29">
        <f t="shared" si="43"/>
        <v>45515</v>
      </c>
      <c r="AK173">
        <f t="shared" si="38"/>
        <v>0</v>
      </c>
      <c r="AL173" s="1">
        <f t="shared" si="39"/>
        <v>1</v>
      </c>
      <c r="AM173" s="1">
        <f t="shared" si="40"/>
        <v>0</v>
      </c>
      <c r="AN173" s="163">
        <f t="shared" si="41"/>
        <v>0</v>
      </c>
      <c r="AO173" s="162">
        <f t="shared" si="42"/>
        <v>1</v>
      </c>
    </row>
    <row r="174" spans="36:41" x14ac:dyDescent="0.35">
      <c r="AJ174" s="29">
        <f t="shared" si="43"/>
        <v>45516</v>
      </c>
      <c r="AK174">
        <f t="shared" si="38"/>
        <v>0</v>
      </c>
      <c r="AL174" s="1">
        <f t="shared" si="39"/>
        <v>1</v>
      </c>
      <c r="AM174" s="1">
        <f t="shared" si="40"/>
        <v>0</v>
      </c>
      <c r="AN174" s="163">
        <f t="shared" si="41"/>
        <v>0</v>
      </c>
      <c r="AO174" s="162">
        <f t="shared" si="42"/>
        <v>1</v>
      </c>
    </row>
    <row r="175" spans="36:41" x14ac:dyDescent="0.35">
      <c r="AJ175" s="29">
        <f t="shared" si="43"/>
        <v>45517</v>
      </c>
      <c r="AK175">
        <f t="shared" si="38"/>
        <v>0</v>
      </c>
      <c r="AL175" s="1">
        <f t="shared" si="39"/>
        <v>1</v>
      </c>
      <c r="AM175" s="1">
        <f t="shared" si="40"/>
        <v>0</v>
      </c>
      <c r="AN175" s="163">
        <f t="shared" si="41"/>
        <v>0</v>
      </c>
      <c r="AO175" s="162">
        <f t="shared" si="42"/>
        <v>1</v>
      </c>
    </row>
    <row r="176" spans="36:41" x14ac:dyDescent="0.35">
      <c r="AJ176" s="29">
        <f t="shared" si="43"/>
        <v>45518</v>
      </c>
      <c r="AK176">
        <f t="shared" si="38"/>
        <v>0</v>
      </c>
      <c r="AL176" s="1">
        <f t="shared" si="39"/>
        <v>1</v>
      </c>
      <c r="AM176" s="1">
        <f t="shared" si="40"/>
        <v>0</v>
      </c>
      <c r="AN176" s="163">
        <f t="shared" si="41"/>
        <v>0</v>
      </c>
      <c r="AO176" s="162">
        <f t="shared" si="42"/>
        <v>1</v>
      </c>
    </row>
    <row r="177" spans="36:41" x14ac:dyDescent="0.35">
      <c r="AJ177" s="29">
        <f t="shared" si="43"/>
        <v>45519</v>
      </c>
      <c r="AK177">
        <f t="shared" si="38"/>
        <v>0</v>
      </c>
      <c r="AL177" s="1">
        <f t="shared" si="39"/>
        <v>1</v>
      </c>
      <c r="AM177" s="1">
        <f t="shared" si="40"/>
        <v>0</v>
      </c>
      <c r="AN177" s="163">
        <f t="shared" si="41"/>
        <v>0</v>
      </c>
      <c r="AO177" s="162">
        <f t="shared" si="42"/>
        <v>1</v>
      </c>
    </row>
    <row r="178" spans="36:41" x14ac:dyDescent="0.35">
      <c r="AJ178" s="29">
        <f t="shared" si="43"/>
        <v>45520</v>
      </c>
      <c r="AK178">
        <f t="shared" si="38"/>
        <v>0</v>
      </c>
      <c r="AL178" s="1">
        <f t="shared" si="39"/>
        <v>1</v>
      </c>
      <c r="AM178" s="1">
        <f t="shared" si="40"/>
        <v>0</v>
      </c>
      <c r="AN178" s="163">
        <f t="shared" si="41"/>
        <v>0</v>
      </c>
      <c r="AO178" s="162">
        <f t="shared" si="42"/>
        <v>1</v>
      </c>
    </row>
    <row r="179" spans="36:41" x14ac:dyDescent="0.35">
      <c r="AJ179" s="29">
        <f t="shared" si="43"/>
        <v>45521</v>
      </c>
      <c r="AK179">
        <f t="shared" si="38"/>
        <v>0</v>
      </c>
      <c r="AL179" s="1">
        <f t="shared" si="39"/>
        <v>1</v>
      </c>
      <c r="AM179" s="1">
        <f t="shared" si="40"/>
        <v>0</v>
      </c>
      <c r="AN179" s="163">
        <f t="shared" si="41"/>
        <v>0</v>
      </c>
      <c r="AO179" s="162">
        <f t="shared" si="42"/>
        <v>1</v>
      </c>
    </row>
    <row r="180" spans="36:41" x14ac:dyDescent="0.35">
      <c r="AJ180" s="29">
        <f t="shared" si="43"/>
        <v>45522</v>
      </c>
      <c r="AK180">
        <f t="shared" si="38"/>
        <v>0</v>
      </c>
      <c r="AL180" s="1">
        <f t="shared" si="39"/>
        <v>1</v>
      </c>
      <c r="AM180" s="1">
        <f t="shared" si="40"/>
        <v>0</v>
      </c>
      <c r="AN180" s="163">
        <f t="shared" si="41"/>
        <v>0</v>
      </c>
      <c r="AO180" s="162">
        <f t="shared" si="42"/>
        <v>1</v>
      </c>
    </row>
    <row r="181" spans="36:41" x14ac:dyDescent="0.35">
      <c r="AJ181" s="29">
        <f t="shared" si="43"/>
        <v>45523</v>
      </c>
      <c r="AK181">
        <f t="shared" si="38"/>
        <v>0</v>
      </c>
      <c r="AL181" s="1">
        <f t="shared" si="39"/>
        <v>1</v>
      </c>
      <c r="AM181" s="1">
        <f t="shared" si="40"/>
        <v>0</v>
      </c>
      <c r="AN181" s="163">
        <f t="shared" si="41"/>
        <v>0</v>
      </c>
      <c r="AO181" s="162">
        <f t="shared" si="42"/>
        <v>1</v>
      </c>
    </row>
    <row r="182" spans="36:41" x14ac:dyDescent="0.35">
      <c r="AJ182" s="29">
        <f t="shared" si="43"/>
        <v>45524</v>
      </c>
      <c r="AK182">
        <f t="shared" si="38"/>
        <v>0</v>
      </c>
      <c r="AL182" s="1">
        <f t="shared" si="39"/>
        <v>1</v>
      </c>
      <c r="AM182" s="1">
        <f t="shared" si="40"/>
        <v>0</v>
      </c>
      <c r="AN182" s="163">
        <f t="shared" si="41"/>
        <v>0</v>
      </c>
      <c r="AO182" s="162">
        <f t="shared" si="42"/>
        <v>1</v>
      </c>
    </row>
    <row r="183" spans="36:41" x14ac:dyDescent="0.35">
      <c r="AJ183" s="29">
        <f t="shared" si="43"/>
        <v>45525</v>
      </c>
      <c r="AK183">
        <f t="shared" si="38"/>
        <v>0</v>
      </c>
      <c r="AL183" s="1">
        <f t="shared" si="39"/>
        <v>1</v>
      </c>
      <c r="AM183" s="1">
        <f t="shared" si="40"/>
        <v>0</v>
      </c>
      <c r="AN183" s="163">
        <f t="shared" si="41"/>
        <v>0</v>
      </c>
      <c r="AO183" s="162">
        <f t="shared" si="42"/>
        <v>1</v>
      </c>
    </row>
    <row r="184" spans="36:41" x14ac:dyDescent="0.35">
      <c r="AJ184" s="29">
        <f t="shared" si="43"/>
        <v>45526</v>
      </c>
      <c r="AK184">
        <f t="shared" si="38"/>
        <v>0</v>
      </c>
      <c r="AL184" s="1">
        <f t="shared" si="39"/>
        <v>1</v>
      </c>
      <c r="AM184" s="1">
        <f t="shared" si="40"/>
        <v>0</v>
      </c>
      <c r="AN184" s="163">
        <f t="shared" si="41"/>
        <v>0</v>
      </c>
      <c r="AO184" s="162">
        <f t="shared" si="42"/>
        <v>1</v>
      </c>
    </row>
    <row r="185" spans="36:41" x14ac:dyDescent="0.35">
      <c r="AJ185" s="29">
        <f t="shared" si="43"/>
        <v>45527</v>
      </c>
      <c r="AK185">
        <f t="shared" si="38"/>
        <v>0</v>
      </c>
      <c r="AL185" s="1">
        <f t="shared" si="39"/>
        <v>1</v>
      </c>
      <c r="AM185" s="1">
        <f t="shared" si="40"/>
        <v>0</v>
      </c>
      <c r="AN185" s="163">
        <f t="shared" si="41"/>
        <v>0</v>
      </c>
      <c r="AO185" s="162">
        <f t="shared" si="42"/>
        <v>1</v>
      </c>
    </row>
    <row r="186" spans="36:41" x14ac:dyDescent="0.35">
      <c r="AJ186" s="29">
        <f t="shared" si="43"/>
        <v>45528</v>
      </c>
      <c r="AK186">
        <f t="shared" si="38"/>
        <v>0</v>
      </c>
      <c r="AL186" s="1">
        <f t="shared" si="39"/>
        <v>1</v>
      </c>
      <c r="AM186" s="1">
        <f t="shared" si="40"/>
        <v>0</v>
      </c>
      <c r="AN186" s="163">
        <f t="shared" si="41"/>
        <v>0</v>
      </c>
      <c r="AO186" s="162">
        <f t="shared" si="42"/>
        <v>1</v>
      </c>
    </row>
    <row r="187" spans="36:41" x14ac:dyDescent="0.35">
      <c r="AJ187" s="29">
        <f t="shared" si="43"/>
        <v>45529</v>
      </c>
      <c r="AK187">
        <f t="shared" si="38"/>
        <v>0</v>
      </c>
      <c r="AL187" s="1">
        <f t="shared" si="39"/>
        <v>1</v>
      </c>
      <c r="AM187" s="1">
        <f t="shared" si="40"/>
        <v>0</v>
      </c>
      <c r="AN187" s="163">
        <f t="shared" si="41"/>
        <v>0</v>
      </c>
      <c r="AO187" s="162">
        <f t="shared" si="42"/>
        <v>1</v>
      </c>
    </row>
    <row r="188" spans="36:41" x14ac:dyDescent="0.35">
      <c r="AJ188" s="29">
        <f t="shared" si="43"/>
        <v>45530</v>
      </c>
      <c r="AK188">
        <f t="shared" si="38"/>
        <v>0</v>
      </c>
      <c r="AL188" s="1">
        <f t="shared" si="39"/>
        <v>1</v>
      </c>
      <c r="AM188" s="1">
        <f t="shared" si="40"/>
        <v>0</v>
      </c>
      <c r="AN188" s="163">
        <f t="shared" si="41"/>
        <v>0</v>
      </c>
      <c r="AO188" s="162">
        <f t="shared" si="42"/>
        <v>1</v>
      </c>
    </row>
    <row r="189" spans="36:41" x14ac:dyDescent="0.35">
      <c r="AJ189" s="29">
        <f t="shared" si="43"/>
        <v>45531</v>
      </c>
      <c r="AK189">
        <f t="shared" si="38"/>
        <v>0</v>
      </c>
      <c r="AL189" s="1">
        <f t="shared" si="39"/>
        <v>1</v>
      </c>
      <c r="AM189" s="1">
        <f t="shared" si="40"/>
        <v>0</v>
      </c>
      <c r="AN189" s="163">
        <f t="shared" si="41"/>
        <v>0</v>
      </c>
      <c r="AO189" s="162">
        <f t="shared" si="42"/>
        <v>1</v>
      </c>
    </row>
    <row r="190" spans="36:41" x14ac:dyDescent="0.35">
      <c r="AJ190" s="29">
        <f t="shared" si="43"/>
        <v>45532</v>
      </c>
      <c r="AK190">
        <f t="shared" si="38"/>
        <v>0</v>
      </c>
      <c r="AL190" s="1">
        <f t="shared" si="39"/>
        <v>1</v>
      </c>
      <c r="AM190" s="1">
        <f t="shared" si="40"/>
        <v>0</v>
      </c>
      <c r="AN190" s="163">
        <f t="shared" si="41"/>
        <v>0</v>
      </c>
      <c r="AO190" s="162">
        <f t="shared" si="42"/>
        <v>1</v>
      </c>
    </row>
    <row r="191" spans="36:41" x14ac:dyDescent="0.35">
      <c r="AJ191" s="29">
        <f t="shared" si="43"/>
        <v>45533</v>
      </c>
      <c r="AK191">
        <f t="shared" si="38"/>
        <v>0</v>
      </c>
      <c r="AL191" s="1">
        <f t="shared" si="39"/>
        <v>1</v>
      </c>
      <c r="AM191" s="1">
        <f t="shared" si="40"/>
        <v>0</v>
      </c>
      <c r="AN191" s="163">
        <f t="shared" si="41"/>
        <v>0</v>
      </c>
      <c r="AO191" s="162">
        <f t="shared" si="42"/>
        <v>1</v>
      </c>
    </row>
    <row r="192" spans="36:41" x14ac:dyDescent="0.35">
      <c r="AJ192" s="29">
        <f t="shared" si="43"/>
        <v>45534</v>
      </c>
      <c r="AK192">
        <f t="shared" si="38"/>
        <v>0</v>
      </c>
      <c r="AL192" s="1">
        <f t="shared" si="39"/>
        <v>1</v>
      </c>
      <c r="AM192" s="1">
        <f t="shared" si="40"/>
        <v>0</v>
      </c>
      <c r="AN192" s="163">
        <f t="shared" si="41"/>
        <v>0</v>
      </c>
      <c r="AO192" s="162">
        <f t="shared" si="42"/>
        <v>1</v>
      </c>
    </row>
    <row r="193" spans="36:41" x14ac:dyDescent="0.35">
      <c r="AJ193" s="29">
        <f t="shared" si="43"/>
        <v>45535</v>
      </c>
      <c r="AK193">
        <f t="shared" si="38"/>
        <v>0</v>
      </c>
      <c r="AL193" s="1">
        <f t="shared" si="39"/>
        <v>1</v>
      </c>
      <c r="AM193" s="1">
        <f t="shared" si="40"/>
        <v>0</v>
      </c>
      <c r="AN193" s="163">
        <f t="shared" si="41"/>
        <v>0</v>
      </c>
      <c r="AO193" s="162">
        <f t="shared" si="42"/>
        <v>1</v>
      </c>
    </row>
    <row r="194" spans="36:41" x14ac:dyDescent="0.35">
      <c r="AJ194" s="29">
        <f t="shared" si="43"/>
        <v>45536</v>
      </c>
      <c r="AK194">
        <f t="shared" si="38"/>
        <v>0</v>
      </c>
      <c r="AL194" s="1">
        <f t="shared" si="39"/>
        <v>1</v>
      </c>
      <c r="AM194" s="1">
        <f t="shared" si="40"/>
        <v>0</v>
      </c>
      <c r="AN194" s="163">
        <f t="shared" si="41"/>
        <v>0</v>
      </c>
      <c r="AO194" s="162">
        <f t="shared" si="42"/>
        <v>1</v>
      </c>
    </row>
    <row r="195" spans="36:41" x14ac:dyDescent="0.35">
      <c r="AJ195" s="29">
        <f t="shared" si="43"/>
        <v>45537</v>
      </c>
      <c r="AK195">
        <f t="shared" si="38"/>
        <v>0</v>
      </c>
      <c r="AL195" s="1">
        <f t="shared" si="39"/>
        <v>1</v>
      </c>
      <c r="AM195" s="1">
        <f t="shared" si="40"/>
        <v>0</v>
      </c>
      <c r="AN195" s="163">
        <f t="shared" si="41"/>
        <v>0</v>
      </c>
      <c r="AO195" s="162">
        <f t="shared" si="42"/>
        <v>1</v>
      </c>
    </row>
    <row r="196" spans="36:41" x14ac:dyDescent="0.35">
      <c r="AJ196" s="29">
        <f t="shared" si="43"/>
        <v>45538</v>
      </c>
      <c r="AK196">
        <f t="shared" si="38"/>
        <v>0</v>
      </c>
      <c r="AL196" s="1">
        <f t="shared" si="39"/>
        <v>1</v>
      </c>
      <c r="AM196" s="1">
        <f t="shared" si="40"/>
        <v>0</v>
      </c>
      <c r="AN196" s="163">
        <f t="shared" si="41"/>
        <v>0</v>
      </c>
      <c r="AO196" s="162">
        <f t="shared" si="42"/>
        <v>1</v>
      </c>
    </row>
    <row r="197" spans="36:41" x14ac:dyDescent="0.35">
      <c r="AJ197" s="29">
        <f t="shared" si="43"/>
        <v>45539</v>
      </c>
      <c r="AK197">
        <f t="shared" si="38"/>
        <v>0</v>
      </c>
      <c r="AL197" s="1">
        <f t="shared" si="39"/>
        <v>1</v>
      </c>
      <c r="AM197" s="1">
        <f t="shared" si="40"/>
        <v>0</v>
      </c>
      <c r="AN197" s="163">
        <f t="shared" si="41"/>
        <v>0</v>
      </c>
      <c r="AO197" s="162">
        <f t="shared" si="42"/>
        <v>1</v>
      </c>
    </row>
    <row r="198" spans="36:41" x14ac:dyDescent="0.35">
      <c r="AJ198" s="29">
        <f t="shared" si="43"/>
        <v>45540</v>
      </c>
      <c r="AK198">
        <f t="shared" si="38"/>
        <v>0</v>
      </c>
      <c r="AL198" s="1">
        <f t="shared" si="39"/>
        <v>1</v>
      </c>
      <c r="AM198" s="1">
        <f t="shared" si="40"/>
        <v>0</v>
      </c>
      <c r="AN198" s="163">
        <f t="shared" si="41"/>
        <v>0</v>
      </c>
      <c r="AO198" s="162">
        <f t="shared" si="42"/>
        <v>1</v>
      </c>
    </row>
    <row r="199" spans="36:41" x14ac:dyDescent="0.35">
      <c r="AJ199" s="29">
        <f t="shared" si="43"/>
        <v>45541</v>
      </c>
      <c r="AK199">
        <f t="shared" si="38"/>
        <v>0</v>
      </c>
      <c r="AL199" s="1">
        <f t="shared" si="39"/>
        <v>1</v>
      </c>
      <c r="AM199" s="1">
        <f t="shared" si="40"/>
        <v>0</v>
      </c>
      <c r="AN199" s="163">
        <f t="shared" si="41"/>
        <v>0</v>
      </c>
      <c r="AO199" s="162">
        <f t="shared" si="42"/>
        <v>1</v>
      </c>
    </row>
    <row r="200" spans="36:41" x14ac:dyDescent="0.35">
      <c r="AJ200" s="29">
        <f t="shared" si="43"/>
        <v>45542</v>
      </c>
      <c r="AK200">
        <f t="shared" si="38"/>
        <v>0</v>
      </c>
      <c r="AL200" s="1">
        <f t="shared" si="39"/>
        <v>1</v>
      </c>
      <c r="AM200" s="1">
        <f t="shared" si="40"/>
        <v>0</v>
      </c>
      <c r="AN200" s="163">
        <f t="shared" si="41"/>
        <v>0</v>
      </c>
      <c r="AO200" s="162">
        <f t="shared" si="42"/>
        <v>1</v>
      </c>
    </row>
    <row r="201" spans="36:41" x14ac:dyDescent="0.35">
      <c r="AJ201" s="29">
        <f t="shared" si="43"/>
        <v>45543</v>
      </c>
      <c r="AK201">
        <f t="shared" si="38"/>
        <v>0</v>
      </c>
      <c r="AL201" s="1">
        <f t="shared" si="39"/>
        <v>1</v>
      </c>
      <c r="AM201" s="1">
        <f t="shared" si="40"/>
        <v>0</v>
      </c>
      <c r="AN201" s="163">
        <f t="shared" si="41"/>
        <v>0</v>
      </c>
      <c r="AO201" s="162">
        <f t="shared" si="42"/>
        <v>1</v>
      </c>
    </row>
    <row r="202" spans="36:41" x14ac:dyDescent="0.35">
      <c r="AJ202" s="29">
        <f t="shared" si="43"/>
        <v>45544</v>
      </c>
      <c r="AK202">
        <f t="shared" si="38"/>
        <v>0</v>
      </c>
      <c r="AL202" s="1">
        <f t="shared" si="39"/>
        <v>1</v>
      </c>
      <c r="AM202" s="1">
        <f t="shared" si="40"/>
        <v>0</v>
      </c>
      <c r="AN202" s="163">
        <f t="shared" si="41"/>
        <v>0</v>
      </c>
      <c r="AO202" s="162">
        <f t="shared" si="42"/>
        <v>1</v>
      </c>
    </row>
    <row r="203" spans="36:41" x14ac:dyDescent="0.35">
      <c r="AJ203" s="29">
        <f t="shared" si="43"/>
        <v>45545</v>
      </c>
      <c r="AK203">
        <f t="shared" si="38"/>
        <v>0</v>
      </c>
      <c r="AL203" s="1">
        <f t="shared" si="39"/>
        <v>1</v>
      </c>
      <c r="AM203" s="1">
        <f t="shared" si="40"/>
        <v>0</v>
      </c>
      <c r="AN203" s="163">
        <f t="shared" si="41"/>
        <v>0</v>
      </c>
      <c r="AO203" s="162">
        <f t="shared" si="42"/>
        <v>1</v>
      </c>
    </row>
    <row r="204" spans="36:41" x14ac:dyDescent="0.35">
      <c r="AJ204" s="29">
        <f t="shared" si="43"/>
        <v>45546</v>
      </c>
      <c r="AK204">
        <f t="shared" si="38"/>
        <v>0</v>
      </c>
      <c r="AL204" s="1">
        <f t="shared" si="39"/>
        <v>1</v>
      </c>
      <c r="AM204" s="1">
        <f t="shared" si="40"/>
        <v>0</v>
      </c>
      <c r="AN204" s="163">
        <f t="shared" si="41"/>
        <v>0</v>
      </c>
      <c r="AO204" s="162">
        <f t="shared" si="42"/>
        <v>1</v>
      </c>
    </row>
    <row r="205" spans="36:41" x14ac:dyDescent="0.35">
      <c r="AJ205" s="29">
        <f t="shared" si="43"/>
        <v>45547</v>
      </c>
      <c r="AK205">
        <f t="shared" si="38"/>
        <v>0</v>
      </c>
      <c r="AL205" s="1">
        <f t="shared" si="39"/>
        <v>1</v>
      </c>
      <c r="AM205" s="1">
        <f t="shared" si="40"/>
        <v>0</v>
      </c>
      <c r="AN205" s="163">
        <f t="shared" si="41"/>
        <v>0</v>
      </c>
      <c r="AO205" s="162">
        <f t="shared" si="42"/>
        <v>1</v>
      </c>
    </row>
    <row r="206" spans="36:41" x14ac:dyDescent="0.35">
      <c r="AJ206" s="29">
        <f t="shared" si="43"/>
        <v>45548</v>
      </c>
      <c r="AK206">
        <f t="shared" si="38"/>
        <v>0</v>
      </c>
      <c r="AL206" s="1">
        <f t="shared" si="39"/>
        <v>1</v>
      </c>
      <c r="AM206" s="1">
        <f t="shared" si="40"/>
        <v>0</v>
      </c>
      <c r="AN206" s="163">
        <f t="shared" si="41"/>
        <v>0</v>
      </c>
      <c r="AO206" s="162">
        <f t="shared" si="42"/>
        <v>1</v>
      </c>
    </row>
    <row r="207" spans="36:41" x14ac:dyDescent="0.35">
      <c r="AJ207" s="29">
        <f t="shared" si="43"/>
        <v>45549</v>
      </c>
      <c r="AK207">
        <f t="shared" si="38"/>
        <v>0</v>
      </c>
      <c r="AL207" s="1">
        <f t="shared" si="39"/>
        <v>1</v>
      </c>
      <c r="AM207" s="1">
        <f t="shared" si="40"/>
        <v>0</v>
      </c>
      <c r="AN207" s="163">
        <f t="shared" si="41"/>
        <v>0</v>
      </c>
      <c r="AO207" s="162">
        <f t="shared" si="42"/>
        <v>1</v>
      </c>
    </row>
    <row r="208" spans="36:41" x14ac:dyDescent="0.35">
      <c r="AJ208" s="29">
        <f t="shared" si="43"/>
        <v>45550</v>
      </c>
      <c r="AK208">
        <f t="shared" si="38"/>
        <v>0</v>
      </c>
      <c r="AL208" s="1">
        <f t="shared" si="39"/>
        <v>1</v>
      </c>
      <c r="AM208" s="1">
        <f t="shared" si="40"/>
        <v>0</v>
      </c>
      <c r="AN208" s="163">
        <f t="shared" si="41"/>
        <v>0</v>
      </c>
      <c r="AO208" s="162">
        <f t="shared" si="42"/>
        <v>1</v>
      </c>
    </row>
    <row r="209" spans="36:41" x14ac:dyDescent="0.35">
      <c r="AJ209" s="29">
        <f t="shared" si="43"/>
        <v>45551</v>
      </c>
      <c r="AK209">
        <f t="shared" si="38"/>
        <v>0</v>
      </c>
      <c r="AL209" s="1">
        <f t="shared" si="39"/>
        <v>1</v>
      </c>
      <c r="AM209" s="1">
        <f t="shared" si="40"/>
        <v>0</v>
      </c>
      <c r="AN209" s="163">
        <f t="shared" si="41"/>
        <v>0</v>
      </c>
      <c r="AO209" s="162">
        <f t="shared" si="42"/>
        <v>1</v>
      </c>
    </row>
    <row r="210" spans="36:41" x14ac:dyDescent="0.35">
      <c r="AJ210" s="29">
        <f t="shared" si="43"/>
        <v>45552</v>
      </c>
      <c r="AK210">
        <f t="shared" si="38"/>
        <v>0</v>
      </c>
      <c r="AL210" s="1">
        <f t="shared" si="39"/>
        <v>1</v>
      </c>
      <c r="AM210" s="1">
        <f t="shared" si="40"/>
        <v>0</v>
      </c>
      <c r="AN210" s="163">
        <f t="shared" si="41"/>
        <v>0</v>
      </c>
      <c r="AO210" s="162">
        <f t="shared" si="42"/>
        <v>1</v>
      </c>
    </row>
    <row r="211" spans="36:41" x14ac:dyDescent="0.35">
      <c r="AJ211" s="29">
        <f t="shared" si="43"/>
        <v>45553</v>
      </c>
      <c r="AK211">
        <f t="shared" si="38"/>
        <v>0</v>
      </c>
      <c r="AL211" s="1">
        <f t="shared" si="39"/>
        <v>1</v>
      </c>
      <c r="AM211" s="1">
        <f t="shared" si="40"/>
        <v>0</v>
      </c>
      <c r="AN211" s="163">
        <f t="shared" si="41"/>
        <v>0</v>
      </c>
      <c r="AO211" s="162">
        <f t="shared" si="42"/>
        <v>1</v>
      </c>
    </row>
    <row r="212" spans="36:41" x14ac:dyDescent="0.35">
      <c r="AJ212" s="29">
        <f t="shared" si="43"/>
        <v>45554</v>
      </c>
      <c r="AK212">
        <f t="shared" si="38"/>
        <v>0</v>
      </c>
      <c r="AL212" s="1">
        <f t="shared" si="39"/>
        <v>1</v>
      </c>
      <c r="AM212" s="1">
        <f t="shared" si="40"/>
        <v>0</v>
      </c>
      <c r="AN212" s="163">
        <f t="shared" si="41"/>
        <v>0</v>
      </c>
      <c r="AO212" s="162">
        <f t="shared" si="42"/>
        <v>1</v>
      </c>
    </row>
    <row r="213" spans="36:41" x14ac:dyDescent="0.35">
      <c r="AJ213" s="29">
        <f t="shared" si="43"/>
        <v>45555</v>
      </c>
      <c r="AK213">
        <f t="shared" si="38"/>
        <v>0</v>
      </c>
      <c r="AL213" s="1">
        <f t="shared" si="39"/>
        <v>1</v>
      </c>
      <c r="AM213" s="1">
        <f t="shared" si="40"/>
        <v>0</v>
      </c>
      <c r="AN213" s="163">
        <f t="shared" si="41"/>
        <v>0</v>
      </c>
      <c r="AO213" s="162">
        <f t="shared" si="42"/>
        <v>1</v>
      </c>
    </row>
    <row r="214" spans="36:41" x14ac:dyDescent="0.35">
      <c r="AJ214" s="29">
        <f t="shared" si="43"/>
        <v>45556</v>
      </c>
      <c r="AK214">
        <f t="shared" si="38"/>
        <v>0</v>
      </c>
      <c r="AL214" s="1">
        <f t="shared" si="39"/>
        <v>1</v>
      </c>
      <c r="AM214" s="1">
        <f t="shared" si="40"/>
        <v>0</v>
      </c>
      <c r="AN214" s="163">
        <f t="shared" si="41"/>
        <v>0</v>
      </c>
      <c r="AO214" s="162">
        <f t="shared" si="42"/>
        <v>1</v>
      </c>
    </row>
    <row r="215" spans="36:41" x14ac:dyDescent="0.35">
      <c r="AJ215" s="29">
        <f t="shared" si="43"/>
        <v>45557</v>
      </c>
      <c r="AK215">
        <f t="shared" si="38"/>
        <v>0</v>
      </c>
      <c r="AL215" s="1">
        <f t="shared" si="39"/>
        <v>1</v>
      </c>
      <c r="AM215" s="1">
        <f t="shared" si="40"/>
        <v>0</v>
      </c>
      <c r="AN215" s="163">
        <f t="shared" si="41"/>
        <v>0</v>
      </c>
      <c r="AO215" s="162">
        <f t="shared" si="42"/>
        <v>1</v>
      </c>
    </row>
    <row r="216" spans="36:41" x14ac:dyDescent="0.35">
      <c r="AJ216" s="29">
        <f t="shared" si="43"/>
        <v>45558</v>
      </c>
      <c r="AK216">
        <f t="shared" si="38"/>
        <v>0</v>
      </c>
      <c r="AL216" s="1">
        <f t="shared" si="39"/>
        <v>1</v>
      </c>
      <c r="AM216" s="1">
        <f t="shared" si="40"/>
        <v>0</v>
      </c>
      <c r="AN216" s="163">
        <f t="shared" si="41"/>
        <v>0</v>
      </c>
      <c r="AO216" s="162">
        <f t="shared" si="42"/>
        <v>1</v>
      </c>
    </row>
    <row r="217" spans="36:41" x14ac:dyDescent="0.35">
      <c r="AJ217" s="29">
        <f t="shared" si="43"/>
        <v>45559</v>
      </c>
      <c r="AK217">
        <f t="shared" si="38"/>
        <v>0</v>
      </c>
      <c r="AL217" s="1">
        <f t="shared" si="39"/>
        <v>1</v>
      </c>
      <c r="AM217" s="1">
        <f t="shared" si="40"/>
        <v>0</v>
      </c>
      <c r="AN217" s="163">
        <f t="shared" si="41"/>
        <v>0</v>
      </c>
      <c r="AO217" s="162">
        <f t="shared" si="42"/>
        <v>1</v>
      </c>
    </row>
    <row r="218" spans="36:41" x14ac:dyDescent="0.35">
      <c r="AJ218" s="29">
        <f t="shared" si="43"/>
        <v>45560</v>
      </c>
      <c r="AK218">
        <f t="shared" si="38"/>
        <v>0</v>
      </c>
      <c r="AL218" s="1">
        <f t="shared" si="39"/>
        <v>1</v>
      </c>
      <c r="AM218" s="1">
        <f t="shared" si="40"/>
        <v>0</v>
      </c>
      <c r="AN218" s="163">
        <f t="shared" si="41"/>
        <v>0</v>
      </c>
      <c r="AO218" s="162">
        <f t="shared" si="42"/>
        <v>1</v>
      </c>
    </row>
    <row r="219" spans="36:41" x14ac:dyDescent="0.35">
      <c r="AJ219" s="29">
        <f t="shared" si="43"/>
        <v>45561</v>
      </c>
      <c r="AK219">
        <f t="shared" si="38"/>
        <v>0</v>
      </c>
      <c r="AL219" s="1">
        <f t="shared" si="39"/>
        <v>1</v>
      </c>
      <c r="AM219" s="1">
        <f t="shared" si="40"/>
        <v>0</v>
      </c>
      <c r="AN219" s="163">
        <f t="shared" si="41"/>
        <v>0</v>
      </c>
      <c r="AO219" s="162">
        <f t="shared" si="42"/>
        <v>1</v>
      </c>
    </row>
    <row r="220" spans="36:41" x14ac:dyDescent="0.35">
      <c r="AJ220" s="29">
        <f t="shared" si="43"/>
        <v>45562</v>
      </c>
      <c r="AK220">
        <f t="shared" si="38"/>
        <v>0</v>
      </c>
      <c r="AL220" s="1">
        <f t="shared" si="39"/>
        <v>1</v>
      </c>
      <c r="AM220" s="1">
        <f t="shared" si="40"/>
        <v>0</v>
      </c>
      <c r="AN220" s="163">
        <f t="shared" si="41"/>
        <v>0</v>
      </c>
      <c r="AO220" s="162">
        <f t="shared" si="42"/>
        <v>1</v>
      </c>
    </row>
    <row r="221" spans="36:41" x14ac:dyDescent="0.35">
      <c r="AJ221" s="29">
        <f t="shared" si="43"/>
        <v>45563</v>
      </c>
      <c r="AK221">
        <f t="shared" si="38"/>
        <v>0</v>
      </c>
      <c r="AL221" s="1">
        <f t="shared" si="39"/>
        <v>1</v>
      </c>
      <c r="AM221" s="1">
        <f t="shared" si="40"/>
        <v>0</v>
      </c>
      <c r="AN221" s="163">
        <f t="shared" si="41"/>
        <v>0</v>
      </c>
      <c r="AO221" s="162">
        <f t="shared" si="42"/>
        <v>1</v>
      </c>
    </row>
    <row r="222" spans="36:41" x14ac:dyDescent="0.35">
      <c r="AJ222" s="29">
        <f t="shared" si="43"/>
        <v>45564</v>
      </c>
      <c r="AK222">
        <f t="shared" si="38"/>
        <v>0</v>
      </c>
      <c r="AL222" s="1">
        <f t="shared" si="39"/>
        <v>1</v>
      </c>
      <c r="AM222" s="1">
        <f t="shared" si="40"/>
        <v>0</v>
      </c>
      <c r="AN222" s="163">
        <f t="shared" si="41"/>
        <v>0</v>
      </c>
      <c r="AO222" s="162">
        <f t="shared" si="42"/>
        <v>1</v>
      </c>
    </row>
    <row r="223" spans="36:41" x14ac:dyDescent="0.35">
      <c r="AJ223" s="29">
        <f t="shared" si="43"/>
        <v>45565</v>
      </c>
      <c r="AK223">
        <f t="shared" si="38"/>
        <v>0</v>
      </c>
      <c r="AL223" s="1">
        <f t="shared" si="39"/>
        <v>1</v>
      </c>
      <c r="AM223" s="1">
        <f t="shared" si="40"/>
        <v>0</v>
      </c>
      <c r="AN223" s="163">
        <f t="shared" si="41"/>
        <v>0</v>
      </c>
      <c r="AO223" s="162">
        <f t="shared" si="42"/>
        <v>1</v>
      </c>
    </row>
    <row r="224" spans="36:41" x14ac:dyDescent="0.35">
      <c r="AJ224" s="29">
        <f t="shared" si="43"/>
        <v>45566</v>
      </c>
      <c r="AK224">
        <f t="shared" si="38"/>
        <v>0</v>
      </c>
      <c r="AL224" s="1">
        <f t="shared" si="39"/>
        <v>1</v>
      </c>
      <c r="AM224" s="1">
        <f t="shared" si="40"/>
        <v>0</v>
      </c>
      <c r="AN224" s="163">
        <f t="shared" si="41"/>
        <v>0</v>
      </c>
      <c r="AO224" s="162">
        <f t="shared" si="42"/>
        <v>1</v>
      </c>
    </row>
    <row r="225" spans="36:41" x14ac:dyDescent="0.35">
      <c r="AJ225" s="29">
        <f t="shared" si="43"/>
        <v>45567</v>
      </c>
      <c r="AK225">
        <f t="shared" si="38"/>
        <v>0</v>
      </c>
      <c r="AL225" s="1">
        <f t="shared" si="39"/>
        <v>1</v>
      </c>
      <c r="AM225" s="1">
        <f t="shared" si="40"/>
        <v>0</v>
      </c>
      <c r="AN225" s="163">
        <f t="shared" si="41"/>
        <v>0</v>
      </c>
      <c r="AO225" s="162">
        <f t="shared" si="42"/>
        <v>1</v>
      </c>
    </row>
    <row r="226" spans="36:41" x14ac:dyDescent="0.35">
      <c r="AJ226" s="29">
        <f t="shared" si="43"/>
        <v>45568</v>
      </c>
      <c r="AK226">
        <f t="shared" si="38"/>
        <v>0</v>
      </c>
      <c r="AL226" s="1">
        <f t="shared" si="39"/>
        <v>1</v>
      </c>
      <c r="AM226" s="1">
        <f t="shared" si="40"/>
        <v>0</v>
      </c>
      <c r="AN226" s="163">
        <f t="shared" si="41"/>
        <v>0</v>
      </c>
      <c r="AO226" s="162">
        <f t="shared" si="42"/>
        <v>1</v>
      </c>
    </row>
    <row r="227" spans="36:41" x14ac:dyDescent="0.35">
      <c r="AJ227" s="29">
        <f t="shared" si="43"/>
        <v>45569</v>
      </c>
      <c r="AK227">
        <f t="shared" si="38"/>
        <v>0</v>
      </c>
      <c r="AL227" s="1">
        <f t="shared" si="39"/>
        <v>1</v>
      </c>
      <c r="AM227" s="1">
        <f t="shared" si="40"/>
        <v>0</v>
      </c>
      <c r="AN227" s="163">
        <f t="shared" si="41"/>
        <v>0</v>
      </c>
      <c r="AO227" s="162">
        <f t="shared" si="42"/>
        <v>1</v>
      </c>
    </row>
    <row r="228" spans="36:41" x14ac:dyDescent="0.35">
      <c r="AJ228" s="29">
        <f t="shared" si="43"/>
        <v>45570</v>
      </c>
      <c r="AK228">
        <f t="shared" si="38"/>
        <v>0</v>
      </c>
      <c r="AL228" s="1">
        <f t="shared" si="39"/>
        <v>1</v>
      </c>
      <c r="AM228" s="1">
        <f t="shared" si="40"/>
        <v>0</v>
      </c>
      <c r="AN228" s="163">
        <f t="shared" si="41"/>
        <v>0</v>
      </c>
      <c r="AO228" s="162">
        <f t="shared" si="42"/>
        <v>1</v>
      </c>
    </row>
    <row r="229" spans="36:41" x14ac:dyDescent="0.35">
      <c r="AJ229" s="29">
        <f t="shared" si="43"/>
        <v>45571</v>
      </c>
      <c r="AK229">
        <f t="shared" si="38"/>
        <v>0</v>
      </c>
      <c r="AL229" s="1">
        <f t="shared" si="39"/>
        <v>1</v>
      </c>
      <c r="AM229" s="1">
        <f t="shared" si="40"/>
        <v>0</v>
      </c>
      <c r="AN229" s="163">
        <f t="shared" si="41"/>
        <v>0</v>
      </c>
      <c r="AO229" s="162">
        <f t="shared" si="42"/>
        <v>1</v>
      </c>
    </row>
    <row r="230" spans="36:41" x14ac:dyDescent="0.35">
      <c r="AJ230" s="29">
        <f t="shared" si="43"/>
        <v>45572</v>
      </c>
      <c r="AK230">
        <f t="shared" si="38"/>
        <v>0</v>
      </c>
      <c r="AL230" s="1">
        <f t="shared" si="39"/>
        <v>1</v>
      </c>
      <c r="AM230" s="1">
        <f t="shared" si="40"/>
        <v>0</v>
      </c>
      <c r="AN230" s="163">
        <f t="shared" si="41"/>
        <v>0</v>
      </c>
      <c r="AO230" s="162">
        <f t="shared" si="42"/>
        <v>1</v>
      </c>
    </row>
    <row r="231" spans="36:41" x14ac:dyDescent="0.35">
      <c r="AJ231" s="29">
        <f t="shared" si="43"/>
        <v>45573</v>
      </c>
      <c r="AK231">
        <f t="shared" si="38"/>
        <v>0</v>
      </c>
      <c r="AL231" s="1">
        <f t="shared" si="39"/>
        <v>1</v>
      </c>
      <c r="AM231" s="1">
        <f t="shared" si="40"/>
        <v>0</v>
      </c>
      <c r="AN231" s="163">
        <f t="shared" si="41"/>
        <v>0</v>
      </c>
      <c r="AO231" s="162">
        <f t="shared" si="42"/>
        <v>1</v>
      </c>
    </row>
    <row r="232" spans="36:41" x14ac:dyDescent="0.35">
      <c r="AJ232" s="29">
        <f t="shared" si="43"/>
        <v>45574</v>
      </c>
      <c r="AK232">
        <f t="shared" si="38"/>
        <v>0</v>
      </c>
      <c r="AL232" s="1">
        <f t="shared" si="39"/>
        <v>1</v>
      </c>
      <c r="AM232" s="1">
        <f t="shared" si="40"/>
        <v>0</v>
      </c>
      <c r="AN232" s="163">
        <f t="shared" si="41"/>
        <v>0</v>
      </c>
      <c r="AO232" s="162">
        <f t="shared" si="42"/>
        <v>1</v>
      </c>
    </row>
    <row r="233" spans="36:41" x14ac:dyDescent="0.35">
      <c r="AJ233" s="29">
        <f t="shared" si="43"/>
        <v>45575</v>
      </c>
      <c r="AK233">
        <f t="shared" ref="AK233:AK296" si="44">_xlfn.XLOOKUP(AJ233,A$27:A$36,B$27:B$36,0,0)</f>
        <v>0</v>
      </c>
      <c r="AL233" s="1">
        <f t="shared" ref="AL233:AL296" si="45">_xlfn.XLOOKUP(AJ233,A$15:A$24,B$15:B$24,1,0)</f>
        <v>1</v>
      </c>
      <c r="AM233" s="1">
        <f t="shared" si="40"/>
        <v>0</v>
      </c>
      <c r="AN233" s="163">
        <f t="shared" si="41"/>
        <v>0</v>
      </c>
      <c r="AO233" s="162">
        <f t="shared" si="42"/>
        <v>1</v>
      </c>
    </row>
    <row r="234" spans="36:41" x14ac:dyDescent="0.35">
      <c r="AJ234" s="29">
        <f t="shared" si="43"/>
        <v>45576</v>
      </c>
      <c r="AK234">
        <f t="shared" si="44"/>
        <v>0</v>
      </c>
      <c r="AL234" s="1">
        <f t="shared" si="45"/>
        <v>1</v>
      </c>
      <c r="AM234" s="1">
        <f t="shared" ref="AM234:AM297" si="46">AK234</f>
        <v>0</v>
      </c>
      <c r="AN234" s="163">
        <f t="shared" ref="AN234:AN297" si="47">AK234</f>
        <v>0</v>
      </c>
      <c r="AO234" s="162">
        <f t="shared" ref="AO234:AO297" si="48">AL234</f>
        <v>1</v>
      </c>
    </row>
    <row r="235" spans="36:41" x14ac:dyDescent="0.35">
      <c r="AJ235" s="29">
        <f t="shared" ref="AJ235:AJ298" si="49">AJ234+1</f>
        <v>45577</v>
      </c>
      <c r="AK235">
        <f t="shared" si="44"/>
        <v>0</v>
      </c>
      <c r="AL235" s="1">
        <f t="shared" si="45"/>
        <v>1</v>
      </c>
      <c r="AM235" s="1">
        <f t="shared" si="46"/>
        <v>0</v>
      </c>
      <c r="AN235" s="163">
        <f t="shared" si="47"/>
        <v>0</v>
      </c>
      <c r="AO235" s="162">
        <f t="shared" si="48"/>
        <v>1</v>
      </c>
    </row>
    <row r="236" spans="36:41" x14ac:dyDescent="0.35">
      <c r="AJ236" s="29">
        <f t="shared" si="49"/>
        <v>45578</v>
      </c>
      <c r="AK236">
        <f t="shared" si="44"/>
        <v>0</v>
      </c>
      <c r="AL236" s="1">
        <f t="shared" si="45"/>
        <v>1</v>
      </c>
      <c r="AM236" s="1">
        <f t="shared" si="46"/>
        <v>0</v>
      </c>
      <c r="AN236" s="163">
        <f t="shared" si="47"/>
        <v>0</v>
      </c>
      <c r="AO236" s="162">
        <f t="shared" si="48"/>
        <v>1</v>
      </c>
    </row>
    <row r="237" spans="36:41" x14ac:dyDescent="0.35">
      <c r="AJ237" s="29">
        <f t="shared" si="49"/>
        <v>45579</v>
      </c>
      <c r="AK237">
        <f t="shared" si="44"/>
        <v>0</v>
      </c>
      <c r="AL237" s="1">
        <f t="shared" si="45"/>
        <v>1</v>
      </c>
      <c r="AM237" s="1">
        <f t="shared" si="46"/>
        <v>0</v>
      </c>
      <c r="AN237" s="163">
        <f t="shared" si="47"/>
        <v>0</v>
      </c>
      <c r="AO237" s="162">
        <f t="shared" si="48"/>
        <v>1</v>
      </c>
    </row>
    <row r="238" spans="36:41" x14ac:dyDescent="0.35">
      <c r="AJ238" s="29">
        <f t="shared" si="49"/>
        <v>45580</v>
      </c>
      <c r="AK238">
        <f t="shared" si="44"/>
        <v>0</v>
      </c>
      <c r="AL238" s="1">
        <f t="shared" si="45"/>
        <v>1</v>
      </c>
      <c r="AM238" s="1">
        <f t="shared" si="46"/>
        <v>0</v>
      </c>
      <c r="AN238" s="163">
        <f t="shared" si="47"/>
        <v>0</v>
      </c>
      <c r="AO238" s="162">
        <f t="shared" si="48"/>
        <v>1</v>
      </c>
    </row>
    <row r="239" spans="36:41" x14ac:dyDescent="0.35">
      <c r="AJ239" s="29">
        <f t="shared" si="49"/>
        <v>45581</v>
      </c>
      <c r="AK239">
        <f t="shared" si="44"/>
        <v>0</v>
      </c>
      <c r="AL239" s="1">
        <f t="shared" si="45"/>
        <v>1</v>
      </c>
      <c r="AM239" s="1">
        <f t="shared" si="46"/>
        <v>0</v>
      </c>
      <c r="AN239" s="163">
        <f t="shared" si="47"/>
        <v>0</v>
      </c>
      <c r="AO239" s="162">
        <f t="shared" si="48"/>
        <v>1</v>
      </c>
    </row>
    <row r="240" spans="36:41" x14ac:dyDescent="0.35">
      <c r="AJ240" s="29">
        <f t="shared" si="49"/>
        <v>45582</v>
      </c>
      <c r="AK240">
        <f t="shared" si="44"/>
        <v>0</v>
      </c>
      <c r="AL240" s="1">
        <f t="shared" si="45"/>
        <v>1</v>
      </c>
      <c r="AM240" s="1">
        <f t="shared" si="46"/>
        <v>0</v>
      </c>
      <c r="AN240" s="163">
        <f t="shared" si="47"/>
        <v>0</v>
      </c>
      <c r="AO240" s="162">
        <f t="shared" si="48"/>
        <v>1</v>
      </c>
    </row>
    <row r="241" spans="36:41" x14ac:dyDescent="0.35">
      <c r="AJ241" s="29">
        <f t="shared" si="49"/>
        <v>45583</v>
      </c>
      <c r="AK241">
        <f t="shared" si="44"/>
        <v>0</v>
      </c>
      <c r="AL241" s="1">
        <f t="shared" si="45"/>
        <v>1</v>
      </c>
      <c r="AM241" s="1">
        <f t="shared" si="46"/>
        <v>0</v>
      </c>
      <c r="AN241" s="163">
        <f t="shared" si="47"/>
        <v>0</v>
      </c>
      <c r="AO241" s="162">
        <f t="shared" si="48"/>
        <v>1</v>
      </c>
    </row>
    <row r="242" spans="36:41" x14ac:dyDescent="0.35">
      <c r="AJ242" s="29">
        <f t="shared" si="49"/>
        <v>45584</v>
      </c>
      <c r="AK242">
        <f t="shared" si="44"/>
        <v>0</v>
      </c>
      <c r="AL242" s="1">
        <f t="shared" si="45"/>
        <v>1</v>
      </c>
      <c r="AM242" s="1">
        <f t="shared" si="46"/>
        <v>0</v>
      </c>
      <c r="AN242" s="163">
        <f t="shared" si="47"/>
        <v>0</v>
      </c>
      <c r="AO242" s="162">
        <f t="shared" si="48"/>
        <v>1</v>
      </c>
    </row>
    <row r="243" spans="36:41" x14ac:dyDescent="0.35">
      <c r="AJ243" s="29">
        <f t="shared" si="49"/>
        <v>45585</v>
      </c>
      <c r="AK243">
        <f t="shared" si="44"/>
        <v>0</v>
      </c>
      <c r="AL243" s="1">
        <f t="shared" si="45"/>
        <v>1</v>
      </c>
      <c r="AM243" s="1">
        <f t="shared" si="46"/>
        <v>0</v>
      </c>
      <c r="AN243" s="163">
        <f t="shared" si="47"/>
        <v>0</v>
      </c>
      <c r="AO243" s="162">
        <f t="shared" si="48"/>
        <v>1</v>
      </c>
    </row>
    <row r="244" spans="36:41" x14ac:dyDescent="0.35">
      <c r="AJ244" s="29">
        <f t="shared" si="49"/>
        <v>45586</v>
      </c>
      <c r="AK244">
        <f t="shared" si="44"/>
        <v>0</v>
      </c>
      <c r="AL244" s="1">
        <f t="shared" si="45"/>
        <v>1</v>
      </c>
      <c r="AM244" s="1">
        <f t="shared" si="46"/>
        <v>0</v>
      </c>
      <c r="AN244" s="163">
        <f t="shared" si="47"/>
        <v>0</v>
      </c>
      <c r="AO244" s="162">
        <f t="shared" si="48"/>
        <v>1</v>
      </c>
    </row>
    <row r="245" spans="36:41" x14ac:dyDescent="0.35">
      <c r="AJ245" s="29">
        <f t="shared" si="49"/>
        <v>45587</v>
      </c>
      <c r="AK245">
        <f t="shared" si="44"/>
        <v>0</v>
      </c>
      <c r="AL245" s="1">
        <f t="shared" si="45"/>
        <v>1</v>
      </c>
      <c r="AM245" s="1">
        <f t="shared" si="46"/>
        <v>0</v>
      </c>
      <c r="AN245" s="163">
        <f t="shared" si="47"/>
        <v>0</v>
      </c>
      <c r="AO245" s="162">
        <f t="shared" si="48"/>
        <v>1</v>
      </c>
    </row>
    <row r="246" spans="36:41" x14ac:dyDescent="0.35">
      <c r="AJ246" s="29">
        <f t="shared" si="49"/>
        <v>45588</v>
      </c>
      <c r="AK246">
        <f t="shared" si="44"/>
        <v>0</v>
      </c>
      <c r="AL246" s="1">
        <f t="shared" si="45"/>
        <v>1</v>
      </c>
      <c r="AM246" s="1">
        <f t="shared" si="46"/>
        <v>0</v>
      </c>
      <c r="AN246" s="163">
        <f t="shared" si="47"/>
        <v>0</v>
      </c>
      <c r="AO246" s="162">
        <f t="shared" si="48"/>
        <v>1</v>
      </c>
    </row>
    <row r="247" spans="36:41" x14ac:dyDescent="0.35">
      <c r="AJ247" s="29">
        <f t="shared" si="49"/>
        <v>45589</v>
      </c>
      <c r="AK247">
        <f t="shared" si="44"/>
        <v>0</v>
      </c>
      <c r="AL247" s="1">
        <f t="shared" si="45"/>
        <v>1</v>
      </c>
      <c r="AM247" s="1">
        <f t="shared" si="46"/>
        <v>0</v>
      </c>
      <c r="AN247" s="163">
        <f t="shared" si="47"/>
        <v>0</v>
      </c>
      <c r="AO247" s="162">
        <f t="shared" si="48"/>
        <v>1</v>
      </c>
    </row>
    <row r="248" spans="36:41" x14ac:dyDescent="0.35">
      <c r="AJ248" s="29">
        <f t="shared" si="49"/>
        <v>45590</v>
      </c>
      <c r="AK248">
        <f t="shared" si="44"/>
        <v>0</v>
      </c>
      <c r="AL248" s="1">
        <f t="shared" si="45"/>
        <v>1</v>
      </c>
      <c r="AM248" s="1">
        <f t="shared" si="46"/>
        <v>0</v>
      </c>
      <c r="AN248" s="163">
        <f t="shared" si="47"/>
        <v>0</v>
      </c>
      <c r="AO248" s="162">
        <f t="shared" si="48"/>
        <v>1</v>
      </c>
    </row>
    <row r="249" spans="36:41" x14ac:dyDescent="0.35">
      <c r="AJ249" s="29">
        <f t="shared" si="49"/>
        <v>45591</v>
      </c>
      <c r="AK249">
        <f t="shared" si="44"/>
        <v>0</v>
      </c>
      <c r="AL249" s="1">
        <f t="shared" si="45"/>
        <v>1</v>
      </c>
      <c r="AM249" s="1">
        <f t="shared" si="46"/>
        <v>0</v>
      </c>
      <c r="AN249" s="163">
        <f t="shared" si="47"/>
        <v>0</v>
      </c>
      <c r="AO249" s="162">
        <f t="shared" si="48"/>
        <v>1</v>
      </c>
    </row>
    <row r="250" spans="36:41" x14ac:dyDescent="0.35">
      <c r="AJ250" s="29">
        <f t="shared" si="49"/>
        <v>45592</v>
      </c>
      <c r="AK250">
        <f t="shared" si="44"/>
        <v>0</v>
      </c>
      <c r="AL250" s="1">
        <f t="shared" si="45"/>
        <v>1</v>
      </c>
      <c r="AM250" s="1">
        <f t="shared" si="46"/>
        <v>0</v>
      </c>
      <c r="AN250" s="163">
        <f t="shared" si="47"/>
        <v>0</v>
      </c>
      <c r="AO250" s="162">
        <f t="shared" si="48"/>
        <v>1</v>
      </c>
    </row>
    <row r="251" spans="36:41" x14ac:dyDescent="0.35">
      <c r="AJ251" s="29">
        <f t="shared" si="49"/>
        <v>45593</v>
      </c>
      <c r="AK251">
        <f t="shared" si="44"/>
        <v>0</v>
      </c>
      <c r="AL251" s="1">
        <f t="shared" si="45"/>
        <v>1</v>
      </c>
      <c r="AM251" s="1">
        <f t="shared" si="46"/>
        <v>0</v>
      </c>
      <c r="AN251" s="163">
        <f t="shared" si="47"/>
        <v>0</v>
      </c>
      <c r="AO251" s="162">
        <f t="shared" si="48"/>
        <v>1</v>
      </c>
    </row>
    <row r="252" spans="36:41" x14ac:dyDescent="0.35">
      <c r="AJ252" s="29">
        <f t="shared" si="49"/>
        <v>45594</v>
      </c>
      <c r="AK252">
        <f t="shared" si="44"/>
        <v>0</v>
      </c>
      <c r="AL252" s="1">
        <f t="shared" si="45"/>
        <v>1</v>
      </c>
      <c r="AM252" s="1">
        <f t="shared" si="46"/>
        <v>0</v>
      </c>
      <c r="AN252" s="163">
        <f t="shared" si="47"/>
        <v>0</v>
      </c>
      <c r="AO252" s="162">
        <f t="shared" si="48"/>
        <v>1</v>
      </c>
    </row>
    <row r="253" spans="36:41" x14ac:dyDescent="0.35">
      <c r="AJ253" s="29">
        <f t="shared" si="49"/>
        <v>45595</v>
      </c>
      <c r="AK253">
        <f t="shared" si="44"/>
        <v>0</v>
      </c>
      <c r="AL253" s="1">
        <f t="shared" si="45"/>
        <v>1</v>
      </c>
      <c r="AM253" s="1">
        <f t="shared" si="46"/>
        <v>0</v>
      </c>
      <c r="AN253" s="163">
        <f t="shared" si="47"/>
        <v>0</v>
      </c>
      <c r="AO253" s="162">
        <f t="shared" si="48"/>
        <v>1</v>
      </c>
    </row>
    <row r="254" spans="36:41" x14ac:dyDescent="0.35">
      <c r="AJ254" s="29">
        <f t="shared" si="49"/>
        <v>45596</v>
      </c>
      <c r="AK254">
        <f t="shared" si="44"/>
        <v>0.85</v>
      </c>
      <c r="AL254" s="1">
        <f t="shared" si="45"/>
        <v>1</v>
      </c>
      <c r="AM254" s="1">
        <f t="shared" si="46"/>
        <v>0.85</v>
      </c>
      <c r="AN254" s="163">
        <f t="shared" si="47"/>
        <v>0.85</v>
      </c>
      <c r="AO254" s="162">
        <f t="shared" si="48"/>
        <v>1</v>
      </c>
    </row>
    <row r="255" spans="36:41" x14ac:dyDescent="0.35">
      <c r="AJ255" s="29">
        <f t="shared" si="49"/>
        <v>45597</v>
      </c>
      <c r="AK255">
        <f t="shared" si="44"/>
        <v>0</v>
      </c>
      <c r="AL255" s="1">
        <f t="shared" si="45"/>
        <v>1</v>
      </c>
      <c r="AM255" s="1">
        <f t="shared" si="46"/>
        <v>0</v>
      </c>
      <c r="AN255" s="163">
        <f t="shared" si="47"/>
        <v>0</v>
      </c>
      <c r="AO255" s="162">
        <f t="shared" si="48"/>
        <v>1</v>
      </c>
    </row>
    <row r="256" spans="36:41" x14ac:dyDescent="0.35">
      <c r="AJ256" s="29">
        <f t="shared" si="49"/>
        <v>45598</v>
      </c>
      <c r="AK256">
        <f t="shared" si="44"/>
        <v>0</v>
      </c>
      <c r="AL256" s="1">
        <f t="shared" si="45"/>
        <v>1</v>
      </c>
      <c r="AM256" s="1">
        <f t="shared" si="46"/>
        <v>0</v>
      </c>
      <c r="AN256" s="163">
        <f t="shared" si="47"/>
        <v>0</v>
      </c>
      <c r="AO256" s="162">
        <f t="shared" si="48"/>
        <v>1</v>
      </c>
    </row>
    <row r="257" spans="36:41" x14ac:dyDescent="0.35">
      <c r="AJ257" s="29">
        <f t="shared" si="49"/>
        <v>45599</v>
      </c>
      <c r="AK257">
        <f t="shared" si="44"/>
        <v>0</v>
      </c>
      <c r="AL257" s="1">
        <f t="shared" si="45"/>
        <v>1</v>
      </c>
      <c r="AM257" s="1">
        <f t="shared" si="46"/>
        <v>0</v>
      </c>
      <c r="AN257" s="163">
        <f t="shared" si="47"/>
        <v>0</v>
      </c>
      <c r="AO257" s="162">
        <f t="shared" si="48"/>
        <v>1</v>
      </c>
    </row>
    <row r="258" spans="36:41" x14ac:dyDescent="0.35">
      <c r="AJ258" s="29">
        <f t="shared" si="49"/>
        <v>45600</v>
      </c>
      <c r="AK258">
        <f t="shared" si="44"/>
        <v>0</v>
      </c>
      <c r="AL258" s="1">
        <f t="shared" si="45"/>
        <v>1</v>
      </c>
      <c r="AM258" s="1">
        <f t="shared" si="46"/>
        <v>0</v>
      </c>
      <c r="AN258" s="163">
        <f t="shared" si="47"/>
        <v>0</v>
      </c>
      <c r="AO258" s="162">
        <f t="shared" si="48"/>
        <v>1</v>
      </c>
    </row>
    <row r="259" spans="36:41" x14ac:dyDescent="0.35">
      <c r="AJ259" s="29">
        <f t="shared" si="49"/>
        <v>45601</v>
      </c>
      <c r="AK259">
        <f t="shared" si="44"/>
        <v>0</v>
      </c>
      <c r="AL259" s="1">
        <f t="shared" si="45"/>
        <v>1</v>
      </c>
      <c r="AM259" s="1">
        <f t="shared" si="46"/>
        <v>0</v>
      </c>
      <c r="AN259" s="163">
        <f t="shared" si="47"/>
        <v>0</v>
      </c>
      <c r="AO259" s="162">
        <f t="shared" si="48"/>
        <v>1</v>
      </c>
    </row>
    <row r="260" spans="36:41" x14ac:dyDescent="0.35">
      <c r="AJ260" s="29">
        <f t="shared" si="49"/>
        <v>45602</v>
      </c>
      <c r="AK260">
        <f t="shared" si="44"/>
        <v>0</v>
      </c>
      <c r="AL260" s="1">
        <f t="shared" si="45"/>
        <v>1</v>
      </c>
      <c r="AM260" s="1">
        <f t="shared" si="46"/>
        <v>0</v>
      </c>
      <c r="AN260" s="163">
        <f t="shared" si="47"/>
        <v>0</v>
      </c>
      <c r="AO260" s="162">
        <f t="shared" si="48"/>
        <v>1</v>
      </c>
    </row>
    <row r="261" spans="36:41" x14ac:dyDescent="0.35">
      <c r="AJ261" s="29">
        <f t="shared" si="49"/>
        <v>45603</v>
      </c>
      <c r="AK261">
        <f t="shared" si="44"/>
        <v>0</v>
      </c>
      <c r="AL261" s="1">
        <f t="shared" si="45"/>
        <v>1</v>
      </c>
      <c r="AM261" s="1">
        <f t="shared" si="46"/>
        <v>0</v>
      </c>
      <c r="AN261" s="163">
        <f t="shared" si="47"/>
        <v>0</v>
      </c>
      <c r="AO261" s="162">
        <f t="shared" si="48"/>
        <v>1</v>
      </c>
    </row>
    <row r="262" spans="36:41" x14ac:dyDescent="0.35">
      <c r="AJ262" s="29">
        <f t="shared" si="49"/>
        <v>45604</v>
      </c>
      <c r="AK262">
        <f t="shared" si="44"/>
        <v>0</v>
      </c>
      <c r="AL262" s="1">
        <f t="shared" si="45"/>
        <v>1</v>
      </c>
      <c r="AM262" s="1">
        <f t="shared" si="46"/>
        <v>0</v>
      </c>
      <c r="AN262" s="163">
        <f t="shared" si="47"/>
        <v>0</v>
      </c>
      <c r="AO262" s="162">
        <f t="shared" si="48"/>
        <v>1</v>
      </c>
    </row>
    <row r="263" spans="36:41" x14ac:dyDescent="0.35">
      <c r="AJ263" s="29">
        <f t="shared" si="49"/>
        <v>45605</v>
      </c>
      <c r="AK263">
        <f t="shared" si="44"/>
        <v>0</v>
      </c>
      <c r="AL263" s="1">
        <f t="shared" si="45"/>
        <v>1</v>
      </c>
      <c r="AM263" s="1">
        <f t="shared" si="46"/>
        <v>0</v>
      </c>
      <c r="AN263" s="163">
        <f t="shared" si="47"/>
        <v>0</v>
      </c>
      <c r="AO263" s="162">
        <f t="shared" si="48"/>
        <v>1</v>
      </c>
    </row>
    <row r="264" spans="36:41" x14ac:dyDescent="0.35">
      <c r="AJ264" s="29">
        <f t="shared" si="49"/>
        <v>45606</v>
      </c>
      <c r="AK264">
        <f t="shared" si="44"/>
        <v>0</v>
      </c>
      <c r="AL264" s="1">
        <f t="shared" si="45"/>
        <v>1</v>
      </c>
      <c r="AM264" s="1">
        <f t="shared" si="46"/>
        <v>0</v>
      </c>
      <c r="AN264" s="163">
        <f t="shared" si="47"/>
        <v>0</v>
      </c>
      <c r="AO264" s="162">
        <f t="shared" si="48"/>
        <v>1</v>
      </c>
    </row>
    <row r="265" spans="36:41" x14ac:dyDescent="0.35">
      <c r="AJ265" s="29">
        <f t="shared" si="49"/>
        <v>45607</v>
      </c>
      <c r="AK265">
        <f t="shared" si="44"/>
        <v>0</v>
      </c>
      <c r="AL265" s="1">
        <f t="shared" si="45"/>
        <v>1</v>
      </c>
      <c r="AM265" s="1">
        <f t="shared" si="46"/>
        <v>0</v>
      </c>
      <c r="AN265" s="163">
        <f t="shared" si="47"/>
        <v>0</v>
      </c>
      <c r="AO265" s="162">
        <f t="shared" si="48"/>
        <v>1</v>
      </c>
    </row>
    <row r="266" spans="36:41" x14ac:dyDescent="0.35">
      <c r="AJ266" s="29">
        <f t="shared" si="49"/>
        <v>45608</v>
      </c>
      <c r="AK266">
        <f t="shared" si="44"/>
        <v>0</v>
      </c>
      <c r="AL266" s="1">
        <f t="shared" si="45"/>
        <v>1</v>
      </c>
      <c r="AM266" s="1">
        <f t="shared" si="46"/>
        <v>0</v>
      </c>
      <c r="AN266" s="163">
        <f t="shared" si="47"/>
        <v>0</v>
      </c>
      <c r="AO266" s="162">
        <f t="shared" si="48"/>
        <v>1</v>
      </c>
    </row>
    <row r="267" spans="36:41" x14ac:dyDescent="0.35">
      <c r="AJ267" s="29">
        <f t="shared" si="49"/>
        <v>45609</v>
      </c>
      <c r="AK267">
        <f t="shared" si="44"/>
        <v>0</v>
      </c>
      <c r="AL267" s="1">
        <f t="shared" si="45"/>
        <v>1</v>
      </c>
      <c r="AM267" s="1">
        <f t="shared" si="46"/>
        <v>0</v>
      </c>
      <c r="AN267" s="163">
        <f t="shared" si="47"/>
        <v>0</v>
      </c>
      <c r="AO267" s="162">
        <f t="shared" si="48"/>
        <v>1</v>
      </c>
    </row>
    <row r="268" spans="36:41" x14ac:dyDescent="0.35">
      <c r="AJ268" s="29">
        <f t="shared" si="49"/>
        <v>45610</v>
      </c>
      <c r="AK268">
        <f t="shared" si="44"/>
        <v>0</v>
      </c>
      <c r="AL268" s="1">
        <f t="shared" si="45"/>
        <v>1</v>
      </c>
      <c r="AM268" s="1">
        <f t="shared" si="46"/>
        <v>0</v>
      </c>
      <c r="AN268" s="163">
        <f t="shared" si="47"/>
        <v>0</v>
      </c>
      <c r="AO268" s="162">
        <f t="shared" si="48"/>
        <v>1</v>
      </c>
    </row>
    <row r="269" spans="36:41" x14ac:dyDescent="0.35">
      <c r="AJ269" s="29">
        <f t="shared" si="49"/>
        <v>45611</v>
      </c>
      <c r="AK269">
        <f t="shared" si="44"/>
        <v>0</v>
      </c>
      <c r="AL269" s="1">
        <f t="shared" si="45"/>
        <v>1</v>
      </c>
      <c r="AM269" s="1">
        <f t="shared" si="46"/>
        <v>0</v>
      </c>
      <c r="AN269" s="163">
        <f t="shared" si="47"/>
        <v>0</v>
      </c>
      <c r="AO269" s="162">
        <f t="shared" si="48"/>
        <v>1</v>
      </c>
    </row>
    <row r="270" spans="36:41" x14ac:dyDescent="0.35">
      <c r="AJ270" s="29">
        <f t="shared" si="49"/>
        <v>45612</v>
      </c>
      <c r="AK270">
        <f t="shared" si="44"/>
        <v>0</v>
      </c>
      <c r="AL270" s="1">
        <f t="shared" si="45"/>
        <v>1</v>
      </c>
      <c r="AM270" s="1">
        <f t="shared" si="46"/>
        <v>0</v>
      </c>
      <c r="AN270" s="163">
        <f t="shared" si="47"/>
        <v>0</v>
      </c>
      <c r="AO270" s="162">
        <f t="shared" si="48"/>
        <v>1</v>
      </c>
    </row>
    <row r="271" spans="36:41" x14ac:dyDescent="0.35">
      <c r="AJ271" s="29">
        <f t="shared" si="49"/>
        <v>45613</v>
      </c>
      <c r="AK271">
        <f t="shared" si="44"/>
        <v>0</v>
      </c>
      <c r="AL271" s="1">
        <f t="shared" si="45"/>
        <v>1</v>
      </c>
      <c r="AM271" s="1">
        <f t="shared" si="46"/>
        <v>0</v>
      </c>
      <c r="AN271" s="163">
        <f t="shared" si="47"/>
        <v>0</v>
      </c>
      <c r="AO271" s="162">
        <f t="shared" si="48"/>
        <v>1</v>
      </c>
    </row>
    <row r="272" spans="36:41" x14ac:dyDescent="0.35">
      <c r="AJ272" s="29">
        <f t="shared" si="49"/>
        <v>45614</v>
      </c>
      <c r="AK272">
        <f t="shared" si="44"/>
        <v>0</v>
      </c>
      <c r="AL272" s="1">
        <f t="shared" si="45"/>
        <v>1</v>
      </c>
      <c r="AM272" s="1">
        <f t="shared" si="46"/>
        <v>0</v>
      </c>
      <c r="AN272" s="163">
        <f t="shared" si="47"/>
        <v>0</v>
      </c>
      <c r="AO272" s="162">
        <f t="shared" si="48"/>
        <v>1</v>
      </c>
    </row>
    <row r="273" spans="36:41" x14ac:dyDescent="0.35">
      <c r="AJ273" s="29">
        <f t="shared" si="49"/>
        <v>45615</v>
      </c>
      <c r="AK273">
        <f t="shared" si="44"/>
        <v>0</v>
      </c>
      <c r="AL273" s="1">
        <f t="shared" si="45"/>
        <v>1</v>
      </c>
      <c r="AM273" s="1">
        <f t="shared" si="46"/>
        <v>0</v>
      </c>
      <c r="AN273" s="163">
        <f t="shared" si="47"/>
        <v>0</v>
      </c>
      <c r="AO273" s="162">
        <f t="shared" si="48"/>
        <v>1</v>
      </c>
    </row>
    <row r="274" spans="36:41" x14ac:dyDescent="0.35">
      <c r="AJ274" s="29">
        <f t="shared" si="49"/>
        <v>45616</v>
      </c>
      <c r="AK274">
        <f t="shared" si="44"/>
        <v>0</v>
      </c>
      <c r="AL274" s="1">
        <f t="shared" si="45"/>
        <v>1</v>
      </c>
      <c r="AM274" s="1">
        <f t="shared" si="46"/>
        <v>0</v>
      </c>
      <c r="AN274" s="163">
        <f t="shared" si="47"/>
        <v>0</v>
      </c>
      <c r="AO274" s="162">
        <f t="shared" si="48"/>
        <v>1</v>
      </c>
    </row>
    <row r="275" spans="36:41" x14ac:dyDescent="0.35">
      <c r="AJ275" s="29">
        <f t="shared" si="49"/>
        <v>45617</v>
      </c>
      <c r="AK275">
        <f t="shared" si="44"/>
        <v>0</v>
      </c>
      <c r="AL275" s="1">
        <f t="shared" si="45"/>
        <v>1</v>
      </c>
      <c r="AM275" s="1">
        <f t="shared" si="46"/>
        <v>0</v>
      </c>
      <c r="AN275" s="163">
        <f t="shared" si="47"/>
        <v>0</v>
      </c>
      <c r="AO275" s="162">
        <f t="shared" si="48"/>
        <v>1</v>
      </c>
    </row>
    <row r="276" spans="36:41" x14ac:dyDescent="0.35">
      <c r="AJ276" s="29">
        <f t="shared" si="49"/>
        <v>45618</v>
      </c>
      <c r="AK276">
        <f t="shared" si="44"/>
        <v>0</v>
      </c>
      <c r="AL276" s="1">
        <f t="shared" si="45"/>
        <v>1</v>
      </c>
      <c r="AM276" s="1">
        <f t="shared" si="46"/>
        <v>0</v>
      </c>
      <c r="AN276" s="163">
        <f t="shared" si="47"/>
        <v>0</v>
      </c>
      <c r="AO276" s="162">
        <f t="shared" si="48"/>
        <v>1</v>
      </c>
    </row>
    <row r="277" spans="36:41" x14ac:dyDescent="0.35">
      <c r="AJ277" s="29">
        <f t="shared" si="49"/>
        <v>45619</v>
      </c>
      <c r="AK277">
        <f t="shared" si="44"/>
        <v>0</v>
      </c>
      <c r="AL277" s="1">
        <f t="shared" si="45"/>
        <v>1</v>
      </c>
      <c r="AM277" s="1">
        <f t="shared" si="46"/>
        <v>0</v>
      </c>
      <c r="AN277" s="163">
        <f t="shared" si="47"/>
        <v>0</v>
      </c>
      <c r="AO277" s="162">
        <f t="shared" si="48"/>
        <v>1</v>
      </c>
    </row>
    <row r="278" spans="36:41" x14ac:dyDescent="0.35">
      <c r="AJ278" s="29">
        <f t="shared" si="49"/>
        <v>45620</v>
      </c>
      <c r="AK278">
        <f t="shared" si="44"/>
        <v>0</v>
      </c>
      <c r="AL278" s="1">
        <f t="shared" si="45"/>
        <v>1</v>
      </c>
      <c r="AM278" s="1">
        <f t="shared" si="46"/>
        <v>0</v>
      </c>
      <c r="AN278" s="163">
        <f t="shared" si="47"/>
        <v>0</v>
      </c>
      <c r="AO278" s="162">
        <f t="shared" si="48"/>
        <v>1</v>
      </c>
    </row>
    <row r="279" spans="36:41" x14ac:dyDescent="0.35">
      <c r="AJ279" s="29">
        <f t="shared" si="49"/>
        <v>45621</v>
      </c>
      <c r="AK279">
        <f t="shared" si="44"/>
        <v>0</v>
      </c>
      <c r="AL279" s="1">
        <f t="shared" si="45"/>
        <v>1</v>
      </c>
      <c r="AM279" s="1">
        <f t="shared" si="46"/>
        <v>0</v>
      </c>
      <c r="AN279" s="163">
        <f t="shared" si="47"/>
        <v>0</v>
      </c>
      <c r="AO279" s="162">
        <f t="shared" si="48"/>
        <v>1</v>
      </c>
    </row>
    <row r="280" spans="36:41" x14ac:dyDescent="0.35">
      <c r="AJ280" s="29">
        <f t="shared" si="49"/>
        <v>45622</v>
      </c>
      <c r="AK280">
        <f t="shared" si="44"/>
        <v>0</v>
      </c>
      <c r="AL280" s="1">
        <f t="shared" si="45"/>
        <v>1</v>
      </c>
      <c r="AM280" s="1">
        <f t="shared" si="46"/>
        <v>0</v>
      </c>
      <c r="AN280" s="163">
        <f t="shared" si="47"/>
        <v>0</v>
      </c>
      <c r="AO280" s="162">
        <f t="shared" si="48"/>
        <v>1</v>
      </c>
    </row>
    <row r="281" spans="36:41" x14ac:dyDescent="0.35">
      <c r="AJ281" s="29">
        <f t="shared" si="49"/>
        <v>45623</v>
      </c>
      <c r="AK281">
        <f t="shared" si="44"/>
        <v>0</v>
      </c>
      <c r="AL281" s="1">
        <f t="shared" si="45"/>
        <v>1</v>
      </c>
      <c r="AM281" s="1">
        <f t="shared" si="46"/>
        <v>0</v>
      </c>
      <c r="AN281" s="163">
        <f t="shared" si="47"/>
        <v>0</v>
      </c>
      <c r="AO281" s="162">
        <f t="shared" si="48"/>
        <v>1</v>
      </c>
    </row>
    <row r="282" spans="36:41" x14ac:dyDescent="0.35">
      <c r="AJ282" s="29">
        <f t="shared" si="49"/>
        <v>45624</v>
      </c>
      <c r="AK282">
        <f t="shared" si="44"/>
        <v>0</v>
      </c>
      <c r="AL282" s="1">
        <f t="shared" si="45"/>
        <v>1</v>
      </c>
      <c r="AM282" s="1">
        <f t="shared" si="46"/>
        <v>0</v>
      </c>
      <c r="AN282" s="163">
        <f t="shared" si="47"/>
        <v>0</v>
      </c>
      <c r="AO282" s="162">
        <f t="shared" si="48"/>
        <v>1</v>
      </c>
    </row>
    <row r="283" spans="36:41" x14ac:dyDescent="0.35">
      <c r="AJ283" s="29">
        <f t="shared" si="49"/>
        <v>45625</v>
      </c>
      <c r="AK283">
        <f t="shared" si="44"/>
        <v>0</v>
      </c>
      <c r="AL283" s="1">
        <f t="shared" si="45"/>
        <v>1</v>
      </c>
      <c r="AM283" s="1">
        <f t="shared" si="46"/>
        <v>0</v>
      </c>
      <c r="AN283" s="163">
        <f t="shared" si="47"/>
        <v>0</v>
      </c>
      <c r="AO283" s="162">
        <f t="shared" si="48"/>
        <v>1</v>
      </c>
    </row>
    <row r="284" spans="36:41" x14ac:dyDescent="0.35">
      <c r="AJ284" s="29">
        <f t="shared" si="49"/>
        <v>45626</v>
      </c>
      <c r="AK284">
        <f t="shared" si="44"/>
        <v>0</v>
      </c>
      <c r="AL284" s="1">
        <f t="shared" si="45"/>
        <v>1</v>
      </c>
      <c r="AM284" s="1">
        <f t="shared" si="46"/>
        <v>0</v>
      </c>
      <c r="AN284" s="163">
        <f t="shared" si="47"/>
        <v>0</v>
      </c>
      <c r="AO284" s="162">
        <f t="shared" si="48"/>
        <v>1</v>
      </c>
    </row>
    <row r="285" spans="36:41" x14ac:dyDescent="0.35">
      <c r="AJ285" s="29">
        <f t="shared" si="49"/>
        <v>45627</v>
      </c>
      <c r="AK285">
        <f t="shared" si="44"/>
        <v>0</v>
      </c>
      <c r="AL285" s="1">
        <f t="shared" si="45"/>
        <v>1</v>
      </c>
      <c r="AM285" s="1">
        <f t="shared" si="46"/>
        <v>0</v>
      </c>
      <c r="AN285" s="163">
        <f t="shared" si="47"/>
        <v>0</v>
      </c>
      <c r="AO285" s="162">
        <f t="shared" si="48"/>
        <v>1</v>
      </c>
    </row>
    <row r="286" spans="36:41" x14ac:dyDescent="0.35">
      <c r="AJ286" s="29">
        <f t="shared" si="49"/>
        <v>45628</v>
      </c>
      <c r="AK286">
        <f t="shared" si="44"/>
        <v>0</v>
      </c>
      <c r="AL286" s="1">
        <f t="shared" si="45"/>
        <v>1</v>
      </c>
      <c r="AM286" s="1">
        <f t="shared" si="46"/>
        <v>0</v>
      </c>
      <c r="AN286" s="163">
        <f t="shared" si="47"/>
        <v>0</v>
      </c>
      <c r="AO286" s="162">
        <f t="shared" si="48"/>
        <v>1</v>
      </c>
    </row>
    <row r="287" spans="36:41" x14ac:dyDescent="0.35">
      <c r="AJ287" s="29">
        <f t="shared" si="49"/>
        <v>45629</v>
      </c>
      <c r="AK287">
        <f t="shared" si="44"/>
        <v>0</v>
      </c>
      <c r="AL287" s="1">
        <f t="shared" si="45"/>
        <v>1</v>
      </c>
      <c r="AM287" s="1">
        <f t="shared" si="46"/>
        <v>0</v>
      </c>
      <c r="AN287" s="163">
        <f t="shared" si="47"/>
        <v>0</v>
      </c>
      <c r="AO287" s="162">
        <f t="shared" si="48"/>
        <v>1</v>
      </c>
    </row>
    <row r="288" spans="36:41" x14ac:dyDescent="0.35">
      <c r="AJ288" s="29">
        <f t="shared" si="49"/>
        <v>45630</v>
      </c>
      <c r="AK288">
        <f t="shared" si="44"/>
        <v>0</v>
      </c>
      <c r="AL288" s="1">
        <f t="shared" si="45"/>
        <v>1</v>
      </c>
      <c r="AM288" s="1">
        <f t="shared" si="46"/>
        <v>0</v>
      </c>
      <c r="AN288" s="163">
        <f t="shared" si="47"/>
        <v>0</v>
      </c>
      <c r="AO288" s="162">
        <f t="shared" si="48"/>
        <v>1</v>
      </c>
    </row>
    <row r="289" spans="36:41" x14ac:dyDescent="0.35">
      <c r="AJ289" s="29">
        <f t="shared" si="49"/>
        <v>45631</v>
      </c>
      <c r="AK289">
        <f t="shared" si="44"/>
        <v>0</v>
      </c>
      <c r="AL289" s="1">
        <f t="shared" si="45"/>
        <v>1</v>
      </c>
      <c r="AM289" s="1">
        <f t="shared" si="46"/>
        <v>0</v>
      </c>
      <c r="AN289" s="163">
        <f t="shared" si="47"/>
        <v>0</v>
      </c>
      <c r="AO289" s="162">
        <f t="shared" si="48"/>
        <v>1</v>
      </c>
    </row>
    <row r="290" spans="36:41" x14ac:dyDescent="0.35">
      <c r="AJ290" s="29">
        <f t="shared" si="49"/>
        <v>45632</v>
      </c>
      <c r="AK290">
        <f t="shared" si="44"/>
        <v>0</v>
      </c>
      <c r="AL290" s="1">
        <f t="shared" si="45"/>
        <v>1</v>
      </c>
      <c r="AM290" s="1">
        <f t="shared" si="46"/>
        <v>0</v>
      </c>
      <c r="AN290" s="163">
        <f t="shared" si="47"/>
        <v>0</v>
      </c>
      <c r="AO290" s="162">
        <f t="shared" si="48"/>
        <v>1</v>
      </c>
    </row>
    <row r="291" spans="36:41" x14ac:dyDescent="0.35">
      <c r="AJ291" s="29">
        <f t="shared" si="49"/>
        <v>45633</v>
      </c>
      <c r="AK291">
        <f t="shared" si="44"/>
        <v>0</v>
      </c>
      <c r="AL291" s="1">
        <f t="shared" si="45"/>
        <v>1</v>
      </c>
      <c r="AM291" s="1">
        <f t="shared" si="46"/>
        <v>0</v>
      </c>
      <c r="AN291" s="163">
        <f t="shared" si="47"/>
        <v>0</v>
      </c>
      <c r="AO291" s="162">
        <f t="shared" si="48"/>
        <v>1</v>
      </c>
    </row>
    <row r="292" spans="36:41" x14ac:dyDescent="0.35">
      <c r="AJ292" s="29">
        <f t="shared" si="49"/>
        <v>45634</v>
      </c>
      <c r="AK292">
        <f t="shared" si="44"/>
        <v>0</v>
      </c>
      <c r="AL292" s="1">
        <f t="shared" si="45"/>
        <v>1</v>
      </c>
      <c r="AM292" s="1">
        <f t="shared" si="46"/>
        <v>0</v>
      </c>
      <c r="AN292" s="163">
        <f t="shared" si="47"/>
        <v>0</v>
      </c>
      <c r="AO292" s="162">
        <f t="shared" si="48"/>
        <v>1</v>
      </c>
    </row>
    <row r="293" spans="36:41" x14ac:dyDescent="0.35">
      <c r="AJ293" s="29">
        <f t="shared" si="49"/>
        <v>45635</v>
      </c>
      <c r="AK293">
        <f t="shared" si="44"/>
        <v>0</v>
      </c>
      <c r="AL293" s="1">
        <f t="shared" si="45"/>
        <v>1</v>
      </c>
      <c r="AM293" s="1">
        <f t="shared" si="46"/>
        <v>0</v>
      </c>
      <c r="AN293" s="163">
        <f t="shared" si="47"/>
        <v>0</v>
      </c>
      <c r="AO293" s="162">
        <f t="shared" si="48"/>
        <v>1</v>
      </c>
    </row>
    <row r="294" spans="36:41" x14ac:dyDescent="0.35">
      <c r="AJ294" s="29">
        <f t="shared" si="49"/>
        <v>45636</v>
      </c>
      <c r="AK294">
        <f t="shared" si="44"/>
        <v>0</v>
      </c>
      <c r="AL294" s="1">
        <f t="shared" si="45"/>
        <v>1</v>
      </c>
      <c r="AM294" s="1">
        <f t="shared" si="46"/>
        <v>0</v>
      </c>
      <c r="AN294" s="163">
        <f t="shared" si="47"/>
        <v>0</v>
      </c>
      <c r="AO294" s="162">
        <f t="shared" si="48"/>
        <v>1</v>
      </c>
    </row>
    <row r="295" spans="36:41" x14ac:dyDescent="0.35">
      <c r="AJ295" s="29">
        <f t="shared" si="49"/>
        <v>45637</v>
      </c>
      <c r="AK295">
        <f t="shared" si="44"/>
        <v>0</v>
      </c>
      <c r="AL295" s="1">
        <f t="shared" si="45"/>
        <v>1</v>
      </c>
      <c r="AM295" s="1">
        <f t="shared" si="46"/>
        <v>0</v>
      </c>
      <c r="AN295" s="163">
        <f t="shared" si="47"/>
        <v>0</v>
      </c>
      <c r="AO295" s="162">
        <f t="shared" si="48"/>
        <v>1</v>
      </c>
    </row>
    <row r="296" spans="36:41" x14ac:dyDescent="0.35">
      <c r="AJ296" s="29">
        <f t="shared" si="49"/>
        <v>45638</v>
      </c>
      <c r="AK296">
        <f t="shared" si="44"/>
        <v>0</v>
      </c>
      <c r="AL296" s="1">
        <f t="shared" si="45"/>
        <v>1</v>
      </c>
      <c r="AM296" s="1">
        <f t="shared" si="46"/>
        <v>0</v>
      </c>
      <c r="AN296" s="163">
        <f t="shared" si="47"/>
        <v>0</v>
      </c>
      <c r="AO296" s="162">
        <f t="shared" si="48"/>
        <v>1</v>
      </c>
    </row>
    <row r="297" spans="36:41" x14ac:dyDescent="0.35">
      <c r="AJ297" s="29">
        <f t="shared" si="49"/>
        <v>45639</v>
      </c>
      <c r="AK297">
        <f t="shared" ref="AK297:AK360" si="50">_xlfn.XLOOKUP(AJ297,A$27:A$36,B$27:B$36,0,0)</f>
        <v>0</v>
      </c>
      <c r="AL297" s="1">
        <f t="shared" ref="AL297:AL360" si="51">_xlfn.XLOOKUP(AJ297,A$15:A$24,B$15:B$24,1,0)</f>
        <v>1</v>
      </c>
      <c r="AM297" s="1">
        <f t="shared" si="46"/>
        <v>0</v>
      </c>
      <c r="AN297" s="163">
        <f t="shared" si="47"/>
        <v>0</v>
      </c>
      <c r="AO297" s="162">
        <f t="shared" si="48"/>
        <v>1</v>
      </c>
    </row>
    <row r="298" spans="36:41" x14ac:dyDescent="0.35">
      <c r="AJ298" s="29">
        <f t="shared" si="49"/>
        <v>45640</v>
      </c>
      <c r="AK298">
        <f t="shared" si="50"/>
        <v>0</v>
      </c>
      <c r="AL298" s="1">
        <f t="shared" si="51"/>
        <v>1</v>
      </c>
      <c r="AM298" s="1">
        <f t="shared" ref="AM298:AM361" si="52">AK298</f>
        <v>0</v>
      </c>
      <c r="AN298" s="163">
        <f t="shared" ref="AN298:AN361" si="53">AK298</f>
        <v>0</v>
      </c>
      <c r="AO298" s="162">
        <f t="shared" ref="AO298:AO361" si="54">AL298</f>
        <v>1</v>
      </c>
    </row>
    <row r="299" spans="36:41" x14ac:dyDescent="0.35">
      <c r="AJ299" s="29">
        <f t="shared" ref="AJ299:AJ362" si="55">AJ298+1</f>
        <v>45641</v>
      </c>
      <c r="AK299">
        <f t="shared" si="50"/>
        <v>0</v>
      </c>
      <c r="AL299" s="1">
        <f t="shared" si="51"/>
        <v>1</v>
      </c>
      <c r="AM299" s="1">
        <f t="shared" si="52"/>
        <v>0</v>
      </c>
      <c r="AN299" s="163">
        <f t="shared" si="53"/>
        <v>0</v>
      </c>
      <c r="AO299" s="162">
        <f t="shared" si="54"/>
        <v>1</v>
      </c>
    </row>
    <row r="300" spans="36:41" x14ac:dyDescent="0.35">
      <c r="AJ300" s="29">
        <f t="shared" si="55"/>
        <v>45642</v>
      </c>
      <c r="AK300">
        <f t="shared" si="50"/>
        <v>0</v>
      </c>
      <c r="AL300" s="1">
        <f t="shared" si="51"/>
        <v>1</v>
      </c>
      <c r="AM300" s="1">
        <f t="shared" si="52"/>
        <v>0</v>
      </c>
      <c r="AN300" s="163">
        <f t="shared" si="53"/>
        <v>0</v>
      </c>
      <c r="AO300" s="162">
        <f t="shared" si="54"/>
        <v>1</v>
      </c>
    </row>
    <row r="301" spans="36:41" x14ac:dyDescent="0.35">
      <c r="AJ301" s="29">
        <f t="shared" si="55"/>
        <v>45643</v>
      </c>
      <c r="AK301">
        <f t="shared" si="50"/>
        <v>0</v>
      </c>
      <c r="AL301" s="1">
        <f t="shared" si="51"/>
        <v>1</v>
      </c>
      <c r="AM301" s="1">
        <f t="shared" si="52"/>
        <v>0</v>
      </c>
      <c r="AN301" s="163">
        <f t="shared" si="53"/>
        <v>0</v>
      </c>
      <c r="AO301" s="162">
        <f t="shared" si="54"/>
        <v>1</v>
      </c>
    </row>
    <row r="302" spans="36:41" x14ac:dyDescent="0.35">
      <c r="AJ302" s="29">
        <f t="shared" si="55"/>
        <v>45644</v>
      </c>
      <c r="AK302">
        <f t="shared" si="50"/>
        <v>0</v>
      </c>
      <c r="AL302" s="1">
        <f t="shared" si="51"/>
        <v>1</v>
      </c>
      <c r="AM302" s="1">
        <f t="shared" si="52"/>
        <v>0</v>
      </c>
      <c r="AN302" s="163">
        <f t="shared" si="53"/>
        <v>0</v>
      </c>
      <c r="AO302" s="162">
        <f t="shared" si="54"/>
        <v>1</v>
      </c>
    </row>
    <row r="303" spans="36:41" x14ac:dyDescent="0.35">
      <c r="AJ303" s="29">
        <f t="shared" si="55"/>
        <v>45645</v>
      </c>
      <c r="AK303">
        <f t="shared" si="50"/>
        <v>0</v>
      </c>
      <c r="AL303" s="1">
        <f t="shared" si="51"/>
        <v>1</v>
      </c>
      <c r="AM303" s="1">
        <f t="shared" si="52"/>
        <v>0</v>
      </c>
      <c r="AN303" s="163">
        <f t="shared" si="53"/>
        <v>0</v>
      </c>
      <c r="AO303" s="162">
        <f t="shared" si="54"/>
        <v>1</v>
      </c>
    </row>
    <row r="304" spans="36:41" x14ac:dyDescent="0.35">
      <c r="AJ304" s="29">
        <f t="shared" si="55"/>
        <v>45646</v>
      </c>
      <c r="AK304">
        <f t="shared" si="50"/>
        <v>0</v>
      </c>
      <c r="AL304" s="1">
        <f t="shared" si="51"/>
        <v>1</v>
      </c>
      <c r="AM304" s="1">
        <f t="shared" si="52"/>
        <v>0</v>
      </c>
      <c r="AN304" s="163">
        <f t="shared" si="53"/>
        <v>0</v>
      </c>
      <c r="AO304" s="162">
        <f t="shared" si="54"/>
        <v>1</v>
      </c>
    </row>
    <row r="305" spans="36:41" x14ac:dyDescent="0.35">
      <c r="AJ305" s="29">
        <f t="shared" si="55"/>
        <v>45647</v>
      </c>
      <c r="AK305">
        <f t="shared" si="50"/>
        <v>0</v>
      </c>
      <c r="AL305" s="1">
        <f t="shared" si="51"/>
        <v>1</v>
      </c>
      <c r="AM305" s="1">
        <f t="shared" si="52"/>
        <v>0</v>
      </c>
      <c r="AN305" s="163">
        <f t="shared" si="53"/>
        <v>0</v>
      </c>
      <c r="AO305" s="162">
        <f t="shared" si="54"/>
        <v>1</v>
      </c>
    </row>
    <row r="306" spans="36:41" x14ac:dyDescent="0.35">
      <c r="AJ306" s="29">
        <f t="shared" si="55"/>
        <v>45648</v>
      </c>
      <c r="AK306">
        <f t="shared" si="50"/>
        <v>0</v>
      </c>
      <c r="AL306" s="1">
        <f t="shared" si="51"/>
        <v>1</v>
      </c>
      <c r="AM306" s="1">
        <f t="shared" si="52"/>
        <v>0</v>
      </c>
      <c r="AN306" s="163">
        <f t="shared" si="53"/>
        <v>0</v>
      </c>
      <c r="AO306" s="162">
        <f t="shared" si="54"/>
        <v>1</v>
      </c>
    </row>
    <row r="307" spans="36:41" x14ac:dyDescent="0.35">
      <c r="AJ307" s="29">
        <f t="shared" si="55"/>
        <v>45649</v>
      </c>
      <c r="AK307">
        <f t="shared" si="50"/>
        <v>0</v>
      </c>
      <c r="AL307" s="1">
        <f t="shared" si="51"/>
        <v>1</v>
      </c>
      <c r="AM307" s="1">
        <f t="shared" si="52"/>
        <v>0</v>
      </c>
      <c r="AN307" s="163">
        <f t="shared" si="53"/>
        <v>0</v>
      </c>
      <c r="AO307" s="162">
        <f t="shared" si="54"/>
        <v>1</v>
      </c>
    </row>
    <row r="308" spans="36:41" x14ac:dyDescent="0.35">
      <c r="AJ308" s="29">
        <f t="shared" si="55"/>
        <v>45650</v>
      </c>
      <c r="AK308">
        <f t="shared" si="50"/>
        <v>0</v>
      </c>
      <c r="AL308" s="1">
        <f t="shared" si="51"/>
        <v>1</v>
      </c>
      <c r="AM308" s="1">
        <f t="shared" si="52"/>
        <v>0</v>
      </c>
      <c r="AN308" s="163">
        <f t="shared" si="53"/>
        <v>0</v>
      </c>
      <c r="AO308" s="162">
        <f t="shared" si="54"/>
        <v>1</v>
      </c>
    </row>
    <row r="309" spans="36:41" x14ac:dyDescent="0.35">
      <c r="AJ309" s="29">
        <f t="shared" si="55"/>
        <v>45651</v>
      </c>
      <c r="AK309">
        <f t="shared" si="50"/>
        <v>0</v>
      </c>
      <c r="AL309" s="1">
        <f t="shared" si="51"/>
        <v>1</v>
      </c>
      <c r="AM309" s="1">
        <f t="shared" si="52"/>
        <v>0</v>
      </c>
      <c r="AN309" s="163">
        <f t="shared" si="53"/>
        <v>0</v>
      </c>
      <c r="AO309" s="162">
        <f t="shared" si="54"/>
        <v>1</v>
      </c>
    </row>
    <row r="310" spans="36:41" x14ac:dyDescent="0.35">
      <c r="AJ310" s="29">
        <f t="shared" si="55"/>
        <v>45652</v>
      </c>
      <c r="AK310">
        <f t="shared" si="50"/>
        <v>0</v>
      </c>
      <c r="AL310" s="1">
        <f t="shared" si="51"/>
        <v>1</v>
      </c>
      <c r="AM310" s="1">
        <f t="shared" si="52"/>
        <v>0</v>
      </c>
      <c r="AN310" s="163">
        <f t="shared" si="53"/>
        <v>0</v>
      </c>
      <c r="AO310" s="162">
        <f t="shared" si="54"/>
        <v>1</v>
      </c>
    </row>
    <row r="311" spans="36:41" x14ac:dyDescent="0.35">
      <c r="AJ311" s="29">
        <f t="shared" si="55"/>
        <v>45653</v>
      </c>
      <c r="AK311">
        <f t="shared" si="50"/>
        <v>0</v>
      </c>
      <c r="AL311" s="1">
        <f t="shared" si="51"/>
        <v>1</v>
      </c>
      <c r="AM311" s="1">
        <f t="shared" si="52"/>
        <v>0</v>
      </c>
      <c r="AN311" s="163">
        <f t="shared" si="53"/>
        <v>0</v>
      </c>
      <c r="AO311" s="162">
        <f t="shared" si="54"/>
        <v>1</v>
      </c>
    </row>
    <row r="312" spans="36:41" x14ac:dyDescent="0.35">
      <c r="AJ312" s="29">
        <f t="shared" si="55"/>
        <v>45654</v>
      </c>
      <c r="AK312">
        <f t="shared" si="50"/>
        <v>0</v>
      </c>
      <c r="AL312" s="1">
        <f t="shared" si="51"/>
        <v>1</v>
      </c>
      <c r="AM312" s="1">
        <f t="shared" si="52"/>
        <v>0</v>
      </c>
      <c r="AN312" s="163">
        <f t="shared" si="53"/>
        <v>0</v>
      </c>
      <c r="AO312" s="162">
        <f t="shared" si="54"/>
        <v>1</v>
      </c>
    </row>
    <row r="313" spans="36:41" x14ac:dyDescent="0.35">
      <c r="AJ313" s="29">
        <f t="shared" si="55"/>
        <v>45655</v>
      </c>
      <c r="AK313">
        <f t="shared" si="50"/>
        <v>0</v>
      </c>
      <c r="AL313" s="1">
        <f t="shared" si="51"/>
        <v>1</v>
      </c>
      <c r="AM313" s="1">
        <f t="shared" si="52"/>
        <v>0</v>
      </c>
      <c r="AN313" s="163">
        <f t="shared" si="53"/>
        <v>0</v>
      </c>
      <c r="AO313" s="162">
        <f t="shared" si="54"/>
        <v>1</v>
      </c>
    </row>
    <row r="314" spans="36:41" x14ac:dyDescent="0.35">
      <c r="AJ314" s="29">
        <f t="shared" si="55"/>
        <v>45656</v>
      </c>
      <c r="AK314">
        <f t="shared" si="50"/>
        <v>0</v>
      </c>
      <c r="AL314" s="1">
        <f t="shared" si="51"/>
        <v>1</v>
      </c>
      <c r="AM314" s="1">
        <f t="shared" si="52"/>
        <v>0</v>
      </c>
      <c r="AN314" s="163">
        <f t="shared" si="53"/>
        <v>0</v>
      </c>
      <c r="AO314" s="162">
        <f t="shared" si="54"/>
        <v>1</v>
      </c>
    </row>
    <row r="315" spans="36:41" x14ac:dyDescent="0.35">
      <c r="AJ315" s="29">
        <f t="shared" si="55"/>
        <v>45657</v>
      </c>
      <c r="AK315">
        <f t="shared" si="50"/>
        <v>0</v>
      </c>
      <c r="AL315" s="1">
        <f t="shared" si="51"/>
        <v>1</v>
      </c>
      <c r="AM315" s="1">
        <f t="shared" si="52"/>
        <v>0</v>
      </c>
      <c r="AN315" s="163">
        <f t="shared" si="53"/>
        <v>0</v>
      </c>
      <c r="AO315" s="162">
        <f t="shared" si="54"/>
        <v>1</v>
      </c>
    </row>
    <row r="316" spans="36:41" x14ac:dyDescent="0.35">
      <c r="AJ316" s="29">
        <f t="shared" si="55"/>
        <v>45658</v>
      </c>
      <c r="AK316">
        <f t="shared" si="50"/>
        <v>0</v>
      </c>
      <c r="AL316" s="1">
        <f t="shared" si="51"/>
        <v>1</v>
      </c>
      <c r="AM316" s="1">
        <f t="shared" si="52"/>
        <v>0</v>
      </c>
      <c r="AN316" s="163">
        <f t="shared" si="53"/>
        <v>0</v>
      </c>
      <c r="AO316" s="162">
        <f t="shared" si="54"/>
        <v>1</v>
      </c>
    </row>
    <row r="317" spans="36:41" x14ac:dyDescent="0.35">
      <c r="AJ317" s="29">
        <f t="shared" si="55"/>
        <v>45659</v>
      </c>
      <c r="AK317">
        <f t="shared" si="50"/>
        <v>0</v>
      </c>
      <c r="AL317" s="1">
        <f t="shared" si="51"/>
        <v>1</v>
      </c>
      <c r="AM317" s="1">
        <f t="shared" si="52"/>
        <v>0</v>
      </c>
      <c r="AN317" s="163">
        <f t="shared" si="53"/>
        <v>0</v>
      </c>
      <c r="AO317" s="162">
        <f t="shared" si="54"/>
        <v>1</v>
      </c>
    </row>
    <row r="318" spans="36:41" x14ac:dyDescent="0.35">
      <c r="AJ318" s="29">
        <f t="shared" si="55"/>
        <v>45660</v>
      </c>
      <c r="AK318">
        <f t="shared" si="50"/>
        <v>0</v>
      </c>
      <c r="AL318" s="1">
        <f t="shared" si="51"/>
        <v>1</v>
      </c>
      <c r="AM318" s="1">
        <f t="shared" si="52"/>
        <v>0</v>
      </c>
      <c r="AN318" s="163">
        <f t="shared" si="53"/>
        <v>0</v>
      </c>
      <c r="AO318" s="162">
        <f t="shared" si="54"/>
        <v>1</v>
      </c>
    </row>
    <row r="319" spans="36:41" x14ac:dyDescent="0.35">
      <c r="AJ319" s="29">
        <f t="shared" si="55"/>
        <v>45661</v>
      </c>
      <c r="AK319">
        <f t="shared" si="50"/>
        <v>0</v>
      </c>
      <c r="AL319" s="1">
        <f t="shared" si="51"/>
        <v>1</v>
      </c>
      <c r="AM319" s="1">
        <f t="shared" si="52"/>
        <v>0</v>
      </c>
      <c r="AN319" s="163">
        <f t="shared" si="53"/>
        <v>0</v>
      </c>
      <c r="AO319" s="162">
        <f t="shared" si="54"/>
        <v>1</v>
      </c>
    </row>
    <row r="320" spans="36:41" x14ac:dyDescent="0.35">
      <c r="AJ320" s="29">
        <f t="shared" si="55"/>
        <v>45662</v>
      </c>
      <c r="AK320">
        <f t="shared" si="50"/>
        <v>0</v>
      </c>
      <c r="AL320" s="1">
        <f t="shared" si="51"/>
        <v>1</v>
      </c>
      <c r="AM320" s="1">
        <f t="shared" si="52"/>
        <v>0</v>
      </c>
      <c r="AN320" s="163">
        <f t="shared" si="53"/>
        <v>0</v>
      </c>
      <c r="AO320" s="162">
        <f t="shared" si="54"/>
        <v>1</v>
      </c>
    </row>
    <row r="321" spans="36:41" x14ac:dyDescent="0.35">
      <c r="AJ321" s="29">
        <f t="shared" si="55"/>
        <v>45663</v>
      </c>
      <c r="AK321">
        <f t="shared" si="50"/>
        <v>0</v>
      </c>
      <c r="AL321" s="1">
        <f t="shared" si="51"/>
        <v>1</v>
      </c>
      <c r="AM321" s="1">
        <f t="shared" si="52"/>
        <v>0</v>
      </c>
      <c r="AN321" s="163">
        <f t="shared" si="53"/>
        <v>0</v>
      </c>
      <c r="AO321" s="162">
        <f t="shared" si="54"/>
        <v>1</v>
      </c>
    </row>
    <row r="322" spans="36:41" x14ac:dyDescent="0.35">
      <c r="AJ322" s="29">
        <f t="shared" si="55"/>
        <v>45664</v>
      </c>
      <c r="AK322">
        <f t="shared" si="50"/>
        <v>0</v>
      </c>
      <c r="AL322" s="1">
        <f t="shared" si="51"/>
        <v>1</v>
      </c>
      <c r="AM322" s="1">
        <f t="shared" si="52"/>
        <v>0</v>
      </c>
      <c r="AN322" s="163">
        <f t="shared" si="53"/>
        <v>0</v>
      </c>
      <c r="AO322" s="162">
        <f t="shared" si="54"/>
        <v>1</v>
      </c>
    </row>
    <row r="323" spans="36:41" x14ac:dyDescent="0.35">
      <c r="AJ323" s="29">
        <f t="shared" si="55"/>
        <v>45665</v>
      </c>
      <c r="AK323">
        <f t="shared" si="50"/>
        <v>0</v>
      </c>
      <c r="AL323" s="1">
        <f t="shared" si="51"/>
        <v>1</v>
      </c>
      <c r="AM323" s="1">
        <f t="shared" si="52"/>
        <v>0</v>
      </c>
      <c r="AN323" s="163">
        <f t="shared" si="53"/>
        <v>0</v>
      </c>
      <c r="AO323" s="162">
        <f t="shared" si="54"/>
        <v>1</v>
      </c>
    </row>
    <row r="324" spans="36:41" x14ac:dyDescent="0.35">
      <c r="AJ324" s="29">
        <f t="shared" si="55"/>
        <v>45666</v>
      </c>
      <c r="AK324">
        <f t="shared" si="50"/>
        <v>0</v>
      </c>
      <c r="AL324" s="1">
        <f t="shared" si="51"/>
        <v>1</v>
      </c>
      <c r="AM324" s="1">
        <f t="shared" si="52"/>
        <v>0</v>
      </c>
      <c r="AN324" s="163">
        <f t="shared" si="53"/>
        <v>0</v>
      </c>
      <c r="AO324" s="162">
        <f t="shared" si="54"/>
        <v>1</v>
      </c>
    </row>
    <row r="325" spans="36:41" x14ac:dyDescent="0.35">
      <c r="AJ325" s="29">
        <f t="shared" si="55"/>
        <v>45667</v>
      </c>
      <c r="AK325">
        <f t="shared" si="50"/>
        <v>0</v>
      </c>
      <c r="AL325" s="1">
        <f t="shared" si="51"/>
        <v>1</v>
      </c>
      <c r="AM325" s="1">
        <f t="shared" si="52"/>
        <v>0</v>
      </c>
      <c r="AN325" s="163">
        <f t="shared" si="53"/>
        <v>0</v>
      </c>
      <c r="AO325" s="162">
        <f t="shared" si="54"/>
        <v>1</v>
      </c>
    </row>
    <row r="326" spans="36:41" x14ac:dyDescent="0.35">
      <c r="AJ326" s="29">
        <f t="shared" si="55"/>
        <v>45668</v>
      </c>
      <c r="AK326">
        <f t="shared" si="50"/>
        <v>0</v>
      </c>
      <c r="AL326" s="1">
        <f t="shared" si="51"/>
        <v>1</v>
      </c>
      <c r="AM326" s="1">
        <f t="shared" si="52"/>
        <v>0</v>
      </c>
      <c r="AN326" s="163">
        <f t="shared" si="53"/>
        <v>0</v>
      </c>
      <c r="AO326" s="162">
        <f t="shared" si="54"/>
        <v>1</v>
      </c>
    </row>
    <row r="327" spans="36:41" x14ac:dyDescent="0.35">
      <c r="AJ327" s="29">
        <f t="shared" si="55"/>
        <v>45669</v>
      </c>
      <c r="AK327">
        <f t="shared" si="50"/>
        <v>0</v>
      </c>
      <c r="AL327" s="1">
        <f t="shared" si="51"/>
        <v>1</v>
      </c>
      <c r="AM327" s="1">
        <f t="shared" si="52"/>
        <v>0</v>
      </c>
      <c r="AN327" s="163">
        <f t="shared" si="53"/>
        <v>0</v>
      </c>
      <c r="AO327" s="162">
        <f t="shared" si="54"/>
        <v>1</v>
      </c>
    </row>
    <row r="328" spans="36:41" x14ac:dyDescent="0.35">
      <c r="AJ328" s="29">
        <f t="shared" si="55"/>
        <v>45670</v>
      </c>
      <c r="AK328">
        <f t="shared" si="50"/>
        <v>0</v>
      </c>
      <c r="AL328" s="1">
        <f t="shared" si="51"/>
        <v>1</v>
      </c>
      <c r="AM328" s="1">
        <f t="shared" si="52"/>
        <v>0</v>
      </c>
      <c r="AN328" s="163">
        <f t="shared" si="53"/>
        <v>0</v>
      </c>
      <c r="AO328" s="162">
        <f t="shared" si="54"/>
        <v>1</v>
      </c>
    </row>
    <row r="329" spans="36:41" x14ac:dyDescent="0.35">
      <c r="AJ329" s="29">
        <f t="shared" si="55"/>
        <v>45671</v>
      </c>
      <c r="AK329">
        <f t="shared" si="50"/>
        <v>0</v>
      </c>
      <c r="AL329" s="1">
        <f t="shared" si="51"/>
        <v>1</v>
      </c>
      <c r="AM329" s="1">
        <f t="shared" si="52"/>
        <v>0</v>
      </c>
      <c r="AN329" s="163">
        <f t="shared" si="53"/>
        <v>0</v>
      </c>
      <c r="AO329" s="162">
        <f t="shared" si="54"/>
        <v>1</v>
      </c>
    </row>
    <row r="330" spans="36:41" x14ac:dyDescent="0.35">
      <c r="AJ330" s="29">
        <f t="shared" si="55"/>
        <v>45672</v>
      </c>
      <c r="AK330">
        <f t="shared" si="50"/>
        <v>0</v>
      </c>
      <c r="AL330" s="1">
        <f t="shared" si="51"/>
        <v>1</v>
      </c>
      <c r="AM330" s="1">
        <f t="shared" si="52"/>
        <v>0</v>
      </c>
      <c r="AN330" s="163">
        <f t="shared" si="53"/>
        <v>0</v>
      </c>
      <c r="AO330" s="162">
        <f t="shared" si="54"/>
        <v>1</v>
      </c>
    </row>
    <row r="331" spans="36:41" x14ac:dyDescent="0.35">
      <c r="AJ331" s="29">
        <f t="shared" si="55"/>
        <v>45673</v>
      </c>
      <c r="AK331">
        <f t="shared" si="50"/>
        <v>0</v>
      </c>
      <c r="AL331" s="1">
        <f t="shared" si="51"/>
        <v>1</v>
      </c>
      <c r="AM331" s="1">
        <f t="shared" si="52"/>
        <v>0</v>
      </c>
      <c r="AN331" s="163">
        <f t="shared" si="53"/>
        <v>0</v>
      </c>
      <c r="AO331" s="162">
        <f t="shared" si="54"/>
        <v>1</v>
      </c>
    </row>
    <row r="332" spans="36:41" x14ac:dyDescent="0.35">
      <c r="AJ332" s="29">
        <f t="shared" si="55"/>
        <v>45674</v>
      </c>
      <c r="AK332">
        <f t="shared" si="50"/>
        <v>0</v>
      </c>
      <c r="AL332" s="1">
        <f t="shared" si="51"/>
        <v>1</v>
      </c>
      <c r="AM332" s="1">
        <f t="shared" si="52"/>
        <v>0</v>
      </c>
      <c r="AN332" s="163">
        <f t="shared" si="53"/>
        <v>0</v>
      </c>
      <c r="AO332" s="162">
        <f t="shared" si="54"/>
        <v>1</v>
      </c>
    </row>
    <row r="333" spans="36:41" x14ac:dyDescent="0.35">
      <c r="AJ333" s="29">
        <f t="shared" si="55"/>
        <v>45675</v>
      </c>
      <c r="AK333">
        <f t="shared" si="50"/>
        <v>0</v>
      </c>
      <c r="AL333" s="1">
        <f t="shared" si="51"/>
        <v>1</v>
      </c>
      <c r="AM333" s="1">
        <f t="shared" si="52"/>
        <v>0</v>
      </c>
      <c r="AN333" s="163">
        <f t="shared" si="53"/>
        <v>0</v>
      </c>
      <c r="AO333" s="162">
        <f t="shared" si="54"/>
        <v>1</v>
      </c>
    </row>
    <row r="334" spans="36:41" x14ac:dyDescent="0.35">
      <c r="AJ334" s="29">
        <f t="shared" si="55"/>
        <v>45676</v>
      </c>
      <c r="AK334">
        <f t="shared" si="50"/>
        <v>0</v>
      </c>
      <c r="AL334" s="1">
        <f t="shared" si="51"/>
        <v>1</v>
      </c>
      <c r="AM334" s="1">
        <f t="shared" si="52"/>
        <v>0</v>
      </c>
      <c r="AN334" s="163">
        <f t="shared" si="53"/>
        <v>0</v>
      </c>
      <c r="AO334" s="162">
        <f t="shared" si="54"/>
        <v>1</v>
      </c>
    </row>
    <row r="335" spans="36:41" x14ac:dyDescent="0.35">
      <c r="AJ335" s="29">
        <f t="shared" si="55"/>
        <v>45677</v>
      </c>
      <c r="AK335">
        <f t="shared" si="50"/>
        <v>0</v>
      </c>
      <c r="AL335" s="1">
        <f t="shared" si="51"/>
        <v>1</v>
      </c>
      <c r="AM335" s="1">
        <f t="shared" si="52"/>
        <v>0</v>
      </c>
      <c r="AN335" s="163">
        <f t="shared" si="53"/>
        <v>0</v>
      </c>
      <c r="AO335" s="162">
        <f t="shared" si="54"/>
        <v>1</v>
      </c>
    </row>
    <row r="336" spans="36:41" x14ac:dyDescent="0.35">
      <c r="AJ336" s="29">
        <f t="shared" si="55"/>
        <v>45678</v>
      </c>
      <c r="AK336">
        <f t="shared" si="50"/>
        <v>0</v>
      </c>
      <c r="AL336" s="1">
        <f t="shared" si="51"/>
        <v>1</v>
      </c>
      <c r="AM336" s="1">
        <f t="shared" si="52"/>
        <v>0</v>
      </c>
      <c r="AN336" s="163">
        <f t="shared" si="53"/>
        <v>0</v>
      </c>
      <c r="AO336" s="162">
        <f t="shared" si="54"/>
        <v>1</v>
      </c>
    </row>
    <row r="337" spans="36:41" x14ac:dyDescent="0.35">
      <c r="AJ337" s="29">
        <f t="shared" si="55"/>
        <v>45679</v>
      </c>
      <c r="AK337">
        <f t="shared" si="50"/>
        <v>0</v>
      </c>
      <c r="AL337" s="1">
        <f t="shared" si="51"/>
        <v>1</v>
      </c>
      <c r="AM337" s="1">
        <f t="shared" si="52"/>
        <v>0</v>
      </c>
      <c r="AN337" s="163">
        <f t="shared" si="53"/>
        <v>0</v>
      </c>
      <c r="AO337" s="162">
        <f t="shared" si="54"/>
        <v>1</v>
      </c>
    </row>
    <row r="338" spans="36:41" x14ac:dyDescent="0.35">
      <c r="AJ338" s="29">
        <f t="shared" si="55"/>
        <v>45680</v>
      </c>
      <c r="AK338">
        <f t="shared" si="50"/>
        <v>0</v>
      </c>
      <c r="AL338" s="1">
        <f t="shared" si="51"/>
        <v>1</v>
      </c>
      <c r="AM338" s="1">
        <f t="shared" si="52"/>
        <v>0</v>
      </c>
      <c r="AN338" s="163">
        <f t="shared" si="53"/>
        <v>0</v>
      </c>
      <c r="AO338" s="162">
        <f t="shared" si="54"/>
        <v>1</v>
      </c>
    </row>
    <row r="339" spans="36:41" x14ac:dyDescent="0.35">
      <c r="AJ339" s="29">
        <f t="shared" si="55"/>
        <v>45681</v>
      </c>
      <c r="AK339">
        <f t="shared" si="50"/>
        <v>0</v>
      </c>
      <c r="AL339" s="1">
        <f t="shared" si="51"/>
        <v>1</v>
      </c>
      <c r="AM339" s="1">
        <f t="shared" si="52"/>
        <v>0</v>
      </c>
      <c r="AN339" s="163">
        <f t="shared" si="53"/>
        <v>0</v>
      </c>
      <c r="AO339" s="162">
        <f t="shared" si="54"/>
        <v>1</v>
      </c>
    </row>
    <row r="340" spans="36:41" x14ac:dyDescent="0.35">
      <c r="AJ340" s="29">
        <f t="shared" si="55"/>
        <v>45682</v>
      </c>
      <c r="AK340">
        <f t="shared" si="50"/>
        <v>0</v>
      </c>
      <c r="AL340" s="1">
        <f t="shared" si="51"/>
        <v>1</v>
      </c>
      <c r="AM340" s="1">
        <f t="shared" si="52"/>
        <v>0</v>
      </c>
      <c r="AN340" s="163">
        <f t="shared" si="53"/>
        <v>0</v>
      </c>
      <c r="AO340" s="162">
        <f t="shared" si="54"/>
        <v>1</v>
      </c>
    </row>
    <row r="341" spans="36:41" x14ac:dyDescent="0.35">
      <c r="AJ341" s="29">
        <f t="shared" si="55"/>
        <v>45683</v>
      </c>
      <c r="AK341">
        <f t="shared" si="50"/>
        <v>0</v>
      </c>
      <c r="AL341" s="1">
        <f t="shared" si="51"/>
        <v>1</v>
      </c>
      <c r="AM341" s="1">
        <f t="shared" si="52"/>
        <v>0</v>
      </c>
      <c r="AN341" s="163">
        <f t="shared" si="53"/>
        <v>0</v>
      </c>
      <c r="AO341" s="162">
        <f t="shared" si="54"/>
        <v>1</v>
      </c>
    </row>
    <row r="342" spans="36:41" x14ac:dyDescent="0.35">
      <c r="AJ342" s="29">
        <f t="shared" si="55"/>
        <v>45684</v>
      </c>
      <c r="AK342">
        <f t="shared" si="50"/>
        <v>0</v>
      </c>
      <c r="AL342" s="1">
        <f t="shared" si="51"/>
        <v>1</v>
      </c>
      <c r="AM342" s="1">
        <f t="shared" si="52"/>
        <v>0</v>
      </c>
      <c r="AN342" s="163">
        <f t="shared" si="53"/>
        <v>0</v>
      </c>
      <c r="AO342" s="162">
        <f t="shared" si="54"/>
        <v>1</v>
      </c>
    </row>
    <row r="343" spans="36:41" x14ac:dyDescent="0.35">
      <c r="AJ343" s="29">
        <f t="shared" si="55"/>
        <v>45685</v>
      </c>
      <c r="AK343">
        <f t="shared" si="50"/>
        <v>0</v>
      </c>
      <c r="AL343" s="1">
        <f t="shared" si="51"/>
        <v>1</v>
      </c>
      <c r="AM343" s="1">
        <f t="shared" si="52"/>
        <v>0</v>
      </c>
      <c r="AN343" s="163">
        <f t="shared" si="53"/>
        <v>0</v>
      </c>
      <c r="AO343" s="162">
        <f t="shared" si="54"/>
        <v>1</v>
      </c>
    </row>
    <row r="344" spans="36:41" x14ac:dyDescent="0.35">
      <c r="AJ344" s="29">
        <f t="shared" si="55"/>
        <v>45686</v>
      </c>
      <c r="AK344">
        <f t="shared" si="50"/>
        <v>0</v>
      </c>
      <c r="AL344" s="1">
        <f t="shared" si="51"/>
        <v>1</v>
      </c>
      <c r="AM344" s="1">
        <f t="shared" si="52"/>
        <v>0</v>
      </c>
      <c r="AN344" s="163">
        <f t="shared" si="53"/>
        <v>0</v>
      </c>
      <c r="AO344" s="162">
        <f t="shared" si="54"/>
        <v>1</v>
      </c>
    </row>
    <row r="345" spans="36:41" x14ac:dyDescent="0.35">
      <c r="AJ345" s="29">
        <f t="shared" si="55"/>
        <v>45687</v>
      </c>
      <c r="AK345">
        <f t="shared" si="50"/>
        <v>0</v>
      </c>
      <c r="AL345" s="1">
        <f t="shared" si="51"/>
        <v>1</v>
      </c>
      <c r="AM345" s="1">
        <f t="shared" si="52"/>
        <v>0</v>
      </c>
      <c r="AN345" s="163">
        <f t="shared" si="53"/>
        <v>0</v>
      </c>
      <c r="AO345" s="162">
        <f t="shared" si="54"/>
        <v>1</v>
      </c>
    </row>
    <row r="346" spans="36:41" x14ac:dyDescent="0.35">
      <c r="AJ346" s="29">
        <f t="shared" si="55"/>
        <v>45688</v>
      </c>
      <c r="AK346">
        <f t="shared" si="50"/>
        <v>0</v>
      </c>
      <c r="AL346" s="1">
        <f t="shared" si="51"/>
        <v>1</v>
      </c>
      <c r="AM346" s="1">
        <f t="shared" si="52"/>
        <v>0</v>
      </c>
      <c r="AN346" s="163">
        <f t="shared" si="53"/>
        <v>0</v>
      </c>
      <c r="AO346" s="162">
        <f t="shared" si="54"/>
        <v>1</v>
      </c>
    </row>
    <row r="347" spans="36:41" x14ac:dyDescent="0.35">
      <c r="AJ347" s="29">
        <f t="shared" si="55"/>
        <v>45689</v>
      </c>
      <c r="AK347">
        <f t="shared" si="50"/>
        <v>0</v>
      </c>
      <c r="AL347" s="1">
        <f t="shared" si="51"/>
        <v>1</v>
      </c>
      <c r="AM347" s="1">
        <f t="shared" si="52"/>
        <v>0</v>
      </c>
      <c r="AN347" s="163">
        <f t="shared" si="53"/>
        <v>0</v>
      </c>
      <c r="AO347" s="162">
        <f t="shared" si="54"/>
        <v>1</v>
      </c>
    </row>
    <row r="348" spans="36:41" x14ac:dyDescent="0.35">
      <c r="AJ348" s="29">
        <f t="shared" si="55"/>
        <v>45690</v>
      </c>
      <c r="AK348">
        <f t="shared" si="50"/>
        <v>0</v>
      </c>
      <c r="AL348" s="1">
        <f t="shared" si="51"/>
        <v>1</v>
      </c>
      <c r="AM348" s="1">
        <f t="shared" si="52"/>
        <v>0</v>
      </c>
      <c r="AN348" s="163">
        <f t="shared" si="53"/>
        <v>0</v>
      </c>
      <c r="AO348" s="162">
        <f t="shared" si="54"/>
        <v>1</v>
      </c>
    </row>
    <row r="349" spans="36:41" x14ac:dyDescent="0.35">
      <c r="AJ349" s="29">
        <f t="shared" si="55"/>
        <v>45691</v>
      </c>
      <c r="AK349">
        <f t="shared" si="50"/>
        <v>0</v>
      </c>
      <c r="AL349" s="1">
        <f t="shared" si="51"/>
        <v>1</v>
      </c>
      <c r="AM349" s="1">
        <f t="shared" si="52"/>
        <v>0</v>
      </c>
      <c r="AN349" s="163">
        <f t="shared" si="53"/>
        <v>0</v>
      </c>
      <c r="AO349" s="162">
        <f t="shared" si="54"/>
        <v>1</v>
      </c>
    </row>
    <row r="350" spans="36:41" x14ac:dyDescent="0.35">
      <c r="AJ350" s="29">
        <f t="shared" si="55"/>
        <v>45692</v>
      </c>
      <c r="AK350">
        <f t="shared" si="50"/>
        <v>0</v>
      </c>
      <c r="AL350" s="1">
        <f t="shared" si="51"/>
        <v>1</v>
      </c>
      <c r="AM350" s="1">
        <f t="shared" si="52"/>
        <v>0</v>
      </c>
      <c r="AN350" s="163">
        <f t="shared" si="53"/>
        <v>0</v>
      </c>
      <c r="AO350" s="162">
        <f t="shared" si="54"/>
        <v>1</v>
      </c>
    </row>
    <row r="351" spans="36:41" x14ac:dyDescent="0.35">
      <c r="AJ351" s="29">
        <f t="shared" si="55"/>
        <v>45693</v>
      </c>
      <c r="AK351">
        <f t="shared" si="50"/>
        <v>0</v>
      </c>
      <c r="AL351" s="1">
        <f t="shared" si="51"/>
        <v>1</v>
      </c>
      <c r="AM351" s="1">
        <f t="shared" si="52"/>
        <v>0</v>
      </c>
      <c r="AN351" s="163">
        <f t="shared" si="53"/>
        <v>0</v>
      </c>
      <c r="AO351" s="162">
        <f t="shared" si="54"/>
        <v>1</v>
      </c>
    </row>
    <row r="352" spans="36:41" x14ac:dyDescent="0.35">
      <c r="AJ352" s="29">
        <f t="shared" si="55"/>
        <v>45694</v>
      </c>
      <c r="AK352">
        <f t="shared" si="50"/>
        <v>0</v>
      </c>
      <c r="AL352" s="1">
        <f t="shared" si="51"/>
        <v>1</v>
      </c>
      <c r="AM352" s="1">
        <f t="shared" si="52"/>
        <v>0</v>
      </c>
      <c r="AN352" s="163">
        <f t="shared" si="53"/>
        <v>0</v>
      </c>
      <c r="AO352" s="162">
        <f t="shared" si="54"/>
        <v>1</v>
      </c>
    </row>
    <row r="353" spans="36:41" x14ac:dyDescent="0.35">
      <c r="AJ353" s="29">
        <f t="shared" si="55"/>
        <v>45695</v>
      </c>
      <c r="AK353">
        <f t="shared" si="50"/>
        <v>0</v>
      </c>
      <c r="AL353" s="1">
        <f t="shared" si="51"/>
        <v>1</v>
      </c>
      <c r="AM353" s="1">
        <f t="shared" si="52"/>
        <v>0</v>
      </c>
      <c r="AN353" s="163">
        <f t="shared" si="53"/>
        <v>0</v>
      </c>
      <c r="AO353" s="162">
        <f t="shared" si="54"/>
        <v>1</v>
      </c>
    </row>
    <row r="354" spans="36:41" x14ac:dyDescent="0.35">
      <c r="AJ354" s="29">
        <f t="shared" si="55"/>
        <v>45696</v>
      </c>
      <c r="AK354">
        <f t="shared" si="50"/>
        <v>0</v>
      </c>
      <c r="AL354" s="1">
        <f t="shared" si="51"/>
        <v>1</v>
      </c>
      <c r="AM354" s="1">
        <f t="shared" si="52"/>
        <v>0</v>
      </c>
      <c r="AN354" s="163">
        <f t="shared" si="53"/>
        <v>0</v>
      </c>
      <c r="AO354" s="162">
        <f t="shared" si="54"/>
        <v>1</v>
      </c>
    </row>
    <row r="355" spans="36:41" x14ac:dyDescent="0.35">
      <c r="AJ355" s="29">
        <f t="shared" si="55"/>
        <v>45697</v>
      </c>
      <c r="AK355">
        <f t="shared" si="50"/>
        <v>0</v>
      </c>
      <c r="AL355" s="1">
        <f t="shared" si="51"/>
        <v>1</v>
      </c>
      <c r="AM355" s="1">
        <f t="shared" si="52"/>
        <v>0</v>
      </c>
      <c r="AN355" s="163">
        <f t="shared" si="53"/>
        <v>0</v>
      </c>
      <c r="AO355" s="162">
        <f t="shared" si="54"/>
        <v>1</v>
      </c>
    </row>
    <row r="356" spans="36:41" x14ac:dyDescent="0.35">
      <c r="AJ356" s="29">
        <f t="shared" si="55"/>
        <v>45698</v>
      </c>
      <c r="AK356">
        <f t="shared" si="50"/>
        <v>0</v>
      </c>
      <c r="AL356" s="1">
        <f t="shared" si="51"/>
        <v>1</v>
      </c>
      <c r="AM356" s="1">
        <f t="shared" si="52"/>
        <v>0</v>
      </c>
      <c r="AN356" s="163">
        <f t="shared" si="53"/>
        <v>0</v>
      </c>
      <c r="AO356" s="162">
        <f t="shared" si="54"/>
        <v>1</v>
      </c>
    </row>
    <row r="357" spans="36:41" x14ac:dyDescent="0.35">
      <c r="AJ357" s="29">
        <f t="shared" si="55"/>
        <v>45699</v>
      </c>
      <c r="AK357">
        <f t="shared" si="50"/>
        <v>0</v>
      </c>
      <c r="AL357" s="1">
        <f t="shared" si="51"/>
        <v>1</v>
      </c>
      <c r="AM357" s="1">
        <f t="shared" si="52"/>
        <v>0</v>
      </c>
      <c r="AN357" s="163">
        <f t="shared" si="53"/>
        <v>0</v>
      </c>
      <c r="AO357" s="162">
        <f t="shared" si="54"/>
        <v>1</v>
      </c>
    </row>
    <row r="358" spans="36:41" x14ac:dyDescent="0.35">
      <c r="AJ358" s="29">
        <f t="shared" si="55"/>
        <v>45700</v>
      </c>
      <c r="AK358">
        <f t="shared" si="50"/>
        <v>0</v>
      </c>
      <c r="AL358" s="1">
        <f t="shared" si="51"/>
        <v>1</v>
      </c>
      <c r="AM358" s="1">
        <f t="shared" si="52"/>
        <v>0</v>
      </c>
      <c r="AN358" s="163">
        <f t="shared" si="53"/>
        <v>0</v>
      </c>
      <c r="AO358" s="162">
        <f t="shared" si="54"/>
        <v>1</v>
      </c>
    </row>
    <row r="359" spans="36:41" x14ac:dyDescent="0.35">
      <c r="AJ359" s="29">
        <f t="shared" si="55"/>
        <v>45701</v>
      </c>
      <c r="AK359">
        <f t="shared" si="50"/>
        <v>0</v>
      </c>
      <c r="AL359" s="1">
        <f t="shared" si="51"/>
        <v>1</v>
      </c>
      <c r="AM359" s="1">
        <f t="shared" si="52"/>
        <v>0</v>
      </c>
      <c r="AN359" s="163">
        <f t="shared" si="53"/>
        <v>0</v>
      </c>
      <c r="AO359" s="162">
        <f t="shared" si="54"/>
        <v>1</v>
      </c>
    </row>
    <row r="360" spans="36:41" x14ac:dyDescent="0.35">
      <c r="AJ360" s="29">
        <f t="shared" si="55"/>
        <v>45702</v>
      </c>
      <c r="AK360">
        <f t="shared" si="50"/>
        <v>0</v>
      </c>
      <c r="AL360" s="1">
        <f t="shared" si="51"/>
        <v>1</v>
      </c>
      <c r="AM360" s="1">
        <f t="shared" si="52"/>
        <v>0</v>
      </c>
      <c r="AN360" s="163">
        <f t="shared" si="53"/>
        <v>0</v>
      </c>
      <c r="AO360" s="162">
        <f t="shared" si="54"/>
        <v>1</v>
      </c>
    </row>
    <row r="361" spans="36:41" x14ac:dyDescent="0.35">
      <c r="AJ361" s="29">
        <f t="shared" si="55"/>
        <v>45703</v>
      </c>
      <c r="AK361">
        <f t="shared" ref="AK361:AK406" si="56">_xlfn.XLOOKUP(AJ361,A$27:A$36,B$27:B$36,0,0)</f>
        <v>0</v>
      </c>
      <c r="AL361" s="1">
        <f t="shared" ref="AL361:AL406" si="57">_xlfn.XLOOKUP(AJ361,A$15:A$24,B$15:B$24,1,0)</f>
        <v>1</v>
      </c>
      <c r="AM361" s="1">
        <f t="shared" si="52"/>
        <v>0</v>
      </c>
      <c r="AN361" s="163">
        <f t="shared" si="53"/>
        <v>0</v>
      </c>
      <c r="AO361" s="162">
        <f t="shared" si="54"/>
        <v>1</v>
      </c>
    </row>
    <row r="362" spans="36:41" x14ac:dyDescent="0.35">
      <c r="AJ362" s="29">
        <f t="shared" si="55"/>
        <v>45704</v>
      </c>
      <c r="AK362">
        <f t="shared" si="56"/>
        <v>0</v>
      </c>
      <c r="AL362" s="1">
        <f t="shared" si="57"/>
        <v>1</v>
      </c>
      <c r="AM362" s="1">
        <f t="shared" ref="AM362:AM406" si="58">AK362</f>
        <v>0</v>
      </c>
      <c r="AN362" s="163">
        <f t="shared" ref="AN362:AN406" si="59">AK362</f>
        <v>0</v>
      </c>
      <c r="AO362" s="162">
        <f t="shared" ref="AO362:AO406" si="60">AL362</f>
        <v>1</v>
      </c>
    </row>
    <row r="363" spans="36:41" x14ac:dyDescent="0.35">
      <c r="AJ363" s="29">
        <f t="shared" ref="AJ363:AJ406" si="61">AJ362+1</f>
        <v>45705</v>
      </c>
      <c r="AK363">
        <f t="shared" si="56"/>
        <v>0</v>
      </c>
      <c r="AL363" s="1">
        <f t="shared" si="57"/>
        <v>1</v>
      </c>
      <c r="AM363" s="1">
        <f t="shared" si="58"/>
        <v>0</v>
      </c>
      <c r="AN363" s="163">
        <f t="shared" si="59"/>
        <v>0</v>
      </c>
      <c r="AO363" s="162">
        <f t="shared" si="60"/>
        <v>1</v>
      </c>
    </row>
    <row r="364" spans="36:41" x14ac:dyDescent="0.35">
      <c r="AJ364" s="29">
        <f t="shared" si="61"/>
        <v>45706</v>
      </c>
      <c r="AK364">
        <f t="shared" si="56"/>
        <v>0</v>
      </c>
      <c r="AL364" s="1">
        <f t="shared" si="57"/>
        <v>1</v>
      </c>
      <c r="AM364" s="1">
        <f t="shared" si="58"/>
        <v>0</v>
      </c>
      <c r="AN364" s="163">
        <f t="shared" si="59"/>
        <v>0</v>
      </c>
      <c r="AO364" s="162">
        <f t="shared" si="60"/>
        <v>1</v>
      </c>
    </row>
    <row r="365" spans="36:41" x14ac:dyDescent="0.35">
      <c r="AJ365" s="29">
        <f t="shared" si="61"/>
        <v>45707</v>
      </c>
      <c r="AK365">
        <f t="shared" si="56"/>
        <v>0</v>
      </c>
      <c r="AL365" s="1">
        <f t="shared" si="57"/>
        <v>1</v>
      </c>
      <c r="AM365" s="1">
        <f t="shared" si="58"/>
        <v>0</v>
      </c>
      <c r="AN365" s="163">
        <f t="shared" si="59"/>
        <v>0</v>
      </c>
      <c r="AO365" s="162">
        <f t="shared" si="60"/>
        <v>1</v>
      </c>
    </row>
    <row r="366" spans="36:41" x14ac:dyDescent="0.35">
      <c r="AJ366" s="29">
        <f t="shared" si="61"/>
        <v>45708</v>
      </c>
      <c r="AK366">
        <f t="shared" si="56"/>
        <v>0</v>
      </c>
      <c r="AL366" s="1">
        <f t="shared" si="57"/>
        <v>1</v>
      </c>
      <c r="AM366" s="1">
        <f t="shared" si="58"/>
        <v>0</v>
      </c>
      <c r="AN366" s="163">
        <f t="shared" si="59"/>
        <v>0</v>
      </c>
      <c r="AO366" s="162">
        <f t="shared" si="60"/>
        <v>1</v>
      </c>
    </row>
    <row r="367" spans="36:41" x14ac:dyDescent="0.35">
      <c r="AJ367" s="29">
        <f t="shared" si="61"/>
        <v>45709</v>
      </c>
      <c r="AK367">
        <f t="shared" si="56"/>
        <v>0</v>
      </c>
      <c r="AL367" s="1">
        <f t="shared" si="57"/>
        <v>1</v>
      </c>
      <c r="AM367" s="1">
        <f t="shared" si="58"/>
        <v>0</v>
      </c>
      <c r="AN367" s="163">
        <f t="shared" si="59"/>
        <v>0</v>
      </c>
      <c r="AO367" s="162">
        <f t="shared" si="60"/>
        <v>1</v>
      </c>
    </row>
    <row r="368" spans="36:41" x14ac:dyDescent="0.35">
      <c r="AJ368" s="29">
        <f t="shared" si="61"/>
        <v>45710</v>
      </c>
      <c r="AK368">
        <f t="shared" si="56"/>
        <v>0</v>
      </c>
      <c r="AL368" s="1">
        <f t="shared" si="57"/>
        <v>1</v>
      </c>
      <c r="AM368" s="1">
        <f t="shared" si="58"/>
        <v>0</v>
      </c>
      <c r="AN368" s="163">
        <f t="shared" si="59"/>
        <v>0</v>
      </c>
      <c r="AO368" s="162">
        <f t="shared" si="60"/>
        <v>1</v>
      </c>
    </row>
    <row r="369" spans="36:41" x14ac:dyDescent="0.35">
      <c r="AJ369" s="29">
        <f t="shared" si="61"/>
        <v>45711</v>
      </c>
      <c r="AK369">
        <f t="shared" si="56"/>
        <v>0</v>
      </c>
      <c r="AL369" s="1">
        <f t="shared" si="57"/>
        <v>1</v>
      </c>
      <c r="AM369" s="1">
        <f t="shared" si="58"/>
        <v>0</v>
      </c>
      <c r="AN369" s="163">
        <f t="shared" si="59"/>
        <v>0</v>
      </c>
      <c r="AO369" s="162">
        <f t="shared" si="60"/>
        <v>1</v>
      </c>
    </row>
    <row r="370" spans="36:41" x14ac:dyDescent="0.35">
      <c r="AJ370" s="29">
        <f t="shared" si="61"/>
        <v>45712</v>
      </c>
      <c r="AK370">
        <f t="shared" si="56"/>
        <v>0</v>
      </c>
      <c r="AL370" s="1">
        <f t="shared" si="57"/>
        <v>1</v>
      </c>
      <c r="AM370" s="1">
        <f t="shared" si="58"/>
        <v>0</v>
      </c>
      <c r="AN370" s="163">
        <f t="shared" si="59"/>
        <v>0</v>
      </c>
      <c r="AO370" s="162">
        <f t="shared" si="60"/>
        <v>1</v>
      </c>
    </row>
    <row r="371" spans="36:41" x14ac:dyDescent="0.35">
      <c r="AJ371" s="29">
        <f t="shared" si="61"/>
        <v>45713</v>
      </c>
      <c r="AK371">
        <f t="shared" si="56"/>
        <v>0</v>
      </c>
      <c r="AL371" s="1">
        <f t="shared" si="57"/>
        <v>1</v>
      </c>
      <c r="AM371" s="1">
        <f t="shared" si="58"/>
        <v>0</v>
      </c>
      <c r="AN371" s="163">
        <f t="shared" si="59"/>
        <v>0</v>
      </c>
      <c r="AO371" s="162">
        <f t="shared" si="60"/>
        <v>1</v>
      </c>
    </row>
    <row r="372" spans="36:41" x14ac:dyDescent="0.35">
      <c r="AJ372" s="29">
        <f t="shared" si="61"/>
        <v>45714</v>
      </c>
      <c r="AK372">
        <f t="shared" si="56"/>
        <v>0</v>
      </c>
      <c r="AL372" s="1">
        <f t="shared" si="57"/>
        <v>1</v>
      </c>
      <c r="AM372" s="1">
        <f t="shared" si="58"/>
        <v>0</v>
      </c>
      <c r="AN372" s="163">
        <f t="shared" si="59"/>
        <v>0</v>
      </c>
      <c r="AO372" s="162">
        <f t="shared" si="60"/>
        <v>1</v>
      </c>
    </row>
    <row r="373" spans="36:41" x14ac:dyDescent="0.35">
      <c r="AJ373" s="29">
        <f t="shared" si="61"/>
        <v>45715</v>
      </c>
      <c r="AK373">
        <f t="shared" si="56"/>
        <v>0</v>
      </c>
      <c r="AL373" s="1">
        <f t="shared" si="57"/>
        <v>1</v>
      </c>
      <c r="AM373" s="1">
        <f t="shared" si="58"/>
        <v>0</v>
      </c>
      <c r="AN373" s="163">
        <f t="shared" si="59"/>
        <v>0</v>
      </c>
      <c r="AO373" s="162">
        <f t="shared" si="60"/>
        <v>1</v>
      </c>
    </row>
    <row r="374" spans="36:41" x14ac:dyDescent="0.35">
      <c r="AJ374" s="29">
        <f t="shared" si="61"/>
        <v>45716</v>
      </c>
      <c r="AK374">
        <f t="shared" si="56"/>
        <v>0</v>
      </c>
      <c r="AL374" s="1">
        <f t="shared" si="57"/>
        <v>1</v>
      </c>
      <c r="AM374" s="1">
        <f t="shared" si="58"/>
        <v>0</v>
      </c>
      <c r="AN374" s="163">
        <f t="shared" si="59"/>
        <v>0</v>
      </c>
      <c r="AO374" s="162">
        <f t="shared" si="60"/>
        <v>1</v>
      </c>
    </row>
    <row r="375" spans="36:41" x14ac:dyDescent="0.35">
      <c r="AJ375" s="29">
        <f t="shared" si="61"/>
        <v>45717</v>
      </c>
      <c r="AK375">
        <f t="shared" si="56"/>
        <v>0</v>
      </c>
      <c r="AL375" s="1">
        <f t="shared" si="57"/>
        <v>1</v>
      </c>
      <c r="AM375" s="1">
        <f t="shared" si="58"/>
        <v>0</v>
      </c>
      <c r="AN375" s="163">
        <f t="shared" si="59"/>
        <v>0</v>
      </c>
      <c r="AO375" s="162">
        <f t="shared" si="60"/>
        <v>1</v>
      </c>
    </row>
    <row r="376" spans="36:41" x14ac:dyDescent="0.35">
      <c r="AJ376" s="29">
        <f t="shared" si="61"/>
        <v>45718</v>
      </c>
      <c r="AK376">
        <f t="shared" si="56"/>
        <v>0</v>
      </c>
      <c r="AL376" s="1">
        <f t="shared" si="57"/>
        <v>1</v>
      </c>
      <c r="AM376" s="1">
        <f t="shared" si="58"/>
        <v>0</v>
      </c>
      <c r="AN376" s="163">
        <f t="shared" si="59"/>
        <v>0</v>
      </c>
      <c r="AO376" s="162">
        <f t="shared" si="60"/>
        <v>1</v>
      </c>
    </row>
    <row r="377" spans="36:41" x14ac:dyDescent="0.35">
      <c r="AJ377" s="29">
        <f t="shared" si="61"/>
        <v>45719</v>
      </c>
      <c r="AK377">
        <f t="shared" si="56"/>
        <v>0</v>
      </c>
      <c r="AL377" s="1">
        <f t="shared" si="57"/>
        <v>1</v>
      </c>
      <c r="AM377" s="1">
        <f t="shared" si="58"/>
        <v>0</v>
      </c>
      <c r="AN377" s="163">
        <f t="shared" si="59"/>
        <v>0</v>
      </c>
      <c r="AO377" s="162">
        <f t="shared" si="60"/>
        <v>1</v>
      </c>
    </row>
    <row r="378" spans="36:41" x14ac:dyDescent="0.35">
      <c r="AJ378" s="29">
        <f t="shared" si="61"/>
        <v>45720</v>
      </c>
      <c r="AK378">
        <f t="shared" si="56"/>
        <v>0</v>
      </c>
      <c r="AL378" s="1">
        <f t="shared" si="57"/>
        <v>1</v>
      </c>
      <c r="AM378" s="1">
        <f t="shared" si="58"/>
        <v>0</v>
      </c>
      <c r="AN378" s="163">
        <f t="shared" si="59"/>
        <v>0</v>
      </c>
      <c r="AO378" s="162">
        <f t="shared" si="60"/>
        <v>1</v>
      </c>
    </row>
    <row r="379" spans="36:41" x14ac:dyDescent="0.35">
      <c r="AJ379" s="29">
        <f t="shared" si="61"/>
        <v>45721</v>
      </c>
      <c r="AK379">
        <f t="shared" si="56"/>
        <v>0</v>
      </c>
      <c r="AL379" s="1">
        <f t="shared" si="57"/>
        <v>1</v>
      </c>
      <c r="AM379" s="1">
        <f t="shared" si="58"/>
        <v>0</v>
      </c>
      <c r="AN379" s="163">
        <f t="shared" si="59"/>
        <v>0</v>
      </c>
      <c r="AO379" s="162">
        <f t="shared" si="60"/>
        <v>1</v>
      </c>
    </row>
    <row r="380" spans="36:41" x14ac:dyDescent="0.35">
      <c r="AJ380" s="29">
        <f t="shared" si="61"/>
        <v>45722</v>
      </c>
      <c r="AK380">
        <f t="shared" si="56"/>
        <v>0</v>
      </c>
      <c r="AL380" s="1">
        <f t="shared" si="57"/>
        <v>1</v>
      </c>
      <c r="AM380" s="1">
        <f t="shared" si="58"/>
        <v>0</v>
      </c>
      <c r="AN380" s="163">
        <f t="shared" si="59"/>
        <v>0</v>
      </c>
      <c r="AO380" s="162">
        <f t="shared" si="60"/>
        <v>1</v>
      </c>
    </row>
    <row r="381" spans="36:41" x14ac:dyDescent="0.35">
      <c r="AJ381" s="29">
        <f t="shared" si="61"/>
        <v>45723</v>
      </c>
      <c r="AK381">
        <f t="shared" si="56"/>
        <v>0</v>
      </c>
      <c r="AL381" s="1">
        <f t="shared" si="57"/>
        <v>1</v>
      </c>
      <c r="AM381" s="1">
        <f t="shared" si="58"/>
        <v>0</v>
      </c>
      <c r="AN381" s="163">
        <f t="shared" si="59"/>
        <v>0</v>
      </c>
      <c r="AO381" s="162">
        <f t="shared" si="60"/>
        <v>1</v>
      </c>
    </row>
    <row r="382" spans="36:41" x14ac:dyDescent="0.35">
      <c r="AJ382" s="29">
        <f t="shared" si="61"/>
        <v>45724</v>
      </c>
      <c r="AK382">
        <f t="shared" si="56"/>
        <v>0</v>
      </c>
      <c r="AL382" s="1">
        <f t="shared" si="57"/>
        <v>1</v>
      </c>
      <c r="AM382" s="1">
        <f t="shared" si="58"/>
        <v>0</v>
      </c>
      <c r="AN382" s="163">
        <f t="shared" si="59"/>
        <v>0</v>
      </c>
      <c r="AO382" s="162">
        <f t="shared" si="60"/>
        <v>1</v>
      </c>
    </row>
    <row r="383" spans="36:41" x14ac:dyDescent="0.35">
      <c r="AJ383" s="29">
        <f t="shared" si="61"/>
        <v>45725</v>
      </c>
      <c r="AK383">
        <f t="shared" si="56"/>
        <v>0</v>
      </c>
      <c r="AL383" s="1">
        <f t="shared" si="57"/>
        <v>1</v>
      </c>
      <c r="AM383" s="1">
        <f t="shared" si="58"/>
        <v>0</v>
      </c>
      <c r="AN383" s="163">
        <f t="shared" si="59"/>
        <v>0</v>
      </c>
      <c r="AO383" s="162">
        <f t="shared" si="60"/>
        <v>1</v>
      </c>
    </row>
    <row r="384" spans="36:41" x14ac:dyDescent="0.35">
      <c r="AJ384" s="29">
        <f t="shared" si="61"/>
        <v>45726</v>
      </c>
      <c r="AK384">
        <f t="shared" si="56"/>
        <v>0</v>
      </c>
      <c r="AL384" s="1">
        <f t="shared" si="57"/>
        <v>1</v>
      </c>
      <c r="AM384" s="1">
        <f t="shared" si="58"/>
        <v>0</v>
      </c>
      <c r="AN384" s="163">
        <f t="shared" si="59"/>
        <v>0</v>
      </c>
      <c r="AO384" s="162">
        <f t="shared" si="60"/>
        <v>1</v>
      </c>
    </row>
    <row r="385" spans="36:41" x14ac:dyDescent="0.35">
      <c r="AJ385" s="29">
        <f t="shared" si="61"/>
        <v>45727</v>
      </c>
      <c r="AK385">
        <f t="shared" si="56"/>
        <v>0</v>
      </c>
      <c r="AL385" s="1">
        <f t="shared" si="57"/>
        <v>1</v>
      </c>
      <c r="AM385" s="1">
        <f t="shared" si="58"/>
        <v>0</v>
      </c>
      <c r="AN385" s="163">
        <f t="shared" si="59"/>
        <v>0</v>
      </c>
      <c r="AO385" s="162">
        <f t="shared" si="60"/>
        <v>1</v>
      </c>
    </row>
    <row r="386" spans="36:41" x14ac:dyDescent="0.35">
      <c r="AJ386" s="29">
        <f t="shared" si="61"/>
        <v>45728</v>
      </c>
      <c r="AK386">
        <f t="shared" si="56"/>
        <v>0</v>
      </c>
      <c r="AL386" s="1">
        <f t="shared" si="57"/>
        <v>1</v>
      </c>
      <c r="AM386" s="1">
        <f t="shared" si="58"/>
        <v>0</v>
      </c>
      <c r="AN386" s="163">
        <f t="shared" si="59"/>
        <v>0</v>
      </c>
      <c r="AO386" s="162">
        <f t="shared" si="60"/>
        <v>1</v>
      </c>
    </row>
    <row r="387" spans="36:41" x14ac:dyDescent="0.35">
      <c r="AJ387" s="29">
        <f t="shared" si="61"/>
        <v>45729</v>
      </c>
      <c r="AK387">
        <f t="shared" si="56"/>
        <v>0</v>
      </c>
      <c r="AL387" s="1">
        <f t="shared" si="57"/>
        <v>1</v>
      </c>
      <c r="AM387" s="1">
        <f t="shared" si="58"/>
        <v>0</v>
      </c>
      <c r="AN387" s="163">
        <f t="shared" si="59"/>
        <v>0</v>
      </c>
      <c r="AO387" s="162">
        <f t="shared" si="60"/>
        <v>1</v>
      </c>
    </row>
    <row r="388" spans="36:41" x14ac:dyDescent="0.35">
      <c r="AJ388" s="29">
        <f t="shared" si="61"/>
        <v>45730</v>
      </c>
      <c r="AK388">
        <f t="shared" si="56"/>
        <v>0</v>
      </c>
      <c r="AL388" s="1">
        <f t="shared" si="57"/>
        <v>1</v>
      </c>
      <c r="AM388" s="1">
        <f t="shared" si="58"/>
        <v>0</v>
      </c>
      <c r="AN388" s="163">
        <f t="shared" si="59"/>
        <v>0</v>
      </c>
      <c r="AO388" s="162">
        <f t="shared" si="60"/>
        <v>1</v>
      </c>
    </row>
    <row r="389" spans="36:41" x14ac:dyDescent="0.35">
      <c r="AJ389" s="29">
        <f t="shared" si="61"/>
        <v>45731</v>
      </c>
      <c r="AK389">
        <f t="shared" si="56"/>
        <v>0</v>
      </c>
      <c r="AL389" s="1">
        <f t="shared" si="57"/>
        <v>1</v>
      </c>
      <c r="AM389" s="1">
        <f t="shared" si="58"/>
        <v>0</v>
      </c>
      <c r="AN389" s="163">
        <f t="shared" si="59"/>
        <v>0</v>
      </c>
      <c r="AO389" s="162">
        <f t="shared" si="60"/>
        <v>1</v>
      </c>
    </row>
    <row r="390" spans="36:41" x14ac:dyDescent="0.35">
      <c r="AJ390" s="29">
        <f t="shared" si="61"/>
        <v>45732</v>
      </c>
      <c r="AK390">
        <f t="shared" si="56"/>
        <v>0</v>
      </c>
      <c r="AL390" s="1">
        <f t="shared" si="57"/>
        <v>1</v>
      </c>
      <c r="AM390" s="1">
        <f t="shared" si="58"/>
        <v>0</v>
      </c>
      <c r="AN390" s="163">
        <f t="shared" si="59"/>
        <v>0</v>
      </c>
      <c r="AO390" s="162">
        <f t="shared" si="60"/>
        <v>1</v>
      </c>
    </row>
    <row r="391" spans="36:41" x14ac:dyDescent="0.35">
      <c r="AJ391" s="29">
        <f t="shared" si="61"/>
        <v>45733</v>
      </c>
      <c r="AK391">
        <f t="shared" si="56"/>
        <v>0</v>
      </c>
      <c r="AL391" s="1">
        <f t="shared" si="57"/>
        <v>1</v>
      </c>
      <c r="AM391" s="1">
        <f t="shared" si="58"/>
        <v>0</v>
      </c>
      <c r="AN391" s="163">
        <f t="shared" si="59"/>
        <v>0</v>
      </c>
      <c r="AO391" s="162">
        <f t="shared" si="60"/>
        <v>1</v>
      </c>
    </row>
    <row r="392" spans="36:41" x14ac:dyDescent="0.35">
      <c r="AJ392" s="29">
        <f t="shared" si="61"/>
        <v>45734</v>
      </c>
      <c r="AK392">
        <f t="shared" si="56"/>
        <v>0</v>
      </c>
      <c r="AL392" s="1">
        <f t="shared" si="57"/>
        <v>1</v>
      </c>
      <c r="AM392" s="1">
        <f t="shared" si="58"/>
        <v>0</v>
      </c>
      <c r="AN392" s="163">
        <f t="shared" si="59"/>
        <v>0</v>
      </c>
      <c r="AO392" s="162">
        <f t="shared" si="60"/>
        <v>1</v>
      </c>
    </row>
    <row r="393" spans="36:41" x14ac:dyDescent="0.35">
      <c r="AJ393" s="29">
        <f t="shared" si="61"/>
        <v>45735</v>
      </c>
      <c r="AK393">
        <f t="shared" si="56"/>
        <v>0</v>
      </c>
      <c r="AL393" s="1">
        <f t="shared" si="57"/>
        <v>1</v>
      </c>
      <c r="AM393" s="1">
        <f t="shared" si="58"/>
        <v>0</v>
      </c>
      <c r="AN393" s="163">
        <f t="shared" si="59"/>
        <v>0</v>
      </c>
      <c r="AO393" s="162">
        <f t="shared" si="60"/>
        <v>1</v>
      </c>
    </row>
    <row r="394" spans="36:41" x14ac:dyDescent="0.35">
      <c r="AJ394" s="29">
        <f t="shared" si="61"/>
        <v>45736</v>
      </c>
      <c r="AK394">
        <f t="shared" si="56"/>
        <v>0</v>
      </c>
      <c r="AL394" s="1">
        <f t="shared" si="57"/>
        <v>1</v>
      </c>
      <c r="AM394" s="1">
        <f t="shared" si="58"/>
        <v>0</v>
      </c>
      <c r="AN394" s="163">
        <f t="shared" si="59"/>
        <v>0</v>
      </c>
      <c r="AO394" s="162">
        <f t="shared" si="60"/>
        <v>1</v>
      </c>
    </row>
    <row r="395" spans="36:41" x14ac:dyDescent="0.35">
      <c r="AJ395" s="29">
        <f t="shared" si="61"/>
        <v>45737</v>
      </c>
      <c r="AK395">
        <f t="shared" si="56"/>
        <v>0</v>
      </c>
      <c r="AL395" s="1">
        <f t="shared" si="57"/>
        <v>1</v>
      </c>
      <c r="AM395" s="1">
        <f t="shared" si="58"/>
        <v>0</v>
      </c>
      <c r="AN395" s="163">
        <f t="shared" si="59"/>
        <v>0</v>
      </c>
      <c r="AO395" s="162">
        <f t="shared" si="60"/>
        <v>1</v>
      </c>
    </row>
    <row r="396" spans="36:41" x14ac:dyDescent="0.35">
      <c r="AJ396" s="29">
        <f t="shared" si="61"/>
        <v>45738</v>
      </c>
      <c r="AK396">
        <f t="shared" si="56"/>
        <v>0</v>
      </c>
      <c r="AL396" s="1">
        <f t="shared" si="57"/>
        <v>1</v>
      </c>
      <c r="AM396" s="1">
        <f t="shared" si="58"/>
        <v>0</v>
      </c>
      <c r="AN396" s="163">
        <f t="shared" si="59"/>
        <v>0</v>
      </c>
      <c r="AO396" s="162">
        <f t="shared" si="60"/>
        <v>1</v>
      </c>
    </row>
    <row r="397" spans="36:41" x14ac:dyDescent="0.35">
      <c r="AJ397" s="29">
        <f t="shared" si="61"/>
        <v>45739</v>
      </c>
      <c r="AK397">
        <f t="shared" si="56"/>
        <v>0</v>
      </c>
      <c r="AL397" s="1">
        <f t="shared" si="57"/>
        <v>1</v>
      </c>
      <c r="AM397" s="1">
        <f t="shared" si="58"/>
        <v>0</v>
      </c>
      <c r="AN397" s="163">
        <f t="shared" si="59"/>
        <v>0</v>
      </c>
      <c r="AO397" s="162">
        <f t="shared" si="60"/>
        <v>1</v>
      </c>
    </row>
    <row r="398" spans="36:41" x14ac:dyDescent="0.35">
      <c r="AJ398" s="29">
        <f t="shared" si="61"/>
        <v>45740</v>
      </c>
      <c r="AK398">
        <f t="shared" si="56"/>
        <v>0</v>
      </c>
      <c r="AL398" s="1">
        <f t="shared" si="57"/>
        <v>1</v>
      </c>
      <c r="AM398" s="1">
        <f t="shared" si="58"/>
        <v>0</v>
      </c>
      <c r="AN398" s="163">
        <f t="shared" si="59"/>
        <v>0</v>
      </c>
      <c r="AO398" s="162">
        <f t="shared" si="60"/>
        <v>1</v>
      </c>
    </row>
    <row r="399" spans="36:41" x14ac:dyDescent="0.35">
      <c r="AJ399" s="29">
        <f t="shared" si="61"/>
        <v>45741</v>
      </c>
      <c r="AK399">
        <f t="shared" si="56"/>
        <v>0</v>
      </c>
      <c r="AL399" s="1">
        <f t="shared" si="57"/>
        <v>1</v>
      </c>
      <c r="AM399" s="1">
        <f t="shared" si="58"/>
        <v>0</v>
      </c>
      <c r="AN399" s="163">
        <f t="shared" si="59"/>
        <v>0</v>
      </c>
      <c r="AO399" s="162">
        <f t="shared" si="60"/>
        <v>1</v>
      </c>
    </row>
    <row r="400" spans="36:41" x14ac:dyDescent="0.35">
      <c r="AJ400" s="29">
        <f t="shared" si="61"/>
        <v>45742</v>
      </c>
      <c r="AK400">
        <f t="shared" si="56"/>
        <v>0</v>
      </c>
      <c r="AL400" s="1">
        <f t="shared" si="57"/>
        <v>1</v>
      </c>
      <c r="AM400" s="1">
        <f t="shared" si="58"/>
        <v>0</v>
      </c>
      <c r="AN400" s="163">
        <f t="shared" si="59"/>
        <v>0</v>
      </c>
      <c r="AO400" s="162">
        <f t="shared" si="60"/>
        <v>1</v>
      </c>
    </row>
    <row r="401" spans="36:41" x14ac:dyDescent="0.35">
      <c r="AJ401" s="29">
        <f t="shared" si="61"/>
        <v>45743</v>
      </c>
      <c r="AK401">
        <f t="shared" si="56"/>
        <v>0</v>
      </c>
      <c r="AL401" s="1">
        <f t="shared" si="57"/>
        <v>1</v>
      </c>
      <c r="AM401" s="1">
        <f t="shared" si="58"/>
        <v>0</v>
      </c>
      <c r="AN401" s="163">
        <f t="shared" si="59"/>
        <v>0</v>
      </c>
      <c r="AO401" s="162">
        <f t="shared" si="60"/>
        <v>1</v>
      </c>
    </row>
    <row r="402" spans="36:41" x14ac:dyDescent="0.35">
      <c r="AJ402" s="29">
        <f t="shared" si="61"/>
        <v>45744</v>
      </c>
      <c r="AK402">
        <f t="shared" si="56"/>
        <v>0</v>
      </c>
      <c r="AL402" s="1">
        <f t="shared" si="57"/>
        <v>1</v>
      </c>
      <c r="AM402" s="1">
        <f t="shared" si="58"/>
        <v>0</v>
      </c>
      <c r="AN402" s="163">
        <f t="shared" si="59"/>
        <v>0</v>
      </c>
      <c r="AO402" s="162">
        <f t="shared" si="60"/>
        <v>1</v>
      </c>
    </row>
    <row r="403" spans="36:41" x14ac:dyDescent="0.35">
      <c r="AJ403" s="29">
        <f t="shared" si="61"/>
        <v>45745</v>
      </c>
      <c r="AK403">
        <f t="shared" si="56"/>
        <v>0</v>
      </c>
      <c r="AL403" s="1">
        <f t="shared" si="57"/>
        <v>1</v>
      </c>
      <c r="AM403" s="1">
        <f t="shared" si="58"/>
        <v>0</v>
      </c>
      <c r="AN403" s="163">
        <f t="shared" si="59"/>
        <v>0</v>
      </c>
      <c r="AO403" s="162">
        <f t="shared" si="60"/>
        <v>1</v>
      </c>
    </row>
    <row r="404" spans="36:41" x14ac:dyDescent="0.35">
      <c r="AJ404" s="29">
        <f t="shared" si="61"/>
        <v>45746</v>
      </c>
      <c r="AK404">
        <f t="shared" si="56"/>
        <v>0</v>
      </c>
      <c r="AL404" s="1">
        <f t="shared" si="57"/>
        <v>1</v>
      </c>
      <c r="AM404" s="1">
        <f t="shared" si="58"/>
        <v>0</v>
      </c>
      <c r="AN404" s="163">
        <f t="shared" si="59"/>
        <v>0</v>
      </c>
      <c r="AO404" s="162">
        <f t="shared" si="60"/>
        <v>1</v>
      </c>
    </row>
    <row r="405" spans="36:41" x14ac:dyDescent="0.35">
      <c r="AJ405" s="29">
        <f t="shared" si="61"/>
        <v>45747</v>
      </c>
      <c r="AK405">
        <f t="shared" si="56"/>
        <v>0</v>
      </c>
      <c r="AL405" s="1">
        <f t="shared" si="57"/>
        <v>1</v>
      </c>
      <c r="AM405" s="1">
        <f t="shared" si="58"/>
        <v>0</v>
      </c>
      <c r="AN405" s="163">
        <f t="shared" si="59"/>
        <v>0</v>
      </c>
      <c r="AO405" s="162">
        <f t="shared" si="60"/>
        <v>1</v>
      </c>
    </row>
    <row r="406" spans="36:41" x14ac:dyDescent="0.35">
      <c r="AJ406" s="29">
        <f t="shared" si="61"/>
        <v>45748</v>
      </c>
      <c r="AK406">
        <f t="shared" si="56"/>
        <v>0</v>
      </c>
      <c r="AL406" s="1">
        <f t="shared" si="57"/>
        <v>1</v>
      </c>
      <c r="AM406" s="1">
        <f t="shared" si="58"/>
        <v>0</v>
      </c>
      <c r="AN406" s="163">
        <f t="shared" si="59"/>
        <v>0</v>
      </c>
      <c r="AO406" s="162">
        <f t="shared" si="60"/>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Q12:R12"/>
    <mergeCell ref="V12:W12"/>
    <mergeCell ref="Q4:R4"/>
    <mergeCell ref="V4:W4"/>
    <mergeCell ref="G5:H11"/>
    <mergeCell ref="L5:M11"/>
    <mergeCell ref="Q5:R11"/>
    <mergeCell ref="V5:W11"/>
    <mergeCell ref="L4:M4"/>
    <mergeCell ref="L12:M12"/>
    <mergeCell ref="G4:H4"/>
    <mergeCell ref="G12:H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F86B-E16A-4A38-B4B5-4215DC337DBC}">
  <sheetPr codeName="Feuil14">
    <tabColor theme="5" tint="0.39997558519241921"/>
    <pageSetUpPr fitToPage="1"/>
  </sheetPr>
  <dimension ref="A1:AF936"/>
  <sheetViews>
    <sheetView showGridLines="0" topLeftCell="A9" zoomScale="55" zoomScaleNormal="55" zoomScalePageLayoutView="40" workbookViewId="0">
      <selection activeCell="A55" sqref="A55"/>
    </sheetView>
  </sheetViews>
  <sheetFormatPr baseColWidth="10" defaultColWidth="11.36328125" defaultRowHeight="14.5" x14ac:dyDescent="0.35"/>
  <cols>
    <col min="1" max="1" width="17.453125" style="1" customWidth="1"/>
    <col min="2" max="4" width="11.36328125" style="1"/>
    <col min="5" max="5" width="12.5429687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101" customFormat="1" ht="17.5" x14ac:dyDescent="0.3">
      <c r="A1" s="132" t="s">
        <v>67</v>
      </c>
      <c r="C1" s="106"/>
      <c r="E1" s="104"/>
      <c r="F1" s="102"/>
      <c r="G1" s="103" t="s">
        <v>49</v>
      </c>
      <c r="H1" s="103"/>
      <c r="I1" s="104"/>
      <c r="J1" s="104"/>
      <c r="K1" s="105" t="s">
        <v>58</v>
      </c>
      <c r="L1" s="104"/>
      <c r="M1" s="104"/>
      <c r="N1" s="104"/>
      <c r="O1" s="104"/>
      <c r="P1" s="104"/>
      <c r="Q1" s="104"/>
      <c r="R1" s="104"/>
      <c r="S1" s="104"/>
      <c r="V1" s="104"/>
      <c r="W1" s="104"/>
      <c r="X1" s="104"/>
    </row>
    <row r="2" spans="1:32" x14ac:dyDescent="0.35">
      <c r="C2" s="5"/>
      <c r="D2" s="6"/>
      <c r="E2" s="3"/>
      <c r="F2" s="2"/>
      <c r="G2" s="3"/>
      <c r="H2" s="3"/>
      <c r="I2" s="3"/>
      <c r="J2" s="3"/>
      <c r="K2" s="3"/>
      <c r="L2" s="3"/>
      <c r="M2" s="3"/>
      <c r="N2" s="3"/>
      <c r="O2" s="3"/>
      <c r="P2" s="3"/>
      <c r="Q2" s="3"/>
      <c r="R2" s="3"/>
      <c r="S2" s="3"/>
      <c r="V2" s="3"/>
      <c r="W2" s="3"/>
      <c r="X2" s="3"/>
      <c r="AF2" s="6"/>
    </row>
    <row r="3" spans="1:32" ht="15" x14ac:dyDescent="0.35">
      <c r="A3" s="114" t="s">
        <v>62</v>
      </c>
      <c r="B3" s="114"/>
      <c r="C3" s="115"/>
      <c r="D3" s="116">
        <f>H3+M3+R3+W3</f>
        <v>11.55</v>
      </c>
      <c r="E3" s="114" t="s">
        <v>15</v>
      </c>
      <c r="F3" s="2"/>
      <c r="G3" s="142" t="str">
        <f>Saline_I!G3</f>
        <v>Saline 23</v>
      </c>
      <c r="H3" s="142">
        <f>Saline_I!H3</f>
        <v>1</v>
      </c>
      <c r="I3" s="97" t="s">
        <v>58</v>
      </c>
      <c r="J3" s="98"/>
      <c r="K3" s="3"/>
      <c r="L3" s="142" t="str">
        <f>Saline_I!L3</f>
        <v>Saline 24</v>
      </c>
      <c r="M3" s="142">
        <f>Saline_I!M3</f>
        <v>10.55</v>
      </c>
      <c r="N3" s="97" t="s">
        <v>58</v>
      </c>
      <c r="O3" s="98"/>
      <c r="P3" s="3"/>
      <c r="Q3" s="142">
        <f>Saline_I!Q3</f>
        <v>0</v>
      </c>
      <c r="R3" s="142">
        <f>Saline_I!R3</f>
        <v>0</v>
      </c>
      <c r="S3" s="97" t="s">
        <v>58</v>
      </c>
      <c r="T3" s="98"/>
      <c r="V3" s="142">
        <f>Saline_I!V3</f>
        <v>0</v>
      </c>
      <c r="W3" s="142">
        <f>Saline_I!W3</f>
        <v>0</v>
      </c>
      <c r="X3" s="97" t="s">
        <v>58</v>
      </c>
      <c r="Y3" s="98"/>
      <c r="AF3" s="6"/>
    </row>
    <row r="4" spans="1:32" ht="25.5" customHeight="1" x14ac:dyDescent="0.35">
      <c r="A4" s="114" t="s">
        <v>64</v>
      </c>
      <c r="B4" s="114"/>
      <c r="C4" s="115"/>
      <c r="D4" s="116">
        <f>(H3*I4+M3*N4+R3*S4+W3*X4)/D3</f>
        <v>18</v>
      </c>
      <c r="E4" s="114" t="s">
        <v>63</v>
      </c>
      <c r="F4" s="2"/>
      <c r="G4" s="303" t="s">
        <v>50</v>
      </c>
      <c r="H4" s="304"/>
      <c r="I4" s="97">
        <f>SUMIFS('Base Produits'!$W:$W,'Base Produits'!$V:$V,G3)</f>
        <v>18</v>
      </c>
      <c r="J4" s="98"/>
      <c r="K4" s="3"/>
      <c r="L4" s="303" t="s">
        <v>50</v>
      </c>
      <c r="M4" s="304"/>
      <c r="N4" s="97">
        <f>SUMIFS('Base Produits'!$W:$W,'Base Produits'!$V:$V,L3)</f>
        <v>18</v>
      </c>
      <c r="O4" s="98"/>
      <c r="P4" s="3"/>
      <c r="Q4" s="303" t="s">
        <v>50</v>
      </c>
      <c r="R4" s="304"/>
      <c r="S4" s="97">
        <f>SUMIFS('Base Produits'!$W:$W,'Base Produits'!$V:$V,Q3)</f>
        <v>0</v>
      </c>
      <c r="T4" s="98"/>
      <c r="V4" s="303" t="s">
        <v>50</v>
      </c>
      <c r="W4" s="304"/>
      <c r="X4" s="97">
        <f>SUMIFS('Base Produits'!$W:$W,'Base Produits'!$V:$V,V3)</f>
        <v>0</v>
      </c>
      <c r="Y4" s="98"/>
      <c r="AF4" s="6"/>
    </row>
    <row r="5" spans="1:32" ht="38.25" customHeight="1" x14ac:dyDescent="0.35">
      <c r="A5" s="114" t="s">
        <v>65</v>
      </c>
      <c r="B5" s="114"/>
      <c r="C5" s="115"/>
      <c r="D5" s="117">
        <f>(IFERROR(H3/I4,0)+IFERROR(M3/N4,0)+IFERROR(R3/S4,0)+IFERROR(W3/X4,0))*1000</f>
        <v>641.66666666666674</v>
      </c>
      <c r="E5" s="114" t="s">
        <v>66</v>
      </c>
      <c r="F5" s="2"/>
      <c r="G5" s="305" t="s">
        <v>51</v>
      </c>
      <c r="H5" s="306"/>
      <c r="I5" s="99" t="s">
        <v>215</v>
      </c>
      <c r="J5" s="100" t="s">
        <v>214</v>
      </c>
      <c r="K5" s="3"/>
      <c r="L5" s="305" t="s">
        <v>51</v>
      </c>
      <c r="M5" s="306"/>
      <c r="N5" s="99" t="s">
        <v>215</v>
      </c>
      <c r="O5" s="100" t="s">
        <v>214</v>
      </c>
      <c r="P5" s="3"/>
      <c r="Q5" s="305" t="s">
        <v>51</v>
      </c>
      <c r="R5" s="306"/>
      <c r="S5" s="99" t="s">
        <v>215</v>
      </c>
      <c r="T5" s="100" t="s">
        <v>214</v>
      </c>
      <c r="V5" s="305" t="s">
        <v>51</v>
      </c>
      <c r="W5" s="306"/>
      <c r="X5" s="99" t="s">
        <v>215</v>
      </c>
      <c r="Y5" s="100" t="s">
        <v>214</v>
      </c>
      <c r="AF5" s="6"/>
    </row>
    <row r="6" spans="1:32" x14ac:dyDescent="0.35">
      <c r="C6" s="5"/>
      <c r="D6" s="6"/>
      <c r="F6" s="2"/>
      <c r="G6" s="307"/>
      <c r="H6" s="308"/>
      <c r="I6" s="107">
        <f>SUMIFS('Base Produits'!$G:$G,'Base Produits'!$E:$E,G$3,'Base Produits'!$F:$F,1)</f>
        <v>1</v>
      </c>
      <c r="J6" s="108">
        <f>SUMIFS('Base Produits'!$H:$H,'Base Produits'!$E:$E,G$3,'Base Produits'!$F:$F,1)</f>
        <v>1</v>
      </c>
      <c r="K6" s="3"/>
      <c r="L6" s="307"/>
      <c r="M6" s="308"/>
      <c r="N6" s="107">
        <f>SUMIFS('Base Produits'!$G:$G,'Base Produits'!$E:$E,L$3,'Base Produits'!$F:$F,1)</f>
        <v>1</v>
      </c>
      <c r="O6" s="108">
        <f>SUMIFS('Base Produits'!$H:$H,'Base Produits'!$E:$E,L$3,'Base Produits'!$F:$F,1)</f>
        <v>1</v>
      </c>
      <c r="P6" s="3"/>
      <c r="Q6" s="307"/>
      <c r="R6" s="308"/>
      <c r="S6" s="107">
        <f>SUMIFS('Base Produits'!$G:$G,'Base Produits'!$E:$E,Q$3,'Base Produits'!$F:$F,1)</f>
        <v>0</v>
      </c>
      <c r="T6" s="108">
        <f>SUMIFS('Base Produits'!$H:$H,'Base Produits'!$E:$E,Q$3,'Base Produits'!$F:$F,1)</f>
        <v>0</v>
      </c>
      <c r="V6" s="307"/>
      <c r="W6" s="308"/>
      <c r="X6" s="107">
        <f>SUMIFS('Base Produits'!$G:$G,'Base Produits'!$E:$E,V$3,'Base Produits'!$F:$F,1)</f>
        <v>0</v>
      </c>
      <c r="Y6" s="108">
        <f>SUMIFS('Base Produits'!$H:$H,'Base Produits'!$E:$E,V$3,'Base Produits'!$F:$F,1)</f>
        <v>0</v>
      </c>
      <c r="AF6" s="6"/>
    </row>
    <row r="7" spans="1:32" x14ac:dyDescent="0.35">
      <c r="C7" s="5"/>
      <c r="D7" s="6"/>
      <c r="F7" s="2"/>
      <c r="G7" s="307"/>
      <c r="H7" s="308"/>
      <c r="I7" s="109">
        <f>IF(OR(I6=0,I6=""),"",SUMIFS('Base Produits'!$G:$G,'Base Produits'!$E:$E,G$3,'Base Produits'!$F:$F,2))</f>
        <v>0.4</v>
      </c>
      <c r="J7" s="110">
        <f>IF(OR(I6=0,I6=""),"",SUMIFS('Base Produits'!$H:$H,'Base Produits'!$E:$E,G$3,'Base Produits'!$F:$F,2))</f>
        <v>1</v>
      </c>
      <c r="K7" s="3"/>
      <c r="L7" s="307"/>
      <c r="M7" s="308"/>
      <c r="N7" s="109">
        <f>IF(OR(N6=0,N6=""),"",SUMIFS('Base Produits'!$G:$G,'Base Produits'!$E:$E,L$3,'Base Produits'!$F:$F,2))</f>
        <v>0.4</v>
      </c>
      <c r="O7" s="110">
        <f>IF(OR(N6=0,N6=""),"",SUMIFS('Base Produits'!$H:$H,'Base Produits'!$E:$E,L$3,'Base Produits'!$F:$F,2))</f>
        <v>1</v>
      </c>
      <c r="P7" s="3"/>
      <c r="Q7" s="307"/>
      <c r="R7" s="308"/>
      <c r="S7" s="109" t="str">
        <f>IF(OR(S6=0,S6=""),"",SUMIFS('Base Produits'!$G:$G,'Base Produits'!$E:$E,Q$3,'Base Produits'!$F:$F,2))</f>
        <v/>
      </c>
      <c r="T7" s="110" t="str">
        <f>IF(OR(S6=0,S6=""),"",SUMIFS('Base Produits'!$H:$H,'Base Produits'!$E:$E,Q$3,'Base Produits'!$F:$F,2))</f>
        <v/>
      </c>
      <c r="V7" s="307"/>
      <c r="W7" s="308"/>
      <c r="X7" s="109" t="str">
        <f>IF(OR(X6=0,X6=""),"",SUMIFS('Base Produits'!$G:$G,'Base Produits'!$E:$E,V$3,'Base Produits'!$F:$F,2))</f>
        <v/>
      </c>
      <c r="Y7" s="110" t="str">
        <f>IF(OR(X6=0,X6=""),"",SUMIFS('Base Produits'!$H:$H,'Base Produits'!$E:$E,V$3,'Base Produits'!$F:$F,2))</f>
        <v/>
      </c>
      <c r="AF7" s="6"/>
    </row>
    <row r="8" spans="1:32" x14ac:dyDescent="0.35">
      <c r="C8" s="5"/>
      <c r="D8" s="6"/>
      <c r="F8" s="2"/>
      <c r="G8" s="307"/>
      <c r="H8" s="308"/>
      <c r="I8" s="109">
        <f>IF(OR(I7=0,I7=""),"",SUMIFS('Base Produits'!$G:$G,'Base Produits'!$E:$E,G$3,'Base Produits'!$F:$F,3))</f>
        <v>0.2</v>
      </c>
      <c r="J8" s="110">
        <f>IF(OR(I7=0,I7=""),"",SUMIFS('Base Produits'!$H:$H,'Base Produits'!$E:$E,G$3,'Base Produits'!$F:$F,3))</f>
        <v>0.7</v>
      </c>
      <c r="K8" s="3"/>
      <c r="L8" s="307"/>
      <c r="M8" s="308"/>
      <c r="N8" s="109">
        <f>IF(OR(N7=0,N7=""),"",SUMIFS('Base Produits'!$G:$G,'Base Produits'!$E:$E,L$3,'Base Produits'!$F:$F,3))</f>
        <v>0.2</v>
      </c>
      <c r="O8" s="110">
        <f>IF(OR(N7=0,N7=""),"",SUMIFS('Base Produits'!$H:$H,'Base Produits'!$E:$E,L$3,'Base Produits'!$F:$F,3))</f>
        <v>0.7</v>
      </c>
      <c r="P8" s="3"/>
      <c r="Q8" s="307"/>
      <c r="R8" s="308"/>
      <c r="S8" s="109" t="str">
        <f>IF(OR(S7=0,S7=""),"",SUMIFS('Base Produits'!$G:$G,'Base Produits'!$E:$E,Q$3,'Base Produits'!$F:$F,3))</f>
        <v/>
      </c>
      <c r="T8" s="110" t="str">
        <f>IF(OR(S7=0,S7=""),"",SUMIFS('Base Produits'!$H:$H,'Base Produits'!$E:$E,Q$3,'Base Produits'!$F:$F,3))</f>
        <v/>
      </c>
      <c r="V8" s="307"/>
      <c r="W8" s="308"/>
      <c r="X8" s="109" t="str">
        <f>IF(OR(X7=0,X7=""),"",SUMIFS('Base Produits'!$G:$G,'Base Produits'!$E:$E,V$3,'Base Produits'!$F:$F,3))</f>
        <v/>
      </c>
      <c r="Y8" s="110" t="str">
        <f>IF(OR(X7=0,X7=""),"",SUMIFS('Base Produits'!$H:$H,'Base Produits'!$E:$E,V$3,'Base Produits'!$F:$F,3))</f>
        <v/>
      </c>
      <c r="AF8" s="6"/>
    </row>
    <row r="9" spans="1:32" x14ac:dyDescent="0.35">
      <c r="C9" s="5"/>
      <c r="D9" s="6"/>
      <c r="F9" s="2"/>
      <c r="G9" s="307"/>
      <c r="H9" s="308"/>
      <c r="I9" s="109">
        <f>IF(OR(I8=0,I8=""),"",SUMIFS('Base Produits'!$G:$G,'Base Produits'!$E:$E,G$3,'Base Produits'!$F:$F,4))</f>
        <v>0</v>
      </c>
      <c r="J9" s="110">
        <f>IF(OR(I8=0,I8=""),"",SUMIFS('Base Produits'!$H:$H,'Base Produits'!$E:$E,G$3,'Base Produits'!$F:$F,4))</f>
        <v>0.1</v>
      </c>
      <c r="K9" s="3"/>
      <c r="L9" s="307"/>
      <c r="M9" s="308"/>
      <c r="N9" s="109">
        <f>IF(OR(N8=0,N8=""),"",SUMIFS('Base Produits'!$G:$G,'Base Produits'!$E:$E,L$3,'Base Produits'!$F:$F,4))</f>
        <v>0</v>
      </c>
      <c r="O9" s="110">
        <f>IF(OR(N8=0,N8=""),"",SUMIFS('Base Produits'!$H:$H,'Base Produits'!$E:$E,L$3,'Base Produits'!$F:$F,4))</f>
        <v>0.1</v>
      </c>
      <c r="P9" s="3"/>
      <c r="Q9" s="307"/>
      <c r="R9" s="308"/>
      <c r="S9" s="109" t="str">
        <f>IF(OR(S8=0,S8=""),"",SUMIFS('Base Produits'!$G:$G,'Base Produits'!$E:$E,Q$3,'Base Produits'!$F:$F,4))</f>
        <v/>
      </c>
      <c r="T9" s="110" t="str">
        <f>IF(OR(S8=0,S8=""),"",SUMIFS('Base Produits'!$H:$H,'Base Produits'!$E:$E,Q$3,'Base Produits'!$F:$F,4))</f>
        <v/>
      </c>
      <c r="V9" s="307"/>
      <c r="W9" s="308"/>
      <c r="X9" s="109" t="str">
        <f>IF(OR(X8=0,X8=""),"",SUMIFS('Base Produits'!$G:$G,'Base Produits'!$E:$E,V$3,'Base Produits'!$F:$F,4))</f>
        <v/>
      </c>
      <c r="Y9" s="110" t="str">
        <f>IF(OR(X8=0,X8=""),"",SUMIFS('Base Produits'!$H:$H,'Base Produits'!$E:$E,V$3,'Base Produits'!$F:$F,4))</f>
        <v/>
      </c>
      <c r="AF9" s="6"/>
    </row>
    <row r="10" spans="1:32" x14ac:dyDescent="0.35">
      <c r="C10" s="5"/>
      <c r="D10" s="6"/>
      <c r="E10" s="3"/>
      <c r="F10" s="2"/>
      <c r="G10" s="307"/>
      <c r="H10" s="308"/>
      <c r="I10" s="109" t="str">
        <f>IF(OR(I9=0,I9=""),"",SUMIFS('Base Produits'!$G:$G,'Base Produits'!$E:$E,G$3,'Base Produits'!$F:$F,5))</f>
        <v/>
      </c>
      <c r="J10" s="110" t="str">
        <f>IF(OR(I9=0,I9=""),"",SUMIFS('Base Produits'!$H:$H,'Base Produits'!$E:$E,G$3,'Base Produits'!$F:$F,5))</f>
        <v/>
      </c>
      <c r="K10" s="3"/>
      <c r="L10" s="307"/>
      <c r="M10" s="308"/>
      <c r="N10" s="109" t="str">
        <f>IF(OR(N9=0,N9=""),"",SUMIFS('Base Produits'!$G:$G,'Base Produits'!$E:$E,L$3,'Base Produits'!$F:$F,5))</f>
        <v/>
      </c>
      <c r="O10" s="110" t="str">
        <f>IF(OR(N9=0,N9=""),"",SUMIFS('Base Produits'!$H:$H,'Base Produits'!$E:$E,L$3,'Base Produits'!$F:$F,5))</f>
        <v/>
      </c>
      <c r="P10" s="3"/>
      <c r="Q10" s="307"/>
      <c r="R10" s="308"/>
      <c r="S10" s="109" t="str">
        <f>IF(OR(S9=0,S9=""),"",SUMIFS('Base Produits'!$G:$G,'Base Produits'!$E:$E,Q$3,'Base Produits'!$F:$F,5))</f>
        <v/>
      </c>
      <c r="T10" s="110" t="str">
        <f>IF(OR(S9=0,S9=""),"",SUMIFS('Base Produits'!$H:$H,'Base Produits'!$E:$E,Q$3,'Base Produits'!$F:$F,5))</f>
        <v/>
      </c>
      <c r="V10" s="307"/>
      <c r="W10" s="308"/>
      <c r="X10" s="109" t="str">
        <f>IF(OR(X9=0,X9=""),"",SUMIFS('Base Produits'!$G:$G,'Base Produits'!$E:$E,V$3,'Base Produits'!$F:$F,5))</f>
        <v/>
      </c>
      <c r="Y10" s="110" t="str">
        <f>IF(OR(X9=0,X9=""),"",SUMIFS('Base Produits'!$H:$H,'Base Produits'!$E:$E,V$3,'Base Produits'!$F:$F,5))</f>
        <v/>
      </c>
      <c r="AF10" s="6"/>
    </row>
    <row r="11" spans="1:32" x14ac:dyDescent="0.35">
      <c r="C11" s="5"/>
      <c r="D11" s="6"/>
      <c r="E11" s="3"/>
      <c r="F11" s="2"/>
      <c r="G11" s="309"/>
      <c r="H11" s="310"/>
      <c r="I11" s="109" t="str">
        <f>IF(OR(I10=0,I10=""),"",SUMIFS('Base Produits'!$G:$G,'Base Produits'!$E:$E,G$3,'Base Produits'!$F:$F,6))</f>
        <v/>
      </c>
      <c r="J11" s="110" t="str">
        <f>IF(OR(I10=0,I10=""),"",SUMIFS('Base Produits'!$H:$H,'Base Produits'!$E:$E,G$3,'Base Produits'!$F:$F,6))</f>
        <v/>
      </c>
      <c r="K11" s="3"/>
      <c r="L11" s="309"/>
      <c r="M11" s="310"/>
      <c r="N11" s="109" t="str">
        <f>IF(OR(N10=0,N10=""),"",SUMIFS('Base Produits'!$G:$G,'Base Produits'!$E:$E,L$3,'Base Produits'!$F:$F,6))</f>
        <v/>
      </c>
      <c r="O11" s="110" t="str">
        <f>IF(OR(N10=0,N10=""),"",SUMIFS('Base Produits'!$H:$H,'Base Produits'!$E:$E,L$3,'Base Produits'!$F:$F,6))</f>
        <v/>
      </c>
      <c r="P11" s="3"/>
      <c r="Q11" s="309"/>
      <c r="R11" s="310"/>
      <c r="S11" s="109" t="str">
        <f>IF(OR(S10=0,S10=""),"",SUMIFS('Base Produits'!$G:$G,'Base Produits'!$E:$E,Q$3,'Base Produits'!$F:$F,6))</f>
        <v/>
      </c>
      <c r="T11" s="110" t="str">
        <f>IF(OR(S10=0,S10=""),"",SUMIFS('Base Produits'!$H:$H,'Base Produits'!$E:$E,Q$3,'Base Produits'!$F:$F,6))</f>
        <v/>
      </c>
      <c r="V11" s="309"/>
      <c r="W11" s="310"/>
      <c r="X11" s="109" t="str">
        <f>IF(OR(X10=0,X10=""),"",SUMIFS('Base Produits'!$G:$G,'Base Produits'!$E:$E,V$3,'Base Produits'!$F:$F,6))</f>
        <v/>
      </c>
      <c r="Y11" s="110" t="str">
        <f>IF(OR(X10=0,X10=""),"",SUMIFS('Base Produits'!$H:$H,'Base Produits'!$E:$E,V$3,'Base Produits'!$F:$F,6))</f>
        <v/>
      </c>
      <c r="AF11" s="6"/>
    </row>
    <row r="12" spans="1:32" ht="25.5" customHeight="1" x14ac:dyDescent="0.35">
      <c r="C12" s="5"/>
      <c r="D12" s="6"/>
      <c r="E12" s="3"/>
      <c r="F12" s="2"/>
      <c r="G12" s="303" t="s">
        <v>52</v>
      </c>
      <c r="H12" s="304"/>
      <c r="I12" s="97">
        <f>SUMIFS('Base Produits'!$X:$X,'Base Produits'!$V:$V,G3)</f>
        <v>26</v>
      </c>
      <c r="J12" s="98"/>
      <c r="K12" s="3"/>
      <c r="L12" s="303" t="s">
        <v>52</v>
      </c>
      <c r="M12" s="304"/>
      <c r="N12" s="97">
        <f>SUMIFS('Base Produits'!$X:$X,'Base Produits'!$V:$V,L3)</f>
        <v>26</v>
      </c>
      <c r="O12" s="98"/>
      <c r="P12" s="3"/>
      <c r="Q12" s="303" t="s">
        <v>52</v>
      </c>
      <c r="R12" s="304"/>
      <c r="S12" s="97">
        <f>SUMIFS('Base Produits'!$X:$X,'Base Produits'!$V:$V,Q3)</f>
        <v>0</v>
      </c>
      <c r="T12" s="98"/>
      <c r="V12" s="303" t="s">
        <v>52</v>
      </c>
      <c r="W12" s="304"/>
      <c r="X12" s="97">
        <f>SUMIFS('Base Produits'!$X:$X,'Base Produits'!$V:$V,V3)</f>
        <v>0</v>
      </c>
      <c r="Y12" s="98"/>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AF28" s="20"/>
    </row>
    <row r="29" spans="1:32" x14ac:dyDescent="0.35">
      <c r="E29" s="3"/>
      <c r="F29" s="2"/>
    </row>
    <row r="30" spans="1:32" ht="15" thickBot="1" x14ac:dyDescent="0.4">
      <c r="E30" s="3"/>
      <c r="F30" s="2"/>
      <c r="I30" s="5"/>
      <c r="N30" s="5"/>
      <c r="S30" s="5"/>
      <c r="X30" s="5"/>
    </row>
    <row r="31" spans="1:32" x14ac:dyDescent="0.35">
      <c r="A31" s="85" t="s">
        <v>38</v>
      </c>
      <c r="E31" s="3"/>
      <c r="F31" s="2"/>
      <c r="G31" s="85" t="s">
        <v>36</v>
      </c>
      <c r="H31" s="3"/>
      <c r="I31" s="85" t="s">
        <v>37</v>
      </c>
      <c r="J31" s="3"/>
      <c r="K31" s="3"/>
      <c r="L31" s="3"/>
      <c r="M31" s="3"/>
      <c r="N31" s="85" t="s">
        <v>37</v>
      </c>
      <c r="S31" s="85" t="s">
        <v>37</v>
      </c>
      <c r="X31" s="85" t="s">
        <v>37</v>
      </c>
    </row>
    <row r="32" spans="1:32" x14ac:dyDescent="0.35">
      <c r="A32" s="86">
        <f>(IFERROR((I32*$H$3/$I$4),0)+IFERROR((N32*$M$3/$N$4),0)+IFERROR((S32*$R$3/$S$4),0)+IFERROR((X32*$W$3/$X$4),0))/($D$5/1000)</f>
        <v>9.9999999999999992E-2</v>
      </c>
      <c r="E32" s="3"/>
      <c r="F32" s="2"/>
      <c r="G32" s="86">
        <v>0</v>
      </c>
      <c r="H32" s="3"/>
      <c r="I32" s="86" cm="1">
        <f t="array" ref="I32">IF($G32&gt;=I$7,TREND(J$6:J$7,I$6:I$7,$G32),IF($G32&gt;=I$8,TREND(J$7:J$8,I$7:I$8,$G32),IF($G32&gt;=I$9,TREND(J$8:J$9,I$8:I$9,$G32),IF($G32&gt;=I$10,TREND(J$9:J$10,I$9:I$10,$G32),IF($G32&gt;=I$11,TREND(J$10:J$11,I$10:I$11,$G32),0)))))</f>
        <v>9.9999999999999978E-2</v>
      </c>
      <c r="J32" s="3"/>
      <c r="K32" s="3"/>
      <c r="L32" s="3"/>
      <c r="M32" s="3"/>
      <c r="N32" s="86" cm="1">
        <f t="array" ref="N32">IF($G32&gt;=N$7,TREND(O$6:O$7,N$6:N$7,$G32),IF($G32&gt;=N$8,TREND(O$7:O$8,N$7:N$8,$G32),IF($G32&gt;=N$9,TREND(O$8:O$9,N$8:N$9,$G32),IF($G32&gt;=N$10,TREND(O$9:O$10,N$9:N$10,$G32),IF($G32&gt;=N$11,TREND(O$10:O$11,N$10:N$11,$G32),0)))))</f>
        <v>9.9999999999999978E-2</v>
      </c>
      <c r="S32" s="86" cm="1">
        <f t="array" ref="S32">IF($G32&gt;=S$7,TREND(T$6:T$7,S$6:S$7,$G32),IF($G32&gt;=S$8,TREND(T$7:T$8,S$7:S$8,$G32),IF($G32&gt;=S$9,TREND(T$8:T$9,S$8:S$9,$G32),IF($G32&gt;=S$10,TREND(T$9:T$10,S$9:S$10,$G32),IF($G32&gt;=S$11,TREND(T$10:T$11,S$10:S$11,$G32),0)))))</f>
        <v>0</v>
      </c>
      <c r="X32" s="86" cm="1">
        <f t="array" ref="X32">IF($G32&gt;=X$7,TREND(Y$6:Y$7,X$6:X$7,$G32),IF($G32&gt;=X$8,TREND(Y$7:Y$8,X$7:X$8,$G32),IF($G32&gt;=X$9,TREND(Y$8:Y$9,X$8:X$9,$G32),IF($G32&gt;=X$10,TREND(Y$9:Y$10,X$9:X$10,$G32),IF($G32&gt;=X$11,TREND(Y$10:Y$11,X$10:X$11,$G32),0)))))</f>
        <v>0</v>
      </c>
    </row>
    <row r="33" spans="1:24" x14ac:dyDescent="0.35">
      <c r="A33" s="86">
        <f t="shared" ref="A33:A96" si="0">(IFERROR((I33*$H$3/$I$4),0)+IFERROR((N33*$M$3/$N$4),0)+IFERROR((S33*$R$3/$S$4),0)+IFERROR((X33*$W$3/$X$4),0))/($D$5/1000)</f>
        <v>0.12999999999999998</v>
      </c>
      <c r="D33" s="231"/>
      <c r="E33" s="3"/>
      <c r="F33" s="2"/>
      <c r="G33" s="86">
        <v>0.01</v>
      </c>
      <c r="H33" s="3"/>
      <c r="I33" s="227">
        <v>0.12999999999999998</v>
      </c>
      <c r="J33" s="3"/>
      <c r="K33" s="3"/>
      <c r="L33" s="3"/>
      <c r="M33" s="3"/>
      <c r="N33" s="226">
        <v>0.12999999999999998</v>
      </c>
      <c r="S33" s="193">
        <v>0</v>
      </c>
      <c r="X33" s="193">
        <v>0</v>
      </c>
    </row>
    <row r="34" spans="1:24" x14ac:dyDescent="0.35">
      <c r="A34" s="86">
        <f t="shared" si="0"/>
        <v>0.16</v>
      </c>
      <c r="D34" s="231"/>
      <c r="E34" s="3"/>
      <c r="F34" s="21"/>
      <c r="G34" s="86">
        <v>0.02</v>
      </c>
      <c r="H34" s="3"/>
      <c r="I34" s="227">
        <v>0.15999999999999998</v>
      </c>
      <c r="J34" s="3"/>
      <c r="K34" s="3"/>
      <c r="L34" s="3"/>
      <c r="M34" s="3"/>
      <c r="N34" s="226">
        <v>0.15999999999999998</v>
      </c>
      <c r="S34" s="193">
        <v>0</v>
      </c>
      <c r="X34" s="193">
        <v>0</v>
      </c>
    </row>
    <row r="35" spans="1:24" x14ac:dyDescent="0.35">
      <c r="A35" s="86">
        <f t="shared" si="0"/>
        <v>0.18999999999999995</v>
      </c>
      <c r="D35" s="231"/>
      <c r="E35" s="3"/>
      <c r="F35" s="21"/>
      <c r="G35" s="86">
        <v>0.03</v>
      </c>
      <c r="H35" s="3"/>
      <c r="I35" s="227">
        <v>0.18999999999999995</v>
      </c>
      <c r="J35" s="3"/>
      <c r="K35" s="3"/>
      <c r="L35" s="3"/>
      <c r="M35" s="3"/>
      <c r="N35" s="226">
        <v>0.18999999999999995</v>
      </c>
      <c r="S35" s="193">
        <v>0</v>
      </c>
      <c r="X35" s="193">
        <v>0</v>
      </c>
    </row>
    <row r="36" spans="1:24" x14ac:dyDescent="0.35">
      <c r="A36" s="86">
        <f t="shared" si="0"/>
        <v>0.21999999999999995</v>
      </c>
      <c r="D36" s="231"/>
      <c r="E36" s="3"/>
      <c r="F36" s="21"/>
      <c r="G36" s="86">
        <v>0.04</v>
      </c>
      <c r="H36" s="3"/>
      <c r="I36" s="227">
        <v>0.21999999999999997</v>
      </c>
      <c r="J36" s="3"/>
      <c r="K36" s="3"/>
      <c r="L36" s="3"/>
      <c r="M36" s="3"/>
      <c r="N36" s="226">
        <v>0.21999999999999997</v>
      </c>
      <c r="S36" s="193">
        <v>0</v>
      </c>
      <c r="X36" s="193">
        <v>0</v>
      </c>
    </row>
    <row r="37" spans="1:24" x14ac:dyDescent="0.35">
      <c r="A37" s="86">
        <f t="shared" si="0"/>
        <v>0.24999999999999994</v>
      </c>
      <c r="D37" s="231"/>
      <c r="E37" s="3"/>
      <c r="F37" s="21"/>
      <c r="G37" s="86">
        <v>0.05</v>
      </c>
      <c r="H37" s="3"/>
      <c r="I37" s="227">
        <v>0.24999999999999997</v>
      </c>
      <c r="J37" s="3"/>
      <c r="K37" s="3"/>
      <c r="L37" s="3"/>
      <c r="M37" s="3"/>
      <c r="N37" s="226">
        <v>0.24999999999999997</v>
      </c>
      <c r="S37" s="193">
        <v>0</v>
      </c>
      <c r="X37" s="193">
        <v>0</v>
      </c>
    </row>
    <row r="38" spans="1:24" x14ac:dyDescent="0.35">
      <c r="A38" s="86">
        <f t="shared" si="0"/>
        <v>0.27999999999999992</v>
      </c>
      <c r="D38" s="231"/>
      <c r="E38" s="3"/>
      <c r="F38" s="21"/>
      <c r="G38" s="86">
        <v>0.06</v>
      </c>
      <c r="H38" s="3"/>
      <c r="I38" s="227">
        <v>0.27999999999999992</v>
      </c>
      <c r="J38" s="3"/>
      <c r="K38" s="3"/>
      <c r="L38" s="3"/>
      <c r="M38" s="3"/>
      <c r="N38" s="226">
        <v>0.27999999999999992</v>
      </c>
      <c r="S38" s="193">
        <v>0</v>
      </c>
      <c r="X38" s="193">
        <v>0</v>
      </c>
    </row>
    <row r="39" spans="1:24" x14ac:dyDescent="0.35">
      <c r="A39" s="86">
        <f t="shared" si="0"/>
        <v>0.30999999999999994</v>
      </c>
      <c r="D39" s="231"/>
      <c r="E39" s="3"/>
      <c r="F39" s="21"/>
      <c r="G39" s="86">
        <v>7.0000000000000007E-2</v>
      </c>
      <c r="H39" s="3"/>
      <c r="I39" s="227">
        <v>0.30999999999999994</v>
      </c>
      <c r="J39" s="3"/>
      <c r="K39" s="3"/>
      <c r="L39" s="3"/>
      <c r="M39" s="3"/>
      <c r="N39" s="226">
        <v>0.30999999999999994</v>
      </c>
      <c r="S39" s="193">
        <v>0</v>
      </c>
      <c r="X39" s="193">
        <v>0</v>
      </c>
    </row>
    <row r="40" spans="1:24" x14ac:dyDescent="0.35">
      <c r="A40" s="86">
        <f t="shared" si="0"/>
        <v>0.33999999999999997</v>
      </c>
      <c r="D40" s="231"/>
      <c r="E40" s="3"/>
      <c r="F40" s="21"/>
      <c r="G40" s="86">
        <v>0.08</v>
      </c>
      <c r="H40" s="3"/>
      <c r="I40" s="227">
        <v>0.33999999999999997</v>
      </c>
      <c r="J40" s="3"/>
      <c r="K40" s="3"/>
      <c r="L40" s="3"/>
      <c r="M40" s="3"/>
      <c r="N40" s="226">
        <v>0.33999999999999997</v>
      </c>
      <c r="S40" s="193">
        <v>0</v>
      </c>
      <c r="X40" s="193">
        <v>0</v>
      </c>
    </row>
    <row r="41" spans="1:24" x14ac:dyDescent="0.35">
      <c r="A41" s="86">
        <f t="shared" si="0"/>
        <v>0.36999999999999994</v>
      </c>
      <c r="D41" s="231"/>
      <c r="E41" s="3"/>
      <c r="F41" s="21"/>
      <c r="G41" s="86">
        <v>0.09</v>
      </c>
      <c r="H41" s="3"/>
      <c r="I41" s="227">
        <v>0.36999999999999994</v>
      </c>
      <c r="J41" s="3"/>
      <c r="K41" s="3"/>
      <c r="L41" s="3"/>
      <c r="M41" s="3"/>
      <c r="N41" s="226">
        <v>0.36999999999999994</v>
      </c>
      <c r="S41" s="193">
        <v>0</v>
      </c>
      <c r="X41" s="193">
        <v>0</v>
      </c>
    </row>
    <row r="42" spans="1:24" x14ac:dyDescent="0.35">
      <c r="A42" s="86">
        <f t="shared" si="0"/>
        <v>0.39999999999999997</v>
      </c>
      <c r="D42" s="231"/>
      <c r="E42" s="17"/>
      <c r="F42" s="21"/>
      <c r="G42" s="86">
        <v>0.1</v>
      </c>
      <c r="H42" s="3"/>
      <c r="I42" s="227">
        <v>0.39999999999999997</v>
      </c>
      <c r="J42" s="3"/>
      <c r="K42" s="3"/>
      <c r="L42" s="3"/>
      <c r="M42" s="27"/>
      <c r="N42" s="226">
        <v>0.39999999999999997</v>
      </c>
      <c r="S42" s="193">
        <v>0</v>
      </c>
      <c r="X42" s="193">
        <v>0</v>
      </c>
    </row>
    <row r="43" spans="1:24" x14ac:dyDescent="0.35">
      <c r="A43" s="86">
        <f t="shared" si="0"/>
        <v>0.42999999999999994</v>
      </c>
      <c r="D43" s="231"/>
      <c r="E43" s="3"/>
      <c r="F43" s="21"/>
      <c r="G43" s="86">
        <v>0.11</v>
      </c>
      <c r="H43" s="3"/>
      <c r="I43" s="227">
        <v>0.42999999999999994</v>
      </c>
      <c r="J43" s="3"/>
      <c r="K43" s="3"/>
      <c r="L43" s="3"/>
      <c r="M43" s="3"/>
      <c r="N43" s="226">
        <v>0.42999999999999994</v>
      </c>
      <c r="S43" s="193">
        <v>0</v>
      </c>
      <c r="X43" s="193">
        <v>0</v>
      </c>
    </row>
    <row r="44" spans="1:24" x14ac:dyDescent="0.35">
      <c r="A44" s="86">
        <f t="shared" si="0"/>
        <v>0.45999999999999991</v>
      </c>
      <c r="D44" s="231"/>
      <c r="E44" s="3"/>
      <c r="F44" s="21"/>
      <c r="G44" s="86">
        <v>0.12</v>
      </c>
      <c r="H44" s="3"/>
      <c r="I44" s="227">
        <v>0.45999999999999991</v>
      </c>
      <c r="J44" s="3"/>
      <c r="K44" s="3"/>
      <c r="L44" s="3"/>
      <c r="M44" s="3"/>
      <c r="N44" s="226">
        <v>0.45999999999999991</v>
      </c>
      <c r="S44" s="193">
        <v>0</v>
      </c>
      <c r="X44" s="193">
        <v>0</v>
      </c>
    </row>
    <row r="45" spans="1:24" x14ac:dyDescent="0.35">
      <c r="A45" s="86">
        <f t="shared" si="0"/>
        <v>0.48999999999999988</v>
      </c>
      <c r="D45" s="231"/>
      <c r="E45" s="3"/>
      <c r="F45" s="21"/>
      <c r="G45" s="86">
        <v>0.13</v>
      </c>
      <c r="H45" s="3"/>
      <c r="I45" s="227">
        <v>0.48999999999999994</v>
      </c>
      <c r="J45" s="3"/>
      <c r="K45" s="3"/>
      <c r="L45" s="3"/>
      <c r="M45" s="3"/>
      <c r="N45" s="226">
        <v>0.48999999999999994</v>
      </c>
      <c r="S45" s="193">
        <v>0</v>
      </c>
      <c r="X45" s="193">
        <v>0</v>
      </c>
    </row>
    <row r="46" spans="1:24" x14ac:dyDescent="0.35">
      <c r="A46" s="86">
        <f t="shared" si="0"/>
        <v>0.52</v>
      </c>
      <c r="D46" s="231"/>
      <c r="E46" s="3"/>
      <c r="F46" s="21"/>
      <c r="G46" s="86">
        <v>0.14000000000000001</v>
      </c>
      <c r="H46" s="3"/>
      <c r="I46" s="227">
        <v>0.52</v>
      </c>
      <c r="J46" s="3"/>
      <c r="K46" s="3"/>
      <c r="L46" s="3"/>
      <c r="M46" s="3"/>
      <c r="N46" s="226">
        <v>0.52</v>
      </c>
      <c r="S46" s="193">
        <v>0</v>
      </c>
      <c r="X46" s="193">
        <v>0</v>
      </c>
    </row>
    <row r="47" spans="1:24" x14ac:dyDescent="0.35">
      <c r="A47" s="86">
        <f t="shared" si="0"/>
        <v>0.54999999999999982</v>
      </c>
      <c r="D47" s="231"/>
      <c r="E47" s="3"/>
      <c r="F47" s="21"/>
      <c r="G47" s="86">
        <v>0.15</v>
      </c>
      <c r="H47" s="3"/>
      <c r="I47" s="227">
        <v>0.54999999999999982</v>
      </c>
      <c r="J47" s="3"/>
      <c r="K47" s="3"/>
      <c r="L47" s="3"/>
      <c r="M47" s="3"/>
      <c r="N47" s="226">
        <v>0.54999999999999982</v>
      </c>
      <c r="S47" s="193">
        <v>0</v>
      </c>
      <c r="X47" s="193">
        <v>0</v>
      </c>
    </row>
    <row r="48" spans="1:24" x14ac:dyDescent="0.35">
      <c r="A48" s="86">
        <f t="shared" si="0"/>
        <v>0.57999999999999985</v>
      </c>
      <c r="D48" s="231"/>
      <c r="E48" s="3"/>
      <c r="F48" s="21"/>
      <c r="G48" s="86">
        <v>0.16</v>
      </c>
      <c r="H48" s="3"/>
      <c r="I48" s="227">
        <v>0.57999999999999985</v>
      </c>
      <c r="J48" s="3"/>
      <c r="K48" s="3"/>
      <c r="L48" s="3"/>
      <c r="M48" s="3"/>
      <c r="N48" s="226">
        <v>0.57999999999999985</v>
      </c>
      <c r="S48" s="193">
        <v>0</v>
      </c>
      <c r="X48" s="193">
        <v>0</v>
      </c>
    </row>
    <row r="49" spans="1:27" x14ac:dyDescent="0.35">
      <c r="A49" s="86">
        <f t="shared" si="0"/>
        <v>0.60999999999999988</v>
      </c>
      <c r="D49" s="231"/>
      <c r="F49" s="21"/>
      <c r="G49" s="86">
        <v>0.17</v>
      </c>
      <c r="H49" s="3"/>
      <c r="I49" s="227">
        <v>0.61</v>
      </c>
      <c r="J49" s="3"/>
      <c r="K49" s="3"/>
      <c r="L49" s="3"/>
      <c r="M49" s="3"/>
      <c r="N49" s="226">
        <v>0.61</v>
      </c>
      <c r="S49" s="193">
        <v>0</v>
      </c>
      <c r="X49" s="193">
        <v>0</v>
      </c>
    </row>
    <row r="50" spans="1:27" x14ac:dyDescent="0.35">
      <c r="A50" s="86">
        <f t="shared" si="0"/>
        <v>0.64</v>
      </c>
      <c r="D50" s="231"/>
      <c r="F50" s="21"/>
      <c r="G50" s="86">
        <v>0.18</v>
      </c>
      <c r="H50" s="3"/>
      <c r="I50" s="227">
        <v>0.6399999999999999</v>
      </c>
      <c r="J50" s="3"/>
      <c r="K50" s="3"/>
      <c r="L50" s="3"/>
      <c r="M50" s="3"/>
      <c r="N50" s="226">
        <v>0.6399999999999999</v>
      </c>
      <c r="S50" s="193">
        <v>0</v>
      </c>
      <c r="X50" s="193">
        <v>0</v>
      </c>
    </row>
    <row r="51" spans="1:27" ht="12.75" customHeight="1" x14ac:dyDescent="0.35">
      <c r="A51" s="86">
        <f t="shared" si="0"/>
        <v>0.66999999999999982</v>
      </c>
      <c r="D51" s="231"/>
      <c r="F51" s="21"/>
      <c r="G51" s="86">
        <v>0.19</v>
      </c>
      <c r="H51" s="3"/>
      <c r="I51" s="227">
        <v>0.66999999999999993</v>
      </c>
      <c r="J51" s="3"/>
      <c r="K51" s="3"/>
      <c r="L51" s="3"/>
      <c r="M51" s="3"/>
      <c r="N51" s="226">
        <v>0.66999999999999993</v>
      </c>
      <c r="S51" s="193">
        <v>0</v>
      </c>
      <c r="X51" s="193">
        <v>0</v>
      </c>
    </row>
    <row r="52" spans="1:27" x14ac:dyDescent="0.35">
      <c r="A52" s="86">
        <f t="shared" si="0"/>
        <v>0.69999999999999984</v>
      </c>
      <c r="D52" s="231"/>
      <c r="F52" s="21"/>
      <c r="G52" s="86">
        <v>0.2</v>
      </c>
      <c r="H52" s="3"/>
      <c r="I52" s="227">
        <v>0.7</v>
      </c>
      <c r="J52" s="3"/>
      <c r="K52" s="3"/>
      <c r="L52" s="3"/>
      <c r="M52" s="3"/>
      <c r="N52" s="226">
        <v>0.7</v>
      </c>
      <c r="S52" s="193">
        <v>0</v>
      </c>
      <c r="X52" s="193">
        <v>0</v>
      </c>
    </row>
    <row r="53" spans="1:27" x14ac:dyDescent="0.35">
      <c r="A53" s="86">
        <f t="shared" si="0"/>
        <v>0.71499999999999986</v>
      </c>
      <c r="D53" s="231"/>
      <c r="F53" s="21"/>
      <c r="G53" s="86">
        <v>0.21</v>
      </c>
      <c r="H53" s="3"/>
      <c r="I53" s="227">
        <v>0.71499999999999986</v>
      </c>
      <c r="J53" s="3"/>
      <c r="K53" s="3"/>
      <c r="L53" s="3"/>
      <c r="M53" s="27"/>
      <c r="N53" s="226">
        <v>0.71499999999999986</v>
      </c>
      <c r="S53" s="193">
        <v>0</v>
      </c>
      <c r="X53" s="193">
        <v>0</v>
      </c>
    </row>
    <row r="54" spans="1:27" x14ac:dyDescent="0.35">
      <c r="A54" s="86">
        <f t="shared" si="0"/>
        <v>0.73</v>
      </c>
      <c r="D54" s="231"/>
      <c r="F54" s="21"/>
      <c r="G54" s="86">
        <v>0.22</v>
      </c>
      <c r="H54" s="3"/>
      <c r="I54" s="227">
        <v>0.73</v>
      </c>
      <c r="J54" s="3"/>
      <c r="K54" s="3"/>
      <c r="L54" s="3"/>
      <c r="M54" s="3"/>
      <c r="N54" s="226">
        <v>0.73</v>
      </c>
      <c r="S54" s="193">
        <v>0</v>
      </c>
      <c r="X54" s="193">
        <v>0</v>
      </c>
    </row>
    <row r="55" spans="1:27" x14ac:dyDescent="0.35">
      <c r="A55" s="86">
        <f t="shared" si="0"/>
        <v>0.74499999999999977</v>
      </c>
      <c r="D55" s="231"/>
      <c r="F55" s="21"/>
      <c r="G55" s="86">
        <v>0.23</v>
      </c>
      <c r="H55" s="22"/>
      <c r="I55" s="227">
        <v>0.74499999999999988</v>
      </c>
      <c r="J55" s="3"/>
      <c r="K55" s="3"/>
      <c r="L55" s="28"/>
      <c r="M55" s="28"/>
      <c r="N55" s="226">
        <v>0.74499999999999988</v>
      </c>
      <c r="S55" s="193">
        <v>0</v>
      </c>
      <c r="X55" s="193">
        <v>0</v>
      </c>
    </row>
    <row r="56" spans="1:27" x14ac:dyDescent="0.35">
      <c r="A56" s="86">
        <f t="shared" si="0"/>
        <v>0.75999999999999979</v>
      </c>
      <c r="D56" s="231"/>
      <c r="F56" s="21"/>
      <c r="G56" s="86">
        <v>0.24</v>
      </c>
      <c r="H56" s="22"/>
      <c r="I56" s="227">
        <v>0.7599999999999999</v>
      </c>
      <c r="J56" s="3"/>
      <c r="K56" s="3"/>
      <c r="L56" s="28"/>
      <c r="M56" s="28"/>
      <c r="N56" s="226">
        <v>0.7599999999999999</v>
      </c>
      <c r="S56" s="193">
        <v>0</v>
      </c>
      <c r="X56" s="193">
        <v>0</v>
      </c>
    </row>
    <row r="57" spans="1:27" x14ac:dyDescent="0.35">
      <c r="A57" s="86">
        <f t="shared" si="0"/>
        <v>0.77499999999999991</v>
      </c>
      <c r="D57" s="231"/>
      <c r="F57" s="21"/>
      <c r="G57" s="86">
        <v>0.25</v>
      </c>
      <c r="H57" s="22"/>
      <c r="I57" s="227">
        <v>0.77499999999999991</v>
      </c>
      <c r="J57" s="3"/>
      <c r="K57" s="3"/>
      <c r="L57" s="28"/>
      <c r="M57" s="28"/>
      <c r="N57" s="226">
        <v>0.77499999999999991</v>
      </c>
      <c r="S57" s="193">
        <v>0</v>
      </c>
      <c r="X57" s="193">
        <v>0</v>
      </c>
    </row>
    <row r="58" spans="1:27" s="4" customFormat="1" x14ac:dyDescent="0.25">
      <c r="A58" s="86">
        <f t="shared" si="0"/>
        <v>0.78999999999999992</v>
      </c>
      <c r="B58" s="1"/>
      <c r="C58" s="1"/>
      <c r="D58" s="231"/>
      <c r="E58" s="1"/>
      <c r="F58" s="21"/>
      <c r="G58" s="86">
        <v>0.26</v>
      </c>
      <c r="H58" s="22"/>
      <c r="I58" s="227">
        <v>0.78999999999999992</v>
      </c>
      <c r="J58" s="3"/>
      <c r="K58" s="3"/>
      <c r="L58" s="28"/>
      <c r="M58" s="28"/>
      <c r="N58" s="226">
        <v>0.78999999999999992</v>
      </c>
      <c r="O58" s="1"/>
      <c r="P58" s="1"/>
      <c r="Q58" s="1"/>
      <c r="R58" s="1"/>
      <c r="S58" s="193">
        <v>0</v>
      </c>
      <c r="T58" s="1"/>
      <c r="U58" s="1"/>
      <c r="V58" s="1"/>
      <c r="W58" s="1"/>
      <c r="X58" s="193">
        <v>0</v>
      </c>
      <c r="Y58" s="1"/>
      <c r="Z58" s="1"/>
      <c r="AA58" s="1"/>
    </row>
    <row r="59" spans="1:27" x14ac:dyDescent="0.35">
      <c r="A59" s="86">
        <f t="shared" si="0"/>
        <v>0.80499999999999994</v>
      </c>
      <c r="D59" s="231"/>
      <c r="F59" s="21"/>
      <c r="G59" s="86">
        <v>0.27</v>
      </c>
      <c r="H59" s="22"/>
      <c r="I59" s="227">
        <v>0.80499999999999994</v>
      </c>
      <c r="J59" s="3"/>
      <c r="K59" s="3"/>
      <c r="L59" s="28"/>
      <c r="M59" s="28"/>
      <c r="N59" s="226">
        <v>0.80499999999999994</v>
      </c>
      <c r="S59" s="193">
        <v>0</v>
      </c>
      <c r="X59" s="193">
        <v>0</v>
      </c>
    </row>
    <row r="60" spans="1:27" x14ac:dyDescent="0.35">
      <c r="A60" s="86">
        <f t="shared" si="0"/>
        <v>0.82</v>
      </c>
      <c r="D60" s="231"/>
      <c r="F60" s="21"/>
      <c r="G60" s="86">
        <v>0.28000000000000003</v>
      </c>
      <c r="H60" s="22"/>
      <c r="I60" s="227">
        <v>0.82</v>
      </c>
      <c r="J60" s="3"/>
      <c r="K60" s="3"/>
      <c r="L60" s="28"/>
      <c r="M60" s="28"/>
      <c r="N60" s="226">
        <v>0.82</v>
      </c>
      <c r="S60" s="193">
        <v>0</v>
      </c>
      <c r="X60" s="193">
        <v>0</v>
      </c>
    </row>
    <row r="61" spans="1:27" x14ac:dyDescent="0.35">
      <c r="A61" s="86">
        <f t="shared" si="0"/>
        <v>0.83499999999999974</v>
      </c>
      <c r="D61" s="231"/>
      <c r="F61" s="21"/>
      <c r="G61" s="86">
        <v>0.28999999999999998</v>
      </c>
      <c r="H61" s="22"/>
      <c r="I61" s="227">
        <v>0.83499999999999985</v>
      </c>
      <c r="J61" s="3"/>
      <c r="K61" s="3"/>
      <c r="L61" s="23"/>
      <c r="M61" s="23"/>
      <c r="N61" s="226">
        <v>0.83499999999999985</v>
      </c>
      <c r="S61" s="193">
        <v>0</v>
      </c>
      <c r="X61" s="193">
        <v>0</v>
      </c>
    </row>
    <row r="62" spans="1:27" x14ac:dyDescent="0.35">
      <c r="A62" s="86">
        <f t="shared" si="0"/>
        <v>0.84999999999999976</v>
      </c>
      <c r="D62" s="231"/>
      <c r="F62" s="21"/>
      <c r="G62" s="86">
        <v>0.3</v>
      </c>
      <c r="H62" s="22"/>
      <c r="I62" s="227">
        <v>0.84999999999999987</v>
      </c>
      <c r="J62" s="3"/>
      <c r="K62" s="3"/>
      <c r="L62" s="23"/>
      <c r="M62" s="23"/>
      <c r="N62" s="226">
        <v>0.84999999999999987</v>
      </c>
      <c r="S62" s="193">
        <v>0</v>
      </c>
      <c r="X62" s="193">
        <v>0</v>
      </c>
    </row>
    <row r="63" spans="1:27" x14ac:dyDescent="0.35">
      <c r="A63" s="86">
        <f t="shared" si="0"/>
        <v>0.86499999999999988</v>
      </c>
      <c r="D63" s="231"/>
      <c r="F63" s="21"/>
      <c r="G63" s="86">
        <v>0.31</v>
      </c>
      <c r="H63" s="22"/>
      <c r="I63" s="227">
        <v>0.86499999999999988</v>
      </c>
      <c r="J63" s="3"/>
      <c r="K63" s="3"/>
      <c r="L63" s="23"/>
      <c r="M63" s="23"/>
      <c r="N63" s="226">
        <v>0.86499999999999988</v>
      </c>
      <c r="S63" s="193">
        <v>0</v>
      </c>
      <c r="X63" s="193">
        <v>0</v>
      </c>
    </row>
    <row r="64" spans="1:27" x14ac:dyDescent="0.35">
      <c r="A64" s="86">
        <f t="shared" si="0"/>
        <v>0.87999999999999978</v>
      </c>
      <c r="D64" s="231"/>
      <c r="F64" s="21"/>
      <c r="G64" s="86">
        <v>0.32</v>
      </c>
      <c r="H64" s="22"/>
      <c r="I64" s="227">
        <v>0.87999999999999989</v>
      </c>
      <c r="J64" s="3"/>
      <c r="K64" s="3"/>
      <c r="L64" s="23"/>
      <c r="M64" s="23"/>
      <c r="N64" s="226">
        <v>0.87999999999999989</v>
      </c>
      <c r="S64" s="193">
        <v>0</v>
      </c>
      <c r="X64" s="193">
        <v>0</v>
      </c>
    </row>
    <row r="65" spans="1:24" x14ac:dyDescent="0.35">
      <c r="A65" s="86">
        <f t="shared" si="0"/>
        <v>0.89499999999999991</v>
      </c>
      <c r="D65" s="231"/>
      <c r="F65" s="21"/>
      <c r="G65" s="86">
        <v>0.33</v>
      </c>
      <c r="H65" s="24"/>
      <c r="I65" s="227">
        <v>0.89499999999999991</v>
      </c>
      <c r="J65" s="3"/>
      <c r="K65" s="3"/>
      <c r="L65" s="23"/>
      <c r="M65" s="23"/>
      <c r="N65" s="226">
        <v>0.89499999999999991</v>
      </c>
      <c r="S65" s="193">
        <v>0</v>
      </c>
      <c r="X65" s="193">
        <v>0</v>
      </c>
    </row>
    <row r="66" spans="1:24" x14ac:dyDescent="0.35">
      <c r="A66" s="86">
        <f t="shared" si="0"/>
        <v>0.91</v>
      </c>
      <c r="D66" s="231"/>
      <c r="F66" s="21"/>
      <c r="G66" s="86">
        <v>0.34</v>
      </c>
      <c r="I66" s="227">
        <v>0.90999999999999992</v>
      </c>
      <c r="J66" s="3"/>
      <c r="K66" s="3"/>
      <c r="N66" s="226">
        <v>0.90999999999999992</v>
      </c>
      <c r="S66" s="193">
        <v>0</v>
      </c>
      <c r="X66" s="193">
        <v>0</v>
      </c>
    </row>
    <row r="67" spans="1:24" x14ac:dyDescent="0.35">
      <c r="A67" s="86">
        <f t="shared" si="0"/>
        <v>0.92499999999999982</v>
      </c>
      <c r="D67" s="231"/>
      <c r="F67" s="21"/>
      <c r="G67" s="86">
        <v>0.35</v>
      </c>
      <c r="I67" s="227">
        <v>0.92499999999999982</v>
      </c>
      <c r="J67" s="3"/>
      <c r="K67" s="3"/>
      <c r="N67" s="226">
        <v>0.92499999999999982</v>
      </c>
      <c r="S67" s="193">
        <v>0</v>
      </c>
      <c r="X67" s="193">
        <v>0</v>
      </c>
    </row>
    <row r="68" spans="1:24" x14ac:dyDescent="0.35">
      <c r="A68" s="86">
        <f t="shared" si="0"/>
        <v>0.93999999999999984</v>
      </c>
      <c r="D68" s="231"/>
      <c r="F68" s="21"/>
      <c r="G68" s="86">
        <v>0.36</v>
      </c>
      <c r="I68" s="227">
        <v>0.94</v>
      </c>
      <c r="J68" s="3"/>
      <c r="K68" s="3"/>
      <c r="N68" s="226">
        <v>0.94</v>
      </c>
      <c r="S68" s="193">
        <v>0</v>
      </c>
      <c r="X68" s="193">
        <v>0</v>
      </c>
    </row>
    <row r="69" spans="1:24" x14ac:dyDescent="0.35">
      <c r="A69" s="86">
        <f t="shared" si="0"/>
        <v>0.95499999999999974</v>
      </c>
      <c r="D69" s="231"/>
      <c r="F69" s="21"/>
      <c r="G69" s="86">
        <v>0.37</v>
      </c>
      <c r="I69" s="227">
        <v>0.95499999999999985</v>
      </c>
      <c r="J69" s="3"/>
      <c r="K69" s="3"/>
      <c r="N69" s="226">
        <v>0.95499999999999985</v>
      </c>
      <c r="S69" s="193">
        <v>0</v>
      </c>
      <c r="X69" s="193">
        <v>0</v>
      </c>
    </row>
    <row r="70" spans="1:24" x14ac:dyDescent="0.35">
      <c r="A70" s="86">
        <f t="shared" si="0"/>
        <v>0.97</v>
      </c>
      <c r="D70" s="231"/>
      <c r="F70" s="21"/>
      <c r="G70" s="86">
        <v>0.38</v>
      </c>
      <c r="I70" s="227">
        <v>0.97</v>
      </c>
      <c r="J70" s="3"/>
      <c r="K70" s="3"/>
      <c r="N70" s="226">
        <v>0.97</v>
      </c>
      <c r="S70" s="193">
        <v>0</v>
      </c>
      <c r="X70" s="193">
        <v>0</v>
      </c>
    </row>
    <row r="71" spans="1:24" x14ac:dyDescent="0.35">
      <c r="A71" s="86">
        <f t="shared" si="0"/>
        <v>0.98499999999999999</v>
      </c>
      <c r="D71" s="231"/>
      <c r="F71" s="21"/>
      <c r="G71" s="86">
        <v>0.39</v>
      </c>
      <c r="I71" s="227">
        <v>0.98499999999999988</v>
      </c>
      <c r="J71" s="3"/>
      <c r="K71" s="3"/>
      <c r="N71" s="226">
        <v>0.98499999999999988</v>
      </c>
      <c r="S71" s="193">
        <v>0</v>
      </c>
      <c r="X71" s="193">
        <v>0</v>
      </c>
    </row>
    <row r="72" spans="1:24" x14ac:dyDescent="0.35">
      <c r="A72" s="86">
        <f t="shared" si="0"/>
        <v>1</v>
      </c>
      <c r="D72" s="231"/>
      <c r="F72" s="21"/>
      <c r="G72" s="86">
        <v>0.4</v>
      </c>
      <c r="I72" s="227">
        <v>1</v>
      </c>
      <c r="J72" s="3"/>
      <c r="K72" s="3"/>
      <c r="N72" s="226">
        <v>1</v>
      </c>
      <c r="S72" s="193">
        <v>0</v>
      </c>
      <c r="X72" s="193">
        <v>0</v>
      </c>
    </row>
    <row r="73" spans="1:24" x14ac:dyDescent="0.35">
      <c r="A73" s="86">
        <f t="shared" si="0"/>
        <v>1</v>
      </c>
      <c r="D73" s="231"/>
      <c r="F73" s="21"/>
      <c r="G73" s="86">
        <v>0.41</v>
      </c>
      <c r="I73" s="227">
        <v>1</v>
      </c>
      <c r="J73" s="3"/>
      <c r="K73" s="3"/>
      <c r="N73" s="226">
        <v>1</v>
      </c>
      <c r="S73" s="193">
        <v>0</v>
      </c>
      <c r="X73" s="193">
        <v>0</v>
      </c>
    </row>
    <row r="74" spans="1:24" x14ac:dyDescent="0.35">
      <c r="A74" s="86">
        <f t="shared" si="0"/>
        <v>1</v>
      </c>
      <c r="B74" s="4"/>
      <c r="D74" s="231"/>
      <c r="F74" s="21"/>
      <c r="G74" s="86">
        <v>0.42</v>
      </c>
      <c r="I74" s="227">
        <v>1</v>
      </c>
      <c r="J74" s="3"/>
      <c r="K74" s="3"/>
      <c r="N74" s="226">
        <v>1</v>
      </c>
      <c r="S74" s="193">
        <v>0</v>
      </c>
      <c r="X74" s="193">
        <v>0</v>
      </c>
    </row>
    <row r="75" spans="1:24" x14ac:dyDescent="0.35">
      <c r="A75" s="86">
        <f t="shared" si="0"/>
        <v>1</v>
      </c>
      <c r="D75" s="231"/>
      <c r="F75" s="21"/>
      <c r="G75" s="86">
        <v>0.43</v>
      </c>
      <c r="I75" s="227">
        <v>1</v>
      </c>
      <c r="J75" s="3"/>
      <c r="K75" s="3"/>
      <c r="N75" s="226">
        <v>1</v>
      </c>
      <c r="S75" s="193">
        <v>0</v>
      </c>
      <c r="X75" s="193">
        <v>0</v>
      </c>
    </row>
    <row r="76" spans="1:24" x14ac:dyDescent="0.35">
      <c r="A76" s="86">
        <f t="shared" si="0"/>
        <v>1</v>
      </c>
      <c r="D76" s="231"/>
      <c r="F76" s="21"/>
      <c r="G76" s="86">
        <v>0.44</v>
      </c>
      <c r="I76" s="227">
        <v>1</v>
      </c>
      <c r="J76" s="3"/>
      <c r="K76" s="3"/>
      <c r="N76" s="226">
        <v>1</v>
      </c>
      <c r="S76" s="193">
        <v>0</v>
      </c>
      <c r="X76" s="193">
        <v>0</v>
      </c>
    </row>
    <row r="77" spans="1:24" x14ac:dyDescent="0.35">
      <c r="A77" s="86">
        <f t="shared" si="0"/>
        <v>1</v>
      </c>
      <c r="D77" s="231"/>
      <c r="F77" s="21"/>
      <c r="G77" s="86">
        <v>0.45</v>
      </c>
      <c r="I77" s="227">
        <v>1</v>
      </c>
      <c r="J77" s="3"/>
      <c r="K77" s="3"/>
      <c r="N77" s="226">
        <v>1</v>
      </c>
      <c r="S77" s="193">
        <v>0</v>
      </c>
      <c r="X77" s="193">
        <v>0</v>
      </c>
    </row>
    <row r="78" spans="1:24" x14ac:dyDescent="0.35">
      <c r="A78" s="86">
        <f t="shared" si="0"/>
        <v>1</v>
      </c>
      <c r="D78" s="231"/>
      <c r="F78" s="21"/>
      <c r="G78" s="86">
        <v>0.46</v>
      </c>
      <c r="I78" s="227">
        <v>1</v>
      </c>
      <c r="J78" s="3"/>
      <c r="K78" s="3"/>
      <c r="N78" s="226">
        <v>1</v>
      </c>
      <c r="S78" s="193">
        <v>0</v>
      </c>
      <c r="X78" s="193">
        <v>0</v>
      </c>
    </row>
    <row r="79" spans="1:24" x14ac:dyDescent="0.35">
      <c r="A79" s="86">
        <f t="shared" si="0"/>
        <v>1</v>
      </c>
      <c r="D79" s="231"/>
      <c r="F79" s="21"/>
      <c r="G79" s="86">
        <v>0.47</v>
      </c>
      <c r="I79" s="227">
        <v>1</v>
      </c>
      <c r="J79" s="3"/>
      <c r="K79" s="3"/>
      <c r="N79" s="226">
        <v>1</v>
      </c>
      <c r="S79" s="193">
        <v>0</v>
      </c>
      <c r="X79" s="193">
        <v>0</v>
      </c>
    </row>
    <row r="80" spans="1:24" x14ac:dyDescent="0.35">
      <c r="A80" s="86">
        <f t="shared" si="0"/>
        <v>1</v>
      </c>
      <c r="D80" s="231"/>
      <c r="F80" s="21"/>
      <c r="G80" s="86">
        <v>0.48</v>
      </c>
      <c r="I80" s="227">
        <v>1</v>
      </c>
      <c r="J80" s="3"/>
      <c r="K80" s="3"/>
      <c r="N80" s="226">
        <v>1</v>
      </c>
      <c r="S80" s="193">
        <v>0</v>
      </c>
      <c r="X80" s="193">
        <v>0</v>
      </c>
    </row>
    <row r="81" spans="1:24" x14ac:dyDescent="0.35">
      <c r="A81" s="86">
        <f t="shared" si="0"/>
        <v>1</v>
      </c>
      <c r="D81" s="231"/>
      <c r="F81" s="21"/>
      <c r="G81" s="86">
        <v>0.49</v>
      </c>
      <c r="I81" s="227">
        <v>1</v>
      </c>
      <c r="J81" s="3"/>
      <c r="K81" s="3"/>
      <c r="N81" s="226">
        <v>1</v>
      </c>
      <c r="S81" s="193">
        <v>0</v>
      </c>
      <c r="X81" s="193">
        <v>0</v>
      </c>
    </row>
    <row r="82" spans="1:24" x14ac:dyDescent="0.35">
      <c r="A82" s="86">
        <f t="shared" si="0"/>
        <v>1</v>
      </c>
      <c r="D82" s="231"/>
      <c r="F82" s="21"/>
      <c r="G82" s="86">
        <v>0.5</v>
      </c>
      <c r="I82" s="227">
        <v>1</v>
      </c>
      <c r="J82" s="3"/>
      <c r="K82" s="3"/>
      <c r="N82" s="226">
        <v>1</v>
      </c>
      <c r="S82" s="193">
        <v>0</v>
      </c>
      <c r="X82" s="193">
        <v>0</v>
      </c>
    </row>
    <row r="83" spans="1:24" x14ac:dyDescent="0.35">
      <c r="A83" s="86">
        <f t="shared" si="0"/>
        <v>1</v>
      </c>
      <c r="D83" s="231"/>
      <c r="F83" s="21"/>
      <c r="G83" s="86">
        <v>0.51</v>
      </c>
      <c r="I83" s="227">
        <v>1</v>
      </c>
      <c r="J83" s="3"/>
      <c r="K83" s="3"/>
      <c r="N83" s="226">
        <v>1</v>
      </c>
      <c r="S83" s="193">
        <v>0</v>
      </c>
      <c r="X83" s="193">
        <v>0</v>
      </c>
    </row>
    <row r="84" spans="1:24" x14ac:dyDescent="0.35">
      <c r="A84" s="86">
        <f t="shared" si="0"/>
        <v>1</v>
      </c>
      <c r="D84" s="231"/>
      <c r="F84" s="21"/>
      <c r="G84" s="86">
        <v>0.52</v>
      </c>
      <c r="I84" s="227">
        <v>1</v>
      </c>
      <c r="J84" s="3"/>
      <c r="K84" s="3"/>
      <c r="N84" s="226">
        <v>1</v>
      </c>
      <c r="S84" s="193">
        <v>0</v>
      </c>
      <c r="X84" s="193">
        <v>0</v>
      </c>
    </row>
    <row r="85" spans="1:24" x14ac:dyDescent="0.35">
      <c r="A85" s="86">
        <f t="shared" si="0"/>
        <v>1</v>
      </c>
      <c r="D85" s="231"/>
      <c r="F85" s="21"/>
      <c r="G85" s="86">
        <v>0.53</v>
      </c>
      <c r="I85" s="227">
        <v>1</v>
      </c>
      <c r="J85" s="3"/>
      <c r="K85" s="3"/>
      <c r="N85" s="226">
        <v>1</v>
      </c>
      <c r="S85" s="193">
        <v>0</v>
      </c>
      <c r="X85" s="193">
        <v>0</v>
      </c>
    </row>
    <row r="86" spans="1:24" x14ac:dyDescent="0.35">
      <c r="A86" s="86">
        <f t="shared" si="0"/>
        <v>1</v>
      </c>
      <c r="D86" s="231"/>
      <c r="F86" s="21"/>
      <c r="G86" s="86">
        <v>0.54</v>
      </c>
      <c r="I86" s="227">
        <v>1</v>
      </c>
      <c r="J86" s="3"/>
      <c r="K86" s="3"/>
      <c r="N86" s="226">
        <v>1</v>
      </c>
      <c r="S86" s="193">
        <v>0</v>
      </c>
      <c r="X86" s="193">
        <v>0</v>
      </c>
    </row>
    <row r="87" spans="1:24" x14ac:dyDescent="0.35">
      <c r="A87" s="86">
        <f t="shared" si="0"/>
        <v>1</v>
      </c>
      <c r="D87" s="231"/>
      <c r="F87" s="21"/>
      <c r="G87" s="86">
        <v>0.55000000000000004</v>
      </c>
      <c r="I87" s="227">
        <v>1</v>
      </c>
      <c r="J87" s="3"/>
      <c r="K87" s="3"/>
      <c r="N87" s="226">
        <v>1</v>
      </c>
      <c r="S87" s="193">
        <v>0</v>
      </c>
      <c r="X87" s="193">
        <v>0</v>
      </c>
    </row>
    <row r="88" spans="1:24" x14ac:dyDescent="0.35">
      <c r="A88" s="86">
        <f t="shared" si="0"/>
        <v>1</v>
      </c>
      <c r="D88" s="231"/>
      <c r="F88" s="21"/>
      <c r="G88" s="86">
        <v>0.56000000000000005</v>
      </c>
      <c r="I88" s="227">
        <v>1</v>
      </c>
      <c r="J88" s="3"/>
      <c r="K88" s="3"/>
      <c r="N88" s="226">
        <v>1</v>
      </c>
      <c r="S88" s="193">
        <v>0</v>
      </c>
      <c r="X88" s="193">
        <v>0</v>
      </c>
    </row>
    <row r="89" spans="1:24" x14ac:dyDescent="0.35">
      <c r="A89" s="86">
        <f t="shared" si="0"/>
        <v>1</v>
      </c>
      <c r="D89" s="231"/>
      <c r="F89" s="21"/>
      <c r="G89" s="86">
        <v>0.56999999999999995</v>
      </c>
      <c r="I89" s="227">
        <v>1</v>
      </c>
      <c r="J89" s="3"/>
      <c r="K89" s="3"/>
      <c r="N89" s="226">
        <v>1</v>
      </c>
      <c r="S89" s="193">
        <v>0</v>
      </c>
      <c r="X89" s="193">
        <v>0</v>
      </c>
    </row>
    <row r="90" spans="1:24" x14ac:dyDescent="0.35">
      <c r="A90" s="86">
        <f t="shared" si="0"/>
        <v>1</v>
      </c>
      <c r="D90" s="231"/>
      <c r="F90" s="21"/>
      <c r="G90" s="86">
        <v>0.57999999999999996</v>
      </c>
      <c r="I90" s="227">
        <v>1</v>
      </c>
      <c r="J90" s="3"/>
      <c r="K90" s="3"/>
      <c r="N90" s="226">
        <v>1</v>
      </c>
      <c r="S90" s="193">
        <v>0</v>
      </c>
      <c r="X90" s="193">
        <v>0</v>
      </c>
    </row>
    <row r="91" spans="1:24" x14ac:dyDescent="0.35">
      <c r="A91" s="86">
        <f t="shared" si="0"/>
        <v>1</v>
      </c>
      <c r="D91" s="231"/>
      <c r="F91" s="21"/>
      <c r="G91" s="86">
        <v>0.59</v>
      </c>
      <c r="I91" s="227">
        <v>1</v>
      </c>
      <c r="J91" s="3"/>
      <c r="K91" s="3"/>
      <c r="N91" s="226">
        <v>1</v>
      </c>
      <c r="S91" s="193">
        <v>0</v>
      </c>
      <c r="X91" s="193">
        <v>0</v>
      </c>
    </row>
    <row r="92" spans="1:24" x14ac:dyDescent="0.35">
      <c r="A92" s="86">
        <f t="shared" si="0"/>
        <v>1</v>
      </c>
      <c r="D92" s="231"/>
      <c r="F92" s="21"/>
      <c r="G92" s="86">
        <v>0.6</v>
      </c>
      <c r="I92" s="227">
        <v>1</v>
      </c>
      <c r="J92" s="3"/>
      <c r="K92" s="3"/>
      <c r="N92" s="226">
        <v>1</v>
      </c>
      <c r="S92" s="193">
        <v>0</v>
      </c>
      <c r="X92" s="193">
        <v>0</v>
      </c>
    </row>
    <row r="93" spans="1:24" x14ac:dyDescent="0.35">
      <c r="A93" s="86">
        <f t="shared" si="0"/>
        <v>1</v>
      </c>
      <c r="D93" s="231"/>
      <c r="F93" s="21"/>
      <c r="G93" s="86">
        <v>0.61</v>
      </c>
      <c r="I93" s="227">
        <v>1</v>
      </c>
      <c r="J93" s="3"/>
      <c r="K93" s="3"/>
      <c r="N93" s="226">
        <v>1</v>
      </c>
      <c r="S93" s="193">
        <v>0</v>
      </c>
      <c r="X93" s="193">
        <v>0</v>
      </c>
    </row>
    <row r="94" spans="1:24" x14ac:dyDescent="0.35">
      <c r="A94" s="86">
        <f t="shared" si="0"/>
        <v>1</v>
      </c>
      <c r="D94" s="231"/>
      <c r="F94" s="21"/>
      <c r="G94" s="86">
        <v>0.62</v>
      </c>
      <c r="I94" s="227">
        <v>1</v>
      </c>
      <c r="J94" s="3"/>
      <c r="K94" s="3"/>
      <c r="N94" s="226">
        <v>1</v>
      </c>
      <c r="S94" s="193">
        <v>0</v>
      </c>
      <c r="X94" s="193">
        <v>0</v>
      </c>
    </row>
    <row r="95" spans="1:24" x14ac:dyDescent="0.35">
      <c r="A95" s="86">
        <f t="shared" si="0"/>
        <v>1</v>
      </c>
      <c r="D95" s="231"/>
      <c r="F95" s="21"/>
      <c r="G95" s="86">
        <v>0.63</v>
      </c>
      <c r="I95" s="227">
        <v>1</v>
      </c>
      <c r="J95" s="3"/>
      <c r="K95" s="3"/>
      <c r="N95" s="226">
        <v>1</v>
      </c>
      <c r="S95" s="193">
        <v>0</v>
      </c>
      <c r="X95" s="193">
        <v>0</v>
      </c>
    </row>
    <row r="96" spans="1:24" x14ac:dyDescent="0.35">
      <c r="A96" s="86">
        <f t="shared" si="0"/>
        <v>1</v>
      </c>
      <c r="D96" s="231"/>
      <c r="F96" s="21"/>
      <c r="G96" s="86">
        <v>0.64</v>
      </c>
      <c r="I96" s="227">
        <v>1</v>
      </c>
      <c r="J96" s="3"/>
      <c r="K96" s="3"/>
      <c r="N96" s="226">
        <v>1</v>
      </c>
      <c r="S96" s="193">
        <v>0</v>
      </c>
      <c r="X96" s="193">
        <v>0</v>
      </c>
    </row>
    <row r="97" spans="1:24" x14ac:dyDescent="0.35">
      <c r="A97" s="86">
        <f t="shared" ref="A97:A132" si="1">(IFERROR((I97*$H$3/$I$4),0)+IFERROR((N97*$M$3/$N$4),0)+IFERROR((S97*$R$3/$S$4),0)+IFERROR((X97*$W$3/$X$4),0))/($D$5/1000)</f>
        <v>1</v>
      </c>
      <c r="D97" s="231"/>
      <c r="F97" s="21"/>
      <c r="G97" s="86">
        <v>0.65</v>
      </c>
      <c r="I97" s="227">
        <v>1</v>
      </c>
      <c r="J97" s="3"/>
      <c r="K97" s="3"/>
      <c r="N97" s="226">
        <v>1</v>
      </c>
      <c r="S97" s="193">
        <v>0</v>
      </c>
      <c r="X97" s="193">
        <v>0</v>
      </c>
    </row>
    <row r="98" spans="1:24" x14ac:dyDescent="0.35">
      <c r="A98" s="86">
        <f t="shared" si="1"/>
        <v>1</v>
      </c>
      <c r="D98" s="231"/>
      <c r="F98" s="21"/>
      <c r="G98" s="86">
        <v>0.66</v>
      </c>
      <c r="I98" s="227">
        <v>1</v>
      </c>
      <c r="J98" s="3"/>
      <c r="K98" s="3"/>
      <c r="N98" s="226">
        <v>1</v>
      </c>
      <c r="S98" s="193">
        <v>0</v>
      </c>
      <c r="X98" s="193">
        <v>0</v>
      </c>
    </row>
    <row r="99" spans="1:24" x14ac:dyDescent="0.35">
      <c r="A99" s="86">
        <f t="shared" si="1"/>
        <v>1</v>
      </c>
      <c r="D99" s="231"/>
      <c r="F99" s="21"/>
      <c r="G99" s="86">
        <v>0.67</v>
      </c>
      <c r="I99" s="227">
        <v>1</v>
      </c>
      <c r="J99" s="3"/>
      <c r="K99" s="3"/>
      <c r="N99" s="226">
        <v>1</v>
      </c>
      <c r="S99" s="193">
        <v>0</v>
      </c>
      <c r="X99" s="193">
        <v>0</v>
      </c>
    </row>
    <row r="100" spans="1:24" x14ac:dyDescent="0.35">
      <c r="A100" s="86">
        <f t="shared" si="1"/>
        <v>1</v>
      </c>
      <c r="D100" s="231"/>
      <c r="F100" s="21"/>
      <c r="G100" s="86">
        <v>0.68</v>
      </c>
      <c r="I100" s="227">
        <v>1</v>
      </c>
      <c r="J100" s="3"/>
      <c r="K100" s="3"/>
      <c r="N100" s="226">
        <v>1</v>
      </c>
      <c r="S100" s="193">
        <v>0</v>
      </c>
      <c r="X100" s="193">
        <v>0</v>
      </c>
    </row>
    <row r="101" spans="1:24" x14ac:dyDescent="0.35">
      <c r="A101" s="86">
        <f t="shared" si="1"/>
        <v>1</v>
      </c>
      <c r="D101" s="231"/>
      <c r="F101" s="21"/>
      <c r="G101" s="86">
        <v>0.69</v>
      </c>
      <c r="I101" s="227">
        <v>1</v>
      </c>
      <c r="J101" s="3"/>
      <c r="K101" s="3"/>
      <c r="N101" s="226">
        <v>1</v>
      </c>
      <c r="S101" s="193">
        <v>0</v>
      </c>
      <c r="X101" s="193">
        <v>0</v>
      </c>
    </row>
    <row r="102" spans="1:24" x14ac:dyDescent="0.35">
      <c r="A102" s="86">
        <f t="shared" si="1"/>
        <v>1</v>
      </c>
      <c r="D102" s="231"/>
      <c r="F102" s="21"/>
      <c r="G102" s="86">
        <v>0.7</v>
      </c>
      <c r="I102" s="227">
        <v>1</v>
      </c>
      <c r="J102" s="3"/>
      <c r="K102" s="3"/>
      <c r="N102" s="226">
        <v>1</v>
      </c>
      <c r="S102" s="193">
        <v>0</v>
      </c>
      <c r="X102" s="193">
        <v>0</v>
      </c>
    </row>
    <row r="103" spans="1:24" x14ac:dyDescent="0.35">
      <c r="A103" s="86">
        <f t="shared" si="1"/>
        <v>1</v>
      </c>
      <c r="D103" s="231"/>
      <c r="F103" s="21"/>
      <c r="G103" s="86">
        <v>0.71</v>
      </c>
      <c r="I103" s="227">
        <v>1</v>
      </c>
      <c r="J103" s="3"/>
      <c r="K103" s="3"/>
      <c r="N103" s="226">
        <v>1</v>
      </c>
      <c r="S103" s="193">
        <v>0</v>
      </c>
      <c r="X103" s="193">
        <v>0</v>
      </c>
    </row>
    <row r="104" spans="1:24" x14ac:dyDescent="0.35">
      <c r="A104" s="86">
        <f t="shared" si="1"/>
        <v>1</v>
      </c>
      <c r="D104" s="231"/>
      <c r="F104" s="21"/>
      <c r="G104" s="86">
        <v>0.72</v>
      </c>
      <c r="I104" s="227">
        <v>1</v>
      </c>
      <c r="J104" s="3"/>
      <c r="K104" s="3"/>
      <c r="N104" s="226">
        <v>1</v>
      </c>
      <c r="S104" s="193">
        <v>0</v>
      </c>
      <c r="X104" s="193">
        <v>0</v>
      </c>
    </row>
    <row r="105" spans="1:24" x14ac:dyDescent="0.35">
      <c r="A105" s="86">
        <f t="shared" si="1"/>
        <v>1</v>
      </c>
      <c r="D105" s="231"/>
      <c r="F105" s="21"/>
      <c r="G105" s="86">
        <v>0.73</v>
      </c>
      <c r="I105" s="227">
        <v>1</v>
      </c>
      <c r="J105" s="3"/>
      <c r="K105" s="3"/>
      <c r="N105" s="226">
        <v>1</v>
      </c>
      <c r="S105" s="193">
        <v>0</v>
      </c>
      <c r="X105" s="193">
        <v>0</v>
      </c>
    </row>
    <row r="106" spans="1:24" x14ac:dyDescent="0.35">
      <c r="A106" s="86">
        <f t="shared" si="1"/>
        <v>1</v>
      </c>
      <c r="D106" s="231"/>
      <c r="F106" s="21"/>
      <c r="G106" s="86">
        <v>0.74</v>
      </c>
      <c r="I106" s="227">
        <v>1</v>
      </c>
      <c r="J106" s="3"/>
      <c r="K106" s="3"/>
      <c r="N106" s="226">
        <v>1</v>
      </c>
      <c r="S106" s="193">
        <v>0</v>
      </c>
      <c r="X106" s="193">
        <v>0</v>
      </c>
    </row>
    <row r="107" spans="1:24" x14ac:dyDescent="0.35">
      <c r="A107" s="86">
        <f t="shared" si="1"/>
        <v>1</v>
      </c>
      <c r="D107" s="231"/>
      <c r="F107" s="21"/>
      <c r="G107" s="86">
        <v>0.75</v>
      </c>
      <c r="I107" s="227">
        <v>1</v>
      </c>
      <c r="J107" s="3"/>
      <c r="K107" s="3"/>
      <c r="N107" s="226">
        <v>1</v>
      </c>
      <c r="S107" s="193">
        <v>0</v>
      </c>
      <c r="X107" s="193">
        <v>0</v>
      </c>
    </row>
    <row r="108" spans="1:24" x14ac:dyDescent="0.35">
      <c r="A108" s="86">
        <f t="shared" si="1"/>
        <v>1</v>
      </c>
      <c r="D108" s="231"/>
      <c r="F108" s="21"/>
      <c r="G108" s="86">
        <v>0.76</v>
      </c>
      <c r="I108" s="227">
        <v>1</v>
      </c>
      <c r="J108" s="3"/>
      <c r="K108" s="3"/>
      <c r="N108" s="226">
        <v>1</v>
      </c>
      <c r="S108" s="193">
        <v>0</v>
      </c>
      <c r="X108" s="193">
        <v>0</v>
      </c>
    </row>
    <row r="109" spans="1:24" x14ac:dyDescent="0.35">
      <c r="A109" s="86">
        <f t="shared" si="1"/>
        <v>1</v>
      </c>
      <c r="D109" s="231"/>
      <c r="F109" s="21"/>
      <c r="G109" s="86">
        <v>0.77</v>
      </c>
      <c r="I109" s="227">
        <v>1</v>
      </c>
      <c r="J109" s="3"/>
      <c r="K109" s="3"/>
      <c r="N109" s="226">
        <v>1</v>
      </c>
      <c r="S109" s="193">
        <v>0</v>
      </c>
      <c r="X109" s="193">
        <v>0</v>
      </c>
    </row>
    <row r="110" spans="1:24" x14ac:dyDescent="0.35">
      <c r="A110" s="86">
        <f t="shared" si="1"/>
        <v>1</v>
      </c>
      <c r="D110" s="231"/>
      <c r="F110" s="21"/>
      <c r="G110" s="86">
        <v>0.78</v>
      </c>
      <c r="I110" s="227">
        <v>1</v>
      </c>
      <c r="J110" s="3"/>
      <c r="K110" s="3"/>
      <c r="N110" s="226">
        <v>1</v>
      </c>
      <c r="S110" s="193">
        <v>0</v>
      </c>
      <c r="X110" s="193">
        <v>0</v>
      </c>
    </row>
    <row r="111" spans="1:24" x14ac:dyDescent="0.35">
      <c r="A111" s="86">
        <f t="shared" si="1"/>
        <v>1</v>
      </c>
      <c r="D111" s="231"/>
      <c r="F111" s="21"/>
      <c r="G111" s="86">
        <v>0.79</v>
      </c>
      <c r="I111" s="227">
        <v>1</v>
      </c>
      <c r="J111" s="3"/>
      <c r="K111" s="3"/>
      <c r="N111" s="226">
        <v>1</v>
      </c>
      <c r="S111" s="193">
        <v>0</v>
      </c>
      <c r="X111" s="193">
        <v>0</v>
      </c>
    </row>
    <row r="112" spans="1:24" x14ac:dyDescent="0.35">
      <c r="A112" s="86">
        <f t="shared" si="1"/>
        <v>1</v>
      </c>
      <c r="D112" s="231"/>
      <c r="F112" s="21"/>
      <c r="G112" s="86">
        <v>0.8</v>
      </c>
      <c r="I112" s="227">
        <v>1</v>
      </c>
      <c r="J112" s="3"/>
      <c r="K112" s="3"/>
      <c r="N112" s="226">
        <v>1</v>
      </c>
      <c r="S112" s="193">
        <v>0</v>
      </c>
      <c r="X112" s="193">
        <v>0</v>
      </c>
    </row>
    <row r="113" spans="1:24" x14ac:dyDescent="0.35">
      <c r="A113" s="86">
        <f t="shared" si="1"/>
        <v>1</v>
      </c>
      <c r="D113" s="231"/>
      <c r="F113" s="21"/>
      <c r="G113" s="86">
        <v>0.81</v>
      </c>
      <c r="I113" s="227">
        <v>1</v>
      </c>
      <c r="J113" s="3"/>
      <c r="K113" s="3"/>
      <c r="N113" s="226">
        <v>1</v>
      </c>
      <c r="S113" s="193">
        <v>0</v>
      </c>
      <c r="X113" s="193">
        <v>0</v>
      </c>
    </row>
    <row r="114" spans="1:24" x14ac:dyDescent="0.35">
      <c r="A114" s="86">
        <f t="shared" si="1"/>
        <v>1</v>
      </c>
      <c r="D114" s="231"/>
      <c r="F114" s="21"/>
      <c r="G114" s="86">
        <v>0.82</v>
      </c>
      <c r="I114" s="227">
        <v>1</v>
      </c>
      <c r="J114" s="3"/>
      <c r="K114" s="3"/>
      <c r="N114" s="226">
        <v>1</v>
      </c>
      <c r="S114" s="193">
        <v>0</v>
      </c>
      <c r="X114" s="193">
        <v>0</v>
      </c>
    </row>
    <row r="115" spans="1:24" x14ac:dyDescent="0.35">
      <c r="A115" s="86">
        <f t="shared" si="1"/>
        <v>1</v>
      </c>
      <c r="D115" s="231"/>
      <c r="F115" s="21"/>
      <c r="G115" s="86">
        <v>0.83</v>
      </c>
      <c r="I115" s="227">
        <v>1</v>
      </c>
      <c r="J115" s="3"/>
      <c r="K115" s="3"/>
      <c r="N115" s="226">
        <v>1</v>
      </c>
      <c r="S115" s="193">
        <v>0</v>
      </c>
      <c r="X115" s="193">
        <v>0</v>
      </c>
    </row>
    <row r="116" spans="1:24" x14ac:dyDescent="0.35">
      <c r="A116" s="86">
        <f t="shared" si="1"/>
        <v>1</v>
      </c>
      <c r="D116" s="231"/>
      <c r="F116" s="21"/>
      <c r="G116" s="86">
        <v>0.84</v>
      </c>
      <c r="I116" s="227">
        <v>1</v>
      </c>
      <c r="J116" s="3"/>
      <c r="K116" s="3"/>
      <c r="N116" s="226">
        <v>1</v>
      </c>
      <c r="S116" s="193">
        <v>0</v>
      </c>
      <c r="X116" s="193">
        <v>0</v>
      </c>
    </row>
    <row r="117" spans="1:24" x14ac:dyDescent="0.35">
      <c r="A117" s="86">
        <f t="shared" si="1"/>
        <v>1</v>
      </c>
      <c r="D117" s="231"/>
      <c r="F117" s="21"/>
      <c r="G117" s="86">
        <v>0.85</v>
      </c>
      <c r="I117" s="227">
        <v>1</v>
      </c>
      <c r="J117" s="3"/>
      <c r="K117" s="3"/>
      <c r="N117" s="226">
        <v>1</v>
      </c>
      <c r="S117" s="193">
        <v>0</v>
      </c>
      <c r="X117" s="193">
        <v>0</v>
      </c>
    </row>
    <row r="118" spans="1:24" x14ac:dyDescent="0.35">
      <c r="A118" s="86">
        <f t="shared" si="1"/>
        <v>1</v>
      </c>
      <c r="D118" s="231"/>
      <c r="F118" s="21"/>
      <c r="G118" s="86">
        <v>0.86</v>
      </c>
      <c r="I118" s="227">
        <v>1</v>
      </c>
      <c r="J118" s="3"/>
      <c r="K118" s="3"/>
      <c r="N118" s="226">
        <v>1</v>
      </c>
      <c r="S118" s="193">
        <v>0</v>
      </c>
      <c r="X118" s="193">
        <v>0</v>
      </c>
    </row>
    <row r="119" spans="1:24" x14ac:dyDescent="0.35">
      <c r="A119" s="86">
        <f t="shared" si="1"/>
        <v>1</v>
      </c>
      <c r="D119" s="231"/>
      <c r="F119" s="21"/>
      <c r="G119" s="86">
        <v>0.87</v>
      </c>
      <c r="I119" s="227">
        <v>1</v>
      </c>
      <c r="J119" s="3"/>
      <c r="K119" s="3"/>
      <c r="N119" s="226">
        <v>1</v>
      </c>
      <c r="S119" s="193">
        <v>0</v>
      </c>
      <c r="X119" s="193">
        <v>0</v>
      </c>
    </row>
    <row r="120" spans="1:24" x14ac:dyDescent="0.35">
      <c r="A120" s="86">
        <f t="shared" si="1"/>
        <v>1</v>
      </c>
      <c r="D120" s="231"/>
      <c r="F120" s="21"/>
      <c r="G120" s="86">
        <v>0.88</v>
      </c>
      <c r="I120" s="227">
        <v>1</v>
      </c>
      <c r="J120" s="3"/>
      <c r="K120" s="3"/>
      <c r="N120" s="226">
        <v>1</v>
      </c>
      <c r="S120" s="193">
        <v>0</v>
      </c>
      <c r="X120" s="193">
        <v>0</v>
      </c>
    </row>
    <row r="121" spans="1:24" x14ac:dyDescent="0.35">
      <c r="A121" s="86">
        <f t="shared" si="1"/>
        <v>1</v>
      </c>
      <c r="D121" s="231"/>
      <c r="F121" s="21"/>
      <c r="G121" s="86">
        <v>0.89</v>
      </c>
      <c r="I121" s="227">
        <v>1</v>
      </c>
      <c r="J121" s="3"/>
      <c r="K121" s="3"/>
      <c r="N121" s="226">
        <v>1</v>
      </c>
      <c r="S121" s="193">
        <v>0</v>
      </c>
      <c r="X121" s="193">
        <v>0</v>
      </c>
    </row>
    <row r="122" spans="1:24" x14ac:dyDescent="0.35">
      <c r="A122" s="86">
        <f t="shared" si="1"/>
        <v>1</v>
      </c>
      <c r="D122" s="231"/>
      <c r="F122" s="21"/>
      <c r="G122" s="86">
        <v>0.9</v>
      </c>
      <c r="I122" s="227">
        <v>1</v>
      </c>
      <c r="J122" s="3"/>
      <c r="K122" s="3"/>
      <c r="N122" s="226">
        <v>1</v>
      </c>
      <c r="S122" s="193">
        <v>0</v>
      </c>
      <c r="X122" s="193">
        <v>0</v>
      </c>
    </row>
    <row r="123" spans="1:24" x14ac:dyDescent="0.35">
      <c r="A123" s="86">
        <f t="shared" si="1"/>
        <v>1</v>
      </c>
      <c r="D123" s="231"/>
      <c r="F123" s="21"/>
      <c r="G123" s="86">
        <v>0.91</v>
      </c>
      <c r="I123" s="227">
        <v>1</v>
      </c>
      <c r="J123" s="3"/>
      <c r="K123" s="3"/>
      <c r="N123" s="226">
        <v>1</v>
      </c>
      <c r="S123" s="193">
        <v>0</v>
      </c>
      <c r="X123" s="193">
        <v>0</v>
      </c>
    </row>
    <row r="124" spans="1:24" x14ac:dyDescent="0.35">
      <c r="A124" s="86">
        <f t="shared" si="1"/>
        <v>1</v>
      </c>
      <c r="D124" s="231"/>
      <c r="F124" s="21"/>
      <c r="G124" s="86">
        <v>0.92</v>
      </c>
      <c r="I124" s="227">
        <v>1</v>
      </c>
      <c r="J124" s="3"/>
      <c r="K124" s="3"/>
      <c r="N124" s="226">
        <v>1</v>
      </c>
      <c r="S124" s="193">
        <v>0</v>
      </c>
      <c r="X124" s="193">
        <v>0</v>
      </c>
    </row>
    <row r="125" spans="1:24" x14ac:dyDescent="0.35">
      <c r="A125" s="86">
        <f t="shared" si="1"/>
        <v>1</v>
      </c>
      <c r="D125" s="231"/>
      <c r="F125" s="21"/>
      <c r="G125" s="86">
        <v>0.93</v>
      </c>
      <c r="I125" s="227">
        <v>1</v>
      </c>
      <c r="J125" s="3"/>
      <c r="K125" s="3"/>
      <c r="N125" s="226">
        <v>1</v>
      </c>
      <c r="S125" s="193">
        <v>0</v>
      </c>
      <c r="X125" s="193">
        <v>0</v>
      </c>
    </row>
    <row r="126" spans="1:24" x14ac:dyDescent="0.35">
      <c r="A126" s="86">
        <f t="shared" si="1"/>
        <v>1</v>
      </c>
      <c r="D126" s="231"/>
      <c r="F126" s="21"/>
      <c r="G126" s="86">
        <v>0.94</v>
      </c>
      <c r="I126" s="227">
        <v>1</v>
      </c>
      <c r="J126" s="3"/>
      <c r="K126" s="3"/>
      <c r="N126" s="226">
        <v>1</v>
      </c>
      <c r="S126" s="193">
        <v>0</v>
      </c>
      <c r="X126" s="193">
        <v>0</v>
      </c>
    </row>
    <row r="127" spans="1:24" x14ac:dyDescent="0.35">
      <c r="A127" s="86">
        <f t="shared" si="1"/>
        <v>1</v>
      </c>
      <c r="D127" s="231"/>
      <c r="F127" s="21"/>
      <c r="G127" s="86">
        <v>0.95</v>
      </c>
      <c r="I127" s="227">
        <v>1</v>
      </c>
      <c r="J127" s="3"/>
      <c r="K127" s="3"/>
      <c r="N127" s="226">
        <v>1</v>
      </c>
      <c r="S127" s="193">
        <v>0</v>
      </c>
      <c r="X127" s="193">
        <v>0</v>
      </c>
    </row>
    <row r="128" spans="1:24" x14ac:dyDescent="0.35">
      <c r="A128" s="86">
        <f t="shared" si="1"/>
        <v>1</v>
      </c>
      <c r="D128" s="231"/>
      <c r="F128" s="21"/>
      <c r="G128" s="86">
        <v>0.96</v>
      </c>
      <c r="I128" s="227">
        <v>1</v>
      </c>
      <c r="J128" s="3"/>
      <c r="K128" s="3"/>
      <c r="N128" s="226">
        <v>1</v>
      </c>
      <c r="S128" s="193">
        <v>0</v>
      </c>
      <c r="X128" s="193">
        <v>0</v>
      </c>
    </row>
    <row r="129" spans="1:24" x14ac:dyDescent="0.35">
      <c r="A129" s="86">
        <f t="shared" si="1"/>
        <v>1</v>
      </c>
      <c r="D129" s="231"/>
      <c r="F129" s="21"/>
      <c r="G129" s="86">
        <v>0.97</v>
      </c>
      <c r="I129" s="227">
        <v>1</v>
      </c>
      <c r="J129" s="3"/>
      <c r="K129" s="3"/>
      <c r="N129" s="226">
        <v>1</v>
      </c>
      <c r="S129" s="193">
        <v>0</v>
      </c>
      <c r="X129" s="193">
        <v>0</v>
      </c>
    </row>
    <row r="130" spans="1:24" x14ac:dyDescent="0.35">
      <c r="A130" s="86">
        <f t="shared" si="1"/>
        <v>1</v>
      </c>
      <c r="D130" s="231"/>
      <c r="F130" s="21"/>
      <c r="G130" s="86">
        <v>0.98</v>
      </c>
      <c r="I130" s="227">
        <v>1</v>
      </c>
      <c r="J130" s="3"/>
      <c r="K130" s="3"/>
      <c r="N130" s="226">
        <v>1</v>
      </c>
      <c r="S130" s="193">
        <v>0</v>
      </c>
      <c r="X130" s="193">
        <v>0</v>
      </c>
    </row>
    <row r="131" spans="1:24" x14ac:dyDescent="0.35">
      <c r="A131" s="86">
        <f t="shared" si="1"/>
        <v>1</v>
      </c>
      <c r="D131" s="231"/>
      <c r="F131" s="21"/>
      <c r="G131" s="86">
        <v>0.99</v>
      </c>
      <c r="I131" s="227">
        <v>1</v>
      </c>
      <c r="J131" s="3"/>
      <c r="K131" s="3"/>
      <c r="N131" s="226">
        <v>1</v>
      </c>
      <c r="S131" s="193">
        <v>0</v>
      </c>
      <c r="X131" s="193">
        <v>0</v>
      </c>
    </row>
    <row r="132" spans="1:24" ht="15" thickBot="1" x14ac:dyDescent="0.4">
      <c r="A132" s="86">
        <f t="shared" si="1"/>
        <v>1</v>
      </c>
      <c r="D132" s="231"/>
      <c r="F132" s="21"/>
      <c r="G132" s="87">
        <v>1</v>
      </c>
      <c r="I132" s="227">
        <v>1</v>
      </c>
      <c r="J132" s="3"/>
      <c r="K132" s="3"/>
      <c r="N132" s="226">
        <v>1</v>
      </c>
      <c r="S132" s="193">
        <v>0</v>
      </c>
      <c r="X132" s="193">
        <v>0</v>
      </c>
    </row>
    <row r="133" spans="1:24" x14ac:dyDescent="0.35">
      <c r="D133" s="231"/>
      <c r="J133" s="3"/>
      <c r="K133" s="3"/>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Q12:R12"/>
    <mergeCell ref="V12:W12"/>
    <mergeCell ref="Q4:R4"/>
    <mergeCell ref="V4:W4"/>
    <mergeCell ref="G5:H11"/>
    <mergeCell ref="L5:M11"/>
    <mergeCell ref="Q5:R11"/>
    <mergeCell ref="V5:W11"/>
    <mergeCell ref="G4:H4"/>
    <mergeCell ref="L4:M4"/>
    <mergeCell ref="G12:H12"/>
    <mergeCell ref="L12:M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2718-8377-4D20-8F89-F8C5F28182D6}">
  <sheetPr codeName="Feuil13">
    <tabColor theme="5" tint="0.39997558519241921"/>
  </sheetPr>
  <dimension ref="A1:V372"/>
  <sheetViews>
    <sheetView showGridLines="0" zoomScale="55" zoomScaleNormal="55" workbookViewId="0">
      <pane xSplit="3" ySplit="16" topLeftCell="D197" activePane="bottomRight" state="frozen"/>
      <selection activeCell="A55" sqref="A55"/>
      <selection pane="topRight" activeCell="A55" sqref="A55"/>
      <selection pane="bottomLeft" activeCell="A55" sqref="A55"/>
      <selection pane="bottomRight" activeCell="A55" sqref="A55"/>
    </sheetView>
  </sheetViews>
  <sheetFormatPr baseColWidth="10" defaultColWidth="10.54296875" defaultRowHeight="14.5" x14ac:dyDescent="0.35"/>
  <cols>
    <col min="1" max="4" width="13.90625" customWidth="1"/>
    <col min="5" max="5" width="29.36328125" bestFit="1" customWidth="1"/>
    <col min="6" max="15" width="19.90625" customWidth="1"/>
    <col min="16" max="16" width="16.54296875" customWidth="1"/>
    <col min="20" max="20" width="13.90625" customWidth="1"/>
  </cols>
  <sheetData>
    <row r="1" spans="1:22" x14ac:dyDescent="0.35">
      <c r="A1" s="49"/>
      <c r="B1" s="49"/>
      <c r="C1" s="49"/>
      <c r="D1" s="49"/>
      <c r="G1" s="70"/>
    </row>
    <row r="2" spans="1:22" x14ac:dyDescent="0.35">
      <c r="F2" s="47" t="str" cm="1">
        <f t="array" aca="1" ref="F2" ca="1">INDEX(INDIRECT($A$4&amp;"!A1:Z500"),3,7+(COLUMN()-COLUMN($F$2))*5)</f>
        <v>Saline 23</v>
      </c>
      <c r="G2" s="47" t="str" cm="1">
        <f t="array" aca="1" ref="G2" ca="1">INDEX(INDIRECT($A$4&amp;"!A1:Z500"),3,7+(COLUMN()-COLUMN($F$2))*5)</f>
        <v>Saline 24</v>
      </c>
      <c r="H2" s="47" cm="1">
        <f t="array" aca="1" ref="H2" ca="1">INDEX(INDIRECT($A$4&amp;"!A1:Z500"),3,7+(COLUMN()-COLUMN($F$2))*5)</f>
        <v>0</v>
      </c>
      <c r="I2" s="47" cm="1">
        <f t="array" aca="1" ref="I2" ca="1">INDEX(INDIRECT($A$4&amp;"!A1:Z500"),3,7+(COLUMN()-COLUMN($F$2))*5)</f>
        <v>0</v>
      </c>
    </row>
    <row r="3" spans="1:22" x14ac:dyDescent="0.35">
      <c r="A3" t="s">
        <v>68</v>
      </c>
      <c r="E3" s="47" t="s">
        <v>47</v>
      </c>
      <c r="F3" s="155" cm="1">
        <f t="array" aca="1" ref="F3" ca="1">INDEX(INDIRECT($A$4&amp;"!A1:Z500"),3,8+(COLUMN()-COLUMN($F$2))*5)</f>
        <v>1</v>
      </c>
      <c r="G3" s="155" cm="1">
        <f t="array" aca="1" ref="G3" ca="1">INDEX(INDIRECT($A$4&amp;"!A1:Z500"),3,8+(COLUMN()-COLUMN($F$2))*5)</f>
        <v>10.55</v>
      </c>
      <c r="H3" s="155" cm="1">
        <f t="array" aca="1" ref="H3" ca="1">INDEX(INDIRECT($A$4&amp;"!A1:Z500"),3,8+(COLUMN()-COLUMN($F$2))*5)</f>
        <v>0</v>
      </c>
      <c r="I3" s="69" cm="1">
        <f t="array" aca="1" ref="I3" ca="1">INDEX(INDIRECT($A$4&amp;"!A1:Z500"),3,8+(COLUMN()-COLUMN($F$2))*5)+Serene_A_I!AB3</f>
        <v>0</v>
      </c>
    </row>
    <row r="4" spans="1:22" x14ac:dyDescent="0.35">
      <c r="A4" t="s">
        <v>178</v>
      </c>
      <c r="E4" s="47" t="s">
        <v>48</v>
      </c>
      <c r="F4" s="95" cm="1">
        <f t="array" aca="1" ref="F4" ca="1">INDIRECT($A$4&amp;"!D5")</f>
        <v>92.4</v>
      </c>
      <c r="G4" s="71" t="s">
        <v>16</v>
      </c>
    </row>
    <row r="5" spans="1:22" x14ac:dyDescent="0.35">
      <c r="A5" t="s">
        <v>178</v>
      </c>
      <c r="B5" t="s">
        <v>168</v>
      </c>
      <c r="E5" s="47" t="str">
        <f xml:space="preserve"> "COS GRTgaz (" &amp; Results!B9 &amp; ")"</f>
        <v>COS GRTgaz (Firm)</v>
      </c>
      <c r="F5" s="95">
        <f ca="1">F4</f>
        <v>92.4</v>
      </c>
      <c r="G5" s="71" t="s">
        <v>16</v>
      </c>
    </row>
    <row r="6" spans="1:22" ht="15" thickBot="1" x14ac:dyDescent="0.4">
      <c r="A6" s="60" t="s">
        <v>23</v>
      </c>
      <c r="E6" s="47" t="s">
        <v>216</v>
      </c>
      <c r="F6" s="47">
        <f>Results!$F24</f>
        <v>0</v>
      </c>
      <c r="G6" s="71" t="s">
        <v>15</v>
      </c>
    </row>
    <row r="7" spans="1:22" ht="15" thickBot="1" x14ac:dyDescent="0.4">
      <c r="A7" s="60" t="s">
        <v>14</v>
      </c>
      <c r="H7" s="90"/>
    </row>
    <row r="8" spans="1:22" x14ac:dyDescent="0.35">
      <c r="F8" s="90"/>
      <c r="G8" s="90"/>
    </row>
    <row r="11" spans="1:22" ht="16.5" customHeight="1" x14ac:dyDescent="0.35">
      <c r="F11" s="311" t="s">
        <v>30</v>
      </c>
      <c r="G11" s="311"/>
      <c r="H11" s="311"/>
      <c r="I11" s="311"/>
      <c r="K11" s="58" t="s">
        <v>177</v>
      </c>
      <c r="L11" s="312" t="s">
        <v>71</v>
      </c>
      <c r="M11" s="312"/>
      <c r="N11" s="312"/>
      <c r="O11" s="312"/>
      <c r="S11" s="312" t="s">
        <v>183</v>
      </c>
      <c r="T11" s="312"/>
      <c r="U11" s="312"/>
      <c r="V11" s="312"/>
    </row>
    <row r="12" spans="1:22" x14ac:dyDescent="0.35">
      <c r="J12" s="240" t="s">
        <v>74</v>
      </c>
      <c r="K12" s="240" t="s">
        <v>74</v>
      </c>
    </row>
    <row r="13" spans="1:22" ht="17.25" customHeight="1" x14ac:dyDescent="0.35">
      <c r="J13" s="240" t="s">
        <v>75</v>
      </c>
      <c r="K13" s="240" t="s">
        <v>75</v>
      </c>
    </row>
    <row r="14" spans="1:22" x14ac:dyDescent="0.35">
      <c r="F14" s="29"/>
      <c r="G14" s="48">
        <f ca="1">IF(COUNTIF(G17:G231,1)=0, "Only " &amp; ROUND(G231,3)*100 &amp; "%" &amp; " filling on 31/10",_xlfn.XLOOKUP(1,G17:G231,$A17:$A231,"",0,2)-1 )</f>
        <v>45596</v>
      </c>
      <c r="J14" s="154">
        <f ca="1">F5</f>
        <v>92.4</v>
      </c>
      <c r="K14" s="154">
        <v>1000</v>
      </c>
      <c r="M14" s="48" t="str">
        <f ca="1">IF(COUNTIF(M17:M231,1)=0, "Only " &amp; ROUND(M231,3)*100 &amp; "%" &amp; " filling on 31/10",_xlfn.XLOOKUP(1,M17:M231,$A17:$A231,"",0,2)-1 )</f>
        <v>Only 99,2% filling on 31/10</v>
      </c>
      <c r="S14" s="203">
        <f ca="1">T14-DATE(Results!J4,4,1)+1</f>
        <v>180</v>
      </c>
      <c r="T14" s="48">
        <f ca="1">IF(COUNTIF(T17:T231,"&gt;="&amp;1)=0, "Only " &amp; TEXT(T231,"0,0%") &amp; " filling on 31/10",_xlfn.XLOOKUP(1,T17:T231,$A17:$A231,"",1,2)-1 )</f>
        <v>45562</v>
      </c>
    </row>
    <row r="15" spans="1:22" ht="36" customHeight="1" x14ac:dyDescent="0.35">
      <c r="F15" s="53" t="s">
        <v>20</v>
      </c>
      <c r="G15" s="53" t="s">
        <v>196</v>
      </c>
      <c r="J15" s="240" t="s">
        <v>76</v>
      </c>
      <c r="K15" s="240"/>
      <c r="L15" s="53" t="s">
        <v>20</v>
      </c>
      <c r="M15" s="53" t="s">
        <v>196</v>
      </c>
      <c r="S15" s="53" t="s">
        <v>20</v>
      </c>
      <c r="T15" s="53" t="s">
        <v>196</v>
      </c>
    </row>
    <row r="16" spans="1:22" ht="43.25" customHeight="1" x14ac:dyDescent="0.35">
      <c r="A16" s="53" t="s">
        <v>2</v>
      </c>
      <c r="B16" s="141" t="s">
        <v>217</v>
      </c>
      <c r="C16" s="141" t="s">
        <v>218</v>
      </c>
      <c r="D16" s="141" t="s">
        <v>219</v>
      </c>
      <c r="E16" s="53" t="s">
        <v>19</v>
      </c>
      <c r="F16" s="53">
        <f>$F$6</f>
        <v>0</v>
      </c>
      <c r="G16" s="171">
        <f ca="1">$F$6/SUM($F$3,$G$3,$H$3,$I$3)</f>
        <v>0</v>
      </c>
      <c r="H16" s="135" t="s">
        <v>21</v>
      </c>
      <c r="I16" s="141" t="s">
        <v>22</v>
      </c>
      <c r="J16" s="240" t="s">
        <v>117</v>
      </c>
      <c r="K16" s="240" t="s">
        <v>193</v>
      </c>
      <c r="L16" s="53">
        <f>$F$6</f>
        <v>0</v>
      </c>
      <c r="M16" s="171">
        <f ca="1">$F$6/SUM($F$3,$G$3,$H$3,$I$3)</f>
        <v>0</v>
      </c>
      <c r="N16" s="135" t="s">
        <v>21</v>
      </c>
      <c r="O16" s="141" t="s">
        <v>22</v>
      </c>
      <c r="S16" s="53">
        <f>$F$6</f>
        <v>0</v>
      </c>
      <c r="T16" s="171">
        <f ca="1">$F$6/SUM($F$3,$G$3,$H$3,$I$3)</f>
        <v>0</v>
      </c>
      <c r="U16" s="135" t="s">
        <v>21</v>
      </c>
      <c r="V16" s="141" t="s">
        <v>22</v>
      </c>
    </row>
    <row r="17" spans="1:22" x14ac:dyDescent="0.35">
      <c r="A17" s="48">
        <f>Results!H19</f>
        <v>45383</v>
      </c>
      <c r="B17" s="88" cm="1">
        <f t="array" aca="1" ref="B17" ca="1">_xlfn.XLOOKUP(A17,INDIRECT($A$5&amp;"!$AJ$41:$AJ$406"),INDIRECT($A$5&amp;"!$AK$41:$AK$406"))*SUM($F$3:$I$3)</f>
        <v>0</v>
      </c>
      <c r="C17" s="88" cm="1">
        <f t="array" aca="1" ref="C17" ca="1">_xlfn.XLOOKUP(A17,INDIRECT($A$5&amp;"!$AJ$41:$AJ$406"),INDIRECT($A$5&amp;"!$AL$41:$AL$406"))*SUM($F$3:$I$3)</f>
        <v>11.55</v>
      </c>
      <c r="D17" s="88" cm="1">
        <f t="array" aca="1" ref="D17" ca="1">_xlfn.XLOOKUP(A17,INDIRECT($A$5&amp;"!$AJ$41:$AJ$406"),INDIRECT($A$5&amp;"!$AO$41:$AO$406"))*SUM($F$3:$I$3)</f>
        <v>11.55</v>
      </c>
      <c r="E17" s="50" cm="1">
        <f t="array" ref="E17">SUMPRODUCT(('PT Storengy'!$B$8:$K$372)*('PT Storengy'!$A$8:$A$372=$A17)*('PT Storengy'!$B$5:$K$5=$A$6)*('PT Storengy'!$B$7:$K$7=$A$7))</f>
        <v>0</v>
      </c>
      <c r="F17" s="137">
        <f t="shared" ref="F17:F80" ca="1" si="0">F16+I17/1000</f>
        <v>9.240000000000001E-2</v>
      </c>
      <c r="G17" s="194">
        <f t="shared" ref="G17:G81" ca="1" si="1">ROUND(F16/SUM($F$3,$G$3,$H$3,$I$3),5)</f>
        <v>0</v>
      </c>
      <c r="H17" s="5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89">
        <f ca="1">IF(F16*1000+$F$4*(1-$E17)*H17&gt;$D17*1000,$D17*1000-F16*1000,$F$4*(1-$E17)*H17)</f>
        <v>92.4</v>
      </c>
      <c r="J17" s="136" cm="1">
        <f t="array" aca="1" ref="J17" ca="1">IF(COUNTIFS('PTC GRTgaz'!$K$7:$K$15996,"",'PTC GRTgaz'!$A$7:$A$15996,J$16,'PTC GRTgaz'!$D$7:$D$15996,$A17,'PTC GRTgaz'!$C$7:$C$15996,"DEL")&gt;0,J$14,SUMIFS('PTC GRTgaz'!$K$7:$K$15996,'PTC GRTgaz'!$A$7:$A$15996,J$16,'PTC GRTgaz'!$D$7:$D$15996,$A17,'PTC GRTgaz'!$C$7:$C$15996,"DEL")*1.0026*$F$4/INDIRECT($A$4&amp;"!D9"))</f>
        <v>92.4</v>
      </c>
      <c r="K17" s="136">
        <v>1000</v>
      </c>
      <c r="L17" s="137">
        <f t="shared" ref="L17:L80" ca="1" si="2">L16+O17/1000</f>
        <v>9.240000000000001E-2</v>
      </c>
      <c r="M17" s="194">
        <f ca="1">ROUND(L16/SUM($F$3,$G$3,$H$3,$I$3),5)</f>
        <v>0</v>
      </c>
      <c r="N17" s="5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89">
        <f ca="1">IF(L16*1000+MIN(J17,K17,$F$4*(1-$E17)*N17)&gt;$D17*1000,$D17*1000-L16*1000,MIN(J17,K17,$F$4*(1-$E17)*N17))</f>
        <v>92.4</v>
      </c>
      <c r="S17" s="137">
        <f t="shared" ref="S17:S80" ca="1" si="3">S16+V17/1000</f>
        <v>9.240000000000001E-2</v>
      </c>
      <c r="T17" s="72">
        <f ca="1">MIN(ROUND(S16/SUM($F$3,$G$3,$H$3,$I$3),5),1)</f>
        <v>0</v>
      </c>
      <c r="U17" s="5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89">
        <f ca="1">$F$4*(1)*U17</f>
        <v>92.4</v>
      </c>
    </row>
    <row r="18" spans="1:22" x14ac:dyDescent="0.35">
      <c r="A18" s="48">
        <f>A17+1</f>
        <v>45384</v>
      </c>
      <c r="B18" s="88" cm="1">
        <f t="array" aca="1" ref="B18" ca="1">_xlfn.XLOOKUP(A18,INDIRECT($A$5&amp;"!$AJ$41:$AJ$406"),INDIRECT($A$5&amp;"!$AK$41:$AK$406"))*SUM($F$3:$I$3)</f>
        <v>0</v>
      </c>
      <c r="C18" s="88" cm="1">
        <f t="array" aca="1" ref="C18" ca="1">_xlfn.XLOOKUP(A18,INDIRECT($A$5&amp;"!$AJ$41:$AJ$406"),INDIRECT($A$5&amp;"!$AL$41:$AL$406"))*SUM($F$3:$I$3)</f>
        <v>11.55</v>
      </c>
      <c r="D18" s="88" cm="1">
        <f t="array" aca="1" ref="D18" ca="1">_xlfn.XLOOKUP(A18,INDIRECT($A$5&amp;"!$AJ$41:$AJ$406"),INDIRECT($A$5&amp;"!$AO$41:$AO$406"))*SUM($F$3:$I$3)</f>
        <v>11.55</v>
      </c>
      <c r="E18" s="50" cm="1">
        <f t="array" ref="E18">SUMPRODUCT(('PT Storengy'!$B$8:$K$372)*('PT Storengy'!$A$8:$A$372=$A18)*('PT Storengy'!$B$5:$K$5=$A$6)*('PT Storengy'!$B$7:$K$7=$A$7))</f>
        <v>0</v>
      </c>
      <c r="F18" s="137">
        <f t="shared" ca="1" si="0"/>
        <v>0.18455360000000004</v>
      </c>
      <c r="G18" s="194">
        <f t="shared" ca="1" si="1"/>
        <v>8.0000000000000002E-3</v>
      </c>
      <c r="H18" s="51" cm="1">
        <f t="array" aca="1" ref="H18" ca="1">IF(ROUND(ROUND(G18,2)-G18,4)=0,_xlfn.XLOOKUP(G18,INDIRECT($A$4&amp;"!$G$41:$G$141"),INDIRECT($A$4&amp;"!$A$41:$A$141"),0,1,1),IF(G18&gt;=1,0,(ROUNDUP(G18,2)-G18)*100*_xlfn.XLOOKUP(G18,INDIRECT($A$4&amp;"!$G$41:$G$141"),INDIRECT($A$4&amp;"!$A$41:$A$141"),0,-1,-1)+(G18-ROUNDDOWN(G18,2))*100*_xlfn.XLOOKUP(G18,INDIRECT($A$4&amp;"!$G$41:$G$141"),INDIRECT($A$4&amp;"!$A$41:$A$141"),0,1,1)))</f>
        <v>0.9973333333333334</v>
      </c>
      <c r="I18" s="89">
        <f t="shared" ref="I18:I81" ca="1" si="4">IF(F17*1000+$F$4*(1-$E18)*H18&gt;$D18*1000,D18*1000-F17*1000,$F$4*(1-$E18)*H18)</f>
        <v>92.153600000000012</v>
      </c>
      <c r="J18" s="136" cm="1">
        <f t="array" aca="1" ref="J18" ca="1">IF(COUNTIFS('PTC GRTgaz'!$K$7:$K$15996,"",'PTC GRTgaz'!$A$7:$A$15996,J$16,'PTC GRTgaz'!$D$7:$D$15996,$A18,'PTC GRTgaz'!$C$7:$C$15996,"DEL")&gt;0,J$14,SUMIFS('PTC GRTgaz'!$K$7:$K$15996,'PTC GRTgaz'!$A$7:$A$15996,J$16,'PTC GRTgaz'!$D$7:$D$15996,$A18,'PTC GRTgaz'!$C$7:$C$15996,"DEL")*1.0026*$F$4/INDIRECT($A$4&amp;"!D9"))</f>
        <v>95.247</v>
      </c>
      <c r="K18" s="136">
        <v>1000</v>
      </c>
      <c r="L18" s="137">
        <f t="shared" ca="1" si="2"/>
        <v>0.18455360000000004</v>
      </c>
      <c r="M18" s="194">
        <f t="shared" ref="M18:M81" ca="1" si="5">ROUND(L17/SUM($F$3,$G$3,$H$3,$I$3),5)</f>
        <v>8.0000000000000002E-3</v>
      </c>
      <c r="N18" s="51" cm="1">
        <f t="array" aca="1" ref="N18" ca="1">IF(ROUND(ROUND(M18,2)-M18,4)=0,_xlfn.XLOOKUP(M18,INDIRECT($A$4&amp;"!$G$41:$G$141"),INDIRECT($A$4&amp;"!$A$41:$A$141"),0,1,1),IF(M18&gt;=1,0,(ROUNDUP(M18,2)-M18)*100*_xlfn.XLOOKUP(M18,INDIRECT($A$4&amp;"!$G$41:$G$141"),INDIRECT($A$4&amp;"!$A$41:$A$141"),0,-1,-1)+(M18-ROUNDDOWN(M18,2))*100*_xlfn.XLOOKUP(M18,INDIRECT($A$4&amp;"!$G$41:$G$141"),INDIRECT($A$4&amp;"!$A$41:$A$141"),0,1,1)))</f>
        <v>0.9973333333333334</v>
      </c>
      <c r="O18" s="89">
        <f t="shared" ref="O18:O81" ca="1" si="6">IF(L17*1000+MIN(J18,K18,$F$4*(1-$E18)*N18)&gt;$D18*1000,$D18*1000-L17*1000,MIN(J18,K18,$F$4*(1-$E18)*N18))</f>
        <v>92.153600000000012</v>
      </c>
      <c r="S18" s="137">
        <f t="shared" ca="1" si="3"/>
        <v>0.18455360000000004</v>
      </c>
      <c r="T18" s="72">
        <f t="shared" ref="T18:T81" ca="1" si="7">MIN(ROUND(S17/SUM($F$3,$G$3,$H$3,$I$3),5),1)</f>
        <v>8.0000000000000002E-3</v>
      </c>
      <c r="U18" s="51" cm="1">
        <f t="array" aca="1" ref="U18" ca="1">IF(ROUND(ROUND(T18,2)-T18,4)=0,_xlfn.XLOOKUP(T18,INDIRECT($A$4&amp;"!$G$41:$G$141"),INDIRECT($A$4&amp;"!$A$41:$A$141"),0,1,1),IF(T18&gt;=1,0,(ROUNDUP(T18,2)-T18)*100*_xlfn.XLOOKUP(T18,INDIRECT($A$4&amp;"!$G$41:$G$141"),INDIRECT($A$4&amp;"!$A$41:$A$141"),0,-1,-1)+(T18-ROUNDDOWN(T18,2))*100*_xlfn.XLOOKUP(T18,INDIRECT($A$4&amp;"!$G$41:$G$141"),INDIRECT($A$4&amp;"!$A$41:$A$141"),0,1,1)))</f>
        <v>0.9973333333333334</v>
      </c>
      <c r="V18" s="89">
        <f t="shared" ref="V18:V81" ca="1" si="8">$F$4*(1)*U18</f>
        <v>92.153600000000012</v>
      </c>
    </row>
    <row r="19" spans="1:22" x14ac:dyDescent="0.35">
      <c r="A19" s="48">
        <f t="shared" ref="A19:A82" si="9">A18+1</f>
        <v>45385</v>
      </c>
      <c r="B19" s="88" cm="1">
        <f t="array" aca="1" ref="B19" ca="1">_xlfn.XLOOKUP(A19,INDIRECT($A$5&amp;"!$AJ$41:$AJ$406"),INDIRECT($A$5&amp;"!$AK$41:$AK$406"))*SUM($F$3:$I$3)</f>
        <v>0</v>
      </c>
      <c r="C19" s="88" cm="1">
        <f t="array" aca="1" ref="C19" ca="1">_xlfn.XLOOKUP(A19,INDIRECT($A$5&amp;"!$AJ$41:$AJ$406"),INDIRECT($A$5&amp;"!$AL$41:$AL$406"))*SUM($F$3:$I$3)</f>
        <v>11.55</v>
      </c>
      <c r="D19" s="88" cm="1">
        <f t="array" aca="1" ref="D19" ca="1">_xlfn.XLOOKUP(A19,INDIRECT($A$5&amp;"!$AJ$41:$AJ$406"),INDIRECT($A$5&amp;"!$AO$41:$AO$406"))*SUM($F$3:$I$3)</f>
        <v>11.55</v>
      </c>
      <c r="E19" s="50" cm="1">
        <f t="array" ref="E19">SUMPRODUCT(('PT Storengy'!$B$8:$K$372)*('PT Storengy'!$A$8:$A$372=$A19)*('PT Storengy'!$B$5:$K$5=$A$6)*('PT Storengy'!$B$7:$K$7=$A$7))</f>
        <v>0.6</v>
      </c>
      <c r="F19" s="137">
        <f t="shared" ca="1" si="0"/>
        <v>0.22131672640000005</v>
      </c>
      <c r="G19" s="194">
        <f t="shared" ca="1" si="1"/>
        <v>1.5980000000000001E-2</v>
      </c>
      <c r="H19" s="51" cm="1">
        <f t="array" aca="1" ref="H19" ca="1">IF(ROUND(ROUND(G19,2)-G19,4)=0,_xlfn.XLOOKUP(G19,INDIRECT($A$4&amp;"!$G$41:$G$141"),INDIRECT($A$4&amp;"!$A$41:$A$141"),0,1,1),IF(G19&gt;=1,0,(ROUNDUP(G19,2)-G19)*100*_xlfn.XLOOKUP(G19,INDIRECT($A$4&amp;"!$G$41:$G$141"),INDIRECT($A$4&amp;"!$A$41:$A$141"),0,-1,-1)+(G19-ROUNDDOWN(G19,2))*100*_xlfn.XLOOKUP(G19,INDIRECT($A$4&amp;"!$G$41:$G$141"),INDIRECT($A$4&amp;"!$A$41:$A$141"),0,1,1)))</f>
        <v>0.9946733333333333</v>
      </c>
      <c r="I19" s="89">
        <f t="shared" ca="1" si="4"/>
        <v>36.763126399999997</v>
      </c>
      <c r="J19" s="136" cm="1">
        <f t="array" aca="1" ref="J19" ca="1">IF(COUNTIFS('PTC GRTgaz'!$K$7:$K$15996,"",'PTC GRTgaz'!$A$7:$A$15996,J$16,'PTC GRTgaz'!$D$7:$D$15996,$A19,'PTC GRTgaz'!$C$7:$C$15996,"DEL")&gt;0,J$14,SUMIFS('PTC GRTgaz'!$K$7:$K$15996,'PTC GRTgaz'!$A$7:$A$15996,J$16,'PTC GRTgaz'!$D$7:$D$15996,$A19,'PTC GRTgaz'!$C$7:$C$15996,"DEL")*1.0026*$F$4/INDIRECT($A$4&amp;"!D9"))</f>
        <v>92.4</v>
      </c>
      <c r="K19" s="136">
        <v>1000</v>
      </c>
      <c r="L19" s="137">
        <f t="shared" ca="1" si="2"/>
        <v>0.22131672640000005</v>
      </c>
      <c r="M19" s="194">
        <f t="shared" ca="1" si="5"/>
        <v>1.5980000000000001E-2</v>
      </c>
      <c r="N19" s="51" cm="1">
        <f t="array" aca="1" ref="N19" ca="1">IF(ROUND(ROUND(M19,2)-M19,4)=0,_xlfn.XLOOKUP(M19,INDIRECT($A$4&amp;"!$G$41:$G$141"),INDIRECT($A$4&amp;"!$A$41:$A$141"),0,1,1),IF(M19&gt;=1,0,(ROUNDUP(M19,2)-M19)*100*_xlfn.XLOOKUP(M19,INDIRECT($A$4&amp;"!$G$41:$G$141"),INDIRECT($A$4&amp;"!$A$41:$A$141"),0,-1,-1)+(M19-ROUNDDOWN(M19,2))*100*_xlfn.XLOOKUP(M19,INDIRECT($A$4&amp;"!$G$41:$G$141"),INDIRECT($A$4&amp;"!$A$41:$A$141"),0,1,1)))</f>
        <v>0.9946733333333333</v>
      </c>
      <c r="O19" s="89">
        <f t="shared" ca="1" si="6"/>
        <v>36.763126399999997</v>
      </c>
      <c r="S19" s="137">
        <f t="shared" ca="1" si="3"/>
        <v>0.27646141600000007</v>
      </c>
      <c r="T19" s="72">
        <f t="shared" ca="1" si="7"/>
        <v>1.5980000000000001E-2</v>
      </c>
      <c r="U19" s="51" cm="1">
        <f t="array" aca="1" ref="U19" ca="1">IF(ROUND(ROUND(T19,2)-T19,4)=0,_xlfn.XLOOKUP(T19,INDIRECT($A$4&amp;"!$G$41:$G$141"),INDIRECT($A$4&amp;"!$A$41:$A$141"),0,1,1),IF(T19&gt;=1,0,(ROUNDUP(T19,2)-T19)*100*_xlfn.XLOOKUP(T19,INDIRECT($A$4&amp;"!$G$41:$G$141"),INDIRECT($A$4&amp;"!$A$41:$A$141"),0,-1,-1)+(T19-ROUNDDOWN(T19,2))*100*_xlfn.XLOOKUP(T19,INDIRECT($A$4&amp;"!$G$41:$G$141"),INDIRECT($A$4&amp;"!$A$41:$A$141"),0,1,1)))</f>
        <v>0.9946733333333333</v>
      </c>
      <c r="V19" s="89">
        <f t="shared" ca="1" si="8"/>
        <v>91.907815999999997</v>
      </c>
    </row>
    <row r="20" spans="1:22" x14ac:dyDescent="0.35">
      <c r="A20" s="48">
        <f t="shared" si="9"/>
        <v>45386</v>
      </c>
      <c r="B20" s="88" cm="1">
        <f t="array" aca="1" ref="B20" ca="1">_xlfn.XLOOKUP(A20,INDIRECT($A$5&amp;"!$AJ$41:$AJ$406"),INDIRECT($A$5&amp;"!$AK$41:$AK$406"))*SUM($F$3:$I$3)</f>
        <v>0</v>
      </c>
      <c r="C20" s="88" cm="1">
        <f t="array" aca="1" ref="C20" ca="1">_xlfn.XLOOKUP(A20,INDIRECT($A$5&amp;"!$AJ$41:$AJ$406"),INDIRECT($A$5&amp;"!$AL$41:$AL$406"))*SUM($F$3:$I$3)</f>
        <v>11.55</v>
      </c>
      <c r="D20" s="88" cm="1">
        <f t="array" aca="1" ref="D20" ca="1">_xlfn.XLOOKUP(A20,INDIRECT($A$5&amp;"!$AJ$41:$AJ$406"),INDIRECT($A$5&amp;"!$AO$41:$AO$406"))*SUM($F$3:$I$3)</f>
        <v>11.55</v>
      </c>
      <c r="E20" s="50" cm="1">
        <f t="array" ref="E20">SUMPRODUCT(('PT Storengy'!$B$8:$K$372)*('PT Storengy'!$A$8:$A$372=$A20)*('PT Storengy'!$B$5:$K$5=$A$6)*('PT Storengy'!$B$7:$K$7=$A$7))</f>
        <v>0</v>
      </c>
      <c r="F20" s="137">
        <f t="shared" ca="1" si="0"/>
        <v>0.31312659840000007</v>
      </c>
      <c r="G20" s="194">
        <f t="shared" ca="1" si="1"/>
        <v>1.916E-2</v>
      </c>
      <c r="H20" s="51" cm="1">
        <f t="array" aca="1" ref="H20" ca="1">IF(ROUND(ROUND(G20,2)-G20,4)=0,_xlfn.XLOOKUP(G20,INDIRECT($A$4&amp;"!$G$41:$G$141"),INDIRECT($A$4&amp;"!$A$41:$A$141"),0,1,1),IF(G20&gt;=1,0,(ROUNDUP(G20,2)-G20)*100*_xlfn.XLOOKUP(G20,INDIRECT($A$4&amp;"!$G$41:$G$141"),INDIRECT($A$4&amp;"!$A$41:$A$141"),0,-1,-1)+(G20-ROUNDDOWN(G20,2))*100*_xlfn.XLOOKUP(G20,INDIRECT($A$4&amp;"!$G$41:$G$141"),INDIRECT($A$4&amp;"!$A$41:$A$141"),0,1,1)))</f>
        <v>0.99361333333333324</v>
      </c>
      <c r="I20" s="89">
        <f t="shared" ca="1" si="4"/>
        <v>91.809871999999999</v>
      </c>
      <c r="J20" s="136" cm="1">
        <f t="array" aca="1" ref="J20" ca="1">IF(COUNTIFS('PTC GRTgaz'!$K$7:$K$15996,"",'PTC GRTgaz'!$A$7:$A$15996,J$16,'PTC GRTgaz'!$D$7:$D$15996,$A20,'PTC GRTgaz'!$C$7:$C$15996,"DEL")&gt;0,J$14,SUMIFS('PTC GRTgaz'!$K$7:$K$15996,'PTC GRTgaz'!$A$7:$A$15996,J$16,'PTC GRTgaz'!$D$7:$D$15996,$A20,'PTC GRTgaz'!$C$7:$C$15996,"DEL")*1.0026*$F$4/INDIRECT($A$4&amp;"!D9"))</f>
        <v>92.4</v>
      </c>
      <c r="K20" s="136">
        <v>1000</v>
      </c>
      <c r="L20" s="137">
        <f t="shared" ca="1" si="2"/>
        <v>0.31312659840000007</v>
      </c>
      <c r="M20" s="194">
        <f t="shared" ca="1" si="5"/>
        <v>1.916E-2</v>
      </c>
      <c r="N20" s="51" cm="1">
        <f t="array" aca="1" ref="N20" ca="1">IF(ROUND(ROUND(M20,2)-M20,4)=0,_xlfn.XLOOKUP(M20,INDIRECT($A$4&amp;"!$G$41:$G$141"),INDIRECT($A$4&amp;"!$A$41:$A$141"),0,1,1),IF(M20&gt;=1,0,(ROUNDUP(M20,2)-M20)*100*_xlfn.XLOOKUP(M20,INDIRECT($A$4&amp;"!$G$41:$G$141"),INDIRECT($A$4&amp;"!$A$41:$A$141"),0,-1,-1)+(M20-ROUNDDOWN(M20,2))*100*_xlfn.XLOOKUP(M20,INDIRECT($A$4&amp;"!$G$41:$G$141"),INDIRECT($A$4&amp;"!$A$41:$A$141"),0,1,1)))</f>
        <v>0.99361333333333324</v>
      </c>
      <c r="O20" s="89">
        <f t="shared" ca="1" si="6"/>
        <v>91.809871999999999</v>
      </c>
      <c r="S20" s="137">
        <f t="shared" ca="1" si="3"/>
        <v>0.36812406400000008</v>
      </c>
      <c r="T20" s="72">
        <f t="shared" ca="1" si="7"/>
        <v>2.3939999999999999E-2</v>
      </c>
      <c r="U20" s="51" cm="1">
        <f t="array" aca="1" ref="U20" ca="1">IF(ROUND(ROUND(T20,2)-T20,4)=0,_xlfn.XLOOKUP(T20,INDIRECT($A$4&amp;"!$G$41:$G$141"),INDIRECT($A$4&amp;"!$A$41:$A$141"),0,1,1),IF(T20&gt;=1,0,(ROUNDUP(T20,2)-T20)*100*_xlfn.XLOOKUP(T20,INDIRECT($A$4&amp;"!$G$41:$G$141"),INDIRECT($A$4&amp;"!$A$41:$A$141"),0,-1,-1)+(T20-ROUNDDOWN(T20,2))*100*_xlfn.XLOOKUP(T20,INDIRECT($A$4&amp;"!$G$41:$G$141"),INDIRECT($A$4&amp;"!$A$41:$A$141"),0,1,1)))</f>
        <v>0.99201999999999979</v>
      </c>
      <c r="V20" s="89">
        <f t="shared" ca="1" si="8"/>
        <v>91.66264799999999</v>
      </c>
    </row>
    <row r="21" spans="1:22" x14ac:dyDescent="0.35">
      <c r="A21" s="48">
        <f t="shared" si="9"/>
        <v>45387</v>
      </c>
      <c r="B21" s="88" cm="1">
        <f t="array" aca="1" ref="B21" ca="1">_xlfn.XLOOKUP(A21,INDIRECT($A$5&amp;"!$AJ$41:$AJ$406"),INDIRECT($A$5&amp;"!$AK$41:$AK$406"))*SUM($F$3:$I$3)</f>
        <v>0</v>
      </c>
      <c r="C21" s="88" cm="1">
        <f t="array" aca="1" ref="C21" ca="1">_xlfn.XLOOKUP(A21,INDIRECT($A$5&amp;"!$AJ$41:$AJ$406"),INDIRECT($A$5&amp;"!$AL$41:$AL$406"))*SUM($F$3:$I$3)</f>
        <v>11.55</v>
      </c>
      <c r="D21" s="88" cm="1">
        <f t="array" aca="1" ref="D21" ca="1">_xlfn.XLOOKUP(A21,INDIRECT($A$5&amp;"!$AJ$41:$AJ$406"),INDIRECT($A$5&amp;"!$AO$41:$AO$406"))*SUM($F$3:$I$3)</f>
        <v>11.55</v>
      </c>
      <c r="E21" s="50" cm="1">
        <f t="array" ref="E21">SUMPRODUCT(('PT Storengy'!$B$8:$K$372)*('PT Storengy'!$A$8:$A$372=$A21)*('PT Storengy'!$B$5:$K$5=$A$6)*('PT Storengy'!$B$7:$K$7=$A$7))</f>
        <v>0</v>
      </c>
      <c r="F21" s="137">
        <f t="shared" ca="1" si="0"/>
        <v>0.40469161040000007</v>
      </c>
      <c r="G21" s="194">
        <f t="shared" ca="1" si="1"/>
        <v>2.7109999999999999E-2</v>
      </c>
      <c r="H21" s="51" cm="1">
        <f t="array" aca="1" ref="H21" ca="1">IF(ROUND(ROUND(G21,2)-G21,4)=0,_xlfn.XLOOKUP(G21,INDIRECT($A$4&amp;"!$G$41:$G$141"),INDIRECT($A$4&amp;"!$A$41:$A$141"),0,1,1),IF(G21&gt;=1,0,(ROUNDUP(G21,2)-G21)*100*_xlfn.XLOOKUP(G21,INDIRECT($A$4&amp;"!$G$41:$G$141"),INDIRECT($A$4&amp;"!$A$41:$A$141"),0,-1,-1)+(G21-ROUNDDOWN(G21,2))*100*_xlfn.XLOOKUP(G21,INDIRECT($A$4&amp;"!$G$41:$G$141"),INDIRECT($A$4&amp;"!$A$41:$A$141"),0,1,1)))</f>
        <v>0.9909633333333332</v>
      </c>
      <c r="I21" s="89">
        <f t="shared" ca="1" si="4"/>
        <v>91.565011999999996</v>
      </c>
      <c r="J21" s="136" cm="1">
        <f t="array" aca="1" ref="J21" ca="1">IF(COUNTIFS('PTC GRTgaz'!$K$7:$K$15996,"",'PTC GRTgaz'!$A$7:$A$15996,J$16,'PTC GRTgaz'!$D$7:$D$15996,$A21,'PTC GRTgaz'!$C$7:$C$15996,"DEL")&gt;0,J$14,SUMIFS('PTC GRTgaz'!$K$7:$K$15996,'PTC GRTgaz'!$A$7:$A$15996,J$16,'PTC GRTgaz'!$D$7:$D$15996,$A21,'PTC GRTgaz'!$C$7:$C$15996,"DEL")*1.0026*$F$4/INDIRECT($A$4&amp;"!D9"))</f>
        <v>92.4</v>
      </c>
      <c r="K21" s="136">
        <v>1000</v>
      </c>
      <c r="L21" s="137">
        <f t="shared" ca="1" si="2"/>
        <v>0.40469161040000007</v>
      </c>
      <c r="M21" s="194">
        <f t="shared" ca="1" si="5"/>
        <v>2.7109999999999999E-2</v>
      </c>
      <c r="N21" s="51" cm="1">
        <f t="array" aca="1" ref="N21" ca="1">IF(ROUND(ROUND(M21,2)-M21,4)=0,_xlfn.XLOOKUP(M21,INDIRECT($A$4&amp;"!$G$41:$G$141"),INDIRECT($A$4&amp;"!$A$41:$A$141"),0,1,1),IF(M21&gt;=1,0,(ROUNDUP(M21,2)-M21)*100*_xlfn.XLOOKUP(M21,INDIRECT($A$4&amp;"!$G$41:$G$141"),INDIRECT($A$4&amp;"!$A$41:$A$141"),0,-1,-1)+(M21-ROUNDDOWN(M21,2))*100*_xlfn.XLOOKUP(M21,INDIRECT($A$4&amp;"!$G$41:$G$141"),INDIRECT($A$4&amp;"!$A$41:$A$141"),0,1,1)))</f>
        <v>0.9909633333333332</v>
      </c>
      <c r="O21" s="89">
        <f t="shared" ca="1" si="6"/>
        <v>91.565011999999996</v>
      </c>
      <c r="S21" s="137">
        <f t="shared" ca="1" si="3"/>
        <v>0.45954246800000009</v>
      </c>
      <c r="T21" s="72">
        <f t="shared" ca="1" si="7"/>
        <v>3.1870000000000002E-2</v>
      </c>
      <c r="U21" s="51" cm="1">
        <f t="array" aca="1" ref="U21" ca="1">IF(ROUND(ROUND(T21,2)-T21,4)=0,_xlfn.XLOOKUP(T21,INDIRECT($A$4&amp;"!$G$41:$G$141"),INDIRECT($A$4&amp;"!$A$41:$A$141"),0,1,1),IF(T21&gt;=1,0,(ROUNDUP(T21,2)-T21)*100*_xlfn.XLOOKUP(T21,INDIRECT($A$4&amp;"!$G$41:$G$141"),INDIRECT($A$4&amp;"!$A$41:$A$141"),0,-1,-1)+(T21-ROUNDDOWN(T21,2))*100*_xlfn.XLOOKUP(T21,INDIRECT($A$4&amp;"!$G$41:$G$141"),INDIRECT($A$4&amp;"!$A$41:$A$141"),0,1,1)))</f>
        <v>0.98937666666666679</v>
      </c>
      <c r="V21" s="89">
        <f t="shared" ca="1" si="8"/>
        <v>91.418404000000024</v>
      </c>
    </row>
    <row r="22" spans="1:22" x14ac:dyDescent="0.35">
      <c r="A22" s="48">
        <f t="shared" si="9"/>
        <v>45388</v>
      </c>
      <c r="B22" s="88" cm="1">
        <f t="array" aca="1" ref="B22" ca="1">_xlfn.XLOOKUP(A22,INDIRECT($A$5&amp;"!$AJ$41:$AJ$406"),INDIRECT($A$5&amp;"!$AK$41:$AK$406"))*SUM($F$3:$I$3)</f>
        <v>0</v>
      </c>
      <c r="C22" s="88" cm="1">
        <f t="array" aca="1" ref="C22" ca="1">_xlfn.XLOOKUP(A22,INDIRECT($A$5&amp;"!$AJ$41:$AJ$406"),INDIRECT($A$5&amp;"!$AL$41:$AL$406"))*SUM($F$3:$I$3)</f>
        <v>11.55</v>
      </c>
      <c r="D22" s="88" cm="1">
        <f t="array" aca="1" ref="D22" ca="1">_xlfn.XLOOKUP(A22,INDIRECT($A$5&amp;"!$AJ$41:$AJ$406"),INDIRECT($A$5&amp;"!$AO$41:$AO$406"))*SUM($F$3:$I$3)</f>
        <v>11.55</v>
      </c>
      <c r="E22" s="50" cm="1">
        <f t="array" ref="E22">SUMPRODUCT(('PT Storengy'!$B$8:$K$372)*('PT Storengy'!$A$8:$A$372=$A22)*('PT Storengy'!$B$5:$K$5=$A$6)*('PT Storengy'!$B$7:$K$7=$A$7))</f>
        <v>0</v>
      </c>
      <c r="F22" s="137">
        <f t="shared" ca="1" si="0"/>
        <v>0.49601237840000006</v>
      </c>
      <c r="G22" s="194">
        <f t="shared" ca="1" si="1"/>
        <v>3.5040000000000002E-2</v>
      </c>
      <c r="H22" s="51" cm="1">
        <f t="array" aca="1" ref="H22" ca="1">IF(ROUND(ROUND(G22,2)-G22,4)=0,_xlfn.XLOOKUP(G22,INDIRECT($A$4&amp;"!$G$41:$G$141"),INDIRECT($A$4&amp;"!$A$41:$A$141"),0,1,1),IF(G22&gt;=1,0,(ROUNDUP(G22,2)-G22)*100*_xlfn.XLOOKUP(G22,INDIRECT($A$4&amp;"!$G$41:$G$141"),INDIRECT($A$4&amp;"!$A$41:$A$141"),0,-1,-1)+(G22-ROUNDDOWN(G22,2))*100*_xlfn.XLOOKUP(G22,INDIRECT($A$4&amp;"!$G$41:$G$141"),INDIRECT($A$4&amp;"!$A$41:$A$141"),0,1,1)))</f>
        <v>0.98832000000000009</v>
      </c>
      <c r="I22" s="89">
        <f t="shared" ca="1" si="4"/>
        <v>91.320768000000015</v>
      </c>
      <c r="J22" s="136" cm="1">
        <f t="array" aca="1" ref="J22" ca="1">IF(COUNTIFS('PTC GRTgaz'!$K$7:$K$15996,"",'PTC GRTgaz'!$A$7:$A$15996,J$16,'PTC GRTgaz'!$D$7:$D$15996,$A22,'PTC GRTgaz'!$C$7:$C$15996,"DEL")&gt;0,J$14,SUMIFS('PTC GRTgaz'!$K$7:$K$15996,'PTC GRTgaz'!$A$7:$A$15996,J$16,'PTC GRTgaz'!$D$7:$D$15996,$A22,'PTC GRTgaz'!$C$7:$C$15996,"DEL")*1.0026*$F$4/INDIRECT($A$4&amp;"!D9"))</f>
        <v>92.4</v>
      </c>
      <c r="K22" s="136">
        <v>1000</v>
      </c>
      <c r="L22" s="137">
        <f t="shared" ca="1" si="2"/>
        <v>0.49601237840000006</v>
      </c>
      <c r="M22" s="194">
        <f t="shared" ca="1" si="5"/>
        <v>3.5040000000000002E-2</v>
      </c>
      <c r="N22" s="51" cm="1">
        <f t="array" aca="1" ref="N22" ca="1">IF(ROUND(ROUND(M22,2)-M22,4)=0,_xlfn.XLOOKUP(M22,INDIRECT($A$4&amp;"!$G$41:$G$141"),INDIRECT($A$4&amp;"!$A$41:$A$141"),0,1,1),IF(M22&gt;=1,0,(ROUNDUP(M22,2)-M22)*100*_xlfn.XLOOKUP(M22,INDIRECT($A$4&amp;"!$G$41:$G$141"),INDIRECT($A$4&amp;"!$A$41:$A$141"),0,-1,-1)+(M22-ROUNDDOWN(M22,2))*100*_xlfn.XLOOKUP(M22,INDIRECT($A$4&amp;"!$G$41:$G$141"),INDIRECT($A$4&amp;"!$A$41:$A$141"),0,1,1)))</f>
        <v>0.98832000000000009</v>
      </c>
      <c r="O22" s="89">
        <f t="shared" ca="1" si="6"/>
        <v>91.320768000000015</v>
      </c>
      <c r="S22" s="137">
        <f t="shared" ca="1" si="3"/>
        <v>0.55071693600000016</v>
      </c>
      <c r="T22" s="72">
        <f t="shared" ca="1" si="7"/>
        <v>3.9789999999999999E-2</v>
      </c>
      <c r="U22" s="51" cm="1">
        <f t="array" aca="1" ref="U22" ca="1">IF(ROUND(ROUND(T22,2)-T22,4)=0,_xlfn.XLOOKUP(T22,INDIRECT($A$4&amp;"!$G$41:$G$141"),INDIRECT($A$4&amp;"!$A$41:$A$141"),0,1,1),IF(T22&gt;=1,0,(ROUNDUP(T22,2)-T22)*100*_xlfn.XLOOKUP(T22,INDIRECT($A$4&amp;"!$G$41:$G$141"),INDIRECT($A$4&amp;"!$A$41:$A$141"),0,-1,-1)+(T22-ROUNDDOWN(T22,2))*100*_xlfn.XLOOKUP(T22,INDIRECT($A$4&amp;"!$G$41:$G$141"),INDIRECT($A$4&amp;"!$A$41:$A$141"),0,1,1)))</f>
        <v>0.98673666666666682</v>
      </c>
      <c r="V22" s="89">
        <f t="shared" ca="1" si="8"/>
        <v>91.174468000000019</v>
      </c>
    </row>
    <row r="23" spans="1:22" x14ac:dyDescent="0.35">
      <c r="A23" s="48">
        <f t="shared" si="9"/>
        <v>45389</v>
      </c>
      <c r="B23" s="88" cm="1">
        <f t="array" aca="1" ref="B23" ca="1">_xlfn.XLOOKUP(A23,INDIRECT($A$5&amp;"!$AJ$41:$AJ$406"),INDIRECT($A$5&amp;"!$AK$41:$AK$406"))*SUM($F$3:$I$3)</f>
        <v>0</v>
      </c>
      <c r="C23" s="88" cm="1">
        <f t="array" aca="1" ref="C23" ca="1">_xlfn.XLOOKUP(A23,INDIRECT($A$5&amp;"!$AJ$41:$AJ$406"),INDIRECT($A$5&amp;"!$AL$41:$AL$406"))*SUM($F$3:$I$3)</f>
        <v>11.55</v>
      </c>
      <c r="D23" s="88" cm="1">
        <f t="array" aca="1" ref="D23" ca="1">_xlfn.XLOOKUP(A23,INDIRECT($A$5&amp;"!$AJ$41:$AJ$406"),INDIRECT($A$5&amp;"!$AO$41:$AO$406"))*SUM($F$3:$I$3)</f>
        <v>11.55</v>
      </c>
      <c r="E23" s="50" cm="1">
        <f t="array" ref="E23">SUMPRODUCT(('PT Storengy'!$B$8:$K$372)*('PT Storengy'!$A$8:$A$372=$A23)*('PT Storengy'!$B$5:$K$5=$A$6)*('PT Storengy'!$B$7:$K$7=$A$7))</f>
        <v>0</v>
      </c>
      <c r="F23" s="137">
        <f t="shared" ca="1" si="0"/>
        <v>0.58708982640000007</v>
      </c>
      <c r="G23" s="194">
        <f t="shared" ca="1" si="1"/>
        <v>4.2939999999999999E-2</v>
      </c>
      <c r="H23" s="51" cm="1">
        <f t="array" aca="1" ref="H23" ca="1">IF(ROUND(ROUND(G23,2)-G23,4)=0,_xlfn.XLOOKUP(G23,INDIRECT($A$4&amp;"!$G$41:$G$141"),INDIRECT($A$4&amp;"!$A$41:$A$141"),0,1,1),IF(G23&gt;=1,0,(ROUNDUP(G23,2)-G23)*100*_xlfn.XLOOKUP(G23,INDIRECT($A$4&amp;"!$G$41:$G$141"),INDIRECT($A$4&amp;"!$A$41:$A$141"),0,-1,-1)+(G23-ROUNDDOWN(G23,2))*100*_xlfn.XLOOKUP(G23,INDIRECT($A$4&amp;"!$G$41:$G$141"),INDIRECT($A$4&amp;"!$A$41:$A$141"),0,1,1)))</f>
        <v>0.98568666666666682</v>
      </c>
      <c r="I23" s="89">
        <f t="shared" ca="1" si="4"/>
        <v>91.077448000000018</v>
      </c>
      <c r="J23" s="136" cm="1">
        <f t="array" aca="1" ref="J23" ca="1">IF(COUNTIFS('PTC GRTgaz'!$K$7:$K$15996,"",'PTC GRTgaz'!$A$7:$A$15996,J$16,'PTC GRTgaz'!$D$7:$D$15996,$A23,'PTC GRTgaz'!$C$7:$C$15996,"DEL")&gt;0,J$14,SUMIFS('PTC GRTgaz'!$K$7:$K$15996,'PTC GRTgaz'!$A$7:$A$15996,J$16,'PTC GRTgaz'!$D$7:$D$15996,$A23,'PTC GRTgaz'!$C$7:$C$15996,"DEL")*1.0026*$F$4/INDIRECT($A$4&amp;"!D9"))</f>
        <v>92.4</v>
      </c>
      <c r="K23" s="136">
        <v>1000</v>
      </c>
      <c r="L23" s="137">
        <f t="shared" ca="1" si="2"/>
        <v>0.58708982640000007</v>
      </c>
      <c r="M23" s="194">
        <f t="shared" ca="1" si="5"/>
        <v>4.2939999999999999E-2</v>
      </c>
      <c r="N23" s="51" cm="1">
        <f t="array" aca="1" ref="N23" ca="1">IF(ROUND(ROUND(M23,2)-M23,4)=0,_xlfn.XLOOKUP(M23,INDIRECT($A$4&amp;"!$G$41:$G$141"),INDIRECT($A$4&amp;"!$A$41:$A$141"),0,1,1),IF(M23&gt;=1,0,(ROUNDUP(M23,2)-M23)*100*_xlfn.XLOOKUP(M23,INDIRECT($A$4&amp;"!$G$41:$G$141"),INDIRECT($A$4&amp;"!$A$41:$A$141"),0,-1,-1)+(M23-ROUNDDOWN(M23,2))*100*_xlfn.XLOOKUP(M23,INDIRECT($A$4&amp;"!$G$41:$G$141"),INDIRECT($A$4&amp;"!$A$41:$A$141"),0,1,1)))</f>
        <v>0.98568666666666682</v>
      </c>
      <c r="O23" s="89">
        <f t="shared" ca="1" si="6"/>
        <v>91.077448000000018</v>
      </c>
      <c r="S23" s="137">
        <f t="shared" ca="1" si="3"/>
        <v>0.64164839200000012</v>
      </c>
      <c r="T23" s="72">
        <f t="shared" ca="1" si="7"/>
        <v>4.768E-2</v>
      </c>
      <c r="U23" s="51" cm="1">
        <f t="array" aca="1" ref="U23" ca="1">IF(ROUND(ROUND(T23,2)-T23,4)=0,_xlfn.XLOOKUP(T23,INDIRECT($A$4&amp;"!$G$41:$G$141"),INDIRECT($A$4&amp;"!$A$41:$A$141"),0,1,1),IF(T23&gt;=1,0,(ROUNDUP(T23,2)-T23)*100*_xlfn.XLOOKUP(T23,INDIRECT($A$4&amp;"!$G$41:$G$141"),INDIRECT($A$4&amp;"!$A$41:$A$141"),0,-1,-1)+(T23-ROUNDDOWN(T23,2))*100*_xlfn.XLOOKUP(T23,INDIRECT($A$4&amp;"!$G$41:$G$141"),INDIRECT($A$4&amp;"!$A$41:$A$141"),0,1,1)))</f>
        <v>0.98410666666666669</v>
      </c>
      <c r="V23" s="89">
        <f t="shared" ca="1" si="8"/>
        <v>90.931456000000011</v>
      </c>
    </row>
    <row r="24" spans="1:22" x14ac:dyDescent="0.35">
      <c r="A24" s="48">
        <f t="shared" si="9"/>
        <v>45390</v>
      </c>
      <c r="B24" s="88" cm="1">
        <f t="array" aca="1" ref="B24" ca="1">_xlfn.XLOOKUP(A24,INDIRECT($A$5&amp;"!$AJ$41:$AJ$406"),INDIRECT($A$5&amp;"!$AK$41:$AK$406"))*SUM($F$3:$I$3)</f>
        <v>0</v>
      </c>
      <c r="C24" s="88" cm="1">
        <f t="array" aca="1" ref="C24" ca="1">_xlfn.XLOOKUP(A24,INDIRECT($A$5&amp;"!$AJ$41:$AJ$406"),INDIRECT($A$5&amp;"!$AL$41:$AL$406"))*SUM($F$3:$I$3)</f>
        <v>11.55</v>
      </c>
      <c r="D24" s="88" cm="1">
        <f t="array" aca="1" ref="D24" ca="1">_xlfn.XLOOKUP(A24,INDIRECT($A$5&amp;"!$AJ$41:$AJ$406"),INDIRECT($A$5&amp;"!$AO$41:$AO$406"))*SUM($F$3:$I$3)</f>
        <v>11.55</v>
      </c>
      <c r="E24" s="50" cm="1">
        <f t="array" ref="E24">SUMPRODUCT(('PT Storengy'!$B$8:$K$372)*('PT Storengy'!$A$8:$A$372=$A24)*('PT Storengy'!$B$5:$K$5=$A$6)*('PT Storengy'!$B$7:$K$7=$A$7))</f>
        <v>0.2</v>
      </c>
      <c r="F24" s="137">
        <f t="shared" ca="1" si="0"/>
        <v>0.65975737520000011</v>
      </c>
      <c r="G24" s="194">
        <f t="shared" ca="1" si="1"/>
        <v>5.083E-2</v>
      </c>
      <c r="H24" s="51" cm="1">
        <f t="array" aca="1" ref="H24" ca="1">IF(ROUND(ROUND(G24,2)-G24,4)=0,_xlfn.XLOOKUP(G24,INDIRECT($A$4&amp;"!$G$41:$G$141"),INDIRECT($A$4&amp;"!$A$41:$A$141"),0,1,1),IF(G24&gt;=1,0,(ROUNDUP(G24,2)-G24)*100*_xlfn.XLOOKUP(G24,INDIRECT($A$4&amp;"!$G$41:$G$141"),INDIRECT($A$4&amp;"!$A$41:$A$141"),0,-1,-1)+(G24-ROUNDDOWN(G24,2))*100*_xlfn.XLOOKUP(G24,INDIRECT($A$4&amp;"!$G$41:$G$141"),INDIRECT($A$4&amp;"!$A$41:$A$141"),0,1,1)))</f>
        <v>0.98305666666666669</v>
      </c>
      <c r="I24" s="89">
        <f t="shared" ca="1" si="4"/>
        <v>72.667548800000006</v>
      </c>
      <c r="J24" s="136" cm="1">
        <f t="array" aca="1" ref="J24" ca="1">IF(COUNTIFS('PTC GRTgaz'!$K$7:$K$15996,"",'PTC GRTgaz'!$A$7:$A$15996,J$16,'PTC GRTgaz'!$D$7:$D$15996,$A24,'PTC GRTgaz'!$C$7:$C$15996,"DEL")&gt;0,J$14,SUMIFS('PTC GRTgaz'!$K$7:$K$15996,'PTC GRTgaz'!$A$7:$A$15996,J$16,'PTC GRTgaz'!$D$7:$D$15996,$A24,'PTC GRTgaz'!$C$7:$C$15996,"DEL")*1.0026*$F$4/INDIRECT($A$4&amp;"!D9"))</f>
        <v>92.4</v>
      </c>
      <c r="K24" s="136">
        <v>1000</v>
      </c>
      <c r="L24" s="137">
        <f t="shared" ca="1" si="2"/>
        <v>0.65975737520000011</v>
      </c>
      <c r="M24" s="194">
        <f t="shared" ca="1" si="5"/>
        <v>5.083E-2</v>
      </c>
      <c r="N24" s="51" cm="1">
        <f t="array" aca="1" ref="N24" ca="1">IF(ROUND(ROUND(M24,2)-M24,4)=0,_xlfn.XLOOKUP(M24,INDIRECT($A$4&amp;"!$G$41:$G$141"),INDIRECT($A$4&amp;"!$A$41:$A$141"),0,1,1),IF(M24&gt;=1,0,(ROUNDUP(M24,2)-M24)*100*_xlfn.XLOOKUP(M24,INDIRECT($A$4&amp;"!$G$41:$G$141"),INDIRECT($A$4&amp;"!$A$41:$A$141"),0,-1,-1)+(M24-ROUNDDOWN(M24,2))*100*_xlfn.XLOOKUP(M24,INDIRECT($A$4&amp;"!$G$41:$G$141"),INDIRECT($A$4&amp;"!$A$41:$A$141"),0,1,1)))</f>
        <v>0.98305666666666669</v>
      </c>
      <c r="O24" s="89">
        <f t="shared" ca="1" si="6"/>
        <v>72.667548800000006</v>
      </c>
      <c r="S24" s="137">
        <f t="shared" ca="1" si="3"/>
        <v>0.73233745200000011</v>
      </c>
      <c r="T24" s="72">
        <f t="shared" ca="1" si="7"/>
        <v>5.5550000000000002E-2</v>
      </c>
      <c r="U24" s="51" cm="1">
        <f t="array" aca="1" ref="U24" ca="1">IF(ROUND(ROUND(T24,2)-T24,4)=0,_xlfn.XLOOKUP(T24,INDIRECT($A$4&amp;"!$G$41:$G$141"),INDIRECT($A$4&amp;"!$A$41:$A$141"),0,1,1),IF(T24&gt;=1,0,(ROUNDUP(T24,2)-T24)*100*_xlfn.XLOOKUP(T24,INDIRECT($A$4&amp;"!$G$41:$G$141"),INDIRECT($A$4&amp;"!$A$41:$A$141"),0,-1,-1)+(T24-ROUNDDOWN(T24,2))*100*_xlfn.XLOOKUP(T24,INDIRECT($A$4&amp;"!$G$41:$G$141"),INDIRECT($A$4&amp;"!$A$41:$A$141"),0,1,1)))</f>
        <v>0.98148333333333349</v>
      </c>
      <c r="V24" s="89">
        <f t="shared" ca="1" si="8"/>
        <v>90.689060000000026</v>
      </c>
    </row>
    <row r="25" spans="1:22" x14ac:dyDescent="0.35">
      <c r="A25" s="48">
        <f t="shared" si="9"/>
        <v>45391</v>
      </c>
      <c r="B25" s="88" cm="1">
        <f t="array" aca="1" ref="B25" ca="1">_xlfn.XLOOKUP(A25,INDIRECT($A$5&amp;"!$AJ$41:$AJ$406"),INDIRECT($A$5&amp;"!$AK$41:$AK$406"))*SUM($F$3:$I$3)</f>
        <v>0</v>
      </c>
      <c r="C25" s="88" cm="1">
        <f t="array" aca="1" ref="C25" ca="1">_xlfn.XLOOKUP(A25,INDIRECT($A$5&amp;"!$AJ$41:$AJ$406"),INDIRECT($A$5&amp;"!$AL$41:$AL$406"))*SUM($F$3:$I$3)</f>
        <v>11.55</v>
      </c>
      <c r="D25" s="88" cm="1">
        <f t="array" aca="1" ref="D25" ca="1">_xlfn.XLOOKUP(A25,INDIRECT($A$5&amp;"!$AJ$41:$AJ$406"),INDIRECT($A$5&amp;"!$AO$41:$AO$406"))*SUM($F$3:$I$3)</f>
        <v>11.55</v>
      </c>
      <c r="E25" s="50" cm="1">
        <f t="array" ref="E25">SUMPRODUCT(('PT Storengy'!$B$8:$K$372)*('PT Storengy'!$A$8:$A$372=$A25)*('PT Storengy'!$B$5:$K$5=$A$6)*('PT Storengy'!$B$7:$K$7=$A$7))</f>
        <v>0.2</v>
      </c>
      <c r="F25" s="137">
        <f t="shared" ca="1" si="0"/>
        <v>0.7322699384000001</v>
      </c>
      <c r="G25" s="194">
        <f t="shared" ca="1" si="1"/>
        <v>5.7119999999999997E-2</v>
      </c>
      <c r="H25" s="51" cm="1">
        <f t="array" aca="1" ref="H25" ca="1">IF(ROUND(ROUND(G25,2)-G25,4)=0,_xlfn.XLOOKUP(G25,INDIRECT($A$4&amp;"!$G$41:$G$141"),INDIRECT($A$4&amp;"!$A$41:$A$141"),0,1,1),IF(G25&gt;=1,0,(ROUNDUP(G25,2)-G25)*100*_xlfn.XLOOKUP(G25,INDIRECT($A$4&amp;"!$G$41:$G$141"),INDIRECT($A$4&amp;"!$A$41:$A$141"),0,-1,-1)+(G25-ROUNDDOWN(G25,2))*100*_xlfn.XLOOKUP(G25,INDIRECT($A$4&amp;"!$G$41:$G$141"),INDIRECT($A$4&amp;"!$A$41:$A$141"),0,1,1)))</f>
        <v>0.98096000000000005</v>
      </c>
      <c r="I25" s="89">
        <f t="shared" ca="1" si="4"/>
        <v>72.512563200000002</v>
      </c>
      <c r="J25" s="136" cm="1">
        <f t="array" aca="1" ref="J25" ca="1">IF(COUNTIFS('PTC GRTgaz'!$K$7:$K$15996,"",'PTC GRTgaz'!$A$7:$A$15996,J$16,'PTC GRTgaz'!$D$7:$D$15996,$A25,'PTC GRTgaz'!$C$7:$C$15996,"DEL")&gt;0,J$14,SUMIFS('PTC GRTgaz'!$K$7:$K$15996,'PTC GRTgaz'!$A$7:$A$15996,J$16,'PTC GRTgaz'!$D$7:$D$15996,$A25,'PTC GRTgaz'!$C$7:$C$15996,"DEL")*1.0026*$F$4/INDIRECT($A$4&amp;"!D9"))</f>
        <v>92.4</v>
      </c>
      <c r="K25" s="136">
        <v>1000</v>
      </c>
      <c r="L25" s="137">
        <f t="shared" ca="1" si="2"/>
        <v>0.7322699384000001</v>
      </c>
      <c r="M25" s="194">
        <f t="shared" ca="1" si="5"/>
        <v>5.7119999999999997E-2</v>
      </c>
      <c r="N25" s="51" cm="1">
        <f t="array" aca="1" ref="N25" ca="1">IF(ROUND(ROUND(M25,2)-M25,4)=0,_xlfn.XLOOKUP(M25,INDIRECT($A$4&amp;"!$G$41:$G$141"),INDIRECT($A$4&amp;"!$A$41:$A$141"),0,1,1),IF(M25&gt;=1,0,(ROUNDUP(M25,2)-M25)*100*_xlfn.XLOOKUP(M25,INDIRECT($A$4&amp;"!$G$41:$G$141"),INDIRECT($A$4&amp;"!$A$41:$A$141"),0,-1,-1)+(M25-ROUNDDOWN(M25,2))*100*_xlfn.XLOOKUP(M25,INDIRECT($A$4&amp;"!$G$41:$G$141"),INDIRECT($A$4&amp;"!$A$41:$A$141"),0,1,1)))</f>
        <v>0.98096000000000005</v>
      </c>
      <c r="O25" s="89">
        <f t="shared" ca="1" si="6"/>
        <v>72.512563200000002</v>
      </c>
      <c r="S25" s="137">
        <f t="shared" ca="1" si="3"/>
        <v>0.82278442400000007</v>
      </c>
      <c r="T25" s="72">
        <f t="shared" ca="1" si="7"/>
        <v>6.3409999999999994E-2</v>
      </c>
      <c r="U25" s="51" cm="1">
        <f t="array" aca="1" ref="U25" ca="1">IF(ROUND(ROUND(T25,2)-T25,4)=0,_xlfn.XLOOKUP(T25,INDIRECT($A$4&amp;"!$G$41:$G$141"),INDIRECT($A$4&amp;"!$A$41:$A$141"),0,1,1),IF(T25&gt;=1,0,(ROUNDUP(T25,2)-T25)*100*_xlfn.XLOOKUP(T25,INDIRECT($A$4&amp;"!$G$41:$G$141"),INDIRECT($A$4&amp;"!$A$41:$A$141"),0,-1,-1)+(T25-ROUNDDOWN(T25,2))*100*_xlfn.XLOOKUP(T25,INDIRECT($A$4&amp;"!$G$41:$G$141"),INDIRECT($A$4&amp;"!$A$41:$A$141"),0,1,1)))</f>
        <v>0.97886333333333275</v>
      </c>
      <c r="V25" s="89">
        <f t="shared" ca="1" si="8"/>
        <v>90.446971999999946</v>
      </c>
    </row>
    <row r="26" spans="1:22" x14ac:dyDescent="0.35">
      <c r="A26" s="48">
        <f t="shared" si="9"/>
        <v>45392</v>
      </c>
      <c r="B26" s="88" cm="1">
        <f t="array" aca="1" ref="B26" ca="1">_xlfn.XLOOKUP(A26,INDIRECT($A$5&amp;"!$AJ$41:$AJ$406"),INDIRECT($A$5&amp;"!$AK$41:$AK$406"))*SUM($F$3:$I$3)</f>
        <v>0</v>
      </c>
      <c r="C26" s="88" cm="1">
        <f t="array" aca="1" ref="C26" ca="1">_xlfn.XLOOKUP(A26,INDIRECT($A$5&amp;"!$AJ$41:$AJ$406"),INDIRECT($A$5&amp;"!$AL$41:$AL$406"))*SUM($F$3:$I$3)</f>
        <v>11.55</v>
      </c>
      <c r="D26" s="88" cm="1">
        <f t="array" aca="1" ref="D26" ca="1">_xlfn.XLOOKUP(A26,INDIRECT($A$5&amp;"!$AJ$41:$AJ$406"),INDIRECT($A$5&amp;"!$AO$41:$AO$406"))*SUM($F$3:$I$3)</f>
        <v>11.55</v>
      </c>
      <c r="E26" s="50" cm="1">
        <f t="array" ref="E26">SUMPRODUCT(('PT Storengy'!$B$8:$K$372)*('PT Storengy'!$A$8:$A$372=$A26)*('PT Storengy'!$B$5:$K$5=$A$6)*('PT Storengy'!$B$7:$K$7=$A$7))</f>
        <v>0.8</v>
      </c>
      <c r="F26" s="137">
        <f t="shared" ca="1" si="0"/>
        <v>0.7503593944000001</v>
      </c>
      <c r="G26" s="194">
        <f t="shared" ca="1" si="1"/>
        <v>6.3399999999999998E-2</v>
      </c>
      <c r="H26" s="51" cm="1">
        <f t="array" aca="1" ref="H26" ca="1">IF(ROUND(ROUND(G26,2)-G26,4)=0,_xlfn.XLOOKUP(G26,INDIRECT($A$4&amp;"!$G$41:$G$141"),INDIRECT($A$4&amp;"!$A$41:$A$141"),0,1,1),IF(G26&gt;=1,0,(ROUNDUP(G26,2)-G26)*100*_xlfn.XLOOKUP(G26,INDIRECT($A$4&amp;"!$G$41:$G$141"),INDIRECT($A$4&amp;"!$A$41:$A$141"),0,-1,-1)+(G26-ROUNDDOWN(G26,2))*100*_xlfn.XLOOKUP(G26,INDIRECT($A$4&amp;"!$G$41:$G$141"),INDIRECT($A$4&amp;"!$A$41:$A$141"),0,1,1)))</f>
        <v>0.97886666666666611</v>
      </c>
      <c r="I26" s="89">
        <f t="shared" ca="1" si="4"/>
        <v>18.089455999999988</v>
      </c>
      <c r="J26" s="136" cm="1">
        <f t="array" aca="1" ref="J26" ca="1">IF(COUNTIFS('PTC GRTgaz'!$K$7:$K$15996,"",'PTC GRTgaz'!$A$7:$A$15996,J$16,'PTC GRTgaz'!$D$7:$D$15996,$A26,'PTC GRTgaz'!$C$7:$C$15996,"DEL")&gt;0,J$14,SUMIFS('PTC GRTgaz'!$K$7:$K$15996,'PTC GRTgaz'!$A$7:$A$15996,J$16,'PTC GRTgaz'!$D$7:$D$15996,$A26,'PTC GRTgaz'!$C$7:$C$15996,"DEL")*1.0026*$F$4/INDIRECT($A$4&amp;"!D9"))</f>
        <v>92.4</v>
      </c>
      <c r="K26" s="136">
        <v>1000</v>
      </c>
      <c r="L26" s="137">
        <f t="shared" ca="1" si="2"/>
        <v>0.7503593944000001</v>
      </c>
      <c r="M26" s="194">
        <f t="shared" ca="1" si="5"/>
        <v>6.3399999999999998E-2</v>
      </c>
      <c r="N26" s="51" cm="1">
        <f t="array" aca="1" ref="N26" ca="1">IF(ROUND(ROUND(M26,2)-M26,4)=0,_xlfn.XLOOKUP(M26,INDIRECT($A$4&amp;"!$G$41:$G$141"),INDIRECT($A$4&amp;"!$A$41:$A$141"),0,1,1),IF(M26&gt;=1,0,(ROUNDUP(M26,2)-M26)*100*_xlfn.XLOOKUP(M26,INDIRECT($A$4&amp;"!$G$41:$G$141"),INDIRECT($A$4&amp;"!$A$41:$A$141"),0,-1,-1)+(M26-ROUNDDOWN(M26,2))*100*_xlfn.XLOOKUP(M26,INDIRECT($A$4&amp;"!$G$41:$G$141"),INDIRECT($A$4&amp;"!$A$41:$A$141"),0,1,1)))</f>
        <v>0.97886666666666611</v>
      </c>
      <c r="O26" s="89">
        <f t="shared" ca="1" si="6"/>
        <v>18.089455999999988</v>
      </c>
      <c r="S26" s="137">
        <f t="shared" ca="1" si="3"/>
        <v>0.91299023200000007</v>
      </c>
      <c r="T26" s="72">
        <f t="shared" ca="1" si="7"/>
        <v>7.1239999999999998E-2</v>
      </c>
      <c r="U26" s="51" cm="1">
        <f t="array" aca="1" ref="U26" ca="1">IF(ROUND(ROUND(T26,2)-T26,4)=0,_xlfn.XLOOKUP(T26,INDIRECT($A$4&amp;"!$G$41:$G$141"),INDIRECT($A$4&amp;"!$A$41:$A$141"),0,1,1),IF(T26&gt;=1,0,(ROUNDUP(T26,2)-T26)*100*_xlfn.XLOOKUP(T26,INDIRECT($A$4&amp;"!$G$41:$G$141"),INDIRECT($A$4&amp;"!$A$41:$A$141"),0,-1,-1)+(T26-ROUNDDOWN(T26,2))*100*_xlfn.XLOOKUP(T26,INDIRECT($A$4&amp;"!$G$41:$G$141"),INDIRECT($A$4&amp;"!$A$41:$A$141"),0,1,1)))</f>
        <v>0.97625333333333264</v>
      </c>
      <c r="V26" s="89">
        <f t="shared" ca="1" si="8"/>
        <v>90.205807999999948</v>
      </c>
    </row>
    <row r="27" spans="1:22" x14ac:dyDescent="0.35">
      <c r="A27" s="48">
        <f t="shared" si="9"/>
        <v>45393</v>
      </c>
      <c r="B27" s="88" cm="1">
        <f t="array" aca="1" ref="B27" ca="1">_xlfn.XLOOKUP(A27,INDIRECT($A$5&amp;"!$AJ$41:$AJ$406"),INDIRECT($A$5&amp;"!$AK$41:$AK$406"))*SUM($F$3:$I$3)</f>
        <v>0</v>
      </c>
      <c r="C27" s="88" cm="1">
        <f t="array" aca="1" ref="C27" ca="1">_xlfn.XLOOKUP(A27,INDIRECT($A$5&amp;"!$AJ$41:$AJ$406"),INDIRECT($A$5&amp;"!$AL$41:$AL$406"))*SUM($F$3:$I$3)</f>
        <v>11.55</v>
      </c>
      <c r="D27" s="88" cm="1">
        <f t="array" aca="1" ref="D27" ca="1">_xlfn.XLOOKUP(A27,INDIRECT($A$5&amp;"!$AJ$41:$AJ$406"),INDIRECT($A$5&amp;"!$AO$41:$AO$406"))*SUM($F$3:$I$3)</f>
        <v>11.55</v>
      </c>
      <c r="E27" s="50" cm="1">
        <f t="array" ref="E27">SUMPRODUCT(('PT Storengy'!$B$8:$K$372)*('PT Storengy'!$A$8:$A$372=$A27)*('PT Storengy'!$B$5:$K$5=$A$6)*('PT Storengy'!$B$7:$K$7=$A$7))</f>
        <v>0.2</v>
      </c>
      <c r="F27" s="137">
        <f t="shared" ca="1" si="0"/>
        <v>0.82267853360000009</v>
      </c>
      <c r="G27" s="194">
        <f t="shared" ca="1" si="1"/>
        <v>6.497E-2</v>
      </c>
      <c r="H27" s="51" cm="1">
        <f t="array" aca="1" ref="H27" ca="1">IF(ROUND(ROUND(G27,2)-G27,4)=0,_xlfn.XLOOKUP(G27,INDIRECT($A$4&amp;"!$G$41:$G$141"),INDIRECT($A$4&amp;"!$A$41:$A$141"),0,1,1),IF(G27&gt;=1,0,(ROUNDUP(G27,2)-G27)*100*_xlfn.XLOOKUP(G27,INDIRECT($A$4&amp;"!$G$41:$G$141"),INDIRECT($A$4&amp;"!$A$41:$A$141"),0,-1,-1)+(G27-ROUNDDOWN(G27,2))*100*_xlfn.XLOOKUP(G27,INDIRECT($A$4&amp;"!$G$41:$G$141"),INDIRECT($A$4&amp;"!$A$41:$A$141"),0,1,1)))</f>
        <v>0.97834333333333268</v>
      </c>
      <c r="I27" s="89">
        <f t="shared" ca="1" si="4"/>
        <v>72.319139199999952</v>
      </c>
      <c r="J27" s="136" cm="1">
        <f t="array" aca="1" ref="J27" ca="1">IF(COUNTIFS('PTC GRTgaz'!$K$7:$K$15996,"",'PTC GRTgaz'!$A$7:$A$15996,J$16,'PTC GRTgaz'!$D$7:$D$15996,$A27,'PTC GRTgaz'!$C$7:$C$15996,"DEL")&gt;0,J$14,SUMIFS('PTC GRTgaz'!$K$7:$K$15996,'PTC GRTgaz'!$A$7:$A$15996,J$16,'PTC GRTgaz'!$D$7:$D$15996,$A27,'PTC GRTgaz'!$C$7:$C$15996,"DEL")*1.0026*$F$4/INDIRECT($A$4&amp;"!D9"))</f>
        <v>92.4</v>
      </c>
      <c r="K27" s="136">
        <v>1000</v>
      </c>
      <c r="L27" s="137">
        <f t="shared" ca="1" si="2"/>
        <v>0.82267853360000009</v>
      </c>
      <c r="M27" s="194">
        <f t="shared" ca="1" si="5"/>
        <v>6.497E-2</v>
      </c>
      <c r="N27" s="51" cm="1">
        <f t="array" aca="1" ref="N27" ca="1">IF(ROUND(ROUND(M27,2)-M27,4)=0,_xlfn.XLOOKUP(M27,INDIRECT($A$4&amp;"!$G$41:$G$141"),INDIRECT($A$4&amp;"!$A$41:$A$141"),0,1,1),IF(M27&gt;=1,0,(ROUNDUP(M27,2)-M27)*100*_xlfn.XLOOKUP(M27,INDIRECT($A$4&amp;"!$G$41:$G$141"),INDIRECT($A$4&amp;"!$A$41:$A$141"),0,-1,-1)+(M27-ROUNDDOWN(M27,2))*100*_xlfn.XLOOKUP(M27,INDIRECT($A$4&amp;"!$G$41:$G$141"),INDIRECT($A$4&amp;"!$A$41:$A$141"),0,1,1)))</f>
        <v>0.97834333333333268</v>
      </c>
      <c r="O27" s="89">
        <f t="shared" ca="1" si="6"/>
        <v>72.319139199999952</v>
      </c>
      <c r="S27" s="137">
        <f t="shared" ca="1" si="3"/>
        <v>1.0029554920000001</v>
      </c>
      <c r="T27" s="72">
        <f t="shared" ca="1" si="7"/>
        <v>7.9049999999999995E-2</v>
      </c>
      <c r="U27" s="51" cm="1">
        <f t="array" aca="1" ref="U27" ca="1">IF(ROUND(ROUND(T27,2)-T27,4)=0,_xlfn.XLOOKUP(T27,INDIRECT($A$4&amp;"!$G$41:$G$141"),INDIRECT($A$4&amp;"!$A$41:$A$141"),0,1,1),IF(T27&gt;=1,0,(ROUNDUP(T27,2)-T27)*100*_xlfn.XLOOKUP(T27,INDIRECT($A$4&amp;"!$G$41:$G$141"),INDIRECT($A$4&amp;"!$A$41:$A$141"),0,-1,-1)+(T27-ROUNDDOWN(T27,2))*100*_xlfn.XLOOKUP(T27,INDIRECT($A$4&amp;"!$G$41:$G$141"),INDIRECT($A$4&amp;"!$A$41:$A$141"),0,1,1)))</f>
        <v>0.97364999999999935</v>
      </c>
      <c r="V27" s="89">
        <f t="shared" ca="1" si="8"/>
        <v>89.965259999999944</v>
      </c>
    </row>
    <row r="28" spans="1:22" x14ac:dyDescent="0.35">
      <c r="A28" s="48">
        <f t="shared" si="9"/>
        <v>45394</v>
      </c>
      <c r="B28" s="88" cm="1">
        <f t="array" aca="1" ref="B28" ca="1">_xlfn.XLOOKUP(A28,INDIRECT($A$5&amp;"!$AJ$41:$AJ$406"),INDIRECT($A$5&amp;"!$AK$41:$AK$406"))*SUM($F$3:$I$3)</f>
        <v>0</v>
      </c>
      <c r="C28" s="88" cm="1">
        <f t="array" aca="1" ref="C28" ca="1">_xlfn.XLOOKUP(A28,INDIRECT($A$5&amp;"!$AJ$41:$AJ$406"),INDIRECT($A$5&amp;"!$AL$41:$AL$406"))*SUM($F$3:$I$3)</f>
        <v>11.55</v>
      </c>
      <c r="D28" s="88" cm="1">
        <f t="array" aca="1" ref="D28" ca="1">_xlfn.XLOOKUP(A28,INDIRECT($A$5&amp;"!$AJ$41:$AJ$406"),INDIRECT($A$5&amp;"!$AO$41:$AO$406"))*SUM($F$3:$I$3)</f>
        <v>11.55</v>
      </c>
      <c r="E28" s="50" cm="1">
        <f t="array" ref="E28">SUMPRODUCT(('PT Storengy'!$B$8:$K$372)*('PT Storengy'!$A$8:$A$372=$A28)*('PT Storengy'!$B$5:$K$5=$A$6)*('PT Storengy'!$B$7:$K$7=$A$7))</f>
        <v>0.2</v>
      </c>
      <c r="F28" s="137">
        <f t="shared" ca="1" si="0"/>
        <v>0.89484342640000003</v>
      </c>
      <c r="G28" s="194">
        <f t="shared" ca="1" si="1"/>
        <v>7.1230000000000002E-2</v>
      </c>
      <c r="H28" s="51" cm="1">
        <f t="array" aca="1" ref="H28" ca="1">IF(ROUND(ROUND(G28,2)-G28,4)=0,_xlfn.XLOOKUP(G28,INDIRECT($A$4&amp;"!$G$41:$G$141"),INDIRECT($A$4&amp;"!$A$41:$A$141"),0,1,1),IF(G28&gt;=1,0,(ROUNDUP(G28,2)-G28)*100*_xlfn.XLOOKUP(G28,INDIRECT($A$4&amp;"!$G$41:$G$141"),INDIRECT($A$4&amp;"!$A$41:$A$141"),0,-1,-1)+(G28-ROUNDDOWN(G28,2))*100*_xlfn.XLOOKUP(G28,INDIRECT($A$4&amp;"!$G$41:$G$141"),INDIRECT($A$4&amp;"!$A$41:$A$141"),0,1,1)))</f>
        <v>0.97625666666666611</v>
      </c>
      <c r="I28" s="89">
        <f t="shared" ca="1" si="4"/>
        <v>72.164892799999961</v>
      </c>
      <c r="J28" s="136" cm="1">
        <f t="array" aca="1" ref="J28" ca="1">IF(COUNTIFS('PTC GRTgaz'!$K$7:$K$15996,"",'PTC GRTgaz'!$A$7:$A$15996,J$16,'PTC GRTgaz'!$D$7:$D$15996,$A28,'PTC GRTgaz'!$C$7:$C$15996,"DEL")&gt;0,J$14,SUMIFS('PTC GRTgaz'!$K$7:$K$15996,'PTC GRTgaz'!$A$7:$A$15996,J$16,'PTC GRTgaz'!$D$7:$D$15996,$A28,'PTC GRTgaz'!$C$7:$C$15996,"DEL")*1.0026*$F$4/INDIRECT($A$4&amp;"!D9"))</f>
        <v>92.4</v>
      </c>
      <c r="K28" s="136">
        <v>1000</v>
      </c>
      <c r="L28" s="137">
        <f t="shared" ca="1" si="2"/>
        <v>0.89484342640000003</v>
      </c>
      <c r="M28" s="194">
        <f t="shared" ca="1" si="5"/>
        <v>7.1230000000000002E-2</v>
      </c>
      <c r="N28" s="51" cm="1">
        <f t="array" aca="1" ref="N28" ca="1">IF(ROUND(ROUND(M28,2)-M28,4)=0,_xlfn.XLOOKUP(M28,INDIRECT($A$4&amp;"!$G$41:$G$141"),INDIRECT($A$4&amp;"!$A$41:$A$141"),0,1,1),IF(M28&gt;=1,0,(ROUNDUP(M28,2)-M28)*100*_xlfn.XLOOKUP(M28,INDIRECT($A$4&amp;"!$G$41:$G$141"),INDIRECT($A$4&amp;"!$A$41:$A$141"),0,-1,-1)+(M28-ROUNDDOWN(M28,2))*100*_xlfn.XLOOKUP(M28,INDIRECT($A$4&amp;"!$G$41:$G$141"),INDIRECT($A$4&amp;"!$A$41:$A$141"),0,1,1)))</f>
        <v>0.97625666666666611</v>
      </c>
      <c r="O28" s="89">
        <f t="shared" ca="1" si="6"/>
        <v>72.164892799999961</v>
      </c>
      <c r="S28" s="137">
        <f t="shared" ca="1" si="3"/>
        <v>1.09268082</v>
      </c>
      <c r="T28" s="72">
        <f t="shared" ca="1" si="7"/>
        <v>8.6840000000000001E-2</v>
      </c>
      <c r="U28" s="51" cm="1">
        <f t="array" aca="1" ref="U28" ca="1">IF(ROUND(ROUND(T28,2)-T28,4)=0,_xlfn.XLOOKUP(T28,INDIRECT($A$4&amp;"!$G$41:$G$141"),INDIRECT($A$4&amp;"!$A$41:$A$141"),0,1,1),IF(T28&gt;=1,0,(ROUNDUP(T28,2)-T28)*100*_xlfn.XLOOKUP(T28,INDIRECT($A$4&amp;"!$G$41:$G$141"),INDIRECT($A$4&amp;"!$A$41:$A$141"),0,-1,-1)+(T28-ROUNDDOWN(T28,2))*100*_xlfn.XLOOKUP(T28,INDIRECT($A$4&amp;"!$G$41:$G$141"),INDIRECT($A$4&amp;"!$A$41:$A$141"),0,1,1)))</f>
        <v>0.97105333333333288</v>
      </c>
      <c r="V28" s="89">
        <f t="shared" ca="1" si="8"/>
        <v>89.725327999999962</v>
      </c>
    </row>
    <row r="29" spans="1:22" x14ac:dyDescent="0.35">
      <c r="A29" s="48">
        <f t="shared" si="9"/>
        <v>45395</v>
      </c>
      <c r="B29" s="88" cm="1">
        <f t="array" aca="1" ref="B29" ca="1">_xlfn.XLOOKUP(A29,INDIRECT($A$5&amp;"!$AJ$41:$AJ$406"),INDIRECT($A$5&amp;"!$AK$41:$AK$406"))*SUM($F$3:$I$3)</f>
        <v>0</v>
      </c>
      <c r="C29" s="88" cm="1">
        <f t="array" aca="1" ref="C29" ca="1">_xlfn.XLOOKUP(A29,INDIRECT($A$5&amp;"!$AJ$41:$AJ$406"),INDIRECT($A$5&amp;"!$AL$41:$AL$406"))*SUM($F$3:$I$3)</f>
        <v>11.55</v>
      </c>
      <c r="D29" s="88" cm="1">
        <f t="array" aca="1" ref="D29" ca="1">_xlfn.XLOOKUP(A29,INDIRECT($A$5&amp;"!$AJ$41:$AJ$406"),INDIRECT($A$5&amp;"!$AO$41:$AO$406"))*SUM($F$3:$I$3)</f>
        <v>11.55</v>
      </c>
      <c r="E29" s="50" cm="1">
        <f t="array" ref="E29">SUMPRODUCT(('PT Storengy'!$B$8:$K$372)*('PT Storengy'!$A$8:$A$372=$A29)*('PT Storengy'!$B$5:$K$5=$A$6)*('PT Storengy'!$B$7:$K$7=$A$7))</f>
        <v>0</v>
      </c>
      <c r="F29" s="137">
        <f t="shared" ca="1" si="0"/>
        <v>0.98485704239999994</v>
      </c>
      <c r="G29" s="194">
        <f t="shared" ca="1" si="1"/>
        <v>7.7479999999999993E-2</v>
      </c>
      <c r="H29" s="51" cm="1">
        <f t="array" aca="1" ref="H29" ca="1">IF(ROUND(ROUND(G29,2)-G29,4)=0,_xlfn.XLOOKUP(G29,INDIRECT($A$4&amp;"!$G$41:$G$141"),INDIRECT($A$4&amp;"!$A$41:$A$141"),0,1,1),IF(G29&gt;=1,0,(ROUNDUP(G29,2)-G29)*100*_xlfn.XLOOKUP(G29,INDIRECT($A$4&amp;"!$G$41:$G$141"),INDIRECT($A$4&amp;"!$A$41:$A$141"),0,-1,-1)+(G29-ROUNDDOWN(G29,2))*100*_xlfn.XLOOKUP(G29,INDIRECT($A$4&amp;"!$G$41:$G$141"),INDIRECT($A$4&amp;"!$A$41:$A$141"),0,1,1)))</f>
        <v>0.97417333333333256</v>
      </c>
      <c r="I29" s="89">
        <f t="shared" ca="1" si="4"/>
        <v>90.013615999999928</v>
      </c>
      <c r="J29" s="136" cm="1">
        <f t="array" aca="1" ref="J29" ca="1">IF(COUNTIFS('PTC GRTgaz'!$K$7:$K$15996,"",'PTC GRTgaz'!$A$7:$A$15996,J$16,'PTC GRTgaz'!$D$7:$D$15996,$A29,'PTC GRTgaz'!$C$7:$C$15996,"DEL")&gt;0,J$14,SUMIFS('PTC GRTgaz'!$K$7:$K$15996,'PTC GRTgaz'!$A$7:$A$15996,J$16,'PTC GRTgaz'!$D$7:$D$15996,$A29,'PTC GRTgaz'!$C$7:$C$15996,"DEL")*1.0026*$F$4/INDIRECT($A$4&amp;"!D9"))</f>
        <v>92.4</v>
      </c>
      <c r="K29" s="136">
        <v>1000</v>
      </c>
      <c r="L29" s="137">
        <f t="shared" ca="1" si="2"/>
        <v>0.98485704239999994</v>
      </c>
      <c r="M29" s="194">
        <f t="shared" ca="1" si="5"/>
        <v>7.7479999999999993E-2</v>
      </c>
      <c r="N29" s="51" cm="1">
        <f t="array" aca="1" ref="N29" ca="1">IF(ROUND(ROUND(M29,2)-M29,4)=0,_xlfn.XLOOKUP(M29,INDIRECT($A$4&amp;"!$G$41:$G$141"),INDIRECT($A$4&amp;"!$A$41:$A$141"),0,1,1),IF(M29&gt;=1,0,(ROUNDUP(M29,2)-M29)*100*_xlfn.XLOOKUP(M29,INDIRECT($A$4&amp;"!$G$41:$G$141"),INDIRECT($A$4&amp;"!$A$41:$A$141"),0,-1,-1)+(M29-ROUNDDOWN(M29,2))*100*_xlfn.XLOOKUP(M29,INDIRECT($A$4&amp;"!$G$41:$G$141"),INDIRECT($A$4&amp;"!$A$41:$A$141"),0,1,1)))</f>
        <v>0.97417333333333256</v>
      </c>
      <c r="O29" s="89">
        <f t="shared" ca="1" si="6"/>
        <v>90.013615999999928</v>
      </c>
      <c r="S29" s="137">
        <f t="shared" ca="1" si="3"/>
        <v>1.18216714</v>
      </c>
      <c r="T29" s="72">
        <f t="shared" ca="1" si="7"/>
        <v>9.4600000000000004E-2</v>
      </c>
      <c r="U29" s="51" cm="1">
        <f t="array" aca="1" ref="U29" ca="1">IF(ROUND(ROUND(T29,2)-T29,4)=0,_xlfn.XLOOKUP(T29,INDIRECT($A$4&amp;"!$G$41:$G$141"),INDIRECT($A$4&amp;"!$A$41:$A$141"),0,1,1),IF(T29&gt;=1,0,(ROUNDUP(T29,2)-T29)*100*_xlfn.XLOOKUP(T29,INDIRECT($A$4&amp;"!$G$41:$G$141"),INDIRECT($A$4&amp;"!$A$41:$A$141"),0,-1,-1)+(T29-ROUNDDOWN(T29,2))*100*_xlfn.XLOOKUP(T29,INDIRECT($A$4&amp;"!$G$41:$G$141"),INDIRECT($A$4&amp;"!$A$41:$A$141"),0,1,1)))</f>
        <v>0.96846666666666614</v>
      </c>
      <c r="V29" s="89">
        <f t="shared" ca="1" si="8"/>
        <v>89.486319999999964</v>
      </c>
    </row>
    <row r="30" spans="1:22" x14ac:dyDescent="0.35">
      <c r="A30" s="48">
        <f t="shared" si="9"/>
        <v>45396</v>
      </c>
      <c r="B30" s="88" cm="1">
        <f t="array" aca="1" ref="B30" ca="1">_xlfn.XLOOKUP(A30,INDIRECT($A$5&amp;"!$AJ$41:$AJ$406"),INDIRECT($A$5&amp;"!$AK$41:$AK$406"))*SUM($F$3:$I$3)</f>
        <v>0</v>
      </c>
      <c r="C30" s="88" cm="1">
        <f t="array" aca="1" ref="C30" ca="1">_xlfn.XLOOKUP(A30,INDIRECT($A$5&amp;"!$AJ$41:$AJ$406"),INDIRECT($A$5&amp;"!$AL$41:$AL$406"))*SUM($F$3:$I$3)</f>
        <v>11.55</v>
      </c>
      <c r="D30" s="88" cm="1">
        <f t="array" aca="1" ref="D30" ca="1">_xlfn.XLOOKUP(A30,INDIRECT($A$5&amp;"!$AJ$41:$AJ$406"),INDIRECT($A$5&amp;"!$AO$41:$AO$406"))*SUM($F$3:$I$3)</f>
        <v>11.55</v>
      </c>
      <c r="E30" s="50" cm="1">
        <f t="array" ref="E30">SUMPRODUCT(('PT Storengy'!$B$8:$K$372)*('PT Storengy'!$A$8:$A$372=$A30)*('PT Storengy'!$B$5:$K$5=$A$6)*('PT Storengy'!$B$7:$K$7=$A$7))</f>
        <v>0</v>
      </c>
      <c r="F30" s="137">
        <f t="shared" ca="1" si="0"/>
        <v>1.0746307263999999</v>
      </c>
      <c r="G30" s="194">
        <f t="shared" ca="1" si="1"/>
        <v>8.5269999999999999E-2</v>
      </c>
      <c r="H30" s="51" cm="1">
        <f t="array" aca="1" ref="H30" ca="1">IF(ROUND(ROUND(G30,2)-G30,4)=0,_xlfn.XLOOKUP(G30,INDIRECT($A$4&amp;"!$G$41:$G$141"),INDIRECT($A$4&amp;"!$A$41:$A$141"),0,1,1),IF(G30&gt;=1,0,(ROUNDUP(G30,2)-G30)*100*_xlfn.XLOOKUP(G30,INDIRECT($A$4&amp;"!$G$41:$G$141"),INDIRECT($A$4&amp;"!$A$41:$A$141"),0,-1,-1)+(G30-ROUNDDOWN(G30,2))*100*_xlfn.XLOOKUP(G30,INDIRECT($A$4&amp;"!$G$41:$G$141"),INDIRECT($A$4&amp;"!$A$41:$A$141"),0,1,1)))</f>
        <v>0.97157666666666609</v>
      </c>
      <c r="I30" s="89">
        <f t="shared" ca="1" si="4"/>
        <v>89.773683999999946</v>
      </c>
      <c r="J30" s="136" cm="1">
        <f t="array" aca="1" ref="J30" ca="1">IF(COUNTIFS('PTC GRTgaz'!$K$7:$K$15996,"",'PTC GRTgaz'!$A$7:$A$15996,J$16,'PTC GRTgaz'!$D$7:$D$15996,$A30,'PTC GRTgaz'!$C$7:$C$15996,"DEL")&gt;0,J$14,SUMIFS('PTC GRTgaz'!$K$7:$K$15996,'PTC GRTgaz'!$A$7:$A$15996,J$16,'PTC GRTgaz'!$D$7:$D$15996,$A30,'PTC GRTgaz'!$C$7:$C$15996,"DEL")*1.0026*$F$4/INDIRECT($A$4&amp;"!D9"))</f>
        <v>92.4</v>
      </c>
      <c r="K30" s="136">
        <v>1000</v>
      </c>
      <c r="L30" s="137">
        <f t="shared" ca="1" si="2"/>
        <v>1.0746307263999999</v>
      </c>
      <c r="M30" s="194">
        <f t="shared" ca="1" si="5"/>
        <v>8.5269999999999999E-2</v>
      </c>
      <c r="N30" s="51" cm="1">
        <f t="array" aca="1" ref="N30" ca="1">IF(ROUND(ROUND(M30,2)-M30,4)=0,_xlfn.XLOOKUP(M30,INDIRECT($A$4&amp;"!$G$41:$G$141"),INDIRECT($A$4&amp;"!$A$41:$A$141"),0,1,1),IF(M30&gt;=1,0,(ROUNDUP(M30,2)-M30)*100*_xlfn.XLOOKUP(M30,INDIRECT($A$4&amp;"!$G$41:$G$141"),INDIRECT($A$4&amp;"!$A$41:$A$141"),0,-1,-1)+(M30-ROUNDDOWN(M30,2))*100*_xlfn.XLOOKUP(M30,INDIRECT($A$4&amp;"!$G$41:$G$141"),INDIRECT($A$4&amp;"!$A$41:$A$141"),0,1,1)))</f>
        <v>0.97157666666666609</v>
      </c>
      <c r="O30" s="89">
        <f t="shared" ca="1" si="6"/>
        <v>89.773683999999946</v>
      </c>
      <c r="S30" s="137">
        <f t="shared" ca="1" si="3"/>
        <v>1.2714147599999999</v>
      </c>
      <c r="T30" s="72">
        <f t="shared" ca="1" si="7"/>
        <v>0.10235</v>
      </c>
      <c r="U30" s="51" cm="1">
        <f t="array" aca="1" ref="U30" ca="1">IF(ROUND(ROUND(T30,2)-T30,4)=0,_xlfn.XLOOKUP(T30,INDIRECT($A$4&amp;"!$G$41:$G$141"),INDIRECT($A$4&amp;"!$A$41:$A$141"),0,1,1),IF(T30&gt;=1,0,(ROUNDUP(T30,2)-T30)*100*_xlfn.XLOOKUP(T30,INDIRECT($A$4&amp;"!$G$41:$G$141"),INDIRECT($A$4&amp;"!$A$41:$A$141"),0,-1,-1)+(T30-ROUNDDOWN(T30,2))*100*_xlfn.XLOOKUP(T30,INDIRECT($A$4&amp;"!$G$41:$G$141"),INDIRECT($A$4&amp;"!$A$41:$A$141"),0,1,1)))</f>
        <v>0.96588333333333276</v>
      </c>
      <c r="V30" s="89">
        <f t="shared" ca="1" si="8"/>
        <v>89.247619999999955</v>
      </c>
    </row>
    <row r="31" spans="1:22" x14ac:dyDescent="0.35">
      <c r="A31" s="48">
        <f t="shared" si="9"/>
        <v>45397</v>
      </c>
      <c r="B31" s="88" cm="1">
        <f t="array" aca="1" ref="B31" ca="1">_xlfn.XLOOKUP(A31,INDIRECT($A$5&amp;"!$AJ$41:$AJ$406"),INDIRECT($A$5&amp;"!$AK$41:$AK$406"))*SUM($F$3:$I$3)</f>
        <v>0</v>
      </c>
      <c r="C31" s="88" cm="1">
        <f t="array" aca="1" ref="C31" ca="1">_xlfn.XLOOKUP(A31,INDIRECT($A$5&amp;"!$AJ$41:$AJ$406"),INDIRECT($A$5&amp;"!$AL$41:$AL$406"))*SUM($F$3:$I$3)</f>
        <v>11.55</v>
      </c>
      <c r="D31" s="88" cm="1">
        <f t="array" aca="1" ref="D31" ca="1">_xlfn.XLOOKUP(A31,INDIRECT($A$5&amp;"!$AJ$41:$AJ$406"),INDIRECT($A$5&amp;"!$AO$41:$AO$406"))*SUM($F$3:$I$3)</f>
        <v>11.55</v>
      </c>
      <c r="E31" s="50" cm="1">
        <f t="array" ref="E31">SUMPRODUCT(('PT Storengy'!$B$8:$K$372)*('PT Storengy'!$A$8:$A$372=$A31)*('PT Storengy'!$B$5:$K$5=$A$6)*('PT Storengy'!$B$7:$K$7=$A$7))</f>
        <v>0</v>
      </c>
      <c r="F31" s="137">
        <f t="shared" ca="1" si="0"/>
        <v>1.1641650943999999</v>
      </c>
      <c r="G31" s="194">
        <f t="shared" ca="1" si="1"/>
        <v>9.3039999999999998E-2</v>
      </c>
      <c r="H31" s="51" cm="1">
        <f t="array" aca="1" ref="H31" ca="1">IF(ROUND(ROUND(G31,2)-G31,4)=0,_xlfn.XLOOKUP(G31,INDIRECT($A$4&amp;"!$G$41:$G$141"),INDIRECT($A$4&amp;"!$A$41:$A$141"),0,1,1),IF(G31&gt;=1,0,(ROUNDUP(G31,2)-G31)*100*_xlfn.XLOOKUP(G31,INDIRECT($A$4&amp;"!$G$41:$G$141"),INDIRECT($A$4&amp;"!$A$41:$A$141"),0,-1,-1)+(G31-ROUNDDOWN(G31,2))*100*_xlfn.XLOOKUP(G31,INDIRECT($A$4&amp;"!$G$41:$G$141"),INDIRECT($A$4&amp;"!$A$41:$A$141"),0,1,1)))</f>
        <v>0.96898666666666622</v>
      </c>
      <c r="I31" s="89">
        <f t="shared" ca="1" si="4"/>
        <v>89.534367999999958</v>
      </c>
      <c r="J31" s="136" cm="1">
        <f t="array" aca="1" ref="J31" ca="1">IF(COUNTIFS('PTC GRTgaz'!$K$7:$K$15996,"",'PTC GRTgaz'!$A$7:$A$15996,J$16,'PTC GRTgaz'!$D$7:$D$15996,$A31,'PTC GRTgaz'!$C$7:$C$15996,"DEL")&gt;0,J$14,SUMIFS('PTC GRTgaz'!$K$7:$K$15996,'PTC GRTgaz'!$A$7:$A$15996,J$16,'PTC GRTgaz'!$D$7:$D$15996,$A31,'PTC GRTgaz'!$C$7:$C$15996,"DEL")*1.0026*$F$4/INDIRECT($A$4&amp;"!D9"))</f>
        <v>92.4</v>
      </c>
      <c r="K31" s="136">
        <v>1000</v>
      </c>
      <c r="L31" s="137">
        <f t="shared" ca="1" si="2"/>
        <v>1.1641650943999999</v>
      </c>
      <c r="M31" s="194">
        <f t="shared" ca="1" si="5"/>
        <v>9.3039999999999998E-2</v>
      </c>
      <c r="N31" s="51" cm="1">
        <f t="array" aca="1" ref="N31" ca="1">IF(ROUND(ROUND(M31,2)-M31,4)=0,_xlfn.XLOOKUP(M31,INDIRECT($A$4&amp;"!$G$41:$G$141"),INDIRECT($A$4&amp;"!$A$41:$A$141"),0,1,1),IF(M31&gt;=1,0,(ROUNDUP(M31,2)-M31)*100*_xlfn.XLOOKUP(M31,INDIRECT($A$4&amp;"!$G$41:$G$141"),INDIRECT($A$4&amp;"!$A$41:$A$141"),0,-1,-1)+(M31-ROUNDDOWN(M31,2))*100*_xlfn.XLOOKUP(M31,INDIRECT($A$4&amp;"!$G$41:$G$141"),INDIRECT($A$4&amp;"!$A$41:$A$141"),0,1,1)))</f>
        <v>0.96898666666666622</v>
      </c>
      <c r="O31" s="89">
        <f t="shared" ca="1" si="6"/>
        <v>89.534367999999958</v>
      </c>
      <c r="S31" s="137">
        <f t="shared" ca="1" si="3"/>
        <v>1.3604242959999999</v>
      </c>
      <c r="T31" s="72">
        <f t="shared" ca="1" si="7"/>
        <v>0.11008</v>
      </c>
      <c r="U31" s="51" cm="1">
        <f t="array" aca="1" ref="U31" ca="1">IF(ROUND(ROUND(T31,2)-T31,4)=0,_xlfn.XLOOKUP(T31,INDIRECT($A$4&amp;"!$G$41:$G$141"),INDIRECT($A$4&amp;"!$A$41:$A$141"),0,1,1),IF(T31&gt;=1,0,(ROUNDUP(T31,2)-T31)*100*_xlfn.XLOOKUP(T31,INDIRECT($A$4&amp;"!$G$41:$G$141"),INDIRECT($A$4&amp;"!$A$41:$A$141"),0,-1,-1)+(T31-ROUNDDOWN(T31,2))*100*_xlfn.XLOOKUP(T31,INDIRECT($A$4&amp;"!$G$41:$G$141"),INDIRECT($A$4&amp;"!$A$41:$A$141"),0,1,1)))</f>
        <v>0.96330666666666609</v>
      </c>
      <c r="V31" s="89">
        <f t="shared" ca="1" si="8"/>
        <v>89.009535999999954</v>
      </c>
    </row>
    <row r="32" spans="1:22" x14ac:dyDescent="0.35">
      <c r="A32" s="48">
        <f t="shared" si="9"/>
        <v>45398</v>
      </c>
      <c r="B32" s="88" cm="1">
        <f t="array" aca="1" ref="B32" ca="1">_xlfn.XLOOKUP(A32,INDIRECT($A$5&amp;"!$AJ$41:$AJ$406"),INDIRECT($A$5&amp;"!$AK$41:$AK$406"))*SUM($F$3:$I$3)</f>
        <v>0</v>
      </c>
      <c r="C32" s="88" cm="1">
        <f t="array" aca="1" ref="C32" ca="1">_xlfn.XLOOKUP(A32,INDIRECT($A$5&amp;"!$AJ$41:$AJ$406"),INDIRECT($A$5&amp;"!$AL$41:$AL$406"))*SUM($F$3:$I$3)</f>
        <v>11.55</v>
      </c>
      <c r="D32" s="88" cm="1">
        <f t="array" aca="1" ref="D32" ca="1">_xlfn.XLOOKUP(A32,INDIRECT($A$5&amp;"!$AJ$41:$AJ$406"),INDIRECT($A$5&amp;"!$AO$41:$AO$406"))*SUM($F$3:$I$3)</f>
        <v>11.55</v>
      </c>
      <c r="E32" s="50" cm="1">
        <f t="array" ref="E32">SUMPRODUCT(('PT Storengy'!$B$8:$K$372)*('PT Storengy'!$A$8:$A$372=$A32)*('PT Storengy'!$B$5:$K$5=$A$6)*('PT Storengy'!$B$7:$K$7=$A$7))</f>
        <v>0</v>
      </c>
      <c r="F32" s="137">
        <f t="shared" ca="1" si="0"/>
        <v>1.2534607623999998</v>
      </c>
      <c r="G32" s="194">
        <f t="shared" ca="1" si="1"/>
        <v>0.10079</v>
      </c>
      <c r="H32" s="51" cm="1">
        <f t="array" aca="1" ref="H32" ca="1">IF(ROUND(ROUND(G32,2)-G32,4)=0,_xlfn.XLOOKUP(G32,INDIRECT($A$4&amp;"!$G$41:$G$141"),INDIRECT($A$4&amp;"!$A$41:$A$141"),0,1,1),IF(G32&gt;=1,0,(ROUNDUP(G32,2)-G32)*100*_xlfn.XLOOKUP(G32,INDIRECT($A$4&amp;"!$G$41:$G$141"),INDIRECT($A$4&amp;"!$A$41:$A$141"),0,-1,-1)+(G32-ROUNDDOWN(G32,2))*100*_xlfn.XLOOKUP(G32,INDIRECT($A$4&amp;"!$G$41:$G$141"),INDIRECT($A$4&amp;"!$A$41:$A$141"),0,1,1)))</f>
        <v>0.96640333333333273</v>
      </c>
      <c r="I32" s="89">
        <f t="shared" ca="1" si="4"/>
        <v>89.295667999999949</v>
      </c>
      <c r="J32" s="136" cm="1">
        <f t="array" aca="1" ref="J32" ca="1">IF(COUNTIFS('PTC GRTgaz'!$K$7:$K$15996,"",'PTC GRTgaz'!$A$7:$A$15996,J$16,'PTC GRTgaz'!$D$7:$D$15996,$A32,'PTC GRTgaz'!$C$7:$C$15996,"DEL")&gt;0,J$14,SUMIFS('PTC GRTgaz'!$K$7:$K$15996,'PTC GRTgaz'!$A$7:$A$15996,J$16,'PTC GRTgaz'!$D$7:$D$15996,$A32,'PTC GRTgaz'!$C$7:$C$15996,"DEL")*1.0026*$F$4/INDIRECT($A$4&amp;"!D9"))</f>
        <v>92.4</v>
      </c>
      <c r="K32" s="136">
        <v>1000</v>
      </c>
      <c r="L32" s="137">
        <f t="shared" ca="1" si="2"/>
        <v>1.2534607623999998</v>
      </c>
      <c r="M32" s="194">
        <f t="shared" ca="1" si="5"/>
        <v>0.10079</v>
      </c>
      <c r="N32" s="51" cm="1">
        <f t="array" aca="1" ref="N32" ca="1">IF(ROUND(ROUND(M32,2)-M32,4)=0,_xlfn.XLOOKUP(M32,INDIRECT($A$4&amp;"!$G$41:$G$141"),INDIRECT($A$4&amp;"!$A$41:$A$141"),0,1,1),IF(M32&gt;=1,0,(ROUNDUP(M32,2)-M32)*100*_xlfn.XLOOKUP(M32,INDIRECT($A$4&amp;"!$G$41:$G$141"),INDIRECT($A$4&amp;"!$A$41:$A$141"),0,-1,-1)+(M32-ROUNDDOWN(M32,2))*100*_xlfn.XLOOKUP(M32,INDIRECT($A$4&amp;"!$G$41:$G$141"),INDIRECT($A$4&amp;"!$A$41:$A$141"),0,1,1)))</f>
        <v>0.96640333333333273</v>
      </c>
      <c r="O32" s="89">
        <f t="shared" ca="1" si="6"/>
        <v>89.295667999999949</v>
      </c>
      <c r="S32" s="137">
        <f t="shared" ca="1" si="3"/>
        <v>1.4491963639999998</v>
      </c>
      <c r="T32" s="72">
        <f t="shared" ca="1" si="7"/>
        <v>0.11779000000000001</v>
      </c>
      <c r="U32" s="51" cm="1">
        <f t="array" aca="1" ref="U32" ca="1">IF(ROUND(ROUND(T32,2)-T32,4)=0,_xlfn.XLOOKUP(T32,INDIRECT($A$4&amp;"!$G$41:$G$141"),INDIRECT($A$4&amp;"!$A$41:$A$141"),0,1,1),IF(T32&gt;=1,0,(ROUNDUP(T32,2)-T32)*100*_xlfn.XLOOKUP(T32,INDIRECT($A$4&amp;"!$G$41:$G$141"),INDIRECT($A$4&amp;"!$A$41:$A$141"),0,-1,-1)+(T32-ROUNDDOWN(T32,2))*100*_xlfn.XLOOKUP(T32,INDIRECT($A$4&amp;"!$G$41:$G$141"),INDIRECT($A$4&amp;"!$A$41:$A$141"),0,1,1)))</f>
        <v>0.96073666666666613</v>
      </c>
      <c r="V32" s="89">
        <f t="shared" ca="1" si="8"/>
        <v>88.772067999999962</v>
      </c>
    </row>
    <row r="33" spans="1:22" x14ac:dyDescent="0.35">
      <c r="A33" s="48">
        <f t="shared" si="9"/>
        <v>45399</v>
      </c>
      <c r="B33" s="88" cm="1">
        <f t="array" aca="1" ref="B33" ca="1">_xlfn.XLOOKUP(A33,INDIRECT($A$5&amp;"!$AJ$41:$AJ$406"),INDIRECT($A$5&amp;"!$AK$41:$AK$406"))*SUM($F$3:$I$3)</f>
        <v>0</v>
      </c>
      <c r="C33" s="88" cm="1">
        <f t="array" aca="1" ref="C33" ca="1">_xlfn.XLOOKUP(A33,INDIRECT($A$5&amp;"!$AJ$41:$AJ$406"),INDIRECT($A$5&amp;"!$AL$41:$AL$406"))*SUM($F$3:$I$3)</f>
        <v>11.55</v>
      </c>
      <c r="D33" s="88" cm="1">
        <f t="array" aca="1" ref="D33" ca="1">_xlfn.XLOOKUP(A33,INDIRECT($A$5&amp;"!$AJ$41:$AJ$406"),INDIRECT($A$5&amp;"!$AO$41:$AO$406"))*SUM($F$3:$I$3)</f>
        <v>11.55</v>
      </c>
      <c r="E33" s="50" cm="1">
        <f t="array" ref="E33">SUMPRODUCT(('PT Storengy'!$B$8:$K$372)*('PT Storengy'!$A$8:$A$372=$A33)*('PT Storengy'!$B$5:$K$5=$A$6)*('PT Storengy'!$B$7:$K$7=$A$7))</f>
        <v>0.6</v>
      </c>
      <c r="F33" s="137">
        <f t="shared" ca="1" si="0"/>
        <v>1.2890837959999999</v>
      </c>
      <c r="G33" s="194">
        <f t="shared" ca="1" si="1"/>
        <v>0.10852000000000001</v>
      </c>
      <c r="H33" s="51" cm="1">
        <f t="array" aca="1" ref="H33" ca="1">IF(ROUND(ROUND(G33,2)-G33,4)=0,_xlfn.XLOOKUP(G33,INDIRECT($A$4&amp;"!$G$41:$G$141"),INDIRECT($A$4&amp;"!$A$41:$A$141"),0,1,1),IF(G33&gt;=1,0,(ROUNDUP(G33,2)-G33)*100*_xlfn.XLOOKUP(G33,INDIRECT($A$4&amp;"!$G$41:$G$141"),INDIRECT($A$4&amp;"!$A$41:$A$141"),0,-1,-1)+(G33-ROUNDDOWN(G33,2))*100*_xlfn.XLOOKUP(G33,INDIRECT($A$4&amp;"!$G$41:$G$141"),INDIRECT($A$4&amp;"!$A$41:$A$141"),0,1,1)))</f>
        <v>0.96382666666666617</v>
      </c>
      <c r="I33" s="89">
        <f t="shared" ca="1" si="4"/>
        <v>35.623033599999985</v>
      </c>
      <c r="J33" s="136" cm="1">
        <f t="array" aca="1" ref="J33" ca="1">IF(COUNTIFS('PTC GRTgaz'!$K$7:$K$15996,"",'PTC GRTgaz'!$A$7:$A$15996,J$16,'PTC GRTgaz'!$D$7:$D$15996,$A33,'PTC GRTgaz'!$C$7:$C$15996,"DEL")&gt;0,J$14,SUMIFS('PTC GRTgaz'!$K$7:$K$15996,'PTC GRTgaz'!$A$7:$A$15996,J$16,'PTC GRTgaz'!$D$7:$D$15996,$A33,'PTC GRTgaz'!$C$7:$C$15996,"DEL")*1.0026*$F$4/INDIRECT($A$4&amp;"!D9"))</f>
        <v>92.4</v>
      </c>
      <c r="K33" s="136">
        <v>1000</v>
      </c>
      <c r="L33" s="137">
        <f t="shared" ca="1" si="2"/>
        <v>1.2890837959999999</v>
      </c>
      <c r="M33" s="194">
        <f t="shared" ca="1" si="5"/>
        <v>0.10852000000000001</v>
      </c>
      <c r="N33" s="51" cm="1">
        <f t="array" aca="1" ref="N33" ca="1">IF(ROUND(ROUND(M33,2)-M33,4)=0,_xlfn.XLOOKUP(M33,INDIRECT($A$4&amp;"!$G$41:$G$141"),INDIRECT($A$4&amp;"!$A$41:$A$141"),0,1,1),IF(M33&gt;=1,0,(ROUNDUP(M33,2)-M33)*100*_xlfn.XLOOKUP(M33,INDIRECT($A$4&amp;"!$G$41:$G$141"),INDIRECT($A$4&amp;"!$A$41:$A$141"),0,-1,-1)+(M33-ROUNDDOWN(M33,2))*100*_xlfn.XLOOKUP(M33,INDIRECT($A$4&amp;"!$G$41:$G$141"),INDIRECT($A$4&amp;"!$A$41:$A$141"),0,1,1)))</f>
        <v>0.96382666666666617</v>
      </c>
      <c r="O33" s="89">
        <f t="shared" ca="1" si="6"/>
        <v>35.623033599999985</v>
      </c>
      <c r="S33" s="137">
        <f t="shared" ca="1" si="3"/>
        <v>1.5377318879999999</v>
      </c>
      <c r="T33" s="72">
        <f t="shared" ca="1" si="7"/>
        <v>0.12547</v>
      </c>
      <c r="U33" s="51" cm="1">
        <f t="array" aca="1" ref="U33" ca="1">IF(ROUND(ROUND(T33,2)-T33,4)=0,_xlfn.XLOOKUP(T33,INDIRECT($A$4&amp;"!$G$41:$G$141"),INDIRECT($A$4&amp;"!$A$41:$A$141"),0,1,1),IF(T33&gt;=1,0,(ROUNDUP(T33,2)-T33)*100*_xlfn.XLOOKUP(T33,INDIRECT($A$4&amp;"!$G$41:$G$141"),INDIRECT($A$4&amp;"!$A$41:$A$141"),0,-1,-1)+(T33-ROUNDDOWN(T33,2))*100*_xlfn.XLOOKUP(T33,INDIRECT($A$4&amp;"!$G$41:$G$141"),INDIRECT($A$4&amp;"!$A$41:$A$141"),0,1,1)))</f>
        <v>0.95817666666666756</v>
      </c>
      <c r="V33" s="89">
        <f t="shared" ca="1" si="8"/>
        <v>88.535524000000095</v>
      </c>
    </row>
    <row r="34" spans="1:22" x14ac:dyDescent="0.35">
      <c r="A34" s="48">
        <f t="shared" si="9"/>
        <v>45400</v>
      </c>
      <c r="B34" s="88" cm="1">
        <f t="array" aca="1" ref="B34" ca="1">_xlfn.XLOOKUP(A34,INDIRECT($A$5&amp;"!$AJ$41:$AJ$406"),INDIRECT($A$5&amp;"!$AK$41:$AK$406"))*SUM($F$3:$I$3)</f>
        <v>0</v>
      </c>
      <c r="C34" s="88" cm="1">
        <f t="array" aca="1" ref="C34" ca="1">_xlfn.XLOOKUP(A34,INDIRECT($A$5&amp;"!$AJ$41:$AJ$406"),INDIRECT($A$5&amp;"!$AL$41:$AL$406"))*SUM($F$3:$I$3)</f>
        <v>11.55</v>
      </c>
      <c r="D34" s="88" cm="1">
        <f t="array" aca="1" ref="D34" ca="1">_xlfn.XLOOKUP(A34,INDIRECT($A$5&amp;"!$AJ$41:$AJ$406"),INDIRECT($A$5&amp;"!$AO$41:$AO$406"))*SUM($F$3:$I$3)</f>
        <v>11.55</v>
      </c>
      <c r="E34" s="50" cm="1">
        <f t="array" ref="E34">SUMPRODUCT(('PT Storengy'!$B$8:$K$372)*('PT Storengy'!$A$8:$A$372=$A34)*('PT Storengy'!$B$5:$K$5=$A$6)*('PT Storengy'!$B$7:$K$7=$A$7))</f>
        <v>0</v>
      </c>
      <c r="F34" s="137">
        <f t="shared" ca="1" si="0"/>
        <v>1.3780462079999998</v>
      </c>
      <c r="G34" s="194">
        <f t="shared" ca="1" si="1"/>
        <v>0.11161</v>
      </c>
      <c r="H34" s="51" cm="1">
        <f t="array" aca="1" ref="H34" ca="1">IF(ROUND(ROUND(G34,2)-G34,4)=0,_xlfn.XLOOKUP(G34,INDIRECT($A$4&amp;"!$G$41:$G$141"),INDIRECT($A$4&amp;"!$A$41:$A$141"),0,1,1),IF(G34&gt;=1,0,(ROUNDUP(G34,2)-G34)*100*_xlfn.XLOOKUP(G34,INDIRECT($A$4&amp;"!$G$41:$G$141"),INDIRECT($A$4&amp;"!$A$41:$A$141"),0,-1,-1)+(G34-ROUNDDOWN(G34,2))*100*_xlfn.XLOOKUP(G34,INDIRECT($A$4&amp;"!$G$41:$G$141"),INDIRECT($A$4&amp;"!$A$41:$A$141"),0,1,1)))</f>
        <v>0.96279666666666619</v>
      </c>
      <c r="I34" s="89">
        <f t="shared" ca="1" si="4"/>
        <v>88.962411999999958</v>
      </c>
      <c r="J34" s="136" cm="1">
        <f t="array" aca="1" ref="J34" ca="1">IF(COUNTIFS('PTC GRTgaz'!$K$7:$K$15996,"",'PTC GRTgaz'!$A$7:$A$15996,J$16,'PTC GRTgaz'!$D$7:$D$15996,$A34,'PTC GRTgaz'!$C$7:$C$15996,"DEL")&gt;0,J$14,SUMIFS('PTC GRTgaz'!$K$7:$K$15996,'PTC GRTgaz'!$A$7:$A$15996,J$16,'PTC GRTgaz'!$D$7:$D$15996,$A34,'PTC GRTgaz'!$C$7:$C$15996,"DEL")*1.0026*$F$4/INDIRECT($A$4&amp;"!D9"))</f>
        <v>92.4</v>
      </c>
      <c r="K34" s="136">
        <v>1000</v>
      </c>
      <c r="L34" s="137">
        <f t="shared" ca="1" si="2"/>
        <v>1.3780462079999998</v>
      </c>
      <c r="M34" s="194">
        <f t="shared" ca="1" si="5"/>
        <v>0.11161</v>
      </c>
      <c r="N34" s="51" cm="1">
        <f t="array" aca="1" ref="N34" ca="1">IF(ROUND(ROUND(M34,2)-M34,4)=0,_xlfn.XLOOKUP(M34,INDIRECT($A$4&amp;"!$G$41:$G$141"),INDIRECT($A$4&amp;"!$A$41:$A$141"),0,1,1),IF(M34&gt;=1,0,(ROUNDUP(M34,2)-M34)*100*_xlfn.XLOOKUP(M34,INDIRECT($A$4&amp;"!$G$41:$G$141"),INDIRECT($A$4&amp;"!$A$41:$A$141"),0,-1,-1)+(M34-ROUNDDOWN(M34,2))*100*_xlfn.XLOOKUP(M34,INDIRECT($A$4&amp;"!$G$41:$G$141"),INDIRECT($A$4&amp;"!$A$41:$A$141"),0,1,1)))</f>
        <v>0.96279666666666619</v>
      </c>
      <c r="O34" s="89">
        <f t="shared" ca="1" si="6"/>
        <v>88.962411999999958</v>
      </c>
      <c r="S34" s="137">
        <f t="shared" ca="1" si="3"/>
        <v>1.6260311760000001</v>
      </c>
      <c r="T34" s="72">
        <f t="shared" ca="1" si="7"/>
        <v>0.13314000000000001</v>
      </c>
      <c r="U34" s="51" cm="1">
        <f t="array" aca="1" ref="U34" ca="1">IF(ROUND(ROUND(T34,2)-T34,4)=0,_xlfn.XLOOKUP(T34,INDIRECT($A$4&amp;"!$G$41:$G$141"),INDIRECT($A$4&amp;"!$A$41:$A$141"),0,1,1),IF(T34&gt;=1,0,(ROUNDUP(T34,2)-T34)*100*_xlfn.XLOOKUP(T34,INDIRECT($A$4&amp;"!$G$41:$G$141"),INDIRECT($A$4&amp;"!$A$41:$A$141"),0,-1,-1)+(T34-ROUNDDOWN(T34,2))*100*_xlfn.XLOOKUP(T34,INDIRECT($A$4&amp;"!$G$41:$G$141"),INDIRECT($A$4&amp;"!$A$41:$A$141"),0,1,1)))</f>
        <v>0.95562000000000102</v>
      </c>
      <c r="V34" s="89">
        <f t="shared" ca="1" si="8"/>
        <v>88.299288000000104</v>
      </c>
    </row>
    <row r="35" spans="1:22" x14ac:dyDescent="0.35">
      <c r="A35" s="48">
        <f t="shared" si="9"/>
        <v>45401</v>
      </c>
      <c r="B35" s="88" cm="1">
        <f t="array" aca="1" ref="B35" ca="1">_xlfn.XLOOKUP(A35,INDIRECT($A$5&amp;"!$AJ$41:$AJ$406"),INDIRECT($A$5&amp;"!$AK$41:$AK$406"))*SUM($F$3:$I$3)</f>
        <v>0</v>
      </c>
      <c r="C35" s="88" cm="1">
        <f t="array" aca="1" ref="C35" ca="1">_xlfn.XLOOKUP(A35,INDIRECT($A$5&amp;"!$AJ$41:$AJ$406"),INDIRECT($A$5&amp;"!$AL$41:$AL$406"))*SUM($F$3:$I$3)</f>
        <v>11.55</v>
      </c>
      <c r="D35" s="88" cm="1">
        <f t="array" aca="1" ref="D35" ca="1">_xlfn.XLOOKUP(A35,INDIRECT($A$5&amp;"!$AJ$41:$AJ$406"),INDIRECT($A$5&amp;"!$AO$41:$AO$406"))*SUM($F$3:$I$3)</f>
        <v>11.55</v>
      </c>
      <c r="E35" s="50" cm="1">
        <f t="array" ref="E35">SUMPRODUCT(('PT Storengy'!$B$8:$K$372)*('PT Storengy'!$A$8:$A$372=$A35)*('PT Storengy'!$B$5:$K$5=$A$6)*('PT Storengy'!$B$7:$K$7=$A$7))</f>
        <v>0</v>
      </c>
      <c r="F35" s="137">
        <f t="shared" ca="1" si="0"/>
        <v>1.4667714599999997</v>
      </c>
      <c r="G35" s="194">
        <f t="shared" ca="1" si="1"/>
        <v>0.11931</v>
      </c>
      <c r="H35" s="51" cm="1">
        <f t="array" aca="1" ref="H35" ca="1">IF(ROUND(ROUND(G35,2)-G35,4)=0,_xlfn.XLOOKUP(G35,INDIRECT($A$4&amp;"!$G$41:$G$141"),INDIRECT($A$4&amp;"!$A$41:$A$141"),0,1,1),IF(G35&gt;=1,0,(ROUNDUP(G35,2)-G35)*100*_xlfn.XLOOKUP(G35,INDIRECT($A$4&amp;"!$G$41:$G$141"),INDIRECT($A$4&amp;"!$A$41:$A$141"),0,-1,-1)+(G35-ROUNDDOWN(G35,2))*100*_xlfn.XLOOKUP(G35,INDIRECT($A$4&amp;"!$G$41:$G$141"),INDIRECT($A$4&amp;"!$A$41:$A$141"),0,1,1)))</f>
        <v>0.96022999999999936</v>
      </c>
      <c r="I35" s="89">
        <f t="shared" ca="1" si="4"/>
        <v>88.725251999999941</v>
      </c>
      <c r="J35" s="136" cm="1">
        <f t="array" aca="1" ref="J35" ca="1">IF(COUNTIFS('PTC GRTgaz'!$K$7:$K$15996,"",'PTC GRTgaz'!$A$7:$A$15996,J$16,'PTC GRTgaz'!$D$7:$D$15996,$A35,'PTC GRTgaz'!$C$7:$C$15996,"DEL")&gt;0,J$14,SUMIFS('PTC GRTgaz'!$K$7:$K$15996,'PTC GRTgaz'!$A$7:$A$15996,J$16,'PTC GRTgaz'!$D$7:$D$15996,$A35,'PTC GRTgaz'!$C$7:$C$15996,"DEL")*1.0026*$F$4/INDIRECT($A$4&amp;"!D9"))</f>
        <v>92.4</v>
      </c>
      <c r="K35" s="136">
        <v>1000</v>
      </c>
      <c r="L35" s="137">
        <f t="shared" ca="1" si="2"/>
        <v>1.4667714599999997</v>
      </c>
      <c r="M35" s="194">
        <f t="shared" ca="1" si="5"/>
        <v>0.11931</v>
      </c>
      <c r="N35" s="51" cm="1">
        <f t="array" aca="1" ref="N35" ca="1">IF(ROUND(ROUND(M35,2)-M35,4)=0,_xlfn.XLOOKUP(M35,INDIRECT($A$4&amp;"!$G$41:$G$141"),INDIRECT($A$4&amp;"!$A$41:$A$141"),0,1,1),IF(M35&gt;=1,0,(ROUNDUP(M35,2)-M35)*100*_xlfn.XLOOKUP(M35,INDIRECT($A$4&amp;"!$G$41:$G$141"),INDIRECT($A$4&amp;"!$A$41:$A$141"),0,-1,-1)+(M35-ROUNDDOWN(M35,2))*100*_xlfn.XLOOKUP(M35,INDIRECT($A$4&amp;"!$G$41:$G$141"),INDIRECT($A$4&amp;"!$A$41:$A$141"),0,1,1)))</f>
        <v>0.96022999999999936</v>
      </c>
      <c r="O35" s="89">
        <f t="shared" ca="1" si="6"/>
        <v>88.725251999999941</v>
      </c>
      <c r="S35" s="137">
        <f t="shared" ca="1" si="3"/>
        <v>1.7140951520000003</v>
      </c>
      <c r="T35" s="72">
        <f t="shared" ca="1" si="7"/>
        <v>0.14077999999999999</v>
      </c>
      <c r="U35" s="51" cm="1">
        <f t="array" aca="1" ref="U35" ca="1">IF(ROUND(ROUND(T35,2)-T35,4)=0,_xlfn.XLOOKUP(T35,INDIRECT($A$4&amp;"!$G$41:$G$141"),INDIRECT($A$4&amp;"!$A$41:$A$141"),0,1,1),IF(T35&gt;=1,0,(ROUNDUP(T35,2)-T35)*100*_xlfn.XLOOKUP(T35,INDIRECT($A$4&amp;"!$G$41:$G$141"),INDIRECT($A$4&amp;"!$A$41:$A$141"),0,-1,-1)+(T35-ROUNDDOWN(T35,2))*100*_xlfn.XLOOKUP(T35,INDIRECT($A$4&amp;"!$G$41:$G$141"),INDIRECT($A$4&amp;"!$A$41:$A$141"),0,1,1)))</f>
        <v>0.95307333333333422</v>
      </c>
      <c r="V35" s="89">
        <f t="shared" ca="1" si="8"/>
        <v>88.063976000000082</v>
      </c>
    </row>
    <row r="36" spans="1:22" x14ac:dyDescent="0.35">
      <c r="A36" s="48">
        <f t="shared" si="9"/>
        <v>45402</v>
      </c>
      <c r="B36" s="88" cm="1">
        <f t="array" aca="1" ref="B36" ca="1">_xlfn.XLOOKUP(A36,INDIRECT($A$5&amp;"!$AJ$41:$AJ$406"),INDIRECT($A$5&amp;"!$AK$41:$AK$406"))*SUM($F$3:$I$3)</f>
        <v>0</v>
      </c>
      <c r="C36" s="88" cm="1">
        <f t="array" aca="1" ref="C36" ca="1">_xlfn.XLOOKUP(A36,INDIRECT($A$5&amp;"!$AJ$41:$AJ$406"),INDIRECT($A$5&amp;"!$AL$41:$AL$406"))*SUM($F$3:$I$3)</f>
        <v>11.55</v>
      </c>
      <c r="D36" s="88" cm="1">
        <f t="array" aca="1" ref="D36" ca="1">_xlfn.XLOOKUP(A36,INDIRECT($A$5&amp;"!$AJ$41:$AJ$406"),INDIRECT($A$5&amp;"!$AO$41:$AO$406"))*SUM($F$3:$I$3)</f>
        <v>11.55</v>
      </c>
      <c r="E36" s="50" cm="1">
        <f t="array" ref="E36">SUMPRODUCT(('PT Storengy'!$B$8:$K$372)*('PT Storengy'!$A$8:$A$372=$A36)*('PT Storengy'!$B$5:$K$5=$A$6)*('PT Storengy'!$B$7:$K$7=$A$7))</f>
        <v>0</v>
      </c>
      <c r="F36" s="137">
        <f t="shared" ca="1" si="0"/>
        <v>1.5552601679999998</v>
      </c>
      <c r="G36" s="194">
        <f t="shared" ca="1" si="1"/>
        <v>0.12698999999999999</v>
      </c>
      <c r="H36" s="51" cm="1">
        <f t="array" aca="1" ref="H36" ca="1">IF(ROUND(ROUND(G36,2)-G36,4)=0,_xlfn.XLOOKUP(G36,INDIRECT($A$4&amp;"!$G$41:$G$141"),INDIRECT($A$4&amp;"!$A$41:$A$141"),0,1,1),IF(G36&gt;=1,0,(ROUNDUP(G36,2)-G36)*100*_xlfn.XLOOKUP(G36,INDIRECT($A$4&amp;"!$G$41:$G$141"),INDIRECT($A$4&amp;"!$A$41:$A$141"),0,-1,-1)+(G36-ROUNDDOWN(G36,2))*100*_xlfn.XLOOKUP(G36,INDIRECT($A$4&amp;"!$G$41:$G$141"),INDIRECT($A$4&amp;"!$A$41:$A$141"),0,1,1)))</f>
        <v>0.95767000000000091</v>
      </c>
      <c r="I36" s="89">
        <f t="shared" ca="1" si="4"/>
        <v>88.488708000000088</v>
      </c>
      <c r="J36" s="136" cm="1">
        <f t="array" aca="1" ref="J36" ca="1">IF(COUNTIFS('PTC GRTgaz'!$K$7:$K$15996,"",'PTC GRTgaz'!$A$7:$A$15996,J$16,'PTC GRTgaz'!$D$7:$D$15996,$A36,'PTC GRTgaz'!$C$7:$C$15996,"DEL")&gt;0,J$14,SUMIFS('PTC GRTgaz'!$K$7:$K$15996,'PTC GRTgaz'!$A$7:$A$15996,J$16,'PTC GRTgaz'!$D$7:$D$15996,$A36,'PTC GRTgaz'!$C$7:$C$15996,"DEL")*1.0026*$F$4/INDIRECT($A$4&amp;"!D9"))</f>
        <v>92.4</v>
      </c>
      <c r="K36" s="136">
        <v>1000</v>
      </c>
      <c r="L36" s="137">
        <f t="shared" ca="1" si="2"/>
        <v>1.5552601679999998</v>
      </c>
      <c r="M36" s="194">
        <f t="shared" ca="1" si="5"/>
        <v>0.12698999999999999</v>
      </c>
      <c r="N36" s="51" cm="1">
        <f t="array" aca="1" ref="N36" ca="1">IF(ROUND(ROUND(M36,2)-M36,4)=0,_xlfn.XLOOKUP(M36,INDIRECT($A$4&amp;"!$G$41:$G$141"),INDIRECT($A$4&amp;"!$A$41:$A$141"),0,1,1),IF(M36&gt;=1,0,(ROUNDUP(M36,2)-M36)*100*_xlfn.XLOOKUP(M36,INDIRECT($A$4&amp;"!$G$41:$G$141"),INDIRECT($A$4&amp;"!$A$41:$A$141"),0,-1,-1)+(M36-ROUNDDOWN(M36,2))*100*_xlfn.XLOOKUP(M36,INDIRECT($A$4&amp;"!$G$41:$G$141"),INDIRECT($A$4&amp;"!$A$41:$A$141"),0,1,1)))</f>
        <v>0.95767000000000091</v>
      </c>
      <c r="O36" s="89">
        <f t="shared" ca="1" si="6"/>
        <v>88.488708000000088</v>
      </c>
      <c r="S36" s="137">
        <f t="shared" ca="1" si="3"/>
        <v>1.8019241240000003</v>
      </c>
      <c r="T36" s="72">
        <f t="shared" ca="1" si="7"/>
        <v>0.14840999999999999</v>
      </c>
      <c r="U36" s="51" cm="1">
        <f t="array" aca="1" ref="U36" ca="1">IF(ROUND(ROUND(T36,2)-T36,4)=0,_xlfn.XLOOKUP(T36,INDIRECT($A$4&amp;"!$G$41:$G$141"),INDIRECT($A$4&amp;"!$A$41:$A$141"),0,1,1),IF(T36&gt;=1,0,(ROUNDUP(T36,2)-T36)*100*_xlfn.XLOOKUP(T36,INDIRECT($A$4&amp;"!$G$41:$G$141"),INDIRECT($A$4&amp;"!$A$41:$A$141"),0,-1,-1)+(T36-ROUNDDOWN(T36,2))*100*_xlfn.XLOOKUP(T36,INDIRECT($A$4&amp;"!$G$41:$G$141"),INDIRECT($A$4&amp;"!$A$41:$A$141"),0,1,1)))</f>
        <v>0.95053000000000076</v>
      </c>
      <c r="V36" s="89">
        <f t="shared" ca="1" si="8"/>
        <v>87.828972000000078</v>
      </c>
    </row>
    <row r="37" spans="1:22" x14ac:dyDescent="0.35">
      <c r="A37" s="48">
        <f t="shared" si="9"/>
        <v>45403</v>
      </c>
      <c r="B37" s="88" cm="1">
        <f t="array" aca="1" ref="B37" ca="1">_xlfn.XLOOKUP(A37,INDIRECT($A$5&amp;"!$AJ$41:$AJ$406"),INDIRECT($A$5&amp;"!$AK$41:$AK$406"))*SUM($F$3:$I$3)</f>
        <v>0</v>
      </c>
      <c r="C37" s="88" cm="1">
        <f t="array" aca="1" ref="C37" ca="1">_xlfn.XLOOKUP(A37,INDIRECT($A$5&amp;"!$AJ$41:$AJ$406"),INDIRECT($A$5&amp;"!$AL$41:$AL$406"))*SUM($F$3:$I$3)</f>
        <v>11.55</v>
      </c>
      <c r="D37" s="88" cm="1">
        <f t="array" aca="1" ref="D37" ca="1">_xlfn.XLOOKUP(A37,INDIRECT($A$5&amp;"!$AJ$41:$AJ$406"),INDIRECT($A$5&amp;"!$AO$41:$AO$406"))*SUM($F$3:$I$3)</f>
        <v>11.55</v>
      </c>
      <c r="E37" s="50" cm="1">
        <f t="array" ref="E37">SUMPRODUCT(('PT Storengy'!$B$8:$K$372)*('PT Storengy'!$A$8:$A$372=$A37)*('PT Storengy'!$B$5:$K$5=$A$6)*('PT Storengy'!$B$7:$K$7=$A$7))</f>
        <v>0</v>
      </c>
      <c r="F37" s="137">
        <f t="shared" ca="1" si="0"/>
        <v>1.6435129479999999</v>
      </c>
      <c r="G37" s="194">
        <f t="shared" ca="1" si="1"/>
        <v>0.13464999999999999</v>
      </c>
      <c r="H37" s="51" cm="1">
        <f t="array" aca="1" ref="H37" ca="1">IF(ROUND(ROUND(G37,2)-G37,4)=0,_xlfn.XLOOKUP(G37,INDIRECT($A$4&amp;"!$G$41:$G$141"),INDIRECT($A$4&amp;"!$A$41:$A$141"),0,1,1),IF(G37&gt;=1,0,(ROUNDUP(G37,2)-G37)*100*_xlfn.XLOOKUP(G37,INDIRECT($A$4&amp;"!$G$41:$G$141"),INDIRECT($A$4&amp;"!$A$41:$A$141"),0,-1,-1)+(G37-ROUNDDOWN(G37,2))*100*_xlfn.XLOOKUP(G37,INDIRECT($A$4&amp;"!$G$41:$G$141"),INDIRECT($A$4&amp;"!$A$41:$A$141"),0,1,1)))</f>
        <v>0.95511666666666761</v>
      </c>
      <c r="I37" s="89">
        <f t="shared" ca="1" si="4"/>
        <v>88.252780000000087</v>
      </c>
      <c r="J37" s="136" cm="1">
        <f t="array" aca="1" ref="J37" ca="1">IF(COUNTIFS('PTC GRTgaz'!$K$7:$K$15996,"",'PTC GRTgaz'!$A$7:$A$15996,J$16,'PTC GRTgaz'!$D$7:$D$15996,$A37,'PTC GRTgaz'!$C$7:$C$15996,"DEL")&gt;0,J$14,SUMIFS('PTC GRTgaz'!$K$7:$K$15996,'PTC GRTgaz'!$A$7:$A$15996,J$16,'PTC GRTgaz'!$D$7:$D$15996,$A37,'PTC GRTgaz'!$C$7:$C$15996,"DEL")*1.0026*$F$4/INDIRECT($A$4&amp;"!D9"))</f>
        <v>92.4</v>
      </c>
      <c r="K37" s="136">
        <v>1000</v>
      </c>
      <c r="L37" s="137">
        <f t="shared" ca="1" si="2"/>
        <v>1.6435129479999999</v>
      </c>
      <c r="M37" s="194">
        <f t="shared" ca="1" si="5"/>
        <v>0.13464999999999999</v>
      </c>
      <c r="N37" s="51" cm="1">
        <f t="array" aca="1" ref="N37" ca="1">IF(ROUND(ROUND(M37,2)-M37,4)=0,_xlfn.XLOOKUP(M37,INDIRECT($A$4&amp;"!$G$41:$G$141"),INDIRECT($A$4&amp;"!$A$41:$A$141"),0,1,1),IF(M37&gt;=1,0,(ROUNDUP(M37,2)-M37)*100*_xlfn.XLOOKUP(M37,INDIRECT($A$4&amp;"!$G$41:$G$141"),INDIRECT($A$4&amp;"!$A$41:$A$141"),0,-1,-1)+(M37-ROUNDDOWN(M37,2))*100*_xlfn.XLOOKUP(M37,INDIRECT($A$4&amp;"!$G$41:$G$141"),INDIRECT($A$4&amp;"!$A$41:$A$141"),0,1,1)))</f>
        <v>0.95511666666666761</v>
      </c>
      <c r="O37" s="89">
        <f t="shared" ca="1" si="6"/>
        <v>88.252780000000087</v>
      </c>
      <c r="S37" s="137">
        <f t="shared" ca="1" si="3"/>
        <v>1.8895190160000004</v>
      </c>
      <c r="T37" s="72">
        <f t="shared" ca="1" si="7"/>
        <v>0.15601000000000001</v>
      </c>
      <c r="U37" s="51" cm="1">
        <f t="array" aca="1" ref="U37" ca="1">IF(ROUND(ROUND(T37,2)-T37,4)=0,_xlfn.XLOOKUP(T37,INDIRECT($A$4&amp;"!$G$41:$G$141"),INDIRECT($A$4&amp;"!$A$41:$A$141"),0,1,1),IF(T37&gt;=1,0,(ROUNDUP(T37,2)-T37)*100*_xlfn.XLOOKUP(T37,INDIRECT($A$4&amp;"!$G$41:$G$141"),INDIRECT($A$4&amp;"!$A$41:$A$141"),0,-1,-1)+(T37-ROUNDDOWN(T37,2))*100*_xlfn.XLOOKUP(T37,INDIRECT($A$4&amp;"!$G$41:$G$141"),INDIRECT($A$4&amp;"!$A$41:$A$141"),0,1,1)))</f>
        <v>0.94799666666666749</v>
      </c>
      <c r="V37" s="89">
        <f t="shared" ca="1" si="8"/>
        <v>87.594892000000087</v>
      </c>
    </row>
    <row r="38" spans="1:22" x14ac:dyDescent="0.35">
      <c r="A38" s="241">
        <f t="shared" si="9"/>
        <v>45404</v>
      </c>
      <c r="B38" s="242" cm="1">
        <f t="array" aca="1" ref="B38" ca="1">_xlfn.XLOOKUP(A38,INDIRECT($A$5&amp;"!$AJ$41:$AJ$406"),INDIRECT($A$5&amp;"!$AK$41:$AK$406"))*SUM($F$3:$I$3)</f>
        <v>0</v>
      </c>
      <c r="C38" s="242" cm="1">
        <f t="array" aca="1" ref="C38" ca="1">_xlfn.XLOOKUP(A38,INDIRECT($A$5&amp;"!$AJ$41:$AJ$406"),INDIRECT($A$5&amp;"!$AL$41:$AL$406"))*SUM($F$3:$I$3)</f>
        <v>11.55</v>
      </c>
      <c r="D38" s="242" cm="1">
        <f t="array" aca="1" ref="D38" ca="1">_xlfn.XLOOKUP(A38,INDIRECT($A$5&amp;"!$AJ$41:$AJ$406"),INDIRECT($A$5&amp;"!$AO$41:$AO$406"))*SUM($F$3:$I$3)</f>
        <v>11.55</v>
      </c>
      <c r="E38" s="50" cm="1">
        <f t="array" ref="E38">SUMPRODUCT(('PT Storengy'!$B$8:$K$372)*('PT Storengy'!$A$8:$A$372=$A38)*('PT Storengy'!$B$5:$K$5=$A$6)*('PT Storengy'!$B$7:$K$7=$A$7))</f>
        <v>0</v>
      </c>
      <c r="F38" s="137">
        <f t="shared" ca="1" si="0"/>
        <v>1.7315301080000001</v>
      </c>
      <c r="G38" s="243">
        <f t="shared" ca="1" si="1"/>
        <v>0.14230000000000001</v>
      </c>
      <c r="H38" s="244" cm="1">
        <f t="array" aca="1" ref="H38" ca="1">IF(ROUND(ROUND(G38,2)-G38,4)=0,_xlfn.XLOOKUP(G38,INDIRECT($A$4&amp;"!$G$41:$G$141"),INDIRECT($A$4&amp;"!$A$41:$A$141"),0,1,1),IF(G38&gt;=1,0,(ROUNDUP(G38,2)-G38)*100*_xlfn.XLOOKUP(G38,INDIRECT($A$4&amp;"!$G$41:$G$141"),INDIRECT($A$4&amp;"!$A$41:$A$141"),0,-1,-1)+(G38-ROUNDDOWN(G38,2))*100*_xlfn.XLOOKUP(G38,INDIRECT($A$4&amp;"!$G$41:$G$141"),INDIRECT($A$4&amp;"!$A$41:$A$141"),0,1,1)))</f>
        <v>0.95256666666666745</v>
      </c>
      <c r="I38" s="89">
        <f t="shared" ca="1" si="4"/>
        <v>88.017160000000075</v>
      </c>
      <c r="J38" s="136" cm="1">
        <f t="array" aca="1" ref="J38" ca="1">IF(COUNTIFS('PTC GRTgaz'!$K$7:$K$15996,"",'PTC GRTgaz'!$A$7:$A$15996,J$16,'PTC GRTgaz'!$D$7:$D$15996,$A38,'PTC GRTgaz'!$C$7:$C$15996,"DEL")&gt;0,J$14,SUMIFS('PTC GRTgaz'!$K$7:$K$15996,'PTC GRTgaz'!$A$7:$A$15996,J$16,'PTC GRTgaz'!$D$7:$D$15996,$A38,'PTC GRTgaz'!$C$7:$C$15996,"DEL")*1.0026*$F$4/INDIRECT($A$4&amp;"!D9"))</f>
        <v>95.247</v>
      </c>
      <c r="K38" s="136">
        <v>1000</v>
      </c>
      <c r="L38" s="137">
        <f t="shared" ca="1" si="2"/>
        <v>1.7315301080000001</v>
      </c>
      <c r="M38" s="243">
        <f t="shared" ca="1" si="5"/>
        <v>0.14230000000000001</v>
      </c>
      <c r="N38" s="244" cm="1">
        <f t="array" aca="1" ref="N38" ca="1">IF(ROUND(ROUND(M38,2)-M38,4)=0,_xlfn.XLOOKUP(M38,INDIRECT($A$4&amp;"!$G$41:$G$141"),INDIRECT($A$4&amp;"!$A$41:$A$141"),0,1,1),IF(M38&gt;=1,0,(ROUNDUP(M38,2)-M38)*100*_xlfn.XLOOKUP(M38,INDIRECT($A$4&amp;"!$G$41:$G$141"),INDIRECT($A$4&amp;"!$A$41:$A$141"),0,-1,-1)+(M38-ROUNDDOWN(M38,2))*100*_xlfn.XLOOKUP(M38,INDIRECT($A$4&amp;"!$G$41:$G$141"),INDIRECT($A$4&amp;"!$A$41:$A$141"),0,1,1)))</f>
        <v>0.95256666666666745</v>
      </c>
      <c r="O38" s="89">
        <f t="shared" ca="1" si="6"/>
        <v>88.017160000000075</v>
      </c>
      <c r="S38" s="137">
        <f t="shared" ca="1" si="3"/>
        <v>1.9768804440000005</v>
      </c>
      <c r="T38" s="72">
        <f t="shared" ca="1" si="7"/>
        <v>0.16359000000000001</v>
      </c>
      <c r="U38" s="244" cm="1">
        <f t="array" aca="1" ref="U38" ca="1">IF(ROUND(ROUND(T38,2)-T38,4)=0,_xlfn.XLOOKUP(T38,INDIRECT($A$4&amp;"!$G$41:$G$141"),INDIRECT($A$4&amp;"!$A$41:$A$141"),0,1,1),IF(T38&gt;=1,0,(ROUNDUP(T38,2)-T38)*100*_xlfn.XLOOKUP(T38,INDIRECT($A$4&amp;"!$G$41:$G$141"),INDIRECT($A$4&amp;"!$A$41:$A$141"),0,-1,-1)+(T38-ROUNDDOWN(T38,2))*100*_xlfn.XLOOKUP(T38,INDIRECT($A$4&amp;"!$G$41:$G$141"),INDIRECT($A$4&amp;"!$A$41:$A$141"),0,1,1)))</f>
        <v>0.9454700000000007</v>
      </c>
      <c r="V38" s="89">
        <f t="shared" ca="1" si="8"/>
        <v>87.361428000000075</v>
      </c>
    </row>
    <row r="39" spans="1:22" x14ac:dyDescent="0.35">
      <c r="A39" s="48">
        <f t="shared" si="9"/>
        <v>45405</v>
      </c>
      <c r="B39" s="88" cm="1">
        <f t="array" aca="1" ref="B39" ca="1">_xlfn.XLOOKUP(A39,INDIRECT($A$5&amp;"!$AJ$41:$AJ$406"),INDIRECT($A$5&amp;"!$AK$41:$AK$406"))*SUM($F$3:$I$3)</f>
        <v>0</v>
      </c>
      <c r="C39" s="88" cm="1">
        <f t="array" aca="1" ref="C39" ca="1">_xlfn.XLOOKUP(A39,INDIRECT($A$5&amp;"!$AJ$41:$AJ$406"),INDIRECT($A$5&amp;"!$AL$41:$AL$406"))*SUM($F$3:$I$3)</f>
        <v>11.55</v>
      </c>
      <c r="D39" s="88" cm="1">
        <f t="array" aca="1" ref="D39" ca="1">_xlfn.XLOOKUP(A39,INDIRECT($A$5&amp;"!$AJ$41:$AJ$406"),INDIRECT($A$5&amp;"!$AO$41:$AO$406"))*SUM($F$3:$I$3)</f>
        <v>11.55</v>
      </c>
      <c r="E39" s="50" cm="1">
        <f t="array" ref="E39">SUMPRODUCT(('PT Storengy'!$B$8:$K$372)*('PT Storengy'!$A$8:$A$372=$A39)*('PT Storengy'!$B$5:$K$5=$A$6)*('PT Storengy'!$B$7:$K$7=$A$7))</f>
        <v>0</v>
      </c>
      <c r="F39" s="137">
        <f t="shared" ca="1" si="0"/>
        <v>1.8193125720000001</v>
      </c>
      <c r="G39" s="194">
        <f t="shared" ca="1" si="1"/>
        <v>0.14992</v>
      </c>
      <c r="H39" s="51" cm="1">
        <f t="array" aca="1" ref="H39" ca="1">IF(ROUND(ROUND(G39,2)-G39,4)=0,_xlfn.XLOOKUP(G39,INDIRECT($A$4&amp;"!$G$41:$G$141"),INDIRECT($A$4&amp;"!$A$41:$A$141"),0,1,1),IF(G39&gt;=1,0,(ROUNDUP(G39,2)-G39)*100*_xlfn.XLOOKUP(G39,INDIRECT($A$4&amp;"!$G$41:$G$141"),INDIRECT($A$4&amp;"!$A$41:$A$141"),0,-1,-1)+(G39-ROUNDDOWN(G39,2))*100*_xlfn.XLOOKUP(G39,INDIRECT($A$4&amp;"!$G$41:$G$141"),INDIRECT($A$4&amp;"!$A$41:$A$141"),0,1,1)))</f>
        <v>0.95002666666666735</v>
      </c>
      <c r="I39" s="89">
        <f t="shared" ca="1" si="4"/>
        <v>87.782464000000076</v>
      </c>
      <c r="J39" s="136" cm="1">
        <f t="array" aca="1" ref="J39" ca="1">IF(COUNTIFS('PTC GRTgaz'!$K$7:$K$15996,"",'PTC GRTgaz'!$A$7:$A$15996,J$16,'PTC GRTgaz'!$D$7:$D$15996,$A39,'PTC GRTgaz'!$C$7:$C$15996,"DEL")&gt;0,J$14,SUMIFS('PTC GRTgaz'!$K$7:$K$15996,'PTC GRTgaz'!$A$7:$A$15996,J$16,'PTC GRTgaz'!$D$7:$D$15996,$A39,'PTC GRTgaz'!$C$7:$C$15996,"DEL")*1.0026*$F$4/INDIRECT($A$4&amp;"!D9"))</f>
        <v>92.4</v>
      </c>
      <c r="K39" s="136">
        <v>1000</v>
      </c>
      <c r="L39" s="137">
        <f t="shared" ca="1" si="2"/>
        <v>1.8193125720000001</v>
      </c>
      <c r="M39" s="194">
        <f t="shared" ca="1" si="5"/>
        <v>0.14992</v>
      </c>
      <c r="N39" s="51" cm="1">
        <f t="array" aca="1" ref="N39" ca="1">IF(ROUND(ROUND(M39,2)-M39,4)=0,_xlfn.XLOOKUP(M39,INDIRECT($A$4&amp;"!$G$41:$G$141"),INDIRECT($A$4&amp;"!$A$41:$A$141"),0,1,1),IF(M39&gt;=1,0,(ROUNDUP(M39,2)-M39)*100*_xlfn.XLOOKUP(M39,INDIRECT($A$4&amp;"!$G$41:$G$141"),INDIRECT($A$4&amp;"!$A$41:$A$141"),0,-1,-1)+(M39-ROUNDDOWN(M39,2))*100*_xlfn.XLOOKUP(M39,INDIRECT($A$4&amp;"!$G$41:$G$141"),INDIRECT($A$4&amp;"!$A$41:$A$141"),0,1,1)))</f>
        <v>0.95002666666666735</v>
      </c>
      <c r="O39" s="89">
        <f t="shared" ca="1" si="6"/>
        <v>87.782464000000076</v>
      </c>
      <c r="S39" s="137">
        <f t="shared" ca="1" si="3"/>
        <v>2.0640087160000005</v>
      </c>
      <c r="T39" s="72">
        <f t="shared" ca="1" si="7"/>
        <v>0.17116000000000001</v>
      </c>
      <c r="U39" s="51" cm="1">
        <f t="array" aca="1" ref="U39" ca="1">IF(ROUND(ROUND(T39,2)-T39,4)=0,_xlfn.XLOOKUP(T39,INDIRECT($A$4&amp;"!$G$41:$G$141"),INDIRECT($A$4&amp;"!$A$41:$A$141"),0,1,1),IF(T39&gt;=1,0,(ROUNDUP(T39,2)-T39)*100*_xlfn.XLOOKUP(T39,INDIRECT($A$4&amp;"!$G$41:$G$141"),INDIRECT($A$4&amp;"!$A$41:$A$141"),0,-1,-1)+(T39-ROUNDDOWN(T39,2))*100*_xlfn.XLOOKUP(T39,INDIRECT($A$4&amp;"!$G$41:$G$141"),INDIRECT($A$4&amp;"!$A$41:$A$141"),0,1,1)))</f>
        <v>0.94294666666666738</v>
      </c>
      <c r="V39" s="89">
        <f t="shared" ca="1" si="8"/>
        <v>87.128272000000067</v>
      </c>
    </row>
    <row r="40" spans="1:22" x14ac:dyDescent="0.35">
      <c r="A40" s="48">
        <f t="shared" si="9"/>
        <v>45406</v>
      </c>
      <c r="B40" s="88" cm="1">
        <f t="array" aca="1" ref="B40" ca="1">_xlfn.XLOOKUP(A40,INDIRECT($A$5&amp;"!$AJ$41:$AJ$406"),INDIRECT($A$5&amp;"!$AK$41:$AK$406"))*SUM($F$3:$I$3)</f>
        <v>0</v>
      </c>
      <c r="C40" s="88" cm="1">
        <f t="array" aca="1" ref="C40" ca="1">_xlfn.XLOOKUP(A40,INDIRECT($A$5&amp;"!$AJ$41:$AJ$406"),INDIRECT($A$5&amp;"!$AL$41:$AL$406"))*SUM($F$3:$I$3)</f>
        <v>11.55</v>
      </c>
      <c r="D40" s="88" cm="1">
        <f t="array" aca="1" ref="D40" ca="1">_xlfn.XLOOKUP(A40,INDIRECT($A$5&amp;"!$AJ$41:$AJ$406"),INDIRECT($A$5&amp;"!$AO$41:$AO$406"))*SUM($F$3:$I$3)</f>
        <v>11.55</v>
      </c>
      <c r="E40" s="50" cm="1">
        <f t="array" ref="E40">SUMPRODUCT(('PT Storengy'!$B$8:$K$372)*('PT Storengy'!$A$8:$A$372=$A40)*('PT Storengy'!$B$5:$K$5=$A$6)*('PT Storengy'!$B$7:$K$7=$A$7))</f>
        <v>0</v>
      </c>
      <c r="F40" s="137">
        <f t="shared" ca="1" si="0"/>
        <v>1.9068609560000001</v>
      </c>
      <c r="G40" s="194">
        <f t="shared" ca="1" si="1"/>
        <v>0.15751999999999999</v>
      </c>
      <c r="H40" s="51" cm="1">
        <f t="array" aca="1" ref="H40" ca="1">IF(ROUND(ROUND(G40,2)-G40,4)=0,_xlfn.XLOOKUP(G40,INDIRECT($A$4&amp;"!$G$41:$G$141"),INDIRECT($A$4&amp;"!$A$41:$A$141"),0,1,1),IF(G40&gt;=1,0,(ROUNDUP(G40,2)-G40)*100*_xlfn.XLOOKUP(G40,INDIRECT($A$4&amp;"!$G$41:$G$141"),INDIRECT($A$4&amp;"!$A$41:$A$141"),0,-1,-1)+(G40-ROUNDDOWN(G40,2))*100*_xlfn.XLOOKUP(G40,INDIRECT($A$4&amp;"!$G$41:$G$141"),INDIRECT($A$4&amp;"!$A$41:$A$141"),0,1,1)))</f>
        <v>0.94749333333333419</v>
      </c>
      <c r="I40" s="89">
        <f t="shared" ca="1" si="4"/>
        <v>87.548384000000084</v>
      </c>
      <c r="J40" s="136" cm="1">
        <f t="array" aca="1" ref="J40" ca="1">IF(COUNTIFS('PTC GRTgaz'!$K$7:$K$15996,"",'PTC GRTgaz'!$A$7:$A$15996,J$16,'PTC GRTgaz'!$D$7:$D$15996,$A40,'PTC GRTgaz'!$C$7:$C$15996,"DEL")&gt;0,J$14,SUMIFS('PTC GRTgaz'!$K$7:$K$15996,'PTC GRTgaz'!$A$7:$A$15996,J$16,'PTC GRTgaz'!$D$7:$D$15996,$A40,'PTC GRTgaz'!$C$7:$C$15996,"DEL")*1.0026*$F$4/INDIRECT($A$4&amp;"!D9"))</f>
        <v>92.4</v>
      </c>
      <c r="K40" s="136">
        <v>1000</v>
      </c>
      <c r="L40" s="137">
        <f t="shared" ca="1" si="2"/>
        <v>1.9068609560000001</v>
      </c>
      <c r="M40" s="194">
        <f t="shared" ca="1" si="5"/>
        <v>0.15751999999999999</v>
      </c>
      <c r="N40" s="51" cm="1">
        <f t="array" aca="1" ref="N40" ca="1">IF(ROUND(ROUND(M40,2)-M40,4)=0,_xlfn.XLOOKUP(M40,INDIRECT($A$4&amp;"!$G$41:$G$141"),INDIRECT($A$4&amp;"!$A$41:$A$141"),0,1,1),IF(M40&gt;=1,0,(ROUNDUP(M40,2)-M40)*100*_xlfn.XLOOKUP(M40,INDIRECT($A$4&amp;"!$G$41:$G$141"),INDIRECT($A$4&amp;"!$A$41:$A$141"),0,-1,-1)+(M40-ROUNDDOWN(M40,2))*100*_xlfn.XLOOKUP(M40,INDIRECT($A$4&amp;"!$G$41:$G$141"),INDIRECT($A$4&amp;"!$A$41:$A$141"),0,1,1)))</f>
        <v>0.94749333333333419</v>
      </c>
      <c r="O40" s="89">
        <f t="shared" ca="1" si="6"/>
        <v>87.548384000000084</v>
      </c>
      <c r="S40" s="137">
        <f t="shared" ca="1" si="3"/>
        <v>2.1509047560000005</v>
      </c>
      <c r="T40" s="72">
        <f t="shared" ca="1" si="7"/>
        <v>0.1787</v>
      </c>
      <c r="U40" s="51" cm="1">
        <f t="array" aca="1" ref="U40" ca="1">IF(ROUND(ROUND(T40,2)-T40,4)=0,_xlfn.XLOOKUP(T40,INDIRECT($A$4&amp;"!$G$41:$G$141"),INDIRECT($A$4&amp;"!$A$41:$A$141"),0,1,1),IF(T40&gt;=1,0,(ROUNDUP(T40,2)-T40)*100*_xlfn.XLOOKUP(T40,INDIRECT($A$4&amp;"!$G$41:$G$141"),INDIRECT($A$4&amp;"!$A$41:$A$141"),0,-1,-1)+(T40-ROUNDDOWN(T40,2))*100*_xlfn.XLOOKUP(T40,INDIRECT($A$4&amp;"!$G$41:$G$141"),INDIRECT($A$4&amp;"!$A$41:$A$141"),0,1,1)))</f>
        <v>0.94043333333333412</v>
      </c>
      <c r="V40" s="89">
        <f t="shared" ca="1" si="8"/>
        <v>86.896040000000085</v>
      </c>
    </row>
    <row r="41" spans="1:22" x14ac:dyDescent="0.35">
      <c r="A41" s="48">
        <f t="shared" si="9"/>
        <v>45407</v>
      </c>
      <c r="B41" s="88" cm="1">
        <f t="array" aca="1" ref="B41" ca="1">_xlfn.XLOOKUP(A41,INDIRECT($A$5&amp;"!$AJ$41:$AJ$406"),INDIRECT($A$5&amp;"!$AK$41:$AK$406"))*SUM($F$3:$I$3)</f>
        <v>0</v>
      </c>
      <c r="C41" s="88" cm="1">
        <f t="array" aca="1" ref="C41" ca="1">_xlfn.XLOOKUP(A41,INDIRECT($A$5&amp;"!$AJ$41:$AJ$406"),INDIRECT($A$5&amp;"!$AL$41:$AL$406"))*SUM($F$3:$I$3)</f>
        <v>11.55</v>
      </c>
      <c r="D41" s="88" cm="1">
        <f t="array" aca="1" ref="D41" ca="1">_xlfn.XLOOKUP(A41,INDIRECT($A$5&amp;"!$AJ$41:$AJ$406"),INDIRECT($A$5&amp;"!$AO$41:$AO$406"))*SUM($F$3:$I$3)</f>
        <v>11.55</v>
      </c>
      <c r="E41" s="50" cm="1">
        <f t="array" ref="E41">SUMPRODUCT(('PT Storengy'!$B$8:$K$372)*('PT Storengy'!$A$8:$A$372=$A41)*('PT Storengy'!$B$5:$K$5=$A$6)*('PT Storengy'!$B$7:$K$7=$A$7))</f>
        <v>0</v>
      </c>
      <c r="F41" s="137">
        <f t="shared" ca="1" si="0"/>
        <v>1.9941758760000001</v>
      </c>
      <c r="G41" s="194">
        <f t="shared" ca="1" si="1"/>
        <v>0.1651</v>
      </c>
      <c r="H41" s="51" cm="1">
        <f t="array" aca="1" ref="H41" ca="1">IF(ROUND(ROUND(G41,2)-G41,4)=0,_xlfn.XLOOKUP(G41,INDIRECT($A$4&amp;"!$G$41:$G$141"),INDIRECT($A$4&amp;"!$A$41:$A$141"),0,1,1),IF(G41&gt;=1,0,(ROUNDUP(G41,2)-G41)*100*_xlfn.XLOOKUP(G41,INDIRECT($A$4&amp;"!$G$41:$G$141"),INDIRECT($A$4&amp;"!$A$41:$A$141"),0,-1,-1)+(G41-ROUNDDOWN(G41,2))*100*_xlfn.XLOOKUP(G41,INDIRECT($A$4&amp;"!$G$41:$G$141"),INDIRECT($A$4&amp;"!$A$41:$A$141"),0,1,1)))</f>
        <v>0.9449666666666674</v>
      </c>
      <c r="I41" s="89">
        <f t="shared" ca="1" si="4"/>
        <v>87.314920000000072</v>
      </c>
      <c r="J41" s="136" cm="1">
        <f t="array" aca="1" ref="J41" ca="1">IF(COUNTIFS('PTC GRTgaz'!$K$7:$K$15996,"",'PTC GRTgaz'!$A$7:$A$15996,J$16,'PTC GRTgaz'!$D$7:$D$15996,$A41,'PTC GRTgaz'!$C$7:$C$15996,"DEL")&gt;0,J$14,SUMIFS('PTC GRTgaz'!$K$7:$K$15996,'PTC GRTgaz'!$A$7:$A$15996,J$16,'PTC GRTgaz'!$D$7:$D$15996,$A41,'PTC GRTgaz'!$C$7:$C$15996,"DEL")*1.0026*$F$4/INDIRECT($A$4&amp;"!D9"))</f>
        <v>92.4</v>
      </c>
      <c r="K41" s="136">
        <v>1000</v>
      </c>
      <c r="L41" s="137">
        <f t="shared" ca="1" si="2"/>
        <v>1.9941758760000001</v>
      </c>
      <c r="M41" s="194">
        <f t="shared" ca="1" si="5"/>
        <v>0.1651</v>
      </c>
      <c r="N41" s="51" cm="1">
        <f t="array" aca="1" ref="N41" ca="1">IF(ROUND(ROUND(M41,2)-M41,4)=0,_xlfn.XLOOKUP(M41,INDIRECT($A$4&amp;"!$G$41:$G$141"),INDIRECT($A$4&amp;"!$A$41:$A$141"),0,1,1),IF(M41&gt;=1,0,(ROUNDUP(M41,2)-M41)*100*_xlfn.XLOOKUP(M41,INDIRECT($A$4&amp;"!$G$41:$G$141"),INDIRECT($A$4&amp;"!$A$41:$A$141"),0,-1,-1)+(M41-ROUNDDOWN(M41,2))*100*_xlfn.XLOOKUP(M41,INDIRECT($A$4&amp;"!$G$41:$G$141"),INDIRECT($A$4&amp;"!$A$41:$A$141"),0,1,1)))</f>
        <v>0.9449666666666674</v>
      </c>
      <c r="O41" s="89">
        <f t="shared" ca="1" si="6"/>
        <v>87.314920000000072</v>
      </c>
      <c r="S41" s="137">
        <f t="shared" ca="1" si="3"/>
        <v>2.2375688720000007</v>
      </c>
      <c r="T41" s="72">
        <f t="shared" ca="1" si="7"/>
        <v>0.18623000000000001</v>
      </c>
      <c r="U41" s="51" cm="1">
        <f t="array" aca="1" ref="U41" ca="1">IF(ROUND(ROUND(T41,2)-T41,4)=0,_xlfn.XLOOKUP(T41,INDIRECT($A$4&amp;"!$G$41:$G$141"),INDIRECT($A$4&amp;"!$A$41:$A$141"),0,1,1),IF(T41&gt;=1,0,(ROUNDUP(T41,2)-T41)*100*_xlfn.XLOOKUP(T41,INDIRECT($A$4&amp;"!$G$41:$G$141"),INDIRECT($A$4&amp;"!$A$41:$A$141"),0,-1,-1)+(T41-ROUNDDOWN(T41,2))*100*_xlfn.XLOOKUP(T41,INDIRECT($A$4&amp;"!$G$41:$G$141"),INDIRECT($A$4&amp;"!$A$41:$A$141"),0,1,1)))</f>
        <v>0.93792333333333422</v>
      </c>
      <c r="V41" s="89">
        <f t="shared" ca="1" si="8"/>
        <v>86.664116000000092</v>
      </c>
    </row>
    <row r="42" spans="1:22" x14ac:dyDescent="0.35">
      <c r="A42" s="48">
        <f t="shared" si="9"/>
        <v>45408</v>
      </c>
      <c r="B42" s="88" cm="1">
        <f t="array" aca="1" ref="B42" ca="1">_xlfn.XLOOKUP(A42,INDIRECT($A$5&amp;"!$AJ$41:$AJ$406"),INDIRECT($A$5&amp;"!$AK$41:$AK$406"))*SUM($F$3:$I$3)</f>
        <v>0</v>
      </c>
      <c r="C42" s="88" cm="1">
        <f t="array" aca="1" ref="C42" ca="1">_xlfn.XLOOKUP(A42,INDIRECT($A$5&amp;"!$AJ$41:$AJ$406"),INDIRECT($A$5&amp;"!$AL$41:$AL$406"))*SUM($F$3:$I$3)</f>
        <v>11.55</v>
      </c>
      <c r="D42" s="88" cm="1">
        <f t="array" aca="1" ref="D42" ca="1">_xlfn.XLOOKUP(A42,INDIRECT($A$5&amp;"!$AJ$41:$AJ$406"),INDIRECT($A$5&amp;"!$AO$41:$AO$406"))*SUM($F$3:$I$3)</f>
        <v>11.55</v>
      </c>
      <c r="E42" s="50" cm="1">
        <f t="array" ref="E42">SUMPRODUCT(('PT Storengy'!$B$8:$K$372)*('PT Storengy'!$A$8:$A$372=$A42)*('PT Storengy'!$B$5:$K$5=$A$6)*('PT Storengy'!$B$7:$K$7=$A$7))</f>
        <v>0</v>
      </c>
      <c r="F42" s="137">
        <f t="shared" ca="1" si="0"/>
        <v>2.0812579480000002</v>
      </c>
      <c r="G42" s="194">
        <f t="shared" ca="1" si="1"/>
        <v>0.17266000000000001</v>
      </c>
      <c r="H42" s="51" cm="1">
        <f t="array" aca="1" ref="H42" ca="1">IF(ROUND(ROUND(G42,2)-G42,4)=0,_xlfn.XLOOKUP(G42,INDIRECT($A$4&amp;"!$G$41:$G$141"),INDIRECT($A$4&amp;"!$A$41:$A$141"),0,1,1),IF(G42&gt;=1,0,(ROUNDUP(G42,2)-G42)*100*_xlfn.XLOOKUP(G42,INDIRECT($A$4&amp;"!$G$41:$G$141"),INDIRECT($A$4&amp;"!$A$41:$A$141"),0,-1,-1)+(G42-ROUNDDOWN(G42,2))*100*_xlfn.XLOOKUP(G42,INDIRECT($A$4&amp;"!$G$41:$G$141"),INDIRECT($A$4&amp;"!$A$41:$A$141"),0,1,1)))</f>
        <v>0.94244666666666732</v>
      </c>
      <c r="I42" s="89">
        <f t="shared" ca="1" si="4"/>
        <v>87.082072000000068</v>
      </c>
      <c r="J42" s="136" cm="1">
        <f t="array" aca="1" ref="J42" ca="1">IF(COUNTIFS('PTC GRTgaz'!$K$7:$K$15996,"",'PTC GRTgaz'!$A$7:$A$15996,J$16,'PTC GRTgaz'!$D$7:$D$15996,$A42,'PTC GRTgaz'!$C$7:$C$15996,"DEL")&gt;0,J$14,SUMIFS('PTC GRTgaz'!$K$7:$K$15996,'PTC GRTgaz'!$A$7:$A$15996,J$16,'PTC GRTgaz'!$D$7:$D$15996,$A42,'PTC GRTgaz'!$C$7:$C$15996,"DEL")*1.0026*$F$4/INDIRECT($A$4&amp;"!D9"))</f>
        <v>92.4</v>
      </c>
      <c r="K42" s="136">
        <v>1000</v>
      </c>
      <c r="L42" s="137">
        <f t="shared" ca="1" si="2"/>
        <v>2.0812579480000002</v>
      </c>
      <c r="M42" s="194">
        <f t="shared" ca="1" si="5"/>
        <v>0.17266000000000001</v>
      </c>
      <c r="N42" s="51" cm="1">
        <f t="array" aca="1" ref="N42" ca="1">IF(ROUND(ROUND(M42,2)-M42,4)=0,_xlfn.XLOOKUP(M42,INDIRECT($A$4&amp;"!$G$41:$G$141"),INDIRECT($A$4&amp;"!$A$41:$A$141"),0,1,1),IF(M42&gt;=1,0,(ROUNDUP(M42,2)-M42)*100*_xlfn.XLOOKUP(M42,INDIRECT($A$4&amp;"!$G$41:$G$141"),INDIRECT($A$4&amp;"!$A$41:$A$141"),0,-1,-1)+(M42-ROUNDDOWN(M42,2))*100*_xlfn.XLOOKUP(M42,INDIRECT($A$4&amp;"!$G$41:$G$141"),INDIRECT($A$4&amp;"!$A$41:$A$141"),0,1,1)))</f>
        <v>0.94244666666666732</v>
      </c>
      <c r="O42" s="89">
        <f t="shared" ca="1" si="6"/>
        <v>87.082072000000068</v>
      </c>
      <c r="S42" s="137">
        <f t="shared" ca="1" si="3"/>
        <v>2.3240019880000009</v>
      </c>
      <c r="T42" s="72">
        <f t="shared" ca="1" si="7"/>
        <v>0.19373000000000001</v>
      </c>
      <c r="U42" s="51" cm="1">
        <f t="array" aca="1" ref="U42" ca="1">IF(ROUND(ROUND(T42,2)-T42,4)=0,_xlfn.XLOOKUP(T42,INDIRECT($A$4&amp;"!$G$41:$G$141"),INDIRECT($A$4&amp;"!$A$41:$A$141"),0,1,1),IF(T42&gt;=1,0,(ROUNDUP(T42,2)-T42)*100*_xlfn.XLOOKUP(T42,INDIRECT($A$4&amp;"!$G$41:$G$141"),INDIRECT($A$4&amp;"!$A$41:$A$141"),0,-1,-1)+(T42-ROUNDDOWN(T42,2))*100*_xlfn.XLOOKUP(T42,INDIRECT($A$4&amp;"!$G$41:$G$141"),INDIRECT($A$4&amp;"!$A$41:$A$141"),0,1,1)))</f>
        <v>0.93542333333333416</v>
      </c>
      <c r="V42" s="89">
        <f t="shared" ca="1" si="8"/>
        <v>86.433116000000084</v>
      </c>
    </row>
    <row r="43" spans="1:22" x14ac:dyDescent="0.35">
      <c r="A43" s="48">
        <f t="shared" si="9"/>
        <v>45409</v>
      </c>
      <c r="B43" s="88" cm="1">
        <f t="array" aca="1" ref="B43" ca="1">_xlfn.XLOOKUP(A43,INDIRECT($A$5&amp;"!$AJ$41:$AJ$406"),INDIRECT($A$5&amp;"!$AK$41:$AK$406"))*SUM($F$3:$I$3)</f>
        <v>0</v>
      </c>
      <c r="C43" s="88" cm="1">
        <f t="array" aca="1" ref="C43" ca="1">_xlfn.XLOOKUP(A43,INDIRECT($A$5&amp;"!$AJ$41:$AJ$406"),INDIRECT($A$5&amp;"!$AL$41:$AL$406"))*SUM($F$3:$I$3)</f>
        <v>11.55</v>
      </c>
      <c r="D43" s="88" cm="1">
        <f t="array" aca="1" ref="D43" ca="1">_xlfn.XLOOKUP(A43,INDIRECT($A$5&amp;"!$AJ$41:$AJ$406"),INDIRECT($A$5&amp;"!$AO$41:$AO$406"))*SUM($F$3:$I$3)</f>
        <v>11.55</v>
      </c>
      <c r="E43" s="50" cm="1">
        <f t="array" ref="E43">SUMPRODUCT(('PT Storengy'!$B$8:$K$372)*('PT Storengy'!$A$8:$A$372=$A43)*('PT Storengy'!$B$5:$K$5=$A$6)*('PT Storengy'!$B$7:$K$7=$A$7))</f>
        <v>0</v>
      </c>
      <c r="F43" s="137">
        <f t="shared" ca="1" si="0"/>
        <v>2.1681077880000004</v>
      </c>
      <c r="G43" s="194">
        <f t="shared" ca="1" si="1"/>
        <v>0.1802</v>
      </c>
      <c r="H43" s="51" cm="1">
        <f t="array" aca="1" ref="H43" ca="1">IF(ROUND(ROUND(G43,2)-G43,4)=0,_xlfn.XLOOKUP(G43,INDIRECT($A$4&amp;"!$G$41:$G$141"),INDIRECT($A$4&amp;"!$A$41:$A$141"),0,1,1),IF(G43&gt;=1,0,(ROUNDUP(G43,2)-G43)*100*_xlfn.XLOOKUP(G43,INDIRECT($A$4&amp;"!$G$41:$G$141"),INDIRECT($A$4&amp;"!$A$41:$A$141"),0,-1,-1)+(G43-ROUNDDOWN(G43,2))*100*_xlfn.XLOOKUP(G43,INDIRECT($A$4&amp;"!$G$41:$G$141"),INDIRECT($A$4&amp;"!$A$41:$A$141"),0,1,1)))</f>
        <v>0.93993333333333406</v>
      </c>
      <c r="I43" s="89">
        <f t="shared" ca="1" si="4"/>
        <v>86.849840000000071</v>
      </c>
      <c r="J43" s="136" cm="1">
        <f t="array" aca="1" ref="J43" ca="1">IF(COUNTIFS('PTC GRTgaz'!$K$7:$K$15996,"",'PTC GRTgaz'!$A$7:$A$15996,J$16,'PTC GRTgaz'!$D$7:$D$15996,$A43,'PTC GRTgaz'!$C$7:$C$15996,"DEL")&gt;0,J$14,SUMIFS('PTC GRTgaz'!$K$7:$K$15996,'PTC GRTgaz'!$A$7:$A$15996,J$16,'PTC GRTgaz'!$D$7:$D$15996,$A43,'PTC GRTgaz'!$C$7:$C$15996,"DEL")*1.0026*$F$4/INDIRECT($A$4&amp;"!D9"))</f>
        <v>92.4</v>
      </c>
      <c r="K43" s="136">
        <v>1000</v>
      </c>
      <c r="L43" s="137">
        <f t="shared" ca="1" si="2"/>
        <v>2.1681077880000004</v>
      </c>
      <c r="M43" s="194">
        <f t="shared" ca="1" si="5"/>
        <v>0.1802</v>
      </c>
      <c r="N43" s="51" cm="1">
        <f t="array" aca="1" ref="N43" ca="1">IF(ROUND(ROUND(M43,2)-M43,4)=0,_xlfn.XLOOKUP(M43,INDIRECT($A$4&amp;"!$G$41:$G$141"),INDIRECT($A$4&amp;"!$A$41:$A$141"),0,1,1),IF(M43&gt;=1,0,(ROUNDUP(M43,2)-M43)*100*_xlfn.XLOOKUP(M43,INDIRECT($A$4&amp;"!$G$41:$G$141"),INDIRECT($A$4&amp;"!$A$41:$A$141"),0,-1,-1)+(M43-ROUNDDOWN(M43,2))*100*_xlfn.XLOOKUP(M43,INDIRECT($A$4&amp;"!$G$41:$G$141"),INDIRECT($A$4&amp;"!$A$41:$A$141"),0,1,1)))</f>
        <v>0.93993333333333406</v>
      </c>
      <c r="O43" s="89">
        <f t="shared" ca="1" si="6"/>
        <v>86.849840000000071</v>
      </c>
      <c r="S43" s="137">
        <f t="shared" ca="1" si="3"/>
        <v>2.4102047200000012</v>
      </c>
      <c r="T43" s="72">
        <f t="shared" ca="1" si="7"/>
        <v>0.20121</v>
      </c>
      <c r="U43" s="51" cm="1">
        <f t="array" aca="1" ref="U43" ca="1">IF(ROUND(ROUND(T43,2)-T43,4)=0,_xlfn.XLOOKUP(T43,INDIRECT($A$4&amp;"!$G$41:$G$141"),INDIRECT($A$4&amp;"!$A$41:$A$141"),0,1,1),IF(T43&gt;=1,0,(ROUNDUP(T43,2)-T43)*100*_xlfn.XLOOKUP(T43,INDIRECT($A$4&amp;"!$G$41:$G$141"),INDIRECT($A$4&amp;"!$A$41:$A$141"),0,-1,-1)+(T43-ROUNDDOWN(T43,2))*100*_xlfn.XLOOKUP(T43,INDIRECT($A$4&amp;"!$G$41:$G$141"),INDIRECT($A$4&amp;"!$A$41:$A$141"),0,1,1)))</f>
        <v>0.9329300000000007</v>
      </c>
      <c r="V43" s="89">
        <f t="shared" ca="1" si="8"/>
        <v>86.202732000000069</v>
      </c>
    </row>
    <row r="44" spans="1:22" x14ac:dyDescent="0.35">
      <c r="A44" s="48">
        <f t="shared" si="9"/>
        <v>45410</v>
      </c>
      <c r="B44" s="88" cm="1">
        <f t="array" aca="1" ref="B44" ca="1">_xlfn.XLOOKUP(A44,INDIRECT($A$5&amp;"!$AJ$41:$AJ$406"),INDIRECT($A$5&amp;"!$AK$41:$AK$406"))*SUM($F$3:$I$3)</f>
        <v>0</v>
      </c>
      <c r="C44" s="88" cm="1">
        <f t="array" aca="1" ref="C44" ca="1">_xlfn.XLOOKUP(A44,INDIRECT($A$5&amp;"!$AJ$41:$AJ$406"),INDIRECT($A$5&amp;"!$AL$41:$AL$406"))*SUM($F$3:$I$3)</f>
        <v>11.55</v>
      </c>
      <c r="D44" s="88" cm="1">
        <f t="array" aca="1" ref="D44" ca="1">_xlfn.XLOOKUP(A44,INDIRECT($A$5&amp;"!$AJ$41:$AJ$406"),INDIRECT($A$5&amp;"!$AO$41:$AO$406"))*SUM($F$3:$I$3)</f>
        <v>11.55</v>
      </c>
      <c r="E44" s="50" cm="1">
        <f t="array" ref="E44">SUMPRODUCT(('PT Storengy'!$B$8:$K$372)*('PT Storengy'!$A$8:$A$372=$A44)*('PT Storengy'!$B$5:$K$5=$A$6)*('PT Storengy'!$B$7:$K$7=$A$7))</f>
        <v>0</v>
      </c>
      <c r="F44" s="137">
        <f t="shared" ca="1" si="0"/>
        <v>2.2547263200000005</v>
      </c>
      <c r="G44" s="194">
        <f t="shared" ca="1" si="1"/>
        <v>0.18770999999999999</v>
      </c>
      <c r="H44" s="51" cm="1">
        <f t="array" aca="1" ref="H44" ca="1">IF(ROUND(ROUND(G44,2)-G44,4)=0,_xlfn.XLOOKUP(G44,INDIRECT($A$4&amp;"!$G$41:$G$141"),INDIRECT($A$4&amp;"!$A$41:$A$141"),0,1,1),IF(G44&gt;=1,0,(ROUNDUP(G44,2)-G44)*100*_xlfn.XLOOKUP(G44,INDIRECT($A$4&amp;"!$G$41:$G$141"),INDIRECT($A$4&amp;"!$A$41:$A$141"),0,-1,-1)+(G44-ROUNDDOWN(G44,2))*100*_xlfn.XLOOKUP(G44,INDIRECT($A$4&amp;"!$G$41:$G$141"),INDIRECT($A$4&amp;"!$A$41:$A$141"),0,1,1)))</f>
        <v>0.93743000000000087</v>
      </c>
      <c r="I44" s="89">
        <f t="shared" ca="1" si="4"/>
        <v>86.618532000000087</v>
      </c>
      <c r="J44" s="136" cm="1">
        <f t="array" aca="1" ref="J44" ca="1">IF(COUNTIFS('PTC GRTgaz'!$K$7:$K$15996,"",'PTC GRTgaz'!$A$7:$A$15996,J$16,'PTC GRTgaz'!$D$7:$D$15996,$A44,'PTC GRTgaz'!$C$7:$C$15996,"DEL")&gt;0,J$14,SUMIFS('PTC GRTgaz'!$K$7:$K$15996,'PTC GRTgaz'!$A$7:$A$15996,J$16,'PTC GRTgaz'!$D$7:$D$15996,$A44,'PTC GRTgaz'!$C$7:$C$15996,"DEL")*1.0026*$F$4/INDIRECT($A$4&amp;"!D9"))</f>
        <v>92.4</v>
      </c>
      <c r="K44" s="136">
        <v>1000</v>
      </c>
      <c r="L44" s="137">
        <f t="shared" ca="1" si="2"/>
        <v>2.2547263200000005</v>
      </c>
      <c r="M44" s="194">
        <f t="shared" ca="1" si="5"/>
        <v>0.18770999999999999</v>
      </c>
      <c r="N44" s="51" cm="1">
        <f t="array" aca="1" ref="N44" ca="1">IF(ROUND(ROUND(M44,2)-M44,4)=0,_xlfn.XLOOKUP(M44,INDIRECT($A$4&amp;"!$G$41:$G$141"),INDIRECT($A$4&amp;"!$A$41:$A$141"),0,1,1),IF(M44&gt;=1,0,(ROUNDUP(M44,2)-M44)*100*_xlfn.XLOOKUP(M44,INDIRECT($A$4&amp;"!$G$41:$G$141"),INDIRECT($A$4&amp;"!$A$41:$A$141"),0,-1,-1)+(M44-ROUNDDOWN(M44,2))*100*_xlfn.XLOOKUP(M44,INDIRECT($A$4&amp;"!$G$41:$G$141"),INDIRECT($A$4&amp;"!$A$41:$A$141"),0,1,1)))</f>
        <v>0.93743000000000087</v>
      </c>
      <c r="O44" s="89">
        <f t="shared" ca="1" si="6"/>
        <v>86.618532000000087</v>
      </c>
      <c r="S44" s="137">
        <f t="shared" ca="1" si="3"/>
        <v>2.4961773760000012</v>
      </c>
      <c r="T44" s="72">
        <f t="shared" ca="1" si="7"/>
        <v>0.20868</v>
      </c>
      <c r="U44" s="51" cm="1">
        <f t="array" aca="1" ref="U44" ca="1">IF(ROUND(ROUND(T44,2)-T44,4)=0,_xlfn.XLOOKUP(T44,INDIRECT($A$4&amp;"!$G$41:$G$141"),INDIRECT($A$4&amp;"!$A$41:$A$141"),0,1,1),IF(T44&gt;=1,0,(ROUNDUP(T44,2)-T44)*100*_xlfn.XLOOKUP(T44,INDIRECT($A$4&amp;"!$G$41:$G$141"),INDIRECT($A$4&amp;"!$A$41:$A$141"),0,-1,-1)+(T44-ROUNDDOWN(T44,2))*100*_xlfn.XLOOKUP(T44,INDIRECT($A$4&amp;"!$G$41:$G$141"),INDIRECT($A$4&amp;"!$A$41:$A$141"),0,1,1)))</f>
        <v>0.93044000000000071</v>
      </c>
      <c r="V44" s="89">
        <f t="shared" ca="1" si="8"/>
        <v>85.972656000000072</v>
      </c>
    </row>
    <row r="45" spans="1:22" x14ac:dyDescent="0.35">
      <c r="A45" s="48">
        <f t="shared" si="9"/>
        <v>45411</v>
      </c>
      <c r="B45" s="88" cm="1">
        <f t="array" aca="1" ref="B45" ca="1">_xlfn.XLOOKUP(A45,INDIRECT($A$5&amp;"!$AJ$41:$AJ$406"),INDIRECT($A$5&amp;"!$AK$41:$AK$406"))*SUM($F$3:$I$3)</f>
        <v>0</v>
      </c>
      <c r="C45" s="88" cm="1">
        <f t="array" aca="1" ref="C45" ca="1">_xlfn.XLOOKUP(A45,INDIRECT($A$5&amp;"!$AJ$41:$AJ$406"),INDIRECT($A$5&amp;"!$AL$41:$AL$406"))*SUM($F$3:$I$3)</f>
        <v>11.55</v>
      </c>
      <c r="D45" s="88" cm="1">
        <f t="array" aca="1" ref="D45" ca="1">_xlfn.XLOOKUP(A45,INDIRECT($A$5&amp;"!$AJ$41:$AJ$406"),INDIRECT($A$5&amp;"!$AO$41:$AO$406"))*SUM($F$3:$I$3)</f>
        <v>11.55</v>
      </c>
      <c r="E45" s="50" cm="1">
        <f t="array" ref="E45">SUMPRODUCT(('PT Storengy'!$B$8:$K$372)*('PT Storengy'!$A$8:$A$372=$A45)*('PT Storengy'!$B$5:$K$5=$A$6)*('PT Storengy'!$B$7:$K$7=$A$7))</f>
        <v>0</v>
      </c>
      <c r="F45" s="137">
        <f t="shared" ca="1" si="0"/>
        <v>2.3411138520000008</v>
      </c>
      <c r="G45" s="194">
        <f t="shared" ca="1" si="1"/>
        <v>0.19520999999999999</v>
      </c>
      <c r="H45" s="51" cm="1">
        <f t="array" aca="1" ref="H45" ca="1">IF(ROUND(ROUND(G45,2)-G45,4)=0,_xlfn.XLOOKUP(G45,INDIRECT($A$4&amp;"!$G$41:$G$141"),INDIRECT($A$4&amp;"!$A$41:$A$141"),0,1,1),IF(G45&gt;=1,0,(ROUNDUP(G45,2)-G45)*100*_xlfn.XLOOKUP(G45,INDIRECT($A$4&amp;"!$G$41:$G$141"),INDIRECT($A$4&amp;"!$A$41:$A$141"),0,-1,-1)+(G45-ROUNDDOWN(G45,2))*100*_xlfn.XLOOKUP(G45,INDIRECT($A$4&amp;"!$G$41:$G$141"),INDIRECT($A$4&amp;"!$A$41:$A$141"),0,1,1)))</f>
        <v>0.93493000000000082</v>
      </c>
      <c r="I45" s="89">
        <f t="shared" ca="1" si="4"/>
        <v>86.387532000000078</v>
      </c>
      <c r="J45" s="136" cm="1">
        <f t="array" aca="1" ref="J45" ca="1">IF(COUNTIFS('PTC GRTgaz'!$K$7:$K$15996,"",'PTC GRTgaz'!$A$7:$A$15996,J$16,'PTC GRTgaz'!$D$7:$D$15996,$A45,'PTC GRTgaz'!$C$7:$C$15996,"DEL")&gt;0,J$14,SUMIFS('PTC GRTgaz'!$K$7:$K$15996,'PTC GRTgaz'!$A$7:$A$15996,J$16,'PTC GRTgaz'!$D$7:$D$15996,$A45,'PTC GRTgaz'!$C$7:$C$15996,"DEL")*1.0026*$F$4/INDIRECT($A$4&amp;"!D9"))</f>
        <v>92.4</v>
      </c>
      <c r="K45" s="136">
        <v>1000</v>
      </c>
      <c r="L45" s="137">
        <f t="shared" ca="1" si="2"/>
        <v>2.3411138520000008</v>
      </c>
      <c r="M45" s="194">
        <f t="shared" ca="1" si="5"/>
        <v>0.19520999999999999</v>
      </c>
      <c r="N45" s="51" cm="1">
        <f t="array" aca="1" ref="N45" ca="1">IF(ROUND(ROUND(M45,2)-M45,4)=0,_xlfn.XLOOKUP(M45,INDIRECT($A$4&amp;"!$G$41:$G$141"),INDIRECT($A$4&amp;"!$A$41:$A$141"),0,1,1),IF(M45&gt;=1,0,(ROUNDUP(M45,2)-M45)*100*_xlfn.XLOOKUP(M45,INDIRECT($A$4&amp;"!$G$41:$G$141"),INDIRECT($A$4&amp;"!$A$41:$A$141"),0,-1,-1)+(M45-ROUNDDOWN(M45,2))*100*_xlfn.XLOOKUP(M45,INDIRECT($A$4&amp;"!$G$41:$G$141"),INDIRECT($A$4&amp;"!$A$41:$A$141"),0,1,1)))</f>
        <v>0.93493000000000082</v>
      </c>
      <c r="O45" s="89">
        <f t="shared" ca="1" si="6"/>
        <v>86.387532000000078</v>
      </c>
      <c r="S45" s="137">
        <f t="shared" ca="1" si="3"/>
        <v>2.5819208800000011</v>
      </c>
      <c r="T45" s="72">
        <f t="shared" ca="1" si="7"/>
        <v>0.21612000000000001</v>
      </c>
      <c r="U45" s="51" cm="1">
        <f t="array" aca="1" ref="U45" ca="1">IF(ROUND(ROUND(T45,2)-T45,4)=0,_xlfn.XLOOKUP(T45,INDIRECT($A$4&amp;"!$G$41:$G$141"),INDIRECT($A$4&amp;"!$A$41:$A$141"),0,1,1),IF(T45&gt;=1,0,(ROUNDUP(T45,2)-T45)*100*_xlfn.XLOOKUP(T45,INDIRECT($A$4&amp;"!$G$41:$G$141"),INDIRECT($A$4&amp;"!$A$41:$A$141"),0,-1,-1)+(T45-ROUNDDOWN(T45,2))*100*_xlfn.XLOOKUP(T45,INDIRECT($A$4&amp;"!$G$41:$G$141"),INDIRECT($A$4&amp;"!$A$41:$A$141"),0,1,1)))</f>
        <v>0.92796000000000078</v>
      </c>
      <c r="V45" s="89">
        <f t="shared" ca="1" si="8"/>
        <v>85.743504000000073</v>
      </c>
    </row>
    <row r="46" spans="1:22" x14ac:dyDescent="0.35">
      <c r="A46" s="48">
        <f t="shared" si="9"/>
        <v>45412</v>
      </c>
      <c r="B46" s="88" cm="1">
        <f t="array" aca="1" ref="B46" ca="1">_xlfn.XLOOKUP(A46,INDIRECT($A$5&amp;"!$AJ$41:$AJ$406"),INDIRECT($A$5&amp;"!$AK$41:$AK$406"))*SUM($F$3:$I$3)</f>
        <v>0</v>
      </c>
      <c r="C46" s="88" cm="1">
        <f t="array" aca="1" ref="C46" ca="1">_xlfn.XLOOKUP(A46,INDIRECT($A$5&amp;"!$AJ$41:$AJ$406"),INDIRECT($A$5&amp;"!$AL$41:$AL$406"))*SUM($F$3:$I$3)</f>
        <v>11.55</v>
      </c>
      <c r="D46" s="88" cm="1">
        <f t="array" aca="1" ref="D46" ca="1">_xlfn.XLOOKUP(A46,INDIRECT($A$5&amp;"!$AJ$41:$AJ$406"),INDIRECT($A$5&amp;"!$AO$41:$AO$406"))*SUM($F$3:$I$3)</f>
        <v>11.55</v>
      </c>
      <c r="E46" s="50" cm="1">
        <f t="array" ref="E46">SUMPRODUCT(('PT Storengy'!$B$8:$K$372)*('PT Storengy'!$A$8:$A$372=$A46)*('PT Storengy'!$B$5:$K$5=$A$6)*('PT Storengy'!$B$7:$K$7=$A$7))</f>
        <v>0</v>
      </c>
      <c r="F46" s="137">
        <f t="shared" ca="1" si="0"/>
        <v>2.4272710000000006</v>
      </c>
      <c r="G46" s="194">
        <f t="shared" ca="1" si="1"/>
        <v>0.20269000000000001</v>
      </c>
      <c r="H46" s="51" cm="1">
        <f t="array" aca="1" ref="H46" ca="1">IF(ROUND(ROUND(G46,2)-G46,4)=0,_xlfn.XLOOKUP(G46,INDIRECT($A$4&amp;"!$G$41:$G$141"),INDIRECT($A$4&amp;"!$A$41:$A$141"),0,1,1),IF(G46&gt;=1,0,(ROUNDUP(G46,2)-G46)*100*_xlfn.XLOOKUP(G46,INDIRECT($A$4&amp;"!$G$41:$G$141"),INDIRECT($A$4&amp;"!$A$41:$A$141"),0,-1,-1)+(G46-ROUNDDOWN(G46,2))*100*_xlfn.XLOOKUP(G46,INDIRECT($A$4&amp;"!$G$41:$G$141"),INDIRECT($A$4&amp;"!$A$41:$A$141"),0,1,1)))</f>
        <v>0.93243666666666736</v>
      </c>
      <c r="I46" s="89">
        <f t="shared" ca="1" si="4"/>
        <v>86.157148000000063</v>
      </c>
      <c r="J46" s="136" cm="1">
        <f t="array" aca="1" ref="J46" ca="1">IF(COUNTIFS('PTC GRTgaz'!$K$7:$K$15996,"",'PTC GRTgaz'!$A$7:$A$15996,J$16,'PTC GRTgaz'!$D$7:$D$15996,$A46,'PTC GRTgaz'!$C$7:$C$15996,"DEL")&gt;0,J$14,SUMIFS('PTC GRTgaz'!$K$7:$K$15996,'PTC GRTgaz'!$A$7:$A$15996,J$16,'PTC GRTgaz'!$D$7:$D$15996,$A46,'PTC GRTgaz'!$C$7:$C$15996,"DEL")*1.0026*$F$4/INDIRECT($A$4&amp;"!D9"))</f>
        <v>92.4</v>
      </c>
      <c r="K46" s="136">
        <v>1000</v>
      </c>
      <c r="L46" s="137">
        <f t="shared" ca="1" si="2"/>
        <v>2.4272710000000006</v>
      </c>
      <c r="M46" s="194">
        <f t="shared" ca="1" si="5"/>
        <v>0.20269000000000001</v>
      </c>
      <c r="N46" s="51" cm="1">
        <f t="array" aca="1" ref="N46" ca="1">IF(ROUND(ROUND(M46,2)-M46,4)=0,_xlfn.XLOOKUP(M46,INDIRECT($A$4&amp;"!$G$41:$G$141"),INDIRECT($A$4&amp;"!$A$41:$A$141"),0,1,1),IF(M46&gt;=1,0,(ROUNDUP(M46,2)-M46)*100*_xlfn.XLOOKUP(M46,INDIRECT($A$4&amp;"!$G$41:$G$141"),INDIRECT($A$4&amp;"!$A$41:$A$141"),0,-1,-1)+(M46-ROUNDDOWN(M46,2))*100*_xlfn.XLOOKUP(M46,INDIRECT($A$4&amp;"!$G$41:$G$141"),INDIRECT($A$4&amp;"!$A$41:$A$141"),0,1,1)))</f>
        <v>0.93243666666666736</v>
      </c>
      <c r="O46" s="89">
        <f t="shared" ca="1" si="6"/>
        <v>86.157148000000063</v>
      </c>
      <c r="S46" s="137">
        <f t="shared" ca="1" si="3"/>
        <v>2.6674358480000011</v>
      </c>
      <c r="T46" s="72">
        <f t="shared" ca="1" si="7"/>
        <v>0.22353999999999999</v>
      </c>
      <c r="U46" s="51" cm="1">
        <f t="array" aca="1" ref="U46" ca="1">IF(ROUND(ROUND(T46,2)-T46,4)=0,_xlfn.XLOOKUP(T46,INDIRECT($A$4&amp;"!$G$41:$G$141"),INDIRECT($A$4&amp;"!$A$41:$A$141"),0,1,1),IF(T46&gt;=1,0,(ROUNDUP(T46,2)-T46)*100*_xlfn.XLOOKUP(T46,INDIRECT($A$4&amp;"!$G$41:$G$141"),INDIRECT($A$4&amp;"!$A$41:$A$141"),0,-1,-1)+(T46-ROUNDDOWN(T46,2))*100*_xlfn.XLOOKUP(T46,INDIRECT($A$4&amp;"!$G$41:$G$141"),INDIRECT($A$4&amp;"!$A$41:$A$141"),0,1,1)))</f>
        <v>0.92548666666666735</v>
      </c>
      <c r="V46" s="89">
        <f t="shared" ca="1" si="8"/>
        <v>85.514968000000067</v>
      </c>
    </row>
    <row r="47" spans="1:22" x14ac:dyDescent="0.35">
      <c r="A47" s="48">
        <f t="shared" si="9"/>
        <v>45413</v>
      </c>
      <c r="B47" s="88" cm="1">
        <f t="array" aca="1" ref="B47" ca="1">_xlfn.XLOOKUP(A47,INDIRECT($A$5&amp;"!$AJ$41:$AJ$406"),INDIRECT($A$5&amp;"!$AK$41:$AK$406"))*SUM($F$3:$I$3)</f>
        <v>0</v>
      </c>
      <c r="C47" s="88" cm="1">
        <f t="array" aca="1" ref="C47" ca="1">_xlfn.XLOOKUP(A47,INDIRECT($A$5&amp;"!$AJ$41:$AJ$406"),INDIRECT($A$5&amp;"!$AL$41:$AL$406"))*SUM($F$3:$I$3)</f>
        <v>11.55</v>
      </c>
      <c r="D47" s="88" cm="1">
        <f t="array" aca="1" ref="D47" ca="1">_xlfn.XLOOKUP(A47,INDIRECT($A$5&amp;"!$AJ$41:$AJ$406"),INDIRECT($A$5&amp;"!$AO$41:$AO$406"))*SUM($F$3:$I$3)</f>
        <v>11.55</v>
      </c>
      <c r="E47" s="50" cm="1">
        <f t="array" ref="E47">SUMPRODUCT(('PT Storengy'!$B$8:$K$372)*('PT Storengy'!$A$8:$A$372=$A47)*('PT Storengy'!$B$5:$K$5=$A$6)*('PT Storengy'!$B$7:$K$7=$A$7))</f>
        <v>0</v>
      </c>
      <c r="F47" s="137">
        <f t="shared" ca="1" si="0"/>
        <v>2.5131983800000008</v>
      </c>
      <c r="G47" s="194">
        <f t="shared" ca="1" si="1"/>
        <v>0.21015</v>
      </c>
      <c r="H47" s="51" cm="1">
        <f t="array" aca="1" ref="H47" ca="1">IF(ROUND(ROUND(G47,2)-G47,4)=0,_xlfn.XLOOKUP(G47,INDIRECT($A$4&amp;"!$G$41:$G$141"),INDIRECT($A$4&amp;"!$A$41:$A$141"),0,1,1),IF(G47&gt;=1,0,(ROUNDUP(G47,2)-G47)*100*_xlfn.XLOOKUP(G47,INDIRECT($A$4&amp;"!$G$41:$G$141"),INDIRECT($A$4&amp;"!$A$41:$A$141"),0,-1,-1)+(G47-ROUNDDOWN(G47,2))*100*_xlfn.XLOOKUP(G47,INDIRECT($A$4&amp;"!$G$41:$G$141"),INDIRECT($A$4&amp;"!$A$41:$A$141"),0,1,1)))</f>
        <v>0.92995000000000072</v>
      </c>
      <c r="I47" s="89">
        <f t="shared" ca="1" si="4"/>
        <v>85.92738000000007</v>
      </c>
      <c r="J47" s="136" cm="1">
        <f t="array" aca="1" ref="J47" ca="1">IF(COUNTIFS('PTC GRTgaz'!$K$7:$K$15996,"",'PTC GRTgaz'!$A$7:$A$15996,J$16,'PTC GRTgaz'!$D$7:$D$15996,$A47,'PTC GRTgaz'!$C$7:$C$15996,"DEL")&gt;0,J$14,SUMIFS('PTC GRTgaz'!$K$7:$K$15996,'PTC GRTgaz'!$A$7:$A$15996,J$16,'PTC GRTgaz'!$D$7:$D$15996,$A47,'PTC GRTgaz'!$C$7:$C$15996,"DEL")*1.0026*$F$4/INDIRECT($A$4&amp;"!D9"))</f>
        <v>92.4</v>
      </c>
      <c r="K47" s="136">
        <v>1000</v>
      </c>
      <c r="L47" s="137">
        <f t="shared" ca="1" si="2"/>
        <v>2.5131983800000008</v>
      </c>
      <c r="M47" s="194">
        <f t="shared" ca="1" si="5"/>
        <v>0.21015</v>
      </c>
      <c r="N47" s="51" cm="1">
        <f t="array" aca="1" ref="N47" ca="1">IF(ROUND(ROUND(M47,2)-M47,4)=0,_xlfn.XLOOKUP(M47,INDIRECT($A$4&amp;"!$G$41:$G$141"),INDIRECT($A$4&amp;"!$A$41:$A$141"),0,1,1),IF(M47&gt;=1,0,(ROUNDUP(M47,2)-M47)*100*_xlfn.XLOOKUP(M47,INDIRECT($A$4&amp;"!$G$41:$G$141"),INDIRECT($A$4&amp;"!$A$41:$A$141"),0,-1,-1)+(M47-ROUNDDOWN(M47,2))*100*_xlfn.XLOOKUP(M47,INDIRECT($A$4&amp;"!$G$41:$G$141"),INDIRECT($A$4&amp;"!$A$41:$A$141"),0,1,1)))</f>
        <v>0.92995000000000072</v>
      </c>
      <c r="O47" s="89">
        <f t="shared" ca="1" si="6"/>
        <v>85.92738000000007</v>
      </c>
      <c r="S47" s="137">
        <f t="shared" ca="1" si="3"/>
        <v>2.752722588000001</v>
      </c>
      <c r="T47" s="72">
        <f t="shared" ca="1" si="7"/>
        <v>0.23094999999999999</v>
      </c>
      <c r="U47" s="51" cm="1">
        <f t="array" aca="1" ref="U47" ca="1">IF(ROUND(ROUND(T47,2)-T47,4)=0,_xlfn.XLOOKUP(T47,INDIRECT($A$4&amp;"!$G$41:$G$141"),INDIRECT($A$4&amp;"!$A$41:$A$141"),0,1,1),IF(T47&gt;=1,0,(ROUNDUP(T47,2)-T47)*100*_xlfn.XLOOKUP(T47,INDIRECT($A$4&amp;"!$G$41:$G$141"),INDIRECT($A$4&amp;"!$A$41:$A$141"),0,-1,-1)+(T47-ROUNDDOWN(T47,2))*100*_xlfn.XLOOKUP(T47,INDIRECT($A$4&amp;"!$G$41:$G$141"),INDIRECT($A$4&amp;"!$A$41:$A$141"),0,1,1)))</f>
        <v>0.92301666666666737</v>
      </c>
      <c r="V47" s="89">
        <f t="shared" ca="1" si="8"/>
        <v>85.286740000000066</v>
      </c>
    </row>
    <row r="48" spans="1:22" x14ac:dyDescent="0.35">
      <c r="A48" s="48">
        <f t="shared" si="9"/>
        <v>45414</v>
      </c>
      <c r="B48" s="88" cm="1">
        <f t="array" aca="1" ref="B48" ca="1">_xlfn.XLOOKUP(A48,INDIRECT($A$5&amp;"!$AJ$41:$AJ$406"),INDIRECT($A$5&amp;"!$AK$41:$AK$406"))*SUM($F$3:$I$3)</f>
        <v>0</v>
      </c>
      <c r="C48" s="88" cm="1">
        <f t="array" aca="1" ref="C48" ca="1">_xlfn.XLOOKUP(A48,INDIRECT($A$5&amp;"!$AJ$41:$AJ$406"),INDIRECT($A$5&amp;"!$AL$41:$AL$406"))*SUM($F$3:$I$3)</f>
        <v>11.55</v>
      </c>
      <c r="D48" s="88" cm="1">
        <f t="array" aca="1" ref="D48" ca="1">_xlfn.XLOOKUP(A48,INDIRECT($A$5&amp;"!$AJ$41:$AJ$406"),INDIRECT($A$5&amp;"!$AO$41:$AO$406"))*SUM($F$3:$I$3)</f>
        <v>11.55</v>
      </c>
      <c r="E48" s="50" cm="1">
        <f t="array" ref="E48">SUMPRODUCT(('PT Storengy'!$B$8:$K$372)*('PT Storengy'!$A$8:$A$372=$A48)*('PT Storengy'!$B$5:$K$5=$A$6)*('PT Storengy'!$B$7:$K$7=$A$7))</f>
        <v>0</v>
      </c>
      <c r="F48" s="137">
        <f t="shared" ca="1" si="0"/>
        <v>2.5988966080000009</v>
      </c>
      <c r="G48" s="194">
        <f t="shared" ca="1" si="1"/>
        <v>0.21759000000000001</v>
      </c>
      <c r="H48" s="51" cm="1">
        <f t="array" aca="1" ref="H48" ca="1">IF(ROUND(ROUND(G48,2)-G48,4)=0,_xlfn.XLOOKUP(G48,INDIRECT($A$4&amp;"!$G$41:$G$141"),INDIRECT($A$4&amp;"!$A$41:$A$141"),0,1,1),IF(G48&gt;=1,0,(ROUNDUP(G48,2)-G48)*100*_xlfn.XLOOKUP(G48,INDIRECT($A$4&amp;"!$G$41:$G$141"),INDIRECT($A$4&amp;"!$A$41:$A$141"),0,-1,-1)+(G48-ROUNDDOWN(G48,2))*100*_xlfn.XLOOKUP(G48,INDIRECT($A$4&amp;"!$G$41:$G$141"),INDIRECT($A$4&amp;"!$A$41:$A$141"),0,1,1)))</f>
        <v>0.92747000000000068</v>
      </c>
      <c r="I48" s="89">
        <f t="shared" ca="1" si="4"/>
        <v>85.698228000000071</v>
      </c>
      <c r="J48" s="136" cm="1">
        <f t="array" aca="1" ref="J48" ca="1">IF(COUNTIFS('PTC GRTgaz'!$K$7:$K$15996,"",'PTC GRTgaz'!$A$7:$A$15996,J$16,'PTC GRTgaz'!$D$7:$D$15996,$A48,'PTC GRTgaz'!$C$7:$C$15996,"DEL")&gt;0,J$14,SUMIFS('PTC GRTgaz'!$K$7:$K$15996,'PTC GRTgaz'!$A$7:$A$15996,J$16,'PTC GRTgaz'!$D$7:$D$15996,$A48,'PTC GRTgaz'!$C$7:$C$15996,"DEL")*1.0026*$F$4/INDIRECT($A$4&amp;"!D9"))</f>
        <v>92.4</v>
      </c>
      <c r="K48" s="136">
        <v>1000</v>
      </c>
      <c r="L48" s="137">
        <f t="shared" ca="1" si="2"/>
        <v>2.5988966080000009</v>
      </c>
      <c r="M48" s="194">
        <f t="shared" ca="1" si="5"/>
        <v>0.21759000000000001</v>
      </c>
      <c r="N48" s="51" cm="1">
        <f t="array" aca="1" ref="N48" ca="1">IF(ROUND(ROUND(M48,2)-M48,4)=0,_xlfn.XLOOKUP(M48,INDIRECT($A$4&amp;"!$G$41:$G$141"),INDIRECT($A$4&amp;"!$A$41:$A$141"),0,1,1),IF(M48&gt;=1,0,(ROUNDUP(M48,2)-M48)*100*_xlfn.XLOOKUP(M48,INDIRECT($A$4&amp;"!$G$41:$G$141"),INDIRECT($A$4&amp;"!$A$41:$A$141"),0,-1,-1)+(M48-ROUNDDOWN(M48,2))*100*_xlfn.XLOOKUP(M48,INDIRECT($A$4&amp;"!$G$41:$G$141"),INDIRECT($A$4&amp;"!$A$41:$A$141"),0,1,1)))</f>
        <v>0.92747000000000068</v>
      </c>
      <c r="O48" s="89">
        <f t="shared" ca="1" si="6"/>
        <v>85.698228000000071</v>
      </c>
      <c r="S48" s="137">
        <f t="shared" ca="1" si="3"/>
        <v>2.8377820240000009</v>
      </c>
      <c r="T48" s="72">
        <f t="shared" ca="1" si="7"/>
        <v>0.23832999999999999</v>
      </c>
      <c r="U48" s="51" cm="1">
        <f t="array" aca="1" ref="U48" ca="1">IF(ROUND(ROUND(T48,2)-T48,4)=0,_xlfn.XLOOKUP(T48,INDIRECT($A$4&amp;"!$G$41:$G$141"),INDIRECT($A$4&amp;"!$A$41:$A$141"),0,1,1),IF(T48&gt;=1,0,(ROUNDUP(T48,2)-T48)*100*_xlfn.XLOOKUP(T48,INDIRECT($A$4&amp;"!$G$41:$G$141"),INDIRECT($A$4&amp;"!$A$41:$A$141"),0,-1,-1)+(T48-ROUNDDOWN(T48,2))*100*_xlfn.XLOOKUP(T48,INDIRECT($A$4&amp;"!$G$41:$G$141"),INDIRECT($A$4&amp;"!$A$41:$A$141"),0,1,1)))</f>
        <v>0.92055666666666736</v>
      </c>
      <c r="V48" s="89">
        <f t="shared" ca="1" si="8"/>
        <v>85.059436000000062</v>
      </c>
    </row>
    <row r="49" spans="1:22" x14ac:dyDescent="0.35">
      <c r="A49" s="48">
        <f t="shared" si="9"/>
        <v>45415</v>
      </c>
      <c r="B49" s="88" cm="1">
        <f t="array" aca="1" ref="B49" ca="1">_xlfn.XLOOKUP(A49,INDIRECT($A$5&amp;"!$AJ$41:$AJ$406"),INDIRECT($A$5&amp;"!$AK$41:$AK$406"))*SUM($F$3:$I$3)</f>
        <v>0</v>
      </c>
      <c r="C49" s="88" cm="1">
        <f t="array" aca="1" ref="C49" ca="1">_xlfn.XLOOKUP(A49,INDIRECT($A$5&amp;"!$AJ$41:$AJ$406"),INDIRECT($A$5&amp;"!$AL$41:$AL$406"))*SUM($F$3:$I$3)</f>
        <v>11.55</v>
      </c>
      <c r="D49" s="88" cm="1">
        <f t="array" aca="1" ref="D49" ca="1">_xlfn.XLOOKUP(A49,INDIRECT($A$5&amp;"!$AJ$41:$AJ$406"),INDIRECT($A$5&amp;"!$AO$41:$AO$406"))*SUM($F$3:$I$3)</f>
        <v>11.55</v>
      </c>
      <c r="E49" s="50" cm="1">
        <f t="array" ref="E49">SUMPRODUCT(('PT Storengy'!$B$8:$K$372)*('PT Storengy'!$A$8:$A$372=$A49)*('PT Storengy'!$B$5:$K$5=$A$6)*('PT Storengy'!$B$7:$K$7=$A$7))</f>
        <v>0</v>
      </c>
      <c r="F49" s="137">
        <f t="shared" ca="1" si="0"/>
        <v>2.6843663000000011</v>
      </c>
      <c r="G49" s="194">
        <f t="shared" ca="1" si="1"/>
        <v>0.22500999999999999</v>
      </c>
      <c r="H49" s="51" cm="1">
        <f t="array" aca="1" ref="H49" ca="1">IF(ROUND(ROUND(G49,2)-G49,4)=0,_xlfn.XLOOKUP(G49,INDIRECT($A$4&amp;"!$G$41:$G$141"),INDIRECT($A$4&amp;"!$A$41:$A$141"),0,1,1),IF(G49&gt;=1,0,(ROUNDUP(G49,2)-G49)*100*_xlfn.XLOOKUP(G49,INDIRECT($A$4&amp;"!$G$41:$G$141"),INDIRECT($A$4&amp;"!$A$41:$A$141"),0,-1,-1)+(G49-ROUNDDOWN(G49,2))*100*_xlfn.XLOOKUP(G49,INDIRECT($A$4&amp;"!$G$41:$G$141"),INDIRECT($A$4&amp;"!$A$41:$A$141"),0,1,1)))</f>
        <v>0.92499666666666736</v>
      </c>
      <c r="I49" s="89">
        <f t="shared" ca="1" si="4"/>
        <v>85.469692000000066</v>
      </c>
      <c r="J49" s="136" cm="1">
        <f t="array" aca="1" ref="J49" ca="1">IF(COUNTIFS('PTC GRTgaz'!$K$7:$K$15996,"",'PTC GRTgaz'!$A$7:$A$15996,J$16,'PTC GRTgaz'!$D$7:$D$15996,$A49,'PTC GRTgaz'!$C$7:$C$15996,"DEL")&gt;0,J$14,SUMIFS('PTC GRTgaz'!$K$7:$K$15996,'PTC GRTgaz'!$A$7:$A$15996,J$16,'PTC GRTgaz'!$D$7:$D$15996,$A49,'PTC GRTgaz'!$C$7:$C$15996,"DEL")*1.0026*$F$4/INDIRECT($A$4&amp;"!D9"))</f>
        <v>92.4</v>
      </c>
      <c r="K49" s="136">
        <v>1000</v>
      </c>
      <c r="L49" s="137">
        <f t="shared" ca="1" si="2"/>
        <v>2.6843663000000011</v>
      </c>
      <c r="M49" s="194">
        <f t="shared" ca="1" si="5"/>
        <v>0.22500999999999999</v>
      </c>
      <c r="N49" s="51" cm="1">
        <f t="array" aca="1" ref="N49" ca="1">IF(ROUND(ROUND(M49,2)-M49,4)=0,_xlfn.XLOOKUP(M49,INDIRECT($A$4&amp;"!$G$41:$G$141"),INDIRECT($A$4&amp;"!$A$41:$A$141"),0,1,1),IF(M49&gt;=1,0,(ROUNDUP(M49,2)-M49)*100*_xlfn.XLOOKUP(M49,INDIRECT($A$4&amp;"!$G$41:$G$141"),INDIRECT($A$4&amp;"!$A$41:$A$141"),0,-1,-1)+(M49-ROUNDDOWN(M49,2))*100*_xlfn.XLOOKUP(M49,INDIRECT($A$4&amp;"!$G$41:$G$141"),INDIRECT($A$4&amp;"!$A$41:$A$141"),0,1,1)))</f>
        <v>0.92499666666666736</v>
      </c>
      <c r="O49" s="89">
        <f t="shared" ca="1" si="6"/>
        <v>85.469692000000066</v>
      </c>
      <c r="S49" s="137">
        <f t="shared" ca="1" si="3"/>
        <v>2.9226144640000009</v>
      </c>
      <c r="T49" s="72">
        <f t="shared" ca="1" si="7"/>
        <v>0.2457</v>
      </c>
      <c r="U49" s="51" cm="1">
        <f t="array" aca="1" ref="U49" ca="1">IF(ROUND(ROUND(T49,2)-T49,4)=0,_xlfn.XLOOKUP(T49,INDIRECT($A$4&amp;"!$G$41:$G$141"),INDIRECT($A$4&amp;"!$A$41:$A$141"),0,1,1),IF(T49&gt;=1,0,(ROUNDUP(T49,2)-T49)*100*_xlfn.XLOOKUP(T49,INDIRECT($A$4&amp;"!$G$41:$G$141"),INDIRECT($A$4&amp;"!$A$41:$A$141"),0,-1,-1)+(T49-ROUNDDOWN(T49,2))*100*_xlfn.XLOOKUP(T49,INDIRECT($A$4&amp;"!$G$41:$G$141"),INDIRECT($A$4&amp;"!$A$41:$A$141"),0,1,1)))</f>
        <v>0.9181000000000008</v>
      </c>
      <c r="V49" s="89">
        <f t="shared" ca="1" si="8"/>
        <v>84.832440000000076</v>
      </c>
    </row>
    <row r="50" spans="1:22" x14ac:dyDescent="0.35">
      <c r="A50" s="48">
        <f t="shared" si="9"/>
        <v>45416</v>
      </c>
      <c r="B50" s="88" cm="1">
        <f t="array" aca="1" ref="B50" ca="1">_xlfn.XLOOKUP(A50,INDIRECT($A$5&amp;"!$AJ$41:$AJ$406"),INDIRECT($A$5&amp;"!$AK$41:$AK$406"))*SUM($F$3:$I$3)</f>
        <v>0</v>
      </c>
      <c r="C50" s="88" cm="1">
        <f t="array" aca="1" ref="C50" ca="1">_xlfn.XLOOKUP(A50,INDIRECT($A$5&amp;"!$AJ$41:$AJ$406"),INDIRECT($A$5&amp;"!$AL$41:$AL$406"))*SUM($F$3:$I$3)</f>
        <v>11.55</v>
      </c>
      <c r="D50" s="88" cm="1">
        <f t="array" aca="1" ref="D50" ca="1">_xlfn.XLOOKUP(A50,INDIRECT($A$5&amp;"!$AJ$41:$AJ$406"),INDIRECT($A$5&amp;"!$AO$41:$AO$406"))*SUM($F$3:$I$3)</f>
        <v>11.55</v>
      </c>
      <c r="E50" s="50" cm="1">
        <f t="array" ref="E50">SUMPRODUCT(('PT Storengy'!$B$8:$K$372)*('PT Storengy'!$A$8:$A$372=$A50)*('PT Storengy'!$B$5:$K$5=$A$6)*('PT Storengy'!$B$7:$K$7=$A$7))</f>
        <v>0</v>
      </c>
      <c r="F50" s="137">
        <f t="shared" ca="1" si="0"/>
        <v>2.7696080720000014</v>
      </c>
      <c r="G50" s="194">
        <f t="shared" ca="1" si="1"/>
        <v>0.23241000000000001</v>
      </c>
      <c r="H50" s="51" cm="1">
        <f t="array" aca="1" ref="H50" ca="1">IF(ROUND(ROUND(G50,2)-G50,4)=0,_xlfn.XLOOKUP(G50,INDIRECT($A$4&amp;"!$G$41:$G$141"),INDIRECT($A$4&amp;"!$A$41:$A$141"),0,1,1),IF(G50&gt;=1,0,(ROUNDUP(G50,2)-G50)*100*_xlfn.XLOOKUP(G50,INDIRECT($A$4&amp;"!$G$41:$G$141"),INDIRECT($A$4&amp;"!$A$41:$A$141"),0,-1,-1)+(G50-ROUNDDOWN(G50,2))*100*_xlfn.XLOOKUP(G50,INDIRECT($A$4&amp;"!$G$41:$G$141"),INDIRECT($A$4&amp;"!$A$41:$A$141"),0,1,1)))</f>
        <v>0.92253000000000074</v>
      </c>
      <c r="I50" s="89">
        <f t="shared" ca="1" si="4"/>
        <v>85.241772000000068</v>
      </c>
      <c r="J50" s="136" cm="1">
        <f t="array" aca="1" ref="J50" ca="1">IF(COUNTIFS('PTC GRTgaz'!$K$7:$K$15996,"",'PTC GRTgaz'!$A$7:$A$15996,J$16,'PTC GRTgaz'!$D$7:$D$15996,$A50,'PTC GRTgaz'!$C$7:$C$15996,"DEL")&gt;0,J$14,SUMIFS('PTC GRTgaz'!$K$7:$K$15996,'PTC GRTgaz'!$A$7:$A$15996,J$16,'PTC GRTgaz'!$D$7:$D$15996,$A50,'PTC GRTgaz'!$C$7:$C$15996,"DEL")*1.0026*$F$4/INDIRECT($A$4&amp;"!D9"))</f>
        <v>92.4</v>
      </c>
      <c r="K50" s="136">
        <v>1000</v>
      </c>
      <c r="L50" s="137">
        <f t="shared" ca="1" si="2"/>
        <v>2.7696080720000014</v>
      </c>
      <c r="M50" s="194">
        <f t="shared" ca="1" si="5"/>
        <v>0.23241000000000001</v>
      </c>
      <c r="N50" s="51" cm="1">
        <f t="array" aca="1" ref="N50" ca="1">IF(ROUND(ROUND(M50,2)-M50,4)=0,_xlfn.XLOOKUP(M50,INDIRECT($A$4&amp;"!$G$41:$G$141"),INDIRECT($A$4&amp;"!$A$41:$A$141"),0,1,1),IF(M50&gt;=1,0,(ROUNDUP(M50,2)-M50)*100*_xlfn.XLOOKUP(M50,INDIRECT($A$4&amp;"!$G$41:$G$141"),INDIRECT($A$4&amp;"!$A$41:$A$141"),0,-1,-1)+(M50-ROUNDDOWN(M50,2))*100*_xlfn.XLOOKUP(M50,INDIRECT($A$4&amp;"!$G$41:$G$141"),INDIRECT($A$4&amp;"!$A$41:$A$141"),0,1,1)))</f>
        <v>0.92253000000000074</v>
      </c>
      <c r="O50" s="89">
        <f t="shared" ca="1" si="6"/>
        <v>85.241772000000068</v>
      </c>
      <c r="S50" s="137">
        <f t="shared" ca="1" si="3"/>
        <v>3.0072208320000011</v>
      </c>
      <c r="T50" s="72">
        <f t="shared" ca="1" si="7"/>
        <v>0.25303999999999999</v>
      </c>
      <c r="U50" s="51" cm="1">
        <f t="array" aca="1" ref="U50" ca="1">IF(ROUND(ROUND(T50,2)-T50,4)=0,_xlfn.XLOOKUP(T50,INDIRECT($A$4&amp;"!$G$41:$G$141"),INDIRECT($A$4&amp;"!$A$41:$A$141"),0,1,1),IF(T50&gt;=1,0,(ROUNDUP(T50,2)-T50)*100*_xlfn.XLOOKUP(T50,INDIRECT($A$4&amp;"!$G$41:$G$141"),INDIRECT($A$4&amp;"!$A$41:$A$141"),0,-1,-1)+(T50-ROUNDDOWN(T50,2))*100*_xlfn.XLOOKUP(T50,INDIRECT($A$4&amp;"!$G$41:$G$141"),INDIRECT($A$4&amp;"!$A$41:$A$141"),0,1,1)))</f>
        <v>0.9156533333333341</v>
      </c>
      <c r="V50" s="89">
        <f t="shared" ca="1" si="8"/>
        <v>84.606368000000074</v>
      </c>
    </row>
    <row r="51" spans="1:22" x14ac:dyDescent="0.35">
      <c r="A51" s="48">
        <f t="shared" si="9"/>
        <v>45417</v>
      </c>
      <c r="B51" s="88" cm="1">
        <f t="array" aca="1" ref="B51" ca="1">_xlfn.XLOOKUP(A51,INDIRECT($A$5&amp;"!$AJ$41:$AJ$406"),INDIRECT($A$5&amp;"!$AK$41:$AK$406"))*SUM($F$3:$I$3)</f>
        <v>0</v>
      </c>
      <c r="C51" s="88" cm="1">
        <f t="array" aca="1" ref="C51" ca="1">_xlfn.XLOOKUP(A51,INDIRECT($A$5&amp;"!$AJ$41:$AJ$406"),INDIRECT($A$5&amp;"!$AL$41:$AL$406"))*SUM($F$3:$I$3)</f>
        <v>11.55</v>
      </c>
      <c r="D51" s="88" cm="1">
        <f t="array" aca="1" ref="D51" ca="1">_xlfn.XLOOKUP(A51,INDIRECT($A$5&amp;"!$AJ$41:$AJ$406"),INDIRECT($A$5&amp;"!$AO$41:$AO$406"))*SUM($F$3:$I$3)</f>
        <v>11.55</v>
      </c>
      <c r="E51" s="50" cm="1">
        <f t="array" ref="E51">SUMPRODUCT(('PT Storengy'!$B$8:$K$372)*('PT Storengy'!$A$8:$A$372=$A51)*('PT Storengy'!$B$5:$K$5=$A$6)*('PT Storengy'!$B$7:$K$7=$A$7))</f>
        <v>0</v>
      </c>
      <c r="F51" s="137">
        <f t="shared" ca="1" si="0"/>
        <v>2.8546225400000016</v>
      </c>
      <c r="G51" s="194">
        <f t="shared" ca="1" si="1"/>
        <v>0.23979</v>
      </c>
      <c r="H51" s="51" cm="1">
        <f t="array" aca="1" ref="H51" ca="1">IF(ROUND(ROUND(G51,2)-G51,4)=0,_xlfn.XLOOKUP(G51,INDIRECT($A$4&amp;"!$G$41:$G$141"),INDIRECT($A$4&amp;"!$A$41:$A$141"),0,1,1),IF(G51&gt;=1,0,(ROUNDUP(G51,2)-G51)*100*_xlfn.XLOOKUP(G51,INDIRECT($A$4&amp;"!$G$41:$G$141"),INDIRECT($A$4&amp;"!$A$41:$A$141"),0,-1,-1)+(G51-ROUNDDOWN(G51,2))*100*_xlfn.XLOOKUP(G51,INDIRECT($A$4&amp;"!$G$41:$G$141"),INDIRECT($A$4&amp;"!$A$41:$A$141"),0,1,1)))</f>
        <v>0.92007000000000072</v>
      </c>
      <c r="I51" s="89">
        <f t="shared" ca="1" si="4"/>
        <v>85.014468000000065</v>
      </c>
      <c r="J51" s="136" cm="1">
        <f t="array" aca="1" ref="J51" ca="1">IF(COUNTIFS('PTC GRTgaz'!$K$7:$K$15996,"",'PTC GRTgaz'!$A$7:$A$15996,J$16,'PTC GRTgaz'!$D$7:$D$15996,$A51,'PTC GRTgaz'!$C$7:$C$15996,"DEL")&gt;0,J$14,SUMIFS('PTC GRTgaz'!$K$7:$K$15996,'PTC GRTgaz'!$A$7:$A$15996,J$16,'PTC GRTgaz'!$D$7:$D$15996,$A51,'PTC GRTgaz'!$C$7:$C$15996,"DEL")*1.0026*$F$4/INDIRECT($A$4&amp;"!D9"))</f>
        <v>92.4</v>
      </c>
      <c r="K51" s="136">
        <v>1000</v>
      </c>
      <c r="L51" s="137">
        <f t="shared" ca="1" si="2"/>
        <v>2.8546225400000016</v>
      </c>
      <c r="M51" s="194">
        <f t="shared" ca="1" si="5"/>
        <v>0.23979</v>
      </c>
      <c r="N51" s="51" cm="1">
        <f t="array" aca="1" ref="N51" ca="1">IF(ROUND(ROUND(M51,2)-M51,4)=0,_xlfn.XLOOKUP(M51,INDIRECT($A$4&amp;"!$G$41:$G$141"),INDIRECT($A$4&amp;"!$A$41:$A$141"),0,1,1),IF(M51&gt;=1,0,(ROUNDUP(M51,2)-M51)*100*_xlfn.XLOOKUP(M51,INDIRECT($A$4&amp;"!$G$41:$G$141"),INDIRECT($A$4&amp;"!$A$41:$A$141"),0,-1,-1)+(M51-ROUNDDOWN(M51,2))*100*_xlfn.XLOOKUP(M51,INDIRECT($A$4&amp;"!$G$41:$G$141"),INDIRECT($A$4&amp;"!$A$41:$A$141"),0,1,1)))</f>
        <v>0.92007000000000072</v>
      </c>
      <c r="O51" s="89">
        <f t="shared" ca="1" si="6"/>
        <v>85.014468000000065</v>
      </c>
      <c r="S51" s="137">
        <f t="shared" ca="1" si="3"/>
        <v>3.0916014360000013</v>
      </c>
      <c r="T51" s="72">
        <f t="shared" ca="1" si="7"/>
        <v>0.26036999999999999</v>
      </c>
      <c r="U51" s="51" cm="1">
        <f t="array" aca="1" ref="U51" ca="1">IF(ROUND(ROUND(T51,2)-T51,4)=0,_xlfn.XLOOKUP(T51,INDIRECT($A$4&amp;"!$G$41:$G$141"),INDIRECT($A$4&amp;"!$A$41:$A$141"),0,1,1),IF(T51&gt;=1,0,(ROUNDUP(T51,2)-T51)*100*_xlfn.XLOOKUP(T51,INDIRECT($A$4&amp;"!$G$41:$G$141"),INDIRECT($A$4&amp;"!$A$41:$A$141"),0,-1,-1)+(T51-ROUNDDOWN(T51,2))*100*_xlfn.XLOOKUP(T51,INDIRECT($A$4&amp;"!$G$41:$G$141"),INDIRECT($A$4&amp;"!$A$41:$A$141"),0,1,1)))</f>
        <v>0.91321000000000085</v>
      </c>
      <c r="V51" s="89">
        <f t="shared" ca="1" si="8"/>
        <v>84.380604000000091</v>
      </c>
    </row>
    <row r="52" spans="1:22" x14ac:dyDescent="0.35">
      <c r="A52" s="48">
        <f t="shared" si="9"/>
        <v>45418</v>
      </c>
      <c r="B52" s="88" cm="1">
        <f t="array" aca="1" ref="B52" ca="1">_xlfn.XLOOKUP(A52,INDIRECT($A$5&amp;"!$AJ$41:$AJ$406"),INDIRECT($A$5&amp;"!$AK$41:$AK$406"))*SUM($F$3:$I$3)</f>
        <v>0</v>
      </c>
      <c r="C52" s="88" cm="1">
        <f t="array" aca="1" ref="C52" ca="1">_xlfn.XLOOKUP(A52,INDIRECT($A$5&amp;"!$AJ$41:$AJ$406"),INDIRECT($A$5&amp;"!$AL$41:$AL$406"))*SUM($F$3:$I$3)</f>
        <v>11.55</v>
      </c>
      <c r="D52" s="88" cm="1">
        <f t="array" aca="1" ref="D52" ca="1">_xlfn.XLOOKUP(A52,INDIRECT($A$5&amp;"!$AJ$41:$AJ$406"),INDIRECT($A$5&amp;"!$AO$41:$AO$406"))*SUM($F$3:$I$3)</f>
        <v>11.55</v>
      </c>
      <c r="E52" s="50" cm="1">
        <f t="array" ref="E52">SUMPRODUCT(('PT Storengy'!$B$8:$K$372)*('PT Storengy'!$A$8:$A$372=$A52)*('PT Storengy'!$B$5:$K$5=$A$6)*('PT Storengy'!$B$7:$K$7=$A$7))</f>
        <v>0</v>
      </c>
      <c r="F52" s="137">
        <f t="shared" ca="1" si="0"/>
        <v>2.9394103200000017</v>
      </c>
      <c r="G52" s="194">
        <f t="shared" ca="1" si="1"/>
        <v>0.24715000000000001</v>
      </c>
      <c r="H52" s="51" cm="1">
        <f t="array" aca="1" ref="H52" ca="1">IF(ROUND(ROUND(G52,2)-G52,4)=0,_xlfn.XLOOKUP(G52,INDIRECT($A$4&amp;"!$G$41:$G$141"),INDIRECT($A$4&amp;"!$A$41:$A$141"),0,1,1),IF(G52&gt;=1,0,(ROUNDUP(G52,2)-G52)*100*_xlfn.XLOOKUP(G52,INDIRECT($A$4&amp;"!$G$41:$G$141"),INDIRECT($A$4&amp;"!$A$41:$A$141"),0,-1,-1)+(G52-ROUNDDOWN(G52,2))*100*_xlfn.XLOOKUP(G52,INDIRECT($A$4&amp;"!$G$41:$G$141"),INDIRECT($A$4&amp;"!$A$41:$A$141"),0,1,1)))</f>
        <v>0.91761666666666752</v>
      </c>
      <c r="I52" s="89">
        <f t="shared" ca="1" si="4"/>
        <v>84.787780000000083</v>
      </c>
      <c r="J52" s="136" cm="1">
        <f t="array" aca="1" ref="J52" ca="1">IF(COUNTIFS('PTC GRTgaz'!$K$7:$K$15996,"",'PTC GRTgaz'!$A$7:$A$15996,J$16,'PTC GRTgaz'!$D$7:$D$15996,$A52,'PTC GRTgaz'!$C$7:$C$15996,"DEL")&gt;0,J$14,SUMIFS('PTC GRTgaz'!$K$7:$K$15996,'PTC GRTgaz'!$A$7:$A$15996,J$16,'PTC GRTgaz'!$D$7:$D$15996,$A52,'PTC GRTgaz'!$C$7:$C$15996,"DEL")*1.0026*$F$4/INDIRECT($A$4&amp;"!D9"))</f>
        <v>92.4</v>
      </c>
      <c r="K52" s="136">
        <v>1000</v>
      </c>
      <c r="L52" s="137">
        <f t="shared" ca="1" si="2"/>
        <v>2.9394103200000017</v>
      </c>
      <c r="M52" s="194">
        <f t="shared" ca="1" si="5"/>
        <v>0.24715000000000001</v>
      </c>
      <c r="N52" s="51" cm="1">
        <f t="array" aca="1" ref="N52" ca="1">IF(ROUND(ROUND(M52,2)-M52,4)=0,_xlfn.XLOOKUP(M52,INDIRECT($A$4&amp;"!$G$41:$G$141"),INDIRECT($A$4&amp;"!$A$41:$A$141"),0,1,1),IF(M52&gt;=1,0,(ROUNDUP(M52,2)-M52)*100*_xlfn.XLOOKUP(M52,INDIRECT($A$4&amp;"!$G$41:$G$141"),INDIRECT($A$4&amp;"!$A$41:$A$141"),0,-1,-1)+(M52-ROUNDDOWN(M52,2))*100*_xlfn.XLOOKUP(M52,INDIRECT($A$4&amp;"!$G$41:$G$141"),INDIRECT($A$4&amp;"!$A$41:$A$141"),0,1,1)))</f>
        <v>0.91761666666666752</v>
      </c>
      <c r="O52" s="89">
        <f t="shared" ca="1" si="6"/>
        <v>84.787780000000083</v>
      </c>
      <c r="S52" s="137">
        <f t="shared" ca="1" si="3"/>
        <v>3.1757572000000014</v>
      </c>
      <c r="T52" s="72">
        <f t="shared" ca="1" si="7"/>
        <v>0.26767000000000002</v>
      </c>
      <c r="U52" s="51" cm="1">
        <f t="array" aca="1" ref="U52" ca="1">IF(ROUND(ROUND(T52,2)-T52,4)=0,_xlfn.XLOOKUP(T52,INDIRECT($A$4&amp;"!$G$41:$G$141"),INDIRECT($A$4&amp;"!$A$41:$A$141"),0,1,1),IF(T52&gt;=1,0,(ROUNDUP(T52,2)-T52)*100*_xlfn.XLOOKUP(T52,INDIRECT($A$4&amp;"!$G$41:$G$141"),INDIRECT($A$4&amp;"!$A$41:$A$141"),0,-1,-1)+(T52-ROUNDDOWN(T52,2))*100*_xlfn.XLOOKUP(T52,INDIRECT($A$4&amp;"!$G$41:$G$141"),INDIRECT($A$4&amp;"!$A$41:$A$141"),0,1,1)))</f>
        <v>0.91077666666666734</v>
      </c>
      <c r="V52" s="89">
        <f t="shared" ca="1" si="8"/>
        <v>84.155764000000062</v>
      </c>
    </row>
    <row r="53" spans="1:22" x14ac:dyDescent="0.35">
      <c r="A53" s="48">
        <f t="shared" si="9"/>
        <v>45419</v>
      </c>
      <c r="B53" s="88" cm="1">
        <f t="array" aca="1" ref="B53" ca="1">_xlfn.XLOOKUP(A53,INDIRECT($A$5&amp;"!$AJ$41:$AJ$406"),INDIRECT($A$5&amp;"!$AK$41:$AK$406"))*SUM($F$3:$I$3)</f>
        <v>0</v>
      </c>
      <c r="C53" s="88" cm="1">
        <f t="array" aca="1" ref="C53" ca="1">_xlfn.XLOOKUP(A53,INDIRECT($A$5&amp;"!$AJ$41:$AJ$406"),INDIRECT($A$5&amp;"!$AL$41:$AL$406"))*SUM($F$3:$I$3)</f>
        <v>11.55</v>
      </c>
      <c r="D53" s="88" cm="1">
        <f t="array" aca="1" ref="D53" ca="1">_xlfn.XLOOKUP(A53,INDIRECT($A$5&amp;"!$AJ$41:$AJ$406"),INDIRECT($A$5&amp;"!$AO$41:$AO$406"))*SUM($F$3:$I$3)</f>
        <v>11.55</v>
      </c>
      <c r="E53" s="50" cm="1">
        <f t="array" ref="E53">SUMPRODUCT(('PT Storengy'!$B$8:$K$372)*('PT Storengy'!$A$8:$A$372=$A53)*('PT Storengy'!$B$5:$K$5=$A$6)*('PT Storengy'!$B$7:$K$7=$A$7))</f>
        <v>0</v>
      </c>
      <c r="F53" s="137">
        <f t="shared" ca="1" si="0"/>
        <v>3.023972028000002</v>
      </c>
      <c r="G53" s="194">
        <f t="shared" ca="1" si="1"/>
        <v>0.25448999999999999</v>
      </c>
      <c r="H53" s="51" cm="1">
        <f t="array" aca="1" ref="H53" ca="1">IF(ROUND(ROUND(G53,2)-G53,4)=0,_xlfn.XLOOKUP(G53,INDIRECT($A$4&amp;"!$G$41:$G$141"),INDIRECT($A$4&amp;"!$A$41:$A$141"),0,1,1),IF(G53&gt;=1,0,(ROUNDUP(G53,2)-G53)*100*_xlfn.XLOOKUP(G53,INDIRECT($A$4&amp;"!$G$41:$G$141"),INDIRECT($A$4&amp;"!$A$41:$A$141"),0,-1,-1)+(G53-ROUNDDOWN(G53,2))*100*_xlfn.XLOOKUP(G53,INDIRECT($A$4&amp;"!$G$41:$G$141"),INDIRECT($A$4&amp;"!$A$41:$A$141"),0,1,1)))</f>
        <v>0.91517000000000093</v>
      </c>
      <c r="I53" s="89">
        <f t="shared" ca="1" si="4"/>
        <v>84.561708000000095</v>
      </c>
      <c r="J53" s="136" cm="1">
        <f t="array" aca="1" ref="J53" ca="1">IF(COUNTIFS('PTC GRTgaz'!$K$7:$K$15996,"",'PTC GRTgaz'!$A$7:$A$15996,J$16,'PTC GRTgaz'!$D$7:$D$15996,$A53,'PTC GRTgaz'!$C$7:$C$15996,"DEL")&gt;0,J$14,SUMIFS('PTC GRTgaz'!$K$7:$K$15996,'PTC GRTgaz'!$A$7:$A$15996,J$16,'PTC GRTgaz'!$D$7:$D$15996,$A53,'PTC GRTgaz'!$C$7:$C$15996,"DEL")*1.0026*$F$4/INDIRECT($A$4&amp;"!D9"))</f>
        <v>92.4</v>
      </c>
      <c r="K53" s="136">
        <v>1000</v>
      </c>
      <c r="L53" s="137">
        <f t="shared" ca="1" si="2"/>
        <v>3.023972028000002</v>
      </c>
      <c r="M53" s="194">
        <f t="shared" ca="1" si="5"/>
        <v>0.25448999999999999</v>
      </c>
      <c r="N53" s="51" cm="1">
        <f t="array" aca="1" ref="N53" ca="1">IF(ROUND(ROUND(M53,2)-M53,4)=0,_xlfn.XLOOKUP(M53,INDIRECT($A$4&amp;"!$G$41:$G$141"),INDIRECT($A$4&amp;"!$A$41:$A$141"),0,1,1),IF(M53&gt;=1,0,(ROUNDUP(M53,2)-M53)*100*_xlfn.XLOOKUP(M53,INDIRECT($A$4&amp;"!$G$41:$G$141"),INDIRECT($A$4&amp;"!$A$41:$A$141"),0,-1,-1)+(M53-ROUNDDOWN(M53,2))*100*_xlfn.XLOOKUP(M53,INDIRECT($A$4&amp;"!$G$41:$G$141"),INDIRECT($A$4&amp;"!$A$41:$A$141"),0,1,1)))</f>
        <v>0.91517000000000093</v>
      </c>
      <c r="O53" s="89">
        <f t="shared" ca="1" si="6"/>
        <v>84.561708000000095</v>
      </c>
      <c r="S53" s="137">
        <f t="shared" ca="1" si="3"/>
        <v>3.2596884320000012</v>
      </c>
      <c r="T53" s="72">
        <f t="shared" ca="1" si="7"/>
        <v>0.27495999999999998</v>
      </c>
      <c r="U53" s="51" cm="1">
        <f t="array" aca="1" ref="U53" ca="1">IF(ROUND(ROUND(T53,2)-T53,4)=0,_xlfn.XLOOKUP(T53,INDIRECT($A$4&amp;"!$G$41:$G$141"),INDIRECT($A$4&amp;"!$A$41:$A$141"),0,1,1),IF(T53&gt;=1,0,(ROUNDUP(T53,2)-T53)*100*_xlfn.XLOOKUP(T53,INDIRECT($A$4&amp;"!$G$41:$G$141"),INDIRECT($A$4&amp;"!$A$41:$A$141"),0,-1,-1)+(T53-ROUNDDOWN(T53,2))*100*_xlfn.XLOOKUP(T53,INDIRECT($A$4&amp;"!$G$41:$G$141"),INDIRECT($A$4&amp;"!$A$41:$A$141"),0,1,1)))</f>
        <v>0.9083466666666673</v>
      </c>
      <c r="V53" s="89">
        <f t="shared" ca="1" si="8"/>
        <v>83.931232000000065</v>
      </c>
    </row>
    <row r="54" spans="1:22" x14ac:dyDescent="0.35">
      <c r="A54" s="48">
        <f t="shared" si="9"/>
        <v>45420</v>
      </c>
      <c r="B54" s="88" cm="1">
        <f t="array" aca="1" ref="B54" ca="1">_xlfn.XLOOKUP(A54,INDIRECT($A$5&amp;"!$AJ$41:$AJ$406"),INDIRECT($A$5&amp;"!$AK$41:$AK$406"))*SUM($F$3:$I$3)</f>
        <v>0</v>
      </c>
      <c r="C54" s="88" cm="1">
        <f t="array" aca="1" ref="C54" ca="1">_xlfn.XLOOKUP(A54,INDIRECT($A$5&amp;"!$AJ$41:$AJ$406"),INDIRECT($A$5&amp;"!$AL$41:$AL$406"))*SUM($F$3:$I$3)</f>
        <v>11.55</v>
      </c>
      <c r="D54" s="88" cm="1">
        <f t="array" aca="1" ref="D54" ca="1">_xlfn.XLOOKUP(A54,INDIRECT($A$5&amp;"!$AJ$41:$AJ$406"),INDIRECT($A$5&amp;"!$AO$41:$AO$406"))*SUM($F$3:$I$3)</f>
        <v>11.55</v>
      </c>
      <c r="E54" s="50" cm="1">
        <f t="array" ref="E54">SUMPRODUCT(('PT Storengy'!$B$8:$K$372)*('PT Storengy'!$A$8:$A$372=$A54)*('PT Storengy'!$B$5:$K$5=$A$6)*('PT Storengy'!$B$7:$K$7=$A$7))</f>
        <v>0</v>
      </c>
      <c r="F54" s="137">
        <f t="shared" ca="1" si="0"/>
        <v>3.1083079720000022</v>
      </c>
      <c r="G54" s="194">
        <f t="shared" ca="1" si="1"/>
        <v>0.26182</v>
      </c>
      <c r="H54" s="51" cm="1">
        <f t="array" aca="1" ref="H54" ca="1">IF(ROUND(ROUND(G54,2)-G54,4)=0,_xlfn.XLOOKUP(G54,INDIRECT($A$4&amp;"!$G$41:$G$141"),INDIRECT($A$4&amp;"!$A$41:$A$141"),0,1,1),IF(G54&gt;=1,0,(ROUNDUP(G54,2)-G54)*100*_xlfn.XLOOKUP(G54,INDIRECT($A$4&amp;"!$G$41:$G$141"),INDIRECT($A$4&amp;"!$A$41:$A$141"),0,-1,-1)+(G54-ROUNDDOWN(G54,2))*100*_xlfn.XLOOKUP(G54,INDIRECT($A$4&amp;"!$G$41:$G$141"),INDIRECT($A$4&amp;"!$A$41:$A$141"),0,1,1)))</f>
        <v>0.91272666666666746</v>
      </c>
      <c r="I54" s="89">
        <f t="shared" ca="1" si="4"/>
        <v>84.335944000000083</v>
      </c>
      <c r="J54" s="136" cm="1">
        <f t="array" aca="1" ref="J54" ca="1">IF(COUNTIFS('PTC GRTgaz'!$K$7:$K$15996,"",'PTC GRTgaz'!$A$7:$A$15996,J$16,'PTC GRTgaz'!$D$7:$D$15996,$A54,'PTC GRTgaz'!$C$7:$C$15996,"DEL")&gt;0,J$14,SUMIFS('PTC GRTgaz'!$K$7:$K$15996,'PTC GRTgaz'!$A$7:$A$15996,J$16,'PTC GRTgaz'!$D$7:$D$15996,$A54,'PTC GRTgaz'!$C$7:$C$15996,"DEL")*1.0026*$F$4/INDIRECT($A$4&amp;"!D9"))</f>
        <v>92.4</v>
      </c>
      <c r="K54" s="136">
        <v>1000</v>
      </c>
      <c r="L54" s="137">
        <f t="shared" ca="1" si="2"/>
        <v>3.1083079720000022</v>
      </c>
      <c r="M54" s="194">
        <f t="shared" ca="1" si="5"/>
        <v>0.26182</v>
      </c>
      <c r="N54" s="51" cm="1">
        <f t="array" aca="1" ref="N54" ca="1">IF(ROUND(ROUND(M54,2)-M54,4)=0,_xlfn.XLOOKUP(M54,INDIRECT($A$4&amp;"!$G$41:$G$141"),INDIRECT($A$4&amp;"!$A$41:$A$141"),0,1,1),IF(M54&gt;=1,0,(ROUNDUP(M54,2)-M54)*100*_xlfn.XLOOKUP(M54,INDIRECT($A$4&amp;"!$G$41:$G$141"),INDIRECT($A$4&amp;"!$A$41:$A$141"),0,-1,-1)+(M54-ROUNDDOWN(M54,2))*100*_xlfn.XLOOKUP(M54,INDIRECT($A$4&amp;"!$G$41:$G$141"),INDIRECT($A$4&amp;"!$A$41:$A$141"),0,1,1)))</f>
        <v>0.91272666666666746</v>
      </c>
      <c r="O54" s="89">
        <f t="shared" ca="1" si="6"/>
        <v>84.335944000000083</v>
      </c>
      <c r="S54" s="137">
        <f t="shared" ca="1" si="3"/>
        <v>3.3433960560000013</v>
      </c>
      <c r="T54" s="72">
        <f t="shared" ca="1" si="7"/>
        <v>0.28222000000000003</v>
      </c>
      <c r="U54" s="51" cm="1">
        <f t="array" aca="1" ref="U54" ca="1">IF(ROUND(ROUND(T54,2)-T54,4)=0,_xlfn.XLOOKUP(T54,INDIRECT($A$4&amp;"!$G$41:$G$141"),INDIRECT($A$4&amp;"!$A$41:$A$141"),0,1,1),IF(T54&gt;=1,0,(ROUNDUP(T54,2)-T54)*100*_xlfn.XLOOKUP(T54,INDIRECT($A$4&amp;"!$G$41:$G$141"),INDIRECT($A$4&amp;"!$A$41:$A$141"),0,-1,-1)+(T54-ROUNDDOWN(T54,2))*100*_xlfn.XLOOKUP(T54,INDIRECT($A$4&amp;"!$G$41:$G$141"),INDIRECT($A$4&amp;"!$A$41:$A$141"),0,1,1)))</f>
        <v>0.90592666666666744</v>
      </c>
      <c r="V54" s="89">
        <f t="shared" ca="1" si="8"/>
        <v>83.707624000000081</v>
      </c>
    </row>
    <row r="55" spans="1:22" x14ac:dyDescent="0.35">
      <c r="A55" s="48">
        <f t="shared" si="9"/>
        <v>45421</v>
      </c>
      <c r="B55" s="88" cm="1">
        <f t="array" aca="1" ref="B55" ca="1">_xlfn.XLOOKUP(A55,INDIRECT($A$5&amp;"!$AJ$41:$AJ$406"),INDIRECT($A$5&amp;"!$AK$41:$AK$406"))*SUM($F$3:$I$3)</f>
        <v>0</v>
      </c>
      <c r="C55" s="88" cm="1">
        <f t="array" aca="1" ref="C55" ca="1">_xlfn.XLOOKUP(A55,INDIRECT($A$5&amp;"!$AJ$41:$AJ$406"),INDIRECT($A$5&amp;"!$AL$41:$AL$406"))*SUM($F$3:$I$3)</f>
        <v>11.55</v>
      </c>
      <c r="D55" s="88" cm="1">
        <f t="array" aca="1" ref="D55" ca="1">_xlfn.XLOOKUP(A55,INDIRECT($A$5&amp;"!$AJ$41:$AJ$406"),INDIRECT($A$5&amp;"!$AO$41:$AO$406"))*SUM($F$3:$I$3)</f>
        <v>11.55</v>
      </c>
      <c r="E55" s="50" cm="1">
        <f t="array" ref="E55">SUMPRODUCT(('PT Storengy'!$B$8:$K$372)*('PT Storengy'!$A$8:$A$372=$A55)*('PT Storengy'!$B$5:$K$5=$A$6)*('PT Storengy'!$B$7:$K$7=$A$7))</f>
        <v>0</v>
      </c>
      <c r="F55" s="137">
        <f t="shared" ca="1" si="0"/>
        <v>3.1924190760000024</v>
      </c>
      <c r="G55" s="194">
        <f t="shared" ca="1" si="1"/>
        <v>0.26912000000000003</v>
      </c>
      <c r="H55" s="51" cm="1">
        <f t="array" aca="1" ref="H55" ca="1">IF(ROUND(ROUND(G55,2)-G55,4)=0,_xlfn.XLOOKUP(G55,INDIRECT($A$4&amp;"!$G$41:$G$141"),INDIRECT($A$4&amp;"!$A$41:$A$141"),0,1,1),IF(G55&gt;=1,0,(ROUNDUP(G55,2)-G55)*100*_xlfn.XLOOKUP(G55,INDIRECT($A$4&amp;"!$G$41:$G$141"),INDIRECT($A$4&amp;"!$A$41:$A$141"),0,-1,-1)+(G55-ROUNDDOWN(G55,2))*100*_xlfn.XLOOKUP(G55,INDIRECT($A$4&amp;"!$G$41:$G$141"),INDIRECT($A$4&amp;"!$A$41:$A$141"),0,1,1)))</f>
        <v>0.91029333333333395</v>
      </c>
      <c r="I55" s="89">
        <f t="shared" ca="1" si="4"/>
        <v>84.111104000000068</v>
      </c>
      <c r="J55" s="136" cm="1">
        <f t="array" aca="1" ref="J55" ca="1">IF(COUNTIFS('PTC GRTgaz'!$K$7:$K$15996,"",'PTC GRTgaz'!$A$7:$A$15996,J$16,'PTC GRTgaz'!$D$7:$D$15996,$A55,'PTC GRTgaz'!$C$7:$C$15996,"DEL")&gt;0,J$14,SUMIFS('PTC GRTgaz'!$K$7:$K$15996,'PTC GRTgaz'!$A$7:$A$15996,J$16,'PTC GRTgaz'!$D$7:$D$15996,$A55,'PTC GRTgaz'!$C$7:$C$15996,"DEL")*1.0026*$F$4/INDIRECT($A$4&amp;"!D9"))</f>
        <v>92.4</v>
      </c>
      <c r="K55" s="136">
        <v>1000</v>
      </c>
      <c r="L55" s="137">
        <f t="shared" ca="1" si="2"/>
        <v>3.1924190760000024</v>
      </c>
      <c r="M55" s="194">
        <f t="shared" ca="1" si="5"/>
        <v>0.26912000000000003</v>
      </c>
      <c r="N55" s="51" cm="1">
        <f t="array" aca="1" ref="N55" ca="1">IF(ROUND(ROUND(M55,2)-M55,4)=0,_xlfn.XLOOKUP(M55,INDIRECT($A$4&amp;"!$G$41:$G$141"),INDIRECT($A$4&amp;"!$A$41:$A$141"),0,1,1),IF(M55&gt;=1,0,(ROUNDUP(M55,2)-M55)*100*_xlfn.XLOOKUP(M55,INDIRECT($A$4&amp;"!$G$41:$G$141"),INDIRECT($A$4&amp;"!$A$41:$A$141"),0,-1,-1)+(M55-ROUNDDOWN(M55,2))*100*_xlfn.XLOOKUP(M55,INDIRECT($A$4&amp;"!$G$41:$G$141"),INDIRECT($A$4&amp;"!$A$41:$A$141"),0,1,1)))</f>
        <v>0.91029333333333395</v>
      </c>
      <c r="O55" s="89">
        <f t="shared" ca="1" si="6"/>
        <v>84.111104000000068</v>
      </c>
      <c r="S55" s="137">
        <f t="shared" ca="1" si="3"/>
        <v>3.4268803800000014</v>
      </c>
      <c r="T55" s="72">
        <f t="shared" ca="1" si="7"/>
        <v>0.28947000000000001</v>
      </c>
      <c r="U55" s="51" cm="1">
        <f t="array" aca="1" ref="U55" ca="1">IF(ROUND(ROUND(T55,2)-T55,4)=0,_xlfn.XLOOKUP(T55,INDIRECT($A$4&amp;"!$G$41:$G$141"),INDIRECT($A$4&amp;"!$A$41:$A$141"),0,1,1),IF(T55&gt;=1,0,(ROUNDUP(T55,2)-T55)*100*_xlfn.XLOOKUP(T55,INDIRECT($A$4&amp;"!$G$41:$G$141"),INDIRECT($A$4&amp;"!$A$41:$A$141"),0,-1,-1)+(T55-ROUNDDOWN(T55,2))*100*_xlfn.XLOOKUP(T55,INDIRECT($A$4&amp;"!$G$41:$G$141"),INDIRECT($A$4&amp;"!$A$41:$A$141"),0,1,1)))</f>
        <v>0.90351000000000092</v>
      </c>
      <c r="V55" s="89">
        <f t="shared" ca="1" si="8"/>
        <v>83.484324000000086</v>
      </c>
    </row>
    <row r="56" spans="1:22" x14ac:dyDescent="0.35">
      <c r="A56" s="48">
        <f t="shared" si="9"/>
        <v>45422</v>
      </c>
      <c r="B56" s="88" cm="1">
        <f t="array" aca="1" ref="B56" ca="1">_xlfn.XLOOKUP(A56,INDIRECT($A$5&amp;"!$AJ$41:$AJ$406"),INDIRECT($A$5&amp;"!$AK$41:$AK$406"))*SUM($F$3:$I$3)</f>
        <v>0</v>
      </c>
      <c r="C56" s="88" cm="1">
        <f t="array" aca="1" ref="C56" ca="1">_xlfn.XLOOKUP(A56,INDIRECT($A$5&amp;"!$AJ$41:$AJ$406"),INDIRECT($A$5&amp;"!$AL$41:$AL$406"))*SUM($F$3:$I$3)</f>
        <v>11.55</v>
      </c>
      <c r="D56" s="88" cm="1">
        <f t="array" aca="1" ref="D56" ca="1">_xlfn.XLOOKUP(A56,INDIRECT($A$5&amp;"!$AJ$41:$AJ$406"),INDIRECT($A$5&amp;"!$AO$41:$AO$406"))*SUM($F$3:$I$3)</f>
        <v>11.55</v>
      </c>
      <c r="E56" s="50" cm="1">
        <f t="array" ref="E56">SUMPRODUCT(('PT Storengy'!$B$8:$K$372)*('PT Storengy'!$A$8:$A$372=$A56)*('PT Storengy'!$B$5:$K$5=$A$6)*('PT Storengy'!$B$7:$K$7=$A$7))</f>
        <v>0</v>
      </c>
      <c r="F56" s="137">
        <f t="shared" ca="1" si="0"/>
        <v>3.2763059560000025</v>
      </c>
      <c r="G56" s="194">
        <f t="shared" ca="1" si="1"/>
        <v>0.27639999999999998</v>
      </c>
      <c r="H56" s="51" cm="1">
        <f t="array" aca="1" ref="H56" ca="1">IF(ROUND(ROUND(G56,2)-G56,4)=0,_xlfn.XLOOKUP(G56,INDIRECT($A$4&amp;"!$G$41:$G$141"),INDIRECT($A$4&amp;"!$A$41:$A$141"),0,1,1),IF(G56&gt;=1,0,(ROUNDUP(G56,2)-G56)*100*_xlfn.XLOOKUP(G56,INDIRECT($A$4&amp;"!$G$41:$G$141"),INDIRECT($A$4&amp;"!$A$41:$A$141"),0,-1,-1)+(G56-ROUNDDOWN(G56,2))*100*_xlfn.XLOOKUP(G56,INDIRECT($A$4&amp;"!$G$41:$G$141"),INDIRECT($A$4&amp;"!$A$41:$A$141"),0,1,1)))</f>
        <v>0.90786666666666749</v>
      </c>
      <c r="I56" s="89">
        <f t="shared" ca="1" si="4"/>
        <v>83.886880000000076</v>
      </c>
      <c r="J56" s="136" cm="1">
        <f t="array" aca="1" ref="J56" ca="1">IF(COUNTIFS('PTC GRTgaz'!$K$7:$K$15996,"",'PTC GRTgaz'!$A$7:$A$15996,J$16,'PTC GRTgaz'!$D$7:$D$15996,$A56,'PTC GRTgaz'!$C$7:$C$15996,"DEL")&gt;0,J$14,SUMIFS('PTC GRTgaz'!$K$7:$K$15996,'PTC GRTgaz'!$A$7:$A$15996,J$16,'PTC GRTgaz'!$D$7:$D$15996,$A56,'PTC GRTgaz'!$C$7:$C$15996,"DEL")*1.0026*$F$4/INDIRECT($A$4&amp;"!D9"))</f>
        <v>92.4</v>
      </c>
      <c r="K56" s="136">
        <v>1000</v>
      </c>
      <c r="L56" s="137">
        <f t="shared" ca="1" si="2"/>
        <v>3.2763059560000025</v>
      </c>
      <c r="M56" s="194">
        <f t="shared" ca="1" si="5"/>
        <v>0.27639999999999998</v>
      </c>
      <c r="N56" s="51" cm="1">
        <f t="array" aca="1" ref="N56" ca="1">IF(ROUND(ROUND(M56,2)-M56,4)=0,_xlfn.XLOOKUP(M56,INDIRECT($A$4&amp;"!$G$41:$G$141"),INDIRECT($A$4&amp;"!$A$41:$A$141"),0,1,1),IF(M56&gt;=1,0,(ROUNDUP(M56,2)-M56)*100*_xlfn.XLOOKUP(M56,INDIRECT($A$4&amp;"!$G$41:$G$141"),INDIRECT($A$4&amp;"!$A$41:$A$141"),0,-1,-1)+(M56-ROUNDDOWN(M56,2))*100*_xlfn.XLOOKUP(M56,INDIRECT($A$4&amp;"!$G$41:$G$141"),INDIRECT($A$4&amp;"!$A$41:$A$141"),0,1,1)))</f>
        <v>0.90786666666666749</v>
      </c>
      <c r="O56" s="89">
        <f t="shared" ca="1" si="6"/>
        <v>83.886880000000076</v>
      </c>
      <c r="S56" s="137">
        <f t="shared" ca="1" si="3"/>
        <v>3.5101420200000013</v>
      </c>
      <c r="T56" s="72">
        <f t="shared" ca="1" si="7"/>
        <v>0.29670000000000002</v>
      </c>
      <c r="U56" s="51" cm="1">
        <f t="array" aca="1" ref="U56" ca="1">IF(ROUND(ROUND(T56,2)-T56,4)=0,_xlfn.XLOOKUP(T56,INDIRECT($A$4&amp;"!$G$41:$G$141"),INDIRECT($A$4&amp;"!$A$41:$A$141"),0,1,1),IF(T56&gt;=1,0,(ROUNDUP(T56,2)-T56)*100*_xlfn.XLOOKUP(T56,INDIRECT($A$4&amp;"!$G$41:$G$141"),INDIRECT($A$4&amp;"!$A$41:$A$141"),0,-1,-1)+(T56-ROUNDDOWN(T56,2))*100*_xlfn.XLOOKUP(T56,INDIRECT($A$4&amp;"!$G$41:$G$141"),INDIRECT($A$4&amp;"!$A$41:$A$141"),0,1,1)))</f>
        <v>0.9011000000000009</v>
      </c>
      <c r="V56" s="89">
        <f t="shared" ca="1" si="8"/>
        <v>83.261640000000085</v>
      </c>
    </row>
    <row r="57" spans="1:22" x14ac:dyDescent="0.35">
      <c r="A57" s="48">
        <f t="shared" si="9"/>
        <v>45423</v>
      </c>
      <c r="B57" s="88" cm="1">
        <f t="array" aca="1" ref="B57" ca="1">_xlfn.XLOOKUP(A57,INDIRECT($A$5&amp;"!$AJ$41:$AJ$406"),INDIRECT($A$5&amp;"!$AK$41:$AK$406"))*SUM($F$3:$I$3)</f>
        <v>0</v>
      </c>
      <c r="C57" s="88" cm="1">
        <f t="array" aca="1" ref="C57" ca="1">_xlfn.XLOOKUP(A57,INDIRECT($A$5&amp;"!$AJ$41:$AJ$406"),INDIRECT($A$5&amp;"!$AL$41:$AL$406"))*SUM($F$3:$I$3)</f>
        <v>11.55</v>
      </c>
      <c r="D57" s="88" cm="1">
        <f t="array" aca="1" ref="D57" ca="1">_xlfn.XLOOKUP(A57,INDIRECT($A$5&amp;"!$AJ$41:$AJ$406"),INDIRECT($A$5&amp;"!$AO$41:$AO$406"))*SUM($F$3:$I$3)</f>
        <v>11.55</v>
      </c>
      <c r="E57" s="50" cm="1">
        <f t="array" ref="E57">SUMPRODUCT(('PT Storengy'!$B$8:$K$372)*('PT Storengy'!$A$8:$A$372=$A57)*('PT Storengy'!$B$5:$K$5=$A$6)*('PT Storengy'!$B$7:$K$7=$A$7))</f>
        <v>0</v>
      </c>
      <c r="F57" s="137">
        <f t="shared" ca="1" si="0"/>
        <v>3.3599692280000024</v>
      </c>
      <c r="G57" s="194">
        <f t="shared" ca="1" si="1"/>
        <v>0.28366000000000002</v>
      </c>
      <c r="H57" s="51" cm="1">
        <f t="array" aca="1" ref="H57" ca="1">IF(ROUND(ROUND(G57,2)-G57,4)=0,_xlfn.XLOOKUP(G57,INDIRECT($A$4&amp;"!$G$41:$G$141"),INDIRECT($A$4&amp;"!$A$41:$A$141"),0,1,1),IF(G57&gt;=1,0,(ROUNDUP(G57,2)-G57)*100*_xlfn.XLOOKUP(G57,INDIRECT($A$4&amp;"!$G$41:$G$141"),INDIRECT($A$4&amp;"!$A$41:$A$141"),0,-1,-1)+(G57-ROUNDDOWN(G57,2))*100*_xlfn.XLOOKUP(G57,INDIRECT($A$4&amp;"!$G$41:$G$141"),INDIRECT($A$4&amp;"!$A$41:$A$141"),0,1,1)))</f>
        <v>0.9054466666666674</v>
      </c>
      <c r="I57" s="89">
        <f t="shared" ca="1" si="4"/>
        <v>83.663272000000077</v>
      </c>
      <c r="J57" s="136" cm="1">
        <f t="array" aca="1" ref="J57" ca="1">IF(COUNTIFS('PTC GRTgaz'!$K$7:$K$15996,"",'PTC GRTgaz'!$A$7:$A$15996,J$16,'PTC GRTgaz'!$D$7:$D$15996,$A57,'PTC GRTgaz'!$C$7:$C$15996,"DEL")&gt;0,J$14,SUMIFS('PTC GRTgaz'!$K$7:$K$15996,'PTC GRTgaz'!$A$7:$A$15996,J$16,'PTC GRTgaz'!$D$7:$D$15996,$A57,'PTC GRTgaz'!$C$7:$C$15996,"DEL")*1.0026*$F$4/INDIRECT($A$4&amp;"!D9"))</f>
        <v>92.4</v>
      </c>
      <c r="K57" s="136">
        <v>1000</v>
      </c>
      <c r="L57" s="137">
        <f t="shared" ca="1" si="2"/>
        <v>3.3599692280000024</v>
      </c>
      <c r="M57" s="194">
        <f t="shared" ca="1" si="5"/>
        <v>0.28366000000000002</v>
      </c>
      <c r="N57" s="51" cm="1">
        <f t="array" aca="1" ref="N57" ca="1">IF(ROUND(ROUND(M57,2)-M57,4)=0,_xlfn.XLOOKUP(M57,INDIRECT($A$4&amp;"!$G$41:$G$141"),INDIRECT($A$4&amp;"!$A$41:$A$141"),0,1,1),IF(M57&gt;=1,0,(ROUNDUP(M57,2)-M57)*100*_xlfn.XLOOKUP(M57,INDIRECT($A$4&amp;"!$G$41:$G$141"),INDIRECT($A$4&amp;"!$A$41:$A$141"),0,-1,-1)+(M57-ROUNDDOWN(M57,2))*100*_xlfn.XLOOKUP(M57,INDIRECT($A$4&amp;"!$G$41:$G$141"),INDIRECT($A$4&amp;"!$A$41:$A$141"),0,1,1)))</f>
        <v>0.9054466666666674</v>
      </c>
      <c r="O57" s="89">
        <f t="shared" ca="1" si="6"/>
        <v>83.663272000000077</v>
      </c>
      <c r="S57" s="137">
        <f t="shared" ca="1" si="3"/>
        <v>3.5931815920000014</v>
      </c>
      <c r="T57" s="72">
        <f t="shared" ca="1" si="7"/>
        <v>0.30391000000000001</v>
      </c>
      <c r="U57" s="51" cm="1">
        <f t="array" aca="1" ref="U57" ca="1">IF(ROUND(ROUND(T57,2)-T57,4)=0,_xlfn.XLOOKUP(T57,INDIRECT($A$4&amp;"!$G$41:$G$141"),INDIRECT($A$4&amp;"!$A$41:$A$141"),0,1,1),IF(T57&gt;=1,0,(ROUNDUP(T57,2)-T57)*100*_xlfn.XLOOKUP(T57,INDIRECT($A$4&amp;"!$G$41:$G$141"),INDIRECT($A$4&amp;"!$A$41:$A$141"),0,-1,-1)+(T57-ROUNDDOWN(T57,2))*100*_xlfn.XLOOKUP(T57,INDIRECT($A$4&amp;"!$G$41:$G$141"),INDIRECT($A$4&amp;"!$A$41:$A$141"),0,1,1)))</f>
        <v>0.89869666666666748</v>
      </c>
      <c r="V57" s="89">
        <f t="shared" ca="1" si="8"/>
        <v>83.039572000000078</v>
      </c>
    </row>
    <row r="58" spans="1:22" x14ac:dyDescent="0.35">
      <c r="A58" s="48">
        <f t="shared" si="9"/>
        <v>45424</v>
      </c>
      <c r="B58" s="88" cm="1">
        <f t="array" aca="1" ref="B58" ca="1">_xlfn.XLOOKUP(A58,INDIRECT($A$5&amp;"!$AJ$41:$AJ$406"),INDIRECT($A$5&amp;"!$AK$41:$AK$406"))*SUM($F$3:$I$3)</f>
        <v>0</v>
      </c>
      <c r="C58" s="88" cm="1">
        <f t="array" aca="1" ref="C58" ca="1">_xlfn.XLOOKUP(A58,INDIRECT($A$5&amp;"!$AJ$41:$AJ$406"),INDIRECT($A$5&amp;"!$AL$41:$AL$406"))*SUM($F$3:$I$3)</f>
        <v>11.55</v>
      </c>
      <c r="D58" s="88" cm="1">
        <f t="array" aca="1" ref="D58" ca="1">_xlfn.XLOOKUP(A58,INDIRECT($A$5&amp;"!$AJ$41:$AJ$406"),INDIRECT($A$5&amp;"!$AO$41:$AO$406"))*SUM($F$3:$I$3)</f>
        <v>11.55</v>
      </c>
      <c r="E58" s="50" cm="1">
        <f t="array" ref="E58">SUMPRODUCT(('PT Storengy'!$B$8:$K$372)*('PT Storengy'!$A$8:$A$372=$A58)*('PT Storengy'!$B$5:$K$5=$A$6)*('PT Storengy'!$B$7:$K$7=$A$7))</f>
        <v>0</v>
      </c>
      <c r="F58" s="137">
        <f t="shared" ca="1" si="0"/>
        <v>3.4434092000000023</v>
      </c>
      <c r="G58" s="194">
        <f t="shared" ca="1" si="1"/>
        <v>0.29091</v>
      </c>
      <c r="H58" s="51" cm="1">
        <f t="array" aca="1" ref="H58" ca="1">IF(ROUND(ROUND(G58,2)-G58,4)=0,_xlfn.XLOOKUP(G58,INDIRECT($A$4&amp;"!$G$41:$G$141"),INDIRECT($A$4&amp;"!$A$41:$A$141"),0,1,1),IF(G58&gt;=1,0,(ROUNDUP(G58,2)-G58)*100*_xlfn.XLOOKUP(G58,INDIRECT($A$4&amp;"!$G$41:$G$141"),INDIRECT($A$4&amp;"!$A$41:$A$141"),0,-1,-1)+(G58-ROUNDDOWN(G58,2))*100*_xlfn.XLOOKUP(G58,INDIRECT($A$4&amp;"!$G$41:$G$141"),INDIRECT($A$4&amp;"!$A$41:$A$141"),0,1,1)))</f>
        <v>0.90303000000000089</v>
      </c>
      <c r="I58" s="89">
        <f t="shared" ca="1" si="4"/>
        <v>83.439972000000083</v>
      </c>
      <c r="J58" s="136" cm="1">
        <f t="array" aca="1" ref="J58" ca="1">IF(COUNTIFS('PTC GRTgaz'!$K$7:$K$15996,"",'PTC GRTgaz'!$A$7:$A$15996,J$16,'PTC GRTgaz'!$D$7:$D$15996,$A58,'PTC GRTgaz'!$C$7:$C$15996,"DEL")&gt;0,J$14,SUMIFS('PTC GRTgaz'!$K$7:$K$15996,'PTC GRTgaz'!$A$7:$A$15996,J$16,'PTC GRTgaz'!$D$7:$D$15996,$A58,'PTC GRTgaz'!$C$7:$C$15996,"DEL")*1.0026*$F$4/INDIRECT($A$4&amp;"!D9"))</f>
        <v>92.4</v>
      </c>
      <c r="K58" s="136">
        <v>1000</v>
      </c>
      <c r="L58" s="137">
        <f t="shared" ca="1" si="2"/>
        <v>3.4434092000000023</v>
      </c>
      <c r="M58" s="194">
        <f t="shared" ca="1" si="5"/>
        <v>0.29091</v>
      </c>
      <c r="N58" s="51" cm="1">
        <f t="array" aca="1" ref="N58" ca="1">IF(ROUND(ROUND(M58,2)-M58,4)=0,_xlfn.XLOOKUP(M58,INDIRECT($A$4&amp;"!$G$41:$G$141"),INDIRECT($A$4&amp;"!$A$41:$A$141"),0,1,1),IF(M58&gt;=1,0,(ROUNDUP(M58,2)-M58)*100*_xlfn.XLOOKUP(M58,INDIRECT($A$4&amp;"!$G$41:$G$141"),INDIRECT($A$4&amp;"!$A$41:$A$141"),0,-1,-1)+(M58-ROUNDDOWN(M58,2))*100*_xlfn.XLOOKUP(M58,INDIRECT($A$4&amp;"!$G$41:$G$141"),INDIRECT($A$4&amp;"!$A$41:$A$141"),0,1,1)))</f>
        <v>0.90303000000000089</v>
      </c>
      <c r="O58" s="89">
        <f t="shared" ca="1" si="6"/>
        <v>83.439972000000083</v>
      </c>
      <c r="S58" s="137">
        <f t="shared" ca="1" si="3"/>
        <v>3.6759997120000016</v>
      </c>
      <c r="T58" s="72">
        <f t="shared" ca="1" si="7"/>
        <v>0.31109999999999999</v>
      </c>
      <c r="U58" s="51" cm="1">
        <f t="array" aca="1" ref="U58" ca="1">IF(ROUND(ROUND(T58,2)-T58,4)=0,_xlfn.XLOOKUP(T58,INDIRECT($A$4&amp;"!$G$41:$G$141"),INDIRECT($A$4&amp;"!$A$41:$A$141"),0,1,1),IF(T58&gt;=1,0,(ROUNDUP(T58,2)-T58)*100*_xlfn.XLOOKUP(T58,INDIRECT($A$4&amp;"!$G$41:$G$141"),INDIRECT($A$4&amp;"!$A$41:$A$141"),0,-1,-1)+(T58-ROUNDDOWN(T58,2))*100*_xlfn.XLOOKUP(T58,INDIRECT($A$4&amp;"!$G$41:$G$141"),INDIRECT($A$4&amp;"!$A$41:$A$141"),0,1,1)))</f>
        <v>0.89630000000000076</v>
      </c>
      <c r="V58" s="89">
        <f t="shared" ca="1" si="8"/>
        <v>82.818120000000079</v>
      </c>
    </row>
    <row r="59" spans="1:22" x14ac:dyDescent="0.35">
      <c r="A59" s="48">
        <f t="shared" si="9"/>
        <v>45425</v>
      </c>
      <c r="B59" s="88" cm="1">
        <f t="array" aca="1" ref="B59" ca="1">_xlfn.XLOOKUP(A59,INDIRECT($A$5&amp;"!$AJ$41:$AJ$406"),INDIRECT($A$5&amp;"!$AK$41:$AK$406"))*SUM($F$3:$I$3)</f>
        <v>0</v>
      </c>
      <c r="C59" s="88" cm="1">
        <f t="array" aca="1" ref="C59" ca="1">_xlfn.XLOOKUP(A59,INDIRECT($A$5&amp;"!$AJ$41:$AJ$406"),INDIRECT($A$5&amp;"!$AL$41:$AL$406"))*SUM($F$3:$I$3)</f>
        <v>11.55</v>
      </c>
      <c r="D59" s="88" cm="1">
        <f t="array" aca="1" ref="D59" ca="1">_xlfn.XLOOKUP(A59,INDIRECT($A$5&amp;"!$AJ$41:$AJ$406"),INDIRECT($A$5&amp;"!$AO$41:$AO$406"))*SUM($F$3:$I$3)</f>
        <v>11.55</v>
      </c>
      <c r="E59" s="50" cm="1">
        <f t="array" ref="E59">SUMPRODUCT(('PT Storengy'!$B$8:$K$372)*('PT Storengy'!$A$8:$A$372=$A59)*('PT Storengy'!$B$5:$K$5=$A$6)*('PT Storengy'!$B$7:$K$7=$A$7))</f>
        <v>0</v>
      </c>
      <c r="F59" s="137">
        <f t="shared" ca="1" si="0"/>
        <v>3.5266267960000022</v>
      </c>
      <c r="G59" s="194">
        <f t="shared" ca="1" si="1"/>
        <v>0.29813000000000001</v>
      </c>
      <c r="H59" s="51" cm="1">
        <f t="array" aca="1" ref="H59" ca="1">IF(ROUND(ROUND(G59,2)-G59,4)=0,_xlfn.XLOOKUP(G59,INDIRECT($A$4&amp;"!$G$41:$G$141"),INDIRECT($A$4&amp;"!$A$41:$A$141"),0,1,1),IF(G59&gt;=1,0,(ROUNDUP(G59,2)-G59)*100*_xlfn.XLOOKUP(G59,INDIRECT($A$4&amp;"!$G$41:$G$141"),INDIRECT($A$4&amp;"!$A$41:$A$141"),0,-1,-1)+(G59-ROUNDDOWN(G59,2))*100*_xlfn.XLOOKUP(G59,INDIRECT($A$4&amp;"!$G$41:$G$141"),INDIRECT($A$4&amp;"!$A$41:$A$141"),0,1,1)))</f>
        <v>0.90062333333333411</v>
      </c>
      <c r="I59" s="89">
        <f t="shared" ca="1" si="4"/>
        <v>83.217596000000071</v>
      </c>
      <c r="J59" s="136" cm="1">
        <f t="array" aca="1" ref="J59" ca="1">IF(COUNTIFS('PTC GRTgaz'!$K$7:$K$15996,"",'PTC GRTgaz'!$A$7:$A$15996,J$16,'PTC GRTgaz'!$D$7:$D$15996,$A59,'PTC GRTgaz'!$C$7:$C$15996,"DEL")&gt;0,J$14,SUMIFS('PTC GRTgaz'!$K$7:$K$15996,'PTC GRTgaz'!$A$7:$A$15996,J$16,'PTC GRTgaz'!$D$7:$D$15996,$A59,'PTC GRTgaz'!$C$7:$C$15996,"DEL")*1.0026*$F$4/INDIRECT($A$4&amp;"!D9"))</f>
        <v>95.247</v>
      </c>
      <c r="K59" s="136">
        <v>1000</v>
      </c>
      <c r="L59" s="137">
        <f t="shared" ca="1" si="2"/>
        <v>3.5266267960000022</v>
      </c>
      <c r="M59" s="194">
        <f t="shared" ca="1" si="5"/>
        <v>0.29813000000000001</v>
      </c>
      <c r="N59" s="51" cm="1">
        <f t="array" aca="1" ref="N59" ca="1">IF(ROUND(ROUND(M59,2)-M59,4)=0,_xlfn.XLOOKUP(M59,INDIRECT($A$4&amp;"!$G$41:$G$141"),INDIRECT($A$4&amp;"!$A$41:$A$141"),0,1,1),IF(M59&gt;=1,0,(ROUNDUP(M59,2)-M59)*100*_xlfn.XLOOKUP(M59,INDIRECT($A$4&amp;"!$G$41:$G$141"),INDIRECT($A$4&amp;"!$A$41:$A$141"),0,-1,-1)+(M59-ROUNDDOWN(M59,2))*100*_xlfn.XLOOKUP(M59,INDIRECT($A$4&amp;"!$G$41:$G$141"),INDIRECT($A$4&amp;"!$A$41:$A$141"),0,1,1)))</f>
        <v>0.90062333333333411</v>
      </c>
      <c r="O59" s="89">
        <f t="shared" ca="1" si="6"/>
        <v>83.217596000000071</v>
      </c>
      <c r="S59" s="137">
        <f t="shared" ca="1" si="3"/>
        <v>3.7585969960000019</v>
      </c>
      <c r="T59" s="72">
        <f t="shared" ca="1" si="7"/>
        <v>0.31827</v>
      </c>
      <c r="U59" s="51" cm="1">
        <f t="array" aca="1" ref="U59" ca="1">IF(ROUND(ROUND(T59,2)-T59,4)=0,_xlfn.XLOOKUP(T59,INDIRECT($A$4&amp;"!$G$41:$G$141"),INDIRECT($A$4&amp;"!$A$41:$A$141"),0,1,1),IF(T59&gt;=1,0,(ROUNDUP(T59,2)-T59)*100*_xlfn.XLOOKUP(T59,INDIRECT($A$4&amp;"!$G$41:$G$141"),INDIRECT($A$4&amp;"!$A$41:$A$141"),0,-1,-1)+(T59-ROUNDDOWN(T59,2))*100*_xlfn.XLOOKUP(T59,INDIRECT($A$4&amp;"!$G$41:$G$141"),INDIRECT($A$4&amp;"!$A$41:$A$141"),0,1,1)))</f>
        <v>0.89391000000000065</v>
      </c>
      <c r="V59" s="89">
        <f t="shared" ca="1" si="8"/>
        <v>82.597284000000059</v>
      </c>
    </row>
    <row r="60" spans="1:22" x14ac:dyDescent="0.35">
      <c r="A60" s="48">
        <f t="shared" si="9"/>
        <v>45426</v>
      </c>
      <c r="B60" s="88" cm="1">
        <f t="array" aca="1" ref="B60" ca="1">_xlfn.XLOOKUP(A60,INDIRECT($A$5&amp;"!$AJ$41:$AJ$406"),INDIRECT($A$5&amp;"!$AK$41:$AK$406"))*SUM($F$3:$I$3)</f>
        <v>0</v>
      </c>
      <c r="C60" s="88" cm="1">
        <f t="array" aca="1" ref="C60" ca="1">_xlfn.XLOOKUP(A60,INDIRECT($A$5&amp;"!$AJ$41:$AJ$406"),INDIRECT($A$5&amp;"!$AL$41:$AL$406"))*SUM($F$3:$I$3)</f>
        <v>11.55</v>
      </c>
      <c r="D60" s="88" cm="1">
        <f t="array" aca="1" ref="D60" ca="1">_xlfn.XLOOKUP(A60,INDIRECT($A$5&amp;"!$AJ$41:$AJ$406"),INDIRECT($A$5&amp;"!$AO$41:$AO$406"))*SUM($F$3:$I$3)</f>
        <v>11.55</v>
      </c>
      <c r="E60" s="50" cm="1">
        <f t="array" ref="E60">SUMPRODUCT(('PT Storengy'!$B$8:$K$372)*('PT Storengy'!$A$8:$A$372=$A60)*('PT Storengy'!$B$5:$K$5=$A$6)*('PT Storengy'!$B$7:$K$7=$A$7))</f>
        <v>0</v>
      </c>
      <c r="F60" s="137">
        <f t="shared" ca="1" si="0"/>
        <v>3.6096223240000023</v>
      </c>
      <c r="G60" s="194">
        <f t="shared" ca="1" si="1"/>
        <v>0.30534</v>
      </c>
      <c r="H60" s="51" cm="1">
        <f t="array" aca="1" ref="H60" ca="1">IF(ROUND(ROUND(G60,2)-G60,4)=0,_xlfn.XLOOKUP(G60,INDIRECT($A$4&amp;"!$G$41:$G$141"),INDIRECT($A$4&amp;"!$A$41:$A$141"),0,1,1),IF(G60&gt;=1,0,(ROUNDUP(G60,2)-G60)*100*_xlfn.XLOOKUP(G60,INDIRECT($A$4&amp;"!$G$41:$G$141"),INDIRECT($A$4&amp;"!$A$41:$A$141"),0,-1,-1)+(G60-ROUNDDOWN(G60,2))*100*_xlfn.XLOOKUP(G60,INDIRECT($A$4&amp;"!$G$41:$G$141"),INDIRECT($A$4&amp;"!$A$41:$A$141"),0,1,1)))</f>
        <v>0.89822000000000091</v>
      </c>
      <c r="I60" s="89">
        <f t="shared" ca="1" si="4"/>
        <v>82.995528000000093</v>
      </c>
      <c r="J60" s="136" cm="1">
        <f t="array" aca="1" ref="J60" ca="1">IF(COUNTIFS('PTC GRTgaz'!$K$7:$K$15996,"",'PTC GRTgaz'!$A$7:$A$15996,J$16,'PTC GRTgaz'!$D$7:$D$15996,$A60,'PTC GRTgaz'!$C$7:$C$15996,"DEL")&gt;0,J$14,SUMIFS('PTC GRTgaz'!$K$7:$K$15996,'PTC GRTgaz'!$A$7:$A$15996,J$16,'PTC GRTgaz'!$D$7:$D$15996,$A60,'PTC GRTgaz'!$C$7:$C$15996,"DEL")*1.0026*$F$4/INDIRECT($A$4&amp;"!D9"))</f>
        <v>95.247</v>
      </c>
      <c r="K60" s="136">
        <v>1000</v>
      </c>
      <c r="L60" s="137">
        <f t="shared" ca="1" si="2"/>
        <v>3.6096223240000023</v>
      </c>
      <c r="M60" s="194">
        <f t="shared" ca="1" si="5"/>
        <v>0.30534</v>
      </c>
      <c r="N60" s="51" cm="1">
        <f t="array" aca="1" ref="N60" ca="1">IF(ROUND(ROUND(M60,2)-M60,4)=0,_xlfn.XLOOKUP(M60,INDIRECT($A$4&amp;"!$G$41:$G$141"),INDIRECT($A$4&amp;"!$A$41:$A$141"),0,1,1),IF(M60&gt;=1,0,(ROUNDUP(M60,2)-M60)*100*_xlfn.XLOOKUP(M60,INDIRECT($A$4&amp;"!$G$41:$G$141"),INDIRECT($A$4&amp;"!$A$41:$A$141"),0,-1,-1)+(M60-ROUNDDOWN(M60,2))*100*_xlfn.XLOOKUP(M60,INDIRECT($A$4&amp;"!$G$41:$G$141"),INDIRECT($A$4&amp;"!$A$41:$A$141"),0,1,1)))</f>
        <v>0.89822000000000091</v>
      </c>
      <c r="O60" s="89">
        <f t="shared" ca="1" si="6"/>
        <v>82.995528000000093</v>
      </c>
      <c r="S60" s="137">
        <f t="shared" ca="1" si="3"/>
        <v>3.840974060000002</v>
      </c>
      <c r="T60" s="72">
        <f t="shared" ca="1" si="7"/>
        <v>0.32541999999999999</v>
      </c>
      <c r="U60" s="51" cm="1">
        <f t="array" aca="1" ref="U60" ca="1">IF(ROUND(ROUND(T60,2)-T60,4)=0,_xlfn.XLOOKUP(T60,INDIRECT($A$4&amp;"!$G$41:$G$141"),INDIRECT($A$4&amp;"!$A$41:$A$141"),0,1,1),IF(T60&gt;=1,0,(ROUNDUP(T60,2)-T60)*100*_xlfn.XLOOKUP(T60,INDIRECT($A$4&amp;"!$G$41:$G$141"),INDIRECT($A$4&amp;"!$A$41:$A$141"),0,-1,-1)+(T60-ROUNDDOWN(T60,2))*100*_xlfn.XLOOKUP(T60,INDIRECT($A$4&amp;"!$G$41:$G$141"),INDIRECT($A$4&amp;"!$A$41:$A$141"),0,1,1)))</f>
        <v>0.89152666666666736</v>
      </c>
      <c r="V60" s="89">
        <f t="shared" ca="1" si="8"/>
        <v>82.377064000000075</v>
      </c>
    </row>
    <row r="61" spans="1:22" x14ac:dyDescent="0.35">
      <c r="A61" s="48">
        <f t="shared" si="9"/>
        <v>45427</v>
      </c>
      <c r="B61" s="88" cm="1">
        <f t="array" aca="1" ref="B61" ca="1">_xlfn.XLOOKUP(A61,INDIRECT($A$5&amp;"!$AJ$41:$AJ$406"),INDIRECT($A$5&amp;"!$AK$41:$AK$406"))*SUM($F$3:$I$3)</f>
        <v>0</v>
      </c>
      <c r="C61" s="88" cm="1">
        <f t="array" aca="1" ref="C61" ca="1">_xlfn.XLOOKUP(A61,INDIRECT($A$5&amp;"!$AJ$41:$AJ$406"),INDIRECT($A$5&amp;"!$AL$41:$AL$406"))*SUM($F$3:$I$3)</f>
        <v>11.55</v>
      </c>
      <c r="D61" s="88" cm="1">
        <f t="array" aca="1" ref="D61" ca="1">_xlfn.XLOOKUP(A61,INDIRECT($A$5&amp;"!$AJ$41:$AJ$406"),INDIRECT($A$5&amp;"!$AO$41:$AO$406"))*SUM($F$3:$I$3)</f>
        <v>11.55</v>
      </c>
      <c r="E61" s="50" cm="1">
        <f t="array" ref="E61">SUMPRODUCT(('PT Storengy'!$B$8:$K$372)*('PT Storengy'!$A$8:$A$372=$A61)*('PT Storengy'!$B$5:$K$5=$A$6)*('PT Storengy'!$B$7:$K$7=$A$7))</f>
        <v>0</v>
      </c>
      <c r="F61" s="137">
        <f t="shared" ca="1" si="0"/>
        <v>3.6923967080000022</v>
      </c>
      <c r="G61" s="194">
        <f t="shared" ca="1" si="1"/>
        <v>0.31252000000000002</v>
      </c>
      <c r="H61" s="51" cm="1">
        <f t="array" aca="1" ref="H61" ca="1">IF(ROUND(ROUND(G61,2)-G61,4)=0,_xlfn.XLOOKUP(G61,INDIRECT($A$4&amp;"!$G$41:$G$141"),INDIRECT($A$4&amp;"!$A$41:$A$141"),0,1,1),IF(G61&gt;=1,0,(ROUNDUP(G61,2)-G61)*100*_xlfn.XLOOKUP(G61,INDIRECT($A$4&amp;"!$G$41:$G$141"),INDIRECT($A$4&amp;"!$A$41:$A$141"),0,-1,-1)+(G61-ROUNDDOWN(G61,2))*100*_xlfn.XLOOKUP(G61,INDIRECT($A$4&amp;"!$G$41:$G$141"),INDIRECT($A$4&amp;"!$A$41:$A$141"),0,1,1)))</f>
        <v>0.89582666666666755</v>
      </c>
      <c r="I61" s="89">
        <f t="shared" ca="1" si="4"/>
        <v>82.774384000000083</v>
      </c>
      <c r="J61" s="136" cm="1">
        <f t="array" aca="1" ref="J61" ca="1">IF(COUNTIFS('PTC GRTgaz'!$K$7:$K$15996,"",'PTC GRTgaz'!$A$7:$A$15996,J$16,'PTC GRTgaz'!$D$7:$D$15996,$A61,'PTC GRTgaz'!$C$7:$C$15996,"DEL")&gt;0,J$14,SUMIFS('PTC GRTgaz'!$K$7:$K$15996,'PTC GRTgaz'!$A$7:$A$15996,J$16,'PTC GRTgaz'!$D$7:$D$15996,$A61,'PTC GRTgaz'!$C$7:$C$15996,"DEL")*1.0026*$F$4/INDIRECT($A$4&amp;"!D9"))</f>
        <v>95.247</v>
      </c>
      <c r="K61" s="136">
        <v>1000</v>
      </c>
      <c r="L61" s="137">
        <f t="shared" ca="1" si="2"/>
        <v>3.6923967080000022</v>
      </c>
      <c r="M61" s="194">
        <f t="shared" ca="1" si="5"/>
        <v>0.31252000000000002</v>
      </c>
      <c r="N61" s="51" cm="1">
        <f t="array" aca="1" ref="N61" ca="1">IF(ROUND(ROUND(M61,2)-M61,4)=0,_xlfn.XLOOKUP(M61,INDIRECT($A$4&amp;"!$G$41:$G$141"),INDIRECT($A$4&amp;"!$A$41:$A$141"),0,1,1),IF(M61&gt;=1,0,(ROUNDUP(M61,2)-M61)*100*_xlfn.XLOOKUP(M61,INDIRECT($A$4&amp;"!$G$41:$G$141"),INDIRECT($A$4&amp;"!$A$41:$A$141"),0,-1,-1)+(M61-ROUNDDOWN(M61,2))*100*_xlfn.XLOOKUP(M61,INDIRECT($A$4&amp;"!$G$41:$G$141"),INDIRECT($A$4&amp;"!$A$41:$A$141"),0,1,1)))</f>
        <v>0.89582666666666755</v>
      </c>
      <c r="O61" s="89">
        <f t="shared" ca="1" si="6"/>
        <v>82.774384000000083</v>
      </c>
      <c r="S61" s="137">
        <f t="shared" ca="1" si="3"/>
        <v>3.9231315200000019</v>
      </c>
      <c r="T61" s="72">
        <f t="shared" ca="1" si="7"/>
        <v>0.33255000000000001</v>
      </c>
      <c r="U61" s="51" cm="1">
        <f t="array" aca="1" ref="U61" ca="1">IF(ROUND(ROUND(T61,2)-T61,4)=0,_xlfn.XLOOKUP(T61,INDIRECT($A$4&amp;"!$G$41:$G$141"),INDIRECT($A$4&amp;"!$A$41:$A$141"),0,1,1),IF(T61&gt;=1,0,(ROUNDUP(T61,2)-T61)*100*_xlfn.XLOOKUP(T61,INDIRECT($A$4&amp;"!$G$41:$G$141"),INDIRECT($A$4&amp;"!$A$41:$A$141"),0,-1,-1)+(T61-ROUNDDOWN(T61,2))*100*_xlfn.XLOOKUP(T61,INDIRECT($A$4&amp;"!$G$41:$G$141"),INDIRECT($A$4&amp;"!$A$41:$A$141"),0,1,1)))</f>
        <v>0.88915000000000066</v>
      </c>
      <c r="V61" s="89">
        <f t="shared" ca="1" si="8"/>
        <v>82.157460000000071</v>
      </c>
    </row>
    <row r="62" spans="1:22" x14ac:dyDescent="0.35">
      <c r="A62" s="48">
        <f t="shared" si="9"/>
        <v>45428</v>
      </c>
      <c r="B62" s="88" cm="1">
        <f t="array" aca="1" ref="B62" ca="1">_xlfn.XLOOKUP(A62,INDIRECT($A$5&amp;"!$AJ$41:$AJ$406"),INDIRECT($A$5&amp;"!$AK$41:$AK$406"))*SUM($F$3:$I$3)</f>
        <v>0</v>
      </c>
      <c r="C62" s="88" cm="1">
        <f t="array" aca="1" ref="C62" ca="1">_xlfn.XLOOKUP(A62,INDIRECT($A$5&amp;"!$AJ$41:$AJ$406"),INDIRECT($A$5&amp;"!$AL$41:$AL$406"))*SUM($F$3:$I$3)</f>
        <v>11.55</v>
      </c>
      <c r="D62" s="88" cm="1">
        <f t="array" aca="1" ref="D62" ca="1">_xlfn.XLOOKUP(A62,INDIRECT($A$5&amp;"!$AJ$41:$AJ$406"),INDIRECT($A$5&amp;"!$AO$41:$AO$406"))*SUM($F$3:$I$3)</f>
        <v>11.55</v>
      </c>
      <c r="E62" s="50" cm="1">
        <f t="array" ref="E62">SUMPRODUCT(('PT Storengy'!$B$8:$K$372)*('PT Storengy'!$A$8:$A$372=$A62)*('PT Storengy'!$B$5:$K$5=$A$6)*('PT Storengy'!$B$7:$K$7=$A$7))</f>
        <v>0</v>
      </c>
      <c r="F62" s="137">
        <f t="shared" ca="1" si="0"/>
        <v>3.7749502560000021</v>
      </c>
      <c r="G62" s="194">
        <f t="shared" ca="1" si="1"/>
        <v>0.31968999999999997</v>
      </c>
      <c r="H62" s="51" cm="1">
        <f t="array" aca="1" ref="H62" ca="1">IF(ROUND(ROUND(G62,2)-G62,4)=0,_xlfn.XLOOKUP(G62,INDIRECT($A$4&amp;"!$G$41:$G$141"),INDIRECT($A$4&amp;"!$A$41:$A$141"),0,1,1),IF(G62&gt;=1,0,(ROUNDUP(G62,2)-G62)*100*_xlfn.XLOOKUP(G62,INDIRECT($A$4&amp;"!$G$41:$G$141"),INDIRECT($A$4&amp;"!$A$41:$A$141"),0,-1,-1)+(G62-ROUNDDOWN(G62,2))*100*_xlfn.XLOOKUP(G62,INDIRECT($A$4&amp;"!$G$41:$G$141"),INDIRECT($A$4&amp;"!$A$41:$A$141"),0,1,1)))</f>
        <v>0.89343666666666732</v>
      </c>
      <c r="I62" s="89">
        <f t="shared" ca="1" si="4"/>
        <v>82.553548000000063</v>
      </c>
      <c r="J62" s="136" cm="1">
        <f t="array" aca="1" ref="J62" ca="1">IF(COUNTIFS('PTC GRTgaz'!$K$7:$K$15996,"",'PTC GRTgaz'!$A$7:$A$15996,J$16,'PTC GRTgaz'!$D$7:$D$15996,$A62,'PTC GRTgaz'!$C$7:$C$15996,"DEL")&gt;0,J$14,SUMIFS('PTC GRTgaz'!$K$7:$K$15996,'PTC GRTgaz'!$A$7:$A$15996,J$16,'PTC GRTgaz'!$D$7:$D$15996,$A62,'PTC GRTgaz'!$C$7:$C$15996,"DEL")*1.0026*$F$4/INDIRECT($A$4&amp;"!D9"))</f>
        <v>95.247</v>
      </c>
      <c r="K62" s="136">
        <v>1000</v>
      </c>
      <c r="L62" s="137">
        <f t="shared" ca="1" si="2"/>
        <v>3.7749502560000021</v>
      </c>
      <c r="M62" s="194">
        <f t="shared" ca="1" si="5"/>
        <v>0.31968999999999997</v>
      </c>
      <c r="N62" s="51" cm="1">
        <f t="array" aca="1" ref="N62" ca="1">IF(ROUND(ROUND(M62,2)-M62,4)=0,_xlfn.XLOOKUP(M62,INDIRECT($A$4&amp;"!$G$41:$G$141"),INDIRECT($A$4&amp;"!$A$41:$A$141"),0,1,1),IF(M62&gt;=1,0,(ROUNDUP(M62,2)-M62)*100*_xlfn.XLOOKUP(M62,INDIRECT($A$4&amp;"!$G$41:$G$141"),INDIRECT($A$4&amp;"!$A$41:$A$141"),0,-1,-1)+(M62-ROUNDDOWN(M62,2))*100*_xlfn.XLOOKUP(M62,INDIRECT($A$4&amp;"!$G$41:$G$141"),INDIRECT($A$4&amp;"!$A$41:$A$141"),0,1,1)))</f>
        <v>0.89343666666666732</v>
      </c>
      <c r="O62" s="89">
        <f t="shared" ca="1" si="6"/>
        <v>82.553548000000063</v>
      </c>
      <c r="S62" s="137">
        <f t="shared" ca="1" si="3"/>
        <v>4.0050696840000022</v>
      </c>
      <c r="T62" s="72">
        <f t="shared" ca="1" si="7"/>
        <v>0.33967000000000003</v>
      </c>
      <c r="U62" s="51" cm="1">
        <f t="array" aca="1" ref="U62" ca="1">IF(ROUND(ROUND(T62,2)-T62,4)=0,_xlfn.XLOOKUP(T62,INDIRECT($A$4&amp;"!$G$41:$G$141"),INDIRECT($A$4&amp;"!$A$41:$A$141"),0,1,1),IF(T62&gt;=1,0,(ROUNDUP(T62,2)-T62)*100*_xlfn.XLOOKUP(T62,INDIRECT($A$4&amp;"!$G$41:$G$141"),INDIRECT($A$4&amp;"!$A$41:$A$141"),0,-1,-1)+(T62-ROUNDDOWN(T62,2))*100*_xlfn.XLOOKUP(T62,INDIRECT($A$4&amp;"!$G$41:$G$141"),INDIRECT($A$4&amp;"!$A$41:$A$141"),0,1,1)))</f>
        <v>0.8867766666666671</v>
      </c>
      <c r="V62" s="89">
        <f t="shared" ca="1" si="8"/>
        <v>81.938164000000043</v>
      </c>
    </row>
    <row r="63" spans="1:22" x14ac:dyDescent="0.35">
      <c r="A63" s="48">
        <f t="shared" si="9"/>
        <v>45429</v>
      </c>
      <c r="B63" s="88" cm="1">
        <f t="array" aca="1" ref="B63" ca="1">_xlfn.XLOOKUP(A63,INDIRECT($A$5&amp;"!$AJ$41:$AJ$406"),INDIRECT($A$5&amp;"!$AK$41:$AK$406"))*SUM($F$3:$I$3)</f>
        <v>0</v>
      </c>
      <c r="C63" s="88" cm="1">
        <f t="array" aca="1" ref="C63" ca="1">_xlfn.XLOOKUP(A63,INDIRECT($A$5&amp;"!$AJ$41:$AJ$406"),INDIRECT($A$5&amp;"!$AL$41:$AL$406"))*SUM($F$3:$I$3)</f>
        <v>11.55</v>
      </c>
      <c r="D63" s="88" cm="1">
        <f t="array" aca="1" ref="D63" ca="1">_xlfn.XLOOKUP(A63,INDIRECT($A$5&amp;"!$AJ$41:$AJ$406"),INDIRECT($A$5&amp;"!$AO$41:$AO$406"))*SUM($F$3:$I$3)</f>
        <v>11.55</v>
      </c>
      <c r="E63" s="50" cm="1">
        <f t="array" ref="E63">SUMPRODUCT(('PT Storengy'!$B$8:$K$372)*('PT Storengy'!$A$8:$A$372=$A63)*('PT Storengy'!$B$5:$K$5=$A$6)*('PT Storengy'!$B$7:$K$7=$A$7))</f>
        <v>0</v>
      </c>
      <c r="F63" s="137">
        <f t="shared" ca="1" si="0"/>
        <v>3.8572835840000024</v>
      </c>
      <c r="G63" s="194">
        <f t="shared" ca="1" si="1"/>
        <v>0.32684000000000002</v>
      </c>
      <c r="H63" s="51" cm="1">
        <f t="array" aca="1" ref="H63" ca="1">IF(ROUND(ROUND(G63,2)-G63,4)=0,_xlfn.XLOOKUP(G63,INDIRECT($A$4&amp;"!$G$41:$G$141"),INDIRECT($A$4&amp;"!$A$41:$A$141"),0,1,1),IF(G63&gt;=1,0,(ROUNDUP(G63,2)-G63)*100*_xlfn.XLOOKUP(G63,INDIRECT($A$4&amp;"!$G$41:$G$141"),INDIRECT($A$4&amp;"!$A$41:$A$141"),0,-1,-1)+(G63-ROUNDDOWN(G63,2))*100*_xlfn.XLOOKUP(G63,INDIRECT($A$4&amp;"!$G$41:$G$141"),INDIRECT($A$4&amp;"!$A$41:$A$141"),0,1,1)))</f>
        <v>0.89105333333333403</v>
      </c>
      <c r="I63" s="89">
        <f t="shared" ca="1" si="4"/>
        <v>82.333328000000066</v>
      </c>
      <c r="J63" s="136" cm="1">
        <f t="array" aca="1" ref="J63" ca="1">IF(COUNTIFS('PTC GRTgaz'!$K$7:$K$15996,"",'PTC GRTgaz'!$A$7:$A$15996,J$16,'PTC GRTgaz'!$D$7:$D$15996,$A63,'PTC GRTgaz'!$C$7:$C$15996,"DEL")&gt;0,J$14,SUMIFS('PTC GRTgaz'!$K$7:$K$15996,'PTC GRTgaz'!$A$7:$A$15996,J$16,'PTC GRTgaz'!$D$7:$D$15996,$A63,'PTC GRTgaz'!$C$7:$C$15996,"DEL")*1.0026*$F$4/INDIRECT($A$4&amp;"!D9"))</f>
        <v>95.247</v>
      </c>
      <c r="K63" s="136">
        <v>1000</v>
      </c>
      <c r="L63" s="137">
        <f t="shared" ca="1" si="2"/>
        <v>3.8572835840000024</v>
      </c>
      <c r="M63" s="194">
        <f t="shared" ca="1" si="5"/>
        <v>0.32684000000000002</v>
      </c>
      <c r="N63" s="51" cm="1">
        <f t="array" aca="1" ref="N63" ca="1">IF(ROUND(ROUND(M63,2)-M63,4)=0,_xlfn.XLOOKUP(M63,INDIRECT($A$4&amp;"!$G$41:$G$141"),INDIRECT($A$4&amp;"!$A$41:$A$141"),0,1,1),IF(M63&gt;=1,0,(ROUNDUP(M63,2)-M63)*100*_xlfn.XLOOKUP(M63,INDIRECT($A$4&amp;"!$G$41:$G$141"),INDIRECT($A$4&amp;"!$A$41:$A$141"),0,-1,-1)+(M63-ROUNDDOWN(M63,2))*100*_xlfn.XLOOKUP(M63,INDIRECT($A$4&amp;"!$G$41:$G$141"),INDIRECT($A$4&amp;"!$A$41:$A$141"),0,1,1)))</f>
        <v>0.89105333333333403</v>
      </c>
      <c r="O63" s="89">
        <f t="shared" ca="1" si="6"/>
        <v>82.333328000000066</v>
      </c>
      <c r="S63" s="137">
        <f t="shared" ca="1" si="3"/>
        <v>4.0867894760000025</v>
      </c>
      <c r="T63" s="72">
        <f t="shared" ca="1" si="7"/>
        <v>0.34676000000000001</v>
      </c>
      <c r="U63" s="51" cm="1">
        <f t="array" aca="1" ref="U63" ca="1">IF(ROUND(ROUND(T63,2)-T63,4)=0,_xlfn.XLOOKUP(T63,INDIRECT($A$4&amp;"!$G$41:$G$141"),INDIRECT($A$4&amp;"!$A$41:$A$141"),0,1,1),IF(T63&gt;=1,0,(ROUNDUP(T63,2)-T63)*100*_xlfn.XLOOKUP(T63,INDIRECT($A$4&amp;"!$G$41:$G$141"),INDIRECT($A$4&amp;"!$A$41:$A$141"),0,-1,-1)+(T63-ROUNDDOWN(T63,2))*100*_xlfn.XLOOKUP(T63,INDIRECT($A$4&amp;"!$G$41:$G$141"),INDIRECT($A$4&amp;"!$A$41:$A$141"),0,1,1)))</f>
        <v>0.88441333333333405</v>
      </c>
      <c r="V63" s="89">
        <f t="shared" ca="1" si="8"/>
        <v>81.719792000000069</v>
      </c>
    </row>
    <row r="64" spans="1:22" x14ac:dyDescent="0.35">
      <c r="A64" s="48">
        <f t="shared" si="9"/>
        <v>45430</v>
      </c>
      <c r="B64" s="88" cm="1">
        <f t="array" aca="1" ref="B64" ca="1">_xlfn.XLOOKUP(A64,INDIRECT($A$5&amp;"!$AJ$41:$AJ$406"),INDIRECT($A$5&amp;"!$AK$41:$AK$406"))*SUM($F$3:$I$3)</f>
        <v>0</v>
      </c>
      <c r="C64" s="88" cm="1">
        <f t="array" aca="1" ref="C64" ca="1">_xlfn.XLOOKUP(A64,INDIRECT($A$5&amp;"!$AJ$41:$AJ$406"),INDIRECT($A$5&amp;"!$AL$41:$AL$406"))*SUM($F$3:$I$3)</f>
        <v>11.55</v>
      </c>
      <c r="D64" s="88" cm="1">
        <f t="array" aca="1" ref="D64" ca="1">_xlfn.XLOOKUP(A64,INDIRECT($A$5&amp;"!$AJ$41:$AJ$406"),INDIRECT($A$5&amp;"!$AO$41:$AO$406"))*SUM($F$3:$I$3)</f>
        <v>11.55</v>
      </c>
      <c r="E64" s="50" cm="1">
        <f t="array" ref="E64">SUMPRODUCT(('PT Storengy'!$B$8:$K$372)*('PT Storengy'!$A$8:$A$372=$A64)*('PT Storengy'!$B$5:$K$5=$A$6)*('PT Storengy'!$B$7:$K$7=$A$7))</f>
        <v>0</v>
      </c>
      <c r="F64" s="137">
        <f t="shared" ca="1" si="0"/>
        <v>3.9393976160000026</v>
      </c>
      <c r="G64" s="194">
        <f t="shared" ca="1" si="1"/>
        <v>0.33395999999999998</v>
      </c>
      <c r="H64" s="51" cm="1">
        <f t="array" aca="1" ref="H64" ca="1">IF(ROUND(ROUND(G64,2)-G64,4)=0,_xlfn.XLOOKUP(G64,INDIRECT($A$4&amp;"!$G$41:$G$141"),INDIRECT($A$4&amp;"!$A$41:$A$141"),0,1,1),IF(G64&gt;=1,0,(ROUNDUP(G64,2)-G64)*100*_xlfn.XLOOKUP(G64,INDIRECT($A$4&amp;"!$G$41:$G$141"),INDIRECT($A$4&amp;"!$A$41:$A$141"),0,-1,-1)+(G64-ROUNDDOWN(G64,2))*100*_xlfn.XLOOKUP(G64,INDIRECT($A$4&amp;"!$G$41:$G$141"),INDIRECT($A$4&amp;"!$A$41:$A$141"),0,1,1)))</f>
        <v>0.88868000000000058</v>
      </c>
      <c r="I64" s="89">
        <f t="shared" ca="1" si="4"/>
        <v>82.114032000000066</v>
      </c>
      <c r="J64" s="136" cm="1">
        <f t="array" aca="1" ref="J64" ca="1">IF(COUNTIFS('PTC GRTgaz'!$K$7:$K$15996,"",'PTC GRTgaz'!$A$7:$A$15996,J$16,'PTC GRTgaz'!$D$7:$D$15996,$A64,'PTC GRTgaz'!$C$7:$C$15996,"DEL")&gt;0,J$14,SUMIFS('PTC GRTgaz'!$K$7:$K$15996,'PTC GRTgaz'!$A$7:$A$15996,J$16,'PTC GRTgaz'!$D$7:$D$15996,$A64,'PTC GRTgaz'!$C$7:$C$15996,"DEL")*1.0026*$F$4/INDIRECT($A$4&amp;"!D9"))</f>
        <v>95.247</v>
      </c>
      <c r="K64" s="136">
        <v>1000</v>
      </c>
      <c r="L64" s="137">
        <f t="shared" ca="1" si="2"/>
        <v>3.9393976160000026</v>
      </c>
      <c r="M64" s="194">
        <f t="shared" ca="1" si="5"/>
        <v>0.33395999999999998</v>
      </c>
      <c r="N64" s="51" cm="1">
        <f t="array" aca="1" ref="N64" ca="1">IF(ROUND(ROUND(M64,2)-M64,4)=0,_xlfn.XLOOKUP(M64,INDIRECT($A$4&amp;"!$G$41:$G$141"),INDIRECT($A$4&amp;"!$A$41:$A$141"),0,1,1),IF(M64&gt;=1,0,(ROUNDUP(M64,2)-M64)*100*_xlfn.XLOOKUP(M64,INDIRECT($A$4&amp;"!$G$41:$G$141"),INDIRECT($A$4&amp;"!$A$41:$A$141"),0,-1,-1)+(M64-ROUNDDOWN(M64,2))*100*_xlfn.XLOOKUP(M64,INDIRECT($A$4&amp;"!$G$41:$G$141"),INDIRECT($A$4&amp;"!$A$41:$A$141"),0,1,1)))</f>
        <v>0.88868000000000058</v>
      </c>
      <c r="O64" s="89">
        <f t="shared" ca="1" si="6"/>
        <v>82.114032000000066</v>
      </c>
      <c r="S64" s="137">
        <f t="shared" ca="1" si="3"/>
        <v>4.1682915120000024</v>
      </c>
      <c r="T64" s="72">
        <f t="shared" ca="1" si="7"/>
        <v>0.35382999999999998</v>
      </c>
      <c r="U64" s="51" cm="1">
        <f t="array" aca="1" ref="U64" ca="1">IF(ROUND(ROUND(T64,2)-T64,4)=0,_xlfn.XLOOKUP(T64,INDIRECT($A$4&amp;"!$G$41:$G$141"),INDIRECT($A$4&amp;"!$A$41:$A$141"),0,1,1),IF(T64&gt;=1,0,(ROUNDUP(T64,2)-T64)*100*_xlfn.XLOOKUP(T64,INDIRECT($A$4&amp;"!$G$41:$G$141"),INDIRECT($A$4&amp;"!$A$41:$A$141"),0,-1,-1)+(T64-ROUNDDOWN(T64,2))*100*_xlfn.XLOOKUP(T64,INDIRECT($A$4&amp;"!$G$41:$G$141"),INDIRECT($A$4&amp;"!$A$41:$A$141"),0,1,1)))</f>
        <v>0.88205666666666749</v>
      </c>
      <c r="V64" s="89">
        <f t="shared" ca="1" si="8"/>
        <v>81.502036000000075</v>
      </c>
    </row>
    <row r="65" spans="1:22" x14ac:dyDescent="0.35">
      <c r="A65" s="48">
        <f t="shared" si="9"/>
        <v>45431</v>
      </c>
      <c r="B65" s="88" cm="1">
        <f t="array" aca="1" ref="B65" ca="1">_xlfn.XLOOKUP(A65,INDIRECT($A$5&amp;"!$AJ$41:$AJ$406"),INDIRECT($A$5&amp;"!$AK$41:$AK$406"))*SUM($F$3:$I$3)</f>
        <v>0</v>
      </c>
      <c r="C65" s="88" cm="1">
        <f t="array" aca="1" ref="C65" ca="1">_xlfn.XLOOKUP(A65,INDIRECT($A$5&amp;"!$AJ$41:$AJ$406"),INDIRECT($A$5&amp;"!$AL$41:$AL$406"))*SUM($F$3:$I$3)</f>
        <v>11.55</v>
      </c>
      <c r="D65" s="88" cm="1">
        <f t="array" aca="1" ref="D65" ca="1">_xlfn.XLOOKUP(A65,INDIRECT($A$5&amp;"!$AJ$41:$AJ$406"),INDIRECT($A$5&amp;"!$AO$41:$AO$406"))*SUM($F$3:$I$3)</f>
        <v>11.55</v>
      </c>
      <c r="E65" s="50" cm="1">
        <f t="array" ref="E65">SUMPRODUCT(('PT Storengy'!$B$8:$K$372)*('PT Storengy'!$A$8:$A$372=$A65)*('PT Storengy'!$B$5:$K$5=$A$6)*('PT Storengy'!$B$7:$K$7=$A$7))</f>
        <v>0</v>
      </c>
      <c r="F65" s="137">
        <f t="shared" ca="1" si="0"/>
        <v>4.021292660000003</v>
      </c>
      <c r="G65" s="194">
        <f t="shared" ca="1" si="1"/>
        <v>0.34106999999999998</v>
      </c>
      <c r="H65" s="51" cm="1">
        <f t="array" aca="1" ref="H65" ca="1">IF(ROUND(ROUND(G65,2)-G65,4)=0,_xlfn.XLOOKUP(G65,INDIRECT($A$4&amp;"!$G$41:$G$141"),INDIRECT($A$4&amp;"!$A$41:$A$141"),0,1,1),IF(G65&gt;=1,0,(ROUNDUP(G65,2)-G65)*100*_xlfn.XLOOKUP(G65,INDIRECT($A$4&amp;"!$G$41:$G$141"),INDIRECT($A$4&amp;"!$A$41:$A$141"),0,-1,-1)+(G65-ROUNDDOWN(G65,2))*100*_xlfn.XLOOKUP(G65,INDIRECT($A$4&amp;"!$G$41:$G$141"),INDIRECT($A$4&amp;"!$A$41:$A$141"),0,1,1)))</f>
        <v>0.8863100000000006</v>
      </c>
      <c r="I65" s="89">
        <f t="shared" ca="1" si="4"/>
        <v>81.895044000000055</v>
      </c>
      <c r="J65" s="136" cm="1">
        <f t="array" aca="1" ref="J65" ca="1">IF(COUNTIFS('PTC GRTgaz'!$K$7:$K$15996,"",'PTC GRTgaz'!$A$7:$A$15996,J$16,'PTC GRTgaz'!$D$7:$D$15996,$A65,'PTC GRTgaz'!$C$7:$C$15996,"DEL")&gt;0,J$14,SUMIFS('PTC GRTgaz'!$K$7:$K$15996,'PTC GRTgaz'!$A$7:$A$15996,J$16,'PTC GRTgaz'!$D$7:$D$15996,$A65,'PTC GRTgaz'!$C$7:$C$15996,"DEL")*1.0026*$F$4/INDIRECT($A$4&amp;"!D9"))</f>
        <v>95.247</v>
      </c>
      <c r="K65" s="136">
        <v>1000</v>
      </c>
      <c r="L65" s="137">
        <f t="shared" ca="1" si="2"/>
        <v>4.021292660000003</v>
      </c>
      <c r="M65" s="194">
        <f t="shared" ca="1" si="5"/>
        <v>0.34106999999999998</v>
      </c>
      <c r="N65" s="51" cm="1">
        <f t="array" aca="1" ref="N65" ca="1">IF(ROUND(ROUND(M65,2)-M65,4)=0,_xlfn.XLOOKUP(M65,INDIRECT($A$4&amp;"!$G$41:$G$141"),INDIRECT($A$4&amp;"!$A$41:$A$141"),0,1,1),IF(M65&gt;=1,0,(ROUNDUP(M65,2)-M65)*100*_xlfn.XLOOKUP(M65,INDIRECT($A$4&amp;"!$G$41:$G$141"),INDIRECT($A$4&amp;"!$A$41:$A$141"),0,-1,-1)+(M65-ROUNDDOWN(M65,2))*100*_xlfn.XLOOKUP(M65,INDIRECT($A$4&amp;"!$G$41:$G$141"),INDIRECT($A$4&amp;"!$A$41:$A$141"),0,1,1)))</f>
        <v>0.8863100000000006</v>
      </c>
      <c r="O65" s="89">
        <f t="shared" ca="1" si="6"/>
        <v>81.895044000000055</v>
      </c>
      <c r="S65" s="137">
        <f t="shared" ca="1" si="3"/>
        <v>4.2495761000000023</v>
      </c>
      <c r="T65" s="72">
        <f t="shared" ca="1" si="7"/>
        <v>0.36088999999999999</v>
      </c>
      <c r="U65" s="51" cm="1">
        <f t="array" aca="1" ref="U65" ca="1">IF(ROUND(ROUND(T65,2)-T65,4)=0,_xlfn.XLOOKUP(T65,INDIRECT($A$4&amp;"!$G$41:$G$141"),INDIRECT($A$4&amp;"!$A$41:$A$141"),0,1,1),IF(T65&gt;=1,0,(ROUNDUP(T65,2)-T65)*100*_xlfn.XLOOKUP(T65,INDIRECT($A$4&amp;"!$G$41:$G$141"),INDIRECT($A$4&amp;"!$A$41:$A$141"),0,-1,-1)+(T65-ROUNDDOWN(T65,2))*100*_xlfn.XLOOKUP(T65,INDIRECT($A$4&amp;"!$G$41:$G$141"),INDIRECT($A$4&amp;"!$A$41:$A$141"),0,1,1)))</f>
        <v>0.87970333333333406</v>
      </c>
      <c r="V65" s="89">
        <f t="shared" ca="1" si="8"/>
        <v>81.28458800000007</v>
      </c>
    </row>
    <row r="66" spans="1:22" x14ac:dyDescent="0.35">
      <c r="A66" s="48">
        <f t="shared" si="9"/>
        <v>45432</v>
      </c>
      <c r="B66" s="88" cm="1">
        <f t="array" aca="1" ref="B66" ca="1">_xlfn.XLOOKUP(A66,INDIRECT($A$5&amp;"!$AJ$41:$AJ$406"),INDIRECT($A$5&amp;"!$AK$41:$AK$406"))*SUM($F$3:$I$3)</f>
        <v>0</v>
      </c>
      <c r="C66" s="88" cm="1">
        <f t="array" aca="1" ref="C66" ca="1">_xlfn.XLOOKUP(A66,INDIRECT($A$5&amp;"!$AJ$41:$AJ$406"),INDIRECT($A$5&amp;"!$AL$41:$AL$406"))*SUM($F$3:$I$3)</f>
        <v>11.55</v>
      </c>
      <c r="D66" s="88" cm="1">
        <f t="array" aca="1" ref="D66" ca="1">_xlfn.XLOOKUP(A66,INDIRECT($A$5&amp;"!$AJ$41:$AJ$406"),INDIRECT($A$5&amp;"!$AO$41:$AO$406"))*SUM($F$3:$I$3)</f>
        <v>11.55</v>
      </c>
      <c r="E66" s="50" cm="1">
        <f t="array" ref="E66">SUMPRODUCT(('PT Storengy'!$B$8:$K$372)*('PT Storengy'!$A$8:$A$372=$A66)*('PT Storengy'!$B$5:$K$5=$A$6)*('PT Storengy'!$B$7:$K$7=$A$7))</f>
        <v>0</v>
      </c>
      <c r="F66" s="137">
        <f t="shared" ca="1" si="0"/>
        <v>4.1029693320000034</v>
      </c>
      <c r="G66" s="194">
        <f t="shared" ca="1" si="1"/>
        <v>0.34816000000000003</v>
      </c>
      <c r="H66" s="51" cm="1">
        <f t="array" aca="1" ref="H66" ca="1">IF(ROUND(ROUND(G66,2)-G66,4)=0,_xlfn.XLOOKUP(G66,INDIRECT($A$4&amp;"!$G$41:$G$141"),INDIRECT($A$4&amp;"!$A$41:$A$141"),0,1,1),IF(G66&gt;=1,0,(ROUNDUP(G66,2)-G66)*100*_xlfn.XLOOKUP(G66,INDIRECT($A$4&amp;"!$G$41:$G$141"),INDIRECT($A$4&amp;"!$A$41:$A$141"),0,-1,-1)+(G66-ROUNDDOWN(G66,2))*100*_xlfn.XLOOKUP(G66,INDIRECT($A$4&amp;"!$G$41:$G$141"),INDIRECT($A$4&amp;"!$A$41:$A$141"),0,1,1)))</f>
        <v>0.88394666666666744</v>
      </c>
      <c r="I66" s="89">
        <f t="shared" ca="1" si="4"/>
        <v>81.676672000000082</v>
      </c>
      <c r="J66" s="136" cm="1">
        <f t="array" aca="1" ref="J66" ca="1">IF(COUNTIFS('PTC GRTgaz'!$K$7:$K$15996,"",'PTC GRTgaz'!$A$7:$A$15996,J$16,'PTC GRTgaz'!$D$7:$D$15996,$A66,'PTC GRTgaz'!$C$7:$C$15996,"DEL")&gt;0,J$14,SUMIFS('PTC GRTgaz'!$K$7:$K$15996,'PTC GRTgaz'!$A$7:$A$15996,J$16,'PTC GRTgaz'!$D$7:$D$15996,$A66,'PTC GRTgaz'!$C$7:$C$15996,"DEL")*1.0026*$F$4/INDIRECT($A$4&amp;"!D9"))</f>
        <v>95.247</v>
      </c>
      <c r="K66" s="136">
        <v>1000</v>
      </c>
      <c r="L66" s="137">
        <f t="shared" ca="1" si="2"/>
        <v>4.1029693320000034</v>
      </c>
      <c r="M66" s="194">
        <f t="shared" ca="1" si="5"/>
        <v>0.34816000000000003</v>
      </c>
      <c r="N66" s="51" cm="1">
        <f t="array" aca="1" ref="N66" ca="1">IF(ROUND(ROUND(M66,2)-M66,4)=0,_xlfn.XLOOKUP(M66,INDIRECT($A$4&amp;"!$G$41:$G$141"),INDIRECT($A$4&amp;"!$A$41:$A$141"),0,1,1),IF(M66&gt;=1,0,(ROUNDUP(M66,2)-M66)*100*_xlfn.XLOOKUP(M66,INDIRECT($A$4&amp;"!$G$41:$G$141"),INDIRECT($A$4&amp;"!$A$41:$A$141"),0,-1,-1)+(M66-ROUNDDOWN(M66,2))*100*_xlfn.XLOOKUP(M66,INDIRECT($A$4&amp;"!$G$41:$G$141"),INDIRECT($A$4&amp;"!$A$41:$A$141"),0,1,1)))</f>
        <v>0.88394666666666744</v>
      </c>
      <c r="O66" s="89">
        <f t="shared" ca="1" si="6"/>
        <v>81.676672000000082</v>
      </c>
      <c r="S66" s="137">
        <f t="shared" ca="1" si="3"/>
        <v>4.3306438560000027</v>
      </c>
      <c r="T66" s="72">
        <f t="shared" ca="1" si="7"/>
        <v>0.36792999999999998</v>
      </c>
      <c r="U66" s="51" cm="1">
        <f t="array" aca="1" ref="U66" ca="1">IF(ROUND(ROUND(T66,2)-T66,4)=0,_xlfn.XLOOKUP(T66,INDIRECT($A$4&amp;"!$G$41:$G$141"),INDIRECT($A$4&amp;"!$A$41:$A$141"),0,1,1),IF(T66&gt;=1,0,(ROUNDUP(T66,2)-T66)*100*_xlfn.XLOOKUP(T66,INDIRECT($A$4&amp;"!$G$41:$G$141"),INDIRECT($A$4&amp;"!$A$41:$A$141"),0,-1,-1)+(T66-ROUNDDOWN(T66,2))*100*_xlfn.XLOOKUP(T66,INDIRECT($A$4&amp;"!$G$41:$G$141"),INDIRECT($A$4&amp;"!$A$41:$A$141"),0,1,1)))</f>
        <v>0.87735666666666734</v>
      </c>
      <c r="V66" s="89">
        <f t="shared" ca="1" si="8"/>
        <v>81.067756000000074</v>
      </c>
    </row>
    <row r="67" spans="1:22" x14ac:dyDescent="0.35">
      <c r="A67" s="48">
        <f t="shared" si="9"/>
        <v>45433</v>
      </c>
      <c r="B67" s="88" cm="1">
        <f t="array" aca="1" ref="B67" ca="1">_xlfn.XLOOKUP(A67,INDIRECT($A$5&amp;"!$AJ$41:$AJ$406"),INDIRECT($A$5&amp;"!$AK$41:$AK$406"))*SUM($F$3:$I$3)</f>
        <v>0</v>
      </c>
      <c r="C67" s="88" cm="1">
        <f t="array" aca="1" ref="C67" ca="1">_xlfn.XLOOKUP(A67,INDIRECT($A$5&amp;"!$AJ$41:$AJ$406"),INDIRECT($A$5&amp;"!$AL$41:$AL$406"))*SUM($F$3:$I$3)</f>
        <v>11.55</v>
      </c>
      <c r="D67" s="88" cm="1">
        <f t="array" aca="1" ref="D67" ca="1">_xlfn.XLOOKUP(A67,INDIRECT($A$5&amp;"!$AJ$41:$AJ$406"),INDIRECT($A$5&amp;"!$AO$41:$AO$406"))*SUM($F$3:$I$3)</f>
        <v>11.55</v>
      </c>
      <c r="E67" s="50" cm="1">
        <f t="array" ref="E67">SUMPRODUCT(('PT Storengy'!$B$8:$K$372)*('PT Storengy'!$A$8:$A$372=$A67)*('PT Storengy'!$B$5:$K$5=$A$6)*('PT Storengy'!$B$7:$K$7=$A$7))</f>
        <v>0</v>
      </c>
      <c r="F67" s="137">
        <f t="shared" ca="1" si="0"/>
        <v>4.1844279400000035</v>
      </c>
      <c r="G67" s="194">
        <f t="shared" ca="1" si="1"/>
        <v>0.35524</v>
      </c>
      <c r="H67" s="51" cm="1">
        <f t="array" aca="1" ref="H67" ca="1">IF(ROUND(ROUND(G67,2)-G67,4)=0,_xlfn.XLOOKUP(G67,INDIRECT($A$4&amp;"!$G$41:$G$141"),INDIRECT($A$4&amp;"!$A$41:$A$141"),0,1,1),IF(G67&gt;=1,0,(ROUNDUP(G67,2)-G67)*100*_xlfn.XLOOKUP(G67,INDIRECT($A$4&amp;"!$G$41:$G$141"),INDIRECT($A$4&amp;"!$A$41:$A$141"),0,-1,-1)+(G67-ROUNDDOWN(G67,2))*100*_xlfn.XLOOKUP(G67,INDIRECT($A$4&amp;"!$G$41:$G$141"),INDIRECT($A$4&amp;"!$A$41:$A$141"),0,1,1)))</f>
        <v>0.88158666666666741</v>
      </c>
      <c r="I67" s="89">
        <f t="shared" ca="1" si="4"/>
        <v>81.458608000000069</v>
      </c>
      <c r="J67" s="136" cm="1">
        <f t="array" aca="1" ref="J67" ca="1">IF(COUNTIFS('PTC GRTgaz'!$K$7:$K$15996,"",'PTC GRTgaz'!$A$7:$A$15996,J$16,'PTC GRTgaz'!$D$7:$D$15996,$A67,'PTC GRTgaz'!$C$7:$C$15996,"DEL")&gt;0,J$14,SUMIFS('PTC GRTgaz'!$K$7:$K$15996,'PTC GRTgaz'!$A$7:$A$15996,J$16,'PTC GRTgaz'!$D$7:$D$15996,$A67,'PTC GRTgaz'!$C$7:$C$15996,"DEL")*1.0026*$F$4/INDIRECT($A$4&amp;"!D9"))</f>
        <v>95.247</v>
      </c>
      <c r="K67" s="136">
        <v>1000</v>
      </c>
      <c r="L67" s="137">
        <f t="shared" ca="1" si="2"/>
        <v>4.1844279400000035</v>
      </c>
      <c r="M67" s="194">
        <f t="shared" ca="1" si="5"/>
        <v>0.35524</v>
      </c>
      <c r="N67" s="51" cm="1">
        <f t="array" aca="1" ref="N67" ca="1">IF(ROUND(ROUND(M67,2)-M67,4)=0,_xlfn.XLOOKUP(M67,INDIRECT($A$4&amp;"!$G$41:$G$141"),INDIRECT($A$4&amp;"!$A$41:$A$141"),0,1,1),IF(M67&gt;=1,0,(ROUNDUP(M67,2)-M67)*100*_xlfn.XLOOKUP(M67,INDIRECT($A$4&amp;"!$G$41:$G$141"),INDIRECT($A$4&amp;"!$A$41:$A$141"),0,-1,-1)+(M67-ROUNDDOWN(M67,2))*100*_xlfn.XLOOKUP(M67,INDIRECT($A$4&amp;"!$G$41:$G$141"),INDIRECT($A$4&amp;"!$A$41:$A$141"),0,1,1)))</f>
        <v>0.88158666666666741</v>
      </c>
      <c r="O67" s="89">
        <f t="shared" ca="1" si="6"/>
        <v>81.458608000000069</v>
      </c>
      <c r="S67" s="137">
        <f t="shared" ca="1" si="3"/>
        <v>4.411495396000003</v>
      </c>
      <c r="T67" s="72">
        <f t="shared" ca="1" si="7"/>
        <v>0.37495000000000001</v>
      </c>
      <c r="U67" s="51" cm="1">
        <f t="array" aca="1" ref="U67" ca="1">IF(ROUND(ROUND(T67,2)-T67,4)=0,_xlfn.XLOOKUP(T67,INDIRECT($A$4&amp;"!$G$41:$G$141"),INDIRECT($A$4&amp;"!$A$41:$A$141"),0,1,1),IF(T67&gt;=1,0,(ROUNDUP(T67,2)-T67)*100*_xlfn.XLOOKUP(T67,INDIRECT($A$4&amp;"!$G$41:$G$141"),INDIRECT($A$4&amp;"!$A$41:$A$141"),0,-1,-1)+(T67-ROUNDDOWN(T67,2))*100*_xlfn.XLOOKUP(T67,INDIRECT($A$4&amp;"!$G$41:$G$141"),INDIRECT($A$4&amp;"!$A$41:$A$141"),0,1,1)))</f>
        <v>0.87501666666666733</v>
      </c>
      <c r="V67" s="89">
        <f t="shared" ca="1" si="8"/>
        <v>80.851540000000071</v>
      </c>
    </row>
    <row r="68" spans="1:22" x14ac:dyDescent="0.35">
      <c r="A68" s="48">
        <f t="shared" si="9"/>
        <v>45434</v>
      </c>
      <c r="B68" s="88" cm="1">
        <f t="array" aca="1" ref="B68" ca="1">_xlfn.XLOOKUP(A68,INDIRECT($A$5&amp;"!$AJ$41:$AJ$406"),INDIRECT($A$5&amp;"!$AK$41:$AK$406"))*SUM($F$3:$I$3)</f>
        <v>0</v>
      </c>
      <c r="C68" s="88" cm="1">
        <f t="array" aca="1" ref="C68" ca="1">_xlfn.XLOOKUP(A68,INDIRECT($A$5&amp;"!$AJ$41:$AJ$406"),INDIRECT($A$5&amp;"!$AL$41:$AL$406"))*SUM($F$3:$I$3)</f>
        <v>11.55</v>
      </c>
      <c r="D68" s="88" cm="1">
        <f t="array" aca="1" ref="D68" ca="1">_xlfn.XLOOKUP(A68,INDIRECT($A$5&amp;"!$AJ$41:$AJ$406"),INDIRECT($A$5&amp;"!$AO$41:$AO$406"))*SUM($F$3:$I$3)</f>
        <v>11.55</v>
      </c>
      <c r="E68" s="50" cm="1">
        <f t="array" ref="E68">SUMPRODUCT(('PT Storengy'!$B$8:$K$372)*('PT Storengy'!$A$8:$A$372=$A68)*('PT Storengy'!$B$5:$K$5=$A$6)*('PT Storengy'!$B$7:$K$7=$A$7))</f>
        <v>0</v>
      </c>
      <c r="F68" s="137">
        <f t="shared" ca="1" si="0"/>
        <v>4.2656694080000035</v>
      </c>
      <c r="G68" s="194">
        <f t="shared" ca="1" si="1"/>
        <v>0.36229</v>
      </c>
      <c r="H68" s="51" cm="1">
        <f t="array" aca="1" ref="H68" ca="1">IF(ROUND(ROUND(G68,2)-G68,4)=0,_xlfn.XLOOKUP(G68,INDIRECT($A$4&amp;"!$G$41:$G$141"),INDIRECT($A$4&amp;"!$A$41:$A$141"),0,1,1),IF(G68&gt;=1,0,(ROUNDUP(G68,2)-G68)*100*_xlfn.XLOOKUP(G68,INDIRECT($A$4&amp;"!$G$41:$G$141"),INDIRECT($A$4&amp;"!$A$41:$A$141"),0,-1,-1)+(G68-ROUNDDOWN(G68,2))*100*_xlfn.XLOOKUP(G68,INDIRECT($A$4&amp;"!$G$41:$G$141"),INDIRECT($A$4&amp;"!$A$41:$A$141"),0,1,1)))</f>
        <v>0.87923666666666733</v>
      </c>
      <c r="I68" s="89">
        <f t="shared" ca="1" si="4"/>
        <v>81.241468000000069</v>
      </c>
      <c r="J68" s="136" cm="1">
        <f t="array" aca="1" ref="J68" ca="1">IF(COUNTIFS('PTC GRTgaz'!$K$7:$K$15996,"",'PTC GRTgaz'!$A$7:$A$15996,J$16,'PTC GRTgaz'!$D$7:$D$15996,$A68,'PTC GRTgaz'!$C$7:$C$15996,"DEL")&gt;0,J$14,SUMIFS('PTC GRTgaz'!$K$7:$K$15996,'PTC GRTgaz'!$A$7:$A$15996,J$16,'PTC GRTgaz'!$D$7:$D$15996,$A68,'PTC GRTgaz'!$C$7:$C$15996,"DEL")*1.0026*$F$4/INDIRECT($A$4&amp;"!D9"))</f>
        <v>95.247</v>
      </c>
      <c r="K68" s="136">
        <v>1000</v>
      </c>
      <c r="L68" s="137">
        <f t="shared" ca="1" si="2"/>
        <v>4.2656694080000035</v>
      </c>
      <c r="M68" s="194">
        <f t="shared" ca="1" si="5"/>
        <v>0.36229</v>
      </c>
      <c r="N68" s="51" cm="1">
        <f t="array" aca="1" ref="N68" ca="1">IF(ROUND(ROUND(M68,2)-M68,4)=0,_xlfn.XLOOKUP(M68,INDIRECT($A$4&amp;"!$G$41:$G$141"),INDIRECT($A$4&amp;"!$A$41:$A$141"),0,1,1),IF(M68&gt;=1,0,(ROUNDUP(M68,2)-M68)*100*_xlfn.XLOOKUP(M68,INDIRECT($A$4&amp;"!$G$41:$G$141"),INDIRECT($A$4&amp;"!$A$41:$A$141"),0,-1,-1)+(M68-ROUNDDOWN(M68,2))*100*_xlfn.XLOOKUP(M68,INDIRECT($A$4&amp;"!$G$41:$G$141"),INDIRECT($A$4&amp;"!$A$41:$A$141"),0,1,1)))</f>
        <v>0.87923666666666733</v>
      </c>
      <c r="O68" s="89">
        <f t="shared" ca="1" si="6"/>
        <v>81.241468000000069</v>
      </c>
      <c r="S68" s="137">
        <f t="shared" ca="1" si="3"/>
        <v>4.4921313360000035</v>
      </c>
      <c r="T68" s="72">
        <f t="shared" ca="1" si="7"/>
        <v>0.38195000000000001</v>
      </c>
      <c r="U68" s="51" cm="1">
        <f t="array" aca="1" ref="U68" ca="1">IF(ROUND(ROUND(T68,2)-T68,4)=0,_xlfn.XLOOKUP(T68,INDIRECT($A$4&amp;"!$G$41:$G$141"),INDIRECT($A$4&amp;"!$A$41:$A$141"),0,1,1),IF(T68&gt;=1,0,(ROUNDUP(T68,2)-T68)*100*_xlfn.XLOOKUP(T68,INDIRECT($A$4&amp;"!$G$41:$G$141"),INDIRECT($A$4&amp;"!$A$41:$A$141"),0,-1,-1)+(T68-ROUNDDOWN(T68,2))*100*_xlfn.XLOOKUP(T68,INDIRECT($A$4&amp;"!$G$41:$G$141"),INDIRECT($A$4&amp;"!$A$41:$A$141"),0,1,1)))</f>
        <v>0.87268333333333403</v>
      </c>
      <c r="V68" s="89">
        <f t="shared" ca="1" si="8"/>
        <v>80.635940000000076</v>
      </c>
    </row>
    <row r="69" spans="1:22" x14ac:dyDescent="0.35">
      <c r="A69" s="48">
        <f t="shared" si="9"/>
        <v>45435</v>
      </c>
      <c r="B69" s="88" cm="1">
        <f t="array" aca="1" ref="B69" ca="1">_xlfn.XLOOKUP(A69,INDIRECT($A$5&amp;"!$AJ$41:$AJ$406"),INDIRECT($A$5&amp;"!$AK$41:$AK$406"))*SUM($F$3:$I$3)</f>
        <v>0</v>
      </c>
      <c r="C69" s="88" cm="1">
        <f t="array" aca="1" ref="C69" ca="1">_xlfn.XLOOKUP(A69,INDIRECT($A$5&amp;"!$AJ$41:$AJ$406"),INDIRECT($A$5&amp;"!$AL$41:$AL$406"))*SUM($F$3:$I$3)</f>
        <v>11.55</v>
      </c>
      <c r="D69" s="88" cm="1">
        <f t="array" aca="1" ref="D69" ca="1">_xlfn.XLOOKUP(A69,INDIRECT($A$5&amp;"!$AJ$41:$AJ$406"),INDIRECT($A$5&amp;"!$AO$41:$AO$406"))*SUM($F$3:$I$3)</f>
        <v>11.55</v>
      </c>
      <c r="E69" s="50" cm="1">
        <f t="array" ref="E69">SUMPRODUCT(('PT Storengy'!$B$8:$K$372)*('PT Storengy'!$A$8:$A$372=$A69)*('PT Storengy'!$B$5:$K$5=$A$6)*('PT Storengy'!$B$7:$K$7=$A$7))</f>
        <v>0</v>
      </c>
      <c r="F69" s="137">
        <f t="shared" ca="1" si="0"/>
        <v>4.3466943520000036</v>
      </c>
      <c r="G69" s="194">
        <f t="shared" ca="1" si="1"/>
        <v>0.36931999999999998</v>
      </c>
      <c r="H69" s="51" cm="1">
        <f t="array" aca="1" ref="H69" ca="1">IF(ROUND(ROUND(G69,2)-G69,4)=0,_xlfn.XLOOKUP(G69,INDIRECT($A$4&amp;"!$G$41:$G$141"),INDIRECT($A$4&amp;"!$A$41:$A$141"),0,1,1),IF(G69&gt;=1,0,(ROUNDUP(G69,2)-G69)*100*_xlfn.XLOOKUP(G69,INDIRECT($A$4&amp;"!$G$41:$G$141"),INDIRECT($A$4&amp;"!$A$41:$A$141"),0,-1,-1)+(G69-ROUNDDOWN(G69,2))*100*_xlfn.XLOOKUP(G69,INDIRECT($A$4&amp;"!$G$41:$G$141"),INDIRECT($A$4&amp;"!$A$41:$A$141"),0,1,1)))</f>
        <v>0.87689333333333397</v>
      </c>
      <c r="I69" s="89">
        <f t="shared" ca="1" si="4"/>
        <v>81.024944000000062</v>
      </c>
      <c r="J69" s="136" cm="1">
        <f t="array" aca="1" ref="J69" ca="1">IF(COUNTIFS('PTC GRTgaz'!$K$7:$K$15996,"",'PTC GRTgaz'!$A$7:$A$15996,J$16,'PTC GRTgaz'!$D$7:$D$15996,$A69,'PTC GRTgaz'!$C$7:$C$15996,"DEL")&gt;0,J$14,SUMIFS('PTC GRTgaz'!$K$7:$K$15996,'PTC GRTgaz'!$A$7:$A$15996,J$16,'PTC GRTgaz'!$D$7:$D$15996,$A69,'PTC GRTgaz'!$C$7:$C$15996,"DEL")*1.0026*$F$4/INDIRECT($A$4&amp;"!D9"))</f>
        <v>95.247</v>
      </c>
      <c r="K69" s="136">
        <v>1000</v>
      </c>
      <c r="L69" s="137">
        <f t="shared" ca="1" si="2"/>
        <v>4.3466943520000036</v>
      </c>
      <c r="M69" s="194">
        <f t="shared" ca="1" si="5"/>
        <v>0.36931999999999998</v>
      </c>
      <c r="N69" s="51" cm="1">
        <f t="array" aca="1" ref="N69" ca="1">IF(ROUND(ROUND(M69,2)-M69,4)=0,_xlfn.XLOOKUP(M69,INDIRECT($A$4&amp;"!$G$41:$G$141"),INDIRECT($A$4&amp;"!$A$41:$A$141"),0,1,1),IF(M69&gt;=1,0,(ROUNDUP(M69,2)-M69)*100*_xlfn.XLOOKUP(M69,INDIRECT($A$4&amp;"!$G$41:$G$141"),INDIRECT($A$4&amp;"!$A$41:$A$141"),0,-1,-1)+(M69-ROUNDDOWN(M69,2))*100*_xlfn.XLOOKUP(M69,INDIRECT($A$4&amp;"!$G$41:$G$141"),INDIRECT($A$4&amp;"!$A$41:$A$141"),0,1,1)))</f>
        <v>0.87689333333333397</v>
      </c>
      <c r="O69" s="89">
        <f t="shared" ca="1" si="6"/>
        <v>81.024944000000062</v>
      </c>
      <c r="S69" s="137">
        <f t="shared" ca="1" si="3"/>
        <v>4.5725522920000037</v>
      </c>
      <c r="T69" s="72">
        <f t="shared" ca="1" si="7"/>
        <v>0.38893</v>
      </c>
      <c r="U69" s="51" cm="1">
        <f t="array" aca="1" ref="U69" ca="1">IF(ROUND(ROUND(T69,2)-T69,4)=0,_xlfn.XLOOKUP(T69,INDIRECT($A$4&amp;"!$G$41:$G$141"),INDIRECT($A$4&amp;"!$A$41:$A$141"),0,1,1),IF(T69&gt;=1,0,(ROUNDUP(T69,2)-T69)*100*_xlfn.XLOOKUP(T69,INDIRECT($A$4&amp;"!$G$41:$G$141"),INDIRECT($A$4&amp;"!$A$41:$A$141"),0,-1,-1)+(T69-ROUNDDOWN(T69,2))*100*_xlfn.XLOOKUP(T69,INDIRECT($A$4&amp;"!$G$41:$G$141"),INDIRECT($A$4&amp;"!$A$41:$A$141"),0,1,1)))</f>
        <v>0.87035666666666733</v>
      </c>
      <c r="V69" s="89">
        <f t="shared" ca="1" si="8"/>
        <v>80.420956000000061</v>
      </c>
    </row>
    <row r="70" spans="1:22" x14ac:dyDescent="0.35">
      <c r="A70" s="48">
        <f t="shared" si="9"/>
        <v>45436</v>
      </c>
      <c r="B70" s="88" cm="1">
        <f t="array" aca="1" ref="B70" ca="1">_xlfn.XLOOKUP(A70,INDIRECT($A$5&amp;"!$AJ$41:$AJ$406"),INDIRECT($A$5&amp;"!$AK$41:$AK$406"))*SUM($F$3:$I$3)</f>
        <v>0</v>
      </c>
      <c r="C70" s="88" cm="1">
        <f t="array" aca="1" ref="C70" ca="1">_xlfn.XLOOKUP(A70,INDIRECT($A$5&amp;"!$AJ$41:$AJ$406"),INDIRECT($A$5&amp;"!$AL$41:$AL$406"))*SUM($F$3:$I$3)</f>
        <v>11.55</v>
      </c>
      <c r="D70" s="88" cm="1">
        <f t="array" aca="1" ref="D70" ca="1">_xlfn.XLOOKUP(A70,INDIRECT($A$5&amp;"!$AJ$41:$AJ$406"),INDIRECT($A$5&amp;"!$AO$41:$AO$406"))*SUM($F$3:$I$3)</f>
        <v>11.55</v>
      </c>
      <c r="E70" s="50" cm="1">
        <f t="array" ref="E70">SUMPRODUCT(('PT Storengy'!$B$8:$K$372)*('PT Storengy'!$A$8:$A$372=$A70)*('PT Storengy'!$B$5:$K$5=$A$6)*('PT Storengy'!$B$7:$K$7=$A$7))</f>
        <v>0</v>
      </c>
      <c r="F70" s="137">
        <f t="shared" ca="1" si="0"/>
        <v>4.4275030800000037</v>
      </c>
      <c r="G70" s="194">
        <f t="shared" ca="1" si="1"/>
        <v>0.37634000000000001</v>
      </c>
      <c r="H70" s="51" cm="1">
        <f t="array" aca="1" ref="H70" ca="1">IF(ROUND(ROUND(G70,2)-G70,4)=0,_xlfn.XLOOKUP(G70,INDIRECT($A$4&amp;"!$G$41:$G$141"),INDIRECT($A$4&amp;"!$A$41:$A$141"),0,1,1),IF(G70&gt;=1,0,(ROUNDUP(G70,2)-G70)*100*_xlfn.XLOOKUP(G70,INDIRECT($A$4&amp;"!$G$41:$G$141"),INDIRECT($A$4&amp;"!$A$41:$A$141"),0,-1,-1)+(G70-ROUNDDOWN(G70,2))*100*_xlfn.XLOOKUP(G70,INDIRECT($A$4&amp;"!$G$41:$G$141"),INDIRECT($A$4&amp;"!$A$41:$A$141"),0,1,1)))</f>
        <v>0.87455333333333396</v>
      </c>
      <c r="I70" s="89">
        <f t="shared" ca="1" si="4"/>
        <v>80.808728000000059</v>
      </c>
      <c r="J70" s="136" cm="1">
        <f t="array" aca="1" ref="J70" ca="1">IF(COUNTIFS('PTC GRTgaz'!$K$7:$K$15996,"",'PTC GRTgaz'!$A$7:$A$15996,J$16,'PTC GRTgaz'!$D$7:$D$15996,$A70,'PTC GRTgaz'!$C$7:$C$15996,"DEL")&gt;0,J$14,SUMIFS('PTC GRTgaz'!$K$7:$K$15996,'PTC GRTgaz'!$A$7:$A$15996,J$16,'PTC GRTgaz'!$D$7:$D$15996,$A70,'PTC GRTgaz'!$C$7:$C$15996,"DEL")*1.0026*$F$4/INDIRECT($A$4&amp;"!D9"))</f>
        <v>95.247</v>
      </c>
      <c r="K70" s="136">
        <v>1000</v>
      </c>
      <c r="L70" s="137">
        <f t="shared" ca="1" si="2"/>
        <v>4.4275030800000037</v>
      </c>
      <c r="M70" s="194">
        <f t="shared" ca="1" si="5"/>
        <v>0.37634000000000001</v>
      </c>
      <c r="N70" s="51" cm="1">
        <f t="array" aca="1" ref="N70" ca="1">IF(ROUND(ROUND(M70,2)-M70,4)=0,_xlfn.XLOOKUP(M70,INDIRECT($A$4&amp;"!$G$41:$G$141"),INDIRECT($A$4&amp;"!$A$41:$A$141"),0,1,1),IF(M70&gt;=1,0,(ROUNDUP(M70,2)-M70)*100*_xlfn.XLOOKUP(M70,INDIRECT($A$4&amp;"!$G$41:$G$141"),INDIRECT($A$4&amp;"!$A$41:$A$141"),0,-1,-1)+(M70-ROUNDDOWN(M70,2))*100*_xlfn.XLOOKUP(M70,INDIRECT($A$4&amp;"!$G$41:$G$141"),INDIRECT($A$4&amp;"!$A$41:$A$141"),0,1,1)))</f>
        <v>0.87455333333333396</v>
      </c>
      <c r="O70" s="89">
        <f t="shared" ca="1" si="6"/>
        <v>80.808728000000059</v>
      </c>
      <c r="S70" s="137">
        <f t="shared" ca="1" si="3"/>
        <v>4.6527588800000039</v>
      </c>
      <c r="T70" s="72">
        <f t="shared" ca="1" si="7"/>
        <v>0.39589000000000002</v>
      </c>
      <c r="U70" s="51" cm="1">
        <f t="array" aca="1" ref="U70" ca="1">IF(ROUND(ROUND(T70,2)-T70,4)=0,_xlfn.XLOOKUP(T70,INDIRECT($A$4&amp;"!$G$41:$G$141"),INDIRECT($A$4&amp;"!$A$41:$A$141"),0,1,1),IF(T70&gt;=1,0,(ROUNDUP(T70,2)-T70)*100*_xlfn.XLOOKUP(T70,INDIRECT($A$4&amp;"!$G$41:$G$141"),INDIRECT($A$4&amp;"!$A$41:$A$141"),0,-1,-1)+(T70-ROUNDDOWN(T70,2))*100*_xlfn.XLOOKUP(T70,INDIRECT($A$4&amp;"!$G$41:$G$141"),INDIRECT($A$4&amp;"!$A$41:$A$141"),0,1,1)))</f>
        <v>0.86803666666666734</v>
      </c>
      <c r="V70" s="89">
        <f t="shared" ca="1" si="8"/>
        <v>80.206588000000067</v>
      </c>
    </row>
    <row r="71" spans="1:22" x14ac:dyDescent="0.35">
      <c r="A71" s="48">
        <f t="shared" si="9"/>
        <v>45437</v>
      </c>
      <c r="B71" s="88" cm="1">
        <f t="array" aca="1" ref="B71" ca="1">_xlfn.XLOOKUP(A71,INDIRECT($A$5&amp;"!$AJ$41:$AJ$406"),INDIRECT($A$5&amp;"!$AK$41:$AK$406"))*SUM($F$3:$I$3)</f>
        <v>0</v>
      </c>
      <c r="C71" s="88" cm="1">
        <f t="array" aca="1" ref="C71" ca="1">_xlfn.XLOOKUP(A71,INDIRECT($A$5&amp;"!$AJ$41:$AJ$406"),INDIRECT($A$5&amp;"!$AL$41:$AL$406"))*SUM($F$3:$I$3)</f>
        <v>11.55</v>
      </c>
      <c r="D71" s="88" cm="1">
        <f t="array" aca="1" ref="D71" ca="1">_xlfn.XLOOKUP(A71,INDIRECT($A$5&amp;"!$AJ$41:$AJ$406"),INDIRECT($A$5&amp;"!$AO$41:$AO$406"))*SUM($F$3:$I$3)</f>
        <v>11.55</v>
      </c>
      <c r="E71" s="50" cm="1">
        <f t="array" ref="E71">SUMPRODUCT(('PT Storengy'!$B$8:$K$372)*('PT Storengy'!$A$8:$A$372=$A71)*('PT Storengy'!$B$5:$K$5=$A$6)*('PT Storengy'!$B$7:$K$7=$A$7))</f>
        <v>0</v>
      </c>
      <c r="F71" s="137">
        <f t="shared" ca="1" si="0"/>
        <v>4.5080965160000037</v>
      </c>
      <c r="G71" s="194">
        <f t="shared" ca="1" si="1"/>
        <v>0.38333</v>
      </c>
      <c r="H71" s="51" cm="1">
        <f t="array" aca="1" ref="H71" ca="1">IF(ROUND(ROUND(G71,2)-G71,4)=0,_xlfn.XLOOKUP(G71,INDIRECT($A$4&amp;"!$G$41:$G$141"),INDIRECT($A$4&amp;"!$A$41:$A$141"),0,1,1),IF(G71&gt;=1,0,(ROUNDUP(G71,2)-G71)*100*_xlfn.XLOOKUP(G71,INDIRECT($A$4&amp;"!$G$41:$G$141"),INDIRECT($A$4&amp;"!$A$41:$A$141"),0,-1,-1)+(G71-ROUNDDOWN(G71,2))*100*_xlfn.XLOOKUP(G71,INDIRECT($A$4&amp;"!$G$41:$G$141"),INDIRECT($A$4&amp;"!$A$41:$A$141"),0,1,1)))</f>
        <v>0.87222333333333402</v>
      </c>
      <c r="I71" s="89">
        <f t="shared" ca="1" si="4"/>
        <v>80.593436000000068</v>
      </c>
      <c r="J71" s="136" cm="1">
        <f t="array" aca="1" ref="J71" ca="1">IF(COUNTIFS('PTC GRTgaz'!$K$7:$K$15996,"",'PTC GRTgaz'!$A$7:$A$15996,J$16,'PTC GRTgaz'!$D$7:$D$15996,$A71,'PTC GRTgaz'!$C$7:$C$15996,"DEL")&gt;0,J$14,SUMIFS('PTC GRTgaz'!$K$7:$K$15996,'PTC GRTgaz'!$A$7:$A$15996,J$16,'PTC GRTgaz'!$D$7:$D$15996,$A71,'PTC GRTgaz'!$C$7:$C$15996,"DEL")*1.0026*$F$4/INDIRECT($A$4&amp;"!D9"))</f>
        <v>95.247</v>
      </c>
      <c r="K71" s="136">
        <v>1000</v>
      </c>
      <c r="L71" s="137">
        <f t="shared" ca="1" si="2"/>
        <v>4.5080965160000037</v>
      </c>
      <c r="M71" s="194">
        <f t="shared" ca="1" si="5"/>
        <v>0.38333</v>
      </c>
      <c r="N71" s="51" cm="1">
        <f t="array" aca="1" ref="N71" ca="1">IF(ROUND(ROUND(M71,2)-M71,4)=0,_xlfn.XLOOKUP(M71,INDIRECT($A$4&amp;"!$G$41:$G$141"),INDIRECT($A$4&amp;"!$A$41:$A$141"),0,1,1),IF(M71&gt;=1,0,(ROUNDUP(M71,2)-M71)*100*_xlfn.XLOOKUP(M71,INDIRECT($A$4&amp;"!$G$41:$G$141"),INDIRECT($A$4&amp;"!$A$41:$A$141"),0,-1,-1)+(M71-ROUNDDOWN(M71,2))*100*_xlfn.XLOOKUP(M71,INDIRECT($A$4&amp;"!$G$41:$G$141"),INDIRECT($A$4&amp;"!$A$41:$A$141"),0,1,1)))</f>
        <v>0.87222333333333402</v>
      </c>
      <c r="O71" s="89">
        <f t="shared" ca="1" si="6"/>
        <v>80.593436000000068</v>
      </c>
      <c r="S71" s="137">
        <f t="shared" ca="1" si="3"/>
        <v>4.7327514080000039</v>
      </c>
      <c r="T71" s="72">
        <f t="shared" ca="1" si="7"/>
        <v>0.40283999999999998</v>
      </c>
      <c r="U71" s="51" cm="1">
        <f t="array" aca="1" ref="U71" ca="1">IF(ROUND(ROUND(T71,2)-T71,4)=0,_xlfn.XLOOKUP(T71,INDIRECT($A$4&amp;"!$G$41:$G$141"),INDIRECT($A$4&amp;"!$A$41:$A$141"),0,1,1),IF(T71&gt;=1,0,(ROUNDUP(T71,2)-T71)*100*_xlfn.XLOOKUP(T71,INDIRECT($A$4&amp;"!$G$41:$G$141"),INDIRECT($A$4&amp;"!$A$41:$A$141"),0,-1,-1)+(T71-ROUNDDOWN(T71,2))*100*_xlfn.XLOOKUP(T71,INDIRECT($A$4&amp;"!$G$41:$G$141"),INDIRECT($A$4&amp;"!$A$41:$A$141"),0,1,1)))</f>
        <v>0.86572000000000071</v>
      </c>
      <c r="V71" s="89">
        <f t="shared" ca="1" si="8"/>
        <v>79.992528000000064</v>
      </c>
    </row>
    <row r="72" spans="1:22" x14ac:dyDescent="0.35">
      <c r="A72" s="48">
        <f t="shared" si="9"/>
        <v>45438</v>
      </c>
      <c r="B72" s="88" cm="1">
        <f t="array" aca="1" ref="B72" ca="1">_xlfn.XLOOKUP(A72,INDIRECT($A$5&amp;"!$AJ$41:$AJ$406"),INDIRECT($A$5&amp;"!$AK$41:$AK$406"))*SUM($F$3:$I$3)</f>
        <v>0</v>
      </c>
      <c r="C72" s="88" cm="1">
        <f t="array" aca="1" ref="C72" ca="1">_xlfn.XLOOKUP(A72,INDIRECT($A$5&amp;"!$AJ$41:$AJ$406"),INDIRECT($A$5&amp;"!$AL$41:$AL$406"))*SUM($F$3:$I$3)</f>
        <v>11.55</v>
      </c>
      <c r="D72" s="88" cm="1">
        <f t="array" aca="1" ref="D72" ca="1">_xlfn.XLOOKUP(A72,INDIRECT($A$5&amp;"!$AJ$41:$AJ$406"),INDIRECT($A$5&amp;"!$AO$41:$AO$406"))*SUM($F$3:$I$3)</f>
        <v>11.55</v>
      </c>
      <c r="E72" s="50" cm="1">
        <f t="array" ref="E72">SUMPRODUCT(('PT Storengy'!$B$8:$K$372)*('PT Storengy'!$A$8:$A$372=$A72)*('PT Storengy'!$B$5:$K$5=$A$6)*('PT Storengy'!$B$7:$K$7=$A$7))</f>
        <v>0</v>
      </c>
      <c r="F72" s="137">
        <f t="shared" ca="1" si="0"/>
        <v>4.5884749680000034</v>
      </c>
      <c r="G72" s="194">
        <f t="shared" ca="1" si="1"/>
        <v>0.39030999999999999</v>
      </c>
      <c r="H72" s="51" cm="1">
        <f t="array" aca="1" ref="H72" ca="1">IF(ROUND(ROUND(G72,2)-G72,4)=0,_xlfn.XLOOKUP(G72,INDIRECT($A$4&amp;"!$G$41:$G$141"),INDIRECT($A$4&amp;"!$A$41:$A$141"),0,1,1),IF(G72&gt;=1,0,(ROUNDUP(G72,2)-G72)*100*_xlfn.XLOOKUP(G72,INDIRECT($A$4&amp;"!$G$41:$G$141"),INDIRECT($A$4&amp;"!$A$41:$A$141"),0,-1,-1)+(G72-ROUNDDOWN(G72,2))*100*_xlfn.XLOOKUP(G72,INDIRECT($A$4&amp;"!$G$41:$G$141"),INDIRECT($A$4&amp;"!$A$41:$A$141"),0,1,1)))</f>
        <v>0.86989666666666732</v>
      </c>
      <c r="I72" s="89">
        <f t="shared" ca="1" si="4"/>
        <v>80.378452000000067</v>
      </c>
      <c r="J72" s="136" cm="1">
        <f t="array" aca="1" ref="J72" ca="1">IF(COUNTIFS('PTC GRTgaz'!$K$7:$K$15996,"",'PTC GRTgaz'!$A$7:$A$15996,J$16,'PTC GRTgaz'!$D$7:$D$15996,$A72,'PTC GRTgaz'!$C$7:$C$15996,"DEL")&gt;0,J$14,SUMIFS('PTC GRTgaz'!$K$7:$K$15996,'PTC GRTgaz'!$A$7:$A$15996,J$16,'PTC GRTgaz'!$D$7:$D$15996,$A72,'PTC GRTgaz'!$C$7:$C$15996,"DEL")*1.0026*$F$4/INDIRECT($A$4&amp;"!D9"))</f>
        <v>95.247</v>
      </c>
      <c r="K72" s="136">
        <v>1000</v>
      </c>
      <c r="L72" s="137">
        <f t="shared" ca="1" si="2"/>
        <v>4.5884749680000034</v>
      </c>
      <c r="M72" s="194">
        <f t="shared" ca="1" si="5"/>
        <v>0.39030999999999999</v>
      </c>
      <c r="N72" s="51" cm="1">
        <f t="array" aca="1" ref="N72" ca="1">IF(ROUND(ROUND(M72,2)-M72,4)=0,_xlfn.XLOOKUP(M72,INDIRECT($A$4&amp;"!$G$41:$G$141"),INDIRECT($A$4&amp;"!$A$41:$A$141"),0,1,1),IF(M72&gt;=1,0,(ROUNDUP(M72,2)-M72)*100*_xlfn.XLOOKUP(M72,INDIRECT($A$4&amp;"!$G$41:$G$141"),INDIRECT($A$4&amp;"!$A$41:$A$141"),0,-1,-1)+(M72-ROUNDDOWN(M72,2))*100*_xlfn.XLOOKUP(M72,INDIRECT($A$4&amp;"!$G$41:$G$141"),INDIRECT($A$4&amp;"!$A$41:$A$141"),0,1,1)))</f>
        <v>0.86989666666666732</v>
      </c>
      <c r="O72" s="89">
        <f t="shared" ca="1" si="6"/>
        <v>80.378452000000067</v>
      </c>
      <c r="S72" s="137">
        <f t="shared" ca="1" si="3"/>
        <v>4.8125308000000038</v>
      </c>
      <c r="T72" s="72">
        <f t="shared" ca="1" si="7"/>
        <v>0.40976000000000001</v>
      </c>
      <c r="U72" s="51" cm="1">
        <f t="array" aca="1" ref="U72" ca="1">IF(ROUND(ROUND(T72,2)-T72,4)=0,_xlfn.XLOOKUP(T72,INDIRECT($A$4&amp;"!$G$41:$G$141"),INDIRECT($A$4&amp;"!$A$41:$A$141"),0,1,1),IF(T72&gt;=1,0,(ROUNDUP(T72,2)-T72)*100*_xlfn.XLOOKUP(T72,INDIRECT($A$4&amp;"!$G$41:$G$141"),INDIRECT($A$4&amp;"!$A$41:$A$141"),0,-1,-1)+(T72-ROUNDDOWN(T72,2))*100*_xlfn.XLOOKUP(T72,INDIRECT($A$4&amp;"!$G$41:$G$141"),INDIRECT($A$4&amp;"!$A$41:$A$141"),0,1,1)))</f>
        <v>0.86341333333333425</v>
      </c>
      <c r="V72" s="89">
        <f t="shared" ca="1" si="8"/>
        <v>79.779392000000087</v>
      </c>
    </row>
    <row r="73" spans="1:22" x14ac:dyDescent="0.35">
      <c r="A73" s="48">
        <f t="shared" si="9"/>
        <v>45439</v>
      </c>
      <c r="B73" s="88" cm="1">
        <f t="array" aca="1" ref="B73" ca="1">_xlfn.XLOOKUP(A73,INDIRECT($A$5&amp;"!$AJ$41:$AJ$406"),INDIRECT($A$5&amp;"!$AK$41:$AK$406"))*SUM($F$3:$I$3)</f>
        <v>0</v>
      </c>
      <c r="C73" s="88" cm="1">
        <f t="array" aca="1" ref="C73" ca="1">_xlfn.XLOOKUP(A73,INDIRECT($A$5&amp;"!$AJ$41:$AJ$406"),INDIRECT($A$5&amp;"!$AL$41:$AL$406"))*SUM($F$3:$I$3)</f>
        <v>11.55</v>
      </c>
      <c r="D73" s="88" cm="1">
        <f t="array" aca="1" ref="D73" ca="1">_xlfn.XLOOKUP(A73,INDIRECT($A$5&amp;"!$AJ$41:$AJ$406"),INDIRECT($A$5&amp;"!$AO$41:$AO$406"))*SUM($F$3:$I$3)</f>
        <v>11.55</v>
      </c>
      <c r="E73" s="50" cm="1">
        <f t="array" ref="E73">SUMPRODUCT(('PT Storengy'!$B$8:$K$372)*('PT Storengy'!$A$8:$A$372=$A73)*('PT Storengy'!$B$5:$K$5=$A$6)*('PT Storengy'!$B$7:$K$7=$A$7))</f>
        <v>0</v>
      </c>
      <c r="F73" s="137">
        <f t="shared" ca="1" si="0"/>
        <v>4.6686390520000032</v>
      </c>
      <c r="G73" s="194">
        <f t="shared" ca="1" si="1"/>
        <v>0.39727000000000001</v>
      </c>
      <c r="H73" s="51" cm="1">
        <f t="array" aca="1" ref="H73" ca="1">IF(ROUND(ROUND(G73,2)-G73,4)=0,_xlfn.XLOOKUP(G73,INDIRECT($A$4&amp;"!$G$41:$G$141"),INDIRECT($A$4&amp;"!$A$41:$A$141"),0,1,1),IF(G73&gt;=1,0,(ROUNDUP(G73,2)-G73)*100*_xlfn.XLOOKUP(G73,INDIRECT($A$4&amp;"!$G$41:$G$141"),INDIRECT($A$4&amp;"!$A$41:$A$141"),0,-1,-1)+(G73-ROUNDDOWN(G73,2))*100*_xlfn.XLOOKUP(G73,INDIRECT($A$4&amp;"!$G$41:$G$141"),INDIRECT($A$4&amp;"!$A$41:$A$141"),0,1,1)))</f>
        <v>0.86757666666666733</v>
      </c>
      <c r="I73" s="89">
        <f t="shared" ca="1" si="4"/>
        <v>80.164084000000059</v>
      </c>
      <c r="J73" s="136" cm="1">
        <f t="array" aca="1" ref="J73" ca="1">IF(COUNTIFS('PTC GRTgaz'!$K$7:$K$15996,"",'PTC GRTgaz'!$A$7:$A$15996,J$16,'PTC GRTgaz'!$D$7:$D$15996,$A73,'PTC GRTgaz'!$C$7:$C$15996,"DEL")&gt;0,J$14,SUMIFS('PTC GRTgaz'!$K$7:$K$15996,'PTC GRTgaz'!$A$7:$A$15996,J$16,'PTC GRTgaz'!$D$7:$D$15996,$A73,'PTC GRTgaz'!$C$7:$C$15996,"DEL")*1.0026*$F$4/INDIRECT($A$4&amp;"!D9"))</f>
        <v>95.247</v>
      </c>
      <c r="K73" s="136">
        <v>1000</v>
      </c>
      <c r="L73" s="137">
        <f t="shared" ca="1" si="2"/>
        <v>4.6686390520000032</v>
      </c>
      <c r="M73" s="194">
        <f t="shared" ca="1" si="5"/>
        <v>0.39727000000000001</v>
      </c>
      <c r="N73" s="51" cm="1">
        <f t="array" aca="1" ref="N73" ca="1">IF(ROUND(ROUND(M73,2)-M73,4)=0,_xlfn.XLOOKUP(M73,INDIRECT($A$4&amp;"!$G$41:$G$141"),INDIRECT($A$4&amp;"!$A$41:$A$141"),0,1,1),IF(M73&gt;=1,0,(ROUNDUP(M73,2)-M73)*100*_xlfn.XLOOKUP(M73,INDIRECT($A$4&amp;"!$G$41:$G$141"),INDIRECT($A$4&amp;"!$A$41:$A$141"),0,-1,-1)+(M73-ROUNDDOWN(M73,2))*100*_xlfn.XLOOKUP(M73,INDIRECT($A$4&amp;"!$G$41:$G$141"),INDIRECT($A$4&amp;"!$A$41:$A$141"),0,1,1)))</f>
        <v>0.86757666666666733</v>
      </c>
      <c r="O73" s="89">
        <f t="shared" ca="1" si="6"/>
        <v>80.164084000000059</v>
      </c>
      <c r="S73" s="137">
        <f t="shared" ca="1" si="3"/>
        <v>4.8920973640000041</v>
      </c>
      <c r="T73" s="72">
        <f t="shared" ca="1" si="7"/>
        <v>0.41666999999999998</v>
      </c>
      <c r="U73" s="51" cm="1">
        <f t="array" aca="1" ref="U73" ca="1">IF(ROUND(ROUND(T73,2)-T73,4)=0,_xlfn.XLOOKUP(T73,INDIRECT($A$4&amp;"!$G$41:$G$141"),INDIRECT($A$4&amp;"!$A$41:$A$141"),0,1,1),IF(T73&gt;=1,0,(ROUNDUP(T73,2)-T73)*100*_xlfn.XLOOKUP(T73,INDIRECT($A$4&amp;"!$G$41:$G$141"),INDIRECT($A$4&amp;"!$A$41:$A$141"),0,-1,-1)+(T73-ROUNDDOWN(T73,2))*100*_xlfn.XLOOKUP(T73,INDIRECT($A$4&amp;"!$G$41:$G$141"),INDIRECT($A$4&amp;"!$A$41:$A$141"),0,1,1)))</f>
        <v>0.86111000000000071</v>
      </c>
      <c r="V73" s="89">
        <f t="shared" ca="1" si="8"/>
        <v>79.566564000000071</v>
      </c>
    </row>
    <row r="74" spans="1:22" x14ac:dyDescent="0.35">
      <c r="A74" s="48">
        <f t="shared" si="9"/>
        <v>45440</v>
      </c>
      <c r="B74" s="88" cm="1">
        <f t="array" aca="1" ref="B74" ca="1">_xlfn.XLOOKUP(A74,INDIRECT($A$5&amp;"!$AJ$41:$AJ$406"),INDIRECT($A$5&amp;"!$AK$41:$AK$406"))*SUM($F$3:$I$3)</f>
        <v>0</v>
      </c>
      <c r="C74" s="88" cm="1">
        <f t="array" aca="1" ref="C74" ca="1">_xlfn.XLOOKUP(A74,INDIRECT($A$5&amp;"!$AJ$41:$AJ$406"),INDIRECT($A$5&amp;"!$AL$41:$AL$406"))*SUM($F$3:$I$3)</f>
        <v>11.55</v>
      </c>
      <c r="D74" s="88" cm="1">
        <f t="array" aca="1" ref="D74" ca="1">_xlfn.XLOOKUP(A74,INDIRECT($A$5&amp;"!$AJ$41:$AJ$406"),INDIRECT($A$5&amp;"!$AO$41:$AO$406"))*SUM($F$3:$I$3)</f>
        <v>11.55</v>
      </c>
      <c r="E74" s="50" cm="1">
        <f t="array" ref="E74">SUMPRODUCT(('PT Storengy'!$B$8:$K$372)*('PT Storengy'!$A$8:$A$372=$A74)*('PT Storengy'!$B$5:$K$5=$A$6)*('PT Storengy'!$B$7:$K$7=$A$7))</f>
        <v>0</v>
      </c>
      <c r="F74" s="137">
        <f t="shared" ca="1" si="0"/>
        <v>4.7485893840000033</v>
      </c>
      <c r="G74" s="194">
        <f t="shared" ca="1" si="1"/>
        <v>0.40421000000000001</v>
      </c>
      <c r="H74" s="51" cm="1">
        <f t="array" aca="1" ref="H74" ca="1">IF(ROUND(ROUND(G74,2)-G74,4)=0,_xlfn.XLOOKUP(G74,INDIRECT($A$4&amp;"!$G$41:$G$141"),INDIRECT($A$4&amp;"!$A$41:$A$141"),0,1,1),IF(G74&gt;=1,0,(ROUNDUP(G74,2)-G74)*100*_xlfn.XLOOKUP(G74,INDIRECT($A$4&amp;"!$G$41:$G$141"),INDIRECT($A$4&amp;"!$A$41:$A$141"),0,-1,-1)+(G74-ROUNDDOWN(G74,2))*100*_xlfn.XLOOKUP(G74,INDIRECT($A$4&amp;"!$G$41:$G$141"),INDIRECT($A$4&amp;"!$A$41:$A$141"),0,1,1)))</f>
        <v>0.86526333333333416</v>
      </c>
      <c r="I74" s="89">
        <f t="shared" ca="1" si="4"/>
        <v>79.950332000000088</v>
      </c>
      <c r="J74" s="136" cm="1">
        <f t="array" aca="1" ref="J74" ca="1">IF(COUNTIFS('PTC GRTgaz'!$K$7:$K$15996,"",'PTC GRTgaz'!$A$7:$A$15996,J$16,'PTC GRTgaz'!$D$7:$D$15996,$A74,'PTC GRTgaz'!$C$7:$C$15996,"DEL")&gt;0,J$14,SUMIFS('PTC GRTgaz'!$K$7:$K$15996,'PTC GRTgaz'!$A$7:$A$15996,J$16,'PTC GRTgaz'!$D$7:$D$15996,$A74,'PTC GRTgaz'!$C$7:$C$15996,"DEL")*1.0026*$F$4/INDIRECT($A$4&amp;"!D9"))</f>
        <v>95.247</v>
      </c>
      <c r="K74" s="136">
        <v>1000</v>
      </c>
      <c r="L74" s="137">
        <f t="shared" ca="1" si="2"/>
        <v>4.7485893840000033</v>
      </c>
      <c r="M74" s="194">
        <f t="shared" ca="1" si="5"/>
        <v>0.40421000000000001</v>
      </c>
      <c r="N74" s="51" cm="1">
        <f t="array" aca="1" ref="N74" ca="1">IF(ROUND(ROUND(M74,2)-M74,4)=0,_xlfn.XLOOKUP(M74,INDIRECT($A$4&amp;"!$G$41:$G$141"),INDIRECT($A$4&amp;"!$A$41:$A$141"),0,1,1),IF(M74&gt;=1,0,(ROUNDUP(M74,2)-M74)*100*_xlfn.XLOOKUP(M74,INDIRECT($A$4&amp;"!$G$41:$G$141"),INDIRECT($A$4&amp;"!$A$41:$A$141"),0,-1,-1)+(M74-ROUNDDOWN(M74,2))*100*_xlfn.XLOOKUP(M74,INDIRECT($A$4&amp;"!$G$41:$G$141"),INDIRECT($A$4&amp;"!$A$41:$A$141"),0,1,1)))</f>
        <v>0.86526333333333416</v>
      </c>
      <c r="O74" s="89">
        <f t="shared" ca="1" si="6"/>
        <v>79.950332000000088</v>
      </c>
      <c r="S74" s="137">
        <f t="shared" ca="1" si="3"/>
        <v>4.9714517160000042</v>
      </c>
      <c r="T74" s="72">
        <f t="shared" ca="1" si="7"/>
        <v>0.42355999999999999</v>
      </c>
      <c r="U74" s="51" cm="1">
        <f t="array" aca="1" ref="U74" ca="1">IF(ROUND(ROUND(T74,2)-T74,4)=0,_xlfn.XLOOKUP(T74,INDIRECT($A$4&amp;"!$G$41:$G$141"),INDIRECT($A$4&amp;"!$A$41:$A$141"),0,1,1),IF(T74&gt;=1,0,(ROUNDUP(T74,2)-T74)*100*_xlfn.XLOOKUP(T74,INDIRECT($A$4&amp;"!$G$41:$G$141"),INDIRECT($A$4&amp;"!$A$41:$A$141"),0,-1,-1)+(T74-ROUNDDOWN(T74,2))*100*_xlfn.XLOOKUP(T74,INDIRECT($A$4&amp;"!$G$41:$G$141"),INDIRECT($A$4&amp;"!$A$41:$A$141"),0,1,1)))</f>
        <v>0.85881333333333409</v>
      </c>
      <c r="V74" s="89">
        <f t="shared" ca="1" si="8"/>
        <v>79.354352000000077</v>
      </c>
    </row>
    <row r="75" spans="1:22" x14ac:dyDescent="0.35">
      <c r="A75" s="48">
        <f t="shared" si="9"/>
        <v>45441</v>
      </c>
      <c r="B75" s="88" cm="1">
        <f t="array" aca="1" ref="B75" ca="1">_xlfn.XLOOKUP(A75,INDIRECT($A$5&amp;"!$AJ$41:$AJ$406"),INDIRECT($A$5&amp;"!$AK$41:$AK$406"))*SUM($F$3:$I$3)</f>
        <v>0</v>
      </c>
      <c r="C75" s="88" cm="1">
        <f t="array" aca="1" ref="C75" ca="1">_xlfn.XLOOKUP(A75,INDIRECT($A$5&amp;"!$AJ$41:$AJ$406"),INDIRECT($A$5&amp;"!$AL$41:$AL$406"))*SUM($F$3:$I$3)</f>
        <v>11.55</v>
      </c>
      <c r="D75" s="88" cm="1">
        <f t="array" aca="1" ref="D75" ca="1">_xlfn.XLOOKUP(A75,INDIRECT($A$5&amp;"!$AJ$41:$AJ$406"),INDIRECT($A$5&amp;"!$AO$41:$AO$406"))*SUM($F$3:$I$3)</f>
        <v>11.55</v>
      </c>
      <c r="E75" s="50" cm="1">
        <f t="array" ref="E75">SUMPRODUCT(('PT Storengy'!$B$8:$K$372)*('PT Storengy'!$A$8:$A$372=$A75)*('PT Storengy'!$B$5:$K$5=$A$6)*('PT Storengy'!$B$7:$K$7=$A$7))</f>
        <v>0</v>
      </c>
      <c r="F75" s="137">
        <f t="shared" ca="1" si="0"/>
        <v>4.8283265800000033</v>
      </c>
      <c r="G75" s="194">
        <f t="shared" ca="1" si="1"/>
        <v>0.41113</v>
      </c>
      <c r="H75" s="51" cm="1">
        <f t="array" aca="1" ref="H75" ca="1">IF(ROUND(ROUND(G75,2)-G75,4)=0,_xlfn.XLOOKUP(G75,INDIRECT($A$4&amp;"!$G$41:$G$141"),INDIRECT($A$4&amp;"!$A$41:$A$141"),0,1,1),IF(G75&gt;=1,0,(ROUNDUP(G75,2)-G75)*100*_xlfn.XLOOKUP(G75,INDIRECT($A$4&amp;"!$G$41:$G$141"),INDIRECT($A$4&amp;"!$A$41:$A$141"),0,-1,-1)+(G75-ROUNDDOWN(G75,2))*100*_xlfn.XLOOKUP(G75,INDIRECT($A$4&amp;"!$G$41:$G$141"),INDIRECT($A$4&amp;"!$A$41:$A$141"),0,1,1)))</f>
        <v>0.86295666666666748</v>
      </c>
      <c r="I75" s="89">
        <f t="shared" ca="1" si="4"/>
        <v>79.737196000000083</v>
      </c>
      <c r="J75" s="136" cm="1">
        <f t="array" aca="1" ref="J75" ca="1">IF(COUNTIFS('PTC GRTgaz'!$K$7:$K$15996,"",'PTC GRTgaz'!$A$7:$A$15996,J$16,'PTC GRTgaz'!$D$7:$D$15996,$A75,'PTC GRTgaz'!$C$7:$C$15996,"DEL")&gt;0,J$14,SUMIFS('PTC GRTgaz'!$K$7:$K$15996,'PTC GRTgaz'!$A$7:$A$15996,J$16,'PTC GRTgaz'!$D$7:$D$15996,$A75,'PTC GRTgaz'!$C$7:$C$15996,"DEL")*1.0026*$F$4/INDIRECT($A$4&amp;"!D9"))</f>
        <v>95.247</v>
      </c>
      <c r="K75" s="136">
        <v>1000</v>
      </c>
      <c r="L75" s="137">
        <f t="shared" ca="1" si="2"/>
        <v>4.8283265800000033</v>
      </c>
      <c r="M75" s="194">
        <f t="shared" ca="1" si="5"/>
        <v>0.41113</v>
      </c>
      <c r="N75" s="51" cm="1">
        <f t="array" aca="1" ref="N75" ca="1">IF(ROUND(ROUND(M75,2)-M75,4)=0,_xlfn.XLOOKUP(M75,INDIRECT($A$4&amp;"!$G$41:$G$141"),INDIRECT($A$4&amp;"!$A$41:$A$141"),0,1,1),IF(M75&gt;=1,0,(ROUNDUP(M75,2)-M75)*100*_xlfn.XLOOKUP(M75,INDIRECT($A$4&amp;"!$G$41:$G$141"),INDIRECT($A$4&amp;"!$A$41:$A$141"),0,-1,-1)+(M75-ROUNDDOWN(M75,2))*100*_xlfn.XLOOKUP(M75,INDIRECT($A$4&amp;"!$G$41:$G$141"),INDIRECT($A$4&amp;"!$A$41:$A$141"),0,1,1)))</f>
        <v>0.86295666666666748</v>
      </c>
      <c r="O75" s="89">
        <f t="shared" ca="1" si="6"/>
        <v>79.737196000000083</v>
      </c>
      <c r="S75" s="137">
        <f t="shared" ca="1" si="3"/>
        <v>5.0505944720000047</v>
      </c>
      <c r="T75" s="72">
        <f t="shared" ca="1" si="7"/>
        <v>0.43042999999999998</v>
      </c>
      <c r="U75" s="51" cm="1">
        <f t="array" aca="1" ref="U75" ca="1">IF(ROUND(ROUND(T75,2)-T75,4)=0,_xlfn.XLOOKUP(T75,INDIRECT($A$4&amp;"!$G$41:$G$141"),INDIRECT($A$4&amp;"!$A$41:$A$141"),0,1,1),IF(T75&gt;=1,0,(ROUNDUP(T75,2)-T75)*100*_xlfn.XLOOKUP(T75,INDIRECT($A$4&amp;"!$G$41:$G$141"),INDIRECT($A$4&amp;"!$A$41:$A$141"),0,-1,-1)+(T75-ROUNDDOWN(T75,2))*100*_xlfn.XLOOKUP(T75,INDIRECT($A$4&amp;"!$G$41:$G$141"),INDIRECT($A$4&amp;"!$A$41:$A$141"),0,1,1)))</f>
        <v>0.85652333333333397</v>
      </c>
      <c r="V75" s="89">
        <f t="shared" ca="1" si="8"/>
        <v>79.142756000000062</v>
      </c>
    </row>
    <row r="76" spans="1:22" x14ac:dyDescent="0.35">
      <c r="A76" s="48">
        <f t="shared" si="9"/>
        <v>45442</v>
      </c>
      <c r="B76" s="88" cm="1">
        <f t="array" aca="1" ref="B76" ca="1">_xlfn.XLOOKUP(A76,INDIRECT($A$5&amp;"!$AJ$41:$AJ$406"),INDIRECT($A$5&amp;"!$AK$41:$AK$406"))*SUM($F$3:$I$3)</f>
        <v>0</v>
      </c>
      <c r="C76" s="88" cm="1">
        <f t="array" aca="1" ref="C76" ca="1">_xlfn.XLOOKUP(A76,INDIRECT($A$5&amp;"!$AJ$41:$AJ$406"),INDIRECT($A$5&amp;"!$AL$41:$AL$406"))*SUM($F$3:$I$3)</f>
        <v>11.55</v>
      </c>
      <c r="D76" s="88" cm="1">
        <f t="array" aca="1" ref="D76" ca="1">_xlfn.XLOOKUP(A76,INDIRECT($A$5&amp;"!$AJ$41:$AJ$406"),INDIRECT($A$5&amp;"!$AO$41:$AO$406"))*SUM($F$3:$I$3)</f>
        <v>11.55</v>
      </c>
      <c r="E76" s="50" cm="1">
        <f t="array" ref="E76">SUMPRODUCT(('PT Storengy'!$B$8:$K$372)*('PT Storengy'!$A$8:$A$372=$A76)*('PT Storengy'!$B$5:$K$5=$A$6)*('PT Storengy'!$B$7:$K$7=$A$7))</f>
        <v>0</v>
      </c>
      <c r="F76" s="137">
        <f t="shared" ca="1" si="0"/>
        <v>4.9078509480000037</v>
      </c>
      <c r="G76" s="194">
        <f t="shared" ca="1" si="1"/>
        <v>0.41804000000000002</v>
      </c>
      <c r="H76" s="51" cm="1">
        <f t="array" aca="1" ref="H76" ca="1">IF(ROUND(ROUND(G76,2)-G76,4)=0,_xlfn.XLOOKUP(G76,INDIRECT($A$4&amp;"!$G$41:$G$141"),INDIRECT($A$4&amp;"!$A$41:$A$141"),0,1,1),IF(G76&gt;=1,0,(ROUNDUP(G76,2)-G76)*100*_xlfn.XLOOKUP(G76,INDIRECT($A$4&amp;"!$G$41:$G$141"),INDIRECT($A$4&amp;"!$A$41:$A$141"),0,-1,-1)+(G76-ROUNDDOWN(G76,2))*100*_xlfn.XLOOKUP(G76,INDIRECT($A$4&amp;"!$G$41:$G$141"),INDIRECT($A$4&amp;"!$A$41:$A$141"),0,1,1)))</f>
        <v>0.86065333333333416</v>
      </c>
      <c r="I76" s="89">
        <f t="shared" ca="1" si="4"/>
        <v>79.524368000000081</v>
      </c>
      <c r="J76" s="136" cm="1">
        <f t="array" aca="1" ref="J76" ca="1">IF(COUNTIFS('PTC GRTgaz'!$K$7:$K$15996,"",'PTC GRTgaz'!$A$7:$A$15996,J$16,'PTC GRTgaz'!$D$7:$D$15996,$A76,'PTC GRTgaz'!$C$7:$C$15996,"DEL")&gt;0,J$14,SUMIFS('PTC GRTgaz'!$K$7:$K$15996,'PTC GRTgaz'!$A$7:$A$15996,J$16,'PTC GRTgaz'!$D$7:$D$15996,$A76,'PTC GRTgaz'!$C$7:$C$15996,"DEL")*1.0026*$F$4/INDIRECT($A$4&amp;"!D9"))</f>
        <v>95.247</v>
      </c>
      <c r="K76" s="136">
        <v>1000</v>
      </c>
      <c r="L76" s="137">
        <f t="shared" ca="1" si="2"/>
        <v>4.9078509480000037</v>
      </c>
      <c r="M76" s="194">
        <f t="shared" ca="1" si="5"/>
        <v>0.41804000000000002</v>
      </c>
      <c r="N76" s="51" cm="1">
        <f t="array" aca="1" ref="N76" ca="1">IF(ROUND(ROUND(M76,2)-M76,4)=0,_xlfn.XLOOKUP(M76,INDIRECT($A$4&amp;"!$G$41:$G$141"),INDIRECT($A$4&amp;"!$A$41:$A$141"),0,1,1),IF(M76&gt;=1,0,(ROUNDUP(M76,2)-M76)*100*_xlfn.XLOOKUP(M76,INDIRECT($A$4&amp;"!$G$41:$G$141"),INDIRECT($A$4&amp;"!$A$41:$A$141"),0,-1,-1)+(M76-ROUNDDOWN(M76,2))*100*_xlfn.XLOOKUP(M76,INDIRECT($A$4&amp;"!$G$41:$G$141"),INDIRECT($A$4&amp;"!$A$41:$A$141"),0,1,1)))</f>
        <v>0.86065333333333416</v>
      </c>
      <c r="O76" s="89">
        <f t="shared" ca="1" si="6"/>
        <v>79.524368000000081</v>
      </c>
      <c r="S76" s="137">
        <f t="shared" ca="1" si="3"/>
        <v>5.1295262480000048</v>
      </c>
      <c r="T76" s="72">
        <f t="shared" ca="1" si="7"/>
        <v>0.43728</v>
      </c>
      <c r="U76" s="51" cm="1">
        <f t="array" aca="1" ref="U76" ca="1">IF(ROUND(ROUND(T76,2)-T76,4)=0,_xlfn.XLOOKUP(T76,INDIRECT($A$4&amp;"!$G$41:$G$141"),INDIRECT($A$4&amp;"!$A$41:$A$141"),0,1,1),IF(T76&gt;=1,0,(ROUNDUP(T76,2)-T76)*100*_xlfn.XLOOKUP(T76,INDIRECT($A$4&amp;"!$G$41:$G$141"),INDIRECT($A$4&amp;"!$A$41:$A$141"),0,-1,-1)+(T76-ROUNDDOWN(T76,2))*100*_xlfn.XLOOKUP(T76,INDIRECT($A$4&amp;"!$G$41:$G$141"),INDIRECT($A$4&amp;"!$A$41:$A$141"),0,1,1)))</f>
        <v>0.85424000000000055</v>
      </c>
      <c r="V76" s="89">
        <f t="shared" ca="1" si="8"/>
        <v>78.931776000000056</v>
      </c>
    </row>
    <row r="77" spans="1:22" x14ac:dyDescent="0.35">
      <c r="A77" s="48">
        <f t="shared" si="9"/>
        <v>45443</v>
      </c>
      <c r="B77" s="88" cm="1">
        <f t="array" aca="1" ref="B77" ca="1">_xlfn.XLOOKUP(A77,INDIRECT($A$5&amp;"!$AJ$41:$AJ$406"),INDIRECT($A$5&amp;"!$AK$41:$AK$406"))*SUM($F$3:$I$3)</f>
        <v>0</v>
      </c>
      <c r="C77" s="88" cm="1">
        <f t="array" aca="1" ref="C77" ca="1">_xlfn.XLOOKUP(A77,INDIRECT($A$5&amp;"!$AJ$41:$AJ$406"),INDIRECT($A$5&amp;"!$AL$41:$AL$406"))*SUM($F$3:$I$3)</f>
        <v>11.55</v>
      </c>
      <c r="D77" s="88" cm="1">
        <f t="array" aca="1" ref="D77" ca="1">_xlfn.XLOOKUP(A77,INDIRECT($A$5&amp;"!$AJ$41:$AJ$406"),INDIRECT($A$5&amp;"!$AO$41:$AO$406"))*SUM($F$3:$I$3)</f>
        <v>11.55</v>
      </c>
      <c r="E77" s="50" cm="1">
        <f t="array" ref="E77">SUMPRODUCT(('PT Storengy'!$B$8:$K$372)*('PT Storengy'!$A$8:$A$372=$A77)*('PT Storengy'!$B$5:$K$5=$A$6)*('PT Storengy'!$B$7:$K$7=$A$7))</f>
        <v>0</v>
      </c>
      <c r="F77" s="137">
        <f t="shared" ca="1" si="0"/>
        <v>4.9871634120000037</v>
      </c>
      <c r="G77" s="194">
        <f t="shared" ca="1" si="1"/>
        <v>0.42492000000000002</v>
      </c>
      <c r="H77" s="51" cm="1">
        <f t="array" aca="1" ref="H77" ca="1">IF(ROUND(ROUND(G77,2)-G77,4)=0,_xlfn.XLOOKUP(G77,INDIRECT($A$4&amp;"!$G$41:$G$141"),INDIRECT($A$4&amp;"!$A$41:$A$141"),0,1,1),IF(G77&gt;=1,0,(ROUNDUP(G77,2)-G77)*100*_xlfn.XLOOKUP(G77,INDIRECT($A$4&amp;"!$G$41:$G$141"),INDIRECT($A$4&amp;"!$A$41:$A$141"),0,-1,-1)+(G77-ROUNDDOWN(G77,2))*100*_xlfn.XLOOKUP(G77,INDIRECT($A$4&amp;"!$G$41:$G$141"),INDIRECT($A$4&amp;"!$A$41:$A$141"),0,1,1)))</f>
        <v>0.85836000000000068</v>
      </c>
      <c r="I77" s="89">
        <f t="shared" ca="1" si="4"/>
        <v>79.312464000000062</v>
      </c>
      <c r="J77" s="136" cm="1">
        <f t="array" aca="1" ref="J77" ca="1">IF(COUNTIFS('PTC GRTgaz'!$K$7:$K$15996,"",'PTC GRTgaz'!$A$7:$A$15996,J$16,'PTC GRTgaz'!$D$7:$D$15996,$A77,'PTC GRTgaz'!$C$7:$C$15996,"DEL")&gt;0,J$14,SUMIFS('PTC GRTgaz'!$K$7:$K$15996,'PTC GRTgaz'!$A$7:$A$15996,J$16,'PTC GRTgaz'!$D$7:$D$15996,$A77,'PTC GRTgaz'!$C$7:$C$15996,"DEL")*1.0026*$F$4/INDIRECT($A$4&amp;"!D9"))</f>
        <v>95.247</v>
      </c>
      <c r="K77" s="136">
        <v>1000</v>
      </c>
      <c r="L77" s="137">
        <f t="shared" ca="1" si="2"/>
        <v>4.9871634120000037</v>
      </c>
      <c r="M77" s="194">
        <f t="shared" ca="1" si="5"/>
        <v>0.42492000000000002</v>
      </c>
      <c r="N77" s="51" cm="1">
        <f t="array" aca="1" ref="N77" ca="1">IF(ROUND(ROUND(M77,2)-M77,4)=0,_xlfn.XLOOKUP(M77,INDIRECT($A$4&amp;"!$G$41:$G$141"),INDIRECT($A$4&amp;"!$A$41:$A$141"),0,1,1),IF(M77&gt;=1,0,(ROUNDUP(M77,2)-M77)*100*_xlfn.XLOOKUP(M77,INDIRECT($A$4&amp;"!$G$41:$G$141"),INDIRECT($A$4&amp;"!$A$41:$A$141"),0,-1,-1)+(M77-ROUNDDOWN(M77,2))*100*_xlfn.XLOOKUP(M77,INDIRECT($A$4&amp;"!$G$41:$G$141"),INDIRECT($A$4&amp;"!$A$41:$A$141"),0,1,1)))</f>
        <v>0.85836000000000068</v>
      </c>
      <c r="O77" s="89">
        <f t="shared" ca="1" si="6"/>
        <v>79.312464000000062</v>
      </c>
      <c r="S77" s="137">
        <f t="shared" ca="1" si="3"/>
        <v>5.2082476600000049</v>
      </c>
      <c r="T77" s="72">
        <f t="shared" ca="1" si="7"/>
        <v>0.44411</v>
      </c>
      <c r="U77" s="51" cm="1">
        <f t="array" aca="1" ref="U77" ca="1">IF(ROUND(ROUND(T77,2)-T77,4)=0,_xlfn.XLOOKUP(T77,INDIRECT($A$4&amp;"!$G$41:$G$141"),INDIRECT($A$4&amp;"!$A$41:$A$141"),0,1,1),IF(T77&gt;=1,0,(ROUNDUP(T77,2)-T77)*100*_xlfn.XLOOKUP(T77,INDIRECT($A$4&amp;"!$G$41:$G$141"),INDIRECT($A$4&amp;"!$A$41:$A$141"),0,-1,-1)+(T77-ROUNDDOWN(T77,2))*100*_xlfn.XLOOKUP(T77,INDIRECT($A$4&amp;"!$G$41:$G$141"),INDIRECT($A$4&amp;"!$A$41:$A$141"),0,1,1)))</f>
        <v>0.85196333333333396</v>
      </c>
      <c r="V77" s="89">
        <f t="shared" ca="1" si="8"/>
        <v>78.721412000000058</v>
      </c>
    </row>
    <row r="78" spans="1:22" x14ac:dyDescent="0.35">
      <c r="A78" s="48">
        <f t="shared" si="9"/>
        <v>45444</v>
      </c>
      <c r="B78" s="88" cm="1">
        <f t="array" aca="1" ref="B78" ca="1">_xlfn.XLOOKUP(A78,INDIRECT($A$5&amp;"!$AJ$41:$AJ$406"),INDIRECT($A$5&amp;"!$AK$41:$AK$406"))*SUM($F$3:$I$3)</f>
        <v>0</v>
      </c>
      <c r="C78" s="88" cm="1">
        <f t="array" aca="1" ref="C78" ca="1">_xlfn.XLOOKUP(A78,INDIRECT($A$5&amp;"!$AJ$41:$AJ$406"),INDIRECT($A$5&amp;"!$AL$41:$AL$406"))*SUM($F$3:$I$3)</f>
        <v>11.55</v>
      </c>
      <c r="D78" s="88" cm="1">
        <f t="array" aca="1" ref="D78" ca="1">_xlfn.XLOOKUP(A78,INDIRECT($A$5&amp;"!$AJ$41:$AJ$406"),INDIRECT($A$5&amp;"!$AO$41:$AO$406"))*SUM($F$3:$I$3)</f>
        <v>11.55</v>
      </c>
      <c r="E78" s="50" cm="1">
        <f t="array" ref="E78">SUMPRODUCT(('PT Storengy'!$B$8:$K$372)*('PT Storengy'!$A$8:$A$372=$A78)*('PT Storengy'!$B$5:$K$5=$A$6)*('PT Storengy'!$B$7:$K$7=$A$7))</f>
        <v>0</v>
      </c>
      <c r="F78" s="137">
        <f t="shared" ca="1" si="0"/>
        <v>5.066264280000004</v>
      </c>
      <c r="G78" s="194">
        <f t="shared" ca="1" si="1"/>
        <v>0.43179000000000001</v>
      </c>
      <c r="H78" s="51" cm="1">
        <f t="array" aca="1" ref="H78" ca="1">IF(ROUND(ROUND(G78,2)-G78,4)=0,_xlfn.XLOOKUP(G78,INDIRECT($A$4&amp;"!$G$41:$G$141"),INDIRECT($A$4&amp;"!$A$41:$A$141"),0,1,1),IF(G78&gt;=1,0,(ROUNDUP(G78,2)-G78)*100*_xlfn.XLOOKUP(G78,INDIRECT($A$4&amp;"!$G$41:$G$141"),INDIRECT($A$4&amp;"!$A$41:$A$141"),0,-1,-1)+(G78-ROUNDDOWN(G78,2))*100*_xlfn.XLOOKUP(G78,INDIRECT($A$4&amp;"!$G$41:$G$141"),INDIRECT($A$4&amp;"!$A$41:$A$141"),0,1,1)))</f>
        <v>0.85607000000000066</v>
      </c>
      <c r="I78" s="89">
        <f t="shared" ca="1" si="4"/>
        <v>79.100868000000062</v>
      </c>
      <c r="J78" s="136" cm="1">
        <f t="array" aca="1" ref="J78" ca="1">IF(COUNTIFS('PTC GRTgaz'!$K$7:$K$15996,"",'PTC GRTgaz'!$A$7:$A$15996,J$16,'PTC GRTgaz'!$D$7:$D$15996,$A78,'PTC GRTgaz'!$C$7:$C$15996,"DEL")&gt;0,J$14,SUMIFS('PTC GRTgaz'!$K$7:$K$15996,'PTC GRTgaz'!$A$7:$A$15996,J$16,'PTC GRTgaz'!$D$7:$D$15996,$A78,'PTC GRTgaz'!$C$7:$C$15996,"DEL")*1.0026*$F$4/INDIRECT($A$4&amp;"!D9"))</f>
        <v>95.247</v>
      </c>
      <c r="K78" s="136">
        <v>1000</v>
      </c>
      <c r="L78" s="137">
        <f t="shared" ca="1" si="2"/>
        <v>5.066264280000004</v>
      </c>
      <c r="M78" s="194">
        <f t="shared" ca="1" si="5"/>
        <v>0.43179000000000001</v>
      </c>
      <c r="N78" s="51" cm="1">
        <f t="array" aca="1" ref="N78" ca="1">IF(ROUND(ROUND(M78,2)-M78,4)=0,_xlfn.XLOOKUP(M78,INDIRECT($A$4&amp;"!$G$41:$G$141"),INDIRECT($A$4&amp;"!$A$41:$A$141"),0,1,1),IF(M78&gt;=1,0,(ROUNDUP(M78,2)-M78)*100*_xlfn.XLOOKUP(M78,INDIRECT($A$4&amp;"!$G$41:$G$141"),INDIRECT($A$4&amp;"!$A$41:$A$141"),0,-1,-1)+(M78-ROUNDDOWN(M78,2))*100*_xlfn.XLOOKUP(M78,INDIRECT($A$4&amp;"!$G$41:$G$141"),INDIRECT($A$4&amp;"!$A$41:$A$141"),0,1,1)))</f>
        <v>0.85607000000000066</v>
      </c>
      <c r="O78" s="89">
        <f t="shared" ca="1" si="6"/>
        <v>79.100868000000062</v>
      </c>
      <c r="S78" s="137">
        <f t="shared" ca="1" si="3"/>
        <v>5.2867303720000054</v>
      </c>
      <c r="T78" s="72">
        <f t="shared" ca="1" si="7"/>
        <v>0.45093</v>
      </c>
      <c r="U78" s="51" cm="1">
        <f t="array" aca="1" ref="U78" ca="1">IF(ROUND(ROUND(T78,2)-T78,4)=0,_xlfn.XLOOKUP(T78,INDIRECT($A$4&amp;"!$G$41:$G$141"),INDIRECT($A$4&amp;"!$A$41:$A$141"),0,1,1),IF(T78&gt;=1,0,(ROUNDUP(T78,2)-T78)*100*_xlfn.XLOOKUP(T78,INDIRECT($A$4&amp;"!$G$41:$G$141"),INDIRECT($A$4&amp;"!$A$41:$A$141"),0,-1,-1)+(T78-ROUNDDOWN(T78,2))*100*_xlfn.XLOOKUP(T78,INDIRECT($A$4&amp;"!$G$41:$G$141"),INDIRECT($A$4&amp;"!$A$41:$A$141"),0,1,1)))</f>
        <v>0.84938000000000091</v>
      </c>
      <c r="V78" s="89">
        <f t="shared" ca="1" si="8"/>
        <v>78.482712000000092</v>
      </c>
    </row>
    <row r="79" spans="1:22" x14ac:dyDescent="0.35">
      <c r="A79" s="48">
        <f t="shared" si="9"/>
        <v>45445</v>
      </c>
      <c r="B79" s="88" cm="1">
        <f t="array" aca="1" ref="B79" ca="1">_xlfn.XLOOKUP(A79,INDIRECT($A$5&amp;"!$AJ$41:$AJ$406"),INDIRECT($A$5&amp;"!$AK$41:$AK$406"))*SUM($F$3:$I$3)</f>
        <v>0</v>
      </c>
      <c r="C79" s="88" cm="1">
        <f t="array" aca="1" ref="C79" ca="1">_xlfn.XLOOKUP(A79,INDIRECT($A$5&amp;"!$AJ$41:$AJ$406"),INDIRECT($A$5&amp;"!$AL$41:$AL$406"))*SUM($F$3:$I$3)</f>
        <v>11.55</v>
      </c>
      <c r="D79" s="88" cm="1">
        <f t="array" aca="1" ref="D79" ca="1">_xlfn.XLOOKUP(A79,INDIRECT($A$5&amp;"!$AJ$41:$AJ$406"),INDIRECT($A$5&amp;"!$AO$41:$AO$406"))*SUM($F$3:$I$3)</f>
        <v>11.55</v>
      </c>
      <c r="E79" s="50" cm="1">
        <f t="array" ref="E79">SUMPRODUCT(('PT Storengy'!$B$8:$K$372)*('PT Storengy'!$A$8:$A$372=$A79)*('PT Storengy'!$B$5:$K$5=$A$6)*('PT Storengy'!$B$7:$K$7=$A$7))</f>
        <v>0</v>
      </c>
      <c r="F79" s="137">
        <f t="shared" ca="1" si="0"/>
        <v>5.1451541680000039</v>
      </c>
      <c r="G79" s="194">
        <f t="shared" ca="1" si="1"/>
        <v>0.43863999999999997</v>
      </c>
      <c r="H79" s="51" cm="1">
        <f t="array" aca="1" ref="H79" ca="1">IF(ROUND(ROUND(G79,2)-G79,4)=0,_xlfn.XLOOKUP(G79,INDIRECT($A$4&amp;"!$G$41:$G$141"),INDIRECT($A$4&amp;"!$A$41:$A$141"),0,1,1),IF(G79&gt;=1,0,(ROUNDUP(G79,2)-G79)*100*_xlfn.XLOOKUP(G79,INDIRECT($A$4&amp;"!$G$41:$G$141"),INDIRECT($A$4&amp;"!$A$41:$A$141"),0,-1,-1)+(G79-ROUNDDOWN(G79,2))*100*_xlfn.XLOOKUP(G79,INDIRECT($A$4&amp;"!$G$41:$G$141"),INDIRECT($A$4&amp;"!$A$41:$A$141"),0,1,1)))</f>
        <v>0.85378666666666714</v>
      </c>
      <c r="I79" s="89">
        <f t="shared" ca="1" si="4"/>
        <v>78.889888000000042</v>
      </c>
      <c r="J79" s="136" cm="1">
        <f t="array" aca="1" ref="J79" ca="1">IF(COUNTIFS('PTC GRTgaz'!$K$7:$K$15996,"",'PTC GRTgaz'!$A$7:$A$15996,J$16,'PTC GRTgaz'!$D$7:$D$15996,$A79,'PTC GRTgaz'!$C$7:$C$15996,"DEL")&gt;0,J$14,SUMIFS('PTC GRTgaz'!$K$7:$K$15996,'PTC GRTgaz'!$A$7:$A$15996,J$16,'PTC GRTgaz'!$D$7:$D$15996,$A79,'PTC GRTgaz'!$C$7:$C$15996,"DEL")*1.0026*$F$4/INDIRECT($A$4&amp;"!D9"))</f>
        <v>95.247</v>
      </c>
      <c r="K79" s="136">
        <v>1000</v>
      </c>
      <c r="L79" s="137">
        <f t="shared" ca="1" si="2"/>
        <v>5.1451541680000039</v>
      </c>
      <c r="M79" s="194">
        <f t="shared" ca="1" si="5"/>
        <v>0.43863999999999997</v>
      </c>
      <c r="N79" s="51" cm="1">
        <f t="array" aca="1" ref="N79" ca="1">IF(ROUND(ROUND(M79,2)-M79,4)=0,_xlfn.XLOOKUP(M79,INDIRECT($A$4&amp;"!$G$41:$G$141"),INDIRECT($A$4&amp;"!$A$41:$A$141"),0,1,1),IF(M79&gt;=1,0,(ROUNDUP(M79,2)-M79)*100*_xlfn.XLOOKUP(M79,INDIRECT($A$4&amp;"!$G$41:$G$141"),INDIRECT($A$4&amp;"!$A$41:$A$141"),0,-1,-1)+(M79-ROUNDDOWN(M79,2))*100*_xlfn.XLOOKUP(M79,INDIRECT($A$4&amp;"!$G$41:$G$141"),INDIRECT($A$4&amp;"!$A$41:$A$141"),0,1,1)))</f>
        <v>0.85378666666666714</v>
      </c>
      <c r="O79" s="89">
        <f t="shared" ca="1" si="6"/>
        <v>78.889888000000042</v>
      </c>
      <c r="S79" s="137">
        <f t="shared" ca="1" si="3"/>
        <v>5.3647942040000052</v>
      </c>
      <c r="T79" s="72">
        <f t="shared" ca="1" si="7"/>
        <v>0.45773000000000003</v>
      </c>
      <c r="U79" s="51" cm="1">
        <f t="array" aca="1" ref="U79" ca="1">IF(ROUND(ROUND(T79,2)-T79,4)=0,_xlfn.XLOOKUP(T79,INDIRECT($A$4&amp;"!$G$41:$G$141"),INDIRECT($A$4&amp;"!$A$41:$A$141"),0,1,1),IF(T79&gt;=1,0,(ROUNDUP(T79,2)-T79)*100*_xlfn.XLOOKUP(T79,INDIRECT($A$4&amp;"!$G$41:$G$141"),INDIRECT($A$4&amp;"!$A$41:$A$141"),0,-1,-1)+(T79-ROUNDDOWN(T79,2))*100*_xlfn.XLOOKUP(T79,INDIRECT($A$4&amp;"!$G$41:$G$141"),INDIRECT($A$4&amp;"!$A$41:$A$141"),0,1,1)))</f>
        <v>0.84484666666666741</v>
      </c>
      <c r="V79" s="89">
        <f t="shared" ca="1" si="8"/>
        <v>78.063832000000076</v>
      </c>
    </row>
    <row r="80" spans="1:22" x14ac:dyDescent="0.35">
      <c r="A80" s="48">
        <f t="shared" si="9"/>
        <v>45446</v>
      </c>
      <c r="B80" s="88" cm="1">
        <f t="array" aca="1" ref="B80" ca="1">_xlfn.XLOOKUP(A80,INDIRECT($A$5&amp;"!$AJ$41:$AJ$406"),INDIRECT($A$5&amp;"!$AK$41:$AK$406"))*SUM($F$3:$I$3)</f>
        <v>0</v>
      </c>
      <c r="C80" s="88" cm="1">
        <f t="array" aca="1" ref="C80" ca="1">_xlfn.XLOOKUP(A80,INDIRECT($A$5&amp;"!$AJ$41:$AJ$406"),INDIRECT($A$5&amp;"!$AL$41:$AL$406"))*SUM($F$3:$I$3)</f>
        <v>11.55</v>
      </c>
      <c r="D80" s="88" cm="1">
        <f t="array" aca="1" ref="D80" ca="1">_xlfn.XLOOKUP(A80,INDIRECT($A$5&amp;"!$AJ$41:$AJ$406"),INDIRECT($A$5&amp;"!$AO$41:$AO$406"))*SUM($F$3:$I$3)</f>
        <v>11.55</v>
      </c>
      <c r="E80" s="50" cm="1">
        <f t="array" ref="E80">SUMPRODUCT(('PT Storengy'!$B$8:$K$372)*('PT Storengy'!$A$8:$A$372=$A80)*('PT Storengy'!$B$5:$K$5=$A$6)*('PT Storengy'!$B$7:$K$7=$A$7))</f>
        <v>0</v>
      </c>
      <c r="F80" s="137">
        <f t="shared" ca="1" si="0"/>
        <v>5.2238336920000039</v>
      </c>
      <c r="G80" s="194">
        <f t="shared" ca="1" si="1"/>
        <v>0.44546999999999998</v>
      </c>
      <c r="H80" s="51" cm="1">
        <f t="array" aca="1" ref="H80" ca="1">IF(ROUND(ROUND(G80,2)-G80,4)=0,_xlfn.XLOOKUP(G80,INDIRECT($A$4&amp;"!$G$41:$G$141"),INDIRECT($A$4&amp;"!$A$41:$A$141"),0,1,1),IF(G80&gt;=1,0,(ROUNDUP(G80,2)-G80)*100*_xlfn.XLOOKUP(G80,INDIRECT($A$4&amp;"!$G$41:$G$141"),INDIRECT($A$4&amp;"!$A$41:$A$141"),0,-1,-1)+(G80-ROUNDDOWN(G80,2))*100*_xlfn.XLOOKUP(G80,INDIRECT($A$4&amp;"!$G$41:$G$141"),INDIRECT($A$4&amp;"!$A$41:$A$141"),0,1,1)))</f>
        <v>0.85151000000000066</v>
      </c>
      <c r="I80" s="89">
        <f t="shared" ca="1" si="4"/>
        <v>78.679524000000072</v>
      </c>
      <c r="J80" s="136" cm="1">
        <f t="array" aca="1" ref="J80" ca="1">IF(COUNTIFS('PTC GRTgaz'!$K$7:$K$15996,"",'PTC GRTgaz'!$A$7:$A$15996,J$16,'PTC GRTgaz'!$D$7:$D$15996,$A80,'PTC GRTgaz'!$C$7:$C$15996,"DEL")&gt;0,J$14,SUMIFS('PTC GRTgaz'!$K$7:$K$15996,'PTC GRTgaz'!$A$7:$A$15996,J$16,'PTC GRTgaz'!$D$7:$D$15996,$A80,'PTC GRTgaz'!$C$7:$C$15996,"DEL")*1.0026*$F$4/INDIRECT($A$4&amp;"!D9"))</f>
        <v>95.247</v>
      </c>
      <c r="K80" s="136">
        <v>1000</v>
      </c>
      <c r="L80" s="137">
        <f t="shared" ca="1" si="2"/>
        <v>5.2238336920000039</v>
      </c>
      <c r="M80" s="194">
        <f t="shared" ca="1" si="5"/>
        <v>0.44546999999999998</v>
      </c>
      <c r="N80" s="51" cm="1">
        <f t="array" aca="1" ref="N80" ca="1">IF(ROUND(ROUND(M80,2)-M80,4)=0,_xlfn.XLOOKUP(M80,INDIRECT($A$4&amp;"!$G$41:$G$141"),INDIRECT($A$4&amp;"!$A$41:$A$141"),0,1,1),IF(M80&gt;=1,0,(ROUNDUP(M80,2)-M80)*100*_xlfn.XLOOKUP(M80,INDIRECT($A$4&amp;"!$G$41:$G$141"),INDIRECT($A$4&amp;"!$A$41:$A$141"),0,-1,-1)+(M80-ROUNDDOWN(M80,2))*100*_xlfn.XLOOKUP(M80,INDIRECT($A$4&amp;"!$G$41:$G$141"),INDIRECT($A$4&amp;"!$A$41:$A$141"),0,1,1)))</f>
        <v>0.85151000000000066</v>
      </c>
      <c r="O80" s="89">
        <f t="shared" ca="1" si="6"/>
        <v>78.679524000000072</v>
      </c>
      <c r="S80" s="137">
        <f t="shared" ca="1" si="3"/>
        <v>5.4424422360000051</v>
      </c>
      <c r="T80" s="72">
        <f t="shared" ca="1" si="7"/>
        <v>0.46448</v>
      </c>
      <c r="U80" s="51" cm="1">
        <f t="array" aca="1" ref="U80" ca="1">IF(ROUND(ROUND(T80,2)-T80,4)=0,_xlfn.XLOOKUP(T80,INDIRECT($A$4&amp;"!$G$41:$G$141"),INDIRECT($A$4&amp;"!$A$41:$A$141"),0,1,1),IF(T80&gt;=1,0,(ROUNDUP(T80,2)-T80)*100*_xlfn.XLOOKUP(T80,INDIRECT($A$4&amp;"!$G$41:$G$141"),INDIRECT($A$4&amp;"!$A$41:$A$141"),0,-1,-1)+(T80-ROUNDDOWN(T80,2))*100*_xlfn.XLOOKUP(T80,INDIRECT($A$4&amp;"!$G$41:$G$141"),INDIRECT($A$4&amp;"!$A$41:$A$141"),0,1,1)))</f>
        <v>0.84034666666666724</v>
      </c>
      <c r="V80" s="89">
        <f t="shared" ca="1" si="8"/>
        <v>77.648032000000057</v>
      </c>
    </row>
    <row r="81" spans="1:22" x14ac:dyDescent="0.35">
      <c r="A81" s="48">
        <f t="shared" si="9"/>
        <v>45447</v>
      </c>
      <c r="B81" s="88" cm="1">
        <f t="array" aca="1" ref="B81" ca="1">_xlfn.XLOOKUP(A81,INDIRECT($A$5&amp;"!$AJ$41:$AJ$406"),INDIRECT($A$5&amp;"!$AK$41:$AK$406"))*SUM($F$3:$I$3)</f>
        <v>0</v>
      </c>
      <c r="C81" s="88" cm="1">
        <f t="array" aca="1" ref="C81" ca="1">_xlfn.XLOOKUP(A81,INDIRECT($A$5&amp;"!$AJ$41:$AJ$406"),INDIRECT($A$5&amp;"!$AL$41:$AL$406"))*SUM($F$3:$I$3)</f>
        <v>11.55</v>
      </c>
      <c r="D81" s="88" cm="1">
        <f t="array" aca="1" ref="D81" ca="1">_xlfn.XLOOKUP(A81,INDIRECT($A$5&amp;"!$AJ$41:$AJ$406"),INDIRECT($A$5&amp;"!$AO$41:$AO$406"))*SUM($F$3:$I$3)</f>
        <v>11.55</v>
      </c>
      <c r="E81" s="50" cm="1">
        <f t="array" ref="E81">SUMPRODUCT(('PT Storengy'!$B$8:$K$372)*('PT Storengy'!$A$8:$A$372=$A81)*('PT Storengy'!$B$5:$K$5=$A$6)*('PT Storengy'!$B$7:$K$7=$A$7))</f>
        <v>0</v>
      </c>
      <c r="F81" s="137">
        <f t="shared" ref="F81:F144" ca="1" si="10">F80+I81/1000</f>
        <v>5.3022332440000044</v>
      </c>
      <c r="G81" s="194">
        <f t="shared" ca="1" si="1"/>
        <v>0.45228000000000002</v>
      </c>
      <c r="H81" s="51" cm="1">
        <f t="array" aca="1" ref="H81" ca="1">IF(ROUND(ROUND(G81,2)-G81,4)=0,_xlfn.XLOOKUP(G81,INDIRECT($A$4&amp;"!$G$41:$G$141"),INDIRECT($A$4&amp;"!$A$41:$A$141"),0,1,1),IF(G81&gt;=1,0,(ROUNDUP(G81,2)-G81)*100*_xlfn.XLOOKUP(G81,INDIRECT($A$4&amp;"!$G$41:$G$141"),INDIRECT($A$4&amp;"!$A$41:$A$141"),0,-1,-1)+(G81-ROUNDDOWN(G81,2))*100*_xlfn.XLOOKUP(G81,INDIRECT($A$4&amp;"!$G$41:$G$141"),INDIRECT($A$4&amp;"!$A$41:$A$141"),0,1,1)))</f>
        <v>0.84848000000000079</v>
      </c>
      <c r="I81" s="89">
        <f t="shared" ca="1" si="4"/>
        <v>78.399552000000071</v>
      </c>
      <c r="J81" s="136" cm="1">
        <f t="array" aca="1" ref="J81" ca="1">IF(COUNTIFS('PTC GRTgaz'!$K$7:$K$15996,"",'PTC GRTgaz'!$A$7:$A$15996,J$16,'PTC GRTgaz'!$D$7:$D$15996,$A81,'PTC GRTgaz'!$C$7:$C$15996,"DEL")&gt;0,J$14,SUMIFS('PTC GRTgaz'!$K$7:$K$15996,'PTC GRTgaz'!$A$7:$A$15996,J$16,'PTC GRTgaz'!$D$7:$D$15996,$A81,'PTC GRTgaz'!$C$7:$C$15996,"DEL")*1.0026*$F$4/INDIRECT($A$4&amp;"!D9"))</f>
        <v>95.247</v>
      </c>
      <c r="K81" s="136">
        <v>1000</v>
      </c>
      <c r="L81" s="137">
        <f t="shared" ref="L81:L144" ca="1" si="11">L80+O81/1000</f>
        <v>5.3022332440000044</v>
      </c>
      <c r="M81" s="194">
        <f t="shared" ca="1" si="5"/>
        <v>0.45228000000000002</v>
      </c>
      <c r="N81" s="51" cm="1">
        <f t="array" aca="1" ref="N81" ca="1">IF(ROUND(ROUND(M81,2)-M81,4)=0,_xlfn.XLOOKUP(M81,INDIRECT($A$4&amp;"!$G$41:$G$141"),INDIRECT($A$4&amp;"!$A$41:$A$141"),0,1,1),IF(M81&gt;=1,0,(ROUNDUP(M81,2)-M81)*100*_xlfn.XLOOKUP(M81,INDIRECT($A$4&amp;"!$G$41:$G$141"),INDIRECT($A$4&amp;"!$A$41:$A$141"),0,-1,-1)+(M81-ROUNDDOWN(M81,2))*100*_xlfn.XLOOKUP(M81,INDIRECT($A$4&amp;"!$G$41:$G$141"),INDIRECT($A$4&amp;"!$A$41:$A$141"),0,1,1)))</f>
        <v>0.84848000000000079</v>
      </c>
      <c r="O81" s="89">
        <f t="shared" ca="1" si="6"/>
        <v>78.399552000000071</v>
      </c>
      <c r="S81" s="137">
        <f t="shared" ref="S81:S144" ca="1" si="12">S80+V81/1000</f>
        <v>5.519675700000005</v>
      </c>
      <c r="T81" s="72">
        <f t="shared" ca="1" si="7"/>
        <v>0.47121000000000002</v>
      </c>
      <c r="U81" s="51" cm="1">
        <f t="array" aca="1" ref="U81" ca="1">IF(ROUND(ROUND(T81,2)-T81,4)=0,_xlfn.XLOOKUP(T81,INDIRECT($A$4&amp;"!$G$41:$G$141"),INDIRECT($A$4&amp;"!$A$41:$A$141"),0,1,1),IF(T81&gt;=1,0,(ROUNDUP(T81,2)-T81)*100*_xlfn.XLOOKUP(T81,INDIRECT($A$4&amp;"!$G$41:$G$141"),INDIRECT($A$4&amp;"!$A$41:$A$141"),0,-1,-1)+(T81-ROUNDDOWN(T81,2))*100*_xlfn.XLOOKUP(T81,INDIRECT($A$4&amp;"!$G$41:$G$141"),INDIRECT($A$4&amp;"!$A$41:$A$141"),0,1,1)))</f>
        <v>0.83586000000000049</v>
      </c>
      <c r="V81" s="89">
        <f t="shared" ca="1" si="8"/>
        <v>77.233464000000055</v>
      </c>
    </row>
    <row r="82" spans="1:22" x14ac:dyDescent="0.35">
      <c r="A82" s="48">
        <f t="shared" si="9"/>
        <v>45448</v>
      </c>
      <c r="B82" s="88" cm="1">
        <f t="array" aca="1" ref="B82" ca="1">_xlfn.XLOOKUP(A82,INDIRECT($A$5&amp;"!$AJ$41:$AJ$406"),INDIRECT($A$5&amp;"!$AK$41:$AK$406"))*SUM($F$3:$I$3)</f>
        <v>0</v>
      </c>
      <c r="C82" s="88" cm="1">
        <f t="array" aca="1" ref="C82" ca="1">_xlfn.XLOOKUP(A82,INDIRECT($A$5&amp;"!$AJ$41:$AJ$406"),INDIRECT($A$5&amp;"!$AL$41:$AL$406"))*SUM($F$3:$I$3)</f>
        <v>11.55</v>
      </c>
      <c r="D82" s="88" cm="1">
        <f t="array" aca="1" ref="D82" ca="1">_xlfn.XLOOKUP(A82,INDIRECT($A$5&amp;"!$AJ$41:$AJ$406"),INDIRECT($A$5&amp;"!$AO$41:$AO$406"))*SUM($F$3:$I$3)</f>
        <v>11.55</v>
      </c>
      <c r="E82" s="50" cm="1">
        <f t="array" ref="E82">SUMPRODUCT(('PT Storengy'!$B$8:$K$372)*('PT Storengy'!$A$8:$A$372=$A82)*('PT Storengy'!$B$5:$K$5=$A$6)*('PT Storengy'!$B$7:$K$7=$A$7))</f>
        <v>0</v>
      </c>
      <c r="F82" s="137">
        <f t="shared" ca="1" si="10"/>
        <v>5.3802145320000045</v>
      </c>
      <c r="G82" s="194">
        <f t="shared" ref="G82:G145" ca="1" si="13">ROUND(F81/SUM($F$3,$G$3,$H$3,$I$3),5)</f>
        <v>0.45906999999999998</v>
      </c>
      <c r="H82" s="51" cm="1">
        <f t="array" aca="1" ref="H82" ca="1">IF(ROUND(ROUND(G82,2)-G82,4)=0,_xlfn.XLOOKUP(G82,INDIRECT($A$4&amp;"!$G$41:$G$141"),INDIRECT($A$4&amp;"!$A$41:$A$141"),0,1,1),IF(G82&gt;=1,0,(ROUNDUP(G82,2)-G82)*100*_xlfn.XLOOKUP(G82,INDIRECT($A$4&amp;"!$G$41:$G$141"),INDIRECT($A$4&amp;"!$A$41:$A$141"),0,-1,-1)+(G82-ROUNDDOWN(G82,2))*100*_xlfn.XLOOKUP(G82,INDIRECT($A$4&amp;"!$G$41:$G$141"),INDIRECT($A$4&amp;"!$A$41:$A$141"),0,1,1)))</f>
        <v>0.84395333333333411</v>
      </c>
      <c r="I82" s="89">
        <f t="shared" ref="I82:I145" ca="1" si="14">IF(F81*1000+$F$4*(1-$E82)*H82&gt;$D82*1000,D82*1000-F81*1000,$F$4*(1-$E82)*H82)</f>
        <v>77.981288000000077</v>
      </c>
      <c r="J82" s="136" cm="1">
        <f t="array" aca="1" ref="J82" ca="1">IF(COUNTIFS('PTC GRTgaz'!$K$7:$K$15996,"",'PTC GRTgaz'!$A$7:$A$15996,J$16,'PTC GRTgaz'!$D$7:$D$15996,$A82,'PTC GRTgaz'!$C$7:$C$15996,"DEL")&gt;0,J$14,SUMIFS('PTC GRTgaz'!$K$7:$K$15996,'PTC GRTgaz'!$A$7:$A$15996,J$16,'PTC GRTgaz'!$D$7:$D$15996,$A82,'PTC GRTgaz'!$C$7:$C$15996,"DEL")*1.0026*$F$4/INDIRECT($A$4&amp;"!D9"))</f>
        <v>95.247</v>
      </c>
      <c r="K82" s="136">
        <v>1000</v>
      </c>
      <c r="L82" s="137">
        <f t="shared" ca="1" si="11"/>
        <v>5.3802145320000045</v>
      </c>
      <c r="M82" s="194">
        <f t="shared" ref="M82:M145" ca="1" si="15">ROUND(L81/SUM($F$3,$G$3,$H$3,$I$3),5)</f>
        <v>0.45906999999999998</v>
      </c>
      <c r="N82" s="51" cm="1">
        <f t="array" aca="1" ref="N82" ca="1">IF(ROUND(ROUND(M82,2)-M82,4)=0,_xlfn.XLOOKUP(M82,INDIRECT($A$4&amp;"!$G$41:$G$141"),INDIRECT($A$4&amp;"!$A$41:$A$141"),0,1,1),IF(M82&gt;=1,0,(ROUNDUP(M82,2)-M82)*100*_xlfn.XLOOKUP(M82,INDIRECT($A$4&amp;"!$G$41:$G$141"),INDIRECT($A$4&amp;"!$A$41:$A$141"),0,-1,-1)+(M82-ROUNDDOWN(M82,2))*100*_xlfn.XLOOKUP(M82,INDIRECT($A$4&amp;"!$G$41:$G$141"),INDIRECT($A$4&amp;"!$A$41:$A$141"),0,1,1)))</f>
        <v>0.84395333333333411</v>
      </c>
      <c r="O82" s="89">
        <f t="shared" ref="O82:O145" ca="1" si="16">IF(L81*1000+MIN(J82,K82,$F$4*(1-$E82)*N82)&gt;$D82*1000,$D82*1000-L81*1000,MIN(J82,K82,$F$4*(1-$E82)*N82))</f>
        <v>77.981288000000077</v>
      </c>
      <c r="S82" s="137">
        <f t="shared" ca="1" si="12"/>
        <v>5.5964976760000047</v>
      </c>
      <c r="T82" s="72">
        <f t="shared" ref="T82:T145" ca="1" si="17">MIN(ROUND(S81/SUM($F$3,$G$3,$H$3,$I$3),5),1)</f>
        <v>0.47788999999999998</v>
      </c>
      <c r="U82" s="51" cm="1">
        <f t="array" aca="1" ref="U82" ca="1">IF(ROUND(ROUND(T82,2)-T82,4)=0,_xlfn.XLOOKUP(T82,INDIRECT($A$4&amp;"!$G$41:$G$141"),INDIRECT($A$4&amp;"!$A$41:$A$141"),0,1,1),IF(T82&gt;=1,0,(ROUNDUP(T82,2)-T82)*100*_xlfn.XLOOKUP(T82,INDIRECT($A$4&amp;"!$G$41:$G$141"),INDIRECT($A$4&amp;"!$A$41:$A$141"),0,-1,-1)+(T82-ROUNDDOWN(T82,2))*100*_xlfn.XLOOKUP(T82,INDIRECT($A$4&amp;"!$G$41:$G$141"),INDIRECT($A$4&amp;"!$A$41:$A$141"),0,1,1)))</f>
        <v>0.8314066666666674</v>
      </c>
      <c r="V82" s="89">
        <f t="shared" ref="V82:V145" ca="1" si="18">$F$4*(1)*U82</f>
        <v>76.821976000000078</v>
      </c>
    </row>
    <row r="83" spans="1:22" x14ac:dyDescent="0.35">
      <c r="A83" s="48">
        <f t="shared" ref="A83:A146" si="19">A82+1</f>
        <v>45449</v>
      </c>
      <c r="B83" s="88" cm="1">
        <f t="array" aca="1" ref="B83" ca="1">_xlfn.XLOOKUP(A83,INDIRECT($A$5&amp;"!$AJ$41:$AJ$406"),INDIRECT($A$5&amp;"!$AK$41:$AK$406"))*SUM($F$3:$I$3)</f>
        <v>0</v>
      </c>
      <c r="C83" s="88" cm="1">
        <f t="array" aca="1" ref="C83" ca="1">_xlfn.XLOOKUP(A83,INDIRECT($A$5&amp;"!$AJ$41:$AJ$406"),INDIRECT($A$5&amp;"!$AL$41:$AL$406"))*SUM($F$3:$I$3)</f>
        <v>11.55</v>
      </c>
      <c r="D83" s="88" cm="1">
        <f t="array" aca="1" ref="D83" ca="1">_xlfn.XLOOKUP(A83,INDIRECT($A$5&amp;"!$AJ$41:$AJ$406"),INDIRECT($A$5&amp;"!$AO$41:$AO$406"))*SUM($F$3:$I$3)</f>
        <v>11.55</v>
      </c>
      <c r="E83" s="50" cm="1">
        <f t="array" ref="E83">SUMPRODUCT(('PT Storengy'!$B$8:$K$372)*('PT Storengy'!$A$8:$A$372=$A83)*('PT Storengy'!$B$5:$K$5=$A$6)*('PT Storengy'!$B$7:$K$7=$A$7))</f>
        <v>0</v>
      </c>
      <c r="F83" s="137">
        <f t="shared" ca="1" si="10"/>
        <v>5.4577800200000048</v>
      </c>
      <c r="G83" s="194">
        <f t="shared" ca="1" si="13"/>
        <v>0.46582000000000001</v>
      </c>
      <c r="H83" s="51" cm="1">
        <f t="array" aca="1" ref="H83" ca="1">IF(ROUND(ROUND(G83,2)-G83,4)=0,_xlfn.XLOOKUP(G83,INDIRECT($A$4&amp;"!$G$41:$G$141"),INDIRECT($A$4&amp;"!$A$41:$A$141"),0,1,1),IF(G83&gt;=1,0,(ROUNDUP(G83,2)-G83)*100*_xlfn.XLOOKUP(G83,INDIRECT($A$4&amp;"!$G$41:$G$141"),INDIRECT($A$4&amp;"!$A$41:$A$141"),0,-1,-1)+(G83-ROUNDDOWN(G83,2))*100*_xlfn.XLOOKUP(G83,INDIRECT($A$4&amp;"!$G$41:$G$141"),INDIRECT($A$4&amp;"!$A$41:$A$141"),0,1,1)))</f>
        <v>0.83945333333333394</v>
      </c>
      <c r="I83" s="89">
        <f t="shared" ca="1" si="14"/>
        <v>77.565488000000059</v>
      </c>
      <c r="J83" s="136" cm="1">
        <f t="array" aca="1" ref="J83" ca="1">IF(COUNTIFS('PTC GRTgaz'!$K$7:$K$15996,"",'PTC GRTgaz'!$A$7:$A$15996,J$16,'PTC GRTgaz'!$D$7:$D$15996,$A83,'PTC GRTgaz'!$C$7:$C$15996,"DEL")&gt;0,J$14,SUMIFS('PTC GRTgaz'!$K$7:$K$15996,'PTC GRTgaz'!$A$7:$A$15996,J$16,'PTC GRTgaz'!$D$7:$D$15996,$A83,'PTC GRTgaz'!$C$7:$C$15996,"DEL")*1.0026*$F$4/INDIRECT($A$4&amp;"!D9"))</f>
        <v>95.247</v>
      </c>
      <c r="K83" s="136">
        <v>1000</v>
      </c>
      <c r="L83" s="137">
        <f t="shared" ca="1" si="11"/>
        <v>5.4577800200000048</v>
      </c>
      <c r="M83" s="194">
        <f t="shared" ca="1" si="15"/>
        <v>0.46582000000000001</v>
      </c>
      <c r="N83" s="51" cm="1">
        <f t="array" aca="1" ref="N83" ca="1">IF(ROUND(ROUND(M83,2)-M83,4)=0,_xlfn.XLOOKUP(M83,INDIRECT($A$4&amp;"!$G$41:$G$141"),INDIRECT($A$4&amp;"!$A$41:$A$141"),0,1,1),IF(M83&gt;=1,0,(ROUNDUP(M83,2)-M83)*100*_xlfn.XLOOKUP(M83,INDIRECT($A$4&amp;"!$G$41:$G$141"),INDIRECT($A$4&amp;"!$A$41:$A$141"),0,-1,-1)+(M83-ROUNDDOWN(M83,2))*100*_xlfn.XLOOKUP(M83,INDIRECT($A$4&amp;"!$G$41:$G$141"),INDIRECT($A$4&amp;"!$A$41:$A$141"),0,1,1)))</f>
        <v>0.83945333333333394</v>
      </c>
      <c r="O83" s="89">
        <f t="shared" ca="1" si="16"/>
        <v>77.565488000000059</v>
      </c>
      <c r="S83" s="137">
        <f t="shared" ca="1" si="12"/>
        <v>5.672909396000005</v>
      </c>
      <c r="T83" s="72">
        <f t="shared" ca="1" si="17"/>
        <v>0.48454999999999998</v>
      </c>
      <c r="U83" s="51" cm="1">
        <f t="array" aca="1" ref="U83" ca="1">IF(ROUND(ROUND(T83,2)-T83,4)=0,_xlfn.XLOOKUP(T83,INDIRECT($A$4&amp;"!$G$41:$G$141"),INDIRECT($A$4&amp;"!$A$41:$A$141"),0,1,1),IF(T83&gt;=1,0,(ROUNDUP(T83,2)-T83)*100*_xlfn.XLOOKUP(T83,INDIRECT($A$4&amp;"!$G$41:$G$141"),INDIRECT($A$4&amp;"!$A$41:$A$141"),0,-1,-1)+(T83-ROUNDDOWN(T83,2))*100*_xlfn.XLOOKUP(T83,INDIRECT($A$4&amp;"!$G$41:$G$141"),INDIRECT($A$4&amp;"!$A$41:$A$141"),0,1,1)))</f>
        <v>0.8269666666666674</v>
      </c>
      <c r="V83" s="89">
        <f t="shared" ca="1" si="18"/>
        <v>76.411720000000074</v>
      </c>
    </row>
    <row r="84" spans="1:22" x14ac:dyDescent="0.35">
      <c r="A84" s="48">
        <f t="shared" si="19"/>
        <v>45450</v>
      </c>
      <c r="B84" s="88" cm="1">
        <f t="array" aca="1" ref="B84" ca="1">_xlfn.XLOOKUP(A84,INDIRECT($A$5&amp;"!$AJ$41:$AJ$406"),INDIRECT($A$5&amp;"!$AK$41:$AK$406"))*SUM($F$3:$I$3)</f>
        <v>0</v>
      </c>
      <c r="C84" s="88" cm="1">
        <f t="array" aca="1" ref="C84" ca="1">_xlfn.XLOOKUP(A84,INDIRECT($A$5&amp;"!$AJ$41:$AJ$406"),INDIRECT($A$5&amp;"!$AL$41:$AL$406"))*SUM($F$3:$I$3)</f>
        <v>11.55</v>
      </c>
      <c r="D84" s="88" cm="1">
        <f t="array" aca="1" ref="D84" ca="1">_xlfn.XLOOKUP(A84,INDIRECT($A$5&amp;"!$AJ$41:$AJ$406"),INDIRECT($A$5&amp;"!$AO$41:$AO$406"))*SUM($F$3:$I$3)</f>
        <v>11.55</v>
      </c>
      <c r="E84" s="50" cm="1">
        <f t="array" ref="E84">SUMPRODUCT(('PT Storengy'!$B$8:$K$372)*('PT Storengy'!$A$8:$A$372=$A84)*('PT Storengy'!$B$5:$K$5=$A$6)*('PT Storengy'!$B$7:$K$7=$A$7))</f>
        <v>0</v>
      </c>
      <c r="F84" s="137">
        <f t="shared" ca="1" si="10"/>
        <v>5.5349315560000045</v>
      </c>
      <c r="G84" s="194">
        <f t="shared" ca="1" si="13"/>
        <v>0.47254000000000002</v>
      </c>
      <c r="H84" s="51" cm="1">
        <f t="array" aca="1" ref="H84" ca="1">IF(ROUND(ROUND(G84,2)-G84,4)=0,_xlfn.XLOOKUP(G84,INDIRECT($A$4&amp;"!$G$41:$G$141"),INDIRECT($A$4&amp;"!$A$41:$A$141"),0,1,1),IF(G84&gt;=1,0,(ROUNDUP(G84,2)-G84)*100*_xlfn.XLOOKUP(G84,INDIRECT($A$4&amp;"!$G$41:$G$141"),INDIRECT($A$4&amp;"!$A$41:$A$141"),0,-1,-1)+(G84-ROUNDDOWN(G84,2))*100*_xlfn.XLOOKUP(G84,INDIRECT($A$4&amp;"!$G$41:$G$141"),INDIRECT($A$4&amp;"!$A$41:$A$141"),0,1,1)))</f>
        <v>0.8349733333333339</v>
      </c>
      <c r="I84" s="89">
        <f t="shared" ca="1" si="14"/>
        <v>77.151536000000064</v>
      </c>
      <c r="J84" s="136" cm="1">
        <f t="array" aca="1" ref="J84" ca="1">IF(COUNTIFS('PTC GRTgaz'!$K$7:$K$15996,"",'PTC GRTgaz'!$A$7:$A$15996,J$16,'PTC GRTgaz'!$D$7:$D$15996,$A84,'PTC GRTgaz'!$C$7:$C$15996,"DEL")&gt;0,J$14,SUMIFS('PTC GRTgaz'!$K$7:$K$15996,'PTC GRTgaz'!$A$7:$A$15996,J$16,'PTC GRTgaz'!$D$7:$D$15996,$A84,'PTC GRTgaz'!$C$7:$C$15996,"DEL")*1.0026*$F$4/INDIRECT($A$4&amp;"!D9"))</f>
        <v>95.247</v>
      </c>
      <c r="K84" s="136">
        <v>1000</v>
      </c>
      <c r="L84" s="137">
        <f t="shared" ca="1" si="11"/>
        <v>5.5349315560000045</v>
      </c>
      <c r="M84" s="194">
        <f t="shared" ca="1" si="15"/>
        <v>0.47254000000000002</v>
      </c>
      <c r="N84" s="51" cm="1">
        <f t="array" aca="1" ref="N84" ca="1">IF(ROUND(ROUND(M84,2)-M84,4)=0,_xlfn.XLOOKUP(M84,INDIRECT($A$4&amp;"!$G$41:$G$141"),INDIRECT($A$4&amp;"!$A$41:$A$141"),0,1,1),IF(M84&gt;=1,0,(ROUNDUP(M84,2)-M84)*100*_xlfn.XLOOKUP(M84,INDIRECT($A$4&amp;"!$G$41:$G$141"),INDIRECT($A$4&amp;"!$A$41:$A$141"),0,-1,-1)+(M84-ROUNDDOWN(M84,2))*100*_xlfn.XLOOKUP(M84,INDIRECT($A$4&amp;"!$G$41:$G$141"),INDIRECT($A$4&amp;"!$A$41:$A$141"),0,1,1)))</f>
        <v>0.8349733333333339</v>
      </c>
      <c r="O84" s="89">
        <f t="shared" ca="1" si="16"/>
        <v>77.151536000000064</v>
      </c>
      <c r="S84" s="137">
        <f t="shared" ca="1" si="12"/>
        <v>5.7489139400000049</v>
      </c>
      <c r="T84" s="72">
        <f t="shared" ca="1" si="17"/>
        <v>0.49115999999999999</v>
      </c>
      <c r="U84" s="51" cm="1">
        <f t="array" aca="1" ref="U84" ca="1">IF(ROUND(ROUND(T84,2)-T84,4)=0,_xlfn.XLOOKUP(T84,INDIRECT($A$4&amp;"!$G$41:$G$141"),INDIRECT($A$4&amp;"!$A$41:$A$141"),0,1,1),IF(T84&gt;=1,0,(ROUNDUP(T84,2)-T84)*100*_xlfn.XLOOKUP(T84,INDIRECT($A$4&amp;"!$G$41:$G$141"),INDIRECT($A$4&amp;"!$A$41:$A$141"),0,-1,-1)+(T84-ROUNDDOWN(T84,2))*100*_xlfn.XLOOKUP(T84,INDIRECT($A$4&amp;"!$G$41:$G$141"),INDIRECT($A$4&amp;"!$A$41:$A$141"),0,1,1)))</f>
        <v>0.82256000000000074</v>
      </c>
      <c r="V84" s="89">
        <f t="shared" ca="1" si="18"/>
        <v>76.004544000000067</v>
      </c>
    </row>
    <row r="85" spans="1:22" x14ac:dyDescent="0.35">
      <c r="A85" s="48">
        <f t="shared" si="19"/>
        <v>45451</v>
      </c>
      <c r="B85" s="88" cm="1">
        <f t="array" aca="1" ref="B85" ca="1">_xlfn.XLOOKUP(A85,INDIRECT($A$5&amp;"!$AJ$41:$AJ$406"),INDIRECT($A$5&amp;"!$AK$41:$AK$406"))*SUM($F$3:$I$3)</f>
        <v>0</v>
      </c>
      <c r="C85" s="88" cm="1">
        <f t="array" aca="1" ref="C85" ca="1">_xlfn.XLOOKUP(A85,INDIRECT($A$5&amp;"!$AJ$41:$AJ$406"),INDIRECT($A$5&amp;"!$AL$41:$AL$406"))*SUM($F$3:$I$3)</f>
        <v>11.55</v>
      </c>
      <c r="D85" s="88" cm="1">
        <f t="array" aca="1" ref="D85" ca="1">_xlfn.XLOOKUP(A85,INDIRECT($A$5&amp;"!$AJ$41:$AJ$406"),INDIRECT($A$5&amp;"!$AO$41:$AO$406"))*SUM($F$3:$I$3)</f>
        <v>11.55</v>
      </c>
      <c r="E85" s="50" cm="1">
        <f t="array" ref="E85">SUMPRODUCT(('PT Storengy'!$B$8:$K$372)*('PT Storengy'!$A$8:$A$372=$A85)*('PT Storengy'!$B$5:$K$5=$A$6)*('PT Storengy'!$B$7:$K$7=$A$7))</f>
        <v>0</v>
      </c>
      <c r="F85" s="137">
        <f t="shared" ca="1" si="10"/>
        <v>5.6116722200000044</v>
      </c>
      <c r="G85" s="194">
        <f t="shared" ca="1" si="13"/>
        <v>0.47921000000000002</v>
      </c>
      <c r="H85" s="51" cm="1">
        <f t="array" aca="1" ref="H85" ca="1">IF(ROUND(ROUND(G85,2)-G85,4)=0,_xlfn.XLOOKUP(G85,INDIRECT($A$4&amp;"!$G$41:$G$141"),INDIRECT($A$4&amp;"!$A$41:$A$141"),0,1,1),IF(G85&gt;=1,0,(ROUNDUP(G85,2)-G85)*100*_xlfn.XLOOKUP(G85,INDIRECT($A$4&amp;"!$G$41:$G$141"),INDIRECT($A$4&amp;"!$A$41:$A$141"),0,-1,-1)+(G85-ROUNDDOWN(G85,2))*100*_xlfn.XLOOKUP(G85,INDIRECT($A$4&amp;"!$G$41:$G$141"),INDIRECT($A$4&amp;"!$A$41:$A$141"),0,1,1)))</f>
        <v>0.83052666666666752</v>
      </c>
      <c r="I85" s="89">
        <f t="shared" ca="1" si="14"/>
        <v>76.740664000000081</v>
      </c>
      <c r="J85" s="136" cm="1">
        <f t="array" aca="1" ref="J85" ca="1">IF(COUNTIFS('PTC GRTgaz'!$K$7:$K$15996,"",'PTC GRTgaz'!$A$7:$A$15996,J$16,'PTC GRTgaz'!$D$7:$D$15996,$A85,'PTC GRTgaz'!$C$7:$C$15996,"DEL")&gt;0,J$14,SUMIFS('PTC GRTgaz'!$K$7:$K$15996,'PTC GRTgaz'!$A$7:$A$15996,J$16,'PTC GRTgaz'!$D$7:$D$15996,$A85,'PTC GRTgaz'!$C$7:$C$15996,"DEL")*1.0026*$F$4/INDIRECT($A$4&amp;"!D9"))</f>
        <v>95.247</v>
      </c>
      <c r="K85" s="136">
        <v>1000</v>
      </c>
      <c r="L85" s="137">
        <f t="shared" ca="1" si="11"/>
        <v>5.6116722200000044</v>
      </c>
      <c r="M85" s="194">
        <f t="shared" ca="1" si="15"/>
        <v>0.47921000000000002</v>
      </c>
      <c r="N85" s="51" cm="1">
        <f t="array" aca="1" ref="N85" ca="1">IF(ROUND(ROUND(M85,2)-M85,4)=0,_xlfn.XLOOKUP(M85,INDIRECT($A$4&amp;"!$G$41:$G$141"),INDIRECT($A$4&amp;"!$A$41:$A$141"),0,1,1),IF(M85&gt;=1,0,(ROUNDUP(M85,2)-M85)*100*_xlfn.XLOOKUP(M85,INDIRECT($A$4&amp;"!$G$41:$G$141"),INDIRECT($A$4&amp;"!$A$41:$A$141"),0,-1,-1)+(M85-ROUNDDOWN(M85,2))*100*_xlfn.XLOOKUP(M85,INDIRECT($A$4&amp;"!$G$41:$G$141"),INDIRECT($A$4&amp;"!$A$41:$A$141"),0,1,1)))</f>
        <v>0.83052666666666752</v>
      </c>
      <c r="O85" s="89">
        <f t="shared" ca="1" si="16"/>
        <v>76.740664000000081</v>
      </c>
      <c r="S85" s="137">
        <f t="shared" ca="1" si="12"/>
        <v>5.8245131560000045</v>
      </c>
      <c r="T85" s="72">
        <f t="shared" ca="1" si="17"/>
        <v>0.49774000000000002</v>
      </c>
      <c r="U85" s="51" cm="1">
        <f t="array" aca="1" ref="U85" ca="1">IF(ROUND(ROUND(T85,2)-T85,4)=0,_xlfn.XLOOKUP(T85,INDIRECT($A$4&amp;"!$G$41:$G$141"),INDIRECT($A$4&amp;"!$A$41:$A$141"),0,1,1),IF(T85&gt;=1,0,(ROUNDUP(T85,2)-T85)*100*_xlfn.XLOOKUP(T85,INDIRECT($A$4&amp;"!$G$41:$G$141"),INDIRECT($A$4&amp;"!$A$41:$A$141"),0,-1,-1)+(T85-ROUNDDOWN(T85,2))*100*_xlfn.XLOOKUP(T85,INDIRECT($A$4&amp;"!$G$41:$G$141"),INDIRECT($A$4&amp;"!$A$41:$A$141"),0,1,1)))</f>
        <v>0.81817333333333409</v>
      </c>
      <c r="V85" s="89">
        <f t="shared" ca="1" si="18"/>
        <v>75.599216000000069</v>
      </c>
    </row>
    <row r="86" spans="1:22" x14ac:dyDescent="0.35">
      <c r="A86" s="48">
        <f t="shared" si="19"/>
        <v>45452</v>
      </c>
      <c r="B86" s="88" cm="1">
        <f t="array" aca="1" ref="B86" ca="1">_xlfn.XLOOKUP(A86,INDIRECT($A$5&amp;"!$AJ$41:$AJ$406"),INDIRECT($A$5&amp;"!$AK$41:$AK$406"))*SUM($F$3:$I$3)</f>
        <v>0</v>
      </c>
      <c r="C86" s="88" cm="1">
        <f t="array" aca="1" ref="C86" ca="1">_xlfn.XLOOKUP(A86,INDIRECT($A$5&amp;"!$AJ$41:$AJ$406"),INDIRECT($A$5&amp;"!$AL$41:$AL$406"))*SUM($F$3:$I$3)</f>
        <v>11.55</v>
      </c>
      <c r="D86" s="88" cm="1">
        <f t="array" aca="1" ref="D86" ca="1">_xlfn.XLOOKUP(A86,INDIRECT($A$5&amp;"!$AJ$41:$AJ$406"),INDIRECT($A$5&amp;"!$AO$41:$AO$406"))*SUM($F$3:$I$3)</f>
        <v>11.55</v>
      </c>
      <c r="E86" s="50" cm="1">
        <f t="array" ref="E86">SUMPRODUCT(('PT Storengy'!$B$8:$K$372)*('PT Storengy'!$A$8:$A$372=$A86)*('PT Storengy'!$B$5:$K$5=$A$6)*('PT Storengy'!$B$7:$K$7=$A$7))</f>
        <v>0</v>
      </c>
      <c r="F86" s="137">
        <f t="shared" ca="1" si="10"/>
        <v>5.6880032440000043</v>
      </c>
      <c r="G86" s="194">
        <f t="shared" ca="1" si="13"/>
        <v>0.48586000000000001</v>
      </c>
      <c r="H86" s="51" cm="1">
        <f t="array" aca="1" ref="H86" ca="1">IF(ROUND(ROUND(G86,2)-G86,4)=0,_xlfn.XLOOKUP(G86,INDIRECT($A$4&amp;"!$G$41:$G$141"),INDIRECT($A$4&amp;"!$A$41:$A$141"),0,1,1),IF(G86&gt;=1,0,(ROUNDUP(G86,2)-G86)*100*_xlfn.XLOOKUP(G86,INDIRECT($A$4&amp;"!$G$41:$G$141"),INDIRECT($A$4&amp;"!$A$41:$A$141"),0,-1,-1)+(G86-ROUNDDOWN(G86,2))*100*_xlfn.XLOOKUP(G86,INDIRECT($A$4&amp;"!$G$41:$G$141"),INDIRECT($A$4&amp;"!$A$41:$A$141"),0,1,1)))</f>
        <v>0.82609333333333401</v>
      </c>
      <c r="I86" s="89">
        <f t="shared" ca="1" si="14"/>
        <v>76.33102400000007</v>
      </c>
      <c r="J86" s="136" cm="1">
        <f t="array" aca="1" ref="J86" ca="1">IF(COUNTIFS('PTC GRTgaz'!$K$7:$K$15996,"",'PTC GRTgaz'!$A$7:$A$15996,J$16,'PTC GRTgaz'!$D$7:$D$15996,$A86,'PTC GRTgaz'!$C$7:$C$15996,"DEL")&gt;0,J$14,SUMIFS('PTC GRTgaz'!$K$7:$K$15996,'PTC GRTgaz'!$A$7:$A$15996,J$16,'PTC GRTgaz'!$D$7:$D$15996,$A86,'PTC GRTgaz'!$C$7:$C$15996,"DEL")*1.0026*$F$4/INDIRECT($A$4&amp;"!D9"))</f>
        <v>95.247</v>
      </c>
      <c r="K86" s="136">
        <v>1000</v>
      </c>
      <c r="L86" s="137">
        <f t="shared" ca="1" si="11"/>
        <v>5.6880032440000043</v>
      </c>
      <c r="M86" s="194">
        <f t="shared" ca="1" si="15"/>
        <v>0.48586000000000001</v>
      </c>
      <c r="N86" s="51" cm="1">
        <f t="array" aca="1" ref="N86" ca="1">IF(ROUND(ROUND(M86,2)-M86,4)=0,_xlfn.XLOOKUP(M86,INDIRECT($A$4&amp;"!$G$41:$G$141"),INDIRECT($A$4&amp;"!$A$41:$A$141"),0,1,1),IF(M86&gt;=1,0,(ROUNDUP(M86,2)-M86)*100*_xlfn.XLOOKUP(M86,INDIRECT($A$4&amp;"!$G$41:$G$141"),INDIRECT($A$4&amp;"!$A$41:$A$141"),0,-1,-1)+(M86-ROUNDDOWN(M86,2))*100*_xlfn.XLOOKUP(M86,INDIRECT($A$4&amp;"!$G$41:$G$141"),INDIRECT($A$4&amp;"!$A$41:$A$141"),0,1,1)))</f>
        <v>0.82609333333333401</v>
      </c>
      <c r="O86" s="89">
        <f t="shared" ca="1" si="16"/>
        <v>76.33102400000007</v>
      </c>
      <c r="S86" s="137">
        <f t="shared" ca="1" si="12"/>
        <v>5.8997088920000049</v>
      </c>
      <c r="T86" s="72">
        <f t="shared" ca="1" si="17"/>
        <v>0.50429000000000002</v>
      </c>
      <c r="U86" s="51" cm="1">
        <f t="array" aca="1" ref="U86" ca="1">IF(ROUND(ROUND(T86,2)-T86,4)=0,_xlfn.XLOOKUP(T86,INDIRECT($A$4&amp;"!$G$41:$G$141"),INDIRECT($A$4&amp;"!$A$41:$A$141"),0,1,1),IF(T86&gt;=1,0,(ROUNDUP(T86,2)-T86)*100*_xlfn.XLOOKUP(T86,INDIRECT($A$4&amp;"!$G$41:$G$141"),INDIRECT($A$4&amp;"!$A$41:$A$141"),0,-1,-1)+(T86-ROUNDDOWN(T86,2))*100*_xlfn.XLOOKUP(T86,INDIRECT($A$4&amp;"!$G$41:$G$141"),INDIRECT($A$4&amp;"!$A$41:$A$141"),0,1,1)))</f>
        <v>0.81380666666666746</v>
      </c>
      <c r="V86" s="89">
        <f t="shared" ca="1" si="18"/>
        <v>75.195736000000082</v>
      </c>
    </row>
    <row r="87" spans="1:22" x14ac:dyDescent="0.35">
      <c r="A87" s="48">
        <f t="shared" si="19"/>
        <v>45453</v>
      </c>
      <c r="B87" s="88" cm="1">
        <f t="array" aca="1" ref="B87" ca="1">_xlfn.XLOOKUP(A87,INDIRECT($A$5&amp;"!$AJ$41:$AJ$406"),INDIRECT($A$5&amp;"!$AK$41:$AK$406"))*SUM($F$3:$I$3)</f>
        <v>0</v>
      </c>
      <c r="C87" s="88" cm="1">
        <f t="array" aca="1" ref="C87" ca="1">_xlfn.XLOOKUP(A87,INDIRECT($A$5&amp;"!$AJ$41:$AJ$406"),INDIRECT($A$5&amp;"!$AL$41:$AL$406"))*SUM($F$3:$I$3)</f>
        <v>11.55</v>
      </c>
      <c r="D87" s="88" cm="1">
        <f t="array" aca="1" ref="D87" ca="1">_xlfn.XLOOKUP(A87,INDIRECT($A$5&amp;"!$AJ$41:$AJ$406"),INDIRECT($A$5&amp;"!$AO$41:$AO$406"))*SUM($F$3:$I$3)</f>
        <v>11.55</v>
      </c>
      <c r="E87" s="50" cm="1">
        <f t="array" ref="E87">SUMPRODUCT(('PT Storengy'!$B$8:$K$372)*('PT Storengy'!$A$8:$A$372=$A87)*('PT Storengy'!$B$5:$K$5=$A$6)*('PT Storengy'!$B$7:$K$7=$A$7))</f>
        <v>0.15</v>
      </c>
      <c r="F87" s="137">
        <f t="shared" ca="1" si="10"/>
        <v>5.7525385148000048</v>
      </c>
      <c r="G87" s="194">
        <f t="shared" ca="1" si="13"/>
        <v>0.49247000000000002</v>
      </c>
      <c r="H87" s="51" cm="1">
        <f t="array" aca="1" ref="H87" ca="1">IF(ROUND(ROUND(G87,2)-G87,4)=0,_xlfn.XLOOKUP(G87,INDIRECT($A$4&amp;"!$G$41:$G$141"),INDIRECT($A$4&amp;"!$A$41:$A$141"),0,1,1),IF(G87&gt;=1,0,(ROUNDUP(G87,2)-G87)*100*_xlfn.XLOOKUP(G87,INDIRECT($A$4&amp;"!$G$41:$G$141"),INDIRECT($A$4&amp;"!$A$41:$A$141"),0,-1,-1)+(G87-ROUNDDOWN(G87,2))*100*_xlfn.XLOOKUP(G87,INDIRECT($A$4&amp;"!$G$41:$G$141"),INDIRECT($A$4&amp;"!$A$41:$A$141"),0,1,1)))</f>
        <v>0.82168666666666734</v>
      </c>
      <c r="I87" s="89">
        <f t="shared" ca="1" si="14"/>
        <v>64.535270800000063</v>
      </c>
      <c r="J87" s="136" cm="1">
        <f t="array" aca="1" ref="J87" ca="1">IF(COUNTIFS('PTC GRTgaz'!$K$7:$K$15996,"",'PTC GRTgaz'!$A$7:$A$15996,J$16,'PTC GRTgaz'!$D$7:$D$15996,$A87,'PTC GRTgaz'!$C$7:$C$15996,"DEL")&gt;0,J$14,SUMIFS('PTC GRTgaz'!$K$7:$K$15996,'PTC GRTgaz'!$A$7:$A$15996,J$16,'PTC GRTgaz'!$D$7:$D$15996,$A87,'PTC GRTgaz'!$C$7:$C$15996,"DEL")*1.0026*$F$4/INDIRECT($A$4&amp;"!D9"))</f>
        <v>95.247</v>
      </c>
      <c r="K87" s="136">
        <v>1000</v>
      </c>
      <c r="L87" s="137">
        <f t="shared" ca="1" si="11"/>
        <v>5.7525385148000048</v>
      </c>
      <c r="M87" s="194">
        <f t="shared" ca="1" si="15"/>
        <v>0.49247000000000002</v>
      </c>
      <c r="N87" s="51" cm="1">
        <f t="array" aca="1" ref="N87" ca="1">IF(ROUND(ROUND(M87,2)-M87,4)=0,_xlfn.XLOOKUP(M87,INDIRECT($A$4&amp;"!$G$41:$G$141"),INDIRECT($A$4&amp;"!$A$41:$A$141"),0,1,1),IF(M87&gt;=1,0,(ROUNDUP(M87,2)-M87)*100*_xlfn.XLOOKUP(M87,INDIRECT($A$4&amp;"!$G$41:$G$141"),INDIRECT($A$4&amp;"!$A$41:$A$141"),0,-1,-1)+(M87-ROUNDDOWN(M87,2))*100*_xlfn.XLOOKUP(M87,INDIRECT($A$4&amp;"!$G$41:$G$141"),INDIRECT($A$4&amp;"!$A$41:$A$141"),0,1,1)))</f>
        <v>0.82168666666666734</v>
      </c>
      <c r="O87" s="89">
        <f t="shared" ca="1" si="16"/>
        <v>64.535270800000063</v>
      </c>
      <c r="S87" s="137">
        <f t="shared" ca="1" si="12"/>
        <v>5.9745036120000048</v>
      </c>
      <c r="T87" s="72">
        <f t="shared" ca="1" si="17"/>
        <v>0.51080000000000003</v>
      </c>
      <c r="U87" s="51" cm="1">
        <f t="array" aca="1" ref="U87" ca="1">IF(ROUND(ROUND(T87,2)-T87,4)=0,_xlfn.XLOOKUP(T87,INDIRECT($A$4&amp;"!$G$41:$G$141"),INDIRECT($A$4&amp;"!$A$41:$A$141"),0,1,1),IF(T87&gt;=1,0,(ROUNDUP(T87,2)-T87)*100*_xlfn.XLOOKUP(T87,INDIRECT($A$4&amp;"!$G$41:$G$141"),INDIRECT($A$4&amp;"!$A$41:$A$141"),0,-1,-1)+(T87-ROUNDDOWN(T87,2))*100*_xlfn.XLOOKUP(T87,INDIRECT($A$4&amp;"!$G$41:$G$141"),INDIRECT($A$4&amp;"!$A$41:$A$141"),0,1,1)))</f>
        <v>0.80946666666666733</v>
      </c>
      <c r="V87" s="89">
        <f t="shared" ca="1" si="18"/>
        <v>74.794720000000069</v>
      </c>
    </row>
    <row r="88" spans="1:22" x14ac:dyDescent="0.35">
      <c r="A88" s="48">
        <f t="shared" si="19"/>
        <v>45454</v>
      </c>
      <c r="B88" s="88" cm="1">
        <f t="array" aca="1" ref="B88" ca="1">_xlfn.XLOOKUP(A88,INDIRECT($A$5&amp;"!$AJ$41:$AJ$406"),INDIRECT($A$5&amp;"!$AK$41:$AK$406"))*SUM($F$3:$I$3)</f>
        <v>0</v>
      </c>
      <c r="C88" s="88" cm="1">
        <f t="array" aca="1" ref="C88" ca="1">_xlfn.XLOOKUP(A88,INDIRECT($A$5&amp;"!$AJ$41:$AJ$406"),INDIRECT($A$5&amp;"!$AL$41:$AL$406"))*SUM($F$3:$I$3)</f>
        <v>11.55</v>
      </c>
      <c r="D88" s="88" cm="1">
        <f t="array" aca="1" ref="D88" ca="1">_xlfn.XLOOKUP(A88,INDIRECT($A$5&amp;"!$AJ$41:$AJ$406"),INDIRECT($A$5&amp;"!$AO$41:$AO$406"))*SUM($F$3:$I$3)</f>
        <v>11.55</v>
      </c>
      <c r="E88" s="50" cm="1">
        <f t="array" ref="E88">SUMPRODUCT(('PT Storengy'!$B$8:$K$372)*('PT Storengy'!$A$8:$A$372=$A88)*('PT Storengy'!$B$5:$K$5=$A$6)*('PT Storengy'!$B$7:$K$7=$A$7))</f>
        <v>0.15</v>
      </c>
      <c r="F88" s="137">
        <f t="shared" ca="1" si="10"/>
        <v>5.8167810932000048</v>
      </c>
      <c r="G88" s="194">
        <f t="shared" ca="1" si="13"/>
        <v>0.49806</v>
      </c>
      <c r="H88" s="51" cm="1">
        <f t="array" aca="1" ref="H88" ca="1">IF(ROUND(ROUND(G88,2)-G88,4)=0,_xlfn.XLOOKUP(G88,INDIRECT($A$4&amp;"!$G$41:$G$141"),INDIRECT($A$4&amp;"!$A$41:$A$141"),0,1,1),IF(G88&gt;=1,0,(ROUNDUP(G88,2)-G88)*100*_xlfn.XLOOKUP(G88,INDIRECT($A$4&amp;"!$G$41:$G$141"),INDIRECT($A$4&amp;"!$A$41:$A$141"),0,-1,-1)+(G88-ROUNDDOWN(G88,2))*100*_xlfn.XLOOKUP(G88,INDIRECT($A$4&amp;"!$G$41:$G$141"),INDIRECT($A$4&amp;"!$A$41:$A$141"),0,1,1)))</f>
        <v>0.8179600000000008</v>
      </c>
      <c r="I88" s="89">
        <f t="shared" ca="1" si="14"/>
        <v>64.24257840000007</v>
      </c>
      <c r="J88" s="136" cm="1">
        <f t="array" aca="1" ref="J88" ca="1">IF(COUNTIFS('PTC GRTgaz'!$K$7:$K$15996,"",'PTC GRTgaz'!$A$7:$A$15996,J$16,'PTC GRTgaz'!$D$7:$D$15996,$A88,'PTC GRTgaz'!$C$7:$C$15996,"DEL")&gt;0,J$14,SUMIFS('PTC GRTgaz'!$K$7:$K$15996,'PTC GRTgaz'!$A$7:$A$15996,J$16,'PTC GRTgaz'!$D$7:$D$15996,$A88,'PTC GRTgaz'!$C$7:$C$15996,"DEL")*1.0026*$F$4/INDIRECT($A$4&amp;"!D9"))</f>
        <v>95.247</v>
      </c>
      <c r="K88" s="136">
        <v>1000</v>
      </c>
      <c r="L88" s="137">
        <f t="shared" ca="1" si="11"/>
        <v>5.8167810932000048</v>
      </c>
      <c r="M88" s="194">
        <f t="shared" ca="1" si="15"/>
        <v>0.49806</v>
      </c>
      <c r="N88" s="51" cm="1">
        <f t="array" aca="1" ref="N88" ca="1">IF(ROUND(ROUND(M88,2)-M88,4)=0,_xlfn.XLOOKUP(M88,INDIRECT($A$4&amp;"!$G$41:$G$141"),INDIRECT($A$4&amp;"!$A$41:$A$141"),0,1,1),IF(M88&gt;=1,0,(ROUNDUP(M88,2)-M88)*100*_xlfn.XLOOKUP(M88,INDIRECT($A$4&amp;"!$G$41:$G$141"),INDIRECT($A$4&amp;"!$A$41:$A$141"),0,-1,-1)+(M88-ROUNDDOWN(M88,2))*100*_xlfn.XLOOKUP(M88,INDIRECT($A$4&amp;"!$G$41:$G$141"),INDIRECT($A$4&amp;"!$A$41:$A$141"),0,1,1)))</f>
        <v>0.8179600000000008</v>
      </c>
      <c r="O88" s="89">
        <f t="shared" ca="1" si="16"/>
        <v>64.24257840000007</v>
      </c>
      <c r="S88" s="137">
        <f t="shared" ca="1" si="12"/>
        <v>6.0488997800000046</v>
      </c>
      <c r="T88" s="72">
        <f t="shared" ca="1" si="17"/>
        <v>0.51727000000000001</v>
      </c>
      <c r="U88" s="51" cm="1">
        <f t="array" aca="1" ref="U88" ca="1">IF(ROUND(ROUND(T88,2)-T88,4)=0,_xlfn.XLOOKUP(T88,INDIRECT($A$4&amp;"!$G$41:$G$141"),INDIRECT($A$4&amp;"!$A$41:$A$141"),0,1,1),IF(T88&gt;=1,0,(ROUNDUP(T88,2)-T88)*100*_xlfn.XLOOKUP(T88,INDIRECT($A$4&amp;"!$G$41:$G$141"),INDIRECT($A$4&amp;"!$A$41:$A$141"),0,-1,-1)+(T88-ROUNDDOWN(T88,2))*100*_xlfn.XLOOKUP(T88,INDIRECT($A$4&amp;"!$G$41:$G$141"),INDIRECT($A$4&amp;"!$A$41:$A$141"),0,1,1)))</f>
        <v>0.80515333333333394</v>
      </c>
      <c r="V88" s="89">
        <f t="shared" ca="1" si="18"/>
        <v>74.39616800000006</v>
      </c>
    </row>
    <row r="89" spans="1:22" x14ac:dyDescent="0.35">
      <c r="A89" s="48">
        <f t="shared" si="19"/>
        <v>45455</v>
      </c>
      <c r="B89" s="88" cm="1">
        <f t="array" aca="1" ref="B89" ca="1">_xlfn.XLOOKUP(A89,INDIRECT($A$5&amp;"!$AJ$41:$AJ$406"),INDIRECT($A$5&amp;"!$AK$41:$AK$406"))*SUM($F$3:$I$3)</f>
        <v>0</v>
      </c>
      <c r="C89" s="88" cm="1">
        <f t="array" aca="1" ref="C89" ca="1">_xlfn.XLOOKUP(A89,INDIRECT($A$5&amp;"!$AJ$41:$AJ$406"),INDIRECT($A$5&amp;"!$AL$41:$AL$406"))*SUM($F$3:$I$3)</f>
        <v>11.55</v>
      </c>
      <c r="D89" s="88" cm="1">
        <f t="array" aca="1" ref="D89" ca="1">_xlfn.XLOOKUP(A89,INDIRECT($A$5&amp;"!$AJ$41:$AJ$406"),INDIRECT($A$5&amp;"!$AO$41:$AO$406"))*SUM($F$3:$I$3)</f>
        <v>11.55</v>
      </c>
      <c r="E89" s="50" cm="1">
        <f t="array" ref="E89">SUMPRODUCT(('PT Storengy'!$B$8:$K$372)*('PT Storengy'!$A$8:$A$372=$A89)*('PT Storengy'!$B$5:$K$5=$A$6)*('PT Storengy'!$B$7:$K$7=$A$7))</f>
        <v>0.15</v>
      </c>
      <c r="F89" s="137">
        <f t="shared" ca="1" si="10"/>
        <v>5.8807325500000047</v>
      </c>
      <c r="G89" s="194">
        <f t="shared" ca="1" si="13"/>
        <v>0.50361999999999996</v>
      </c>
      <c r="H89" s="51" cm="1">
        <f t="array" aca="1" ref="H89" ca="1">IF(ROUND(ROUND(G89,2)-G89,4)=0,_xlfn.XLOOKUP(G89,INDIRECT($A$4&amp;"!$G$41:$G$141"),INDIRECT($A$4&amp;"!$A$41:$A$141"),0,1,1),IF(G89&gt;=1,0,(ROUNDUP(G89,2)-G89)*100*_xlfn.XLOOKUP(G89,INDIRECT($A$4&amp;"!$G$41:$G$141"),INDIRECT($A$4&amp;"!$A$41:$A$141"),0,-1,-1)+(G89-ROUNDDOWN(G89,2))*100*_xlfn.XLOOKUP(G89,INDIRECT($A$4&amp;"!$G$41:$G$141"),INDIRECT($A$4&amp;"!$A$41:$A$141"),0,1,1)))</f>
        <v>0.81425333333333416</v>
      </c>
      <c r="I89" s="89">
        <f t="shared" ca="1" si="14"/>
        <v>63.951456800000074</v>
      </c>
      <c r="J89" s="136" cm="1">
        <f t="array" aca="1" ref="J89" ca="1">IF(COUNTIFS('PTC GRTgaz'!$K$7:$K$15996,"",'PTC GRTgaz'!$A$7:$A$15996,J$16,'PTC GRTgaz'!$D$7:$D$15996,$A89,'PTC GRTgaz'!$C$7:$C$15996,"DEL")&gt;0,J$14,SUMIFS('PTC GRTgaz'!$K$7:$K$15996,'PTC GRTgaz'!$A$7:$A$15996,J$16,'PTC GRTgaz'!$D$7:$D$15996,$A89,'PTC GRTgaz'!$C$7:$C$15996,"DEL")*1.0026*$F$4/INDIRECT($A$4&amp;"!D9"))</f>
        <v>95.247</v>
      </c>
      <c r="K89" s="136">
        <v>1000</v>
      </c>
      <c r="L89" s="137">
        <f t="shared" ca="1" si="11"/>
        <v>5.8807325500000047</v>
      </c>
      <c r="M89" s="194">
        <f t="shared" ca="1" si="15"/>
        <v>0.50361999999999996</v>
      </c>
      <c r="N89" s="51" cm="1">
        <f t="array" aca="1" ref="N89" ca="1">IF(ROUND(ROUND(M89,2)-M89,4)=0,_xlfn.XLOOKUP(M89,INDIRECT($A$4&amp;"!$G$41:$G$141"),INDIRECT($A$4&amp;"!$A$41:$A$141"),0,1,1),IF(M89&gt;=1,0,(ROUNDUP(M89,2)-M89)*100*_xlfn.XLOOKUP(M89,INDIRECT($A$4&amp;"!$G$41:$G$141"),INDIRECT($A$4&amp;"!$A$41:$A$141"),0,-1,-1)+(M89-ROUNDDOWN(M89,2))*100*_xlfn.XLOOKUP(M89,INDIRECT($A$4&amp;"!$G$41:$G$141"),INDIRECT($A$4&amp;"!$A$41:$A$141"),0,1,1)))</f>
        <v>0.81425333333333416</v>
      </c>
      <c r="O89" s="89">
        <f t="shared" ca="1" si="16"/>
        <v>63.951456800000074</v>
      </c>
      <c r="S89" s="137">
        <f t="shared" ca="1" si="12"/>
        <v>6.1228992440000045</v>
      </c>
      <c r="T89" s="72">
        <f t="shared" ca="1" si="17"/>
        <v>0.52371000000000001</v>
      </c>
      <c r="U89" s="51" cm="1">
        <f t="array" aca="1" ref="U89" ca="1">IF(ROUND(ROUND(T89,2)-T89,4)=0,_xlfn.XLOOKUP(T89,INDIRECT($A$4&amp;"!$G$41:$G$141"),INDIRECT($A$4&amp;"!$A$41:$A$141"),0,1,1),IF(T89&gt;=1,0,(ROUNDUP(T89,2)-T89)*100*_xlfn.XLOOKUP(T89,INDIRECT($A$4&amp;"!$G$41:$G$141"),INDIRECT($A$4&amp;"!$A$41:$A$141"),0,-1,-1)+(T89-ROUNDDOWN(T89,2))*100*_xlfn.XLOOKUP(T89,INDIRECT($A$4&amp;"!$G$41:$G$141"),INDIRECT($A$4&amp;"!$A$41:$A$141"),0,1,1)))</f>
        <v>0.80086000000000057</v>
      </c>
      <c r="V89" s="89">
        <f t="shared" ca="1" si="18"/>
        <v>73.99946400000006</v>
      </c>
    </row>
    <row r="90" spans="1:22" x14ac:dyDescent="0.35">
      <c r="A90" s="48">
        <f t="shared" si="19"/>
        <v>45456</v>
      </c>
      <c r="B90" s="88" cm="1">
        <f t="array" aca="1" ref="B90" ca="1">_xlfn.XLOOKUP(A90,INDIRECT($A$5&amp;"!$AJ$41:$AJ$406"),INDIRECT($A$5&amp;"!$AK$41:$AK$406"))*SUM($F$3:$I$3)</f>
        <v>0</v>
      </c>
      <c r="C90" s="88" cm="1">
        <f t="array" aca="1" ref="C90" ca="1">_xlfn.XLOOKUP(A90,INDIRECT($A$5&amp;"!$AJ$41:$AJ$406"),INDIRECT($A$5&amp;"!$AL$41:$AL$406"))*SUM($F$3:$I$3)</f>
        <v>11.55</v>
      </c>
      <c r="D90" s="88" cm="1">
        <f t="array" aca="1" ref="D90" ca="1">_xlfn.XLOOKUP(A90,INDIRECT($A$5&amp;"!$AJ$41:$AJ$406"),INDIRECT($A$5&amp;"!$AO$41:$AO$406"))*SUM($F$3:$I$3)</f>
        <v>11.55</v>
      </c>
      <c r="E90" s="50" cm="1">
        <f t="array" ref="E90">SUMPRODUCT(('PT Storengy'!$B$8:$K$372)*('PT Storengy'!$A$8:$A$372=$A90)*('PT Storengy'!$B$5:$K$5=$A$6)*('PT Storengy'!$B$7:$K$7=$A$7))</f>
        <v>0.15</v>
      </c>
      <c r="F90" s="137">
        <f t="shared" ca="1" si="10"/>
        <v>5.9443944560000048</v>
      </c>
      <c r="G90" s="194">
        <f t="shared" ca="1" si="13"/>
        <v>0.50914999999999999</v>
      </c>
      <c r="H90" s="51" cm="1">
        <f t="array" aca="1" ref="H90" ca="1">IF(ROUND(ROUND(G90,2)-G90,4)=0,_xlfn.XLOOKUP(G90,INDIRECT($A$4&amp;"!$G$41:$G$141"),INDIRECT($A$4&amp;"!$A$41:$A$141"),0,1,1),IF(G90&gt;=1,0,(ROUNDUP(G90,2)-G90)*100*_xlfn.XLOOKUP(G90,INDIRECT($A$4&amp;"!$G$41:$G$141"),INDIRECT($A$4&amp;"!$A$41:$A$141"),0,-1,-1)+(G90-ROUNDDOWN(G90,2))*100*_xlfn.XLOOKUP(G90,INDIRECT($A$4&amp;"!$G$41:$G$141"),INDIRECT($A$4&amp;"!$A$41:$A$141"),0,1,1)))</f>
        <v>0.81056666666666743</v>
      </c>
      <c r="I90" s="89">
        <f t="shared" ca="1" si="14"/>
        <v>63.661906000000066</v>
      </c>
      <c r="J90" s="136" cm="1">
        <f t="array" aca="1" ref="J90" ca="1">IF(COUNTIFS('PTC GRTgaz'!$K$7:$K$15996,"",'PTC GRTgaz'!$A$7:$A$15996,J$16,'PTC GRTgaz'!$D$7:$D$15996,$A90,'PTC GRTgaz'!$C$7:$C$15996,"DEL")&gt;0,J$14,SUMIFS('PTC GRTgaz'!$K$7:$K$15996,'PTC GRTgaz'!$A$7:$A$15996,J$16,'PTC GRTgaz'!$D$7:$D$15996,$A90,'PTC GRTgaz'!$C$7:$C$15996,"DEL")*1.0026*$F$4/INDIRECT($A$4&amp;"!D9"))</f>
        <v>95.247</v>
      </c>
      <c r="K90" s="136">
        <v>1000</v>
      </c>
      <c r="L90" s="137">
        <f t="shared" ca="1" si="11"/>
        <v>5.9443944560000048</v>
      </c>
      <c r="M90" s="194">
        <f t="shared" ca="1" si="15"/>
        <v>0.50914999999999999</v>
      </c>
      <c r="N90" s="51" cm="1">
        <f t="array" aca="1" ref="N90" ca="1">IF(ROUND(ROUND(M90,2)-M90,4)=0,_xlfn.XLOOKUP(M90,INDIRECT($A$4&amp;"!$G$41:$G$141"),INDIRECT($A$4&amp;"!$A$41:$A$141"),0,1,1),IF(M90&gt;=1,0,(ROUNDUP(M90,2)-M90)*100*_xlfn.XLOOKUP(M90,INDIRECT($A$4&amp;"!$G$41:$G$141"),INDIRECT($A$4&amp;"!$A$41:$A$141"),0,-1,-1)+(M90-ROUNDDOWN(M90,2))*100*_xlfn.XLOOKUP(M90,INDIRECT($A$4&amp;"!$G$41:$G$141"),INDIRECT($A$4&amp;"!$A$41:$A$141"),0,1,1)))</f>
        <v>0.81056666666666743</v>
      </c>
      <c r="O90" s="89">
        <f t="shared" ca="1" si="16"/>
        <v>63.661906000000066</v>
      </c>
      <c r="S90" s="137">
        <f t="shared" ca="1" si="12"/>
        <v>6.1965038520000046</v>
      </c>
      <c r="T90" s="72">
        <f t="shared" ca="1" si="17"/>
        <v>0.53012000000000004</v>
      </c>
      <c r="U90" s="51" cm="1">
        <f t="array" aca="1" ref="U90" ca="1">IF(ROUND(ROUND(T90,2)-T90,4)=0,_xlfn.XLOOKUP(T90,INDIRECT($A$4&amp;"!$G$41:$G$141"),INDIRECT($A$4&amp;"!$A$41:$A$141"),0,1,1),IF(T90&gt;=1,0,(ROUNDUP(T90,2)-T90)*100*_xlfn.XLOOKUP(T90,INDIRECT($A$4&amp;"!$G$41:$G$141"),INDIRECT($A$4&amp;"!$A$41:$A$141"),0,-1,-1)+(T90-ROUNDDOWN(T90,2))*100*_xlfn.XLOOKUP(T90,INDIRECT($A$4&amp;"!$G$41:$G$141"),INDIRECT($A$4&amp;"!$A$41:$A$141"),0,1,1)))</f>
        <v>0.79658666666666722</v>
      </c>
      <c r="V90" s="89">
        <f t="shared" ca="1" si="18"/>
        <v>73.604608000000056</v>
      </c>
    </row>
    <row r="91" spans="1:22" x14ac:dyDescent="0.35">
      <c r="A91" s="48">
        <f t="shared" si="19"/>
        <v>45457</v>
      </c>
      <c r="B91" s="88" cm="1">
        <f t="array" aca="1" ref="B91" ca="1">_xlfn.XLOOKUP(A91,INDIRECT($A$5&amp;"!$AJ$41:$AJ$406"),INDIRECT($A$5&amp;"!$AK$41:$AK$406"))*SUM($F$3:$I$3)</f>
        <v>0</v>
      </c>
      <c r="C91" s="88" cm="1">
        <f t="array" aca="1" ref="C91" ca="1">_xlfn.XLOOKUP(A91,INDIRECT($A$5&amp;"!$AJ$41:$AJ$406"),INDIRECT($A$5&amp;"!$AL$41:$AL$406"))*SUM($F$3:$I$3)</f>
        <v>11.55</v>
      </c>
      <c r="D91" s="88" cm="1">
        <f t="array" aca="1" ref="D91" ca="1">_xlfn.XLOOKUP(A91,INDIRECT($A$5&amp;"!$AJ$41:$AJ$406"),INDIRECT($A$5&amp;"!$AO$41:$AO$406"))*SUM($F$3:$I$3)</f>
        <v>11.55</v>
      </c>
      <c r="E91" s="50" cm="1">
        <f t="array" ref="E91">SUMPRODUCT(('PT Storengy'!$B$8:$K$372)*('PT Storengy'!$A$8:$A$372=$A91)*('PT Storengy'!$B$5:$K$5=$A$6)*('PT Storengy'!$B$7:$K$7=$A$7))</f>
        <v>0.15</v>
      </c>
      <c r="F91" s="137">
        <f t="shared" ca="1" si="10"/>
        <v>6.0077673348000049</v>
      </c>
      <c r="G91" s="194">
        <f t="shared" ca="1" si="13"/>
        <v>0.51466999999999996</v>
      </c>
      <c r="H91" s="51" cm="1">
        <f t="array" aca="1" ref="H91" ca="1">IF(ROUND(ROUND(G91,2)-G91,4)=0,_xlfn.XLOOKUP(G91,INDIRECT($A$4&amp;"!$G$41:$G$141"),INDIRECT($A$4&amp;"!$A$41:$A$141"),0,1,1),IF(G91&gt;=1,0,(ROUNDUP(G91,2)-G91)*100*_xlfn.XLOOKUP(G91,INDIRECT($A$4&amp;"!$G$41:$G$141"),INDIRECT($A$4&amp;"!$A$41:$A$141"),0,-1,-1)+(G91-ROUNDDOWN(G91,2))*100*_xlfn.XLOOKUP(G91,INDIRECT($A$4&amp;"!$G$41:$G$141"),INDIRECT($A$4&amp;"!$A$41:$A$141"),0,1,1)))</f>
        <v>0.80688666666666731</v>
      </c>
      <c r="I91" s="89">
        <f t="shared" ca="1" si="14"/>
        <v>63.372878800000052</v>
      </c>
      <c r="J91" s="136" cm="1">
        <f t="array" aca="1" ref="J91" ca="1">IF(COUNTIFS('PTC GRTgaz'!$K$7:$K$15996,"",'PTC GRTgaz'!$A$7:$A$15996,J$16,'PTC GRTgaz'!$D$7:$D$15996,$A91,'PTC GRTgaz'!$C$7:$C$15996,"DEL")&gt;0,J$14,SUMIFS('PTC GRTgaz'!$K$7:$K$15996,'PTC GRTgaz'!$A$7:$A$15996,J$16,'PTC GRTgaz'!$D$7:$D$15996,$A91,'PTC GRTgaz'!$C$7:$C$15996,"DEL")*1.0026*$F$4/INDIRECT($A$4&amp;"!D9"))</f>
        <v>95.247</v>
      </c>
      <c r="K91" s="136">
        <v>1000</v>
      </c>
      <c r="L91" s="137">
        <f t="shared" ca="1" si="11"/>
        <v>6.0077673348000049</v>
      </c>
      <c r="M91" s="194">
        <f t="shared" ca="1" si="15"/>
        <v>0.51466999999999996</v>
      </c>
      <c r="N91" s="51" cm="1">
        <f t="array" aca="1" ref="N91" ca="1">IF(ROUND(ROUND(M91,2)-M91,4)=0,_xlfn.XLOOKUP(M91,INDIRECT($A$4&amp;"!$G$41:$G$141"),INDIRECT($A$4&amp;"!$A$41:$A$141"),0,1,1),IF(M91&gt;=1,0,(ROUNDUP(M91,2)-M91)*100*_xlfn.XLOOKUP(M91,INDIRECT($A$4&amp;"!$G$41:$G$141"),INDIRECT($A$4&amp;"!$A$41:$A$141"),0,-1,-1)+(M91-ROUNDDOWN(M91,2))*100*_xlfn.XLOOKUP(M91,INDIRECT($A$4&amp;"!$G$41:$G$141"),INDIRECT($A$4&amp;"!$A$41:$A$141"),0,1,1)))</f>
        <v>0.80688666666666731</v>
      </c>
      <c r="O91" s="89">
        <f t="shared" ca="1" si="16"/>
        <v>63.372878800000052</v>
      </c>
      <c r="S91" s="137">
        <f t="shared" ca="1" si="12"/>
        <v>6.2697160680000046</v>
      </c>
      <c r="T91" s="72">
        <f t="shared" ca="1" si="17"/>
        <v>0.53649000000000002</v>
      </c>
      <c r="U91" s="51" cm="1">
        <f t="array" aca="1" ref="U91" ca="1">IF(ROUND(ROUND(T91,2)-T91,4)=0,_xlfn.XLOOKUP(T91,INDIRECT($A$4&amp;"!$G$41:$G$141"),INDIRECT($A$4&amp;"!$A$41:$A$141"),0,1,1),IF(T91&gt;=1,0,(ROUNDUP(T91,2)-T91)*100*_xlfn.XLOOKUP(T91,INDIRECT($A$4&amp;"!$G$41:$G$141"),INDIRECT($A$4&amp;"!$A$41:$A$141"),0,-1,-1)+(T91-ROUNDDOWN(T91,2))*100*_xlfn.XLOOKUP(T91,INDIRECT($A$4&amp;"!$G$41:$G$141"),INDIRECT($A$4&amp;"!$A$41:$A$141"),0,1,1)))</f>
        <v>0.79234000000000071</v>
      </c>
      <c r="V91" s="89">
        <f t="shared" ca="1" si="18"/>
        <v>73.212216000000069</v>
      </c>
    </row>
    <row r="92" spans="1:22" x14ac:dyDescent="0.35">
      <c r="A92" s="48">
        <f t="shared" si="19"/>
        <v>45458</v>
      </c>
      <c r="B92" s="88" cm="1">
        <f t="array" aca="1" ref="B92" ca="1">_xlfn.XLOOKUP(A92,INDIRECT($A$5&amp;"!$AJ$41:$AJ$406"),INDIRECT($A$5&amp;"!$AK$41:$AK$406"))*SUM($F$3:$I$3)</f>
        <v>0</v>
      </c>
      <c r="C92" s="88" cm="1">
        <f t="array" aca="1" ref="C92" ca="1">_xlfn.XLOOKUP(A92,INDIRECT($A$5&amp;"!$AJ$41:$AJ$406"),INDIRECT($A$5&amp;"!$AL$41:$AL$406"))*SUM($F$3:$I$3)</f>
        <v>11.55</v>
      </c>
      <c r="D92" s="88" cm="1">
        <f t="array" aca="1" ref="D92" ca="1">_xlfn.XLOOKUP(A92,INDIRECT($A$5&amp;"!$AJ$41:$AJ$406"),INDIRECT($A$5&amp;"!$AO$41:$AO$406"))*SUM($F$3:$I$3)</f>
        <v>11.55</v>
      </c>
      <c r="E92" s="50" cm="1">
        <f t="array" ref="E92">SUMPRODUCT(('PT Storengy'!$B$8:$K$372)*('PT Storengy'!$A$8:$A$372=$A92)*('PT Storengy'!$B$5:$K$5=$A$6)*('PT Storengy'!$B$7:$K$7=$A$7))</f>
        <v>0</v>
      </c>
      <c r="F92" s="137">
        <f t="shared" ca="1" si="10"/>
        <v>6.0819860948000048</v>
      </c>
      <c r="G92" s="194">
        <f t="shared" ca="1" si="13"/>
        <v>0.52015</v>
      </c>
      <c r="H92" s="51" cm="1">
        <f t="array" aca="1" ref="H92" ca="1">IF(ROUND(ROUND(G92,2)-G92,4)=0,_xlfn.XLOOKUP(G92,INDIRECT($A$4&amp;"!$G$41:$G$141"),INDIRECT($A$4&amp;"!$A$41:$A$141"),0,1,1),IF(G92&gt;=1,0,(ROUNDUP(G92,2)-G92)*100*_xlfn.XLOOKUP(G92,INDIRECT($A$4&amp;"!$G$41:$G$141"),INDIRECT($A$4&amp;"!$A$41:$A$141"),0,-1,-1)+(G92-ROUNDDOWN(G92,2))*100*_xlfn.XLOOKUP(G92,INDIRECT($A$4&amp;"!$G$41:$G$141"),INDIRECT($A$4&amp;"!$A$41:$A$141"),0,1,1)))</f>
        <v>0.80323333333333391</v>
      </c>
      <c r="I92" s="89">
        <f t="shared" ca="1" si="14"/>
        <v>74.21876000000006</v>
      </c>
      <c r="J92" s="136" cm="1">
        <f t="array" aca="1" ref="J92" ca="1">IF(COUNTIFS('PTC GRTgaz'!$K$7:$K$15996,"",'PTC GRTgaz'!$A$7:$A$15996,J$16,'PTC GRTgaz'!$D$7:$D$15996,$A92,'PTC GRTgaz'!$C$7:$C$15996,"DEL")&gt;0,J$14,SUMIFS('PTC GRTgaz'!$K$7:$K$15996,'PTC GRTgaz'!$A$7:$A$15996,J$16,'PTC GRTgaz'!$D$7:$D$15996,$A92,'PTC GRTgaz'!$C$7:$C$15996,"DEL")*1.0026*$F$4/INDIRECT($A$4&amp;"!D9"))</f>
        <v>92.4</v>
      </c>
      <c r="K92" s="136">
        <v>1000</v>
      </c>
      <c r="L92" s="137">
        <f t="shared" ca="1" si="11"/>
        <v>6.0819860948000048</v>
      </c>
      <c r="M92" s="194">
        <f t="shared" ca="1" si="15"/>
        <v>0.52015</v>
      </c>
      <c r="N92" s="51" cm="1">
        <f t="array" aca="1" ref="N92" ca="1">IF(ROUND(ROUND(M92,2)-M92,4)=0,_xlfn.XLOOKUP(M92,INDIRECT($A$4&amp;"!$G$41:$G$141"),INDIRECT($A$4&amp;"!$A$41:$A$141"),0,1,1),IF(M92&gt;=1,0,(ROUNDUP(M92,2)-M92)*100*_xlfn.XLOOKUP(M92,INDIRECT($A$4&amp;"!$G$41:$G$141"),INDIRECT($A$4&amp;"!$A$41:$A$141"),0,-1,-1)+(M92-ROUNDDOWN(M92,2))*100*_xlfn.XLOOKUP(M92,INDIRECT($A$4&amp;"!$G$41:$G$141"),INDIRECT($A$4&amp;"!$A$41:$A$141"),0,1,1)))</f>
        <v>0.80323333333333391</v>
      </c>
      <c r="O92" s="89">
        <f t="shared" ca="1" si="16"/>
        <v>74.21876000000006</v>
      </c>
      <c r="S92" s="137">
        <f t="shared" ca="1" si="12"/>
        <v>6.3425377400000045</v>
      </c>
      <c r="T92" s="72">
        <f t="shared" ca="1" si="17"/>
        <v>0.54283000000000003</v>
      </c>
      <c r="U92" s="51" cm="1">
        <f t="array" aca="1" ref="U92" ca="1">IF(ROUND(ROUND(T92,2)-T92,4)=0,_xlfn.XLOOKUP(T92,INDIRECT($A$4&amp;"!$G$41:$G$141"),INDIRECT($A$4&amp;"!$A$41:$A$141"),0,1,1),IF(T92&gt;=1,0,(ROUNDUP(T92,2)-T92)*100*_xlfn.XLOOKUP(T92,INDIRECT($A$4&amp;"!$G$41:$G$141"),INDIRECT($A$4&amp;"!$A$41:$A$141"),0,-1,-1)+(T92-ROUNDDOWN(T92,2))*100*_xlfn.XLOOKUP(T92,INDIRECT($A$4&amp;"!$G$41:$G$141"),INDIRECT($A$4&amp;"!$A$41:$A$141"),0,1,1)))</f>
        <v>0.788113333333334</v>
      </c>
      <c r="V92" s="89">
        <f t="shared" ca="1" si="18"/>
        <v>72.821672000000063</v>
      </c>
    </row>
    <row r="93" spans="1:22" x14ac:dyDescent="0.35">
      <c r="A93" s="48">
        <f t="shared" si="19"/>
        <v>45459</v>
      </c>
      <c r="B93" s="88" cm="1">
        <f t="array" aca="1" ref="B93" ca="1">_xlfn.XLOOKUP(A93,INDIRECT($A$5&amp;"!$AJ$41:$AJ$406"),INDIRECT($A$5&amp;"!$AK$41:$AK$406"))*SUM($F$3:$I$3)</f>
        <v>0</v>
      </c>
      <c r="C93" s="88" cm="1">
        <f t="array" aca="1" ref="C93" ca="1">_xlfn.XLOOKUP(A93,INDIRECT($A$5&amp;"!$AJ$41:$AJ$406"),INDIRECT($A$5&amp;"!$AL$41:$AL$406"))*SUM($F$3:$I$3)</f>
        <v>11.55</v>
      </c>
      <c r="D93" s="88" cm="1">
        <f t="array" aca="1" ref="D93" ca="1">_xlfn.XLOOKUP(A93,INDIRECT($A$5&amp;"!$AJ$41:$AJ$406"),INDIRECT($A$5&amp;"!$AO$41:$AO$406"))*SUM($F$3:$I$3)</f>
        <v>11.55</v>
      </c>
      <c r="E93" s="50" cm="1">
        <f t="array" ref="E93">SUMPRODUCT(('PT Storengy'!$B$8:$K$372)*('PT Storengy'!$A$8:$A$372=$A93)*('PT Storengy'!$B$5:$K$5=$A$6)*('PT Storengy'!$B$7:$K$7=$A$7))</f>
        <v>0</v>
      </c>
      <c r="F93" s="137">
        <f t="shared" ca="1" si="10"/>
        <v>6.1558087668000052</v>
      </c>
      <c r="G93" s="194">
        <f t="shared" ca="1" si="13"/>
        <v>0.52658000000000005</v>
      </c>
      <c r="H93" s="51" cm="1">
        <f t="array" aca="1" ref="H93" ca="1">IF(ROUND(ROUND(G93,2)-G93,4)=0,_xlfn.XLOOKUP(G93,INDIRECT($A$4&amp;"!$G$41:$G$141"),INDIRECT($A$4&amp;"!$A$41:$A$141"),0,1,1),IF(G93&gt;=1,0,(ROUNDUP(G93,2)-G93)*100*_xlfn.XLOOKUP(G93,INDIRECT($A$4&amp;"!$G$41:$G$141"),INDIRECT($A$4&amp;"!$A$41:$A$141"),0,-1,-1)+(G93-ROUNDDOWN(G93,2))*100*_xlfn.XLOOKUP(G93,INDIRECT($A$4&amp;"!$G$41:$G$141"),INDIRECT($A$4&amp;"!$A$41:$A$141"),0,1,1)))</f>
        <v>0.79894666666666714</v>
      </c>
      <c r="I93" s="89">
        <f t="shared" ca="1" si="14"/>
        <v>73.822672000000054</v>
      </c>
      <c r="J93" s="136" cm="1">
        <f t="array" aca="1" ref="J93" ca="1">IF(COUNTIFS('PTC GRTgaz'!$K$7:$K$15996,"",'PTC GRTgaz'!$A$7:$A$15996,J$16,'PTC GRTgaz'!$D$7:$D$15996,$A93,'PTC GRTgaz'!$C$7:$C$15996,"DEL")&gt;0,J$14,SUMIFS('PTC GRTgaz'!$K$7:$K$15996,'PTC GRTgaz'!$A$7:$A$15996,J$16,'PTC GRTgaz'!$D$7:$D$15996,$A93,'PTC GRTgaz'!$C$7:$C$15996,"DEL")*1.0026*$F$4/INDIRECT($A$4&amp;"!D9"))</f>
        <v>92.4</v>
      </c>
      <c r="K93" s="136">
        <v>1000</v>
      </c>
      <c r="L93" s="137">
        <f t="shared" ca="1" si="11"/>
        <v>6.1558087668000052</v>
      </c>
      <c r="M93" s="194">
        <f t="shared" ca="1" si="15"/>
        <v>0.52658000000000005</v>
      </c>
      <c r="N93" s="51" cm="1">
        <f t="array" aca="1" ref="N93" ca="1">IF(ROUND(ROUND(M93,2)-M93,4)=0,_xlfn.XLOOKUP(M93,INDIRECT($A$4&amp;"!$G$41:$G$141"),INDIRECT($A$4&amp;"!$A$41:$A$141"),0,1,1),IF(M93&gt;=1,0,(ROUNDUP(M93,2)-M93)*100*_xlfn.XLOOKUP(M93,INDIRECT($A$4&amp;"!$G$41:$G$141"),INDIRECT($A$4&amp;"!$A$41:$A$141"),0,-1,-1)+(M93-ROUNDDOWN(M93,2))*100*_xlfn.XLOOKUP(M93,INDIRECT($A$4&amp;"!$G$41:$G$141"),INDIRECT($A$4&amp;"!$A$41:$A$141"),0,1,1)))</f>
        <v>0.79894666666666714</v>
      </c>
      <c r="O93" s="89">
        <f t="shared" ca="1" si="16"/>
        <v>73.822672000000054</v>
      </c>
      <c r="S93" s="137">
        <f t="shared" ca="1" si="12"/>
        <v>6.4149707160000045</v>
      </c>
      <c r="T93" s="72">
        <f t="shared" ca="1" si="17"/>
        <v>0.54913999999999996</v>
      </c>
      <c r="U93" s="51" cm="1">
        <f t="array" aca="1" ref="U93" ca="1">IF(ROUND(ROUND(T93,2)-T93,4)=0,_xlfn.XLOOKUP(T93,INDIRECT($A$4&amp;"!$G$41:$G$141"),INDIRECT($A$4&amp;"!$A$41:$A$141"),0,1,1),IF(T93&gt;=1,0,(ROUNDUP(T93,2)-T93)*100*_xlfn.XLOOKUP(T93,INDIRECT($A$4&amp;"!$G$41:$G$141"),INDIRECT($A$4&amp;"!$A$41:$A$141"),0,-1,-1)+(T93-ROUNDDOWN(T93,2))*100*_xlfn.XLOOKUP(T93,INDIRECT($A$4&amp;"!$G$41:$G$141"),INDIRECT($A$4&amp;"!$A$41:$A$141"),0,1,1)))</f>
        <v>0.78390666666666731</v>
      </c>
      <c r="V93" s="89">
        <f t="shared" ca="1" si="18"/>
        <v>72.432976000000068</v>
      </c>
    </row>
    <row r="94" spans="1:22" x14ac:dyDescent="0.35">
      <c r="A94" s="48">
        <f t="shared" si="19"/>
        <v>45460</v>
      </c>
      <c r="B94" s="88" cm="1">
        <f t="array" aca="1" ref="B94" ca="1">_xlfn.XLOOKUP(A94,INDIRECT($A$5&amp;"!$AJ$41:$AJ$406"),INDIRECT($A$5&amp;"!$AK$41:$AK$406"))*SUM($F$3:$I$3)</f>
        <v>0</v>
      </c>
      <c r="C94" s="88" cm="1">
        <f t="array" aca="1" ref="C94" ca="1">_xlfn.XLOOKUP(A94,INDIRECT($A$5&amp;"!$AJ$41:$AJ$406"),INDIRECT($A$5&amp;"!$AL$41:$AL$406"))*SUM($F$3:$I$3)</f>
        <v>11.55</v>
      </c>
      <c r="D94" s="88" cm="1">
        <f t="array" aca="1" ref="D94" ca="1">_xlfn.XLOOKUP(A94,INDIRECT($A$5&amp;"!$AJ$41:$AJ$406"),INDIRECT($A$5&amp;"!$AO$41:$AO$406"))*SUM($F$3:$I$3)</f>
        <v>11.55</v>
      </c>
      <c r="E94" s="50" cm="1">
        <f t="array" ref="E94">SUMPRODUCT(('PT Storengy'!$B$8:$K$372)*('PT Storengy'!$A$8:$A$372=$A94)*('PT Storengy'!$B$5:$K$5=$A$6)*('PT Storengy'!$B$7:$K$7=$A$7))</f>
        <v>0.15</v>
      </c>
      <c r="F94" s="137">
        <f t="shared" ca="1" si="10"/>
        <v>6.2182234576000051</v>
      </c>
      <c r="G94" s="194">
        <f t="shared" ca="1" si="13"/>
        <v>0.53297000000000005</v>
      </c>
      <c r="H94" s="51" cm="1">
        <f t="array" aca="1" ref="H94" ca="1">IF(ROUND(ROUND(G94,2)-G94,4)=0,_xlfn.XLOOKUP(G94,INDIRECT($A$4&amp;"!$G$41:$G$141"),INDIRECT($A$4&amp;"!$A$41:$A$141"),0,1,1),IF(G94&gt;=1,0,(ROUNDUP(G94,2)-G94)*100*_xlfn.XLOOKUP(G94,INDIRECT($A$4&amp;"!$G$41:$G$141"),INDIRECT($A$4&amp;"!$A$41:$A$141"),0,-1,-1)+(G94-ROUNDDOWN(G94,2))*100*_xlfn.XLOOKUP(G94,INDIRECT($A$4&amp;"!$G$41:$G$141"),INDIRECT($A$4&amp;"!$A$41:$A$141"),0,1,1)))</f>
        <v>0.79468666666666721</v>
      </c>
      <c r="I94" s="89">
        <f t="shared" ca="1" si="14"/>
        <v>62.414690800000045</v>
      </c>
      <c r="J94" s="136" cm="1">
        <f t="array" aca="1" ref="J94" ca="1">IF(COUNTIFS('PTC GRTgaz'!$K$7:$K$15996,"",'PTC GRTgaz'!$A$7:$A$15996,J$16,'PTC GRTgaz'!$D$7:$D$15996,$A94,'PTC GRTgaz'!$C$7:$C$15996,"DEL")&gt;0,J$14,SUMIFS('PTC GRTgaz'!$K$7:$K$15996,'PTC GRTgaz'!$A$7:$A$15996,J$16,'PTC GRTgaz'!$D$7:$D$15996,$A94,'PTC GRTgaz'!$C$7:$C$15996,"DEL")*1.0026*$F$4/INDIRECT($A$4&amp;"!D9"))</f>
        <v>92.4</v>
      </c>
      <c r="K94" s="136">
        <v>1000</v>
      </c>
      <c r="L94" s="137">
        <f t="shared" ca="1" si="11"/>
        <v>6.2182234576000051</v>
      </c>
      <c r="M94" s="194">
        <f t="shared" ca="1" si="15"/>
        <v>0.53297000000000005</v>
      </c>
      <c r="N94" s="51" cm="1">
        <f t="array" aca="1" ref="N94" ca="1">IF(ROUND(ROUND(M94,2)-M94,4)=0,_xlfn.XLOOKUP(M94,INDIRECT($A$4&amp;"!$G$41:$G$141"),INDIRECT($A$4&amp;"!$A$41:$A$141"),0,1,1),IF(M94&gt;=1,0,(ROUNDUP(M94,2)-M94)*100*_xlfn.XLOOKUP(M94,INDIRECT($A$4&amp;"!$G$41:$G$141"),INDIRECT($A$4&amp;"!$A$41:$A$141"),0,-1,-1)+(M94-ROUNDDOWN(M94,2))*100*_xlfn.XLOOKUP(M94,INDIRECT($A$4&amp;"!$G$41:$G$141"),INDIRECT($A$4&amp;"!$A$41:$A$141"),0,1,1)))</f>
        <v>0.79468666666666721</v>
      </c>
      <c r="O94" s="89">
        <f t="shared" ca="1" si="16"/>
        <v>62.414690800000045</v>
      </c>
      <c r="S94" s="137">
        <f t="shared" ca="1" si="12"/>
        <v>6.4870174600000041</v>
      </c>
      <c r="T94" s="72">
        <f t="shared" ca="1" si="17"/>
        <v>0.55540999999999996</v>
      </c>
      <c r="U94" s="51" cm="1">
        <f t="array" aca="1" ref="U94" ca="1">IF(ROUND(ROUND(T94,2)-T94,4)=0,_xlfn.XLOOKUP(T94,INDIRECT($A$4&amp;"!$G$41:$G$141"),INDIRECT($A$4&amp;"!$A$41:$A$141"),0,1,1),IF(T94&gt;=1,0,(ROUNDUP(T94,2)-T94)*100*_xlfn.XLOOKUP(T94,INDIRECT($A$4&amp;"!$G$41:$G$141"),INDIRECT($A$4&amp;"!$A$41:$A$141"),0,-1,-1)+(T94-ROUNDDOWN(T94,2))*100*_xlfn.XLOOKUP(T94,INDIRECT($A$4&amp;"!$G$41:$G$141"),INDIRECT($A$4&amp;"!$A$41:$A$141"),0,1,1)))</f>
        <v>0.77972666666666735</v>
      </c>
      <c r="V94" s="89">
        <f t="shared" ca="1" si="18"/>
        <v>72.046744000000061</v>
      </c>
    </row>
    <row r="95" spans="1:22" x14ac:dyDescent="0.35">
      <c r="A95" s="48">
        <f t="shared" si="19"/>
        <v>45461</v>
      </c>
      <c r="B95" s="88" cm="1">
        <f t="array" aca="1" ref="B95" ca="1">_xlfn.XLOOKUP(A95,INDIRECT($A$5&amp;"!$AJ$41:$AJ$406"),INDIRECT($A$5&amp;"!$AK$41:$AK$406"))*SUM($F$3:$I$3)</f>
        <v>0</v>
      </c>
      <c r="C95" s="88" cm="1">
        <f t="array" aca="1" ref="C95" ca="1">_xlfn.XLOOKUP(A95,INDIRECT($A$5&amp;"!$AJ$41:$AJ$406"),INDIRECT($A$5&amp;"!$AL$41:$AL$406"))*SUM($F$3:$I$3)</f>
        <v>11.55</v>
      </c>
      <c r="D95" s="88" cm="1">
        <f t="array" aca="1" ref="D95" ca="1">_xlfn.XLOOKUP(A95,INDIRECT($A$5&amp;"!$AJ$41:$AJ$406"),INDIRECT($A$5&amp;"!$AO$41:$AO$406"))*SUM($F$3:$I$3)</f>
        <v>11.55</v>
      </c>
      <c r="E95" s="50" cm="1">
        <f t="array" ref="E95">SUMPRODUCT(('PT Storengy'!$B$8:$K$372)*('PT Storengy'!$A$8:$A$372=$A95)*('PT Storengy'!$B$5:$K$5=$A$6)*('PT Storengy'!$B$7:$K$7=$A$7))</f>
        <v>0.15</v>
      </c>
      <c r="F95" s="137">
        <f t="shared" ca="1" si="10"/>
        <v>6.2803554044000052</v>
      </c>
      <c r="G95" s="194">
        <f t="shared" ca="1" si="13"/>
        <v>0.53837000000000002</v>
      </c>
      <c r="H95" s="51" cm="1">
        <f t="array" aca="1" ref="H95" ca="1">IF(ROUND(ROUND(G95,2)-G95,4)=0,_xlfn.XLOOKUP(G95,INDIRECT($A$4&amp;"!$G$41:$G$141"),INDIRECT($A$4&amp;"!$A$41:$A$141"),0,1,1),IF(G95&gt;=1,0,(ROUNDUP(G95,2)-G95)*100*_xlfn.XLOOKUP(G95,INDIRECT($A$4&amp;"!$G$41:$G$141"),INDIRECT($A$4&amp;"!$A$41:$A$141"),0,-1,-1)+(G95-ROUNDDOWN(G95,2))*100*_xlfn.XLOOKUP(G95,INDIRECT($A$4&amp;"!$G$41:$G$141"),INDIRECT($A$4&amp;"!$A$41:$A$141"),0,1,1)))</f>
        <v>0.79108666666666727</v>
      </c>
      <c r="I95" s="89">
        <f t="shared" ca="1" si="14"/>
        <v>62.131946800000051</v>
      </c>
      <c r="J95" s="136" cm="1">
        <f t="array" aca="1" ref="J95" ca="1">IF(COUNTIFS('PTC GRTgaz'!$K$7:$K$15996,"",'PTC GRTgaz'!$A$7:$A$15996,J$16,'PTC GRTgaz'!$D$7:$D$15996,$A95,'PTC GRTgaz'!$C$7:$C$15996,"DEL")&gt;0,J$14,SUMIFS('PTC GRTgaz'!$K$7:$K$15996,'PTC GRTgaz'!$A$7:$A$15996,J$16,'PTC GRTgaz'!$D$7:$D$15996,$A95,'PTC GRTgaz'!$C$7:$C$15996,"DEL")*1.0026*$F$4/INDIRECT($A$4&amp;"!D9"))</f>
        <v>92.4</v>
      </c>
      <c r="K95" s="136">
        <v>1000</v>
      </c>
      <c r="L95" s="137">
        <f t="shared" ca="1" si="11"/>
        <v>6.2803554044000052</v>
      </c>
      <c r="M95" s="194">
        <f t="shared" ca="1" si="15"/>
        <v>0.53837000000000002</v>
      </c>
      <c r="N95" s="51" cm="1">
        <f t="array" aca="1" ref="N95" ca="1">IF(ROUND(ROUND(M95,2)-M95,4)=0,_xlfn.XLOOKUP(M95,INDIRECT($A$4&amp;"!$G$41:$G$141"),INDIRECT($A$4&amp;"!$A$41:$A$141"),0,1,1),IF(M95&gt;=1,0,(ROUNDUP(M95,2)-M95)*100*_xlfn.XLOOKUP(M95,INDIRECT($A$4&amp;"!$G$41:$G$141"),INDIRECT($A$4&amp;"!$A$41:$A$141"),0,-1,-1)+(M95-ROUNDDOWN(M95,2))*100*_xlfn.XLOOKUP(M95,INDIRECT($A$4&amp;"!$G$41:$G$141"),INDIRECT($A$4&amp;"!$A$41:$A$141"),0,1,1)))</f>
        <v>0.79108666666666727</v>
      </c>
      <c r="O95" s="89">
        <f t="shared" ca="1" si="16"/>
        <v>62.131946800000051</v>
      </c>
      <c r="S95" s="137">
        <f t="shared" ca="1" si="12"/>
        <v>6.5586798200000045</v>
      </c>
      <c r="T95" s="72">
        <f t="shared" ca="1" si="17"/>
        <v>0.56164999999999998</v>
      </c>
      <c r="U95" s="51" cm="1">
        <f t="array" aca="1" ref="U95" ca="1">IF(ROUND(ROUND(T95,2)-T95,4)=0,_xlfn.XLOOKUP(T95,INDIRECT($A$4&amp;"!$G$41:$G$141"),INDIRECT($A$4&amp;"!$A$41:$A$141"),0,1,1),IF(T95&gt;=1,0,(ROUNDUP(T95,2)-T95)*100*_xlfn.XLOOKUP(T95,INDIRECT($A$4&amp;"!$G$41:$G$141"),INDIRECT($A$4&amp;"!$A$41:$A$141"),0,-1,-1)+(T95-ROUNDDOWN(T95,2))*100*_xlfn.XLOOKUP(T95,INDIRECT($A$4&amp;"!$G$41:$G$141"),INDIRECT($A$4&amp;"!$A$41:$A$141"),0,1,1)))</f>
        <v>0.7755666666666674</v>
      </c>
      <c r="V95" s="89">
        <f t="shared" ca="1" si="18"/>
        <v>71.662360000000078</v>
      </c>
    </row>
    <row r="96" spans="1:22" x14ac:dyDescent="0.35">
      <c r="A96" s="48">
        <f t="shared" si="19"/>
        <v>45462</v>
      </c>
      <c r="B96" s="88" cm="1">
        <f t="array" aca="1" ref="B96" ca="1">_xlfn.XLOOKUP(A96,INDIRECT($A$5&amp;"!$AJ$41:$AJ$406"),INDIRECT($A$5&amp;"!$AK$41:$AK$406"))*SUM($F$3:$I$3)</f>
        <v>0</v>
      </c>
      <c r="C96" s="88" cm="1">
        <f t="array" aca="1" ref="C96" ca="1">_xlfn.XLOOKUP(A96,INDIRECT($A$5&amp;"!$AJ$41:$AJ$406"),INDIRECT($A$5&amp;"!$AL$41:$AL$406"))*SUM($F$3:$I$3)</f>
        <v>11.55</v>
      </c>
      <c r="D96" s="88" cm="1">
        <f t="array" aca="1" ref="D96" ca="1">_xlfn.XLOOKUP(A96,INDIRECT($A$5&amp;"!$AJ$41:$AJ$406"),INDIRECT($A$5&amp;"!$AO$41:$AO$406"))*SUM($F$3:$I$3)</f>
        <v>11.55</v>
      </c>
      <c r="E96" s="50" cm="1">
        <f t="array" ref="E96">SUMPRODUCT(('PT Storengy'!$B$8:$K$372)*('PT Storengy'!$A$8:$A$372=$A96)*('PT Storengy'!$B$5:$K$5=$A$6)*('PT Storengy'!$B$7:$K$7=$A$7))</f>
        <v>0.15</v>
      </c>
      <c r="F96" s="137">
        <f t="shared" ca="1" si="10"/>
        <v>6.3422056544000052</v>
      </c>
      <c r="G96" s="194">
        <f t="shared" ca="1" si="13"/>
        <v>0.54374999999999996</v>
      </c>
      <c r="H96" s="51" cm="1">
        <f t="array" aca="1" ref="H96" ca="1">IF(ROUND(ROUND(G96,2)-G96,4)=0,_xlfn.XLOOKUP(G96,INDIRECT($A$4&amp;"!$G$41:$G$141"),INDIRECT($A$4&amp;"!$A$41:$A$141"),0,1,1),IF(G96&gt;=1,0,(ROUNDUP(G96,2)-G96)*100*_xlfn.XLOOKUP(G96,INDIRECT($A$4&amp;"!$G$41:$G$141"),INDIRECT($A$4&amp;"!$A$41:$A$141"),0,-1,-1)+(G96-ROUNDDOWN(G96,2))*100*_xlfn.XLOOKUP(G96,INDIRECT($A$4&amp;"!$G$41:$G$141"),INDIRECT($A$4&amp;"!$A$41:$A$141"),0,1,1)))</f>
        <v>0.78750000000000064</v>
      </c>
      <c r="I96" s="89">
        <f t="shared" ca="1" si="14"/>
        <v>61.850250000000052</v>
      </c>
      <c r="J96" s="136" cm="1">
        <f t="array" aca="1" ref="J96" ca="1">IF(COUNTIFS('PTC GRTgaz'!$K$7:$K$15996,"",'PTC GRTgaz'!$A$7:$A$15996,J$16,'PTC GRTgaz'!$D$7:$D$15996,$A96,'PTC GRTgaz'!$C$7:$C$15996,"DEL")&gt;0,J$14,SUMIFS('PTC GRTgaz'!$K$7:$K$15996,'PTC GRTgaz'!$A$7:$A$15996,J$16,'PTC GRTgaz'!$D$7:$D$15996,$A96,'PTC GRTgaz'!$C$7:$C$15996,"DEL")*1.0026*$F$4/INDIRECT($A$4&amp;"!D9"))</f>
        <v>92.4</v>
      </c>
      <c r="K96" s="136">
        <v>1000</v>
      </c>
      <c r="L96" s="137">
        <f t="shared" ca="1" si="11"/>
        <v>6.3422056544000052</v>
      </c>
      <c r="M96" s="194">
        <f t="shared" ca="1" si="15"/>
        <v>0.54374999999999996</v>
      </c>
      <c r="N96" s="51" cm="1">
        <f t="array" aca="1" ref="N96" ca="1">IF(ROUND(ROUND(M96,2)-M96,4)=0,_xlfn.XLOOKUP(M96,INDIRECT($A$4&amp;"!$G$41:$G$141"),INDIRECT($A$4&amp;"!$A$41:$A$141"),0,1,1),IF(M96&gt;=1,0,(ROUNDUP(M96,2)-M96)*100*_xlfn.XLOOKUP(M96,INDIRECT($A$4&amp;"!$G$41:$G$141"),INDIRECT($A$4&amp;"!$A$41:$A$141"),0,-1,-1)+(M96-ROUNDDOWN(M96,2))*100*_xlfn.XLOOKUP(M96,INDIRECT($A$4&amp;"!$G$41:$G$141"),INDIRECT($A$4&amp;"!$A$41:$A$141"),0,1,1)))</f>
        <v>0.78750000000000064</v>
      </c>
      <c r="O96" s="89">
        <f t="shared" ca="1" si="16"/>
        <v>61.850250000000052</v>
      </c>
      <c r="S96" s="137">
        <f t="shared" ca="1" si="12"/>
        <v>6.6299602600000043</v>
      </c>
      <c r="T96" s="72">
        <f t="shared" ca="1" si="17"/>
        <v>0.56784999999999997</v>
      </c>
      <c r="U96" s="51" cm="1">
        <f t="array" aca="1" ref="U96" ca="1">IF(ROUND(ROUND(T96,2)-T96,4)=0,_xlfn.XLOOKUP(T96,INDIRECT($A$4&amp;"!$G$41:$G$141"),INDIRECT($A$4&amp;"!$A$41:$A$141"),0,1,1),IF(T96&gt;=1,0,(ROUNDUP(T96,2)-T96)*100*_xlfn.XLOOKUP(T96,INDIRECT($A$4&amp;"!$G$41:$G$141"),INDIRECT($A$4&amp;"!$A$41:$A$141"),0,-1,-1)+(T96-ROUNDDOWN(T96,2))*100*_xlfn.XLOOKUP(T96,INDIRECT($A$4&amp;"!$G$41:$G$141"),INDIRECT($A$4&amp;"!$A$41:$A$141"),0,1,1)))</f>
        <v>0.77143333333333397</v>
      </c>
      <c r="V96" s="89">
        <f t="shared" ca="1" si="18"/>
        <v>71.28044000000007</v>
      </c>
    </row>
    <row r="97" spans="1:22" x14ac:dyDescent="0.35">
      <c r="A97" s="48">
        <f t="shared" si="19"/>
        <v>45463</v>
      </c>
      <c r="B97" s="88" cm="1">
        <f t="array" aca="1" ref="B97" ca="1">_xlfn.XLOOKUP(A97,INDIRECT($A$5&amp;"!$AJ$41:$AJ$406"),INDIRECT($A$5&amp;"!$AK$41:$AK$406"))*SUM($F$3:$I$3)</f>
        <v>0</v>
      </c>
      <c r="C97" s="88" cm="1">
        <f t="array" aca="1" ref="C97" ca="1">_xlfn.XLOOKUP(A97,INDIRECT($A$5&amp;"!$AJ$41:$AJ$406"),INDIRECT($A$5&amp;"!$AL$41:$AL$406"))*SUM($F$3:$I$3)</f>
        <v>11.55</v>
      </c>
      <c r="D97" s="88" cm="1">
        <f t="array" aca="1" ref="D97" ca="1">_xlfn.XLOOKUP(A97,INDIRECT($A$5&amp;"!$AJ$41:$AJ$406"),INDIRECT($A$5&amp;"!$AO$41:$AO$406"))*SUM($F$3:$I$3)</f>
        <v>11.55</v>
      </c>
      <c r="E97" s="50" cm="1">
        <f t="array" ref="E97">SUMPRODUCT(('PT Storengy'!$B$8:$K$372)*('PT Storengy'!$A$8:$A$372=$A97)*('PT Storengy'!$B$5:$K$5=$A$6)*('PT Storengy'!$B$7:$K$7=$A$7))</f>
        <v>0.15</v>
      </c>
      <c r="F97" s="137">
        <f t="shared" ca="1" si="10"/>
        <v>6.4037752548000055</v>
      </c>
      <c r="G97" s="194">
        <f t="shared" ca="1" si="13"/>
        <v>0.54910999999999999</v>
      </c>
      <c r="H97" s="51" cm="1">
        <f t="array" aca="1" ref="H97" ca="1">IF(ROUND(ROUND(G97,2)-G97,4)=0,_xlfn.XLOOKUP(G97,INDIRECT($A$4&amp;"!$G$41:$G$141"),INDIRECT($A$4&amp;"!$A$41:$A$141"),0,1,1),IF(G97&gt;=1,0,(ROUNDUP(G97,2)-G97)*100*_xlfn.XLOOKUP(G97,INDIRECT($A$4&amp;"!$G$41:$G$141"),INDIRECT($A$4&amp;"!$A$41:$A$141"),0,-1,-1)+(G97-ROUNDDOWN(G97,2))*100*_xlfn.XLOOKUP(G97,INDIRECT($A$4&amp;"!$G$41:$G$141"),INDIRECT($A$4&amp;"!$A$41:$A$141"),0,1,1)))</f>
        <v>0.78392666666666733</v>
      </c>
      <c r="I97" s="89">
        <f t="shared" ca="1" si="14"/>
        <v>61.569600400000056</v>
      </c>
      <c r="J97" s="136" cm="1">
        <f t="array" aca="1" ref="J97" ca="1">IF(COUNTIFS('PTC GRTgaz'!$K$7:$K$15996,"",'PTC GRTgaz'!$A$7:$A$15996,J$16,'PTC GRTgaz'!$D$7:$D$15996,$A97,'PTC GRTgaz'!$C$7:$C$15996,"DEL")&gt;0,J$14,SUMIFS('PTC GRTgaz'!$K$7:$K$15996,'PTC GRTgaz'!$A$7:$A$15996,J$16,'PTC GRTgaz'!$D$7:$D$15996,$A97,'PTC GRTgaz'!$C$7:$C$15996,"DEL")*1.0026*$F$4/INDIRECT($A$4&amp;"!D9"))</f>
        <v>92.4</v>
      </c>
      <c r="K97" s="136">
        <v>1000</v>
      </c>
      <c r="L97" s="137">
        <f t="shared" ca="1" si="11"/>
        <v>6.4037752548000055</v>
      </c>
      <c r="M97" s="194">
        <f t="shared" ca="1" si="15"/>
        <v>0.54910999999999999</v>
      </c>
      <c r="N97" s="51" cm="1">
        <f t="array" aca="1" ref="N97" ca="1">IF(ROUND(ROUND(M97,2)-M97,4)=0,_xlfn.XLOOKUP(M97,INDIRECT($A$4&amp;"!$G$41:$G$141"),INDIRECT($A$4&amp;"!$A$41:$A$141"),0,1,1),IF(M97&gt;=1,0,(ROUNDUP(M97,2)-M97)*100*_xlfn.XLOOKUP(M97,INDIRECT($A$4&amp;"!$G$41:$G$141"),INDIRECT($A$4&amp;"!$A$41:$A$141"),0,-1,-1)+(M97-ROUNDDOWN(M97,2))*100*_xlfn.XLOOKUP(M97,INDIRECT($A$4&amp;"!$G$41:$G$141"),INDIRECT($A$4&amp;"!$A$41:$A$141"),0,1,1)))</f>
        <v>0.78392666666666733</v>
      </c>
      <c r="O97" s="89">
        <f t="shared" ca="1" si="16"/>
        <v>61.569600400000056</v>
      </c>
      <c r="S97" s="137">
        <f t="shared" ca="1" si="12"/>
        <v>6.7008606280000045</v>
      </c>
      <c r="T97" s="72">
        <f t="shared" ca="1" si="17"/>
        <v>0.57401999999999997</v>
      </c>
      <c r="U97" s="51" cm="1">
        <f t="array" aca="1" ref="U97" ca="1">IF(ROUND(ROUND(T97,2)-T97,4)=0,_xlfn.XLOOKUP(T97,INDIRECT($A$4&amp;"!$G$41:$G$141"),INDIRECT($A$4&amp;"!$A$41:$A$141"),0,1,1),IF(T97&gt;=1,0,(ROUNDUP(T97,2)-T97)*100*_xlfn.XLOOKUP(T97,INDIRECT($A$4&amp;"!$G$41:$G$141"),INDIRECT($A$4&amp;"!$A$41:$A$141"),0,-1,-1)+(T97-ROUNDDOWN(T97,2))*100*_xlfn.XLOOKUP(T97,INDIRECT($A$4&amp;"!$G$41:$G$141"),INDIRECT($A$4&amp;"!$A$41:$A$141"),0,1,1)))</f>
        <v>0.76732000000000067</v>
      </c>
      <c r="V97" s="89">
        <f t="shared" ca="1" si="18"/>
        <v>70.900368000000071</v>
      </c>
    </row>
    <row r="98" spans="1:22" x14ac:dyDescent="0.35">
      <c r="A98" s="48">
        <f t="shared" si="19"/>
        <v>45464</v>
      </c>
      <c r="B98" s="88" cm="1">
        <f t="array" aca="1" ref="B98" ca="1">_xlfn.XLOOKUP(A98,INDIRECT($A$5&amp;"!$AJ$41:$AJ$406"),INDIRECT($A$5&amp;"!$AK$41:$AK$406"))*SUM($F$3:$I$3)</f>
        <v>0</v>
      </c>
      <c r="C98" s="88" cm="1">
        <f t="array" aca="1" ref="C98" ca="1">_xlfn.XLOOKUP(A98,INDIRECT($A$5&amp;"!$AJ$41:$AJ$406"),INDIRECT($A$5&amp;"!$AL$41:$AL$406"))*SUM($F$3:$I$3)</f>
        <v>11.55</v>
      </c>
      <c r="D98" s="88" cm="1">
        <f t="array" aca="1" ref="D98" ca="1">_xlfn.XLOOKUP(A98,INDIRECT($A$5&amp;"!$AJ$41:$AJ$406"),INDIRECT($A$5&amp;"!$AO$41:$AO$406"))*SUM($F$3:$I$3)</f>
        <v>11.55</v>
      </c>
      <c r="E98" s="50" cm="1">
        <f t="array" ref="E98">SUMPRODUCT(('PT Storengy'!$B$8:$K$372)*('PT Storengy'!$A$8:$A$372=$A98)*('PT Storengy'!$B$5:$K$5=$A$6)*('PT Storengy'!$B$7:$K$7=$A$7))</f>
        <v>0.15</v>
      </c>
      <c r="F98" s="137">
        <f t="shared" ca="1" si="10"/>
        <v>6.4650657764000057</v>
      </c>
      <c r="G98" s="194">
        <f t="shared" ca="1" si="13"/>
        <v>0.55444000000000004</v>
      </c>
      <c r="H98" s="51" cm="1">
        <f t="array" aca="1" ref="H98" ca="1">IF(ROUND(ROUND(G98,2)-G98,4)=0,_xlfn.XLOOKUP(G98,INDIRECT($A$4&amp;"!$G$41:$G$141"),INDIRECT($A$4&amp;"!$A$41:$A$141"),0,1,1),IF(G98&gt;=1,0,(ROUNDUP(G98,2)-G98)*100*_xlfn.XLOOKUP(G98,INDIRECT($A$4&amp;"!$G$41:$G$141"),INDIRECT($A$4&amp;"!$A$41:$A$141"),0,-1,-1)+(G98-ROUNDDOWN(G98,2))*100*_xlfn.XLOOKUP(G98,INDIRECT($A$4&amp;"!$G$41:$G$141"),INDIRECT($A$4&amp;"!$A$41:$A$141"),0,1,1)))</f>
        <v>0.78037333333333403</v>
      </c>
      <c r="I98" s="89">
        <f t="shared" ca="1" si="14"/>
        <v>61.290521600000062</v>
      </c>
      <c r="J98" s="136" cm="1">
        <f t="array" aca="1" ref="J98" ca="1">IF(COUNTIFS('PTC GRTgaz'!$K$7:$K$15996,"",'PTC GRTgaz'!$A$7:$A$15996,J$16,'PTC GRTgaz'!$D$7:$D$15996,$A98,'PTC GRTgaz'!$C$7:$C$15996,"DEL")&gt;0,J$14,SUMIFS('PTC GRTgaz'!$K$7:$K$15996,'PTC GRTgaz'!$A$7:$A$15996,J$16,'PTC GRTgaz'!$D$7:$D$15996,$A98,'PTC GRTgaz'!$C$7:$C$15996,"DEL")*1.0026*$F$4/INDIRECT($A$4&amp;"!D9"))</f>
        <v>92.4</v>
      </c>
      <c r="K98" s="136">
        <v>1000</v>
      </c>
      <c r="L98" s="137">
        <f t="shared" ca="1" si="11"/>
        <v>6.4650657764000057</v>
      </c>
      <c r="M98" s="194">
        <f t="shared" ca="1" si="15"/>
        <v>0.55444000000000004</v>
      </c>
      <c r="N98" s="51" cm="1">
        <f t="array" aca="1" ref="N98" ca="1">IF(ROUND(ROUND(M98,2)-M98,4)=0,_xlfn.XLOOKUP(M98,INDIRECT($A$4&amp;"!$G$41:$G$141"),INDIRECT($A$4&amp;"!$A$41:$A$141"),0,1,1),IF(M98&gt;=1,0,(ROUNDUP(M98,2)-M98)*100*_xlfn.XLOOKUP(M98,INDIRECT($A$4&amp;"!$G$41:$G$141"),INDIRECT($A$4&amp;"!$A$41:$A$141"),0,-1,-1)+(M98-ROUNDDOWN(M98,2))*100*_xlfn.XLOOKUP(M98,INDIRECT($A$4&amp;"!$G$41:$G$141"),INDIRECT($A$4&amp;"!$A$41:$A$141"),0,1,1)))</f>
        <v>0.78037333333333403</v>
      </c>
      <c r="O98" s="89">
        <f t="shared" ca="1" si="16"/>
        <v>61.290521600000062</v>
      </c>
      <c r="S98" s="137">
        <f t="shared" ca="1" si="12"/>
        <v>6.7713827720000044</v>
      </c>
      <c r="T98" s="72">
        <f t="shared" ca="1" si="17"/>
        <v>0.58016000000000001</v>
      </c>
      <c r="U98" s="51" cm="1">
        <f t="array" aca="1" ref="U98" ca="1">IF(ROUND(ROUND(T98,2)-T98,4)=0,_xlfn.XLOOKUP(T98,INDIRECT($A$4&amp;"!$G$41:$G$141"),INDIRECT($A$4&amp;"!$A$41:$A$141"),0,1,1),IF(T98&gt;=1,0,(ROUNDUP(T98,2)-T98)*100*_xlfn.XLOOKUP(T98,INDIRECT($A$4&amp;"!$G$41:$G$141"),INDIRECT($A$4&amp;"!$A$41:$A$141"),0,-1,-1)+(T98-ROUNDDOWN(T98,2))*100*_xlfn.XLOOKUP(T98,INDIRECT($A$4&amp;"!$G$41:$G$141"),INDIRECT($A$4&amp;"!$A$41:$A$141"),0,1,1)))</f>
        <v>0.76322666666666739</v>
      </c>
      <c r="V98" s="89">
        <f t="shared" ca="1" si="18"/>
        <v>70.522144000000068</v>
      </c>
    </row>
    <row r="99" spans="1:22" x14ac:dyDescent="0.35">
      <c r="A99" s="48">
        <f t="shared" si="19"/>
        <v>45465</v>
      </c>
      <c r="B99" s="88" cm="1">
        <f t="array" aca="1" ref="B99" ca="1">_xlfn.XLOOKUP(A99,INDIRECT($A$5&amp;"!$AJ$41:$AJ$406"),INDIRECT($A$5&amp;"!$AK$41:$AK$406"))*SUM($F$3:$I$3)</f>
        <v>0</v>
      </c>
      <c r="C99" s="88" cm="1">
        <f t="array" aca="1" ref="C99" ca="1">_xlfn.XLOOKUP(A99,INDIRECT($A$5&amp;"!$AJ$41:$AJ$406"),INDIRECT($A$5&amp;"!$AL$41:$AL$406"))*SUM($F$3:$I$3)</f>
        <v>11.55</v>
      </c>
      <c r="D99" s="88" cm="1">
        <f t="array" aca="1" ref="D99" ca="1">_xlfn.XLOOKUP(A99,INDIRECT($A$5&amp;"!$AJ$41:$AJ$406"),INDIRECT($A$5&amp;"!$AO$41:$AO$406"))*SUM($F$3:$I$3)</f>
        <v>11.55</v>
      </c>
      <c r="E99" s="50" cm="1">
        <f t="array" ref="E99">SUMPRODUCT(('PT Storengy'!$B$8:$K$372)*('PT Storengy'!$A$8:$A$372=$A99)*('PT Storengy'!$B$5:$K$5=$A$6)*('PT Storengy'!$B$7:$K$7=$A$7))</f>
        <v>0</v>
      </c>
      <c r="F99" s="137">
        <f t="shared" ca="1" si="10"/>
        <v>6.5368451764000062</v>
      </c>
      <c r="G99" s="194">
        <f t="shared" ca="1" si="13"/>
        <v>0.55974999999999997</v>
      </c>
      <c r="H99" s="51" cm="1">
        <f t="array" aca="1" ref="H99" ca="1">IF(ROUND(ROUND(G99,2)-G99,4)=0,_xlfn.XLOOKUP(G99,INDIRECT($A$4&amp;"!$G$41:$G$141"),INDIRECT($A$4&amp;"!$A$41:$A$141"),0,1,1),IF(G99&gt;=1,0,(ROUNDUP(G99,2)-G99)*100*_xlfn.XLOOKUP(G99,INDIRECT($A$4&amp;"!$G$41:$G$141"),INDIRECT($A$4&amp;"!$A$41:$A$141"),0,-1,-1)+(G99-ROUNDDOWN(G99,2))*100*_xlfn.XLOOKUP(G99,INDIRECT($A$4&amp;"!$G$41:$G$141"),INDIRECT($A$4&amp;"!$A$41:$A$141"),0,1,1)))</f>
        <v>0.77683333333333415</v>
      </c>
      <c r="I99" s="89">
        <f t="shared" ca="1" si="14"/>
        <v>71.779400000000081</v>
      </c>
      <c r="J99" s="136" cm="1">
        <f t="array" aca="1" ref="J99" ca="1">IF(COUNTIFS('PTC GRTgaz'!$K$7:$K$15996,"",'PTC GRTgaz'!$A$7:$A$15996,J$16,'PTC GRTgaz'!$D$7:$D$15996,$A99,'PTC GRTgaz'!$C$7:$C$15996,"DEL")&gt;0,J$14,SUMIFS('PTC GRTgaz'!$K$7:$K$15996,'PTC GRTgaz'!$A$7:$A$15996,J$16,'PTC GRTgaz'!$D$7:$D$15996,$A99,'PTC GRTgaz'!$C$7:$C$15996,"DEL")*1.0026*$F$4/INDIRECT($A$4&amp;"!D9"))</f>
        <v>92.4</v>
      </c>
      <c r="K99" s="136">
        <v>1000</v>
      </c>
      <c r="L99" s="137">
        <f t="shared" ca="1" si="11"/>
        <v>6.5368451764000062</v>
      </c>
      <c r="M99" s="194">
        <f t="shared" ca="1" si="15"/>
        <v>0.55974999999999997</v>
      </c>
      <c r="N99" s="51" cm="1">
        <f t="array" aca="1" ref="N99" ca="1">IF(ROUND(ROUND(M99,2)-M99,4)=0,_xlfn.XLOOKUP(M99,INDIRECT($A$4&amp;"!$G$41:$G$141"),INDIRECT($A$4&amp;"!$A$41:$A$141"),0,1,1),IF(M99&gt;=1,0,(ROUNDUP(M99,2)-M99)*100*_xlfn.XLOOKUP(M99,INDIRECT($A$4&amp;"!$G$41:$G$141"),INDIRECT($A$4&amp;"!$A$41:$A$141"),0,-1,-1)+(M99-ROUNDDOWN(M99,2))*100*_xlfn.XLOOKUP(M99,INDIRECT($A$4&amp;"!$G$41:$G$141"),INDIRECT($A$4&amp;"!$A$41:$A$141"),0,1,1)))</f>
        <v>0.77683333333333415</v>
      </c>
      <c r="O99" s="89">
        <f t="shared" ca="1" si="16"/>
        <v>71.779400000000081</v>
      </c>
      <c r="S99" s="137">
        <f t="shared" ca="1" si="12"/>
        <v>6.8415285400000041</v>
      </c>
      <c r="T99" s="72">
        <f t="shared" ca="1" si="17"/>
        <v>0.58626999999999996</v>
      </c>
      <c r="U99" s="51" cm="1">
        <f t="array" aca="1" ref="U99" ca="1">IF(ROUND(ROUND(T99,2)-T99,4)=0,_xlfn.XLOOKUP(T99,INDIRECT($A$4&amp;"!$G$41:$G$141"),INDIRECT($A$4&amp;"!$A$41:$A$141"),0,1,1),IF(T99&gt;=1,0,(ROUNDUP(T99,2)-T99)*100*_xlfn.XLOOKUP(T99,INDIRECT($A$4&amp;"!$G$41:$G$141"),INDIRECT($A$4&amp;"!$A$41:$A$141"),0,-1,-1)+(T99-ROUNDDOWN(T99,2))*100*_xlfn.XLOOKUP(T99,INDIRECT($A$4&amp;"!$G$41:$G$141"),INDIRECT($A$4&amp;"!$A$41:$A$141"),0,1,1)))</f>
        <v>0.75915333333333401</v>
      </c>
      <c r="V99" s="89">
        <f t="shared" ca="1" si="18"/>
        <v>70.145768000000061</v>
      </c>
    </row>
    <row r="100" spans="1:22" x14ac:dyDescent="0.35">
      <c r="A100" s="48">
        <f t="shared" si="19"/>
        <v>45466</v>
      </c>
      <c r="B100" s="88" cm="1">
        <f t="array" aca="1" ref="B100" ca="1">_xlfn.XLOOKUP(A100,INDIRECT($A$5&amp;"!$AJ$41:$AJ$406"),INDIRECT($A$5&amp;"!$AK$41:$AK$406"))*SUM($F$3:$I$3)</f>
        <v>0</v>
      </c>
      <c r="C100" s="88" cm="1">
        <f t="array" aca="1" ref="C100" ca="1">_xlfn.XLOOKUP(A100,INDIRECT($A$5&amp;"!$AJ$41:$AJ$406"),INDIRECT($A$5&amp;"!$AL$41:$AL$406"))*SUM($F$3:$I$3)</f>
        <v>11.55</v>
      </c>
      <c r="D100" s="88" cm="1">
        <f t="array" aca="1" ref="D100" ca="1">_xlfn.XLOOKUP(A100,INDIRECT($A$5&amp;"!$AJ$41:$AJ$406"),INDIRECT($A$5&amp;"!$AO$41:$AO$406"))*SUM($F$3:$I$3)</f>
        <v>11.55</v>
      </c>
      <c r="E100" s="50" cm="1">
        <f t="array" ref="E100">SUMPRODUCT(('PT Storengy'!$B$8:$K$372)*('PT Storengy'!$A$8:$A$372=$A100)*('PT Storengy'!$B$5:$K$5=$A$6)*('PT Storengy'!$B$7:$K$7=$A$7))</f>
        <v>0</v>
      </c>
      <c r="F100" s="137">
        <f t="shared" ca="1" si="10"/>
        <v>6.6082420404000066</v>
      </c>
      <c r="G100" s="194">
        <f t="shared" ca="1" si="13"/>
        <v>0.56596000000000002</v>
      </c>
      <c r="H100" s="5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0.77269333333333401</v>
      </c>
      <c r="I100" s="89">
        <f t="shared" ca="1" si="14"/>
        <v>71.396864000000065</v>
      </c>
      <c r="J100" s="136" cm="1">
        <f t="array" aca="1" ref="J100" ca="1">IF(COUNTIFS('PTC GRTgaz'!$K$7:$K$15996,"",'PTC GRTgaz'!$A$7:$A$15996,J$16,'PTC GRTgaz'!$D$7:$D$15996,$A100,'PTC GRTgaz'!$C$7:$C$15996,"DEL")&gt;0,J$14,SUMIFS('PTC GRTgaz'!$K$7:$K$15996,'PTC GRTgaz'!$A$7:$A$15996,J$16,'PTC GRTgaz'!$D$7:$D$15996,$A100,'PTC GRTgaz'!$C$7:$C$15996,"DEL")*1.0026*$F$4/INDIRECT($A$4&amp;"!D9"))</f>
        <v>92.4</v>
      </c>
      <c r="K100" s="136">
        <v>1000</v>
      </c>
      <c r="L100" s="137">
        <f t="shared" ca="1" si="11"/>
        <v>6.6082420404000066</v>
      </c>
      <c r="M100" s="194">
        <f t="shared" ca="1" si="15"/>
        <v>0.56596000000000002</v>
      </c>
      <c r="N100" s="5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0.77269333333333401</v>
      </c>
      <c r="O100" s="89">
        <f t="shared" ca="1" si="16"/>
        <v>71.396864000000065</v>
      </c>
      <c r="S100" s="137">
        <f t="shared" ca="1" si="12"/>
        <v>6.9113003960000041</v>
      </c>
      <c r="T100" s="72">
        <f t="shared" ca="1" si="17"/>
        <v>0.59233999999999998</v>
      </c>
      <c r="U100" s="5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0.75510666666666726</v>
      </c>
      <c r="V100" s="89">
        <f t="shared" ca="1" si="18"/>
        <v>69.771856000000056</v>
      </c>
    </row>
    <row r="101" spans="1:22" x14ac:dyDescent="0.35">
      <c r="A101" s="48">
        <f t="shared" si="19"/>
        <v>45467</v>
      </c>
      <c r="B101" s="88" cm="1">
        <f t="array" aca="1" ref="B101" ca="1">_xlfn.XLOOKUP(A101,INDIRECT($A$5&amp;"!$AJ$41:$AJ$406"),INDIRECT($A$5&amp;"!$AK$41:$AK$406"))*SUM($F$3:$I$3)</f>
        <v>0</v>
      </c>
      <c r="C101" s="88" cm="1">
        <f t="array" aca="1" ref="C101" ca="1">_xlfn.XLOOKUP(A101,INDIRECT($A$5&amp;"!$AJ$41:$AJ$406"),INDIRECT($A$5&amp;"!$AL$41:$AL$406"))*SUM($F$3:$I$3)</f>
        <v>11.55</v>
      </c>
      <c r="D101" s="88" cm="1">
        <f t="array" aca="1" ref="D101" ca="1">_xlfn.XLOOKUP(A101,INDIRECT($A$5&amp;"!$AJ$41:$AJ$406"),INDIRECT($A$5&amp;"!$AO$41:$AO$406"))*SUM($F$3:$I$3)</f>
        <v>11.55</v>
      </c>
      <c r="E101" s="50" cm="1">
        <f t="array" ref="E101">SUMPRODUCT(('PT Storengy'!$B$8:$K$372)*('PT Storengy'!$A$8:$A$372=$A101)*('PT Storengy'!$B$5:$K$5=$A$6)*('PT Storengy'!$B$7:$K$7=$A$7))</f>
        <v>0</v>
      </c>
      <c r="F101" s="137">
        <f t="shared" ca="1" si="10"/>
        <v>6.6792582164000063</v>
      </c>
      <c r="G101" s="194">
        <f t="shared" ca="1" si="13"/>
        <v>0.57213999999999998</v>
      </c>
      <c r="H101" s="5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0.76857333333333389</v>
      </c>
      <c r="I101" s="89">
        <f t="shared" ca="1" si="14"/>
        <v>71.016176000000058</v>
      </c>
      <c r="J101" s="136" cm="1">
        <f t="array" aca="1" ref="J101" ca="1">IF(COUNTIFS('PTC GRTgaz'!$K$7:$K$15996,"",'PTC GRTgaz'!$A$7:$A$15996,J$16,'PTC GRTgaz'!$D$7:$D$15996,$A101,'PTC GRTgaz'!$C$7:$C$15996,"DEL")&gt;0,J$14,SUMIFS('PTC GRTgaz'!$K$7:$K$15996,'PTC GRTgaz'!$A$7:$A$15996,J$16,'PTC GRTgaz'!$D$7:$D$15996,$A101,'PTC GRTgaz'!$C$7:$C$15996,"DEL")*1.0026*$F$4/INDIRECT($A$4&amp;"!D9"))</f>
        <v>92.4</v>
      </c>
      <c r="K101" s="136">
        <v>1000</v>
      </c>
      <c r="L101" s="137">
        <f t="shared" ca="1" si="11"/>
        <v>6.6792582164000063</v>
      </c>
      <c r="M101" s="194">
        <f t="shared" ca="1" si="15"/>
        <v>0.57213999999999998</v>
      </c>
      <c r="N101" s="5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0.76857333333333389</v>
      </c>
      <c r="O101" s="89">
        <f t="shared" ca="1" si="16"/>
        <v>71.016176000000058</v>
      </c>
      <c r="S101" s="137">
        <f t="shared" ca="1" si="12"/>
        <v>6.9807001880000046</v>
      </c>
      <c r="T101" s="72">
        <f t="shared" ca="1" si="17"/>
        <v>0.59838000000000002</v>
      </c>
      <c r="U101" s="5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0.75108000000000075</v>
      </c>
      <c r="V101" s="89">
        <f t="shared" ca="1" si="18"/>
        <v>69.399792000000076</v>
      </c>
    </row>
    <row r="102" spans="1:22" x14ac:dyDescent="0.35">
      <c r="A102" s="48">
        <f t="shared" si="19"/>
        <v>45468</v>
      </c>
      <c r="B102" s="88" cm="1">
        <f t="array" aca="1" ref="B102" ca="1">_xlfn.XLOOKUP(A102,INDIRECT($A$5&amp;"!$AJ$41:$AJ$406"),INDIRECT($A$5&amp;"!$AK$41:$AK$406"))*SUM($F$3:$I$3)</f>
        <v>0</v>
      </c>
      <c r="C102" s="88" cm="1">
        <f t="array" aca="1" ref="C102" ca="1">_xlfn.XLOOKUP(A102,INDIRECT($A$5&amp;"!$AJ$41:$AJ$406"),INDIRECT($A$5&amp;"!$AL$41:$AL$406"))*SUM($F$3:$I$3)</f>
        <v>11.55</v>
      </c>
      <c r="D102" s="88" cm="1">
        <f t="array" aca="1" ref="D102" ca="1">_xlfn.XLOOKUP(A102,INDIRECT($A$5&amp;"!$AJ$41:$AJ$406"),INDIRECT($A$5&amp;"!$AO$41:$AO$406"))*SUM($F$3:$I$3)</f>
        <v>11.55</v>
      </c>
      <c r="E102" s="50" cm="1">
        <f t="array" ref="E102">SUMPRODUCT(('PT Storengy'!$B$8:$K$372)*('PT Storengy'!$A$8:$A$372=$A102)*('PT Storengy'!$B$5:$K$5=$A$6)*('PT Storengy'!$B$7:$K$7=$A$7))</f>
        <v>0</v>
      </c>
      <c r="F102" s="137">
        <f t="shared" ca="1" si="10"/>
        <v>6.7498955524000062</v>
      </c>
      <c r="G102" s="194">
        <f t="shared" ca="1" si="13"/>
        <v>0.57828999999999997</v>
      </c>
      <c r="H102" s="5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0.76447333333333412</v>
      </c>
      <c r="I102" s="89">
        <f t="shared" ca="1" si="14"/>
        <v>70.637336000000076</v>
      </c>
      <c r="J102" s="136" cm="1">
        <f t="array" aca="1" ref="J102" ca="1">IF(COUNTIFS('PTC GRTgaz'!$K$7:$K$15996,"",'PTC GRTgaz'!$A$7:$A$15996,J$16,'PTC GRTgaz'!$D$7:$D$15996,$A102,'PTC GRTgaz'!$C$7:$C$15996,"DEL")&gt;0,J$14,SUMIFS('PTC GRTgaz'!$K$7:$K$15996,'PTC GRTgaz'!$A$7:$A$15996,J$16,'PTC GRTgaz'!$D$7:$D$15996,$A102,'PTC GRTgaz'!$C$7:$C$15996,"DEL")*1.0026*$F$4/INDIRECT($A$4&amp;"!D9"))</f>
        <v>92.4</v>
      </c>
      <c r="K102" s="136">
        <v>1000</v>
      </c>
      <c r="L102" s="137">
        <f t="shared" ca="1" si="11"/>
        <v>6.7498955524000062</v>
      </c>
      <c r="M102" s="194">
        <f t="shared" ca="1" si="15"/>
        <v>0.57828999999999997</v>
      </c>
      <c r="N102" s="5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0.76447333333333412</v>
      </c>
      <c r="O102" s="89">
        <f t="shared" ca="1" si="16"/>
        <v>70.637336000000076</v>
      </c>
      <c r="S102" s="137">
        <f t="shared" ca="1" si="12"/>
        <v>7.0497297640000047</v>
      </c>
      <c r="T102" s="72">
        <f t="shared" ca="1" si="17"/>
        <v>0.60438999999999998</v>
      </c>
      <c r="U102" s="5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0.74707333333333414</v>
      </c>
      <c r="V102" s="89">
        <f t="shared" ca="1" si="18"/>
        <v>69.029576000000077</v>
      </c>
    </row>
    <row r="103" spans="1:22" x14ac:dyDescent="0.35">
      <c r="A103" s="48">
        <f t="shared" si="19"/>
        <v>45469</v>
      </c>
      <c r="B103" s="88" cm="1">
        <f t="array" aca="1" ref="B103" ca="1">_xlfn.XLOOKUP(A103,INDIRECT($A$5&amp;"!$AJ$41:$AJ$406"),INDIRECT($A$5&amp;"!$AK$41:$AK$406"))*SUM($F$3:$I$3)</f>
        <v>0</v>
      </c>
      <c r="C103" s="88" cm="1">
        <f t="array" aca="1" ref="C103" ca="1">_xlfn.XLOOKUP(A103,INDIRECT($A$5&amp;"!$AJ$41:$AJ$406"),INDIRECT($A$5&amp;"!$AL$41:$AL$406"))*SUM($F$3:$I$3)</f>
        <v>11.55</v>
      </c>
      <c r="D103" s="88" cm="1">
        <f t="array" aca="1" ref="D103" ca="1">_xlfn.XLOOKUP(A103,INDIRECT($A$5&amp;"!$AJ$41:$AJ$406"),INDIRECT($A$5&amp;"!$AO$41:$AO$406"))*SUM($F$3:$I$3)</f>
        <v>11.55</v>
      </c>
      <c r="E103" s="50" cm="1">
        <f t="array" ref="E103">SUMPRODUCT(('PT Storengy'!$B$8:$K$372)*('PT Storengy'!$A$8:$A$372=$A103)*('PT Storengy'!$B$5:$K$5=$A$6)*('PT Storengy'!$B$7:$K$7=$A$7))</f>
        <v>0</v>
      </c>
      <c r="F103" s="137">
        <f t="shared" ca="1" si="10"/>
        <v>6.8201558964000064</v>
      </c>
      <c r="G103" s="194">
        <f t="shared" ca="1" si="13"/>
        <v>0.58440999999999999</v>
      </c>
      <c r="H103" s="5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0.76039333333333403</v>
      </c>
      <c r="I103" s="89">
        <f t="shared" ca="1" si="14"/>
        <v>70.260344000000075</v>
      </c>
      <c r="J103" s="136" cm="1">
        <f t="array" aca="1" ref="J103" ca="1">IF(COUNTIFS('PTC GRTgaz'!$K$7:$K$15996,"",'PTC GRTgaz'!$A$7:$A$15996,J$16,'PTC GRTgaz'!$D$7:$D$15996,$A103,'PTC GRTgaz'!$C$7:$C$15996,"DEL")&gt;0,J$14,SUMIFS('PTC GRTgaz'!$K$7:$K$15996,'PTC GRTgaz'!$A$7:$A$15996,J$16,'PTC GRTgaz'!$D$7:$D$15996,$A103,'PTC GRTgaz'!$C$7:$C$15996,"DEL")*1.0026*$F$4/INDIRECT($A$4&amp;"!D9"))</f>
        <v>92.4</v>
      </c>
      <c r="K103" s="136">
        <v>1000</v>
      </c>
      <c r="L103" s="137">
        <f t="shared" ca="1" si="11"/>
        <v>6.8201558964000064</v>
      </c>
      <c r="M103" s="194">
        <f t="shared" ca="1" si="15"/>
        <v>0.58440999999999999</v>
      </c>
      <c r="N103" s="5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0.76039333333333403</v>
      </c>
      <c r="O103" s="89">
        <f t="shared" ca="1" si="16"/>
        <v>70.260344000000075</v>
      </c>
      <c r="S103" s="137">
        <f t="shared" ca="1" si="12"/>
        <v>7.1183909720000047</v>
      </c>
      <c r="T103" s="72">
        <f t="shared" ca="1" si="17"/>
        <v>0.61036999999999997</v>
      </c>
      <c r="U103" s="5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0.74308666666666734</v>
      </c>
      <c r="V103" s="89">
        <f t="shared" ca="1" si="18"/>
        <v>68.661208000000073</v>
      </c>
    </row>
    <row r="104" spans="1:22" x14ac:dyDescent="0.35">
      <c r="A104" s="48">
        <f t="shared" si="19"/>
        <v>45470</v>
      </c>
      <c r="B104" s="88" cm="1">
        <f t="array" aca="1" ref="B104" ca="1">_xlfn.XLOOKUP(A104,INDIRECT($A$5&amp;"!$AJ$41:$AJ$406"),INDIRECT($A$5&amp;"!$AK$41:$AK$406"))*SUM($F$3:$I$3)</f>
        <v>0</v>
      </c>
      <c r="C104" s="88" cm="1">
        <f t="array" aca="1" ref="C104" ca="1">_xlfn.XLOOKUP(A104,INDIRECT($A$5&amp;"!$AJ$41:$AJ$406"),INDIRECT($A$5&amp;"!$AL$41:$AL$406"))*SUM($F$3:$I$3)</f>
        <v>11.55</v>
      </c>
      <c r="D104" s="88" cm="1">
        <f t="array" aca="1" ref="D104" ca="1">_xlfn.XLOOKUP(A104,INDIRECT($A$5&amp;"!$AJ$41:$AJ$406"),INDIRECT($A$5&amp;"!$AO$41:$AO$406"))*SUM($F$3:$I$3)</f>
        <v>11.55</v>
      </c>
      <c r="E104" s="50" cm="1">
        <f t="array" ref="E104">SUMPRODUCT(('PT Storengy'!$B$8:$K$372)*('PT Storengy'!$A$8:$A$372=$A104)*('PT Storengy'!$B$5:$K$5=$A$6)*('PT Storengy'!$B$7:$K$7=$A$7))</f>
        <v>0</v>
      </c>
      <c r="F104" s="137">
        <f t="shared" ca="1" si="10"/>
        <v>6.8900417124000066</v>
      </c>
      <c r="G104" s="194">
        <f t="shared" ca="1" si="13"/>
        <v>0.59048999999999996</v>
      </c>
      <c r="H104" s="5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0.75634000000000057</v>
      </c>
      <c r="I104" s="89">
        <f t="shared" ca="1" si="14"/>
        <v>69.885816000000062</v>
      </c>
      <c r="J104" s="136" cm="1">
        <f t="array" aca="1" ref="J104" ca="1">IF(COUNTIFS('PTC GRTgaz'!$K$7:$K$15996,"",'PTC GRTgaz'!$A$7:$A$15996,J$16,'PTC GRTgaz'!$D$7:$D$15996,$A104,'PTC GRTgaz'!$C$7:$C$15996,"DEL")&gt;0,J$14,SUMIFS('PTC GRTgaz'!$K$7:$K$15996,'PTC GRTgaz'!$A$7:$A$15996,J$16,'PTC GRTgaz'!$D$7:$D$15996,$A104,'PTC GRTgaz'!$C$7:$C$15996,"DEL")*1.0026*$F$4/INDIRECT($A$4&amp;"!D9"))</f>
        <v>92.4</v>
      </c>
      <c r="K104" s="136">
        <v>1000</v>
      </c>
      <c r="L104" s="137">
        <f t="shared" ca="1" si="11"/>
        <v>6.8900417124000066</v>
      </c>
      <c r="M104" s="194">
        <f t="shared" ca="1" si="15"/>
        <v>0.59048999999999996</v>
      </c>
      <c r="N104" s="5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0.75634000000000057</v>
      </c>
      <c r="O104" s="89">
        <f t="shared" ca="1" si="16"/>
        <v>69.885816000000062</v>
      </c>
      <c r="S104" s="137">
        <f t="shared" ca="1" si="12"/>
        <v>7.186686276000005</v>
      </c>
      <c r="T104" s="72">
        <f t="shared" ca="1" si="17"/>
        <v>0.61631000000000002</v>
      </c>
      <c r="U104" s="5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0.73912666666666738</v>
      </c>
      <c r="V104" s="89">
        <f t="shared" ca="1" si="18"/>
        <v>68.295304000000073</v>
      </c>
    </row>
    <row r="105" spans="1:22" x14ac:dyDescent="0.35">
      <c r="A105" s="48">
        <f t="shared" si="19"/>
        <v>45471</v>
      </c>
      <c r="B105" s="88" cm="1">
        <f t="array" aca="1" ref="B105" ca="1">_xlfn.XLOOKUP(A105,INDIRECT($A$5&amp;"!$AJ$41:$AJ$406"),INDIRECT($A$5&amp;"!$AK$41:$AK$406"))*SUM($F$3:$I$3)</f>
        <v>0</v>
      </c>
      <c r="C105" s="88" cm="1">
        <f t="array" aca="1" ref="C105" ca="1">_xlfn.XLOOKUP(A105,INDIRECT($A$5&amp;"!$AJ$41:$AJ$406"),INDIRECT($A$5&amp;"!$AL$41:$AL$406"))*SUM($F$3:$I$3)</f>
        <v>11.55</v>
      </c>
      <c r="D105" s="88" cm="1">
        <f t="array" aca="1" ref="D105" ca="1">_xlfn.XLOOKUP(A105,INDIRECT($A$5&amp;"!$AJ$41:$AJ$406"),INDIRECT($A$5&amp;"!$AO$41:$AO$406"))*SUM($F$3:$I$3)</f>
        <v>11.55</v>
      </c>
      <c r="E105" s="50" cm="1">
        <f t="array" ref="E105">SUMPRODUCT(('PT Storengy'!$B$8:$K$372)*('PT Storengy'!$A$8:$A$372=$A105)*('PT Storengy'!$B$5:$K$5=$A$6)*('PT Storengy'!$B$7:$K$7=$A$7))</f>
        <v>0</v>
      </c>
      <c r="F105" s="137">
        <f t="shared" ca="1" si="10"/>
        <v>6.9595548484000069</v>
      </c>
      <c r="G105" s="194">
        <f t="shared" ca="1" si="13"/>
        <v>0.59653999999999996</v>
      </c>
      <c r="H105" s="5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0.75230666666666735</v>
      </c>
      <c r="I105" s="89">
        <f t="shared" ca="1" si="14"/>
        <v>69.513136000000074</v>
      </c>
      <c r="J105" s="136" cm="1">
        <f t="array" aca="1" ref="J105" ca="1">IF(COUNTIFS('PTC GRTgaz'!$K$7:$K$15996,"",'PTC GRTgaz'!$A$7:$A$15996,J$16,'PTC GRTgaz'!$D$7:$D$15996,$A105,'PTC GRTgaz'!$C$7:$C$15996,"DEL")&gt;0,J$14,SUMIFS('PTC GRTgaz'!$K$7:$K$15996,'PTC GRTgaz'!$A$7:$A$15996,J$16,'PTC GRTgaz'!$D$7:$D$15996,$A105,'PTC GRTgaz'!$C$7:$C$15996,"DEL")*1.0026*$F$4/INDIRECT($A$4&amp;"!D9"))</f>
        <v>92.4</v>
      </c>
      <c r="K105" s="136">
        <v>1000</v>
      </c>
      <c r="L105" s="137">
        <f t="shared" ca="1" si="11"/>
        <v>6.9595548484000069</v>
      </c>
      <c r="M105" s="194">
        <f t="shared" ca="1" si="15"/>
        <v>0.59653999999999996</v>
      </c>
      <c r="N105" s="5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0.75230666666666735</v>
      </c>
      <c r="O105" s="89">
        <f t="shared" ca="1" si="16"/>
        <v>69.513136000000074</v>
      </c>
      <c r="S105" s="137">
        <f t="shared" ca="1" si="12"/>
        <v>7.2546175240000048</v>
      </c>
      <c r="T105" s="72">
        <f t="shared" ca="1" si="17"/>
        <v>0.62222</v>
      </c>
      <c r="U105" s="5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0.73518666666666743</v>
      </c>
      <c r="V105" s="89">
        <f t="shared" ca="1" si="18"/>
        <v>67.931248000000082</v>
      </c>
    </row>
    <row r="106" spans="1:22" x14ac:dyDescent="0.35">
      <c r="A106" s="48">
        <f t="shared" si="19"/>
        <v>45472</v>
      </c>
      <c r="B106" s="88" cm="1">
        <f t="array" aca="1" ref="B106" ca="1">_xlfn.XLOOKUP(A106,INDIRECT($A$5&amp;"!$AJ$41:$AJ$406"),INDIRECT($A$5&amp;"!$AK$41:$AK$406"))*SUM($F$3:$I$3)</f>
        <v>0</v>
      </c>
      <c r="C106" s="88" cm="1">
        <f t="array" aca="1" ref="C106" ca="1">_xlfn.XLOOKUP(A106,INDIRECT($A$5&amp;"!$AJ$41:$AJ$406"),INDIRECT($A$5&amp;"!$AL$41:$AL$406"))*SUM($F$3:$I$3)</f>
        <v>11.55</v>
      </c>
      <c r="D106" s="88" cm="1">
        <f t="array" aca="1" ref="D106" ca="1">_xlfn.XLOOKUP(A106,INDIRECT($A$5&amp;"!$AJ$41:$AJ$406"),INDIRECT($A$5&amp;"!$AO$41:$AO$406"))*SUM($F$3:$I$3)</f>
        <v>11.55</v>
      </c>
      <c r="E106" s="50" cm="1">
        <f t="array" ref="E106">SUMPRODUCT(('PT Storengy'!$B$8:$K$372)*('PT Storengy'!$A$8:$A$372=$A106)*('PT Storengy'!$B$5:$K$5=$A$6)*('PT Storengy'!$B$7:$K$7=$A$7))</f>
        <v>0</v>
      </c>
      <c r="F106" s="137">
        <f t="shared" ca="1" si="10"/>
        <v>7.0286971524000066</v>
      </c>
      <c r="G106" s="194">
        <f t="shared" ca="1" si="13"/>
        <v>0.60255999999999998</v>
      </c>
      <c r="H106" s="5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0.74829333333333414</v>
      </c>
      <c r="I106" s="89">
        <f t="shared" ca="1" si="14"/>
        <v>69.142304000000081</v>
      </c>
      <c r="J106" s="136" cm="1">
        <f t="array" aca="1" ref="J106" ca="1">IF(COUNTIFS('PTC GRTgaz'!$K$7:$K$15996,"",'PTC GRTgaz'!$A$7:$A$15996,J$16,'PTC GRTgaz'!$D$7:$D$15996,$A106,'PTC GRTgaz'!$C$7:$C$15996,"DEL")&gt;0,J$14,SUMIFS('PTC GRTgaz'!$K$7:$K$15996,'PTC GRTgaz'!$A$7:$A$15996,J$16,'PTC GRTgaz'!$D$7:$D$15996,$A106,'PTC GRTgaz'!$C$7:$C$15996,"DEL")*1.0026*$F$4/INDIRECT($A$4&amp;"!D9"))</f>
        <v>92.4</v>
      </c>
      <c r="K106" s="136">
        <v>1000</v>
      </c>
      <c r="L106" s="137">
        <f t="shared" ca="1" si="11"/>
        <v>7.0286971524000066</v>
      </c>
      <c r="M106" s="194">
        <f t="shared" ca="1" si="15"/>
        <v>0.60255999999999998</v>
      </c>
      <c r="N106" s="5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0.74829333333333414</v>
      </c>
      <c r="O106" s="89">
        <f t="shared" ca="1" si="16"/>
        <v>69.142304000000081</v>
      </c>
      <c r="S106" s="137">
        <f t="shared" ca="1" si="12"/>
        <v>7.3221859480000049</v>
      </c>
      <c r="T106" s="72">
        <f t="shared" ca="1" si="17"/>
        <v>0.62810999999999995</v>
      </c>
      <c r="U106" s="5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0.73126000000000058</v>
      </c>
      <c r="V106" s="89">
        <f t="shared" ca="1" si="18"/>
        <v>67.568424000000064</v>
      </c>
    </row>
    <row r="107" spans="1:22" x14ac:dyDescent="0.35">
      <c r="A107" s="48">
        <f t="shared" si="19"/>
        <v>45473</v>
      </c>
      <c r="B107" s="88" cm="1">
        <f t="array" aca="1" ref="B107" ca="1">_xlfn.XLOOKUP(A107,INDIRECT($A$5&amp;"!$AJ$41:$AJ$406"),INDIRECT($A$5&amp;"!$AK$41:$AK$406"))*SUM($F$3:$I$3)</f>
        <v>0</v>
      </c>
      <c r="C107" s="88" cm="1">
        <f t="array" aca="1" ref="C107" ca="1">_xlfn.XLOOKUP(A107,INDIRECT($A$5&amp;"!$AJ$41:$AJ$406"),INDIRECT($A$5&amp;"!$AL$41:$AL$406"))*SUM($F$3:$I$3)</f>
        <v>11.55</v>
      </c>
      <c r="D107" s="88" cm="1">
        <f t="array" aca="1" ref="D107" ca="1">_xlfn.XLOOKUP(A107,INDIRECT($A$5&amp;"!$AJ$41:$AJ$406"),INDIRECT($A$5&amp;"!$AO$41:$AO$406"))*SUM($F$3:$I$3)</f>
        <v>11.55</v>
      </c>
      <c r="E107" s="50" cm="1">
        <f t="array" ref="E107">SUMPRODUCT(('PT Storengy'!$B$8:$K$372)*('PT Storengy'!$A$8:$A$372=$A107)*('PT Storengy'!$B$5:$K$5=$A$6)*('PT Storengy'!$B$7:$K$7=$A$7))</f>
        <v>0</v>
      </c>
      <c r="F107" s="137">
        <f t="shared" ca="1" si="10"/>
        <v>7.0974704724000066</v>
      </c>
      <c r="G107" s="194">
        <f t="shared" ca="1" si="13"/>
        <v>0.60855000000000004</v>
      </c>
      <c r="H107" s="5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0.74430000000000074</v>
      </c>
      <c r="I107" s="89">
        <f t="shared" ca="1" si="14"/>
        <v>68.773320000000069</v>
      </c>
      <c r="J107" s="136" cm="1">
        <f t="array" aca="1" ref="J107" ca="1">IF(COUNTIFS('PTC GRTgaz'!$K$7:$K$15996,"",'PTC GRTgaz'!$A$7:$A$15996,J$16,'PTC GRTgaz'!$D$7:$D$15996,$A107,'PTC GRTgaz'!$C$7:$C$15996,"DEL")&gt;0,J$14,SUMIFS('PTC GRTgaz'!$K$7:$K$15996,'PTC GRTgaz'!$A$7:$A$15996,J$16,'PTC GRTgaz'!$D$7:$D$15996,$A107,'PTC GRTgaz'!$C$7:$C$15996,"DEL")*1.0026*$F$4/INDIRECT($A$4&amp;"!D9"))</f>
        <v>92.4</v>
      </c>
      <c r="K107" s="136">
        <v>1000</v>
      </c>
      <c r="L107" s="137">
        <f t="shared" ca="1" si="11"/>
        <v>7.0974704724000066</v>
      </c>
      <c r="M107" s="194">
        <f t="shared" ca="1" si="15"/>
        <v>0.60855000000000004</v>
      </c>
      <c r="N107" s="5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0.74430000000000074</v>
      </c>
      <c r="O107" s="89">
        <f t="shared" ca="1" si="16"/>
        <v>68.773320000000069</v>
      </c>
      <c r="S107" s="137">
        <f t="shared" ca="1" si="12"/>
        <v>7.3893940120000048</v>
      </c>
      <c r="T107" s="72">
        <f t="shared" ca="1" si="17"/>
        <v>0.63395999999999997</v>
      </c>
      <c r="U107" s="5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0.72736000000000067</v>
      </c>
      <c r="V107" s="89">
        <f t="shared" ca="1" si="18"/>
        <v>67.208064000000064</v>
      </c>
    </row>
    <row r="108" spans="1:22" x14ac:dyDescent="0.35">
      <c r="A108" s="48">
        <f t="shared" si="19"/>
        <v>45474</v>
      </c>
      <c r="B108" s="88" cm="1">
        <f t="array" aca="1" ref="B108" ca="1">_xlfn.XLOOKUP(A108,INDIRECT($A$5&amp;"!$AJ$41:$AJ$406"),INDIRECT($A$5&amp;"!$AK$41:$AK$406"))*SUM($F$3:$I$3)</f>
        <v>0</v>
      </c>
      <c r="C108" s="88" cm="1">
        <f t="array" aca="1" ref="C108" ca="1">_xlfn.XLOOKUP(A108,INDIRECT($A$5&amp;"!$AJ$41:$AJ$406"),INDIRECT($A$5&amp;"!$AL$41:$AL$406"))*SUM($F$3:$I$3)</f>
        <v>11.55</v>
      </c>
      <c r="D108" s="88" cm="1">
        <f t="array" aca="1" ref="D108" ca="1">_xlfn.XLOOKUP(A108,INDIRECT($A$5&amp;"!$AJ$41:$AJ$406"),INDIRECT($A$5&amp;"!$AO$41:$AO$406"))*SUM($F$3:$I$3)</f>
        <v>11.55</v>
      </c>
      <c r="E108" s="50" cm="1">
        <f t="array" ref="E108">SUMPRODUCT(('PT Storengy'!$B$8:$K$372)*('PT Storengy'!$A$8:$A$372=$A108)*('PT Storengy'!$B$5:$K$5=$A$6)*('PT Storengy'!$B$7:$K$7=$A$7))</f>
        <v>0</v>
      </c>
      <c r="F108" s="137">
        <f t="shared" ca="1" si="10"/>
        <v>7.1658772724000066</v>
      </c>
      <c r="G108" s="194">
        <f t="shared" ca="1" si="13"/>
        <v>0.61450000000000005</v>
      </c>
      <c r="H108" s="5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0.74033333333333406</v>
      </c>
      <c r="I108" s="89">
        <f t="shared" ca="1" si="14"/>
        <v>68.406800000000075</v>
      </c>
      <c r="J108" s="136" cm="1">
        <f t="array" aca="1" ref="J108" ca="1">IF(COUNTIFS('PTC GRTgaz'!$K$7:$K$15996,"",'PTC GRTgaz'!$A$7:$A$15996,J$16,'PTC GRTgaz'!$D$7:$D$15996,$A108,'PTC GRTgaz'!$C$7:$C$15996,"DEL")&gt;0,J$14,SUMIFS('PTC GRTgaz'!$K$7:$K$15996,'PTC GRTgaz'!$A$7:$A$15996,J$16,'PTC GRTgaz'!$D$7:$D$15996,$A108,'PTC GRTgaz'!$C$7:$C$15996,"DEL")*1.0026*$F$4/INDIRECT($A$4&amp;"!D9"))</f>
        <v>92.4</v>
      </c>
      <c r="K108" s="136">
        <v>1000</v>
      </c>
      <c r="L108" s="137">
        <f t="shared" ca="1" si="11"/>
        <v>7.1658772724000066</v>
      </c>
      <c r="M108" s="194">
        <f t="shared" ca="1" si="15"/>
        <v>0.61450000000000005</v>
      </c>
      <c r="N108" s="5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0.74033333333333406</v>
      </c>
      <c r="O108" s="89">
        <f t="shared" ca="1" si="16"/>
        <v>68.406800000000075</v>
      </c>
      <c r="S108" s="137">
        <f t="shared" ca="1" si="12"/>
        <v>7.456244180000005</v>
      </c>
      <c r="T108" s="72">
        <f t="shared" ca="1" si="17"/>
        <v>0.63976999999999995</v>
      </c>
      <c r="U108" s="5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0.72348666666666728</v>
      </c>
      <c r="V108" s="89">
        <f t="shared" ca="1" si="18"/>
        <v>66.850168000000068</v>
      </c>
    </row>
    <row r="109" spans="1:22" x14ac:dyDescent="0.35">
      <c r="A109" s="48">
        <f t="shared" si="19"/>
        <v>45475</v>
      </c>
      <c r="B109" s="88" cm="1">
        <f t="array" aca="1" ref="B109" ca="1">_xlfn.XLOOKUP(A109,INDIRECT($A$5&amp;"!$AJ$41:$AJ$406"),INDIRECT($A$5&amp;"!$AK$41:$AK$406"))*SUM($F$3:$I$3)</f>
        <v>0</v>
      </c>
      <c r="C109" s="88" cm="1">
        <f t="array" aca="1" ref="C109" ca="1">_xlfn.XLOOKUP(A109,INDIRECT($A$5&amp;"!$AJ$41:$AJ$406"),INDIRECT($A$5&amp;"!$AL$41:$AL$406"))*SUM($F$3:$I$3)</f>
        <v>11.55</v>
      </c>
      <c r="D109" s="88" cm="1">
        <f t="array" aca="1" ref="D109" ca="1">_xlfn.XLOOKUP(A109,INDIRECT($A$5&amp;"!$AJ$41:$AJ$406"),INDIRECT($A$5&amp;"!$AO$41:$AO$406"))*SUM($F$3:$I$3)</f>
        <v>11.55</v>
      </c>
      <c r="E109" s="50" cm="1">
        <f t="array" ref="E109">SUMPRODUCT(('PT Storengy'!$B$8:$K$372)*('PT Storengy'!$A$8:$A$372=$A109)*('PT Storengy'!$B$5:$K$5=$A$6)*('PT Storengy'!$B$7:$K$7=$A$7))</f>
        <v>0</v>
      </c>
      <c r="F109" s="137">
        <f t="shared" ca="1" si="10"/>
        <v>7.2339194004000067</v>
      </c>
      <c r="G109" s="194">
        <f t="shared" ca="1" si="13"/>
        <v>0.62041999999999997</v>
      </c>
      <c r="H109" s="5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0.73638666666666752</v>
      </c>
      <c r="I109" s="89">
        <f t="shared" ca="1" si="14"/>
        <v>68.042128000000076</v>
      </c>
      <c r="J109" s="136" cm="1">
        <f t="array" aca="1" ref="J109" ca="1">IF(COUNTIFS('PTC GRTgaz'!$K$7:$K$15996,"",'PTC GRTgaz'!$A$7:$A$15996,J$16,'PTC GRTgaz'!$D$7:$D$15996,$A109,'PTC GRTgaz'!$C$7:$C$15996,"DEL")&gt;0,J$14,SUMIFS('PTC GRTgaz'!$K$7:$K$15996,'PTC GRTgaz'!$A$7:$A$15996,J$16,'PTC GRTgaz'!$D$7:$D$15996,$A109,'PTC GRTgaz'!$C$7:$C$15996,"DEL")*1.0026*$F$4/INDIRECT($A$4&amp;"!D9"))</f>
        <v>92.4</v>
      </c>
      <c r="K109" s="136">
        <v>1000</v>
      </c>
      <c r="L109" s="137">
        <f t="shared" ca="1" si="11"/>
        <v>7.2339194004000067</v>
      </c>
      <c r="M109" s="194">
        <f t="shared" ca="1" si="15"/>
        <v>0.62041999999999997</v>
      </c>
      <c r="N109" s="5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0.73638666666666752</v>
      </c>
      <c r="O109" s="89">
        <f t="shared" ca="1" si="16"/>
        <v>68.042128000000076</v>
      </c>
      <c r="S109" s="137">
        <f t="shared" ca="1" si="12"/>
        <v>7.5227376840000053</v>
      </c>
      <c r="T109" s="72">
        <f t="shared" ca="1" si="17"/>
        <v>0.64556000000000002</v>
      </c>
      <c r="U109" s="5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0.7196266666666673</v>
      </c>
      <c r="V109" s="89">
        <f t="shared" ca="1" si="18"/>
        <v>66.493504000000058</v>
      </c>
    </row>
    <row r="110" spans="1:22" x14ac:dyDescent="0.35">
      <c r="A110" s="48">
        <f t="shared" si="19"/>
        <v>45476</v>
      </c>
      <c r="B110" s="88" cm="1">
        <f t="array" aca="1" ref="B110" ca="1">_xlfn.XLOOKUP(A110,INDIRECT($A$5&amp;"!$AJ$41:$AJ$406"),INDIRECT($A$5&amp;"!$AK$41:$AK$406"))*SUM($F$3:$I$3)</f>
        <v>0</v>
      </c>
      <c r="C110" s="88" cm="1">
        <f t="array" aca="1" ref="C110" ca="1">_xlfn.XLOOKUP(A110,INDIRECT($A$5&amp;"!$AJ$41:$AJ$406"),INDIRECT($A$5&amp;"!$AL$41:$AL$406"))*SUM($F$3:$I$3)</f>
        <v>11.55</v>
      </c>
      <c r="D110" s="88" cm="1">
        <f t="array" aca="1" ref="D110" ca="1">_xlfn.XLOOKUP(A110,INDIRECT($A$5&amp;"!$AJ$41:$AJ$406"),INDIRECT($A$5&amp;"!$AO$41:$AO$406"))*SUM($F$3:$I$3)</f>
        <v>11.55</v>
      </c>
      <c r="E110" s="50" cm="1">
        <f t="array" ref="E110">SUMPRODUCT(('PT Storengy'!$B$8:$K$372)*('PT Storengy'!$A$8:$A$372=$A110)*('PT Storengy'!$B$5:$K$5=$A$6)*('PT Storengy'!$B$7:$K$7=$A$7))</f>
        <v>0</v>
      </c>
      <c r="F110" s="137">
        <f t="shared" ca="1" si="10"/>
        <v>7.301598704400007</v>
      </c>
      <c r="G110" s="194">
        <f t="shared" ca="1" si="13"/>
        <v>0.62631000000000003</v>
      </c>
      <c r="H110" s="5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0.73246000000000056</v>
      </c>
      <c r="I110" s="89">
        <f t="shared" ca="1" si="14"/>
        <v>67.679304000000059</v>
      </c>
      <c r="J110" s="136" cm="1">
        <f t="array" aca="1" ref="J110" ca="1">IF(COUNTIFS('PTC GRTgaz'!$K$7:$K$15996,"",'PTC GRTgaz'!$A$7:$A$15996,J$16,'PTC GRTgaz'!$D$7:$D$15996,$A110,'PTC GRTgaz'!$C$7:$C$15996,"DEL")&gt;0,J$14,SUMIFS('PTC GRTgaz'!$K$7:$K$15996,'PTC GRTgaz'!$A$7:$A$15996,J$16,'PTC GRTgaz'!$D$7:$D$15996,$A110,'PTC GRTgaz'!$C$7:$C$15996,"DEL")*1.0026*$F$4/INDIRECT($A$4&amp;"!D9"))</f>
        <v>92.4</v>
      </c>
      <c r="K110" s="136">
        <v>1000</v>
      </c>
      <c r="L110" s="137">
        <f t="shared" ca="1" si="11"/>
        <v>7.301598704400007</v>
      </c>
      <c r="M110" s="194">
        <f t="shared" ca="1" si="15"/>
        <v>0.62631000000000003</v>
      </c>
      <c r="N110" s="5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0.73246000000000056</v>
      </c>
      <c r="O110" s="89">
        <f t="shared" ca="1" si="16"/>
        <v>67.679304000000059</v>
      </c>
      <c r="S110" s="137">
        <f t="shared" ca="1" si="12"/>
        <v>7.588876372000005</v>
      </c>
      <c r="T110" s="72">
        <f t="shared" ca="1" si="17"/>
        <v>0.65132000000000001</v>
      </c>
      <c r="U110" s="5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0.71578666666666724</v>
      </c>
      <c r="V110" s="89">
        <f t="shared" ca="1" si="18"/>
        <v>66.138688000000059</v>
      </c>
    </row>
    <row r="111" spans="1:22" x14ac:dyDescent="0.35">
      <c r="A111" s="48">
        <f t="shared" si="19"/>
        <v>45477</v>
      </c>
      <c r="B111" s="88" cm="1">
        <f t="array" aca="1" ref="B111" ca="1">_xlfn.XLOOKUP(A111,INDIRECT($A$5&amp;"!$AJ$41:$AJ$406"),INDIRECT($A$5&amp;"!$AK$41:$AK$406"))*SUM($F$3:$I$3)</f>
        <v>0</v>
      </c>
      <c r="C111" s="88" cm="1">
        <f t="array" aca="1" ref="C111" ca="1">_xlfn.XLOOKUP(A111,INDIRECT($A$5&amp;"!$AJ$41:$AJ$406"),INDIRECT($A$5&amp;"!$AL$41:$AL$406"))*SUM($F$3:$I$3)</f>
        <v>11.55</v>
      </c>
      <c r="D111" s="88" cm="1">
        <f t="array" aca="1" ref="D111" ca="1">_xlfn.XLOOKUP(A111,INDIRECT($A$5&amp;"!$AJ$41:$AJ$406"),INDIRECT($A$5&amp;"!$AO$41:$AO$406"))*SUM($F$3:$I$3)</f>
        <v>11.55</v>
      </c>
      <c r="E111" s="50" cm="1">
        <f t="array" ref="E111">SUMPRODUCT(('PT Storengy'!$B$8:$K$372)*('PT Storengy'!$A$8:$A$372=$A111)*('PT Storengy'!$B$5:$K$5=$A$6)*('PT Storengy'!$B$7:$K$7=$A$7))</f>
        <v>0</v>
      </c>
      <c r="F111" s="137">
        <f t="shared" ca="1" si="10"/>
        <v>7.3689170324000068</v>
      </c>
      <c r="G111" s="194">
        <f t="shared" ca="1" si="13"/>
        <v>0.63217000000000001</v>
      </c>
      <c r="H111" s="5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0.72855333333333383</v>
      </c>
      <c r="I111" s="89">
        <f t="shared" ca="1" si="14"/>
        <v>67.318328000000051</v>
      </c>
      <c r="J111" s="136" cm="1">
        <f t="array" aca="1" ref="J111" ca="1">IF(COUNTIFS('PTC GRTgaz'!$K$7:$K$15996,"",'PTC GRTgaz'!$A$7:$A$15996,J$16,'PTC GRTgaz'!$D$7:$D$15996,$A111,'PTC GRTgaz'!$C$7:$C$15996,"DEL")&gt;0,J$14,SUMIFS('PTC GRTgaz'!$K$7:$K$15996,'PTC GRTgaz'!$A$7:$A$15996,J$16,'PTC GRTgaz'!$D$7:$D$15996,$A111,'PTC GRTgaz'!$C$7:$C$15996,"DEL")*1.0026*$F$4/INDIRECT($A$4&amp;"!D9"))</f>
        <v>92.4</v>
      </c>
      <c r="K111" s="136">
        <v>1000</v>
      </c>
      <c r="L111" s="137">
        <f t="shared" ca="1" si="11"/>
        <v>7.3689170324000068</v>
      </c>
      <c r="M111" s="194">
        <f t="shared" ca="1" si="15"/>
        <v>0.63217000000000001</v>
      </c>
      <c r="N111" s="5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0.72855333333333383</v>
      </c>
      <c r="O111" s="89">
        <f t="shared" ca="1" si="16"/>
        <v>67.318328000000051</v>
      </c>
      <c r="S111" s="137">
        <f t="shared" ca="1" si="12"/>
        <v>7.654662092000005</v>
      </c>
      <c r="T111" s="72">
        <f t="shared" ca="1" si="17"/>
        <v>0.65705000000000002</v>
      </c>
      <c r="U111" s="5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0.71196666666666719</v>
      </c>
      <c r="V111" s="89">
        <f t="shared" ca="1" si="18"/>
        <v>65.785720000000055</v>
      </c>
    </row>
    <row r="112" spans="1:22" x14ac:dyDescent="0.35">
      <c r="A112" s="48">
        <f t="shared" si="19"/>
        <v>45478</v>
      </c>
      <c r="B112" s="88" cm="1">
        <f t="array" aca="1" ref="B112" ca="1">_xlfn.XLOOKUP(A112,INDIRECT($A$5&amp;"!$AJ$41:$AJ$406"),INDIRECT($A$5&amp;"!$AK$41:$AK$406"))*SUM($F$3:$I$3)</f>
        <v>0</v>
      </c>
      <c r="C112" s="88" cm="1">
        <f t="array" aca="1" ref="C112" ca="1">_xlfn.XLOOKUP(A112,INDIRECT($A$5&amp;"!$AJ$41:$AJ$406"),INDIRECT($A$5&amp;"!$AL$41:$AL$406"))*SUM($F$3:$I$3)</f>
        <v>11.55</v>
      </c>
      <c r="D112" s="88" cm="1">
        <f t="array" aca="1" ref="D112" ca="1">_xlfn.XLOOKUP(A112,INDIRECT($A$5&amp;"!$AJ$41:$AJ$406"),INDIRECT($A$5&amp;"!$AO$41:$AO$406"))*SUM($F$3:$I$3)</f>
        <v>11.55</v>
      </c>
      <c r="E112" s="50" cm="1">
        <f t="array" ref="E112">SUMPRODUCT(('PT Storengy'!$B$8:$K$372)*('PT Storengy'!$A$8:$A$372=$A112)*('PT Storengy'!$B$5:$K$5=$A$6)*('PT Storengy'!$B$7:$K$7=$A$7))</f>
        <v>0</v>
      </c>
      <c r="F112" s="137">
        <f t="shared" ca="1" si="10"/>
        <v>7.4358762324000072</v>
      </c>
      <c r="G112" s="194">
        <f t="shared" ca="1" si="13"/>
        <v>0.63800000000000001</v>
      </c>
      <c r="H112" s="5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0.72466666666666724</v>
      </c>
      <c r="I112" s="89">
        <f t="shared" ca="1" si="14"/>
        <v>66.959200000000052</v>
      </c>
      <c r="J112" s="136" cm="1">
        <f t="array" aca="1" ref="J112" ca="1">IF(COUNTIFS('PTC GRTgaz'!$K$7:$K$15996,"",'PTC GRTgaz'!$A$7:$A$15996,J$16,'PTC GRTgaz'!$D$7:$D$15996,$A112,'PTC GRTgaz'!$C$7:$C$15996,"DEL")&gt;0,J$14,SUMIFS('PTC GRTgaz'!$K$7:$K$15996,'PTC GRTgaz'!$A$7:$A$15996,J$16,'PTC GRTgaz'!$D$7:$D$15996,$A112,'PTC GRTgaz'!$C$7:$C$15996,"DEL")*1.0026*$F$4/INDIRECT($A$4&amp;"!D9"))</f>
        <v>92.4</v>
      </c>
      <c r="K112" s="136">
        <v>1000</v>
      </c>
      <c r="L112" s="137">
        <f t="shared" ca="1" si="11"/>
        <v>7.4358762324000072</v>
      </c>
      <c r="M112" s="194">
        <f t="shared" ca="1" si="15"/>
        <v>0.63800000000000001</v>
      </c>
      <c r="N112" s="5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0.72466666666666724</v>
      </c>
      <c r="O112" s="89">
        <f t="shared" ca="1" si="16"/>
        <v>66.959200000000052</v>
      </c>
      <c r="S112" s="137">
        <f t="shared" ca="1" si="12"/>
        <v>7.720097308000005</v>
      </c>
      <c r="T112" s="72">
        <f t="shared" ca="1" si="17"/>
        <v>0.66274</v>
      </c>
      <c r="U112" s="5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0.70817333333333388</v>
      </c>
      <c r="V112" s="89">
        <f t="shared" ca="1" si="18"/>
        <v>65.435216000000054</v>
      </c>
    </row>
    <row r="113" spans="1:22" x14ac:dyDescent="0.35">
      <c r="A113" s="48">
        <f t="shared" si="19"/>
        <v>45479</v>
      </c>
      <c r="B113" s="88" cm="1">
        <f t="array" aca="1" ref="B113" ca="1">_xlfn.XLOOKUP(A113,INDIRECT($A$5&amp;"!$AJ$41:$AJ$406"),INDIRECT($A$5&amp;"!$AK$41:$AK$406"))*SUM($F$3:$I$3)</f>
        <v>0</v>
      </c>
      <c r="C113" s="88" cm="1">
        <f t="array" aca="1" ref="C113" ca="1">_xlfn.XLOOKUP(A113,INDIRECT($A$5&amp;"!$AJ$41:$AJ$406"),INDIRECT($A$5&amp;"!$AL$41:$AL$406"))*SUM($F$3:$I$3)</f>
        <v>11.55</v>
      </c>
      <c r="D113" s="88" cm="1">
        <f t="array" aca="1" ref="D113" ca="1">_xlfn.XLOOKUP(A113,INDIRECT($A$5&amp;"!$AJ$41:$AJ$406"),INDIRECT($A$5&amp;"!$AO$41:$AO$406"))*SUM($F$3:$I$3)</f>
        <v>11.55</v>
      </c>
      <c r="E113" s="50" cm="1">
        <f t="array" ref="E113">SUMPRODUCT(('PT Storengy'!$B$8:$K$372)*('PT Storengy'!$A$8:$A$372=$A113)*('PT Storengy'!$B$5:$K$5=$A$6)*('PT Storengy'!$B$7:$K$7=$A$7))</f>
        <v>0</v>
      </c>
      <c r="F113" s="137">
        <f t="shared" ca="1" si="10"/>
        <v>7.5024781524000073</v>
      </c>
      <c r="G113" s="194">
        <f t="shared" ca="1" si="13"/>
        <v>0.64380000000000004</v>
      </c>
      <c r="H113" s="5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0.72080000000000055</v>
      </c>
      <c r="I113" s="89">
        <f t="shared" ca="1" si="14"/>
        <v>66.60192000000005</v>
      </c>
      <c r="J113" s="136" cm="1">
        <f t="array" aca="1" ref="J113" ca="1">IF(COUNTIFS('PTC GRTgaz'!$K$7:$K$15996,"",'PTC GRTgaz'!$A$7:$A$15996,J$16,'PTC GRTgaz'!$D$7:$D$15996,$A113,'PTC GRTgaz'!$C$7:$C$15996,"DEL")&gt;0,J$14,SUMIFS('PTC GRTgaz'!$K$7:$K$15996,'PTC GRTgaz'!$A$7:$A$15996,J$16,'PTC GRTgaz'!$D$7:$D$15996,$A113,'PTC GRTgaz'!$C$7:$C$15996,"DEL")*1.0026*$F$4/INDIRECT($A$4&amp;"!D9"))</f>
        <v>92.4</v>
      </c>
      <c r="K113" s="136">
        <v>1000</v>
      </c>
      <c r="L113" s="137">
        <f t="shared" ca="1" si="11"/>
        <v>7.5024781524000073</v>
      </c>
      <c r="M113" s="194">
        <f t="shared" ca="1" si="15"/>
        <v>0.64380000000000004</v>
      </c>
      <c r="N113" s="5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0.72080000000000055</v>
      </c>
      <c r="O113" s="89">
        <f t="shared" ca="1" si="16"/>
        <v>66.60192000000005</v>
      </c>
      <c r="S113" s="137">
        <f t="shared" ca="1" si="12"/>
        <v>7.7851832520000048</v>
      </c>
      <c r="T113" s="72">
        <f t="shared" ca="1" si="17"/>
        <v>0.66840999999999995</v>
      </c>
      <c r="U113" s="5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0.70439333333333398</v>
      </c>
      <c r="V113" s="89">
        <f t="shared" ca="1" si="18"/>
        <v>65.085944000000069</v>
      </c>
    </row>
    <row r="114" spans="1:22" x14ac:dyDescent="0.35">
      <c r="A114" s="48">
        <f t="shared" si="19"/>
        <v>45480</v>
      </c>
      <c r="B114" s="88" cm="1">
        <f t="array" aca="1" ref="B114" ca="1">_xlfn.XLOOKUP(A114,INDIRECT($A$5&amp;"!$AJ$41:$AJ$406"),INDIRECT($A$5&amp;"!$AK$41:$AK$406"))*SUM($F$3:$I$3)</f>
        <v>0</v>
      </c>
      <c r="C114" s="88" cm="1">
        <f t="array" aca="1" ref="C114" ca="1">_xlfn.XLOOKUP(A114,INDIRECT($A$5&amp;"!$AJ$41:$AJ$406"),INDIRECT($A$5&amp;"!$AL$41:$AL$406"))*SUM($F$3:$I$3)</f>
        <v>11.55</v>
      </c>
      <c r="D114" s="88" cm="1">
        <f t="array" aca="1" ref="D114" ca="1">_xlfn.XLOOKUP(A114,INDIRECT($A$5&amp;"!$AJ$41:$AJ$406"),INDIRECT($A$5&amp;"!$AO$41:$AO$406"))*SUM($F$3:$I$3)</f>
        <v>11.55</v>
      </c>
      <c r="E114" s="50" cm="1">
        <f t="array" ref="E114">SUMPRODUCT(('PT Storengy'!$B$8:$K$372)*('PT Storengy'!$A$8:$A$372=$A114)*('PT Storengy'!$B$5:$K$5=$A$6)*('PT Storengy'!$B$7:$K$7=$A$7))</f>
        <v>0</v>
      </c>
      <c r="F114" s="137">
        <f t="shared" ca="1" si="10"/>
        <v>7.5687246404000073</v>
      </c>
      <c r="G114" s="194">
        <f t="shared" ca="1" si="13"/>
        <v>0.64956999999999998</v>
      </c>
      <c r="H114" s="5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0.71695333333333389</v>
      </c>
      <c r="I114" s="89">
        <f t="shared" ca="1" si="14"/>
        <v>66.246488000000056</v>
      </c>
      <c r="J114" s="136" cm="1">
        <f t="array" aca="1" ref="J114" ca="1">IF(COUNTIFS('PTC GRTgaz'!$K$7:$K$15996,"",'PTC GRTgaz'!$A$7:$A$15996,J$16,'PTC GRTgaz'!$D$7:$D$15996,$A114,'PTC GRTgaz'!$C$7:$C$15996,"DEL")&gt;0,J$14,SUMIFS('PTC GRTgaz'!$K$7:$K$15996,'PTC GRTgaz'!$A$7:$A$15996,J$16,'PTC GRTgaz'!$D$7:$D$15996,$A114,'PTC GRTgaz'!$C$7:$C$15996,"DEL")*1.0026*$F$4/INDIRECT($A$4&amp;"!D9"))</f>
        <v>92.4</v>
      </c>
      <c r="K114" s="136">
        <v>1000</v>
      </c>
      <c r="L114" s="137">
        <f t="shared" ca="1" si="11"/>
        <v>7.5687246404000073</v>
      </c>
      <c r="M114" s="194">
        <f t="shared" ca="1" si="15"/>
        <v>0.64956999999999998</v>
      </c>
      <c r="N114" s="5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0.71695333333333389</v>
      </c>
      <c r="O114" s="89">
        <f t="shared" ca="1" si="16"/>
        <v>66.246488000000056</v>
      </c>
      <c r="S114" s="137">
        <f t="shared" ca="1" si="12"/>
        <v>7.8499223880000049</v>
      </c>
      <c r="T114" s="72">
        <f t="shared" ca="1" si="17"/>
        <v>0.67403999999999997</v>
      </c>
      <c r="U114" s="5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0.7006400000000006</v>
      </c>
      <c r="V114" s="89">
        <f t="shared" ca="1" si="18"/>
        <v>64.739136000000059</v>
      </c>
    </row>
    <row r="115" spans="1:22" x14ac:dyDescent="0.35">
      <c r="A115" s="48">
        <f t="shared" si="19"/>
        <v>45481</v>
      </c>
      <c r="B115" s="88" cm="1">
        <f t="array" aca="1" ref="B115" ca="1">_xlfn.XLOOKUP(A115,INDIRECT($A$5&amp;"!$AJ$41:$AJ$406"),INDIRECT($A$5&amp;"!$AK$41:$AK$406"))*SUM($F$3:$I$3)</f>
        <v>0</v>
      </c>
      <c r="C115" s="88" cm="1">
        <f t="array" aca="1" ref="C115" ca="1">_xlfn.XLOOKUP(A115,INDIRECT($A$5&amp;"!$AJ$41:$AJ$406"),INDIRECT($A$5&amp;"!$AL$41:$AL$406"))*SUM($F$3:$I$3)</f>
        <v>11.55</v>
      </c>
      <c r="D115" s="88" cm="1">
        <f t="array" aca="1" ref="D115" ca="1">_xlfn.XLOOKUP(A115,INDIRECT($A$5&amp;"!$AJ$41:$AJ$406"),INDIRECT($A$5&amp;"!$AO$41:$AO$406"))*SUM($F$3:$I$3)</f>
        <v>11.55</v>
      </c>
      <c r="E115" s="50" cm="1">
        <f t="array" ref="E115">SUMPRODUCT(('PT Storengy'!$B$8:$K$372)*('PT Storengy'!$A$8:$A$372=$A115)*('PT Storengy'!$B$5:$K$5=$A$6)*('PT Storengy'!$B$7:$K$7=$A$7))</f>
        <v>0</v>
      </c>
      <c r="F115" s="137">
        <f t="shared" ca="1" si="10"/>
        <v>7.6346181604000076</v>
      </c>
      <c r="G115" s="194">
        <f t="shared" ca="1" si="13"/>
        <v>0.65529999999999999</v>
      </c>
      <c r="H115" s="5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0.71313333333333384</v>
      </c>
      <c r="I115" s="89">
        <f t="shared" ca="1" si="14"/>
        <v>65.893520000000052</v>
      </c>
      <c r="J115" s="136" cm="1">
        <f t="array" aca="1" ref="J115" ca="1">IF(COUNTIFS('PTC GRTgaz'!$K$7:$K$15996,"",'PTC GRTgaz'!$A$7:$A$15996,J$16,'PTC GRTgaz'!$D$7:$D$15996,$A115,'PTC GRTgaz'!$C$7:$C$15996,"DEL")&gt;0,J$14,SUMIFS('PTC GRTgaz'!$K$7:$K$15996,'PTC GRTgaz'!$A$7:$A$15996,J$16,'PTC GRTgaz'!$D$7:$D$15996,$A115,'PTC GRTgaz'!$C$7:$C$15996,"DEL")*1.0026*$F$4/INDIRECT($A$4&amp;"!D9"))</f>
        <v>92.4</v>
      </c>
      <c r="K115" s="136">
        <v>1000</v>
      </c>
      <c r="L115" s="137">
        <f t="shared" ca="1" si="11"/>
        <v>7.6346181604000076</v>
      </c>
      <c r="M115" s="194">
        <f t="shared" ca="1" si="15"/>
        <v>0.65529999999999999</v>
      </c>
      <c r="N115" s="5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0.71313333333333384</v>
      </c>
      <c r="O115" s="89">
        <f t="shared" ca="1" si="16"/>
        <v>65.893520000000052</v>
      </c>
      <c r="S115" s="137">
        <f t="shared" ca="1" si="12"/>
        <v>7.9143159480000049</v>
      </c>
      <c r="T115" s="72">
        <f t="shared" ca="1" si="17"/>
        <v>0.67964999999999998</v>
      </c>
      <c r="U115" s="5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0.69690000000000074</v>
      </c>
      <c r="V115" s="89">
        <f t="shared" ca="1" si="18"/>
        <v>64.393560000000079</v>
      </c>
    </row>
    <row r="116" spans="1:22" x14ac:dyDescent="0.35">
      <c r="A116" s="48">
        <f t="shared" si="19"/>
        <v>45482</v>
      </c>
      <c r="B116" s="88" cm="1">
        <f t="array" aca="1" ref="B116" ca="1">_xlfn.XLOOKUP(A116,INDIRECT($A$5&amp;"!$AJ$41:$AJ$406"),INDIRECT($A$5&amp;"!$AK$41:$AK$406"))*SUM($F$3:$I$3)</f>
        <v>0</v>
      </c>
      <c r="C116" s="88" cm="1">
        <f t="array" aca="1" ref="C116" ca="1">_xlfn.XLOOKUP(A116,INDIRECT($A$5&amp;"!$AJ$41:$AJ$406"),INDIRECT($A$5&amp;"!$AL$41:$AL$406"))*SUM($F$3:$I$3)</f>
        <v>11.55</v>
      </c>
      <c r="D116" s="88" cm="1">
        <f t="array" aca="1" ref="D116" ca="1">_xlfn.XLOOKUP(A116,INDIRECT($A$5&amp;"!$AJ$41:$AJ$406"),INDIRECT($A$5&amp;"!$AO$41:$AO$406"))*SUM($F$3:$I$3)</f>
        <v>11.55</v>
      </c>
      <c r="E116" s="50" cm="1">
        <f t="array" ref="E116">SUMPRODUCT(('PT Storengy'!$B$8:$K$372)*('PT Storengy'!$A$8:$A$372=$A116)*('PT Storengy'!$B$5:$K$5=$A$6)*('PT Storengy'!$B$7:$K$7=$A$7))</f>
        <v>0.8</v>
      </c>
      <c r="F116" s="137">
        <f t="shared" ca="1" si="10"/>
        <v>7.6477265172000077</v>
      </c>
      <c r="G116" s="194">
        <f t="shared" ca="1" si="13"/>
        <v>0.66100999999999999</v>
      </c>
      <c r="H116" s="5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0.70932666666666722</v>
      </c>
      <c r="I116" s="89">
        <f t="shared" ca="1" si="14"/>
        <v>13.108356800000008</v>
      </c>
      <c r="J116" s="136" cm="1">
        <f t="array" aca="1" ref="J116" ca="1">IF(COUNTIFS('PTC GRTgaz'!$K$7:$K$15996,"",'PTC GRTgaz'!$A$7:$A$15996,J$16,'PTC GRTgaz'!$D$7:$D$15996,$A116,'PTC GRTgaz'!$C$7:$C$15996,"DEL")&gt;0,J$14,SUMIFS('PTC GRTgaz'!$K$7:$K$15996,'PTC GRTgaz'!$A$7:$A$15996,J$16,'PTC GRTgaz'!$D$7:$D$15996,$A116,'PTC GRTgaz'!$C$7:$C$15996,"DEL")*1.0026*$F$4/INDIRECT($A$4&amp;"!D9"))</f>
        <v>92.4</v>
      </c>
      <c r="K116" s="136">
        <v>1000</v>
      </c>
      <c r="L116" s="137">
        <f t="shared" ca="1" si="11"/>
        <v>7.6477265172000077</v>
      </c>
      <c r="M116" s="194">
        <f t="shared" ca="1" si="15"/>
        <v>0.66100999999999999</v>
      </c>
      <c r="N116" s="5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0.70932666666666722</v>
      </c>
      <c r="O116" s="89">
        <f t="shared" ca="1" si="16"/>
        <v>13.108356800000008</v>
      </c>
      <c r="S116" s="137">
        <f t="shared" ca="1" si="12"/>
        <v>7.9783663960000046</v>
      </c>
      <c r="T116" s="72">
        <f t="shared" ca="1" si="17"/>
        <v>0.68522000000000005</v>
      </c>
      <c r="U116" s="5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0.69318666666666739</v>
      </c>
      <c r="V116" s="89">
        <f t="shared" ca="1" si="18"/>
        <v>64.050448000000074</v>
      </c>
    </row>
    <row r="117" spans="1:22" x14ac:dyDescent="0.35">
      <c r="A117" s="48">
        <f t="shared" si="19"/>
        <v>45483</v>
      </c>
      <c r="B117" s="88" cm="1">
        <f t="array" aca="1" ref="B117" ca="1">_xlfn.XLOOKUP(A117,INDIRECT($A$5&amp;"!$AJ$41:$AJ$406"),INDIRECT($A$5&amp;"!$AK$41:$AK$406"))*SUM($F$3:$I$3)</f>
        <v>0</v>
      </c>
      <c r="C117" s="88" cm="1">
        <f t="array" aca="1" ref="C117" ca="1">_xlfn.XLOOKUP(A117,INDIRECT($A$5&amp;"!$AJ$41:$AJ$406"),INDIRECT($A$5&amp;"!$AL$41:$AL$406"))*SUM($F$3:$I$3)</f>
        <v>11.55</v>
      </c>
      <c r="D117" s="88" cm="1">
        <f t="array" aca="1" ref="D117" ca="1">_xlfn.XLOOKUP(A117,INDIRECT($A$5&amp;"!$AJ$41:$AJ$406"),INDIRECT($A$5&amp;"!$AO$41:$AO$406"))*SUM($F$3:$I$3)</f>
        <v>11.55</v>
      </c>
      <c r="E117" s="50" cm="1">
        <f t="array" ref="E117">SUMPRODUCT(('PT Storengy'!$B$8:$K$372)*('PT Storengy'!$A$8:$A$372=$A117)*('PT Storengy'!$B$5:$K$5=$A$6)*('PT Storengy'!$B$7:$K$7=$A$7))</f>
        <v>0.8</v>
      </c>
      <c r="F117" s="137">
        <f t="shared" ca="1" si="10"/>
        <v>7.6608209524000079</v>
      </c>
      <c r="G117" s="194">
        <f t="shared" ca="1" si="13"/>
        <v>0.66213999999999995</v>
      </c>
      <c r="H117" s="5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0.70857333333333394</v>
      </c>
      <c r="I117" s="89">
        <f t="shared" ca="1" si="14"/>
        <v>13.094435200000008</v>
      </c>
      <c r="J117" s="136" cm="1">
        <f t="array" aca="1" ref="J117" ca="1">IF(COUNTIFS('PTC GRTgaz'!$K$7:$K$15996,"",'PTC GRTgaz'!$A$7:$A$15996,J$16,'PTC GRTgaz'!$D$7:$D$15996,$A117,'PTC GRTgaz'!$C$7:$C$15996,"DEL")&gt;0,J$14,SUMIFS('PTC GRTgaz'!$K$7:$K$15996,'PTC GRTgaz'!$A$7:$A$15996,J$16,'PTC GRTgaz'!$D$7:$D$15996,$A117,'PTC GRTgaz'!$C$7:$C$15996,"DEL")*1.0026*$F$4/INDIRECT($A$4&amp;"!D9"))</f>
        <v>92.4</v>
      </c>
      <c r="K117" s="136">
        <v>1000</v>
      </c>
      <c r="L117" s="137">
        <f t="shared" ca="1" si="11"/>
        <v>7.6608209524000079</v>
      </c>
      <c r="M117" s="194">
        <f t="shared" ca="1" si="15"/>
        <v>0.66213999999999995</v>
      </c>
      <c r="N117" s="5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0.70857333333333394</v>
      </c>
      <c r="O117" s="89">
        <f t="shared" ca="1" si="16"/>
        <v>13.094435200000008</v>
      </c>
      <c r="S117" s="137">
        <f t="shared" ca="1" si="12"/>
        <v>8.0420749640000047</v>
      </c>
      <c r="T117" s="72">
        <f t="shared" ca="1" si="17"/>
        <v>0.69077</v>
      </c>
      <c r="U117" s="5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0.68948666666666725</v>
      </c>
      <c r="V117" s="89">
        <f t="shared" ca="1" si="18"/>
        <v>63.708568000000056</v>
      </c>
    </row>
    <row r="118" spans="1:22" x14ac:dyDescent="0.35">
      <c r="A118" s="48">
        <f t="shared" si="19"/>
        <v>45484</v>
      </c>
      <c r="B118" s="88" cm="1">
        <f t="array" aca="1" ref="B118" ca="1">_xlfn.XLOOKUP(A118,INDIRECT($A$5&amp;"!$AJ$41:$AJ$406"),INDIRECT($A$5&amp;"!$AK$41:$AK$406"))*SUM($F$3:$I$3)</f>
        <v>0</v>
      </c>
      <c r="C118" s="88" cm="1">
        <f t="array" aca="1" ref="C118" ca="1">_xlfn.XLOOKUP(A118,INDIRECT($A$5&amp;"!$AJ$41:$AJ$406"),INDIRECT($A$5&amp;"!$AL$41:$AL$406"))*SUM($F$3:$I$3)</f>
        <v>11.55</v>
      </c>
      <c r="D118" s="88" cm="1">
        <f t="array" aca="1" ref="D118" ca="1">_xlfn.XLOOKUP(A118,INDIRECT($A$5&amp;"!$AJ$41:$AJ$406"),INDIRECT($A$5&amp;"!$AO$41:$AO$406"))*SUM($F$3:$I$3)</f>
        <v>11.55</v>
      </c>
      <c r="E118" s="50" cm="1">
        <f t="array" ref="E118">SUMPRODUCT(('PT Storengy'!$B$8:$K$372)*('PT Storengy'!$A$8:$A$372=$A118)*('PT Storengy'!$B$5:$K$5=$A$6)*('PT Storengy'!$B$7:$K$7=$A$7))</f>
        <v>0</v>
      </c>
      <c r="F118" s="137">
        <f t="shared" ca="1" si="10"/>
        <v>7.7262235204000076</v>
      </c>
      <c r="G118" s="194">
        <f t="shared" ca="1" si="13"/>
        <v>0.66327000000000003</v>
      </c>
      <c r="H118" s="5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0.70782000000000056</v>
      </c>
      <c r="I118" s="89">
        <f t="shared" ca="1" si="14"/>
        <v>65.402568000000059</v>
      </c>
      <c r="J118" s="136" cm="1">
        <f t="array" aca="1" ref="J118" ca="1">IF(COUNTIFS('PTC GRTgaz'!$K$7:$K$15996,"",'PTC GRTgaz'!$A$7:$A$15996,J$16,'PTC GRTgaz'!$D$7:$D$15996,$A118,'PTC GRTgaz'!$C$7:$C$15996,"DEL")&gt;0,J$14,SUMIFS('PTC GRTgaz'!$K$7:$K$15996,'PTC GRTgaz'!$A$7:$A$15996,J$16,'PTC GRTgaz'!$D$7:$D$15996,$A118,'PTC GRTgaz'!$C$7:$C$15996,"DEL")*1.0026*$F$4/INDIRECT($A$4&amp;"!D9"))</f>
        <v>92.4</v>
      </c>
      <c r="K118" s="136">
        <v>1000</v>
      </c>
      <c r="L118" s="137">
        <f t="shared" ca="1" si="11"/>
        <v>7.7262235204000076</v>
      </c>
      <c r="M118" s="194">
        <f t="shared" ca="1" si="15"/>
        <v>0.66327000000000003</v>
      </c>
      <c r="N118" s="5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0.70782000000000056</v>
      </c>
      <c r="O118" s="89">
        <f t="shared" ca="1" si="16"/>
        <v>65.402568000000059</v>
      </c>
      <c r="S118" s="137">
        <f t="shared" ca="1" si="12"/>
        <v>8.1054441160000046</v>
      </c>
      <c r="T118" s="72">
        <f t="shared" ca="1" si="17"/>
        <v>0.69628000000000001</v>
      </c>
      <c r="U118" s="5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0.68581333333333383</v>
      </c>
      <c r="V118" s="89">
        <f t="shared" ca="1" si="18"/>
        <v>63.369152000000049</v>
      </c>
    </row>
    <row r="119" spans="1:22" x14ac:dyDescent="0.35">
      <c r="A119" s="48">
        <f t="shared" si="19"/>
        <v>45485</v>
      </c>
      <c r="B119" s="88" cm="1">
        <f t="array" aca="1" ref="B119" ca="1">_xlfn.XLOOKUP(A119,INDIRECT($A$5&amp;"!$AJ$41:$AJ$406"),INDIRECT($A$5&amp;"!$AK$41:$AK$406"))*SUM($F$3:$I$3)</f>
        <v>0</v>
      </c>
      <c r="C119" s="88" cm="1">
        <f t="array" aca="1" ref="C119" ca="1">_xlfn.XLOOKUP(A119,INDIRECT($A$5&amp;"!$AJ$41:$AJ$406"),INDIRECT($A$5&amp;"!$AL$41:$AL$406"))*SUM($F$3:$I$3)</f>
        <v>11.55</v>
      </c>
      <c r="D119" s="88" cm="1">
        <f t="array" aca="1" ref="D119" ca="1">_xlfn.XLOOKUP(A119,INDIRECT($A$5&amp;"!$AJ$41:$AJ$406"),INDIRECT($A$5&amp;"!$AO$41:$AO$406"))*SUM($F$3:$I$3)</f>
        <v>11.55</v>
      </c>
      <c r="E119" s="50" cm="1">
        <f t="array" ref="E119">SUMPRODUCT(('PT Storengy'!$B$8:$K$372)*('PT Storengy'!$A$8:$A$372=$A119)*('PT Storengy'!$B$5:$K$5=$A$6)*('PT Storengy'!$B$7:$K$7=$A$7))</f>
        <v>0</v>
      </c>
      <c r="F119" s="137">
        <f t="shared" ca="1" si="10"/>
        <v>7.7912768164000079</v>
      </c>
      <c r="G119" s="194">
        <f t="shared" ca="1" si="13"/>
        <v>0.66893999999999998</v>
      </c>
      <c r="H119" s="5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0.70404000000000055</v>
      </c>
      <c r="I119" s="89">
        <f t="shared" ca="1" si="14"/>
        <v>65.05329600000006</v>
      </c>
      <c r="J119" s="136" cm="1">
        <f t="array" aca="1" ref="J119" ca="1">IF(COUNTIFS('PTC GRTgaz'!$K$7:$K$15996,"",'PTC GRTgaz'!$A$7:$A$15996,J$16,'PTC GRTgaz'!$D$7:$D$15996,$A119,'PTC GRTgaz'!$C$7:$C$15996,"DEL")&gt;0,J$14,SUMIFS('PTC GRTgaz'!$K$7:$K$15996,'PTC GRTgaz'!$A$7:$A$15996,J$16,'PTC GRTgaz'!$D$7:$D$15996,$A119,'PTC GRTgaz'!$C$7:$C$15996,"DEL")*1.0026*$F$4/INDIRECT($A$4&amp;"!D9"))</f>
        <v>92.4</v>
      </c>
      <c r="K119" s="136">
        <v>1000</v>
      </c>
      <c r="L119" s="137">
        <f t="shared" ca="1" si="11"/>
        <v>7.7912768164000079</v>
      </c>
      <c r="M119" s="194">
        <f t="shared" ca="1" si="15"/>
        <v>0.66893999999999998</v>
      </c>
      <c r="N119" s="5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0.70404000000000055</v>
      </c>
      <c r="O119" s="89">
        <f t="shared" ca="1" si="16"/>
        <v>65.05329600000006</v>
      </c>
      <c r="S119" s="137">
        <f t="shared" ca="1" si="12"/>
        <v>8.1684750840000042</v>
      </c>
      <c r="T119" s="72">
        <f t="shared" ca="1" si="17"/>
        <v>0.70177</v>
      </c>
      <c r="U119" s="5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0.68215333333333383</v>
      </c>
      <c r="V119" s="89">
        <f t="shared" ca="1" si="18"/>
        <v>63.030968000000051</v>
      </c>
    </row>
    <row r="120" spans="1:22" x14ac:dyDescent="0.35">
      <c r="A120" s="48">
        <f t="shared" si="19"/>
        <v>45486</v>
      </c>
      <c r="B120" s="88" cm="1">
        <f t="array" aca="1" ref="B120" ca="1">_xlfn.XLOOKUP(A120,INDIRECT($A$5&amp;"!$AJ$41:$AJ$406"),INDIRECT($A$5&amp;"!$AK$41:$AK$406"))*SUM($F$3:$I$3)</f>
        <v>0</v>
      </c>
      <c r="C120" s="88" cm="1">
        <f t="array" aca="1" ref="C120" ca="1">_xlfn.XLOOKUP(A120,INDIRECT($A$5&amp;"!$AJ$41:$AJ$406"),INDIRECT($A$5&amp;"!$AL$41:$AL$406"))*SUM($F$3:$I$3)</f>
        <v>11.55</v>
      </c>
      <c r="D120" s="88" cm="1">
        <f t="array" aca="1" ref="D120" ca="1">_xlfn.XLOOKUP(A120,INDIRECT($A$5&amp;"!$AJ$41:$AJ$406"),INDIRECT($A$5&amp;"!$AO$41:$AO$406"))*SUM($F$3:$I$3)</f>
        <v>11.55</v>
      </c>
      <c r="E120" s="50" cm="1">
        <f t="array" ref="E120">SUMPRODUCT(('PT Storengy'!$B$8:$K$372)*('PT Storengy'!$A$8:$A$372=$A120)*('PT Storengy'!$B$5:$K$5=$A$6)*('PT Storengy'!$B$7:$K$7=$A$7))</f>
        <v>0</v>
      </c>
      <c r="F120" s="137">
        <f t="shared" ca="1" si="10"/>
        <v>7.8559833044000076</v>
      </c>
      <c r="G120" s="194">
        <f t="shared" ca="1" si="13"/>
        <v>0.67457</v>
      </c>
      <c r="H120" s="5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0.70028666666666739</v>
      </c>
      <c r="I120" s="89">
        <f t="shared" ca="1" si="14"/>
        <v>64.706488000000064</v>
      </c>
      <c r="J120" s="136" cm="1">
        <f t="array" aca="1" ref="J120" ca="1">IF(COUNTIFS('PTC GRTgaz'!$K$7:$K$15996,"",'PTC GRTgaz'!$A$7:$A$15996,J$16,'PTC GRTgaz'!$D$7:$D$15996,$A120,'PTC GRTgaz'!$C$7:$C$15996,"DEL")&gt;0,J$14,SUMIFS('PTC GRTgaz'!$K$7:$K$15996,'PTC GRTgaz'!$A$7:$A$15996,J$16,'PTC GRTgaz'!$D$7:$D$15996,$A120,'PTC GRTgaz'!$C$7:$C$15996,"DEL")*1.0026*$F$4/INDIRECT($A$4&amp;"!D9"))</f>
        <v>92.4</v>
      </c>
      <c r="K120" s="136">
        <v>1000</v>
      </c>
      <c r="L120" s="137">
        <f t="shared" ca="1" si="11"/>
        <v>7.8559833044000076</v>
      </c>
      <c r="M120" s="194">
        <f t="shared" ca="1" si="15"/>
        <v>0.67457</v>
      </c>
      <c r="N120" s="5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0.70028666666666739</v>
      </c>
      <c r="O120" s="89">
        <f t="shared" ca="1" si="16"/>
        <v>64.706488000000064</v>
      </c>
      <c r="S120" s="137">
        <f t="shared" ca="1" si="12"/>
        <v>8.2311697160000037</v>
      </c>
      <c r="T120" s="72">
        <f t="shared" ca="1" si="17"/>
        <v>0.70723000000000003</v>
      </c>
      <c r="U120" s="5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0.67851333333333397</v>
      </c>
      <c r="V120" s="89">
        <f t="shared" ca="1" si="18"/>
        <v>62.694632000000063</v>
      </c>
    </row>
    <row r="121" spans="1:22" x14ac:dyDescent="0.35">
      <c r="A121" s="48">
        <f t="shared" si="19"/>
        <v>45487</v>
      </c>
      <c r="B121" s="88" cm="1">
        <f t="array" aca="1" ref="B121" ca="1">_xlfn.XLOOKUP(A121,INDIRECT($A$5&amp;"!$AJ$41:$AJ$406"),INDIRECT($A$5&amp;"!$AK$41:$AK$406"))*SUM($F$3:$I$3)</f>
        <v>0</v>
      </c>
      <c r="C121" s="88" cm="1">
        <f t="array" aca="1" ref="C121" ca="1">_xlfn.XLOOKUP(A121,INDIRECT($A$5&amp;"!$AJ$41:$AJ$406"),INDIRECT($A$5&amp;"!$AL$41:$AL$406"))*SUM($F$3:$I$3)</f>
        <v>11.55</v>
      </c>
      <c r="D121" s="88" cm="1">
        <f t="array" aca="1" ref="D121" ca="1">_xlfn.XLOOKUP(A121,INDIRECT($A$5&amp;"!$AJ$41:$AJ$406"),INDIRECT($A$5&amp;"!$AO$41:$AO$406"))*SUM($F$3:$I$3)</f>
        <v>11.55</v>
      </c>
      <c r="E121" s="50" cm="1">
        <f t="array" ref="E121">SUMPRODUCT(('PT Storengy'!$B$8:$K$372)*('PT Storengy'!$A$8:$A$372=$A121)*('PT Storengy'!$B$5:$K$5=$A$6)*('PT Storengy'!$B$7:$K$7=$A$7))</f>
        <v>0</v>
      </c>
      <c r="F121" s="137">
        <f t="shared" ca="1" si="10"/>
        <v>7.9203448324000076</v>
      </c>
      <c r="G121" s="194">
        <f t="shared" ca="1" si="13"/>
        <v>0.68017000000000005</v>
      </c>
      <c r="H121" s="5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0.69655333333333402</v>
      </c>
      <c r="I121" s="89">
        <f t="shared" ca="1" si="14"/>
        <v>64.361528000000064</v>
      </c>
      <c r="J121" s="136" cm="1">
        <f t="array" aca="1" ref="J121" ca="1">IF(COUNTIFS('PTC GRTgaz'!$K$7:$K$15996,"",'PTC GRTgaz'!$A$7:$A$15996,J$16,'PTC GRTgaz'!$D$7:$D$15996,$A121,'PTC GRTgaz'!$C$7:$C$15996,"DEL")&gt;0,J$14,SUMIFS('PTC GRTgaz'!$K$7:$K$15996,'PTC GRTgaz'!$A$7:$A$15996,J$16,'PTC GRTgaz'!$D$7:$D$15996,$A121,'PTC GRTgaz'!$C$7:$C$15996,"DEL")*1.0026*$F$4/INDIRECT($A$4&amp;"!D9"))</f>
        <v>92.4</v>
      </c>
      <c r="K121" s="136">
        <v>1000</v>
      </c>
      <c r="L121" s="137">
        <f t="shared" ca="1" si="11"/>
        <v>7.9203448324000076</v>
      </c>
      <c r="M121" s="194">
        <f t="shared" ca="1" si="15"/>
        <v>0.68017000000000005</v>
      </c>
      <c r="N121" s="5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0.69655333333333402</v>
      </c>
      <c r="O121" s="89">
        <f t="shared" ca="1" si="16"/>
        <v>64.361528000000064</v>
      </c>
      <c r="S121" s="137">
        <f t="shared" ca="1" si="12"/>
        <v>8.2935298600000031</v>
      </c>
      <c r="T121" s="72">
        <f t="shared" ca="1" si="17"/>
        <v>0.71265999999999996</v>
      </c>
      <c r="U121" s="5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0.67489333333333401</v>
      </c>
      <c r="V121" s="89">
        <f t="shared" ca="1" si="18"/>
        <v>62.360144000000069</v>
      </c>
    </row>
    <row r="122" spans="1:22" x14ac:dyDescent="0.35">
      <c r="A122" s="48">
        <f t="shared" si="19"/>
        <v>45488</v>
      </c>
      <c r="B122" s="88" cm="1">
        <f t="array" aca="1" ref="B122" ca="1">_xlfn.XLOOKUP(A122,INDIRECT($A$5&amp;"!$AJ$41:$AJ$406"),INDIRECT($A$5&amp;"!$AK$41:$AK$406"))*SUM($F$3:$I$3)</f>
        <v>0</v>
      </c>
      <c r="C122" s="88" cm="1">
        <f t="array" aca="1" ref="C122" ca="1">_xlfn.XLOOKUP(A122,INDIRECT($A$5&amp;"!$AJ$41:$AJ$406"),INDIRECT($A$5&amp;"!$AL$41:$AL$406"))*SUM($F$3:$I$3)</f>
        <v>11.55</v>
      </c>
      <c r="D122" s="88" cm="1">
        <f t="array" aca="1" ref="D122" ca="1">_xlfn.XLOOKUP(A122,INDIRECT($A$5&amp;"!$AJ$41:$AJ$406"),INDIRECT($A$5&amp;"!$AO$41:$AO$406"))*SUM($F$3:$I$3)</f>
        <v>11.55</v>
      </c>
      <c r="E122" s="50" cm="1">
        <f t="array" ref="E122">SUMPRODUCT(('PT Storengy'!$B$8:$K$372)*('PT Storengy'!$A$8:$A$372=$A122)*('PT Storengy'!$B$5:$K$5=$A$6)*('PT Storengy'!$B$7:$K$7=$A$7))</f>
        <v>0</v>
      </c>
      <c r="F122" s="137">
        <f t="shared" ca="1" si="10"/>
        <v>7.9843632484000073</v>
      </c>
      <c r="G122" s="194">
        <f t="shared" ca="1" si="13"/>
        <v>0.68574000000000002</v>
      </c>
      <c r="H122" s="5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0.69284000000000079</v>
      </c>
      <c r="I122" s="89">
        <f t="shared" ca="1" si="14"/>
        <v>64.018416000000073</v>
      </c>
      <c r="J122" s="136" cm="1">
        <f t="array" aca="1" ref="J122" ca="1">IF(COUNTIFS('PTC GRTgaz'!$K$7:$K$15996,"",'PTC GRTgaz'!$A$7:$A$15996,J$16,'PTC GRTgaz'!$D$7:$D$15996,$A122,'PTC GRTgaz'!$C$7:$C$15996,"DEL")&gt;0,J$14,SUMIFS('PTC GRTgaz'!$K$7:$K$15996,'PTC GRTgaz'!$A$7:$A$15996,J$16,'PTC GRTgaz'!$D$7:$D$15996,$A122,'PTC GRTgaz'!$C$7:$C$15996,"DEL")*1.0026*$F$4/INDIRECT($A$4&amp;"!D9"))</f>
        <v>92.4</v>
      </c>
      <c r="K122" s="136">
        <v>1000</v>
      </c>
      <c r="L122" s="137">
        <f t="shared" ca="1" si="11"/>
        <v>7.9843632484000073</v>
      </c>
      <c r="M122" s="194">
        <f t="shared" ca="1" si="15"/>
        <v>0.68574000000000002</v>
      </c>
      <c r="N122" s="5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0.69284000000000079</v>
      </c>
      <c r="O122" s="89">
        <f t="shared" ca="1" si="16"/>
        <v>64.018416000000073</v>
      </c>
      <c r="S122" s="137">
        <f t="shared" ca="1" si="12"/>
        <v>8.3555579800000039</v>
      </c>
      <c r="T122" s="72">
        <f t="shared" ca="1" si="17"/>
        <v>0.71804999999999997</v>
      </c>
      <c r="U122" s="5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0.67130000000000045</v>
      </c>
      <c r="V122" s="89">
        <f t="shared" ca="1" si="18"/>
        <v>62.028120000000044</v>
      </c>
    </row>
    <row r="123" spans="1:22" x14ac:dyDescent="0.35">
      <c r="A123" s="48">
        <f t="shared" si="19"/>
        <v>45489</v>
      </c>
      <c r="B123" s="88" cm="1">
        <f t="array" aca="1" ref="B123" ca="1">_xlfn.XLOOKUP(A123,INDIRECT($A$5&amp;"!$AJ$41:$AJ$406"),INDIRECT($A$5&amp;"!$AK$41:$AK$406"))*SUM($F$3:$I$3)</f>
        <v>0</v>
      </c>
      <c r="C123" s="88" cm="1">
        <f t="array" aca="1" ref="C123" ca="1">_xlfn.XLOOKUP(A123,INDIRECT($A$5&amp;"!$AJ$41:$AJ$406"),INDIRECT($A$5&amp;"!$AL$41:$AL$406"))*SUM($F$3:$I$3)</f>
        <v>11.55</v>
      </c>
      <c r="D123" s="88" cm="1">
        <f t="array" aca="1" ref="D123" ca="1">_xlfn.XLOOKUP(A123,INDIRECT($A$5&amp;"!$AJ$41:$AJ$406"),INDIRECT($A$5&amp;"!$AO$41:$AO$406"))*SUM($F$3:$I$3)</f>
        <v>11.55</v>
      </c>
      <c r="E123" s="50" cm="1">
        <f t="array" ref="E123">SUMPRODUCT(('PT Storengy'!$B$8:$K$372)*('PT Storengy'!$A$8:$A$372=$A123)*('PT Storengy'!$B$5:$K$5=$A$6)*('PT Storengy'!$B$7:$K$7=$A$7))</f>
        <v>0</v>
      </c>
      <c r="F123" s="137">
        <f t="shared" ca="1" si="10"/>
        <v>8.0480397844000073</v>
      </c>
      <c r="G123" s="194">
        <f t="shared" ca="1" si="13"/>
        <v>0.69128999999999996</v>
      </c>
      <c r="H123" s="5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0.68914000000000053</v>
      </c>
      <c r="I123" s="89">
        <f t="shared" ca="1" si="14"/>
        <v>63.676536000000056</v>
      </c>
      <c r="J123" s="136" cm="1">
        <f t="array" aca="1" ref="J123" ca="1">IF(COUNTIFS('PTC GRTgaz'!$K$7:$K$15996,"",'PTC GRTgaz'!$A$7:$A$15996,J$16,'PTC GRTgaz'!$D$7:$D$15996,$A123,'PTC GRTgaz'!$C$7:$C$15996,"DEL")&gt;0,J$14,SUMIFS('PTC GRTgaz'!$K$7:$K$15996,'PTC GRTgaz'!$A$7:$A$15996,J$16,'PTC GRTgaz'!$D$7:$D$15996,$A123,'PTC GRTgaz'!$C$7:$C$15996,"DEL")*1.0026*$F$4/INDIRECT($A$4&amp;"!D9"))</f>
        <v>92.4</v>
      </c>
      <c r="K123" s="136">
        <v>1000</v>
      </c>
      <c r="L123" s="137">
        <f t="shared" ca="1" si="11"/>
        <v>8.0480397844000073</v>
      </c>
      <c r="M123" s="194">
        <f t="shared" ca="1" si="15"/>
        <v>0.69128999999999996</v>
      </c>
      <c r="N123" s="5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0.68914000000000053</v>
      </c>
      <c r="O123" s="89">
        <f t="shared" ca="1" si="16"/>
        <v>63.676536000000056</v>
      </c>
      <c r="S123" s="137">
        <f t="shared" ca="1" si="12"/>
        <v>8.4172553080000032</v>
      </c>
      <c r="T123" s="72">
        <f t="shared" ca="1" si="17"/>
        <v>0.72341999999999995</v>
      </c>
      <c r="U123" s="5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0.66772000000000054</v>
      </c>
      <c r="V123" s="89">
        <f t="shared" ca="1" si="18"/>
        <v>61.697328000000056</v>
      </c>
    </row>
    <row r="124" spans="1:22" x14ac:dyDescent="0.35">
      <c r="A124" s="48">
        <f t="shared" si="19"/>
        <v>45490</v>
      </c>
      <c r="B124" s="88" cm="1">
        <f t="array" aca="1" ref="B124" ca="1">_xlfn.XLOOKUP(A124,INDIRECT($A$5&amp;"!$AJ$41:$AJ$406"),INDIRECT($A$5&amp;"!$AK$41:$AK$406"))*SUM($F$3:$I$3)</f>
        <v>0</v>
      </c>
      <c r="C124" s="88" cm="1">
        <f t="array" aca="1" ref="C124" ca="1">_xlfn.XLOOKUP(A124,INDIRECT($A$5&amp;"!$AJ$41:$AJ$406"),INDIRECT($A$5&amp;"!$AL$41:$AL$406"))*SUM($F$3:$I$3)</f>
        <v>11.55</v>
      </c>
      <c r="D124" s="88" cm="1">
        <f t="array" aca="1" ref="D124" ca="1">_xlfn.XLOOKUP(A124,INDIRECT($A$5&amp;"!$AJ$41:$AJ$406"),INDIRECT($A$5&amp;"!$AO$41:$AO$406"))*SUM($F$3:$I$3)</f>
        <v>11.55</v>
      </c>
      <c r="E124" s="50" cm="1">
        <f t="array" ref="E124">SUMPRODUCT(('PT Storengy'!$B$8:$K$372)*('PT Storengy'!$A$8:$A$372=$A124)*('PT Storengy'!$B$5:$K$5=$A$6)*('PT Storengy'!$B$7:$K$7=$A$7))</f>
        <v>0</v>
      </c>
      <c r="F124" s="137">
        <f t="shared" ca="1" si="10"/>
        <v>8.1113769044000072</v>
      </c>
      <c r="G124" s="194">
        <f t="shared" ca="1" si="13"/>
        <v>0.69679999999999997</v>
      </c>
      <c r="H124" s="5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0.68546666666666722</v>
      </c>
      <c r="I124" s="89">
        <f t="shared" ca="1" si="14"/>
        <v>63.337120000000056</v>
      </c>
      <c r="J124" s="136" cm="1">
        <f t="array" aca="1" ref="J124" ca="1">IF(COUNTIFS('PTC GRTgaz'!$K$7:$K$15996,"",'PTC GRTgaz'!$A$7:$A$15996,J$16,'PTC GRTgaz'!$D$7:$D$15996,$A124,'PTC GRTgaz'!$C$7:$C$15996,"DEL")&gt;0,J$14,SUMIFS('PTC GRTgaz'!$K$7:$K$15996,'PTC GRTgaz'!$A$7:$A$15996,J$16,'PTC GRTgaz'!$D$7:$D$15996,$A124,'PTC GRTgaz'!$C$7:$C$15996,"DEL")*1.0026*$F$4/INDIRECT($A$4&amp;"!D9"))</f>
        <v>92.4</v>
      </c>
      <c r="K124" s="136">
        <v>1000</v>
      </c>
      <c r="L124" s="137">
        <f t="shared" ca="1" si="11"/>
        <v>8.1113769044000072</v>
      </c>
      <c r="M124" s="194">
        <f t="shared" ca="1" si="15"/>
        <v>0.69679999999999997</v>
      </c>
      <c r="N124" s="5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0.68546666666666722</v>
      </c>
      <c r="O124" s="89">
        <f t="shared" ca="1" si="16"/>
        <v>63.337120000000056</v>
      </c>
      <c r="S124" s="137">
        <f t="shared" ca="1" si="12"/>
        <v>8.4786230760000034</v>
      </c>
      <c r="T124" s="72">
        <f t="shared" ca="1" si="17"/>
        <v>0.72877000000000003</v>
      </c>
      <c r="U124" s="5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0.66415333333333393</v>
      </c>
      <c r="V124" s="89">
        <f t="shared" ca="1" si="18"/>
        <v>61.367768000000062</v>
      </c>
    </row>
    <row r="125" spans="1:22" x14ac:dyDescent="0.35">
      <c r="A125" s="48">
        <f t="shared" si="19"/>
        <v>45491</v>
      </c>
      <c r="B125" s="88" cm="1">
        <f t="array" aca="1" ref="B125" ca="1">_xlfn.XLOOKUP(A125,INDIRECT($A$5&amp;"!$AJ$41:$AJ$406"),INDIRECT($A$5&amp;"!$AK$41:$AK$406"))*SUM($F$3:$I$3)</f>
        <v>0</v>
      </c>
      <c r="C125" s="88" cm="1">
        <f t="array" aca="1" ref="C125" ca="1">_xlfn.XLOOKUP(A125,INDIRECT($A$5&amp;"!$AJ$41:$AJ$406"),INDIRECT($A$5&amp;"!$AL$41:$AL$406"))*SUM($F$3:$I$3)</f>
        <v>11.55</v>
      </c>
      <c r="D125" s="88" cm="1">
        <f t="array" aca="1" ref="D125" ca="1">_xlfn.XLOOKUP(A125,INDIRECT($A$5&amp;"!$AJ$41:$AJ$406"),INDIRECT($A$5&amp;"!$AO$41:$AO$406"))*SUM($F$3:$I$3)</f>
        <v>11.55</v>
      </c>
      <c r="E125" s="50" cm="1">
        <f t="array" ref="E125">SUMPRODUCT(('PT Storengy'!$B$8:$K$372)*('PT Storengy'!$A$8:$A$372=$A125)*('PT Storengy'!$B$5:$K$5=$A$6)*('PT Storengy'!$B$7:$K$7=$A$7))</f>
        <v>0</v>
      </c>
      <c r="F125" s="137">
        <f t="shared" ca="1" si="10"/>
        <v>8.1743764564000081</v>
      </c>
      <c r="G125" s="194">
        <f t="shared" ca="1" si="13"/>
        <v>0.70228000000000002</v>
      </c>
      <c r="H125" s="5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0.68181333333333383</v>
      </c>
      <c r="I125" s="89">
        <f t="shared" ca="1" si="14"/>
        <v>62.999552000000051</v>
      </c>
      <c r="J125" s="136" cm="1">
        <f t="array" aca="1" ref="J125" ca="1">IF(COUNTIFS('PTC GRTgaz'!$K$7:$K$15996,"",'PTC GRTgaz'!$A$7:$A$15996,J$16,'PTC GRTgaz'!$D$7:$D$15996,$A125,'PTC GRTgaz'!$C$7:$C$15996,"DEL")&gt;0,J$14,SUMIFS('PTC GRTgaz'!$K$7:$K$15996,'PTC GRTgaz'!$A$7:$A$15996,J$16,'PTC GRTgaz'!$D$7:$D$15996,$A125,'PTC GRTgaz'!$C$7:$C$15996,"DEL")*1.0026*$F$4/INDIRECT($A$4&amp;"!D9"))</f>
        <v>92.4</v>
      </c>
      <c r="K125" s="136">
        <v>1000</v>
      </c>
      <c r="L125" s="137">
        <f t="shared" ca="1" si="11"/>
        <v>8.1743764564000081</v>
      </c>
      <c r="M125" s="194">
        <f t="shared" ca="1" si="15"/>
        <v>0.70228000000000002</v>
      </c>
      <c r="N125" s="5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0.68181333333333383</v>
      </c>
      <c r="O125" s="89">
        <f t="shared" ca="1" si="16"/>
        <v>62.999552000000051</v>
      </c>
      <c r="S125" s="137">
        <f t="shared" ca="1" si="12"/>
        <v>8.5396637480000042</v>
      </c>
      <c r="T125" s="72">
        <f t="shared" ca="1" si="17"/>
        <v>0.73407999999999995</v>
      </c>
      <c r="U125" s="5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0.66061333333333394</v>
      </c>
      <c r="V125" s="89">
        <f t="shared" ca="1" si="18"/>
        <v>61.040672000000058</v>
      </c>
    </row>
    <row r="126" spans="1:22" x14ac:dyDescent="0.35">
      <c r="A126" s="48">
        <f t="shared" si="19"/>
        <v>45492</v>
      </c>
      <c r="B126" s="88" cm="1">
        <f t="array" aca="1" ref="B126" ca="1">_xlfn.XLOOKUP(A126,INDIRECT($A$5&amp;"!$AJ$41:$AJ$406"),INDIRECT($A$5&amp;"!$AK$41:$AK$406"))*SUM($F$3:$I$3)</f>
        <v>0</v>
      </c>
      <c r="C126" s="88" cm="1">
        <f t="array" aca="1" ref="C126" ca="1">_xlfn.XLOOKUP(A126,INDIRECT($A$5&amp;"!$AJ$41:$AJ$406"),INDIRECT($A$5&amp;"!$AL$41:$AL$406"))*SUM($F$3:$I$3)</f>
        <v>11.55</v>
      </c>
      <c r="D126" s="88" cm="1">
        <f t="array" aca="1" ref="D126" ca="1">_xlfn.XLOOKUP(A126,INDIRECT($A$5&amp;"!$AJ$41:$AJ$406"),INDIRECT($A$5&amp;"!$AO$41:$AO$406"))*SUM($F$3:$I$3)</f>
        <v>11.55</v>
      </c>
      <c r="E126" s="50" cm="1">
        <f t="array" ref="E126">SUMPRODUCT(('PT Storengy'!$B$8:$K$372)*('PT Storengy'!$A$8:$A$372=$A126)*('PT Storengy'!$B$5:$K$5=$A$6)*('PT Storengy'!$B$7:$K$7=$A$7))</f>
        <v>0</v>
      </c>
      <c r="F126" s="137">
        <f t="shared" ca="1" si="10"/>
        <v>8.2370396724000088</v>
      </c>
      <c r="G126" s="194">
        <f t="shared" ca="1" si="13"/>
        <v>0.70774000000000004</v>
      </c>
      <c r="H126" s="5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0.67817333333333396</v>
      </c>
      <c r="I126" s="89">
        <f t="shared" ca="1" si="14"/>
        <v>62.663216000000062</v>
      </c>
      <c r="J126" s="136" cm="1">
        <f t="array" aca="1" ref="J126" ca="1">IF(COUNTIFS('PTC GRTgaz'!$K$7:$K$15996,"",'PTC GRTgaz'!$A$7:$A$15996,J$16,'PTC GRTgaz'!$D$7:$D$15996,$A126,'PTC GRTgaz'!$C$7:$C$15996,"DEL")&gt;0,J$14,SUMIFS('PTC GRTgaz'!$K$7:$K$15996,'PTC GRTgaz'!$A$7:$A$15996,J$16,'PTC GRTgaz'!$D$7:$D$15996,$A126,'PTC GRTgaz'!$C$7:$C$15996,"DEL")*1.0026*$F$4/INDIRECT($A$4&amp;"!D9"))</f>
        <v>92.4</v>
      </c>
      <c r="K126" s="136">
        <v>1000</v>
      </c>
      <c r="L126" s="137">
        <f t="shared" ca="1" si="11"/>
        <v>8.2370396724000088</v>
      </c>
      <c r="M126" s="194">
        <f t="shared" ca="1" si="15"/>
        <v>0.70774000000000004</v>
      </c>
      <c r="N126" s="5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0.67817333333333396</v>
      </c>
      <c r="O126" s="89">
        <f t="shared" ca="1" si="16"/>
        <v>62.663216000000062</v>
      </c>
      <c r="S126" s="137">
        <f t="shared" ca="1" si="12"/>
        <v>8.6003791720000038</v>
      </c>
      <c r="T126" s="72">
        <f t="shared" ca="1" si="17"/>
        <v>0.73936000000000002</v>
      </c>
      <c r="U126" s="5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0.65709333333333397</v>
      </c>
      <c r="V126" s="89">
        <f t="shared" ca="1" si="18"/>
        <v>60.715424000000063</v>
      </c>
    </row>
    <row r="127" spans="1:22" x14ac:dyDescent="0.35">
      <c r="A127" s="48">
        <f t="shared" si="19"/>
        <v>45493</v>
      </c>
      <c r="B127" s="88" cm="1">
        <f t="array" aca="1" ref="B127" ca="1">_xlfn.XLOOKUP(A127,INDIRECT($A$5&amp;"!$AJ$41:$AJ$406"),INDIRECT($A$5&amp;"!$AK$41:$AK$406"))*SUM($F$3:$I$3)</f>
        <v>0</v>
      </c>
      <c r="C127" s="88" cm="1">
        <f t="array" aca="1" ref="C127" ca="1">_xlfn.XLOOKUP(A127,INDIRECT($A$5&amp;"!$AJ$41:$AJ$406"),INDIRECT($A$5&amp;"!$AL$41:$AL$406"))*SUM($F$3:$I$3)</f>
        <v>11.55</v>
      </c>
      <c r="D127" s="88" cm="1">
        <f t="array" aca="1" ref="D127" ca="1">_xlfn.XLOOKUP(A127,INDIRECT($A$5&amp;"!$AJ$41:$AJ$406"),INDIRECT($A$5&amp;"!$AO$41:$AO$406"))*SUM($F$3:$I$3)</f>
        <v>11.55</v>
      </c>
      <c r="E127" s="50" cm="1">
        <f t="array" ref="E127">SUMPRODUCT(('PT Storengy'!$B$8:$K$372)*('PT Storengy'!$A$8:$A$372=$A127)*('PT Storengy'!$B$5:$K$5=$A$6)*('PT Storengy'!$B$7:$K$7=$A$7))</f>
        <v>0</v>
      </c>
      <c r="F127" s="137">
        <f t="shared" ca="1" si="10"/>
        <v>8.2993690164000089</v>
      </c>
      <c r="G127" s="194">
        <f t="shared" ca="1" si="13"/>
        <v>0.71316000000000002</v>
      </c>
      <c r="H127" s="5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0.6745600000000006</v>
      </c>
      <c r="I127" s="89">
        <f t="shared" ca="1" si="14"/>
        <v>62.329344000000063</v>
      </c>
      <c r="J127" s="136" cm="1">
        <f t="array" aca="1" ref="J127" ca="1">IF(COUNTIFS('PTC GRTgaz'!$K$7:$K$15996,"",'PTC GRTgaz'!$A$7:$A$15996,J$16,'PTC GRTgaz'!$D$7:$D$15996,$A127,'PTC GRTgaz'!$C$7:$C$15996,"DEL")&gt;0,J$14,SUMIFS('PTC GRTgaz'!$K$7:$K$15996,'PTC GRTgaz'!$A$7:$A$15996,J$16,'PTC GRTgaz'!$D$7:$D$15996,$A127,'PTC GRTgaz'!$C$7:$C$15996,"DEL")*1.0026*$F$4/INDIRECT($A$4&amp;"!D9"))</f>
        <v>92.4</v>
      </c>
      <c r="K127" s="136">
        <v>1000</v>
      </c>
      <c r="L127" s="137">
        <f t="shared" ca="1" si="11"/>
        <v>8.2993690164000089</v>
      </c>
      <c r="M127" s="194">
        <f t="shared" ca="1" si="15"/>
        <v>0.71316000000000002</v>
      </c>
      <c r="N127" s="5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0.6745600000000006</v>
      </c>
      <c r="O127" s="89">
        <f t="shared" ca="1" si="16"/>
        <v>62.329344000000063</v>
      </c>
      <c r="S127" s="137">
        <f t="shared" ca="1" si="12"/>
        <v>8.660770580000003</v>
      </c>
      <c r="T127" s="72">
        <f t="shared" ca="1" si="17"/>
        <v>0.74461999999999995</v>
      </c>
      <c r="U127" s="5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0.6535866666666672</v>
      </c>
      <c r="V127" s="89">
        <f t="shared" ca="1" si="18"/>
        <v>60.391408000000055</v>
      </c>
    </row>
    <row r="128" spans="1:22" x14ac:dyDescent="0.35">
      <c r="A128" s="48">
        <f t="shared" si="19"/>
        <v>45494</v>
      </c>
      <c r="B128" s="88" cm="1">
        <f t="array" aca="1" ref="B128" ca="1">_xlfn.XLOOKUP(A128,INDIRECT($A$5&amp;"!$AJ$41:$AJ$406"),INDIRECT($A$5&amp;"!$AK$41:$AK$406"))*SUM($F$3:$I$3)</f>
        <v>0</v>
      </c>
      <c r="C128" s="88" cm="1">
        <f t="array" aca="1" ref="C128" ca="1">_xlfn.XLOOKUP(A128,INDIRECT($A$5&amp;"!$AJ$41:$AJ$406"),INDIRECT($A$5&amp;"!$AL$41:$AL$406"))*SUM($F$3:$I$3)</f>
        <v>11.55</v>
      </c>
      <c r="D128" s="88" cm="1">
        <f t="array" aca="1" ref="D128" ca="1">_xlfn.XLOOKUP(A128,INDIRECT($A$5&amp;"!$AJ$41:$AJ$406"),INDIRECT($A$5&amp;"!$AO$41:$AO$406"))*SUM($F$3:$I$3)</f>
        <v>11.55</v>
      </c>
      <c r="E128" s="50" cm="1">
        <f t="array" ref="E128">SUMPRODUCT(('PT Storengy'!$B$8:$K$372)*('PT Storengy'!$A$8:$A$372=$A128)*('PT Storengy'!$B$5:$K$5=$A$6)*('PT Storengy'!$B$7:$K$7=$A$7))</f>
        <v>0</v>
      </c>
      <c r="F128" s="137">
        <f t="shared" ca="1" si="10"/>
        <v>8.3613657204000091</v>
      </c>
      <c r="G128" s="194">
        <f t="shared" ca="1" si="13"/>
        <v>0.71855999999999998</v>
      </c>
      <c r="H128" s="5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0.67096000000000044</v>
      </c>
      <c r="I128" s="89">
        <f t="shared" ca="1" si="14"/>
        <v>61.996704000000044</v>
      </c>
      <c r="J128" s="136" cm="1">
        <f t="array" aca="1" ref="J128" ca="1">IF(COUNTIFS('PTC GRTgaz'!$K$7:$K$15996,"",'PTC GRTgaz'!$A$7:$A$15996,J$16,'PTC GRTgaz'!$D$7:$D$15996,$A128,'PTC GRTgaz'!$C$7:$C$15996,"DEL")&gt;0,J$14,SUMIFS('PTC GRTgaz'!$K$7:$K$15996,'PTC GRTgaz'!$A$7:$A$15996,J$16,'PTC GRTgaz'!$D$7:$D$15996,$A128,'PTC GRTgaz'!$C$7:$C$15996,"DEL")*1.0026*$F$4/INDIRECT($A$4&amp;"!D9"))</f>
        <v>92.4</v>
      </c>
      <c r="K128" s="136">
        <v>1000</v>
      </c>
      <c r="L128" s="137">
        <f t="shared" ca="1" si="11"/>
        <v>8.3613657204000091</v>
      </c>
      <c r="M128" s="194">
        <f t="shared" ca="1" si="15"/>
        <v>0.71855999999999998</v>
      </c>
      <c r="N128" s="5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0.67096000000000044</v>
      </c>
      <c r="O128" s="89">
        <f t="shared" ca="1" si="16"/>
        <v>61.996704000000044</v>
      </c>
      <c r="S128" s="137">
        <f t="shared" ca="1" si="12"/>
        <v>8.7208398200000037</v>
      </c>
      <c r="T128" s="72">
        <f t="shared" ca="1" si="17"/>
        <v>0.74985000000000002</v>
      </c>
      <c r="U128" s="5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0.65010000000000046</v>
      </c>
      <c r="V128" s="89">
        <f t="shared" ca="1" si="18"/>
        <v>60.069240000000043</v>
      </c>
    </row>
    <row r="129" spans="1:22" x14ac:dyDescent="0.35">
      <c r="A129" s="48">
        <f t="shared" si="19"/>
        <v>45495</v>
      </c>
      <c r="B129" s="88" cm="1">
        <f t="array" aca="1" ref="B129" ca="1">_xlfn.XLOOKUP(A129,INDIRECT($A$5&amp;"!$AJ$41:$AJ$406"),INDIRECT($A$5&amp;"!$AK$41:$AK$406"))*SUM($F$3:$I$3)</f>
        <v>0</v>
      </c>
      <c r="C129" s="88" cm="1">
        <f t="array" aca="1" ref="C129" ca="1">_xlfn.XLOOKUP(A129,INDIRECT($A$5&amp;"!$AJ$41:$AJ$406"),INDIRECT($A$5&amp;"!$AL$41:$AL$406"))*SUM($F$3:$I$3)</f>
        <v>11.55</v>
      </c>
      <c r="D129" s="88" cm="1">
        <f t="array" aca="1" ref="D129" ca="1">_xlfn.XLOOKUP(A129,INDIRECT($A$5&amp;"!$AJ$41:$AJ$406"),INDIRECT($A$5&amp;"!$AO$41:$AO$406"))*SUM($F$3:$I$3)</f>
        <v>11.55</v>
      </c>
      <c r="E129" s="50" cm="1">
        <f t="array" ref="E129">SUMPRODUCT(('PT Storengy'!$B$8:$K$372)*('PT Storengy'!$A$8:$A$372=$A129)*('PT Storengy'!$B$5:$K$5=$A$6)*('PT Storengy'!$B$7:$K$7=$A$7))</f>
        <v>0</v>
      </c>
      <c r="F129" s="137">
        <f t="shared" ca="1" si="10"/>
        <v>8.4230316324000096</v>
      </c>
      <c r="G129" s="194">
        <f t="shared" ca="1" si="13"/>
        <v>0.72392999999999996</v>
      </c>
      <c r="H129" s="5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0.66738000000000053</v>
      </c>
      <c r="I129" s="89">
        <f t="shared" ca="1" si="14"/>
        <v>61.665912000000056</v>
      </c>
      <c r="J129" s="136" cm="1">
        <f t="array" aca="1" ref="J129" ca="1">IF(COUNTIFS('PTC GRTgaz'!$K$7:$K$15996,"",'PTC GRTgaz'!$A$7:$A$15996,J$16,'PTC GRTgaz'!$D$7:$D$15996,$A129,'PTC GRTgaz'!$C$7:$C$15996,"DEL")&gt;0,J$14,SUMIFS('PTC GRTgaz'!$K$7:$K$15996,'PTC GRTgaz'!$A$7:$A$15996,J$16,'PTC GRTgaz'!$D$7:$D$15996,$A129,'PTC GRTgaz'!$C$7:$C$15996,"DEL")*1.0026*$F$4/INDIRECT($A$4&amp;"!D9"))</f>
        <v>92.4</v>
      </c>
      <c r="K129" s="136">
        <v>1000</v>
      </c>
      <c r="L129" s="137">
        <f t="shared" ca="1" si="11"/>
        <v>8.4230316324000096</v>
      </c>
      <c r="M129" s="194">
        <f t="shared" ca="1" si="15"/>
        <v>0.72392999999999996</v>
      </c>
      <c r="N129" s="5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0.66738000000000053</v>
      </c>
      <c r="O129" s="89">
        <f t="shared" ca="1" si="16"/>
        <v>61.665912000000056</v>
      </c>
      <c r="S129" s="137">
        <f t="shared" ca="1" si="12"/>
        <v>8.7805887400000042</v>
      </c>
      <c r="T129" s="72">
        <f t="shared" ca="1" si="17"/>
        <v>0.75505</v>
      </c>
      <c r="U129" s="5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0.64663333333333384</v>
      </c>
      <c r="V129" s="89">
        <f t="shared" ca="1" si="18"/>
        <v>59.748920000000048</v>
      </c>
    </row>
    <row r="130" spans="1:22" x14ac:dyDescent="0.35">
      <c r="A130" s="48">
        <f t="shared" si="19"/>
        <v>45496</v>
      </c>
      <c r="B130" s="88" cm="1">
        <f t="array" aca="1" ref="B130" ca="1">_xlfn.XLOOKUP(A130,INDIRECT($A$5&amp;"!$AJ$41:$AJ$406"),INDIRECT($A$5&amp;"!$AK$41:$AK$406"))*SUM($F$3:$I$3)</f>
        <v>0</v>
      </c>
      <c r="C130" s="88" cm="1">
        <f t="array" aca="1" ref="C130" ca="1">_xlfn.XLOOKUP(A130,INDIRECT($A$5&amp;"!$AJ$41:$AJ$406"),INDIRECT($A$5&amp;"!$AL$41:$AL$406"))*SUM($F$3:$I$3)</f>
        <v>11.55</v>
      </c>
      <c r="D130" s="88" cm="1">
        <f t="array" aca="1" ref="D130" ca="1">_xlfn.XLOOKUP(A130,INDIRECT($A$5&amp;"!$AJ$41:$AJ$406"),INDIRECT($A$5&amp;"!$AO$41:$AO$406"))*SUM($F$3:$I$3)</f>
        <v>11.55</v>
      </c>
      <c r="E130" s="50" cm="1">
        <f t="array" ref="E130">SUMPRODUCT(('PT Storengy'!$B$8:$K$372)*('PT Storengy'!$A$8:$A$372=$A130)*('PT Storengy'!$B$5:$K$5=$A$6)*('PT Storengy'!$B$7:$K$7=$A$7))</f>
        <v>0</v>
      </c>
      <c r="F130" s="137">
        <f t="shared" ca="1" si="10"/>
        <v>8.4843686004000105</v>
      </c>
      <c r="G130" s="194">
        <f t="shared" ca="1" si="13"/>
        <v>0.72926999999999997</v>
      </c>
      <c r="H130" s="5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0.66382000000000063</v>
      </c>
      <c r="I130" s="89">
        <f t="shared" ca="1" si="14"/>
        <v>61.336968000000063</v>
      </c>
      <c r="J130" s="136" cm="1">
        <f t="array" aca="1" ref="J130" ca="1">IF(COUNTIFS('PTC GRTgaz'!$K$7:$K$15996,"",'PTC GRTgaz'!$A$7:$A$15996,J$16,'PTC GRTgaz'!$D$7:$D$15996,$A130,'PTC GRTgaz'!$C$7:$C$15996,"DEL")&gt;0,J$14,SUMIFS('PTC GRTgaz'!$K$7:$K$15996,'PTC GRTgaz'!$A$7:$A$15996,J$16,'PTC GRTgaz'!$D$7:$D$15996,$A130,'PTC GRTgaz'!$C$7:$C$15996,"DEL")*1.0026*$F$4/INDIRECT($A$4&amp;"!D9"))</f>
        <v>92.4</v>
      </c>
      <c r="K130" s="136">
        <v>1000</v>
      </c>
      <c r="L130" s="137">
        <f t="shared" ca="1" si="11"/>
        <v>8.4843686004000105</v>
      </c>
      <c r="M130" s="194">
        <f t="shared" ca="1" si="15"/>
        <v>0.72926999999999997</v>
      </c>
      <c r="N130" s="5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0.66382000000000063</v>
      </c>
      <c r="O130" s="89">
        <f t="shared" ca="1" si="16"/>
        <v>61.336968000000063</v>
      </c>
      <c r="S130" s="137">
        <f t="shared" ca="1" si="12"/>
        <v>8.8400191880000047</v>
      </c>
      <c r="T130" s="72">
        <f t="shared" ca="1" si="17"/>
        <v>0.76022000000000001</v>
      </c>
      <c r="U130" s="5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0.64318666666666713</v>
      </c>
      <c r="V130" s="89">
        <f t="shared" ca="1" si="18"/>
        <v>59.430448000000048</v>
      </c>
    </row>
    <row r="131" spans="1:22" x14ac:dyDescent="0.35">
      <c r="A131" s="48">
        <f t="shared" si="19"/>
        <v>45497</v>
      </c>
      <c r="B131" s="88" cm="1">
        <f t="array" aca="1" ref="B131" ca="1">_xlfn.XLOOKUP(A131,INDIRECT($A$5&amp;"!$AJ$41:$AJ$406"),INDIRECT($A$5&amp;"!$AK$41:$AK$406"))*SUM($F$3:$I$3)</f>
        <v>0</v>
      </c>
      <c r="C131" s="88" cm="1">
        <f t="array" aca="1" ref="C131" ca="1">_xlfn.XLOOKUP(A131,INDIRECT($A$5&amp;"!$AJ$41:$AJ$406"),INDIRECT($A$5&amp;"!$AL$41:$AL$406"))*SUM($F$3:$I$3)</f>
        <v>11.55</v>
      </c>
      <c r="D131" s="88" cm="1">
        <f t="array" aca="1" ref="D131" ca="1">_xlfn.XLOOKUP(A131,INDIRECT($A$5&amp;"!$AJ$41:$AJ$406"),INDIRECT($A$5&amp;"!$AO$41:$AO$406"))*SUM($F$3:$I$3)</f>
        <v>11.55</v>
      </c>
      <c r="E131" s="50" cm="1">
        <f t="array" ref="E131">SUMPRODUCT(('PT Storengy'!$B$8:$K$372)*('PT Storengy'!$A$8:$A$372=$A131)*('PT Storengy'!$B$5:$K$5=$A$6)*('PT Storengy'!$B$7:$K$7=$A$7))</f>
        <v>0</v>
      </c>
      <c r="F131" s="137">
        <f t="shared" ca="1" si="10"/>
        <v>8.5453784724000101</v>
      </c>
      <c r="G131" s="194">
        <f t="shared" ca="1" si="13"/>
        <v>0.73458000000000001</v>
      </c>
      <c r="H131" s="5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0.66028000000000064</v>
      </c>
      <c r="I131" s="89">
        <f t="shared" ca="1" si="14"/>
        <v>61.009872000000065</v>
      </c>
      <c r="J131" s="136" cm="1">
        <f t="array" aca="1" ref="J131" ca="1">IF(COUNTIFS('PTC GRTgaz'!$K$7:$K$15996,"",'PTC GRTgaz'!$A$7:$A$15996,J$16,'PTC GRTgaz'!$D$7:$D$15996,$A131,'PTC GRTgaz'!$C$7:$C$15996,"DEL")&gt;0,J$14,SUMIFS('PTC GRTgaz'!$K$7:$K$15996,'PTC GRTgaz'!$A$7:$A$15996,J$16,'PTC GRTgaz'!$D$7:$D$15996,$A131,'PTC GRTgaz'!$C$7:$C$15996,"DEL")*1.0026*$F$4/INDIRECT($A$4&amp;"!D9"))</f>
        <v>92.4</v>
      </c>
      <c r="K131" s="136">
        <v>1000</v>
      </c>
      <c r="L131" s="137">
        <f t="shared" ca="1" si="11"/>
        <v>8.5453784724000101</v>
      </c>
      <c r="M131" s="194">
        <f t="shared" ca="1" si="15"/>
        <v>0.73458000000000001</v>
      </c>
      <c r="N131" s="5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0.66028000000000064</v>
      </c>
      <c r="O131" s="89">
        <f t="shared" ca="1" si="16"/>
        <v>61.009872000000065</v>
      </c>
      <c r="S131" s="137">
        <f t="shared" ca="1" si="12"/>
        <v>8.8991323960000042</v>
      </c>
      <c r="T131" s="72">
        <f t="shared" ca="1" si="17"/>
        <v>0.76536999999999999</v>
      </c>
      <c r="U131" s="5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0.63975333333333384</v>
      </c>
      <c r="V131" s="89">
        <f t="shared" ca="1" si="18"/>
        <v>59.11320800000005</v>
      </c>
    </row>
    <row r="132" spans="1:22" x14ac:dyDescent="0.35">
      <c r="A132" s="48">
        <f t="shared" si="19"/>
        <v>45498</v>
      </c>
      <c r="B132" s="88" cm="1">
        <f t="array" aca="1" ref="B132" ca="1">_xlfn.XLOOKUP(A132,INDIRECT($A$5&amp;"!$AJ$41:$AJ$406"),INDIRECT($A$5&amp;"!$AK$41:$AK$406"))*SUM($F$3:$I$3)</f>
        <v>0</v>
      </c>
      <c r="C132" s="88" cm="1">
        <f t="array" aca="1" ref="C132" ca="1">_xlfn.XLOOKUP(A132,INDIRECT($A$5&amp;"!$AJ$41:$AJ$406"),INDIRECT($A$5&amp;"!$AL$41:$AL$406"))*SUM($F$3:$I$3)</f>
        <v>11.55</v>
      </c>
      <c r="D132" s="88" cm="1">
        <f t="array" aca="1" ref="D132" ca="1">_xlfn.XLOOKUP(A132,INDIRECT($A$5&amp;"!$AJ$41:$AJ$406"),INDIRECT($A$5&amp;"!$AO$41:$AO$406"))*SUM($F$3:$I$3)</f>
        <v>11.55</v>
      </c>
      <c r="E132" s="50" cm="1">
        <f t="array" ref="E132">SUMPRODUCT(('PT Storengy'!$B$8:$K$372)*('PT Storengy'!$A$8:$A$372=$A132)*('PT Storengy'!$B$5:$K$5=$A$6)*('PT Storengy'!$B$7:$K$7=$A$7))</f>
        <v>0</v>
      </c>
      <c r="F132" s="137">
        <f t="shared" ca="1" si="10"/>
        <v>8.6060630964000104</v>
      </c>
      <c r="G132" s="194">
        <f t="shared" ca="1" si="13"/>
        <v>0.73985999999999996</v>
      </c>
      <c r="H132" s="5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0.65676000000000068</v>
      </c>
      <c r="I132" s="89">
        <f t="shared" ca="1" si="14"/>
        <v>60.684624000000063</v>
      </c>
      <c r="J132" s="136" cm="1">
        <f t="array" aca="1" ref="J132" ca="1">IF(COUNTIFS('PTC GRTgaz'!$K$7:$K$15996,"",'PTC GRTgaz'!$A$7:$A$15996,J$16,'PTC GRTgaz'!$D$7:$D$15996,$A132,'PTC GRTgaz'!$C$7:$C$15996,"DEL")&gt;0,J$14,SUMIFS('PTC GRTgaz'!$K$7:$K$15996,'PTC GRTgaz'!$A$7:$A$15996,J$16,'PTC GRTgaz'!$D$7:$D$15996,$A132,'PTC GRTgaz'!$C$7:$C$15996,"DEL")*1.0026*$F$4/INDIRECT($A$4&amp;"!D9"))</f>
        <v>92.4</v>
      </c>
      <c r="K132" s="136">
        <v>1000</v>
      </c>
      <c r="L132" s="137">
        <f t="shared" ca="1" si="11"/>
        <v>8.6060630964000104</v>
      </c>
      <c r="M132" s="194">
        <f t="shared" ca="1" si="15"/>
        <v>0.73985999999999996</v>
      </c>
      <c r="N132" s="5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0.65676000000000068</v>
      </c>
      <c r="O132" s="89">
        <f t="shared" ca="1" si="16"/>
        <v>60.684624000000063</v>
      </c>
      <c r="S132" s="137">
        <f t="shared" ca="1" si="12"/>
        <v>8.9579302120000044</v>
      </c>
      <c r="T132" s="72">
        <f t="shared" ca="1" si="17"/>
        <v>0.77049000000000001</v>
      </c>
      <c r="U132" s="5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0.63634000000000046</v>
      </c>
      <c r="V132" s="89">
        <f t="shared" ca="1" si="18"/>
        <v>58.797816000000047</v>
      </c>
    </row>
    <row r="133" spans="1:22" x14ac:dyDescent="0.35">
      <c r="A133" s="48">
        <f t="shared" si="19"/>
        <v>45499</v>
      </c>
      <c r="B133" s="88" cm="1">
        <f t="array" aca="1" ref="B133" ca="1">_xlfn.XLOOKUP(A133,INDIRECT($A$5&amp;"!$AJ$41:$AJ$406"),INDIRECT($A$5&amp;"!$AK$41:$AK$406"))*SUM($F$3:$I$3)</f>
        <v>0</v>
      </c>
      <c r="C133" s="88" cm="1">
        <f t="array" aca="1" ref="C133" ca="1">_xlfn.XLOOKUP(A133,INDIRECT($A$5&amp;"!$AJ$41:$AJ$406"),INDIRECT($A$5&amp;"!$AL$41:$AL$406"))*SUM($F$3:$I$3)</f>
        <v>11.55</v>
      </c>
      <c r="D133" s="88" cm="1">
        <f t="array" aca="1" ref="D133" ca="1">_xlfn.XLOOKUP(A133,INDIRECT($A$5&amp;"!$AJ$41:$AJ$406"),INDIRECT($A$5&amp;"!$AO$41:$AO$406"))*SUM($F$3:$I$3)</f>
        <v>11.55</v>
      </c>
      <c r="E133" s="50" cm="1">
        <f t="array" ref="E133">SUMPRODUCT(('PT Storengy'!$B$8:$K$372)*('PT Storengy'!$A$8:$A$372=$A133)*('PT Storengy'!$B$5:$K$5=$A$6)*('PT Storengy'!$B$7:$K$7=$A$7))</f>
        <v>0</v>
      </c>
      <c r="F133" s="137">
        <f t="shared" ca="1" si="10"/>
        <v>8.6664243204000098</v>
      </c>
      <c r="G133" s="194">
        <f t="shared" ca="1" si="13"/>
        <v>0.74511000000000005</v>
      </c>
      <c r="H133" s="5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0.65326000000000051</v>
      </c>
      <c r="I133" s="89">
        <f t="shared" ca="1" si="14"/>
        <v>60.36122400000005</v>
      </c>
      <c r="J133" s="136" cm="1">
        <f t="array" aca="1" ref="J133" ca="1">IF(COUNTIFS('PTC GRTgaz'!$K$7:$K$15996,"",'PTC GRTgaz'!$A$7:$A$15996,J$16,'PTC GRTgaz'!$D$7:$D$15996,$A133,'PTC GRTgaz'!$C$7:$C$15996,"DEL")&gt;0,J$14,SUMIFS('PTC GRTgaz'!$K$7:$K$15996,'PTC GRTgaz'!$A$7:$A$15996,J$16,'PTC GRTgaz'!$D$7:$D$15996,$A133,'PTC GRTgaz'!$C$7:$C$15996,"DEL")*1.0026*$F$4/INDIRECT($A$4&amp;"!D9"))</f>
        <v>92.4</v>
      </c>
      <c r="K133" s="136">
        <v>1000</v>
      </c>
      <c r="L133" s="137">
        <f t="shared" ca="1" si="11"/>
        <v>8.6664243204000098</v>
      </c>
      <c r="M133" s="194">
        <f t="shared" ca="1" si="15"/>
        <v>0.74511000000000005</v>
      </c>
      <c r="N133" s="5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0.65326000000000051</v>
      </c>
      <c r="O133" s="89">
        <f t="shared" ca="1" si="16"/>
        <v>60.36122400000005</v>
      </c>
      <c r="S133" s="137">
        <f t="shared" ca="1" si="12"/>
        <v>9.0164144840000038</v>
      </c>
      <c r="T133" s="72">
        <f t="shared" ca="1" si="17"/>
        <v>0.77558000000000005</v>
      </c>
      <c r="U133" s="5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0.63294666666666721</v>
      </c>
      <c r="V133" s="89">
        <f t="shared" ca="1" si="18"/>
        <v>58.484272000000054</v>
      </c>
    </row>
    <row r="134" spans="1:22" x14ac:dyDescent="0.35">
      <c r="A134" s="48">
        <f t="shared" si="19"/>
        <v>45500</v>
      </c>
      <c r="B134" s="88" cm="1">
        <f t="array" aca="1" ref="B134" ca="1">_xlfn.XLOOKUP(A134,INDIRECT($A$5&amp;"!$AJ$41:$AJ$406"),INDIRECT($A$5&amp;"!$AK$41:$AK$406"))*SUM($F$3:$I$3)</f>
        <v>0</v>
      </c>
      <c r="C134" s="88" cm="1">
        <f t="array" aca="1" ref="C134" ca="1">_xlfn.XLOOKUP(A134,INDIRECT($A$5&amp;"!$AJ$41:$AJ$406"),INDIRECT($A$5&amp;"!$AL$41:$AL$406"))*SUM($F$3:$I$3)</f>
        <v>11.55</v>
      </c>
      <c r="D134" s="88" cm="1">
        <f t="array" aca="1" ref="D134" ca="1">_xlfn.XLOOKUP(A134,INDIRECT($A$5&amp;"!$AJ$41:$AJ$406"),INDIRECT($A$5&amp;"!$AO$41:$AO$406"))*SUM($F$3:$I$3)</f>
        <v>11.55</v>
      </c>
      <c r="E134" s="50" cm="1">
        <f t="array" ref="E134">SUMPRODUCT(('PT Storengy'!$B$8:$K$372)*('PT Storengy'!$A$8:$A$372=$A134)*('PT Storengy'!$B$5:$K$5=$A$6)*('PT Storengy'!$B$7:$K$7=$A$7))</f>
        <v>0</v>
      </c>
      <c r="F134" s="137">
        <f t="shared" ca="1" si="10"/>
        <v>8.7264633764000106</v>
      </c>
      <c r="G134" s="194">
        <f t="shared" ca="1" si="13"/>
        <v>0.75034000000000001</v>
      </c>
      <c r="H134" s="5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0.64977333333333376</v>
      </c>
      <c r="I134" s="89">
        <f t="shared" ca="1" si="14"/>
        <v>60.039056000000045</v>
      </c>
      <c r="J134" s="136" cm="1">
        <f t="array" aca="1" ref="J134" ca="1">IF(COUNTIFS('PTC GRTgaz'!$K$7:$K$15996,"",'PTC GRTgaz'!$A$7:$A$15996,J$16,'PTC GRTgaz'!$D$7:$D$15996,$A134,'PTC GRTgaz'!$C$7:$C$15996,"DEL")&gt;0,J$14,SUMIFS('PTC GRTgaz'!$K$7:$K$15996,'PTC GRTgaz'!$A$7:$A$15996,J$16,'PTC GRTgaz'!$D$7:$D$15996,$A134,'PTC GRTgaz'!$C$7:$C$15996,"DEL")*1.0026*$F$4/INDIRECT($A$4&amp;"!D9"))</f>
        <v>92.4</v>
      </c>
      <c r="K134" s="136">
        <v>1000</v>
      </c>
      <c r="L134" s="137">
        <f t="shared" ca="1" si="11"/>
        <v>8.7264633764000106</v>
      </c>
      <c r="M134" s="194">
        <f t="shared" ca="1" si="15"/>
        <v>0.75034000000000001</v>
      </c>
      <c r="N134" s="5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0.64977333333333376</v>
      </c>
      <c r="O134" s="89">
        <f t="shared" ca="1" si="16"/>
        <v>60.039056000000045</v>
      </c>
      <c r="S134" s="137">
        <f t="shared" ca="1" si="12"/>
        <v>9.0745870600000043</v>
      </c>
      <c r="T134" s="72">
        <f t="shared" ca="1" si="17"/>
        <v>0.78064</v>
      </c>
      <c r="U134" s="5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0.62957333333333387</v>
      </c>
      <c r="V134" s="89">
        <f t="shared" ca="1" si="18"/>
        <v>58.172576000000056</v>
      </c>
    </row>
    <row r="135" spans="1:22" x14ac:dyDescent="0.35">
      <c r="A135" s="48">
        <f t="shared" si="19"/>
        <v>45501</v>
      </c>
      <c r="B135" s="88" cm="1">
        <f t="array" aca="1" ref="B135" ca="1">_xlfn.XLOOKUP(A135,INDIRECT($A$5&amp;"!$AJ$41:$AJ$406"),INDIRECT($A$5&amp;"!$AK$41:$AK$406"))*SUM($F$3:$I$3)</f>
        <v>0</v>
      </c>
      <c r="C135" s="88" cm="1">
        <f t="array" aca="1" ref="C135" ca="1">_xlfn.XLOOKUP(A135,INDIRECT($A$5&amp;"!$AJ$41:$AJ$406"),INDIRECT($A$5&amp;"!$AL$41:$AL$406"))*SUM($F$3:$I$3)</f>
        <v>11.55</v>
      </c>
      <c r="D135" s="88" cm="1">
        <f t="array" aca="1" ref="D135" ca="1">_xlfn.XLOOKUP(A135,INDIRECT($A$5&amp;"!$AJ$41:$AJ$406"),INDIRECT($A$5&amp;"!$AO$41:$AO$406"))*SUM($F$3:$I$3)</f>
        <v>11.55</v>
      </c>
      <c r="E135" s="50" cm="1">
        <f t="array" ref="E135">SUMPRODUCT(('PT Storengy'!$B$8:$K$372)*('PT Storengy'!$A$8:$A$372=$A135)*('PT Storengy'!$B$5:$K$5=$A$6)*('PT Storengy'!$B$7:$K$7=$A$7))</f>
        <v>0</v>
      </c>
      <c r="F135" s="137">
        <f t="shared" ca="1" si="10"/>
        <v>8.7861821124000112</v>
      </c>
      <c r="G135" s="194">
        <f t="shared" ca="1" si="13"/>
        <v>0.75553999999999999</v>
      </c>
      <c r="H135" s="5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0.64630666666666725</v>
      </c>
      <c r="I135" s="89">
        <f t="shared" ca="1" si="14"/>
        <v>59.718736000000057</v>
      </c>
      <c r="J135" s="136" cm="1">
        <f t="array" aca="1" ref="J135" ca="1">IF(COUNTIFS('PTC GRTgaz'!$K$7:$K$15996,"",'PTC GRTgaz'!$A$7:$A$15996,J$16,'PTC GRTgaz'!$D$7:$D$15996,$A135,'PTC GRTgaz'!$C$7:$C$15996,"DEL")&gt;0,J$14,SUMIFS('PTC GRTgaz'!$K$7:$K$15996,'PTC GRTgaz'!$A$7:$A$15996,J$16,'PTC GRTgaz'!$D$7:$D$15996,$A135,'PTC GRTgaz'!$C$7:$C$15996,"DEL")*1.0026*$F$4/INDIRECT($A$4&amp;"!D9"))</f>
        <v>92.4</v>
      </c>
      <c r="K135" s="136">
        <v>1000</v>
      </c>
      <c r="L135" s="137">
        <f t="shared" ca="1" si="11"/>
        <v>8.7861821124000112</v>
      </c>
      <c r="M135" s="194">
        <f t="shared" ca="1" si="15"/>
        <v>0.75553999999999999</v>
      </c>
      <c r="N135" s="5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0.64630666666666725</v>
      </c>
      <c r="O135" s="89">
        <f t="shared" ca="1" si="16"/>
        <v>59.718736000000057</v>
      </c>
      <c r="S135" s="137">
        <f t="shared" ca="1" si="12"/>
        <v>9.1324491720000047</v>
      </c>
      <c r="T135" s="72">
        <f t="shared" ca="1" si="17"/>
        <v>0.78568000000000005</v>
      </c>
      <c r="U135" s="5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0.62621333333333384</v>
      </c>
      <c r="V135" s="89">
        <f t="shared" ca="1" si="18"/>
        <v>57.862112000000053</v>
      </c>
    </row>
    <row r="136" spans="1:22" x14ac:dyDescent="0.35">
      <c r="A136" s="48">
        <f t="shared" si="19"/>
        <v>45502</v>
      </c>
      <c r="B136" s="88" cm="1">
        <f t="array" aca="1" ref="B136" ca="1">_xlfn.XLOOKUP(A136,INDIRECT($A$5&amp;"!$AJ$41:$AJ$406"),INDIRECT($A$5&amp;"!$AK$41:$AK$406"))*SUM($F$3:$I$3)</f>
        <v>0</v>
      </c>
      <c r="C136" s="88" cm="1">
        <f t="array" aca="1" ref="C136" ca="1">_xlfn.XLOOKUP(A136,INDIRECT($A$5&amp;"!$AJ$41:$AJ$406"),INDIRECT($A$5&amp;"!$AL$41:$AL$406"))*SUM($F$3:$I$3)</f>
        <v>11.55</v>
      </c>
      <c r="D136" s="88" cm="1">
        <f t="array" aca="1" ref="D136" ca="1">_xlfn.XLOOKUP(A136,INDIRECT($A$5&amp;"!$AJ$41:$AJ$406"),INDIRECT($A$5&amp;"!$AO$41:$AO$406"))*SUM($F$3:$I$3)</f>
        <v>11.55</v>
      </c>
      <c r="E136" s="50" cm="1">
        <f t="array" ref="E136">SUMPRODUCT(('PT Storengy'!$B$8:$K$372)*('PT Storengy'!$A$8:$A$372=$A136)*('PT Storengy'!$B$5:$K$5=$A$6)*('PT Storengy'!$B$7:$K$7=$A$7))</f>
        <v>0.2</v>
      </c>
      <c r="F136" s="137">
        <f t="shared" ca="1" si="10"/>
        <v>8.8337023236000114</v>
      </c>
      <c r="G136" s="194">
        <f t="shared" ca="1" si="13"/>
        <v>0.76071</v>
      </c>
      <c r="H136" s="5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0.64286000000000054</v>
      </c>
      <c r="I136" s="89">
        <f t="shared" ca="1" si="14"/>
        <v>47.520211200000041</v>
      </c>
      <c r="J136" s="136" cm="1">
        <f t="array" aca="1" ref="J136" ca="1">IF(COUNTIFS('PTC GRTgaz'!$K$7:$K$15996,"",'PTC GRTgaz'!$A$7:$A$15996,J$16,'PTC GRTgaz'!$D$7:$D$15996,$A136,'PTC GRTgaz'!$C$7:$C$15996,"DEL")&gt;0,J$14,SUMIFS('PTC GRTgaz'!$K$7:$K$15996,'PTC GRTgaz'!$A$7:$A$15996,J$16,'PTC GRTgaz'!$D$7:$D$15996,$A136,'PTC GRTgaz'!$C$7:$C$15996,"DEL")*1.0026*$F$4/INDIRECT($A$4&amp;"!D9"))</f>
        <v>40.103999999999999</v>
      </c>
      <c r="K136" s="136">
        <v>1000</v>
      </c>
      <c r="L136" s="137">
        <f t="shared" ca="1" si="11"/>
        <v>8.8262861124000107</v>
      </c>
      <c r="M136" s="194">
        <f t="shared" ca="1" si="15"/>
        <v>0.76071</v>
      </c>
      <c r="N136" s="5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0.64286000000000054</v>
      </c>
      <c r="O136" s="89">
        <f t="shared" ca="1" si="16"/>
        <v>40.103999999999999</v>
      </c>
      <c r="S136" s="137">
        <f t="shared" ca="1" si="12"/>
        <v>9.1900026680000053</v>
      </c>
      <c r="T136" s="72">
        <f t="shared" ca="1" si="17"/>
        <v>0.79069</v>
      </c>
      <c r="U136" s="5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0.62287333333333395</v>
      </c>
      <c r="V136" s="89">
        <f t="shared" ca="1" si="18"/>
        <v>57.553496000000059</v>
      </c>
    </row>
    <row r="137" spans="1:22" x14ac:dyDescent="0.35">
      <c r="A137" s="48">
        <f t="shared" si="19"/>
        <v>45503</v>
      </c>
      <c r="B137" s="88" cm="1">
        <f t="array" aca="1" ref="B137" ca="1">_xlfn.XLOOKUP(A137,INDIRECT($A$5&amp;"!$AJ$41:$AJ$406"),INDIRECT($A$5&amp;"!$AK$41:$AK$406"))*SUM($F$3:$I$3)</f>
        <v>0</v>
      </c>
      <c r="C137" s="88" cm="1">
        <f t="array" aca="1" ref="C137" ca="1">_xlfn.XLOOKUP(A137,INDIRECT($A$5&amp;"!$AJ$41:$AJ$406"),INDIRECT($A$5&amp;"!$AL$41:$AL$406"))*SUM($F$3:$I$3)</f>
        <v>11.55</v>
      </c>
      <c r="D137" s="88" cm="1">
        <f t="array" aca="1" ref="D137" ca="1">_xlfn.XLOOKUP(A137,INDIRECT($A$5&amp;"!$AJ$41:$AJ$406"),INDIRECT($A$5&amp;"!$AO$41:$AO$406"))*SUM($F$3:$I$3)</f>
        <v>11.55</v>
      </c>
      <c r="E137" s="50" cm="1">
        <f t="array" ref="E137">SUMPRODUCT(('PT Storengy'!$B$8:$K$372)*('PT Storengy'!$A$8:$A$372=$A137)*('PT Storengy'!$B$5:$K$5=$A$6)*('PT Storengy'!$B$7:$K$7=$A$7))</f>
        <v>0.25</v>
      </c>
      <c r="F137" s="137">
        <f t="shared" ca="1" si="10"/>
        <v>8.878062639600012</v>
      </c>
      <c r="G137" s="194">
        <f t="shared" ca="1" si="13"/>
        <v>0.76482000000000006</v>
      </c>
      <c r="H137" s="5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0.64012000000000047</v>
      </c>
      <c r="I137" s="89">
        <f t="shared" ca="1" si="14"/>
        <v>44.36031600000004</v>
      </c>
      <c r="J137" s="136" cm="1">
        <f t="array" aca="1" ref="J137" ca="1">IF(COUNTIFS('PTC GRTgaz'!$K$7:$K$15996,"",'PTC GRTgaz'!$A$7:$A$15996,J$16,'PTC GRTgaz'!$D$7:$D$15996,$A137,'PTC GRTgaz'!$C$7:$C$15996,"DEL")&gt;0,J$14,SUMIFS('PTC GRTgaz'!$K$7:$K$15996,'PTC GRTgaz'!$A$7:$A$15996,J$16,'PTC GRTgaz'!$D$7:$D$15996,$A137,'PTC GRTgaz'!$C$7:$C$15996,"DEL")*1.0026*$F$4/INDIRECT($A$4&amp;"!D9"))</f>
        <v>40.103999999999999</v>
      </c>
      <c r="K137" s="136">
        <v>1000</v>
      </c>
      <c r="L137" s="137">
        <f t="shared" ca="1" si="11"/>
        <v>8.8663901124000102</v>
      </c>
      <c r="M137" s="194">
        <f t="shared" ca="1" si="15"/>
        <v>0.76417999999999997</v>
      </c>
      <c r="N137" s="5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0.64054666666666726</v>
      </c>
      <c r="O137" s="89">
        <f t="shared" ca="1" si="16"/>
        <v>40.103999999999999</v>
      </c>
      <c r="S137" s="137">
        <f t="shared" ca="1" si="12"/>
        <v>9.2472493960000062</v>
      </c>
      <c r="T137" s="72">
        <f t="shared" ca="1" si="17"/>
        <v>0.79566999999999999</v>
      </c>
      <c r="U137" s="5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0.61955333333333384</v>
      </c>
      <c r="V137" s="89">
        <f t="shared" ca="1" si="18"/>
        <v>57.246728000000054</v>
      </c>
    </row>
    <row r="138" spans="1:22" x14ac:dyDescent="0.35">
      <c r="A138" s="48">
        <f t="shared" si="19"/>
        <v>45504</v>
      </c>
      <c r="B138" s="88" cm="1">
        <f t="array" aca="1" ref="B138" ca="1">_xlfn.XLOOKUP(A138,INDIRECT($A$5&amp;"!$AJ$41:$AJ$406"),INDIRECT($A$5&amp;"!$AK$41:$AK$406"))*SUM($F$3:$I$3)</f>
        <v>0</v>
      </c>
      <c r="C138" s="88" cm="1">
        <f t="array" aca="1" ref="C138" ca="1">_xlfn.XLOOKUP(A138,INDIRECT($A$5&amp;"!$AJ$41:$AJ$406"),INDIRECT($A$5&amp;"!$AL$41:$AL$406"))*SUM($F$3:$I$3)</f>
        <v>11.55</v>
      </c>
      <c r="D138" s="88" cm="1">
        <f t="array" aca="1" ref="D138" ca="1">_xlfn.XLOOKUP(A138,INDIRECT($A$5&amp;"!$AJ$41:$AJ$406"),INDIRECT($A$5&amp;"!$AO$41:$AO$406"))*SUM($F$3:$I$3)</f>
        <v>11.55</v>
      </c>
      <c r="E138" s="50" cm="1">
        <f t="array" ref="E138">SUMPRODUCT(('PT Storengy'!$B$8:$K$372)*('PT Storengy'!$A$8:$A$372=$A138)*('PT Storengy'!$B$5:$K$5=$A$6)*('PT Storengy'!$B$7:$K$7=$A$7))</f>
        <v>0.25</v>
      </c>
      <c r="F138" s="137">
        <f t="shared" ca="1" si="10"/>
        <v>8.9222455476000118</v>
      </c>
      <c r="G138" s="194">
        <f t="shared" ca="1" si="13"/>
        <v>0.76866000000000001</v>
      </c>
      <c r="H138" s="5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0.63756000000000057</v>
      </c>
      <c r="I138" s="89">
        <f t="shared" ca="1" si="14"/>
        <v>44.182908000000047</v>
      </c>
      <c r="J138" s="136" cm="1">
        <f t="array" aca="1" ref="J138" ca="1">IF(COUNTIFS('PTC GRTgaz'!$K$7:$K$15996,"",'PTC GRTgaz'!$A$7:$A$15996,J$16,'PTC GRTgaz'!$D$7:$D$15996,$A138,'PTC GRTgaz'!$C$7:$C$15996,"DEL")&gt;0,J$14,SUMIFS('PTC GRTgaz'!$K$7:$K$15996,'PTC GRTgaz'!$A$7:$A$15996,J$16,'PTC GRTgaz'!$D$7:$D$15996,$A138,'PTC GRTgaz'!$C$7:$C$15996,"DEL")*1.0026*$F$4/INDIRECT($A$4&amp;"!D9"))</f>
        <v>40.103999999999999</v>
      </c>
      <c r="K138" s="136">
        <v>1000</v>
      </c>
      <c r="L138" s="137">
        <f t="shared" ca="1" si="11"/>
        <v>8.9064941124000097</v>
      </c>
      <c r="M138" s="194">
        <f t="shared" ca="1" si="15"/>
        <v>0.76765000000000005</v>
      </c>
      <c r="N138" s="5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0.63823333333333387</v>
      </c>
      <c r="O138" s="89">
        <f t="shared" ca="1" si="16"/>
        <v>40.103999999999999</v>
      </c>
      <c r="S138" s="137">
        <f t="shared" ca="1" si="12"/>
        <v>9.3041905880000062</v>
      </c>
      <c r="T138" s="72">
        <f t="shared" ca="1" si="17"/>
        <v>0.80062999999999995</v>
      </c>
      <c r="U138" s="5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0.61624666666666716</v>
      </c>
      <c r="V138" s="89">
        <f t="shared" ca="1" si="18"/>
        <v>56.941192000000051</v>
      </c>
    </row>
    <row r="139" spans="1:22" x14ac:dyDescent="0.35">
      <c r="A139" s="48">
        <f t="shared" si="19"/>
        <v>45505</v>
      </c>
      <c r="B139" s="88" cm="1">
        <f t="array" aca="1" ref="B139" ca="1">_xlfn.XLOOKUP(A139,INDIRECT($A$5&amp;"!$AJ$41:$AJ$406"),INDIRECT($A$5&amp;"!$AK$41:$AK$406"))*SUM($F$3:$I$3)</f>
        <v>0</v>
      </c>
      <c r="C139" s="88" cm="1">
        <f t="array" aca="1" ref="C139" ca="1">_xlfn.XLOOKUP(A139,INDIRECT($A$5&amp;"!$AJ$41:$AJ$406"),INDIRECT($A$5&amp;"!$AL$41:$AL$406"))*SUM($F$3:$I$3)</f>
        <v>11.55</v>
      </c>
      <c r="D139" s="88" cm="1">
        <f t="array" aca="1" ref="D139" ca="1">_xlfn.XLOOKUP(A139,INDIRECT($A$5&amp;"!$AJ$41:$AJ$406"),INDIRECT($A$5&amp;"!$AO$41:$AO$406"))*SUM($F$3:$I$3)</f>
        <v>11.55</v>
      </c>
      <c r="E139" s="50" cm="1">
        <f t="array" ref="E139">SUMPRODUCT(('PT Storengy'!$B$8:$K$372)*('PT Storengy'!$A$8:$A$372=$A139)*('PT Storengy'!$B$5:$K$5=$A$6)*('PT Storengy'!$B$7:$K$7=$A$7))</f>
        <v>0.25</v>
      </c>
      <c r="F139" s="137">
        <f t="shared" ca="1" si="10"/>
        <v>8.9662515096000117</v>
      </c>
      <c r="G139" s="194">
        <f t="shared" ca="1" si="13"/>
        <v>0.77249000000000001</v>
      </c>
      <c r="H139" s="5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0.63500666666666716</v>
      </c>
      <c r="I139" s="89">
        <f t="shared" ca="1" si="14"/>
        <v>44.005962000000039</v>
      </c>
      <c r="J139" s="136" cm="1">
        <f t="array" aca="1" ref="J139" ca="1">IF(COUNTIFS('PTC GRTgaz'!$K$7:$K$15996,"",'PTC GRTgaz'!$A$7:$A$15996,J$16,'PTC GRTgaz'!$D$7:$D$15996,$A139,'PTC GRTgaz'!$C$7:$C$15996,"DEL")&gt;0,J$14,SUMIFS('PTC GRTgaz'!$K$7:$K$15996,'PTC GRTgaz'!$A$7:$A$15996,J$16,'PTC GRTgaz'!$D$7:$D$15996,$A139,'PTC GRTgaz'!$C$7:$C$15996,"DEL")*1.0026*$F$4/INDIRECT($A$4&amp;"!D9"))</f>
        <v>35.091000000000001</v>
      </c>
      <c r="K139" s="136">
        <v>1000</v>
      </c>
      <c r="L139" s="137">
        <f t="shared" ca="1" si="11"/>
        <v>8.9415851124000092</v>
      </c>
      <c r="M139" s="194">
        <f t="shared" ca="1" si="15"/>
        <v>0.77112999999999998</v>
      </c>
      <c r="N139" s="5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0.63591333333333389</v>
      </c>
      <c r="O139" s="89">
        <f t="shared" ca="1" si="16"/>
        <v>35.091000000000001</v>
      </c>
      <c r="S139" s="137">
        <f t="shared" ca="1" si="12"/>
        <v>9.3608280920000055</v>
      </c>
      <c r="T139" s="72">
        <f t="shared" ca="1" si="17"/>
        <v>0.80556000000000005</v>
      </c>
      <c r="U139" s="5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0.6129600000000005</v>
      </c>
      <c r="V139" s="89">
        <f t="shared" ca="1" si="18"/>
        <v>56.63750400000005</v>
      </c>
    </row>
    <row r="140" spans="1:22" x14ac:dyDescent="0.35">
      <c r="A140" s="48">
        <f t="shared" si="19"/>
        <v>45506</v>
      </c>
      <c r="B140" s="88" cm="1">
        <f t="array" aca="1" ref="B140" ca="1">_xlfn.XLOOKUP(A140,INDIRECT($A$5&amp;"!$AJ$41:$AJ$406"),INDIRECT($A$5&amp;"!$AK$41:$AK$406"))*SUM($F$3:$I$3)</f>
        <v>0</v>
      </c>
      <c r="C140" s="88" cm="1">
        <f t="array" aca="1" ref="C140" ca="1">_xlfn.XLOOKUP(A140,INDIRECT($A$5&amp;"!$AJ$41:$AJ$406"),INDIRECT($A$5&amp;"!$AL$41:$AL$406"))*SUM($F$3:$I$3)</f>
        <v>11.55</v>
      </c>
      <c r="D140" s="88" cm="1">
        <f t="array" aca="1" ref="D140" ca="1">_xlfn.XLOOKUP(A140,INDIRECT($A$5&amp;"!$AJ$41:$AJ$406"),INDIRECT($A$5&amp;"!$AO$41:$AO$406"))*SUM($F$3:$I$3)</f>
        <v>11.55</v>
      </c>
      <c r="E140" s="50" cm="1">
        <f t="array" ref="E140">SUMPRODUCT(('PT Storengy'!$B$8:$K$372)*('PT Storengy'!$A$8:$A$372=$A140)*('PT Storengy'!$B$5:$K$5=$A$6)*('PT Storengy'!$B$7:$K$7=$A$7))</f>
        <v>0.25</v>
      </c>
      <c r="F140" s="137">
        <f t="shared" ca="1" si="10"/>
        <v>9.0100814496000119</v>
      </c>
      <c r="G140" s="194">
        <f t="shared" ca="1" si="13"/>
        <v>0.77629999999999999</v>
      </c>
      <c r="H140" s="5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0.63246666666666718</v>
      </c>
      <c r="I140" s="89">
        <f t="shared" ca="1" si="14"/>
        <v>43.829940000000043</v>
      </c>
      <c r="J140" s="136" cm="1">
        <f t="array" aca="1" ref="J140" ca="1">IF(COUNTIFS('PTC GRTgaz'!$K$7:$K$15996,"",'PTC GRTgaz'!$A$7:$A$15996,J$16,'PTC GRTgaz'!$D$7:$D$15996,$A140,'PTC GRTgaz'!$C$7:$C$15996,"DEL")&gt;0,J$14,SUMIFS('PTC GRTgaz'!$K$7:$K$15996,'PTC GRTgaz'!$A$7:$A$15996,J$16,'PTC GRTgaz'!$D$7:$D$15996,$A140,'PTC GRTgaz'!$C$7:$C$15996,"DEL")*1.0026*$F$4/INDIRECT($A$4&amp;"!D9"))</f>
        <v>35.091000000000001</v>
      </c>
      <c r="K140" s="136">
        <v>1000</v>
      </c>
      <c r="L140" s="137">
        <f t="shared" ca="1" si="11"/>
        <v>8.9766761124000087</v>
      </c>
      <c r="M140" s="194">
        <f t="shared" ca="1" si="15"/>
        <v>0.77415999999999996</v>
      </c>
      <c r="N140" s="5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0.63389333333333386</v>
      </c>
      <c r="O140" s="89">
        <f t="shared" ca="1" si="16"/>
        <v>35.091000000000001</v>
      </c>
      <c r="S140" s="137">
        <f t="shared" ca="1" si="12"/>
        <v>9.4171637560000061</v>
      </c>
      <c r="T140" s="72">
        <f t="shared" ca="1" si="17"/>
        <v>0.81045999999999996</v>
      </c>
      <c r="U140" s="5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0.60969333333333398</v>
      </c>
      <c r="V140" s="89">
        <f t="shared" ca="1" si="18"/>
        <v>56.335664000000065</v>
      </c>
    </row>
    <row r="141" spans="1:22" x14ac:dyDescent="0.35">
      <c r="A141" s="48">
        <f t="shared" si="19"/>
        <v>45507</v>
      </c>
      <c r="B141" s="88" cm="1">
        <f t="array" aca="1" ref="B141" ca="1">_xlfn.XLOOKUP(A141,INDIRECT($A$5&amp;"!$AJ$41:$AJ$406"),INDIRECT($A$5&amp;"!$AK$41:$AK$406"))*SUM($F$3:$I$3)</f>
        <v>0</v>
      </c>
      <c r="C141" s="88" cm="1">
        <f t="array" aca="1" ref="C141" ca="1">_xlfn.XLOOKUP(A141,INDIRECT($A$5&amp;"!$AJ$41:$AJ$406"),INDIRECT($A$5&amp;"!$AL$41:$AL$406"))*SUM($F$3:$I$3)</f>
        <v>11.55</v>
      </c>
      <c r="D141" s="88" cm="1">
        <f t="array" aca="1" ref="D141" ca="1">_xlfn.XLOOKUP(A141,INDIRECT($A$5&amp;"!$AJ$41:$AJ$406"),INDIRECT($A$5&amp;"!$AO$41:$AO$406"))*SUM($F$3:$I$3)</f>
        <v>11.55</v>
      </c>
      <c r="E141" s="50" cm="1">
        <f t="array" ref="E141">SUMPRODUCT(('PT Storengy'!$B$8:$K$372)*('PT Storengy'!$A$8:$A$372=$A141)*('PT Storengy'!$B$5:$K$5=$A$6)*('PT Storengy'!$B$7:$K$7=$A$7))</f>
        <v>0.25</v>
      </c>
      <c r="F141" s="137">
        <f t="shared" ca="1" si="10"/>
        <v>9.0537362916000124</v>
      </c>
      <c r="G141" s="194">
        <f t="shared" ca="1" si="13"/>
        <v>0.78008999999999995</v>
      </c>
      <c r="H141" s="5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0.62994000000000061</v>
      </c>
      <c r="I141" s="89">
        <f t="shared" ca="1" si="14"/>
        <v>43.654842000000052</v>
      </c>
      <c r="J141" s="136" cm="1">
        <f t="array" aca="1" ref="J141" ca="1">IF(COUNTIFS('PTC GRTgaz'!$K$7:$K$15996,"",'PTC GRTgaz'!$A$7:$A$15996,J$16,'PTC GRTgaz'!$D$7:$D$15996,$A141,'PTC GRTgaz'!$C$7:$C$15996,"DEL")&gt;0,J$14,SUMIFS('PTC GRTgaz'!$K$7:$K$15996,'PTC GRTgaz'!$A$7:$A$15996,J$16,'PTC GRTgaz'!$D$7:$D$15996,$A141,'PTC GRTgaz'!$C$7:$C$15996,"DEL")*1.0026*$F$4/INDIRECT($A$4&amp;"!D9"))</f>
        <v>35.091000000000001</v>
      </c>
      <c r="K141" s="136">
        <v>1000</v>
      </c>
      <c r="L141" s="137">
        <f t="shared" ca="1" si="11"/>
        <v>9.0117671124000083</v>
      </c>
      <c r="M141" s="194">
        <f t="shared" ca="1" si="15"/>
        <v>0.7772</v>
      </c>
      <c r="N141" s="5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0.63186666666666724</v>
      </c>
      <c r="O141" s="89">
        <f t="shared" ca="1" si="16"/>
        <v>35.091000000000001</v>
      </c>
      <c r="S141" s="137">
        <f t="shared" ca="1" si="12"/>
        <v>9.4731988120000068</v>
      </c>
      <c r="T141" s="72">
        <f t="shared" ca="1" si="17"/>
        <v>0.81533999999999995</v>
      </c>
      <c r="U141" s="5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0.60644000000000065</v>
      </c>
      <c r="V141" s="89">
        <f t="shared" ca="1" si="18"/>
        <v>56.035056000000061</v>
      </c>
    </row>
    <row r="142" spans="1:22" x14ac:dyDescent="0.35">
      <c r="A142" s="48">
        <f t="shared" si="19"/>
        <v>45508</v>
      </c>
      <c r="B142" s="88" cm="1">
        <f t="array" aca="1" ref="B142" ca="1">_xlfn.XLOOKUP(A142,INDIRECT($A$5&amp;"!$AJ$41:$AJ$406"),INDIRECT($A$5&amp;"!$AK$41:$AK$406"))*SUM($F$3:$I$3)</f>
        <v>0</v>
      </c>
      <c r="C142" s="88" cm="1">
        <f t="array" aca="1" ref="C142" ca="1">_xlfn.XLOOKUP(A142,INDIRECT($A$5&amp;"!$AJ$41:$AJ$406"),INDIRECT($A$5&amp;"!$AL$41:$AL$406"))*SUM($F$3:$I$3)</f>
        <v>11.55</v>
      </c>
      <c r="D142" s="88" cm="1">
        <f t="array" aca="1" ref="D142" ca="1">_xlfn.XLOOKUP(A142,INDIRECT($A$5&amp;"!$AJ$41:$AJ$406"),INDIRECT($A$5&amp;"!$AO$41:$AO$406"))*SUM($F$3:$I$3)</f>
        <v>11.55</v>
      </c>
      <c r="E142" s="50" cm="1">
        <f t="array" ref="E142">SUMPRODUCT(('PT Storengy'!$B$8:$K$372)*('PT Storengy'!$A$8:$A$372=$A142)*('PT Storengy'!$B$5:$K$5=$A$6)*('PT Storengy'!$B$7:$K$7=$A$7))</f>
        <v>0.25</v>
      </c>
      <c r="F142" s="137">
        <f t="shared" ca="1" si="10"/>
        <v>9.0972164976000123</v>
      </c>
      <c r="G142" s="194">
        <f t="shared" ca="1" si="13"/>
        <v>0.78386999999999996</v>
      </c>
      <c r="H142" s="5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0.62742000000000053</v>
      </c>
      <c r="I142" s="89">
        <f t="shared" ca="1" si="14"/>
        <v>43.480206000000045</v>
      </c>
      <c r="J142" s="136" cm="1">
        <f t="array" aca="1" ref="J142" ca="1">IF(COUNTIFS('PTC GRTgaz'!$K$7:$K$15996,"",'PTC GRTgaz'!$A$7:$A$15996,J$16,'PTC GRTgaz'!$D$7:$D$15996,$A142,'PTC GRTgaz'!$C$7:$C$15996,"DEL")&gt;0,J$14,SUMIFS('PTC GRTgaz'!$K$7:$K$15996,'PTC GRTgaz'!$A$7:$A$15996,J$16,'PTC GRTgaz'!$D$7:$D$15996,$A142,'PTC GRTgaz'!$C$7:$C$15996,"DEL")*1.0026*$F$4/INDIRECT($A$4&amp;"!D9"))</f>
        <v>35.091000000000001</v>
      </c>
      <c r="K142" s="136">
        <v>1000</v>
      </c>
      <c r="L142" s="137">
        <f t="shared" ca="1" si="11"/>
        <v>9.0468581124000078</v>
      </c>
      <c r="M142" s="194">
        <f t="shared" ca="1" si="15"/>
        <v>0.78024000000000004</v>
      </c>
      <c r="N142" s="5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0.62984000000000051</v>
      </c>
      <c r="O142" s="89">
        <f t="shared" ca="1" si="16"/>
        <v>35.091000000000001</v>
      </c>
      <c r="S142" s="137">
        <f t="shared" ca="1" si="12"/>
        <v>9.528935108000006</v>
      </c>
      <c r="T142" s="72">
        <f t="shared" ca="1" si="17"/>
        <v>0.82018999999999997</v>
      </c>
      <c r="U142" s="5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0.60320666666666722</v>
      </c>
      <c r="V142" s="89">
        <f t="shared" ca="1" si="18"/>
        <v>55.736296000000053</v>
      </c>
    </row>
    <row r="143" spans="1:22" x14ac:dyDescent="0.35">
      <c r="A143" s="48">
        <f t="shared" si="19"/>
        <v>45509</v>
      </c>
      <c r="B143" s="88" cm="1">
        <f t="array" aca="1" ref="B143" ca="1">_xlfn.XLOOKUP(A143,INDIRECT($A$5&amp;"!$AJ$41:$AJ$406"),INDIRECT($A$5&amp;"!$AK$41:$AK$406"))*SUM($F$3:$I$3)</f>
        <v>0</v>
      </c>
      <c r="C143" s="88" cm="1">
        <f t="array" aca="1" ref="C143" ca="1">_xlfn.XLOOKUP(A143,INDIRECT($A$5&amp;"!$AJ$41:$AJ$406"),INDIRECT($A$5&amp;"!$AL$41:$AL$406"))*SUM($F$3:$I$3)</f>
        <v>11.55</v>
      </c>
      <c r="D143" s="88" cm="1">
        <f t="array" aca="1" ref="D143" ca="1">_xlfn.XLOOKUP(A143,INDIRECT($A$5&amp;"!$AJ$41:$AJ$406"),INDIRECT($A$5&amp;"!$AO$41:$AO$406"))*SUM($F$3:$I$3)</f>
        <v>11.55</v>
      </c>
      <c r="E143" s="50" cm="1">
        <f t="array" ref="E143">SUMPRODUCT(('PT Storengy'!$B$8:$K$372)*('PT Storengy'!$A$8:$A$372=$A143)*('PT Storengy'!$B$5:$K$5=$A$6)*('PT Storengy'!$B$7:$K$7=$A$7))</f>
        <v>0.25</v>
      </c>
      <c r="F143" s="137">
        <f t="shared" ca="1" si="10"/>
        <v>9.1405225296000125</v>
      </c>
      <c r="G143" s="194">
        <f t="shared" ca="1" si="13"/>
        <v>0.78764000000000001</v>
      </c>
      <c r="H143" s="5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0.62490666666666717</v>
      </c>
      <c r="I143" s="89">
        <f t="shared" ca="1" si="14"/>
        <v>43.306032000000044</v>
      </c>
      <c r="J143" s="136" cm="1">
        <f t="array" aca="1" ref="J143" ca="1">IF(COUNTIFS('PTC GRTgaz'!$K$7:$K$15996,"",'PTC GRTgaz'!$A$7:$A$15996,J$16,'PTC GRTgaz'!$D$7:$D$15996,$A143,'PTC GRTgaz'!$C$7:$C$15996,"DEL")&gt;0,J$14,SUMIFS('PTC GRTgaz'!$K$7:$K$15996,'PTC GRTgaz'!$A$7:$A$15996,J$16,'PTC GRTgaz'!$D$7:$D$15996,$A143,'PTC GRTgaz'!$C$7:$C$15996,"DEL")*1.0026*$F$4/INDIRECT($A$4&amp;"!D9"))</f>
        <v>35.091000000000001</v>
      </c>
      <c r="K143" s="136">
        <v>1000</v>
      </c>
      <c r="L143" s="137">
        <f t="shared" ca="1" si="11"/>
        <v>9.0819491124000074</v>
      </c>
      <c r="M143" s="194">
        <f t="shared" ca="1" si="15"/>
        <v>0.78327999999999998</v>
      </c>
      <c r="N143" s="5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0.62781333333333389</v>
      </c>
      <c r="O143" s="89">
        <f t="shared" ca="1" si="16"/>
        <v>35.091000000000001</v>
      </c>
      <c r="S143" s="137">
        <f t="shared" ca="1" si="12"/>
        <v>9.5843738760000061</v>
      </c>
      <c r="T143" s="72">
        <f t="shared" ca="1" si="17"/>
        <v>0.82501999999999998</v>
      </c>
      <c r="U143" s="5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0.59998666666666711</v>
      </c>
      <c r="V143" s="89">
        <f t="shared" ca="1" si="18"/>
        <v>55.438768000000046</v>
      </c>
    </row>
    <row r="144" spans="1:22" x14ac:dyDescent="0.35">
      <c r="A144" s="48">
        <f t="shared" si="19"/>
        <v>45510</v>
      </c>
      <c r="B144" s="88" cm="1">
        <f t="array" aca="1" ref="B144" ca="1">_xlfn.XLOOKUP(A144,INDIRECT($A$5&amp;"!$AJ$41:$AJ$406"),INDIRECT($A$5&amp;"!$AK$41:$AK$406"))*SUM($F$3:$I$3)</f>
        <v>0</v>
      </c>
      <c r="C144" s="88" cm="1">
        <f t="array" aca="1" ref="C144" ca="1">_xlfn.XLOOKUP(A144,INDIRECT($A$5&amp;"!$AJ$41:$AJ$406"),INDIRECT($A$5&amp;"!$AL$41:$AL$406"))*SUM($F$3:$I$3)</f>
        <v>11.55</v>
      </c>
      <c r="D144" s="88" cm="1">
        <f t="array" aca="1" ref="D144" ca="1">_xlfn.XLOOKUP(A144,INDIRECT($A$5&amp;"!$AJ$41:$AJ$406"),INDIRECT($A$5&amp;"!$AO$41:$AO$406"))*SUM($F$3:$I$3)</f>
        <v>11.55</v>
      </c>
      <c r="E144" s="50" cm="1">
        <f t="array" ref="E144">SUMPRODUCT(('PT Storengy'!$B$8:$K$372)*('PT Storengy'!$A$8:$A$372=$A144)*('PT Storengy'!$B$5:$K$5=$A$6)*('PT Storengy'!$B$7:$K$7=$A$7))</f>
        <v>0.25</v>
      </c>
      <c r="F144" s="137">
        <f t="shared" ca="1" si="10"/>
        <v>9.1836553116000132</v>
      </c>
      <c r="G144" s="194">
        <f t="shared" ca="1" si="13"/>
        <v>0.79139000000000004</v>
      </c>
      <c r="H144" s="5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0.62240666666666711</v>
      </c>
      <c r="I144" s="89">
        <f t="shared" ca="1" si="14"/>
        <v>43.132782000000034</v>
      </c>
      <c r="J144" s="136" cm="1">
        <f t="array" aca="1" ref="J144" ca="1">IF(COUNTIFS('PTC GRTgaz'!$K$7:$K$15996,"",'PTC GRTgaz'!$A$7:$A$15996,J$16,'PTC GRTgaz'!$D$7:$D$15996,$A144,'PTC GRTgaz'!$C$7:$C$15996,"DEL")&gt;0,J$14,SUMIFS('PTC GRTgaz'!$K$7:$K$15996,'PTC GRTgaz'!$A$7:$A$15996,J$16,'PTC GRTgaz'!$D$7:$D$15996,$A144,'PTC GRTgaz'!$C$7:$C$15996,"DEL")*1.0026*$F$4/INDIRECT($A$4&amp;"!D9"))</f>
        <v>35.091000000000001</v>
      </c>
      <c r="K144" s="136">
        <v>1000</v>
      </c>
      <c r="L144" s="137">
        <f t="shared" ca="1" si="11"/>
        <v>9.1170401124000069</v>
      </c>
      <c r="M144" s="194">
        <f t="shared" ca="1" si="15"/>
        <v>0.78632000000000002</v>
      </c>
      <c r="N144" s="5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0.62578666666666716</v>
      </c>
      <c r="O144" s="89">
        <f t="shared" ca="1" si="16"/>
        <v>35.091000000000001</v>
      </c>
      <c r="S144" s="137">
        <f t="shared" ca="1" si="12"/>
        <v>9.6395169640000056</v>
      </c>
      <c r="T144" s="72">
        <f t="shared" ca="1" si="17"/>
        <v>0.82982</v>
      </c>
      <c r="U144" s="5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0.59678666666666702</v>
      </c>
      <c r="V144" s="89">
        <f t="shared" ca="1" si="18"/>
        <v>55.143088000000034</v>
      </c>
    </row>
    <row r="145" spans="1:22" x14ac:dyDescent="0.35">
      <c r="A145" s="48">
        <f t="shared" si="19"/>
        <v>45511</v>
      </c>
      <c r="B145" s="88" cm="1">
        <f t="array" aca="1" ref="B145" ca="1">_xlfn.XLOOKUP(A145,INDIRECT($A$5&amp;"!$AJ$41:$AJ$406"),INDIRECT($A$5&amp;"!$AK$41:$AK$406"))*SUM($F$3:$I$3)</f>
        <v>0</v>
      </c>
      <c r="C145" s="88" cm="1">
        <f t="array" aca="1" ref="C145" ca="1">_xlfn.XLOOKUP(A145,INDIRECT($A$5&amp;"!$AJ$41:$AJ$406"),INDIRECT($A$5&amp;"!$AL$41:$AL$406"))*SUM($F$3:$I$3)</f>
        <v>11.55</v>
      </c>
      <c r="D145" s="88" cm="1">
        <f t="array" aca="1" ref="D145" ca="1">_xlfn.XLOOKUP(A145,INDIRECT($A$5&amp;"!$AJ$41:$AJ$406"),INDIRECT($A$5&amp;"!$AO$41:$AO$406"))*SUM($F$3:$I$3)</f>
        <v>11.55</v>
      </c>
      <c r="E145" s="50" cm="1">
        <f t="array" ref="E145">SUMPRODUCT(('PT Storengy'!$B$8:$K$372)*('PT Storengy'!$A$8:$A$372=$A145)*('PT Storengy'!$B$5:$K$5=$A$6)*('PT Storengy'!$B$7:$K$7=$A$7))</f>
        <v>0.25</v>
      </c>
      <c r="F145" s="137">
        <f t="shared" ref="F145:F208" ca="1" si="20">F144+I145/1000</f>
        <v>9.2266157676000127</v>
      </c>
      <c r="G145" s="194">
        <f t="shared" ca="1" si="13"/>
        <v>0.79512000000000005</v>
      </c>
      <c r="H145" s="5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0.61992000000000047</v>
      </c>
      <c r="I145" s="89">
        <f t="shared" ca="1" si="14"/>
        <v>42.960456000000036</v>
      </c>
      <c r="J145" s="136" cm="1">
        <f t="array" aca="1" ref="J145" ca="1">IF(COUNTIFS('PTC GRTgaz'!$K$7:$K$15996,"",'PTC GRTgaz'!$A$7:$A$15996,J$16,'PTC GRTgaz'!$D$7:$D$15996,$A145,'PTC GRTgaz'!$C$7:$C$15996,"DEL")&gt;0,J$14,SUMIFS('PTC GRTgaz'!$K$7:$K$15996,'PTC GRTgaz'!$A$7:$A$15996,J$16,'PTC GRTgaz'!$D$7:$D$15996,$A145,'PTC GRTgaz'!$C$7:$C$15996,"DEL")*1.0026*$F$4/INDIRECT($A$4&amp;"!D9"))</f>
        <v>35.091000000000001</v>
      </c>
      <c r="K145" s="136">
        <v>1000</v>
      </c>
      <c r="L145" s="137">
        <f t="shared" ref="L145:L208" ca="1" si="21">L144+O145/1000</f>
        <v>9.1521311124000064</v>
      </c>
      <c r="M145" s="194">
        <f t="shared" ca="1" si="15"/>
        <v>0.78935</v>
      </c>
      <c r="N145" s="5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0.62376666666666725</v>
      </c>
      <c r="O145" s="89">
        <f t="shared" ca="1" si="16"/>
        <v>35.091000000000001</v>
      </c>
      <c r="S145" s="137">
        <f t="shared" ref="S145:S208" ca="1" si="22">S144+V145/1000</f>
        <v>9.6943662200000063</v>
      </c>
      <c r="T145" s="72">
        <f t="shared" ca="1" si="17"/>
        <v>0.83459000000000005</v>
      </c>
      <c r="U145" s="5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0.59360666666666706</v>
      </c>
      <c r="V145" s="89">
        <f t="shared" ca="1" si="18"/>
        <v>54.84925600000004</v>
      </c>
    </row>
    <row r="146" spans="1:22" x14ac:dyDescent="0.35">
      <c r="A146" s="48">
        <f t="shared" si="19"/>
        <v>45512</v>
      </c>
      <c r="B146" s="88" cm="1">
        <f t="array" aca="1" ref="B146" ca="1">_xlfn.XLOOKUP(A146,INDIRECT($A$5&amp;"!$AJ$41:$AJ$406"),INDIRECT($A$5&amp;"!$AK$41:$AK$406"))*SUM($F$3:$I$3)</f>
        <v>0</v>
      </c>
      <c r="C146" s="88" cm="1">
        <f t="array" aca="1" ref="C146" ca="1">_xlfn.XLOOKUP(A146,INDIRECT($A$5&amp;"!$AJ$41:$AJ$406"),INDIRECT($A$5&amp;"!$AL$41:$AL$406"))*SUM($F$3:$I$3)</f>
        <v>11.55</v>
      </c>
      <c r="D146" s="88" cm="1">
        <f t="array" aca="1" ref="D146" ca="1">_xlfn.XLOOKUP(A146,INDIRECT($A$5&amp;"!$AJ$41:$AJ$406"),INDIRECT($A$5&amp;"!$AO$41:$AO$406"))*SUM($F$3:$I$3)</f>
        <v>11.55</v>
      </c>
      <c r="E146" s="50" cm="1">
        <f t="array" ref="E146">SUMPRODUCT(('PT Storengy'!$B$8:$K$372)*('PT Storengy'!$A$8:$A$372=$A146)*('PT Storengy'!$B$5:$K$5=$A$6)*('PT Storengy'!$B$7:$K$7=$A$7))</f>
        <v>0.25</v>
      </c>
      <c r="F146" s="137">
        <f t="shared" ca="1" si="20"/>
        <v>9.2694043596000135</v>
      </c>
      <c r="G146" s="194">
        <f t="shared" ref="G146:G209" ca="1" si="23">ROUND(F145/SUM($F$3,$G$3,$H$3,$I$3),5)</f>
        <v>0.79883999999999999</v>
      </c>
      <c r="H146" s="5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0.61744000000000043</v>
      </c>
      <c r="I146" s="89">
        <f t="shared" ref="I146:I209" ca="1" si="24">IF(F145*1000+$F$4*(1-$E146)*H146&gt;$D146*1000,D146*1000-F145*1000,$F$4*(1-$E146)*H146)</f>
        <v>42.788592000000037</v>
      </c>
      <c r="J146" s="136" cm="1">
        <f t="array" aca="1" ref="J146" ca="1">IF(COUNTIFS('PTC GRTgaz'!$K$7:$K$15996,"",'PTC GRTgaz'!$A$7:$A$15996,J$16,'PTC GRTgaz'!$D$7:$D$15996,$A146,'PTC GRTgaz'!$C$7:$C$15996,"DEL")&gt;0,J$14,SUMIFS('PTC GRTgaz'!$K$7:$K$15996,'PTC GRTgaz'!$A$7:$A$15996,J$16,'PTC GRTgaz'!$D$7:$D$15996,$A146,'PTC GRTgaz'!$C$7:$C$15996,"DEL")*1.0026*$F$4/INDIRECT($A$4&amp;"!D9"))</f>
        <v>35.091000000000001</v>
      </c>
      <c r="K146" s="136">
        <v>1000</v>
      </c>
      <c r="L146" s="137">
        <f t="shared" ca="1" si="21"/>
        <v>9.187222112400006</v>
      </c>
      <c r="M146" s="194">
        <f t="shared" ref="M146:M209" ca="1" si="25">ROUND(L145/SUM($F$3,$G$3,$H$3,$I$3),5)</f>
        <v>0.79239000000000004</v>
      </c>
      <c r="N146" s="5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0.62174000000000051</v>
      </c>
      <c r="O146" s="89">
        <f t="shared" ref="O146:O209" ca="1" si="26">IF(L145*1000+MIN(J146,K146,$F$4*(1-$E146)*N146)&gt;$D146*1000,$D146*1000-L145*1000,MIN(J146,K146,$F$4*(1-$E146)*N146))</f>
        <v>35.091000000000001</v>
      </c>
      <c r="S146" s="137">
        <f t="shared" ca="1" si="22"/>
        <v>9.7489228760000071</v>
      </c>
      <c r="T146" s="72">
        <f t="shared" ref="T146:T209" ca="1" si="27">MIN(ROUND(S145/SUM($F$3,$G$3,$H$3,$I$3),5),1)</f>
        <v>0.83933999999999997</v>
      </c>
      <c r="U146" s="5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0.59044000000000063</v>
      </c>
      <c r="V146" s="89">
        <f t="shared" ref="V146:V209" ca="1" si="28">$F$4*(1)*U146</f>
        <v>54.556656000000061</v>
      </c>
    </row>
    <row r="147" spans="1:22" x14ac:dyDescent="0.35">
      <c r="A147" s="48">
        <f t="shared" ref="A147:A210" si="29">A146+1</f>
        <v>45513</v>
      </c>
      <c r="B147" s="88" cm="1">
        <f t="array" aca="1" ref="B147" ca="1">_xlfn.XLOOKUP(A147,INDIRECT($A$5&amp;"!$AJ$41:$AJ$406"),INDIRECT($A$5&amp;"!$AK$41:$AK$406"))*SUM($F$3:$I$3)</f>
        <v>0</v>
      </c>
      <c r="C147" s="88" cm="1">
        <f t="array" aca="1" ref="C147" ca="1">_xlfn.XLOOKUP(A147,INDIRECT($A$5&amp;"!$AJ$41:$AJ$406"),INDIRECT($A$5&amp;"!$AL$41:$AL$406"))*SUM($F$3:$I$3)</f>
        <v>11.55</v>
      </c>
      <c r="D147" s="88" cm="1">
        <f t="array" aca="1" ref="D147" ca="1">_xlfn.XLOOKUP(A147,INDIRECT($A$5&amp;"!$AJ$41:$AJ$406"),INDIRECT($A$5&amp;"!$AO$41:$AO$406"))*SUM($F$3:$I$3)</f>
        <v>11.55</v>
      </c>
      <c r="E147" s="50" cm="1">
        <f t="array" ref="E147">SUMPRODUCT(('PT Storengy'!$B$8:$K$372)*('PT Storengy'!$A$8:$A$372=$A147)*('PT Storengy'!$B$5:$K$5=$A$6)*('PT Storengy'!$B$7:$K$7=$A$7))</f>
        <v>0.25</v>
      </c>
      <c r="F147" s="137">
        <f t="shared" ca="1" si="20"/>
        <v>9.3120215496000132</v>
      </c>
      <c r="G147" s="194">
        <f t="shared" ca="1" si="23"/>
        <v>0.80254999999999999</v>
      </c>
      <c r="H147" s="5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0.61496666666666722</v>
      </c>
      <c r="I147" s="89">
        <f t="shared" ca="1" si="24"/>
        <v>42.617190000000043</v>
      </c>
      <c r="J147" s="136" cm="1">
        <f t="array" aca="1" ref="J147" ca="1">IF(COUNTIFS('PTC GRTgaz'!$K$7:$K$15996,"",'PTC GRTgaz'!$A$7:$A$15996,J$16,'PTC GRTgaz'!$D$7:$D$15996,$A147,'PTC GRTgaz'!$C$7:$C$15996,"DEL")&gt;0,J$14,SUMIFS('PTC GRTgaz'!$K$7:$K$15996,'PTC GRTgaz'!$A$7:$A$15996,J$16,'PTC GRTgaz'!$D$7:$D$15996,$A147,'PTC GRTgaz'!$C$7:$C$15996,"DEL")*1.0026*$F$4/INDIRECT($A$4&amp;"!D9"))</f>
        <v>35.091000000000001</v>
      </c>
      <c r="K147" s="136">
        <v>1000</v>
      </c>
      <c r="L147" s="137">
        <f t="shared" ca="1" si="21"/>
        <v>9.2223131124000055</v>
      </c>
      <c r="M147" s="194">
        <f t="shared" ca="1" si="25"/>
        <v>0.79542999999999997</v>
      </c>
      <c r="N147" s="5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0.61971333333333378</v>
      </c>
      <c r="O147" s="89">
        <f t="shared" ca="1" si="26"/>
        <v>35.091000000000001</v>
      </c>
      <c r="S147" s="137">
        <f t="shared" ca="1" si="22"/>
        <v>9.8031887800000064</v>
      </c>
      <c r="T147" s="72">
        <f t="shared" ca="1" si="27"/>
        <v>0.84406000000000003</v>
      </c>
      <c r="U147" s="5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0.58729333333333389</v>
      </c>
      <c r="V147" s="89">
        <f t="shared" ca="1" si="28"/>
        <v>54.265904000000056</v>
      </c>
    </row>
    <row r="148" spans="1:22" x14ac:dyDescent="0.35">
      <c r="A148" s="48">
        <f t="shared" si="29"/>
        <v>45514</v>
      </c>
      <c r="B148" s="88" cm="1">
        <f t="array" aca="1" ref="B148" ca="1">_xlfn.XLOOKUP(A148,INDIRECT($A$5&amp;"!$AJ$41:$AJ$406"),INDIRECT($A$5&amp;"!$AK$41:$AK$406"))*SUM($F$3:$I$3)</f>
        <v>0</v>
      </c>
      <c r="C148" s="88" cm="1">
        <f t="array" aca="1" ref="C148" ca="1">_xlfn.XLOOKUP(A148,INDIRECT($A$5&amp;"!$AJ$41:$AJ$406"),INDIRECT($A$5&amp;"!$AL$41:$AL$406"))*SUM($F$3:$I$3)</f>
        <v>11.55</v>
      </c>
      <c r="D148" s="88" cm="1">
        <f t="array" aca="1" ref="D148" ca="1">_xlfn.XLOOKUP(A148,INDIRECT($A$5&amp;"!$AJ$41:$AJ$406"),INDIRECT($A$5&amp;"!$AO$41:$AO$406"))*SUM($F$3:$I$3)</f>
        <v>11.55</v>
      </c>
      <c r="E148" s="50" cm="1">
        <f t="array" ref="E148">SUMPRODUCT(('PT Storengy'!$B$8:$K$372)*('PT Storengy'!$A$8:$A$372=$A148)*('PT Storengy'!$B$5:$K$5=$A$6)*('PT Storengy'!$B$7:$K$7=$A$7))</f>
        <v>0.25</v>
      </c>
      <c r="F148" s="137">
        <f t="shared" ca="1" si="20"/>
        <v>9.3544682616000134</v>
      </c>
      <c r="G148" s="194">
        <f t="shared" ca="1" si="23"/>
        <v>0.80623999999999996</v>
      </c>
      <c r="H148" s="5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0.6125066666666672</v>
      </c>
      <c r="I148" s="89">
        <f t="shared" ca="1" si="24"/>
        <v>42.446712000000041</v>
      </c>
      <c r="J148" s="136" cm="1">
        <f t="array" aca="1" ref="J148" ca="1">IF(COUNTIFS('PTC GRTgaz'!$K$7:$K$15996,"",'PTC GRTgaz'!$A$7:$A$15996,J$16,'PTC GRTgaz'!$D$7:$D$15996,$A148,'PTC GRTgaz'!$C$7:$C$15996,"DEL")&gt;0,J$14,SUMIFS('PTC GRTgaz'!$K$7:$K$15996,'PTC GRTgaz'!$A$7:$A$15996,J$16,'PTC GRTgaz'!$D$7:$D$15996,$A148,'PTC GRTgaz'!$C$7:$C$15996,"DEL")*1.0026*$F$4/INDIRECT($A$4&amp;"!D9"))</f>
        <v>35.091000000000001</v>
      </c>
      <c r="K148" s="136">
        <v>1000</v>
      </c>
      <c r="L148" s="137">
        <f t="shared" ca="1" si="21"/>
        <v>9.257404112400005</v>
      </c>
      <c r="M148" s="194">
        <f t="shared" ca="1" si="25"/>
        <v>0.79847000000000001</v>
      </c>
      <c r="N148" s="5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0.61768666666666716</v>
      </c>
      <c r="O148" s="89">
        <f t="shared" ca="1" si="26"/>
        <v>35.091000000000001</v>
      </c>
      <c r="S148" s="137">
        <f t="shared" ca="1" si="22"/>
        <v>9.8571651640000066</v>
      </c>
      <c r="T148" s="72">
        <f t="shared" ca="1" si="27"/>
        <v>0.84875999999999996</v>
      </c>
      <c r="U148" s="5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0.58416000000000057</v>
      </c>
      <c r="V148" s="89">
        <f t="shared" ca="1" si="28"/>
        <v>53.976384000000053</v>
      </c>
    </row>
    <row r="149" spans="1:22" x14ac:dyDescent="0.35">
      <c r="A149" s="48">
        <f t="shared" si="29"/>
        <v>45515</v>
      </c>
      <c r="B149" s="88" cm="1">
        <f t="array" aca="1" ref="B149" ca="1">_xlfn.XLOOKUP(A149,INDIRECT($A$5&amp;"!$AJ$41:$AJ$406"),INDIRECT($A$5&amp;"!$AK$41:$AK$406"))*SUM($F$3:$I$3)</f>
        <v>0</v>
      </c>
      <c r="C149" s="88" cm="1">
        <f t="array" aca="1" ref="C149" ca="1">_xlfn.XLOOKUP(A149,INDIRECT($A$5&amp;"!$AJ$41:$AJ$406"),INDIRECT($A$5&amp;"!$AL$41:$AL$406"))*SUM($F$3:$I$3)</f>
        <v>11.55</v>
      </c>
      <c r="D149" s="88" cm="1">
        <f t="array" aca="1" ref="D149" ca="1">_xlfn.XLOOKUP(A149,INDIRECT($A$5&amp;"!$AJ$41:$AJ$406"),INDIRECT($A$5&amp;"!$AO$41:$AO$406"))*SUM($F$3:$I$3)</f>
        <v>11.55</v>
      </c>
      <c r="E149" s="50" cm="1">
        <f t="array" ref="E149">SUMPRODUCT(('PT Storengy'!$B$8:$K$372)*('PT Storengy'!$A$8:$A$372=$A149)*('PT Storengy'!$B$5:$K$5=$A$6)*('PT Storengy'!$B$7:$K$7=$A$7))</f>
        <v>0.25</v>
      </c>
      <c r="F149" s="137">
        <f t="shared" ca="1" si="20"/>
        <v>9.3967454196000126</v>
      </c>
      <c r="G149" s="194">
        <f t="shared" ca="1" si="23"/>
        <v>0.80991000000000002</v>
      </c>
      <c r="H149" s="5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0.6100600000000006</v>
      </c>
      <c r="I149" s="89">
        <f t="shared" ca="1" si="24"/>
        <v>42.27715800000005</v>
      </c>
      <c r="J149" s="136" cm="1">
        <f t="array" aca="1" ref="J149" ca="1">IF(COUNTIFS('PTC GRTgaz'!$K$7:$K$15996,"",'PTC GRTgaz'!$A$7:$A$15996,J$16,'PTC GRTgaz'!$D$7:$D$15996,$A149,'PTC GRTgaz'!$C$7:$C$15996,"DEL")&gt;0,J$14,SUMIFS('PTC GRTgaz'!$K$7:$K$15996,'PTC GRTgaz'!$A$7:$A$15996,J$16,'PTC GRTgaz'!$D$7:$D$15996,$A149,'PTC GRTgaz'!$C$7:$C$15996,"DEL")*1.0026*$F$4/INDIRECT($A$4&amp;"!D9"))</f>
        <v>35.091000000000001</v>
      </c>
      <c r="K149" s="136">
        <v>1000</v>
      </c>
      <c r="L149" s="137">
        <f t="shared" ca="1" si="21"/>
        <v>9.2924951124000046</v>
      </c>
      <c r="M149" s="194">
        <f t="shared" ca="1" si="25"/>
        <v>0.80150999999999994</v>
      </c>
      <c r="N149" s="5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0.61566000000000054</v>
      </c>
      <c r="O149" s="89">
        <f t="shared" ca="1" si="26"/>
        <v>35.091000000000001</v>
      </c>
      <c r="S149" s="137">
        <f t="shared" ca="1" si="22"/>
        <v>9.9108538760000062</v>
      </c>
      <c r="T149" s="72">
        <f t="shared" ca="1" si="27"/>
        <v>0.85343000000000002</v>
      </c>
      <c r="U149" s="5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0.58104666666666716</v>
      </c>
      <c r="V149" s="89">
        <f t="shared" ca="1" si="28"/>
        <v>53.688712000000045</v>
      </c>
    </row>
    <row r="150" spans="1:22" x14ac:dyDescent="0.35">
      <c r="A150" s="48">
        <f t="shared" si="29"/>
        <v>45516</v>
      </c>
      <c r="B150" s="88" cm="1">
        <f t="array" aca="1" ref="B150" ca="1">_xlfn.XLOOKUP(A150,INDIRECT($A$5&amp;"!$AJ$41:$AJ$406"),INDIRECT($A$5&amp;"!$AK$41:$AK$406"))*SUM($F$3:$I$3)</f>
        <v>0</v>
      </c>
      <c r="C150" s="88" cm="1">
        <f t="array" aca="1" ref="C150" ca="1">_xlfn.XLOOKUP(A150,INDIRECT($A$5&amp;"!$AJ$41:$AJ$406"),INDIRECT($A$5&amp;"!$AL$41:$AL$406"))*SUM($F$3:$I$3)</f>
        <v>11.55</v>
      </c>
      <c r="D150" s="88" cm="1">
        <f t="array" aca="1" ref="D150" ca="1">_xlfn.XLOOKUP(A150,INDIRECT($A$5&amp;"!$AJ$41:$AJ$406"),INDIRECT($A$5&amp;"!$AO$41:$AO$406"))*SUM($F$3:$I$3)</f>
        <v>11.55</v>
      </c>
      <c r="E150" s="50" cm="1">
        <f t="array" ref="E150">SUMPRODUCT(('PT Storengy'!$B$8:$K$372)*('PT Storengy'!$A$8:$A$372=$A150)*('PT Storengy'!$B$5:$K$5=$A$6)*('PT Storengy'!$B$7:$K$7=$A$7))</f>
        <v>0.25</v>
      </c>
      <c r="F150" s="137">
        <f t="shared" ca="1" si="20"/>
        <v>9.4388534856000135</v>
      </c>
      <c r="G150" s="194">
        <f t="shared" ca="1" si="23"/>
        <v>0.81357000000000002</v>
      </c>
      <c r="H150" s="5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0.6076200000000006</v>
      </c>
      <c r="I150" s="89">
        <f t="shared" ca="1" si="24"/>
        <v>42.108066000000051</v>
      </c>
      <c r="J150" s="136" cm="1">
        <f t="array" aca="1" ref="J150" ca="1">IF(COUNTIFS('PTC GRTgaz'!$K$7:$K$15996,"",'PTC GRTgaz'!$A$7:$A$15996,J$16,'PTC GRTgaz'!$D$7:$D$15996,$A150,'PTC GRTgaz'!$C$7:$C$15996,"DEL")&gt;0,J$14,SUMIFS('PTC GRTgaz'!$K$7:$K$15996,'PTC GRTgaz'!$A$7:$A$15996,J$16,'PTC GRTgaz'!$D$7:$D$15996,$A150,'PTC GRTgaz'!$C$7:$C$15996,"DEL")*1.0026*$F$4/INDIRECT($A$4&amp;"!D9"))</f>
        <v>35.091000000000001</v>
      </c>
      <c r="K150" s="136">
        <v>1000</v>
      </c>
      <c r="L150" s="137">
        <f t="shared" ca="1" si="21"/>
        <v>9.3275861124000041</v>
      </c>
      <c r="M150" s="194">
        <f t="shared" ca="1" si="25"/>
        <v>0.80454999999999999</v>
      </c>
      <c r="N150" s="5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0.61363333333333392</v>
      </c>
      <c r="O150" s="89">
        <f t="shared" ca="1" si="26"/>
        <v>35.091000000000001</v>
      </c>
      <c r="S150" s="137">
        <f t="shared" ca="1" si="22"/>
        <v>9.9642561480000058</v>
      </c>
      <c r="T150" s="72">
        <f t="shared" ca="1" si="27"/>
        <v>0.85807999999999995</v>
      </c>
      <c r="U150" s="5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0.57794666666666705</v>
      </c>
      <c r="V150" s="89">
        <f t="shared" ca="1" si="28"/>
        <v>53.402272000000039</v>
      </c>
    </row>
    <row r="151" spans="1:22" x14ac:dyDescent="0.35">
      <c r="A151" s="48">
        <f t="shared" si="29"/>
        <v>45517</v>
      </c>
      <c r="B151" s="88" cm="1">
        <f t="array" aca="1" ref="B151" ca="1">_xlfn.XLOOKUP(A151,INDIRECT($A$5&amp;"!$AJ$41:$AJ$406"),INDIRECT($A$5&amp;"!$AK$41:$AK$406"))*SUM($F$3:$I$3)</f>
        <v>0</v>
      </c>
      <c r="C151" s="88" cm="1">
        <f t="array" aca="1" ref="C151" ca="1">_xlfn.XLOOKUP(A151,INDIRECT($A$5&amp;"!$AJ$41:$AJ$406"),INDIRECT($A$5&amp;"!$AL$41:$AL$406"))*SUM($F$3:$I$3)</f>
        <v>11.55</v>
      </c>
      <c r="D151" s="88" cm="1">
        <f t="array" aca="1" ref="D151" ca="1">_xlfn.XLOOKUP(A151,INDIRECT($A$5&amp;"!$AJ$41:$AJ$406"),INDIRECT($A$5&amp;"!$AO$41:$AO$406"))*SUM($F$3:$I$3)</f>
        <v>11.55</v>
      </c>
      <c r="E151" s="50" cm="1">
        <f t="array" ref="E151">SUMPRODUCT(('PT Storengy'!$B$8:$K$372)*('PT Storengy'!$A$8:$A$372=$A151)*('PT Storengy'!$B$5:$K$5=$A$6)*('PT Storengy'!$B$7:$K$7=$A$7))</f>
        <v>0.25</v>
      </c>
      <c r="F151" s="137">
        <f t="shared" ca="1" si="20"/>
        <v>9.4807929216000133</v>
      </c>
      <c r="G151" s="194">
        <f t="shared" ca="1" si="23"/>
        <v>0.81721999999999995</v>
      </c>
      <c r="H151" s="5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0.60518666666666732</v>
      </c>
      <c r="I151" s="89">
        <f t="shared" ca="1" si="24"/>
        <v>41.93943600000005</v>
      </c>
      <c r="J151" s="136" cm="1">
        <f t="array" aca="1" ref="J151" ca="1">IF(COUNTIFS('PTC GRTgaz'!$K$7:$K$15996,"",'PTC GRTgaz'!$A$7:$A$15996,J$16,'PTC GRTgaz'!$D$7:$D$15996,$A151,'PTC GRTgaz'!$C$7:$C$15996,"DEL")&gt;0,J$14,SUMIFS('PTC GRTgaz'!$K$7:$K$15996,'PTC GRTgaz'!$A$7:$A$15996,J$16,'PTC GRTgaz'!$D$7:$D$15996,$A151,'PTC GRTgaz'!$C$7:$C$15996,"DEL")*1.0026*$F$4/INDIRECT($A$4&amp;"!D9"))</f>
        <v>35.091000000000001</v>
      </c>
      <c r="K151" s="136">
        <v>1000</v>
      </c>
      <c r="L151" s="137">
        <f t="shared" ca="1" si="21"/>
        <v>9.3626771124000037</v>
      </c>
      <c r="M151" s="194">
        <f t="shared" ca="1" si="25"/>
        <v>0.80757999999999996</v>
      </c>
      <c r="N151" s="5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0.6116133333333339</v>
      </c>
      <c r="O151" s="89">
        <f t="shared" ca="1" si="26"/>
        <v>35.091000000000001</v>
      </c>
      <c r="S151" s="137">
        <f t="shared" ca="1" si="22"/>
        <v>10.017373212000006</v>
      </c>
      <c r="T151" s="72">
        <f t="shared" ca="1" si="27"/>
        <v>0.86270999999999998</v>
      </c>
      <c r="U151" s="5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0.57486000000000048</v>
      </c>
      <c r="V151" s="89">
        <f t="shared" ca="1" si="28"/>
        <v>53.117064000000049</v>
      </c>
    </row>
    <row r="152" spans="1:22" x14ac:dyDescent="0.35">
      <c r="A152" s="48">
        <f t="shared" si="29"/>
        <v>45518</v>
      </c>
      <c r="B152" s="88" cm="1">
        <f t="array" aca="1" ref="B152" ca="1">_xlfn.XLOOKUP(A152,INDIRECT($A$5&amp;"!$AJ$41:$AJ$406"),INDIRECT($A$5&amp;"!$AK$41:$AK$406"))*SUM($F$3:$I$3)</f>
        <v>0</v>
      </c>
      <c r="C152" s="88" cm="1">
        <f t="array" aca="1" ref="C152" ca="1">_xlfn.XLOOKUP(A152,INDIRECT($A$5&amp;"!$AJ$41:$AJ$406"),INDIRECT($A$5&amp;"!$AL$41:$AL$406"))*SUM($F$3:$I$3)</f>
        <v>11.55</v>
      </c>
      <c r="D152" s="88" cm="1">
        <f t="array" aca="1" ref="D152" ca="1">_xlfn.XLOOKUP(A152,INDIRECT($A$5&amp;"!$AJ$41:$AJ$406"),INDIRECT($A$5&amp;"!$AO$41:$AO$406"))*SUM($F$3:$I$3)</f>
        <v>11.55</v>
      </c>
      <c r="E152" s="50" cm="1">
        <f t="array" ref="E152">SUMPRODUCT(('PT Storengy'!$B$8:$K$372)*('PT Storengy'!$A$8:$A$372=$A152)*('PT Storengy'!$B$5:$K$5=$A$6)*('PT Storengy'!$B$7:$K$7=$A$7))</f>
        <v>0.25</v>
      </c>
      <c r="F152" s="137">
        <f t="shared" ca="1" si="20"/>
        <v>9.522564651600014</v>
      </c>
      <c r="G152" s="194">
        <f t="shared" ca="1" si="23"/>
        <v>0.82084999999999997</v>
      </c>
      <c r="H152" s="5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0.60276666666666723</v>
      </c>
      <c r="I152" s="89">
        <f t="shared" ca="1" si="24"/>
        <v>41.771730000000048</v>
      </c>
      <c r="J152" s="136" cm="1">
        <f t="array" aca="1" ref="J152" ca="1">IF(COUNTIFS('PTC GRTgaz'!$K$7:$K$15996,"",'PTC GRTgaz'!$A$7:$A$15996,J$16,'PTC GRTgaz'!$D$7:$D$15996,$A152,'PTC GRTgaz'!$C$7:$C$15996,"DEL")&gt;0,J$14,SUMIFS('PTC GRTgaz'!$K$7:$K$15996,'PTC GRTgaz'!$A$7:$A$15996,J$16,'PTC GRTgaz'!$D$7:$D$15996,$A152,'PTC GRTgaz'!$C$7:$C$15996,"DEL")*1.0026*$F$4/INDIRECT($A$4&amp;"!D9"))</f>
        <v>35.091000000000001</v>
      </c>
      <c r="K152" s="136">
        <v>1000</v>
      </c>
      <c r="L152" s="137">
        <f t="shared" ca="1" si="21"/>
        <v>9.3977681124000032</v>
      </c>
      <c r="M152" s="194">
        <f t="shared" ca="1" si="25"/>
        <v>0.81062000000000001</v>
      </c>
      <c r="N152" s="5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0.60958666666666728</v>
      </c>
      <c r="O152" s="89">
        <f t="shared" ca="1" si="26"/>
        <v>35.091000000000001</v>
      </c>
      <c r="S152" s="137">
        <f t="shared" ca="1" si="22"/>
        <v>10.070206916000005</v>
      </c>
      <c r="T152" s="72">
        <f t="shared" ca="1" si="27"/>
        <v>0.86731000000000003</v>
      </c>
      <c r="U152" s="5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0.57179333333333382</v>
      </c>
      <c r="V152" s="89">
        <f t="shared" ca="1" si="28"/>
        <v>52.833704000000047</v>
      </c>
    </row>
    <row r="153" spans="1:22" x14ac:dyDescent="0.35">
      <c r="A153" s="48">
        <f t="shared" si="29"/>
        <v>45519</v>
      </c>
      <c r="B153" s="88" cm="1">
        <f t="array" aca="1" ref="B153" ca="1">_xlfn.XLOOKUP(A153,INDIRECT($A$5&amp;"!$AJ$41:$AJ$406"),INDIRECT($A$5&amp;"!$AK$41:$AK$406"))*SUM($F$3:$I$3)</f>
        <v>0</v>
      </c>
      <c r="C153" s="88" cm="1">
        <f t="array" aca="1" ref="C153" ca="1">_xlfn.XLOOKUP(A153,INDIRECT($A$5&amp;"!$AJ$41:$AJ$406"),INDIRECT($A$5&amp;"!$AL$41:$AL$406"))*SUM($F$3:$I$3)</f>
        <v>11.55</v>
      </c>
      <c r="D153" s="88" cm="1">
        <f t="array" aca="1" ref="D153" ca="1">_xlfn.XLOOKUP(A153,INDIRECT($A$5&amp;"!$AJ$41:$AJ$406"),INDIRECT($A$5&amp;"!$AO$41:$AO$406"))*SUM($F$3:$I$3)</f>
        <v>11.55</v>
      </c>
      <c r="E153" s="50" cm="1">
        <f t="array" ref="E153">SUMPRODUCT(('PT Storengy'!$B$8:$K$372)*('PT Storengy'!$A$8:$A$372=$A153)*('PT Storengy'!$B$5:$K$5=$A$6)*('PT Storengy'!$B$7:$K$7=$A$7))</f>
        <v>0.25</v>
      </c>
      <c r="F153" s="137">
        <f t="shared" ca="1" si="20"/>
        <v>9.5641695996000138</v>
      </c>
      <c r="G153" s="194">
        <f t="shared" ca="1" si="23"/>
        <v>0.82445999999999997</v>
      </c>
      <c r="H153" s="5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0.60036000000000056</v>
      </c>
      <c r="I153" s="89">
        <f t="shared" ca="1" si="24"/>
        <v>41.604948000000043</v>
      </c>
      <c r="J153" s="136" cm="1">
        <f t="array" aca="1" ref="J153" ca="1">IF(COUNTIFS('PTC GRTgaz'!$K$7:$K$15996,"",'PTC GRTgaz'!$A$7:$A$15996,J$16,'PTC GRTgaz'!$D$7:$D$15996,$A153,'PTC GRTgaz'!$C$7:$C$15996,"DEL")&gt;0,J$14,SUMIFS('PTC GRTgaz'!$K$7:$K$15996,'PTC GRTgaz'!$A$7:$A$15996,J$16,'PTC GRTgaz'!$D$7:$D$15996,$A153,'PTC GRTgaz'!$C$7:$C$15996,"DEL")*1.0026*$F$4/INDIRECT($A$4&amp;"!D9"))</f>
        <v>35.091000000000001</v>
      </c>
      <c r="K153" s="136">
        <v>1000</v>
      </c>
      <c r="L153" s="137">
        <f t="shared" ca="1" si="21"/>
        <v>9.4328591124000027</v>
      </c>
      <c r="M153" s="194">
        <f t="shared" ca="1" si="25"/>
        <v>0.81366000000000005</v>
      </c>
      <c r="N153" s="5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0.60756000000000054</v>
      </c>
      <c r="O153" s="89">
        <f t="shared" ca="1" si="26"/>
        <v>35.091000000000001</v>
      </c>
      <c r="S153" s="137">
        <f t="shared" ca="1" si="22"/>
        <v>10.122759108000006</v>
      </c>
      <c r="T153" s="72">
        <f t="shared" ca="1" si="27"/>
        <v>0.87187999999999999</v>
      </c>
      <c r="U153" s="5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0.56874666666666718</v>
      </c>
      <c r="V153" s="89">
        <f t="shared" ca="1" si="28"/>
        <v>52.552192000000048</v>
      </c>
    </row>
    <row r="154" spans="1:22" x14ac:dyDescent="0.35">
      <c r="A154" s="48">
        <f t="shared" si="29"/>
        <v>45520</v>
      </c>
      <c r="B154" s="88" cm="1">
        <f t="array" aca="1" ref="B154" ca="1">_xlfn.XLOOKUP(A154,INDIRECT($A$5&amp;"!$AJ$41:$AJ$406"),INDIRECT($A$5&amp;"!$AK$41:$AK$406"))*SUM($F$3:$I$3)</f>
        <v>0</v>
      </c>
      <c r="C154" s="88" cm="1">
        <f t="array" aca="1" ref="C154" ca="1">_xlfn.XLOOKUP(A154,INDIRECT($A$5&amp;"!$AJ$41:$AJ$406"),INDIRECT($A$5&amp;"!$AL$41:$AL$406"))*SUM($F$3:$I$3)</f>
        <v>11.55</v>
      </c>
      <c r="D154" s="88" cm="1">
        <f t="array" aca="1" ref="D154" ca="1">_xlfn.XLOOKUP(A154,INDIRECT($A$5&amp;"!$AJ$41:$AJ$406"),INDIRECT($A$5&amp;"!$AO$41:$AO$406"))*SUM($F$3:$I$3)</f>
        <v>11.55</v>
      </c>
      <c r="E154" s="50" cm="1">
        <f t="array" ref="E154">SUMPRODUCT(('PT Storengy'!$B$8:$K$372)*('PT Storengy'!$A$8:$A$372=$A154)*('PT Storengy'!$B$5:$K$5=$A$6)*('PT Storengy'!$B$7:$K$7=$A$7))</f>
        <v>0.25</v>
      </c>
      <c r="F154" s="137">
        <f t="shared" ca="1" si="20"/>
        <v>9.6056077656000145</v>
      </c>
      <c r="G154" s="194">
        <f t="shared" ca="1" si="23"/>
        <v>0.82806999999999997</v>
      </c>
      <c r="H154" s="5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0.59795333333333378</v>
      </c>
      <c r="I154" s="89">
        <f t="shared" ca="1" si="24"/>
        <v>41.438166000000038</v>
      </c>
      <c r="J154" s="136" cm="1">
        <f t="array" aca="1" ref="J154" ca="1">IF(COUNTIFS('PTC GRTgaz'!$K$7:$K$15996,"",'PTC GRTgaz'!$A$7:$A$15996,J$16,'PTC GRTgaz'!$D$7:$D$15996,$A154,'PTC GRTgaz'!$C$7:$C$15996,"DEL")&gt;0,J$14,SUMIFS('PTC GRTgaz'!$K$7:$K$15996,'PTC GRTgaz'!$A$7:$A$15996,J$16,'PTC GRTgaz'!$D$7:$D$15996,$A154,'PTC GRTgaz'!$C$7:$C$15996,"DEL")*1.0026*$F$4/INDIRECT($A$4&amp;"!D9"))</f>
        <v>35.091000000000001</v>
      </c>
      <c r="K154" s="136">
        <v>1000</v>
      </c>
      <c r="L154" s="137">
        <f t="shared" ca="1" si="21"/>
        <v>9.4679501124000023</v>
      </c>
      <c r="M154" s="194">
        <f t="shared" ca="1" si="25"/>
        <v>0.81669999999999998</v>
      </c>
      <c r="N154" s="5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0.60553333333333392</v>
      </c>
      <c r="O154" s="89">
        <f t="shared" ca="1" si="26"/>
        <v>35.091000000000001</v>
      </c>
      <c r="S154" s="137">
        <f t="shared" ca="1" si="22"/>
        <v>10.175031020000006</v>
      </c>
      <c r="T154" s="72">
        <f t="shared" ca="1" si="27"/>
        <v>0.87643000000000004</v>
      </c>
      <c r="U154" s="5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0.56571333333333385</v>
      </c>
      <c r="V154" s="89">
        <f t="shared" ca="1" si="28"/>
        <v>52.27191200000005</v>
      </c>
    </row>
    <row r="155" spans="1:22" x14ac:dyDescent="0.35">
      <c r="A155" s="48">
        <f t="shared" si="29"/>
        <v>45521</v>
      </c>
      <c r="B155" s="88" cm="1">
        <f t="array" aca="1" ref="B155" ca="1">_xlfn.XLOOKUP(A155,INDIRECT($A$5&amp;"!$AJ$41:$AJ$406"),INDIRECT($A$5&amp;"!$AK$41:$AK$406"))*SUM($F$3:$I$3)</f>
        <v>0</v>
      </c>
      <c r="C155" s="88" cm="1">
        <f t="array" aca="1" ref="C155" ca="1">_xlfn.XLOOKUP(A155,INDIRECT($A$5&amp;"!$AJ$41:$AJ$406"),INDIRECT($A$5&amp;"!$AL$41:$AL$406"))*SUM($F$3:$I$3)</f>
        <v>11.55</v>
      </c>
      <c r="D155" s="88" cm="1">
        <f t="array" aca="1" ref="D155" ca="1">_xlfn.XLOOKUP(A155,INDIRECT($A$5&amp;"!$AJ$41:$AJ$406"),INDIRECT($A$5&amp;"!$AO$41:$AO$406"))*SUM($F$3:$I$3)</f>
        <v>11.55</v>
      </c>
      <c r="E155" s="50" cm="1">
        <f t="array" ref="E155">SUMPRODUCT(('PT Storengy'!$B$8:$K$372)*('PT Storengy'!$A$8:$A$372=$A155)*('PT Storengy'!$B$5:$K$5=$A$6)*('PT Storengy'!$B$7:$K$7=$A$7))</f>
        <v>0.25</v>
      </c>
      <c r="F155" s="137">
        <f t="shared" ca="1" si="20"/>
        <v>9.6468805356000153</v>
      </c>
      <c r="G155" s="194">
        <f t="shared" ca="1" si="23"/>
        <v>0.83165</v>
      </c>
      <c r="H155" s="5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0.59556666666666713</v>
      </c>
      <c r="I155" s="89">
        <f t="shared" ca="1" si="24"/>
        <v>41.272770000000037</v>
      </c>
      <c r="J155" s="136" cm="1">
        <f t="array" aca="1" ref="J155" ca="1">IF(COUNTIFS('PTC GRTgaz'!$K$7:$K$15996,"",'PTC GRTgaz'!$A$7:$A$15996,J$16,'PTC GRTgaz'!$D$7:$D$15996,$A155,'PTC GRTgaz'!$C$7:$C$15996,"DEL")&gt;0,J$14,SUMIFS('PTC GRTgaz'!$K$7:$K$15996,'PTC GRTgaz'!$A$7:$A$15996,J$16,'PTC GRTgaz'!$D$7:$D$15996,$A155,'PTC GRTgaz'!$C$7:$C$15996,"DEL")*1.0026*$F$4/INDIRECT($A$4&amp;"!D9"))</f>
        <v>35.091000000000001</v>
      </c>
      <c r="K155" s="136">
        <v>1000</v>
      </c>
      <c r="L155" s="137">
        <f t="shared" ca="1" si="21"/>
        <v>9.5030411124000018</v>
      </c>
      <c r="M155" s="194">
        <f t="shared" ca="1" si="25"/>
        <v>0.81974000000000002</v>
      </c>
      <c r="N155" s="5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0.6035066666666673</v>
      </c>
      <c r="O155" s="89">
        <f t="shared" ca="1" si="26"/>
        <v>35.091000000000001</v>
      </c>
      <c r="S155" s="137">
        <f t="shared" ca="1" si="22"/>
        <v>10.227023884000007</v>
      </c>
      <c r="T155" s="72">
        <f t="shared" ca="1" si="27"/>
        <v>0.88095999999999997</v>
      </c>
      <c r="U155" s="5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0.56269333333333382</v>
      </c>
      <c r="V155" s="89">
        <f t="shared" ca="1" si="28"/>
        <v>51.992864000000047</v>
      </c>
    </row>
    <row r="156" spans="1:22" x14ac:dyDescent="0.35">
      <c r="A156" s="48">
        <f t="shared" si="29"/>
        <v>45522</v>
      </c>
      <c r="B156" s="88" cm="1">
        <f t="array" aca="1" ref="B156" ca="1">_xlfn.XLOOKUP(A156,INDIRECT($A$5&amp;"!$AJ$41:$AJ$406"),INDIRECT($A$5&amp;"!$AK$41:$AK$406"))*SUM($F$3:$I$3)</f>
        <v>0</v>
      </c>
      <c r="C156" s="88" cm="1">
        <f t="array" aca="1" ref="C156" ca="1">_xlfn.XLOOKUP(A156,INDIRECT($A$5&amp;"!$AJ$41:$AJ$406"),INDIRECT($A$5&amp;"!$AL$41:$AL$406"))*SUM($F$3:$I$3)</f>
        <v>11.55</v>
      </c>
      <c r="D156" s="88" cm="1">
        <f t="array" aca="1" ref="D156" ca="1">_xlfn.XLOOKUP(A156,INDIRECT($A$5&amp;"!$AJ$41:$AJ$406"),INDIRECT($A$5&amp;"!$AO$41:$AO$406"))*SUM($F$3:$I$3)</f>
        <v>11.55</v>
      </c>
      <c r="E156" s="50" cm="1">
        <f t="array" ref="E156">SUMPRODUCT(('PT Storengy'!$B$8:$K$372)*('PT Storengy'!$A$8:$A$372=$A156)*('PT Storengy'!$B$5:$K$5=$A$6)*('PT Storengy'!$B$7:$K$7=$A$7))</f>
        <v>0.25</v>
      </c>
      <c r="F156" s="137">
        <f t="shared" ca="1" si="20"/>
        <v>9.6879879096000145</v>
      </c>
      <c r="G156" s="194">
        <f t="shared" ca="1" si="23"/>
        <v>0.83523000000000003</v>
      </c>
      <c r="H156" s="5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0.59318000000000048</v>
      </c>
      <c r="I156" s="89">
        <f t="shared" ca="1" si="24"/>
        <v>41.107374000000043</v>
      </c>
      <c r="J156" s="136" cm="1">
        <f t="array" aca="1" ref="J156" ca="1">IF(COUNTIFS('PTC GRTgaz'!$K$7:$K$15996,"",'PTC GRTgaz'!$A$7:$A$15996,J$16,'PTC GRTgaz'!$D$7:$D$15996,$A156,'PTC GRTgaz'!$C$7:$C$15996,"DEL")&gt;0,J$14,SUMIFS('PTC GRTgaz'!$K$7:$K$15996,'PTC GRTgaz'!$A$7:$A$15996,J$16,'PTC GRTgaz'!$D$7:$D$15996,$A156,'PTC GRTgaz'!$C$7:$C$15996,"DEL")*1.0026*$F$4/INDIRECT($A$4&amp;"!D9"))</f>
        <v>35.091000000000001</v>
      </c>
      <c r="K156" s="136">
        <v>1000</v>
      </c>
      <c r="L156" s="137">
        <f t="shared" ca="1" si="21"/>
        <v>9.5381321124000014</v>
      </c>
      <c r="M156" s="194">
        <f t="shared" ca="1" si="25"/>
        <v>0.82277</v>
      </c>
      <c r="N156" s="5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0.60148666666666717</v>
      </c>
      <c r="O156" s="89">
        <f t="shared" ca="1" si="26"/>
        <v>35.091000000000001</v>
      </c>
      <c r="S156" s="137">
        <f t="shared" ca="1" si="22"/>
        <v>10.278739548000006</v>
      </c>
      <c r="T156" s="72">
        <f t="shared" ca="1" si="27"/>
        <v>0.88546000000000002</v>
      </c>
      <c r="U156" s="5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0.55969333333333382</v>
      </c>
      <c r="V156" s="89">
        <f t="shared" ca="1" si="28"/>
        <v>51.715664000000046</v>
      </c>
    </row>
    <row r="157" spans="1:22" x14ac:dyDescent="0.35">
      <c r="A157" s="48">
        <f t="shared" si="29"/>
        <v>45523</v>
      </c>
      <c r="B157" s="88" cm="1">
        <f t="array" aca="1" ref="B157" ca="1">_xlfn.XLOOKUP(A157,INDIRECT($A$5&amp;"!$AJ$41:$AJ$406"),INDIRECT($A$5&amp;"!$AK$41:$AK$406"))*SUM($F$3:$I$3)</f>
        <v>0</v>
      </c>
      <c r="C157" s="88" cm="1">
        <f t="array" aca="1" ref="C157" ca="1">_xlfn.XLOOKUP(A157,INDIRECT($A$5&amp;"!$AJ$41:$AJ$406"),INDIRECT($A$5&amp;"!$AL$41:$AL$406"))*SUM($F$3:$I$3)</f>
        <v>11.55</v>
      </c>
      <c r="D157" s="88" cm="1">
        <f t="array" aca="1" ref="D157" ca="1">_xlfn.XLOOKUP(A157,INDIRECT($A$5&amp;"!$AJ$41:$AJ$406"),INDIRECT($A$5&amp;"!$AO$41:$AO$406"))*SUM($F$3:$I$3)</f>
        <v>11.55</v>
      </c>
      <c r="E157" s="50" cm="1">
        <f t="array" ref="E157">SUMPRODUCT(('PT Storengy'!$B$8:$K$372)*('PT Storengy'!$A$8:$A$372=$A157)*('PT Storengy'!$B$5:$K$5=$A$6)*('PT Storengy'!$B$7:$K$7=$A$7))</f>
        <v>0.25</v>
      </c>
      <c r="F157" s="137">
        <f t="shared" ca="1" si="20"/>
        <v>9.7289308116000139</v>
      </c>
      <c r="G157" s="194">
        <f t="shared" ca="1" si="23"/>
        <v>0.83879000000000004</v>
      </c>
      <c r="H157" s="5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0.59080666666666726</v>
      </c>
      <c r="I157" s="89">
        <f t="shared" ca="1" si="24"/>
        <v>40.942902000000046</v>
      </c>
      <c r="J157" s="136" cm="1">
        <f t="array" aca="1" ref="J157" ca="1">IF(COUNTIFS('PTC GRTgaz'!$K$7:$K$15996,"",'PTC GRTgaz'!$A$7:$A$15996,J$16,'PTC GRTgaz'!$D$7:$D$15996,$A157,'PTC GRTgaz'!$C$7:$C$15996,"DEL")&gt;0,J$14,SUMIFS('PTC GRTgaz'!$K$7:$K$15996,'PTC GRTgaz'!$A$7:$A$15996,J$16,'PTC GRTgaz'!$D$7:$D$15996,$A157,'PTC GRTgaz'!$C$7:$C$15996,"DEL")*1.0026*$F$4/INDIRECT($A$4&amp;"!D9"))</f>
        <v>35.091000000000001</v>
      </c>
      <c r="K157" s="136">
        <v>1000</v>
      </c>
      <c r="L157" s="137">
        <f t="shared" ca="1" si="21"/>
        <v>9.5732231124000009</v>
      </c>
      <c r="M157" s="194">
        <f t="shared" ca="1" si="25"/>
        <v>0.82581000000000004</v>
      </c>
      <c r="N157" s="5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0.59946000000000044</v>
      </c>
      <c r="O157" s="89">
        <f t="shared" ca="1" si="26"/>
        <v>35.091000000000001</v>
      </c>
      <c r="S157" s="137">
        <f t="shared" ca="1" si="22"/>
        <v>10.330179860000007</v>
      </c>
      <c r="T157" s="72">
        <f t="shared" ca="1" si="27"/>
        <v>0.88993</v>
      </c>
      <c r="U157" s="5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0.55671333333333395</v>
      </c>
      <c r="V157" s="89">
        <f t="shared" ca="1" si="28"/>
        <v>51.440312000000063</v>
      </c>
    </row>
    <row r="158" spans="1:22" x14ac:dyDescent="0.35">
      <c r="A158" s="48">
        <f t="shared" si="29"/>
        <v>45524</v>
      </c>
      <c r="B158" s="88" cm="1">
        <f t="array" aca="1" ref="B158" ca="1">_xlfn.XLOOKUP(A158,INDIRECT($A$5&amp;"!$AJ$41:$AJ$406"),INDIRECT($A$5&amp;"!$AK$41:$AK$406"))*SUM($F$3:$I$3)</f>
        <v>0</v>
      </c>
      <c r="C158" s="88" cm="1">
        <f t="array" aca="1" ref="C158" ca="1">_xlfn.XLOOKUP(A158,INDIRECT($A$5&amp;"!$AJ$41:$AJ$406"),INDIRECT($A$5&amp;"!$AL$41:$AL$406"))*SUM($F$3:$I$3)</f>
        <v>11.55</v>
      </c>
      <c r="D158" s="88" cm="1">
        <f t="array" aca="1" ref="D158" ca="1">_xlfn.XLOOKUP(A158,INDIRECT($A$5&amp;"!$AJ$41:$AJ$406"),INDIRECT($A$5&amp;"!$AO$41:$AO$406"))*SUM($F$3:$I$3)</f>
        <v>11.55</v>
      </c>
      <c r="E158" s="50" cm="1">
        <f t="array" ref="E158">SUMPRODUCT(('PT Storengy'!$B$8:$K$372)*('PT Storengy'!$A$8:$A$372=$A158)*('PT Storengy'!$B$5:$K$5=$A$6)*('PT Storengy'!$B$7:$K$7=$A$7))</f>
        <v>0.25</v>
      </c>
      <c r="F158" s="137">
        <f t="shared" ca="1" si="20"/>
        <v>9.7697101656000136</v>
      </c>
      <c r="G158" s="194">
        <f t="shared" ca="1" si="23"/>
        <v>0.84233000000000002</v>
      </c>
      <c r="H158" s="5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0.58844666666666723</v>
      </c>
      <c r="I158" s="89">
        <f t="shared" ca="1" si="24"/>
        <v>40.779354000000048</v>
      </c>
      <c r="J158" s="136" cm="1">
        <f t="array" aca="1" ref="J158" ca="1">IF(COUNTIFS('PTC GRTgaz'!$K$7:$K$15996,"",'PTC GRTgaz'!$A$7:$A$15996,J$16,'PTC GRTgaz'!$D$7:$D$15996,$A158,'PTC GRTgaz'!$C$7:$C$15996,"DEL")&gt;0,J$14,SUMIFS('PTC GRTgaz'!$K$7:$K$15996,'PTC GRTgaz'!$A$7:$A$15996,J$16,'PTC GRTgaz'!$D$7:$D$15996,$A158,'PTC GRTgaz'!$C$7:$C$15996,"DEL")*1.0026*$F$4/INDIRECT($A$4&amp;"!D9"))</f>
        <v>35.091000000000001</v>
      </c>
      <c r="K158" s="136">
        <v>1000</v>
      </c>
      <c r="L158" s="137">
        <f t="shared" ca="1" si="21"/>
        <v>9.6083141124000004</v>
      </c>
      <c r="M158" s="194">
        <f t="shared" ca="1" si="25"/>
        <v>0.82884999999999998</v>
      </c>
      <c r="N158" s="5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0.5974333333333337</v>
      </c>
      <c r="O158" s="89">
        <f t="shared" ca="1" si="26"/>
        <v>35.091000000000001</v>
      </c>
      <c r="S158" s="137">
        <f t="shared" ca="1" si="22"/>
        <v>10.381345436000007</v>
      </c>
      <c r="T158" s="72">
        <f t="shared" ca="1" si="27"/>
        <v>0.89439000000000002</v>
      </c>
      <c r="U158" s="5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0.5537400000000009</v>
      </c>
      <c r="V158" s="89">
        <f t="shared" ca="1" si="28"/>
        <v>51.165576000000087</v>
      </c>
    </row>
    <row r="159" spans="1:22" x14ac:dyDescent="0.35">
      <c r="A159" s="48">
        <f t="shared" si="29"/>
        <v>45525</v>
      </c>
      <c r="B159" s="88" cm="1">
        <f t="array" aca="1" ref="B159" ca="1">_xlfn.XLOOKUP(A159,INDIRECT($A$5&amp;"!$AJ$41:$AJ$406"),INDIRECT($A$5&amp;"!$AK$41:$AK$406"))*SUM($F$3:$I$3)</f>
        <v>0</v>
      </c>
      <c r="C159" s="88" cm="1">
        <f t="array" aca="1" ref="C159" ca="1">_xlfn.XLOOKUP(A159,INDIRECT($A$5&amp;"!$AJ$41:$AJ$406"),INDIRECT($A$5&amp;"!$AL$41:$AL$406"))*SUM($F$3:$I$3)</f>
        <v>11.55</v>
      </c>
      <c r="D159" s="88" cm="1">
        <f t="array" aca="1" ref="D159" ca="1">_xlfn.XLOOKUP(A159,INDIRECT($A$5&amp;"!$AJ$41:$AJ$406"),INDIRECT($A$5&amp;"!$AO$41:$AO$406"))*SUM($F$3:$I$3)</f>
        <v>11.55</v>
      </c>
      <c r="E159" s="50" cm="1">
        <f t="array" ref="E159">SUMPRODUCT(('PT Storengy'!$B$8:$K$372)*('PT Storengy'!$A$8:$A$372=$A159)*('PT Storengy'!$B$5:$K$5=$A$6)*('PT Storengy'!$B$7:$K$7=$A$7))</f>
        <v>0.25</v>
      </c>
      <c r="F159" s="137">
        <f t="shared" ca="1" si="20"/>
        <v>9.8103264336000144</v>
      </c>
      <c r="G159" s="194">
        <f t="shared" ca="1" si="23"/>
        <v>0.84585999999999995</v>
      </c>
      <c r="H159" s="5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0.58609333333333391</v>
      </c>
      <c r="I159" s="89">
        <f t="shared" ca="1" si="24"/>
        <v>40.616268000000048</v>
      </c>
      <c r="J159" s="136" cm="1">
        <f t="array" aca="1" ref="J159" ca="1">IF(COUNTIFS('PTC GRTgaz'!$K$7:$K$15996,"",'PTC GRTgaz'!$A$7:$A$15996,J$16,'PTC GRTgaz'!$D$7:$D$15996,$A159,'PTC GRTgaz'!$C$7:$C$15996,"DEL")&gt;0,J$14,SUMIFS('PTC GRTgaz'!$K$7:$K$15996,'PTC GRTgaz'!$A$7:$A$15996,J$16,'PTC GRTgaz'!$D$7:$D$15996,$A159,'PTC GRTgaz'!$C$7:$C$15996,"DEL")*1.0026*$F$4/INDIRECT($A$4&amp;"!D9"))</f>
        <v>35.091000000000001</v>
      </c>
      <c r="K159" s="136">
        <v>1000</v>
      </c>
      <c r="L159" s="137">
        <f t="shared" ca="1" si="21"/>
        <v>9.6434051124</v>
      </c>
      <c r="M159" s="194">
        <f t="shared" ca="1" si="25"/>
        <v>0.83189000000000002</v>
      </c>
      <c r="N159" s="5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0.59540666666666708</v>
      </c>
      <c r="O159" s="89">
        <f t="shared" ca="1" si="26"/>
        <v>35.091000000000001</v>
      </c>
      <c r="S159" s="137">
        <f t="shared" ca="1" si="22"/>
        <v>10.432238124000007</v>
      </c>
      <c r="T159" s="72">
        <f t="shared" ca="1" si="27"/>
        <v>0.89881999999999995</v>
      </c>
      <c r="U159" s="5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0.55078666666666787</v>
      </c>
      <c r="V159" s="89">
        <f t="shared" ca="1" si="28"/>
        <v>50.892688000000113</v>
      </c>
    </row>
    <row r="160" spans="1:22" x14ac:dyDescent="0.35">
      <c r="A160" s="48">
        <f t="shared" si="29"/>
        <v>45526</v>
      </c>
      <c r="B160" s="88" cm="1">
        <f t="array" aca="1" ref="B160" ca="1">_xlfn.XLOOKUP(A160,INDIRECT($A$5&amp;"!$AJ$41:$AJ$406"),INDIRECT($A$5&amp;"!$AK$41:$AK$406"))*SUM($F$3:$I$3)</f>
        <v>0</v>
      </c>
      <c r="C160" s="88" cm="1">
        <f t="array" aca="1" ref="C160" ca="1">_xlfn.XLOOKUP(A160,INDIRECT($A$5&amp;"!$AJ$41:$AJ$406"),INDIRECT($A$5&amp;"!$AL$41:$AL$406"))*SUM($F$3:$I$3)</f>
        <v>11.55</v>
      </c>
      <c r="D160" s="88" cm="1">
        <f t="array" aca="1" ref="D160" ca="1">_xlfn.XLOOKUP(A160,INDIRECT($A$5&amp;"!$AJ$41:$AJ$406"),INDIRECT($A$5&amp;"!$AO$41:$AO$406"))*SUM($F$3:$I$3)</f>
        <v>11.55</v>
      </c>
      <c r="E160" s="50" cm="1">
        <f t="array" ref="E160">SUMPRODUCT(('PT Storengy'!$B$8:$K$372)*('PT Storengy'!$A$8:$A$372=$A160)*('PT Storengy'!$B$5:$K$5=$A$6)*('PT Storengy'!$B$7:$K$7=$A$7))</f>
        <v>0.25</v>
      </c>
      <c r="F160" s="137">
        <f t="shared" ca="1" si="20"/>
        <v>9.8507800776000138</v>
      </c>
      <c r="G160" s="194">
        <f t="shared" ca="1" si="23"/>
        <v>0.84938000000000002</v>
      </c>
      <c r="H160" s="5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0.58374666666666719</v>
      </c>
      <c r="I160" s="89">
        <f t="shared" ca="1" si="24"/>
        <v>40.45364400000004</v>
      </c>
      <c r="J160" s="136" cm="1">
        <f t="array" aca="1" ref="J160" ca="1">IF(COUNTIFS('PTC GRTgaz'!$K$7:$K$15996,"",'PTC GRTgaz'!$A$7:$A$15996,J$16,'PTC GRTgaz'!$D$7:$D$15996,$A160,'PTC GRTgaz'!$C$7:$C$15996,"DEL")&gt;0,J$14,SUMIFS('PTC GRTgaz'!$K$7:$K$15996,'PTC GRTgaz'!$A$7:$A$15996,J$16,'PTC GRTgaz'!$D$7:$D$15996,$A160,'PTC GRTgaz'!$C$7:$C$15996,"DEL")*1.0026*$F$4/INDIRECT($A$4&amp;"!D9"))</f>
        <v>35.091000000000001</v>
      </c>
      <c r="K160" s="136">
        <v>1000</v>
      </c>
      <c r="L160" s="137">
        <f t="shared" ca="1" si="21"/>
        <v>9.6784961123999995</v>
      </c>
      <c r="M160" s="194">
        <f t="shared" ca="1" si="25"/>
        <v>0.83492999999999995</v>
      </c>
      <c r="N160" s="5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0.59338000000000046</v>
      </c>
      <c r="O160" s="89">
        <f t="shared" ca="1" si="26"/>
        <v>35.091000000000001</v>
      </c>
      <c r="S160" s="137">
        <f t="shared" ca="1" si="22"/>
        <v>10.481570484000006</v>
      </c>
      <c r="T160" s="72">
        <f t="shared" ca="1" si="27"/>
        <v>0.90322000000000002</v>
      </c>
      <c r="U160" s="5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0.53390000000000093</v>
      </c>
      <c r="V160" s="89">
        <f t="shared" ca="1" si="28"/>
        <v>49.332360000000087</v>
      </c>
    </row>
    <row r="161" spans="1:22" x14ac:dyDescent="0.35">
      <c r="A161" s="48">
        <f t="shared" si="29"/>
        <v>45527</v>
      </c>
      <c r="B161" s="88" cm="1">
        <f t="array" aca="1" ref="B161" ca="1">_xlfn.XLOOKUP(A161,INDIRECT($A$5&amp;"!$AJ$41:$AJ$406"),INDIRECT($A$5&amp;"!$AK$41:$AK$406"))*SUM($F$3:$I$3)</f>
        <v>0</v>
      </c>
      <c r="C161" s="88" cm="1">
        <f t="array" aca="1" ref="C161" ca="1">_xlfn.XLOOKUP(A161,INDIRECT($A$5&amp;"!$AJ$41:$AJ$406"),INDIRECT($A$5&amp;"!$AL$41:$AL$406"))*SUM($F$3:$I$3)</f>
        <v>11.55</v>
      </c>
      <c r="D161" s="88" cm="1">
        <f t="array" aca="1" ref="D161" ca="1">_xlfn.XLOOKUP(A161,INDIRECT($A$5&amp;"!$AJ$41:$AJ$406"),INDIRECT($A$5&amp;"!$AO$41:$AO$406"))*SUM($F$3:$I$3)</f>
        <v>11.55</v>
      </c>
      <c r="E161" s="50" cm="1">
        <f t="array" ref="E161">SUMPRODUCT(('PT Storengy'!$B$8:$K$372)*('PT Storengy'!$A$8:$A$372=$A161)*('PT Storengy'!$B$5:$K$5=$A$6)*('PT Storengy'!$B$7:$K$7=$A$7))</f>
        <v>0.25</v>
      </c>
      <c r="F161" s="137">
        <f t="shared" ca="1" si="20"/>
        <v>9.8910720216000136</v>
      </c>
      <c r="G161" s="194">
        <f t="shared" ca="1" si="23"/>
        <v>0.85287999999999997</v>
      </c>
      <c r="H161" s="5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0.58141333333333378</v>
      </c>
      <c r="I161" s="89">
        <f t="shared" ca="1" si="24"/>
        <v>40.291944000000036</v>
      </c>
      <c r="J161" s="136" cm="1">
        <f t="array" aca="1" ref="J161" ca="1">IF(COUNTIFS('PTC GRTgaz'!$K$7:$K$15996,"",'PTC GRTgaz'!$A$7:$A$15996,J$16,'PTC GRTgaz'!$D$7:$D$15996,$A161,'PTC GRTgaz'!$C$7:$C$15996,"DEL")&gt;0,J$14,SUMIFS('PTC GRTgaz'!$K$7:$K$15996,'PTC GRTgaz'!$A$7:$A$15996,J$16,'PTC GRTgaz'!$D$7:$D$15996,$A161,'PTC GRTgaz'!$C$7:$C$15996,"DEL")*1.0026*$F$4/INDIRECT($A$4&amp;"!D9"))</f>
        <v>35.091000000000001</v>
      </c>
      <c r="K161" s="136">
        <v>1000</v>
      </c>
      <c r="L161" s="137">
        <f t="shared" ca="1" si="21"/>
        <v>9.7135871123999991</v>
      </c>
      <c r="M161" s="194">
        <f t="shared" ca="1" si="25"/>
        <v>0.83796999999999999</v>
      </c>
      <c r="N161" s="5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0.59135333333333384</v>
      </c>
      <c r="O161" s="89">
        <f t="shared" ca="1" si="26"/>
        <v>35.091000000000001</v>
      </c>
      <c r="S161" s="137">
        <f t="shared" ca="1" si="22"/>
        <v>10.528925484000005</v>
      </c>
      <c r="T161" s="72">
        <f t="shared" ca="1" si="27"/>
        <v>0.90749999999999997</v>
      </c>
      <c r="U161" s="5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0.51250000000000084</v>
      </c>
      <c r="V161" s="89">
        <f t="shared" ca="1" si="28"/>
        <v>47.355000000000082</v>
      </c>
    </row>
    <row r="162" spans="1:22" x14ac:dyDescent="0.35">
      <c r="A162" s="48">
        <f t="shared" si="29"/>
        <v>45528</v>
      </c>
      <c r="B162" s="88" cm="1">
        <f t="array" aca="1" ref="B162" ca="1">_xlfn.XLOOKUP(A162,INDIRECT($A$5&amp;"!$AJ$41:$AJ$406"),INDIRECT($A$5&amp;"!$AK$41:$AK$406"))*SUM($F$3:$I$3)</f>
        <v>0</v>
      </c>
      <c r="C162" s="88" cm="1">
        <f t="array" aca="1" ref="C162" ca="1">_xlfn.XLOOKUP(A162,INDIRECT($A$5&amp;"!$AJ$41:$AJ$406"),INDIRECT($A$5&amp;"!$AL$41:$AL$406"))*SUM($F$3:$I$3)</f>
        <v>11.55</v>
      </c>
      <c r="D162" s="88" cm="1">
        <f t="array" aca="1" ref="D162" ca="1">_xlfn.XLOOKUP(A162,INDIRECT($A$5&amp;"!$AJ$41:$AJ$406"),INDIRECT($A$5&amp;"!$AO$41:$AO$406"))*SUM($F$3:$I$3)</f>
        <v>11.55</v>
      </c>
      <c r="E162" s="50" cm="1">
        <f t="array" ref="E162">SUMPRODUCT(('PT Storengy'!$B$8:$K$372)*('PT Storengy'!$A$8:$A$372=$A162)*('PT Storengy'!$B$5:$K$5=$A$6)*('PT Storengy'!$B$7:$K$7=$A$7))</f>
        <v>0.25</v>
      </c>
      <c r="F162" s="137">
        <f t="shared" ca="1" si="20"/>
        <v>9.931202727600013</v>
      </c>
      <c r="G162" s="194">
        <f t="shared" ca="1" si="23"/>
        <v>0.85636999999999996</v>
      </c>
      <c r="H162" s="5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0.57908666666666708</v>
      </c>
      <c r="I162" s="89">
        <f t="shared" ca="1" si="24"/>
        <v>40.130706000000032</v>
      </c>
      <c r="J162" s="136" cm="1">
        <f t="array" aca="1" ref="J162" ca="1">IF(COUNTIFS('PTC GRTgaz'!$K$7:$K$15996,"",'PTC GRTgaz'!$A$7:$A$15996,J$16,'PTC GRTgaz'!$D$7:$D$15996,$A162,'PTC GRTgaz'!$C$7:$C$15996,"DEL")&gt;0,J$14,SUMIFS('PTC GRTgaz'!$K$7:$K$15996,'PTC GRTgaz'!$A$7:$A$15996,J$16,'PTC GRTgaz'!$D$7:$D$15996,$A162,'PTC GRTgaz'!$C$7:$C$15996,"DEL")*1.0026*$F$4/INDIRECT($A$4&amp;"!D9"))</f>
        <v>35.091000000000001</v>
      </c>
      <c r="K162" s="136">
        <v>1000</v>
      </c>
      <c r="L162" s="137">
        <f t="shared" ca="1" si="21"/>
        <v>9.7486781123999986</v>
      </c>
      <c r="M162" s="194">
        <f t="shared" ca="1" si="25"/>
        <v>0.84099999999999997</v>
      </c>
      <c r="N162" s="5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0.58933333333333393</v>
      </c>
      <c r="O162" s="89">
        <f t="shared" ca="1" si="26"/>
        <v>35.091000000000001</v>
      </c>
      <c r="S162" s="137">
        <f t="shared" ca="1" si="22"/>
        <v>10.574386284000006</v>
      </c>
      <c r="T162" s="72">
        <f t="shared" ca="1" si="27"/>
        <v>0.91159999999999997</v>
      </c>
      <c r="U162" s="5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0.49200000000000077</v>
      </c>
      <c r="V162" s="89">
        <f t="shared" ca="1" si="28"/>
        <v>45.460800000000077</v>
      </c>
    </row>
    <row r="163" spans="1:22" x14ac:dyDescent="0.35">
      <c r="A163" s="48">
        <f t="shared" si="29"/>
        <v>45529</v>
      </c>
      <c r="B163" s="88" cm="1">
        <f t="array" aca="1" ref="B163" ca="1">_xlfn.XLOOKUP(A163,INDIRECT($A$5&amp;"!$AJ$41:$AJ$406"),INDIRECT($A$5&amp;"!$AK$41:$AK$406"))*SUM($F$3:$I$3)</f>
        <v>0</v>
      </c>
      <c r="C163" s="88" cm="1">
        <f t="array" aca="1" ref="C163" ca="1">_xlfn.XLOOKUP(A163,INDIRECT($A$5&amp;"!$AJ$41:$AJ$406"),INDIRECT($A$5&amp;"!$AL$41:$AL$406"))*SUM($F$3:$I$3)</f>
        <v>11.55</v>
      </c>
      <c r="D163" s="88" cm="1">
        <f t="array" aca="1" ref="D163" ca="1">_xlfn.XLOOKUP(A163,INDIRECT($A$5&amp;"!$AJ$41:$AJ$406"),INDIRECT($A$5&amp;"!$AO$41:$AO$406"))*SUM($F$3:$I$3)</f>
        <v>11.55</v>
      </c>
      <c r="E163" s="50" cm="1">
        <f t="array" ref="E163">SUMPRODUCT(('PT Storengy'!$B$8:$K$372)*('PT Storengy'!$A$8:$A$372=$A163)*('PT Storengy'!$B$5:$K$5=$A$6)*('PT Storengy'!$B$7:$K$7=$A$7))</f>
        <v>0.25</v>
      </c>
      <c r="F163" s="137">
        <f t="shared" ca="1" si="20"/>
        <v>9.9711731196000137</v>
      </c>
      <c r="G163" s="194">
        <f t="shared" ca="1" si="23"/>
        <v>0.85984000000000005</v>
      </c>
      <c r="H163" s="5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0.57677333333333369</v>
      </c>
      <c r="I163" s="89">
        <f t="shared" ca="1" si="24"/>
        <v>39.970392000000032</v>
      </c>
      <c r="J163" s="136" cm="1">
        <f t="array" aca="1" ref="J163" ca="1">IF(COUNTIFS('PTC GRTgaz'!$K$7:$K$15996,"",'PTC GRTgaz'!$A$7:$A$15996,J$16,'PTC GRTgaz'!$D$7:$D$15996,$A163,'PTC GRTgaz'!$C$7:$C$15996,"DEL")&gt;0,J$14,SUMIFS('PTC GRTgaz'!$K$7:$K$15996,'PTC GRTgaz'!$A$7:$A$15996,J$16,'PTC GRTgaz'!$D$7:$D$15996,$A163,'PTC GRTgaz'!$C$7:$C$15996,"DEL")*1.0026*$F$4/INDIRECT($A$4&amp;"!D9"))</f>
        <v>35.091000000000001</v>
      </c>
      <c r="K163" s="136">
        <v>1000</v>
      </c>
      <c r="L163" s="137">
        <f t="shared" ca="1" si="21"/>
        <v>9.7837691123999981</v>
      </c>
      <c r="M163" s="194">
        <f t="shared" ca="1" si="25"/>
        <v>0.84404000000000001</v>
      </c>
      <c r="N163" s="5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0.5873066666666672</v>
      </c>
      <c r="O163" s="89">
        <f t="shared" ca="1" si="26"/>
        <v>35.091000000000001</v>
      </c>
      <c r="S163" s="137">
        <f t="shared" ca="1" si="22"/>
        <v>10.618031424000007</v>
      </c>
      <c r="T163" s="72">
        <f t="shared" ca="1" si="27"/>
        <v>0.91552999999999995</v>
      </c>
      <c r="U163" s="5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0.47235000000000094</v>
      </c>
      <c r="V163" s="89">
        <f t="shared" ca="1" si="28"/>
        <v>43.64514000000009</v>
      </c>
    </row>
    <row r="164" spans="1:22" x14ac:dyDescent="0.35">
      <c r="A164" s="48">
        <f t="shared" si="29"/>
        <v>45530</v>
      </c>
      <c r="B164" s="88" cm="1">
        <f t="array" aca="1" ref="B164" ca="1">_xlfn.XLOOKUP(A164,INDIRECT($A$5&amp;"!$AJ$41:$AJ$406"),INDIRECT($A$5&amp;"!$AK$41:$AK$406"))*SUM($F$3:$I$3)</f>
        <v>0</v>
      </c>
      <c r="C164" s="88" cm="1">
        <f t="array" aca="1" ref="C164" ca="1">_xlfn.XLOOKUP(A164,INDIRECT($A$5&amp;"!$AJ$41:$AJ$406"),INDIRECT($A$5&amp;"!$AL$41:$AL$406"))*SUM($F$3:$I$3)</f>
        <v>11.55</v>
      </c>
      <c r="D164" s="88" cm="1">
        <f t="array" aca="1" ref="D164" ca="1">_xlfn.XLOOKUP(A164,INDIRECT($A$5&amp;"!$AJ$41:$AJ$406"),INDIRECT($A$5&amp;"!$AO$41:$AO$406"))*SUM($F$3:$I$3)</f>
        <v>11.55</v>
      </c>
      <c r="E164" s="50" cm="1">
        <f t="array" ref="E164">SUMPRODUCT(('PT Storengy'!$B$8:$K$372)*('PT Storengy'!$A$8:$A$372=$A164)*('PT Storengy'!$B$5:$K$5=$A$6)*('PT Storengy'!$B$7:$K$7=$A$7))</f>
        <v>0.25</v>
      </c>
      <c r="F164" s="137">
        <f t="shared" ca="1" si="20"/>
        <v>10.010983197600014</v>
      </c>
      <c r="G164" s="194">
        <f t="shared" ca="1" si="23"/>
        <v>0.86331000000000002</v>
      </c>
      <c r="H164" s="5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0.57446000000000041</v>
      </c>
      <c r="I164" s="89">
        <f t="shared" ca="1" si="24"/>
        <v>39.810078000000033</v>
      </c>
      <c r="J164" s="136" cm="1">
        <f t="array" aca="1" ref="J164" ca="1">IF(COUNTIFS('PTC GRTgaz'!$K$7:$K$15996,"",'PTC GRTgaz'!$A$7:$A$15996,J$16,'PTC GRTgaz'!$D$7:$D$15996,$A164,'PTC GRTgaz'!$C$7:$C$15996,"DEL")&gt;0,J$14,SUMIFS('PTC GRTgaz'!$K$7:$K$15996,'PTC GRTgaz'!$A$7:$A$15996,J$16,'PTC GRTgaz'!$D$7:$D$15996,$A164,'PTC GRTgaz'!$C$7:$C$15996,"DEL")*1.0026*$F$4/INDIRECT($A$4&amp;"!D9"))</f>
        <v>35.091000000000001</v>
      </c>
      <c r="K164" s="136">
        <v>1000</v>
      </c>
      <c r="L164" s="137">
        <f t="shared" ca="1" si="21"/>
        <v>9.8188601123999977</v>
      </c>
      <c r="M164" s="194">
        <f t="shared" ca="1" si="25"/>
        <v>0.84708000000000006</v>
      </c>
      <c r="N164" s="5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0.58528000000000047</v>
      </c>
      <c r="O164" s="89">
        <f t="shared" ca="1" si="26"/>
        <v>35.091000000000001</v>
      </c>
      <c r="S164" s="137">
        <f t="shared" ca="1" si="22"/>
        <v>10.659930204000007</v>
      </c>
      <c r="T164" s="72">
        <f t="shared" ca="1" si="27"/>
        <v>0.91930999999999996</v>
      </c>
      <c r="U164" s="5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0.45345000000000096</v>
      </c>
      <c r="V164" s="89">
        <f t="shared" ca="1" si="28"/>
        <v>41.898780000000095</v>
      </c>
    </row>
    <row r="165" spans="1:22" x14ac:dyDescent="0.35">
      <c r="A165" s="48">
        <f t="shared" si="29"/>
        <v>45531</v>
      </c>
      <c r="B165" s="88" cm="1">
        <f t="array" aca="1" ref="B165" ca="1">_xlfn.XLOOKUP(A165,INDIRECT($A$5&amp;"!$AJ$41:$AJ$406"),INDIRECT($A$5&amp;"!$AK$41:$AK$406"))*SUM($F$3:$I$3)</f>
        <v>0</v>
      </c>
      <c r="C165" s="88" cm="1">
        <f t="array" aca="1" ref="C165" ca="1">_xlfn.XLOOKUP(A165,INDIRECT($A$5&amp;"!$AJ$41:$AJ$406"),INDIRECT($A$5&amp;"!$AL$41:$AL$406"))*SUM($F$3:$I$3)</f>
        <v>11.55</v>
      </c>
      <c r="D165" s="88" cm="1">
        <f t="array" aca="1" ref="D165" ca="1">_xlfn.XLOOKUP(A165,INDIRECT($A$5&amp;"!$AJ$41:$AJ$406"),INDIRECT($A$5&amp;"!$AO$41:$AO$406"))*SUM($F$3:$I$3)</f>
        <v>11.55</v>
      </c>
      <c r="E165" s="50" cm="1">
        <f t="array" ref="E165">SUMPRODUCT(('PT Storengy'!$B$8:$K$372)*('PT Storengy'!$A$8:$A$372=$A165)*('PT Storengy'!$B$5:$K$5=$A$6)*('PT Storengy'!$B$7:$K$7=$A$7))</f>
        <v>0.25</v>
      </c>
      <c r="F165" s="137">
        <f t="shared" ca="1" si="20"/>
        <v>10.050634347600013</v>
      </c>
      <c r="G165" s="194">
        <f t="shared" ca="1" si="23"/>
        <v>0.86675000000000002</v>
      </c>
      <c r="H165" s="5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0.57216666666666716</v>
      </c>
      <c r="I165" s="89">
        <f t="shared" ca="1" si="24"/>
        <v>39.651150000000044</v>
      </c>
      <c r="J165" s="136" cm="1">
        <f t="array" aca="1" ref="J165" ca="1">IF(COUNTIFS('PTC GRTgaz'!$K$7:$K$15996,"",'PTC GRTgaz'!$A$7:$A$15996,J$16,'PTC GRTgaz'!$D$7:$D$15996,$A165,'PTC GRTgaz'!$C$7:$C$15996,"DEL")&gt;0,J$14,SUMIFS('PTC GRTgaz'!$K$7:$K$15996,'PTC GRTgaz'!$A$7:$A$15996,J$16,'PTC GRTgaz'!$D$7:$D$15996,$A165,'PTC GRTgaz'!$C$7:$C$15996,"DEL")*1.0026*$F$4/INDIRECT($A$4&amp;"!D9"))</f>
        <v>35.091000000000001</v>
      </c>
      <c r="K165" s="136">
        <v>1000</v>
      </c>
      <c r="L165" s="137">
        <f t="shared" ca="1" si="21"/>
        <v>9.8539511123999972</v>
      </c>
      <c r="M165" s="194">
        <f t="shared" ca="1" si="25"/>
        <v>0.85011999999999999</v>
      </c>
      <c r="N165" s="5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0.58325333333333385</v>
      </c>
      <c r="O165" s="89">
        <f t="shared" ca="1" si="26"/>
        <v>35.091000000000001</v>
      </c>
      <c r="S165" s="137">
        <f t="shared" ca="1" si="22"/>
        <v>10.700151924000007</v>
      </c>
      <c r="T165" s="72">
        <f t="shared" ca="1" si="27"/>
        <v>0.92293999999999998</v>
      </c>
      <c r="U165" s="5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0.43530000000000091</v>
      </c>
      <c r="V165" s="89">
        <f t="shared" ca="1" si="28"/>
        <v>40.221720000000083</v>
      </c>
    </row>
    <row r="166" spans="1:22" x14ac:dyDescent="0.35">
      <c r="A166" s="48">
        <f t="shared" si="29"/>
        <v>45532</v>
      </c>
      <c r="B166" s="88" cm="1">
        <f t="array" aca="1" ref="B166" ca="1">_xlfn.XLOOKUP(A166,INDIRECT($A$5&amp;"!$AJ$41:$AJ$406"),INDIRECT($A$5&amp;"!$AK$41:$AK$406"))*SUM($F$3:$I$3)</f>
        <v>0</v>
      </c>
      <c r="C166" s="88" cm="1">
        <f t="array" aca="1" ref="C166" ca="1">_xlfn.XLOOKUP(A166,INDIRECT($A$5&amp;"!$AJ$41:$AJ$406"),INDIRECT($A$5&amp;"!$AL$41:$AL$406"))*SUM($F$3:$I$3)</f>
        <v>11.55</v>
      </c>
      <c r="D166" s="88" cm="1">
        <f t="array" aca="1" ref="D166" ca="1">_xlfn.XLOOKUP(A166,INDIRECT($A$5&amp;"!$AJ$41:$AJ$406"),INDIRECT($A$5&amp;"!$AO$41:$AO$406"))*SUM($F$3:$I$3)</f>
        <v>11.55</v>
      </c>
      <c r="E166" s="50" cm="1">
        <f t="array" ref="E166">SUMPRODUCT(('PT Storengy'!$B$8:$K$372)*('PT Storengy'!$A$8:$A$372=$A166)*('PT Storengy'!$B$5:$K$5=$A$6)*('PT Storengy'!$B$7:$K$7=$A$7))</f>
        <v>0.25</v>
      </c>
      <c r="F166" s="137">
        <f t="shared" ca="1" si="20"/>
        <v>10.090127031600014</v>
      </c>
      <c r="G166" s="194">
        <f t="shared" ca="1" si="23"/>
        <v>0.87017999999999995</v>
      </c>
      <c r="H166" s="5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0.56988000000000061</v>
      </c>
      <c r="I166" s="89">
        <f t="shared" ca="1" si="24"/>
        <v>39.492684000000047</v>
      </c>
      <c r="J166" s="136" cm="1">
        <f t="array" aca="1" ref="J166" ca="1">IF(COUNTIFS('PTC GRTgaz'!$K$7:$K$15996,"",'PTC GRTgaz'!$A$7:$A$15996,J$16,'PTC GRTgaz'!$D$7:$D$15996,$A166,'PTC GRTgaz'!$C$7:$C$15996,"DEL")&gt;0,J$14,SUMIFS('PTC GRTgaz'!$K$7:$K$15996,'PTC GRTgaz'!$A$7:$A$15996,J$16,'PTC GRTgaz'!$D$7:$D$15996,$A166,'PTC GRTgaz'!$C$7:$C$15996,"DEL")*1.0026*$F$4/INDIRECT($A$4&amp;"!D9"))</f>
        <v>35.091000000000001</v>
      </c>
      <c r="K166" s="136">
        <v>1000</v>
      </c>
      <c r="L166" s="137">
        <f t="shared" ca="1" si="21"/>
        <v>9.8890421123999968</v>
      </c>
      <c r="M166" s="194">
        <f t="shared" ca="1" si="25"/>
        <v>0.85316000000000003</v>
      </c>
      <c r="N166" s="5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0.58122666666666711</v>
      </c>
      <c r="O166" s="89">
        <f t="shared" ca="1" si="26"/>
        <v>35.091000000000001</v>
      </c>
      <c r="S166" s="137">
        <f t="shared" ca="1" si="22"/>
        <v>10.738765884000006</v>
      </c>
      <c r="T166" s="72">
        <f t="shared" ca="1" si="27"/>
        <v>0.92642000000000002</v>
      </c>
      <c r="U166" s="5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0.41790000000000077</v>
      </c>
      <c r="V166" s="89">
        <f t="shared" ca="1" si="28"/>
        <v>38.613960000000077</v>
      </c>
    </row>
    <row r="167" spans="1:22" x14ac:dyDescent="0.35">
      <c r="A167" s="48">
        <f t="shared" si="29"/>
        <v>45533</v>
      </c>
      <c r="B167" s="88" cm="1">
        <f t="array" aca="1" ref="B167" ca="1">_xlfn.XLOOKUP(A167,INDIRECT($A$5&amp;"!$AJ$41:$AJ$406"),INDIRECT($A$5&amp;"!$AK$41:$AK$406"))*SUM($F$3:$I$3)</f>
        <v>0</v>
      </c>
      <c r="C167" s="88" cm="1">
        <f t="array" aca="1" ref="C167" ca="1">_xlfn.XLOOKUP(A167,INDIRECT($A$5&amp;"!$AJ$41:$AJ$406"),INDIRECT($A$5&amp;"!$AL$41:$AL$406"))*SUM($F$3:$I$3)</f>
        <v>11.55</v>
      </c>
      <c r="D167" s="88" cm="1">
        <f t="array" aca="1" ref="D167" ca="1">_xlfn.XLOOKUP(A167,INDIRECT($A$5&amp;"!$AJ$41:$AJ$406"),INDIRECT($A$5&amp;"!$AO$41:$AO$406"))*SUM($F$3:$I$3)</f>
        <v>11.55</v>
      </c>
      <c r="E167" s="50" cm="1">
        <f t="array" ref="E167">SUMPRODUCT(('PT Storengy'!$B$8:$K$372)*('PT Storengy'!$A$8:$A$372=$A167)*('PT Storengy'!$B$5:$K$5=$A$6)*('PT Storengy'!$B$7:$K$7=$A$7))</f>
        <v>0.25</v>
      </c>
      <c r="F167" s="137">
        <f t="shared" ca="1" si="20"/>
        <v>10.129461711600014</v>
      </c>
      <c r="G167" s="194">
        <f t="shared" ca="1" si="23"/>
        <v>0.87360000000000004</v>
      </c>
      <c r="H167" s="5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0.56760000000000055</v>
      </c>
      <c r="I167" s="89">
        <f t="shared" ca="1" si="24"/>
        <v>39.334680000000041</v>
      </c>
      <c r="J167" s="136" cm="1">
        <f t="array" aca="1" ref="J167" ca="1">IF(COUNTIFS('PTC GRTgaz'!$K$7:$K$15996,"",'PTC GRTgaz'!$A$7:$A$15996,J$16,'PTC GRTgaz'!$D$7:$D$15996,$A167,'PTC GRTgaz'!$C$7:$C$15996,"DEL")&gt;0,J$14,SUMIFS('PTC GRTgaz'!$K$7:$K$15996,'PTC GRTgaz'!$A$7:$A$15996,J$16,'PTC GRTgaz'!$D$7:$D$15996,$A167,'PTC GRTgaz'!$C$7:$C$15996,"DEL")*1.0026*$F$4/INDIRECT($A$4&amp;"!D9"))</f>
        <v>35.091000000000001</v>
      </c>
      <c r="K167" s="136">
        <v>1000</v>
      </c>
      <c r="L167" s="137">
        <f t="shared" ca="1" si="21"/>
        <v>9.9241331123999963</v>
      </c>
      <c r="M167" s="194">
        <f t="shared" ca="1" si="25"/>
        <v>0.85619000000000001</v>
      </c>
      <c r="N167" s="5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0.57920666666666709</v>
      </c>
      <c r="O167" s="89">
        <f t="shared" ca="1" si="26"/>
        <v>35.091000000000001</v>
      </c>
      <c r="S167" s="137">
        <f t="shared" ca="1" si="22"/>
        <v>10.775836764000006</v>
      </c>
      <c r="T167" s="72">
        <f t="shared" ca="1" si="27"/>
        <v>0.92976000000000003</v>
      </c>
      <c r="U167" s="5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0.40120000000000078</v>
      </c>
      <c r="V167" s="89">
        <f t="shared" ca="1" si="28"/>
        <v>37.070880000000074</v>
      </c>
    </row>
    <row r="168" spans="1:22" x14ac:dyDescent="0.35">
      <c r="A168" s="48">
        <f t="shared" si="29"/>
        <v>45534</v>
      </c>
      <c r="B168" s="88" cm="1">
        <f t="array" aca="1" ref="B168" ca="1">_xlfn.XLOOKUP(A168,INDIRECT($A$5&amp;"!$AJ$41:$AJ$406"),INDIRECT($A$5&amp;"!$AK$41:$AK$406"))*SUM($F$3:$I$3)</f>
        <v>0</v>
      </c>
      <c r="C168" s="88" cm="1">
        <f t="array" aca="1" ref="C168" ca="1">_xlfn.XLOOKUP(A168,INDIRECT($A$5&amp;"!$AJ$41:$AJ$406"),INDIRECT($A$5&amp;"!$AL$41:$AL$406"))*SUM($F$3:$I$3)</f>
        <v>11.55</v>
      </c>
      <c r="D168" s="88" cm="1">
        <f t="array" aca="1" ref="D168" ca="1">_xlfn.XLOOKUP(A168,INDIRECT($A$5&amp;"!$AJ$41:$AJ$406"),INDIRECT($A$5&amp;"!$AO$41:$AO$406"))*SUM($F$3:$I$3)</f>
        <v>11.55</v>
      </c>
      <c r="E168" s="50" cm="1">
        <f t="array" ref="E168">SUMPRODUCT(('PT Storengy'!$B$8:$K$372)*('PT Storengy'!$A$8:$A$372=$A168)*('PT Storengy'!$B$5:$K$5=$A$6)*('PT Storengy'!$B$7:$K$7=$A$7))</f>
        <v>0.25</v>
      </c>
      <c r="F168" s="137">
        <f t="shared" ca="1" si="20"/>
        <v>10.168638849600013</v>
      </c>
      <c r="G168" s="194">
        <f t="shared" ca="1" si="23"/>
        <v>0.87700999999999996</v>
      </c>
      <c r="H168" s="5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0.5653266666666672</v>
      </c>
      <c r="I168" s="89">
        <f t="shared" ca="1" si="24"/>
        <v>39.177138000000042</v>
      </c>
      <c r="J168" s="136" cm="1">
        <f t="array" aca="1" ref="J168" ca="1">IF(COUNTIFS('PTC GRTgaz'!$K$7:$K$15996,"",'PTC GRTgaz'!$A$7:$A$15996,J$16,'PTC GRTgaz'!$D$7:$D$15996,$A168,'PTC GRTgaz'!$C$7:$C$15996,"DEL")&gt;0,J$14,SUMIFS('PTC GRTgaz'!$K$7:$K$15996,'PTC GRTgaz'!$A$7:$A$15996,J$16,'PTC GRTgaz'!$D$7:$D$15996,$A168,'PTC GRTgaz'!$C$7:$C$15996,"DEL")*1.0026*$F$4/INDIRECT($A$4&amp;"!D9"))</f>
        <v>35.091000000000001</v>
      </c>
      <c r="K168" s="136">
        <v>1000</v>
      </c>
      <c r="L168" s="137">
        <f t="shared" ca="1" si="21"/>
        <v>9.9592241123999958</v>
      </c>
      <c r="M168" s="194">
        <f t="shared" ca="1" si="25"/>
        <v>0.85923000000000005</v>
      </c>
      <c r="N168" s="5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0.57718000000000036</v>
      </c>
      <c r="O168" s="89">
        <f t="shared" ca="1" si="26"/>
        <v>35.091000000000001</v>
      </c>
      <c r="S168" s="137">
        <f t="shared" ca="1" si="22"/>
        <v>10.811424624000006</v>
      </c>
      <c r="T168" s="72">
        <f t="shared" ca="1" si="27"/>
        <v>0.93296999999999997</v>
      </c>
      <c r="U168" s="5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0.3851500000000011</v>
      </c>
      <c r="V168" s="89">
        <f t="shared" ca="1" si="28"/>
        <v>35.587860000000106</v>
      </c>
    </row>
    <row r="169" spans="1:22" x14ac:dyDescent="0.35">
      <c r="A169" s="48">
        <f t="shared" si="29"/>
        <v>45535</v>
      </c>
      <c r="B169" s="88" cm="1">
        <f t="array" aca="1" ref="B169" ca="1">_xlfn.XLOOKUP(A169,INDIRECT($A$5&amp;"!$AJ$41:$AJ$406"),INDIRECT($A$5&amp;"!$AK$41:$AK$406"))*SUM($F$3:$I$3)</f>
        <v>0</v>
      </c>
      <c r="C169" s="88" cm="1">
        <f t="array" aca="1" ref="C169" ca="1">_xlfn.XLOOKUP(A169,INDIRECT($A$5&amp;"!$AJ$41:$AJ$406"),INDIRECT($A$5&amp;"!$AL$41:$AL$406"))*SUM($F$3:$I$3)</f>
        <v>11.55</v>
      </c>
      <c r="D169" s="88" cm="1">
        <f t="array" aca="1" ref="D169" ca="1">_xlfn.XLOOKUP(A169,INDIRECT($A$5&amp;"!$AJ$41:$AJ$406"),INDIRECT($A$5&amp;"!$AO$41:$AO$406"))*SUM($F$3:$I$3)</f>
        <v>11.55</v>
      </c>
      <c r="E169" s="50" cm="1">
        <f t="array" ref="E169">SUMPRODUCT(('PT Storengy'!$B$8:$K$372)*('PT Storengy'!$A$8:$A$372=$A169)*('PT Storengy'!$B$5:$K$5=$A$6)*('PT Storengy'!$B$7:$K$7=$A$7))</f>
        <v>0.25</v>
      </c>
      <c r="F169" s="137">
        <f t="shared" ca="1" si="20"/>
        <v>10.207659369600012</v>
      </c>
      <c r="G169" s="194">
        <f t="shared" ca="1" si="23"/>
        <v>0.88039999999999996</v>
      </c>
      <c r="H169" s="5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0.56306666666666716</v>
      </c>
      <c r="I169" s="89">
        <f t="shared" ca="1" si="24"/>
        <v>39.02052000000004</v>
      </c>
      <c r="J169" s="136" cm="1">
        <f t="array" aca="1" ref="J169" ca="1">IF(COUNTIFS('PTC GRTgaz'!$K$7:$K$15996,"",'PTC GRTgaz'!$A$7:$A$15996,J$16,'PTC GRTgaz'!$D$7:$D$15996,$A169,'PTC GRTgaz'!$C$7:$C$15996,"DEL")&gt;0,J$14,SUMIFS('PTC GRTgaz'!$K$7:$K$15996,'PTC GRTgaz'!$A$7:$A$15996,J$16,'PTC GRTgaz'!$D$7:$D$15996,$A169,'PTC GRTgaz'!$C$7:$C$15996,"DEL")*1.0026*$F$4/INDIRECT($A$4&amp;"!D9"))</f>
        <v>92.4</v>
      </c>
      <c r="K169" s="136">
        <v>1000</v>
      </c>
      <c r="L169" s="137">
        <f t="shared" ca="1" si="21"/>
        <v>9.9990822383999962</v>
      </c>
      <c r="M169" s="194">
        <f t="shared" ca="1" si="25"/>
        <v>0.86226999999999998</v>
      </c>
      <c r="N169" s="5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0.57515333333333374</v>
      </c>
      <c r="O169" s="89">
        <f t="shared" ca="1" si="26"/>
        <v>39.858126000000034</v>
      </c>
      <c r="S169" s="137">
        <f t="shared" ca="1" si="22"/>
        <v>10.845589524000006</v>
      </c>
      <c r="T169" s="72">
        <f t="shared" ca="1" si="27"/>
        <v>0.93605000000000005</v>
      </c>
      <c r="U169" s="5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0.3697500000000008</v>
      </c>
      <c r="V169" s="89">
        <f t="shared" ca="1" si="28"/>
        <v>34.164900000000074</v>
      </c>
    </row>
    <row r="170" spans="1:22" x14ac:dyDescent="0.35">
      <c r="A170" s="48">
        <f t="shared" si="29"/>
        <v>45536</v>
      </c>
      <c r="B170" s="88" cm="1">
        <f t="array" aca="1" ref="B170" ca="1">_xlfn.XLOOKUP(A170,INDIRECT($A$5&amp;"!$AJ$41:$AJ$406"),INDIRECT($A$5&amp;"!$AK$41:$AK$406"))*SUM($F$3:$I$3)</f>
        <v>0</v>
      </c>
      <c r="C170" s="88" cm="1">
        <f t="array" aca="1" ref="C170" ca="1">_xlfn.XLOOKUP(A170,INDIRECT($A$5&amp;"!$AJ$41:$AJ$406"),INDIRECT($A$5&amp;"!$AL$41:$AL$406"))*SUM($F$3:$I$3)</f>
        <v>11.55</v>
      </c>
      <c r="D170" s="88" cm="1">
        <f t="array" aca="1" ref="D170" ca="1">_xlfn.XLOOKUP(A170,INDIRECT($A$5&amp;"!$AJ$41:$AJ$406"),INDIRECT($A$5&amp;"!$AO$41:$AO$406"))*SUM($F$3:$I$3)</f>
        <v>11.55</v>
      </c>
      <c r="E170" s="50" cm="1">
        <f t="array" ref="E170">SUMPRODUCT(('PT Storengy'!$B$8:$K$372)*('PT Storengy'!$A$8:$A$372=$A170)*('PT Storengy'!$B$5:$K$5=$A$6)*('PT Storengy'!$B$7:$K$7=$A$7))</f>
        <v>0.6</v>
      </c>
      <c r="F170" s="137">
        <f t="shared" ca="1" si="20"/>
        <v>10.228387030400013</v>
      </c>
      <c r="G170" s="194">
        <f t="shared" ca="1" si="23"/>
        <v>0.88378000000000001</v>
      </c>
      <c r="H170" s="5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0.56081333333333394</v>
      </c>
      <c r="I170" s="89">
        <f t="shared" ca="1" si="24"/>
        <v>20.727660800000024</v>
      </c>
      <c r="J170" s="136" cm="1">
        <f t="array" aca="1" ref="J170" ca="1">IF(COUNTIFS('PTC GRTgaz'!$K$7:$K$15996,"",'PTC GRTgaz'!$A$7:$A$15996,J$16,'PTC GRTgaz'!$D$7:$D$15996,$A170,'PTC GRTgaz'!$C$7:$C$15996,"DEL")&gt;0,J$14,SUMIFS('PTC GRTgaz'!$K$7:$K$15996,'PTC GRTgaz'!$A$7:$A$15996,J$16,'PTC GRTgaz'!$D$7:$D$15996,$A170,'PTC GRTgaz'!$C$7:$C$15996,"DEL")*1.0026*$F$4/INDIRECT($A$4&amp;"!D9"))</f>
        <v>92.4</v>
      </c>
      <c r="K170" s="136">
        <v>1000</v>
      </c>
      <c r="L170" s="137">
        <f t="shared" ca="1" si="21"/>
        <v>10.020254897599996</v>
      </c>
      <c r="M170" s="194">
        <f t="shared" ca="1" si="25"/>
        <v>0.86572000000000005</v>
      </c>
      <c r="N170" s="5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0.57285333333333388</v>
      </c>
      <c r="O170" s="89">
        <f t="shared" ca="1" si="26"/>
        <v>21.17265920000002</v>
      </c>
      <c r="S170" s="137">
        <f t="shared" ca="1" si="22"/>
        <v>10.878386904000006</v>
      </c>
      <c r="T170" s="72">
        <f t="shared" ca="1" si="27"/>
        <v>0.93901000000000001</v>
      </c>
      <c r="U170" s="5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0.35495000000000104</v>
      </c>
      <c r="V170" s="89">
        <f t="shared" ca="1" si="28"/>
        <v>32.797380000000096</v>
      </c>
    </row>
    <row r="171" spans="1:22" x14ac:dyDescent="0.35">
      <c r="A171" s="48">
        <f t="shared" si="29"/>
        <v>45537</v>
      </c>
      <c r="B171" s="88" cm="1">
        <f t="array" aca="1" ref="B171" ca="1">_xlfn.XLOOKUP(A171,INDIRECT($A$5&amp;"!$AJ$41:$AJ$406"),INDIRECT($A$5&amp;"!$AK$41:$AK$406"))*SUM($F$3:$I$3)</f>
        <v>0</v>
      </c>
      <c r="C171" s="88" cm="1">
        <f t="array" aca="1" ref="C171" ca="1">_xlfn.XLOOKUP(A171,INDIRECT($A$5&amp;"!$AJ$41:$AJ$406"),INDIRECT($A$5&amp;"!$AL$41:$AL$406"))*SUM($F$3:$I$3)</f>
        <v>11.55</v>
      </c>
      <c r="D171" s="88" cm="1">
        <f t="array" aca="1" ref="D171" ca="1">_xlfn.XLOOKUP(A171,INDIRECT($A$5&amp;"!$AJ$41:$AJ$406"),INDIRECT($A$5&amp;"!$AO$41:$AO$406"))*SUM($F$3:$I$3)</f>
        <v>11.55</v>
      </c>
      <c r="E171" s="50" cm="1">
        <f t="array" ref="E171">SUMPRODUCT(('PT Storengy'!$B$8:$K$372)*('PT Storengy'!$A$8:$A$372=$A171)*('PT Storengy'!$B$5:$K$5=$A$6)*('PT Storengy'!$B$7:$K$7=$A$7))</f>
        <v>0.6</v>
      </c>
      <c r="F171" s="137">
        <f t="shared" ca="1" si="20"/>
        <v>10.249070585600013</v>
      </c>
      <c r="G171" s="194">
        <f t="shared" ca="1" si="23"/>
        <v>0.88556999999999997</v>
      </c>
      <c r="H171" s="5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0.55962000000000056</v>
      </c>
      <c r="I171" s="89">
        <f t="shared" ca="1" si="24"/>
        <v>20.683555200000022</v>
      </c>
      <c r="J171" s="136" cm="1">
        <f t="array" aca="1" ref="J171" ca="1">IF(COUNTIFS('PTC GRTgaz'!$K$7:$K$15996,"",'PTC GRTgaz'!$A$7:$A$15996,J$16,'PTC GRTgaz'!$D$7:$D$15996,$A171,'PTC GRTgaz'!$C$7:$C$15996,"DEL")&gt;0,J$14,SUMIFS('PTC GRTgaz'!$K$7:$K$15996,'PTC GRTgaz'!$A$7:$A$15996,J$16,'PTC GRTgaz'!$D$7:$D$15996,$A171,'PTC GRTgaz'!$C$7:$C$15996,"DEL")*1.0026*$F$4/INDIRECT($A$4&amp;"!D9"))</f>
        <v>92.4</v>
      </c>
      <c r="K171" s="136">
        <v>1000</v>
      </c>
      <c r="L171" s="137">
        <f t="shared" ca="1" si="21"/>
        <v>10.041382465599996</v>
      </c>
      <c r="M171" s="194">
        <f t="shared" ca="1" si="25"/>
        <v>0.86755000000000004</v>
      </c>
      <c r="N171" s="5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0.57163333333333388</v>
      </c>
      <c r="O171" s="89">
        <f t="shared" ca="1" si="26"/>
        <v>21.127568000000021</v>
      </c>
      <c r="S171" s="137">
        <f t="shared" ca="1" si="22"/>
        <v>10.909872204000006</v>
      </c>
      <c r="T171" s="72">
        <f t="shared" ca="1" si="27"/>
        <v>0.94184999999999997</v>
      </c>
      <c r="U171" s="5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0.34075000000000066</v>
      </c>
      <c r="V171" s="89">
        <f t="shared" ca="1" si="28"/>
        <v>31.485300000000063</v>
      </c>
    </row>
    <row r="172" spans="1:22" x14ac:dyDescent="0.35">
      <c r="A172" s="48">
        <f t="shared" si="29"/>
        <v>45538</v>
      </c>
      <c r="B172" s="88" cm="1">
        <f t="array" aca="1" ref="B172" ca="1">_xlfn.XLOOKUP(A172,INDIRECT($A$5&amp;"!$AJ$41:$AJ$406"),INDIRECT($A$5&amp;"!$AK$41:$AK$406"))*SUM($F$3:$I$3)</f>
        <v>0</v>
      </c>
      <c r="C172" s="88" cm="1">
        <f t="array" aca="1" ref="C172" ca="1">_xlfn.XLOOKUP(A172,INDIRECT($A$5&amp;"!$AJ$41:$AJ$406"),INDIRECT($A$5&amp;"!$AL$41:$AL$406"))*SUM($F$3:$I$3)</f>
        <v>11.55</v>
      </c>
      <c r="D172" s="88" cm="1">
        <f t="array" aca="1" ref="D172" ca="1">_xlfn.XLOOKUP(A172,INDIRECT($A$5&amp;"!$AJ$41:$AJ$406"),INDIRECT($A$5&amp;"!$AO$41:$AO$406"))*SUM($F$3:$I$3)</f>
        <v>11.55</v>
      </c>
      <c r="E172" s="50" cm="1">
        <f t="array" ref="E172">SUMPRODUCT(('PT Storengy'!$B$8:$K$372)*('PT Storengy'!$A$8:$A$372=$A172)*('PT Storengy'!$B$5:$K$5=$A$6)*('PT Storengy'!$B$7:$K$7=$A$7))</f>
        <v>0.6</v>
      </c>
      <c r="F172" s="137">
        <f t="shared" ca="1" si="20"/>
        <v>10.269709788800013</v>
      </c>
      <c r="G172" s="194">
        <f t="shared" ca="1" si="23"/>
        <v>0.88736999999999999</v>
      </c>
      <c r="H172" s="5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0.55842000000000058</v>
      </c>
      <c r="I172" s="89">
        <f t="shared" ca="1" si="24"/>
        <v>20.639203200000022</v>
      </c>
      <c r="J172" s="136" cm="1">
        <f t="array" aca="1" ref="J172" ca="1">IF(COUNTIFS('PTC GRTgaz'!$K$7:$K$15996,"",'PTC GRTgaz'!$A$7:$A$15996,J$16,'PTC GRTgaz'!$D$7:$D$15996,$A172,'PTC GRTgaz'!$C$7:$C$15996,"DEL")&gt;0,J$14,SUMIFS('PTC GRTgaz'!$K$7:$K$15996,'PTC GRTgaz'!$A$7:$A$15996,J$16,'PTC GRTgaz'!$D$7:$D$15996,$A172,'PTC GRTgaz'!$C$7:$C$15996,"DEL")*1.0026*$F$4/INDIRECT($A$4&amp;"!D9"))</f>
        <v>92.4</v>
      </c>
      <c r="K172" s="136">
        <v>1000</v>
      </c>
      <c r="L172" s="137">
        <f t="shared" ca="1" si="21"/>
        <v>10.062464942399997</v>
      </c>
      <c r="M172" s="194">
        <f t="shared" ca="1" si="25"/>
        <v>0.86938000000000004</v>
      </c>
      <c r="N172" s="5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0.57041333333333388</v>
      </c>
      <c r="O172" s="89">
        <f t="shared" ca="1" si="26"/>
        <v>21.08247680000002</v>
      </c>
      <c r="S172" s="137">
        <f t="shared" ca="1" si="22"/>
        <v>10.940096244000006</v>
      </c>
      <c r="T172" s="72">
        <f t="shared" ca="1" si="27"/>
        <v>0.94457999999999998</v>
      </c>
      <c r="U172" s="5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0.3271000000000005</v>
      </c>
      <c r="V172" s="89">
        <f t="shared" ca="1" si="28"/>
        <v>30.224040000000048</v>
      </c>
    </row>
    <row r="173" spans="1:22" x14ac:dyDescent="0.35">
      <c r="A173" s="48">
        <f t="shared" si="29"/>
        <v>45539</v>
      </c>
      <c r="B173" s="88" cm="1">
        <f t="array" aca="1" ref="B173" ca="1">_xlfn.XLOOKUP(A173,INDIRECT($A$5&amp;"!$AJ$41:$AJ$406"),INDIRECT($A$5&amp;"!$AK$41:$AK$406"))*SUM($F$3:$I$3)</f>
        <v>0</v>
      </c>
      <c r="C173" s="88" cm="1">
        <f t="array" aca="1" ref="C173" ca="1">_xlfn.XLOOKUP(A173,INDIRECT($A$5&amp;"!$AJ$41:$AJ$406"),INDIRECT($A$5&amp;"!$AL$41:$AL$406"))*SUM($F$3:$I$3)</f>
        <v>11.55</v>
      </c>
      <c r="D173" s="88" cm="1">
        <f t="array" aca="1" ref="D173" ca="1">_xlfn.XLOOKUP(A173,INDIRECT($A$5&amp;"!$AJ$41:$AJ$406"),INDIRECT($A$5&amp;"!$AO$41:$AO$406"))*SUM($F$3:$I$3)</f>
        <v>11.55</v>
      </c>
      <c r="E173" s="50" cm="1">
        <f t="array" ref="E173">SUMPRODUCT(('PT Storengy'!$B$8:$K$372)*('PT Storengy'!$A$8:$A$372=$A173)*('PT Storengy'!$B$5:$K$5=$A$6)*('PT Storengy'!$B$7:$K$7=$A$7))</f>
        <v>0.6</v>
      </c>
      <c r="F173" s="137">
        <f t="shared" ca="1" si="20"/>
        <v>10.290305132800013</v>
      </c>
      <c r="G173" s="194">
        <f t="shared" ca="1" si="23"/>
        <v>0.88915</v>
      </c>
      <c r="H173" s="5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0.55723333333333391</v>
      </c>
      <c r="I173" s="89">
        <f t="shared" ca="1" si="24"/>
        <v>20.595344000000022</v>
      </c>
      <c r="J173" s="136" cm="1">
        <f t="array" aca="1" ref="J173" ca="1">IF(COUNTIFS('PTC GRTgaz'!$K$7:$K$15996,"",'PTC GRTgaz'!$A$7:$A$15996,J$16,'PTC GRTgaz'!$D$7:$D$15996,$A173,'PTC GRTgaz'!$C$7:$C$15996,"DEL")&gt;0,J$14,SUMIFS('PTC GRTgaz'!$K$7:$K$15996,'PTC GRTgaz'!$A$7:$A$15996,J$16,'PTC GRTgaz'!$D$7:$D$15996,$A173,'PTC GRTgaz'!$C$7:$C$15996,"DEL")*1.0026*$F$4/INDIRECT($A$4&amp;"!D9"))</f>
        <v>92.4</v>
      </c>
      <c r="K173" s="136">
        <v>1000</v>
      </c>
      <c r="L173" s="137">
        <f t="shared" ca="1" si="21"/>
        <v>10.083502327999996</v>
      </c>
      <c r="M173" s="194">
        <f t="shared" ca="1" si="25"/>
        <v>0.87121000000000004</v>
      </c>
      <c r="N173" s="5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0.56919333333333377</v>
      </c>
      <c r="O173" s="89">
        <f t="shared" ca="1" si="26"/>
        <v>21.037385600000018</v>
      </c>
      <c r="S173" s="137">
        <f t="shared" ca="1" si="22"/>
        <v>10.969114464000006</v>
      </c>
      <c r="T173" s="72">
        <f t="shared" ca="1" si="27"/>
        <v>0.94718999999999998</v>
      </c>
      <c r="U173" s="5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0.31405000000000038</v>
      </c>
      <c r="V173" s="89">
        <f t="shared" ca="1" si="28"/>
        <v>29.018220000000039</v>
      </c>
    </row>
    <row r="174" spans="1:22" x14ac:dyDescent="0.35">
      <c r="A174" s="48">
        <f t="shared" si="29"/>
        <v>45540</v>
      </c>
      <c r="B174" s="88" cm="1">
        <f t="array" aca="1" ref="B174" ca="1">_xlfn.XLOOKUP(A174,INDIRECT($A$5&amp;"!$AJ$41:$AJ$406"),INDIRECT($A$5&amp;"!$AK$41:$AK$406"))*SUM($F$3:$I$3)</f>
        <v>0</v>
      </c>
      <c r="C174" s="88" cm="1">
        <f t="array" aca="1" ref="C174" ca="1">_xlfn.XLOOKUP(A174,INDIRECT($A$5&amp;"!$AJ$41:$AJ$406"),INDIRECT($A$5&amp;"!$AL$41:$AL$406"))*SUM($F$3:$I$3)</f>
        <v>11.55</v>
      </c>
      <c r="D174" s="88" cm="1">
        <f t="array" aca="1" ref="D174" ca="1">_xlfn.XLOOKUP(A174,INDIRECT($A$5&amp;"!$AJ$41:$AJ$406"),INDIRECT($A$5&amp;"!$AO$41:$AO$406"))*SUM($F$3:$I$3)</f>
        <v>11.55</v>
      </c>
      <c r="E174" s="50" cm="1">
        <f t="array" ref="E174">SUMPRODUCT(('PT Storengy'!$B$8:$K$372)*('PT Storengy'!$A$8:$A$372=$A174)*('PT Storengy'!$B$5:$K$5=$A$6)*('PT Storengy'!$B$7:$K$7=$A$7))</f>
        <v>0.6</v>
      </c>
      <c r="F174" s="137">
        <f t="shared" ca="1" si="20"/>
        <v>10.310856371200012</v>
      </c>
      <c r="G174" s="194">
        <f t="shared" ca="1" si="23"/>
        <v>0.89093999999999995</v>
      </c>
      <c r="H174" s="5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0.55604000000000076</v>
      </c>
      <c r="I174" s="89">
        <f t="shared" ca="1" si="24"/>
        <v>20.551238400000027</v>
      </c>
      <c r="J174" s="136" cm="1">
        <f t="array" aca="1" ref="J174" ca="1">IF(COUNTIFS('PTC GRTgaz'!$K$7:$K$15996,"",'PTC GRTgaz'!$A$7:$A$15996,J$16,'PTC GRTgaz'!$D$7:$D$15996,$A174,'PTC GRTgaz'!$C$7:$C$15996,"DEL")&gt;0,J$14,SUMIFS('PTC GRTgaz'!$K$7:$K$15996,'PTC GRTgaz'!$A$7:$A$15996,J$16,'PTC GRTgaz'!$D$7:$D$15996,$A174,'PTC GRTgaz'!$C$7:$C$15996,"DEL")*1.0026*$F$4/INDIRECT($A$4&amp;"!D9"))</f>
        <v>92.4</v>
      </c>
      <c r="K174" s="136">
        <v>1000</v>
      </c>
      <c r="L174" s="137">
        <f t="shared" ca="1" si="21"/>
        <v>10.104494868799996</v>
      </c>
      <c r="M174" s="194">
        <f t="shared" ca="1" si="25"/>
        <v>0.87302999999999997</v>
      </c>
      <c r="N174" s="5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0.5679800000000006</v>
      </c>
      <c r="O174" s="89">
        <f t="shared" ca="1" si="26"/>
        <v>20.992540800000022</v>
      </c>
      <c r="S174" s="137">
        <f t="shared" ca="1" si="22"/>
        <v>10.996968444000006</v>
      </c>
      <c r="T174" s="72">
        <f t="shared" ca="1" si="27"/>
        <v>0.94971000000000005</v>
      </c>
      <c r="U174" s="5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0.30144999999999994</v>
      </c>
      <c r="V174" s="89">
        <f t="shared" ca="1" si="28"/>
        <v>27.853979999999996</v>
      </c>
    </row>
    <row r="175" spans="1:22" x14ac:dyDescent="0.35">
      <c r="A175" s="48">
        <f t="shared" si="29"/>
        <v>45541</v>
      </c>
      <c r="B175" s="88" cm="1">
        <f t="array" aca="1" ref="B175" ca="1">_xlfn.XLOOKUP(A175,INDIRECT($A$5&amp;"!$AJ$41:$AJ$406"),INDIRECT($A$5&amp;"!$AK$41:$AK$406"))*SUM($F$3:$I$3)</f>
        <v>0</v>
      </c>
      <c r="C175" s="88" cm="1">
        <f t="array" aca="1" ref="C175" ca="1">_xlfn.XLOOKUP(A175,INDIRECT($A$5&amp;"!$AJ$41:$AJ$406"),INDIRECT($A$5&amp;"!$AL$41:$AL$406"))*SUM($F$3:$I$3)</f>
        <v>11.55</v>
      </c>
      <c r="D175" s="88" cm="1">
        <f t="array" aca="1" ref="D175" ca="1">_xlfn.XLOOKUP(A175,INDIRECT($A$5&amp;"!$AJ$41:$AJ$406"),INDIRECT($A$5&amp;"!$AO$41:$AO$406"))*SUM($F$3:$I$3)</f>
        <v>11.55</v>
      </c>
      <c r="E175" s="50" cm="1">
        <f t="array" ref="E175">SUMPRODUCT(('PT Storengy'!$B$8:$K$372)*('PT Storengy'!$A$8:$A$372=$A175)*('PT Storengy'!$B$5:$K$5=$A$6)*('PT Storengy'!$B$7:$K$7=$A$7))</f>
        <v>0.6</v>
      </c>
      <c r="F175" s="137">
        <f t="shared" ca="1" si="20"/>
        <v>10.331363996800013</v>
      </c>
      <c r="G175" s="194">
        <f t="shared" ca="1" si="23"/>
        <v>0.89271</v>
      </c>
      <c r="H175" s="5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0.5548600000000008</v>
      </c>
      <c r="I175" s="89">
        <f t="shared" ca="1" si="24"/>
        <v>20.507625600000029</v>
      </c>
      <c r="J175" s="136" cm="1">
        <f t="array" aca="1" ref="J175" ca="1">IF(COUNTIFS('PTC GRTgaz'!$K$7:$K$15996,"",'PTC GRTgaz'!$A$7:$A$15996,J$16,'PTC GRTgaz'!$D$7:$D$15996,$A175,'PTC GRTgaz'!$C$7:$C$15996,"DEL")&gt;0,J$14,SUMIFS('PTC GRTgaz'!$K$7:$K$15996,'PTC GRTgaz'!$A$7:$A$15996,J$16,'PTC GRTgaz'!$D$7:$D$15996,$A175,'PTC GRTgaz'!$C$7:$C$15996,"DEL")*1.0026*$F$4/INDIRECT($A$4&amp;"!D9"))</f>
        <v>92.4</v>
      </c>
      <c r="K175" s="136">
        <v>1000</v>
      </c>
      <c r="L175" s="137">
        <f t="shared" ca="1" si="21"/>
        <v>10.125442564799997</v>
      </c>
      <c r="M175" s="194">
        <f t="shared" ca="1" si="25"/>
        <v>0.87485000000000002</v>
      </c>
      <c r="N175" s="5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0.56676666666666731</v>
      </c>
      <c r="O175" s="89">
        <f t="shared" ca="1" si="26"/>
        <v>20.947696000000025</v>
      </c>
      <c r="S175" s="137">
        <f t="shared" ca="1" si="22"/>
        <v>11.024492556000006</v>
      </c>
      <c r="T175" s="72">
        <f t="shared" ca="1" si="27"/>
        <v>0.95211999999999997</v>
      </c>
      <c r="U175" s="5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0.29788000000000037</v>
      </c>
      <c r="V175" s="89">
        <f t="shared" ca="1" si="28"/>
        <v>27.524112000000034</v>
      </c>
    </row>
    <row r="176" spans="1:22" x14ac:dyDescent="0.35">
      <c r="A176" s="48">
        <f t="shared" si="29"/>
        <v>45542</v>
      </c>
      <c r="B176" s="88" cm="1">
        <f t="array" aca="1" ref="B176" ca="1">_xlfn.XLOOKUP(A176,INDIRECT($A$5&amp;"!$AJ$41:$AJ$406"),INDIRECT($A$5&amp;"!$AK$41:$AK$406"))*SUM($F$3:$I$3)</f>
        <v>0</v>
      </c>
      <c r="C176" s="88" cm="1">
        <f t="array" aca="1" ref="C176" ca="1">_xlfn.XLOOKUP(A176,INDIRECT($A$5&amp;"!$AJ$41:$AJ$406"),INDIRECT($A$5&amp;"!$AL$41:$AL$406"))*SUM($F$3:$I$3)</f>
        <v>11.55</v>
      </c>
      <c r="D176" s="88" cm="1">
        <f t="array" aca="1" ref="D176" ca="1">_xlfn.XLOOKUP(A176,INDIRECT($A$5&amp;"!$AJ$41:$AJ$406"),INDIRECT($A$5&amp;"!$AO$41:$AO$406"))*SUM($F$3:$I$3)</f>
        <v>11.55</v>
      </c>
      <c r="E176" s="50" cm="1">
        <f t="array" ref="E176">SUMPRODUCT(('PT Storengy'!$B$8:$K$372)*('PT Storengy'!$A$8:$A$372=$A176)*('PT Storengy'!$B$5:$K$5=$A$6)*('PT Storengy'!$B$7:$K$7=$A$7))</f>
        <v>0.6</v>
      </c>
      <c r="F176" s="137">
        <f t="shared" ca="1" si="20"/>
        <v>10.351827763200014</v>
      </c>
      <c r="G176" s="194">
        <f t="shared" ca="1" si="23"/>
        <v>0.89449000000000001</v>
      </c>
      <c r="H176" s="5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0.55367333333333424</v>
      </c>
      <c r="I176" s="89">
        <f t="shared" ca="1" si="24"/>
        <v>20.463766400000033</v>
      </c>
      <c r="J176" s="136" cm="1">
        <f t="array" aca="1" ref="J176" ca="1">IF(COUNTIFS('PTC GRTgaz'!$K$7:$K$15996,"",'PTC GRTgaz'!$A$7:$A$15996,J$16,'PTC GRTgaz'!$D$7:$D$15996,$A176,'PTC GRTgaz'!$C$7:$C$15996,"DEL")&gt;0,J$14,SUMIFS('PTC GRTgaz'!$K$7:$K$15996,'PTC GRTgaz'!$A$7:$A$15996,J$16,'PTC GRTgaz'!$D$7:$D$15996,$A176,'PTC GRTgaz'!$C$7:$C$15996,"DEL")*1.0026*$F$4/INDIRECT($A$4&amp;"!D9"))</f>
        <v>92.4</v>
      </c>
      <c r="K176" s="136">
        <v>1000</v>
      </c>
      <c r="L176" s="137">
        <f t="shared" ca="1" si="21"/>
        <v>10.146345662399996</v>
      </c>
      <c r="M176" s="194">
        <f t="shared" ca="1" si="25"/>
        <v>0.87665999999999999</v>
      </c>
      <c r="N176" s="5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0.56556000000000051</v>
      </c>
      <c r="O176" s="89">
        <f t="shared" ca="1" si="26"/>
        <v>20.90309760000002</v>
      </c>
      <c r="S176" s="137">
        <f t="shared" ca="1" si="22"/>
        <v>11.051796756000005</v>
      </c>
      <c r="T176" s="72">
        <f t="shared" ca="1" si="27"/>
        <v>0.95450000000000002</v>
      </c>
      <c r="U176" s="5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0.29550000000000032</v>
      </c>
      <c r="V176" s="89">
        <f t="shared" ca="1" si="28"/>
        <v>27.30420000000003</v>
      </c>
    </row>
    <row r="177" spans="1:22" x14ac:dyDescent="0.35">
      <c r="A177" s="48">
        <f t="shared" si="29"/>
        <v>45543</v>
      </c>
      <c r="B177" s="88" cm="1">
        <f t="array" aca="1" ref="B177" ca="1">_xlfn.XLOOKUP(A177,INDIRECT($A$5&amp;"!$AJ$41:$AJ$406"),INDIRECT($A$5&amp;"!$AK$41:$AK$406"))*SUM($F$3:$I$3)</f>
        <v>0</v>
      </c>
      <c r="C177" s="88" cm="1">
        <f t="array" aca="1" ref="C177" ca="1">_xlfn.XLOOKUP(A177,INDIRECT($A$5&amp;"!$AJ$41:$AJ$406"),INDIRECT($A$5&amp;"!$AL$41:$AL$406"))*SUM($F$3:$I$3)</f>
        <v>11.55</v>
      </c>
      <c r="D177" s="88" cm="1">
        <f t="array" aca="1" ref="D177" ca="1">_xlfn.XLOOKUP(A177,INDIRECT($A$5&amp;"!$AJ$41:$AJ$406"),INDIRECT($A$5&amp;"!$AO$41:$AO$406"))*SUM($F$3:$I$3)</f>
        <v>11.55</v>
      </c>
      <c r="E177" s="50" cm="1">
        <f t="array" ref="E177">SUMPRODUCT(('PT Storengy'!$B$8:$K$372)*('PT Storengy'!$A$8:$A$372=$A177)*('PT Storengy'!$B$5:$K$5=$A$6)*('PT Storengy'!$B$7:$K$7=$A$7))</f>
        <v>0.6</v>
      </c>
      <c r="F177" s="137">
        <f t="shared" ca="1" si="20"/>
        <v>10.372247916800013</v>
      </c>
      <c r="G177" s="194">
        <f t="shared" ca="1" si="23"/>
        <v>0.89625999999999995</v>
      </c>
      <c r="H177" s="5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0.55249333333333439</v>
      </c>
      <c r="I177" s="89">
        <f t="shared" ca="1" si="24"/>
        <v>20.420153600000038</v>
      </c>
      <c r="J177" s="136" cm="1">
        <f t="array" aca="1" ref="J177" ca="1">IF(COUNTIFS('PTC GRTgaz'!$K$7:$K$15996,"",'PTC GRTgaz'!$A$7:$A$15996,J$16,'PTC GRTgaz'!$D$7:$D$15996,$A177,'PTC GRTgaz'!$C$7:$C$15996,"DEL")&gt;0,J$14,SUMIFS('PTC GRTgaz'!$K$7:$K$15996,'PTC GRTgaz'!$A$7:$A$15996,J$16,'PTC GRTgaz'!$D$7:$D$15996,$A177,'PTC GRTgaz'!$C$7:$C$15996,"DEL")*1.0026*$F$4/INDIRECT($A$4&amp;"!D9"))</f>
        <v>92.4</v>
      </c>
      <c r="K177" s="136">
        <v>1000</v>
      </c>
      <c r="L177" s="137">
        <f t="shared" ca="1" si="21"/>
        <v>10.167204161599996</v>
      </c>
      <c r="M177" s="194">
        <f t="shared" ca="1" si="25"/>
        <v>0.87846999999999997</v>
      </c>
      <c r="N177" s="5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0.56435333333333393</v>
      </c>
      <c r="O177" s="89">
        <f t="shared" ca="1" si="26"/>
        <v>20.858499200000022</v>
      </c>
      <c r="S177" s="137">
        <f t="shared" ca="1" si="22"/>
        <v>11.078881968000005</v>
      </c>
      <c r="T177" s="72">
        <f t="shared" ca="1" si="27"/>
        <v>0.95687</v>
      </c>
      <c r="U177" s="5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0.29313000000000039</v>
      </c>
      <c r="V177" s="89">
        <f t="shared" ca="1" si="28"/>
        <v>27.085212000000038</v>
      </c>
    </row>
    <row r="178" spans="1:22" x14ac:dyDescent="0.35">
      <c r="A178" s="48">
        <f t="shared" si="29"/>
        <v>45544</v>
      </c>
      <c r="B178" s="88" cm="1">
        <f t="array" aca="1" ref="B178" ca="1">_xlfn.XLOOKUP(A178,INDIRECT($A$5&amp;"!$AJ$41:$AJ$406"),INDIRECT($A$5&amp;"!$AK$41:$AK$406"))*SUM($F$3:$I$3)</f>
        <v>0</v>
      </c>
      <c r="C178" s="88" cm="1">
        <f t="array" aca="1" ref="C178" ca="1">_xlfn.XLOOKUP(A178,INDIRECT($A$5&amp;"!$AJ$41:$AJ$406"),INDIRECT($A$5&amp;"!$AL$41:$AL$406"))*SUM($F$3:$I$3)</f>
        <v>11.55</v>
      </c>
      <c r="D178" s="88" cm="1">
        <f t="array" aca="1" ref="D178" ca="1">_xlfn.XLOOKUP(A178,INDIRECT($A$5&amp;"!$AJ$41:$AJ$406"),INDIRECT($A$5&amp;"!$AO$41:$AO$406"))*SUM($F$3:$I$3)</f>
        <v>11.55</v>
      </c>
      <c r="E178" s="50" cm="1">
        <f t="array" ref="E178">SUMPRODUCT(('PT Storengy'!$B$8:$K$372)*('PT Storengy'!$A$8:$A$372=$A178)*('PT Storengy'!$B$5:$K$5=$A$6)*('PT Storengy'!$B$7:$K$7=$A$7))</f>
        <v>1</v>
      </c>
      <c r="F178" s="137">
        <f t="shared" ca="1" si="20"/>
        <v>10.372247916800013</v>
      </c>
      <c r="G178" s="194">
        <f t="shared" ca="1" si="23"/>
        <v>0.89802999999999999</v>
      </c>
      <c r="H178" s="5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0.55131333333333443</v>
      </c>
      <c r="I178" s="89">
        <f t="shared" ca="1" si="24"/>
        <v>0</v>
      </c>
      <c r="J178" s="136" cm="1">
        <f t="array" aca="1" ref="J178" ca="1">IF(COUNTIFS('PTC GRTgaz'!$K$7:$K$15996,"",'PTC GRTgaz'!$A$7:$A$15996,J$16,'PTC GRTgaz'!$D$7:$D$15996,$A178,'PTC GRTgaz'!$C$7:$C$15996,"DEL")&gt;0,J$14,SUMIFS('PTC GRTgaz'!$K$7:$K$15996,'PTC GRTgaz'!$A$7:$A$15996,J$16,'PTC GRTgaz'!$D$7:$D$15996,$A178,'PTC GRTgaz'!$C$7:$C$15996,"DEL")*1.0026*$F$4/INDIRECT($A$4&amp;"!D9"))</f>
        <v>92.4</v>
      </c>
      <c r="K178" s="136">
        <v>1000</v>
      </c>
      <c r="L178" s="137">
        <f t="shared" ca="1" si="21"/>
        <v>10.167204161599996</v>
      </c>
      <c r="M178" s="194">
        <f t="shared" ca="1" si="25"/>
        <v>0.88027999999999995</v>
      </c>
      <c r="N178" s="5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0.56314666666666724</v>
      </c>
      <c r="O178" s="89">
        <f t="shared" ca="1" si="26"/>
        <v>0</v>
      </c>
      <c r="S178" s="137">
        <f t="shared" ca="1" si="22"/>
        <v>11.105750964000004</v>
      </c>
      <c r="T178" s="72">
        <f t="shared" ca="1" si="27"/>
        <v>0.95921000000000001</v>
      </c>
      <c r="U178" s="5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0.29079000000000033</v>
      </c>
      <c r="V178" s="89">
        <f t="shared" ca="1" si="28"/>
        <v>26.868996000000031</v>
      </c>
    </row>
    <row r="179" spans="1:22" x14ac:dyDescent="0.35">
      <c r="A179" s="48">
        <f t="shared" si="29"/>
        <v>45545</v>
      </c>
      <c r="B179" s="88" cm="1">
        <f t="array" aca="1" ref="B179" ca="1">_xlfn.XLOOKUP(A179,INDIRECT($A$5&amp;"!$AJ$41:$AJ$406"),INDIRECT($A$5&amp;"!$AK$41:$AK$406"))*SUM($F$3:$I$3)</f>
        <v>0</v>
      </c>
      <c r="C179" s="88" cm="1">
        <f t="array" aca="1" ref="C179" ca="1">_xlfn.XLOOKUP(A179,INDIRECT($A$5&amp;"!$AJ$41:$AJ$406"),INDIRECT($A$5&amp;"!$AL$41:$AL$406"))*SUM($F$3:$I$3)</f>
        <v>11.55</v>
      </c>
      <c r="D179" s="88" cm="1">
        <f t="array" aca="1" ref="D179" ca="1">_xlfn.XLOOKUP(A179,INDIRECT($A$5&amp;"!$AJ$41:$AJ$406"),INDIRECT($A$5&amp;"!$AO$41:$AO$406"))*SUM($F$3:$I$3)</f>
        <v>11.55</v>
      </c>
      <c r="E179" s="50" cm="1">
        <f t="array" ref="E179">SUMPRODUCT(('PT Storengy'!$B$8:$K$372)*('PT Storengy'!$A$8:$A$372=$A179)*('PT Storengy'!$B$5:$K$5=$A$6)*('PT Storengy'!$B$7:$K$7=$A$7))</f>
        <v>1</v>
      </c>
      <c r="F179" s="137">
        <f t="shared" ca="1" si="20"/>
        <v>10.372247916800013</v>
      </c>
      <c r="G179" s="194">
        <f t="shared" ca="1" si="23"/>
        <v>0.89802999999999999</v>
      </c>
      <c r="H179" s="5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0.55131333333333443</v>
      </c>
      <c r="I179" s="89">
        <f t="shared" ca="1" si="24"/>
        <v>0</v>
      </c>
      <c r="J179" s="136" cm="1">
        <f t="array" aca="1" ref="J179" ca="1">IF(COUNTIFS('PTC GRTgaz'!$K$7:$K$15996,"",'PTC GRTgaz'!$A$7:$A$15996,J$16,'PTC GRTgaz'!$D$7:$D$15996,$A179,'PTC GRTgaz'!$C$7:$C$15996,"DEL")&gt;0,J$14,SUMIFS('PTC GRTgaz'!$K$7:$K$15996,'PTC GRTgaz'!$A$7:$A$15996,J$16,'PTC GRTgaz'!$D$7:$D$15996,$A179,'PTC GRTgaz'!$C$7:$C$15996,"DEL")*1.0026*$F$4/INDIRECT($A$4&amp;"!D9"))</f>
        <v>92.4</v>
      </c>
      <c r="K179" s="136">
        <v>1000</v>
      </c>
      <c r="L179" s="137">
        <f t="shared" ca="1" si="21"/>
        <v>10.167204161599996</v>
      </c>
      <c r="M179" s="194">
        <f t="shared" ca="1" si="25"/>
        <v>0.88027999999999995</v>
      </c>
      <c r="N179" s="5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0.56314666666666724</v>
      </c>
      <c r="O179" s="89">
        <f t="shared" ca="1" si="26"/>
        <v>0</v>
      </c>
      <c r="S179" s="137">
        <f t="shared" ca="1" si="22"/>
        <v>11.132404668000003</v>
      </c>
      <c r="T179" s="72">
        <f t="shared" ca="1" si="27"/>
        <v>0.96153999999999995</v>
      </c>
      <c r="U179" s="5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0.28846000000000038</v>
      </c>
      <c r="V179" s="89">
        <f t="shared" ca="1" si="28"/>
        <v>26.653704000000037</v>
      </c>
    </row>
    <row r="180" spans="1:22" x14ac:dyDescent="0.35">
      <c r="A180" s="48">
        <f t="shared" si="29"/>
        <v>45546</v>
      </c>
      <c r="B180" s="88" cm="1">
        <f t="array" aca="1" ref="B180" ca="1">_xlfn.XLOOKUP(A180,INDIRECT($A$5&amp;"!$AJ$41:$AJ$406"),INDIRECT($A$5&amp;"!$AK$41:$AK$406"))*SUM($F$3:$I$3)</f>
        <v>0</v>
      </c>
      <c r="C180" s="88" cm="1">
        <f t="array" aca="1" ref="C180" ca="1">_xlfn.XLOOKUP(A180,INDIRECT($A$5&amp;"!$AJ$41:$AJ$406"),INDIRECT($A$5&amp;"!$AL$41:$AL$406"))*SUM($F$3:$I$3)</f>
        <v>11.55</v>
      </c>
      <c r="D180" s="88" cm="1">
        <f t="array" aca="1" ref="D180" ca="1">_xlfn.XLOOKUP(A180,INDIRECT($A$5&amp;"!$AJ$41:$AJ$406"),INDIRECT($A$5&amp;"!$AO$41:$AO$406"))*SUM($F$3:$I$3)</f>
        <v>11.55</v>
      </c>
      <c r="E180" s="50" cm="1">
        <f t="array" ref="E180">SUMPRODUCT(('PT Storengy'!$B$8:$K$372)*('PT Storengy'!$A$8:$A$372=$A180)*('PT Storengy'!$B$5:$K$5=$A$6)*('PT Storengy'!$B$7:$K$7=$A$7))</f>
        <v>1</v>
      </c>
      <c r="F180" s="137">
        <f t="shared" ca="1" si="20"/>
        <v>10.372247916800013</v>
      </c>
      <c r="G180" s="194">
        <f t="shared" ca="1" si="23"/>
        <v>0.89802999999999999</v>
      </c>
      <c r="H180" s="5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0.55131333333333443</v>
      </c>
      <c r="I180" s="89">
        <f t="shared" ca="1" si="24"/>
        <v>0</v>
      </c>
      <c r="J180" s="136" cm="1">
        <f t="array" aca="1" ref="J180" ca="1">IF(COUNTIFS('PTC GRTgaz'!$K$7:$K$15996,"",'PTC GRTgaz'!$A$7:$A$15996,J$16,'PTC GRTgaz'!$D$7:$D$15996,$A180,'PTC GRTgaz'!$C$7:$C$15996,"DEL")&gt;0,J$14,SUMIFS('PTC GRTgaz'!$K$7:$K$15996,'PTC GRTgaz'!$A$7:$A$15996,J$16,'PTC GRTgaz'!$D$7:$D$15996,$A180,'PTC GRTgaz'!$C$7:$C$15996,"DEL")*1.0026*$F$4/INDIRECT($A$4&amp;"!D9"))</f>
        <v>92.4</v>
      </c>
      <c r="K180" s="136">
        <v>1000</v>
      </c>
      <c r="L180" s="137">
        <f t="shared" ca="1" si="21"/>
        <v>10.167204161599996</v>
      </c>
      <c r="M180" s="194">
        <f t="shared" ca="1" si="25"/>
        <v>0.88027999999999995</v>
      </c>
      <c r="N180" s="5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0.56314666666666724</v>
      </c>
      <c r="O180" s="89">
        <f t="shared" ca="1" si="26"/>
        <v>0</v>
      </c>
      <c r="S180" s="137">
        <f t="shared" ca="1" si="22"/>
        <v>11.158845852000002</v>
      </c>
      <c r="T180" s="72">
        <f t="shared" ca="1" si="27"/>
        <v>0.96384000000000003</v>
      </c>
      <c r="U180" s="5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0.2861600000000003</v>
      </c>
      <c r="V180" s="89">
        <f t="shared" ca="1" si="28"/>
        <v>26.441184000000028</v>
      </c>
    </row>
    <row r="181" spans="1:22" x14ac:dyDescent="0.35">
      <c r="A181" s="48">
        <f t="shared" si="29"/>
        <v>45547</v>
      </c>
      <c r="B181" s="88" cm="1">
        <f t="array" aca="1" ref="B181" ca="1">_xlfn.XLOOKUP(A181,INDIRECT($A$5&amp;"!$AJ$41:$AJ$406"),INDIRECT($A$5&amp;"!$AK$41:$AK$406"))*SUM($F$3:$I$3)</f>
        <v>0</v>
      </c>
      <c r="C181" s="88" cm="1">
        <f t="array" aca="1" ref="C181" ca="1">_xlfn.XLOOKUP(A181,INDIRECT($A$5&amp;"!$AJ$41:$AJ$406"),INDIRECT($A$5&amp;"!$AL$41:$AL$406"))*SUM($F$3:$I$3)</f>
        <v>11.55</v>
      </c>
      <c r="D181" s="88" cm="1">
        <f t="array" aca="1" ref="D181" ca="1">_xlfn.XLOOKUP(A181,INDIRECT($A$5&amp;"!$AJ$41:$AJ$406"),INDIRECT($A$5&amp;"!$AO$41:$AO$406"))*SUM($F$3:$I$3)</f>
        <v>11.55</v>
      </c>
      <c r="E181" s="50" cm="1">
        <f t="array" ref="E181">SUMPRODUCT(('PT Storengy'!$B$8:$K$372)*('PT Storengy'!$A$8:$A$372=$A181)*('PT Storengy'!$B$5:$K$5=$A$6)*('PT Storengy'!$B$7:$K$7=$A$7))</f>
        <v>1</v>
      </c>
      <c r="F181" s="137">
        <f t="shared" ca="1" si="20"/>
        <v>10.372247916800013</v>
      </c>
      <c r="G181" s="194">
        <f t="shared" ca="1" si="23"/>
        <v>0.89802999999999999</v>
      </c>
      <c r="H181" s="5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0.55131333333333443</v>
      </c>
      <c r="I181" s="89">
        <f t="shared" ca="1" si="24"/>
        <v>0</v>
      </c>
      <c r="J181" s="136" cm="1">
        <f t="array" aca="1" ref="J181" ca="1">IF(COUNTIFS('PTC GRTgaz'!$K$7:$K$15996,"",'PTC GRTgaz'!$A$7:$A$15996,J$16,'PTC GRTgaz'!$D$7:$D$15996,$A181,'PTC GRTgaz'!$C$7:$C$15996,"DEL")&gt;0,J$14,SUMIFS('PTC GRTgaz'!$K$7:$K$15996,'PTC GRTgaz'!$A$7:$A$15996,J$16,'PTC GRTgaz'!$D$7:$D$15996,$A181,'PTC GRTgaz'!$C$7:$C$15996,"DEL")*1.0026*$F$4/INDIRECT($A$4&amp;"!D9"))</f>
        <v>92.4</v>
      </c>
      <c r="K181" s="136">
        <v>1000</v>
      </c>
      <c r="L181" s="137">
        <f t="shared" ca="1" si="21"/>
        <v>10.167204161599996</v>
      </c>
      <c r="M181" s="194">
        <f t="shared" ca="1" si="25"/>
        <v>0.88027999999999995</v>
      </c>
      <c r="N181" s="5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0.56314666666666724</v>
      </c>
      <c r="O181" s="89">
        <f t="shared" ca="1" si="26"/>
        <v>0</v>
      </c>
      <c r="S181" s="137">
        <f t="shared" ca="1" si="22"/>
        <v>11.185075440000002</v>
      </c>
      <c r="T181" s="72">
        <f t="shared" ca="1" si="27"/>
        <v>0.96613000000000004</v>
      </c>
      <c r="U181" s="5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0.28387000000000029</v>
      </c>
      <c r="V181" s="89">
        <f t="shared" ca="1" si="28"/>
        <v>26.229588000000028</v>
      </c>
    </row>
    <row r="182" spans="1:22" x14ac:dyDescent="0.35">
      <c r="A182" s="48">
        <f t="shared" si="29"/>
        <v>45548</v>
      </c>
      <c r="B182" s="88" cm="1">
        <f t="array" aca="1" ref="B182" ca="1">_xlfn.XLOOKUP(A182,INDIRECT($A$5&amp;"!$AJ$41:$AJ$406"),INDIRECT($A$5&amp;"!$AK$41:$AK$406"))*SUM($F$3:$I$3)</f>
        <v>0</v>
      </c>
      <c r="C182" s="88" cm="1">
        <f t="array" aca="1" ref="C182" ca="1">_xlfn.XLOOKUP(A182,INDIRECT($A$5&amp;"!$AJ$41:$AJ$406"),INDIRECT($A$5&amp;"!$AL$41:$AL$406"))*SUM($F$3:$I$3)</f>
        <v>11.55</v>
      </c>
      <c r="D182" s="88" cm="1">
        <f t="array" aca="1" ref="D182" ca="1">_xlfn.XLOOKUP(A182,INDIRECT($A$5&amp;"!$AJ$41:$AJ$406"),INDIRECT($A$5&amp;"!$AO$41:$AO$406"))*SUM($F$3:$I$3)</f>
        <v>11.55</v>
      </c>
      <c r="E182" s="50" cm="1">
        <f t="array" ref="E182">SUMPRODUCT(('PT Storengy'!$B$8:$K$372)*('PT Storengy'!$A$8:$A$372=$A182)*('PT Storengy'!$B$5:$K$5=$A$6)*('PT Storengy'!$B$7:$K$7=$A$7))</f>
        <v>1</v>
      </c>
      <c r="F182" s="137">
        <f t="shared" ca="1" si="20"/>
        <v>10.372247916800013</v>
      </c>
      <c r="G182" s="194">
        <f t="shared" ca="1" si="23"/>
        <v>0.89802999999999999</v>
      </c>
      <c r="H182" s="5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0.55131333333333443</v>
      </c>
      <c r="I182" s="89">
        <f t="shared" ca="1" si="24"/>
        <v>0</v>
      </c>
      <c r="J182" s="136" cm="1">
        <f t="array" aca="1" ref="J182" ca="1">IF(COUNTIFS('PTC GRTgaz'!$K$7:$K$15996,"",'PTC GRTgaz'!$A$7:$A$15996,J$16,'PTC GRTgaz'!$D$7:$D$15996,$A182,'PTC GRTgaz'!$C$7:$C$15996,"DEL")&gt;0,J$14,SUMIFS('PTC GRTgaz'!$K$7:$K$15996,'PTC GRTgaz'!$A$7:$A$15996,J$16,'PTC GRTgaz'!$D$7:$D$15996,$A182,'PTC GRTgaz'!$C$7:$C$15996,"DEL")*1.0026*$F$4/INDIRECT($A$4&amp;"!D9"))</f>
        <v>92.4</v>
      </c>
      <c r="K182" s="136">
        <v>1000</v>
      </c>
      <c r="L182" s="137">
        <f t="shared" ca="1" si="21"/>
        <v>10.167204161599996</v>
      </c>
      <c r="M182" s="194">
        <f t="shared" ca="1" si="25"/>
        <v>0.88027999999999995</v>
      </c>
      <c r="N182" s="5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0.56314666666666724</v>
      </c>
      <c r="O182" s="89">
        <f t="shared" ca="1" si="26"/>
        <v>0</v>
      </c>
      <c r="S182" s="137">
        <f t="shared" ca="1" si="22"/>
        <v>11.211095280000002</v>
      </c>
      <c r="T182" s="72">
        <f t="shared" ca="1" si="27"/>
        <v>0.96840000000000004</v>
      </c>
      <c r="U182" s="5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0.28160000000000029</v>
      </c>
      <c r="V182" s="89">
        <f t="shared" ca="1" si="28"/>
        <v>26.01984000000003</v>
      </c>
    </row>
    <row r="183" spans="1:22" x14ac:dyDescent="0.35">
      <c r="A183" s="48">
        <f t="shared" si="29"/>
        <v>45549</v>
      </c>
      <c r="B183" s="88" cm="1">
        <f t="array" aca="1" ref="B183" ca="1">_xlfn.XLOOKUP(A183,INDIRECT($A$5&amp;"!$AJ$41:$AJ$406"),INDIRECT($A$5&amp;"!$AK$41:$AK$406"))*SUM($F$3:$I$3)</f>
        <v>0</v>
      </c>
      <c r="C183" s="88" cm="1">
        <f t="array" aca="1" ref="C183" ca="1">_xlfn.XLOOKUP(A183,INDIRECT($A$5&amp;"!$AJ$41:$AJ$406"),INDIRECT($A$5&amp;"!$AL$41:$AL$406"))*SUM($F$3:$I$3)</f>
        <v>11.55</v>
      </c>
      <c r="D183" s="88" cm="1">
        <f t="array" aca="1" ref="D183" ca="1">_xlfn.XLOOKUP(A183,INDIRECT($A$5&amp;"!$AJ$41:$AJ$406"),INDIRECT($A$5&amp;"!$AO$41:$AO$406"))*SUM($F$3:$I$3)</f>
        <v>11.55</v>
      </c>
      <c r="E183" s="50" cm="1">
        <f t="array" ref="E183">SUMPRODUCT(('PT Storengy'!$B$8:$K$372)*('PT Storengy'!$A$8:$A$372=$A183)*('PT Storengy'!$B$5:$K$5=$A$6)*('PT Storengy'!$B$7:$K$7=$A$7))</f>
        <v>0</v>
      </c>
      <c r="F183" s="137">
        <f t="shared" ca="1" si="20"/>
        <v>10.423189268800014</v>
      </c>
      <c r="G183" s="194">
        <f t="shared" ca="1" si="23"/>
        <v>0.89802999999999999</v>
      </c>
      <c r="H183" s="5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0.55131333333333443</v>
      </c>
      <c r="I183" s="89">
        <f t="shared" ca="1" si="24"/>
        <v>50.941352000000101</v>
      </c>
      <c r="J183" s="136" cm="1">
        <f t="array" aca="1" ref="J183" ca="1">IF(COUNTIFS('PTC GRTgaz'!$K$7:$K$15996,"",'PTC GRTgaz'!$A$7:$A$15996,J$16,'PTC GRTgaz'!$D$7:$D$15996,$A183,'PTC GRTgaz'!$C$7:$C$15996,"DEL")&gt;0,J$14,SUMIFS('PTC GRTgaz'!$K$7:$K$15996,'PTC GRTgaz'!$A$7:$A$15996,J$16,'PTC GRTgaz'!$D$7:$D$15996,$A183,'PTC GRTgaz'!$C$7:$C$15996,"DEL")*1.0026*$F$4/INDIRECT($A$4&amp;"!D9"))</f>
        <v>92.4</v>
      </c>
      <c r="K183" s="136">
        <v>1000</v>
      </c>
      <c r="L183" s="137">
        <f t="shared" ca="1" si="21"/>
        <v>10.219238913599996</v>
      </c>
      <c r="M183" s="194">
        <f t="shared" ca="1" si="25"/>
        <v>0.88027999999999995</v>
      </c>
      <c r="N183" s="5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0.56314666666666724</v>
      </c>
      <c r="O183" s="89">
        <f t="shared" ca="1" si="26"/>
        <v>52.034752000000054</v>
      </c>
      <c r="S183" s="137">
        <f t="shared" ca="1" si="22"/>
        <v>11.236906296000003</v>
      </c>
      <c r="T183" s="72">
        <f t="shared" ca="1" si="27"/>
        <v>0.97065999999999997</v>
      </c>
      <c r="U183" s="5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0.27934000000000037</v>
      </c>
      <c r="V183" s="89">
        <f t="shared" ca="1" si="28"/>
        <v>25.811016000000034</v>
      </c>
    </row>
    <row r="184" spans="1:22" x14ac:dyDescent="0.35">
      <c r="A184" s="48">
        <f t="shared" si="29"/>
        <v>45550</v>
      </c>
      <c r="B184" s="88" cm="1">
        <f t="array" aca="1" ref="B184" ca="1">_xlfn.XLOOKUP(A184,INDIRECT($A$5&amp;"!$AJ$41:$AJ$406"),INDIRECT($A$5&amp;"!$AK$41:$AK$406"))*SUM($F$3:$I$3)</f>
        <v>0</v>
      </c>
      <c r="C184" s="88" cm="1">
        <f t="array" aca="1" ref="C184" ca="1">_xlfn.XLOOKUP(A184,INDIRECT($A$5&amp;"!$AJ$41:$AJ$406"),INDIRECT($A$5&amp;"!$AL$41:$AL$406"))*SUM($F$3:$I$3)</f>
        <v>11.55</v>
      </c>
      <c r="D184" s="88" cm="1">
        <f t="array" aca="1" ref="D184" ca="1">_xlfn.XLOOKUP(A184,INDIRECT($A$5&amp;"!$AJ$41:$AJ$406"),INDIRECT($A$5&amp;"!$AO$41:$AO$406"))*SUM($F$3:$I$3)</f>
        <v>11.55</v>
      </c>
      <c r="E184" s="50" cm="1">
        <f t="array" ref="E184">SUMPRODUCT(('PT Storengy'!$B$8:$K$372)*('PT Storengy'!$A$8:$A$372=$A184)*('PT Storengy'!$B$5:$K$5=$A$6)*('PT Storengy'!$B$7:$K$7=$A$7))</f>
        <v>0</v>
      </c>
      <c r="F184" s="137">
        <f t="shared" ca="1" si="20"/>
        <v>10.472881988800014</v>
      </c>
      <c r="G184" s="194">
        <f t="shared" ca="1" si="23"/>
        <v>0.90244000000000002</v>
      </c>
      <c r="H184" s="5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0.53780000000000105</v>
      </c>
      <c r="I184" s="89">
        <f t="shared" ca="1" si="24"/>
        <v>49.692720000000101</v>
      </c>
      <c r="J184" s="136" cm="1">
        <f t="array" aca="1" ref="J184" ca="1">IF(COUNTIFS('PTC GRTgaz'!$K$7:$K$15996,"",'PTC GRTgaz'!$A$7:$A$15996,J$16,'PTC GRTgaz'!$D$7:$D$15996,$A184,'PTC GRTgaz'!$C$7:$C$15996,"DEL")&gt;0,J$14,SUMIFS('PTC GRTgaz'!$K$7:$K$15996,'PTC GRTgaz'!$A$7:$A$15996,J$16,'PTC GRTgaz'!$D$7:$D$15996,$A184,'PTC GRTgaz'!$C$7:$C$15996,"DEL")*1.0026*$F$4/INDIRECT($A$4&amp;"!D9"))</f>
        <v>92.4</v>
      </c>
      <c r="K184" s="136">
        <v>1000</v>
      </c>
      <c r="L184" s="137">
        <f t="shared" ca="1" si="21"/>
        <v>10.270996465599996</v>
      </c>
      <c r="M184" s="194">
        <f t="shared" ca="1" si="25"/>
        <v>0.88478000000000001</v>
      </c>
      <c r="N184" s="5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0.56014666666666724</v>
      </c>
      <c r="O184" s="89">
        <f t="shared" ca="1" si="26"/>
        <v>51.757552000000054</v>
      </c>
      <c r="S184" s="137">
        <f t="shared" ca="1" si="22"/>
        <v>11.262511260000002</v>
      </c>
      <c r="T184" s="72">
        <f t="shared" ca="1" si="27"/>
        <v>0.97289000000000003</v>
      </c>
      <c r="U184" s="5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0.2771100000000003</v>
      </c>
      <c r="V184" s="89">
        <f t="shared" ca="1" si="28"/>
        <v>25.604964000000031</v>
      </c>
    </row>
    <row r="185" spans="1:22" x14ac:dyDescent="0.35">
      <c r="A185" s="48">
        <f t="shared" si="29"/>
        <v>45551</v>
      </c>
      <c r="B185" s="88" cm="1">
        <f t="array" aca="1" ref="B185" ca="1">_xlfn.XLOOKUP(A185,INDIRECT($A$5&amp;"!$AJ$41:$AJ$406"),INDIRECT($A$5&amp;"!$AK$41:$AK$406"))*SUM($F$3:$I$3)</f>
        <v>0</v>
      </c>
      <c r="C185" s="88" cm="1">
        <f t="array" aca="1" ref="C185" ca="1">_xlfn.XLOOKUP(A185,INDIRECT($A$5&amp;"!$AJ$41:$AJ$406"),INDIRECT($A$5&amp;"!$AL$41:$AL$406"))*SUM($F$3:$I$3)</f>
        <v>11.55</v>
      </c>
      <c r="D185" s="88" cm="1">
        <f t="array" aca="1" ref="D185" ca="1">_xlfn.XLOOKUP(A185,INDIRECT($A$5&amp;"!$AJ$41:$AJ$406"),INDIRECT($A$5&amp;"!$AO$41:$AO$406"))*SUM($F$3:$I$3)</f>
        <v>11.55</v>
      </c>
      <c r="E185" s="50" cm="1">
        <f t="array" ref="E185">SUMPRODUCT(('PT Storengy'!$B$8:$K$372)*('PT Storengy'!$A$8:$A$372=$A185)*('PT Storengy'!$B$5:$K$5=$A$6)*('PT Storengy'!$B$7:$K$7=$A$7))</f>
        <v>0</v>
      </c>
      <c r="F185" s="137">
        <f t="shared" ca="1" si="20"/>
        <v>10.520588108800014</v>
      </c>
      <c r="G185" s="194">
        <f t="shared" ca="1" si="23"/>
        <v>0.90673999999999999</v>
      </c>
      <c r="H185" s="5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0.51630000000000087</v>
      </c>
      <c r="I185" s="89">
        <f t="shared" ca="1" si="24"/>
        <v>47.706120000000084</v>
      </c>
      <c r="J185" s="136" cm="1">
        <f t="array" aca="1" ref="J185" ca="1">IF(COUNTIFS('PTC GRTgaz'!$K$7:$K$15996,"",'PTC GRTgaz'!$A$7:$A$15996,J$16,'PTC GRTgaz'!$D$7:$D$15996,$A185,'PTC GRTgaz'!$C$7:$C$15996,"DEL")&gt;0,J$14,SUMIFS('PTC GRTgaz'!$K$7:$K$15996,'PTC GRTgaz'!$A$7:$A$15996,J$16,'PTC GRTgaz'!$D$7:$D$15996,$A185,'PTC GRTgaz'!$C$7:$C$15996,"DEL")*1.0026*$F$4/INDIRECT($A$4&amp;"!D9"))</f>
        <v>92.4</v>
      </c>
      <c r="K185" s="136">
        <v>1000</v>
      </c>
      <c r="L185" s="137">
        <f t="shared" ca="1" si="21"/>
        <v>10.322478049599995</v>
      </c>
      <c r="M185" s="194">
        <f t="shared" ca="1" si="25"/>
        <v>0.88926000000000005</v>
      </c>
      <c r="N185" s="5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0.55716000000000054</v>
      </c>
      <c r="O185" s="89">
        <f t="shared" ca="1" si="26"/>
        <v>51.481584000000055</v>
      </c>
      <c r="S185" s="137">
        <f t="shared" ca="1" si="22"/>
        <v>11.287911096000002</v>
      </c>
      <c r="T185" s="72">
        <f t="shared" ca="1" si="27"/>
        <v>0.97511000000000003</v>
      </c>
      <c r="U185" s="5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0.2748900000000003</v>
      </c>
      <c r="V185" s="89">
        <f t="shared" ca="1" si="28"/>
        <v>25.399836000000029</v>
      </c>
    </row>
    <row r="186" spans="1:22" x14ac:dyDescent="0.35">
      <c r="A186" s="48">
        <f t="shared" si="29"/>
        <v>45552</v>
      </c>
      <c r="B186" s="88" cm="1">
        <f t="array" aca="1" ref="B186" ca="1">_xlfn.XLOOKUP(A186,INDIRECT($A$5&amp;"!$AJ$41:$AJ$406"),INDIRECT($A$5&amp;"!$AK$41:$AK$406"))*SUM($F$3:$I$3)</f>
        <v>0</v>
      </c>
      <c r="C186" s="88" cm="1">
        <f t="array" aca="1" ref="C186" ca="1">_xlfn.XLOOKUP(A186,INDIRECT($A$5&amp;"!$AJ$41:$AJ$406"),INDIRECT($A$5&amp;"!$AL$41:$AL$406"))*SUM($F$3:$I$3)</f>
        <v>11.55</v>
      </c>
      <c r="D186" s="88" cm="1">
        <f t="array" aca="1" ref="D186" ca="1">_xlfn.XLOOKUP(A186,INDIRECT($A$5&amp;"!$AJ$41:$AJ$406"),INDIRECT($A$5&amp;"!$AO$41:$AO$406"))*SUM($F$3:$I$3)</f>
        <v>11.55</v>
      </c>
      <c r="E186" s="50" cm="1">
        <f t="array" ref="E186">SUMPRODUCT(('PT Storengy'!$B$8:$K$372)*('PT Storengy'!$A$8:$A$372=$A186)*('PT Storengy'!$B$5:$K$5=$A$6)*('PT Storengy'!$B$7:$K$7=$A$7))</f>
        <v>0</v>
      </c>
      <c r="F186" s="137">
        <f t="shared" ca="1" si="20"/>
        <v>10.566386168800014</v>
      </c>
      <c r="G186" s="194">
        <f t="shared" ca="1" si="23"/>
        <v>0.91086999999999996</v>
      </c>
      <c r="H186" s="5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0.49565000000000081</v>
      </c>
      <c r="I186" s="89">
        <f t="shared" ca="1" si="24"/>
        <v>45.798060000000078</v>
      </c>
      <c r="J186" s="136" cm="1">
        <f t="array" aca="1" ref="J186" ca="1">IF(COUNTIFS('PTC GRTgaz'!$K$7:$K$15996,"",'PTC GRTgaz'!$A$7:$A$15996,J$16,'PTC GRTgaz'!$D$7:$D$15996,$A186,'PTC GRTgaz'!$C$7:$C$15996,"DEL")&gt;0,J$14,SUMIFS('PTC GRTgaz'!$K$7:$K$15996,'PTC GRTgaz'!$A$7:$A$15996,J$16,'PTC GRTgaz'!$D$7:$D$15996,$A186,'PTC GRTgaz'!$C$7:$C$15996,"DEL")*1.0026*$F$4/INDIRECT($A$4&amp;"!D9"))</f>
        <v>92.4</v>
      </c>
      <c r="K186" s="136">
        <v>1000</v>
      </c>
      <c r="L186" s="137">
        <f t="shared" ca="1" si="21"/>
        <v>10.373684897599995</v>
      </c>
      <c r="M186" s="194">
        <f t="shared" ca="1" si="25"/>
        <v>0.89371999999999996</v>
      </c>
      <c r="N186" s="5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0.55418666666666749</v>
      </c>
      <c r="O186" s="89">
        <f t="shared" ca="1" si="26"/>
        <v>51.206848000000079</v>
      </c>
      <c r="S186" s="137">
        <f t="shared" ca="1" si="22"/>
        <v>11.313107652000001</v>
      </c>
      <c r="T186" s="72">
        <f t="shared" ca="1" si="27"/>
        <v>0.97731000000000001</v>
      </c>
      <c r="U186" s="5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0.27269000000000032</v>
      </c>
      <c r="V186" s="89">
        <f t="shared" ca="1" si="28"/>
        <v>25.196556000000029</v>
      </c>
    </row>
    <row r="187" spans="1:22" x14ac:dyDescent="0.35">
      <c r="A187" s="48">
        <f t="shared" si="29"/>
        <v>45553</v>
      </c>
      <c r="B187" s="88" cm="1">
        <f t="array" aca="1" ref="B187" ca="1">_xlfn.XLOOKUP(A187,INDIRECT($A$5&amp;"!$AJ$41:$AJ$406"),INDIRECT($A$5&amp;"!$AK$41:$AK$406"))*SUM($F$3:$I$3)</f>
        <v>0</v>
      </c>
      <c r="C187" s="88" cm="1">
        <f t="array" aca="1" ref="C187" ca="1">_xlfn.XLOOKUP(A187,INDIRECT($A$5&amp;"!$AJ$41:$AJ$406"),INDIRECT($A$5&amp;"!$AL$41:$AL$406"))*SUM($F$3:$I$3)</f>
        <v>11.55</v>
      </c>
      <c r="D187" s="88" cm="1">
        <f t="array" aca="1" ref="D187" ca="1">_xlfn.XLOOKUP(A187,INDIRECT($A$5&amp;"!$AJ$41:$AJ$406"),INDIRECT($A$5&amp;"!$AO$41:$AO$406"))*SUM($F$3:$I$3)</f>
        <v>11.55</v>
      </c>
      <c r="E187" s="50" cm="1">
        <f t="array" ref="E187">SUMPRODUCT(('PT Storengy'!$B$8:$K$372)*('PT Storengy'!$A$8:$A$372=$A187)*('PT Storengy'!$B$5:$K$5=$A$6)*('PT Storengy'!$B$7:$K$7=$A$7))</f>
        <v>0</v>
      </c>
      <c r="F187" s="137">
        <f t="shared" ca="1" si="20"/>
        <v>10.610350088800013</v>
      </c>
      <c r="G187" s="194">
        <f t="shared" ca="1" si="23"/>
        <v>0.91483999999999999</v>
      </c>
      <c r="H187" s="5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0.47580000000000078</v>
      </c>
      <c r="I187" s="89">
        <f t="shared" ca="1" si="24"/>
        <v>43.963920000000073</v>
      </c>
      <c r="J187" s="136" cm="1">
        <f t="array" aca="1" ref="J187" ca="1">IF(COUNTIFS('PTC GRTgaz'!$K$7:$K$15996,"",'PTC GRTgaz'!$A$7:$A$15996,J$16,'PTC GRTgaz'!$D$7:$D$15996,$A187,'PTC GRTgaz'!$C$7:$C$15996,"DEL")&gt;0,J$14,SUMIFS('PTC GRTgaz'!$K$7:$K$15996,'PTC GRTgaz'!$A$7:$A$15996,J$16,'PTC GRTgaz'!$D$7:$D$15996,$A187,'PTC GRTgaz'!$C$7:$C$15996,"DEL")*1.0026*$F$4/INDIRECT($A$4&amp;"!D9"))</f>
        <v>92.4</v>
      </c>
      <c r="K187" s="136">
        <v>1000</v>
      </c>
      <c r="L187" s="137">
        <f t="shared" ca="1" si="21"/>
        <v>10.424618857599995</v>
      </c>
      <c r="M187" s="194">
        <f t="shared" ca="1" si="25"/>
        <v>0.89815</v>
      </c>
      <c r="N187" s="5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0.55123333333333435</v>
      </c>
      <c r="O187" s="89">
        <f t="shared" ca="1" si="26"/>
        <v>50.933960000000098</v>
      </c>
      <c r="S187" s="137">
        <f t="shared" ca="1" si="22"/>
        <v>11.338102776000001</v>
      </c>
      <c r="T187" s="72">
        <f t="shared" ca="1" si="27"/>
        <v>0.97948999999999997</v>
      </c>
      <c r="U187" s="5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0.27051000000000031</v>
      </c>
      <c r="V187" s="89">
        <f t="shared" ca="1" si="28"/>
        <v>24.995124000000029</v>
      </c>
    </row>
    <row r="188" spans="1:22" x14ac:dyDescent="0.35">
      <c r="A188" s="48">
        <f t="shared" si="29"/>
        <v>45554</v>
      </c>
      <c r="B188" s="88" cm="1">
        <f t="array" aca="1" ref="B188" ca="1">_xlfn.XLOOKUP(A188,INDIRECT($A$5&amp;"!$AJ$41:$AJ$406"),INDIRECT($A$5&amp;"!$AK$41:$AK$406"))*SUM($F$3:$I$3)</f>
        <v>0</v>
      </c>
      <c r="C188" s="88" cm="1">
        <f t="array" aca="1" ref="C188" ca="1">_xlfn.XLOOKUP(A188,INDIRECT($A$5&amp;"!$AJ$41:$AJ$406"),INDIRECT($A$5&amp;"!$AL$41:$AL$406"))*SUM($F$3:$I$3)</f>
        <v>11.55</v>
      </c>
      <c r="D188" s="88" cm="1">
        <f t="array" aca="1" ref="D188" ca="1">_xlfn.XLOOKUP(A188,INDIRECT($A$5&amp;"!$AJ$41:$AJ$406"),INDIRECT($A$5&amp;"!$AO$41:$AO$406"))*SUM($F$3:$I$3)</f>
        <v>11.55</v>
      </c>
      <c r="E188" s="50" cm="1">
        <f t="array" ref="E188">SUMPRODUCT(('PT Storengy'!$B$8:$K$372)*('PT Storengy'!$A$8:$A$372=$A188)*('PT Storengy'!$B$5:$K$5=$A$6)*('PT Storengy'!$B$7:$K$7=$A$7))</f>
        <v>0</v>
      </c>
      <c r="F188" s="137">
        <f t="shared" ca="1" si="20"/>
        <v>10.652553788800013</v>
      </c>
      <c r="G188" s="194">
        <f t="shared" ca="1" si="23"/>
        <v>0.91864999999999997</v>
      </c>
      <c r="H188" s="5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0.45675000000000093</v>
      </c>
      <c r="I188" s="89">
        <f t="shared" ca="1" si="24"/>
        <v>42.20370000000009</v>
      </c>
      <c r="J188" s="136" cm="1">
        <f t="array" aca="1" ref="J188" ca="1">IF(COUNTIFS('PTC GRTgaz'!$K$7:$K$15996,"",'PTC GRTgaz'!$A$7:$A$15996,J$16,'PTC GRTgaz'!$D$7:$D$15996,$A188,'PTC GRTgaz'!$C$7:$C$15996,"DEL")&gt;0,J$14,SUMIFS('PTC GRTgaz'!$K$7:$K$15996,'PTC GRTgaz'!$A$7:$A$15996,J$16,'PTC GRTgaz'!$D$7:$D$15996,$A188,'PTC GRTgaz'!$C$7:$C$15996,"DEL")*1.0026*$F$4/INDIRECT($A$4&amp;"!D9"))</f>
        <v>92.4</v>
      </c>
      <c r="K188" s="136">
        <v>1000</v>
      </c>
      <c r="L188" s="137">
        <f t="shared" ca="1" si="21"/>
        <v>10.474256137599996</v>
      </c>
      <c r="M188" s="194">
        <f t="shared" ca="1" si="25"/>
        <v>0.90256000000000003</v>
      </c>
      <c r="N188" s="5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0.53720000000000101</v>
      </c>
      <c r="O188" s="89">
        <f t="shared" ca="1" si="26"/>
        <v>49.637280000000096</v>
      </c>
      <c r="S188" s="137">
        <f t="shared" ca="1" si="22"/>
        <v>11.362898316000001</v>
      </c>
      <c r="T188" s="72">
        <f t="shared" ca="1" si="27"/>
        <v>0.98165000000000002</v>
      </c>
      <c r="U188" s="5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0.26835000000000025</v>
      </c>
      <c r="V188" s="89">
        <f t="shared" ca="1" si="28"/>
        <v>24.795540000000024</v>
      </c>
    </row>
    <row r="189" spans="1:22" x14ac:dyDescent="0.35">
      <c r="A189" s="48">
        <f t="shared" si="29"/>
        <v>45555</v>
      </c>
      <c r="B189" s="88" cm="1">
        <f t="array" aca="1" ref="B189" ca="1">_xlfn.XLOOKUP(A189,INDIRECT($A$5&amp;"!$AJ$41:$AJ$406"),INDIRECT($A$5&amp;"!$AK$41:$AK$406"))*SUM($F$3:$I$3)</f>
        <v>0</v>
      </c>
      <c r="C189" s="88" cm="1">
        <f t="array" aca="1" ref="C189" ca="1">_xlfn.XLOOKUP(A189,INDIRECT($A$5&amp;"!$AJ$41:$AJ$406"),INDIRECT($A$5&amp;"!$AL$41:$AL$406"))*SUM($F$3:$I$3)</f>
        <v>11.55</v>
      </c>
      <c r="D189" s="88" cm="1">
        <f t="array" aca="1" ref="D189" ca="1">_xlfn.XLOOKUP(A189,INDIRECT($A$5&amp;"!$AJ$41:$AJ$406"),INDIRECT($A$5&amp;"!$AO$41:$AO$406"))*SUM($F$3:$I$3)</f>
        <v>11.55</v>
      </c>
      <c r="E189" s="50" cm="1">
        <f t="array" ref="E189">SUMPRODUCT(('PT Storengy'!$B$8:$K$372)*('PT Storengy'!$A$8:$A$372=$A189)*('PT Storengy'!$B$5:$K$5=$A$6)*('PT Storengy'!$B$7:$K$7=$A$7))</f>
        <v>0</v>
      </c>
      <c r="F189" s="137">
        <f t="shared" ca="1" si="20"/>
        <v>10.693071188800014</v>
      </c>
      <c r="G189" s="194">
        <f t="shared" ca="1" si="23"/>
        <v>0.92230000000000001</v>
      </c>
      <c r="H189" s="5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0.43850000000000078</v>
      </c>
      <c r="I189" s="89">
        <f t="shared" ca="1" si="24"/>
        <v>40.517400000000073</v>
      </c>
      <c r="J189" s="136" cm="1">
        <f t="array" aca="1" ref="J189" ca="1">IF(COUNTIFS('PTC GRTgaz'!$K$7:$K$15996,"",'PTC GRTgaz'!$A$7:$A$15996,J$16,'PTC GRTgaz'!$D$7:$D$15996,$A189,'PTC GRTgaz'!$C$7:$C$15996,"DEL")&gt;0,J$14,SUMIFS('PTC GRTgaz'!$K$7:$K$15996,'PTC GRTgaz'!$A$7:$A$15996,J$16,'PTC GRTgaz'!$D$7:$D$15996,$A189,'PTC GRTgaz'!$C$7:$C$15996,"DEL")*1.0026*$F$4/INDIRECT($A$4&amp;"!D9"))</f>
        <v>92.4</v>
      </c>
      <c r="K189" s="136">
        <v>1000</v>
      </c>
      <c r="L189" s="137">
        <f t="shared" ca="1" si="21"/>
        <v>10.521906817599996</v>
      </c>
      <c r="M189" s="194">
        <f t="shared" ca="1" si="25"/>
        <v>0.90686</v>
      </c>
      <c r="N189" s="5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0.51570000000000082</v>
      </c>
      <c r="O189" s="89">
        <f t="shared" ca="1" si="26"/>
        <v>47.650680000000079</v>
      </c>
      <c r="S189" s="137">
        <f t="shared" ca="1" si="22"/>
        <v>11.387495196000001</v>
      </c>
      <c r="T189" s="72">
        <f t="shared" ca="1" si="27"/>
        <v>0.98380000000000001</v>
      </c>
      <c r="U189" s="5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0.26620000000000033</v>
      </c>
      <c r="V189" s="89">
        <f t="shared" ca="1" si="28"/>
        <v>24.596880000000031</v>
      </c>
    </row>
    <row r="190" spans="1:22" x14ac:dyDescent="0.35">
      <c r="A190" s="48">
        <f t="shared" si="29"/>
        <v>45556</v>
      </c>
      <c r="B190" s="88" cm="1">
        <f t="array" aca="1" ref="B190" ca="1">_xlfn.XLOOKUP(A190,INDIRECT($A$5&amp;"!$AJ$41:$AJ$406"),INDIRECT($A$5&amp;"!$AK$41:$AK$406"))*SUM($F$3:$I$3)</f>
        <v>0</v>
      </c>
      <c r="C190" s="88" cm="1">
        <f t="array" aca="1" ref="C190" ca="1">_xlfn.XLOOKUP(A190,INDIRECT($A$5&amp;"!$AJ$41:$AJ$406"),INDIRECT($A$5&amp;"!$AL$41:$AL$406"))*SUM($F$3:$I$3)</f>
        <v>11.55</v>
      </c>
      <c r="D190" s="88" cm="1">
        <f t="array" aca="1" ref="D190" ca="1">_xlfn.XLOOKUP(A190,INDIRECT($A$5&amp;"!$AJ$41:$AJ$406"),INDIRECT($A$5&amp;"!$AO$41:$AO$406"))*SUM($F$3:$I$3)</f>
        <v>11.55</v>
      </c>
      <c r="E190" s="50" cm="1">
        <f t="array" ref="E190">SUMPRODUCT(('PT Storengy'!$B$8:$K$372)*('PT Storengy'!$A$8:$A$372=$A190)*('PT Storengy'!$B$5:$K$5=$A$6)*('PT Storengy'!$B$7:$K$7=$A$7))</f>
        <v>0</v>
      </c>
      <c r="F190" s="137">
        <f t="shared" ca="1" si="20"/>
        <v>10.731966968800014</v>
      </c>
      <c r="G190" s="194">
        <f t="shared" ca="1" si="23"/>
        <v>0.92581000000000002</v>
      </c>
      <c r="H190" s="5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0.42095000000000077</v>
      </c>
      <c r="I190" s="89">
        <f t="shared" ca="1" si="24"/>
        <v>38.895780000000073</v>
      </c>
      <c r="J190" s="136" cm="1">
        <f t="array" aca="1" ref="J190" ca="1">IF(COUNTIFS('PTC GRTgaz'!$K$7:$K$15996,"",'PTC GRTgaz'!$A$7:$A$15996,J$16,'PTC GRTgaz'!$D$7:$D$15996,$A190,'PTC GRTgaz'!$C$7:$C$15996,"DEL")&gt;0,J$14,SUMIFS('PTC GRTgaz'!$K$7:$K$15996,'PTC GRTgaz'!$A$7:$A$15996,J$16,'PTC GRTgaz'!$D$7:$D$15996,$A190,'PTC GRTgaz'!$C$7:$C$15996,"DEL")*1.0026*$F$4/INDIRECT($A$4&amp;"!D9"))</f>
        <v>92.4</v>
      </c>
      <c r="K190" s="136">
        <v>1000</v>
      </c>
      <c r="L190" s="137">
        <f t="shared" ca="1" si="21"/>
        <v>10.567649437599997</v>
      </c>
      <c r="M190" s="194">
        <f t="shared" ca="1" si="25"/>
        <v>0.91098999999999997</v>
      </c>
      <c r="N190" s="5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0.49505000000000077</v>
      </c>
      <c r="O190" s="89">
        <f t="shared" ca="1" si="26"/>
        <v>45.742620000000073</v>
      </c>
      <c r="S190" s="137">
        <f t="shared" ca="1" si="22"/>
        <v>11.411895264000002</v>
      </c>
      <c r="T190" s="72">
        <f t="shared" ca="1" si="27"/>
        <v>0.98592999999999997</v>
      </c>
      <c r="U190" s="5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0.26407000000000036</v>
      </c>
      <c r="V190" s="89">
        <f t="shared" ca="1" si="28"/>
        <v>24.400068000000037</v>
      </c>
    </row>
    <row r="191" spans="1:22" x14ac:dyDescent="0.35">
      <c r="A191" s="48">
        <f t="shared" si="29"/>
        <v>45557</v>
      </c>
      <c r="B191" s="88" cm="1">
        <f t="array" aca="1" ref="B191" ca="1">_xlfn.XLOOKUP(A191,INDIRECT($A$5&amp;"!$AJ$41:$AJ$406"),INDIRECT($A$5&amp;"!$AK$41:$AK$406"))*SUM($F$3:$I$3)</f>
        <v>0</v>
      </c>
      <c r="C191" s="88" cm="1">
        <f t="array" aca="1" ref="C191" ca="1">_xlfn.XLOOKUP(A191,INDIRECT($A$5&amp;"!$AJ$41:$AJ$406"),INDIRECT($A$5&amp;"!$AL$41:$AL$406"))*SUM($F$3:$I$3)</f>
        <v>11.55</v>
      </c>
      <c r="D191" s="88" cm="1">
        <f t="array" aca="1" ref="D191" ca="1">_xlfn.XLOOKUP(A191,INDIRECT($A$5&amp;"!$AJ$41:$AJ$406"),INDIRECT($A$5&amp;"!$AO$41:$AO$406"))*SUM($F$3:$I$3)</f>
        <v>11.55</v>
      </c>
      <c r="E191" s="50" cm="1">
        <f t="array" ref="E191">SUMPRODUCT(('PT Storengy'!$B$8:$K$372)*('PT Storengy'!$A$8:$A$372=$A191)*('PT Storengy'!$B$5:$K$5=$A$6)*('PT Storengy'!$B$7:$K$7=$A$7))</f>
        <v>0</v>
      </c>
      <c r="F191" s="137">
        <f t="shared" ca="1" si="20"/>
        <v>10.769310428800015</v>
      </c>
      <c r="G191" s="194">
        <f t="shared" ca="1" si="23"/>
        <v>0.92917000000000005</v>
      </c>
      <c r="H191" s="5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0.40415000000000068</v>
      </c>
      <c r="I191" s="89">
        <f t="shared" ca="1" si="24"/>
        <v>37.343460000000064</v>
      </c>
      <c r="J191" s="136" cm="1">
        <f t="array" aca="1" ref="J191" ca="1">IF(COUNTIFS('PTC GRTgaz'!$K$7:$K$15996,"",'PTC GRTgaz'!$A$7:$A$15996,J$16,'PTC GRTgaz'!$D$7:$D$15996,$A191,'PTC GRTgaz'!$C$7:$C$15996,"DEL")&gt;0,J$14,SUMIFS('PTC GRTgaz'!$K$7:$K$15996,'PTC GRTgaz'!$A$7:$A$15996,J$16,'PTC GRTgaz'!$D$7:$D$15996,$A191,'PTC GRTgaz'!$C$7:$C$15996,"DEL")*1.0026*$F$4/INDIRECT($A$4&amp;"!D9"))</f>
        <v>92.4</v>
      </c>
      <c r="K191" s="136">
        <v>1000</v>
      </c>
      <c r="L191" s="137">
        <f t="shared" ca="1" si="21"/>
        <v>10.611562537599996</v>
      </c>
      <c r="M191" s="194">
        <f t="shared" ca="1" si="25"/>
        <v>0.91495000000000004</v>
      </c>
      <c r="N191" s="5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0.47525000000000051</v>
      </c>
      <c r="O191" s="89">
        <f t="shared" ca="1" si="26"/>
        <v>43.91310000000005</v>
      </c>
      <c r="S191" s="137">
        <f t="shared" ca="1" si="22"/>
        <v>11.436100368000002</v>
      </c>
      <c r="T191" s="72">
        <f t="shared" ca="1" si="27"/>
        <v>0.98804000000000003</v>
      </c>
      <c r="U191" s="5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0.2619600000000003</v>
      </c>
      <c r="V191" s="89">
        <f t="shared" ca="1" si="28"/>
        <v>24.205104000000031</v>
      </c>
    </row>
    <row r="192" spans="1:22" x14ac:dyDescent="0.35">
      <c r="A192" s="48">
        <f t="shared" si="29"/>
        <v>45558</v>
      </c>
      <c r="B192" s="88" cm="1">
        <f t="array" aca="1" ref="B192" ca="1">_xlfn.XLOOKUP(A192,INDIRECT($A$5&amp;"!$AJ$41:$AJ$406"),INDIRECT($A$5&amp;"!$AK$41:$AK$406"))*SUM($F$3:$I$3)</f>
        <v>0</v>
      </c>
      <c r="C192" s="88" cm="1">
        <f t="array" aca="1" ref="C192" ca="1">_xlfn.XLOOKUP(A192,INDIRECT($A$5&amp;"!$AJ$41:$AJ$406"),INDIRECT($A$5&amp;"!$AL$41:$AL$406"))*SUM($F$3:$I$3)</f>
        <v>11.55</v>
      </c>
      <c r="D192" s="88" cm="1">
        <f t="array" aca="1" ref="D192" ca="1">_xlfn.XLOOKUP(A192,INDIRECT($A$5&amp;"!$AJ$41:$AJ$406"),INDIRECT($A$5&amp;"!$AO$41:$AO$406"))*SUM($F$3:$I$3)</f>
        <v>11.55</v>
      </c>
      <c r="E192" s="50" cm="1">
        <f t="array" ref="E192">SUMPRODUCT(('PT Storengy'!$B$8:$K$372)*('PT Storengy'!$A$8:$A$372=$A192)*('PT Storengy'!$B$5:$K$5=$A$6)*('PT Storengy'!$B$7:$K$7=$A$7))</f>
        <v>0</v>
      </c>
      <c r="F192" s="137">
        <f t="shared" ca="1" si="20"/>
        <v>10.805157008800014</v>
      </c>
      <c r="G192" s="194">
        <f t="shared" ca="1" si="23"/>
        <v>0.93240999999999996</v>
      </c>
      <c r="H192" s="5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0.38795000000000118</v>
      </c>
      <c r="I192" s="89">
        <f t="shared" ca="1" si="24"/>
        <v>35.84658000000011</v>
      </c>
      <c r="J192" s="136" cm="1">
        <f t="array" aca="1" ref="J192" ca="1">IF(COUNTIFS('PTC GRTgaz'!$K$7:$K$15996,"",'PTC GRTgaz'!$A$7:$A$15996,J$16,'PTC GRTgaz'!$D$7:$D$15996,$A192,'PTC GRTgaz'!$C$7:$C$15996,"DEL")&gt;0,J$14,SUMIFS('PTC GRTgaz'!$K$7:$K$15996,'PTC GRTgaz'!$A$7:$A$15996,J$16,'PTC GRTgaz'!$D$7:$D$15996,$A192,'PTC GRTgaz'!$C$7:$C$15996,"DEL")*1.0026*$F$4/INDIRECT($A$4&amp;"!D9"))</f>
        <v>92.4</v>
      </c>
      <c r="K192" s="136">
        <v>1000</v>
      </c>
      <c r="L192" s="137">
        <f t="shared" ca="1" si="21"/>
        <v>10.653720037599996</v>
      </c>
      <c r="M192" s="194">
        <f t="shared" ca="1" si="25"/>
        <v>0.91874999999999996</v>
      </c>
      <c r="N192" s="5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0.45625000000000099</v>
      </c>
      <c r="O192" s="89">
        <f t="shared" ca="1" si="26"/>
        <v>42.157500000000091</v>
      </c>
      <c r="S192" s="137">
        <f t="shared" ca="1" si="22"/>
        <v>11.460111432000001</v>
      </c>
      <c r="T192" s="72">
        <f t="shared" ca="1" si="27"/>
        <v>0.99014000000000002</v>
      </c>
      <c r="U192" s="5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0.25986000000000031</v>
      </c>
      <c r="V192" s="89">
        <f t="shared" ca="1" si="28"/>
        <v>24.011064000000029</v>
      </c>
    </row>
    <row r="193" spans="1:22" x14ac:dyDescent="0.35">
      <c r="A193" s="48">
        <f t="shared" si="29"/>
        <v>45559</v>
      </c>
      <c r="B193" s="88" cm="1">
        <f t="array" aca="1" ref="B193" ca="1">_xlfn.XLOOKUP(A193,INDIRECT($A$5&amp;"!$AJ$41:$AJ$406"),INDIRECT($A$5&amp;"!$AK$41:$AK$406"))*SUM($F$3:$I$3)</f>
        <v>0</v>
      </c>
      <c r="C193" s="88" cm="1">
        <f t="array" aca="1" ref="C193" ca="1">_xlfn.XLOOKUP(A193,INDIRECT($A$5&amp;"!$AJ$41:$AJ$406"),INDIRECT($A$5&amp;"!$AL$41:$AL$406"))*SUM($F$3:$I$3)</f>
        <v>11.55</v>
      </c>
      <c r="D193" s="88" cm="1">
        <f t="array" aca="1" ref="D193" ca="1">_xlfn.XLOOKUP(A193,INDIRECT($A$5&amp;"!$AJ$41:$AJ$406"),INDIRECT($A$5&amp;"!$AO$41:$AO$406"))*SUM($F$3:$I$3)</f>
        <v>11.55</v>
      </c>
      <c r="E193" s="50" cm="1">
        <f t="array" ref="E193">SUMPRODUCT(('PT Storengy'!$B$8:$K$372)*('PT Storengy'!$A$8:$A$372=$A193)*('PT Storengy'!$B$5:$K$5=$A$6)*('PT Storengy'!$B$7:$K$7=$A$7))</f>
        <v>0</v>
      </c>
      <c r="F193" s="137">
        <f t="shared" ca="1" si="20"/>
        <v>10.839571388800014</v>
      </c>
      <c r="G193" s="194">
        <f t="shared" ca="1" si="23"/>
        <v>0.93550999999999995</v>
      </c>
      <c r="H193" s="5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0.37245000000000128</v>
      </c>
      <c r="I193" s="89">
        <f t="shared" ca="1" si="24"/>
        <v>34.414380000000122</v>
      </c>
      <c r="J193" s="136" cm="1">
        <f t="array" aca="1" ref="J193" ca="1">IF(COUNTIFS('PTC GRTgaz'!$K$7:$K$15996,"",'PTC GRTgaz'!$A$7:$A$15996,J$16,'PTC GRTgaz'!$D$7:$D$15996,$A193,'PTC GRTgaz'!$C$7:$C$15996,"DEL")&gt;0,J$14,SUMIFS('PTC GRTgaz'!$K$7:$K$15996,'PTC GRTgaz'!$A$7:$A$15996,J$16,'PTC GRTgaz'!$D$7:$D$15996,$A193,'PTC GRTgaz'!$C$7:$C$15996,"DEL")*1.0026*$F$4/INDIRECT($A$4&amp;"!D9"))</f>
        <v>92.4</v>
      </c>
      <c r="K193" s="136">
        <v>1000</v>
      </c>
      <c r="L193" s="137">
        <f t="shared" ca="1" si="21"/>
        <v>10.694191237599997</v>
      </c>
      <c r="M193" s="194">
        <f t="shared" ca="1" si="25"/>
        <v>0.9224</v>
      </c>
      <c r="N193" s="5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0.43800000000000083</v>
      </c>
      <c r="O193" s="89">
        <f t="shared" ca="1" si="26"/>
        <v>40.471200000000081</v>
      </c>
      <c r="S193" s="137">
        <f t="shared" ca="1" si="22"/>
        <v>11.483930304000001</v>
      </c>
      <c r="T193" s="72">
        <f t="shared" ca="1" si="27"/>
        <v>0.99221999999999999</v>
      </c>
      <c r="U193" s="5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0.25778000000000034</v>
      </c>
      <c r="V193" s="89">
        <f t="shared" ca="1" si="28"/>
        <v>23.818872000000034</v>
      </c>
    </row>
    <row r="194" spans="1:22" x14ac:dyDescent="0.35">
      <c r="A194" s="48">
        <f t="shared" si="29"/>
        <v>45560</v>
      </c>
      <c r="B194" s="88" cm="1">
        <f t="array" aca="1" ref="B194" ca="1">_xlfn.XLOOKUP(A194,INDIRECT($A$5&amp;"!$AJ$41:$AJ$406"),INDIRECT($A$5&amp;"!$AK$41:$AK$406"))*SUM($F$3:$I$3)</f>
        <v>0</v>
      </c>
      <c r="C194" s="88" cm="1">
        <f t="array" aca="1" ref="C194" ca="1">_xlfn.XLOOKUP(A194,INDIRECT($A$5&amp;"!$AJ$41:$AJ$406"),INDIRECT($A$5&amp;"!$AL$41:$AL$406"))*SUM($F$3:$I$3)</f>
        <v>11.55</v>
      </c>
      <c r="D194" s="88" cm="1">
        <f t="array" aca="1" ref="D194" ca="1">_xlfn.XLOOKUP(A194,INDIRECT($A$5&amp;"!$AJ$41:$AJ$406"),INDIRECT($A$5&amp;"!$AO$41:$AO$406"))*SUM($F$3:$I$3)</f>
        <v>11.55</v>
      </c>
      <c r="E194" s="50" cm="1">
        <f t="array" ref="E194">SUMPRODUCT(('PT Storengy'!$B$8:$K$372)*('PT Storengy'!$A$8:$A$372=$A194)*('PT Storengy'!$B$5:$K$5=$A$6)*('PT Storengy'!$B$7:$K$7=$A$7))</f>
        <v>0</v>
      </c>
      <c r="F194" s="137">
        <f t="shared" ca="1" si="20"/>
        <v>10.872609008800014</v>
      </c>
      <c r="G194" s="194">
        <f t="shared" ca="1" si="23"/>
        <v>0.93849000000000005</v>
      </c>
      <c r="H194" s="5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0.35755000000000081</v>
      </c>
      <c r="I194" s="89">
        <f t="shared" ca="1" si="24"/>
        <v>33.037620000000075</v>
      </c>
      <c r="J194" s="136" cm="1">
        <f t="array" aca="1" ref="J194" ca="1">IF(COUNTIFS('PTC GRTgaz'!$K$7:$K$15996,"",'PTC GRTgaz'!$A$7:$A$15996,J$16,'PTC GRTgaz'!$D$7:$D$15996,$A194,'PTC GRTgaz'!$C$7:$C$15996,"DEL")&gt;0,J$14,SUMIFS('PTC GRTgaz'!$K$7:$K$15996,'PTC GRTgaz'!$A$7:$A$15996,J$16,'PTC GRTgaz'!$D$7:$D$15996,$A194,'PTC GRTgaz'!$C$7:$C$15996,"DEL")*1.0026*$F$4/INDIRECT($A$4&amp;"!D9"))</f>
        <v>92.4</v>
      </c>
      <c r="K194" s="136">
        <v>1000</v>
      </c>
      <c r="L194" s="137">
        <f t="shared" ca="1" si="21"/>
        <v>10.733045437599996</v>
      </c>
      <c r="M194" s="194">
        <f t="shared" ca="1" si="25"/>
        <v>0.92589999999999995</v>
      </c>
      <c r="N194" s="5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0.42050000000000121</v>
      </c>
      <c r="O194" s="89">
        <f t="shared" ca="1" si="26"/>
        <v>38.854200000000112</v>
      </c>
      <c r="S194" s="137">
        <f t="shared" ca="1" si="22"/>
        <v>11.507558832000001</v>
      </c>
      <c r="T194" s="72">
        <f t="shared" ca="1" si="27"/>
        <v>0.99428000000000005</v>
      </c>
      <c r="U194" s="5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0.25572000000000028</v>
      </c>
      <c r="V194" s="89">
        <f t="shared" ca="1" si="28"/>
        <v>23.628528000000028</v>
      </c>
    </row>
    <row r="195" spans="1:22" x14ac:dyDescent="0.35">
      <c r="A195" s="48">
        <f t="shared" si="29"/>
        <v>45561</v>
      </c>
      <c r="B195" s="88" cm="1">
        <f t="array" aca="1" ref="B195" ca="1">_xlfn.XLOOKUP(A195,INDIRECT($A$5&amp;"!$AJ$41:$AJ$406"),INDIRECT($A$5&amp;"!$AK$41:$AK$406"))*SUM($F$3:$I$3)</f>
        <v>0</v>
      </c>
      <c r="C195" s="88" cm="1">
        <f t="array" aca="1" ref="C195" ca="1">_xlfn.XLOOKUP(A195,INDIRECT($A$5&amp;"!$AJ$41:$AJ$406"),INDIRECT($A$5&amp;"!$AL$41:$AL$406"))*SUM($F$3:$I$3)</f>
        <v>11.55</v>
      </c>
      <c r="D195" s="88" cm="1">
        <f t="array" aca="1" ref="D195" ca="1">_xlfn.XLOOKUP(A195,INDIRECT($A$5&amp;"!$AJ$41:$AJ$406"),INDIRECT($A$5&amp;"!$AO$41:$AO$406"))*SUM($F$3:$I$3)</f>
        <v>11.55</v>
      </c>
      <c r="E195" s="50" cm="1">
        <f t="array" ref="E195">SUMPRODUCT(('PT Storengy'!$B$8:$K$372)*('PT Storengy'!$A$8:$A$372=$A195)*('PT Storengy'!$B$5:$K$5=$A$6)*('PT Storengy'!$B$7:$K$7=$A$7))</f>
        <v>0</v>
      </c>
      <c r="F195" s="137">
        <f t="shared" ca="1" si="20"/>
        <v>10.904325308800013</v>
      </c>
      <c r="G195" s="194">
        <f t="shared" ca="1" si="23"/>
        <v>0.94135000000000002</v>
      </c>
      <c r="H195" s="5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0.34325000000000033</v>
      </c>
      <c r="I195" s="89">
        <f t="shared" ca="1" si="24"/>
        <v>31.716300000000032</v>
      </c>
      <c r="J195" s="136" cm="1">
        <f t="array" aca="1" ref="J195" ca="1">IF(COUNTIFS('PTC GRTgaz'!$K$7:$K$15996,"",'PTC GRTgaz'!$A$7:$A$15996,J$16,'PTC GRTgaz'!$D$7:$D$15996,$A195,'PTC GRTgaz'!$C$7:$C$15996,"DEL")&gt;0,J$14,SUMIFS('PTC GRTgaz'!$K$7:$K$15996,'PTC GRTgaz'!$A$7:$A$15996,J$16,'PTC GRTgaz'!$D$7:$D$15996,$A195,'PTC GRTgaz'!$C$7:$C$15996,"DEL")*1.0026*$F$4/INDIRECT($A$4&amp;"!D9"))</f>
        <v>92.4</v>
      </c>
      <c r="K195" s="136">
        <v>1000</v>
      </c>
      <c r="L195" s="137">
        <f t="shared" ca="1" si="21"/>
        <v>10.770342697599997</v>
      </c>
      <c r="M195" s="194">
        <f t="shared" ca="1" si="25"/>
        <v>0.92927000000000004</v>
      </c>
      <c r="N195" s="5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0.40365000000000073</v>
      </c>
      <c r="O195" s="89">
        <f t="shared" ca="1" si="26"/>
        <v>37.297260000000072</v>
      </c>
      <c r="S195" s="137">
        <f t="shared" ca="1" si="22"/>
        <v>11.530997940000001</v>
      </c>
      <c r="T195" s="72">
        <f t="shared" ca="1" si="27"/>
        <v>0.99633000000000005</v>
      </c>
      <c r="U195" s="5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0.25367000000000028</v>
      </c>
      <c r="V195" s="89">
        <f t="shared" ca="1" si="28"/>
        <v>23.439108000000029</v>
      </c>
    </row>
    <row r="196" spans="1:22" x14ac:dyDescent="0.35">
      <c r="A196" s="48">
        <f t="shared" si="29"/>
        <v>45562</v>
      </c>
      <c r="B196" s="88" cm="1">
        <f t="array" aca="1" ref="B196" ca="1">_xlfn.XLOOKUP(A196,INDIRECT($A$5&amp;"!$AJ$41:$AJ$406"),INDIRECT($A$5&amp;"!$AK$41:$AK$406"))*SUM($F$3:$I$3)</f>
        <v>0</v>
      </c>
      <c r="C196" s="88" cm="1">
        <f t="array" aca="1" ref="C196" ca="1">_xlfn.XLOOKUP(A196,INDIRECT($A$5&amp;"!$AJ$41:$AJ$406"),INDIRECT($A$5&amp;"!$AL$41:$AL$406"))*SUM($F$3:$I$3)</f>
        <v>11.55</v>
      </c>
      <c r="D196" s="88" cm="1">
        <f t="array" aca="1" ref="D196" ca="1">_xlfn.XLOOKUP(A196,INDIRECT($A$5&amp;"!$AJ$41:$AJ$406"),INDIRECT($A$5&amp;"!$AO$41:$AO$406"))*SUM($F$3:$I$3)</f>
        <v>11.55</v>
      </c>
      <c r="E196" s="50" cm="1">
        <f t="array" ref="E196">SUMPRODUCT(('PT Storengy'!$B$8:$K$372)*('PT Storengy'!$A$8:$A$372=$A196)*('PT Storengy'!$B$5:$K$5=$A$6)*('PT Storengy'!$B$7:$K$7=$A$7))</f>
        <v>0</v>
      </c>
      <c r="F196" s="137">
        <f t="shared" ca="1" si="20"/>
        <v>10.934771108800014</v>
      </c>
      <c r="G196" s="194">
        <f t="shared" ca="1" si="23"/>
        <v>0.94410000000000005</v>
      </c>
      <c r="H196" s="5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0.32950000000000013</v>
      </c>
      <c r="I196" s="89">
        <f t="shared" ca="1" si="24"/>
        <v>30.445800000000013</v>
      </c>
      <c r="J196" s="136" cm="1">
        <f t="array" aca="1" ref="J196" ca="1">IF(COUNTIFS('PTC GRTgaz'!$K$7:$K$15996,"",'PTC GRTgaz'!$A$7:$A$15996,J$16,'PTC GRTgaz'!$D$7:$D$15996,$A196,'PTC GRTgaz'!$C$7:$C$15996,"DEL")&gt;0,J$14,SUMIFS('PTC GRTgaz'!$K$7:$K$15996,'PTC GRTgaz'!$A$7:$A$15996,J$16,'PTC GRTgaz'!$D$7:$D$15996,$A196,'PTC GRTgaz'!$C$7:$C$15996,"DEL")*1.0026*$F$4/INDIRECT($A$4&amp;"!D9"))</f>
        <v>92.4</v>
      </c>
      <c r="K196" s="136">
        <v>1000</v>
      </c>
      <c r="L196" s="137">
        <f t="shared" ca="1" si="21"/>
        <v>10.806147697599997</v>
      </c>
      <c r="M196" s="194">
        <f t="shared" ca="1" si="25"/>
        <v>0.9325</v>
      </c>
      <c r="N196" s="5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0.38750000000000101</v>
      </c>
      <c r="O196" s="89">
        <f t="shared" ca="1" si="26"/>
        <v>35.805000000000092</v>
      </c>
      <c r="S196" s="137">
        <f t="shared" ca="1" si="22"/>
        <v>11.554250400000001</v>
      </c>
      <c r="T196" s="72">
        <f t="shared" ca="1" si="27"/>
        <v>0.99834999999999996</v>
      </c>
      <c r="U196" s="5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0.25165000000000037</v>
      </c>
      <c r="V196" s="89">
        <f t="shared" ca="1" si="28"/>
        <v>23.252460000000035</v>
      </c>
    </row>
    <row r="197" spans="1:22" x14ac:dyDescent="0.35">
      <c r="A197" s="48">
        <f t="shared" si="29"/>
        <v>45563</v>
      </c>
      <c r="B197" s="88" cm="1">
        <f t="array" aca="1" ref="B197" ca="1">_xlfn.XLOOKUP(A197,INDIRECT($A$5&amp;"!$AJ$41:$AJ$406"),INDIRECT($A$5&amp;"!$AK$41:$AK$406"))*SUM($F$3:$I$3)</f>
        <v>0</v>
      </c>
      <c r="C197" s="88" cm="1">
        <f t="array" aca="1" ref="C197" ca="1">_xlfn.XLOOKUP(A197,INDIRECT($A$5&amp;"!$AJ$41:$AJ$406"),INDIRECT($A$5&amp;"!$AL$41:$AL$406"))*SUM($F$3:$I$3)</f>
        <v>11.55</v>
      </c>
      <c r="D197" s="88" cm="1">
        <f t="array" aca="1" ref="D197" ca="1">_xlfn.XLOOKUP(A197,INDIRECT($A$5&amp;"!$AJ$41:$AJ$406"),INDIRECT($A$5&amp;"!$AO$41:$AO$406"))*SUM($F$3:$I$3)</f>
        <v>11.55</v>
      </c>
      <c r="E197" s="50" cm="1">
        <f t="array" ref="E197">SUMPRODUCT(('PT Storengy'!$B$8:$K$372)*('PT Storengy'!$A$8:$A$372=$A197)*('PT Storengy'!$B$5:$K$5=$A$6)*('PT Storengy'!$B$7:$K$7=$A$7))</f>
        <v>0</v>
      </c>
      <c r="F197" s="137">
        <f t="shared" ca="1" si="20"/>
        <v>10.964001848800015</v>
      </c>
      <c r="G197" s="194">
        <f t="shared" ca="1" si="23"/>
        <v>0.94672999999999996</v>
      </c>
      <c r="H197" s="5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0.31635000000000052</v>
      </c>
      <c r="I197" s="89">
        <f t="shared" ca="1" si="24"/>
        <v>29.230740000000051</v>
      </c>
      <c r="J197" s="136" cm="1">
        <f t="array" aca="1" ref="J197" ca="1">IF(COUNTIFS('PTC GRTgaz'!$K$7:$K$15996,"",'PTC GRTgaz'!$A$7:$A$15996,J$16,'PTC GRTgaz'!$D$7:$D$15996,$A197,'PTC GRTgaz'!$C$7:$C$15996,"DEL")&gt;0,J$14,SUMIFS('PTC GRTgaz'!$K$7:$K$15996,'PTC GRTgaz'!$A$7:$A$15996,J$16,'PTC GRTgaz'!$D$7:$D$15996,$A197,'PTC GRTgaz'!$C$7:$C$15996,"DEL")*1.0026*$F$4/INDIRECT($A$4&amp;"!D9"))</f>
        <v>92.4</v>
      </c>
      <c r="K197" s="136">
        <v>1000</v>
      </c>
      <c r="L197" s="137">
        <f t="shared" ca="1" si="21"/>
        <v>10.840520497599996</v>
      </c>
      <c r="M197" s="194">
        <f t="shared" ca="1" si="25"/>
        <v>0.93559999999999999</v>
      </c>
      <c r="N197" s="5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0.37200000000000111</v>
      </c>
      <c r="O197" s="89">
        <f t="shared" ca="1" si="26"/>
        <v>34.372800000000105</v>
      </c>
      <c r="S197" s="137">
        <f t="shared" ca="1" si="22"/>
        <v>11.5773504</v>
      </c>
      <c r="T197" s="72">
        <f t="shared" ca="1" si="27"/>
        <v>1</v>
      </c>
      <c r="U197" s="5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0.25000000000000011</v>
      </c>
      <c r="V197" s="89">
        <f t="shared" ca="1" si="28"/>
        <v>23.100000000000012</v>
      </c>
    </row>
    <row r="198" spans="1:22" x14ac:dyDescent="0.35">
      <c r="A198" s="48">
        <f t="shared" si="29"/>
        <v>45564</v>
      </c>
      <c r="B198" s="88" cm="1">
        <f t="array" aca="1" ref="B198" ca="1">_xlfn.XLOOKUP(A198,INDIRECT($A$5&amp;"!$AJ$41:$AJ$406"),INDIRECT($A$5&amp;"!$AK$41:$AK$406"))*SUM($F$3:$I$3)</f>
        <v>0</v>
      </c>
      <c r="C198" s="88" cm="1">
        <f t="array" aca="1" ref="C198" ca="1">_xlfn.XLOOKUP(A198,INDIRECT($A$5&amp;"!$AJ$41:$AJ$406"),INDIRECT($A$5&amp;"!$AL$41:$AL$406"))*SUM($F$3:$I$3)</f>
        <v>11.55</v>
      </c>
      <c r="D198" s="88" cm="1">
        <f t="array" aca="1" ref="D198" ca="1">_xlfn.XLOOKUP(A198,INDIRECT($A$5&amp;"!$AJ$41:$AJ$406"),INDIRECT($A$5&amp;"!$AO$41:$AO$406"))*SUM($F$3:$I$3)</f>
        <v>11.55</v>
      </c>
      <c r="E198" s="50" cm="1">
        <f t="array" ref="E198">SUMPRODUCT(('PT Storengy'!$B$8:$K$372)*('PT Storengy'!$A$8:$A$372=$A198)*('PT Storengy'!$B$5:$K$5=$A$6)*('PT Storengy'!$B$7:$K$7=$A$7))</f>
        <v>0</v>
      </c>
      <c r="F198" s="137">
        <f t="shared" ca="1" si="20"/>
        <v>10.992063728800014</v>
      </c>
      <c r="G198" s="194">
        <f t="shared" ca="1" si="23"/>
        <v>0.94925999999999999</v>
      </c>
      <c r="H198" s="5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0.3037000000000003</v>
      </c>
      <c r="I198" s="89">
        <f t="shared" ca="1" si="24"/>
        <v>28.061880000000031</v>
      </c>
      <c r="J198" s="136" cm="1">
        <f t="array" aca="1" ref="J198" ca="1">IF(COUNTIFS('PTC GRTgaz'!$K$7:$K$15996,"",'PTC GRTgaz'!$A$7:$A$15996,J$16,'PTC GRTgaz'!$D$7:$D$15996,$A198,'PTC GRTgaz'!$C$7:$C$15996,"DEL")&gt;0,J$14,SUMIFS('PTC GRTgaz'!$K$7:$K$15996,'PTC GRTgaz'!$A$7:$A$15996,J$16,'PTC GRTgaz'!$D$7:$D$15996,$A198,'PTC GRTgaz'!$C$7:$C$15996,"DEL")*1.0026*$F$4/INDIRECT($A$4&amp;"!D9"))</f>
        <v>92.4</v>
      </c>
      <c r="K198" s="136">
        <v>1000</v>
      </c>
      <c r="L198" s="137">
        <f t="shared" ca="1" si="21"/>
        <v>10.873521157599997</v>
      </c>
      <c r="M198" s="194">
        <f t="shared" ca="1" si="25"/>
        <v>0.93857000000000002</v>
      </c>
      <c r="N198" s="5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0.35715000000000097</v>
      </c>
      <c r="O198" s="89">
        <f t="shared" ca="1" si="26"/>
        <v>33.000660000000089</v>
      </c>
      <c r="S198" s="137">
        <f t="shared" ca="1" si="22"/>
        <v>11.6004504</v>
      </c>
      <c r="T198" s="72">
        <f t="shared" ca="1" si="27"/>
        <v>1</v>
      </c>
      <c r="U198" s="5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0.25000000000000011</v>
      </c>
      <c r="V198" s="89">
        <f t="shared" ca="1" si="28"/>
        <v>23.100000000000012</v>
      </c>
    </row>
    <row r="199" spans="1:22" x14ac:dyDescent="0.35">
      <c r="A199" s="48">
        <f t="shared" si="29"/>
        <v>45565</v>
      </c>
      <c r="B199" s="88" cm="1">
        <f t="array" aca="1" ref="B199" ca="1">_xlfn.XLOOKUP(A199,INDIRECT($A$5&amp;"!$AJ$41:$AJ$406"),INDIRECT($A$5&amp;"!$AK$41:$AK$406"))*SUM($F$3:$I$3)</f>
        <v>0</v>
      </c>
      <c r="C199" s="88" cm="1">
        <f t="array" aca="1" ref="C199" ca="1">_xlfn.XLOOKUP(A199,INDIRECT($A$5&amp;"!$AJ$41:$AJ$406"),INDIRECT($A$5&amp;"!$AL$41:$AL$406"))*SUM($F$3:$I$3)</f>
        <v>11.55</v>
      </c>
      <c r="D199" s="88" cm="1">
        <f t="array" aca="1" ref="D199" ca="1">_xlfn.XLOOKUP(A199,INDIRECT($A$5&amp;"!$AJ$41:$AJ$406"),INDIRECT($A$5&amp;"!$AO$41:$AO$406"))*SUM($F$3:$I$3)</f>
        <v>11.55</v>
      </c>
      <c r="E199" s="50" cm="1">
        <f t="array" ref="E199">SUMPRODUCT(('PT Storengy'!$B$8:$K$372)*('PT Storengy'!$A$8:$A$372=$A199)*('PT Storengy'!$B$5:$K$5=$A$6)*('PT Storengy'!$B$7:$K$7=$A$7))</f>
        <v>0.2</v>
      </c>
      <c r="F199" s="137">
        <f t="shared" ca="1" si="20"/>
        <v>11.014114804000014</v>
      </c>
      <c r="G199" s="194">
        <f t="shared" ca="1" si="23"/>
        <v>0.95169000000000004</v>
      </c>
      <c r="H199" s="5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0.29831000000000035</v>
      </c>
      <c r="I199" s="89">
        <f t="shared" ca="1" si="24"/>
        <v>22.051075200000028</v>
      </c>
      <c r="J199" s="136" cm="1">
        <f t="array" aca="1" ref="J199" ca="1">IF(COUNTIFS('PTC GRTgaz'!$K$7:$K$15996,"",'PTC GRTgaz'!$A$7:$A$15996,J$16,'PTC GRTgaz'!$D$7:$D$15996,$A199,'PTC GRTgaz'!$C$7:$C$15996,"DEL")&gt;0,J$14,SUMIFS('PTC GRTgaz'!$K$7:$K$15996,'PTC GRTgaz'!$A$7:$A$15996,J$16,'PTC GRTgaz'!$D$7:$D$15996,$A199,'PTC GRTgaz'!$C$7:$C$15996,"DEL")*1.0026*$F$4/INDIRECT($A$4&amp;"!D9"))</f>
        <v>92.4</v>
      </c>
      <c r="K199" s="136">
        <v>1000</v>
      </c>
      <c r="L199" s="137">
        <f t="shared" ca="1" si="21"/>
        <v>10.898864629599997</v>
      </c>
      <c r="M199" s="194">
        <f t="shared" ca="1" si="25"/>
        <v>0.94142999999999999</v>
      </c>
      <c r="N199" s="5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0.34285000000000049</v>
      </c>
      <c r="O199" s="89">
        <f t="shared" ca="1" si="26"/>
        <v>25.343472000000038</v>
      </c>
      <c r="P199" s="195"/>
      <c r="S199" s="137">
        <f t="shared" ca="1" si="22"/>
        <v>11.623550399999999</v>
      </c>
      <c r="T199" s="72">
        <f t="shared" ca="1" si="27"/>
        <v>1</v>
      </c>
      <c r="U199" s="5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0.25000000000000011</v>
      </c>
      <c r="V199" s="89">
        <f t="shared" ca="1" si="28"/>
        <v>23.100000000000012</v>
      </c>
    </row>
    <row r="200" spans="1:22" x14ac:dyDescent="0.35">
      <c r="A200" s="48">
        <f t="shared" si="29"/>
        <v>45566</v>
      </c>
      <c r="B200" s="88" cm="1">
        <f t="array" aca="1" ref="B200" ca="1">_xlfn.XLOOKUP(A200,INDIRECT($A$5&amp;"!$AJ$41:$AJ$406"),INDIRECT($A$5&amp;"!$AK$41:$AK$406"))*SUM($F$3:$I$3)</f>
        <v>0</v>
      </c>
      <c r="C200" s="88" cm="1">
        <f t="array" aca="1" ref="C200" ca="1">_xlfn.XLOOKUP(A200,INDIRECT($A$5&amp;"!$AJ$41:$AJ$406"),INDIRECT($A$5&amp;"!$AL$41:$AL$406"))*SUM($F$3:$I$3)</f>
        <v>11.55</v>
      </c>
      <c r="D200" s="88" cm="1">
        <f t="array" aca="1" ref="D200" ca="1">_xlfn.XLOOKUP(A200,INDIRECT($A$5&amp;"!$AJ$41:$AJ$406"),INDIRECT($A$5&amp;"!$AO$41:$AO$406"))*SUM($F$3:$I$3)</f>
        <v>11.55</v>
      </c>
      <c r="E200" s="50" cm="1">
        <f t="array" ref="E200">SUMPRODUCT(('PT Storengy'!$B$8:$K$372)*('PT Storengy'!$A$8:$A$372=$A200)*('PT Storengy'!$B$5:$K$5=$A$6)*('PT Storengy'!$B$7:$K$7=$A$7))</f>
        <v>0.2</v>
      </c>
      <c r="F200" s="137">
        <f t="shared" ca="1" si="20"/>
        <v>11.036024692000014</v>
      </c>
      <c r="G200" s="194">
        <f t="shared" ca="1" si="23"/>
        <v>0.9536</v>
      </c>
      <c r="H200" s="5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0.29640000000000039</v>
      </c>
      <c r="I200" s="89">
        <f t="shared" ca="1" si="24"/>
        <v>21.909888000000031</v>
      </c>
      <c r="J200" s="136" cm="1">
        <f t="array" aca="1" ref="J200" ca="1">IF(COUNTIFS('PTC GRTgaz'!$K$7:$K$15996,"",'PTC GRTgaz'!$A$7:$A$15996,J$16,'PTC GRTgaz'!$D$7:$D$15996,$A200,'PTC GRTgaz'!$C$7:$C$15996,"DEL")&gt;0,J$14,SUMIFS('PTC GRTgaz'!$K$7:$K$15996,'PTC GRTgaz'!$A$7:$A$15996,J$16,'PTC GRTgaz'!$D$7:$D$15996,$A200,'PTC GRTgaz'!$C$7:$C$15996,"DEL")*1.0026*$F$4/INDIRECT($A$4&amp;"!D9"))</f>
        <v>92.4</v>
      </c>
      <c r="K200" s="136">
        <v>1000</v>
      </c>
      <c r="L200" s="137">
        <f t="shared" ca="1" si="21"/>
        <v>10.923398677599996</v>
      </c>
      <c r="M200" s="194">
        <f t="shared" ca="1" si="25"/>
        <v>0.94362000000000001</v>
      </c>
      <c r="N200" s="5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0.33190000000000031</v>
      </c>
      <c r="O200" s="89">
        <f t="shared" ca="1" si="26"/>
        <v>24.534048000000023</v>
      </c>
      <c r="S200" s="137">
        <f t="shared" ca="1" si="22"/>
        <v>11.646650399999999</v>
      </c>
      <c r="T200" s="72">
        <f t="shared" ca="1" si="27"/>
        <v>1</v>
      </c>
      <c r="U200" s="5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0.25000000000000011</v>
      </c>
      <c r="V200" s="89">
        <f t="shared" ca="1" si="28"/>
        <v>23.100000000000012</v>
      </c>
    </row>
    <row r="201" spans="1:22" x14ac:dyDescent="0.35">
      <c r="A201" s="48">
        <f t="shared" si="29"/>
        <v>45567</v>
      </c>
      <c r="B201" s="88" cm="1">
        <f t="array" aca="1" ref="B201" ca="1">_xlfn.XLOOKUP(A201,INDIRECT($A$5&amp;"!$AJ$41:$AJ$406"),INDIRECT($A$5&amp;"!$AK$41:$AK$406"))*SUM($F$3:$I$3)</f>
        <v>0</v>
      </c>
      <c r="C201" s="88" cm="1">
        <f t="array" aca="1" ref="C201" ca="1">_xlfn.XLOOKUP(A201,INDIRECT($A$5&amp;"!$AJ$41:$AJ$406"),INDIRECT($A$5&amp;"!$AL$41:$AL$406"))*SUM($F$3:$I$3)</f>
        <v>11.55</v>
      </c>
      <c r="D201" s="88" cm="1">
        <f t="array" aca="1" ref="D201" ca="1">_xlfn.XLOOKUP(A201,INDIRECT($A$5&amp;"!$AJ$41:$AJ$406"),INDIRECT($A$5&amp;"!$AO$41:$AO$406"))*SUM($F$3:$I$3)</f>
        <v>11.55</v>
      </c>
      <c r="E201" s="50" cm="1">
        <f t="array" ref="E201">SUMPRODUCT(('PT Storengy'!$B$8:$K$372)*('PT Storengy'!$A$8:$A$372=$A201)*('PT Storengy'!$B$5:$K$5=$A$6)*('PT Storengy'!$B$7:$K$7=$A$7))</f>
        <v>0.2</v>
      </c>
      <c r="F201" s="137">
        <f t="shared" ca="1" si="20"/>
        <v>11.057794132000014</v>
      </c>
      <c r="G201" s="194">
        <f t="shared" ca="1" si="23"/>
        <v>0.95550000000000002</v>
      </c>
      <c r="H201" s="5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0.29450000000000037</v>
      </c>
      <c r="I201" s="89">
        <f t="shared" ca="1" si="24"/>
        <v>21.769440000000028</v>
      </c>
      <c r="J201" s="136" cm="1">
        <f t="array" aca="1" ref="J201" ca="1">IF(COUNTIFS('PTC GRTgaz'!$K$7:$K$15996,"",'PTC GRTgaz'!$A$7:$A$15996,J$16,'PTC GRTgaz'!$D$7:$D$15996,$A201,'PTC GRTgaz'!$C$7:$C$15996,"DEL")&gt;0,J$14,SUMIFS('PTC GRTgaz'!$K$7:$K$15996,'PTC GRTgaz'!$A$7:$A$15996,J$16,'PTC GRTgaz'!$D$7:$D$15996,$A201,'PTC GRTgaz'!$C$7:$C$15996,"DEL")*1.0026*$F$4/INDIRECT($A$4&amp;"!D9"))</f>
        <v>92.4</v>
      </c>
      <c r="K201" s="136">
        <v>1000</v>
      </c>
      <c r="L201" s="137">
        <f t="shared" ca="1" si="21"/>
        <v>10.947145477599996</v>
      </c>
      <c r="M201" s="194">
        <f t="shared" ca="1" si="25"/>
        <v>0.94574999999999998</v>
      </c>
      <c r="N201" s="5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0.32125000000000042</v>
      </c>
      <c r="O201" s="89">
        <f t="shared" ca="1" si="26"/>
        <v>23.746800000000032</v>
      </c>
      <c r="S201" s="137">
        <f t="shared" ca="1" si="22"/>
        <v>11.669750399999998</v>
      </c>
      <c r="T201" s="72">
        <f t="shared" ca="1" si="27"/>
        <v>1</v>
      </c>
      <c r="U201" s="5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0.25000000000000011</v>
      </c>
      <c r="V201" s="89">
        <f t="shared" ca="1" si="28"/>
        <v>23.100000000000012</v>
      </c>
    </row>
    <row r="202" spans="1:22" x14ac:dyDescent="0.35">
      <c r="A202" s="48">
        <f t="shared" si="29"/>
        <v>45568</v>
      </c>
      <c r="B202" s="88" cm="1">
        <f t="array" aca="1" ref="B202" ca="1">_xlfn.XLOOKUP(A202,INDIRECT($A$5&amp;"!$AJ$41:$AJ$406"),INDIRECT($A$5&amp;"!$AK$41:$AK$406"))*SUM($F$3:$I$3)</f>
        <v>0</v>
      </c>
      <c r="C202" s="88" cm="1">
        <f t="array" aca="1" ref="C202" ca="1">_xlfn.XLOOKUP(A202,INDIRECT($A$5&amp;"!$AJ$41:$AJ$406"),INDIRECT($A$5&amp;"!$AL$41:$AL$406"))*SUM($F$3:$I$3)</f>
        <v>11.55</v>
      </c>
      <c r="D202" s="88" cm="1">
        <f t="array" aca="1" ref="D202" ca="1">_xlfn.XLOOKUP(A202,INDIRECT($A$5&amp;"!$AJ$41:$AJ$406"),INDIRECT($A$5&amp;"!$AO$41:$AO$406"))*SUM($F$3:$I$3)</f>
        <v>11.55</v>
      </c>
      <c r="E202" s="50" cm="1">
        <f t="array" ref="E202">SUMPRODUCT(('PT Storengy'!$B$8:$K$372)*('PT Storengy'!$A$8:$A$372=$A202)*('PT Storengy'!$B$5:$K$5=$A$6)*('PT Storengy'!$B$7:$K$7=$A$7))</f>
        <v>0.2</v>
      </c>
      <c r="F202" s="137">
        <f t="shared" ca="1" si="20"/>
        <v>11.079424602400014</v>
      </c>
      <c r="G202" s="194">
        <f t="shared" ca="1" si="23"/>
        <v>0.95738000000000001</v>
      </c>
      <c r="H202" s="5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0.29262000000000038</v>
      </c>
      <c r="I202" s="89">
        <f t="shared" ca="1" si="24"/>
        <v>21.630470400000029</v>
      </c>
      <c r="J202" s="136" cm="1">
        <f t="array" aca="1" ref="J202" ca="1">IF(COUNTIFS('PTC GRTgaz'!$K$7:$K$15996,"",'PTC GRTgaz'!$A$7:$A$15996,J$16,'PTC GRTgaz'!$D$7:$D$15996,$A202,'PTC GRTgaz'!$C$7:$C$15996,"DEL")&gt;0,J$14,SUMIFS('PTC GRTgaz'!$K$7:$K$15996,'PTC GRTgaz'!$A$7:$A$15996,J$16,'PTC GRTgaz'!$D$7:$D$15996,$A202,'PTC GRTgaz'!$C$7:$C$15996,"DEL")*1.0026*$F$4/INDIRECT($A$4&amp;"!D9"))</f>
        <v>92.4</v>
      </c>
      <c r="K202" s="136">
        <v>1000</v>
      </c>
      <c r="L202" s="137">
        <f t="shared" ca="1" si="21"/>
        <v>10.970134597599996</v>
      </c>
      <c r="M202" s="194">
        <f t="shared" ca="1" si="25"/>
        <v>0.94779999999999998</v>
      </c>
      <c r="N202" s="5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0.31100000000000039</v>
      </c>
      <c r="O202" s="89">
        <f t="shared" ca="1" si="26"/>
        <v>22.989120000000028</v>
      </c>
      <c r="S202" s="137">
        <f t="shared" ca="1" si="22"/>
        <v>11.692850399999998</v>
      </c>
      <c r="T202" s="72">
        <f t="shared" ca="1" si="27"/>
        <v>1</v>
      </c>
      <c r="U202" s="5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0.25000000000000011</v>
      </c>
      <c r="V202" s="89">
        <f t="shared" ca="1" si="28"/>
        <v>23.100000000000012</v>
      </c>
    </row>
    <row r="203" spans="1:22" x14ac:dyDescent="0.35">
      <c r="A203" s="48">
        <f t="shared" si="29"/>
        <v>45569</v>
      </c>
      <c r="B203" s="88" cm="1">
        <f t="array" aca="1" ref="B203" ca="1">_xlfn.XLOOKUP(A203,INDIRECT($A$5&amp;"!$AJ$41:$AJ$406"),INDIRECT($A$5&amp;"!$AK$41:$AK$406"))*SUM($F$3:$I$3)</f>
        <v>0</v>
      </c>
      <c r="C203" s="88" cm="1">
        <f t="array" aca="1" ref="C203" ca="1">_xlfn.XLOOKUP(A203,INDIRECT($A$5&amp;"!$AJ$41:$AJ$406"),INDIRECT($A$5&amp;"!$AL$41:$AL$406"))*SUM($F$3:$I$3)</f>
        <v>11.55</v>
      </c>
      <c r="D203" s="88" cm="1">
        <f t="array" aca="1" ref="D203" ca="1">_xlfn.XLOOKUP(A203,INDIRECT($A$5&amp;"!$AJ$41:$AJ$406"),INDIRECT($A$5&amp;"!$AO$41:$AO$406"))*SUM($F$3:$I$3)</f>
        <v>11.55</v>
      </c>
      <c r="E203" s="50" cm="1">
        <f t="array" ref="E203">SUMPRODUCT(('PT Storengy'!$B$8:$K$372)*('PT Storengy'!$A$8:$A$372=$A203)*('PT Storengy'!$B$5:$K$5=$A$6)*('PT Storengy'!$B$7:$K$7=$A$7))</f>
        <v>0.2</v>
      </c>
      <c r="F203" s="137">
        <f t="shared" ca="1" si="20"/>
        <v>11.100916103200014</v>
      </c>
      <c r="G203" s="194">
        <f t="shared" ca="1" si="23"/>
        <v>0.95926</v>
      </c>
      <c r="H203" s="5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0.29074000000000033</v>
      </c>
      <c r="I203" s="89">
        <f t="shared" ca="1" si="24"/>
        <v>21.491500800000026</v>
      </c>
      <c r="J203" s="136" cm="1">
        <f t="array" aca="1" ref="J203" ca="1">IF(COUNTIFS('PTC GRTgaz'!$K$7:$K$15996,"",'PTC GRTgaz'!$A$7:$A$15996,J$16,'PTC GRTgaz'!$D$7:$D$15996,$A203,'PTC GRTgaz'!$C$7:$C$15996,"DEL")&gt;0,J$14,SUMIFS('PTC GRTgaz'!$K$7:$K$15996,'PTC GRTgaz'!$A$7:$A$15996,J$16,'PTC GRTgaz'!$D$7:$D$15996,$A203,'PTC GRTgaz'!$C$7:$C$15996,"DEL")*1.0026*$F$4/INDIRECT($A$4&amp;"!D9"))</f>
        <v>92.4</v>
      </c>
      <c r="K203" s="136">
        <v>1000</v>
      </c>
      <c r="L203" s="137">
        <f t="shared" ca="1" si="21"/>
        <v>10.992384517599996</v>
      </c>
      <c r="M203" s="194">
        <f t="shared" ca="1" si="25"/>
        <v>0.94979999999999998</v>
      </c>
      <c r="N203" s="5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0.30100000000000032</v>
      </c>
      <c r="O203" s="89">
        <f t="shared" ca="1" si="26"/>
        <v>22.249920000000024</v>
      </c>
      <c r="S203" s="137">
        <f t="shared" ca="1" si="22"/>
        <v>11.715950399999997</v>
      </c>
      <c r="T203" s="72">
        <f t="shared" ca="1" si="27"/>
        <v>1</v>
      </c>
      <c r="U203" s="5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0.25000000000000011</v>
      </c>
      <c r="V203" s="89">
        <f t="shared" ca="1" si="28"/>
        <v>23.100000000000012</v>
      </c>
    </row>
    <row r="204" spans="1:22" x14ac:dyDescent="0.35">
      <c r="A204" s="48">
        <f t="shared" si="29"/>
        <v>45570</v>
      </c>
      <c r="B204" s="88" cm="1">
        <f t="array" aca="1" ref="B204" ca="1">_xlfn.XLOOKUP(A204,INDIRECT($A$5&amp;"!$AJ$41:$AJ$406"),INDIRECT($A$5&amp;"!$AK$41:$AK$406"))*SUM($F$3:$I$3)</f>
        <v>0</v>
      </c>
      <c r="C204" s="88" cm="1">
        <f t="array" aca="1" ref="C204" ca="1">_xlfn.XLOOKUP(A204,INDIRECT($A$5&amp;"!$AJ$41:$AJ$406"),INDIRECT($A$5&amp;"!$AL$41:$AL$406"))*SUM($F$3:$I$3)</f>
        <v>11.55</v>
      </c>
      <c r="D204" s="88" cm="1">
        <f t="array" aca="1" ref="D204" ca="1">_xlfn.XLOOKUP(A204,INDIRECT($A$5&amp;"!$AJ$41:$AJ$406"),INDIRECT($A$5&amp;"!$AO$41:$AO$406"))*SUM($F$3:$I$3)</f>
        <v>11.55</v>
      </c>
      <c r="E204" s="50" cm="1">
        <f t="array" ref="E204">SUMPRODUCT(('PT Storengy'!$B$8:$K$372)*('PT Storengy'!$A$8:$A$372=$A204)*('PT Storengy'!$B$5:$K$5=$A$6)*('PT Storengy'!$B$7:$K$7=$A$7))</f>
        <v>0.2</v>
      </c>
      <c r="F204" s="137">
        <f t="shared" ca="1" si="20"/>
        <v>11.122270112800013</v>
      </c>
      <c r="G204" s="194">
        <f t="shared" ca="1" si="23"/>
        <v>0.96111999999999997</v>
      </c>
      <c r="H204" s="5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0.28888000000000036</v>
      </c>
      <c r="I204" s="89">
        <f t="shared" ca="1" si="24"/>
        <v>21.354009600000026</v>
      </c>
      <c r="J204" s="136" cm="1">
        <f t="array" aca="1" ref="J204" ca="1">IF(COUNTIFS('PTC GRTgaz'!$K$7:$K$15996,"",'PTC GRTgaz'!$A$7:$A$15996,J$16,'PTC GRTgaz'!$D$7:$D$15996,$A204,'PTC GRTgaz'!$C$7:$C$15996,"DEL")&gt;0,J$14,SUMIFS('PTC GRTgaz'!$K$7:$K$15996,'PTC GRTgaz'!$A$7:$A$15996,J$16,'PTC GRTgaz'!$D$7:$D$15996,$A204,'PTC GRTgaz'!$C$7:$C$15996,"DEL")*1.0026*$F$4/INDIRECT($A$4&amp;"!D9"))</f>
        <v>92.4</v>
      </c>
      <c r="K204" s="136">
        <v>1000</v>
      </c>
      <c r="L204" s="137">
        <f t="shared" ca="1" si="21"/>
        <v>11.014433375199996</v>
      </c>
      <c r="M204" s="194">
        <f t="shared" ca="1" si="25"/>
        <v>0.95172000000000001</v>
      </c>
      <c r="N204" s="5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0.29828000000000038</v>
      </c>
      <c r="O204" s="89">
        <f t="shared" ca="1" si="26"/>
        <v>22.04885760000003</v>
      </c>
      <c r="S204" s="137">
        <f t="shared" ca="1" si="22"/>
        <v>11.739050399999996</v>
      </c>
      <c r="T204" s="72">
        <f t="shared" ca="1" si="27"/>
        <v>1</v>
      </c>
      <c r="U204" s="5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0.25000000000000011</v>
      </c>
      <c r="V204" s="89">
        <f t="shared" ca="1" si="28"/>
        <v>23.100000000000012</v>
      </c>
    </row>
    <row r="205" spans="1:22" x14ac:dyDescent="0.35">
      <c r="A205" s="48">
        <f t="shared" si="29"/>
        <v>45571</v>
      </c>
      <c r="B205" s="88" cm="1">
        <f t="array" aca="1" ref="B205" ca="1">_xlfn.XLOOKUP(A205,INDIRECT($A$5&amp;"!$AJ$41:$AJ$406"),INDIRECT($A$5&amp;"!$AK$41:$AK$406"))*SUM($F$3:$I$3)</f>
        <v>0</v>
      </c>
      <c r="C205" s="88" cm="1">
        <f t="array" aca="1" ref="C205" ca="1">_xlfn.XLOOKUP(A205,INDIRECT($A$5&amp;"!$AJ$41:$AJ$406"),INDIRECT($A$5&amp;"!$AL$41:$AL$406"))*SUM($F$3:$I$3)</f>
        <v>11.55</v>
      </c>
      <c r="D205" s="88" cm="1">
        <f t="array" aca="1" ref="D205" ca="1">_xlfn.XLOOKUP(A205,INDIRECT($A$5&amp;"!$AJ$41:$AJ$406"),INDIRECT($A$5&amp;"!$AO$41:$AO$406"))*SUM($F$3:$I$3)</f>
        <v>11.55</v>
      </c>
      <c r="E205" s="50" cm="1">
        <f t="array" ref="E205">SUMPRODUCT(('PT Storengy'!$B$8:$K$372)*('PT Storengy'!$A$8:$A$372=$A205)*('PT Storengy'!$B$5:$K$5=$A$6)*('PT Storengy'!$B$7:$K$7=$A$7))</f>
        <v>0.2</v>
      </c>
      <c r="F205" s="137">
        <f t="shared" ca="1" si="20"/>
        <v>11.143487370400013</v>
      </c>
      <c r="G205" s="194">
        <f t="shared" ca="1" si="23"/>
        <v>0.96296999999999999</v>
      </c>
      <c r="H205" s="5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0.2870300000000004</v>
      </c>
      <c r="I205" s="89">
        <f t="shared" ca="1" si="24"/>
        <v>21.217257600000028</v>
      </c>
      <c r="J205" s="136" cm="1">
        <f t="array" aca="1" ref="J205" ca="1">IF(COUNTIFS('PTC GRTgaz'!$K$7:$K$15996,"",'PTC GRTgaz'!$A$7:$A$15996,J$16,'PTC GRTgaz'!$D$7:$D$15996,$A205,'PTC GRTgaz'!$C$7:$C$15996,"DEL")&gt;0,J$14,SUMIFS('PTC GRTgaz'!$K$7:$K$15996,'PTC GRTgaz'!$A$7:$A$15996,J$16,'PTC GRTgaz'!$D$7:$D$15996,$A205,'PTC GRTgaz'!$C$7:$C$15996,"DEL")*1.0026*$F$4/INDIRECT($A$4&amp;"!D9"))</f>
        <v>92.4</v>
      </c>
      <c r="K205" s="136">
        <v>1000</v>
      </c>
      <c r="L205" s="137">
        <f t="shared" ca="1" si="21"/>
        <v>11.036341045599995</v>
      </c>
      <c r="M205" s="194">
        <f t="shared" ca="1" si="25"/>
        <v>0.95362999999999998</v>
      </c>
      <c r="N205" s="5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0.29637000000000041</v>
      </c>
      <c r="O205" s="89">
        <f t="shared" ca="1" si="26"/>
        <v>21.907670400000033</v>
      </c>
      <c r="S205" s="137">
        <f t="shared" ca="1" si="22"/>
        <v>11.762150399999996</v>
      </c>
      <c r="T205" s="72">
        <f t="shared" ca="1" si="27"/>
        <v>1</v>
      </c>
      <c r="U205" s="5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0.25000000000000011</v>
      </c>
      <c r="V205" s="89">
        <f t="shared" ca="1" si="28"/>
        <v>23.100000000000012</v>
      </c>
    </row>
    <row r="206" spans="1:22" x14ac:dyDescent="0.35">
      <c r="A206" s="48">
        <f t="shared" si="29"/>
        <v>45572</v>
      </c>
      <c r="B206" s="88" cm="1">
        <f t="array" aca="1" ref="B206" ca="1">_xlfn.XLOOKUP(A206,INDIRECT($A$5&amp;"!$AJ$41:$AJ$406"),INDIRECT($A$5&amp;"!$AK$41:$AK$406"))*SUM($F$3:$I$3)</f>
        <v>0</v>
      </c>
      <c r="C206" s="88" cm="1">
        <f t="array" aca="1" ref="C206" ca="1">_xlfn.XLOOKUP(A206,INDIRECT($A$5&amp;"!$AJ$41:$AJ$406"),INDIRECT($A$5&amp;"!$AL$41:$AL$406"))*SUM($F$3:$I$3)</f>
        <v>11.55</v>
      </c>
      <c r="D206" s="88" cm="1">
        <f t="array" aca="1" ref="D206" ca="1">_xlfn.XLOOKUP(A206,INDIRECT($A$5&amp;"!$AJ$41:$AJ$406"),INDIRECT($A$5&amp;"!$AO$41:$AO$406"))*SUM($F$3:$I$3)</f>
        <v>11.55</v>
      </c>
      <c r="E206" s="50" cm="1">
        <f t="array" ref="E206">SUMPRODUCT(('PT Storengy'!$B$8:$K$372)*('PT Storengy'!$A$8:$A$372=$A206)*('PT Storengy'!$B$5:$K$5=$A$6)*('PT Storengy'!$B$7:$K$7=$A$7))</f>
        <v>0.2</v>
      </c>
      <c r="F206" s="137">
        <f t="shared" ca="1" si="20"/>
        <v>11.164569354400014</v>
      </c>
      <c r="G206" s="194">
        <f t="shared" ca="1" si="23"/>
        <v>0.96479999999999999</v>
      </c>
      <c r="H206" s="5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0.28520000000000034</v>
      </c>
      <c r="I206" s="89">
        <f t="shared" ca="1" si="24"/>
        <v>21.081984000000027</v>
      </c>
      <c r="J206" s="136" cm="1">
        <f t="array" aca="1" ref="J206" ca="1">IF(COUNTIFS('PTC GRTgaz'!$K$7:$K$15996,"",'PTC GRTgaz'!$A$7:$A$15996,J$16,'PTC GRTgaz'!$D$7:$D$15996,$A206,'PTC GRTgaz'!$C$7:$C$15996,"DEL")&gt;0,J$14,SUMIFS('PTC GRTgaz'!$K$7:$K$15996,'PTC GRTgaz'!$A$7:$A$15996,J$16,'PTC GRTgaz'!$D$7:$D$15996,$A206,'PTC GRTgaz'!$C$7:$C$15996,"DEL")*1.0026*$F$4/INDIRECT($A$4&amp;"!D9"))</f>
        <v>92.4</v>
      </c>
      <c r="K206" s="136">
        <v>1000</v>
      </c>
      <c r="L206" s="137">
        <f t="shared" ca="1" si="21"/>
        <v>11.058108267999994</v>
      </c>
      <c r="M206" s="194">
        <f t="shared" ca="1" si="25"/>
        <v>0.95552999999999999</v>
      </c>
      <c r="N206" s="5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0.2944700000000004</v>
      </c>
      <c r="O206" s="89">
        <f t="shared" ca="1" si="26"/>
        <v>21.76722240000003</v>
      </c>
      <c r="S206" s="137">
        <f t="shared" ca="1" si="22"/>
        <v>11.785250399999995</v>
      </c>
      <c r="T206" s="72">
        <f t="shared" ca="1" si="27"/>
        <v>1</v>
      </c>
      <c r="U206" s="5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0.25000000000000011</v>
      </c>
      <c r="V206" s="89">
        <f t="shared" ca="1" si="28"/>
        <v>23.100000000000012</v>
      </c>
    </row>
    <row r="207" spans="1:22" x14ac:dyDescent="0.35">
      <c r="A207" s="48">
        <f t="shared" si="29"/>
        <v>45573</v>
      </c>
      <c r="B207" s="88" cm="1">
        <f t="array" aca="1" ref="B207" ca="1">_xlfn.XLOOKUP(A207,INDIRECT($A$5&amp;"!$AJ$41:$AJ$406"),INDIRECT($A$5&amp;"!$AK$41:$AK$406"))*SUM($F$3:$I$3)</f>
        <v>0</v>
      </c>
      <c r="C207" s="88" cm="1">
        <f t="array" aca="1" ref="C207" ca="1">_xlfn.XLOOKUP(A207,INDIRECT($A$5&amp;"!$AJ$41:$AJ$406"),INDIRECT($A$5&amp;"!$AL$41:$AL$406"))*SUM($F$3:$I$3)</f>
        <v>11.55</v>
      </c>
      <c r="D207" s="88" cm="1">
        <f t="array" aca="1" ref="D207" ca="1">_xlfn.XLOOKUP(A207,INDIRECT($A$5&amp;"!$AJ$41:$AJ$406"),INDIRECT($A$5&amp;"!$AO$41:$AO$406"))*SUM($F$3:$I$3)</f>
        <v>11.55</v>
      </c>
      <c r="E207" s="50" cm="1">
        <f t="array" ref="E207">SUMPRODUCT(('PT Storengy'!$B$8:$K$372)*('PT Storengy'!$A$8:$A$372=$A207)*('PT Storengy'!$B$5:$K$5=$A$6)*('PT Storengy'!$B$7:$K$7=$A$7))</f>
        <v>0.2</v>
      </c>
      <c r="F207" s="137">
        <f t="shared" ca="1" si="20"/>
        <v>11.185516064800014</v>
      </c>
      <c r="G207" s="194">
        <f t="shared" ca="1" si="23"/>
        <v>0.96662999999999999</v>
      </c>
      <c r="H207" s="5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0.28337000000000034</v>
      </c>
      <c r="I207" s="89">
        <f t="shared" ca="1" si="24"/>
        <v>20.946710400000025</v>
      </c>
      <c r="J207" s="136" cm="1">
        <f t="array" aca="1" ref="J207" ca="1">IF(COUNTIFS('PTC GRTgaz'!$K$7:$K$15996,"",'PTC GRTgaz'!$A$7:$A$15996,J$16,'PTC GRTgaz'!$D$7:$D$15996,$A207,'PTC GRTgaz'!$C$7:$C$15996,"DEL")&gt;0,J$14,SUMIFS('PTC GRTgaz'!$K$7:$K$15996,'PTC GRTgaz'!$A$7:$A$15996,J$16,'PTC GRTgaz'!$D$7:$D$15996,$A207,'PTC GRTgaz'!$C$7:$C$15996,"DEL")*1.0026*$F$4/INDIRECT($A$4&amp;"!D9"))</f>
        <v>92.4</v>
      </c>
      <c r="K207" s="136">
        <v>1000</v>
      </c>
      <c r="L207" s="137">
        <f t="shared" ca="1" si="21"/>
        <v>11.079736520799994</v>
      </c>
      <c r="M207" s="194">
        <f t="shared" ca="1" si="25"/>
        <v>0.95740999999999998</v>
      </c>
      <c r="N207" s="5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0.29259000000000041</v>
      </c>
      <c r="O207" s="89">
        <f t="shared" ca="1" si="26"/>
        <v>21.62825280000003</v>
      </c>
      <c r="S207" s="137">
        <f t="shared" ca="1" si="22"/>
        <v>11.808350399999995</v>
      </c>
      <c r="T207" s="72">
        <f t="shared" ca="1" si="27"/>
        <v>1</v>
      </c>
      <c r="U207" s="5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0.25000000000000011</v>
      </c>
      <c r="V207" s="89">
        <f t="shared" ca="1" si="28"/>
        <v>23.100000000000012</v>
      </c>
    </row>
    <row r="208" spans="1:22" x14ac:dyDescent="0.35">
      <c r="A208" s="48">
        <f t="shared" si="29"/>
        <v>45574</v>
      </c>
      <c r="B208" s="88" cm="1">
        <f t="array" aca="1" ref="B208" ca="1">_xlfn.XLOOKUP(A208,INDIRECT($A$5&amp;"!$AJ$41:$AJ$406"),INDIRECT($A$5&amp;"!$AK$41:$AK$406"))*SUM($F$3:$I$3)</f>
        <v>0</v>
      </c>
      <c r="C208" s="88" cm="1">
        <f t="array" aca="1" ref="C208" ca="1">_xlfn.XLOOKUP(A208,INDIRECT($A$5&amp;"!$AJ$41:$AJ$406"),INDIRECT($A$5&amp;"!$AL$41:$AL$406"))*SUM($F$3:$I$3)</f>
        <v>11.55</v>
      </c>
      <c r="D208" s="88" cm="1">
        <f t="array" aca="1" ref="D208" ca="1">_xlfn.XLOOKUP(A208,INDIRECT($A$5&amp;"!$AJ$41:$AJ$406"),INDIRECT($A$5&amp;"!$AO$41:$AO$406"))*SUM($F$3:$I$3)</f>
        <v>11.55</v>
      </c>
      <c r="E208" s="50" cm="1">
        <f t="array" ref="E208">SUMPRODUCT(('PT Storengy'!$B$8:$K$372)*('PT Storengy'!$A$8:$A$372=$A208)*('PT Storengy'!$B$5:$K$5=$A$6)*('PT Storengy'!$B$7:$K$7=$A$7))</f>
        <v>0.2</v>
      </c>
      <c r="F208" s="137">
        <f t="shared" ca="1" si="20"/>
        <v>11.206328980000015</v>
      </c>
      <c r="G208" s="194">
        <f t="shared" ca="1" si="23"/>
        <v>0.96843999999999997</v>
      </c>
      <c r="H208" s="5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0.28156000000000037</v>
      </c>
      <c r="I208" s="89">
        <f t="shared" ca="1" si="24"/>
        <v>20.812915200000027</v>
      </c>
      <c r="J208" s="136" cm="1">
        <f t="array" aca="1" ref="J208" ca="1">IF(COUNTIFS('PTC GRTgaz'!$K$7:$K$15996,"",'PTC GRTgaz'!$A$7:$A$15996,J$16,'PTC GRTgaz'!$D$7:$D$15996,$A208,'PTC GRTgaz'!$C$7:$C$15996,"DEL")&gt;0,J$14,SUMIFS('PTC GRTgaz'!$K$7:$K$15996,'PTC GRTgaz'!$A$7:$A$15996,J$16,'PTC GRTgaz'!$D$7:$D$15996,$A208,'PTC GRTgaz'!$C$7:$C$15996,"DEL")*1.0026*$F$4/INDIRECT($A$4&amp;"!D9"))</f>
        <v>92.4</v>
      </c>
      <c r="K208" s="136">
        <v>1000</v>
      </c>
      <c r="L208" s="137">
        <f t="shared" ca="1" si="21"/>
        <v>11.101226543199994</v>
      </c>
      <c r="M208" s="194">
        <f t="shared" ca="1" si="25"/>
        <v>0.95928000000000002</v>
      </c>
      <c r="N208" s="5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0.29072000000000031</v>
      </c>
      <c r="O208" s="89">
        <f t="shared" ca="1" si="26"/>
        <v>21.490022400000022</v>
      </c>
      <c r="S208" s="137">
        <f t="shared" ca="1" si="22"/>
        <v>11.831450399999994</v>
      </c>
      <c r="T208" s="72">
        <f t="shared" ca="1" si="27"/>
        <v>1</v>
      </c>
      <c r="U208" s="5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0.25000000000000011</v>
      </c>
      <c r="V208" s="89">
        <f t="shared" ca="1" si="28"/>
        <v>23.100000000000012</v>
      </c>
    </row>
    <row r="209" spans="1:22" x14ac:dyDescent="0.35">
      <c r="A209" s="48">
        <f t="shared" si="29"/>
        <v>45575</v>
      </c>
      <c r="B209" s="88" cm="1">
        <f t="array" aca="1" ref="B209" ca="1">_xlfn.XLOOKUP(A209,INDIRECT($A$5&amp;"!$AJ$41:$AJ$406"),INDIRECT($A$5&amp;"!$AK$41:$AK$406"))*SUM($F$3:$I$3)</f>
        <v>0</v>
      </c>
      <c r="C209" s="88" cm="1">
        <f t="array" aca="1" ref="C209" ca="1">_xlfn.XLOOKUP(A209,INDIRECT($A$5&amp;"!$AJ$41:$AJ$406"),INDIRECT($A$5&amp;"!$AL$41:$AL$406"))*SUM($F$3:$I$3)</f>
        <v>11.55</v>
      </c>
      <c r="D209" s="88" cm="1">
        <f t="array" aca="1" ref="D209" ca="1">_xlfn.XLOOKUP(A209,INDIRECT($A$5&amp;"!$AJ$41:$AJ$406"),INDIRECT($A$5&amp;"!$AO$41:$AO$406"))*SUM($F$3:$I$3)</f>
        <v>11.55</v>
      </c>
      <c r="E209" s="50" cm="1">
        <f t="array" ref="E209">SUMPRODUCT(('PT Storengy'!$B$8:$K$372)*('PT Storengy'!$A$8:$A$372=$A209)*('PT Storengy'!$B$5:$K$5=$A$6)*('PT Storengy'!$B$7:$K$7=$A$7))</f>
        <v>0.2</v>
      </c>
      <c r="F209" s="137">
        <f t="shared" ref="F209:F231" ca="1" si="30">F208+I209/1000</f>
        <v>11.227008839200014</v>
      </c>
      <c r="G209" s="194">
        <f t="shared" ca="1" si="23"/>
        <v>0.97023999999999999</v>
      </c>
      <c r="H209" s="5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0.27976000000000034</v>
      </c>
      <c r="I209" s="89">
        <f t="shared" ca="1" si="24"/>
        <v>20.679859200000024</v>
      </c>
      <c r="J209" s="136" cm="1">
        <f t="array" aca="1" ref="J209" ca="1">IF(COUNTIFS('PTC GRTgaz'!$K$7:$K$15996,"",'PTC GRTgaz'!$A$7:$A$15996,J$16,'PTC GRTgaz'!$D$7:$D$15996,$A209,'PTC GRTgaz'!$C$7:$C$15996,"DEL")&gt;0,J$14,SUMIFS('PTC GRTgaz'!$K$7:$K$15996,'PTC GRTgaz'!$A$7:$A$15996,J$16,'PTC GRTgaz'!$D$7:$D$15996,$A209,'PTC GRTgaz'!$C$7:$C$15996,"DEL")*1.0026*$F$4/INDIRECT($A$4&amp;"!D9"))</f>
        <v>92.4</v>
      </c>
      <c r="K209" s="136">
        <v>1000</v>
      </c>
      <c r="L209" s="137">
        <f t="shared" ref="L209:L231" ca="1" si="31">L208+O209/1000</f>
        <v>11.122578335199995</v>
      </c>
      <c r="M209" s="194">
        <f t="shared" ca="1" si="25"/>
        <v>0.96114999999999995</v>
      </c>
      <c r="N209" s="5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0.28885000000000038</v>
      </c>
      <c r="O209" s="89">
        <f t="shared" ca="1" si="26"/>
        <v>21.351792000000028</v>
      </c>
      <c r="S209" s="137">
        <f t="shared" ref="S209:S231" ca="1" si="32">S208+V209/1000</f>
        <v>11.854550399999994</v>
      </c>
      <c r="T209" s="72">
        <f t="shared" ca="1" si="27"/>
        <v>1</v>
      </c>
      <c r="U209" s="5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0.25000000000000011</v>
      </c>
      <c r="V209" s="89">
        <f t="shared" ca="1" si="28"/>
        <v>23.100000000000012</v>
      </c>
    </row>
    <row r="210" spans="1:22" x14ac:dyDescent="0.35">
      <c r="A210" s="48">
        <f t="shared" si="29"/>
        <v>45576</v>
      </c>
      <c r="B210" s="88" cm="1">
        <f t="array" aca="1" ref="B210" ca="1">_xlfn.XLOOKUP(A210,INDIRECT($A$5&amp;"!$AJ$41:$AJ$406"),INDIRECT($A$5&amp;"!$AK$41:$AK$406"))*SUM($F$3:$I$3)</f>
        <v>0</v>
      </c>
      <c r="C210" s="88" cm="1">
        <f t="array" aca="1" ref="C210" ca="1">_xlfn.XLOOKUP(A210,INDIRECT($A$5&amp;"!$AJ$41:$AJ$406"),INDIRECT($A$5&amp;"!$AL$41:$AL$406"))*SUM($F$3:$I$3)</f>
        <v>11.55</v>
      </c>
      <c r="D210" s="88" cm="1">
        <f t="array" aca="1" ref="D210" ca="1">_xlfn.XLOOKUP(A210,INDIRECT($A$5&amp;"!$AJ$41:$AJ$406"),INDIRECT($A$5&amp;"!$AO$41:$AO$406"))*SUM($F$3:$I$3)</f>
        <v>11.55</v>
      </c>
      <c r="E210" s="50" cm="1">
        <f t="array" ref="E210">SUMPRODUCT(('PT Storengy'!$B$8:$K$372)*('PT Storengy'!$A$8:$A$372=$A210)*('PT Storengy'!$B$5:$K$5=$A$6)*('PT Storengy'!$B$7:$K$7=$A$7))</f>
        <v>0.2</v>
      </c>
      <c r="F210" s="137">
        <f t="shared" ca="1" si="30"/>
        <v>11.247555642400014</v>
      </c>
      <c r="G210" s="194">
        <f t="shared" ref="G210:G231" ca="1" si="33">ROUND(F209/SUM($F$3,$G$3,$H$3,$I$3),5)</f>
        <v>0.97204000000000002</v>
      </c>
      <c r="H210" s="5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0.27796000000000032</v>
      </c>
      <c r="I210" s="89">
        <f t="shared" ref="I210:I231" ca="1" si="34">IF(F209*1000+$F$4*(1-$E210)*H210&gt;$D210*1000,D210*1000-F209*1000,$F$4*(1-$E210)*H210)</f>
        <v>20.546803200000024</v>
      </c>
      <c r="J210" s="136" cm="1">
        <f t="array" aca="1" ref="J210" ca="1">IF(COUNTIFS('PTC GRTgaz'!$K$7:$K$15996,"",'PTC GRTgaz'!$A$7:$A$15996,J$16,'PTC GRTgaz'!$D$7:$D$15996,$A210,'PTC GRTgaz'!$C$7:$C$15996,"DEL")&gt;0,J$14,SUMIFS('PTC GRTgaz'!$K$7:$K$15996,'PTC GRTgaz'!$A$7:$A$15996,J$16,'PTC GRTgaz'!$D$7:$D$15996,$A210,'PTC GRTgaz'!$C$7:$C$15996,"DEL")*1.0026*$F$4/INDIRECT($A$4&amp;"!D9"))</f>
        <v>92.4</v>
      </c>
      <c r="K210" s="136">
        <v>1000</v>
      </c>
      <c r="L210" s="137">
        <f t="shared" ca="1" si="31"/>
        <v>11.143794114399995</v>
      </c>
      <c r="M210" s="194">
        <f t="shared" ref="M210:M231" ca="1" si="35">ROUND(L209/SUM($F$3,$G$3,$H$3,$I$3),5)</f>
        <v>0.96299000000000001</v>
      </c>
      <c r="N210" s="5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0.28701000000000038</v>
      </c>
      <c r="O210" s="89">
        <f t="shared" ref="O210:O231" ca="1" si="36">IF(L209*1000+MIN(J210,K210,$F$4*(1-$E210)*N210)&gt;$D210*1000,$D210*1000-L209*1000,MIN(J210,K210,$F$4*(1-$E210)*N210))</f>
        <v>21.215779200000028</v>
      </c>
      <c r="S210" s="137">
        <f t="shared" ca="1" si="32"/>
        <v>11.877650399999993</v>
      </c>
      <c r="T210" s="72">
        <f t="shared" ref="T210:T231" ca="1" si="37">MIN(ROUND(S209/SUM($F$3,$G$3,$H$3,$I$3),5),1)</f>
        <v>1</v>
      </c>
      <c r="U210" s="5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0.25000000000000011</v>
      </c>
      <c r="V210" s="89">
        <f t="shared" ref="V210:V231" ca="1" si="38">$F$4*(1)*U210</f>
        <v>23.100000000000012</v>
      </c>
    </row>
    <row r="211" spans="1:22" x14ac:dyDescent="0.35">
      <c r="A211" s="48">
        <f t="shared" ref="A211:A231" si="39">A210+1</f>
        <v>45577</v>
      </c>
      <c r="B211" s="88" cm="1">
        <f t="array" aca="1" ref="B211" ca="1">_xlfn.XLOOKUP(A211,INDIRECT($A$5&amp;"!$AJ$41:$AJ$406"),INDIRECT($A$5&amp;"!$AK$41:$AK$406"))*SUM($F$3:$I$3)</f>
        <v>0</v>
      </c>
      <c r="C211" s="88" cm="1">
        <f t="array" aca="1" ref="C211" ca="1">_xlfn.XLOOKUP(A211,INDIRECT($A$5&amp;"!$AJ$41:$AJ$406"),INDIRECT($A$5&amp;"!$AL$41:$AL$406"))*SUM($F$3:$I$3)</f>
        <v>11.55</v>
      </c>
      <c r="D211" s="88" cm="1">
        <f t="array" aca="1" ref="D211" ca="1">_xlfn.XLOOKUP(A211,INDIRECT($A$5&amp;"!$AJ$41:$AJ$406"),INDIRECT($A$5&amp;"!$AO$41:$AO$406"))*SUM($F$3:$I$3)</f>
        <v>11.55</v>
      </c>
      <c r="E211" s="50" cm="1">
        <f t="array" ref="E211">SUMPRODUCT(('PT Storengy'!$B$8:$K$372)*('PT Storengy'!$A$8:$A$372=$A211)*('PT Storengy'!$B$5:$K$5=$A$6)*('PT Storengy'!$B$7:$K$7=$A$7))</f>
        <v>0.2</v>
      </c>
      <c r="F211" s="137">
        <f t="shared" ca="1" si="30"/>
        <v>11.267971607200014</v>
      </c>
      <c r="G211" s="194">
        <f t="shared" ca="1" si="33"/>
        <v>0.97380999999999995</v>
      </c>
      <c r="H211" s="5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0.27619000000000038</v>
      </c>
      <c r="I211" s="89">
        <f t="shared" ca="1" si="34"/>
        <v>20.41596480000003</v>
      </c>
      <c r="J211" s="136" cm="1">
        <f t="array" aca="1" ref="J211" ca="1">IF(COUNTIFS('PTC GRTgaz'!$K$7:$K$15996,"",'PTC GRTgaz'!$A$7:$A$15996,J$16,'PTC GRTgaz'!$D$7:$D$15996,$A211,'PTC GRTgaz'!$C$7:$C$15996,"DEL")&gt;0,J$14,SUMIFS('PTC GRTgaz'!$K$7:$K$15996,'PTC GRTgaz'!$A$7:$A$15996,J$16,'PTC GRTgaz'!$D$7:$D$15996,$A211,'PTC GRTgaz'!$C$7:$C$15996,"DEL")*1.0026*$F$4/INDIRECT($A$4&amp;"!D9"))</f>
        <v>92.4</v>
      </c>
      <c r="K211" s="136">
        <v>1000</v>
      </c>
      <c r="L211" s="137">
        <f t="shared" ca="1" si="31"/>
        <v>11.164873880799995</v>
      </c>
      <c r="M211" s="194">
        <f t="shared" ca="1" si="35"/>
        <v>0.96482999999999997</v>
      </c>
      <c r="N211" s="5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0.28517000000000037</v>
      </c>
      <c r="O211" s="89">
        <f t="shared" ca="1" si="36"/>
        <v>21.079766400000029</v>
      </c>
      <c r="S211" s="137">
        <f t="shared" ca="1" si="32"/>
        <v>11.900750399999993</v>
      </c>
      <c r="T211" s="72">
        <f t="shared" ca="1" si="37"/>
        <v>1</v>
      </c>
      <c r="U211" s="5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0.25000000000000011</v>
      </c>
      <c r="V211" s="89">
        <f t="shared" ca="1" si="38"/>
        <v>23.100000000000012</v>
      </c>
    </row>
    <row r="212" spans="1:22" x14ac:dyDescent="0.35">
      <c r="A212" s="48">
        <f t="shared" si="39"/>
        <v>45578</v>
      </c>
      <c r="B212" s="88" cm="1">
        <f t="array" aca="1" ref="B212" ca="1">_xlfn.XLOOKUP(A212,INDIRECT($A$5&amp;"!$AJ$41:$AJ$406"),INDIRECT($A$5&amp;"!$AK$41:$AK$406"))*SUM($F$3:$I$3)</f>
        <v>0</v>
      </c>
      <c r="C212" s="88" cm="1">
        <f t="array" aca="1" ref="C212" ca="1">_xlfn.XLOOKUP(A212,INDIRECT($A$5&amp;"!$AJ$41:$AJ$406"),INDIRECT($A$5&amp;"!$AL$41:$AL$406"))*SUM($F$3:$I$3)</f>
        <v>11.55</v>
      </c>
      <c r="D212" s="88" cm="1">
        <f t="array" aca="1" ref="D212" ca="1">_xlfn.XLOOKUP(A212,INDIRECT($A$5&amp;"!$AJ$41:$AJ$406"),INDIRECT($A$5&amp;"!$AO$41:$AO$406"))*SUM($F$3:$I$3)</f>
        <v>11.55</v>
      </c>
      <c r="E212" s="50" cm="1">
        <f t="array" ref="E212">SUMPRODUCT(('PT Storengy'!$B$8:$K$372)*('PT Storengy'!$A$8:$A$372=$A212)*('PT Storengy'!$B$5:$K$5=$A$6)*('PT Storengy'!$B$7:$K$7=$A$7))</f>
        <v>0.2</v>
      </c>
      <c r="F212" s="137">
        <f t="shared" ca="1" si="30"/>
        <v>11.288256733600013</v>
      </c>
      <c r="G212" s="194">
        <f t="shared" ca="1" si="33"/>
        <v>0.97558</v>
      </c>
      <c r="H212" s="5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0.27442000000000033</v>
      </c>
      <c r="I212" s="89">
        <f t="shared" ca="1" si="34"/>
        <v>20.285126400000024</v>
      </c>
      <c r="J212" s="136" cm="1">
        <f t="array" aca="1" ref="J212" ca="1">IF(COUNTIFS('PTC GRTgaz'!$K$7:$K$15996,"",'PTC GRTgaz'!$A$7:$A$15996,J$16,'PTC GRTgaz'!$D$7:$D$15996,$A212,'PTC GRTgaz'!$C$7:$C$15996,"DEL")&gt;0,J$14,SUMIFS('PTC GRTgaz'!$K$7:$K$15996,'PTC GRTgaz'!$A$7:$A$15996,J$16,'PTC GRTgaz'!$D$7:$D$15996,$A212,'PTC GRTgaz'!$C$7:$C$15996,"DEL")*1.0026*$F$4/INDIRECT($A$4&amp;"!D9"))</f>
        <v>92.4</v>
      </c>
      <c r="K212" s="136">
        <v>1000</v>
      </c>
      <c r="L212" s="137">
        <f t="shared" ca="1" si="31"/>
        <v>11.185818373599995</v>
      </c>
      <c r="M212" s="194">
        <f t="shared" ca="1" si="35"/>
        <v>0.96665999999999996</v>
      </c>
      <c r="N212" s="5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0.28334000000000037</v>
      </c>
      <c r="O212" s="89">
        <f t="shared" ca="1" si="36"/>
        <v>20.944492800000027</v>
      </c>
      <c r="S212" s="137">
        <f t="shared" ca="1" si="32"/>
        <v>11.923850399999992</v>
      </c>
      <c r="T212" s="72">
        <f t="shared" ca="1" si="37"/>
        <v>1</v>
      </c>
      <c r="U212" s="5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0.25000000000000011</v>
      </c>
      <c r="V212" s="89">
        <f t="shared" ca="1" si="38"/>
        <v>23.100000000000012</v>
      </c>
    </row>
    <row r="213" spans="1:22" x14ac:dyDescent="0.35">
      <c r="A213" s="48">
        <f t="shared" si="39"/>
        <v>45579</v>
      </c>
      <c r="B213" s="88" cm="1">
        <f t="array" aca="1" ref="B213" ca="1">_xlfn.XLOOKUP(A213,INDIRECT($A$5&amp;"!$AJ$41:$AJ$406"),INDIRECT($A$5&amp;"!$AK$41:$AK$406"))*SUM($F$3:$I$3)</f>
        <v>0</v>
      </c>
      <c r="C213" s="88" cm="1">
        <f t="array" aca="1" ref="C213" ca="1">_xlfn.XLOOKUP(A213,INDIRECT($A$5&amp;"!$AJ$41:$AJ$406"),INDIRECT($A$5&amp;"!$AL$41:$AL$406"))*SUM($F$3:$I$3)</f>
        <v>11.55</v>
      </c>
      <c r="D213" s="88" cm="1">
        <f t="array" aca="1" ref="D213" ca="1">_xlfn.XLOOKUP(A213,INDIRECT($A$5&amp;"!$AJ$41:$AJ$406"),INDIRECT($A$5&amp;"!$AO$41:$AO$406"))*SUM($F$3:$I$3)</f>
        <v>11.55</v>
      </c>
      <c r="E213" s="50" cm="1">
        <f t="array" ref="E213">SUMPRODUCT(('PT Storengy'!$B$8:$K$372)*('PT Storengy'!$A$8:$A$372=$A213)*('PT Storengy'!$B$5:$K$5=$A$6)*('PT Storengy'!$B$7:$K$7=$A$7))</f>
        <v>0.2</v>
      </c>
      <c r="F213" s="137">
        <f t="shared" ca="1" si="30"/>
        <v>11.308411760800013</v>
      </c>
      <c r="G213" s="194">
        <f t="shared" ca="1" si="33"/>
        <v>0.97733999999999999</v>
      </c>
      <c r="H213" s="5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0.27266000000000035</v>
      </c>
      <c r="I213" s="89">
        <f t="shared" ca="1" si="34"/>
        <v>20.155027200000028</v>
      </c>
      <c r="J213" s="136" cm="1">
        <f t="array" aca="1" ref="J213" ca="1">IF(COUNTIFS('PTC GRTgaz'!$K$7:$K$15996,"",'PTC GRTgaz'!$A$7:$A$15996,J$16,'PTC GRTgaz'!$D$7:$D$15996,$A213,'PTC GRTgaz'!$C$7:$C$15996,"DEL")&gt;0,J$14,SUMIFS('PTC GRTgaz'!$K$7:$K$15996,'PTC GRTgaz'!$A$7:$A$15996,J$16,'PTC GRTgaz'!$D$7:$D$15996,$A213,'PTC GRTgaz'!$C$7:$C$15996,"DEL")*1.0026*$F$4/INDIRECT($A$4&amp;"!D9"))</f>
        <v>92.4</v>
      </c>
      <c r="K213" s="136">
        <v>1000</v>
      </c>
      <c r="L213" s="137">
        <f t="shared" ca="1" si="31"/>
        <v>11.206629071199995</v>
      </c>
      <c r="M213" s="194">
        <f t="shared" ca="1" si="35"/>
        <v>0.96847000000000005</v>
      </c>
      <c r="N213" s="5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0.28153000000000028</v>
      </c>
      <c r="O213" s="89">
        <f t="shared" ca="1" si="36"/>
        <v>20.810697600000022</v>
      </c>
      <c r="S213" s="137">
        <f t="shared" ca="1" si="32"/>
        <v>11.946950399999992</v>
      </c>
      <c r="T213" s="72">
        <f t="shared" ca="1" si="37"/>
        <v>1</v>
      </c>
      <c r="U213" s="5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0.25000000000000011</v>
      </c>
      <c r="V213" s="89">
        <f t="shared" ca="1" si="38"/>
        <v>23.100000000000012</v>
      </c>
    </row>
    <row r="214" spans="1:22" x14ac:dyDescent="0.35">
      <c r="A214" s="48">
        <f t="shared" si="39"/>
        <v>45580</v>
      </c>
      <c r="B214" s="88" cm="1">
        <f t="array" aca="1" ref="B214" ca="1">_xlfn.XLOOKUP(A214,INDIRECT($A$5&amp;"!$AJ$41:$AJ$406"),INDIRECT($A$5&amp;"!$AK$41:$AK$406"))*SUM($F$3:$I$3)</f>
        <v>0</v>
      </c>
      <c r="C214" s="88" cm="1">
        <f t="array" aca="1" ref="C214" ca="1">_xlfn.XLOOKUP(A214,INDIRECT($A$5&amp;"!$AJ$41:$AJ$406"),INDIRECT($A$5&amp;"!$AL$41:$AL$406"))*SUM($F$3:$I$3)</f>
        <v>11.55</v>
      </c>
      <c r="D214" s="88" cm="1">
        <f t="array" aca="1" ref="D214" ca="1">_xlfn.XLOOKUP(A214,INDIRECT($A$5&amp;"!$AJ$41:$AJ$406"),INDIRECT($A$5&amp;"!$AO$41:$AO$406"))*SUM($F$3:$I$3)</f>
        <v>11.55</v>
      </c>
      <c r="E214" s="50" cm="1">
        <f t="array" ref="E214">SUMPRODUCT(('PT Storengy'!$B$8:$K$372)*('PT Storengy'!$A$8:$A$372=$A214)*('PT Storengy'!$B$5:$K$5=$A$6)*('PT Storengy'!$B$7:$K$7=$A$7))</f>
        <v>0.2</v>
      </c>
      <c r="F214" s="137">
        <f t="shared" ca="1" si="30"/>
        <v>11.328438167200012</v>
      </c>
      <c r="G214" s="194">
        <f t="shared" ca="1" si="33"/>
        <v>0.97907999999999995</v>
      </c>
      <c r="H214" s="5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0.27092000000000033</v>
      </c>
      <c r="I214" s="89">
        <f t="shared" ca="1" si="34"/>
        <v>20.026406400000024</v>
      </c>
      <c r="J214" s="136" cm="1">
        <f t="array" aca="1" ref="J214" ca="1">IF(COUNTIFS('PTC GRTgaz'!$K$7:$K$15996,"",'PTC GRTgaz'!$A$7:$A$15996,J$16,'PTC GRTgaz'!$D$7:$D$15996,$A214,'PTC GRTgaz'!$C$7:$C$15996,"DEL")&gt;0,J$14,SUMIFS('PTC GRTgaz'!$K$7:$K$15996,'PTC GRTgaz'!$A$7:$A$15996,J$16,'PTC GRTgaz'!$D$7:$D$15996,$A214,'PTC GRTgaz'!$C$7:$C$15996,"DEL")*1.0026*$F$4/INDIRECT($A$4&amp;"!D9"))</f>
        <v>92.4</v>
      </c>
      <c r="K214" s="136">
        <v>1000</v>
      </c>
      <c r="L214" s="137">
        <f t="shared" ca="1" si="31"/>
        <v>11.227306712799995</v>
      </c>
      <c r="M214" s="194">
        <f t="shared" ca="1" si="35"/>
        <v>0.97026999999999997</v>
      </c>
      <c r="N214" s="5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0.27973000000000037</v>
      </c>
      <c r="O214" s="89">
        <f t="shared" ca="1" si="36"/>
        <v>20.677641600000026</v>
      </c>
      <c r="S214" s="137">
        <f t="shared" ca="1" si="32"/>
        <v>11.970050399999991</v>
      </c>
      <c r="T214" s="72">
        <f t="shared" ca="1" si="37"/>
        <v>1</v>
      </c>
      <c r="U214" s="5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0.25000000000000011</v>
      </c>
      <c r="V214" s="89">
        <f t="shared" ca="1" si="38"/>
        <v>23.100000000000012</v>
      </c>
    </row>
    <row r="215" spans="1:22" x14ac:dyDescent="0.35">
      <c r="A215" s="48">
        <f t="shared" si="39"/>
        <v>45581</v>
      </c>
      <c r="B215" s="88" cm="1">
        <f t="array" aca="1" ref="B215" ca="1">_xlfn.XLOOKUP(A215,INDIRECT($A$5&amp;"!$AJ$41:$AJ$406"),INDIRECT($A$5&amp;"!$AK$41:$AK$406"))*SUM($F$3:$I$3)</f>
        <v>0</v>
      </c>
      <c r="C215" s="88" cm="1">
        <f t="array" aca="1" ref="C215" ca="1">_xlfn.XLOOKUP(A215,INDIRECT($A$5&amp;"!$AJ$41:$AJ$406"),INDIRECT($A$5&amp;"!$AL$41:$AL$406"))*SUM($F$3:$I$3)</f>
        <v>11.55</v>
      </c>
      <c r="D215" s="88" cm="1">
        <f t="array" aca="1" ref="D215" ca="1">_xlfn.XLOOKUP(A215,INDIRECT($A$5&amp;"!$AJ$41:$AJ$406"),INDIRECT($A$5&amp;"!$AO$41:$AO$406"))*SUM($F$3:$I$3)</f>
        <v>11.55</v>
      </c>
      <c r="E215" s="50" cm="1">
        <f t="array" ref="E215">SUMPRODUCT(('PT Storengy'!$B$8:$K$372)*('PT Storengy'!$A$8:$A$372=$A215)*('PT Storengy'!$B$5:$K$5=$A$6)*('PT Storengy'!$B$7:$K$7=$A$7))</f>
        <v>0.2</v>
      </c>
      <c r="F215" s="137">
        <f t="shared" ca="1" si="30"/>
        <v>11.348335952800012</v>
      </c>
      <c r="G215" s="194">
        <f t="shared" ca="1" si="33"/>
        <v>0.98082000000000003</v>
      </c>
      <c r="H215" s="5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0.26918000000000025</v>
      </c>
      <c r="I215" s="89">
        <f t="shared" ca="1" si="34"/>
        <v>19.89778560000002</v>
      </c>
      <c r="J215" s="136" cm="1">
        <f t="array" aca="1" ref="J215" ca="1">IF(COUNTIFS('PTC GRTgaz'!$K$7:$K$15996,"",'PTC GRTgaz'!$A$7:$A$15996,J$16,'PTC GRTgaz'!$D$7:$D$15996,$A215,'PTC GRTgaz'!$C$7:$C$15996,"DEL")&gt;0,J$14,SUMIFS('PTC GRTgaz'!$K$7:$K$15996,'PTC GRTgaz'!$A$7:$A$15996,J$16,'PTC GRTgaz'!$D$7:$D$15996,$A215,'PTC GRTgaz'!$C$7:$C$15996,"DEL")*1.0026*$F$4/INDIRECT($A$4&amp;"!D9"))</f>
        <v>92.4</v>
      </c>
      <c r="K215" s="136">
        <v>1000</v>
      </c>
      <c r="L215" s="137">
        <f t="shared" ca="1" si="31"/>
        <v>11.247852037599996</v>
      </c>
      <c r="M215" s="194">
        <f t="shared" ca="1" si="35"/>
        <v>0.97206000000000004</v>
      </c>
      <c r="N215" s="5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0.2779400000000003</v>
      </c>
      <c r="O215" s="89">
        <f t="shared" ca="1" si="36"/>
        <v>20.545324800000021</v>
      </c>
      <c r="S215" s="137">
        <f t="shared" ca="1" si="32"/>
        <v>11.99315039999999</v>
      </c>
      <c r="T215" s="72">
        <f t="shared" ca="1" si="37"/>
        <v>1</v>
      </c>
      <c r="U215" s="5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0.25000000000000011</v>
      </c>
      <c r="V215" s="89">
        <f t="shared" ca="1" si="38"/>
        <v>23.100000000000012</v>
      </c>
    </row>
    <row r="216" spans="1:22" x14ac:dyDescent="0.35">
      <c r="A216" s="48">
        <f t="shared" si="39"/>
        <v>45582</v>
      </c>
      <c r="B216" s="88" cm="1">
        <f t="array" aca="1" ref="B216" ca="1">_xlfn.XLOOKUP(A216,INDIRECT($A$5&amp;"!$AJ$41:$AJ$406"),INDIRECT($A$5&amp;"!$AK$41:$AK$406"))*SUM($F$3:$I$3)</f>
        <v>0</v>
      </c>
      <c r="C216" s="88" cm="1">
        <f t="array" aca="1" ref="C216" ca="1">_xlfn.XLOOKUP(A216,INDIRECT($A$5&amp;"!$AJ$41:$AJ$406"),INDIRECT($A$5&amp;"!$AL$41:$AL$406"))*SUM($F$3:$I$3)</f>
        <v>11.55</v>
      </c>
      <c r="D216" s="88" cm="1">
        <f t="array" aca="1" ref="D216" ca="1">_xlfn.XLOOKUP(A216,INDIRECT($A$5&amp;"!$AJ$41:$AJ$406"),INDIRECT($A$5&amp;"!$AO$41:$AO$406"))*SUM($F$3:$I$3)</f>
        <v>11.55</v>
      </c>
      <c r="E216" s="50" cm="1">
        <f t="array" ref="E216">SUMPRODUCT(('PT Storengy'!$B$8:$K$372)*('PT Storengy'!$A$8:$A$372=$A216)*('PT Storengy'!$B$5:$K$5=$A$6)*('PT Storengy'!$B$7:$K$7=$A$7))</f>
        <v>0.2</v>
      </c>
      <c r="F216" s="137">
        <f t="shared" ca="1" si="30"/>
        <v>11.368106596000011</v>
      </c>
      <c r="G216" s="194">
        <f t="shared" ca="1" si="33"/>
        <v>0.98253999999999997</v>
      </c>
      <c r="H216" s="5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0.26746000000000036</v>
      </c>
      <c r="I216" s="89">
        <f t="shared" ca="1" si="34"/>
        <v>19.770643200000027</v>
      </c>
      <c r="J216" s="136" cm="1">
        <f t="array" aca="1" ref="J216" ca="1">IF(COUNTIFS('PTC GRTgaz'!$K$7:$K$15996,"",'PTC GRTgaz'!$A$7:$A$15996,J$16,'PTC GRTgaz'!$D$7:$D$15996,$A216,'PTC GRTgaz'!$C$7:$C$15996,"DEL")&gt;0,J$14,SUMIFS('PTC GRTgaz'!$K$7:$K$15996,'PTC GRTgaz'!$A$7:$A$15996,J$16,'PTC GRTgaz'!$D$7:$D$15996,$A216,'PTC GRTgaz'!$C$7:$C$15996,"DEL")*1.0026*$F$4/INDIRECT($A$4&amp;"!D9"))</f>
        <v>92.4</v>
      </c>
      <c r="K216" s="136">
        <v>1000</v>
      </c>
      <c r="L216" s="137">
        <f t="shared" ca="1" si="31"/>
        <v>11.268265784799995</v>
      </c>
      <c r="M216" s="194">
        <f t="shared" ca="1" si="35"/>
        <v>0.97384000000000004</v>
      </c>
      <c r="N216" s="5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0.27616000000000029</v>
      </c>
      <c r="O216" s="89">
        <f t="shared" ca="1" si="36"/>
        <v>20.413747200000021</v>
      </c>
      <c r="S216" s="137">
        <f t="shared" ca="1" si="32"/>
        <v>12.01625039999999</v>
      </c>
      <c r="T216" s="72">
        <f t="shared" ca="1" si="37"/>
        <v>1</v>
      </c>
      <c r="U216" s="5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0.25000000000000011</v>
      </c>
      <c r="V216" s="89">
        <f t="shared" ca="1" si="38"/>
        <v>23.100000000000012</v>
      </c>
    </row>
    <row r="217" spans="1:22" x14ac:dyDescent="0.35">
      <c r="A217" s="48">
        <f t="shared" si="39"/>
        <v>45583</v>
      </c>
      <c r="B217" s="88" cm="1">
        <f t="array" aca="1" ref="B217" ca="1">_xlfn.XLOOKUP(A217,INDIRECT($A$5&amp;"!$AJ$41:$AJ$406"),INDIRECT($A$5&amp;"!$AK$41:$AK$406"))*SUM($F$3:$I$3)</f>
        <v>0</v>
      </c>
      <c r="C217" s="88" cm="1">
        <f t="array" aca="1" ref="C217" ca="1">_xlfn.XLOOKUP(A217,INDIRECT($A$5&amp;"!$AJ$41:$AJ$406"),INDIRECT($A$5&amp;"!$AL$41:$AL$406"))*SUM($F$3:$I$3)</f>
        <v>11.55</v>
      </c>
      <c r="D217" s="88" cm="1">
        <f t="array" aca="1" ref="D217" ca="1">_xlfn.XLOOKUP(A217,INDIRECT($A$5&amp;"!$AJ$41:$AJ$406"),INDIRECT($A$5&amp;"!$AO$41:$AO$406"))*SUM($F$3:$I$3)</f>
        <v>11.55</v>
      </c>
      <c r="E217" s="50" cm="1">
        <f t="array" ref="E217">SUMPRODUCT(('PT Storengy'!$B$8:$K$372)*('PT Storengy'!$A$8:$A$372=$A217)*('PT Storengy'!$B$5:$K$5=$A$6)*('PT Storengy'!$B$7:$K$7=$A$7))</f>
        <v>0.2</v>
      </c>
      <c r="F217" s="137">
        <f t="shared" ca="1" si="30"/>
        <v>11.387750836000011</v>
      </c>
      <c r="G217" s="194">
        <f t="shared" ca="1" si="33"/>
        <v>0.98424999999999996</v>
      </c>
      <c r="H217" s="5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0.26575000000000037</v>
      </c>
      <c r="I217" s="89">
        <f t="shared" ca="1" si="34"/>
        <v>19.644240000000028</v>
      </c>
      <c r="J217" s="136" cm="1">
        <f t="array" aca="1" ref="J217" ca="1">IF(COUNTIFS('PTC GRTgaz'!$K$7:$K$15996,"",'PTC GRTgaz'!$A$7:$A$15996,J$16,'PTC GRTgaz'!$D$7:$D$15996,$A217,'PTC GRTgaz'!$C$7:$C$15996,"DEL")&gt;0,J$14,SUMIFS('PTC GRTgaz'!$K$7:$K$15996,'PTC GRTgaz'!$A$7:$A$15996,J$16,'PTC GRTgaz'!$D$7:$D$15996,$A217,'PTC GRTgaz'!$C$7:$C$15996,"DEL")*1.0026*$F$4/INDIRECT($A$4&amp;"!D9"))</f>
        <v>92.4</v>
      </c>
      <c r="K217" s="136">
        <v>1000</v>
      </c>
      <c r="L217" s="137">
        <f t="shared" ca="1" si="31"/>
        <v>11.288548693599996</v>
      </c>
      <c r="M217" s="194">
        <f t="shared" ca="1" si="35"/>
        <v>0.97560999999999998</v>
      </c>
      <c r="N217" s="5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0.27439000000000036</v>
      </c>
      <c r="O217" s="89">
        <f t="shared" ca="1" si="36"/>
        <v>20.282908800000026</v>
      </c>
      <c r="S217" s="137">
        <f t="shared" ca="1" si="32"/>
        <v>12.039350399999989</v>
      </c>
      <c r="T217" s="72">
        <f t="shared" ca="1" si="37"/>
        <v>1</v>
      </c>
      <c r="U217" s="5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0.25000000000000011</v>
      </c>
      <c r="V217" s="89">
        <f t="shared" ca="1" si="38"/>
        <v>23.100000000000012</v>
      </c>
    </row>
    <row r="218" spans="1:22" x14ac:dyDescent="0.35">
      <c r="A218" s="48">
        <f t="shared" si="39"/>
        <v>45584</v>
      </c>
      <c r="B218" s="88" cm="1">
        <f t="array" aca="1" ref="B218" ca="1">_xlfn.XLOOKUP(A218,INDIRECT($A$5&amp;"!$AJ$41:$AJ$406"),INDIRECT($A$5&amp;"!$AK$41:$AK$406"))*SUM($F$3:$I$3)</f>
        <v>0</v>
      </c>
      <c r="C218" s="88" cm="1">
        <f t="array" aca="1" ref="C218" ca="1">_xlfn.XLOOKUP(A218,INDIRECT($A$5&amp;"!$AJ$41:$AJ$406"),INDIRECT($A$5&amp;"!$AL$41:$AL$406"))*SUM($F$3:$I$3)</f>
        <v>11.55</v>
      </c>
      <c r="D218" s="88" cm="1">
        <f t="array" aca="1" ref="D218" ca="1">_xlfn.XLOOKUP(A218,INDIRECT($A$5&amp;"!$AJ$41:$AJ$406"),INDIRECT($A$5&amp;"!$AO$41:$AO$406"))*SUM($F$3:$I$3)</f>
        <v>11.55</v>
      </c>
      <c r="E218" s="50" cm="1">
        <f t="array" ref="E218">SUMPRODUCT(('PT Storengy'!$B$8:$K$372)*('PT Storengy'!$A$8:$A$372=$A218)*('PT Storengy'!$B$5:$K$5=$A$6)*('PT Storengy'!$B$7:$K$7=$A$7))</f>
        <v>0.2</v>
      </c>
      <c r="F218" s="137">
        <f t="shared" ca="1" si="30"/>
        <v>11.40726941200001</v>
      </c>
      <c r="G218" s="194">
        <f t="shared" ca="1" si="33"/>
        <v>0.98594999999999999</v>
      </c>
      <c r="H218" s="5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0.26405000000000034</v>
      </c>
      <c r="I218" s="89">
        <f t="shared" ca="1" si="34"/>
        <v>19.518576000000024</v>
      </c>
      <c r="J218" s="136" cm="1">
        <f t="array" aca="1" ref="J218" ca="1">IF(COUNTIFS('PTC GRTgaz'!$K$7:$K$15996,"",'PTC GRTgaz'!$A$7:$A$15996,J$16,'PTC GRTgaz'!$D$7:$D$15996,$A218,'PTC GRTgaz'!$C$7:$C$15996,"DEL")&gt;0,J$14,SUMIFS('PTC GRTgaz'!$K$7:$K$15996,'PTC GRTgaz'!$A$7:$A$15996,J$16,'PTC GRTgaz'!$D$7:$D$15996,$A218,'PTC GRTgaz'!$C$7:$C$15996,"DEL")*1.0026*$F$4/INDIRECT($A$4&amp;"!D9"))</f>
        <v>92.4</v>
      </c>
      <c r="K218" s="136">
        <v>1000</v>
      </c>
      <c r="L218" s="137">
        <f t="shared" ca="1" si="31"/>
        <v>11.308702242399995</v>
      </c>
      <c r="M218" s="194">
        <f t="shared" ca="1" si="35"/>
        <v>0.97736000000000001</v>
      </c>
      <c r="N218" s="5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0.27264000000000033</v>
      </c>
      <c r="O218" s="89">
        <f t="shared" ca="1" si="36"/>
        <v>20.153548800000024</v>
      </c>
      <c r="S218" s="137">
        <f t="shared" ca="1" si="32"/>
        <v>12.062450399999989</v>
      </c>
      <c r="T218" s="72">
        <f t="shared" ca="1" si="37"/>
        <v>1</v>
      </c>
      <c r="U218" s="5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0.25000000000000011</v>
      </c>
      <c r="V218" s="89">
        <f t="shared" ca="1" si="38"/>
        <v>23.100000000000012</v>
      </c>
    </row>
    <row r="219" spans="1:22" x14ac:dyDescent="0.35">
      <c r="A219" s="48">
        <f t="shared" si="39"/>
        <v>45585</v>
      </c>
      <c r="B219" s="88" cm="1">
        <f t="array" aca="1" ref="B219" ca="1">_xlfn.XLOOKUP(A219,INDIRECT($A$5&amp;"!$AJ$41:$AJ$406"),INDIRECT($A$5&amp;"!$AK$41:$AK$406"))*SUM($F$3:$I$3)</f>
        <v>0</v>
      </c>
      <c r="C219" s="88" cm="1">
        <f t="array" aca="1" ref="C219" ca="1">_xlfn.XLOOKUP(A219,INDIRECT($A$5&amp;"!$AJ$41:$AJ$406"),INDIRECT($A$5&amp;"!$AL$41:$AL$406"))*SUM($F$3:$I$3)</f>
        <v>11.55</v>
      </c>
      <c r="D219" s="88" cm="1">
        <f t="array" aca="1" ref="D219" ca="1">_xlfn.XLOOKUP(A219,INDIRECT($A$5&amp;"!$AJ$41:$AJ$406"),INDIRECT($A$5&amp;"!$AO$41:$AO$406"))*SUM($F$3:$I$3)</f>
        <v>11.55</v>
      </c>
      <c r="E219" s="50" cm="1">
        <f t="array" ref="E219">SUMPRODUCT(('PT Storengy'!$B$8:$K$372)*('PT Storengy'!$A$8:$A$372=$A219)*('PT Storengy'!$B$5:$K$5=$A$6)*('PT Storengy'!$B$7:$K$7=$A$7))</f>
        <v>0.2</v>
      </c>
      <c r="F219" s="137">
        <f t="shared" ca="1" si="30"/>
        <v>11.42666306320001</v>
      </c>
      <c r="G219" s="194">
        <f t="shared" ca="1" si="33"/>
        <v>0.98763999999999996</v>
      </c>
      <c r="H219" s="5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0.26236000000000037</v>
      </c>
      <c r="I219" s="89">
        <f t="shared" ca="1" si="34"/>
        <v>19.393651200000029</v>
      </c>
      <c r="J219" s="136" cm="1">
        <f t="array" aca="1" ref="J219" ca="1">IF(COUNTIFS('PTC GRTgaz'!$K$7:$K$15996,"",'PTC GRTgaz'!$A$7:$A$15996,J$16,'PTC GRTgaz'!$D$7:$D$15996,$A219,'PTC GRTgaz'!$C$7:$C$15996,"DEL")&gt;0,J$14,SUMIFS('PTC GRTgaz'!$K$7:$K$15996,'PTC GRTgaz'!$A$7:$A$15996,J$16,'PTC GRTgaz'!$D$7:$D$15996,$A219,'PTC GRTgaz'!$C$7:$C$15996,"DEL")*1.0026*$F$4/INDIRECT($A$4&amp;"!D9"))</f>
        <v>92.4</v>
      </c>
      <c r="K219" s="136">
        <v>1000</v>
      </c>
      <c r="L219" s="137">
        <f t="shared" ca="1" si="31"/>
        <v>11.328726431199996</v>
      </c>
      <c r="M219" s="194">
        <f t="shared" ca="1" si="35"/>
        <v>0.97911000000000004</v>
      </c>
      <c r="N219" s="5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0.27089000000000024</v>
      </c>
      <c r="O219" s="89">
        <f t="shared" ca="1" si="36"/>
        <v>20.024188800000019</v>
      </c>
      <c r="S219" s="137">
        <f t="shared" ca="1" si="32"/>
        <v>12.085550399999988</v>
      </c>
      <c r="T219" s="72">
        <f t="shared" ca="1" si="37"/>
        <v>1</v>
      </c>
      <c r="U219" s="5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0.25000000000000011</v>
      </c>
      <c r="V219" s="89">
        <f t="shared" ca="1" si="38"/>
        <v>23.100000000000012</v>
      </c>
    </row>
    <row r="220" spans="1:22" x14ac:dyDescent="0.35">
      <c r="A220" s="48">
        <f t="shared" si="39"/>
        <v>45586</v>
      </c>
      <c r="B220" s="88" cm="1">
        <f t="array" aca="1" ref="B220" ca="1">_xlfn.XLOOKUP(A220,INDIRECT($A$5&amp;"!$AJ$41:$AJ$406"),INDIRECT($A$5&amp;"!$AK$41:$AK$406"))*SUM($F$3:$I$3)</f>
        <v>0</v>
      </c>
      <c r="C220" s="88" cm="1">
        <f t="array" aca="1" ref="C220" ca="1">_xlfn.XLOOKUP(A220,INDIRECT($A$5&amp;"!$AJ$41:$AJ$406"),INDIRECT($A$5&amp;"!$AL$41:$AL$406"))*SUM($F$3:$I$3)</f>
        <v>11.55</v>
      </c>
      <c r="D220" s="88" cm="1">
        <f t="array" aca="1" ref="D220" ca="1">_xlfn.XLOOKUP(A220,INDIRECT($A$5&amp;"!$AJ$41:$AJ$406"),INDIRECT($A$5&amp;"!$AO$41:$AO$406"))*SUM($F$3:$I$3)</f>
        <v>11.55</v>
      </c>
      <c r="E220" s="50" cm="1">
        <f t="array" ref="E220">SUMPRODUCT(('PT Storengy'!$B$8:$K$372)*('PT Storengy'!$A$8:$A$372=$A220)*('PT Storengy'!$B$5:$K$5=$A$6)*('PT Storengy'!$B$7:$K$7=$A$7))</f>
        <v>0.5</v>
      </c>
      <c r="F220" s="137">
        <f t="shared" ca="1" si="30"/>
        <v>11.438706479200009</v>
      </c>
      <c r="G220" s="194">
        <f t="shared" ca="1" si="33"/>
        <v>0.98931999999999998</v>
      </c>
      <c r="H220" s="5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0.26068000000000036</v>
      </c>
      <c r="I220" s="89">
        <f t="shared" ca="1" si="34"/>
        <v>12.043416000000017</v>
      </c>
      <c r="J220" s="136" cm="1">
        <f t="array" aca="1" ref="J220" ca="1">IF(COUNTIFS('PTC GRTgaz'!$K$7:$K$15996,"",'PTC GRTgaz'!$A$7:$A$15996,J$16,'PTC GRTgaz'!$D$7:$D$15996,$A220,'PTC GRTgaz'!$C$7:$C$15996,"DEL")&gt;0,J$14,SUMIFS('PTC GRTgaz'!$K$7:$K$15996,'PTC GRTgaz'!$A$7:$A$15996,J$16,'PTC GRTgaz'!$D$7:$D$15996,$A220,'PTC GRTgaz'!$C$7:$C$15996,"DEL")*1.0026*$F$4/INDIRECT($A$4&amp;"!D9"))</f>
        <v>92.4</v>
      </c>
      <c r="K220" s="136">
        <v>1000</v>
      </c>
      <c r="L220" s="137">
        <f t="shared" ca="1" si="31"/>
        <v>11.341161623199996</v>
      </c>
      <c r="M220" s="194">
        <f t="shared" ca="1" si="35"/>
        <v>0.98084000000000005</v>
      </c>
      <c r="N220" s="5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0.26916000000000023</v>
      </c>
      <c r="O220" s="89">
        <f t="shared" ca="1" si="36"/>
        <v>12.435192000000011</v>
      </c>
      <c r="S220" s="137">
        <f t="shared" ca="1" si="32"/>
        <v>12.108650399999988</v>
      </c>
      <c r="T220" s="72">
        <f t="shared" ca="1" si="37"/>
        <v>1</v>
      </c>
      <c r="U220" s="5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0.25000000000000011</v>
      </c>
      <c r="V220" s="89">
        <f t="shared" ca="1" si="38"/>
        <v>23.100000000000012</v>
      </c>
    </row>
    <row r="221" spans="1:22" x14ac:dyDescent="0.35">
      <c r="A221" s="48">
        <f t="shared" si="39"/>
        <v>45587</v>
      </c>
      <c r="B221" s="88" cm="1">
        <f t="array" aca="1" ref="B221" ca="1">_xlfn.XLOOKUP(A221,INDIRECT($A$5&amp;"!$AJ$41:$AJ$406"),INDIRECT($A$5&amp;"!$AK$41:$AK$406"))*SUM($F$3:$I$3)</f>
        <v>0</v>
      </c>
      <c r="C221" s="88" cm="1">
        <f t="array" aca="1" ref="C221" ca="1">_xlfn.XLOOKUP(A221,INDIRECT($A$5&amp;"!$AJ$41:$AJ$406"),INDIRECT($A$5&amp;"!$AL$41:$AL$406"))*SUM($F$3:$I$3)</f>
        <v>11.55</v>
      </c>
      <c r="D221" s="88" cm="1">
        <f t="array" aca="1" ref="D221" ca="1">_xlfn.XLOOKUP(A221,INDIRECT($A$5&amp;"!$AJ$41:$AJ$406"),INDIRECT($A$5&amp;"!$AO$41:$AO$406"))*SUM($F$3:$I$3)</f>
        <v>11.55</v>
      </c>
      <c r="E221" s="50" cm="1">
        <f t="array" ref="E221">SUMPRODUCT(('PT Storengy'!$B$8:$K$372)*('PT Storengy'!$A$8:$A$372=$A221)*('PT Storengy'!$B$5:$K$5=$A$6)*('PT Storengy'!$B$7:$K$7=$A$7))</f>
        <v>0.5</v>
      </c>
      <c r="F221" s="137">
        <f t="shared" ca="1" si="30"/>
        <v>11.45070184720001</v>
      </c>
      <c r="G221" s="194">
        <f t="shared" ca="1" si="33"/>
        <v>0.99036000000000002</v>
      </c>
      <c r="H221" s="5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0.25964000000000031</v>
      </c>
      <c r="I221" s="89">
        <f t="shared" ca="1" si="34"/>
        <v>11.995368000000015</v>
      </c>
      <c r="J221" s="136" cm="1">
        <f t="array" aca="1" ref="J221" ca="1">IF(COUNTIFS('PTC GRTgaz'!$K$7:$K$15996,"",'PTC GRTgaz'!$A$7:$A$15996,J$16,'PTC GRTgaz'!$D$7:$D$15996,$A221,'PTC GRTgaz'!$C$7:$C$15996,"DEL")&gt;0,J$14,SUMIFS('PTC GRTgaz'!$K$7:$K$15996,'PTC GRTgaz'!$A$7:$A$15996,J$16,'PTC GRTgaz'!$D$7:$D$15996,$A221,'PTC GRTgaz'!$C$7:$C$15996,"DEL")*1.0026*$F$4/INDIRECT($A$4&amp;"!D9"))</f>
        <v>92.4</v>
      </c>
      <c r="K221" s="136">
        <v>1000</v>
      </c>
      <c r="L221" s="137">
        <f t="shared" ca="1" si="31"/>
        <v>11.353546919199996</v>
      </c>
      <c r="M221" s="194">
        <f t="shared" ca="1" si="35"/>
        <v>0.98192000000000002</v>
      </c>
      <c r="N221" s="5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0.26808000000000026</v>
      </c>
      <c r="O221" s="89">
        <f t="shared" ca="1" si="36"/>
        <v>12.385296000000013</v>
      </c>
      <c r="S221" s="137">
        <f t="shared" ca="1" si="32"/>
        <v>12.131750399999987</v>
      </c>
      <c r="T221" s="72">
        <f t="shared" ca="1" si="37"/>
        <v>1</v>
      </c>
      <c r="U221" s="5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0.25000000000000011</v>
      </c>
      <c r="V221" s="89">
        <f t="shared" ca="1" si="38"/>
        <v>23.100000000000012</v>
      </c>
    </row>
    <row r="222" spans="1:22" x14ac:dyDescent="0.35">
      <c r="A222" s="48">
        <f t="shared" si="39"/>
        <v>45588</v>
      </c>
      <c r="B222" s="88" cm="1">
        <f t="array" aca="1" ref="B222" ca="1">_xlfn.XLOOKUP(A222,INDIRECT($A$5&amp;"!$AJ$41:$AJ$406"),INDIRECT($A$5&amp;"!$AK$41:$AK$406"))*SUM($F$3:$I$3)</f>
        <v>0</v>
      </c>
      <c r="C222" s="88" cm="1">
        <f t="array" aca="1" ref="C222" ca="1">_xlfn.XLOOKUP(A222,INDIRECT($A$5&amp;"!$AJ$41:$AJ$406"),INDIRECT($A$5&amp;"!$AL$41:$AL$406"))*SUM($F$3:$I$3)</f>
        <v>11.55</v>
      </c>
      <c r="D222" s="88" cm="1">
        <f t="array" aca="1" ref="D222" ca="1">_xlfn.XLOOKUP(A222,INDIRECT($A$5&amp;"!$AJ$41:$AJ$406"),INDIRECT($A$5&amp;"!$AO$41:$AO$406"))*SUM($F$3:$I$3)</f>
        <v>11.55</v>
      </c>
      <c r="E222" s="50" cm="1">
        <f t="array" ref="E222">SUMPRODUCT(('PT Storengy'!$B$8:$K$372)*('PT Storengy'!$A$8:$A$372=$A222)*('PT Storengy'!$B$5:$K$5=$A$6)*('PT Storengy'!$B$7:$K$7=$A$7))</f>
        <v>0.5</v>
      </c>
      <c r="F222" s="137">
        <f t="shared" ca="1" si="30"/>
        <v>11.462649167200011</v>
      </c>
      <c r="G222" s="194">
        <f t="shared" ca="1" si="33"/>
        <v>0.99139999999999995</v>
      </c>
      <c r="H222" s="5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0.25860000000000039</v>
      </c>
      <c r="I222" s="89">
        <f t="shared" ca="1" si="34"/>
        <v>11.947320000000019</v>
      </c>
      <c r="J222" s="136" cm="1">
        <f t="array" aca="1" ref="J222" ca="1">IF(COUNTIFS('PTC GRTgaz'!$K$7:$K$15996,"",'PTC GRTgaz'!$A$7:$A$15996,J$16,'PTC GRTgaz'!$D$7:$D$15996,$A222,'PTC GRTgaz'!$C$7:$C$15996,"DEL")&gt;0,J$14,SUMIFS('PTC GRTgaz'!$K$7:$K$15996,'PTC GRTgaz'!$A$7:$A$15996,J$16,'PTC GRTgaz'!$D$7:$D$15996,$A222,'PTC GRTgaz'!$C$7:$C$15996,"DEL")*1.0026*$F$4/INDIRECT($A$4&amp;"!D9"))</f>
        <v>92.4</v>
      </c>
      <c r="K222" s="136">
        <v>1000</v>
      </c>
      <c r="L222" s="137">
        <f t="shared" ca="1" si="31"/>
        <v>11.365882781199996</v>
      </c>
      <c r="M222" s="194">
        <f t="shared" ca="1" si="35"/>
        <v>0.98299000000000003</v>
      </c>
      <c r="N222" s="5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0.2670100000000003</v>
      </c>
      <c r="O222" s="89">
        <f t="shared" ca="1" si="36"/>
        <v>12.335862000000015</v>
      </c>
      <c r="S222" s="137">
        <f t="shared" ca="1" si="32"/>
        <v>12.154850399999987</v>
      </c>
      <c r="T222" s="72">
        <f t="shared" ca="1" si="37"/>
        <v>1</v>
      </c>
      <c r="U222" s="5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0.25000000000000011</v>
      </c>
      <c r="V222" s="89">
        <f t="shared" ca="1" si="38"/>
        <v>23.100000000000012</v>
      </c>
    </row>
    <row r="223" spans="1:22" x14ac:dyDescent="0.35">
      <c r="A223" s="48">
        <f t="shared" si="39"/>
        <v>45589</v>
      </c>
      <c r="B223" s="88" cm="1">
        <f t="array" aca="1" ref="B223" ca="1">_xlfn.XLOOKUP(A223,INDIRECT($A$5&amp;"!$AJ$41:$AJ$406"),INDIRECT($A$5&amp;"!$AK$41:$AK$406"))*SUM($F$3:$I$3)</f>
        <v>0</v>
      </c>
      <c r="C223" s="88" cm="1">
        <f t="array" aca="1" ref="C223" ca="1">_xlfn.XLOOKUP(A223,INDIRECT($A$5&amp;"!$AJ$41:$AJ$406"),INDIRECT($A$5&amp;"!$AL$41:$AL$406"))*SUM($F$3:$I$3)</f>
        <v>11.55</v>
      </c>
      <c r="D223" s="88" cm="1">
        <f t="array" aca="1" ref="D223" ca="1">_xlfn.XLOOKUP(A223,INDIRECT($A$5&amp;"!$AJ$41:$AJ$406"),INDIRECT($A$5&amp;"!$AO$41:$AO$406"))*SUM($F$3:$I$3)</f>
        <v>11.55</v>
      </c>
      <c r="E223" s="50" cm="1">
        <f t="array" ref="E223">SUMPRODUCT(('PT Storengy'!$B$8:$K$372)*('PT Storengy'!$A$8:$A$372=$A223)*('PT Storengy'!$B$5:$K$5=$A$6)*('PT Storengy'!$B$7:$K$7=$A$7))</f>
        <v>0.5</v>
      </c>
      <c r="F223" s="137">
        <f t="shared" ca="1" si="30"/>
        <v>11.474548439200012</v>
      </c>
      <c r="G223" s="194">
        <f t="shared" ca="1" si="33"/>
        <v>0.99243999999999999</v>
      </c>
      <c r="H223" s="5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0.25756000000000034</v>
      </c>
      <c r="I223" s="89">
        <f t="shared" ca="1" si="34"/>
        <v>11.899272000000016</v>
      </c>
      <c r="J223" s="136" cm="1">
        <f t="array" aca="1" ref="J223" ca="1">IF(COUNTIFS('PTC GRTgaz'!$K$7:$K$15996,"",'PTC GRTgaz'!$A$7:$A$15996,J$16,'PTC GRTgaz'!$D$7:$D$15996,$A223,'PTC GRTgaz'!$C$7:$C$15996,"DEL")&gt;0,J$14,SUMIFS('PTC GRTgaz'!$K$7:$K$15996,'PTC GRTgaz'!$A$7:$A$15996,J$16,'PTC GRTgaz'!$D$7:$D$15996,$A223,'PTC GRTgaz'!$C$7:$C$15996,"DEL")*1.0026*$F$4/INDIRECT($A$4&amp;"!D9"))</f>
        <v>92.4</v>
      </c>
      <c r="K223" s="136">
        <v>1000</v>
      </c>
      <c r="L223" s="137">
        <f t="shared" ca="1" si="31"/>
        <v>11.378169209199996</v>
      </c>
      <c r="M223" s="194">
        <f t="shared" ca="1" si="35"/>
        <v>0.98406000000000005</v>
      </c>
      <c r="N223" s="5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0.26594000000000029</v>
      </c>
      <c r="O223" s="89">
        <f t="shared" ca="1" si="36"/>
        <v>12.286428000000013</v>
      </c>
      <c r="S223" s="137">
        <f t="shared" ca="1" si="32"/>
        <v>12.177950399999986</v>
      </c>
      <c r="T223" s="72">
        <f t="shared" ca="1" si="37"/>
        <v>1</v>
      </c>
      <c r="U223" s="5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0.25000000000000011</v>
      </c>
      <c r="V223" s="89">
        <f t="shared" ca="1" si="38"/>
        <v>23.100000000000012</v>
      </c>
    </row>
    <row r="224" spans="1:22" x14ac:dyDescent="0.35">
      <c r="A224" s="48">
        <f t="shared" si="39"/>
        <v>45590</v>
      </c>
      <c r="B224" s="88" cm="1">
        <f t="array" aca="1" ref="B224" ca="1">_xlfn.XLOOKUP(A224,INDIRECT($A$5&amp;"!$AJ$41:$AJ$406"),INDIRECT($A$5&amp;"!$AK$41:$AK$406"))*SUM($F$3:$I$3)</f>
        <v>0</v>
      </c>
      <c r="C224" s="88" cm="1">
        <f t="array" aca="1" ref="C224" ca="1">_xlfn.XLOOKUP(A224,INDIRECT($A$5&amp;"!$AJ$41:$AJ$406"),INDIRECT($A$5&amp;"!$AL$41:$AL$406"))*SUM($F$3:$I$3)</f>
        <v>11.55</v>
      </c>
      <c r="D224" s="88" cm="1">
        <f t="array" aca="1" ref="D224" ca="1">_xlfn.XLOOKUP(A224,INDIRECT($A$5&amp;"!$AJ$41:$AJ$406"),INDIRECT($A$5&amp;"!$AO$41:$AO$406"))*SUM($F$3:$I$3)</f>
        <v>11.55</v>
      </c>
      <c r="E224" s="50" cm="1">
        <f t="array" ref="E224">SUMPRODUCT(('PT Storengy'!$B$8:$K$372)*('PT Storengy'!$A$8:$A$372=$A224)*('PT Storengy'!$B$5:$K$5=$A$6)*('PT Storengy'!$B$7:$K$7=$A$7))</f>
        <v>0.5</v>
      </c>
      <c r="F224" s="137">
        <f t="shared" ca="1" si="30"/>
        <v>11.486400125200012</v>
      </c>
      <c r="G224" s="194">
        <f t="shared" ca="1" si="33"/>
        <v>0.99346999999999996</v>
      </c>
      <c r="H224" s="5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0.25653000000000037</v>
      </c>
      <c r="I224" s="89">
        <f t="shared" ca="1" si="34"/>
        <v>11.851686000000019</v>
      </c>
      <c r="J224" s="136" cm="1">
        <f t="array" aca="1" ref="J224" ca="1">IF(COUNTIFS('PTC GRTgaz'!$K$7:$K$15996,"",'PTC GRTgaz'!$A$7:$A$15996,J$16,'PTC GRTgaz'!$D$7:$D$15996,$A224,'PTC GRTgaz'!$C$7:$C$15996,"DEL")&gt;0,J$14,SUMIFS('PTC GRTgaz'!$K$7:$K$15996,'PTC GRTgaz'!$A$7:$A$15996,J$16,'PTC GRTgaz'!$D$7:$D$15996,$A224,'PTC GRTgaz'!$C$7:$C$15996,"DEL")*1.0026*$F$4/INDIRECT($A$4&amp;"!D9"))</f>
        <v>92.4</v>
      </c>
      <c r="K224" s="136">
        <v>1000</v>
      </c>
      <c r="L224" s="137">
        <f t="shared" ca="1" si="31"/>
        <v>11.390406665199995</v>
      </c>
      <c r="M224" s="194">
        <f t="shared" ca="1" si="35"/>
        <v>0.98512</v>
      </c>
      <c r="N224" s="5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0.26488000000000034</v>
      </c>
      <c r="O224" s="89">
        <f t="shared" ca="1" si="36"/>
        <v>12.237456000000016</v>
      </c>
      <c r="S224" s="137">
        <f t="shared" ca="1" si="32"/>
        <v>12.201050399999986</v>
      </c>
      <c r="T224" s="72">
        <f t="shared" ca="1" si="37"/>
        <v>1</v>
      </c>
      <c r="U224" s="5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0.25000000000000011</v>
      </c>
      <c r="V224" s="89">
        <f t="shared" ca="1" si="38"/>
        <v>23.100000000000012</v>
      </c>
    </row>
    <row r="225" spans="1:22" x14ac:dyDescent="0.35">
      <c r="A225" s="48">
        <f t="shared" si="39"/>
        <v>45591</v>
      </c>
      <c r="B225" s="88" cm="1">
        <f t="array" aca="1" ref="B225" ca="1">_xlfn.XLOOKUP(A225,INDIRECT($A$5&amp;"!$AJ$41:$AJ$406"),INDIRECT($A$5&amp;"!$AK$41:$AK$406"))*SUM($F$3:$I$3)</f>
        <v>0</v>
      </c>
      <c r="C225" s="88" cm="1">
        <f t="array" aca="1" ref="C225" ca="1">_xlfn.XLOOKUP(A225,INDIRECT($A$5&amp;"!$AJ$41:$AJ$406"),INDIRECT($A$5&amp;"!$AL$41:$AL$406"))*SUM($F$3:$I$3)</f>
        <v>11.55</v>
      </c>
      <c r="D225" s="88" cm="1">
        <f t="array" aca="1" ref="D225" ca="1">_xlfn.XLOOKUP(A225,INDIRECT($A$5&amp;"!$AJ$41:$AJ$406"),INDIRECT($A$5&amp;"!$AO$41:$AO$406"))*SUM($F$3:$I$3)</f>
        <v>11.55</v>
      </c>
      <c r="E225" s="50" cm="1">
        <f t="array" ref="E225">SUMPRODUCT(('PT Storengy'!$B$8:$K$372)*('PT Storengy'!$A$8:$A$372=$A225)*('PT Storengy'!$B$5:$K$5=$A$6)*('PT Storengy'!$B$7:$K$7=$A$7))</f>
        <v>0.5</v>
      </c>
      <c r="F225" s="137">
        <f t="shared" ca="1" si="30"/>
        <v>11.498204687200012</v>
      </c>
      <c r="G225" s="194">
        <f t="shared" ca="1" si="33"/>
        <v>0.99448999999999999</v>
      </c>
      <c r="H225" s="5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0.25551000000000035</v>
      </c>
      <c r="I225" s="89">
        <f t="shared" ca="1" si="34"/>
        <v>11.804562000000017</v>
      </c>
      <c r="J225" s="136" cm="1">
        <f t="array" aca="1" ref="J225" ca="1">IF(COUNTIFS('PTC GRTgaz'!$K$7:$K$15996,"",'PTC GRTgaz'!$A$7:$A$15996,J$16,'PTC GRTgaz'!$D$7:$D$15996,$A225,'PTC GRTgaz'!$C$7:$C$15996,"DEL")&gt;0,J$14,SUMIFS('PTC GRTgaz'!$K$7:$K$15996,'PTC GRTgaz'!$A$7:$A$15996,J$16,'PTC GRTgaz'!$D$7:$D$15996,$A225,'PTC GRTgaz'!$C$7:$C$15996,"DEL")*1.0026*$F$4/INDIRECT($A$4&amp;"!D9"))</f>
        <v>92.4</v>
      </c>
      <c r="K225" s="136">
        <v>1000</v>
      </c>
      <c r="L225" s="137">
        <f t="shared" ca="1" si="31"/>
        <v>11.402595149199994</v>
      </c>
      <c r="M225" s="194">
        <f t="shared" ca="1" si="35"/>
        <v>0.98617999999999995</v>
      </c>
      <c r="N225" s="5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0.26382000000000039</v>
      </c>
      <c r="O225" s="89">
        <f t="shared" ca="1" si="36"/>
        <v>12.188484000000019</v>
      </c>
      <c r="S225" s="137">
        <f t="shared" ca="1" si="32"/>
        <v>12.224150399999985</v>
      </c>
      <c r="T225" s="72">
        <f t="shared" ca="1" si="37"/>
        <v>1</v>
      </c>
      <c r="U225" s="5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0.25000000000000011</v>
      </c>
      <c r="V225" s="89">
        <f t="shared" ca="1" si="38"/>
        <v>23.100000000000012</v>
      </c>
    </row>
    <row r="226" spans="1:22" x14ac:dyDescent="0.35">
      <c r="A226" s="48">
        <f t="shared" si="39"/>
        <v>45592</v>
      </c>
      <c r="B226" s="88" cm="1">
        <f t="array" aca="1" ref="B226" ca="1">_xlfn.XLOOKUP(A226,INDIRECT($A$5&amp;"!$AJ$41:$AJ$406"),INDIRECT($A$5&amp;"!$AK$41:$AK$406"))*SUM($F$3:$I$3)</f>
        <v>0</v>
      </c>
      <c r="C226" s="88" cm="1">
        <f t="array" aca="1" ref="C226" ca="1">_xlfn.XLOOKUP(A226,INDIRECT($A$5&amp;"!$AJ$41:$AJ$406"),INDIRECT($A$5&amp;"!$AL$41:$AL$406"))*SUM($F$3:$I$3)</f>
        <v>11.55</v>
      </c>
      <c r="D226" s="88" cm="1">
        <f t="array" aca="1" ref="D226" ca="1">_xlfn.XLOOKUP(A226,INDIRECT($A$5&amp;"!$AJ$41:$AJ$406"),INDIRECT($A$5&amp;"!$AO$41:$AO$406"))*SUM($F$3:$I$3)</f>
        <v>11.55</v>
      </c>
      <c r="E226" s="50" cm="1">
        <f t="array" ref="E226">SUMPRODUCT(('PT Storengy'!$B$8:$K$372)*('PT Storengy'!$A$8:$A$372=$A226)*('PT Storengy'!$B$5:$K$5=$A$6)*('PT Storengy'!$B$7:$K$7=$A$7))</f>
        <v>0.5</v>
      </c>
      <c r="F226" s="137">
        <f t="shared" ca="1" si="30"/>
        <v>11.509961663200011</v>
      </c>
      <c r="G226" s="194">
        <f t="shared" ca="1" si="33"/>
        <v>0.99551999999999996</v>
      </c>
      <c r="H226" s="5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0.25448000000000037</v>
      </c>
      <c r="I226" s="89">
        <f t="shared" ca="1" si="34"/>
        <v>11.756976000000018</v>
      </c>
      <c r="J226" s="136" cm="1">
        <f t="array" aca="1" ref="J226" ca="1">IF(COUNTIFS('PTC GRTgaz'!$K$7:$K$15996,"",'PTC GRTgaz'!$A$7:$A$15996,J$16,'PTC GRTgaz'!$D$7:$D$15996,$A226,'PTC GRTgaz'!$C$7:$C$15996,"DEL")&gt;0,J$14,SUMIFS('PTC GRTgaz'!$K$7:$K$15996,'PTC GRTgaz'!$A$7:$A$15996,J$16,'PTC GRTgaz'!$D$7:$D$15996,$A226,'PTC GRTgaz'!$C$7:$C$15996,"DEL")*1.0026*$F$4/INDIRECT($A$4&amp;"!D9"))</f>
        <v>92.4</v>
      </c>
      <c r="K226" s="136">
        <v>1000</v>
      </c>
      <c r="L226" s="137">
        <f t="shared" ca="1" si="31"/>
        <v>11.414734661199994</v>
      </c>
      <c r="M226" s="194">
        <f t="shared" ca="1" si="35"/>
        <v>0.98724000000000001</v>
      </c>
      <c r="N226" s="5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0.26276000000000033</v>
      </c>
      <c r="O226" s="89">
        <f t="shared" ca="1" si="36"/>
        <v>12.139512000000016</v>
      </c>
      <c r="S226" s="137">
        <f t="shared" ca="1" si="32"/>
        <v>12.247250399999984</v>
      </c>
      <c r="T226" s="72">
        <f t="shared" ca="1" si="37"/>
        <v>1</v>
      </c>
      <c r="U226" s="5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0.25000000000000011</v>
      </c>
      <c r="V226" s="89">
        <f t="shared" ca="1" si="38"/>
        <v>23.100000000000012</v>
      </c>
    </row>
    <row r="227" spans="1:22" x14ac:dyDescent="0.35">
      <c r="A227" s="48">
        <f t="shared" si="39"/>
        <v>45593</v>
      </c>
      <c r="B227" s="88" cm="1">
        <f t="array" aca="1" ref="B227" ca="1">_xlfn.XLOOKUP(A227,INDIRECT($A$5&amp;"!$AJ$41:$AJ$406"),INDIRECT($A$5&amp;"!$AK$41:$AK$406"))*SUM($F$3:$I$3)</f>
        <v>0</v>
      </c>
      <c r="C227" s="88" cm="1">
        <f t="array" aca="1" ref="C227" ca="1">_xlfn.XLOOKUP(A227,INDIRECT($A$5&amp;"!$AJ$41:$AJ$406"),INDIRECT($A$5&amp;"!$AL$41:$AL$406"))*SUM($F$3:$I$3)</f>
        <v>11.55</v>
      </c>
      <c r="D227" s="88" cm="1">
        <f t="array" aca="1" ref="D227" ca="1">_xlfn.XLOOKUP(A227,INDIRECT($A$5&amp;"!$AJ$41:$AJ$406"),INDIRECT($A$5&amp;"!$AO$41:$AO$406"))*SUM($F$3:$I$3)</f>
        <v>11.55</v>
      </c>
      <c r="E227" s="50" cm="1">
        <f t="array" ref="E227">SUMPRODUCT(('PT Storengy'!$B$8:$K$372)*('PT Storengy'!$A$8:$A$372=$A227)*('PT Storengy'!$B$5:$K$5=$A$6)*('PT Storengy'!$B$7:$K$7=$A$7))</f>
        <v>0.5</v>
      </c>
      <c r="F227" s="137">
        <f t="shared" ca="1" si="30"/>
        <v>11.521671977200011</v>
      </c>
      <c r="G227" s="194">
        <f t="shared" ca="1" si="33"/>
        <v>0.99653000000000003</v>
      </c>
      <c r="H227" s="5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0.25347000000000031</v>
      </c>
      <c r="I227" s="89">
        <f t="shared" ca="1" si="34"/>
        <v>11.710314000000015</v>
      </c>
      <c r="J227" s="136" cm="1">
        <f t="array" aca="1" ref="J227" ca="1">IF(COUNTIFS('PTC GRTgaz'!$K$7:$K$15996,"",'PTC GRTgaz'!$A$7:$A$15996,J$16,'PTC GRTgaz'!$D$7:$D$15996,$A227,'PTC GRTgaz'!$C$7:$C$15996,"DEL")&gt;0,J$14,SUMIFS('PTC GRTgaz'!$K$7:$K$15996,'PTC GRTgaz'!$A$7:$A$15996,J$16,'PTC GRTgaz'!$D$7:$D$15996,$A227,'PTC GRTgaz'!$C$7:$C$15996,"DEL")*1.0026*$F$4/INDIRECT($A$4&amp;"!D9"))</f>
        <v>92.4</v>
      </c>
      <c r="K227" s="136">
        <v>1000</v>
      </c>
      <c r="L227" s="137">
        <f t="shared" ca="1" si="31"/>
        <v>11.426825663199994</v>
      </c>
      <c r="M227" s="194">
        <f t="shared" ca="1" si="35"/>
        <v>0.98829</v>
      </c>
      <c r="N227" s="5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0.26171000000000033</v>
      </c>
      <c r="O227" s="89">
        <f t="shared" ca="1" si="36"/>
        <v>12.091002000000016</v>
      </c>
      <c r="S227" s="137">
        <f t="shared" ca="1" si="32"/>
        <v>12.270350399999984</v>
      </c>
      <c r="T227" s="72">
        <f t="shared" ca="1" si="37"/>
        <v>1</v>
      </c>
      <c r="U227" s="5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0.25000000000000011</v>
      </c>
      <c r="V227" s="89">
        <f t="shared" ca="1" si="38"/>
        <v>23.100000000000012</v>
      </c>
    </row>
    <row r="228" spans="1:22" x14ac:dyDescent="0.35">
      <c r="A228" s="48">
        <f t="shared" si="39"/>
        <v>45594</v>
      </c>
      <c r="B228" s="88" cm="1">
        <f t="array" aca="1" ref="B228" ca="1">_xlfn.XLOOKUP(A228,INDIRECT($A$5&amp;"!$AJ$41:$AJ$406"),INDIRECT($A$5&amp;"!$AK$41:$AK$406"))*SUM($F$3:$I$3)</f>
        <v>0</v>
      </c>
      <c r="C228" s="88" cm="1">
        <f t="array" aca="1" ref="C228" ca="1">_xlfn.XLOOKUP(A228,INDIRECT($A$5&amp;"!$AJ$41:$AJ$406"),INDIRECT($A$5&amp;"!$AL$41:$AL$406"))*SUM($F$3:$I$3)</f>
        <v>11.55</v>
      </c>
      <c r="D228" s="88" cm="1">
        <f t="array" aca="1" ref="D228" ca="1">_xlfn.XLOOKUP(A228,INDIRECT($A$5&amp;"!$AJ$41:$AJ$406"),INDIRECT($A$5&amp;"!$AO$41:$AO$406"))*SUM($F$3:$I$3)</f>
        <v>11.55</v>
      </c>
      <c r="E228" s="50" cm="1">
        <f t="array" ref="E228">SUMPRODUCT(('PT Storengy'!$B$8:$K$372)*('PT Storengy'!$A$8:$A$372=$A228)*('PT Storengy'!$B$5:$K$5=$A$6)*('PT Storengy'!$B$7:$K$7=$A$7))</f>
        <v>0.5</v>
      </c>
      <c r="F228" s="137">
        <f t="shared" ca="1" si="30"/>
        <v>11.533335167200011</v>
      </c>
      <c r="G228" s="194">
        <f t="shared" ca="1" si="33"/>
        <v>0.99755000000000005</v>
      </c>
      <c r="H228" s="5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0.25245000000000029</v>
      </c>
      <c r="I228" s="89">
        <f t="shared" ca="1" si="34"/>
        <v>11.663190000000014</v>
      </c>
      <c r="J228" s="136" cm="1">
        <f t="array" aca="1" ref="J228" ca="1">IF(COUNTIFS('PTC GRTgaz'!$K$7:$K$15996,"",'PTC GRTgaz'!$A$7:$A$15996,J$16,'PTC GRTgaz'!$D$7:$D$15996,$A228,'PTC GRTgaz'!$C$7:$C$15996,"DEL")&gt;0,J$14,SUMIFS('PTC GRTgaz'!$K$7:$K$15996,'PTC GRTgaz'!$A$7:$A$15996,J$16,'PTC GRTgaz'!$D$7:$D$15996,$A228,'PTC GRTgaz'!$C$7:$C$15996,"DEL")*1.0026*$F$4/INDIRECT($A$4&amp;"!D9"))</f>
        <v>92.4</v>
      </c>
      <c r="K228" s="136">
        <v>1000</v>
      </c>
      <c r="L228" s="137">
        <f t="shared" ca="1" si="31"/>
        <v>11.438868155199994</v>
      </c>
      <c r="M228" s="194">
        <f t="shared" ca="1" si="35"/>
        <v>0.98934</v>
      </c>
      <c r="N228" s="5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0.26066000000000034</v>
      </c>
      <c r="O228" s="89">
        <f t="shared" ca="1" si="36"/>
        <v>12.042492000000017</v>
      </c>
      <c r="S228" s="137">
        <f t="shared" ca="1" si="32"/>
        <v>12.293450399999983</v>
      </c>
      <c r="T228" s="72">
        <f t="shared" ca="1" si="37"/>
        <v>1</v>
      </c>
      <c r="U228" s="5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0.25000000000000011</v>
      </c>
      <c r="V228" s="89">
        <f t="shared" ca="1" si="38"/>
        <v>23.100000000000012</v>
      </c>
    </row>
    <row r="229" spans="1:22" x14ac:dyDescent="0.35">
      <c r="A229" s="48">
        <f t="shared" si="39"/>
        <v>45595</v>
      </c>
      <c r="B229" s="88" cm="1">
        <f t="array" aca="1" ref="B229" ca="1">_xlfn.XLOOKUP(A229,INDIRECT($A$5&amp;"!$AJ$41:$AJ$406"),INDIRECT($A$5&amp;"!$AK$41:$AK$406"))*SUM($F$3:$I$3)</f>
        <v>0</v>
      </c>
      <c r="C229" s="88" cm="1">
        <f t="array" aca="1" ref="C229" ca="1">_xlfn.XLOOKUP(A229,INDIRECT($A$5&amp;"!$AJ$41:$AJ$406"),INDIRECT($A$5&amp;"!$AL$41:$AL$406"))*SUM($F$3:$I$3)</f>
        <v>11.55</v>
      </c>
      <c r="D229" s="88" cm="1">
        <f t="array" aca="1" ref="D229" ca="1">_xlfn.XLOOKUP(A229,INDIRECT($A$5&amp;"!$AJ$41:$AJ$406"),INDIRECT($A$5&amp;"!$AO$41:$AO$406"))*SUM($F$3:$I$3)</f>
        <v>11.55</v>
      </c>
      <c r="E229" s="50" cm="1">
        <f t="array" ref="E229">SUMPRODUCT(('PT Storengy'!$B$8:$K$372)*('PT Storengy'!$A$8:$A$372=$A229)*('PT Storengy'!$B$5:$K$5=$A$6)*('PT Storengy'!$B$7:$K$7=$A$7))</f>
        <v>0.5</v>
      </c>
      <c r="F229" s="137">
        <f t="shared" ca="1" si="30"/>
        <v>11.544951695200011</v>
      </c>
      <c r="G229" s="194">
        <f t="shared" ca="1" si="33"/>
        <v>0.99856</v>
      </c>
      <c r="H229" s="5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0.25144000000000033</v>
      </c>
      <c r="I229" s="89">
        <f t="shared" ca="1" si="34"/>
        <v>11.616528000000017</v>
      </c>
      <c r="J229" s="136" cm="1">
        <f t="array" aca="1" ref="J229" ca="1">IF(COUNTIFS('PTC GRTgaz'!$K$7:$K$15996,"",'PTC GRTgaz'!$A$7:$A$15996,J$16,'PTC GRTgaz'!$D$7:$D$15996,$A229,'PTC GRTgaz'!$C$7:$C$15996,"DEL")&gt;0,J$14,SUMIFS('PTC GRTgaz'!$K$7:$K$15996,'PTC GRTgaz'!$A$7:$A$15996,J$16,'PTC GRTgaz'!$D$7:$D$15996,$A229,'PTC GRTgaz'!$C$7:$C$15996,"DEL")*1.0026*$F$4/INDIRECT($A$4&amp;"!D9"))</f>
        <v>92.4</v>
      </c>
      <c r="K229" s="136">
        <v>1000</v>
      </c>
      <c r="L229" s="137">
        <f t="shared" ca="1" si="31"/>
        <v>11.450862599199995</v>
      </c>
      <c r="M229" s="194">
        <f t="shared" ca="1" si="35"/>
        <v>0.99038000000000004</v>
      </c>
      <c r="N229" s="5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0.25962000000000029</v>
      </c>
      <c r="O229" s="89">
        <f t="shared" ca="1" si="36"/>
        <v>11.994444000000014</v>
      </c>
      <c r="S229" s="137">
        <f t="shared" ca="1" si="32"/>
        <v>12.316550399999983</v>
      </c>
      <c r="T229" s="72">
        <f t="shared" ca="1" si="37"/>
        <v>1</v>
      </c>
      <c r="U229" s="5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0.25000000000000011</v>
      </c>
      <c r="V229" s="89">
        <f t="shared" ca="1" si="38"/>
        <v>23.100000000000012</v>
      </c>
    </row>
    <row r="230" spans="1:22" x14ac:dyDescent="0.35">
      <c r="A230" s="48">
        <f t="shared" si="39"/>
        <v>45596</v>
      </c>
      <c r="B230" s="88" cm="1">
        <f t="array" aca="1" ref="B230" ca="1">_xlfn.XLOOKUP(A230,INDIRECT($A$5&amp;"!$AJ$41:$AJ$406"),INDIRECT($A$5&amp;"!$AK$41:$AK$406"))*SUM($F$3:$I$3)</f>
        <v>9.8175000000000008</v>
      </c>
      <c r="C230" s="88" cm="1">
        <f t="array" aca="1" ref="C230" ca="1">_xlfn.XLOOKUP(A230,INDIRECT($A$5&amp;"!$AJ$41:$AJ$406"),INDIRECT($A$5&amp;"!$AL$41:$AL$406"))*SUM($F$3:$I$3)</f>
        <v>11.55</v>
      </c>
      <c r="D230" s="88" cm="1">
        <f t="array" aca="1" ref="D230" ca="1">_xlfn.XLOOKUP(A230,INDIRECT($A$5&amp;"!$AJ$41:$AJ$406"),INDIRECT($A$5&amp;"!$AO$41:$AO$406"))*SUM($F$3:$I$3)</f>
        <v>11.55</v>
      </c>
      <c r="E230" s="50" cm="1">
        <f t="array" ref="E230">SUMPRODUCT(('PT Storengy'!$B$8:$K$372)*('PT Storengy'!$A$8:$A$372=$A230)*('PT Storengy'!$B$5:$K$5=$A$6)*('PT Storengy'!$B$7:$K$7=$A$7))</f>
        <v>0.5</v>
      </c>
      <c r="F230" s="137">
        <f t="shared" ca="1" si="30"/>
        <v>11.55</v>
      </c>
      <c r="G230" s="194">
        <f t="shared" ca="1" si="33"/>
        <v>0.99956</v>
      </c>
      <c r="H230" s="5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0.25044000000000033</v>
      </c>
      <c r="I230" s="89">
        <f t="shared" ca="1" si="34"/>
        <v>5.0483047999896371</v>
      </c>
      <c r="J230" s="136" cm="1">
        <f t="array" aca="1" ref="J230" ca="1">IF(COUNTIFS('PTC GRTgaz'!$K$7:$K$15996,"",'PTC GRTgaz'!$A$7:$A$15996,J$16,'PTC GRTgaz'!$D$7:$D$15996,$A230,'PTC GRTgaz'!$C$7:$C$15996,"DEL")&gt;0,J$14,SUMIFS('PTC GRTgaz'!$K$7:$K$15996,'PTC GRTgaz'!$A$7:$A$15996,J$16,'PTC GRTgaz'!$D$7:$D$15996,$A230,'PTC GRTgaz'!$C$7:$C$15996,"DEL")*1.0026*$F$4/INDIRECT($A$4&amp;"!D9"))</f>
        <v>92.4</v>
      </c>
      <c r="K230" s="136">
        <v>1000</v>
      </c>
      <c r="L230" s="137">
        <f t="shared" ca="1" si="31"/>
        <v>11.462808995199996</v>
      </c>
      <c r="M230" s="194">
        <f t="shared" ca="1" si="35"/>
        <v>0.99141999999999997</v>
      </c>
      <c r="N230" s="5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0.25858000000000037</v>
      </c>
      <c r="O230" s="89">
        <f t="shared" ca="1" si="36"/>
        <v>11.946396000000018</v>
      </c>
      <c r="S230" s="137">
        <f t="shared" ca="1" si="32"/>
        <v>12.339650399999982</v>
      </c>
      <c r="T230" s="72">
        <f t="shared" ca="1" si="37"/>
        <v>1</v>
      </c>
      <c r="U230" s="5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0.25000000000000011</v>
      </c>
      <c r="V230" s="89">
        <f t="shared" ca="1" si="38"/>
        <v>23.100000000000012</v>
      </c>
    </row>
    <row r="231" spans="1:22" x14ac:dyDescent="0.35">
      <c r="A231" s="48">
        <f t="shared" si="39"/>
        <v>45597</v>
      </c>
      <c r="B231" s="88" cm="1">
        <f t="array" aca="1" ref="B231" ca="1">_xlfn.XLOOKUP(A231,INDIRECT($A$5&amp;"!$AJ$41:$AJ$406"),INDIRECT($A$5&amp;"!$AK$41:$AK$406"))*SUM($F$3:$I$3)</f>
        <v>0</v>
      </c>
      <c r="C231" s="88" cm="1">
        <f t="array" aca="1" ref="C231" ca="1">_xlfn.XLOOKUP(A231,INDIRECT($A$5&amp;"!$AJ$41:$AJ$406"),INDIRECT($A$5&amp;"!$AL$41:$AL$406"))*SUM($F$3:$I$3)</f>
        <v>11.55</v>
      </c>
      <c r="D231" s="88" cm="1">
        <f t="array" aca="1" ref="D231" ca="1">_xlfn.XLOOKUP(A231,INDIRECT($A$5&amp;"!$AJ$41:$AJ$406"),INDIRECT($A$5&amp;"!$AO$41:$AO$406"))*SUM($F$3:$I$3)</f>
        <v>11.55</v>
      </c>
      <c r="E231" s="50" cm="1">
        <f t="array" ref="E231">SUMPRODUCT(('PT Storengy'!$B$8:$K$372)*('PT Storengy'!$A$8:$A$372=$A231)*('PT Storengy'!$B$5:$K$5=$A$6)*('PT Storengy'!$B$7:$K$7=$A$7))</f>
        <v>0.6</v>
      </c>
      <c r="F231" s="137">
        <f t="shared" ca="1" si="30"/>
        <v>11.55</v>
      </c>
      <c r="G231" s="194">
        <f t="shared" ca="1" si="33"/>
        <v>1</v>
      </c>
      <c r="H231" s="5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0.25000000000000011</v>
      </c>
      <c r="I231" s="89">
        <f t="shared" ca="1" si="34"/>
        <v>0</v>
      </c>
      <c r="J231" s="136" cm="1">
        <f t="array" aca="1" ref="J231" ca="1">IF(COUNTIFS('PTC GRTgaz'!$K$7:$K$15996,"",'PTC GRTgaz'!$A$7:$A$15996,J$16,'PTC GRTgaz'!$D$7:$D$15996,$A231,'PTC GRTgaz'!$C$7:$C$15996,"DEL")&gt;0,J$14,SUMIFS('PTC GRTgaz'!$K$7:$K$15996,'PTC GRTgaz'!$A$7:$A$15996,J$16,'PTC GRTgaz'!$D$7:$D$15996,$A231,'PTC GRTgaz'!$C$7:$C$15996,"DEL")*1.0026*$F$4/INDIRECT($A$4&amp;"!D9"))</f>
        <v>92.4</v>
      </c>
      <c r="K231" s="136">
        <v>1000</v>
      </c>
      <c r="L231" s="137">
        <f t="shared" ca="1" si="31"/>
        <v>11.472328043199996</v>
      </c>
      <c r="M231" s="194">
        <f t="shared" ca="1" si="35"/>
        <v>0.99245000000000005</v>
      </c>
      <c r="N231" s="5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0.25755000000000028</v>
      </c>
      <c r="O231" s="89">
        <f t="shared" ca="1" si="36"/>
        <v>9.5190480000000104</v>
      </c>
      <c r="S231" s="137">
        <f t="shared" ca="1" si="32"/>
        <v>12.362750399999982</v>
      </c>
      <c r="T231" s="72">
        <f t="shared" ca="1" si="37"/>
        <v>1</v>
      </c>
      <c r="U231" s="5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0.25000000000000011</v>
      </c>
      <c r="V231" s="89">
        <f t="shared" ca="1" si="38"/>
        <v>23.100000000000012</v>
      </c>
    </row>
    <row r="232" spans="1:22" x14ac:dyDescent="0.35">
      <c r="A232" s="29"/>
      <c r="B232" s="29"/>
      <c r="C232" s="29"/>
      <c r="D232" s="29"/>
      <c r="M232" s="72"/>
    </row>
    <row r="233" spans="1:22" x14ac:dyDescent="0.35">
      <c r="A233" s="29"/>
      <c r="B233" s="29"/>
      <c r="C233" s="29"/>
      <c r="D233" s="29"/>
      <c r="M233" s="72"/>
    </row>
    <row r="234" spans="1:22" x14ac:dyDescent="0.35">
      <c r="A234" s="29"/>
      <c r="B234" s="29"/>
      <c r="C234" s="29"/>
      <c r="D234" s="29"/>
      <c r="M234" s="72"/>
    </row>
    <row r="235" spans="1:22" x14ac:dyDescent="0.35">
      <c r="A235" s="29"/>
      <c r="B235" s="29"/>
      <c r="C235" s="29"/>
      <c r="D235" s="29"/>
      <c r="M235" s="72"/>
    </row>
    <row r="236" spans="1:22" x14ac:dyDescent="0.35">
      <c r="A236" s="29"/>
      <c r="B236" s="29"/>
      <c r="C236" s="29"/>
      <c r="D236" s="29"/>
      <c r="M236" s="72"/>
    </row>
    <row r="237" spans="1:22" x14ac:dyDescent="0.35">
      <c r="A237" s="29"/>
      <c r="B237" s="29"/>
      <c r="C237" s="29"/>
      <c r="D237" s="29"/>
      <c r="M237" s="72"/>
    </row>
    <row r="238" spans="1:22" x14ac:dyDescent="0.35">
      <c r="A238" s="29"/>
      <c r="B238" s="29"/>
      <c r="C238" s="29"/>
      <c r="D238" s="29"/>
      <c r="M238" s="72"/>
    </row>
    <row r="239" spans="1:22" x14ac:dyDescent="0.35">
      <c r="A239" s="29"/>
      <c r="B239" s="29"/>
      <c r="C239" s="29"/>
      <c r="D239" s="29"/>
      <c r="M239" s="72"/>
    </row>
    <row r="240" spans="1:22" x14ac:dyDescent="0.35">
      <c r="A240" s="29"/>
      <c r="B240" s="29"/>
      <c r="C240" s="29"/>
      <c r="D240" s="29"/>
      <c r="M240" s="72"/>
    </row>
    <row r="241" spans="1:13" x14ac:dyDescent="0.35">
      <c r="A241" s="29"/>
      <c r="B241" s="29"/>
      <c r="C241" s="29"/>
      <c r="D241" s="29"/>
      <c r="M241" s="72"/>
    </row>
    <row r="242" spans="1:13" x14ac:dyDescent="0.35">
      <c r="A242" s="29"/>
      <c r="B242" s="29"/>
      <c r="C242" s="29"/>
      <c r="D242" s="29"/>
      <c r="M242" s="72"/>
    </row>
    <row r="243" spans="1:13" x14ac:dyDescent="0.35">
      <c r="A243" s="29"/>
      <c r="B243" s="29"/>
      <c r="C243" s="29"/>
      <c r="D243" s="29"/>
      <c r="M243" s="72"/>
    </row>
    <row r="244" spans="1:13" x14ac:dyDescent="0.35">
      <c r="A244" s="29"/>
      <c r="B244" s="29"/>
      <c r="C244" s="29"/>
      <c r="D244" s="29"/>
      <c r="M244" s="72"/>
    </row>
    <row r="245" spans="1:13" x14ac:dyDescent="0.35">
      <c r="A245" s="29"/>
      <c r="B245" s="29"/>
      <c r="C245" s="29"/>
      <c r="D245" s="29"/>
      <c r="M245" s="72"/>
    </row>
    <row r="246" spans="1:13" x14ac:dyDescent="0.35">
      <c r="A246" s="29"/>
      <c r="B246" s="29"/>
      <c r="C246" s="29"/>
      <c r="D246" s="29"/>
      <c r="M246" s="72"/>
    </row>
    <row r="247" spans="1:13" x14ac:dyDescent="0.35">
      <c r="A247" s="29"/>
      <c r="B247" s="29"/>
      <c r="C247" s="29"/>
      <c r="D247" s="29"/>
      <c r="M247" s="72"/>
    </row>
    <row r="248" spans="1:13" x14ac:dyDescent="0.35">
      <c r="A248" s="29"/>
      <c r="B248" s="29"/>
      <c r="C248" s="29"/>
      <c r="D248" s="29"/>
      <c r="M248" s="72"/>
    </row>
    <row r="249" spans="1:13" x14ac:dyDescent="0.35">
      <c r="A249" s="29"/>
      <c r="B249" s="29"/>
      <c r="C249" s="29"/>
      <c r="D249" s="29"/>
      <c r="M249" s="72"/>
    </row>
    <row r="250" spans="1:13" x14ac:dyDescent="0.35">
      <c r="A250" s="29"/>
      <c r="B250" s="29"/>
      <c r="C250" s="29"/>
      <c r="D250" s="29"/>
      <c r="M250" s="72"/>
    </row>
    <row r="251" spans="1:13" x14ac:dyDescent="0.35">
      <c r="A251" s="29"/>
      <c r="B251" s="29"/>
      <c r="C251" s="29"/>
      <c r="D251" s="29"/>
      <c r="M251" s="72"/>
    </row>
    <row r="252" spans="1:13" x14ac:dyDescent="0.35">
      <c r="A252" s="29"/>
      <c r="B252" s="29"/>
      <c r="C252" s="29"/>
      <c r="D252" s="29"/>
      <c r="M252" s="72"/>
    </row>
    <row r="253" spans="1:13" x14ac:dyDescent="0.35">
      <c r="A253" s="29"/>
      <c r="B253" s="29"/>
      <c r="C253" s="29"/>
      <c r="D253" s="29"/>
      <c r="M253" s="72"/>
    </row>
    <row r="254" spans="1:13" x14ac:dyDescent="0.35">
      <c r="A254" s="29"/>
      <c r="B254" s="29"/>
      <c r="C254" s="29"/>
      <c r="D254" s="29"/>
      <c r="M254" s="72"/>
    </row>
    <row r="255" spans="1:13" x14ac:dyDescent="0.35">
      <c r="A255" s="29"/>
      <c r="B255" s="29"/>
      <c r="C255" s="29"/>
      <c r="D255" s="29"/>
      <c r="M255" s="72"/>
    </row>
    <row r="256" spans="1:13" x14ac:dyDescent="0.35">
      <c r="A256" s="29"/>
      <c r="B256" s="29"/>
      <c r="C256" s="29"/>
      <c r="D256" s="29"/>
      <c r="M256" s="72"/>
    </row>
    <row r="257" spans="1:13" x14ac:dyDescent="0.35">
      <c r="A257" s="29"/>
      <c r="B257" s="29"/>
      <c r="C257" s="29"/>
      <c r="D257" s="29"/>
      <c r="M257" s="72"/>
    </row>
    <row r="258" spans="1:13" x14ac:dyDescent="0.35">
      <c r="A258" s="29"/>
      <c r="B258" s="29"/>
      <c r="C258" s="29"/>
      <c r="D258" s="29"/>
      <c r="M258" s="72"/>
    </row>
    <row r="259" spans="1:13" x14ac:dyDescent="0.35">
      <c r="A259" s="29"/>
      <c r="B259" s="29"/>
      <c r="C259" s="29"/>
      <c r="D259" s="29"/>
      <c r="M259" s="72"/>
    </row>
    <row r="260" spans="1:13" x14ac:dyDescent="0.35">
      <c r="A260" s="29"/>
      <c r="B260" s="29"/>
      <c r="C260" s="29"/>
      <c r="D260" s="29"/>
      <c r="M260" s="72"/>
    </row>
    <row r="261" spans="1:13" x14ac:dyDescent="0.35">
      <c r="A261" s="29"/>
      <c r="B261" s="29"/>
      <c r="C261" s="29"/>
      <c r="D261" s="29"/>
      <c r="M261" s="72"/>
    </row>
    <row r="262" spans="1:13" x14ac:dyDescent="0.35">
      <c r="A262" s="29"/>
      <c r="B262" s="29"/>
      <c r="C262" s="29"/>
      <c r="D262" s="29"/>
      <c r="M262" s="72"/>
    </row>
    <row r="263" spans="1:13" x14ac:dyDescent="0.35">
      <c r="A263" s="29"/>
      <c r="B263" s="29"/>
      <c r="C263" s="29"/>
      <c r="D263" s="29"/>
      <c r="M263" s="72"/>
    </row>
    <row r="264" spans="1:13" x14ac:dyDescent="0.35">
      <c r="A264" s="29"/>
      <c r="B264" s="29"/>
      <c r="C264" s="29"/>
      <c r="D264" s="29"/>
      <c r="M264" s="72"/>
    </row>
    <row r="265" spans="1:13" x14ac:dyDescent="0.35">
      <c r="A265" s="29"/>
      <c r="B265" s="29"/>
      <c r="C265" s="29"/>
      <c r="D265" s="29"/>
      <c r="M265" s="72"/>
    </row>
    <row r="266" spans="1:13" x14ac:dyDescent="0.35">
      <c r="A266" s="29"/>
      <c r="B266" s="29"/>
      <c r="C266" s="29"/>
      <c r="D266" s="29"/>
      <c r="M266" s="72"/>
    </row>
    <row r="267" spans="1:13" x14ac:dyDescent="0.35">
      <c r="A267" s="29"/>
      <c r="B267" s="29"/>
      <c r="C267" s="29"/>
      <c r="D267" s="29"/>
      <c r="M267" s="72"/>
    </row>
    <row r="268" spans="1:13" x14ac:dyDescent="0.35">
      <c r="A268" s="29"/>
      <c r="B268" s="29"/>
      <c r="C268" s="29"/>
      <c r="D268" s="29"/>
      <c r="M268" s="72"/>
    </row>
    <row r="269" spans="1:13" x14ac:dyDescent="0.35">
      <c r="A269" s="29"/>
      <c r="B269" s="29"/>
      <c r="C269" s="29"/>
      <c r="D269" s="29"/>
      <c r="M269" s="72"/>
    </row>
    <row r="270" spans="1:13" x14ac:dyDescent="0.35">
      <c r="A270" s="29"/>
      <c r="B270" s="29"/>
      <c r="C270" s="29"/>
      <c r="D270" s="29"/>
      <c r="M270" s="72"/>
    </row>
    <row r="271" spans="1:13" x14ac:dyDescent="0.35">
      <c r="A271" s="29"/>
      <c r="B271" s="29"/>
      <c r="C271" s="29"/>
      <c r="D271" s="29"/>
      <c r="M271" s="72"/>
    </row>
    <row r="272" spans="1:13" x14ac:dyDescent="0.35">
      <c r="A272" s="29"/>
      <c r="B272" s="29"/>
      <c r="C272" s="29"/>
      <c r="D272" s="29"/>
      <c r="M272" s="72"/>
    </row>
    <row r="273" spans="1:13" x14ac:dyDescent="0.35">
      <c r="A273" s="29"/>
      <c r="B273" s="29"/>
      <c r="C273" s="29"/>
      <c r="D273" s="29"/>
      <c r="M273" s="72"/>
    </row>
    <row r="274" spans="1:13" x14ac:dyDescent="0.35">
      <c r="A274" s="29"/>
      <c r="B274" s="29"/>
      <c r="C274" s="29"/>
      <c r="D274" s="29"/>
      <c r="M274" s="72"/>
    </row>
    <row r="275" spans="1:13" x14ac:dyDescent="0.35">
      <c r="A275" s="29"/>
      <c r="B275" s="29"/>
      <c r="C275" s="29"/>
      <c r="D275" s="29"/>
      <c r="M275" s="72"/>
    </row>
    <row r="276" spans="1:13" x14ac:dyDescent="0.35">
      <c r="A276" s="29"/>
      <c r="B276" s="29"/>
      <c r="C276" s="29"/>
      <c r="D276" s="29"/>
      <c r="M276" s="72"/>
    </row>
    <row r="277" spans="1:13" x14ac:dyDescent="0.35">
      <c r="A277" s="29"/>
      <c r="B277" s="29"/>
      <c r="C277" s="29"/>
      <c r="D277" s="29"/>
      <c r="M277" s="72"/>
    </row>
    <row r="278" spans="1:13" x14ac:dyDescent="0.35">
      <c r="M278" s="72"/>
    </row>
    <row r="279" spans="1:13" x14ac:dyDescent="0.35">
      <c r="M279" s="72"/>
    </row>
    <row r="280" spans="1:13" x14ac:dyDescent="0.35">
      <c r="M280" s="72"/>
    </row>
    <row r="281" spans="1:13" x14ac:dyDescent="0.35">
      <c r="M281" s="72"/>
    </row>
    <row r="282" spans="1:13" x14ac:dyDescent="0.35">
      <c r="M282" s="72"/>
    </row>
    <row r="283" spans="1:13" x14ac:dyDescent="0.35">
      <c r="M283" s="72"/>
    </row>
    <row r="284" spans="1:13" x14ac:dyDescent="0.35">
      <c r="M284" s="72"/>
    </row>
    <row r="285" spans="1:13" x14ac:dyDescent="0.35">
      <c r="M285" s="72"/>
    </row>
    <row r="286" spans="1:13" x14ac:dyDescent="0.35">
      <c r="M286" s="72"/>
    </row>
    <row r="287" spans="1:13" x14ac:dyDescent="0.35">
      <c r="M287" s="72"/>
    </row>
    <row r="288" spans="1:13" x14ac:dyDescent="0.35">
      <c r="M288" s="72"/>
    </row>
    <row r="289" spans="13:13" x14ac:dyDescent="0.35">
      <c r="M289" s="72"/>
    </row>
    <row r="290" spans="13:13" x14ac:dyDescent="0.35">
      <c r="M290" s="72"/>
    </row>
    <row r="291" spans="13:13" x14ac:dyDescent="0.35">
      <c r="M291" s="72"/>
    </row>
    <row r="292" spans="13:13" x14ac:dyDescent="0.35">
      <c r="M292" s="72"/>
    </row>
    <row r="293" spans="13:13" x14ac:dyDescent="0.35">
      <c r="M293" s="72"/>
    </row>
    <row r="294" spans="13:13" x14ac:dyDescent="0.35">
      <c r="M294" s="72"/>
    </row>
    <row r="295" spans="13:13" x14ac:dyDescent="0.35">
      <c r="M295" s="72"/>
    </row>
    <row r="296" spans="13:13" x14ac:dyDescent="0.35">
      <c r="M296" s="72"/>
    </row>
    <row r="297" spans="13:13" x14ac:dyDescent="0.35">
      <c r="M297" s="72"/>
    </row>
    <row r="298" spans="13:13" x14ac:dyDescent="0.35">
      <c r="M298" s="72"/>
    </row>
    <row r="299" spans="13:13" x14ac:dyDescent="0.35">
      <c r="M299" s="72"/>
    </row>
    <row r="300" spans="13:13" x14ac:dyDescent="0.35">
      <c r="M300" s="72"/>
    </row>
    <row r="301" spans="13:13" x14ac:dyDescent="0.35">
      <c r="M301" s="72"/>
    </row>
    <row r="302" spans="13:13" x14ac:dyDescent="0.35">
      <c r="M302" s="72"/>
    </row>
    <row r="303" spans="13:13" x14ac:dyDescent="0.35">
      <c r="M303" s="72"/>
    </row>
    <row r="304" spans="13:13" x14ac:dyDescent="0.35">
      <c r="M304" s="72"/>
    </row>
    <row r="305" spans="13:13" x14ac:dyDescent="0.35">
      <c r="M305" s="72"/>
    </row>
    <row r="306" spans="13:13" x14ac:dyDescent="0.35">
      <c r="M306" s="72"/>
    </row>
    <row r="307" spans="13:13" x14ac:dyDescent="0.35">
      <c r="M307" s="72"/>
    </row>
    <row r="308" spans="13:13" x14ac:dyDescent="0.35">
      <c r="M308" s="72"/>
    </row>
    <row r="309" spans="13:13" x14ac:dyDescent="0.35">
      <c r="M309" s="72"/>
    </row>
    <row r="310" spans="13:13" x14ac:dyDescent="0.35">
      <c r="M310" s="72"/>
    </row>
    <row r="311" spans="13:13" x14ac:dyDescent="0.35">
      <c r="M311" s="72"/>
    </row>
    <row r="312" spans="13:13" x14ac:dyDescent="0.35">
      <c r="M312" s="72"/>
    </row>
    <row r="313" spans="13:13" x14ac:dyDescent="0.35">
      <c r="M313" s="72"/>
    </row>
    <row r="314" spans="13:13" x14ac:dyDescent="0.35">
      <c r="M314" s="72"/>
    </row>
    <row r="315" spans="13:13" x14ac:dyDescent="0.35">
      <c r="M315" s="72"/>
    </row>
    <row r="316" spans="13:13" x14ac:dyDescent="0.35">
      <c r="M316" s="72"/>
    </row>
    <row r="317" spans="13:13" x14ac:dyDescent="0.35">
      <c r="M317" s="72"/>
    </row>
    <row r="318" spans="13:13" x14ac:dyDescent="0.35">
      <c r="M318" s="72"/>
    </row>
    <row r="319" spans="13:13" x14ac:dyDescent="0.35">
      <c r="M319" s="72"/>
    </row>
    <row r="320" spans="13:13" x14ac:dyDescent="0.35">
      <c r="M320" s="72"/>
    </row>
    <row r="321" spans="13:13" x14ac:dyDescent="0.35">
      <c r="M321" s="72"/>
    </row>
    <row r="322" spans="13:13" x14ac:dyDescent="0.35">
      <c r="M322" s="72"/>
    </row>
    <row r="323" spans="13:13" x14ac:dyDescent="0.35">
      <c r="M323" s="72"/>
    </row>
    <row r="324" spans="13:13" x14ac:dyDescent="0.35">
      <c r="M324" s="72"/>
    </row>
    <row r="325" spans="13:13" x14ac:dyDescent="0.35">
      <c r="M325" s="72"/>
    </row>
    <row r="326" spans="13:13" x14ac:dyDescent="0.35">
      <c r="M326" s="72"/>
    </row>
    <row r="327" spans="13:13" x14ac:dyDescent="0.35">
      <c r="M327" s="72"/>
    </row>
    <row r="328" spans="13:13" x14ac:dyDescent="0.35">
      <c r="M328" s="72"/>
    </row>
    <row r="329" spans="13:13" x14ac:dyDescent="0.35">
      <c r="M329" s="72"/>
    </row>
    <row r="330" spans="13:13" x14ac:dyDescent="0.35">
      <c r="M330" s="72"/>
    </row>
    <row r="331" spans="13:13" x14ac:dyDescent="0.35">
      <c r="M331" s="72"/>
    </row>
    <row r="332" spans="13:13" x14ac:dyDescent="0.35">
      <c r="M332" s="72"/>
    </row>
    <row r="333" spans="13:13" x14ac:dyDescent="0.35">
      <c r="M333" s="72"/>
    </row>
    <row r="334" spans="13:13" x14ac:dyDescent="0.35">
      <c r="M334" s="72"/>
    </row>
    <row r="335" spans="13:13" x14ac:dyDescent="0.35">
      <c r="M335" s="72"/>
    </row>
    <row r="336" spans="13:13" x14ac:dyDescent="0.35">
      <c r="M336" s="72"/>
    </row>
    <row r="337" spans="13:13" x14ac:dyDescent="0.35">
      <c r="M337" s="72"/>
    </row>
    <row r="338" spans="13:13" x14ac:dyDescent="0.35">
      <c r="M338" s="72"/>
    </row>
    <row r="339" spans="13:13" x14ac:dyDescent="0.35">
      <c r="M339" s="72"/>
    </row>
    <row r="340" spans="13:13" x14ac:dyDescent="0.35">
      <c r="M340" s="72"/>
    </row>
    <row r="341" spans="13:13" x14ac:dyDescent="0.35">
      <c r="M341" s="72"/>
    </row>
    <row r="342" spans="13:13" x14ac:dyDescent="0.35">
      <c r="M342" s="72"/>
    </row>
    <row r="343" spans="13:13" x14ac:dyDescent="0.35">
      <c r="M343" s="72"/>
    </row>
    <row r="344" spans="13:13" x14ac:dyDescent="0.35">
      <c r="M344" s="72"/>
    </row>
    <row r="345" spans="13:13" x14ac:dyDescent="0.35">
      <c r="M345" s="72"/>
    </row>
    <row r="346" spans="13:13" x14ac:dyDescent="0.35">
      <c r="M346" s="72"/>
    </row>
    <row r="347" spans="13:13" x14ac:dyDescent="0.35">
      <c r="M347" s="72"/>
    </row>
    <row r="348" spans="13:13" x14ac:dyDescent="0.35">
      <c r="M348" s="72"/>
    </row>
    <row r="349" spans="13:13" x14ac:dyDescent="0.35">
      <c r="M349" s="72"/>
    </row>
    <row r="350" spans="13:13" x14ac:dyDescent="0.35">
      <c r="M350" s="72"/>
    </row>
    <row r="351" spans="13:13" x14ac:dyDescent="0.35">
      <c r="M351" s="72"/>
    </row>
    <row r="352" spans="13:13" x14ac:dyDescent="0.35">
      <c r="M352" s="72"/>
    </row>
    <row r="353" spans="13:13" x14ac:dyDescent="0.35">
      <c r="M353" s="72"/>
    </row>
    <row r="354" spans="13:13" x14ac:dyDescent="0.35">
      <c r="M354" s="72"/>
    </row>
    <row r="355" spans="13:13" x14ac:dyDescent="0.35">
      <c r="M355" s="72"/>
    </row>
    <row r="356" spans="13:13" x14ac:dyDescent="0.35">
      <c r="M356" s="72"/>
    </row>
    <row r="357" spans="13:13" x14ac:dyDescent="0.35">
      <c r="M357" s="72"/>
    </row>
    <row r="358" spans="13:13" x14ac:dyDescent="0.35">
      <c r="M358" s="72"/>
    </row>
    <row r="359" spans="13:13" x14ac:dyDescent="0.35">
      <c r="M359" s="72"/>
    </row>
    <row r="360" spans="13:13" x14ac:dyDescent="0.35">
      <c r="M360" s="72"/>
    </row>
    <row r="361" spans="13:13" x14ac:dyDescent="0.35">
      <c r="M361" s="72"/>
    </row>
    <row r="362" spans="13:13" x14ac:dyDescent="0.35">
      <c r="M362" s="72"/>
    </row>
    <row r="363" spans="13:13" x14ac:dyDescent="0.35">
      <c r="M363" s="72"/>
    </row>
    <row r="364" spans="13:13" x14ac:dyDescent="0.35">
      <c r="M364" s="72"/>
    </row>
    <row r="365" spans="13:13" x14ac:dyDescent="0.35">
      <c r="M365" s="72"/>
    </row>
    <row r="366" spans="13:13" x14ac:dyDescent="0.35">
      <c r="M366" s="72"/>
    </row>
    <row r="367" spans="13:13" x14ac:dyDescent="0.35">
      <c r="M367" s="72"/>
    </row>
    <row r="368" spans="13:13" x14ac:dyDescent="0.35">
      <c r="M368" s="72"/>
    </row>
    <row r="369" spans="13:13" x14ac:dyDescent="0.35">
      <c r="M369" s="72"/>
    </row>
    <row r="370" spans="13:13" x14ac:dyDescent="0.35">
      <c r="M370" s="72"/>
    </row>
    <row r="371" spans="13:13" x14ac:dyDescent="0.35">
      <c r="M371" s="72"/>
    </row>
    <row r="372" spans="13:13" x14ac:dyDescent="0.35">
      <c r="M372" s="72"/>
    </row>
  </sheetData>
  <autoFilter ref="A16:O231" xr:uid="{E0BA2D08-F164-426D-8B22-833BD306E2C0}"/>
  <mergeCells count="3">
    <mergeCell ref="F11:I11"/>
    <mergeCell ref="L11:O11"/>
    <mergeCell ref="S11:V11"/>
  </mergeCells>
  <conditionalFormatting sqref="I17:I231">
    <cfRule type="cellIs" dxfId="7" priority="5" operator="equal">
      <formula>0</formula>
    </cfRule>
  </conditionalFormatting>
  <conditionalFormatting sqref="O17:O231">
    <cfRule type="cellIs" dxfId="6" priority="7" operator="equal">
      <formula>0</formula>
    </cfRule>
  </conditionalFormatting>
  <conditionalFormatting sqref="V17:V231">
    <cfRule type="cellIs" dxfId="5"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1ACB-35DD-482C-A0AF-46EDF0859626}">
  <sheetPr codeName="Feuil15">
    <tabColor theme="5" tint="0.39997558519241921"/>
  </sheetPr>
  <dimension ref="A1:N277"/>
  <sheetViews>
    <sheetView showGridLines="0" zoomScale="55" zoomScaleNormal="55" workbookViewId="0">
      <pane xSplit="1" ySplit="16" topLeftCell="B17" activePane="bottomRight" state="frozen"/>
      <selection activeCell="A55" sqref="A55"/>
      <selection pane="topRight" activeCell="A55" sqref="A55"/>
      <selection pane="bottomLeft" activeCell="A55" sqref="A55"/>
      <selection pane="bottomRight" activeCell="A55" sqref="A55"/>
    </sheetView>
  </sheetViews>
  <sheetFormatPr baseColWidth="10" defaultColWidth="10.54296875" defaultRowHeight="14.5" x14ac:dyDescent="0.35"/>
  <cols>
    <col min="1" max="4" width="13.90625" customWidth="1"/>
    <col min="5" max="5" width="29.36328125" bestFit="1" customWidth="1"/>
    <col min="6" max="9" width="19.90625" customWidth="1"/>
    <col min="11" max="11" width="12.54296875" customWidth="1"/>
    <col min="14" max="14" width="14.54296875" customWidth="1"/>
  </cols>
  <sheetData>
    <row r="1" spans="1:13" x14ac:dyDescent="0.35">
      <c r="A1" s="49"/>
      <c r="B1" s="49"/>
      <c r="C1" s="49"/>
      <c r="D1" s="49"/>
      <c r="G1" s="70"/>
    </row>
    <row r="2" spans="1:13" x14ac:dyDescent="0.35">
      <c r="F2" s="47" t="str" cm="1">
        <f t="array" aca="1" ref="F2" ca="1">INDEX(INDIRECT($A$4&amp;"!A1:Z500"),3,7+(COLUMN()-COLUMN($F$2))*5)</f>
        <v>Saline 23</v>
      </c>
      <c r="G2" s="47" t="str" cm="1">
        <f t="array" aca="1" ref="G2" ca="1">INDEX(INDIRECT($A$4&amp;"!A1:Z500"),3,7+(COLUMN()-COLUMN($F$2))*5)</f>
        <v>Saline 24</v>
      </c>
      <c r="H2" s="47" cm="1">
        <f t="array" aca="1" ref="H2" ca="1">INDEX(INDIRECT($A$4&amp;"!A1:Z500"),3,7+(COLUMN()-COLUMN($F$2))*5)</f>
        <v>0</v>
      </c>
      <c r="I2" s="47" cm="1">
        <f t="array" aca="1" ref="I2" ca="1">INDEX(INDIRECT($A$4&amp;"!A1:Z500"),3,7+(COLUMN()-COLUMN($F$2))*5)</f>
        <v>0</v>
      </c>
    </row>
    <row r="3" spans="1:13" x14ac:dyDescent="0.35">
      <c r="A3" t="s">
        <v>68</v>
      </c>
      <c r="E3" s="47" t="s">
        <v>47</v>
      </c>
      <c r="F3" s="155" cm="1">
        <f t="array" aca="1" ref="F3" ca="1">INDEX(INDIRECT($A$4&amp;"!A1:Z500"),3,8+(COLUMN()-COLUMN($F$2))*5)</f>
        <v>1</v>
      </c>
      <c r="G3" s="155" cm="1">
        <f t="array" aca="1" ref="G3" ca="1">INDEX(INDIRECT($A$4&amp;"!A1:Z500"),3,8+(COLUMN()-COLUMN($F$2))*5)</f>
        <v>10.55</v>
      </c>
      <c r="H3" s="155" cm="1">
        <f t="array" aca="1" ref="H3" ca="1">INDEX(INDIRECT($A$4&amp;"!A1:Z500"),3,8+(COLUMN()-COLUMN($F$2))*5)</f>
        <v>0</v>
      </c>
      <c r="I3" s="69" cm="1">
        <f t="array" aca="1" ref="I3" ca="1">INDEX(INDIRECT($A$4&amp;"!A1:Z500"),3,8+(COLUMN()-COLUMN($F$2))*5)+Serene_A_I!AB3</f>
        <v>0</v>
      </c>
    </row>
    <row r="4" spans="1:13" x14ac:dyDescent="0.35">
      <c r="A4" t="s">
        <v>225</v>
      </c>
      <c r="E4" s="47" t="s">
        <v>48</v>
      </c>
      <c r="F4" s="95" cm="1">
        <f t="array" aca="1" ref="F4" ca="1">INDIRECT($A$4&amp;"!D5")</f>
        <v>641.66666666666674</v>
      </c>
      <c r="G4" s="71" t="s">
        <v>16</v>
      </c>
    </row>
    <row r="5" spans="1:13" x14ac:dyDescent="0.35">
      <c r="A5" t="s">
        <v>178</v>
      </c>
      <c r="E5" s="47" t="str">
        <f xml:space="preserve"> "COS GRTgaz (" &amp; Results!B9 &amp; ")"</f>
        <v>COS GRTgaz (Firm)</v>
      </c>
      <c r="F5" s="95">
        <f ca="1">F4</f>
        <v>641.66666666666674</v>
      </c>
      <c r="G5" s="71" t="s">
        <v>16</v>
      </c>
    </row>
    <row r="6" spans="1:13" ht="15" thickBot="1" x14ac:dyDescent="0.4">
      <c r="A6" s="60" t="s">
        <v>23</v>
      </c>
      <c r="E6" s="47" t="s">
        <v>223</v>
      </c>
      <c r="F6" s="47">
        <f ca="1">SUM(F3:I3)</f>
        <v>11.55</v>
      </c>
      <c r="G6" s="71" t="s">
        <v>15</v>
      </c>
    </row>
    <row r="7" spans="1:13" ht="15" thickBot="1" x14ac:dyDescent="0.4">
      <c r="A7" s="60" t="s">
        <v>53</v>
      </c>
      <c r="H7" s="90"/>
      <c r="I7" s="90"/>
    </row>
    <row r="8" spans="1:13" x14ac:dyDescent="0.35">
      <c r="F8" s="90"/>
      <c r="G8" s="90"/>
    </row>
    <row r="11" spans="1:13" ht="37.5" customHeight="1" x14ac:dyDescent="0.35">
      <c r="F11" s="311" t="s">
        <v>30</v>
      </c>
      <c r="G11" s="311"/>
      <c r="H11" s="311"/>
      <c r="I11" s="311"/>
    </row>
    <row r="13" spans="1:13" ht="17.25" customHeight="1" x14ac:dyDescent="0.35">
      <c r="K13" t="s">
        <v>228</v>
      </c>
    </row>
    <row r="14" spans="1:13" x14ac:dyDescent="0.35">
      <c r="G14" s="48" cm="1">
        <f t="array" aca="1" ref="G14:H14" ca="1">IF(_xlfn.XLOOKUP(0,F$17:F$185,A$17:B$185,"",0,1)="", "Only " &amp; TEXT(G186,"0,0%") &amp; " withdrawal on 31/03", _xlfn.XLOOKUP(0,F$17:F$185,A$17:B$185,"",0,1))</f>
        <v>45622</v>
      </c>
      <c r="H14">
        <f ca="1"/>
        <v>0</v>
      </c>
      <c r="I14" s="29"/>
      <c r="K14" t="s">
        <v>227</v>
      </c>
    </row>
    <row r="15" spans="1:13" ht="48" customHeight="1" x14ac:dyDescent="0.35">
      <c r="F15" s="53" t="s">
        <v>20</v>
      </c>
      <c r="G15" s="53" t="s">
        <v>196</v>
      </c>
      <c r="K15" s="90">
        <f ca="1">COUNTIF(K17:K185,"&gt;"&amp;0)+1</f>
        <v>26</v>
      </c>
    </row>
    <row r="16" spans="1:13" ht="43.25" customHeight="1" x14ac:dyDescent="0.35">
      <c r="A16" s="53" t="s">
        <v>2</v>
      </c>
      <c r="B16" s="53" t="s">
        <v>221</v>
      </c>
      <c r="C16" s="53" t="s">
        <v>222</v>
      </c>
      <c r="D16" s="53" t="s">
        <v>218</v>
      </c>
      <c r="E16" s="53" t="s">
        <v>19</v>
      </c>
      <c r="F16" s="53">
        <f ca="1">F6</f>
        <v>11.55</v>
      </c>
      <c r="G16" s="53" t="s">
        <v>196</v>
      </c>
      <c r="H16" s="53" t="s">
        <v>21</v>
      </c>
      <c r="I16" s="141" t="s">
        <v>60</v>
      </c>
      <c r="K16" s="53">
        <f ca="1">F16</f>
        <v>11.55</v>
      </c>
      <c r="L16" s="53" t="s">
        <v>196</v>
      </c>
      <c r="M16" s="53" t="s">
        <v>21</v>
      </c>
    </row>
    <row r="17" spans="1:14" x14ac:dyDescent="0.35">
      <c r="A17" s="48">
        <f>DATE(Results!J4,10,31)</f>
        <v>45596</v>
      </c>
      <c r="B17" s="88" cm="1">
        <f t="array" aca="1" ref="B17" ca="1">_xlfn.XLOOKUP(A17,INDIRECT($A$5&amp;"!$AJ$41:$AJ$406"),INDIRECT($A$5&amp;"!$An$41:$An$406"))*SUM($F$3:$I$3)</f>
        <v>9.8175000000000008</v>
      </c>
      <c r="C17" s="88" cm="1">
        <f t="array" aca="1" ref="C17" ca="1">_xlfn.XLOOKUP(A17,INDIRECT($A$5&amp;"!$AJ$41:$AJ$406"),INDIRECT($A$5&amp;"!$Ak$41:$Ak$406"))*SUM($F$3:$I$3)</f>
        <v>9.8175000000000008</v>
      </c>
      <c r="D17" s="88" cm="1">
        <f t="array" aca="1" ref="D17" ca="1">_xlfn.XLOOKUP(A17,INDIRECT($A$5&amp;"!$AJ$41:$AJ$406"),INDIRECT($A$5&amp;"!$AO$41:$AO$406"))*SUM($F$3:$I$3)</f>
        <v>11.55</v>
      </c>
      <c r="E17" s="50" cm="1">
        <f t="array" ref="E17">SUMPRODUCT(('PT Storengy'!$B$8:$K$372)*('PT Storengy'!$A$8:$A$372=$A17)*('PT Storengy'!$A$5:$J$5=$A$6)*('PT Storengy'!$B$7:$K$7=$A$7))</f>
        <v>0.1</v>
      </c>
      <c r="F17" s="190">
        <f ca="1">F16</f>
        <v>11.55</v>
      </c>
      <c r="G17" s="72">
        <f ca="1">$F$6/SUM($F$3,$G$3,$H$3,$I$3)</f>
        <v>1</v>
      </c>
      <c r="H17" s="5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113">
        <f ca="1">IF(F16*1000-$F$4*(1-E17)*H17&gt;1000*B17,$F$4*(1-E17)*H17,F16*1000-1000*B17)</f>
        <v>577.50000000000011</v>
      </c>
      <c r="K17" s="52">
        <f ca="1">K16-N17/1000</f>
        <v>10.908333333333333</v>
      </c>
      <c r="L17" s="72">
        <f ca="1">MAX(K16/SUM($F$3,$G$3,$H$3,$I$3),0)</f>
        <v>1</v>
      </c>
      <c r="M17" s="5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90">
        <f ca="1">IF(K16*1000&lt;$F$4*(1)*M17,K16*1000,$F$4*(1)*M17)</f>
        <v>641.66666666666674</v>
      </c>
    </row>
    <row r="18" spans="1:14" x14ac:dyDescent="0.35">
      <c r="A18" s="48">
        <f>A17+1</f>
        <v>45597</v>
      </c>
      <c r="B18" s="88" cm="1">
        <f t="array" aca="1" ref="B18" ca="1">_xlfn.XLOOKUP(A18,INDIRECT($A$5&amp;"!$AJ$41:$AJ$406"),INDIRECT($A$5&amp;"!$An$41:$An$406"))*SUM($F$3:$I$3)</f>
        <v>0</v>
      </c>
      <c r="C18" s="88" cm="1">
        <f t="array" aca="1" ref="C18" ca="1">_xlfn.XLOOKUP(A18,INDIRECT($A$5&amp;"!$AJ$41:$AJ$406"),INDIRECT($A$5&amp;"!$Ak$41:$Ak$406"))*SUM($F$3:$I$3)</f>
        <v>0</v>
      </c>
      <c r="D18" s="88" cm="1">
        <f t="array" aca="1" ref="D18" ca="1">_xlfn.XLOOKUP(A18,INDIRECT($A$5&amp;"!$AJ$41:$AJ$406"),INDIRECT($A$5&amp;"!$AO$41:$AO$406"))*SUM($F$3:$I$3)</f>
        <v>11.55</v>
      </c>
      <c r="E18" s="50" cm="1">
        <f t="array" ref="E18">SUMPRODUCT(('PT Storengy'!$B$8:$K$372)*('PT Storengy'!$A$8:$A$372=$A18)*('PT Storengy'!$A$5:$J$5=$A$6)*('PT Storengy'!$B$7:$K$7=$A$7))</f>
        <v>0</v>
      </c>
      <c r="F18" s="52">
        <f ca="1">F17-I18/1000</f>
        <v>10.908333333333333</v>
      </c>
      <c r="G18" s="72">
        <f ca="1">$F17/SUM($F$3,$G$3,$H$3,$I$3)</f>
        <v>1</v>
      </c>
      <c r="H18" s="51"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113">
        <f t="shared" ref="I18:I81" ca="1" si="0">IF(F17*1000-$F$4*(1-E18)*H18&gt;1000*B18,$F$4*(1-E18)*H18,F17*1000-1000*B18)</f>
        <v>641.66666666666674</v>
      </c>
      <c r="K18" s="52">
        <f t="shared" ref="K18:K80" ca="1" si="1">K17-N18/1000</f>
        <v>10.266666666666666</v>
      </c>
      <c r="L18" s="72">
        <f t="shared" ref="L18:L81" ca="1" si="2">MAX(K17/SUM($F$3,$G$3,$H$3,$I$3),0)</f>
        <v>0.94444444444444442</v>
      </c>
      <c r="M18" s="51" cm="1">
        <f t="array" aca="1" ref="M18" ca="1">IF(ROUND(ROUND(L18,2)-L18,4)=0,_xlfn.XLOOKUP(L18,INDIRECT($A$4&amp;"!$G$32:$G$132"),INDIRECT($A$4&amp;"!$A$32:$A$132"),0,1,1),IF(L18&lt;0,0,(ROUNDUP(L18,2)-L18)*100*_xlfn.XLOOKUP(L18,INDIRECT($A$4&amp;"!$G$32:$G$132"),INDIRECT($A$4&amp;"!$A$32:$A$132"),0,-1,-1)+(L18-ROUNDDOWN(L18,2))*100*_xlfn.XLOOKUP(L18,INDIRECT($A$4&amp;"!$G$32:$G$132"),INDIRECT($A$4&amp;"!$A$32:$A$132"),0,1,1)))</f>
        <v>1.0000000000000009</v>
      </c>
      <c r="N18" s="90">
        <f t="shared" ref="N18:N81" ca="1" si="3">IF(K17*1000&lt;$F$4*(1)*M18,K17*1000,$F$4*(1)*M18)</f>
        <v>641.66666666666731</v>
      </c>
    </row>
    <row r="19" spans="1:14" x14ac:dyDescent="0.35">
      <c r="A19" s="48">
        <f t="shared" ref="A19:A82" si="4">A18+1</f>
        <v>45598</v>
      </c>
      <c r="B19" s="88" cm="1">
        <f t="array" aca="1" ref="B19" ca="1">_xlfn.XLOOKUP(A19,INDIRECT($A$5&amp;"!$AJ$41:$AJ$406"),INDIRECT($A$5&amp;"!$An$41:$An$406"))*SUM($F$3:$I$3)</f>
        <v>0</v>
      </c>
      <c r="C19" s="88" cm="1">
        <f t="array" aca="1" ref="C19" ca="1">_xlfn.XLOOKUP(A19,INDIRECT($A$5&amp;"!$AJ$41:$AJ$406"),INDIRECT($A$5&amp;"!$Ak$41:$Ak$406"))*SUM($F$3:$I$3)</f>
        <v>0</v>
      </c>
      <c r="D19" s="88" cm="1">
        <f t="array" aca="1" ref="D19" ca="1">_xlfn.XLOOKUP(A19,INDIRECT($A$5&amp;"!$AJ$41:$AJ$406"),INDIRECT($A$5&amp;"!$AO$41:$AO$406"))*SUM($F$3:$I$3)</f>
        <v>11.55</v>
      </c>
      <c r="E19" s="50" cm="1">
        <f t="array" ref="E19">SUMPRODUCT(('PT Storengy'!$B$8:$K$372)*('PT Storengy'!$A$8:$A$372=$A19)*('PT Storengy'!$A$5:$J$5=$A$6)*('PT Storengy'!$B$7:$K$7=$A$7))</f>
        <v>0</v>
      </c>
      <c r="F19" s="52">
        <f t="shared" ref="F19:F82" ca="1" si="5">F18-I19/1000</f>
        <v>10.266666666666666</v>
      </c>
      <c r="G19" s="72">
        <f t="shared" ref="G19:G82" ca="1" si="6">$F18/SUM($F$3,$G$3,$H$3,$I$3)</f>
        <v>0.94444444444444442</v>
      </c>
      <c r="H19" s="51" cm="1">
        <f t="array" aca="1" ref="H19" ca="1">IF(ROUND(ROUND(G19,2)-G19,4)=0,_xlfn.XLOOKUP(G19,INDIRECT($A$4&amp;"!$G$32:$G$132"),INDIRECT($A$4&amp;"!$A$32:$A$132"),0,1,1),IF(G19&lt;0,0,(ROUNDUP(G19,2)-G19)*100*_xlfn.XLOOKUP(G19,INDIRECT($A$4&amp;"!$G$32:$G$132"),INDIRECT($A$4&amp;"!$A$32:$A$132"),0,-1,-1)+(G19-ROUNDDOWN(G19,2))*100*_xlfn.XLOOKUP(G19,INDIRECT($A$4&amp;"!$G$32:$G$132"),INDIRECT($A$4&amp;"!$A$32:$A$132"),0,1,1)))</f>
        <v>1.0000000000000009</v>
      </c>
      <c r="I19" s="113">
        <f t="shared" ca="1" si="0"/>
        <v>641.66666666666731</v>
      </c>
      <c r="K19" s="52">
        <f t="shared" ca="1" si="1"/>
        <v>9.6249999999999982</v>
      </c>
      <c r="L19" s="72">
        <f t="shared" ca="1" si="2"/>
        <v>0.88888888888888873</v>
      </c>
      <c r="M19" s="51" cm="1">
        <f t="array" aca="1" ref="M19" ca="1">IF(ROUND(ROUND(L19,2)-L19,4)=0,_xlfn.XLOOKUP(L19,INDIRECT($A$4&amp;"!$G$32:$G$132"),INDIRECT($A$4&amp;"!$A$32:$A$132"),0,1,1),IF(L19&lt;0,0,(ROUNDUP(L19,2)-L19)*100*_xlfn.XLOOKUP(L19,INDIRECT($A$4&amp;"!$G$32:$G$132"),INDIRECT($A$4&amp;"!$A$32:$A$132"),0,-1,-1)+(L19-ROUNDDOWN(L19,2))*100*_xlfn.XLOOKUP(L19,INDIRECT($A$4&amp;"!$G$32:$G$132"),INDIRECT($A$4&amp;"!$A$32:$A$132"),0,1,1)))</f>
        <v>1.0000000000000009</v>
      </c>
      <c r="N19" s="90">
        <f t="shared" ca="1" si="3"/>
        <v>641.66666666666731</v>
      </c>
    </row>
    <row r="20" spans="1:14" x14ac:dyDescent="0.35">
      <c r="A20" s="48">
        <f t="shared" si="4"/>
        <v>45599</v>
      </c>
      <c r="B20" s="88" cm="1">
        <f t="array" aca="1" ref="B20" ca="1">_xlfn.XLOOKUP(A20,INDIRECT($A$5&amp;"!$AJ$41:$AJ$406"),INDIRECT($A$5&amp;"!$An$41:$An$406"))*SUM($F$3:$I$3)</f>
        <v>0</v>
      </c>
      <c r="C20" s="88" cm="1">
        <f t="array" aca="1" ref="C20" ca="1">_xlfn.XLOOKUP(A20,INDIRECT($A$5&amp;"!$AJ$41:$AJ$406"),INDIRECT($A$5&amp;"!$Ak$41:$Ak$406"))*SUM($F$3:$I$3)</f>
        <v>0</v>
      </c>
      <c r="D20" s="88" cm="1">
        <f t="array" aca="1" ref="D20" ca="1">_xlfn.XLOOKUP(A20,INDIRECT($A$5&amp;"!$AJ$41:$AJ$406"),INDIRECT($A$5&amp;"!$AO$41:$AO$406"))*SUM($F$3:$I$3)</f>
        <v>11.55</v>
      </c>
      <c r="E20" s="50" cm="1">
        <f t="array" ref="E20">SUMPRODUCT(('PT Storengy'!$B$8:$K$372)*('PT Storengy'!$A$8:$A$372=$A20)*('PT Storengy'!$A$5:$J$5=$A$6)*('PT Storengy'!$B$7:$K$7=$A$7))</f>
        <v>0</v>
      </c>
      <c r="F20" s="52">
        <f t="shared" ca="1" si="5"/>
        <v>9.6249999999999982</v>
      </c>
      <c r="G20" s="72">
        <f t="shared" ca="1" si="6"/>
        <v>0.88888888888888873</v>
      </c>
      <c r="H20" s="51" cm="1">
        <f t="array" aca="1" ref="H20" ca="1">IF(ROUND(ROUND(G20,2)-G20,4)=0,_xlfn.XLOOKUP(G20,INDIRECT($A$4&amp;"!$G$32:$G$132"),INDIRECT($A$4&amp;"!$A$32:$A$132"),0,1,1),IF(G20&lt;0,0,(ROUNDUP(G20,2)-G20)*100*_xlfn.XLOOKUP(G20,INDIRECT($A$4&amp;"!$G$32:$G$132"),INDIRECT($A$4&amp;"!$A$32:$A$132"),0,-1,-1)+(G20-ROUNDDOWN(G20,2))*100*_xlfn.XLOOKUP(G20,INDIRECT($A$4&amp;"!$G$32:$G$132"),INDIRECT($A$4&amp;"!$A$32:$A$132"),0,1,1)))</f>
        <v>1.0000000000000009</v>
      </c>
      <c r="I20" s="113">
        <f t="shared" ca="1" si="0"/>
        <v>641.66666666666731</v>
      </c>
      <c r="K20" s="52">
        <f t="shared" ca="1" si="1"/>
        <v>8.9833333333333307</v>
      </c>
      <c r="L20" s="72">
        <f t="shared" ca="1" si="2"/>
        <v>0.83333333333333315</v>
      </c>
      <c r="M20" s="51" cm="1">
        <f t="array" aca="1" ref="M20" ca="1">IF(ROUND(ROUND(L20,2)-L20,4)=0,_xlfn.XLOOKUP(L20,INDIRECT($A$4&amp;"!$G$32:$G$132"),INDIRECT($A$4&amp;"!$A$32:$A$132"),0,1,1),IF(L20&lt;0,0,(ROUNDUP(L20,2)-L20)*100*_xlfn.XLOOKUP(L20,INDIRECT($A$4&amp;"!$G$32:$G$132"),INDIRECT($A$4&amp;"!$A$32:$A$132"),0,-1,-1)+(L20-ROUNDDOWN(L20,2))*100*_xlfn.XLOOKUP(L20,INDIRECT($A$4&amp;"!$G$32:$G$132"),INDIRECT($A$4&amp;"!$A$32:$A$132"),0,1,1)))</f>
        <v>1.0000000000000009</v>
      </c>
      <c r="N20" s="90">
        <f t="shared" ca="1" si="3"/>
        <v>641.66666666666731</v>
      </c>
    </row>
    <row r="21" spans="1:14" x14ac:dyDescent="0.35">
      <c r="A21" s="48">
        <f t="shared" si="4"/>
        <v>45600</v>
      </c>
      <c r="B21" s="88" cm="1">
        <f t="array" aca="1" ref="B21" ca="1">_xlfn.XLOOKUP(A21,INDIRECT($A$5&amp;"!$AJ$41:$AJ$406"),INDIRECT($A$5&amp;"!$An$41:$An$406"))*SUM($F$3:$I$3)</f>
        <v>0</v>
      </c>
      <c r="C21" s="88" cm="1">
        <f t="array" aca="1" ref="C21" ca="1">_xlfn.XLOOKUP(A21,INDIRECT($A$5&amp;"!$AJ$41:$AJ$406"),INDIRECT($A$5&amp;"!$Ak$41:$Ak$406"))*SUM($F$3:$I$3)</f>
        <v>0</v>
      </c>
      <c r="D21" s="88" cm="1">
        <f t="array" aca="1" ref="D21" ca="1">_xlfn.XLOOKUP(A21,INDIRECT($A$5&amp;"!$AJ$41:$AJ$406"),INDIRECT($A$5&amp;"!$AO$41:$AO$406"))*SUM($F$3:$I$3)</f>
        <v>11.55</v>
      </c>
      <c r="E21" s="50" cm="1">
        <f t="array" ref="E21">SUMPRODUCT(('PT Storengy'!$B$8:$K$372)*('PT Storengy'!$A$8:$A$372=$A21)*('PT Storengy'!$A$5:$J$5=$A$6)*('PT Storengy'!$B$7:$K$7=$A$7))</f>
        <v>0</v>
      </c>
      <c r="F21" s="52">
        <f t="shared" ca="1" si="5"/>
        <v>8.9833333333333307</v>
      </c>
      <c r="G21" s="72">
        <f t="shared" ca="1" si="6"/>
        <v>0.83333333333333315</v>
      </c>
      <c r="H21" s="51" cm="1">
        <f t="array" aca="1" ref="H21" ca="1">IF(ROUND(ROUND(G21,2)-G21,4)=0,_xlfn.XLOOKUP(G21,INDIRECT($A$4&amp;"!$G$32:$G$132"),INDIRECT($A$4&amp;"!$A$32:$A$132"),0,1,1),IF(G21&lt;0,0,(ROUNDUP(G21,2)-G21)*100*_xlfn.XLOOKUP(G21,INDIRECT($A$4&amp;"!$G$32:$G$132"),INDIRECT($A$4&amp;"!$A$32:$A$132"),0,-1,-1)+(G21-ROUNDDOWN(G21,2))*100*_xlfn.XLOOKUP(G21,INDIRECT($A$4&amp;"!$G$32:$G$132"),INDIRECT($A$4&amp;"!$A$32:$A$132"),0,1,1)))</f>
        <v>1.0000000000000009</v>
      </c>
      <c r="I21" s="113">
        <f t="shared" ca="1" si="0"/>
        <v>641.66666666666731</v>
      </c>
      <c r="K21" s="52">
        <f t="shared" ca="1" si="1"/>
        <v>8.3416666666666632</v>
      </c>
      <c r="L21" s="72">
        <f t="shared" ca="1" si="2"/>
        <v>0.77777777777777746</v>
      </c>
      <c r="M21" s="51" cm="1">
        <f t="array" aca="1" ref="M21" ca="1">IF(ROUND(ROUND(L21,2)-L21,4)=0,_xlfn.XLOOKUP(L21,INDIRECT($A$4&amp;"!$G$32:$G$132"),INDIRECT($A$4&amp;"!$A$32:$A$132"),0,1,1),IF(L21&lt;0,0,(ROUNDUP(L21,2)-L21)*100*_xlfn.XLOOKUP(L21,INDIRECT($A$4&amp;"!$G$32:$G$132"),INDIRECT($A$4&amp;"!$A$32:$A$132"),0,-1,-1)+(L21-ROUNDDOWN(L21,2))*100*_xlfn.XLOOKUP(L21,INDIRECT($A$4&amp;"!$G$32:$G$132"),INDIRECT($A$4&amp;"!$A$32:$A$132"),0,1,1)))</f>
        <v>1.0000000000000009</v>
      </c>
      <c r="N21" s="90">
        <f t="shared" ca="1" si="3"/>
        <v>641.66666666666731</v>
      </c>
    </row>
    <row r="22" spans="1:14" x14ac:dyDescent="0.35">
      <c r="A22" s="48">
        <f t="shared" si="4"/>
        <v>45601</v>
      </c>
      <c r="B22" s="88" cm="1">
        <f t="array" aca="1" ref="B22" ca="1">_xlfn.XLOOKUP(A22,INDIRECT($A$5&amp;"!$AJ$41:$AJ$406"),INDIRECT($A$5&amp;"!$An$41:$An$406"))*SUM($F$3:$I$3)</f>
        <v>0</v>
      </c>
      <c r="C22" s="88" cm="1">
        <f t="array" aca="1" ref="C22" ca="1">_xlfn.XLOOKUP(A22,INDIRECT($A$5&amp;"!$AJ$41:$AJ$406"),INDIRECT($A$5&amp;"!$Ak$41:$Ak$406"))*SUM($F$3:$I$3)</f>
        <v>0</v>
      </c>
      <c r="D22" s="88" cm="1">
        <f t="array" aca="1" ref="D22" ca="1">_xlfn.XLOOKUP(A22,INDIRECT($A$5&amp;"!$AJ$41:$AJ$406"),INDIRECT($A$5&amp;"!$AO$41:$AO$406"))*SUM($F$3:$I$3)</f>
        <v>11.55</v>
      </c>
      <c r="E22" s="50" cm="1">
        <f t="array" ref="E22">SUMPRODUCT(('PT Storengy'!$B$8:$K$372)*('PT Storengy'!$A$8:$A$372=$A22)*('PT Storengy'!$A$5:$J$5=$A$6)*('PT Storengy'!$B$7:$K$7=$A$7))</f>
        <v>0</v>
      </c>
      <c r="F22" s="52">
        <f t="shared" ca="1" si="5"/>
        <v>8.3416666666666632</v>
      </c>
      <c r="G22" s="72">
        <f t="shared" ca="1" si="6"/>
        <v>0.77777777777777746</v>
      </c>
      <c r="H22" s="51" cm="1">
        <f t="array" aca="1" ref="H22" ca="1">IF(ROUND(ROUND(G22,2)-G22,4)=0,_xlfn.XLOOKUP(G22,INDIRECT($A$4&amp;"!$G$32:$G$132"),INDIRECT($A$4&amp;"!$A$32:$A$132"),0,1,1),IF(G22&lt;0,0,(ROUNDUP(G22,2)-G22)*100*_xlfn.XLOOKUP(G22,INDIRECT($A$4&amp;"!$G$32:$G$132"),INDIRECT($A$4&amp;"!$A$32:$A$132"),0,-1,-1)+(G22-ROUNDDOWN(G22,2))*100*_xlfn.XLOOKUP(G22,INDIRECT($A$4&amp;"!$G$32:$G$132"),INDIRECT($A$4&amp;"!$A$32:$A$132"),0,1,1)))</f>
        <v>1.0000000000000009</v>
      </c>
      <c r="I22" s="113">
        <f t="shared" ca="1" si="0"/>
        <v>641.66666666666731</v>
      </c>
      <c r="K22" s="52">
        <f t="shared" ca="1" si="1"/>
        <v>7.6999999999999957</v>
      </c>
      <c r="L22" s="72">
        <f t="shared" ca="1" si="2"/>
        <v>0.72222222222222188</v>
      </c>
      <c r="M22" s="51" cm="1">
        <f t="array" aca="1" ref="M22" ca="1">IF(ROUND(ROUND(L22,2)-L22,4)=0,_xlfn.XLOOKUP(L22,INDIRECT($A$4&amp;"!$G$32:$G$132"),INDIRECT($A$4&amp;"!$A$32:$A$132"),0,1,1),IF(L22&lt;0,0,(ROUNDUP(L22,2)-L22)*100*_xlfn.XLOOKUP(L22,INDIRECT($A$4&amp;"!$G$32:$G$132"),INDIRECT($A$4&amp;"!$A$32:$A$132"),0,-1,-1)+(L22-ROUNDDOWN(L22,2))*100*_xlfn.XLOOKUP(L22,INDIRECT($A$4&amp;"!$G$32:$G$132"),INDIRECT($A$4&amp;"!$A$32:$A$132"),0,1,1)))</f>
        <v>1.0000000000000009</v>
      </c>
      <c r="N22" s="90">
        <f t="shared" ca="1" si="3"/>
        <v>641.66666666666731</v>
      </c>
    </row>
    <row r="23" spans="1:14" x14ac:dyDescent="0.35">
      <c r="A23" s="48">
        <f t="shared" si="4"/>
        <v>45602</v>
      </c>
      <c r="B23" s="88" cm="1">
        <f t="array" aca="1" ref="B23" ca="1">_xlfn.XLOOKUP(A23,INDIRECT($A$5&amp;"!$AJ$41:$AJ$406"),INDIRECT($A$5&amp;"!$An$41:$An$406"))*SUM($F$3:$I$3)</f>
        <v>0</v>
      </c>
      <c r="C23" s="88" cm="1">
        <f t="array" aca="1" ref="C23" ca="1">_xlfn.XLOOKUP(A23,INDIRECT($A$5&amp;"!$AJ$41:$AJ$406"),INDIRECT($A$5&amp;"!$Ak$41:$Ak$406"))*SUM($F$3:$I$3)</f>
        <v>0</v>
      </c>
      <c r="D23" s="88" cm="1">
        <f t="array" aca="1" ref="D23" ca="1">_xlfn.XLOOKUP(A23,INDIRECT($A$5&amp;"!$AJ$41:$AJ$406"),INDIRECT($A$5&amp;"!$AO$41:$AO$406"))*SUM($F$3:$I$3)</f>
        <v>11.55</v>
      </c>
      <c r="E23" s="50" cm="1">
        <f t="array" ref="E23">SUMPRODUCT(('PT Storengy'!$B$8:$K$372)*('PT Storengy'!$A$8:$A$372=$A23)*('PT Storengy'!$A$5:$J$5=$A$6)*('PT Storengy'!$B$7:$K$7=$A$7))</f>
        <v>0</v>
      </c>
      <c r="F23" s="52">
        <f t="shared" ca="1" si="5"/>
        <v>7.6999999999999957</v>
      </c>
      <c r="G23" s="72">
        <f t="shared" ca="1" si="6"/>
        <v>0.72222222222222188</v>
      </c>
      <c r="H23" s="51" cm="1">
        <f t="array" aca="1" ref="H23" ca="1">IF(ROUND(ROUND(G23,2)-G23,4)=0,_xlfn.XLOOKUP(G23,INDIRECT($A$4&amp;"!$G$32:$G$132"),INDIRECT($A$4&amp;"!$A$32:$A$132"),0,1,1),IF(G23&lt;0,0,(ROUNDUP(G23,2)-G23)*100*_xlfn.XLOOKUP(G23,INDIRECT($A$4&amp;"!$G$32:$G$132"),INDIRECT($A$4&amp;"!$A$32:$A$132"),0,-1,-1)+(G23-ROUNDDOWN(G23,2))*100*_xlfn.XLOOKUP(G23,INDIRECT($A$4&amp;"!$G$32:$G$132"),INDIRECT($A$4&amp;"!$A$32:$A$132"),0,1,1)))</f>
        <v>1.0000000000000009</v>
      </c>
      <c r="I23" s="113">
        <f t="shared" ca="1" si="0"/>
        <v>641.66666666666731</v>
      </c>
      <c r="K23" s="52">
        <f t="shared" ca="1" si="1"/>
        <v>7.0583333333333282</v>
      </c>
      <c r="L23" s="72">
        <f t="shared" ca="1" si="2"/>
        <v>0.6666666666666663</v>
      </c>
      <c r="M23" s="51" cm="1">
        <f t="array" aca="1" ref="M23" ca="1">IF(ROUND(ROUND(L23,2)-L23,4)=0,_xlfn.XLOOKUP(L23,INDIRECT($A$4&amp;"!$G$32:$G$132"),INDIRECT($A$4&amp;"!$A$32:$A$132"),0,1,1),IF(L23&lt;0,0,(ROUNDUP(L23,2)-L23)*100*_xlfn.XLOOKUP(L23,INDIRECT($A$4&amp;"!$G$32:$G$132"),INDIRECT($A$4&amp;"!$A$32:$A$132"),0,-1,-1)+(L23-ROUNDDOWN(L23,2))*100*_xlfn.XLOOKUP(L23,INDIRECT($A$4&amp;"!$G$32:$G$132"),INDIRECT($A$4&amp;"!$A$32:$A$132"),0,1,1)))</f>
        <v>1.0000000000000009</v>
      </c>
      <c r="N23" s="90">
        <f t="shared" ca="1" si="3"/>
        <v>641.66666666666731</v>
      </c>
    </row>
    <row r="24" spans="1:14" x14ac:dyDescent="0.35">
      <c r="A24" s="48">
        <f t="shared" si="4"/>
        <v>45603</v>
      </c>
      <c r="B24" s="88" cm="1">
        <f t="array" aca="1" ref="B24" ca="1">_xlfn.XLOOKUP(A24,INDIRECT($A$5&amp;"!$AJ$41:$AJ$406"),INDIRECT($A$5&amp;"!$An$41:$An$406"))*SUM($F$3:$I$3)</f>
        <v>0</v>
      </c>
      <c r="C24" s="88" cm="1">
        <f t="array" aca="1" ref="C24" ca="1">_xlfn.XLOOKUP(A24,INDIRECT($A$5&amp;"!$AJ$41:$AJ$406"),INDIRECT($A$5&amp;"!$Ak$41:$Ak$406"))*SUM($F$3:$I$3)</f>
        <v>0</v>
      </c>
      <c r="D24" s="88" cm="1">
        <f t="array" aca="1" ref="D24" ca="1">_xlfn.XLOOKUP(A24,INDIRECT($A$5&amp;"!$AJ$41:$AJ$406"),INDIRECT($A$5&amp;"!$AO$41:$AO$406"))*SUM($F$3:$I$3)</f>
        <v>11.55</v>
      </c>
      <c r="E24" s="50" cm="1">
        <f t="array" ref="E24">SUMPRODUCT(('PT Storengy'!$B$8:$K$372)*('PT Storengy'!$A$8:$A$372=$A24)*('PT Storengy'!$A$5:$J$5=$A$6)*('PT Storengy'!$B$7:$K$7=$A$7))</f>
        <v>0</v>
      </c>
      <c r="F24" s="52">
        <f t="shared" ca="1" si="5"/>
        <v>7.0583333333333282</v>
      </c>
      <c r="G24" s="72">
        <f t="shared" ca="1" si="6"/>
        <v>0.6666666666666663</v>
      </c>
      <c r="H24" s="51" cm="1">
        <f t="array" aca="1" ref="H24" ca="1">IF(ROUND(ROUND(G24,2)-G24,4)=0,_xlfn.XLOOKUP(G24,INDIRECT($A$4&amp;"!$G$32:$G$132"),INDIRECT($A$4&amp;"!$A$32:$A$132"),0,1,1),IF(G24&lt;0,0,(ROUNDUP(G24,2)-G24)*100*_xlfn.XLOOKUP(G24,INDIRECT($A$4&amp;"!$G$32:$G$132"),INDIRECT($A$4&amp;"!$A$32:$A$132"),0,-1,-1)+(G24-ROUNDDOWN(G24,2))*100*_xlfn.XLOOKUP(G24,INDIRECT($A$4&amp;"!$G$32:$G$132"),INDIRECT($A$4&amp;"!$A$32:$A$132"),0,1,1)))</f>
        <v>1.0000000000000009</v>
      </c>
      <c r="I24" s="113">
        <f t="shared" ca="1" si="0"/>
        <v>641.66666666666731</v>
      </c>
      <c r="K24" s="52">
        <f t="shared" ca="1" si="1"/>
        <v>6.4166666666666607</v>
      </c>
      <c r="L24" s="72">
        <f t="shared" ca="1" si="2"/>
        <v>0.61111111111111061</v>
      </c>
      <c r="M24" s="51" cm="1">
        <f t="array" aca="1" ref="M24" ca="1">IF(ROUND(ROUND(L24,2)-L24,4)=0,_xlfn.XLOOKUP(L24,INDIRECT($A$4&amp;"!$G$32:$G$132"),INDIRECT($A$4&amp;"!$A$32:$A$132"),0,1,1),IF(L24&lt;0,0,(ROUNDUP(L24,2)-L24)*100*_xlfn.XLOOKUP(L24,INDIRECT($A$4&amp;"!$G$32:$G$132"),INDIRECT($A$4&amp;"!$A$32:$A$132"),0,-1,-1)+(L24-ROUNDDOWN(L24,2))*100*_xlfn.XLOOKUP(L24,INDIRECT($A$4&amp;"!$G$32:$G$132"),INDIRECT($A$4&amp;"!$A$32:$A$132"),0,1,1)))</f>
        <v>1.0000000000000009</v>
      </c>
      <c r="N24" s="90">
        <f t="shared" ca="1" si="3"/>
        <v>641.66666666666731</v>
      </c>
    </row>
    <row r="25" spans="1:14" x14ac:dyDescent="0.35">
      <c r="A25" s="48">
        <f t="shared" si="4"/>
        <v>45604</v>
      </c>
      <c r="B25" s="88" cm="1">
        <f t="array" aca="1" ref="B25" ca="1">_xlfn.XLOOKUP(A25,INDIRECT($A$5&amp;"!$AJ$41:$AJ$406"),INDIRECT($A$5&amp;"!$An$41:$An$406"))*SUM($F$3:$I$3)</f>
        <v>0</v>
      </c>
      <c r="C25" s="88" cm="1">
        <f t="array" aca="1" ref="C25" ca="1">_xlfn.XLOOKUP(A25,INDIRECT($A$5&amp;"!$AJ$41:$AJ$406"),INDIRECT($A$5&amp;"!$Ak$41:$Ak$406"))*SUM($F$3:$I$3)</f>
        <v>0</v>
      </c>
      <c r="D25" s="88" cm="1">
        <f t="array" aca="1" ref="D25" ca="1">_xlfn.XLOOKUP(A25,INDIRECT($A$5&amp;"!$AJ$41:$AJ$406"),INDIRECT($A$5&amp;"!$AO$41:$AO$406"))*SUM($F$3:$I$3)</f>
        <v>11.55</v>
      </c>
      <c r="E25" s="50" cm="1">
        <f t="array" ref="E25">SUMPRODUCT(('PT Storengy'!$B$8:$K$372)*('PT Storengy'!$A$8:$A$372=$A25)*('PT Storengy'!$A$5:$J$5=$A$6)*('PT Storengy'!$B$7:$K$7=$A$7))</f>
        <v>0</v>
      </c>
      <c r="F25" s="52">
        <f t="shared" ca="1" si="5"/>
        <v>6.4166666666666607</v>
      </c>
      <c r="G25" s="72">
        <f t="shared" ca="1" si="6"/>
        <v>0.61111111111111061</v>
      </c>
      <c r="H25" s="51" cm="1">
        <f t="array" aca="1" ref="H25" ca="1">IF(ROUND(ROUND(G25,2)-G25,4)=0,_xlfn.XLOOKUP(G25,INDIRECT($A$4&amp;"!$G$32:$G$132"),INDIRECT($A$4&amp;"!$A$32:$A$132"),0,1,1),IF(G25&lt;0,0,(ROUNDUP(G25,2)-G25)*100*_xlfn.XLOOKUP(G25,INDIRECT($A$4&amp;"!$G$32:$G$132"),INDIRECT($A$4&amp;"!$A$32:$A$132"),0,-1,-1)+(G25-ROUNDDOWN(G25,2))*100*_xlfn.XLOOKUP(G25,INDIRECT($A$4&amp;"!$G$32:$G$132"),INDIRECT($A$4&amp;"!$A$32:$A$132"),0,1,1)))</f>
        <v>1.0000000000000009</v>
      </c>
      <c r="I25" s="113">
        <f t="shared" ca="1" si="0"/>
        <v>641.66666666666731</v>
      </c>
      <c r="K25" s="52">
        <f t="shared" ca="1" si="1"/>
        <v>5.7749999999999932</v>
      </c>
      <c r="L25" s="72">
        <f t="shared" ca="1" si="2"/>
        <v>0.55555555555555503</v>
      </c>
      <c r="M25" s="51" cm="1">
        <f t="array" aca="1" ref="M25" ca="1">IF(ROUND(ROUND(L25,2)-L25,4)=0,_xlfn.XLOOKUP(L25,INDIRECT($A$4&amp;"!$G$32:$G$132"),INDIRECT($A$4&amp;"!$A$32:$A$132"),0,1,1),IF(L25&lt;0,0,(ROUNDUP(L25,2)-L25)*100*_xlfn.XLOOKUP(L25,INDIRECT($A$4&amp;"!$G$32:$G$132"),INDIRECT($A$4&amp;"!$A$32:$A$132"),0,-1,-1)+(L25-ROUNDDOWN(L25,2))*100*_xlfn.XLOOKUP(L25,INDIRECT($A$4&amp;"!$G$32:$G$132"),INDIRECT($A$4&amp;"!$A$32:$A$132"),0,1,1)))</f>
        <v>1.0000000000000009</v>
      </c>
      <c r="N25" s="90">
        <f t="shared" ca="1" si="3"/>
        <v>641.66666666666731</v>
      </c>
    </row>
    <row r="26" spans="1:14" x14ac:dyDescent="0.35">
      <c r="A26" s="48">
        <f t="shared" si="4"/>
        <v>45605</v>
      </c>
      <c r="B26" s="88" cm="1">
        <f t="array" aca="1" ref="B26" ca="1">_xlfn.XLOOKUP(A26,INDIRECT($A$5&amp;"!$AJ$41:$AJ$406"),INDIRECT($A$5&amp;"!$An$41:$An$406"))*SUM($F$3:$I$3)</f>
        <v>0</v>
      </c>
      <c r="C26" s="88" cm="1">
        <f t="array" aca="1" ref="C26" ca="1">_xlfn.XLOOKUP(A26,INDIRECT($A$5&amp;"!$AJ$41:$AJ$406"),INDIRECT($A$5&amp;"!$Ak$41:$Ak$406"))*SUM($F$3:$I$3)</f>
        <v>0</v>
      </c>
      <c r="D26" s="88" cm="1">
        <f t="array" aca="1" ref="D26" ca="1">_xlfn.XLOOKUP(A26,INDIRECT($A$5&amp;"!$AJ$41:$AJ$406"),INDIRECT($A$5&amp;"!$AO$41:$AO$406"))*SUM($F$3:$I$3)</f>
        <v>11.55</v>
      </c>
      <c r="E26" s="50" cm="1">
        <f t="array" ref="E26">SUMPRODUCT(('PT Storengy'!$B$8:$K$372)*('PT Storengy'!$A$8:$A$372=$A26)*('PT Storengy'!$A$5:$J$5=$A$6)*('PT Storengy'!$B$7:$K$7=$A$7))</f>
        <v>0</v>
      </c>
      <c r="F26" s="52">
        <f t="shared" ca="1" si="5"/>
        <v>5.7749999999999932</v>
      </c>
      <c r="G26" s="72">
        <f t="shared" ca="1" si="6"/>
        <v>0.55555555555555503</v>
      </c>
      <c r="H26" s="51" cm="1">
        <f t="array" aca="1" ref="H26" ca="1">IF(ROUND(ROUND(G26,2)-G26,4)=0,_xlfn.XLOOKUP(G26,INDIRECT($A$4&amp;"!$G$32:$G$132"),INDIRECT($A$4&amp;"!$A$32:$A$132"),0,1,1),IF(G26&lt;0,0,(ROUNDUP(G26,2)-G26)*100*_xlfn.XLOOKUP(G26,INDIRECT($A$4&amp;"!$G$32:$G$132"),INDIRECT($A$4&amp;"!$A$32:$A$132"),0,-1,-1)+(G26-ROUNDDOWN(G26,2))*100*_xlfn.XLOOKUP(G26,INDIRECT($A$4&amp;"!$G$32:$G$132"),INDIRECT($A$4&amp;"!$A$32:$A$132"),0,1,1)))</f>
        <v>1.0000000000000009</v>
      </c>
      <c r="I26" s="113">
        <f t="shared" ca="1" si="0"/>
        <v>641.66666666666731</v>
      </c>
      <c r="K26" s="52">
        <f t="shared" ca="1" si="1"/>
        <v>5.1333333333333266</v>
      </c>
      <c r="L26" s="72">
        <f t="shared" ca="1" si="2"/>
        <v>0.49999999999999939</v>
      </c>
      <c r="M26" s="51" cm="1">
        <f t="array" aca="1" ref="M26" ca="1">IF(ROUND(ROUND(L26,2)-L26,4)=0,_xlfn.XLOOKUP(L26,INDIRECT($A$4&amp;"!$G$32:$G$132"),INDIRECT($A$4&amp;"!$A$32:$A$132"),0,1,1),IF(L26&lt;0,0,(ROUNDUP(L26,2)-L26)*100*_xlfn.XLOOKUP(L26,INDIRECT($A$4&amp;"!$G$32:$G$132"),INDIRECT($A$4&amp;"!$A$32:$A$132"),0,-1,-1)+(L26-ROUNDDOWN(L26,2))*100*_xlfn.XLOOKUP(L26,INDIRECT($A$4&amp;"!$G$32:$G$132"),INDIRECT($A$4&amp;"!$A$32:$A$132"),0,1,1)))</f>
        <v>1</v>
      </c>
      <c r="N26" s="90">
        <f t="shared" ca="1" si="3"/>
        <v>641.66666666666674</v>
      </c>
    </row>
    <row r="27" spans="1:14" x14ac:dyDescent="0.35">
      <c r="A27" s="48">
        <f t="shared" si="4"/>
        <v>45606</v>
      </c>
      <c r="B27" s="88" cm="1">
        <f t="array" aca="1" ref="B27" ca="1">_xlfn.XLOOKUP(A27,INDIRECT($A$5&amp;"!$AJ$41:$AJ$406"),INDIRECT($A$5&amp;"!$An$41:$An$406"))*SUM($F$3:$I$3)</f>
        <v>0</v>
      </c>
      <c r="C27" s="88" cm="1">
        <f t="array" aca="1" ref="C27" ca="1">_xlfn.XLOOKUP(A27,INDIRECT($A$5&amp;"!$AJ$41:$AJ$406"),INDIRECT($A$5&amp;"!$Ak$41:$Ak$406"))*SUM($F$3:$I$3)</f>
        <v>0</v>
      </c>
      <c r="D27" s="88" cm="1">
        <f t="array" aca="1" ref="D27" ca="1">_xlfn.XLOOKUP(A27,INDIRECT($A$5&amp;"!$AJ$41:$AJ$406"),INDIRECT($A$5&amp;"!$AO$41:$AO$406"))*SUM($F$3:$I$3)</f>
        <v>11.55</v>
      </c>
      <c r="E27" s="50" cm="1">
        <f t="array" ref="E27">SUMPRODUCT(('PT Storengy'!$B$8:$K$372)*('PT Storengy'!$A$8:$A$372=$A27)*('PT Storengy'!$A$5:$J$5=$A$6)*('PT Storengy'!$B$7:$K$7=$A$7))</f>
        <v>0</v>
      </c>
      <c r="F27" s="52">
        <f t="shared" ca="1" si="5"/>
        <v>5.1333333333333266</v>
      </c>
      <c r="G27" s="72">
        <f t="shared" ca="1" si="6"/>
        <v>0.49999999999999939</v>
      </c>
      <c r="H27" s="51" cm="1">
        <f t="array" aca="1" ref="H27" ca="1">IF(ROUND(ROUND(G27,2)-G27,4)=0,_xlfn.XLOOKUP(G27,INDIRECT($A$4&amp;"!$G$32:$G$132"),INDIRECT($A$4&amp;"!$A$32:$A$132"),0,1,1),IF(G27&lt;0,0,(ROUNDUP(G27,2)-G27)*100*_xlfn.XLOOKUP(G27,INDIRECT($A$4&amp;"!$G$32:$G$132"),INDIRECT($A$4&amp;"!$A$32:$A$132"),0,-1,-1)+(G27-ROUNDDOWN(G27,2))*100*_xlfn.XLOOKUP(G27,INDIRECT($A$4&amp;"!$G$32:$G$132"),INDIRECT($A$4&amp;"!$A$32:$A$132"),0,1,1)))</f>
        <v>1</v>
      </c>
      <c r="I27" s="113">
        <f t="shared" ca="1" si="0"/>
        <v>641.66666666666674</v>
      </c>
      <c r="K27" s="52">
        <f t="shared" ca="1" si="1"/>
        <v>4.4916666666666591</v>
      </c>
      <c r="L27" s="72">
        <f t="shared" ca="1" si="2"/>
        <v>0.44444444444444386</v>
      </c>
      <c r="M27" s="51" cm="1">
        <f t="array" aca="1" ref="M27" ca="1">IF(ROUND(ROUND(L27,2)-L27,4)=0,_xlfn.XLOOKUP(L27,INDIRECT($A$4&amp;"!$G$32:$G$132"),INDIRECT($A$4&amp;"!$A$32:$A$132"),0,1,1),IF(L27&lt;0,0,(ROUNDUP(L27,2)-L27)*100*_xlfn.XLOOKUP(L27,INDIRECT($A$4&amp;"!$G$32:$G$132"),INDIRECT($A$4&amp;"!$A$32:$A$132"),0,-1,-1)+(L27-ROUNDDOWN(L27,2))*100*_xlfn.XLOOKUP(L27,INDIRECT($A$4&amp;"!$G$32:$G$132"),INDIRECT($A$4&amp;"!$A$32:$A$132"),0,1,1)))</f>
        <v>1.0000000000000009</v>
      </c>
      <c r="N27" s="90">
        <f t="shared" ca="1" si="3"/>
        <v>641.66666666666731</v>
      </c>
    </row>
    <row r="28" spans="1:14" x14ac:dyDescent="0.35">
      <c r="A28" s="48">
        <f t="shared" si="4"/>
        <v>45607</v>
      </c>
      <c r="B28" s="88" cm="1">
        <f t="array" aca="1" ref="B28" ca="1">_xlfn.XLOOKUP(A28,INDIRECT($A$5&amp;"!$AJ$41:$AJ$406"),INDIRECT($A$5&amp;"!$An$41:$An$406"))*SUM($F$3:$I$3)</f>
        <v>0</v>
      </c>
      <c r="C28" s="88" cm="1">
        <f t="array" aca="1" ref="C28" ca="1">_xlfn.XLOOKUP(A28,INDIRECT($A$5&amp;"!$AJ$41:$AJ$406"),INDIRECT($A$5&amp;"!$Ak$41:$Ak$406"))*SUM($F$3:$I$3)</f>
        <v>0</v>
      </c>
      <c r="D28" s="88" cm="1">
        <f t="array" aca="1" ref="D28" ca="1">_xlfn.XLOOKUP(A28,INDIRECT($A$5&amp;"!$AJ$41:$AJ$406"),INDIRECT($A$5&amp;"!$AO$41:$AO$406"))*SUM($F$3:$I$3)</f>
        <v>11.55</v>
      </c>
      <c r="E28" s="50" cm="1">
        <f t="array" ref="E28">SUMPRODUCT(('PT Storengy'!$B$8:$K$372)*('PT Storengy'!$A$8:$A$372=$A28)*('PT Storengy'!$A$5:$J$5=$A$6)*('PT Storengy'!$B$7:$K$7=$A$7))</f>
        <v>0</v>
      </c>
      <c r="F28" s="52">
        <f t="shared" ca="1" si="5"/>
        <v>4.4916666666666591</v>
      </c>
      <c r="G28" s="72">
        <f t="shared" ca="1" si="6"/>
        <v>0.44444444444444386</v>
      </c>
      <c r="H28" s="51" cm="1">
        <f t="array" aca="1" ref="H28" ca="1">IF(ROUND(ROUND(G28,2)-G28,4)=0,_xlfn.XLOOKUP(G28,INDIRECT($A$4&amp;"!$G$32:$G$132"),INDIRECT($A$4&amp;"!$A$32:$A$132"),0,1,1),IF(G28&lt;0,0,(ROUNDUP(G28,2)-G28)*100*_xlfn.XLOOKUP(G28,INDIRECT($A$4&amp;"!$G$32:$G$132"),INDIRECT($A$4&amp;"!$A$32:$A$132"),0,-1,-1)+(G28-ROUNDDOWN(G28,2))*100*_xlfn.XLOOKUP(G28,INDIRECT($A$4&amp;"!$G$32:$G$132"),INDIRECT($A$4&amp;"!$A$32:$A$132"),0,1,1)))</f>
        <v>1.0000000000000009</v>
      </c>
      <c r="I28" s="113">
        <f t="shared" ca="1" si="0"/>
        <v>641.66666666666731</v>
      </c>
      <c r="K28" s="52">
        <f t="shared" ca="1" si="1"/>
        <v>3.8606944444444369</v>
      </c>
      <c r="L28" s="72">
        <f t="shared" ca="1" si="2"/>
        <v>0.38888888888888823</v>
      </c>
      <c r="M28" s="51" cm="1">
        <f t="array" aca="1" ref="M28" ca="1">IF(ROUND(ROUND(L28,2)-L28,4)=0,_xlfn.XLOOKUP(L28,INDIRECT($A$4&amp;"!$G$32:$G$132"),INDIRECT($A$4&amp;"!$A$32:$A$132"),0,1,1),IF(L28&lt;0,0,(ROUNDUP(L28,2)-L28)*100*_xlfn.XLOOKUP(L28,INDIRECT($A$4&amp;"!$G$32:$G$132"),INDIRECT($A$4&amp;"!$A$32:$A$132"),0,-1,-1)+(L28-ROUNDDOWN(L28,2))*100*_xlfn.XLOOKUP(L28,INDIRECT($A$4&amp;"!$G$32:$G$132"),INDIRECT($A$4&amp;"!$A$32:$A$132"),0,1,1)))</f>
        <v>0.98333333333333317</v>
      </c>
      <c r="N28" s="90">
        <f t="shared" ca="1" si="3"/>
        <v>630.97222222222217</v>
      </c>
    </row>
    <row r="29" spans="1:14" x14ac:dyDescent="0.35">
      <c r="A29" s="48">
        <f t="shared" si="4"/>
        <v>45608</v>
      </c>
      <c r="B29" s="88" cm="1">
        <f t="array" aca="1" ref="B29" ca="1">_xlfn.XLOOKUP(A29,INDIRECT($A$5&amp;"!$AJ$41:$AJ$406"),INDIRECT($A$5&amp;"!$An$41:$An$406"))*SUM($F$3:$I$3)</f>
        <v>0</v>
      </c>
      <c r="C29" s="88" cm="1">
        <f t="array" aca="1" ref="C29" ca="1">_xlfn.XLOOKUP(A29,INDIRECT($A$5&amp;"!$AJ$41:$AJ$406"),INDIRECT($A$5&amp;"!$Ak$41:$Ak$406"))*SUM($F$3:$I$3)</f>
        <v>0</v>
      </c>
      <c r="D29" s="88" cm="1">
        <f t="array" aca="1" ref="D29" ca="1">_xlfn.XLOOKUP(A29,INDIRECT($A$5&amp;"!$AJ$41:$AJ$406"),INDIRECT($A$5&amp;"!$AO$41:$AO$406"))*SUM($F$3:$I$3)</f>
        <v>11.55</v>
      </c>
      <c r="E29" s="50" cm="1">
        <f t="array" ref="E29">SUMPRODUCT(('PT Storengy'!$B$8:$K$372)*('PT Storengy'!$A$8:$A$372=$A29)*('PT Storengy'!$A$5:$J$5=$A$6)*('PT Storengy'!$B$7:$K$7=$A$7))</f>
        <v>0</v>
      </c>
      <c r="F29" s="52">
        <f t="shared" ca="1" si="5"/>
        <v>3.8606944444444369</v>
      </c>
      <c r="G29" s="72">
        <f t="shared" ca="1" si="6"/>
        <v>0.38888888888888823</v>
      </c>
      <c r="H29" s="51" cm="1">
        <f t="array" aca="1" ref="H29" ca="1">IF(ROUND(ROUND(G29,2)-G29,4)=0,_xlfn.XLOOKUP(G29,INDIRECT($A$4&amp;"!$G$32:$G$132"),INDIRECT($A$4&amp;"!$A$32:$A$132"),0,1,1),IF(G29&lt;0,0,(ROUNDUP(G29,2)-G29)*100*_xlfn.XLOOKUP(G29,INDIRECT($A$4&amp;"!$G$32:$G$132"),INDIRECT($A$4&amp;"!$A$32:$A$132"),0,-1,-1)+(G29-ROUNDDOWN(G29,2))*100*_xlfn.XLOOKUP(G29,INDIRECT($A$4&amp;"!$G$32:$G$132"),INDIRECT($A$4&amp;"!$A$32:$A$132"),0,1,1)))</f>
        <v>0.98333333333333317</v>
      </c>
      <c r="I29" s="113">
        <f t="shared" ca="1" si="0"/>
        <v>630.97222222222217</v>
      </c>
      <c r="K29" s="52">
        <f t="shared" ca="1" si="1"/>
        <v>3.2823032407407333</v>
      </c>
      <c r="L29" s="72">
        <f t="shared" ca="1" si="2"/>
        <v>0.33425925925925859</v>
      </c>
      <c r="M29" s="51" cm="1">
        <f t="array" aca="1" ref="M29" ca="1">IF(ROUND(ROUND(L29,2)-L29,4)=0,_xlfn.XLOOKUP(L29,INDIRECT($A$4&amp;"!$G$32:$G$132"),INDIRECT($A$4&amp;"!$A$32:$A$132"),0,1,1),IF(L29&lt;0,0,(ROUNDUP(L29,2)-L29)*100*_xlfn.XLOOKUP(L29,INDIRECT($A$4&amp;"!$G$32:$G$132"),INDIRECT($A$4&amp;"!$A$32:$A$132"),0,-1,-1)+(L29-ROUNDDOWN(L29,2))*100*_xlfn.XLOOKUP(L29,INDIRECT($A$4&amp;"!$G$32:$G$132"),INDIRECT($A$4&amp;"!$A$32:$A$132"),0,1,1)))</f>
        <v>0.90138888888888857</v>
      </c>
      <c r="N29" s="90">
        <f t="shared" ca="1" si="3"/>
        <v>578.39120370370358</v>
      </c>
    </row>
    <row r="30" spans="1:14" x14ac:dyDescent="0.35">
      <c r="A30" s="48">
        <f t="shared" si="4"/>
        <v>45609</v>
      </c>
      <c r="B30" s="88" cm="1">
        <f t="array" aca="1" ref="B30" ca="1">_xlfn.XLOOKUP(A30,INDIRECT($A$5&amp;"!$AJ$41:$AJ$406"),INDIRECT($A$5&amp;"!$An$41:$An$406"))*SUM($F$3:$I$3)</f>
        <v>0</v>
      </c>
      <c r="C30" s="88" cm="1">
        <f t="array" aca="1" ref="C30" ca="1">_xlfn.XLOOKUP(A30,INDIRECT($A$5&amp;"!$AJ$41:$AJ$406"),INDIRECT($A$5&amp;"!$Ak$41:$Ak$406"))*SUM($F$3:$I$3)</f>
        <v>0</v>
      </c>
      <c r="D30" s="88" cm="1">
        <f t="array" aca="1" ref="D30" ca="1">_xlfn.XLOOKUP(A30,INDIRECT($A$5&amp;"!$AJ$41:$AJ$406"),INDIRECT($A$5&amp;"!$AO$41:$AO$406"))*SUM($F$3:$I$3)</f>
        <v>11.55</v>
      </c>
      <c r="E30" s="50" cm="1">
        <f t="array" ref="E30">SUMPRODUCT(('PT Storengy'!$B$8:$K$372)*('PT Storengy'!$A$8:$A$372=$A30)*('PT Storengy'!$A$5:$J$5=$A$6)*('PT Storengy'!$B$7:$K$7=$A$7))</f>
        <v>0</v>
      </c>
      <c r="F30" s="52">
        <f t="shared" ca="1" si="5"/>
        <v>3.2823032407407333</v>
      </c>
      <c r="G30" s="72">
        <f t="shared" ca="1" si="6"/>
        <v>0.33425925925925859</v>
      </c>
      <c r="H30" s="51" cm="1">
        <f t="array" aca="1" ref="H30" ca="1">IF(ROUND(ROUND(G30,2)-G30,4)=0,_xlfn.XLOOKUP(G30,INDIRECT($A$4&amp;"!$G$32:$G$132"),INDIRECT($A$4&amp;"!$A$32:$A$132"),0,1,1),IF(G30&lt;0,0,(ROUNDUP(G30,2)-G30)*100*_xlfn.XLOOKUP(G30,INDIRECT($A$4&amp;"!$G$32:$G$132"),INDIRECT($A$4&amp;"!$A$32:$A$132"),0,-1,-1)+(G30-ROUNDDOWN(G30,2))*100*_xlfn.XLOOKUP(G30,INDIRECT($A$4&amp;"!$G$32:$G$132"),INDIRECT($A$4&amp;"!$A$32:$A$132"),0,1,1)))</f>
        <v>0.90138888888888857</v>
      </c>
      <c r="I30" s="113">
        <f t="shared" ca="1" si="0"/>
        <v>578.39120370370358</v>
      </c>
      <c r="K30" s="52">
        <f t="shared" ca="1" si="1"/>
        <v>2.7521113040123386</v>
      </c>
      <c r="L30" s="72">
        <f t="shared" ca="1" si="2"/>
        <v>0.28418209876543143</v>
      </c>
      <c r="M30" s="51" cm="1">
        <f t="array" aca="1" ref="M30" ca="1">IF(ROUND(ROUND(L30,2)-L30,4)=0,_xlfn.XLOOKUP(L30,INDIRECT($A$4&amp;"!$G$32:$G$132"),INDIRECT($A$4&amp;"!$A$32:$A$132"),0,1,1),IF(L30&lt;0,0,(ROUNDUP(L30,2)-L30)*100*_xlfn.XLOOKUP(L30,INDIRECT($A$4&amp;"!$G$32:$G$132"),INDIRECT($A$4&amp;"!$A$32:$A$132"),0,-1,-1)+(L30-ROUNDDOWN(L30,2))*100*_xlfn.XLOOKUP(L30,INDIRECT($A$4&amp;"!$G$32:$G$132"),INDIRECT($A$4&amp;"!$A$32:$A$132"),0,1,1)))</f>
        <v>0.82627314814814767</v>
      </c>
      <c r="N30" s="90">
        <f t="shared" ca="1" si="3"/>
        <v>530.19193672839481</v>
      </c>
    </row>
    <row r="31" spans="1:14" x14ac:dyDescent="0.35">
      <c r="A31" s="48">
        <f t="shared" si="4"/>
        <v>45610</v>
      </c>
      <c r="B31" s="88" cm="1">
        <f t="array" aca="1" ref="B31" ca="1">_xlfn.XLOOKUP(A31,INDIRECT($A$5&amp;"!$AJ$41:$AJ$406"),INDIRECT($A$5&amp;"!$An$41:$An$406"))*SUM($F$3:$I$3)</f>
        <v>0</v>
      </c>
      <c r="C31" s="88" cm="1">
        <f t="array" aca="1" ref="C31" ca="1">_xlfn.XLOOKUP(A31,INDIRECT($A$5&amp;"!$AJ$41:$AJ$406"),INDIRECT($A$5&amp;"!$Ak$41:$Ak$406"))*SUM($F$3:$I$3)</f>
        <v>0</v>
      </c>
      <c r="D31" s="88" cm="1">
        <f t="array" aca="1" ref="D31" ca="1">_xlfn.XLOOKUP(A31,INDIRECT($A$5&amp;"!$AJ$41:$AJ$406"),INDIRECT($A$5&amp;"!$AO$41:$AO$406"))*SUM($F$3:$I$3)</f>
        <v>11.55</v>
      </c>
      <c r="E31" s="50" cm="1">
        <f t="array" ref="E31">SUMPRODUCT(('PT Storengy'!$B$8:$K$372)*('PT Storengy'!$A$8:$A$372=$A31)*('PT Storengy'!$A$5:$J$5=$A$6)*('PT Storengy'!$B$7:$K$7=$A$7))</f>
        <v>0</v>
      </c>
      <c r="F31" s="52">
        <f t="shared" ca="1" si="5"/>
        <v>2.7521113040123386</v>
      </c>
      <c r="G31" s="72">
        <f t="shared" ca="1" si="6"/>
        <v>0.28418209876543143</v>
      </c>
      <c r="H31" s="51" cm="1">
        <f t="array" aca="1" ref="H31" ca="1">IF(ROUND(ROUND(G31,2)-G31,4)=0,_xlfn.XLOOKUP(G31,INDIRECT($A$4&amp;"!$G$32:$G$132"),INDIRECT($A$4&amp;"!$A$32:$A$132"),0,1,1),IF(G31&lt;0,0,(ROUNDUP(G31,2)-G31)*100*_xlfn.XLOOKUP(G31,INDIRECT($A$4&amp;"!$G$32:$G$132"),INDIRECT($A$4&amp;"!$A$32:$A$132"),0,-1,-1)+(G31-ROUNDDOWN(G31,2))*100*_xlfn.XLOOKUP(G31,INDIRECT($A$4&amp;"!$G$32:$G$132"),INDIRECT($A$4&amp;"!$A$32:$A$132"),0,1,1)))</f>
        <v>0.82627314814814767</v>
      </c>
      <c r="I31" s="113">
        <f t="shared" ca="1" si="0"/>
        <v>530.19193672839481</v>
      </c>
      <c r="K31" s="52">
        <f t="shared" ca="1" si="1"/>
        <v>2.2661020286779769</v>
      </c>
      <c r="L31" s="72">
        <f t="shared" ca="1" si="2"/>
        <v>0.23827803497942324</v>
      </c>
      <c r="M31" s="51" cm="1">
        <f t="array" aca="1" ref="M31" ca="1">IF(ROUND(ROUND(L31,2)-L31,4)=0,_xlfn.XLOOKUP(L31,INDIRECT($A$4&amp;"!$G$32:$G$132"),INDIRECT($A$4&amp;"!$A$32:$A$132"),0,1,1),IF(L31&lt;0,0,(ROUNDUP(L31,2)-L31)*100*_xlfn.XLOOKUP(L31,INDIRECT($A$4&amp;"!$G$32:$G$132"),INDIRECT($A$4&amp;"!$A$32:$A$132"),0,-1,-1)+(L31-ROUNDDOWN(L31,2))*100*_xlfn.XLOOKUP(L31,INDIRECT($A$4&amp;"!$G$32:$G$132"),INDIRECT($A$4&amp;"!$A$32:$A$132"),0,1,1)))</f>
        <v>0.75741705246913527</v>
      </c>
      <c r="N31" s="90">
        <f t="shared" ca="1" si="3"/>
        <v>486.00927533436186</v>
      </c>
    </row>
    <row r="32" spans="1:14" x14ac:dyDescent="0.35">
      <c r="A32" s="48">
        <f t="shared" si="4"/>
        <v>45611</v>
      </c>
      <c r="B32" s="88" cm="1">
        <f t="array" aca="1" ref="B32" ca="1">_xlfn.XLOOKUP(A32,INDIRECT($A$5&amp;"!$AJ$41:$AJ$406"),INDIRECT($A$5&amp;"!$An$41:$An$406"))*SUM($F$3:$I$3)</f>
        <v>0</v>
      </c>
      <c r="C32" s="88" cm="1">
        <f t="array" aca="1" ref="C32" ca="1">_xlfn.XLOOKUP(A32,INDIRECT($A$5&amp;"!$AJ$41:$AJ$406"),INDIRECT($A$5&amp;"!$Ak$41:$Ak$406"))*SUM($F$3:$I$3)</f>
        <v>0</v>
      </c>
      <c r="D32" s="88" cm="1">
        <f t="array" aca="1" ref="D32" ca="1">_xlfn.XLOOKUP(A32,INDIRECT($A$5&amp;"!$AJ$41:$AJ$406"),INDIRECT($A$5&amp;"!$AO$41:$AO$406"))*SUM($F$3:$I$3)</f>
        <v>11.55</v>
      </c>
      <c r="E32" s="50" cm="1">
        <f t="array" ref="E32">SUMPRODUCT(('PT Storengy'!$B$8:$K$372)*('PT Storengy'!$A$8:$A$372=$A32)*('PT Storengy'!$A$5:$J$5=$A$6)*('PT Storengy'!$B$7:$K$7=$A$7))</f>
        <v>0</v>
      </c>
      <c r="F32" s="52">
        <f t="shared" ca="1" si="5"/>
        <v>2.2661020286779769</v>
      </c>
      <c r="G32" s="72">
        <f t="shared" ca="1" si="6"/>
        <v>0.23827803497942324</v>
      </c>
      <c r="H32" s="51" cm="1">
        <f t="array" aca="1" ref="H32" ca="1">IF(ROUND(ROUND(G32,2)-G32,4)=0,_xlfn.XLOOKUP(G32,INDIRECT($A$4&amp;"!$G$32:$G$132"),INDIRECT($A$4&amp;"!$A$32:$A$132"),0,1,1),IF(G32&lt;0,0,(ROUNDUP(G32,2)-G32)*100*_xlfn.XLOOKUP(G32,INDIRECT($A$4&amp;"!$G$32:$G$132"),INDIRECT($A$4&amp;"!$A$32:$A$132"),0,-1,-1)+(G32-ROUNDDOWN(G32,2))*100*_xlfn.XLOOKUP(G32,INDIRECT($A$4&amp;"!$G$32:$G$132"),INDIRECT($A$4&amp;"!$A$32:$A$132"),0,1,1)))</f>
        <v>0.75741705246913527</v>
      </c>
      <c r="I32" s="113">
        <f t="shared" ca="1" si="0"/>
        <v>486.00927533436186</v>
      </c>
      <c r="K32" s="52">
        <f t="shared" ca="1" si="1"/>
        <v>1.8242516905649806</v>
      </c>
      <c r="L32" s="72">
        <f t="shared" ca="1" si="2"/>
        <v>0.19619930984224906</v>
      </c>
      <c r="M32" s="51" cm="1">
        <f t="array" aca="1" ref="M32" ca="1">IF(ROUND(ROUND(L32,2)-L32,4)=0,_xlfn.XLOOKUP(L32,INDIRECT($A$4&amp;"!$G$32:$G$132"),INDIRECT($A$4&amp;"!$A$32:$A$132"),0,1,1),IF(L32&lt;0,0,(ROUNDUP(L32,2)-L32)*100*_xlfn.XLOOKUP(L32,INDIRECT($A$4&amp;"!$G$32:$G$132"),INDIRECT($A$4&amp;"!$A$32:$A$132"),0,-1,-1)+(L32-ROUNDDOWN(L32,2))*100*_xlfn.XLOOKUP(L32,INDIRECT($A$4&amp;"!$G$32:$G$132"),INDIRECT($A$4&amp;"!$A$32:$A$132"),0,1,1)))</f>
        <v>0.68859792952674759</v>
      </c>
      <c r="N32" s="90">
        <f t="shared" ca="1" si="3"/>
        <v>441.85033811299644</v>
      </c>
    </row>
    <row r="33" spans="1:14" x14ac:dyDescent="0.35">
      <c r="A33" s="48">
        <f t="shared" si="4"/>
        <v>45612</v>
      </c>
      <c r="B33" s="88" cm="1">
        <f t="array" aca="1" ref="B33" ca="1">_xlfn.XLOOKUP(A33,INDIRECT($A$5&amp;"!$AJ$41:$AJ$406"),INDIRECT($A$5&amp;"!$An$41:$An$406"))*SUM($F$3:$I$3)</f>
        <v>0</v>
      </c>
      <c r="C33" s="88" cm="1">
        <f t="array" aca="1" ref="C33" ca="1">_xlfn.XLOOKUP(A33,INDIRECT($A$5&amp;"!$AJ$41:$AJ$406"),INDIRECT($A$5&amp;"!$Ak$41:$Ak$406"))*SUM($F$3:$I$3)</f>
        <v>0</v>
      </c>
      <c r="D33" s="88" cm="1">
        <f t="array" aca="1" ref="D33" ca="1">_xlfn.XLOOKUP(A33,INDIRECT($A$5&amp;"!$AJ$41:$AJ$406"),INDIRECT($A$5&amp;"!$AO$41:$AO$406"))*SUM($F$3:$I$3)</f>
        <v>11.55</v>
      </c>
      <c r="E33" s="50" cm="1">
        <f t="array" ref="E33">SUMPRODUCT(('PT Storengy'!$B$8:$K$372)*('PT Storengy'!$A$8:$A$372=$A33)*('PT Storengy'!$A$5:$J$5=$A$6)*('PT Storengy'!$B$7:$K$7=$A$7))</f>
        <v>0</v>
      </c>
      <c r="F33" s="52">
        <f t="shared" ca="1" si="5"/>
        <v>1.8242516905649806</v>
      </c>
      <c r="G33" s="72">
        <f t="shared" ca="1" si="6"/>
        <v>0.19619930984224906</v>
      </c>
      <c r="H33" s="51" cm="1">
        <f t="array" aca="1" ref="H33" ca="1">IF(ROUND(ROUND(G33,2)-G33,4)=0,_xlfn.XLOOKUP(G33,INDIRECT($A$4&amp;"!$G$32:$G$132"),INDIRECT($A$4&amp;"!$A$32:$A$132"),0,1,1),IF(G33&lt;0,0,(ROUNDUP(G33,2)-G33)*100*_xlfn.XLOOKUP(G33,INDIRECT($A$4&amp;"!$G$32:$G$132"),INDIRECT($A$4&amp;"!$A$32:$A$132"),0,-1,-1)+(G33-ROUNDDOWN(G33,2))*100*_xlfn.XLOOKUP(G33,INDIRECT($A$4&amp;"!$G$32:$G$132"),INDIRECT($A$4&amp;"!$A$32:$A$132"),0,1,1)))</f>
        <v>0.68859792952674759</v>
      </c>
      <c r="I33" s="113">
        <f t="shared" ca="1" si="0"/>
        <v>441.85033811299644</v>
      </c>
      <c r="K33" s="52">
        <f t="shared" ca="1" si="1"/>
        <v>1.4560430754708169</v>
      </c>
      <c r="L33" s="72">
        <f t="shared" ca="1" si="2"/>
        <v>0.15794386931298532</v>
      </c>
      <c r="M33" s="51" cm="1">
        <f t="array" aca="1" ref="M33" ca="1">IF(ROUND(ROUND(L33,2)-L33,4)=0,_xlfn.XLOOKUP(L33,INDIRECT($A$4&amp;"!$G$32:$G$132"),INDIRECT($A$4&amp;"!$A$32:$A$132"),0,1,1),IF(L33&lt;0,0,(ROUNDUP(L33,2)-L33)*100*_xlfn.XLOOKUP(L33,INDIRECT($A$4&amp;"!$G$32:$G$132"),INDIRECT($A$4&amp;"!$A$32:$A$132"),0,-1,-1)+(L33-ROUNDDOWN(L33,2))*100*_xlfn.XLOOKUP(L33,INDIRECT($A$4&amp;"!$G$32:$G$132"),INDIRECT($A$4&amp;"!$A$32:$A$132"),0,1,1)))</f>
        <v>0.57383160793895627</v>
      </c>
      <c r="N33" s="90">
        <f t="shared" ca="1" si="3"/>
        <v>368.20861509416363</v>
      </c>
    </row>
    <row r="34" spans="1:14" x14ac:dyDescent="0.35">
      <c r="A34" s="48">
        <f t="shared" si="4"/>
        <v>45613</v>
      </c>
      <c r="B34" s="88" cm="1">
        <f t="array" aca="1" ref="B34" ca="1">_xlfn.XLOOKUP(A34,INDIRECT($A$5&amp;"!$AJ$41:$AJ$406"),INDIRECT($A$5&amp;"!$An$41:$An$406"))*SUM($F$3:$I$3)</f>
        <v>0</v>
      </c>
      <c r="C34" s="88" cm="1">
        <f t="array" aca="1" ref="C34" ca="1">_xlfn.XLOOKUP(A34,INDIRECT($A$5&amp;"!$AJ$41:$AJ$406"),INDIRECT($A$5&amp;"!$Ak$41:$Ak$406"))*SUM($F$3:$I$3)</f>
        <v>0</v>
      </c>
      <c r="D34" s="88" cm="1">
        <f t="array" aca="1" ref="D34" ca="1">_xlfn.XLOOKUP(A34,INDIRECT($A$5&amp;"!$AJ$41:$AJ$406"),INDIRECT($A$5&amp;"!$AO$41:$AO$406"))*SUM($F$3:$I$3)</f>
        <v>11.55</v>
      </c>
      <c r="E34" s="50" cm="1">
        <f t="array" ref="E34">SUMPRODUCT(('PT Storengy'!$B$8:$K$372)*('PT Storengy'!$A$8:$A$372=$A34)*('PT Storengy'!$A$5:$J$5=$A$6)*('PT Storengy'!$B$7:$K$7=$A$7))</f>
        <v>0</v>
      </c>
      <c r="F34" s="52">
        <f t="shared" ca="1" si="5"/>
        <v>1.4560430754708169</v>
      </c>
      <c r="G34" s="72">
        <f t="shared" ca="1" si="6"/>
        <v>0.15794386931298532</v>
      </c>
      <c r="H34" s="51" cm="1">
        <f t="array" aca="1" ref="H34" ca="1">IF(ROUND(ROUND(G34,2)-G34,4)=0,_xlfn.XLOOKUP(G34,INDIRECT($A$4&amp;"!$G$32:$G$132"),INDIRECT($A$4&amp;"!$A$32:$A$132"),0,1,1),IF(G34&lt;0,0,(ROUNDUP(G34,2)-G34)*100*_xlfn.XLOOKUP(G34,INDIRECT($A$4&amp;"!$G$32:$G$132"),INDIRECT($A$4&amp;"!$A$32:$A$132"),0,-1,-1)+(G34-ROUNDDOWN(G34,2))*100*_xlfn.XLOOKUP(G34,INDIRECT($A$4&amp;"!$G$32:$G$132"),INDIRECT($A$4&amp;"!$A$32:$A$132"),0,1,1)))</f>
        <v>0.57383160793895627</v>
      </c>
      <c r="I34" s="113">
        <f t="shared" ca="1" si="0"/>
        <v>368.20861509416363</v>
      </c>
      <c r="K34" s="52">
        <f t="shared" ca="1" si="1"/>
        <v>1.1492025628923472</v>
      </c>
      <c r="L34" s="72">
        <f t="shared" ca="1" si="2"/>
        <v>0.12606433553859886</v>
      </c>
      <c r="M34" s="51" cm="1">
        <f t="array" aca="1" ref="M34" ca="1">IF(ROUND(ROUND(L34,2)-L34,4)=0,_xlfn.XLOOKUP(L34,INDIRECT($A$4&amp;"!$G$32:$G$132"),INDIRECT($A$4&amp;"!$A$32:$A$132"),0,1,1),IF(L34&lt;0,0,(ROUNDUP(L34,2)-L34)*100*_xlfn.XLOOKUP(L34,INDIRECT($A$4&amp;"!$G$32:$G$132"),INDIRECT($A$4&amp;"!$A$32:$A$132"),0,-1,-1)+(L34-ROUNDDOWN(L34,2))*100*_xlfn.XLOOKUP(L34,INDIRECT($A$4&amp;"!$G$32:$G$132"),INDIRECT($A$4&amp;"!$A$32:$A$132"),0,1,1)))</f>
        <v>0.47819300661579689</v>
      </c>
      <c r="N34" s="90">
        <f t="shared" ca="1" si="3"/>
        <v>306.84051257846971</v>
      </c>
    </row>
    <row r="35" spans="1:14" x14ac:dyDescent="0.35">
      <c r="A35" s="48">
        <f t="shared" si="4"/>
        <v>45614</v>
      </c>
      <c r="B35" s="88" cm="1">
        <f t="array" aca="1" ref="B35" ca="1">_xlfn.XLOOKUP(A35,INDIRECT($A$5&amp;"!$AJ$41:$AJ$406"),INDIRECT($A$5&amp;"!$An$41:$An$406"))*SUM($F$3:$I$3)</f>
        <v>0</v>
      </c>
      <c r="C35" s="88" cm="1">
        <f t="array" aca="1" ref="C35" ca="1">_xlfn.XLOOKUP(A35,INDIRECT($A$5&amp;"!$AJ$41:$AJ$406"),INDIRECT($A$5&amp;"!$Ak$41:$Ak$406"))*SUM($F$3:$I$3)</f>
        <v>0</v>
      </c>
      <c r="D35" s="88" cm="1">
        <f t="array" aca="1" ref="D35" ca="1">_xlfn.XLOOKUP(A35,INDIRECT($A$5&amp;"!$AJ$41:$AJ$406"),INDIRECT($A$5&amp;"!$AO$41:$AO$406"))*SUM($F$3:$I$3)</f>
        <v>11.55</v>
      </c>
      <c r="E35" s="50" cm="1">
        <f t="array" ref="E35">SUMPRODUCT(('PT Storengy'!$B$8:$K$372)*('PT Storengy'!$A$8:$A$372=$A35)*('PT Storengy'!$A$5:$J$5=$A$6)*('PT Storengy'!$B$7:$K$7=$A$7))</f>
        <v>0</v>
      </c>
      <c r="F35" s="52">
        <f t="shared" ca="1" si="5"/>
        <v>1.1492025628923472</v>
      </c>
      <c r="G35" s="72">
        <f t="shared" ca="1" si="6"/>
        <v>0.12606433553859886</v>
      </c>
      <c r="H35" s="51" cm="1">
        <f t="array" aca="1" ref="H35" ca="1">IF(ROUND(ROUND(G35,2)-G35,4)=0,_xlfn.XLOOKUP(G35,INDIRECT($A$4&amp;"!$G$32:$G$132"),INDIRECT($A$4&amp;"!$A$32:$A$132"),0,1,1),IF(G35&lt;0,0,(ROUNDUP(G35,2)-G35)*100*_xlfn.XLOOKUP(G35,INDIRECT($A$4&amp;"!$G$32:$G$132"),INDIRECT($A$4&amp;"!$A$32:$A$132"),0,-1,-1)+(G35-ROUNDDOWN(G35,2))*100*_xlfn.XLOOKUP(G35,INDIRECT($A$4&amp;"!$G$32:$G$132"),INDIRECT($A$4&amp;"!$A$32:$A$132"),0,1,1)))</f>
        <v>0.47819300661579689</v>
      </c>
      <c r="I35" s="113">
        <f t="shared" ca="1" si="0"/>
        <v>306.84051257846971</v>
      </c>
      <c r="K35" s="52">
        <f t="shared" ca="1" si="1"/>
        <v>0.89350213574362281</v>
      </c>
      <c r="L35" s="72">
        <f t="shared" ca="1" si="2"/>
        <v>9.9498057393276815E-2</v>
      </c>
      <c r="M35" s="51" cm="1">
        <f t="array" aca="1" ref="M35" ca="1">IF(ROUND(ROUND(L35,2)-L35,4)=0,_xlfn.XLOOKUP(L35,INDIRECT($A$4&amp;"!$G$32:$G$132"),INDIRECT($A$4&amp;"!$A$32:$A$132"),0,1,1),IF(L35&lt;0,0,(ROUNDUP(L35,2)-L35)*100*_xlfn.XLOOKUP(L35,INDIRECT($A$4&amp;"!$G$32:$G$132"),INDIRECT($A$4&amp;"!$A$32:$A$132"),0,-1,-1)+(L35-ROUNDDOWN(L35,2))*100*_xlfn.XLOOKUP(L35,INDIRECT($A$4&amp;"!$G$32:$G$132"),INDIRECT($A$4&amp;"!$A$32:$A$132"),0,1,1)))</f>
        <v>0.39849417217983019</v>
      </c>
      <c r="N35" s="90">
        <f t="shared" ca="1" si="3"/>
        <v>255.7004271487244</v>
      </c>
    </row>
    <row r="36" spans="1:14" x14ac:dyDescent="0.35">
      <c r="A36" s="48">
        <f t="shared" si="4"/>
        <v>45615</v>
      </c>
      <c r="B36" s="88" cm="1">
        <f t="array" aca="1" ref="B36" ca="1">_xlfn.XLOOKUP(A36,INDIRECT($A$5&amp;"!$AJ$41:$AJ$406"),INDIRECT($A$5&amp;"!$An$41:$An$406"))*SUM($F$3:$I$3)</f>
        <v>0</v>
      </c>
      <c r="C36" s="88" cm="1">
        <f t="array" aca="1" ref="C36" ca="1">_xlfn.XLOOKUP(A36,INDIRECT($A$5&amp;"!$AJ$41:$AJ$406"),INDIRECT($A$5&amp;"!$Ak$41:$Ak$406"))*SUM($F$3:$I$3)</f>
        <v>0</v>
      </c>
      <c r="D36" s="88" cm="1">
        <f t="array" aca="1" ref="D36" ca="1">_xlfn.XLOOKUP(A36,INDIRECT($A$5&amp;"!$AJ$41:$AJ$406"),INDIRECT($A$5&amp;"!$AO$41:$AO$406"))*SUM($F$3:$I$3)</f>
        <v>11.55</v>
      </c>
      <c r="E36" s="50" cm="1">
        <f t="array" ref="E36">SUMPRODUCT(('PT Storengy'!$B$8:$K$372)*('PT Storengy'!$A$8:$A$372=$A36)*('PT Storengy'!$A$5:$J$5=$A$6)*('PT Storengy'!$B$7:$K$7=$A$7))</f>
        <v>0</v>
      </c>
      <c r="F36" s="52">
        <f t="shared" ca="1" si="5"/>
        <v>0.89350213574362281</v>
      </c>
      <c r="G36" s="72">
        <f t="shared" ca="1" si="6"/>
        <v>9.9498057393276815E-2</v>
      </c>
      <c r="H36" s="51" cm="1">
        <f t="array" aca="1" ref="H36" ca="1">IF(ROUND(ROUND(G36,2)-G36,4)=0,_xlfn.XLOOKUP(G36,INDIRECT($A$4&amp;"!$G$32:$G$132"),INDIRECT($A$4&amp;"!$A$32:$A$132"),0,1,1),IF(G36&lt;0,0,(ROUNDUP(G36,2)-G36)*100*_xlfn.XLOOKUP(G36,INDIRECT($A$4&amp;"!$G$32:$G$132"),INDIRECT($A$4&amp;"!$A$32:$A$132"),0,-1,-1)+(G36-ROUNDDOWN(G36,2))*100*_xlfn.XLOOKUP(G36,INDIRECT($A$4&amp;"!$G$32:$G$132"),INDIRECT($A$4&amp;"!$A$32:$A$132"),0,1,1)))</f>
        <v>0.39849417217983019</v>
      </c>
      <c r="I36" s="113">
        <f t="shared" ca="1" si="0"/>
        <v>255.7004271487244</v>
      </c>
      <c r="K36" s="52">
        <f t="shared" ca="1" si="1"/>
        <v>0.68041844645301908</v>
      </c>
      <c r="L36" s="72">
        <f t="shared" ca="1" si="2"/>
        <v>7.7359492272175132E-2</v>
      </c>
      <c r="M36" s="51" cm="1">
        <f t="array" aca="1" ref="M36" ca="1">IF(ROUND(ROUND(L36,2)-L36,4)=0,_xlfn.XLOOKUP(L36,INDIRECT($A$4&amp;"!$G$32:$G$132"),INDIRECT($A$4&amp;"!$A$32:$A$132"),0,1,1),IF(L36&lt;0,0,(ROUNDUP(L36,2)-L36)*100*_xlfn.XLOOKUP(L36,INDIRECT($A$4&amp;"!$G$32:$G$132"),INDIRECT($A$4&amp;"!$A$32:$A$132"),0,-1,-1)+(L36-ROUNDDOWN(L36,2))*100*_xlfn.XLOOKUP(L36,INDIRECT($A$4&amp;"!$G$32:$G$132"),INDIRECT($A$4&amp;"!$A$32:$A$132"),0,1,1)))</f>
        <v>0.33207847681652519</v>
      </c>
      <c r="N36" s="90">
        <f t="shared" ca="1" si="3"/>
        <v>213.0836892906037</v>
      </c>
    </row>
    <row r="37" spans="1:14" x14ac:dyDescent="0.35">
      <c r="A37" s="48">
        <f t="shared" si="4"/>
        <v>45616</v>
      </c>
      <c r="B37" s="88" cm="1">
        <f t="array" aca="1" ref="B37" ca="1">_xlfn.XLOOKUP(A37,INDIRECT($A$5&amp;"!$AJ$41:$AJ$406"),INDIRECT($A$5&amp;"!$An$41:$An$406"))*SUM($F$3:$I$3)</f>
        <v>0</v>
      </c>
      <c r="C37" s="88" cm="1">
        <f t="array" aca="1" ref="C37" ca="1">_xlfn.XLOOKUP(A37,INDIRECT($A$5&amp;"!$AJ$41:$AJ$406"),INDIRECT($A$5&amp;"!$Ak$41:$Ak$406"))*SUM($F$3:$I$3)</f>
        <v>0</v>
      </c>
      <c r="D37" s="88" cm="1">
        <f t="array" aca="1" ref="D37" ca="1">_xlfn.XLOOKUP(A37,INDIRECT($A$5&amp;"!$AJ$41:$AJ$406"),INDIRECT($A$5&amp;"!$AO$41:$AO$406"))*SUM($F$3:$I$3)</f>
        <v>11.55</v>
      </c>
      <c r="E37" s="50" cm="1">
        <f t="array" ref="E37">SUMPRODUCT(('PT Storengy'!$B$8:$K$372)*('PT Storengy'!$A$8:$A$372=$A37)*('PT Storengy'!$A$5:$J$5=$A$6)*('PT Storengy'!$B$7:$K$7=$A$7))</f>
        <v>0</v>
      </c>
      <c r="F37" s="52">
        <f t="shared" ca="1" si="5"/>
        <v>0.68041844645301908</v>
      </c>
      <c r="G37" s="72">
        <f t="shared" ca="1" si="6"/>
        <v>7.7359492272175132E-2</v>
      </c>
      <c r="H37" s="51" cm="1">
        <f t="array" aca="1" ref="H37" ca="1">IF(ROUND(ROUND(G37,2)-G37,4)=0,_xlfn.XLOOKUP(G37,INDIRECT($A$4&amp;"!$G$32:$G$132"),INDIRECT($A$4&amp;"!$A$32:$A$132"),0,1,1),IF(G37&lt;0,0,(ROUNDUP(G37,2)-G37)*100*_xlfn.XLOOKUP(G37,INDIRECT($A$4&amp;"!$G$32:$G$132"),INDIRECT($A$4&amp;"!$A$32:$A$132"),0,-1,-1)+(G37-ROUNDDOWN(G37,2))*100*_xlfn.XLOOKUP(G37,INDIRECT($A$4&amp;"!$G$32:$G$132"),INDIRECT($A$4&amp;"!$A$32:$A$132"),0,1,1)))</f>
        <v>0.33207847681652519</v>
      </c>
      <c r="I37" s="113">
        <f t="shared" ca="1" si="0"/>
        <v>213.0836892906037</v>
      </c>
      <c r="K37" s="52">
        <f t="shared" ca="1" si="1"/>
        <v>0.50284870537751591</v>
      </c>
      <c r="L37" s="72">
        <f t="shared" ca="1" si="2"/>
        <v>5.8910688004590393E-2</v>
      </c>
      <c r="M37" s="51" cm="1">
        <f t="array" aca="1" ref="M37" ca="1">IF(ROUND(ROUND(L37,2)-L37,4)=0,_xlfn.XLOOKUP(L37,INDIRECT($A$4&amp;"!$G$32:$G$132"),INDIRECT($A$4&amp;"!$A$32:$A$132"),0,1,1),IF(L37&lt;0,0,(ROUNDUP(L37,2)-L37)*100*_xlfn.XLOOKUP(L37,INDIRECT($A$4&amp;"!$G$32:$G$132"),INDIRECT($A$4&amp;"!$A$32:$A$132"),0,-1,-1)+(L37-ROUNDDOWN(L37,2))*100*_xlfn.XLOOKUP(L37,INDIRECT($A$4&amp;"!$G$32:$G$132"),INDIRECT($A$4&amp;"!$A$32:$A$132"),0,1,1)))</f>
        <v>0.27673206401377115</v>
      </c>
      <c r="N37" s="90">
        <f t="shared" ca="1" si="3"/>
        <v>177.56974107550317</v>
      </c>
    </row>
    <row r="38" spans="1:14" x14ac:dyDescent="0.35">
      <c r="A38" s="48">
        <f t="shared" si="4"/>
        <v>45617</v>
      </c>
      <c r="B38" s="88" cm="1">
        <f t="array" aca="1" ref="B38" ca="1">_xlfn.XLOOKUP(A38,INDIRECT($A$5&amp;"!$AJ$41:$AJ$406"),INDIRECT($A$5&amp;"!$An$41:$An$406"))*SUM($F$3:$I$3)</f>
        <v>0</v>
      </c>
      <c r="C38" s="88" cm="1">
        <f t="array" aca="1" ref="C38" ca="1">_xlfn.XLOOKUP(A38,INDIRECT($A$5&amp;"!$AJ$41:$AJ$406"),INDIRECT($A$5&amp;"!$Ak$41:$Ak$406"))*SUM($F$3:$I$3)</f>
        <v>0</v>
      </c>
      <c r="D38" s="88" cm="1">
        <f t="array" aca="1" ref="D38" ca="1">_xlfn.XLOOKUP(A38,INDIRECT($A$5&amp;"!$AJ$41:$AJ$406"),INDIRECT($A$5&amp;"!$AO$41:$AO$406"))*SUM($F$3:$I$3)</f>
        <v>11.55</v>
      </c>
      <c r="E38" s="50" cm="1">
        <f t="array" ref="E38">SUMPRODUCT(('PT Storengy'!$B$8:$K$372)*('PT Storengy'!$A$8:$A$372=$A38)*('PT Storengy'!$A$5:$J$5=$A$6)*('PT Storengy'!$B$7:$K$7=$A$7))</f>
        <v>0</v>
      </c>
      <c r="F38" s="52">
        <f t="shared" ca="1" si="5"/>
        <v>0.50284870537751591</v>
      </c>
      <c r="G38" s="72">
        <f t="shared" ca="1" si="6"/>
        <v>5.8910688004590393E-2</v>
      </c>
      <c r="H38" s="51" cm="1">
        <f t="array" aca="1" ref="H38" ca="1">IF(ROUND(ROUND(G38,2)-G38,4)=0,_xlfn.XLOOKUP(G38,INDIRECT($A$4&amp;"!$G$32:$G$132"),INDIRECT($A$4&amp;"!$A$32:$A$132"),0,1,1),IF(G38&lt;0,0,(ROUNDUP(G38,2)-G38)*100*_xlfn.XLOOKUP(G38,INDIRECT($A$4&amp;"!$G$32:$G$132"),INDIRECT($A$4&amp;"!$A$32:$A$132"),0,-1,-1)+(G38-ROUNDDOWN(G38,2))*100*_xlfn.XLOOKUP(G38,INDIRECT($A$4&amp;"!$G$32:$G$132"),INDIRECT($A$4&amp;"!$A$32:$A$132"),0,1,1)))</f>
        <v>0.27673206401377115</v>
      </c>
      <c r="I38" s="113">
        <f t="shared" ca="1" si="0"/>
        <v>177.56974107550317</v>
      </c>
      <c r="K38" s="52">
        <f t="shared" ca="1" si="1"/>
        <v>0.35487392114792993</v>
      </c>
      <c r="L38" s="72">
        <f t="shared" ca="1" si="2"/>
        <v>4.3536684448269775E-2</v>
      </c>
      <c r="M38" s="51" cm="1">
        <f t="array" aca="1" ref="M38" ca="1">IF(ROUND(ROUND(L38,2)-L38,4)=0,_xlfn.XLOOKUP(L38,INDIRECT($A$4&amp;"!$G$32:$G$132"),INDIRECT($A$4&amp;"!$A$32:$A$132"),0,1,1),IF(L38&lt;0,0,(ROUNDUP(L38,2)-L38)*100*_xlfn.XLOOKUP(L38,INDIRECT($A$4&amp;"!$G$32:$G$132"),INDIRECT($A$4&amp;"!$A$32:$A$132"),0,-1,-1)+(L38-ROUNDDOWN(L38,2))*100*_xlfn.XLOOKUP(L38,INDIRECT($A$4&amp;"!$G$32:$G$132"),INDIRECT($A$4&amp;"!$A$32:$A$132"),0,1,1)))</f>
        <v>0.23061005334480933</v>
      </c>
      <c r="N38" s="90">
        <f t="shared" ca="1" si="3"/>
        <v>147.97478422958599</v>
      </c>
    </row>
    <row r="39" spans="1:14" x14ac:dyDescent="0.35">
      <c r="A39" s="48">
        <f t="shared" si="4"/>
        <v>45618</v>
      </c>
      <c r="B39" s="88" cm="1">
        <f t="array" aca="1" ref="B39" ca="1">_xlfn.XLOOKUP(A39,INDIRECT($A$5&amp;"!$AJ$41:$AJ$406"),INDIRECT($A$5&amp;"!$An$41:$An$406"))*SUM($F$3:$I$3)</f>
        <v>0</v>
      </c>
      <c r="C39" s="88" cm="1">
        <f t="array" aca="1" ref="C39" ca="1">_xlfn.XLOOKUP(A39,INDIRECT($A$5&amp;"!$AJ$41:$AJ$406"),INDIRECT($A$5&amp;"!$Ak$41:$Ak$406"))*SUM($F$3:$I$3)</f>
        <v>0</v>
      </c>
      <c r="D39" s="88" cm="1">
        <f t="array" aca="1" ref="D39" ca="1">_xlfn.XLOOKUP(A39,INDIRECT($A$5&amp;"!$AJ$41:$AJ$406"),INDIRECT($A$5&amp;"!$AO$41:$AO$406"))*SUM($F$3:$I$3)</f>
        <v>11.55</v>
      </c>
      <c r="E39" s="50" cm="1">
        <f t="array" ref="E39">SUMPRODUCT(('PT Storengy'!$B$8:$K$372)*('PT Storengy'!$A$8:$A$372=$A39)*('PT Storengy'!$A$5:$J$5=$A$6)*('PT Storengy'!$B$7:$K$7=$A$7))</f>
        <v>0</v>
      </c>
      <c r="F39" s="52">
        <f t="shared" ca="1" si="5"/>
        <v>0.35487392114792993</v>
      </c>
      <c r="G39" s="72">
        <f t="shared" ca="1" si="6"/>
        <v>4.3536684448269775E-2</v>
      </c>
      <c r="H39" s="51" cm="1">
        <f t="array" aca="1" ref="H39" ca="1">IF(ROUND(ROUND(G39,2)-G39,4)=0,_xlfn.XLOOKUP(G39,INDIRECT($A$4&amp;"!$G$32:$G$132"),INDIRECT($A$4&amp;"!$A$32:$A$132"),0,1,1),IF(G39&lt;0,0,(ROUNDUP(G39,2)-G39)*100*_xlfn.XLOOKUP(G39,INDIRECT($A$4&amp;"!$G$32:$G$132"),INDIRECT($A$4&amp;"!$A$32:$A$132"),0,-1,-1)+(G39-ROUNDDOWN(G39,2))*100*_xlfn.XLOOKUP(G39,INDIRECT($A$4&amp;"!$G$32:$G$132"),INDIRECT($A$4&amp;"!$A$32:$A$132"),0,1,1)))</f>
        <v>0.23061005334480933</v>
      </c>
      <c r="I39" s="113">
        <f t="shared" ca="1" si="0"/>
        <v>147.97478422958599</v>
      </c>
      <c r="K39" s="52">
        <f t="shared" ca="1" si="1"/>
        <v>0.23156160095660827</v>
      </c>
      <c r="L39" s="72">
        <f t="shared" ca="1" si="2"/>
        <v>3.0725014818002588E-2</v>
      </c>
      <c r="M39" s="51" cm="1">
        <f t="array" aca="1" ref="M39" ca="1">IF(ROUND(ROUND(L39,2)-L39,4)=0,_xlfn.XLOOKUP(L39,INDIRECT($A$4&amp;"!$G$32:$G$132"),INDIRECT($A$4&amp;"!$A$32:$A$132"),0,1,1),IF(L39&lt;0,0,(ROUNDUP(L39,2)-L39)*100*_xlfn.XLOOKUP(L39,INDIRECT($A$4&amp;"!$G$32:$G$132"),INDIRECT($A$4&amp;"!$A$32:$A$132"),0,-1,-1)+(L39-ROUNDDOWN(L39,2))*100*_xlfn.XLOOKUP(L39,INDIRECT($A$4&amp;"!$G$32:$G$132"),INDIRECT($A$4&amp;"!$A$32:$A$132"),0,1,1)))</f>
        <v>0.19217504445400774</v>
      </c>
      <c r="N39" s="90">
        <f t="shared" ca="1" si="3"/>
        <v>123.31232019132165</v>
      </c>
    </row>
    <row r="40" spans="1:14" x14ac:dyDescent="0.35">
      <c r="A40" s="48">
        <f t="shared" si="4"/>
        <v>45619</v>
      </c>
      <c r="B40" s="88" cm="1">
        <f t="array" aca="1" ref="B40" ca="1">_xlfn.XLOOKUP(A40,INDIRECT($A$5&amp;"!$AJ$41:$AJ$406"),INDIRECT($A$5&amp;"!$An$41:$An$406"))*SUM($F$3:$I$3)</f>
        <v>0</v>
      </c>
      <c r="C40" s="88" cm="1">
        <f t="array" aca="1" ref="C40" ca="1">_xlfn.XLOOKUP(A40,INDIRECT($A$5&amp;"!$AJ$41:$AJ$406"),INDIRECT($A$5&amp;"!$Ak$41:$Ak$406"))*SUM($F$3:$I$3)</f>
        <v>0</v>
      </c>
      <c r="D40" s="88" cm="1">
        <f t="array" aca="1" ref="D40" ca="1">_xlfn.XLOOKUP(A40,INDIRECT($A$5&amp;"!$AJ$41:$AJ$406"),INDIRECT($A$5&amp;"!$AO$41:$AO$406"))*SUM($F$3:$I$3)</f>
        <v>11.55</v>
      </c>
      <c r="E40" s="50" cm="1">
        <f t="array" ref="E40">SUMPRODUCT(('PT Storengy'!$B$8:$K$372)*('PT Storengy'!$A$8:$A$372=$A40)*('PT Storengy'!$A$5:$J$5=$A$6)*('PT Storengy'!$B$7:$K$7=$A$7))</f>
        <v>0</v>
      </c>
      <c r="F40" s="52">
        <f t="shared" ca="1" si="5"/>
        <v>0.23156160095660827</v>
      </c>
      <c r="G40" s="72">
        <f t="shared" ca="1" si="6"/>
        <v>3.0725014818002588E-2</v>
      </c>
      <c r="H40" s="51" cm="1">
        <f t="array" aca="1" ref="H40" ca="1">IF(ROUND(ROUND(G40,2)-G40,4)=0,_xlfn.XLOOKUP(G40,INDIRECT($A$4&amp;"!$G$32:$G$132"),INDIRECT($A$4&amp;"!$A$32:$A$132"),0,1,1),IF(G40&lt;0,0,(ROUNDUP(G40,2)-G40)*100*_xlfn.XLOOKUP(G40,INDIRECT($A$4&amp;"!$G$32:$G$132"),INDIRECT($A$4&amp;"!$A$32:$A$132"),0,-1,-1)+(G40-ROUNDDOWN(G40,2))*100*_xlfn.XLOOKUP(G40,INDIRECT($A$4&amp;"!$G$32:$G$132"),INDIRECT($A$4&amp;"!$A$32:$A$132"),0,1,1)))</f>
        <v>0.19217504445400774</v>
      </c>
      <c r="I40" s="113">
        <f t="shared" ca="1" si="0"/>
        <v>123.31232019132165</v>
      </c>
      <c r="K40" s="52">
        <f t="shared" ca="1" si="1"/>
        <v>0.10964493428994163</v>
      </c>
      <c r="L40" s="72">
        <f t="shared" ca="1" si="2"/>
        <v>2.0048623459446604E-2</v>
      </c>
      <c r="M40" s="51" cm="1">
        <f t="array" aca="1" ref="M40" ca="1">IF(ROUND(ROUND(L40,2)-L40,4)=0,_xlfn.XLOOKUP(L40,INDIRECT($A$4&amp;"!$G$32:$G$132"),INDIRECT($A$4&amp;"!$A$32:$A$132"),0,1,1),IF(L40&lt;0,0,(ROUNDUP(L40,2)-L40)*100*_xlfn.XLOOKUP(L40,INDIRECT($A$4&amp;"!$G$32:$G$132"),INDIRECT($A$4&amp;"!$A$32:$A$132"),0,-1,-1)+(L40-ROUNDDOWN(L40,2))*100*_xlfn.XLOOKUP(L40,INDIRECT($A$4&amp;"!$G$32:$G$132"),INDIRECT($A$4&amp;"!$A$32:$A$132"),0,1,1)))</f>
        <v>0.18999999999999995</v>
      </c>
      <c r="N40" s="90">
        <f t="shared" ca="1" si="3"/>
        <v>121.91666666666664</v>
      </c>
    </row>
    <row r="41" spans="1:14" x14ac:dyDescent="0.35">
      <c r="A41" s="48">
        <f t="shared" si="4"/>
        <v>45620</v>
      </c>
      <c r="B41" s="88" cm="1">
        <f t="array" aca="1" ref="B41" ca="1">_xlfn.XLOOKUP(A41,INDIRECT($A$5&amp;"!$AJ$41:$AJ$406"),INDIRECT($A$5&amp;"!$An$41:$An$406"))*SUM($F$3:$I$3)</f>
        <v>0</v>
      </c>
      <c r="C41" s="88" cm="1">
        <f t="array" aca="1" ref="C41" ca="1">_xlfn.XLOOKUP(A41,INDIRECT($A$5&amp;"!$AJ$41:$AJ$406"),INDIRECT($A$5&amp;"!$Ak$41:$Ak$406"))*SUM($F$3:$I$3)</f>
        <v>0</v>
      </c>
      <c r="D41" s="88" cm="1">
        <f t="array" aca="1" ref="D41" ca="1">_xlfn.XLOOKUP(A41,INDIRECT($A$5&amp;"!$AJ$41:$AJ$406"),INDIRECT($A$5&amp;"!$AO$41:$AO$406"))*SUM($F$3:$I$3)</f>
        <v>11.55</v>
      </c>
      <c r="E41" s="50" cm="1">
        <f t="array" ref="E41">SUMPRODUCT(('PT Storengy'!$B$8:$K$372)*('PT Storengy'!$A$8:$A$372=$A41)*('PT Storengy'!$A$5:$J$5=$A$6)*('PT Storengy'!$B$7:$K$7=$A$7))</f>
        <v>0</v>
      </c>
      <c r="F41" s="52">
        <f t="shared" ca="1" si="5"/>
        <v>0.10964493428994163</v>
      </c>
      <c r="G41" s="72">
        <f t="shared" ca="1" si="6"/>
        <v>2.0048623459446604E-2</v>
      </c>
      <c r="H41" s="51" cm="1">
        <f t="array" aca="1" ref="H41" ca="1">IF(ROUND(ROUND(G41,2)-G41,4)=0,_xlfn.XLOOKUP(G41,INDIRECT($A$4&amp;"!$G$32:$G$132"),INDIRECT($A$4&amp;"!$A$32:$A$132"),0,1,1),IF(G41&lt;0,0,(ROUNDUP(G41,2)-G41)*100*_xlfn.XLOOKUP(G41,INDIRECT($A$4&amp;"!$G$32:$G$132"),INDIRECT($A$4&amp;"!$A$32:$A$132"),0,-1,-1)+(G41-ROUNDDOWN(G41,2))*100*_xlfn.XLOOKUP(G41,INDIRECT($A$4&amp;"!$G$32:$G$132"),INDIRECT($A$4&amp;"!$A$32:$A$132"),0,1,1)))</f>
        <v>0.18999999999999995</v>
      </c>
      <c r="I41" s="113">
        <f t="shared" ca="1" si="0"/>
        <v>121.91666666666664</v>
      </c>
      <c r="K41" s="52">
        <f t="shared" ca="1" si="1"/>
        <v>2.72041119082847E-2</v>
      </c>
      <c r="L41" s="72">
        <f t="shared" ca="1" si="2"/>
        <v>9.4930679038910497E-3</v>
      </c>
      <c r="M41" s="51" cm="1">
        <f t="array" aca="1" ref="M41" ca="1">IF(ROUND(ROUND(L41,2)-L41,4)=0,_xlfn.XLOOKUP(L41,INDIRECT($A$4&amp;"!$G$32:$G$132"),INDIRECT($A$4&amp;"!$A$32:$A$132"),0,1,1),IF(L41&lt;0,0,(ROUNDUP(L41,2)-L41)*100*_xlfn.XLOOKUP(L41,INDIRECT($A$4&amp;"!$G$32:$G$132"),INDIRECT($A$4&amp;"!$A$32:$A$132"),0,-1,-1)+(L41-ROUNDDOWN(L41,2))*100*_xlfn.XLOOKUP(L41,INDIRECT($A$4&amp;"!$G$32:$G$132"),INDIRECT($A$4&amp;"!$A$32:$A$132"),0,1,1)))</f>
        <v>0.12847920371167312</v>
      </c>
      <c r="N41" s="90">
        <f t="shared" ca="1" si="3"/>
        <v>82.440822381656929</v>
      </c>
    </row>
    <row r="42" spans="1:14" x14ac:dyDescent="0.35">
      <c r="A42" s="48">
        <f t="shared" si="4"/>
        <v>45621</v>
      </c>
      <c r="B42" s="88" cm="1">
        <f t="array" aca="1" ref="B42" ca="1">_xlfn.XLOOKUP(A42,INDIRECT($A$5&amp;"!$AJ$41:$AJ$406"),INDIRECT($A$5&amp;"!$An$41:$An$406"))*SUM($F$3:$I$3)</f>
        <v>0</v>
      </c>
      <c r="C42" s="88" cm="1">
        <f t="array" aca="1" ref="C42" ca="1">_xlfn.XLOOKUP(A42,INDIRECT($A$5&amp;"!$AJ$41:$AJ$406"),INDIRECT($A$5&amp;"!$Ak$41:$Ak$406"))*SUM($F$3:$I$3)</f>
        <v>0</v>
      </c>
      <c r="D42" s="88" cm="1">
        <f t="array" aca="1" ref="D42" ca="1">_xlfn.XLOOKUP(A42,INDIRECT($A$5&amp;"!$AJ$41:$AJ$406"),INDIRECT($A$5&amp;"!$AO$41:$AO$406"))*SUM($F$3:$I$3)</f>
        <v>11.55</v>
      </c>
      <c r="E42" s="50" cm="1">
        <f t="array" ref="E42">SUMPRODUCT(('PT Storengy'!$B$8:$K$372)*('PT Storengy'!$A$8:$A$372=$A42)*('PT Storengy'!$A$5:$J$5=$A$6)*('PT Storengy'!$B$7:$K$7=$A$7))</f>
        <v>0</v>
      </c>
      <c r="F42" s="52">
        <f t="shared" ca="1" si="5"/>
        <v>2.72041119082847E-2</v>
      </c>
      <c r="G42" s="72">
        <f ca="1">$F41/SUM($F$3,$G$3,$H$3,$I$3)</f>
        <v>9.4930679038910497E-3</v>
      </c>
      <c r="H42" s="51" cm="1">
        <f t="array" aca="1" ref="H42" ca="1">IF(ROUND(ROUND(G42,2)-G42,4)=0,_xlfn.XLOOKUP(G42,INDIRECT($A$4&amp;"!$G$32:$G$132"),INDIRECT($A$4&amp;"!$A$32:$A$132"),0,1,1),IF(G42&lt;0,0,(ROUNDUP(G42,2)-G42)*100*_xlfn.XLOOKUP(G42,INDIRECT($A$4&amp;"!$G$32:$G$132"),INDIRECT($A$4&amp;"!$A$32:$A$132"),0,-1,-1)+(G42-ROUNDDOWN(G42,2))*100*_xlfn.XLOOKUP(G42,INDIRECT($A$4&amp;"!$G$32:$G$132"),INDIRECT($A$4&amp;"!$A$32:$A$132"),0,1,1)))</f>
        <v>0.12847920371167312</v>
      </c>
      <c r="I42" s="113">
        <f t="shared" ca="1" si="0"/>
        <v>82.440822381656929</v>
      </c>
      <c r="K42" s="52">
        <f t="shared" ca="1" si="1"/>
        <v>0</v>
      </c>
      <c r="L42" s="72">
        <f t="shared" ca="1" si="2"/>
        <v>2.3553343643536537E-3</v>
      </c>
      <c r="M42" s="51" cm="1">
        <f t="array" aca="1" ref="M42" ca="1">IF(ROUND(ROUND(L42,2)-L42,4)=0,_xlfn.XLOOKUP(L42,INDIRECT($A$4&amp;"!$G$32:$G$132"),INDIRECT($A$4&amp;"!$A$32:$A$132"),0,1,1),IF(L42&lt;0,0,(ROUNDUP(L42,2)-L42)*100*_xlfn.XLOOKUP(L42,INDIRECT($A$4&amp;"!$G$32:$G$132"),INDIRECT($A$4&amp;"!$A$32:$A$132"),0,-1,-1)+(L42-ROUNDDOWN(L42,2))*100*_xlfn.XLOOKUP(L42,INDIRECT($A$4&amp;"!$G$32:$G$132"),INDIRECT($A$4&amp;"!$A$32:$A$132"),0,1,1)))</f>
        <v>0.10706600309306095</v>
      </c>
      <c r="N42" s="90">
        <f t="shared" ca="1" si="3"/>
        <v>27.204111908284702</v>
      </c>
    </row>
    <row r="43" spans="1:14" x14ac:dyDescent="0.35">
      <c r="A43" s="48">
        <f t="shared" si="4"/>
        <v>45622</v>
      </c>
      <c r="B43" s="88" cm="1">
        <f t="array" aca="1" ref="B43" ca="1">_xlfn.XLOOKUP(A43,INDIRECT($A$5&amp;"!$AJ$41:$AJ$406"),INDIRECT($A$5&amp;"!$An$41:$An$406"))*SUM($F$3:$I$3)</f>
        <v>0</v>
      </c>
      <c r="C43" s="88" cm="1">
        <f t="array" aca="1" ref="C43" ca="1">_xlfn.XLOOKUP(A43,INDIRECT($A$5&amp;"!$AJ$41:$AJ$406"),INDIRECT($A$5&amp;"!$Ak$41:$Ak$406"))*SUM($F$3:$I$3)</f>
        <v>0</v>
      </c>
      <c r="D43" s="88" cm="1">
        <f t="array" aca="1" ref="D43" ca="1">_xlfn.XLOOKUP(A43,INDIRECT($A$5&amp;"!$AJ$41:$AJ$406"),INDIRECT($A$5&amp;"!$AO$41:$AO$406"))*SUM($F$3:$I$3)</f>
        <v>11.55</v>
      </c>
      <c r="E43" s="50" cm="1">
        <f t="array" ref="E43">SUMPRODUCT(('PT Storengy'!$B$8:$K$372)*('PT Storengy'!$A$8:$A$372=$A43)*('PT Storengy'!$A$5:$J$5=$A$6)*('PT Storengy'!$B$7:$K$7=$A$7))</f>
        <v>0</v>
      </c>
      <c r="F43" s="52">
        <f t="shared" ca="1" si="5"/>
        <v>0</v>
      </c>
      <c r="G43" s="72">
        <f t="shared" ca="1" si="6"/>
        <v>2.3553343643536537E-3</v>
      </c>
      <c r="H43" s="51" cm="1">
        <f t="array" aca="1" ref="H43" ca="1">IF(ROUND(ROUND(G43,2)-G43,4)=0,_xlfn.XLOOKUP(G43,INDIRECT($A$4&amp;"!$G$32:$G$132"),INDIRECT($A$4&amp;"!$A$32:$A$132"),0,1,1),IF(G43&lt;0,0,(ROUNDUP(G43,2)-G43)*100*_xlfn.XLOOKUP(G43,INDIRECT($A$4&amp;"!$G$32:$G$132"),INDIRECT($A$4&amp;"!$A$32:$A$132"),0,-1,-1)+(G43-ROUNDDOWN(G43,2))*100*_xlfn.XLOOKUP(G43,INDIRECT($A$4&amp;"!$G$32:$G$132"),INDIRECT($A$4&amp;"!$A$32:$A$132"),0,1,1)))</f>
        <v>0.10706600309306095</v>
      </c>
      <c r="I43" s="113">
        <f t="shared" ca="1" si="0"/>
        <v>27.204111908284702</v>
      </c>
      <c r="K43" s="52">
        <f t="shared" ca="1" si="1"/>
        <v>0</v>
      </c>
      <c r="L43" s="72">
        <f t="shared" ca="1" si="2"/>
        <v>0</v>
      </c>
      <c r="M43" s="51" cm="1">
        <f t="array" aca="1" ref="M43" ca="1">IF(ROUND(ROUND(L43,2)-L43,4)=0,_xlfn.XLOOKUP(L43,INDIRECT($A$4&amp;"!$G$32:$G$132"),INDIRECT($A$4&amp;"!$A$32:$A$132"),0,1,1),IF(L43&lt;0,0,(ROUNDUP(L43,2)-L43)*100*_xlfn.XLOOKUP(L43,INDIRECT($A$4&amp;"!$G$32:$G$132"),INDIRECT($A$4&amp;"!$A$32:$A$132"),0,-1,-1)+(L43-ROUNDDOWN(L43,2))*100*_xlfn.XLOOKUP(L43,INDIRECT($A$4&amp;"!$G$32:$G$132"),INDIRECT($A$4&amp;"!$A$32:$A$132"),0,1,1)))</f>
        <v>9.9999999999999992E-2</v>
      </c>
      <c r="N43" s="90">
        <f t="shared" ca="1" si="3"/>
        <v>0</v>
      </c>
    </row>
    <row r="44" spans="1:14" x14ac:dyDescent="0.35">
      <c r="A44" s="48">
        <f t="shared" si="4"/>
        <v>45623</v>
      </c>
      <c r="B44" s="88" cm="1">
        <f t="array" aca="1" ref="B44" ca="1">_xlfn.XLOOKUP(A44,INDIRECT($A$5&amp;"!$AJ$41:$AJ$406"),INDIRECT($A$5&amp;"!$An$41:$An$406"))*SUM($F$3:$I$3)</f>
        <v>0</v>
      </c>
      <c r="C44" s="88" cm="1">
        <f t="array" aca="1" ref="C44" ca="1">_xlfn.XLOOKUP(A44,INDIRECT($A$5&amp;"!$AJ$41:$AJ$406"),INDIRECT($A$5&amp;"!$Ak$41:$Ak$406"))*SUM($F$3:$I$3)</f>
        <v>0</v>
      </c>
      <c r="D44" s="88" cm="1">
        <f t="array" aca="1" ref="D44" ca="1">_xlfn.XLOOKUP(A44,INDIRECT($A$5&amp;"!$AJ$41:$AJ$406"),INDIRECT($A$5&amp;"!$AO$41:$AO$406"))*SUM($F$3:$I$3)</f>
        <v>11.55</v>
      </c>
      <c r="E44" s="50" cm="1">
        <f t="array" ref="E44">SUMPRODUCT(('PT Storengy'!$B$8:$K$372)*('PT Storengy'!$A$8:$A$372=$A44)*('PT Storengy'!$A$5:$J$5=$A$6)*('PT Storengy'!$B$7:$K$7=$A$7))</f>
        <v>0</v>
      </c>
      <c r="F44" s="52">
        <f t="shared" ca="1" si="5"/>
        <v>0</v>
      </c>
      <c r="G44" s="72">
        <f t="shared" ca="1" si="6"/>
        <v>0</v>
      </c>
      <c r="H44" s="51" cm="1">
        <f t="array" aca="1" ref="H44" ca="1">IF(ROUND(ROUND(G44,2)-G44,4)=0,_xlfn.XLOOKUP(G44,INDIRECT($A$4&amp;"!$G$32:$G$132"),INDIRECT($A$4&amp;"!$A$32:$A$132"),0,1,1),IF(G44&lt;0,0,(ROUNDUP(G44,2)-G44)*100*_xlfn.XLOOKUP(G44,INDIRECT($A$4&amp;"!$G$32:$G$132"),INDIRECT($A$4&amp;"!$A$32:$A$132"),0,-1,-1)+(G44-ROUNDDOWN(G44,2))*100*_xlfn.XLOOKUP(G44,INDIRECT($A$4&amp;"!$G$32:$G$132"),INDIRECT($A$4&amp;"!$A$32:$A$132"),0,1,1)))</f>
        <v>9.9999999999999992E-2</v>
      </c>
      <c r="I44" s="113">
        <f t="shared" ca="1" si="0"/>
        <v>0</v>
      </c>
      <c r="K44" s="52">
        <f t="shared" ca="1" si="1"/>
        <v>0</v>
      </c>
      <c r="L44" s="72">
        <f t="shared" ca="1" si="2"/>
        <v>0</v>
      </c>
      <c r="M44" s="51" cm="1">
        <f t="array" aca="1" ref="M44" ca="1">IF(ROUND(ROUND(L44,2)-L44,4)=0,_xlfn.XLOOKUP(L44,INDIRECT($A$4&amp;"!$G$32:$G$132"),INDIRECT($A$4&amp;"!$A$32:$A$132"),0,1,1),IF(L44&lt;0,0,(ROUNDUP(L44,2)-L44)*100*_xlfn.XLOOKUP(L44,INDIRECT($A$4&amp;"!$G$32:$G$132"),INDIRECT($A$4&amp;"!$A$32:$A$132"),0,-1,-1)+(L44-ROUNDDOWN(L44,2))*100*_xlfn.XLOOKUP(L44,INDIRECT($A$4&amp;"!$G$32:$G$132"),INDIRECT($A$4&amp;"!$A$32:$A$132"),0,1,1)))</f>
        <v>9.9999999999999992E-2</v>
      </c>
      <c r="N44" s="90">
        <f t="shared" ca="1" si="3"/>
        <v>0</v>
      </c>
    </row>
    <row r="45" spans="1:14" x14ac:dyDescent="0.35">
      <c r="A45" s="48">
        <f t="shared" si="4"/>
        <v>45624</v>
      </c>
      <c r="B45" s="88" cm="1">
        <f t="array" aca="1" ref="B45" ca="1">_xlfn.XLOOKUP(A45,INDIRECT($A$5&amp;"!$AJ$41:$AJ$406"),INDIRECT($A$5&amp;"!$An$41:$An$406"))*SUM($F$3:$I$3)</f>
        <v>0</v>
      </c>
      <c r="C45" s="88" cm="1">
        <f t="array" aca="1" ref="C45" ca="1">_xlfn.XLOOKUP(A45,INDIRECT($A$5&amp;"!$AJ$41:$AJ$406"),INDIRECT($A$5&amp;"!$Ak$41:$Ak$406"))*SUM($F$3:$I$3)</f>
        <v>0</v>
      </c>
      <c r="D45" s="88" cm="1">
        <f t="array" aca="1" ref="D45" ca="1">_xlfn.XLOOKUP(A45,INDIRECT($A$5&amp;"!$AJ$41:$AJ$406"),INDIRECT($A$5&amp;"!$AO$41:$AO$406"))*SUM($F$3:$I$3)</f>
        <v>11.55</v>
      </c>
      <c r="E45" s="50" cm="1">
        <f t="array" ref="E45">SUMPRODUCT(('PT Storengy'!$B$8:$K$372)*('PT Storengy'!$A$8:$A$372=$A45)*('PT Storengy'!$A$5:$J$5=$A$6)*('PT Storengy'!$B$7:$K$7=$A$7))</f>
        <v>0</v>
      </c>
      <c r="F45" s="52">
        <f t="shared" ca="1" si="5"/>
        <v>0</v>
      </c>
      <c r="G45" s="72">
        <f t="shared" ca="1" si="6"/>
        <v>0</v>
      </c>
      <c r="H45" s="51" cm="1">
        <f t="array" aca="1" ref="H45" ca="1">IF(ROUND(ROUND(G45,2)-G45,4)=0,_xlfn.XLOOKUP(G45,INDIRECT($A$4&amp;"!$G$32:$G$132"),INDIRECT($A$4&amp;"!$A$32:$A$132"),0,1,1),IF(G45&lt;0,0,(ROUNDUP(G45,2)-G45)*100*_xlfn.XLOOKUP(G45,INDIRECT($A$4&amp;"!$G$32:$G$132"),INDIRECT($A$4&amp;"!$A$32:$A$132"),0,-1,-1)+(G45-ROUNDDOWN(G45,2))*100*_xlfn.XLOOKUP(G45,INDIRECT($A$4&amp;"!$G$32:$G$132"),INDIRECT($A$4&amp;"!$A$32:$A$132"),0,1,1)))</f>
        <v>9.9999999999999992E-2</v>
      </c>
      <c r="I45" s="113">
        <f t="shared" ca="1" si="0"/>
        <v>0</v>
      </c>
      <c r="K45" s="52">
        <f t="shared" ca="1" si="1"/>
        <v>0</v>
      </c>
      <c r="L45" s="72">
        <f t="shared" ca="1" si="2"/>
        <v>0</v>
      </c>
      <c r="M45" s="51" cm="1">
        <f t="array" aca="1" ref="M45" ca="1">IF(ROUND(ROUND(L45,2)-L45,4)=0,_xlfn.XLOOKUP(L45,INDIRECT($A$4&amp;"!$G$32:$G$132"),INDIRECT($A$4&amp;"!$A$32:$A$132"),0,1,1),IF(L45&lt;0,0,(ROUNDUP(L45,2)-L45)*100*_xlfn.XLOOKUP(L45,INDIRECT($A$4&amp;"!$G$32:$G$132"),INDIRECT($A$4&amp;"!$A$32:$A$132"),0,-1,-1)+(L45-ROUNDDOWN(L45,2))*100*_xlfn.XLOOKUP(L45,INDIRECT($A$4&amp;"!$G$32:$G$132"),INDIRECT($A$4&amp;"!$A$32:$A$132"),0,1,1)))</f>
        <v>9.9999999999999992E-2</v>
      </c>
      <c r="N45" s="90">
        <f t="shared" ca="1" si="3"/>
        <v>0</v>
      </c>
    </row>
    <row r="46" spans="1:14" x14ac:dyDescent="0.35">
      <c r="A46" s="48">
        <f t="shared" si="4"/>
        <v>45625</v>
      </c>
      <c r="B46" s="88" cm="1">
        <f t="array" aca="1" ref="B46" ca="1">_xlfn.XLOOKUP(A46,INDIRECT($A$5&amp;"!$AJ$41:$AJ$406"),INDIRECT($A$5&amp;"!$An$41:$An$406"))*SUM($F$3:$I$3)</f>
        <v>0</v>
      </c>
      <c r="C46" s="88" cm="1">
        <f t="array" aca="1" ref="C46" ca="1">_xlfn.XLOOKUP(A46,INDIRECT($A$5&amp;"!$AJ$41:$AJ$406"),INDIRECT($A$5&amp;"!$Ak$41:$Ak$406"))*SUM($F$3:$I$3)</f>
        <v>0</v>
      </c>
      <c r="D46" s="88" cm="1">
        <f t="array" aca="1" ref="D46" ca="1">_xlfn.XLOOKUP(A46,INDIRECT($A$5&amp;"!$AJ$41:$AJ$406"),INDIRECT($A$5&amp;"!$AO$41:$AO$406"))*SUM($F$3:$I$3)</f>
        <v>11.55</v>
      </c>
      <c r="E46" s="50" cm="1">
        <f t="array" ref="E46">SUMPRODUCT(('PT Storengy'!$B$8:$K$372)*('PT Storengy'!$A$8:$A$372=$A46)*('PT Storengy'!$A$5:$J$5=$A$6)*('PT Storengy'!$B$7:$K$7=$A$7))</f>
        <v>0</v>
      </c>
      <c r="F46" s="52">
        <f t="shared" ca="1" si="5"/>
        <v>0</v>
      </c>
      <c r="G46" s="72">
        <f t="shared" ca="1" si="6"/>
        <v>0</v>
      </c>
      <c r="H46" s="51" cm="1">
        <f t="array" aca="1" ref="H46" ca="1">IF(ROUND(ROUND(G46,2)-G46,4)=0,_xlfn.XLOOKUP(G46,INDIRECT($A$4&amp;"!$G$32:$G$132"),INDIRECT($A$4&amp;"!$A$32:$A$132"),0,1,1),IF(G46&lt;0,0,(ROUNDUP(G46,2)-G46)*100*_xlfn.XLOOKUP(G46,INDIRECT($A$4&amp;"!$G$32:$G$132"),INDIRECT($A$4&amp;"!$A$32:$A$132"),0,-1,-1)+(G46-ROUNDDOWN(G46,2))*100*_xlfn.XLOOKUP(G46,INDIRECT($A$4&amp;"!$G$32:$G$132"),INDIRECT($A$4&amp;"!$A$32:$A$132"),0,1,1)))</f>
        <v>9.9999999999999992E-2</v>
      </c>
      <c r="I46" s="113">
        <f t="shared" ca="1" si="0"/>
        <v>0</v>
      </c>
      <c r="K46" s="52">
        <f t="shared" ca="1" si="1"/>
        <v>0</v>
      </c>
      <c r="L46" s="72">
        <f t="shared" ca="1" si="2"/>
        <v>0</v>
      </c>
      <c r="M46" s="51" cm="1">
        <f t="array" aca="1" ref="M46" ca="1">IF(ROUND(ROUND(L46,2)-L46,4)=0,_xlfn.XLOOKUP(L46,INDIRECT($A$4&amp;"!$G$32:$G$132"),INDIRECT($A$4&amp;"!$A$32:$A$132"),0,1,1),IF(L46&lt;0,0,(ROUNDUP(L46,2)-L46)*100*_xlfn.XLOOKUP(L46,INDIRECT($A$4&amp;"!$G$32:$G$132"),INDIRECT($A$4&amp;"!$A$32:$A$132"),0,-1,-1)+(L46-ROUNDDOWN(L46,2))*100*_xlfn.XLOOKUP(L46,INDIRECT($A$4&amp;"!$G$32:$G$132"),INDIRECT($A$4&amp;"!$A$32:$A$132"),0,1,1)))</f>
        <v>9.9999999999999992E-2</v>
      </c>
      <c r="N46" s="90">
        <f t="shared" ca="1" si="3"/>
        <v>0</v>
      </c>
    </row>
    <row r="47" spans="1:14" x14ac:dyDescent="0.35">
      <c r="A47" s="48">
        <f t="shared" si="4"/>
        <v>45626</v>
      </c>
      <c r="B47" s="88" cm="1">
        <f t="array" aca="1" ref="B47" ca="1">_xlfn.XLOOKUP(A47,INDIRECT($A$5&amp;"!$AJ$41:$AJ$406"),INDIRECT($A$5&amp;"!$An$41:$An$406"))*SUM($F$3:$I$3)</f>
        <v>0</v>
      </c>
      <c r="C47" s="88" cm="1">
        <f t="array" aca="1" ref="C47" ca="1">_xlfn.XLOOKUP(A47,INDIRECT($A$5&amp;"!$AJ$41:$AJ$406"),INDIRECT($A$5&amp;"!$Ak$41:$Ak$406"))*SUM($F$3:$I$3)</f>
        <v>0</v>
      </c>
      <c r="D47" s="88" cm="1">
        <f t="array" aca="1" ref="D47" ca="1">_xlfn.XLOOKUP(A47,INDIRECT($A$5&amp;"!$AJ$41:$AJ$406"),INDIRECT($A$5&amp;"!$AO$41:$AO$406"))*SUM($F$3:$I$3)</f>
        <v>11.55</v>
      </c>
      <c r="E47" s="50" cm="1">
        <f t="array" ref="E47">SUMPRODUCT(('PT Storengy'!$B$8:$K$372)*('PT Storengy'!$A$8:$A$372=$A47)*('PT Storengy'!$A$5:$J$5=$A$6)*('PT Storengy'!$B$7:$K$7=$A$7))</f>
        <v>0</v>
      </c>
      <c r="F47" s="52">
        <f t="shared" ca="1" si="5"/>
        <v>0</v>
      </c>
      <c r="G47" s="72">
        <f t="shared" ca="1" si="6"/>
        <v>0</v>
      </c>
      <c r="H47" s="51" cm="1">
        <f t="array" aca="1" ref="H47" ca="1">IF(ROUND(ROUND(G47,2)-G47,4)=0,_xlfn.XLOOKUP(G47,INDIRECT($A$4&amp;"!$G$32:$G$132"),INDIRECT($A$4&amp;"!$A$32:$A$132"),0,1,1),IF(G47&lt;0,0,(ROUNDUP(G47,2)-G47)*100*_xlfn.XLOOKUP(G47,INDIRECT($A$4&amp;"!$G$32:$G$132"),INDIRECT($A$4&amp;"!$A$32:$A$132"),0,-1,-1)+(G47-ROUNDDOWN(G47,2))*100*_xlfn.XLOOKUP(G47,INDIRECT($A$4&amp;"!$G$32:$G$132"),INDIRECT($A$4&amp;"!$A$32:$A$132"),0,1,1)))</f>
        <v>9.9999999999999992E-2</v>
      </c>
      <c r="I47" s="113">
        <f t="shared" ca="1" si="0"/>
        <v>0</v>
      </c>
      <c r="K47" s="52">
        <f t="shared" ca="1" si="1"/>
        <v>0</v>
      </c>
      <c r="L47" s="72">
        <f t="shared" ca="1" si="2"/>
        <v>0</v>
      </c>
      <c r="M47" s="51" cm="1">
        <f t="array" aca="1" ref="M47" ca="1">IF(ROUND(ROUND(L47,2)-L47,4)=0,_xlfn.XLOOKUP(L47,INDIRECT($A$4&amp;"!$G$32:$G$132"),INDIRECT($A$4&amp;"!$A$32:$A$132"),0,1,1),IF(L47&lt;0,0,(ROUNDUP(L47,2)-L47)*100*_xlfn.XLOOKUP(L47,INDIRECT($A$4&amp;"!$G$32:$G$132"),INDIRECT($A$4&amp;"!$A$32:$A$132"),0,-1,-1)+(L47-ROUNDDOWN(L47,2))*100*_xlfn.XLOOKUP(L47,INDIRECT($A$4&amp;"!$G$32:$G$132"),INDIRECT($A$4&amp;"!$A$32:$A$132"),0,1,1)))</f>
        <v>9.9999999999999992E-2</v>
      </c>
      <c r="N47" s="90">
        <f t="shared" ca="1" si="3"/>
        <v>0</v>
      </c>
    </row>
    <row r="48" spans="1:14" x14ac:dyDescent="0.35">
      <c r="A48" s="48">
        <f t="shared" si="4"/>
        <v>45627</v>
      </c>
      <c r="B48" s="88" cm="1">
        <f t="array" aca="1" ref="B48" ca="1">_xlfn.XLOOKUP(A48,INDIRECT($A$5&amp;"!$AJ$41:$AJ$406"),INDIRECT($A$5&amp;"!$An$41:$An$406"))*SUM($F$3:$I$3)</f>
        <v>0</v>
      </c>
      <c r="C48" s="88" cm="1">
        <f t="array" aca="1" ref="C48" ca="1">_xlfn.XLOOKUP(A48,INDIRECT($A$5&amp;"!$AJ$41:$AJ$406"),INDIRECT($A$5&amp;"!$Ak$41:$Ak$406"))*SUM($F$3:$I$3)</f>
        <v>0</v>
      </c>
      <c r="D48" s="88" cm="1">
        <f t="array" aca="1" ref="D48" ca="1">_xlfn.XLOOKUP(A48,INDIRECT($A$5&amp;"!$AJ$41:$AJ$406"),INDIRECT($A$5&amp;"!$AO$41:$AO$406"))*SUM($F$3:$I$3)</f>
        <v>11.55</v>
      </c>
      <c r="E48" s="50" cm="1">
        <f t="array" ref="E48">SUMPRODUCT(('PT Storengy'!$B$8:$K$372)*('PT Storengy'!$A$8:$A$372=$A48)*('PT Storengy'!$A$5:$J$5=$A$6)*('PT Storengy'!$B$7:$K$7=$A$7))</f>
        <v>0</v>
      </c>
      <c r="F48" s="52">
        <f t="shared" ca="1" si="5"/>
        <v>0</v>
      </c>
      <c r="G48" s="72">
        <f t="shared" ca="1" si="6"/>
        <v>0</v>
      </c>
      <c r="H48" s="51" cm="1">
        <f t="array" aca="1" ref="H48" ca="1">IF(ROUND(ROUND(G48,2)-G48,4)=0,_xlfn.XLOOKUP(G48,INDIRECT($A$4&amp;"!$G$32:$G$132"),INDIRECT($A$4&amp;"!$A$32:$A$132"),0,1,1),IF(G48&lt;0,0,(ROUNDUP(G48,2)-G48)*100*_xlfn.XLOOKUP(G48,INDIRECT($A$4&amp;"!$G$32:$G$132"),INDIRECT($A$4&amp;"!$A$32:$A$132"),0,-1,-1)+(G48-ROUNDDOWN(G48,2))*100*_xlfn.XLOOKUP(G48,INDIRECT($A$4&amp;"!$G$32:$G$132"),INDIRECT($A$4&amp;"!$A$32:$A$132"),0,1,1)))</f>
        <v>9.9999999999999992E-2</v>
      </c>
      <c r="I48" s="113">
        <f t="shared" ca="1" si="0"/>
        <v>0</v>
      </c>
      <c r="K48" s="52">
        <f t="shared" ca="1" si="1"/>
        <v>0</v>
      </c>
      <c r="L48" s="72">
        <f t="shared" ca="1" si="2"/>
        <v>0</v>
      </c>
      <c r="M48" s="51" cm="1">
        <f t="array" aca="1" ref="M48" ca="1">IF(ROUND(ROUND(L48,2)-L48,4)=0,_xlfn.XLOOKUP(L48,INDIRECT($A$4&amp;"!$G$32:$G$132"),INDIRECT($A$4&amp;"!$A$32:$A$132"),0,1,1),IF(L48&lt;0,0,(ROUNDUP(L48,2)-L48)*100*_xlfn.XLOOKUP(L48,INDIRECT($A$4&amp;"!$G$32:$G$132"),INDIRECT($A$4&amp;"!$A$32:$A$132"),0,-1,-1)+(L48-ROUNDDOWN(L48,2))*100*_xlfn.XLOOKUP(L48,INDIRECT($A$4&amp;"!$G$32:$G$132"),INDIRECT($A$4&amp;"!$A$32:$A$132"),0,1,1)))</f>
        <v>9.9999999999999992E-2</v>
      </c>
      <c r="N48" s="90">
        <f t="shared" ca="1" si="3"/>
        <v>0</v>
      </c>
    </row>
    <row r="49" spans="1:14" x14ac:dyDescent="0.35">
      <c r="A49" s="48">
        <f t="shared" si="4"/>
        <v>45628</v>
      </c>
      <c r="B49" s="88" cm="1">
        <f t="array" aca="1" ref="B49" ca="1">_xlfn.XLOOKUP(A49,INDIRECT($A$5&amp;"!$AJ$41:$AJ$406"),INDIRECT($A$5&amp;"!$An$41:$An$406"))*SUM($F$3:$I$3)</f>
        <v>0</v>
      </c>
      <c r="C49" s="88" cm="1">
        <f t="array" aca="1" ref="C49" ca="1">_xlfn.XLOOKUP(A49,INDIRECT($A$5&amp;"!$AJ$41:$AJ$406"),INDIRECT($A$5&amp;"!$Ak$41:$Ak$406"))*SUM($F$3:$I$3)</f>
        <v>0</v>
      </c>
      <c r="D49" s="88" cm="1">
        <f t="array" aca="1" ref="D49" ca="1">_xlfn.XLOOKUP(A49,INDIRECT($A$5&amp;"!$AJ$41:$AJ$406"),INDIRECT($A$5&amp;"!$AO$41:$AO$406"))*SUM($F$3:$I$3)</f>
        <v>11.55</v>
      </c>
      <c r="E49" s="50" cm="1">
        <f t="array" ref="E49">SUMPRODUCT(('PT Storengy'!$B$8:$K$372)*('PT Storengy'!$A$8:$A$372=$A49)*('PT Storengy'!$A$5:$J$5=$A$6)*('PT Storengy'!$B$7:$K$7=$A$7))</f>
        <v>0</v>
      </c>
      <c r="F49" s="52">
        <f t="shared" ca="1" si="5"/>
        <v>0</v>
      </c>
      <c r="G49" s="72">
        <f t="shared" ca="1" si="6"/>
        <v>0</v>
      </c>
      <c r="H49" s="51" cm="1">
        <f t="array" aca="1" ref="H49" ca="1">IF(ROUND(ROUND(G49,2)-G49,4)=0,_xlfn.XLOOKUP(G49,INDIRECT($A$4&amp;"!$G$32:$G$132"),INDIRECT($A$4&amp;"!$A$32:$A$132"),0,1,1),IF(G49&lt;0,0,(ROUNDUP(G49,2)-G49)*100*_xlfn.XLOOKUP(G49,INDIRECT($A$4&amp;"!$G$32:$G$132"),INDIRECT($A$4&amp;"!$A$32:$A$132"),0,-1,-1)+(G49-ROUNDDOWN(G49,2))*100*_xlfn.XLOOKUP(G49,INDIRECT($A$4&amp;"!$G$32:$G$132"),INDIRECT($A$4&amp;"!$A$32:$A$132"),0,1,1)))</f>
        <v>9.9999999999999992E-2</v>
      </c>
      <c r="I49" s="113">
        <f t="shared" ca="1" si="0"/>
        <v>0</v>
      </c>
      <c r="K49" s="52">
        <f t="shared" ca="1" si="1"/>
        <v>0</v>
      </c>
      <c r="L49" s="72">
        <f t="shared" ca="1" si="2"/>
        <v>0</v>
      </c>
      <c r="M49" s="51" cm="1">
        <f t="array" aca="1" ref="M49" ca="1">IF(ROUND(ROUND(L49,2)-L49,4)=0,_xlfn.XLOOKUP(L49,INDIRECT($A$4&amp;"!$G$32:$G$132"),INDIRECT($A$4&amp;"!$A$32:$A$132"),0,1,1),IF(L49&lt;0,0,(ROUNDUP(L49,2)-L49)*100*_xlfn.XLOOKUP(L49,INDIRECT($A$4&amp;"!$G$32:$G$132"),INDIRECT($A$4&amp;"!$A$32:$A$132"),0,-1,-1)+(L49-ROUNDDOWN(L49,2))*100*_xlfn.XLOOKUP(L49,INDIRECT($A$4&amp;"!$G$32:$G$132"),INDIRECT($A$4&amp;"!$A$32:$A$132"),0,1,1)))</f>
        <v>9.9999999999999992E-2</v>
      </c>
      <c r="N49" s="90">
        <f t="shared" ca="1" si="3"/>
        <v>0</v>
      </c>
    </row>
    <row r="50" spans="1:14" x14ac:dyDescent="0.35">
      <c r="A50" s="48">
        <f t="shared" si="4"/>
        <v>45629</v>
      </c>
      <c r="B50" s="88" cm="1">
        <f t="array" aca="1" ref="B50" ca="1">_xlfn.XLOOKUP(A50,INDIRECT($A$5&amp;"!$AJ$41:$AJ$406"),INDIRECT($A$5&amp;"!$An$41:$An$406"))*SUM($F$3:$I$3)</f>
        <v>0</v>
      </c>
      <c r="C50" s="88" cm="1">
        <f t="array" aca="1" ref="C50" ca="1">_xlfn.XLOOKUP(A50,INDIRECT($A$5&amp;"!$AJ$41:$AJ$406"),INDIRECT($A$5&amp;"!$Ak$41:$Ak$406"))*SUM($F$3:$I$3)</f>
        <v>0</v>
      </c>
      <c r="D50" s="88" cm="1">
        <f t="array" aca="1" ref="D50" ca="1">_xlfn.XLOOKUP(A50,INDIRECT($A$5&amp;"!$AJ$41:$AJ$406"),INDIRECT($A$5&amp;"!$AO$41:$AO$406"))*SUM($F$3:$I$3)</f>
        <v>11.55</v>
      </c>
      <c r="E50" s="50" cm="1">
        <f t="array" ref="E50">SUMPRODUCT(('PT Storengy'!$B$8:$K$372)*('PT Storengy'!$A$8:$A$372=$A50)*('PT Storengy'!$A$5:$J$5=$A$6)*('PT Storengy'!$B$7:$K$7=$A$7))</f>
        <v>0</v>
      </c>
      <c r="F50" s="52">
        <f t="shared" ca="1" si="5"/>
        <v>0</v>
      </c>
      <c r="G50" s="72">
        <f t="shared" ca="1" si="6"/>
        <v>0</v>
      </c>
      <c r="H50" s="51" cm="1">
        <f t="array" aca="1" ref="H50" ca="1">IF(ROUND(ROUND(G50,2)-G50,4)=0,_xlfn.XLOOKUP(G50,INDIRECT($A$4&amp;"!$G$32:$G$132"),INDIRECT($A$4&amp;"!$A$32:$A$132"),0,1,1),IF(G50&lt;0,0,(ROUNDUP(G50,2)-G50)*100*_xlfn.XLOOKUP(G50,INDIRECT($A$4&amp;"!$G$32:$G$132"),INDIRECT($A$4&amp;"!$A$32:$A$132"),0,-1,-1)+(G50-ROUNDDOWN(G50,2))*100*_xlfn.XLOOKUP(G50,INDIRECT($A$4&amp;"!$G$32:$G$132"),INDIRECT($A$4&amp;"!$A$32:$A$132"),0,1,1)))</f>
        <v>9.9999999999999992E-2</v>
      </c>
      <c r="I50" s="113">
        <f t="shared" ca="1" si="0"/>
        <v>0</v>
      </c>
      <c r="K50" s="52">
        <f t="shared" ca="1" si="1"/>
        <v>0</v>
      </c>
      <c r="L50" s="72">
        <f t="shared" ca="1" si="2"/>
        <v>0</v>
      </c>
      <c r="M50" s="51" cm="1">
        <f t="array" aca="1" ref="M50" ca="1">IF(ROUND(ROUND(L50,2)-L50,4)=0,_xlfn.XLOOKUP(L50,INDIRECT($A$4&amp;"!$G$32:$G$132"),INDIRECT($A$4&amp;"!$A$32:$A$132"),0,1,1),IF(L50&lt;0,0,(ROUNDUP(L50,2)-L50)*100*_xlfn.XLOOKUP(L50,INDIRECT($A$4&amp;"!$G$32:$G$132"),INDIRECT($A$4&amp;"!$A$32:$A$132"),0,-1,-1)+(L50-ROUNDDOWN(L50,2))*100*_xlfn.XLOOKUP(L50,INDIRECT($A$4&amp;"!$G$32:$G$132"),INDIRECT($A$4&amp;"!$A$32:$A$132"),0,1,1)))</f>
        <v>9.9999999999999992E-2</v>
      </c>
      <c r="N50" s="90">
        <f t="shared" ca="1" si="3"/>
        <v>0</v>
      </c>
    </row>
    <row r="51" spans="1:14" x14ac:dyDescent="0.35">
      <c r="A51" s="48">
        <f t="shared" si="4"/>
        <v>45630</v>
      </c>
      <c r="B51" s="88" cm="1">
        <f t="array" aca="1" ref="B51" ca="1">_xlfn.XLOOKUP(A51,INDIRECT($A$5&amp;"!$AJ$41:$AJ$406"),INDIRECT($A$5&amp;"!$An$41:$An$406"))*SUM($F$3:$I$3)</f>
        <v>0</v>
      </c>
      <c r="C51" s="88" cm="1">
        <f t="array" aca="1" ref="C51" ca="1">_xlfn.XLOOKUP(A51,INDIRECT($A$5&amp;"!$AJ$41:$AJ$406"),INDIRECT($A$5&amp;"!$Ak$41:$Ak$406"))*SUM($F$3:$I$3)</f>
        <v>0</v>
      </c>
      <c r="D51" s="88" cm="1">
        <f t="array" aca="1" ref="D51" ca="1">_xlfn.XLOOKUP(A51,INDIRECT($A$5&amp;"!$AJ$41:$AJ$406"),INDIRECT($A$5&amp;"!$AO$41:$AO$406"))*SUM($F$3:$I$3)</f>
        <v>11.55</v>
      </c>
      <c r="E51" s="50" cm="1">
        <f t="array" ref="E51">SUMPRODUCT(('PT Storengy'!$B$8:$K$372)*('PT Storengy'!$A$8:$A$372=$A51)*('PT Storengy'!$A$5:$J$5=$A$6)*('PT Storengy'!$B$7:$K$7=$A$7))</f>
        <v>0</v>
      </c>
      <c r="F51" s="52">
        <f t="shared" ca="1" si="5"/>
        <v>0</v>
      </c>
      <c r="G51" s="72">
        <f t="shared" ca="1" si="6"/>
        <v>0</v>
      </c>
      <c r="H51" s="51" cm="1">
        <f t="array" aca="1" ref="H51" ca="1">IF(ROUND(ROUND(G51,2)-G51,4)=0,_xlfn.XLOOKUP(G51,INDIRECT($A$4&amp;"!$G$32:$G$132"),INDIRECT($A$4&amp;"!$A$32:$A$132"),0,1,1),IF(G51&lt;0,0,(ROUNDUP(G51,2)-G51)*100*_xlfn.XLOOKUP(G51,INDIRECT($A$4&amp;"!$G$32:$G$132"),INDIRECT($A$4&amp;"!$A$32:$A$132"),0,-1,-1)+(G51-ROUNDDOWN(G51,2))*100*_xlfn.XLOOKUP(G51,INDIRECT($A$4&amp;"!$G$32:$G$132"),INDIRECT($A$4&amp;"!$A$32:$A$132"),0,1,1)))</f>
        <v>9.9999999999999992E-2</v>
      </c>
      <c r="I51" s="113">
        <f t="shared" ca="1" si="0"/>
        <v>0</v>
      </c>
      <c r="K51" s="52">
        <f t="shared" ca="1" si="1"/>
        <v>0</v>
      </c>
      <c r="L51" s="72">
        <f t="shared" ca="1" si="2"/>
        <v>0</v>
      </c>
      <c r="M51" s="51" cm="1">
        <f t="array" aca="1" ref="M51" ca="1">IF(ROUND(ROUND(L51,2)-L51,4)=0,_xlfn.XLOOKUP(L51,INDIRECT($A$4&amp;"!$G$32:$G$132"),INDIRECT($A$4&amp;"!$A$32:$A$132"),0,1,1),IF(L51&lt;0,0,(ROUNDUP(L51,2)-L51)*100*_xlfn.XLOOKUP(L51,INDIRECT($A$4&amp;"!$G$32:$G$132"),INDIRECT($A$4&amp;"!$A$32:$A$132"),0,-1,-1)+(L51-ROUNDDOWN(L51,2))*100*_xlfn.XLOOKUP(L51,INDIRECT($A$4&amp;"!$G$32:$G$132"),INDIRECT($A$4&amp;"!$A$32:$A$132"),0,1,1)))</f>
        <v>9.9999999999999992E-2</v>
      </c>
      <c r="N51" s="90">
        <f t="shared" ca="1" si="3"/>
        <v>0</v>
      </c>
    </row>
    <row r="52" spans="1:14" x14ac:dyDescent="0.35">
      <c r="A52" s="48">
        <f t="shared" si="4"/>
        <v>45631</v>
      </c>
      <c r="B52" s="88" cm="1">
        <f t="array" aca="1" ref="B52" ca="1">_xlfn.XLOOKUP(A52,INDIRECT($A$5&amp;"!$AJ$41:$AJ$406"),INDIRECT($A$5&amp;"!$An$41:$An$406"))*SUM($F$3:$I$3)</f>
        <v>0</v>
      </c>
      <c r="C52" s="88" cm="1">
        <f t="array" aca="1" ref="C52" ca="1">_xlfn.XLOOKUP(A52,INDIRECT($A$5&amp;"!$AJ$41:$AJ$406"),INDIRECT($A$5&amp;"!$Ak$41:$Ak$406"))*SUM($F$3:$I$3)</f>
        <v>0</v>
      </c>
      <c r="D52" s="88" cm="1">
        <f t="array" aca="1" ref="D52" ca="1">_xlfn.XLOOKUP(A52,INDIRECT($A$5&amp;"!$AJ$41:$AJ$406"),INDIRECT($A$5&amp;"!$AO$41:$AO$406"))*SUM($F$3:$I$3)</f>
        <v>11.55</v>
      </c>
      <c r="E52" s="50" cm="1">
        <f t="array" ref="E52">SUMPRODUCT(('PT Storengy'!$B$8:$K$372)*('PT Storengy'!$A$8:$A$372=$A52)*('PT Storengy'!$A$5:$J$5=$A$6)*('PT Storengy'!$B$7:$K$7=$A$7))</f>
        <v>0</v>
      </c>
      <c r="F52" s="52">
        <f t="shared" ca="1" si="5"/>
        <v>0</v>
      </c>
      <c r="G52" s="72">
        <f t="shared" ca="1" si="6"/>
        <v>0</v>
      </c>
      <c r="H52" s="51" cm="1">
        <f t="array" aca="1" ref="H52" ca="1">IF(ROUND(ROUND(G52,2)-G52,4)=0,_xlfn.XLOOKUP(G52,INDIRECT($A$4&amp;"!$G$32:$G$132"),INDIRECT($A$4&amp;"!$A$32:$A$132"),0,1,1),IF(G52&lt;0,0,(ROUNDUP(G52,2)-G52)*100*_xlfn.XLOOKUP(G52,INDIRECT($A$4&amp;"!$G$32:$G$132"),INDIRECT($A$4&amp;"!$A$32:$A$132"),0,-1,-1)+(G52-ROUNDDOWN(G52,2))*100*_xlfn.XLOOKUP(G52,INDIRECT($A$4&amp;"!$G$32:$G$132"),INDIRECT($A$4&amp;"!$A$32:$A$132"),0,1,1)))</f>
        <v>9.9999999999999992E-2</v>
      </c>
      <c r="I52" s="113">
        <f t="shared" ca="1" si="0"/>
        <v>0</v>
      </c>
      <c r="K52" s="52">
        <f t="shared" ca="1" si="1"/>
        <v>0</v>
      </c>
      <c r="L52" s="72">
        <f t="shared" ca="1" si="2"/>
        <v>0</v>
      </c>
      <c r="M52" s="51" cm="1">
        <f t="array" aca="1" ref="M52" ca="1">IF(ROUND(ROUND(L52,2)-L52,4)=0,_xlfn.XLOOKUP(L52,INDIRECT($A$4&amp;"!$G$32:$G$132"),INDIRECT($A$4&amp;"!$A$32:$A$132"),0,1,1),IF(L52&lt;0,0,(ROUNDUP(L52,2)-L52)*100*_xlfn.XLOOKUP(L52,INDIRECT($A$4&amp;"!$G$32:$G$132"),INDIRECT($A$4&amp;"!$A$32:$A$132"),0,-1,-1)+(L52-ROUNDDOWN(L52,2))*100*_xlfn.XLOOKUP(L52,INDIRECT($A$4&amp;"!$G$32:$G$132"),INDIRECT($A$4&amp;"!$A$32:$A$132"),0,1,1)))</f>
        <v>9.9999999999999992E-2</v>
      </c>
      <c r="N52" s="90">
        <f t="shared" ca="1" si="3"/>
        <v>0</v>
      </c>
    </row>
    <row r="53" spans="1:14" x14ac:dyDescent="0.35">
      <c r="A53" s="48">
        <f t="shared" si="4"/>
        <v>45632</v>
      </c>
      <c r="B53" s="88" cm="1">
        <f t="array" aca="1" ref="B53" ca="1">_xlfn.XLOOKUP(A53,INDIRECT($A$5&amp;"!$AJ$41:$AJ$406"),INDIRECT($A$5&amp;"!$An$41:$An$406"))*SUM($F$3:$I$3)</f>
        <v>0</v>
      </c>
      <c r="C53" s="88" cm="1">
        <f t="array" aca="1" ref="C53" ca="1">_xlfn.XLOOKUP(A53,INDIRECT($A$5&amp;"!$AJ$41:$AJ$406"),INDIRECT($A$5&amp;"!$Ak$41:$Ak$406"))*SUM($F$3:$I$3)</f>
        <v>0</v>
      </c>
      <c r="D53" s="88" cm="1">
        <f t="array" aca="1" ref="D53" ca="1">_xlfn.XLOOKUP(A53,INDIRECT($A$5&amp;"!$AJ$41:$AJ$406"),INDIRECT($A$5&amp;"!$AO$41:$AO$406"))*SUM($F$3:$I$3)</f>
        <v>11.55</v>
      </c>
      <c r="E53" s="50" cm="1">
        <f t="array" ref="E53">SUMPRODUCT(('PT Storengy'!$B$8:$K$372)*('PT Storengy'!$A$8:$A$372=$A53)*('PT Storengy'!$A$5:$J$5=$A$6)*('PT Storengy'!$B$7:$K$7=$A$7))</f>
        <v>0</v>
      </c>
      <c r="F53" s="52">
        <f t="shared" ca="1" si="5"/>
        <v>0</v>
      </c>
      <c r="G53" s="72">
        <f t="shared" ca="1" si="6"/>
        <v>0</v>
      </c>
      <c r="H53" s="51" cm="1">
        <f t="array" aca="1" ref="H53" ca="1">IF(ROUND(ROUND(G53,2)-G53,4)=0,_xlfn.XLOOKUP(G53,INDIRECT($A$4&amp;"!$G$32:$G$132"),INDIRECT($A$4&amp;"!$A$32:$A$132"),0,1,1),IF(G53&lt;0,0,(ROUNDUP(G53,2)-G53)*100*_xlfn.XLOOKUP(G53,INDIRECT($A$4&amp;"!$G$32:$G$132"),INDIRECT($A$4&amp;"!$A$32:$A$132"),0,-1,-1)+(G53-ROUNDDOWN(G53,2))*100*_xlfn.XLOOKUP(G53,INDIRECT($A$4&amp;"!$G$32:$G$132"),INDIRECT($A$4&amp;"!$A$32:$A$132"),0,1,1)))</f>
        <v>9.9999999999999992E-2</v>
      </c>
      <c r="I53" s="113">
        <f t="shared" ca="1" si="0"/>
        <v>0</v>
      </c>
      <c r="K53" s="52">
        <f t="shared" ca="1" si="1"/>
        <v>0</v>
      </c>
      <c r="L53" s="72">
        <f t="shared" ca="1" si="2"/>
        <v>0</v>
      </c>
      <c r="M53" s="51" cm="1">
        <f t="array" aca="1" ref="M53" ca="1">IF(ROUND(ROUND(L53,2)-L53,4)=0,_xlfn.XLOOKUP(L53,INDIRECT($A$4&amp;"!$G$32:$G$132"),INDIRECT($A$4&amp;"!$A$32:$A$132"),0,1,1),IF(L53&lt;0,0,(ROUNDUP(L53,2)-L53)*100*_xlfn.XLOOKUP(L53,INDIRECT($A$4&amp;"!$G$32:$G$132"),INDIRECT($A$4&amp;"!$A$32:$A$132"),0,-1,-1)+(L53-ROUNDDOWN(L53,2))*100*_xlfn.XLOOKUP(L53,INDIRECT($A$4&amp;"!$G$32:$G$132"),INDIRECT($A$4&amp;"!$A$32:$A$132"),0,1,1)))</f>
        <v>9.9999999999999992E-2</v>
      </c>
      <c r="N53" s="90">
        <f t="shared" ca="1" si="3"/>
        <v>0</v>
      </c>
    </row>
    <row r="54" spans="1:14" x14ac:dyDescent="0.35">
      <c r="A54" s="48">
        <f t="shared" si="4"/>
        <v>45633</v>
      </c>
      <c r="B54" s="88" cm="1">
        <f t="array" aca="1" ref="B54" ca="1">_xlfn.XLOOKUP(A54,INDIRECT($A$5&amp;"!$AJ$41:$AJ$406"),INDIRECT($A$5&amp;"!$An$41:$An$406"))*SUM($F$3:$I$3)</f>
        <v>0</v>
      </c>
      <c r="C54" s="88" cm="1">
        <f t="array" aca="1" ref="C54" ca="1">_xlfn.XLOOKUP(A54,INDIRECT($A$5&amp;"!$AJ$41:$AJ$406"),INDIRECT($A$5&amp;"!$Ak$41:$Ak$406"))*SUM($F$3:$I$3)</f>
        <v>0</v>
      </c>
      <c r="D54" s="88" cm="1">
        <f t="array" aca="1" ref="D54" ca="1">_xlfn.XLOOKUP(A54,INDIRECT($A$5&amp;"!$AJ$41:$AJ$406"),INDIRECT($A$5&amp;"!$AO$41:$AO$406"))*SUM($F$3:$I$3)</f>
        <v>11.55</v>
      </c>
      <c r="E54" s="50" cm="1">
        <f t="array" ref="E54">SUMPRODUCT(('PT Storengy'!$B$8:$K$372)*('PT Storengy'!$A$8:$A$372=$A54)*('PT Storengy'!$A$5:$J$5=$A$6)*('PT Storengy'!$B$7:$K$7=$A$7))</f>
        <v>0</v>
      </c>
      <c r="F54" s="52">
        <f t="shared" ca="1" si="5"/>
        <v>0</v>
      </c>
      <c r="G54" s="72">
        <f t="shared" ca="1" si="6"/>
        <v>0</v>
      </c>
      <c r="H54" s="51" cm="1">
        <f t="array" aca="1" ref="H54" ca="1">IF(ROUND(ROUND(G54,2)-G54,4)=0,_xlfn.XLOOKUP(G54,INDIRECT($A$4&amp;"!$G$32:$G$132"),INDIRECT($A$4&amp;"!$A$32:$A$132"),0,1,1),IF(G54&lt;0,0,(ROUNDUP(G54,2)-G54)*100*_xlfn.XLOOKUP(G54,INDIRECT($A$4&amp;"!$G$32:$G$132"),INDIRECT($A$4&amp;"!$A$32:$A$132"),0,-1,-1)+(G54-ROUNDDOWN(G54,2))*100*_xlfn.XLOOKUP(G54,INDIRECT($A$4&amp;"!$G$32:$G$132"),INDIRECT($A$4&amp;"!$A$32:$A$132"),0,1,1)))</f>
        <v>9.9999999999999992E-2</v>
      </c>
      <c r="I54" s="113">
        <f t="shared" ca="1" si="0"/>
        <v>0</v>
      </c>
      <c r="K54" s="52">
        <f t="shared" ca="1" si="1"/>
        <v>0</v>
      </c>
      <c r="L54" s="72">
        <f t="shared" ca="1" si="2"/>
        <v>0</v>
      </c>
      <c r="M54" s="51" cm="1">
        <f t="array" aca="1" ref="M54" ca="1">IF(ROUND(ROUND(L54,2)-L54,4)=0,_xlfn.XLOOKUP(L54,INDIRECT($A$4&amp;"!$G$32:$G$132"),INDIRECT($A$4&amp;"!$A$32:$A$132"),0,1,1),IF(L54&lt;0,0,(ROUNDUP(L54,2)-L54)*100*_xlfn.XLOOKUP(L54,INDIRECT($A$4&amp;"!$G$32:$G$132"),INDIRECT($A$4&amp;"!$A$32:$A$132"),0,-1,-1)+(L54-ROUNDDOWN(L54,2))*100*_xlfn.XLOOKUP(L54,INDIRECT($A$4&amp;"!$G$32:$G$132"),INDIRECT($A$4&amp;"!$A$32:$A$132"),0,1,1)))</f>
        <v>9.9999999999999992E-2</v>
      </c>
      <c r="N54" s="90">
        <f t="shared" ca="1" si="3"/>
        <v>0</v>
      </c>
    </row>
    <row r="55" spans="1:14" x14ac:dyDescent="0.35">
      <c r="A55" s="48">
        <f t="shared" si="4"/>
        <v>45634</v>
      </c>
      <c r="B55" s="88" cm="1">
        <f t="array" aca="1" ref="B55" ca="1">_xlfn.XLOOKUP(A55,INDIRECT($A$5&amp;"!$AJ$41:$AJ$406"),INDIRECT($A$5&amp;"!$An$41:$An$406"))*SUM($F$3:$I$3)</f>
        <v>0</v>
      </c>
      <c r="C55" s="88" cm="1">
        <f t="array" aca="1" ref="C55" ca="1">_xlfn.XLOOKUP(A55,INDIRECT($A$5&amp;"!$AJ$41:$AJ$406"),INDIRECT($A$5&amp;"!$Ak$41:$Ak$406"))*SUM($F$3:$I$3)</f>
        <v>0</v>
      </c>
      <c r="D55" s="88" cm="1">
        <f t="array" aca="1" ref="D55" ca="1">_xlfn.XLOOKUP(A55,INDIRECT($A$5&amp;"!$AJ$41:$AJ$406"),INDIRECT($A$5&amp;"!$AO$41:$AO$406"))*SUM($F$3:$I$3)</f>
        <v>11.55</v>
      </c>
      <c r="E55" s="50" cm="1">
        <f t="array" ref="E55">SUMPRODUCT(('PT Storengy'!$B$8:$K$372)*('PT Storengy'!$A$8:$A$372=$A55)*('PT Storengy'!$A$5:$J$5=$A$6)*('PT Storengy'!$B$7:$K$7=$A$7))</f>
        <v>0</v>
      </c>
      <c r="F55" s="52">
        <f t="shared" ca="1" si="5"/>
        <v>0</v>
      </c>
      <c r="G55" s="72">
        <f t="shared" ca="1" si="6"/>
        <v>0</v>
      </c>
      <c r="H55" s="51" cm="1">
        <f t="array" aca="1" ref="H55" ca="1">IF(ROUND(ROUND(G55,2)-G55,4)=0,_xlfn.XLOOKUP(G55,INDIRECT($A$4&amp;"!$G$32:$G$132"),INDIRECT($A$4&amp;"!$A$32:$A$132"),0,1,1),IF(G55&lt;0,0,(ROUNDUP(G55,2)-G55)*100*_xlfn.XLOOKUP(G55,INDIRECT($A$4&amp;"!$G$32:$G$132"),INDIRECT($A$4&amp;"!$A$32:$A$132"),0,-1,-1)+(G55-ROUNDDOWN(G55,2))*100*_xlfn.XLOOKUP(G55,INDIRECT($A$4&amp;"!$G$32:$G$132"),INDIRECT($A$4&amp;"!$A$32:$A$132"),0,1,1)))</f>
        <v>9.9999999999999992E-2</v>
      </c>
      <c r="I55" s="113">
        <f t="shared" ca="1" si="0"/>
        <v>0</v>
      </c>
      <c r="K55" s="52">
        <f t="shared" ca="1" si="1"/>
        <v>0</v>
      </c>
      <c r="L55" s="72">
        <f t="shared" ca="1" si="2"/>
        <v>0</v>
      </c>
      <c r="M55" s="51" cm="1">
        <f t="array" aca="1" ref="M55" ca="1">IF(ROUND(ROUND(L55,2)-L55,4)=0,_xlfn.XLOOKUP(L55,INDIRECT($A$4&amp;"!$G$32:$G$132"),INDIRECT($A$4&amp;"!$A$32:$A$132"),0,1,1),IF(L55&lt;0,0,(ROUNDUP(L55,2)-L55)*100*_xlfn.XLOOKUP(L55,INDIRECT($A$4&amp;"!$G$32:$G$132"),INDIRECT($A$4&amp;"!$A$32:$A$132"),0,-1,-1)+(L55-ROUNDDOWN(L55,2))*100*_xlfn.XLOOKUP(L55,INDIRECT($A$4&amp;"!$G$32:$G$132"),INDIRECT($A$4&amp;"!$A$32:$A$132"),0,1,1)))</f>
        <v>9.9999999999999992E-2</v>
      </c>
      <c r="N55" s="90">
        <f t="shared" ca="1" si="3"/>
        <v>0</v>
      </c>
    </row>
    <row r="56" spans="1:14" x14ac:dyDescent="0.35">
      <c r="A56" s="48">
        <f t="shared" si="4"/>
        <v>45635</v>
      </c>
      <c r="B56" s="88" cm="1">
        <f t="array" aca="1" ref="B56" ca="1">_xlfn.XLOOKUP(A56,INDIRECT($A$5&amp;"!$AJ$41:$AJ$406"),INDIRECT($A$5&amp;"!$An$41:$An$406"))*SUM($F$3:$I$3)</f>
        <v>0</v>
      </c>
      <c r="C56" s="88" cm="1">
        <f t="array" aca="1" ref="C56" ca="1">_xlfn.XLOOKUP(A56,INDIRECT($A$5&amp;"!$AJ$41:$AJ$406"),INDIRECT($A$5&amp;"!$Ak$41:$Ak$406"))*SUM($F$3:$I$3)</f>
        <v>0</v>
      </c>
      <c r="D56" s="88" cm="1">
        <f t="array" aca="1" ref="D56" ca="1">_xlfn.XLOOKUP(A56,INDIRECT($A$5&amp;"!$AJ$41:$AJ$406"),INDIRECT($A$5&amp;"!$AO$41:$AO$406"))*SUM($F$3:$I$3)</f>
        <v>11.55</v>
      </c>
      <c r="E56" s="50" cm="1">
        <f t="array" ref="E56">SUMPRODUCT(('PT Storengy'!$B$8:$K$372)*('PT Storengy'!$A$8:$A$372=$A56)*('PT Storengy'!$A$5:$J$5=$A$6)*('PT Storengy'!$B$7:$K$7=$A$7))</f>
        <v>0</v>
      </c>
      <c r="F56" s="52">
        <f t="shared" ca="1" si="5"/>
        <v>0</v>
      </c>
      <c r="G56" s="72">
        <f t="shared" ca="1" si="6"/>
        <v>0</v>
      </c>
      <c r="H56" s="51" cm="1">
        <f t="array" aca="1" ref="H56" ca="1">IF(ROUND(ROUND(G56,2)-G56,4)=0,_xlfn.XLOOKUP(G56,INDIRECT($A$4&amp;"!$G$32:$G$132"),INDIRECT($A$4&amp;"!$A$32:$A$132"),0,1,1),IF(G56&lt;0,0,(ROUNDUP(G56,2)-G56)*100*_xlfn.XLOOKUP(G56,INDIRECT($A$4&amp;"!$G$32:$G$132"),INDIRECT($A$4&amp;"!$A$32:$A$132"),0,-1,-1)+(G56-ROUNDDOWN(G56,2))*100*_xlfn.XLOOKUP(G56,INDIRECT($A$4&amp;"!$G$32:$G$132"),INDIRECT($A$4&amp;"!$A$32:$A$132"),0,1,1)))</f>
        <v>9.9999999999999992E-2</v>
      </c>
      <c r="I56" s="113">
        <f t="shared" ca="1" si="0"/>
        <v>0</v>
      </c>
      <c r="K56" s="52">
        <f t="shared" ca="1" si="1"/>
        <v>0</v>
      </c>
      <c r="L56" s="72">
        <f t="shared" ca="1" si="2"/>
        <v>0</v>
      </c>
      <c r="M56" s="51" cm="1">
        <f t="array" aca="1" ref="M56" ca="1">IF(ROUND(ROUND(L56,2)-L56,4)=0,_xlfn.XLOOKUP(L56,INDIRECT($A$4&amp;"!$G$32:$G$132"),INDIRECT($A$4&amp;"!$A$32:$A$132"),0,1,1),IF(L56&lt;0,0,(ROUNDUP(L56,2)-L56)*100*_xlfn.XLOOKUP(L56,INDIRECT($A$4&amp;"!$G$32:$G$132"),INDIRECT($A$4&amp;"!$A$32:$A$132"),0,-1,-1)+(L56-ROUNDDOWN(L56,2))*100*_xlfn.XLOOKUP(L56,INDIRECT($A$4&amp;"!$G$32:$G$132"),INDIRECT($A$4&amp;"!$A$32:$A$132"),0,1,1)))</f>
        <v>9.9999999999999992E-2</v>
      </c>
      <c r="N56" s="90">
        <f t="shared" ca="1" si="3"/>
        <v>0</v>
      </c>
    </row>
    <row r="57" spans="1:14" x14ac:dyDescent="0.35">
      <c r="A57" s="48">
        <f t="shared" si="4"/>
        <v>45636</v>
      </c>
      <c r="B57" s="88" cm="1">
        <f t="array" aca="1" ref="B57" ca="1">_xlfn.XLOOKUP(A57,INDIRECT($A$5&amp;"!$AJ$41:$AJ$406"),INDIRECT($A$5&amp;"!$An$41:$An$406"))*SUM($F$3:$I$3)</f>
        <v>0</v>
      </c>
      <c r="C57" s="88" cm="1">
        <f t="array" aca="1" ref="C57" ca="1">_xlfn.XLOOKUP(A57,INDIRECT($A$5&amp;"!$AJ$41:$AJ$406"),INDIRECT($A$5&amp;"!$Ak$41:$Ak$406"))*SUM($F$3:$I$3)</f>
        <v>0</v>
      </c>
      <c r="D57" s="88" cm="1">
        <f t="array" aca="1" ref="D57" ca="1">_xlfn.XLOOKUP(A57,INDIRECT($A$5&amp;"!$AJ$41:$AJ$406"),INDIRECT($A$5&amp;"!$AO$41:$AO$406"))*SUM($F$3:$I$3)</f>
        <v>11.55</v>
      </c>
      <c r="E57" s="50" cm="1">
        <f t="array" ref="E57">SUMPRODUCT(('PT Storengy'!$B$8:$K$372)*('PT Storengy'!$A$8:$A$372=$A57)*('PT Storengy'!$A$5:$J$5=$A$6)*('PT Storengy'!$B$7:$K$7=$A$7))</f>
        <v>0</v>
      </c>
      <c r="F57" s="52">
        <f t="shared" ca="1" si="5"/>
        <v>0</v>
      </c>
      <c r="G57" s="72">
        <f t="shared" ca="1" si="6"/>
        <v>0</v>
      </c>
      <c r="H57" s="51" cm="1">
        <f t="array" aca="1" ref="H57" ca="1">IF(ROUND(ROUND(G57,2)-G57,4)=0,_xlfn.XLOOKUP(G57,INDIRECT($A$4&amp;"!$G$32:$G$132"),INDIRECT($A$4&amp;"!$A$32:$A$132"),0,1,1),IF(G57&lt;0,0,(ROUNDUP(G57,2)-G57)*100*_xlfn.XLOOKUP(G57,INDIRECT($A$4&amp;"!$G$32:$G$132"),INDIRECT($A$4&amp;"!$A$32:$A$132"),0,-1,-1)+(G57-ROUNDDOWN(G57,2))*100*_xlfn.XLOOKUP(G57,INDIRECT($A$4&amp;"!$G$32:$G$132"),INDIRECT($A$4&amp;"!$A$32:$A$132"),0,1,1)))</f>
        <v>9.9999999999999992E-2</v>
      </c>
      <c r="I57" s="113">
        <f t="shared" ca="1" si="0"/>
        <v>0</v>
      </c>
      <c r="K57" s="52">
        <f t="shared" ca="1" si="1"/>
        <v>0</v>
      </c>
      <c r="L57" s="72">
        <f t="shared" ca="1" si="2"/>
        <v>0</v>
      </c>
      <c r="M57" s="51" cm="1">
        <f t="array" aca="1" ref="M57" ca="1">IF(ROUND(ROUND(L57,2)-L57,4)=0,_xlfn.XLOOKUP(L57,INDIRECT($A$4&amp;"!$G$32:$G$132"),INDIRECT($A$4&amp;"!$A$32:$A$132"),0,1,1),IF(L57&lt;0,0,(ROUNDUP(L57,2)-L57)*100*_xlfn.XLOOKUP(L57,INDIRECT($A$4&amp;"!$G$32:$G$132"),INDIRECT($A$4&amp;"!$A$32:$A$132"),0,-1,-1)+(L57-ROUNDDOWN(L57,2))*100*_xlfn.XLOOKUP(L57,INDIRECT($A$4&amp;"!$G$32:$G$132"),INDIRECT($A$4&amp;"!$A$32:$A$132"),0,1,1)))</f>
        <v>9.9999999999999992E-2</v>
      </c>
      <c r="N57" s="90">
        <f t="shared" ca="1" si="3"/>
        <v>0</v>
      </c>
    </row>
    <row r="58" spans="1:14" x14ac:dyDescent="0.35">
      <c r="A58" s="48">
        <f t="shared" si="4"/>
        <v>45637</v>
      </c>
      <c r="B58" s="88" cm="1">
        <f t="array" aca="1" ref="B58" ca="1">_xlfn.XLOOKUP(A58,INDIRECT($A$5&amp;"!$AJ$41:$AJ$406"),INDIRECT($A$5&amp;"!$An$41:$An$406"))*SUM($F$3:$I$3)</f>
        <v>0</v>
      </c>
      <c r="C58" s="88" cm="1">
        <f t="array" aca="1" ref="C58" ca="1">_xlfn.XLOOKUP(A58,INDIRECT($A$5&amp;"!$AJ$41:$AJ$406"),INDIRECT($A$5&amp;"!$Ak$41:$Ak$406"))*SUM($F$3:$I$3)</f>
        <v>0</v>
      </c>
      <c r="D58" s="88" cm="1">
        <f t="array" aca="1" ref="D58" ca="1">_xlfn.XLOOKUP(A58,INDIRECT($A$5&amp;"!$AJ$41:$AJ$406"),INDIRECT($A$5&amp;"!$AO$41:$AO$406"))*SUM($F$3:$I$3)</f>
        <v>11.55</v>
      </c>
      <c r="E58" s="50" cm="1">
        <f t="array" ref="E58">SUMPRODUCT(('PT Storengy'!$B$8:$K$372)*('PT Storengy'!$A$8:$A$372=$A58)*('PT Storengy'!$A$5:$J$5=$A$6)*('PT Storengy'!$B$7:$K$7=$A$7))</f>
        <v>0</v>
      </c>
      <c r="F58" s="52">
        <f t="shared" ca="1" si="5"/>
        <v>0</v>
      </c>
      <c r="G58" s="72">
        <f t="shared" ca="1" si="6"/>
        <v>0</v>
      </c>
      <c r="H58" s="51" cm="1">
        <f t="array" aca="1" ref="H58" ca="1">IF(ROUND(ROUND(G58,2)-G58,4)=0,_xlfn.XLOOKUP(G58,INDIRECT($A$4&amp;"!$G$32:$G$132"),INDIRECT($A$4&amp;"!$A$32:$A$132"),0,1,1),IF(G58&lt;0,0,(ROUNDUP(G58,2)-G58)*100*_xlfn.XLOOKUP(G58,INDIRECT($A$4&amp;"!$G$32:$G$132"),INDIRECT($A$4&amp;"!$A$32:$A$132"),0,-1,-1)+(G58-ROUNDDOWN(G58,2))*100*_xlfn.XLOOKUP(G58,INDIRECT($A$4&amp;"!$G$32:$G$132"),INDIRECT($A$4&amp;"!$A$32:$A$132"),0,1,1)))</f>
        <v>9.9999999999999992E-2</v>
      </c>
      <c r="I58" s="113">
        <f t="shared" ca="1" si="0"/>
        <v>0</v>
      </c>
      <c r="K58" s="52">
        <f t="shared" ca="1" si="1"/>
        <v>0</v>
      </c>
      <c r="L58" s="72">
        <f t="shared" ca="1" si="2"/>
        <v>0</v>
      </c>
      <c r="M58" s="51" cm="1">
        <f t="array" aca="1" ref="M58" ca="1">IF(ROUND(ROUND(L58,2)-L58,4)=0,_xlfn.XLOOKUP(L58,INDIRECT($A$4&amp;"!$G$32:$G$132"),INDIRECT($A$4&amp;"!$A$32:$A$132"),0,1,1),IF(L58&lt;0,0,(ROUNDUP(L58,2)-L58)*100*_xlfn.XLOOKUP(L58,INDIRECT($A$4&amp;"!$G$32:$G$132"),INDIRECT($A$4&amp;"!$A$32:$A$132"),0,-1,-1)+(L58-ROUNDDOWN(L58,2))*100*_xlfn.XLOOKUP(L58,INDIRECT($A$4&amp;"!$G$32:$G$132"),INDIRECT($A$4&amp;"!$A$32:$A$132"),0,1,1)))</f>
        <v>9.9999999999999992E-2</v>
      </c>
      <c r="N58" s="90">
        <f t="shared" ca="1" si="3"/>
        <v>0</v>
      </c>
    </row>
    <row r="59" spans="1:14" x14ac:dyDescent="0.35">
      <c r="A59" s="48">
        <f t="shared" si="4"/>
        <v>45638</v>
      </c>
      <c r="B59" s="88" cm="1">
        <f t="array" aca="1" ref="B59" ca="1">_xlfn.XLOOKUP(A59,INDIRECT($A$5&amp;"!$AJ$41:$AJ$406"),INDIRECT($A$5&amp;"!$An$41:$An$406"))*SUM($F$3:$I$3)</f>
        <v>0</v>
      </c>
      <c r="C59" s="88" cm="1">
        <f t="array" aca="1" ref="C59" ca="1">_xlfn.XLOOKUP(A59,INDIRECT($A$5&amp;"!$AJ$41:$AJ$406"),INDIRECT($A$5&amp;"!$Ak$41:$Ak$406"))*SUM($F$3:$I$3)</f>
        <v>0</v>
      </c>
      <c r="D59" s="88" cm="1">
        <f t="array" aca="1" ref="D59" ca="1">_xlfn.XLOOKUP(A59,INDIRECT($A$5&amp;"!$AJ$41:$AJ$406"),INDIRECT($A$5&amp;"!$AO$41:$AO$406"))*SUM($F$3:$I$3)</f>
        <v>11.55</v>
      </c>
      <c r="E59" s="50" cm="1">
        <f t="array" ref="E59">SUMPRODUCT(('PT Storengy'!$B$8:$K$372)*('PT Storengy'!$A$8:$A$372=$A59)*('PT Storengy'!$A$5:$J$5=$A$6)*('PT Storengy'!$B$7:$K$7=$A$7))</f>
        <v>0</v>
      </c>
      <c r="F59" s="52">
        <f t="shared" ca="1" si="5"/>
        <v>0</v>
      </c>
      <c r="G59" s="72">
        <f t="shared" ca="1" si="6"/>
        <v>0</v>
      </c>
      <c r="H59" s="51" cm="1">
        <f t="array" aca="1" ref="H59" ca="1">IF(ROUND(ROUND(G59,2)-G59,4)=0,_xlfn.XLOOKUP(G59,INDIRECT($A$4&amp;"!$G$32:$G$132"),INDIRECT($A$4&amp;"!$A$32:$A$132"),0,1,1),IF(G59&lt;0,0,(ROUNDUP(G59,2)-G59)*100*_xlfn.XLOOKUP(G59,INDIRECT($A$4&amp;"!$G$32:$G$132"),INDIRECT($A$4&amp;"!$A$32:$A$132"),0,-1,-1)+(G59-ROUNDDOWN(G59,2))*100*_xlfn.XLOOKUP(G59,INDIRECT($A$4&amp;"!$G$32:$G$132"),INDIRECT($A$4&amp;"!$A$32:$A$132"),0,1,1)))</f>
        <v>9.9999999999999992E-2</v>
      </c>
      <c r="I59" s="113">
        <f t="shared" ca="1" si="0"/>
        <v>0</v>
      </c>
      <c r="K59" s="52">
        <f t="shared" ca="1" si="1"/>
        <v>0</v>
      </c>
      <c r="L59" s="72">
        <f t="shared" ca="1" si="2"/>
        <v>0</v>
      </c>
      <c r="M59" s="51" cm="1">
        <f t="array" aca="1" ref="M59" ca="1">IF(ROUND(ROUND(L59,2)-L59,4)=0,_xlfn.XLOOKUP(L59,INDIRECT($A$4&amp;"!$G$32:$G$132"),INDIRECT($A$4&amp;"!$A$32:$A$132"),0,1,1),IF(L59&lt;0,0,(ROUNDUP(L59,2)-L59)*100*_xlfn.XLOOKUP(L59,INDIRECT($A$4&amp;"!$G$32:$G$132"),INDIRECT($A$4&amp;"!$A$32:$A$132"),0,-1,-1)+(L59-ROUNDDOWN(L59,2))*100*_xlfn.XLOOKUP(L59,INDIRECT($A$4&amp;"!$G$32:$G$132"),INDIRECT($A$4&amp;"!$A$32:$A$132"),0,1,1)))</f>
        <v>9.9999999999999992E-2</v>
      </c>
      <c r="N59" s="90">
        <f t="shared" ca="1" si="3"/>
        <v>0</v>
      </c>
    </row>
    <row r="60" spans="1:14" x14ac:dyDescent="0.35">
      <c r="A60" s="48">
        <f t="shared" si="4"/>
        <v>45639</v>
      </c>
      <c r="B60" s="88" cm="1">
        <f t="array" aca="1" ref="B60" ca="1">_xlfn.XLOOKUP(A60,INDIRECT($A$5&amp;"!$AJ$41:$AJ$406"),INDIRECT($A$5&amp;"!$An$41:$An$406"))*SUM($F$3:$I$3)</f>
        <v>0</v>
      </c>
      <c r="C60" s="88" cm="1">
        <f t="array" aca="1" ref="C60" ca="1">_xlfn.XLOOKUP(A60,INDIRECT($A$5&amp;"!$AJ$41:$AJ$406"),INDIRECT($A$5&amp;"!$Ak$41:$Ak$406"))*SUM($F$3:$I$3)</f>
        <v>0</v>
      </c>
      <c r="D60" s="88" cm="1">
        <f t="array" aca="1" ref="D60" ca="1">_xlfn.XLOOKUP(A60,INDIRECT($A$5&amp;"!$AJ$41:$AJ$406"),INDIRECT($A$5&amp;"!$AO$41:$AO$406"))*SUM($F$3:$I$3)</f>
        <v>11.55</v>
      </c>
      <c r="E60" s="50" cm="1">
        <f t="array" ref="E60">SUMPRODUCT(('PT Storengy'!$B$8:$K$372)*('PT Storengy'!$A$8:$A$372=$A60)*('PT Storengy'!$A$5:$J$5=$A$6)*('PT Storengy'!$B$7:$K$7=$A$7))</f>
        <v>0</v>
      </c>
      <c r="F60" s="52">
        <f t="shared" ca="1" si="5"/>
        <v>0</v>
      </c>
      <c r="G60" s="72">
        <f t="shared" ca="1" si="6"/>
        <v>0</v>
      </c>
      <c r="H60" s="51" cm="1">
        <f t="array" aca="1" ref="H60" ca="1">IF(ROUND(ROUND(G60,2)-G60,4)=0,_xlfn.XLOOKUP(G60,INDIRECT($A$4&amp;"!$G$32:$G$132"),INDIRECT($A$4&amp;"!$A$32:$A$132"),0,1,1),IF(G60&lt;0,0,(ROUNDUP(G60,2)-G60)*100*_xlfn.XLOOKUP(G60,INDIRECT($A$4&amp;"!$G$32:$G$132"),INDIRECT($A$4&amp;"!$A$32:$A$132"),0,-1,-1)+(G60-ROUNDDOWN(G60,2))*100*_xlfn.XLOOKUP(G60,INDIRECT($A$4&amp;"!$G$32:$G$132"),INDIRECT($A$4&amp;"!$A$32:$A$132"),0,1,1)))</f>
        <v>9.9999999999999992E-2</v>
      </c>
      <c r="I60" s="113">
        <f t="shared" ca="1" si="0"/>
        <v>0</v>
      </c>
      <c r="K60" s="52">
        <f t="shared" ca="1" si="1"/>
        <v>0</v>
      </c>
      <c r="L60" s="72">
        <f t="shared" ca="1" si="2"/>
        <v>0</v>
      </c>
      <c r="M60" s="51" cm="1">
        <f t="array" aca="1" ref="M60" ca="1">IF(ROUND(ROUND(L60,2)-L60,4)=0,_xlfn.XLOOKUP(L60,INDIRECT($A$4&amp;"!$G$32:$G$132"),INDIRECT($A$4&amp;"!$A$32:$A$132"),0,1,1),IF(L60&lt;0,0,(ROUNDUP(L60,2)-L60)*100*_xlfn.XLOOKUP(L60,INDIRECT($A$4&amp;"!$G$32:$G$132"),INDIRECT($A$4&amp;"!$A$32:$A$132"),0,-1,-1)+(L60-ROUNDDOWN(L60,2))*100*_xlfn.XLOOKUP(L60,INDIRECT($A$4&amp;"!$G$32:$G$132"),INDIRECT($A$4&amp;"!$A$32:$A$132"),0,1,1)))</f>
        <v>9.9999999999999992E-2</v>
      </c>
      <c r="N60" s="90">
        <f t="shared" ca="1" si="3"/>
        <v>0</v>
      </c>
    </row>
    <row r="61" spans="1:14" x14ac:dyDescent="0.35">
      <c r="A61" s="48">
        <f t="shared" si="4"/>
        <v>45640</v>
      </c>
      <c r="B61" s="88" cm="1">
        <f t="array" aca="1" ref="B61" ca="1">_xlfn.XLOOKUP(A61,INDIRECT($A$5&amp;"!$AJ$41:$AJ$406"),INDIRECT($A$5&amp;"!$An$41:$An$406"))*SUM($F$3:$I$3)</f>
        <v>0</v>
      </c>
      <c r="C61" s="88" cm="1">
        <f t="array" aca="1" ref="C61" ca="1">_xlfn.XLOOKUP(A61,INDIRECT($A$5&amp;"!$AJ$41:$AJ$406"),INDIRECT($A$5&amp;"!$Ak$41:$Ak$406"))*SUM($F$3:$I$3)</f>
        <v>0</v>
      </c>
      <c r="D61" s="88" cm="1">
        <f t="array" aca="1" ref="D61" ca="1">_xlfn.XLOOKUP(A61,INDIRECT($A$5&amp;"!$AJ$41:$AJ$406"),INDIRECT($A$5&amp;"!$AO$41:$AO$406"))*SUM($F$3:$I$3)</f>
        <v>11.55</v>
      </c>
      <c r="E61" s="50" cm="1">
        <f t="array" ref="E61">SUMPRODUCT(('PT Storengy'!$B$8:$K$372)*('PT Storengy'!$A$8:$A$372=$A61)*('PT Storengy'!$A$5:$J$5=$A$6)*('PT Storengy'!$B$7:$K$7=$A$7))</f>
        <v>0</v>
      </c>
      <c r="F61" s="52">
        <f t="shared" ca="1" si="5"/>
        <v>0</v>
      </c>
      <c r="G61" s="72">
        <f t="shared" ca="1" si="6"/>
        <v>0</v>
      </c>
      <c r="H61" s="51" cm="1">
        <f t="array" aca="1" ref="H61" ca="1">IF(ROUND(ROUND(G61,2)-G61,4)=0,_xlfn.XLOOKUP(G61,INDIRECT($A$4&amp;"!$G$32:$G$132"),INDIRECT($A$4&amp;"!$A$32:$A$132"),0,1,1),IF(G61&lt;0,0,(ROUNDUP(G61,2)-G61)*100*_xlfn.XLOOKUP(G61,INDIRECT($A$4&amp;"!$G$32:$G$132"),INDIRECT($A$4&amp;"!$A$32:$A$132"),0,-1,-1)+(G61-ROUNDDOWN(G61,2))*100*_xlfn.XLOOKUP(G61,INDIRECT($A$4&amp;"!$G$32:$G$132"),INDIRECT($A$4&amp;"!$A$32:$A$132"),0,1,1)))</f>
        <v>9.9999999999999992E-2</v>
      </c>
      <c r="I61" s="113">
        <f t="shared" ca="1" si="0"/>
        <v>0</v>
      </c>
      <c r="K61" s="52">
        <f t="shared" ca="1" si="1"/>
        <v>0</v>
      </c>
      <c r="L61" s="72">
        <f t="shared" ca="1" si="2"/>
        <v>0</v>
      </c>
      <c r="M61" s="51" cm="1">
        <f t="array" aca="1" ref="M61" ca="1">IF(ROUND(ROUND(L61,2)-L61,4)=0,_xlfn.XLOOKUP(L61,INDIRECT($A$4&amp;"!$G$32:$G$132"),INDIRECT($A$4&amp;"!$A$32:$A$132"),0,1,1),IF(L61&lt;0,0,(ROUNDUP(L61,2)-L61)*100*_xlfn.XLOOKUP(L61,INDIRECT($A$4&amp;"!$G$32:$G$132"),INDIRECT($A$4&amp;"!$A$32:$A$132"),0,-1,-1)+(L61-ROUNDDOWN(L61,2))*100*_xlfn.XLOOKUP(L61,INDIRECT($A$4&amp;"!$G$32:$G$132"),INDIRECT($A$4&amp;"!$A$32:$A$132"),0,1,1)))</f>
        <v>9.9999999999999992E-2</v>
      </c>
      <c r="N61" s="90">
        <f t="shared" ca="1" si="3"/>
        <v>0</v>
      </c>
    </row>
    <row r="62" spans="1:14" x14ac:dyDescent="0.35">
      <c r="A62" s="48">
        <f t="shared" si="4"/>
        <v>45641</v>
      </c>
      <c r="B62" s="88" cm="1">
        <f t="array" aca="1" ref="B62" ca="1">_xlfn.XLOOKUP(A62,INDIRECT($A$5&amp;"!$AJ$41:$AJ$406"),INDIRECT($A$5&amp;"!$An$41:$An$406"))*SUM($F$3:$I$3)</f>
        <v>0</v>
      </c>
      <c r="C62" s="88" cm="1">
        <f t="array" aca="1" ref="C62" ca="1">_xlfn.XLOOKUP(A62,INDIRECT($A$5&amp;"!$AJ$41:$AJ$406"),INDIRECT($A$5&amp;"!$Ak$41:$Ak$406"))*SUM($F$3:$I$3)</f>
        <v>0</v>
      </c>
      <c r="D62" s="88" cm="1">
        <f t="array" aca="1" ref="D62" ca="1">_xlfn.XLOOKUP(A62,INDIRECT($A$5&amp;"!$AJ$41:$AJ$406"),INDIRECT($A$5&amp;"!$AO$41:$AO$406"))*SUM($F$3:$I$3)</f>
        <v>11.55</v>
      </c>
      <c r="E62" s="50" cm="1">
        <f t="array" ref="E62">SUMPRODUCT(('PT Storengy'!$B$8:$K$372)*('PT Storengy'!$A$8:$A$372=$A62)*('PT Storengy'!$A$5:$J$5=$A$6)*('PT Storengy'!$B$7:$K$7=$A$7))</f>
        <v>0</v>
      </c>
      <c r="F62" s="52">
        <f t="shared" ca="1" si="5"/>
        <v>0</v>
      </c>
      <c r="G62" s="72">
        <f t="shared" ca="1" si="6"/>
        <v>0</v>
      </c>
      <c r="H62" s="51" cm="1">
        <f t="array" aca="1" ref="H62" ca="1">IF(ROUND(ROUND(G62,2)-G62,4)=0,_xlfn.XLOOKUP(G62,INDIRECT($A$4&amp;"!$G$32:$G$132"),INDIRECT($A$4&amp;"!$A$32:$A$132"),0,1,1),IF(G62&lt;0,0,(ROUNDUP(G62,2)-G62)*100*_xlfn.XLOOKUP(G62,INDIRECT($A$4&amp;"!$G$32:$G$132"),INDIRECT($A$4&amp;"!$A$32:$A$132"),0,-1,-1)+(G62-ROUNDDOWN(G62,2))*100*_xlfn.XLOOKUP(G62,INDIRECT($A$4&amp;"!$G$32:$G$132"),INDIRECT($A$4&amp;"!$A$32:$A$132"),0,1,1)))</f>
        <v>9.9999999999999992E-2</v>
      </c>
      <c r="I62" s="113">
        <f t="shared" ca="1" si="0"/>
        <v>0</v>
      </c>
      <c r="K62" s="52">
        <f t="shared" ca="1" si="1"/>
        <v>0</v>
      </c>
      <c r="L62" s="72">
        <f t="shared" ca="1" si="2"/>
        <v>0</v>
      </c>
      <c r="M62" s="51" cm="1">
        <f t="array" aca="1" ref="M62" ca="1">IF(ROUND(ROUND(L62,2)-L62,4)=0,_xlfn.XLOOKUP(L62,INDIRECT($A$4&amp;"!$G$32:$G$132"),INDIRECT($A$4&amp;"!$A$32:$A$132"),0,1,1),IF(L62&lt;0,0,(ROUNDUP(L62,2)-L62)*100*_xlfn.XLOOKUP(L62,INDIRECT($A$4&amp;"!$G$32:$G$132"),INDIRECT($A$4&amp;"!$A$32:$A$132"),0,-1,-1)+(L62-ROUNDDOWN(L62,2))*100*_xlfn.XLOOKUP(L62,INDIRECT($A$4&amp;"!$G$32:$G$132"),INDIRECT($A$4&amp;"!$A$32:$A$132"),0,1,1)))</f>
        <v>9.9999999999999992E-2</v>
      </c>
      <c r="N62" s="90">
        <f t="shared" ca="1" si="3"/>
        <v>0</v>
      </c>
    </row>
    <row r="63" spans="1:14" x14ac:dyDescent="0.35">
      <c r="A63" s="48">
        <f t="shared" si="4"/>
        <v>45642</v>
      </c>
      <c r="B63" s="88" cm="1">
        <f t="array" aca="1" ref="B63" ca="1">_xlfn.XLOOKUP(A63,INDIRECT($A$5&amp;"!$AJ$41:$AJ$406"),INDIRECT($A$5&amp;"!$An$41:$An$406"))*SUM($F$3:$I$3)</f>
        <v>0</v>
      </c>
      <c r="C63" s="88" cm="1">
        <f t="array" aca="1" ref="C63" ca="1">_xlfn.XLOOKUP(A63,INDIRECT($A$5&amp;"!$AJ$41:$AJ$406"),INDIRECT($A$5&amp;"!$Ak$41:$Ak$406"))*SUM($F$3:$I$3)</f>
        <v>0</v>
      </c>
      <c r="D63" s="88" cm="1">
        <f t="array" aca="1" ref="D63" ca="1">_xlfn.XLOOKUP(A63,INDIRECT($A$5&amp;"!$AJ$41:$AJ$406"),INDIRECT($A$5&amp;"!$AO$41:$AO$406"))*SUM($F$3:$I$3)</f>
        <v>11.55</v>
      </c>
      <c r="E63" s="50" cm="1">
        <f t="array" ref="E63">SUMPRODUCT(('PT Storengy'!$B$8:$K$372)*('PT Storengy'!$A$8:$A$372=$A63)*('PT Storengy'!$A$5:$J$5=$A$6)*('PT Storengy'!$B$7:$K$7=$A$7))</f>
        <v>0</v>
      </c>
      <c r="F63" s="52">
        <f t="shared" ca="1" si="5"/>
        <v>0</v>
      </c>
      <c r="G63" s="72">
        <f t="shared" ca="1" si="6"/>
        <v>0</v>
      </c>
      <c r="H63" s="51" cm="1">
        <f t="array" aca="1" ref="H63" ca="1">IF(ROUND(ROUND(G63,2)-G63,4)=0,_xlfn.XLOOKUP(G63,INDIRECT($A$4&amp;"!$G$32:$G$132"),INDIRECT($A$4&amp;"!$A$32:$A$132"),0,1,1),IF(G63&lt;0,0,(ROUNDUP(G63,2)-G63)*100*_xlfn.XLOOKUP(G63,INDIRECT($A$4&amp;"!$G$32:$G$132"),INDIRECT($A$4&amp;"!$A$32:$A$132"),0,-1,-1)+(G63-ROUNDDOWN(G63,2))*100*_xlfn.XLOOKUP(G63,INDIRECT($A$4&amp;"!$G$32:$G$132"),INDIRECT($A$4&amp;"!$A$32:$A$132"),0,1,1)))</f>
        <v>9.9999999999999992E-2</v>
      </c>
      <c r="I63" s="113">
        <f t="shared" ca="1" si="0"/>
        <v>0</v>
      </c>
      <c r="K63" s="52">
        <f t="shared" ca="1" si="1"/>
        <v>0</v>
      </c>
      <c r="L63" s="72">
        <f t="shared" ca="1" si="2"/>
        <v>0</v>
      </c>
      <c r="M63" s="51" cm="1">
        <f t="array" aca="1" ref="M63" ca="1">IF(ROUND(ROUND(L63,2)-L63,4)=0,_xlfn.XLOOKUP(L63,INDIRECT($A$4&amp;"!$G$32:$G$132"),INDIRECT($A$4&amp;"!$A$32:$A$132"),0,1,1),IF(L63&lt;0,0,(ROUNDUP(L63,2)-L63)*100*_xlfn.XLOOKUP(L63,INDIRECT($A$4&amp;"!$G$32:$G$132"),INDIRECT($A$4&amp;"!$A$32:$A$132"),0,-1,-1)+(L63-ROUNDDOWN(L63,2))*100*_xlfn.XLOOKUP(L63,INDIRECT($A$4&amp;"!$G$32:$G$132"),INDIRECT($A$4&amp;"!$A$32:$A$132"),0,1,1)))</f>
        <v>9.9999999999999992E-2</v>
      </c>
      <c r="N63" s="90">
        <f t="shared" ca="1" si="3"/>
        <v>0</v>
      </c>
    </row>
    <row r="64" spans="1:14" x14ac:dyDescent="0.35">
      <c r="A64" s="48">
        <f t="shared" si="4"/>
        <v>45643</v>
      </c>
      <c r="B64" s="88" cm="1">
        <f t="array" aca="1" ref="B64" ca="1">_xlfn.XLOOKUP(A64,INDIRECT($A$5&amp;"!$AJ$41:$AJ$406"),INDIRECT($A$5&amp;"!$An$41:$An$406"))*SUM($F$3:$I$3)</f>
        <v>0</v>
      </c>
      <c r="C64" s="88" cm="1">
        <f t="array" aca="1" ref="C64" ca="1">_xlfn.XLOOKUP(A64,INDIRECT($A$5&amp;"!$AJ$41:$AJ$406"),INDIRECT($A$5&amp;"!$Ak$41:$Ak$406"))*SUM($F$3:$I$3)</f>
        <v>0</v>
      </c>
      <c r="D64" s="88" cm="1">
        <f t="array" aca="1" ref="D64" ca="1">_xlfn.XLOOKUP(A64,INDIRECT($A$5&amp;"!$AJ$41:$AJ$406"),INDIRECT($A$5&amp;"!$AO$41:$AO$406"))*SUM($F$3:$I$3)</f>
        <v>11.55</v>
      </c>
      <c r="E64" s="50" cm="1">
        <f t="array" ref="E64">SUMPRODUCT(('PT Storengy'!$B$8:$K$372)*('PT Storengy'!$A$8:$A$372=$A64)*('PT Storengy'!$A$5:$J$5=$A$6)*('PT Storengy'!$B$7:$K$7=$A$7))</f>
        <v>0</v>
      </c>
      <c r="F64" s="52">
        <f t="shared" ca="1" si="5"/>
        <v>0</v>
      </c>
      <c r="G64" s="72">
        <f t="shared" ca="1" si="6"/>
        <v>0</v>
      </c>
      <c r="H64" s="51" cm="1">
        <f t="array" aca="1" ref="H64" ca="1">IF(ROUND(ROUND(G64,2)-G64,4)=0,_xlfn.XLOOKUP(G64,INDIRECT($A$4&amp;"!$G$32:$G$132"),INDIRECT($A$4&amp;"!$A$32:$A$132"),0,1,1),IF(G64&lt;0,0,(ROUNDUP(G64,2)-G64)*100*_xlfn.XLOOKUP(G64,INDIRECT($A$4&amp;"!$G$32:$G$132"),INDIRECT($A$4&amp;"!$A$32:$A$132"),0,-1,-1)+(G64-ROUNDDOWN(G64,2))*100*_xlfn.XLOOKUP(G64,INDIRECT($A$4&amp;"!$G$32:$G$132"),INDIRECT($A$4&amp;"!$A$32:$A$132"),0,1,1)))</f>
        <v>9.9999999999999992E-2</v>
      </c>
      <c r="I64" s="113">
        <f t="shared" ca="1" si="0"/>
        <v>0</v>
      </c>
      <c r="K64" s="52">
        <f t="shared" ca="1" si="1"/>
        <v>0</v>
      </c>
      <c r="L64" s="72">
        <f t="shared" ca="1" si="2"/>
        <v>0</v>
      </c>
      <c r="M64" s="51" cm="1">
        <f t="array" aca="1" ref="M64" ca="1">IF(ROUND(ROUND(L64,2)-L64,4)=0,_xlfn.XLOOKUP(L64,INDIRECT($A$4&amp;"!$G$32:$G$132"),INDIRECT($A$4&amp;"!$A$32:$A$132"),0,1,1),IF(L64&lt;0,0,(ROUNDUP(L64,2)-L64)*100*_xlfn.XLOOKUP(L64,INDIRECT($A$4&amp;"!$G$32:$G$132"),INDIRECT($A$4&amp;"!$A$32:$A$132"),0,-1,-1)+(L64-ROUNDDOWN(L64,2))*100*_xlfn.XLOOKUP(L64,INDIRECT($A$4&amp;"!$G$32:$G$132"),INDIRECT($A$4&amp;"!$A$32:$A$132"),0,1,1)))</f>
        <v>9.9999999999999992E-2</v>
      </c>
      <c r="N64" s="90">
        <f t="shared" ca="1" si="3"/>
        <v>0</v>
      </c>
    </row>
    <row r="65" spans="1:14" x14ac:dyDescent="0.35">
      <c r="A65" s="48">
        <f t="shared" si="4"/>
        <v>45644</v>
      </c>
      <c r="B65" s="88" cm="1">
        <f t="array" aca="1" ref="B65" ca="1">_xlfn.XLOOKUP(A65,INDIRECT($A$5&amp;"!$AJ$41:$AJ$406"),INDIRECT($A$5&amp;"!$An$41:$An$406"))*SUM($F$3:$I$3)</f>
        <v>0</v>
      </c>
      <c r="C65" s="88" cm="1">
        <f t="array" aca="1" ref="C65" ca="1">_xlfn.XLOOKUP(A65,INDIRECT($A$5&amp;"!$AJ$41:$AJ$406"),INDIRECT($A$5&amp;"!$Ak$41:$Ak$406"))*SUM($F$3:$I$3)</f>
        <v>0</v>
      </c>
      <c r="D65" s="88" cm="1">
        <f t="array" aca="1" ref="D65" ca="1">_xlfn.XLOOKUP(A65,INDIRECT($A$5&amp;"!$AJ$41:$AJ$406"),INDIRECT($A$5&amp;"!$AO$41:$AO$406"))*SUM($F$3:$I$3)</f>
        <v>11.55</v>
      </c>
      <c r="E65" s="50" cm="1">
        <f t="array" ref="E65">SUMPRODUCT(('PT Storengy'!$B$8:$K$372)*('PT Storengy'!$A$8:$A$372=$A65)*('PT Storengy'!$A$5:$J$5=$A$6)*('PT Storengy'!$B$7:$K$7=$A$7))</f>
        <v>0</v>
      </c>
      <c r="F65" s="52">
        <f t="shared" ca="1" si="5"/>
        <v>0</v>
      </c>
      <c r="G65" s="72">
        <f t="shared" ca="1" si="6"/>
        <v>0</v>
      </c>
      <c r="H65" s="51" cm="1">
        <f t="array" aca="1" ref="H65" ca="1">IF(ROUND(ROUND(G65,2)-G65,4)=0,_xlfn.XLOOKUP(G65,INDIRECT($A$4&amp;"!$G$32:$G$132"),INDIRECT($A$4&amp;"!$A$32:$A$132"),0,1,1),IF(G65&lt;0,0,(ROUNDUP(G65,2)-G65)*100*_xlfn.XLOOKUP(G65,INDIRECT($A$4&amp;"!$G$32:$G$132"),INDIRECT($A$4&amp;"!$A$32:$A$132"),0,-1,-1)+(G65-ROUNDDOWN(G65,2))*100*_xlfn.XLOOKUP(G65,INDIRECT($A$4&amp;"!$G$32:$G$132"),INDIRECT($A$4&amp;"!$A$32:$A$132"),0,1,1)))</f>
        <v>9.9999999999999992E-2</v>
      </c>
      <c r="I65" s="113">
        <f t="shared" ca="1" si="0"/>
        <v>0</v>
      </c>
      <c r="K65" s="52">
        <f t="shared" ca="1" si="1"/>
        <v>0</v>
      </c>
      <c r="L65" s="72">
        <f t="shared" ca="1" si="2"/>
        <v>0</v>
      </c>
      <c r="M65" s="51" cm="1">
        <f t="array" aca="1" ref="M65" ca="1">IF(ROUND(ROUND(L65,2)-L65,4)=0,_xlfn.XLOOKUP(L65,INDIRECT($A$4&amp;"!$G$32:$G$132"),INDIRECT($A$4&amp;"!$A$32:$A$132"),0,1,1),IF(L65&lt;0,0,(ROUNDUP(L65,2)-L65)*100*_xlfn.XLOOKUP(L65,INDIRECT($A$4&amp;"!$G$32:$G$132"),INDIRECT($A$4&amp;"!$A$32:$A$132"),0,-1,-1)+(L65-ROUNDDOWN(L65,2))*100*_xlfn.XLOOKUP(L65,INDIRECT($A$4&amp;"!$G$32:$G$132"),INDIRECT($A$4&amp;"!$A$32:$A$132"),0,1,1)))</f>
        <v>9.9999999999999992E-2</v>
      </c>
      <c r="N65" s="90">
        <f t="shared" ca="1" si="3"/>
        <v>0</v>
      </c>
    </row>
    <row r="66" spans="1:14" x14ac:dyDescent="0.35">
      <c r="A66" s="48">
        <f t="shared" si="4"/>
        <v>45645</v>
      </c>
      <c r="B66" s="88" cm="1">
        <f t="array" aca="1" ref="B66" ca="1">_xlfn.XLOOKUP(A66,INDIRECT($A$5&amp;"!$AJ$41:$AJ$406"),INDIRECT($A$5&amp;"!$An$41:$An$406"))*SUM($F$3:$I$3)</f>
        <v>0</v>
      </c>
      <c r="C66" s="88" cm="1">
        <f t="array" aca="1" ref="C66" ca="1">_xlfn.XLOOKUP(A66,INDIRECT($A$5&amp;"!$AJ$41:$AJ$406"),INDIRECT($A$5&amp;"!$Ak$41:$Ak$406"))*SUM($F$3:$I$3)</f>
        <v>0</v>
      </c>
      <c r="D66" s="88" cm="1">
        <f t="array" aca="1" ref="D66" ca="1">_xlfn.XLOOKUP(A66,INDIRECT($A$5&amp;"!$AJ$41:$AJ$406"),INDIRECT($A$5&amp;"!$AO$41:$AO$406"))*SUM($F$3:$I$3)</f>
        <v>11.55</v>
      </c>
      <c r="E66" s="50" cm="1">
        <f t="array" ref="E66">SUMPRODUCT(('PT Storengy'!$B$8:$K$372)*('PT Storengy'!$A$8:$A$372=$A66)*('PT Storengy'!$A$5:$J$5=$A$6)*('PT Storengy'!$B$7:$K$7=$A$7))</f>
        <v>0</v>
      </c>
      <c r="F66" s="52">
        <f t="shared" ca="1" si="5"/>
        <v>0</v>
      </c>
      <c r="G66" s="72">
        <f t="shared" ca="1" si="6"/>
        <v>0</v>
      </c>
      <c r="H66" s="51" cm="1">
        <f t="array" aca="1" ref="H66" ca="1">IF(ROUND(ROUND(G66,2)-G66,4)=0,_xlfn.XLOOKUP(G66,INDIRECT($A$4&amp;"!$G$32:$G$132"),INDIRECT($A$4&amp;"!$A$32:$A$132"),0,1,1),IF(G66&lt;0,0,(ROUNDUP(G66,2)-G66)*100*_xlfn.XLOOKUP(G66,INDIRECT($A$4&amp;"!$G$32:$G$132"),INDIRECT($A$4&amp;"!$A$32:$A$132"),0,-1,-1)+(G66-ROUNDDOWN(G66,2))*100*_xlfn.XLOOKUP(G66,INDIRECT($A$4&amp;"!$G$32:$G$132"),INDIRECT($A$4&amp;"!$A$32:$A$132"),0,1,1)))</f>
        <v>9.9999999999999992E-2</v>
      </c>
      <c r="I66" s="113">
        <f t="shared" ca="1" si="0"/>
        <v>0</v>
      </c>
      <c r="K66" s="52">
        <f t="shared" ca="1" si="1"/>
        <v>0</v>
      </c>
      <c r="L66" s="72">
        <f t="shared" ca="1" si="2"/>
        <v>0</v>
      </c>
      <c r="M66" s="51" cm="1">
        <f t="array" aca="1" ref="M66" ca="1">IF(ROUND(ROUND(L66,2)-L66,4)=0,_xlfn.XLOOKUP(L66,INDIRECT($A$4&amp;"!$G$32:$G$132"),INDIRECT($A$4&amp;"!$A$32:$A$132"),0,1,1),IF(L66&lt;0,0,(ROUNDUP(L66,2)-L66)*100*_xlfn.XLOOKUP(L66,INDIRECT($A$4&amp;"!$G$32:$G$132"),INDIRECT($A$4&amp;"!$A$32:$A$132"),0,-1,-1)+(L66-ROUNDDOWN(L66,2))*100*_xlfn.XLOOKUP(L66,INDIRECT($A$4&amp;"!$G$32:$G$132"),INDIRECT($A$4&amp;"!$A$32:$A$132"),0,1,1)))</f>
        <v>9.9999999999999992E-2</v>
      </c>
      <c r="N66" s="90">
        <f t="shared" ca="1" si="3"/>
        <v>0</v>
      </c>
    </row>
    <row r="67" spans="1:14" x14ac:dyDescent="0.35">
      <c r="A67" s="48">
        <f t="shared" si="4"/>
        <v>45646</v>
      </c>
      <c r="B67" s="88" cm="1">
        <f t="array" aca="1" ref="B67" ca="1">_xlfn.XLOOKUP(A67,INDIRECT($A$5&amp;"!$AJ$41:$AJ$406"),INDIRECT($A$5&amp;"!$An$41:$An$406"))*SUM($F$3:$I$3)</f>
        <v>0</v>
      </c>
      <c r="C67" s="88" cm="1">
        <f t="array" aca="1" ref="C67" ca="1">_xlfn.XLOOKUP(A67,INDIRECT($A$5&amp;"!$AJ$41:$AJ$406"),INDIRECT($A$5&amp;"!$Ak$41:$Ak$406"))*SUM($F$3:$I$3)</f>
        <v>0</v>
      </c>
      <c r="D67" s="88" cm="1">
        <f t="array" aca="1" ref="D67" ca="1">_xlfn.XLOOKUP(A67,INDIRECT($A$5&amp;"!$AJ$41:$AJ$406"),INDIRECT($A$5&amp;"!$AO$41:$AO$406"))*SUM($F$3:$I$3)</f>
        <v>11.55</v>
      </c>
      <c r="E67" s="50" cm="1">
        <f t="array" ref="E67">SUMPRODUCT(('PT Storengy'!$B$8:$K$372)*('PT Storengy'!$A$8:$A$372=$A67)*('PT Storengy'!$A$5:$J$5=$A$6)*('PT Storengy'!$B$7:$K$7=$A$7))</f>
        <v>0</v>
      </c>
      <c r="F67" s="52">
        <f t="shared" ca="1" si="5"/>
        <v>0</v>
      </c>
      <c r="G67" s="72">
        <f t="shared" ca="1" si="6"/>
        <v>0</v>
      </c>
      <c r="H67" s="51" cm="1">
        <f t="array" aca="1" ref="H67" ca="1">IF(ROUND(ROUND(G67,2)-G67,4)=0,_xlfn.XLOOKUP(G67,INDIRECT($A$4&amp;"!$G$32:$G$132"),INDIRECT($A$4&amp;"!$A$32:$A$132"),0,1,1),IF(G67&lt;0,0,(ROUNDUP(G67,2)-G67)*100*_xlfn.XLOOKUP(G67,INDIRECT($A$4&amp;"!$G$32:$G$132"),INDIRECT($A$4&amp;"!$A$32:$A$132"),0,-1,-1)+(G67-ROUNDDOWN(G67,2))*100*_xlfn.XLOOKUP(G67,INDIRECT($A$4&amp;"!$G$32:$G$132"),INDIRECT($A$4&amp;"!$A$32:$A$132"),0,1,1)))</f>
        <v>9.9999999999999992E-2</v>
      </c>
      <c r="I67" s="113">
        <f t="shared" ca="1" si="0"/>
        <v>0</v>
      </c>
      <c r="K67" s="52">
        <f t="shared" ca="1" si="1"/>
        <v>0</v>
      </c>
      <c r="L67" s="72">
        <f t="shared" ca="1" si="2"/>
        <v>0</v>
      </c>
      <c r="M67" s="51" cm="1">
        <f t="array" aca="1" ref="M67" ca="1">IF(ROUND(ROUND(L67,2)-L67,4)=0,_xlfn.XLOOKUP(L67,INDIRECT($A$4&amp;"!$G$32:$G$132"),INDIRECT($A$4&amp;"!$A$32:$A$132"),0,1,1),IF(L67&lt;0,0,(ROUNDUP(L67,2)-L67)*100*_xlfn.XLOOKUP(L67,INDIRECT($A$4&amp;"!$G$32:$G$132"),INDIRECT($A$4&amp;"!$A$32:$A$132"),0,-1,-1)+(L67-ROUNDDOWN(L67,2))*100*_xlfn.XLOOKUP(L67,INDIRECT($A$4&amp;"!$G$32:$G$132"),INDIRECT($A$4&amp;"!$A$32:$A$132"),0,1,1)))</f>
        <v>9.9999999999999992E-2</v>
      </c>
      <c r="N67" s="90">
        <f t="shared" ca="1" si="3"/>
        <v>0</v>
      </c>
    </row>
    <row r="68" spans="1:14" x14ac:dyDescent="0.35">
      <c r="A68" s="48">
        <f t="shared" si="4"/>
        <v>45647</v>
      </c>
      <c r="B68" s="88" cm="1">
        <f t="array" aca="1" ref="B68" ca="1">_xlfn.XLOOKUP(A68,INDIRECT($A$5&amp;"!$AJ$41:$AJ$406"),INDIRECT($A$5&amp;"!$An$41:$An$406"))*SUM($F$3:$I$3)</f>
        <v>0</v>
      </c>
      <c r="C68" s="88" cm="1">
        <f t="array" aca="1" ref="C68" ca="1">_xlfn.XLOOKUP(A68,INDIRECT($A$5&amp;"!$AJ$41:$AJ$406"),INDIRECT($A$5&amp;"!$Ak$41:$Ak$406"))*SUM($F$3:$I$3)</f>
        <v>0</v>
      </c>
      <c r="D68" s="88" cm="1">
        <f t="array" aca="1" ref="D68" ca="1">_xlfn.XLOOKUP(A68,INDIRECT($A$5&amp;"!$AJ$41:$AJ$406"),INDIRECT($A$5&amp;"!$AO$41:$AO$406"))*SUM($F$3:$I$3)</f>
        <v>11.55</v>
      </c>
      <c r="E68" s="50" cm="1">
        <f t="array" ref="E68">SUMPRODUCT(('PT Storengy'!$B$8:$K$372)*('PT Storengy'!$A$8:$A$372=$A68)*('PT Storengy'!$A$5:$J$5=$A$6)*('PT Storengy'!$B$7:$K$7=$A$7))</f>
        <v>0</v>
      </c>
      <c r="F68" s="52">
        <f t="shared" ca="1" si="5"/>
        <v>0</v>
      </c>
      <c r="G68" s="72">
        <f t="shared" ca="1" si="6"/>
        <v>0</v>
      </c>
      <c r="H68" s="51" cm="1">
        <f t="array" aca="1" ref="H68" ca="1">IF(ROUND(ROUND(G68,2)-G68,4)=0,_xlfn.XLOOKUP(G68,INDIRECT($A$4&amp;"!$G$32:$G$132"),INDIRECT($A$4&amp;"!$A$32:$A$132"),0,1,1),IF(G68&lt;0,0,(ROUNDUP(G68,2)-G68)*100*_xlfn.XLOOKUP(G68,INDIRECT($A$4&amp;"!$G$32:$G$132"),INDIRECT($A$4&amp;"!$A$32:$A$132"),0,-1,-1)+(G68-ROUNDDOWN(G68,2))*100*_xlfn.XLOOKUP(G68,INDIRECT($A$4&amp;"!$G$32:$G$132"),INDIRECT($A$4&amp;"!$A$32:$A$132"),0,1,1)))</f>
        <v>9.9999999999999992E-2</v>
      </c>
      <c r="I68" s="113">
        <f t="shared" ca="1" si="0"/>
        <v>0</v>
      </c>
      <c r="K68" s="52">
        <f t="shared" ca="1" si="1"/>
        <v>0</v>
      </c>
      <c r="L68" s="72">
        <f t="shared" ca="1" si="2"/>
        <v>0</v>
      </c>
      <c r="M68" s="51" cm="1">
        <f t="array" aca="1" ref="M68" ca="1">IF(ROUND(ROUND(L68,2)-L68,4)=0,_xlfn.XLOOKUP(L68,INDIRECT($A$4&amp;"!$G$32:$G$132"),INDIRECT($A$4&amp;"!$A$32:$A$132"),0,1,1),IF(L68&lt;0,0,(ROUNDUP(L68,2)-L68)*100*_xlfn.XLOOKUP(L68,INDIRECT($A$4&amp;"!$G$32:$G$132"),INDIRECT($A$4&amp;"!$A$32:$A$132"),0,-1,-1)+(L68-ROUNDDOWN(L68,2))*100*_xlfn.XLOOKUP(L68,INDIRECT($A$4&amp;"!$G$32:$G$132"),INDIRECT($A$4&amp;"!$A$32:$A$132"),0,1,1)))</f>
        <v>9.9999999999999992E-2</v>
      </c>
      <c r="N68" s="90">
        <f t="shared" ca="1" si="3"/>
        <v>0</v>
      </c>
    </row>
    <row r="69" spans="1:14" x14ac:dyDescent="0.35">
      <c r="A69" s="48">
        <f t="shared" si="4"/>
        <v>45648</v>
      </c>
      <c r="B69" s="88" cm="1">
        <f t="array" aca="1" ref="B69" ca="1">_xlfn.XLOOKUP(A69,INDIRECT($A$5&amp;"!$AJ$41:$AJ$406"),INDIRECT($A$5&amp;"!$An$41:$An$406"))*SUM($F$3:$I$3)</f>
        <v>0</v>
      </c>
      <c r="C69" s="88" cm="1">
        <f t="array" aca="1" ref="C69" ca="1">_xlfn.XLOOKUP(A69,INDIRECT($A$5&amp;"!$AJ$41:$AJ$406"),INDIRECT($A$5&amp;"!$Ak$41:$Ak$406"))*SUM($F$3:$I$3)</f>
        <v>0</v>
      </c>
      <c r="D69" s="88" cm="1">
        <f t="array" aca="1" ref="D69" ca="1">_xlfn.XLOOKUP(A69,INDIRECT($A$5&amp;"!$AJ$41:$AJ$406"),INDIRECT($A$5&amp;"!$AO$41:$AO$406"))*SUM($F$3:$I$3)</f>
        <v>11.55</v>
      </c>
      <c r="E69" s="50" cm="1">
        <f t="array" ref="E69">SUMPRODUCT(('PT Storengy'!$B$8:$K$372)*('PT Storengy'!$A$8:$A$372=$A69)*('PT Storengy'!$A$5:$J$5=$A$6)*('PT Storengy'!$B$7:$K$7=$A$7))</f>
        <v>0</v>
      </c>
      <c r="F69" s="52">
        <f t="shared" ca="1" si="5"/>
        <v>0</v>
      </c>
      <c r="G69" s="72">
        <f t="shared" ca="1" si="6"/>
        <v>0</v>
      </c>
      <c r="H69" s="51" cm="1">
        <f t="array" aca="1" ref="H69" ca="1">IF(ROUND(ROUND(G69,2)-G69,4)=0,_xlfn.XLOOKUP(G69,INDIRECT($A$4&amp;"!$G$32:$G$132"),INDIRECT($A$4&amp;"!$A$32:$A$132"),0,1,1),IF(G69&lt;0,0,(ROUNDUP(G69,2)-G69)*100*_xlfn.XLOOKUP(G69,INDIRECT($A$4&amp;"!$G$32:$G$132"),INDIRECT($A$4&amp;"!$A$32:$A$132"),0,-1,-1)+(G69-ROUNDDOWN(G69,2))*100*_xlfn.XLOOKUP(G69,INDIRECT($A$4&amp;"!$G$32:$G$132"),INDIRECT($A$4&amp;"!$A$32:$A$132"),0,1,1)))</f>
        <v>9.9999999999999992E-2</v>
      </c>
      <c r="I69" s="113">
        <f t="shared" ca="1" si="0"/>
        <v>0</v>
      </c>
      <c r="K69" s="52">
        <f t="shared" ca="1" si="1"/>
        <v>0</v>
      </c>
      <c r="L69" s="72">
        <f t="shared" ca="1" si="2"/>
        <v>0</v>
      </c>
      <c r="M69" s="51" cm="1">
        <f t="array" aca="1" ref="M69" ca="1">IF(ROUND(ROUND(L69,2)-L69,4)=0,_xlfn.XLOOKUP(L69,INDIRECT($A$4&amp;"!$G$32:$G$132"),INDIRECT($A$4&amp;"!$A$32:$A$132"),0,1,1),IF(L69&lt;0,0,(ROUNDUP(L69,2)-L69)*100*_xlfn.XLOOKUP(L69,INDIRECT($A$4&amp;"!$G$32:$G$132"),INDIRECT($A$4&amp;"!$A$32:$A$132"),0,-1,-1)+(L69-ROUNDDOWN(L69,2))*100*_xlfn.XLOOKUP(L69,INDIRECT($A$4&amp;"!$G$32:$G$132"),INDIRECT($A$4&amp;"!$A$32:$A$132"),0,1,1)))</f>
        <v>9.9999999999999992E-2</v>
      </c>
      <c r="N69" s="90">
        <f t="shared" ca="1" si="3"/>
        <v>0</v>
      </c>
    </row>
    <row r="70" spans="1:14" x14ac:dyDescent="0.35">
      <c r="A70" s="48">
        <f t="shared" si="4"/>
        <v>45649</v>
      </c>
      <c r="B70" s="88" cm="1">
        <f t="array" aca="1" ref="B70" ca="1">_xlfn.XLOOKUP(A70,INDIRECT($A$5&amp;"!$AJ$41:$AJ$406"),INDIRECT($A$5&amp;"!$An$41:$An$406"))*SUM($F$3:$I$3)</f>
        <v>0</v>
      </c>
      <c r="C70" s="88" cm="1">
        <f t="array" aca="1" ref="C70" ca="1">_xlfn.XLOOKUP(A70,INDIRECT($A$5&amp;"!$AJ$41:$AJ$406"),INDIRECT($A$5&amp;"!$Ak$41:$Ak$406"))*SUM($F$3:$I$3)</f>
        <v>0</v>
      </c>
      <c r="D70" s="88" cm="1">
        <f t="array" aca="1" ref="D70" ca="1">_xlfn.XLOOKUP(A70,INDIRECT($A$5&amp;"!$AJ$41:$AJ$406"),INDIRECT($A$5&amp;"!$AO$41:$AO$406"))*SUM($F$3:$I$3)</f>
        <v>11.55</v>
      </c>
      <c r="E70" s="50" cm="1">
        <f t="array" ref="E70">SUMPRODUCT(('PT Storengy'!$B$8:$K$372)*('PT Storengy'!$A$8:$A$372=$A70)*('PT Storengy'!$A$5:$J$5=$A$6)*('PT Storengy'!$B$7:$K$7=$A$7))</f>
        <v>0</v>
      </c>
      <c r="F70" s="52">
        <f t="shared" ca="1" si="5"/>
        <v>0</v>
      </c>
      <c r="G70" s="72">
        <f t="shared" ca="1" si="6"/>
        <v>0</v>
      </c>
      <c r="H70" s="51" cm="1">
        <f t="array" aca="1" ref="H70" ca="1">IF(ROUND(ROUND(G70,2)-G70,4)=0,_xlfn.XLOOKUP(G70,INDIRECT($A$4&amp;"!$G$32:$G$132"),INDIRECT($A$4&amp;"!$A$32:$A$132"),0,1,1),IF(G70&lt;0,0,(ROUNDUP(G70,2)-G70)*100*_xlfn.XLOOKUP(G70,INDIRECT($A$4&amp;"!$G$32:$G$132"),INDIRECT($A$4&amp;"!$A$32:$A$132"),0,-1,-1)+(G70-ROUNDDOWN(G70,2))*100*_xlfn.XLOOKUP(G70,INDIRECT($A$4&amp;"!$G$32:$G$132"),INDIRECT($A$4&amp;"!$A$32:$A$132"),0,1,1)))</f>
        <v>9.9999999999999992E-2</v>
      </c>
      <c r="I70" s="113">
        <f t="shared" ca="1" si="0"/>
        <v>0</v>
      </c>
      <c r="K70" s="52">
        <f t="shared" ca="1" si="1"/>
        <v>0</v>
      </c>
      <c r="L70" s="72">
        <f t="shared" ca="1" si="2"/>
        <v>0</v>
      </c>
      <c r="M70" s="51" cm="1">
        <f t="array" aca="1" ref="M70" ca="1">IF(ROUND(ROUND(L70,2)-L70,4)=0,_xlfn.XLOOKUP(L70,INDIRECT($A$4&amp;"!$G$32:$G$132"),INDIRECT($A$4&amp;"!$A$32:$A$132"),0,1,1),IF(L70&lt;0,0,(ROUNDUP(L70,2)-L70)*100*_xlfn.XLOOKUP(L70,INDIRECT($A$4&amp;"!$G$32:$G$132"),INDIRECT($A$4&amp;"!$A$32:$A$132"),0,-1,-1)+(L70-ROUNDDOWN(L70,2))*100*_xlfn.XLOOKUP(L70,INDIRECT($A$4&amp;"!$G$32:$G$132"),INDIRECT($A$4&amp;"!$A$32:$A$132"),0,1,1)))</f>
        <v>9.9999999999999992E-2</v>
      </c>
      <c r="N70" s="90">
        <f t="shared" ca="1" si="3"/>
        <v>0</v>
      </c>
    </row>
    <row r="71" spans="1:14" x14ac:dyDescent="0.35">
      <c r="A71" s="48">
        <f t="shared" si="4"/>
        <v>45650</v>
      </c>
      <c r="B71" s="88" cm="1">
        <f t="array" aca="1" ref="B71" ca="1">_xlfn.XLOOKUP(A71,INDIRECT($A$5&amp;"!$AJ$41:$AJ$406"),INDIRECT($A$5&amp;"!$An$41:$An$406"))*SUM($F$3:$I$3)</f>
        <v>0</v>
      </c>
      <c r="C71" s="88" cm="1">
        <f t="array" aca="1" ref="C71" ca="1">_xlfn.XLOOKUP(A71,INDIRECT($A$5&amp;"!$AJ$41:$AJ$406"),INDIRECT($A$5&amp;"!$Ak$41:$Ak$406"))*SUM($F$3:$I$3)</f>
        <v>0</v>
      </c>
      <c r="D71" s="88" cm="1">
        <f t="array" aca="1" ref="D71" ca="1">_xlfn.XLOOKUP(A71,INDIRECT($A$5&amp;"!$AJ$41:$AJ$406"),INDIRECT($A$5&amp;"!$AO$41:$AO$406"))*SUM($F$3:$I$3)</f>
        <v>11.55</v>
      </c>
      <c r="E71" s="50" cm="1">
        <f t="array" ref="E71">SUMPRODUCT(('PT Storengy'!$B$8:$K$372)*('PT Storengy'!$A$8:$A$372=$A71)*('PT Storengy'!$A$5:$J$5=$A$6)*('PT Storengy'!$B$7:$K$7=$A$7))</f>
        <v>0</v>
      </c>
      <c r="F71" s="52">
        <f t="shared" ca="1" si="5"/>
        <v>0</v>
      </c>
      <c r="G71" s="72">
        <f t="shared" ca="1" si="6"/>
        <v>0</v>
      </c>
      <c r="H71" s="51" cm="1">
        <f t="array" aca="1" ref="H71" ca="1">IF(ROUND(ROUND(G71,2)-G71,4)=0,_xlfn.XLOOKUP(G71,INDIRECT($A$4&amp;"!$G$32:$G$132"),INDIRECT($A$4&amp;"!$A$32:$A$132"),0,1,1),IF(G71&lt;0,0,(ROUNDUP(G71,2)-G71)*100*_xlfn.XLOOKUP(G71,INDIRECT($A$4&amp;"!$G$32:$G$132"),INDIRECT($A$4&amp;"!$A$32:$A$132"),0,-1,-1)+(G71-ROUNDDOWN(G71,2))*100*_xlfn.XLOOKUP(G71,INDIRECT($A$4&amp;"!$G$32:$G$132"),INDIRECT($A$4&amp;"!$A$32:$A$132"),0,1,1)))</f>
        <v>9.9999999999999992E-2</v>
      </c>
      <c r="I71" s="113">
        <f t="shared" ca="1" si="0"/>
        <v>0</v>
      </c>
      <c r="K71" s="52">
        <f t="shared" ca="1" si="1"/>
        <v>0</v>
      </c>
      <c r="L71" s="72">
        <f t="shared" ca="1" si="2"/>
        <v>0</v>
      </c>
      <c r="M71" s="51" cm="1">
        <f t="array" aca="1" ref="M71" ca="1">IF(ROUND(ROUND(L71,2)-L71,4)=0,_xlfn.XLOOKUP(L71,INDIRECT($A$4&amp;"!$G$32:$G$132"),INDIRECT($A$4&amp;"!$A$32:$A$132"),0,1,1),IF(L71&lt;0,0,(ROUNDUP(L71,2)-L71)*100*_xlfn.XLOOKUP(L71,INDIRECT($A$4&amp;"!$G$32:$G$132"),INDIRECT($A$4&amp;"!$A$32:$A$132"),0,-1,-1)+(L71-ROUNDDOWN(L71,2))*100*_xlfn.XLOOKUP(L71,INDIRECT($A$4&amp;"!$G$32:$G$132"),INDIRECT($A$4&amp;"!$A$32:$A$132"),0,1,1)))</f>
        <v>9.9999999999999992E-2</v>
      </c>
      <c r="N71" s="90">
        <f t="shared" ca="1" si="3"/>
        <v>0</v>
      </c>
    </row>
    <row r="72" spans="1:14" x14ac:dyDescent="0.35">
      <c r="A72" s="48">
        <f t="shared" si="4"/>
        <v>45651</v>
      </c>
      <c r="B72" s="88" cm="1">
        <f t="array" aca="1" ref="B72" ca="1">_xlfn.XLOOKUP(A72,INDIRECT($A$5&amp;"!$AJ$41:$AJ$406"),INDIRECT($A$5&amp;"!$An$41:$An$406"))*SUM($F$3:$I$3)</f>
        <v>0</v>
      </c>
      <c r="C72" s="88" cm="1">
        <f t="array" aca="1" ref="C72" ca="1">_xlfn.XLOOKUP(A72,INDIRECT($A$5&amp;"!$AJ$41:$AJ$406"),INDIRECT($A$5&amp;"!$Ak$41:$Ak$406"))*SUM($F$3:$I$3)</f>
        <v>0</v>
      </c>
      <c r="D72" s="88" cm="1">
        <f t="array" aca="1" ref="D72" ca="1">_xlfn.XLOOKUP(A72,INDIRECT($A$5&amp;"!$AJ$41:$AJ$406"),INDIRECT($A$5&amp;"!$AO$41:$AO$406"))*SUM($F$3:$I$3)</f>
        <v>11.55</v>
      </c>
      <c r="E72" s="50" cm="1">
        <f t="array" ref="E72">SUMPRODUCT(('PT Storengy'!$B$8:$K$372)*('PT Storengy'!$A$8:$A$372=$A72)*('PT Storengy'!$A$5:$J$5=$A$6)*('PT Storengy'!$B$7:$K$7=$A$7))</f>
        <v>0</v>
      </c>
      <c r="F72" s="52">
        <f t="shared" ca="1" si="5"/>
        <v>0</v>
      </c>
      <c r="G72" s="72">
        <f t="shared" ca="1" si="6"/>
        <v>0</v>
      </c>
      <c r="H72" s="51" cm="1">
        <f t="array" aca="1" ref="H72" ca="1">IF(ROUND(ROUND(G72,2)-G72,4)=0,_xlfn.XLOOKUP(G72,INDIRECT($A$4&amp;"!$G$32:$G$132"),INDIRECT($A$4&amp;"!$A$32:$A$132"),0,1,1),IF(G72&lt;0,0,(ROUNDUP(G72,2)-G72)*100*_xlfn.XLOOKUP(G72,INDIRECT($A$4&amp;"!$G$32:$G$132"),INDIRECT($A$4&amp;"!$A$32:$A$132"),0,-1,-1)+(G72-ROUNDDOWN(G72,2))*100*_xlfn.XLOOKUP(G72,INDIRECT($A$4&amp;"!$G$32:$G$132"),INDIRECT($A$4&amp;"!$A$32:$A$132"),0,1,1)))</f>
        <v>9.9999999999999992E-2</v>
      </c>
      <c r="I72" s="113">
        <f t="shared" ca="1" si="0"/>
        <v>0</v>
      </c>
      <c r="K72" s="52">
        <f t="shared" ca="1" si="1"/>
        <v>0</v>
      </c>
      <c r="L72" s="72">
        <f t="shared" ca="1" si="2"/>
        <v>0</v>
      </c>
      <c r="M72" s="51" cm="1">
        <f t="array" aca="1" ref="M72" ca="1">IF(ROUND(ROUND(L72,2)-L72,4)=0,_xlfn.XLOOKUP(L72,INDIRECT($A$4&amp;"!$G$32:$G$132"),INDIRECT($A$4&amp;"!$A$32:$A$132"),0,1,1),IF(L72&lt;0,0,(ROUNDUP(L72,2)-L72)*100*_xlfn.XLOOKUP(L72,INDIRECT($A$4&amp;"!$G$32:$G$132"),INDIRECT($A$4&amp;"!$A$32:$A$132"),0,-1,-1)+(L72-ROUNDDOWN(L72,2))*100*_xlfn.XLOOKUP(L72,INDIRECT($A$4&amp;"!$G$32:$G$132"),INDIRECT($A$4&amp;"!$A$32:$A$132"),0,1,1)))</f>
        <v>9.9999999999999992E-2</v>
      </c>
      <c r="N72" s="90">
        <f t="shared" ca="1" si="3"/>
        <v>0</v>
      </c>
    </row>
    <row r="73" spans="1:14" x14ac:dyDescent="0.35">
      <c r="A73" s="48">
        <f t="shared" si="4"/>
        <v>45652</v>
      </c>
      <c r="B73" s="88" cm="1">
        <f t="array" aca="1" ref="B73" ca="1">_xlfn.XLOOKUP(A73,INDIRECT($A$5&amp;"!$AJ$41:$AJ$406"),INDIRECT($A$5&amp;"!$An$41:$An$406"))*SUM($F$3:$I$3)</f>
        <v>0</v>
      </c>
      <c r="C73" s="88" cm="1">
        <f t="array" aca="1" ref="C73" ca="1">_xlfn.XLOOKUP(A73,INDIRECT($A$5&amp;"!$AJ$41:$AJ$406"),INDIRECT($A$5&amp;"!$Ak$41:$Ak$406"))*SUM($F$3:$I$3)</f>
        <v>0</v>
      </c>
      <c r="D73" s="88" cm="1">
        <f t="array" aca="1" ref="D73" ca="1">_xlfn.XLOOKUP(A73,INDIRECT($A$5&amp;"!$AJ$41:$AJ$406"),INDIRECT($A$5&amp;"!$AO$41:$AO$406"))*SUM($F$3:$I$3)</f>
        <v>11.55</v>
      </c>
      <c r="E73" s="50" cm="1">
        <f t="array" ref="E73">SUMPRODUCT(('PT Storengy'!$B$8:$K$372)*('PT Storengy'!$A$8:$A$372=$A73)*('PT Storengy'!$A$5:$J$5=$A$6)*('PT Storengy'!$B$7:$K$7=$A$7))</f>
        <v>0</v>
      </c>
      <c r="F73" s="52">
        <f t="shared" ca="1" si="5"/>
        <v>0</v>
      </c>
      <c r="G73" s="72">
        <f t="shared" ca="1" si="6"/>
        <v>0</v>
      </c>
      <c r="H73" s="51" cm="1">
        <f t="array" aca="1" ref="H73" ca="1">IF(ROUND(ROUND(G73,2)-G73,4)=0,_xlfn.XLOOKUP(G73,INDIRECT($A$4&amp;"!$G$32:$G$132"),INDIRECT($A$4&amp;"!$A$32:$A$132"),0,1,1),IF(G73&lt;0,0,(ROUNDUP(G73,2)-G73)*100*_xlfn.XLOOKUP(G73,INDIRECT($A$4&amp;"!$G$32:$G$132"),INDIRECT($A$4&amp;"!$A$32:$A$132"),0,-1,-1)+(G73-ROUNDDOWN(G73,2))*100*_xlfn.XLOOKUP(G73,INDIRECT($A$4&amp;"!$G$32:$G$132"),INDIRECT($A$4&amp;"!$A$32:$A$132"),0,1,1)))</f>
        <v>9.9999999999999992E-2</v>
      </c>
      <c r="I73" s="113">
        <f t="shared" ca="1" si="0"/>
        <v>0</v>
      </c>
      <c r="K73" s="52">
        <f t="shared" ca="1" si="1"/>
        <v>0</v>
      </c>
      <c r="L73" s="72">
        <f t="shared" ca="1" si="2"/>
        <v>0</v>
      </c>
      <c r="M73" s="51" cm="1">
        <f t="array" aca="1" ref="M73" ca="1">IF(ROUND(ROUND(L73,2)-L73,4)=0,_xlfn.XLOOKUP(L73,INDIRECT($A$4&amp;"!$G$32:$G$132"),INDIRECT($A$4&amp;"!$A$32:$A$132"),0,1,1),IF(L73&lt;0,0,(ROUNDUP(L73,2)-L73)*100*_xlfn.XLOOKUP(L73,INDIRECT($A$4&amp;"!$G$32:$G$132"),INDIRECT($A$4&amp;"!$A$32:$A$132"),0,-1,-1)+(L73-ROUNDDOWN(L73,2))*100*_xlfn.XLOOKUP(L73,INDIRECT($A$4&amp;"!$G$32:$G$132"),INDIRECT($A$4&amp;"!$A$32:$A$132"),0,1,1)))</f>
        <v>9.9999999999999992E-2</v>
      </c>
      <c r="N73" s="90">
        <f t="shared" ca="1" si="3"/>
        <v>0</v>
      </c>
    </row>
    <row r="74" spans="1:14" x14ac:dyDescent="0.35">
      <c r="A74" s="48">
        <f t="shared" si="4"/>
        <v>45653</v>
      </c>
      <c r="B74" s="88" cm="1">
        <f t="array" aca="1" ref="B74" ca="1">_xlfn.XLOOKUP(A74,INDIRECT($A$5&amp;"!$AJ$41:$AJ$406"),INDIRECT($A$5&amp;"!$An$41:$An$406"))*SUM($F$3:$I$3)</f>
        <v>0</v>
      </c>
      <c r="C74" s="88" cm="1">
        <f t="array" aca="1" ref="C74" ca="1">_xlfn.XLOOKUP(A74,INDIRECT($A$5&amp;"!$AJ$41:$AJ$406"),INDIRECT($A$5&amp;"!$Ak$41:$Ak$406"))*SUM($F$3:$I$3)</f>
        <v>0</v>
      </c>
      <c r="D74" s="88" cm="1">
        <f t="array" aca="1" ref="D74" ca="1">_xlfn.XLOOKUP(A74,INDIRECT($A$5&amp;"!$AJ$41:$AJ$406"),INDIRECT($A$5&amp;"!$AO$41:$AO$406"))*SUM($F$3:$I$3)</f>
        <v>11.55</v>
      </c>
      <c r="E74" s="50" cm="1">
        <f t="array" ref="E74">SUMPRODUCT(('PT Storengy'!$B$8:$K$372)*('PT Storengy'!$A$8:$A$372=$A74)*('PT Storengy'!$A$5:$J$5=$A$6)*('PT Storengy'!$B$7:$K$7=$A$7))</f>
        <v>0</v>
      </c>
      <c r="F74" s="52">
        <f t="shared" ca="1" si="5"/>
        <v>0</v>
      </c>
      <c r="G74" s="72">
        <f t="shared" ca="1" si="6"/>
        <v>0</v>
      </c>
      <c r="H74" s="51" cm="1">
        <f t="array" aca="1" ref="H74" ca="1">IF(ROUND(ROUND(G74,2)-G74,4)=0,_xlfn.XLOOKUP(G74,INDIRECT($A$4&amp;"!$G$32:$G$132"),INDIRECT($A$4&amp;"!$A$32:$A$132"),0,1,1),IF(G74&lt;0,0,(ROUNDUP(G74,2)-G74)*100*_xlfn.XLOOKUP(G74,INDIRECT($A$4&amp;"!$G$32:$G$132"),INDIRECT($A$4&amp;"!$A$32:$A$132"),0,-1,-1)+(G74-ROUNDDOWN(G74,2))*100*_xlfn.XLOOKUP(G74,INDIRECT($A$4&amp;"!$G$32:$G$132"),INDIRECT($A$4&amp;"!$A$32:$A$132"),0,1,1)))</f>
        <v>9.9999999999999992E-2</v>
      </c>
      <c r="I74" s="113">
        <f t="shared" ca="1" si="0"/>
        <v>0</v>
      </c>
      <c r="K74" s="52">
        <f t="shared" ca="1" si="1"/>
        <v>0</v>
      </c>
      <c r="L74" s="72">
        <f t="shared" ca="1" si="2"/>
        <v>0</v>
      </c>
      <c r="M74" s="51" cm="1">
        <f t="array" aca="1" ref="M74" ca="1">IF(ROUND(ROUND(L74,2)-L74,4)=0,_xlfn.XLOOKUP(L74,INDIRECT($A$4&amp;"!$G$32:$G$132"),INDIRECT($A$4&amp;"!$A$32:$A$132"),0,1,1),IF(L74&lt;0,0,(ROUNDUP(L74,2)-L74)*100*_xlfn.XLOOKUP(L74,INDIRECT($A$4&amp;"!$G$32:$G$132"),INDIRECT($A$4&amp;"!$A$32:$A$132"),0,-1,-1)+(L74-ROUNDDOWN(L74,2))*100*_xlfn.XLOOKUP(L74,INDIRECT($A$4&amp;"!$G$32:$G$132"),INDIRECT($A$4&amp;"!$A$32:$A$132"),0,1,1)))</f>
        <v>9.9999999999999992E-2</v>
      </c>
      <c r="N74" s="90">
        <f t="shared" ca="1" si="3"/>
        <v>0</v>
      </c>
    </row>
    <row r="75" spans="1:14" x14ac:dyDescent="0.35">
      <c r="A75" s="48">
        <f t="shared" si="4"/>
        <v>45654</v>
      </c>
      <c r="B75" s="88" cm="1">
        <f t="array" aca="1" ref="B75" ca="1">_xlfn.XLOOKUP(A75,INDIRECT($A$5&amp;"!$AJ$41:$AJ$406"),INDIRECT($A$5&amp;"!$An$41:$An$406"))*SUM($F$3:$I$3)</f>
        <v>0</v>
      </c>
      <c r="C75" s="88" cm="1">
        <f t="array" aca="1" ref="C75" ca="1">_xlfn.XLOOKUP(A75,INDIRECT($A$5&amp;"!$AJ$41:$AJ$406"),INDIRECT($A$5&amp;"!$Ak$41:$Ak$406"))*SUM($F$3:$I$3)</f>
        <v>0</v>
      </c>
      <c r="D75" s="88" cm="1">
        <f t="array" aca="1" ref="D75" ca="1">_xlfn.XLOOKUP(A75,INDIRECT($A$5&amp;"!$AJ$41:$AJ$406"),INDIRECT($A$5&amp;"!$AO$41:$AO$406"))*SUM($F$3:$I$3)</f>
        <v>11.55</v>
      </c>
      <c r="E75" s="50" cm="1">
        <f t="array" ref="E75">SUMPRODUCT(('PT Storengy'!$B$8:$K$372)*('PT Storengy'!$A$8:$A$372=$A75)*('PT Storengy'!$A$5:$J$5=$A$6)*('PT Storengy'!$B$7:$K$7=$A$7))</f>
        <v>0</v>
      </c>
      <c r="F75" s="52">
        <f t="shared" ca="1" si="5"/>
        <v>0</v>
      </c>
      <c r="G75" s="72">
        <f t="shared" ca="1" si="6"/>
        <v>0</v>
      </c>
      <c r="H75" s="51" cm="1">
        <f t="array" aca="1" ref="H75" ca="1">IF(ROUND(ROUND(G75,2)-G75,4)=0,_xlfn.XLOOKUP(G75,INDIRECT($A$4&amp;"!$G$32:$G$132"),INDIRECT($A$4&amp;"!$A$32:$A$132"),0,1,1),IF(G75&lt;0,0,(ROUNDUP(G75,2)-G75)*100*_xlfn.XLOOKUP(G75,INDIRECT($A$4&amp;"!$G$32:$G$132"),INDIRECT($A$4&amp;"!$A$32:$A$132"),0,-1,-1)+(G75-ROUNDDOWN(G75,2))*100*_xlfn.XLOOKUP(G75,INDIRECT($A$4&amp;"!$G$32:$G$132"),INDIRECT($A$4&amp;"!$A$32:$A$132"),0,1,1)))</f>
        <v>9.9999999999999992E-2</v>
      </c>
      <c r="I75" s="113">
        <f t="shared" ca="1" si="0"/>
        <v>0</v>
      </c>
      <c r="K75" s="52">
        <f t="shared" ca="1" si="1"/>
        <v>0</v>
      </c>
      <c r="L75" s="72">
        <f t="shared" ca="1" si="2"/>
        <v>0</v>
      </c>
      <c r="M75" s="51" cm="1">
        <f t="array" aca="1" ref="M75" ca="1">IF(ROUND(ROUND(L75,2)-L75,4)=0,_xlfn.XLOOKUP(L75,INDIRECT($A$4&amp;"!$G$32:$G$132"),INDIRECT($A$4&amp;"!$A$32:$A$132"),0,1,1),IF(L75&lt;0,0,(ROUNDUP(L75,2)-L75)*100*_xlfn.XLOOKUP(L75,INDIRECT($A$4&amp;"!$G$32:$G$132"),INDIRECT($A$4&amp;"!$A$32:$A$132"),0,-1,-1)+(L75-ROUNDDOWN(L75,2))*100*_xlfn.XLOOKUP(L75,INDIRECT($A$4&amp;"!$G$32:$G$132"),INDIRECT($A$4&amp;"!$A$32:$A$132"),0,1,1)))</f>
        <v>9.9999999999999992E-2</v>
      </c>
      <c r="N75" s="90">
        <f t="shared" ca="1" si="3"/>
        <v>0</v>
      </c>
    </row>
    <row r="76" spans="1:14" x14ac:dyDescent="0.35">
      <c r="A76" s="48">
        <f t="shared" si="4"/>
        <v>45655</v>
      </c>
      <c r="B76" s="88" cm="1">
        <f t="array" aca="1" ref="B76" ca="1">_xlfn.XLOOKUP(A76,INDIRECT($A$5&amp;"!$AJ$41:$AJ$406"),INDIRECT($A$5&amp;"!$An$41:$An$406"))*SUM($F$3:$I$3)</f>
        <v>0</v>
      </c>
      <c r="C76" s="88" cm="1">
        <f t="array" aca="1" ref="C76" ca="1">_xlfn.XLOOKUP(A76,INDIRECT($A$5&amp;"!$AJ$41:$AJ$406"),INDIRECT($A$5&amp;"!$Ak$41:$Ak$406"))*SUM($F$3:$I$3)</f>
        <v>0</v>
      </c>
      <c r="D76" s="88" cm="1">
        <f t="array" aca="1" ref="D76" ca="1">_xlfn.XLOOKUP(A76,INDIRECT($A$5&amp;"!$AJ$41:$AJ$406"),INDIRECT($A$5&amp;"!$AO$41:$AO$406"))*SUM($F$3:$I$3)</f>
        <v>11.55</v>
      </c>
      <c r="E76" s="50" cm="1">
        <f t="array" ref="E76">SUMPRODUCT(('PT Storengy'!$B$8:$K$372)*('PT Storengy'!$A$8:$A$372=$A76)*('PT Storengy'!$A$5:$J$5=$A$6)*('PT Storengy'!$B$7:$K$7=$A$7))</f>
        <v>0</v>
      </c>
      <c r="F76" s="52">
        <f t="shared" ca="1" si="5"/>
        <v>0</v>
      </c>
      <c r="G76" s="72">
        <f t="shared" ca="1" si="6"/>
        <v>0</v>
      </c>
      <c r="H76" s="51" cm="1">
        <f t="array" aca="1" ref="H76" ca="1">IF(ROUND(ROUND(G76,2)-G76,4)=0,_xlfn.XLOOKUP(G76,INDIRECT($A$4&amp;"!$G$32:$G$132"),INDIRECT($A$4&amp;"!$A$32:$A$132"),0,1,1),IF(G76&lt;0,0,(ROUNDUP(G76,2)-G76)*100*_xlfn.XLOOKUP(G76,INDIRECT($A$4&amp;"!$G$32:$G$132"),INDIRECT($A$4&amp;"!$A$32:$A$132"),0,-1,-1)+(G76-ROUNDDOWN(G76,2))*100*_xlfn.XLOOKUP(G76,INDIRECT($A$4&amp;"!$G$32:$G$132"),INDIRECT($A$4&amp;"!$A$32:$A$132"),0,1,1)))</f>
        <v>9.9999999999999992E-2</v>
      </c>
      <c r="I76" s="113">
        <f t="shared" ca="1" si="0"/>
        <v>0</v>
      </c>
      <c r="K76" s="52">
        <f t="shared" ca="1" si="1"/>
        <v>0</v>
      </c>
      <c r="L76" s="72">
        <f t="shared" ca="1" si="2"/>
        <v>0</v>
      </c>
      <c r="M76" s="51" cm="1">
        <f t="array" aca="1" ref="M76" ca="1">IF(ROUND(ROUND(L76,2)-L76,4)=0,_xlfn.XLOOKUP(L76,INDIRECT($A$4&amp;"!$G$32:$G$132"),INDIRECT($A$4&amp;"!$A$32:$A$132"),0,1,1),IF(L76&lt;0,0,(ROUNDUP(L76,2)-L76)*100*_xlfn.XLOOKUP(L76,INDIRECT($A$4&amp;"!$G$32:$G$132"),INDIRECT($A$4&amp;"!$A$32:$A$132"),0,-1,-1)+(L76-ROUNDDOWN(L76,2))*100*_xlfn.XLOOKUP(L76,INDIRECT($A$4&amp;"!$G$32:$G$132"),INDIRECT($A$4&amp;"!$A$32:$A$132"),0,1,1)))</f>
        <v>9.9999999999999992E-2</v>
      </c>
      <c r="N76" s="90">
        <f t="shared" ca="1" si="3"/>
        <v>0</v>
      </c>
    </row>
    <row r="77" spans="1:14" x14ac:dyDescent="0.35">
      <c r="A77" s="48">
        <f t="shared" si="4"/>
        <v>45656</v>
      </c>
      <c r="B77" s="88" cm="1">
        <f t="array" aca="1" ref="B77" ca="1">_xlfn.XLOOKUP(A77,INDIRECT($A$5&amp;"!$AJ$41:$AJ$406"),INDIRECT($A$5&amp;"!$An$41:$An$406"))*SUM($F$3:$I$3)</f>
        <v>0</v>
      </c>
      <c r="C77" s="88" cm="1">
        <f t="array" aca="1" ref="C77" ca="1">_xlfn.XLOOKUP(A77,INDIRECT($A$5&amp;"!$AJ$41:$AJ$406"),INDIRECT($A$5&amp;"!$Ak$41:$Ak$406"))*SUM($F$3:$I$3)</f>
        <v>0</v>
      </c>
      <c r="D77" s="88" cm="1">
        <f t="array" aca="1" ref="D77" ca="1">_xlfn.XLOOKUP(A77,INDIRECT($A$5&amp;"!$AJ$41:$AJ$406"),INDIRECT($A$5&amp;"!$AO$41:$AO$406"))*SUM($F$3:$I$3)</f>
        <v>11.55</v>
      </c>
      <c r="E77" s="50" cm="1">
        <f t="array" ref="E77">SUMPRODUCT(('PT Storengy'!$B$8:$K$372)*('PT Storengy'!$A$8:$A$372=$A77)*('PT Storengy'!$A$5:$J$5=$A$6)*('PT Storengy'!$B$7:$K$7=$A$7))</f>
        <v>0</v>
      </c>
      <c r="F77" s="52">
        <f t="shared" ca="1" si="5"/>
        <v>0</v>
      </c>
      <c r="G77" s="72">
        <f t="shared" ca="1" si="6"/>
        <v>0</v>
      </c>
      <c r="H77" s="51" cm="1">
        <f t="array" aca="1" ref="H77" ca="1">IF(ROUND(ROUND(G77,2)-G77,4)=0,_xlfn.XLOOKUP(G77,INDIRECT($A$4&amp;"!$G$32:$G$132"),INDIRECT($A$4&amp;"!$A$32:$A$132"),0,1,1),IF(G77&lt;0,0,(ROUNDUP(G77,2)-G77)*100*_xlfn.XLOOKUP(G77,INDIRECT($A$4&amp;"!$G$32:$G$132"),INDIRECT($A$4&amp;"!$A$32:$A$132"),0,-1,-1)+(G77-ROUNDDOWN(G77,2))*100*_xlfn.XLOOKUP(G77,INDIRECT($A$4&amp;"!$G$32:$G$132"),INDIRECT($A$4&amp;"!$A$32:$A$132"),0,1,1)))</f>
        <v>9.9999999999999992E-2</v>
      </c>
      <c r="I77" s="113">
        <f t="shared" ca="1" si="0"/>
        <v>0</v>
      </c>
      <c r="K77" s="52">
        <f t="shared" ca="1" si="1"/>
        <v>0</v>
      </c>
      <c r="L77" s="72">
        <f t="shared" ca="1" si="2"/>
        <v>0</v>
      </c>
      <c r="M77" s="51" cm="1">
        <f t="array" aca="1" ref="M77" ca="1">IF(ROUND(ROUND(L77,2)-L77,4)=0,_xlfn.XLOOKUP(L77,INDIRECT($A$4&amp;"!$G$32:$G$132"),INDIRECT($A$4&amp;"!$A$32:$A$132"),0,1,1),IF(L77&lt;0,0,(ROUNDUP(L77,2)-L77)*100*_xlfn.XLOOKUP(L77,INDIRECT($A$4&amp;"!$G$32:$G$132"),INDIRECT($A$4&amp;"!$A$32:$A$132"),0,-1,-1)+(L77-ROUNDDOWN(L77,2))*100*_xlfn.XLOOKUP(L77,INDIRECT($A$4&amp;"!$G$32:$G$132"),INDIRECT($A$4&amp;"!$A$32:$A$132"),0,1,1)))</f>
        <v>9.9999999999999992E-2</v>
      </c>
      <c r="N77" s="90">
        <f t="shared" ca="1" si="3"/>
        <v>0</v>
      </c>
    </row>
    <row r="78" spans="1:14" x14ac:dyDescent="0.35">
      <c r="A78" s="48">
        <f t="shared" si="4"/>
        <v>45657</v>
      </c>
      <c r="B78" s="88" cm="1">
        <f t="array" aca="1" ref="B78" ca="1">_xlfn.XLOOKUP(A78,INDIRECT($A$5&amp;"!$AJ$41:$AJ$406"),INDIRECT($A$5&amp;"!$An$41:$An$406"))*SUM($F$3:$I$3)</f>
        <v>0</v>
      </c>
      <c r="C78" s="88" cm="1">
        <f t="array" aca="1" ref="C78" ca="1">_xlfn.XLOOKUP(A78,INDIRECT($A$5&amp;"!$AJ$41:$AJ$406"),INDIRECT($A$5&amp;"!$Ak$41:$Ak$406"))*SUM($F$3:$I$3)</f>
        <v>0</v>
      </c>
      <c r="D78" s="88" cm="1">
        <f t="array" aca="1" ref="D78" ca="1">_xlfn.XLOOKUP(A78,INDIRECT($A$5&amp;"!$AJ$41:$AJ$406"),INDIRECT($A$5&amp;"!$AO$41:$AO$406"))*SUM($F$3:$I$3)</f>
        <v>11.55</v>
      </c>
      <c r="E78" s="50" cm="1">
        <f t="array" ref="E78">SUMPRODUCT(('PT Storengy'!$B$8:$K$372)*('PT Storengy'!$A$8:$A$372=$A78)*('PT Storengy'!$A$5:$J$5=$A$6)*('PT Storengy'!$B$7:$K$7=$A$7))</f>
        <v>0</v>
      </c>
      <c r="F78" s="52">
        <f t="shared" ca="1" si="5"/>
        <v>0</v>
      </c>
      <c r="G78" s="72">
        <f t="shared" ca="1" si="6"/>
        <v>0</v>
      </c>
      <c r="H78" s="51" cm="1">
        <f t="array" aca="1" ref="H78" ca="1">IF(ROUND(ROUND(G78,2)-G78,4)=0,_xlfn.XLOOKUP(G78,INDIRECT($A$4&amp;"!$G$32:$G$132"),INDIRECT($A$4&amp;"!$A$32:$A$132"),0,1,1),IF(G78&lt;0,0,(ROUNDUP(G78,2)-G78)*100*_xlfn.XLOOKUP(G78,INDIRECT($A$4&amp;"!$G$32:$G$132"),INDIRECT($A$4&amp;"!$A$32:$A$132"),0,-1,-1)+(G78-ROUNDDOWN(G78,2))*100*_xlfn.XLOOKUP(G78,INDIRECT($A$4&amp;"!$G$32:$G$132"),INDIRECT($A$4&amp;"!$A$32:$A$132"),0,1,1)))</f>
        <v>9.9999999999999992E-2</v>
      </c>
      <c r="I78" s="113">
        <f t="shared" ca="1" si="0"/>
        <v>0</v>
      </c>
      <c r="K78" s="52">
        <f t="shared" ca="1" si="1"/>
        <v>0</v>
      </c>
      <c r="L78" s="72">
        <f t="shared" ca="1" si="2"/>
        <v>0</v>
      </c>
      <c r="M78" s="51" cm="1">
        <f t="array" aca="1" ref="M78" ca="1">IF(ROUND(ROUND(L78,2)-L78,4)=0,_xlfn.XLOOKUP(L78,INDIRECT($A$4&amp;"!$G$32:$G$132"),INDIRECT($A$4&amp;"!$A$32:$A$132"),0,1,1),IF(L78&lt;0,0,(ROUNDUP(L78,2)-L78)*100*_xlfn.XLOOKUP(L78,INDIRECT($A$4&amp;"!$G$32:$G$132"),INDIRECT($A$4&amp;"!$A$32:$A$132"),0,-1,-1)+(L78-ROUNDDOWN(L78,2))*100*_xlfn.XLOOKUP(L78,INDIRECT($A$4&amp;"!$G$32:$G$132"),INDIRECT($A$4&amp;"!$A$32:$A$132"),0,1,1)))</f>
        <v>9.9999999999999992E-2</v>
      </c>
      <c r="N78" s="90">
        <f t="shared" ca="1" si="3"/>
        <v>0</v>
      </c>
    </row>
    <row r="79" spans="1:14" x14ac:dyDescent="0.35">
      <c r="A79" s="48">
        <f t="shared" si="4"/>
        <v>45658</v>
      </c>
      <c r="B79" s="88" cm="1">
        <f t="array" aca="1" ref="B79" ca="1">_xlfn.XLOOKUP(A79,INDIRECT($A$5&amp;"!$AJ$41:$AJ$406"),INDIRECT($A$5&amp;"!$An$41:$An$406"))*SUM($F$3:$I$3)</f>
        <v>0</v>
      </c>
      <c r="C79" s="88" cm="1">
        <f t="array" aca="1" ref="C79" ca="1">_xlfn.XLOOKUP(A79,INDIRECT($A$5&amp;"!$AJ$41:$AJ$406"),INDIRECT($A$5&amp;"!$Ak$41:$Ak$406"))*SUM($F$3:$I$3)</f>
        <v>0</v>
      </c>
      <c r="D79" s="88" cm="1">
        <f t="array" aca="1" ref="D79" ca="1">_xlfn.XLOOKUP(A79,INDIRECT($A$5&amp;"!$AJ$41:$AJ$406"),INDIRECT($A$5&amp;"!$AO$41:$AO$406"))*SUM($F$3:$I$3)</f>
        <v>11.55</v>
      </c>
      <c r="E79" s="50" cm="1">
        <f t="array" ref="E79">SUMPRODUCT(('PT Storengy'!$B$8:$K$372)*('PT Storengy'!$A$8:$A$372=$A79)*('PT Storengy'!$A$5:$J$5=$A$6)*('PT Storengy'!$B$7:$K$7=$A$7))</f>
        <v>0</v>
      </c>
      <c r="F79" s="52">
        <f t="shared" ca="1" si="5"/>
        <v>0</v>
      </c>
      <c r="G79" s="72">
        <f t="shared" ca="1" si="6"/>
        <v>0</v>
      </c>
      <c r="H79" s="51" cm="1">
        <f t="array" aca="1" ref="H79" ca="1">IF(ROUND(ROUND(G79,2)-G79,4)=0,_xlfn.XLOOKUP(G79,INDIRECT($A$4&amp;"!$G$32:$G$132"),INDIRECT($A$4&amp;"!$A$32:$A$132"),0,1,1),IF(G79&lt;0,0,(ROUNDUP(G79,2)-G79)*100*_xlfn.XLOOKUP(G79,INDIRECT($A$4&amp;"!$G$32:$G$132"),INDIRECT($A$4&amp;"!$A$32:$A$132"),0,-1,-1)+(G79-ROUNDDOWN(G79,2))*100*_xlfn.XLOOKUP(G79,INDIRECT($A$4&amp;"!$G$32:$G$132"),INDIRECT($A$4&amp;"!$A$32:$A$132"),0,1,1)))</f>
        <v>9.9999999999999992E-2</v>
      </c>
      <c r="I79" s="113">
        <f t="shared" ca="1" si="0"/>
        <v>0</v>
      </c>
      <c r="K79" s="52">
        <f t="shared" ca="1" si="1"/>
        <v>0</v>
      </c>
      <c r="L79" s="72">
        <f t="shared" ca="1" si="2"/>
        <v>0</v>
      </c>
      <c r="M79" s="51" cm="1">
        <f t="array" aca="1" ref="M79" ca="1">IF(ROUND(ROUND(L79,2)-L79,4)=0,_xlfn.XLOOKUP(L79,INDIRECT($A$4&amp;"!$G$32:$G$132"),INDIRECT($A$4&amp;"!$A$32:$A$132"),0,1,1),IF(L79&lt;0,0,(ROUNDUP(L79,2)-L79)*100*_xlfn.XLOOKUP(L79,INDIRECT($A$4&amp;"!$G$32:$G$132"),INDIRECT($A$4&amp;"!$A$32:$A$132"),0,-1,-1)+(L79-ROUNDDOWN(L79,2))*100*_xlfn.XLOOKUP(L79,INDIRECT($A$4&amp;"!$G$32:$G$132"),INDIRECT($A$4&amp;"!$A$32:$A$132"),0,1,1)))</f>
        <v>9.9999999999999992E-2</v>
      </c>
      <c r="N79" s="90">
        <f t="shared" ca="1" si="3"/>
        <v>0</v>
      </c>
    </row>
    <row r="80" spans="1:14" x14ac:dyDescent="0.35">
      <c r="A80" s="48">
        <f t="shared" si="4"/>
        <v>45659</v>
      </c>
      <c r="B80" s="88" cm="1">
        <f t="array" aca="1" ref="B80" ca="1">_xlfn.XLOOKUP(A80,INDIRECT($A$5&amp;"!$AJ$41:$AJ$406"),INDIRECT($A$5&amp;"!$An$41:$An$406"))*SUM($F$3:$I$3)</f>
        <v>0</v>
      </c>
      <c r="C80" s="88" cm="1">
        <f t="array" aca="1" ref="C80" ca="1">_xlfn.XLOOKUP(A80,INDIRECT($A$5&amp;"!$AJ$41:$AJ$406"),INDIRECT($A$5&amp;"!$Ak$41:$Ak$406"))*SUM($F$3:$I$3)</f>
        <v>0</v>
      </c>
      <c r="D80" s="88" cm="1">
        <f t="array" aca="1" ref="D80" ca="1">_xlfn.XLOOKUP(A80,INDIRECT($A$5&amp;"!$AJ$41:$AJ$406"),INDIRECT($A$5&amp;"!$AO$41:$AO$406"))*SUM($F$3:$I$3)</f>
        <v>11.55</v>
      </c>
      <c r="E80" s="50" cm="1">
        <f t="array" ref="E80">SUMPRODUCT(('PT Storengy'!$B$8:$K$372)*('PT Storengy'!$A$8:$A$372=$A80)*('PT Storengy'!$A$5:$J$5=$A$6)*('PT Storengy'!$B$7:$K$7=$A$7))</f>
        <v>0</v>
      </c>
      <c r="F80" s="52">
        <f t="shared" ca="1" si="5"/>
        <v>0</v>
      </c>
      <c r="G80" s="72">
        <f t="shared" ca="1" si="6"/>
        <v>0</v>
      </c>
      <c r="H80" s="51" cm="1">
        <f t="array" aca="1" ref="H80" ca="1">IF(ROUND(ROUND(G80,2)-G80,4)=0,_xlfn.XLOOKUP(G80,INDIRECT($A$4&amp;"!$G$32:$G$132"),INDIRECT($A$4&amp;"!$A$32:$A$132"),0,1,1),IF(G80&lt;0,0,(ROUNDUP(G80,2)-G80)*100*_xlfn.XLOOKUP(G80,INDIRECT($A$4&amp;"!$G$32:$G$132"),INDIRECT($A$4&amp;"!$A$32:$A$132"),0,-1,-1)+(G80-ROUNDDOWN(G80,2))*100*_xlfn.XLOOKUP(G80,INDIRECT($A$4&amp;"!$G$32:$G$132"),INDIRECT($A$4&amp;"!$A$32:$A$132"),0,1,1)))</f>
        <v>9.9999999999999992E-2</v>
      </c>
      <c r="I80" s="113">
        <f t="shared" ca="1" si="0"/>
        <v>0</v>
      </c>
      <c r="K80" s="52">
        <f t="shared" ca="1" si="1"/>
        <v>0</v>
      </c>
      <c r="L80" s="72">
        <f t="shared" ca="1" si="2"/>
        <v>0</v>
      </c>
      <c r="M80" s="51" cm="1">
        <f t="array" aca="1" ref="M80" ca="1">IF(ROUND(ROUND(L80,2)-L80,4)=0,_xlfn.XLOOKUP(L80,INDIRECT($A$4&amp;"!$G$32:$G$132"),INDIRECT($A$4&amp;"!$A$32:$A$132"),0,1,1),IF(L80&lt;0,0,(ROUNDUP(L80,2)-L80)*100*_xlfn.XLOOKUP(L80,INDIRECT($A$4&amp;"!$G$32:$G$132"),INDIRECT($A$4&amp;"!$A$32:$A$132"),0,-1,-1)+(L80-ROUNDDOWN(L80,2))*100*_xlfn.XLOOKUP(L80,INDIRECT($A$4&amp;"!$G$32:$G$132"),INDIRECT($A$4&amp;"!$A$32:$A$132"),0,1,1)))</f>
        <v>9.9999999999999992E-2</v>
      </c>
      <c r="N80" s="90">
        <f t="shared" ca="1" si="3"/>
        <v>0</v>
      </c>
    </row>
    <row r="81" spans="1:14" x14ac:dyDescent="0.35">
      <c r="A81" s="48">
        <f t="shared" si="4"/>
        <v>45660</v>
      </c>
      <c r="B81" s="88" cm="1">
        <f t="array" aca="1" ref="B81" ca="1">_xlfn.XLOOKUP(A81,INDIRECT($A$5&amp;"!$AJ$41:$AJ$406"),INDIRECT($A$5&amp;"!$An$41:$An$406"))*SUM($F$3:$I$3)</f>
        <v>0</v>
      </c>
      <c r="C81" s="88" cm="1">
        <f t="array" aca="1" ref="C81" ca="1">_xlfn.XLOOKUP(A81,INDIRECT($A$5&amp;"!$AJ$41:$AJ$406"),INDIRECT($A$5&amp;"!$Ak$41:$Ak$406"))*SUM($F$3:$I$3)</f>
        <v>0</v>
      </c>
      <c r="D81" s="88" cm="1">
        <f t="array" aca="1" ref="D81" ca="1">_xlfn.XLOOKUP(A81,INDIRECT($A$5&amp;"!$AJ$41:$AJ$406"),INDIRECT($A$5&amp;"!$AO$41:$AO$406"))*SUM($F$3:$I$3)</f>
        <v>11.55</v>
      </c>
      <c r="E81" s="50" cm="1">
        <f t="array" ref="E81">SUMPRODUCT(('PT Storengy'!$B$8:$K$372)*('PT Storengy'!$A$8:$A$372=$A81)*('PT Storengy'!$A$5:$J$5=$A$6)*('PT Storengy'!$B$7:$K$7=$A$7))</f>
        <v>0</v>
      </c>
      <c r="F81" s="52">
        <f t="shared" ca="1" si="5"/>
        <v>0</v>
      </c>
      <c r="G81" s="72">
        <f t="shared" ca="1" si="6"/>
        <v>0</v>
      </c>
      <c r="H81" s="51" cm="1">
        <f t="array" aca="1" ref="H81" ca="1">IF(ROUND(ROUND(G81,2)-G81,4)=0,_xlfn.XLOOKUP(G81,INDIRECT($A$4&amp;"!$G$32:$G$132"),INDIRECT($A$4&amp;"!$A$32:$A$132"),0,1,1),IF(G81&lt;0,0,(ROUNDUP(G81,2)-G81)*100*_xlfn.XLOOKUP(G81,INDIRECT($A$4&amp;"!$G$32:$G$132"),INDIRECT($A$4&amp;"!$A$32:$A$132"),0,-1,-1)+(G81-ROUNDDOWN(G81,2))*100*_xlfn.XLOOKUP(G81,INDIRECT($A$4&amp;"!$G$32:$G$132"),INDIRECT($A$4&amp;"!$A$32:$A$132"),0,1,1)))</f>
        <v>9.9999999999999992E-2</v>
      </c>
      <c r="I81" s="113">
        <f t="shared" ca="1" si="0"/>
        <v>0</v>
      </c>
      <c r="K81" s="52">
        <f t="shared" ref="K81:K144" ca="1" si="7">K80-N81/1000</f>
        <v>0</v>
      </c>
      <c r="L81" s="72">
        <f t="shared" ca="1" si="2"/>
        <v>0</v>
      </c>
      <c r="M81" s="51" cm="1">
        <f t="array" aca="1" ref="M81" ca="1">IF(ROUND(ROUND(L81,2)-L81,4)=0,_xlfn.XLOOKUP(L81,INDIRECT($A$4&amp;"!$G$32:$G$132"),INDIRECT($A$4&amp;"!$A$32:$A$132"),0,1,1),IF(L81&lt;0,0,(ROUNDUP(L81,2)-L81)*100*_xlfn.XLOOKUP(L81,INDIRECT($A$4&amp;"!$G$32:$G$132"),INDIRECT($A$4&amp;"!$A$32:$A$132"),0,-1,-1)+(L81-ROUNDDOWN(L81,2))*100*_xlfn.XLOOKUP(L81,INDIRECT($A$4&amp;"!$G$32:$G$132"),INDIRECT($A$4&amp;"!$A$32:$A$132"),0,1,1)))</f>
        <v>9.9999999999999992E-2</v>
      </c>
      <c r="N81" s="90">
        <f t="shared" ca="1" si="3"/>
        <v>0</v>
      </c>
    </row>
    <row r="82" spans="1:14" x14ac:dyDescent="0.35">
      <c r="A82" s="48">
        <f t="shared" si="4"/>
        <v>45661</v>
      </c>
      <c r="B82" s="88" cm="1">
        <f t="array" aca="1" ref="B82" ca="1">_xlfn.XLOOKUP(A82,INDIRECT($A$5&amp;"!$AJ$41:$AJ$406"),INDIRECT($A$5&amp;"!$An$41:$An$406"))*SUM($F$3:$I$3)</f>
        <v>0</v>
      </c>
      <c r="C82" s="88" cm="1">
        <f t="array" aca="1" ref="C82" ca="1">_xlfn.XLOOKUP(A82,INDIRECT($A$5&amp;"!$AJ$41:$AJ$406"),INDIRECT($A$5&amp;"!$Ak$41:$Ak$406"))*SUM($F$3:$I$3)</f>
        <v>0</v>
      </c>
      <c r="D82" s="88" cm="1">
        <f t="array" aca="1" ref="D82" ca="1">_xlfn.XLOOKUP(A82,INDIRECT($A$5&amp;"!$AJ$41:$AJ$406"),INDIRECT($A$5&amp;"!$AO$41:$AO$406"))*SUM($F$3:$I$3)</f>
        <v>11.55</v>
      </c>
      <c r="E82" s="50" cm="1">
        <f t="array" ref="E82">SUMPRODUCT(('PT Storengy'!$B$8:$K$372)*('PT Storengy'!$A$8:$A$372=$A82)*('PT Storengy'!$A$5:$J$5=$A$6)*('PT Storengy'!$B$7:$K$7=$A$7))</f>
        <v>0</v>
      </c>
      <c r="F82" s="52">
        <f t="shared" ca="1" si="5"/>
        <v>0</v>
      </c>
      <c r="G82" s="72">
        <f t="shared" ca="1" si="6"/>
        <v>0</v>
      </c>
      <c r="H82" s="51" cm="1">
        <f t="array" aca="1" ref="H82" ca="1">IF(ROUND(ROUND(G82,2)-G82,4)=0,_xlfn.XLOOKUP(G82,INDIRECT($A$4&amp;"!$G$32:$G$132"),INDIRECT($A$4&amp;"!$A$32:$A$132"),0,1,1),IF(G82&lt;0,0,(ROUNDUP(G82,2)-G82)*100*_xlfn.XLOOKUP(G82,INDIRECT($A$4&amp;"!$G$32:$G$132"),INDIRECT($A$4&amp;"!$A$32:$A$132"),0,-1,-1)+(G82-ROUNDDOWN(G82,2))*100*_xlfn.XLOOKUP(G82,INDIRECT($A$4&amp;"!$G$32:$G$132"),INDIRECT($A$4&amp;"!$A$32:$A$132"),0,1,1)))</f>
        <v>9.9999999999999992E-2</v>
      </c>
      <c r="I82" s="113">
        <f t="shared" ref="I82:I145" ca="1" si="8">IF(F81*1000-$F$4*(1-E82)*H82&gt;1000*B82,$F$4*(1-E82)*H82,F81*1000-1000*B82)</f>
        <v>0</v>
      </c>
      <c r="K82" s="52">
        <f t="shared" ca="1" si="7"/>
        <v>0</v>
      </c>
      <c r="L82" s="72">
        <f t="shared" ref="L82:L145" ca="1" si="9">MAX(K81/SUM($F$3,$G$3,$H$3,$I$3),0)</f>
        <v>0</v>
      </c>
      <c r="M82" s="51" cm="1">
        <f t="array" aca="1" ref="M82" ca="1">IF(ROUND(ROUND(L82,2)-L82,4)=0,_xlfn.XLOOKUP(L82,INDIRECT($A$4&amp;"!$G$32:$G$132"),INDIRECT($A$4&amp;"!$A$32:$A$132"),0,1,1),IF(L82&lt;0,0,(ROUNDUP(L82,2)-L82)*100*_xlfn.XLOOKUP(L82,INDIRECT($A$4&amp;"!$G$32:$G$132"),INDIRECT($A$4&amp;"!$A$32:$A$132"),0,-1,-1)+(L82-ROUNDDOWN(L82,2))*100*_xlfn.XLOOKUP(L82,INDIRECT($A$4&amp;"!$G$32:$G$132"),INDIRECT($A$4&amp;"!$A$32:$A$132"),0,1,1)))</f>
        <v>9.9999999999999992E-2</v>
      </c>
      <c r="N82" s="90">
        <f t="shared" ref="N82:N145" ca="1" si="10">IF(K81*1000&lt;$F$4*(1)*M82,K81*1000,$F$4*(1)*M82)</f>
        <v>0</v>
      </c>
    </row>
    <row r="83" spans="1:14" x14ac:dyDescent="0.35">
      <c r="A83" s="48">
        <f t="shared" ref="A83:A146" si="11">A82+1</f>
        <v>45662</v>
      </c>
      <c r="B83" s="88" cm="1">
        <f t="array" aca="1" ref="B83" ca="1">_xlfn.XLOOKUP(A83,INDIRECT($A$5&amp;"!$AJ$41:$AJ$406"),INDIRECT($A$5&amp;"!$An$41:$An$406"))*SUM($F$3:$I$3)</f>
        <v>0</v>
      </c>
      <c r="C83" s="88" cm="1">
        <f t="array" aca="1" ref="C83" ca="1">_xlfn.XLOOKUP(A83,INDIRECT($A$5&amp;"!$AJ$41:$AJ$406"),INDIRECT($A$5&amp;"!$Ak$41:$Ak$406"))*SUM($F$3:$I$3)</f>
        <v>0</v>
      </c>
      <c r="D83" s="88" cm="1">
        <f t="array" aca="1" ref="D83" ca="1">_xlfn.XLOOKUP(A83,INDIRECT($A$5&amp;"!$AJ$41:$AJ$406"),INDIRECT($A$5&amp;"!$AO$41:$AO$406"))*SUM($F$3:$I$3)</f>
        <v>11.55</v>
      </c>
      <c r="E83" s="50" cm="1">
        <f t="array" ref="E83">SUMPRODUCT(('PT Storengy'!$B$8:$K$372)*('PT Storengy'!$A$8:$A$372=$A83)*('PT Storengy'!$A$5:$J$5=$A$6)*('PT Storengy'!$B$7:$K$7=$A$7))</f>
        <v>0</v>
      </c>
      <c r="F83" s="52">
        <f t="shared" ref="F83:F146" ca="1" si="12">F82-I83/1000</f>
        <v>0</v>
      </c>
      <c r="G83" s="72">
        <f t="shared" ref="G83:G146" ca="1" si="13">$F82/SUM($F$3,$G$3,$H$3,$I$3)</f>
        <v>0</v>
      </c>
      <c r="H83" s="51" cm="1">
        <f t="array" aca="1" ref="H83" ca="1">IF(ROUND(ROUND(G83,2)-G83,4)=0,_xlfn.XLOOKUP(G83,INDIRECT($A$4&amp;"!$G$32:$G$132"),INDIRECT($A$4&amp;"!$A$32:$A$132"),0,1,1),IF(G83&lt;0,0,(ROUNDUP(G83,2)-G83)*100*_xlfn.XLOOKUP(G83,INDIRECT($A$4&amp;"!$G$32:$G$132"),INDIRECT($A$4&amp;"!$A$32:$A$132"),0,-1,-1)+(G83-ROUNDDOWN(G83,2))*100*_xlfn.XLOOKUP(G83,INDIRECT($A$4&amp;"!$G$32:$G$132"),INDIRECT($A$4&amp;"!$A$32:$A$132"),0,1,1)))</f>
        <v>9.9999999999999992E-2</v>
      </c>
      <c r="I83" s="113">
        <f t="shared" ca="1" si="8"/>
        <v>0</v>
      </c>
      <c r="K83" s="52">
        <f t="shared" ca="1" si="7"/>
        <v>0</v>
      </c>
      <c r="L83" s="72">
        <f t="shared" ca="1" si="9"/>
        <v>0</v>
      </c>
      <c r="M83" s="51" cm="1">
        <f t="array" aca="1" ref="M83" ca="1">IF(ROUND(ROUND(L83,2)-L83,4)=0,_xlfn.XLOOKUP(L83,INDIRECT($A$4&amp;"!$G$32:$G$132"),INDIRECT($A$4&amp;"!$A$32:$A$132"),0,1,1),IF(L83&lt;0,0,(ROUNDUP(L83,2)-L83)*100*_xlfn.XLOOKUP(L83,INDIRECT($A$4&amp;"!$G$32:$G$132"),INDIRECT($A$4&amp;"!$A$32:$A$132"),0,-1,-1)+(L83-ROUNDDOWN(L83,2))*100*_xlfn.XLOOKUP(L83,INDIRECT($A$4&amp;"!$G$32:$G$132"),INDIRECT($A$4&amp;"!$A$32:$A$132"),0,1,1)))</f>
        <v>9.9999999999999992E-2</v>
      </c>
      <c r="N83" s="90">
        <f t="shared" ca="1" si="10"/>
        <v>0</v>
      </c>
    </row>
    <row r="84" spans="1:14" x14ac:dyDescent="0.35">
      <c r="A84" s="48">
        <f t="shared" si="11"/>
        <v>45663</v>
      </c>
      <c r="B84" s="88" cm="1">
        <f t="array" aca="1" ref="B84" ca="1">_xlfn.XLOOKUP(A84,INDIRECT($A$5&amp;"!$AJ$41:$AJ$406"),INDIRECT($A$5&amp;"!$An$41:$An$406"))*SUM($F$3:$I$3)</f>
        <v>0</v>
      </c>
      <c r="C84" s="88" cm="1">
        <f t="array" aca="1" ref="C84" ca="1">_xlfn.XLOOKUP(A84,INDIRECT($A$5&amp;"!$AJ$41:$AJ$406"),INDIRECT($A$5&amp;"!$Ak$41:$Ak$406"))*SUM($F$3:$I$3)</f>
        <v>0</v>
      </c>
      <c r="D84" s="88" cm="1">
        <f t="array" aca="1" ref="D84" ca="1">_xlfn.XLOOKUP(A84,INDIRECT($A$5&amp;"!$AJ$41:$AJ$406"),INDIRECT($A$5&amp;"!$AO$41:$AO$406"))*SUM($F$3:$I$3)</f>
        <v>11.55</v>
      </c>
      <c r="E84" s="50" cm="1">
        <f t="array" ref="E84">SUMPRODUCT(('PT Storengy'!$B$8:$K$372)*('PT Storengy'!$A$8:$A$372=$A84)*('PT Storengy'!$A$5:$J$5=$A$6)*('PT Storengy'!$B$7:$K$7=$A$7))</f>
        <v>0</v>
      </c>
      <c r="F84" s="52">
        <f t="shared" ca="1" si="12"/>
        <v>0</v>
      </c>
      <c r="G84" s="72">
        <f t="shared" ca="1" si="13"/>
        <v>0</v>
      </c>
      <c r="H84" s="51" cm="1">
        <f t="array" aca="1" ref="H84" ca="1">IF(ROUND(ROUND(G84,2)-G84,4)=0,_xlfn.XLOOKUP(G84,INDIRECT($A$4&amp;"!$G$32:$G$132"),INDIRECT($A$4&amp;"!$A$32:$A$132"),0,1,1),IF(G84&lt;0,0,(ROUNDUP(G84,2)-G84)*100*_xlfn.XLOOKUP(G84,INDIRECT($A$4&amp;"!$G$32:$G$132"),INDIRECT($A$4&amp;"!$A$32:$A$132"),0,-1,-1)+(G84-ROUNDDOWN(G84,2))*100*_xlfn.XLOOKUP(G84,INDIRECT($A$4&amp;"!$G$32:$G$132"),INDIRECT($A$4&amp;"!$A$32:$A$132"),0,1,1)))</f>
        <v>9.9999999999999992E-2</v>
      </c>
      <c r="I84" s="113">
        <f t="shared" ca="1" si="8"/>
        <v>0</v>
      </c>
      <c r="K84" s="52">
        <f t="shared" ca="1" si="7"/>
        <v>0</v>
      </c>
      <c r="L84" s="72">
        <f t="shared" ca="1" si="9"/>
        <v>0</v>
      </c>
      <c r="M84" s="51" cm="1">
        <f t="array" aca="1" ref="M84" ca="1">IF(ROUND(ROUND(L84,2)-L84,4)=0,_xlfn.XLOOKUP(L84,INDIRECT($A$4&amp;"!$G$32:$G$132"),INDIRECT($A$4&amp;"!$A$32:$A$132"),0,1,1),IF(L84&lt;0,0,(ROUNDUP(L84,2)-L84)*100*_xlfn.XLOOKUP(L84,INDIRECT($A$4&amp;"!$G$32:$G$132"),INDIRECT($A$4&amp;"!$A$32:$A$132"),0,-1,-1)+(L84-ROUNDDOWN(L84,2))*100*_xlfn.XLOOKUP(L84,INDIRECT($A$4&amp;"!$G$32:$G$132"),INDIRECT($A$4&amp;"!$A$32:$A$132"),0,1,1)))</f>
        <v>9.9999999999999992E-2</v>
      </c>
      <c r="N84" s="90">
        <f t="shared" ca="1" si="10"/>
        <v>0</v>
      </c>
    </row>
    <row r="85" spans="1:14" x14ac:dyDescent="0.35">
      <c r="A85" s="48">
        <f t="shared" si="11"/>
        <v>45664</v>
      </c>
      <c r="B85" s="88" cm="1">
        <f t="array" aca="1" ref="B85" ca="1">_xlfn.XLOOKUP(A85,INDIRECT($A$5&amp;"!$AJ$41:$AJ$406"),INDIRECT($A$5&amp;"!$An$41:$An$406"))*SUM($F$3:$I$3)</f>
        <v>0</v>
      </c>
      <c r="C85" s="88" cm="1">
        <f t="array" aca="1" ref="C85" ca="1">_xlfn.XLOOKUP(A85,INDIRECT($A$5&amp;"!$AJ$41:$AJ$406"),INDIRECT($A$5&amp;"!$Ak$41:$Ak$406"))*SUM($F$3:$I$3)</f>
        <v>0</v>
      </c>
      <c r="D85" s="88" cm="1">
        <f t="array" aca="1" ref="D85" ca="1">_xlfn.XLOOKUP(A85,INDIRECT($A$5&amp;"!$AJ$41:$AJ$406"),INDIRECT($A$5&amp;"!$AO$41:$AO$406"))*SUM($F$3:$I$3)</f>
        <v>11.55</v>
      </c>
      <c r="E85" s="50" cm="1">
        <f t="array" ref="E85">SUMPRODUCT(('PT Storengy'!$B$8:$K$372)*('PT Storengy'!$A$8:$A$372=$A85)*('PT Storengy'!$A$5:$J$5=$A$6)*('PT Storengy'!$B$7:$K$7=$A$7))</f>
        <v>0</v>
      </c>
      <c r="F85" s="52">
        <f t="shared" ca="1" si="12"/>
        <v>0</v>
      </c>
      <c r="G85" s="72">
        <f t="shared" ca="1" si="13"/>
        <v>0</v>
      </c>
      <c r="H85" s="51" cm="1">
        <f t="array" aca="1" ref="H85" ca="1">IF(ROUND(ROUND(G85,2)-G85,4)=0,_xlfn.XLOOKUP(G85,INDIRECT($A$4&amp;"!$G$32:$G$132"),INDIRECT($A$4&amp;"!$A$32:$A$132"),0,1,1),IF(G85&lt;0,0,(ROUNDUP(G85,2)-G85)*100*_xlfn.XLOOKUP(G85,INDIRECT($A$4&amp;"!$G$32:$G$132"),INDIRECT($A$4&amp;"!$A$32:$A$132"),0,-1,-1)+(G85-ROUNDDOWN(G85,2))*100*_xlfn.XLOOKUP(G85,INDIRECT($A$4&amp;"!$G$32:$G$132"),INDIRECT($A$4&amp;"!$A$32:$A$132"),0,1,1)))</f>
        <v>9.9999999999999992E-2</v>
      </c>
      <c r="I85" s="113">
        <f t="shared" ca="1" si="8"/>
        <v>0</v>
      </c>
      <c r="K85" s="52">
        <f t="shared" ca="1" si="7"/>
        <v>0</v>
      </c>
      <c r="L85" s="72">
        <f t="shared" ca="1" si="9"/>
        <v>0</v>
      </c>
      <c r="M85" s="51" cm="1">
        <f t="array" aca="1" ref="M85" ca="1">IF(ROUND(ROUND(L85,2)-L85,4)=0,_xlfn.XLOOKUP(L85,INDIRECT($A$4&amp;"!$G$32:$G$132"),INDIRECT($A$4&amp;"!$A$32:$A$132"),0,1,1),IF(L85&lt;0,0,(ROUNDUP(L85,2)-L85)*100*_xlfn.XLOOKUP(L85,INDIRECT($A$4&amp;"!$G$32:$G$132"),INDIRECT($A$4&amp;"!$A$32:$A$132"),0,-1,-1)+(L85-ROUNDDOWN(L85,2))*100*_xlfn.XLOOKUP(L85,INDIRECT($A$4&amp;"!$G$32:$G$132"),INDIRECT($A$4&amp;"!$A$32:$A$132"),0,1,1)))</f>
        <v>9.9999999999999992E-2</v>
      </c>
      <c r="N85" s="90">
        <f t="shared" ca="1" si="10"/>
        <v>0</v>
      </c>
    </row>
    <row r="86" spans="1:14" x14ac:dyDescent="0.35">
      <c r="A86" s="48">
        <f t="shared" si="11"/>
        <v>45665</v>
      </c>
      <c r="B86" s="88" cm="1">
        <f t="array" aca="1" ref="B86" ca="1">_xlfn.XLOOKUP(A86,INDIRECT($A$5&amp;"!$AJ$41:$AJ$406"),INDIRECT($A$5&amp;"!$An$41:$An$406"))*SUM($F$3:$I$3)</f>
        <v>0</v>
      </c>
      <c r="C86" s="88" cm="1">
        <f t="array" aca="1" ref="C86" ca="1">_xlfn.XLOOKUP(A86,INDIRECT($A$5&amp;"!$AJ$41:$AJ$406"),INDIRECT($A$5&amp;"!$Ak$41:$Ak$406"))*SUM($F$3:$I$3)</f>
        <v>0</v>
      </c>
      <c r="D86" s="88" cm="1">
        <f t="array" aca="1" ref="D86" ca="1">_xlfn.XLOOKUP(A86,INDIRECT($A$5&amp;"!$AJ$41:$AJ$406"),INDIRECT($A$5&amp;"!$AO$41:$AO$406"))*SUM($F$3:$I$3)</f>
        <v>11.55</v>
      </c>
      <c r="E86" s="50" cm="1">
        <f t="array" ref="E86">SUMPRODUCT(('PT Storengy'!$B$8:$K$372)*('PT Storengy'!$A$8:$A$372=$A86)*('PT Storengy'!$A$5:$J$5=$A$6)*('PT Storengy'!$B$7:$K$7=$A$7))</f>
        <v>0</v>
      </c>
      <c r="F86" s="52">
        <f t="shared" ca="1" si="12"/>
        <v>0</v>
      </c>
      <c r="G86" s="72">
        <f t="shared" ca="1" si="13"/>
        <v>0</v>
      </c>
      <c r="H86" s="51" cm="1">
        <f t="array" aca="1" ref="H86" ca="1">IF(ROUND(ROUND(G86,2)-G86,4)=0,_xlfn.XLOOKUP(G86,INDIRECT($A$4&amp;"!$G$32:$G$132"),INDIRECT($A$4&amp;"!$A$32:$A$132"),0,1,1),IF(G86&lt;0,0,(ROUNDUP(G86,2)-G86)*100*_xlfn.XLOOKUP(G86,INDIRECT($A$4&amp;"!$G$32:$G$132"),INDIRECT($A$4&amp;"!$A$32:$A$132"),0,-1,-1)+(G86-ROUNDDOWN(G86,2))*100*_xlfn.XLOOKUP(G86,INDIRECT($A$4&amp;"!$G$32:$G$132"),INDIRECT($A$4&amp;"!$A$32:$A$132"),0,1,1)))</f>
        <v>9.9999999999999992E-2</v>
      </c>
      <c r="I86" s="113">
        <f t="shared" ca="1" si="8"/>
        <v>0</v>
      </c>
      <c r="K86" s="52">
        <f t="shared" ca="1" si="7"/>
        <v>0</v>
      </c>
      <c r="L86" s="72">
        <f t="shared" ca="1" si="9"/>
        <v>0</v>
      </c>
      <c r="M86" s="51" cm="1">
        <f t="array" aca="1" ref="M86" ca="1">IF(ROUND(ROUND(L86,2)-L86,4)=0,_xlfn.XLOOKUP(L86,INDIRECT($A$4&amp;"!$G$32:$G$132"),INDIRECT($A$4&amp;"!$A$32:$A$132"),0,1,1),IF(L86&lt;0,0,(ROUNDUP(L86,2)-L86)*100*_xlfn.XLOOKUP(L86,INDIRECT($A$4&amp;"!$G$32:$G$132"),INDIRECT($A$4&amp;"!$A$32:$A$132"),0,-1,-1)+(L86-ROUNDDOWN(L86,2))*100*_xlfn.XLOOKUP(L86,INDIRECT($A$4&amp;"!$G$32:$G$132"),INDIRECT($A$4&amp;"!$A$32:$A$132"),0,1,1)))</f>
        <v>9.9999999999999992E-2</v>
      </c>
      <c r="N86" s="90">
        <f t="shared" ca="1" si="10"/>
        <v>0</v>
      </c>
    </row>
    <row r="87" spans="1:14" x14ac:dyDescent="0.35">
      <c r="A87" s="48">
        <f t="shared" si="11"/>
        <v>45666</v>
      </c>
      <c r="B87" s="88" cm="1">
        <f t="array" aca="1" ref="B87" ca="1">_xlfn.XLOOKUP(A87,INDIRECT($A$5&amp;"!$AJ$41:$AJ$406"),INDIRECT($A$5&amp;"!$An$41:$An$406"))*SUM($F$3:$I$3)</f>
        <v>0</v>
      </c>
      <c r="C87" s="88" cm="1">
        <f t="array" aca="1" ref="C87" ca="1">_xlfn.XLOOKUP(A87,INDIRECT($A$5&amp;"!$AJ$41:$AJ$406"),INDIRECT($A$5&amp;"!$Ak$41:$Ak$406"))*SUM($F$3:$I$3)</f>
        <v>0</v>
      </c>
      <c r="D87" s="88" cm="1">
        <f t="array" aca="1" ref="D87" ca="1">_xlfn.XLOOKUP(A87,INDIRECT($A$5&amp;"!$AJ$41:$AJ$406"),INDIRECT($A$5&amp;"!$AO$41:$AO$406"))*SUM($F$3:$I$3)</f>
        <v>11.55</v>
      </c>
      <c r="E87" s="50" cm="1">
        <f t="array" ref="E87">SUMPRODUCT(('PT Storengy'!$B$8:$K$372)*('PT Storengy'!$A$8:$A$372=$A87)*('PT Storengy'!$A$5:$J$5=$A$6)*('PT Storengy'!$B$7:$K$7=$A$7))</f>
        <v>0</v>
      </c>
      <c r="F87" s="52">
        <f t="shared" ca="1" si="12"/>
        <v>0</v>
      </c>
      <c r="G87" s="72">
        <f t="shared" ca="1" si="13"/>
        <v>0</v>
      </c>
      <c r="H87" s="51" cm="1">
        <f t="array" aca="1" ref="H87" ca="1">IF(ROUND(ROUND(G87,2)-G87,4)=0,_xlfn.XLOOKUP(G87,INDIRECT($A$4&amp;"!$G$32:$G$132"),INDIRECT($A$4&amp;"!$A$32:$A$132"),0,1,1),IF(G87&lt;0,0,(ROUNDUP(G87,2)-G87)*100*_xlfn.XLOOKUP(G87,INDIRECT($A$4&amp;"!$G$32:$G$132"),INDIRECT($A$4&amp;"!$A$32:$A$132"),0,-1,-1)+(G87-ROUNDDOWN(G87,2))*100*_xlfn.XLOOKUP(G87,INDIRECT($A$4&amp;"!$G$32:$G$132"),INDIRECT($A$4&amp;"!$A$32:$A$132"),0,1,1)))</f>
        <v>9.9999999999999992E-2</v>
      </c>
      <c r="I87" s="113">
        <f t="shared" ca="1" si="8"/>
        <v>0</v>
      </c>
      <c r="K87" s="52">
        <f t="shared" ca="1" si="7"/>
        <v>0</v>
      </c>
      <c r="L87" s="72">
        <f t="shared" ca="1" si="9"/>
        <v>0</v>
      </c>
      <c r="M87" s="51" cm="1">
        <f t="array" aca="1" ref="M87" ca="1">IF(ROUND(ROUND(L87,2)-L87,4)=0,_xlfn.XLOOKUP(L87,INDIRECT($A$4&amp;"!$G$32:$G$132"),INDIRECT($A$4&amp;"!$A$32:$A$132"),0,1,1),IF(L87&lt;0,0,(ROUNDUP(L87,2)-L87)*100*_xlfn.XLOOKUP(L87,INDIRECT($A$4&amp;"!$G$32:$G$132"),INDIRECT($A$4&amp;"!$A$32:$A$132"),0,-1,-1)+(L87-ROUNDDOWN(L87,2))*100*_xlfn.XLOOKUP(L87,INDIRECT($A$4&amp;"!$G$32:$G$132"),INDIRECT($A$4&amp;"!$A$32:$A$132"),0,1,1)))</f>
        <v>9.9999999999999992E-2</v>
      </c>
      <c r="N87" s="90">
        <f t="shared" ca="1" si="10"/>
        <v>0</v>
      </c>
    </row>
    <row r="88" spans="1:14" x14ac:dyDescent="0.35">
      <c r="A88" s="48">
        <f t="shared" si="11"/>
        <v>45667</v>
      </c>
      <c r="B88" s="88" cm="1">
        <f t="array" aca="1" ref="B88" ca="1">_xlfn.XLOOKUP(A88,INDIRECT($A$5&amp;"!$AJ$41:$AJ$406"),INDIRECT($A$5&amp;"!$An$41:$An$406"))*SUM($F$3:$I$3)</f>
        <v>0</v>
      </c>
      <c r="C88" s="88" cm="1">
        <f t="array" aca="1" ref="C88" ca="1">_xlfn.XLOOKUP(A88,INDIRECT($A$5&amp;"!$AJ$41:$AJ$406"),INDIRECT($A$5&amp;"!$Ak$41:$Ak$406"))*SUM($F$3:$I$3)</f>
        <v>0</v>
      </c>
      <c r="D88" s="88" cm="1">
        <f t="array" aca="1" ref="D88" ca="1">_xlfn.XLOOKUP(A88,INDIRECT($A$5&amp;"!$AJ$41:$AJ$406"),INDIRECT($A$5&amp;"!$AO$41:$AO$406"))*SUM($F$3:$I$3)</f>
        <v>11.55</v>
      </c>
      <c r="E88" s="50" cm="1">
        <f t="array" ref="E88">SUMPRODUCT(('PT Storengy'!$B$8:$K$372)*('PT Storengy'!$A$8:$A$372=$A88)*('PT Storengy'!$A$5:$J$5=$A$6)*('PT Storengy'!$B$7:$K$7=$A$7))</f>
        <v>0</v>
      </c>
      <c r="F88" s="52">
        <f t="shared" ca="1" si="12"/>
        <v>0</v>
      </c>
      <c r="G88" s="72">
        <f t="shared" ca="1" si="13"/>
        <v>0</v>
      </c>
      <c r="H88" s="51" cm="1">
        <f t="array" aca="1" ref="H88" ca="1">IF(ROUND(ROUND(G88,2)-G88,4)=0,_xlfn.XLOOKUP(G88,INDIRECT($A$4&amp;"!$G$32:$G$132"),INDIRECT($A$4&amp;"!$A$32:$A$132"),0,1,1),IF(G88&lt;0,0,(ROUNDUP(G88,2)-G88)*100*_xlfn.XLOOKUP(G88,INDIRECT($A$4&amp;"!$G$32:$G$132"),INDIRECT($A$4&amp;"!$A$32:$A$132"),0,-1,-1)+(G88-ROUNDDOWN(G88,2))*100*_xlfn.XLOOKUP(G88,INDIRECT($A$4&amp;"!$G$32:$G$132"),INDIRECT($A$4&amp;"!$A$32:$A$132"),0,1,1)))</f>
        <v>9.9999999999999992E-2</v>
      </c>
      <c r="I88" s="113">
        <f t="shared" ca="1" si="8"/>
        <v>0</v>
      </c>
      <c r="K88" s="52">
        <f t="shared" ca="1" si="7"/>
        <v>0</v>
      </c>
      <c r="L88" s="72">
        <f t="shared" ca="1" si="9"/>
        <v>0</v>
      </c>
      <c r="M88" s="51" cm="1">
        <f t="array" aca="1" ref="M88" ca="1">IF(ROUND(ROUND(L88,2)-L88,4)=0,_xlfn.XLOOKUP(L88,INDIRECT($A$4&amp;"!$G$32:$G$132"),INDIRECT($A$4&amp;"!$A$32:$A$132"),0,1,1),IF(L88&lt;0,0,(ROUNDUP(L88,2)-L88)*100*_xlfn.XLOOKUP(L88,INDIRECT($A$4&amp;"!$G$32:$G$132"),INDIRECT($A$4&amp;"!$A$32:$A$132"),0,-1,-1)+(L88-ROUNDDOWN(L88,2))*100*_xlfn.XLOOKUP(L88,INDIRECT($A$4&amp;"!$G$32:$G$132"),INDIRECT($A$4&amp;"!$A$32:$A$132"),0,1,1)))</f>
        <v>9.9999999999999992E-2</v>
      </c>
      <c r="N88" s="90">
        <f t="shared" ca="1" si="10"/>
        <v>0</v>
      </c>
    </row>
    <row r="89" spans="1:14" x14ac:dyDescent="0.35">
      <c r="A89" s="48">
        <f t="shared" si="11"/>
        <v>45668</v>
      </c>
      <c r="B89" s="88" cm="1">
        <f t="array" aca="1" ref="B89" ca="1">_xlfn.XLOOKUP(A89,INDIRECT($A$5&amp;"!$AJ$41:$AJ$406"),INDIRECT($A$5&amp;"!$An$41:$An$406"))*SUM($F$3:$I$3)</f>
        <v>0</v>
      </c>
      <c r="C89" s="88" cm="1">
        <f t="array" aca="1" ref="C89" ca="1">_xlfn.XLOOKUP(A89,INDIRECT($A$5&amp;"!$AJ$41:$AJ$406"),INDIRECT($A$5&amp;"!$Ak$41:$Ak$406"))*SUM($F$3:$I$3)</f>
        <v>0</v>
      </c>
      <c r="D89" s="88" cm="1">
        <f t="array" aca="1" ref="D89" ca="1">_xlfn.XLOOKUP(A89,INDIRECT($A$5&amp;"!$AJ$41:$AJ$406"),INDIRECT($A$5&amp;"!$AO$41:$AO$406"))*SUM($F$3:$I$3)</f>
        <v>11.55</v>
      </c>
      <c r="E89" s="50" cm="1">
        <f t="array" ref="E89">SUMPRODUCT(('PT Storengy'!$B$8:$K$372)*('PT Storengy'!$A$8:$A$372=$A89)*('PT Storengy'!$A$5:$J$5=$A$6)*('PT Storengy'!$B$7:$K$7=$A$7))</f>
        <v>0</v>
      </c>
      <c r="F89" s="52">
        <f t="shared" ca="1" si="12"/>
        <v>0</v>
      </c>
      <c r="G89" s="72">
        <f t="shared" ca="1" si="13"/>
        <v>0</v>
      </c>
      <c r="H89" s="51" cm="1">
        <f t="array" aca="1" ref="H89" ca="1">IF(ROUND(ROUND(G89,2)-G89,4)=0,_xlfn.XLOOKUP(G89,INDIRECT($A$4&amp;"!$G$32:$G$132"),INDIRECT($A$4&amp;"!$A$32:$A$132"),0,1,1),IF(G89&lt;0,0,(ROUNDUP(G89,2)-G89)*100*_xlfn.XLOOKUP(G89,INDIRECT($A$4&amp;"!$G$32:$G$132"),INDIRECT($A$4&amp;"!$A$32:$A$132"),0,-1,-1)+(G89-ROUNDDOWN(G89,2))*100*_xlfn.XLOOKUP(G89,INDIRECT($A$4&amp;"!$G$32:$G$132"),INDIRECT($A$4&amp;"!$A$32:$A$132"),0,1,1)))</f>
        <v>9.9999999999999992E-2</v>
      </c>
      <c r="I89" s="113">
        <f t="shared" ca="1" si="8"/>
        <v>0</v>
      </c>
      <c r="K89" s="52">
        <f t="shared" ca="1" si="7"/>
        <v>0</v>
      </c>
      <c r="L89" s="72">
        <f t="shared" ca="1" si="9"/>
        <v>0</v>
      </c>
      <c r="M89" s="51" cm="1">
        <f t="array" aca="1" ref="M89" ca="1">IF(ROUND(ROUND(L89,2)-L89,4)=0,_xlfn.XLOOKUP(L89,INDIRECT($A$4&amp;"!$G$32:$G$132"),INDIRECT($A$4&amp;"!$A$32:$A$132"),0,1,1),IF(L89&lt;0,0,(ROUNDUP(L89,2)-L89)*100*_xlfn.XLOOKUP(L89,INDIRECT($A$4&amp;"!$G$32:$G$132"),INDIRECT($A$4&amp;"!$A$32:$A$132"),0,-1,-1)+(L89-ROUNDDOWN(L89,2))*100*_xlfn.XLOOKUP(L89,INDIRECT($A$4&amp;"!$G$32:$G$132"),INDIRECT($A$4&amp;"!$A$32:$A$132"),0,1,1)))</f>
        <v>9.9999999999999992E-2</v>
      </c>
      <c r="N89" s="90">
        <f t="shared" ca="1" si="10"/>
        <v>0</v>
      </c>
    </row>
    <row r="90" spans="1:14" x14ac:dyDescent="0.35">
      <c r="A90" s="48">
        <f t="shared" si="11"/>
        <v>45669</v>
      </c>
      <c r="B90" s="88" cm="1">
        <f t="array" aca="1" ref="B90" ca="1">_xlfn.XLOOKUP(A90,INDIRECT($A$5&amp;"!$AJ$41:$AJ$406"),INDIRECT($A$5&amp;"!$An$41:$An$406"))*SUM($F$3:$I$3)</f>
        <v>0</v>
      </c>
      <c r="C90" s="88" cm="1">
        <f t="array" aca="1" ref="C90" ca="1">_xlfn.XLOOKUP(A90,INDIRECT($A$5&amp;"!$AJ$41:$AJ$406"),INDIRECT($A$5&amp;"!$Ak$41:$Ak$406"))*SUM($F$3:$I$3)</f>
        <v>0</v>
      </c>
      <c r="D90" s="88" cm="1">
        <f t="array" aca="1" ref="D90" ca="1">_xlfn.XLOOKUP(A90,INDIRECT($A$5&amp;"!$AJ$41:$AJ$406"),INDIRECT($A$5&amp;"!$AO$41:$AO$406"))*SUM($F$3:$I$3)</f>
        <v>11.55</v>
      </c>
      <c r="E90" s="50" cm="1">
        <f t="array" ref="E90">SUMPRODUCT(('PT Storengy'!$B$8:$K$372)*('PT Storengy'!$A$8:$A$372=$A90)*('PT Storengy'!$A$5:$J$5=$A$6)*('PT Storengy'!$B$7:$K$7=$A$7))</f>
        <v>0</v>
      </c>
      <c r="F90" s="52">
        <f t="shared" ca="1" si="12"/>
        <v>0</v>
      </c>
      <c r="G90" s="72">
        <f t="shared" ca="1" si="13"/>
        <v>0</v>
      </c>
      <c r="H90" s="51" cm="1">
        <f t="array" aca="1" ref="H90" ca="1">IF(ROUND(ROUND(G90,2)-G90,4)=0,_xlfn.XLOOKUP(G90,INDIRECT($A$4&amp;"!$G$32:$G$132"),INDIRECT($A$4&amp;"!$A$32:$A$132"),0,1,1),IF(G90&lt;0,0,(ROUNDUP(G90,2)-G90)*100*_xlfn.XLOOKUP(G90,INDIRECT($A$4&amp;"!$G$32:$G$132"),INDIRECT($A$4&amp;"!$A$32:$A$132"),0,-1,-1)+(G90-ROUNDDOWN(G90,2))*100*_xlfn.XLOOKUP(G90,INDIRECT($A$4&amp;"!$G$32:$G$132"),INDIRECT($A$4&amp;"!$A$32:$A$132"),0,1,1)))</f>
        <v>9.9999999999999992E-2</v>
      </c>
      <c r="I90" s="113">
        <f t="shared" ca="1" si="8"/>
        <v>0</v>
      </c>
      <c r="K90" s="52">
        <f t="shared" ca="1" si="7"/>
        <v>0</v>
      </c>
      <c r="L90" s="72">
        <f t="shared" ca="1" si="9"/>
        <v>0</v>
      </c>
      <c r="M90" s="51" cm="1">
        <f t="array" aca="1" ref="M90" ca="1">IF(ROUND(ROUND(L90,2)-L90,4)=0,_xlfn.XLOOKUP(L90,INDIRECT($A$4&amp;"!$G$32:$G$132"),INDIRECT($A$4&amp;"!$A$32:$A$132"),0,1,1),IF(L90&lt;0,0,(ROUNDUP(L90,2)-L90)*100*_xlfn.XLOOKUP(L90,INDIRECT($A$4&amp;"!$G$32:$G$132"),INDIRECT($A$4&amp;"!$A$32:$A$132"),0,-1,-1)+(L90-ROUNDDOWN(L90,2))*100*_xlfn.XLOOKUP(L90,INDIRECT($A$4&amp;"!$G$32:$G$132"),INDIRECT($A$4&amp;"!$A$32:$A$132"),0,1,1)))</f>
        <v>9.9999999999999992E-2</v>
      </c>
      <c r="N90" s="90">
        <f t="shared" ca="1" si="10"/>
        <v>0</v>
      </c>
    </row>
    <row r="91" spans="1:14" x14ac:dyDescent="0.35">
      <c r="A91" s="48">
        <f t="shared" si="11"/>
        <v>45670</v>
      </c>
      <c r="B91" s="88" cm="1">
        <f t="array" aca="1" ref="B91" ca="1">_xlfn.XLOOKUP(A91,INDIRECT($A$5&amp;"!$AJ$41:$AJ$406"),INDIRECT($A$5&amp;"!$An$41:$An$406"))*SUM($F$3:$I$3)</f>
        <v>0</v>
      </c>
      <c r="C91" s="88" cm="1">
        <f t="array" aca="1" ref="C91" ca="1">_xlfn.XLOOKUP(A91,INDIRECT($A$5&amp;"!$AJ$41:$AJ$406"),INDIRECT($A$5&amp;"!$Ak$41:$Ak$406"))*SUM($F$3:$I$3)</f>
        <v>0</v>
      </c>
      <c r="D91" s="88" cm="1">
        <f t="array" aca="1" ref="D91" ca="1">_xlfn.XLOOKUP(A91,INDIRECT($A$5&amp;"!$AJ$41:$AJ$406"),INDIRECT($A$5&amp;"!$AO$41:$AO$406"))*SUM($F$3:$I$3)</f>
        <v>11.55</v>
      </c>
      <c r="E91" s="50" cm="1">
        <f t="array" ref="E91">SUMPRODUCT(('PT Storengy'!$B$8:$K$372)*('PT Storengy'!$A$8:$A$372=$A91)*('PT Storengy'!$A$5:$J$5=$A$6)*('PT Storengy'!$B$7:$K$7=$A$7))</f>
        <v>0</v>
      </c>
      <c r="F91" s="52">
        <f t="shared" ca="1" si="12"/>
        <v>0</v>
      </c>
      <c r="G91" s="72">
        <f t="shared" ca="1" si="13"/>
        <v>0</v>
      </c>
      <c r="H91" s="51" cm="1">
        <f t="array" aca="1" ref="H91" ca="1">IF(ROUND(ROUND(G91,2)-G91,4)=0,_xlfn.XLOOKUP(G91,INDIRECT($A$4&amp;"!$G$32:$G$132"),INDIRECT($A$4&amp;"!$A$32:$A$132"),0,1,1),IF(G91&lt;0,0,(ROUNDUP(G91,2)-G91)*100*_xlfn.XLOOKUP(G91,INDIRECT($A$4&amp;"!$G$32:$G$132"),INDIRECT($A$4&amp;"!$A$32:$A$132"),0,-1,-1)+(G91-ROUNDDOWN(G91,2))*100*_xlfn.XLOOKUP(G91,INDIRECT($A$4&amp;"!$G$32:$G$132"),INDIRECT($A$4&amp;"!$A$32:$A$132"),0,1,1)))</f>
        <v>9.9999999999999992E-2</v>
      </c>
      <c r="I91" s="113">
        <f t="shared" ca="1" si="8"/>
        <v>0</v>
      </c>
      <c r="K91" s="52">
        <f t="shared" ca="1" si="7"/>
        <v>0</v>
      </c>
      <c r="L91" s="72">
        <f t="shared" ca="1" si="9"/>
        <v>0</v>
      </c>
      <c r="M91" s="51" cm="1">
        <f t="array" aca="1" ref="M91" ca="1">IF(ROUND(ROUND(L91,2)-L91,4)=0,_xlfn.XLOOKUP(L91,INDIRECT($A$4&amp;"!$G$32:$G$132"),INDIRECT($A$4&amp;"!$A$32:$A$132"),0,1,1),IF(L91&lt;0,0,(ROUNDUP(L91,2)-L91)*100*_xlfn.XLOOKUP(L91,INDIRECT($A$4&amp;"!$G$32:$G$132"),INDIRECT($A$4&amp;"!$A$32:$A$132"),0,-1,-1)+(L91-ROUNDDOWN(L91,2))*100*_xlfn.XLOOKUP(L91,INDIRECT($A$4&amp;"!$G$32:$G$132"),INDIRECT($A$4&amp;"!$A$32:$A$132"),0,1,1)))</f>
        <v>9.9999999999999992E-2</v>
      </c>
      <c r="N91" s="90">
        <f t="shared" ca="1" si="10"/>
        <v>0</v>
      </c>
    </row>
    <row r="92" spans="1:14" x14ac:dyDescent="0.35">
      <c r="A92" s="48">
        <f t="shared" si="11"/>
        <v>45671</v>
      </c>
      <c r="B92" s="88" cm="1">
        <f t="array" aca="1" ref="B92" ca="1">_xlfn.XLOOKUP(A92,INDIRECT($A$5&amp;"!$AJ$41:$AJ$406"),INDIRECT($A$5&amp;"!$An$41:$An$406"))*SUM($F$3:$I$3)</f>
        <v>0</v>
      </c>
      <c r="C92" s="88" cm="1">
        <f t="array" aca="1" ref="C92" ca="1">_xlfn.XLOOKUP(A92,INDIRECT($A$5&amp;"!$AJ$41:$AJ$406"),INDIRECT($A$5&amp;"!$Ak$41:$Ak$406"))*SUM($F$3:$I$3)</f>
        <v>0</v>
      </c>
      <c r="D92" s="88" cm="1">
        <f t="array" aca="1" ref="D92" ca="1">_xlfn.XLOOKUP(A92,INDIRECT($A$5&amp;"!$AJ$41:$AJ$406"),INDIRECT($A$5&amp;"!$AO$41:$AO$406"))*SUM($F$3:$I$3)</f>
        <v>11.55</v>
      </c>
      <c r="E92" s="50" cm="1">
        <f t="array" ref="E92">SUMPRODUCT(('PT Storengy'!$B$8:$K$372)*('PT Storengy'!$A$8:$A$372=$A92)*('PT Storengy'!$A$5:$J$5=$A$6)*('PT Storengy'!$B$7:$K$7=$A$7))</f>
        <v>0</v>
      </c>
      <c r="F92" s="52">
        <f t="shared" ca="1" si="12"/>
        <v>0</v>
      </c>
      <c r="G92" s="72">
        <f t="shared" ca="1" si="13"/>
        <v>0</v>
      </c>
      <c r="H92" s="51" cm="1">
        <f t="array" aca="1" ref="H92" ca="1">IF(ROUND(ROUND(G92,2)-G92,4)=0,_xlfn.XLOOKUP(G92,INDIRECT($A$4&amp;"!$G$32:$G$132"),INDIRECT($A$4&amp;"!$A$32:$A$132"),0,1,1),IF(G92&lt;0,0,(ROUNDUP(G92,2)-G92)*100*_xlfn.XLOOKUP(G92,INDIRECT($A$4&amp;"!$G$32:$G$132"),INDIRECT($A$4&amp;"!$A$32:$A$132"),0,-1,-1)+(G92-ROUNDDOWN(G92,2))*100*_xlfn.XLOOKUP(G92,INDIRECT($A$4&amp;"!$G$32:$G$132"),INDIRECT($A$4&amp;"!$A$32:$A$132"),0,1,1)))</f>
        <v>9.9999999999999992E-2</v>
      </c>
      <c r="I92" s="113">
        <f t="shared" ca="1" si="8"/>
        <v>0</v>
      </c>
      <c r="K92" s="52">
        <f t="shared" ca="1" si="7"/>
        <v>0</v>
      </c>
      <c r="L92" s="72">
        <f t="shared" ca="1" si="9"/>
        <v>0</v>
      </c>
      <c r="M92" s="51" cm="1">
        <f t="array" aca="1" ref="M92" ca="1">IF(ROUND(ROUND(L92,2)-L92,4)=0,_xlfn.XLOOKUP(L92,INDIRECT($A$4&amp;"!$G$32:$G$132"),INDIRECT($A$4&amp;"!$A$32:$A$132"),0,1,1),IF(L92&lt;0,0,(ROUNDUP(L92,2)-L92)*100*_xlfn.XLOOKUP(L92,INDIRECT($A$4&amp;"!$G$32:$G$132"),INDIRECT($A$4&amp;"!$A$32:$A$132"),0,-1,-1)+(L92-ROUNDDOWN(L92,2))*100*_xlfn.XLOOKUP(L92,INDIRECT($A$4&amp;"!$G$32:$G$132"),INDIRECT($A$4&amp;"!$A$32:$A$132"),0,1,1)))</f>
        <v>9.9999999999999992E-2</v>
      </c>
      <c r="N92" s="90">
        <f t="shared" ca="1" si="10"/>
        <v>0</v>
      </c>
    </row>
    <row r="93" spans="1:14" x14ac:dyDescent="0.35">
      <c r="A93" s="48">
        <f t="shared" si="11"/>
        <v>45672</v>
      </c>
      <c r="B93" s="88" cm="1">
        <f t="array" aca="1" ref="B93" ca="1">_xlfn.XLOOKUP(A93,INDIRECT($A$5&amp;"!$AJ$41:$AJ$406"),INDIRECT($A$5&amp;"!$An$41:$An$406"))*SUM($F$3:$I$3)</f>
        <v>0</v>
      </c>
      <c r="C93" s="88" cm="1">
        <f t="array" aca="1" ref="C93" ca="1">_xlfn.XLOOKUP(A93,INDIRECT($A$5&amp;"!$AJ$41:$AJ$406"),INDIRECT($A$5&amp;"!$Ak$41:$Ak$406"))*SUM($F$3:$I$3)</f>
        <v>0</v>
      </c>
      <c r="D93" s="88" cm="1">
        <f t="array" aca="1" ref="D93" ca="1">_xlfn.XLOOKUP(A93,INDIRECT($A$5&amp;"!$AJ$41:$AJ$406"),INDIRECT($A$5&amp;"!$AO$41:$AO$406"))*SUM($F$3:$I$3)</f>
        <v>11.55</v>
      </c>
      <c r="E93" s="50" cm="1">
        <f t="array" ref="E93">SUMPRODUCT(('PT Storengy'!$B$8:$K$372)*('PT Storengy'!$A$8:$A$372=$A93)*('PT Storengy'!$A$5:$J$5=$A$6)*('PT Storengy'!$B$7:$K$7=$A$7))</f>
        <v>0</v>
      </c>
      <c r="F93" s="52">
        <f t="shared" ca="1" si="12"/>
        <v>0</v>
      </c>
      <c r="G93" s="72">
        <f t="shared" ca="1" si="13"/>
        <v>0</v>
      </c>
      <c r="H93" s="51" cm="1">
        <f t="array" aca="1" ref="H93" ca="1">IF(ROUND(ROUND(G93,2)-G93,4)=0,_xlfn.XLOOKUP(G93,INDIRECT($A$4&amp;"!$G$32:$G$132"),INDIRECT($A$4&amp;"!$A$32:$A$132"),0,1,1),IF(G93&lt;0,0,(ROUNDUP(G93,2)-G93)*100*_xlfn.XLOOKUP(G93,INDIRECT($A$4&amp;"!$G$32:$G$132"),INDIRECT($A$4&amp;"!$A$32:$A$132"),0,-1,-1)+(G93-ROUNDDOWN(G93,2))*100*_xlfn.XLOOKUP(G93,INDIRECT($A$4&amp;"!$G$32:$G$132"),INDIRECT($A$4&amp;"!$A$32:$A$132"),0,1,1)))</f>
        <v>9.9999999999999992E-2</v>
      </c>
      <c r="I93" s="113">
        <f t="shared" ca="1" si="8"/>
        <v>0</v>
      </c>
      <c r="K93" s="52">
        <f t="shared" ca="1" si="7"/>
        <v>0</v>
      </c>
      <c r="L93" s="72">
        <f t="shared" ca="1" si="9"/>
        <v>0</v>
      </c>
      <c r="M93" s="51" cm="1">
        <f t="array" aca="1" ref="M93" ca="1">IF(ROUND(ROUND(L93,2)-L93,4)=0,_xlfn.XLOOKUP(L93,INDIRECT($A$4&amp;"!$G$32:$G$132"),INDIRECT($A$4&amp;"!$A$32:$A$132"),0,1,1),IF(L93&lt;0,0,(ROUNDUP(L93,2)-L93)*100*_xlfn.XLOOKUP(L93,INDIRECT($A$4&amp;"!$G$32:$G$132"),INDIRECT($A$4&amp;"!$A$32:$A$132"),0,-1,-1)+(L93-ROUNDDOWN(L93,2))*100*_xlfn.XLOOKUP(L93,INDIRECT($A$4&amp;"!$G$32:$G$132"),INDIRECT($A$4&amp;"!$A$32:$A$132"),0,1,1)))</f>
        <v>9.9999999999999992E-2</v>
      </c>
      <c r="N93" s="90">
        <f t="shared" ca="1" si="10"/>
        <v>0</v>
      </c>
    </row>
    <row r="94" spans="1:14" x14ac:dyDescent="0.35">
      <c r="A94" s="48">
        <f t="shared" si="11"/>
        <v>45673</v>
      </c>
      <c r="B94" s="88" cm="1">
        <f t="array" aca="1" ref="B94" ca="1">_xlfn.XLOOKUP(A94,INDIRECT($A$5&amp;"!$AJ$41:$AJ$406"),INDIRECT($A$5&amp;"!$An$41:$An$406"))*SUM($F$3:$I$3)</f>
        <v>0</v>
      </c>
      <c r="C94" s="88" cm="1">
        <f t="array" aca="1" ref="C94" ca="1">_xlfn.XLOOKUP(A94,INDIRECT($A$5&amp;"!$AJ$41:$AJ$406"),INDIRECT($A$5&amp;"!$Ak$41:$Ak$406"))*SUM($F$3:$I$3)</f>
        <v>0</v>
      </c>
      <c r="D94" s="88" cm="1">
        <f t="array" aca="1" ref="D94" ca="1">_xlfn.XLOOKUP(A94,INDIRECT($A$5&amp;"!$AJ$41:$AJ$406"),INDIRECT($A$5&amp;"!$AO$41:$AO$406"))*SUM($F$3:$I$3)</f>
        <v>11.55</v>
      </c>
      <c r="E94" s="50" cm="1">
        <f t="array" ref="E94">SUMPRODUCT(('PT Storengy'!$B$8:$K$372)*('PT Storengy'!$A$8:$A$372=$A94)*('PT Storengy'!$A$5:$J$5=$A$6)*('PT Storengy'!$B$7:$K$7=$A$7))</f>
        <v>0</v>
      </c>
      <c r="F94" s="52">
        <f t="shared" ca="1" si="12"/>
        <v>0</v>
      </c>
      <c r="G94" s="72">
        <f t="shared" ca="1" si="13"/>
        <v>0</v>
      </c>
      <c r="H94" s="51" cm="1">
        <f t="array" aca="1" ref="H94" ca="1">IF(ROUND(ROUND(G94,2)-G94,4)=0,_xlfn.XLOOKUP(G94,INDIRECT($A$4&amp;"!$G$32:$G$132"),INDIRECT($A$4&amp;"!$A$32:$A$132"),0,1,1),IF(G94&lt;0,0,(ROUNDUP(G94,2)-G94)*100*_xlfn.XLOOKUP(G94,INDIRECT($A$4&amp;"!$G$32:$G$132"),INDIRECT($A$4&amp;"!$A$32:$A$132"),0,-1,-1)+(G94-ROUNDDOWN(G94,2))*100*_xlfn.XLOOKUP(G94,INDIRECT($A$4&amp;"!$G$32:$G$132"),INDIRECT($A$4&amp;"!$A$32:$A$132"),0,1,1)))</f>
        <v>9.9999999999999992E-2</v>
      </c>
      <c r="I94" s="113">
        <f t="shared" ca="1" si="8"/>
        <v>0</v>
      </c>
      <c r="K94" s="52">
        <f t="shared" ca="1" si="7"/>
        <v>0</v>
      </c>
      <c r="L94" s="72">
        <f t="shared" ca="1" si="9"/>
        <v>0</v>
      </c>
      <c r="M94" s="51" cm="1">
        <f t="array" aca="1" ref="M94" ca="1">IF(ROUND(ROUND(L94,2)-L94,4)=0,_xlfn.XLOOKUP(L94,INDIRECT($A$4&amp;"!$G$32:$G$132"),INDIRECT($A$4&amp;"!$A$32:$A$132"),0,1,1),IF(L94&lt;0,0,(ROUNDUP(L94,2)-L94)*100*_xlfn.XLOOKUP(L94,INDIRECT($A$4&amp;"!$G$32:$G$132"),INDIRECT($A$4&amp;"!$A$32:$A$132"),0,-1,-1)+(L94-ROUNDDOWN(L94,2))*100*_xlfn.XLOOKUP(L94,INDIRECT($A$4&amp;"!$G$32:$G$132"),INDIRECT($A$4&amp;"!$A$32:$A$132"),0,1,1)))</f>
        <v>9.9999999999999992E-2</v>
      </c>
      <c r="N94" s="90">
        <f t="shared" ca="1" si="10"/>
        <v>0</v>
      </c>
    </row>
    <row r="95" spans="1:14" x14ac:dyDescent="0.35">
      <c r="A95" s="48">
        <f t="shared" si="11"/>
        <v>45674</v>
      </c>
      <c r="B95" s="88" cm="1">
        <f t="array" aca="1" ref="B95" ca="1">_xlfn.XLOOKUP(A95,INDIRECT($A$5&amp;"!$AJ$41:$AJ$406"),INDIRECT($A$5&amp;"!$An$41:$An$406"))*SUM($F$3:$I$3)</f>
        <v>0</v>
      </c>
      <c r="C95" s="88" cm="1">
        <f t="array" aca="1" ref="C95" ca="1">_xlfn.XLOOKUP(A95,INDIRECT($A$5&amp;"!$AJ$41:$AJ$406"),INDIRECT($A$5&amp;"!$Ak$41:$Ak$406"))*SUM($F$3:$I$3)</f>
        <v>0</v>
      </c>
      <c r="D95" s="88" cm="1">
        <f t="array" aca="1" ref="D95" ca="1">_xlfn.XLOOKUP(A95,INDIRECT($A$5&amp;"!$AJ$41:$AJ$406"),INDIRECT($A$5&amp;"!$AO$41:$AO$406"))*SUM($F$3:$I$3)</f>
        <v>11.55</v>
      </c>
      <c r="E95" s="50" cm="1">
        <f t="array" ref="E95">SUMPRODUCT(('PT Storengy'!$B$8:$K$372)*('PT Storengy'!$A$8:$A$372=$A95)*('PT Storengy'!$A$5:$J$5=$A$6)*('PT Storengy'!$B$7:$K$7=$A$7))</f>
        <v>0</v>
      </c>
      <c r="F95" s="52">
        <f t="shared" ca="1" si="12"/>
        <v>0</v>
      </c>
      <c r="G95" s="72">
        <f t="shared" ca="1" si="13"/>
        <v>0</v>
      </c>
      <c r="H95" s="51" cm="1">
        <f t="array" aca="1" ref="H95" ca="1">IF(ROUND(ROUND(G95,2)-G95,4)=0,_xlfn.XLOOKUP(G95,INDIRECT($A$4&amp;"!$G$32:$G$132"),INDIRECT($A$4&amp;"!$A$32:$A$132"),0,1,1),IF(G95&lt;0,0,(ROUNDUP(G95,2)-G95)*100*_xlfn.XLOOKUP(G95,INDIRECT($A$4&amp;"!$G$32:$G$132"),INDIRECT($A$4&amp;"!$A$32:$A$132"),0,-1,-1)+(G95-ROUNDDOWN(G95,2))*100*_xlfn.XLOOKUP(G95,INDIRECT($A$4&amp;"!$G$32:$G$132"),INDIRECT($A$4&amp;"!$A$32:$A$132"),0,1,1)))</f>
        <v>9.9999999999999992E-2</v>
      </c>
      <c r="I95" s="113">
        <f t="shared" ca="1" si="8"/>
        <v>0</v>
      </c>
      <c r="K95" s="52">
        <f t="shared" ca="1" si="7"/>
        <v>0</v>
      </c>
      <c r="L95" s="72">
        <f t="shared" ca="1" si="9"/>
        <v>0</v>
      </c>
      <c r="M95" s="51" cm="1">
        <f t="array" aca="1" ref="M95" ca="1">IF(ROUND(ROUND(L95,2)-L95,4)=0,_xlfn.XLOOKUP(L95,INDIRECT($A$4&amp;"!$G$32:$G$132"),INDIRECT($A$4&amp;"!$A$32:$A$132"),0,1,1),IF(L95&lt;0,0,(ROUNDUP(L95,2)-L95)*100*_xlfn.XLOOKUP(L95,INDIRECT($A$4&amp;"!$G$32:$G$132"),INDIRECT($A$4&amp;"!$A$32:$A$132"),0,-1,-1)+(L95-ROUNDDOWN(L95,2))*100*_xlfn.XLOOKUP(L95,INDIRECT($A$4&amp;"!$G$32:$G$132"),INDIRECT($A$4&amp;"!$A$32:$A$132"),0,1,1)))</f>
        <v>9.9999999999999992E-2</v>
      </c>
      <c r="N95" s="90">
        <f t="shared" ca="1" si="10"/>
        <v>0</v>
      </c>
    </row>
    <row r="96" spans="1:14" x14ac:dyDescent="0.35">
      <c r="A96" s="48">
        <f t="shared" si="11"/>
        <v>45675</v>
      </c>
      <c r="B96" s="88" cm="1">
        <f t="array" aca="1" ref="B96" ca="1">_xlfn.XLOOKUP(A96,INDIRECT($A$5&amp;"!$AJ$41:$AJ$406"),INDIRECT($A$5&amp;"!$An$41:$An$406"))*SUM($F$3:$I$3)</f>
        <v>0</v>
      </c>
      <c r="C96" s="88" cm="1">
        <f t="array" aca="1" ref="C96" ca="1">_xlfn.XLOOKUP(A96,INDIRECT($A$5&amp;"!$AJ$41:$AJ$406"),INDIRECT($A$5&amp;"!$Ak$41:$Ak$406"))*SUM($F$3:$I$3)</f>
        <v>0</v>
      </c>
      <c r="D96" s="88" cm="1">
        <f t="array" aca="1" ref="D96" ca="1">_xlfn.XLOOKUP(A96,INDIRECT($A$5&amp;"!$AJ$41:$AJ$406"),INDIRECT($A$5&amp;"!$AO$41:$AO$406"))*SUM($F$3:$I$3)</f>
        <v>11.55</v>
      </c>
      <c r="E96" s="50" cm="1">
        <f t="array" ref="E96">SUMPRODUCT(('PT Storengy'!$B$8:$K$372)*('PT Storengy'!$A$8:$A$372=$A96)*('PT Storengy'!$A$5:$J$5=$A$6)*('PT Storengy'!$B$7:$K$7=$A$7))</f>
        <v>0</v>
      </c>
      <c r="F96" s="52">
        <f t="shared" ca="1" si="12"/>
        <v>0</v>
      </c>
      <c r="G96" s="72">
        <f t="shared" ca="1" si="13"/>
        <v>0</v>
      </c>
      <c r="H96" s="51" cm="1">
        <f t="array" aca="1" ref="H96" ca="1">IF(ROUND(ROUND(G96,2)-G96,4)=0,_xlfn.XLOOKUP(G96,INDIRECT($A$4&amp;"!$G$32:$G$132"),INDIRECT($A$4&amp;"!$A$32:$A$132"),0,1,1),IF(G96&lt;0,0,(ROUNDUP(G96,2)-G96)*100*_xlfn.XLOOKUP(G96,INDIRECT($A$4&amp;"!$G$32:$G$132"),INDIRECT($A$4&amp;"!$A$32:$A$132"),0,-1,-1)+(G96-ROUNDDOWN(G96,2))*100*_xlfn.XLOOKUP(G96,INDIRECT($A$4&amp;"!$G$32:$G$132"),INDIRECT($A$4&amp;"!$A$32:$A$132"),0,1,1)))</f>
        <v>9.9999999999999992E-2</v>
      </c>
      <c r="I96" s="113">
        <f t="shared" ca="1" si="8"/>
        <v>0</v>
      </c>
      <c r="K96" s="52">
        <f t="shared" ca="1" si="7"/>
        <v>0</v>
      </c>
      <c r="L96" s="72">
        <f t="shared" ca="1" si="9"/>
        <v>0</v>
      </c>
      <c r="M96" s="51" cm="1">
        <f t="array" aca="1" ref="M96" ca="1">IF(ROUND(ROUND(L96,2)-L96,4)=0,_xlfn.XLOOKUP(L96,INDIRECT($A$4&amp;"!$G$32:$G$132"),INDIRECT($A$4&amp;"!$A$32:$A$132"),0,1,1),IF(L96&lt;0,0,(ROUNDUP(L96,2)-L96)*100*_xlfn.XLOOKUP(L96,INDIRECT($A$4&amp;"!$G$32:$G$132"),INDIRECT($A$4&amp;"!$A$32:$A$132"),0,-1,-1)+(L96-ROUNDDOWN(L96,2))*100*_xlfn.XLOOKUP(L96,INDIRECT($A$4&amp;"!$G$32:$G$132"),INDIRECT($A$4&amp;"!$A$32:$A$132"),0,1,1)))</f>
        <v>9.9999999999999992E-2</v>
      </c>
      <c r="N96" s="90">
        <f t="shared" ca="1" si="10"/>
        <v>0</v>
      </c>
    </row>
    <row r="97" spans="1:14" x14ac:dyDescent="0.35">
      <c r="A97" s="48">
        <f t="shared" si="11"/>
        <v>45676</v>
      </c>
      <c r="B97" s="88" cm="1">
        <f t="array" aca="1" ref="B97" ca="1">_xlfn.XLOOKUP(A97,INDIRECT($A$5&amp;"!$AJ$41:$AJ$406"),INDIRECT($A$5&amp;"!$An$41:$An$406"))*SUM($F$3:$I$3)</f>
        <v>0</v>
      </c>
      <c r="C97" s="88" cm="1">
        <f t="array" aca="1" ref="C97" ca="1">_xlfn.XLOOKUP(A97,INDIRECT($A$5&amp;"!$AJ$41:$AJ$406"),INDIRECT($A$5&amp;"!$Ak$41:$Ak$406"))*SUM($F$3:$I$3)</f>
        <v>0</v>
      </c>
      <c r="D97" s="88" cm="1">
        <f t="array" aca="1" ref="D97" ca="1">_xlfn.XLOOKUP(A97,INDIRECT($A$5&amp;"!$AJ$41:$AJ$406"),INDIRECT($A$5&amp;"!$AO$41:$AO$406"))*SUM($F$3:$I$3)</f>
        <v>11.55</v>
      </c>
      <c r="E97" s="50" cm="1">
        <f t="array" ref="E97">SUMPRODUCT(('PT Storengy'!$B$8:$K$372)*('PT Storengy'!$A$8:$A$372=$A97)*('PT Storengy'!$A$5:$J$5=$A$6)*('PT Storengy'!$B$7:$K$7=$A$7))</f>
        <v>0</v>
      </c>
      <c r="F97" s="52">
        <f t="shared" ca="1" si="12"/>
        <v>0</v>
      </c>
      <c r="G97" s="72">
        <f t="shared" ca="1" si="13"/>
        <v>0</v>
      </c>
      <c r="H97" s="51" cm="1">
        <f t="array" aca="1" ref="H97" ca="1">IF(ROUND(ROUND(G97,2)-G97,4)=0,_xlfn.XLOOKUP(G97,INDIRECT($A$4&amp;"!$G$32:$G$132"),INDIRECT($A$4&amp;"!$A$32:$A$132"),0,1,1),IF(G97&lt;0,0,(ROUNDUP(G97,2)-G97)*100*_xlfn.XLOOKUP(G97,INDIRECT($A$4&amp;"!$G$32:$G$132"),INDIRECT($A$4&amp;"!$A$32:$A$132"),0,-1,-1)+(G97-ROUNDDOWN(G97,2))*100*_xlfn.XLOOKUP(G97,INDIRECT($A$4&amp;"!$G$32:$G$132"),INDIRECT($A$4&amp;"!$A$32:$A$132"),0,1,1)))</f>
        <v>9.9999999999999992E-2</v>
      </c>
      <c r="I97" s="113">
        <f t="shared" ca="1" si="8"/>
        <v>0</v>
      </c>
      <c r="K97" s="52">
        <f t="shared" ca="1" si="7"/>
        <v>0</v>
      </c>
      <c r="L97" s="72">
        <f t="shared" ca="1" si="9"/>
        <v>0</v>
      </c>
      <c r="M97" s="51" cm="1">
        <f t="array" aca="1" ref="M97" ca="1">IF(ROUND(ROUND(L97,2)-L97,4)=0,_xlfn.XLOOKUP(L97,INDIRECT($A$4&amp;"!$G$32:$G$132"),INDIRECT($A$4&amp;"!$A$32:$A$132"),0,1,1),IF(L97&lt;0,0,(ROUNDUP(L97,2)-L97)*100*_xlfn.XLOOKUP(L97,INDIRECT($A$4&amp;"!$G$32:$G$132"),INDIRECT($A$4&amp;"!$A$32:$A$132"),0,-1,-1)+(L97-ROUNDDOWN(L97,2))*100*_xlfn.XLOOKUP(L97,INDIRECT($A$4&amp;"!$G$32:$G$132"),INDIRECT($A$4&amp;"!$A$32:$A$132"),0,1,1)))</f>
        <v>9.9999999999999992E-2</v>
      </c>
      <c r="N97" s="90">
        <f t="shared" ca="1" si="10"/>
        <v>0</v>
      </c>
    </row>
    <row r="98" spans="1:14" x14ac:dyDescent="0.35">
      <c r="A98" s="48">
        <f t="shared" si="11"/>
        <v>45677</v>
      </c>
      <c r="B98" s="88" cm="1">
        <f t="array" aca="1" ref="B98" ca="1">_xlfn.XLOOKUP(A98,INDIRECT($A$5&amp;"!$AJ$41:$AJ$406"),INDIRECT($A$5&amp;"!$An$41:$An$406"))*SUM($F$3:$I$3)</f>
        <v>0</v>
      </c>
      <c r="C98" s="88" cm="1">
        <f t="array" aca="1" ref="C98" ca="1">_xlfn.XLOOKUP(A98,INDIRECT($A$5&amp;"!$AJ$41:$AJ$406"),INDIRECT($A$5&amp;"!$Ak$41:$Ak$406"))*SUM($F$3:$I$3)</f>
        <v>0</v>
      </c>
      <c r="D98" s="88" cm="1">
        <f t="array" aca="1" ref="D98" ca="1">_xlfn.XLOOKUP(A98,INDIRECT($A$5&amp;"!$AJ$41:$AJ$406"),INDIRECT($A$5&amp;"!$AO$41:$AO$406"))*SUM($F$3:$I$3)</f>
        <v>11.55</v>
      </c>
      <c r="E98" s="50" cm="1">
        <f t="array" ref="E98">SUMPRODUCT(('PT Storengy'!$B$8:$K$372)*('PT Storengy'!$A$8:$A$372=$A98)*('PT Storengy'!$A$5:$J$5=$A$6)*('PT Storengy'!$B$7:$K$7=$A$7))</f>
        <v>0</v>
      </c>
      <c r="F98" s="52">
        <f t="shared" ca="1" si="12"/>
        <v>0</v>
      </c>
      <c r="G98" s="72">
        <f t="shared" ca="1" si="13"/>
        <v>0</v>
      </c>
      <c r="H98" s="51" cm="1">
        <f t="array" aca="1" ref="H98" ca="1">IF(ROUND(ROUND(G98,2)-G98,4)=0,_xlfn.XLOOKUP(G98,INDIRECT($A$4&amp;"!$G$32:$G$132"),INDIRECT($A$4&amp;"!$A$32:$A$132"),0,1,1),IF(G98&lt;0,0,(ROUNDUP(G98,2)-G98)*100*_xlfn.XLOOKUP(G98,INDIRECT($A$4&amp;"!$G$32:$G$132"),INDIRECT($A$4&amp;"!$A$32:$A$132"),0,-1,-1)+(G98-ROUNDDOWN(G98,2))*100*_xlfn.XLOOKUP(G98,INDIRECT($A$4&amp;"!$G$32:$G$132"),INDIRECT($A$4&amp;"!$A$32:$A$132"),0,1,1)))</f>
        <v>9.9999999999999992E-2</v>
      </c>
      <c r="I98" s="113">
        <f t="shared" ca="1" si="8"/>
        <v>0</v>
      </c>
      <c r="K98" s="52">
        <f t="shared" ca="1" si="7"/>
        <v>0</v>
      </c>
      <c r="L98" s="72">
        <f t="shared" ca="1" si="9"/>
        <v>0</v>
      </c>
      <c r="M98" s="51" cm="1">
        <f t="array" aca="1" ref="M98" ca="1">IF(ROUND(ROUND(L98,2)-L98,4)=0,_xlfn.XLOOKUP(L98,INDIRECT($A$4&amp;"!$G$32:$G$132"),INDIRECT($A$4&amp;"!$A$32:$A$132"),0,1,1),IF(L98&lt;0,0,(ROUNDUP(L98,2)-L98)*100*_xlfn.XLOOKUP(L98,INDIRECT($A$4&amp;"!$G$32:$G$132"),INDIRECT($A$4&amp;"!$A$32:$A$132"),0,-1,-1)+(L98-ROUNDDOWN(L98,2))*100*_xlfn.XLOOKUP(L98,INDIRECT($A$4&amp;"!$G$32:$G$132"),INDIRECT($A$4&amp;"!$A$32:$A$132"),0,1,1)))</f>
        <v>9.9999999999999992E-2</v>
      </c>
      <c r="N98" s="90">
        <f t="shared" ca="1" si="10"/>
        <v>0</v>
      </c>
    </row>
    <row r="99" spans="1:14" x14ac:dyDescent="0.35">
      <c r="A99" s="48">
        <f t="shared" si="11"/>
        <v>45678</v>
      </c>
      <c r="B99" s="88" cm="1">
        <f t="array" aca="1" ref="B99" ca="1">_xlfn.XLOOKUP(A99,INDIRECT($A$5&amp;"!$AJ$41:$AJ$406"),INDIRECT($A$5&amp;"!$An$41:$An$406"))*SUM($F$3:$I$3)</f>
        <v>0</v>
      </c>
      <c r="C99" s="88" cm="1">
        <f t="array" aca="1" ref="C99" ca="1">_xlfn.XLOOKUP(A99,INDIRECT($A$5&amp;"!$AJ$41:$AJ$406"),INDIRECT($A$5&amp;"!$Ak$41:$Ak$406"))*SUM($F$3:$I$3)</f>
        <v>0</v>
      </c>
      <c r="D99" s="88" cm="1">
        <f t="array" aca="1" ref="D99" ca="1">_xlfn.XLOOKUP(A99,INDIRECT($A$5&amp;"!$AJ$41:$AJ$406"),INDIRECT($A$5&amp;"!$AO$41:$AO$406"))*SUM($F$3:$I$3)</f>
        <v>11.55</v>
      </c>
      <c r="E99" s="50" cm="1">
        <f t="array" ref="E99">SUMPRODUCT(('PT Storengy'!$B$8:$K$372)*('PT Storengy'!$A$8:$A$372=$A99)*('PT Storengy'!$A$5:$J$5=$A$6)*('PT Storengy'!$B$7:$K$7=$A$7))</f>
        <v>0</v>
      </c>
      <c r="F99" s="52">
        <f t="shared" ca="1" si="12"/>
        <v>0</v>
      </c>
      <c r="G99" s="72">
        <f t="shared" ca="1" si="13"/>
        <v>0</v>
      </c>
      <c r="H99" s="51" cm="1">
        <f t="array" aca="1" ref="H99" ca="1">IF(ROUND(ROUND(G99,2)-G99,4)=0,_xlfn.XLOOKUP(G99,INDIRECT($A$4&amp;"!$G$32:$G$132"),INDIRECT($A$4&amp;"!$A$32:$A$132"),0,1,1),IF(G99&lt;0,0,(ROUNDUP(G99,2)-G99)*100*_xlfn.XLOOKUP(G99,INDIRECT($A$4&amp;"!$G$32:$G$132"),INDIRECT($A$4&amp;"!$A$32:$A$132"),0,-1,-1)+(G99-ROUNDDOWN(G99,2))*100*_xlfn.XLOOKUP(G99,INDIRECT($A$4&amp;"!$G$32:$G$132"),INDIRECT($A$4&amp;"!$A$32:$A$132"),0,1,1)))</f>
        <v>9.9999999999999992E-2</v>
      </c>
      <c r="I99" s="113">
        <f t="shared" ca="1" si="8"/>
        <v>0</v>
      </c>
      <c r="K99" s="52">
        <f t="shared" ca="1" si="7"/>
        <v>0</v>
      </c>
      <c r="L99" s="72">
        <f t="shared" ca="1" si="9"/>
        <v>0</v>
      </c>
      <c r="M99" s="51" cm="1">
        <f t="array" aca="1" ref="M99" ca="1">IF(ROUND(ROUND(L99,2)-L99,4)=0,_xlfn.XLOOKUP(L99,INDIRECT($A$4&amp;"!$G$32:$G$132"),INDIRECT($A$4&amp;"!$A$32:$A$132"),0,1,1),IF(L99&lt;0,0,(ROUNDUP(L99,2)-L99)*100*_xlfn.XLOOKUP(L99,INDIRECT($A$4&amp;"!$G$32:$G$132"),INDIRECT($A$4&amp;"!$A$32:$A$132"),0,-1,-1)+(L99-ROUNDDOWN(L99,2))*100*_xlfn.XLOOKUP(L99,INDIRECT($A$4&amp;"!$G$32:$G$132"),INDIRECT($A$4&amp;"!$A$32:$A$132"),0,1,1)))</f>
        <v>9.9999999999999992E-2</v>
      </c>
      <c r="N99" s="90">
        <f t="shared" ca="1" si="10"/>
        <v>0</v>
      </c>
    </row>
    <row r="100" spans="1:14" x14ac:dyDescent="0.35">
      <c r="A100" s="48">
        <f t="shared" si="11"/>
        <v>45679</v>
      </c>
      <c r="B100" s="88" cm="1">
        <f t="array" aca="1" ref="B100" ca="1">_xlfn.XLOOKUP(A100,INDIRECT($A$5&amp;"!$AJ$41:$AJ$406"),INDIRECT($A$5&amp;"!$An$41:$An$406"))*SUM($F$3:$I$3)</f>
        <v>0</v>
      </c>
      <c r="C100" s="88" cm="1">
        <f t="array" aca="1" ref="C100" ca="1">_xlfn.XLOOKUP(A100,INDIRECT($A$5&amp;"!$AJ$41:$AJ$406"),INDIRECT($A$5&amp;"!$Ak$41:$Ak$406"))*SUM($F$3:$I$3)</f>
        <v>0</v>
      </c>
      <c r="D100" s="88" cm="1">
        <f t="array" aca="1" ref="D100" ca="1">_xlfn.XLOOKUP(A100,INDIRECT($A$5&amp;"!$AJ$41:$AJ$406"),INDIRECT($A$5&amp;"!$AO$41:$AO$406"))*SUM($F$3:$I$3)</f>
        <v>11.55</v>
      </c>
      <c r="E100" s="50" cm="1">
        <f t="array" ref="E100">SUMPRODUCT(('PT Storengy'!$B$8:$K$372)*('PT Storengy'!$A$8:$A$372=$A100)*('PT Storengy'!$A$5:$J$5=$A$6)*('PT Storengy'!$B$7:$K$7=$A$7))</f>
        <v>0</v>
      </c>
      <c r="F100" s="52">
        <f t="shared" ca="1" si="12"/>
        <v>0</v>
      </c>
      <c r="G100" s="72">
        <f t="shared" ca="1" si="13"/>
        <v>0</v>
      </c>
      <c r="H100" s="5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9.9999999999999992E-2</v>
      </c>
      <c r="I100" s="113">
        <f t="shared" ca="1" si="8"/>
        <v>0</v>
      </c>
      <c r="K100" s="52">
        <f t="shared" ca="1" si="7"/>
        <v>0</v>
      </c>
      <c r="L100" s="72">
        <f t="shared" ca="1" si="9"/>
        <v>0</v>
      </c>
      <c r="M100" s="5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9.9999999999999992E-2</v>
      </c>
      <c r="N100" s="90">
        <f t="shared" ca="1" si="10"/>
        <v>0</v>
      </c>
    </row>
    <row r="101" spans="1:14" x14ac:dyDescent="0.35">
      <c r="A101" s="48">
        <f t="shared" si="11"/>
        <v>45680</v>
      </c>
      <c r="B101" s="88" cm="1">
        <f t="array" aca="1" ref="B101" ca="1">_xlfn.XLOOKUP(A101,INDIRECT($A$5&amp;"!$AJ$41:$AJ$406"),INDIRECT($A$5&amp;"!$An$41:$An$406"))*SUM($F$3:$I$3)</f>
        <v>0</v>
      </c>
      <c r="C101" s="88" cm="1">
        <f t="array" aca="1" ref="C101" ca="1">_xlfn.XLOOKUP(A101,INDIRECT($A$5&amp;"!$AJ$41:$AJ$406"),INDIRECT($A$5&amp;"!$Ak$41:$Ak$406"))*SUM($F$3:$I$3)</f>
        <v>0</v>
      </c>
      <c r="D101" s="88" cm="1">
        <f t="array" aca="1" ref="D101" ca="1">_xlfn.XLOOKUP(A101,INDIRECT($A$5&amp;"!$AJ$41:$AJ$406"),INDIRECT($A$5&amp;"!$AO$41:$AO$406"))*SUM($F$3:$I$3)</f>
        <v>11.55</v>
      </c>
      <c r="E101" s="50" cm="1">
        <f t="array" ref="E101">SUMPRODUCT(('PT Storengy'!$B$8:$K$372)*('PT Storengy'!$A$8:$A$372=$A101)*('PT Storengy'!$A$5:$J$5=$A$6)*('PT Storengy'!$B$7:$K$7=$A$7))</f>
        <v>0</v>
      </c>
      <c r="F101" s="52">
        <f t="shared" ca="1" si="12"/>
        <v>0</v>
      </c>
      <c r="G101" s="72">
        <f t="shared" ca="1" si="13"/>
        <v>0</v>
      </c>
      <c r="H101" s="5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9.9999999999999992E-2</v>
      </c>
      <c r="I101" s="113">
        <f t="shared" ca="1" si="8"/>
        <v>0</v>
      </c>
      <c r="K101" s="52">
        <f t="shared" ca="1" si="7"/>
        <v>0</v>
      </c>
      <c r="L101" s="72">
        <f t="shared" ca="1" si="9"/>
        <v>0</v>
      </c>
      <c r="M101" s="5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9.9999999999999992E-2</v>
      </c>
      <c r="N101" s="90">
        <f t="shared" ca="1" si="10"/>
        <v>0</v>
      </c>
    </row>
    <row r="102" spans="1:14" x14ac:dyDescent="0.35">
      <c r="A102" s="48">
        <f t="shared" si="11"/>
        <v>45681</v>
      </c>
      <c r="B102" s="88" cm="1">
        <f t="array" aca="1" ref="B102" ca="1">_xlfn.XLOOKUP(A102,INDIRECT($A$5&amp;"!$AJ$41:$AJ$406"),INDIRECT($A$5&amp;"!$An$41:$An$406"))*SUM($F$3:$I$3)</f>
        <v>0</v>
      </c>
      <c r="C102" s="88" cm="1">
        <f t="array" aca="1" ref="C102" ca="1">_xlfn.XLOOKUP(A102,INDIRECT($A$5&amp;"!$AJ$41:$AJ$406"),INDIRECT($A$5&amp;"!$Ak$41:$Ak$406"))*SUM($F$3:$I$3)</f>
        <v>0</v>
      </c>
      <c r="D102" s="88" cm="1">
        <f t="array" aca="1" ref="D102" ca="1">_xlfn.XLOOKUP(A102,INDIRECT($A$5&amp;"!$AJ$41:$AJ$406"),INDIRECT($A$5&amp;"!$AO$41:$AO$406"))*SUM($F$3:$I$3)</f>
        <v>11.55</v>
      </c>
      <c r="E102" s="50" cm="1">
        <f t="array" ref="E102">SUMPRODUCT(('PT Storengy'!$B$8:$K$372)*('PT Storengy'!$A$8:$A$372=$A102)*('PT Storengy'!$A$5:$J$5=$A$6)*('PT Storengy'!$B$7:$K$7=$A$7))</f>
        <v>0</v>
      </c>
      <c r="F102" s="52">
        <f t="shared" ca="1" si="12"/>
        <v>0</v>
      </c>
      <c r="G102" s="72">
        <f t="shared" ca="1" si="13"/>
        <v>0</v>
      </c>
      <c r="H102" s="5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9.9999999999999992E-2</v>
      </c>
      <c r="I102" s="113">
        <f t="shared" ca="1" si="8"/>
        <v>0</v>
      </c>
      <c r="K102" s="52">
        <f t="shared" ca="1" si="7"/>
        <v>0</v>
      </c>
      <c r="L102" s="72">
        <f t="shared" ca="1" si="9"/>
        <v>0</v>
      </c>
      <c r="M102" s="5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9.9999999999999992E-2</v>
      </c>
      <c r="N102" s="90">
        <f t="shared" ca="1" si="10"/>
        <v>0</v>
      </c>
    </row>
    <row r="103" spans="1:14" x14ac:dyDescent="0.35">
      <c r="A103" s="48">
        <f t="shared" si="11"/>
        <v>45682</v>
      </c>
      <c r="B103" s="88" cm="1">
        <f t="array" aca="1" ref="B103" ca="1">_xlfn.XLOOKUP(A103,INDIRECT($A$5&amp;"!$AJ$41:$AJ$406"),INDIRECT($A$5&amp;"!$An$41:$An$406"))*SUM($F$3:$I$3)</f>
        <v>0</v>
      </c>
      <c r="C103" s="88" cm="1">
        <f t="array" aca="1" ref="C103" ca="1">_xlfn.XLOOKUP(A103,INDIRECT($A$5&amp;"!$AJ$41:$AJ$406"),INDIRECT($A$5&amp;"!$Ak$41:$Ak$406"))*SUM($F$3:$I$3)</f>
        <v>0</v>
      </c>
      <c r="D103" s="88" cm="1">
        <f t="array" aca="1" ref="D103" ca="1">_xlfn.XLOOKUP(A103,INDIRECT($A$5&amp;"!$AJ$41:$AJ$406"),INDIRECT($A$5&amp;"!$AO$41:$AO$406"))*SUM($F$3:$I$3)</f>
        <v>11.55</v>
      </c>
      <c r="E103" s="50" cm="1">
        <f t="array" ref="E103">SUMPRODUCT(('PT Storengy'!$B$8:$K$372)*('PT Storengy'!$A$8:$A$372=$A103)*('PT Storengy'!$A$5:$J$5=$A$6)*('PT Storengy'!$B$7:$K$7=$A$7))</f>
        <v>0</v>
      </c>
      <c r="F103" s="52">
        <f t="shared" ca="1" si="12"/>
        <v>0</v>
      </c>
      <c r="G103" s="72">
        <f t="shared" ca="1" si="13"/>
        <v>0</v>
      </c>
      <c r="H103" s="5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9.9999999999999992E-2</v>
      </c>
      <c r="I103" s="113">
        <f t="shared" ca="1" si="8"/>
        <v>0</v>
      </c>
      <c r="K103" s="52">
        <f t="shared" ca="1" si="7"/>
        <v>0</v>
      </c>
      <c r="L103" s="72">
        <f t="shared" ca="1" si="9"/>
        <v>0</v>
      </c>
      <c r="M103" s="5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9.9999999999999992E-2</v>
      </c>
      <c r="N103" s="90">
        <f t="shared" ca="1" si="10"/>
        <v>0</v>
      </c>
    </row>
    <row r="104" spans="1:14" x14ac:dyDescent="0.35">
      <c r="A104" s="48">
        <f t="shared" si="11"/>
        <v>45683</v>
      </c>
      <c r="B104" s="88" cm="1">
        <f t="array" aca="1" ref="B104" ca="1">_xlfn.XLOOKUP(A104,INDIRECT($A$5&amp;"!$AJ$41:$AJ$406"),INDIRECT($A$5&amp;"!$An$41:$An$406"))*SUM($F$3:$I$3)</f>
        <v>0</v>
      </c>
      <c r="C104" s="88" cm="1">
        <f t="array" aca="1" ref="C104" ca="1">_xlfn.XLOOKUP(A104,INDIRECT($A$5&amp;"!$AJ$41:$AJ$406"),INDIRECT($A$5&amp;"!$Ak$41:$Ak$406"))*SUM($F$3:$I$3)</f>
        <v>0</v>
      </c>
      <c r="D104" s="88" cm="1">
        <f t="array" aca="1" ref="D104" ca="1">_xlfn.XLOOKUP(A104,INDIRECT($A$5&amp;"!$AJ$41:$AJ$406"),INDIRECT($A$5&amp;"!$AO$41:$AO$406"))*SUM($F$3:$I$3)</f>
        <v>11.55</v>
      </c>
      <c r="E104" s="50" cm="1">
        <f t="array" ref="E104">SUMPRODUCT(('PT Storengy'!$B$8:$K$372)*('PT Storengy'!$A$8:$A$372=$A104)*('PT Storengy'!$A$5:$J$5=$A$6)*('PT Storengy'!$B$7:$K$7=$A$7))</f>
        <v>0</v>
      </c>
      <c r="F104" s="52">
        <f t="shared" ca="1" si="12"/>
        <v>0</v>
      </c>
      <c r="G104" s="72">
        <f t="shared" ca="1" si="13"/>
        <v>0</v>
      </c>
      <c r="H104" s="5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9.9999999999999992E-2</v>
      </c>
      <c r="I104" s="113">
        <f t="shared" ca="1" si="8"/>
        <v>0</v>
      </c>
      <c r="K104" s="52">
        <f t="shared" ca="1" si="7"/>
        <v>0</v>
      </c>
      <c r="L104" s="72">
        <f t="shared" ca="1" si="9"/>
        <v>0</v>
      </c>
      <c r="M104" s="5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9.9999999999999992E-2</v>
      </c>
      <c r="N104" s="90">
        <f t="shared" ca="1" si="10"/>
        <v>0</v>
      </c>
    </row>
    <row r="105" spans="1:14" x14ac:dyDescent="0.35">
      <c r="A105" s="48">
        <f t="shared" si="11"/>
        <v>45684</v>
      </c>
      <c r="B105" s="88" cm="1">
        <f t="array" aca="1" ref="B105" ca="1">_xlfn.XLOOKUP(A105,INDIRECT($A$5&amp;"!$AJ$41:$AJ$406"),INDIRECT($A$5&amp;"!$An$41:$An$406"))*SUM($F$3:$I$3)</f>
        <v>0</v>
      </c>
      <c r="C105" s="88" cm="1">
        <f t="array" aca="1" ref="C105" ca="1">_xlfn.XLOOKUP(A105,INDIRECT($A$5&amp;"!$AJ$41:$AJ$406"),INDIRECT($A$5&amp;"!$Ak$41:$Ak$406"))*SUM($F$3:$I$3)</f>
        <v>0</v>
      </c>
      <c r="D105" s="88" cm="1">
        <f t="array" aca="1" ref="D105" ca="1">_xlfn.XLOOKUP(A105,INDIRECT($A$5&amp;"!$AJ$41:$AJ$406"),INDIRECT($A$5&amp;"!$AO$41:$AO$406"))*SUM($F$3:$I$3)</f>
        <v>11.55</v>
      </c>
      <c r="E105" s="50" cm="1">
        <f t="array" ref="E105">SUMPRODUCT(('PT Storengy'!$B$8:$K$372)*('PT Storengy'!$A$8:$A$372=$A105)*('PT Storengy'!$A$5:$J$5=$A$6)*('PT Storengy'!$B$7:$K$7=$A$7))</f>
        <v>0</v>
      </c>
      <c r="F105" s="52">
        <f t="shared" ca="1" si="12"/>
        <v>0</v>
      </c>
      <c r="G105" s="72">
        <f t="shared" ca="1" si="13"/>
        <v>0</v>
      </c>
      <c r="H105" s="5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9.9999999999999992E-2</v>
      </c>
      <c r="I105" s="113">
        <f t="shared" ca="1" si="8"/>
        <v>0</v>
      </c>
      <c r="K105" s="52">
        <f t="shared" ca="1" si="7"/>
        <v>0</v>
      </c>
      <c r="L105" s="72">
        <f t="shared" ca="1" si="9"/>
        <v>0</v>
      </c>
      <c r="M105" s="5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9.9999999999999992E-2</v>
      </c>
      <c r="N105" s="90">
        <f t="shared" ca="1" si="10"/>
        <v>0</v>
      </c>
    </row>
    <row r="106" spans="1:14" x14ac:dyDescent="0.35">
      <c r="A106" s="48">
        <f t="shared" si="11"/>
        <v>45685</v>
      </c>
      <c r="B106" s="88" cm="1">
        <f t="array" aca="1" ref="B106" ca="1">_xlfn.XLOOKUP(A106,INDIRECT($A$5&amp;"!$AJ$41:$AJ$406"),INDIRECT($A$5&amp;"!$An$41:$An$406"))*SUM($F$3:$I$3)</f>
        <v>0</v>
      </c>
      <c r="C106" s="88" cm="1">
        <f t="array" aca="1" ref="C106" ca="1">_xlfn.XLOOKUP(A106,INDIRECT($A$5&amp;"!$AJ$41:$AJ$406"),INDIRECT($A$5&amp;"!$Ak$41:$Ak$406"))*SUM($F$3:$I$3)</f>
        <v>0</v>
      </c>
      <c r="D106" s="88" cm="1">
        <f t="array" aca="1" ref="D106" ca="1">_xlfn.XLOOKUP(A106,INDIRECT($A$5&amp;"!$AJ$41:$AJ$406"),INDIRECT($A$5&amp;"!$AO$41:$AO$406"))*SUM($F$3:$I$3)</f>
        <v>11.55</v>
      </c>
      <c r="E106" s="50" cm="1">
        <f t="array" ref="E106">SUMPRODUCT(('PT Storengy'!$B$8:$K$372)*('PT Storengy'!$A$8:$A$372=$A106)*('PT Storengy'!$A$5:$J$5=$A$6)*('PT Storengy'!$B$7:$K$7=$A$7))</f>
        <v>0</v>
      </c>
      <c r="F106" s="52">
        <f t="shared" ca="1" si="12"/>
        <v>0</v>
      </c>
      <c r="G106" s="72">
        <f t="shared" ca="1" si="13"/>
        <v>0</v>
      </c>
      <c r="H106" s="5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9.9999999999999992E-2</v>
      </c>
      <c r="I106" s="113">
        <f t="shared" ca="1" si="8"/>
        <v>0</v>
      </c>
      <c r="K106" s="52">
        <f t="shared" ca="1" si="7"/>
        <v>0</v>
      </c>
      <c r="L106" s="72">
        <f t="shared" ca="1" si="9"/>
        <v>0</v>
      </c>
      <c r="M106" s="5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9.9999999999999992E-2</v>
      </c>
      <c r="N106" s="90">
        <f t="shared" ca="1" si="10"/>
        <v>0</v>
      </c>
    </row>
    <row r="107" spans="1:14" x14ac:dyDescent="0.35">
      <c r="A107" s="48">
        <f t="shared" si="11"/>
        <v>45686</v>
      </c>
      <c r="B107" s="88" cm="1">
        <f t="array" aca="1" ref="B107" ca="1">_xlfn.XLOOKUP(A107,INDIRECT($A$5&amp;"!$AJ$41:$AJ$406"),INDIRECT($A$5&amp;"!$An$41:$An$406"))*SUM($F$3:$I$3)</f>
        <v>0</v>
      </c>
      <c r="C107" s="88" cm="1">
        <f t="array" aca="1" ref="C107" ca="1">_xlfn.XLOOKUP(A107,INDIRECT($A$5&amp;"!$AJ$41:$AJ$406"),INDIRECT($A$5&amp;"!$Ak$41:$Ak$406"))*SUM($F$3:$I$3)</f>
        <v>0</v>
      </c>
      <c r="D107" s="88" cm="1">
        <f t="array" aca="1" ref="D107" ca="1">_xlfn.XLOOKUP(A107,INDIRECT($A$5&amp;"!$AJ$41:$AJ$406"),INDIRECT($A$5&amp;"!$AO$41:$AO$406"))*SUM($F$3:$I$3)</f>
        <v>11.55</v>
      </c>
      <c r="E107" s="50" cm="1">
        <f t="array" ref="E107">SUMPRODUCT(('PT Storengy'!$B$8:$K$372)*('PT Storengy'!$A$8:$A$372=$A107)*('PT Storengy'!$A$5:$J$5=$A$6)*('PT Storengy'!$B$7:$K$7=$A$7))</f>
        <v>0</v>
      </c>
      <c r="F107" s="52">
        <f t="shared" ca="1" si="12"/>
        <v>0</v>
      </c>
      <c r="G107" s="72">
        <f t="shared" ca="1" si="13"/>
        <v>0</v>
      </c>
      <c r="H107" s="5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9.9999999999999992E-2</v>
      </c>
      <c r="I107" s="113">
        <f t="shared" ca="1" si="8"/>
        <v>0</v>
      </c>
      <c r="K107" s="52">
        <f t="shared" ca="1" si="7"/>
        <v>0</v>
      </c>
      <c r="L107" s="72">
        <f t="shared" ca="1" si="9"/>
        <v>0</v>
      </c>
      <c r="M107" s="5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9.9999999999999992E-2</v>
      </c>
      <c r="N107" s="90">
        <f t="shared" ca="1" si="10"/>
        <v>0</v>
      </c>
    </row>
    <row r="108" spans="1:14" x14ac:dyDescent="0.35">
      <c r="A108" s="48">
        <f t="shared" si="11"/>
        <v>45687</v>
      </c>
      <c r="B108" s="88" cm="1">
        <f t="array" aca="1" ref="B108" ca="1">_xlfn.XLOOKUP(A108,INDIRECT($A$5&amp;"!$AJ$41:$AJ$406"),INDIRECT($A$5&amp;"!$An$41:$An$406"))*SUM($F$3:$I$3)</f>
        <v>0</v>
      </c>
      <c r="C108" s="88" cm="1">
        <f t="array" aca="1" ref="C108" ca="1">_xlfn.XLOOKUP(A108,INDIRECT($A$5&amp;"!$AJ$41:$AJ$406"),INDIRECT($A$5&amp;"!$Ak$41:$Ak$406"))*SUM($F$3:$I$3)</f>
        <v>0</v>
      </c>
      <c r="D108" s="88" cm="1">
        <f t="array" aca="1" ref="D108" ca="1">_xlfn.XLOOKUP(A108,INDIRECT($A$5&amp;"!$AJ$41:$AJ$406"),INDIRECT($A$5&amp;"!$AO$41:$AO$406"))*SUM($F$3:$I$3)</f>
        <v>11.55</v>
      </c>
      <c r="E108" s="50" cm="1">
        <f t="array" ref="E108">SUMPRODUCT(('PT Storengy'!$B$8:$K$372)*('PT Storengy'!$A$8:$A$372=$A108)*('PT Storengy'!$A$5:$J$5=$A$6)*('PT Storengy'!$B$7:$K$7=$A$7))</f>
        <v>0</v>
      </c>
      <c r="F108" s="52">
        <f t="shared" ca="1" si="12"/>
        <v>0</v>
      </c>
      <c r="G108" s="72">
        <f t="shared" ca="1" si="13"/>
        <v>0</v>
      </c>
      <c r="H108" s="5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9.9999999999999992E-2</v>
      </c>
      <c r="I108" s="113">
        <f t="shared" ca="1" si="8"/>
        <v>0</v>
      </c>
      <c r="K108" s="52">
        <f t="shared" ca="1" si="7"/>
        <v>0</v>
      </c>
      <c r="L108" s="72">
        <f t="shared" ca="1" si="9"/>
        <v>0</v>
      </c>
      <c r="M108" s="5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9.9999999999999992E-2</v>
      </c>
      <c r="N108" s="90">
        <f t="shared" ca="1" si="10"/>
        <v>0</v>
      </c>
    </row>
    <row r="109" spans="1:14" x14ac:dyDescent="0.35">
      <c r="A109" s="48">
        <f t="shared" si="11"/>
        <v>45688</v>
      </c>
      <c r="B109" s="88" cm="1">
        <f t="array" aca="1" ref="B109" ca="1">_xlfn.XLOOKUP(A109,INDIRECT($A$5&amp;"!$AJ$41:$AJ$406"),INDIRECT($A$5&amp;"!$An$41:$An$406"))*SUM($F$3:$I$3)</f>
        <v>0</v>
      </c>
      <c r="C109" s="88" cm="1">
        <f t="array" aca="1" ref="C109" ca="1">_xlfn.XLOOKUP(A109,INDIRECT($A$5&amp;"!$AJ$41:$AJ$406"),INDIRECT($A$5&amp;"!$Ak$41:$Ak$406"))*SUM($F$3:$I$3)</f>
        <v>0</v>
      </c>
      <c r="D109" s="88" cm="1">
        <f t="array" aca="1" ref="D109" ca="1">_xlfn.XLOOKUP(A109,INDIRECT($A$5&amp;"!$AJ$41:$AJ$406"),INDIRECT($A$5&amp;"!$AO$41:$AO$406"))*SUM($F$3:$I$3)</f>
        <v>11.55</v>
      </c>
      <c r="E109" s="50" cm="1">
        <f t="array" ref="E109">SUMPRODUCT(('PT Storengy'!$B$8:$K$372)*('PT Storengy'!$A$8:$A$372=$A109)*('PT Storengy'!$A$5:$J$5=$A$6)*('PT Storengy'!$B$7:$K$7=$A$7))</f>
        <v>0</v>
      </c>
      <c r="F109" s="52">
        <f t="shared" ca="1" si="12"/>
        <v>0</v>
      </c>
      <c r="G109" s="72">
        <f t="shared" ca="1" si="13"/>
        <v>0</v>
      </c>
      <c r="H109" s="5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9.9999999999999992E-2</v>
      </c>
      <c r="I109" s="113">
        <f t="shared" ca="1" si="8"/>
        <v>0</v>
      </c>
      <c r="K109" s="52">
        <f t="shared" ca="1" si="7"/>
        <v>0</v>
      </c>
      <c r="L109" s="72">
        <f t="shared" ca="1" si="9"/>
        <v>0</v>
      </c>
      <c r="M109" s="5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9.9999999999999992E-2</v>
      </c>
      <c r="N109" s="90">
        <f t="shared" ca="1" si="10"/>
        <v>0</v>
      </c>
    </row>
    <row r="110" spans="1:14" x14ac:dyDescent="0.35">
      <c r="A110" s="48">
        <f t="shared" si="11"/>
        <v>45689</v>
      </c>
      <c r="B110" s="88" cm="1">
        <f t="array" aca="1" ref="B110" ca="1">_xlfn.XLOOKUP(A110,INDIRECT($A$5&amp;"!$AJ$41:$AJ$406"),INDIRECT($A$5&amp;"!$An$41:$An$406"))*SUM($F$3:$I$3)</f>
        <v>0</v>
      </c>
      <c r="C110" s="88" cm="1">
        <f t="array" aca="1" ref="C110" ca="1">_xlfn.XLOOKUP(A110,INDIRECT($A$5&amp;"!$AJ$41:$AJ$406"),INDIRECT($A$5&amp;"!$Ak$41:$Ak$406"))*SUM($F$3:$I$3)</f>
        <v>0</v>
      </c>
      <c r="D110" s="88" cm="1">
        <f t="array" aca="1" ref="D110" ca="1">_xlfn.XLOOKUP(A110,INDIRECT($A$5&amp;"!$AJ$41:$AJ$406"),INDIRECT($A$5&amp;"!$AO$41:$AO$406"))*SUM($F$3:$I$3)</f>
        <v>11.55</v>
      </c>
      <c r="E110" s="50" cm="1">
        <f t="array" ref="E110">SUMPRODUCT(('PT Storengy'!$B$8:$K$372)*('PT Storengy'!$A$8:$A$372=$A110)*('PT Storengy'!$A$5:$J$5=$A$6)*('PT Storengy'!$B$7:$K$7=$A$7))</f>
        <v>0</v>
      </c>
      <c r="F110" s="52">
        <f t="shared" ca="1" si="12"/>
        <v>0</v>
      </c>
      <c r="G110" s="72">
        <f t="shared" ca="1" si="13"/>
        <v>0</v>
      </c>
      <c r="H110" s="5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9.9999999999999992E-2</v>
      </c>
      <c r="I110" s="113">
        <f t="shared" ca="1" si="8"/>
        <v>0</v>
      </c>
      <c r="K110" s="52">
        <f t="shared" ca="1" si="7"/>
        <v>0</v>
      </c>
      <c r="L110" s="72">
        <f t="shared" ca="1" si="9"/>
        <v>0</v>
      </c>
      <c r="M110" s="5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9.9999999999999992E-2</v>
      </c>
      <c r="N110" s="90">
        <f t="shared" ca="1" si="10"/>
        <v>0</v>
      </c>
    </row>
    <row r="111" spans="1:14" x14ac:dyDescent="0.35">
      <c r="A111" s="48">
        <f t="shared" si="11"/>
        <v>45690</v>
      </c>
      <c r="B111" s="88" cm="1">
        <f t="array" aca="1" ref="B111" ca="1">_xlfn.XLOOKUP(A111,INDIRECT($A$5&amp;"!$AJ$41:$AJ$406"),INDIRECT($A$5&amp;"!$An$41:$An$406"))*SUM($F$3:$I$3)</f>
        <v>0</v>
      </c>
      <c r="C111" s="88" cm="1">
        <f t="array" aca="1" ref="C111" ca="1">_xlfn.XLOOKUP(A111,INDIRECT($A$5&amp;"!$AJ$41:$AJ$406"),INDIRECT($A$5&amp;"!$Ak$41:$Ak$406"))*SUM($F$3:$I$3)</f>
        <v>0</v>
      </c>
      <c r="D111" s="88" cm="1">
        <f t="array" aca="1" ref="D111" ca="1">_xlfn.XLOOKUP(A111,INDIRECT($A$5&amp;"!$AJ$41:$AJ$406"),INDIRECT($A$5&amp;"!$AO$41:$AO$406"))*SUM($F$3:$I$3)</f>
        <v>11.55</v>
      </c>
      <c r="E111" s="50" cm="1">
        <f t="array" ref="E111">SUMPRODUCT(('PT Storengy'!$B$8:$K$372)*('PT Storengy'!$A$8:$A$372=$A111)*('PT Storengy'!$A$5:$J$5=$A$6)*('PT Storengy'!$B$7:$K$7=$A$7))</f>
        <v>0</v>
      </c>
      <c r="F111" s="52">
        <f t="shared" ca="1" si="12"/>
        <v>0</v>
      </c>
      <c r="G111" s="72">
        <f t="shared" ca="1" si="13"/>
        <v>0</v>
      </c>
      <c r="H111" s="5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9.9999999999999992E-2</v>
      </c>
      <c r="I111" s="113">
        <f t="shared" ca="1" si="8"/>
        <v>0</v>
      </c>
      <c r="K111" s="52">
        <f t="shared" ca="1" si="7"/>
        <v>0</v>
      </c>
      <c r="L111" s="72">
        <f t="shared" ca="1" si="9"/>
        <v>0</v>
      </c>
      <c r="M111" s="5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9.9999999999999992E-2</v>
      </c>
      <c r="N111" s="90">
        <f t="shared" ca="1" si="10"/>
        <v>0</v>
      </c>
    </row>
    <row r="112" spans="1:14" x14ac:dyDescent="0.35">
      <c r="A112" s="48">
        <f t="shared" si="11"/>
        <v>45691</v>
      </c>
      <c r="B112" s="88" cm="1">
        <f t="array" aca="1" ref="B112" ca="1">_xlfn.XLOOKUP(A112,INDIRECT($A$5&amp;"!$AJ$41:$AJ$406"),INDIRECT($A$5&amp;"!$An$41:$An$406"))*SUM($F$3:$I$3)</f>
        <v>0</v>
      </c>
      <c r="C112" s="88" cm="1">
        <f t="array" aca="1" ref="C112" ca="1">_xlfn.XLOOKUP(A112,INDIRECT($A$5&amp;"!$AJ$41:$AJ$406"),INDIRECT($A$5&amp;"!$Ak$41:$Ak$406"))*SUM($F$3:$I$3)</f>
        <v>0</v>
      </c>
      <c r="D112" s="88" cm="1">
        <f t="array" aca="1" ref="D112" ca="1">_xlfn.XLOOKUP(A112,INDIRECT($A$5&amp;"!$AJ$41:$AJ$406"),INDIRECT($A$5&amp;"!$AO$41:$AO$406"))*SUM($F$3:$I$3)</f>
        <v>11.55</v>
      </c>
      <c r="E112" s="50" cm="1">
        <f t="array" ref="E112">SUMPRODUCT(('PT Storengy'!$B$8:$K$372)*('PT Storengy'!$A$8:$A$372=$A112)*('PT Storengy'!$A$5:$J$5=$A$6)*('PT Storengy'!$B$7:$K$7=$A$7))</f>
        <v>0</v>
      </c>
      <c r="F112" s="52">
        <f t="shared" ca="1" si="12"/>
        <v>0</v>
      </c>
      <c r="G112" s="72">
        <f t="shared" ca="1" si="13"/>
        <v>0</v>
      </c>
      <c r="H112" s="5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9.9999999999999992E-2</v>
      </c>
      <c r="I112" s="113">
        <f t="shared" ca="1" si="8"/>
        <v>0</v>
      </c>
      <c r="K112" s="52">
        <f t="shared" ca="1" si="7"/>
        <v>0</v>
      </c>
      <c r="L112" s="72">
        <f t="shared" ca="1" si="9"/>
        <v>0</v>
      </c>
      <c r="M112" s="5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9.9999999999999992E-2</v>
      </c>
      <c r="N112" s="90">
        <f t="shared" ca="1" si="10"/>
        <v>0</v>
      </c>
    </row>
    <row r="113" spans="1:14" x14ac:dyDescent="0.35">
      <c r="A113" s="48">
        <f t="shared" si="11"/>
        <v>45692</v>
      </c>
      <c r="B113" s="88" cm="1">
        <f t="array" aca="1" ref="B113" ca="1">_xlfn.XLOOKUP(A113,INDIRECT($A$5&amp;"!$AJ$41:$AJ$406"),INDIRECT($A$5&amp;"!$An$41:$An$406"))*SUM($F$3:$I$3)</f>
        <v>0</v>
      </c>
      <c r="C113" s="88" cm="1">
        <f t="array" aca="1" ref="C113" ca="1">_xlfn.XLOOKUP(A113,INDIRECT($A$5&amp;"!$AJ$41:$AJ$406"),INDIRECT($A$5&amp;"!$Ak$41:$Ak$406"))*SUM($F$3:$I$3)</f>
        <v>0</v>
      </c>
      <c r="D113" s="88" cm="1">
        <f t="array" aca="1" ref="D113" ca="1">_xlfn.XLOOKUP(A113,INDIRECT($A$5&amp;"!$AJ$41:$AJ$406"),INDIRECT($A$5&amp;"!$AO$41:$AO$406"))*SUM($F$3:$I$3)</f>
        <v>11.55</v>
      </c>
      <c r="E113" s="50" cm="1">
        <f t="array" ref="E113">SUMPRODUCT(('PT Storengy'!$B$8:$K$372)*('PT Storengy'!$A$8:$A$372=$A113)*('PT Storengy'!$A$5:$J$5=$A$6)*('PT Storengy'!$B$7:$K$7=$A$7))</f>
        <v>0</v>
      </c>
      <c r="F113" s="52">
        <f t="shared" ca="1" si="12"/>
        <v>0</v>
      </c>
      <c r="G113" s="72">
        <f t="shared" ca="1" si="13"/>
        <v>0</v>
      </c>
      <c r="H113" s="5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9.9999999999999992E-2</v>
      </c>
      <c r="I113" s="113">
        <f t="shared" ca="1" si="8"/>
        <v>0</v>
      </c>
      <c r="K113" s="52">
        <f t="shared" ca="1" si="7"/>
        <v>0</v>
      </c>
      <c r="L113" s="72">
        <f t="shared" ca="1" si="9"/>
        <v>0</v>
      </c>
      <c r="M113" s="5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9.9999999999999992E-2</v>
      </c>
      <c r="N113" s="90">
        <f t="shared" ca="1" si="10"/>
        <v>0</v>
      </c>
    </row>
    <row r="114" spans="1:14" x14ac:dyDescent="0.35">
      <c r="A114" s="48">
        <f t="shared" si="11"/>
        <v>45693</v>
      </c>
      <c r="B114" s="88" cm="1">
        <f t="array" aca="1" ref="B114" ca="1">_xlfn.XLOOKUP(A114,INDIRECT($A$5&amp;"!$AJ$41:$AJ$406"),INDIRECT($A$5&amp;"!$An$41:$An$406"))*SUM($F$3:$I$3)</f>
        <v>0</v>
      </c>
      <c r="C114" s="88" cm="1">
        <f t="array" aca="1" ref="C114" ca="1">_xlfn.XLOOKUP(A114,INDIRECT($A$5&amp;"!$AJ$41:$AJ$406"),INDIRECT($A$5&amp;"!$Ak$41:$Ak$406"))*SUM($F$3:$I$3)</f>
        <v>0</v>
      </c>
      <c r="D114" s="88" cm="1">
        <f t="array" aca="1" ref="D114" ca="1">_xlfn.XLOOKUP(A114,INDIRECT($A$5&amp;"!$AJ$41:$AJ$406"),INDIRECT($A$5&amp;"!$AO$41:$AO$406"))*SUM($F$3:$I$3)</f>
        <v>11.55</v>
      </c>
      <c r="E114" s="50" cm="1">
        <f t="array" ref="E114">SUMPRODUCT(('PT Storengy'!$B$8:$K$372)*('PT Storengy'!$A$8:$A$372=$A114)*('PT Storengy'!$A$5:$J$5=$A$6)*('PT Storengy'!$B$7:$K$7=$A$7))</f>
        <v>0</v>
      </c>
      <c r="F114" s="52">
        <f t="shared" ca="1" si="12"/>
        <v>0</v>
      </c>
      <c r="G114" s="72">
        <f t="shared" ca="1" si="13"/>
        <v>0</v>
      </c>
      <c r="H114" s="5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9.9999999999999992E-2</v>
      </c>
      <c r="I114" s="113">
        <f t="shared" ca="1" si="8"/>
        <v>0</v>
      </c>
      <c r="K114" s="52">
        <f t="shared" ca="1" si="7"/>
        <v>0</v>
      </c>
      <c r="L114" s="72">
        <f t="shared" ca="1" si="9"/>
        <v>0</v>
      </c>
      <c r="M114" s="5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9.9999999999999992E-2</v>
      </c>
      <c r="N114" s="90">
        <f t="shared" ca="1" si="10"/>
        <v>0</v>
      </c>
    </row>
    <row r="115" spans="1:14" x14ac:dyDescent="0.35">
      <c r="A115" s="48">
        <f t="shared" si="11"/>
        <v>45694</v>
      </c>
      <c r="B115" s="88" cm="1">
        <f t="array" aca="1" ref="B115" ca="1">_xlfn.XLOOKUP(A115,INDIRECT($A$5&amp;"!$AJ$41:$AJ$406"),INDIRECT($A$5&amp;"!$An$41:$An$406"))*SUM($F$3:$I$3)</f>
        <v>0</v>
      </c>
      <c r="C115" s="88" cm="1">
        <f t="array" aca="1" ref="C115" ca="1">_xlfn.XLOOKUP(A115,INDIRECT($A$5&amp;"!$AJ$41:$AJ$406"),INDIRECT($A$5&amp;"!$Ak$41:$Ak$406"))*SUM($F$3:$I$3)</f>
        <v>0</v>
      </c>
      <c r="D115" s="88" cm="1">
        <f t="array" aca="1" ref="D115" ca="1">_xlfn.XLOOKUP(A115,INDIRECT($A$5&amp;"!$AJ$41:$AJ$406"),INDIRECT($A$5&amp;"!$AO$41:$AO$406"))*SUM($F$3:$I$3)</f>
        <v>11.55</v>
      </c>
      <c r="E115" s="50" cm="1">
        <f t="array" ref="E115">SUMPRODUCT(('PT Storengy'!$B$8:$K$372)*('PT Storengy'!$A$8:$A$372=$A115)*('PT Storengy'!$A$5:$J$5=$A$6)*('PT Storengy'!$B$7:$K$7=$A$7))</f>
        <v>0</v>
      </c>
      <c r="F115" s="52">
        <f t="shared" ca="1" si="12"/>
        <v>0</v>
      </c>
      <c r="G115" s="72">
        <f t="shared" ca="1" si="13"/>
        <v>0</v>
      </c>
      <c r="H115" s="5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9.9999999999999992E-2</v>
      </c>
      <c r="I115" s="113">
        <f t="shared" ca="1" si="8"/>
        <v>0</v>
      </c>
      <c r="K115" s="52">
        <f t="shared" ca="1" si="7"/>
        <v>0</v>
      </c>
      <c r="L115" s="72">
        <f t="shared" ca="1" si="9"/>
        <v>0</v>
      </c>
      <c r="M115" s="5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9.9999999999999992E-2</v>
      </c>
      <c r="N115" s="90">
        <f t="shared" ca="1" si="10"/>
        <v>0</v>
      </c>
    </row>
    <row r="116" spans="1:14" x14ac:dyDescent="0.35">
      <c r="A116" s="48">
        <f t="shared" si="11"/>
        <v>45695</v>
      </c>
      <c r="B116" s="88" cm="1">
        <f t="array" aca="1" ref="B116" ca="1">_xlfn.XLOOKUP(A116,INDIRECT($A$5&amp;"!$AJ$41:$AJ$406"),INDIRECT($A$5&amp;"!$An$41:$An$406"))*SUM($F$3:$I$3)</f>
        <v>0</v>
      </c>
      <c r="C116" s="88" cm="1">
        <f t="array" aca="1" ref="C116" ca="1">_xlfn.XLOOKUP(A116,INDIRECT($A$5&amp;"!$AJ$41:$AJ$406"),INDIRECT($A$5&amp;"!$Ak$41:$Ak$406"))*SUM($F$3:$I$3)</f>
        <v>0</v>
      </c>
      <c r="D116" s="88" cm="1">
        <f t="array" aca="1" ref="D116" ca="1">_xlfn.XLOOKUP(A116,INDIRECT($A$5&amp;"!$AJ$41:$AJ$406"),INDIRECT($A$5&amp;"!$AO$41:$AO$406"))*SUM($F$3:$I$3)</f>
        <v>11.55</v>
      </c>
      <c r="E116" s="50" cm="1">
        <f t="array" ref="E116">SUMPRODUCT(('PT Storengy'!$B$8:$K$372)*('PT Storengy'!$A$8:$A$372=$A116)*('PT Storengy'!$A$5:$J$5=$A$6)*('PT Storengy'!$B$7:$K$7=$A$7))</f>
        <v>0</v>
      </c>
      <c r="F116" s="52">
        <f t="shared" ca="1" si="12"/>
        <v>0</v>
      </c>
      <c r="G116" s="72">
        <f t="shared" ca="1" si="13"/>
        <v>0</v>
      </c>
      <c r="H116" s="5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9.9999999999999992E-2</v>
      </c>
      <c r="I116" s="113">
        <f t="shared" ca="1" si="8"/>
        <v>0</v>
      </c>
      <c r="K116" s="52">
        <f t="shared" ca="1" si="7"/>
        <v>0</v>
      </c>
      <c r="L116" s="72">
        <f t="shared" ca="1" si="9"/>
        <v>0</v>
      </c>
      <c r="M116" s="5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9.9999999999999992E-2</v>
      </c>
      <c r="N116" s="90">
        <f t="shared" ca="1" si="10"/>
        <v>0</v>
      </c>
    </row>
    <row r="117" spans="1:14" x14ac:dyDescent="0.35">
      <c r="A117" s="48">
        <f t="shared" si="11"/>
        <v>45696</v>
      </c>
      <c r="B117" s="88" cm="1">
        <f t="array" aca="1" ref="B117" ca="1">_xlfn.XLOOKUP(A117,INDIRECT($A$5&amp;"!$AJ$41:$AJ$406"),INDIRECT($A$5&amp;"!$An$41:$An$406"))*SUM($F$3:$I$3)</f>
        <v>0</v>
      </c>
      <c r="C117" s="88" cm="1">
        <f t="array" aca="1" ref="C117" ca="1">_xlfn.XLOOKUP(A117,INDIRECT($A$5&amp;"!$AJ$41:$AJ$406"),INDIRECT($A$5&amp;"!$Ak$41:$Ak$406"))*SUM($F$3:$I$3)</f>
        <v>0</v>
      </c>
      <c r="D117" s="88" cm="1">
        <f t="array" aca="1" ref="D117" ca="1">_xlfn.XLOOKUP(A117,INDIRECT($A$5&amp;"!$AJ$41:$AJ$406"),INDIRECT($A$5&amp;"!$AO$41:$AO$406"))*SUM($F$3:$I$3)</f>
        <v>11.55</v>
      </c>
      <c r="E117" s="50" cm="1">
        <f t="array" ref="E117">SUMPRODUCT(('PT Storengy'!$B$8:$K$372)*('PT Storengy'!$A$8:$A$372=$A117)*('PT Storengy'!$A$5:$J$5=$A$6)*('PT Storengy'!$B$7:$K$7=$A$7))</f>
        <v>0</v>
      </c>
      <c r="F117" s="52">
        <f t="shared" ca="1" si="12"/>
        <v>0</v>
      </c>
      <c r="G117" s="72">
        <f t="shared" ca="1" si="13"/>
        <v>0</v>
      </c>
      <c r="H117" s="5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9.9999999999999992E-2</v>
      </c>
      <c r="I117" s="113">
        <f t="shared" ca="1" si="8"/>
        <v>0</v>
      </c>
      <c r="K117" s="52">
        <f t="shared" ca="1" si="7"/>
        <v>0</v>
      </c>
      <c r="L117" s="72">
        <f t="shared" ca="1" si="9"/>
        <v>0</v>
      </c>
      <c r="M117" s="5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9.9999999999999992E-2</v>
      </c>
      <c r="N117" s="90">
        <f t="shared" ca="1" si="10"/>
        <v>0</v>
      </c>
    </row>
    <row r="118" spans="1:14" x14ac:dyDescent="0.35">
      <c r="A118" s="48">
        <f t="shared" si="11"/>
        <v>45697</v>
      </c>
      <c r="B118" s="88" cm="1">
        <f t="array" aca="1" ref="B118" ca="1">_xlfn.XLOOKUP(A118,INDIRECT($A$5&amp;"!$AJ$41:$AJ$406"),INDIRECT($A$5&amp;"!$An$41:$An$406"))*SUM($F$3:$I$3)</f>
        <v>0</v>
      </c>
      <c r="C118" s="88" cm="1">
        <f t="array" aca="1" ref="C118" ca="1">_xlfn.XLOOKUP(A118,INDIRECT($A$5&amp;"!$AJ$41:$AJ$406"),INDIRECT($A$5&amp;"!$Ak$41:$Ak$406"))*SUM($F$3:$I$3)</f>
        <v>0</v>
      </c>
      <c r="D118" s="88" cm="1">
        <f t="array" aca="1" ref="D118" ca="1">_xlfn.XLOOKUP(A118,INDIRECT($A$5&amp;"!$AJ$41:$AJ$406"),INDIRECT($A$5&amp;"!$AO$41:$AO$406"))*SUM($F$3:$I$3)</f>
        <v>11.55</v>
      </c>
      <c r="E118" s="50" cm="1">
        <f t="array" ref="E118">SUMPRODUCT(('PT Storengy'!$B$8:$K$372)*('PT Storengy'!$A$8:$A$372=$A118)*('PT Storengy'!$A$5:$J$5=$A$6)*('PT Storengy'!$B$7:$K$7=$A$7))</f>
        <v>0</v>
      </c>
      <c r="F118" s="52">
        <f t="shared" ca="1" si="12"/>
        <v>0</v>
      </c>
      <c r="G118" s="72">
        <f t="shared" ca="1" si="13"/>
        <v>0</v>
      </c>
      <c r="H118" s="5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9.9999999999999992E-2</v>
      </c>
      <c r="I118" s="113">
        <f t="shared" ca="1" si="8"/>
        <v>0</v>
      </c>
      <c r="K118" s="52">
        <f t="shared" ca="1" si="7"/>
        <v>0</v>
      </c>
      <c r="L118" s="72">
        <f t="shared" ca="1" si="9"/>
        <v>0</v>
      </c>
      <c r="M118" s="5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9.9999999999999992E-2</v>
      </c>
      <c r="N118" s="90">
        <f t="shared" ca="1" si="10"/>
        <v>0</v>
      </c>
    </row>
    <row r="119" spans="1:14" x14ac:dyDescent="0.35">
      <c r="A119" s="48">
        <f t="shared" si="11"/>
        <v>45698</v>
      </c>
      <c r="B119" s="88" cm="1">
        <f t="array" aca="1" ref="B119" ca="1">_xlfn.XLOOKUP(A119,INDIRECT($A$5&amp;"!$AJ$41:$AJ$406"),INDIRECT($A$5&amp;"!$An$41:$An$406"))*SUM($F$3:$I$3)</f>
        <v>0</v>
      </c>
      <c r="C119" s="88" cm="1">
        <f t="array" aca="1" ref="C119" ca="1">_xlfn.XLOOKUP(A119,INDIRECT($A$5&amp;"!$AJ$41:$AJ$406"),INDIRECT($A$5&amp;"!$Ak$41:$Ak$406"))*SUM($F$3:$I$3)</f>
        <v>0</v>
      </c>
      <c r="D119" s="88" cm="1">
        <f t="array" aca="1" ref="D119" ca="1">_xlfn.XLOOKUP(A119,INDIRECT($A$5&amp;"!$AJ$41:$AJ$406"),INDIRECT($A$5&amp;"!$AO$41:$AO$406"))*SUM($F$3:$I$3)</f>
        <v>11.55</v>
      </c>
      <c r="E119" s="50" cm="1">
        <f t="array" ref="E119">SUMPRODUCT(('PT Storengy'!$B$8:$K$372)*('PT Storengy'!$A$8:$A$372=$A119)*('PT Storengy'!$A$5:$J$5=$A$6)*('PT Storengy'!$B$7:$K$7=$A$7))</f>
        <v>0</v>
      </c>
      <c r="F119" s="52">
        <f t="shared" ca="1" si="12"/>
        <v>0</v>
      </c>
      <c r="G119" s="72">
        <f t="shared" ca="1" si="13"/>
        <v>0</v>
      </c>
      <c r="H119" s="5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9.9999999999999992E-2</v>
      </c>
      <c r="I119" s="113">
        <f t="shared" ca="1" si="8"/>
        <v>0</v>
      </c>
      <c r="K119" s="52">
        <f t="shared" ca="1" si="7"/>
        <v>0</v>
      </c>
      <c r="L119" s="72">
        <f t="shared" ca="1" si="9"/>
        <v>0</v>
      </c>
      <c r="M119" s="5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9.9999999999999992E-2</v>
      </c>
      <c r="N119" s="90">
        <f t="shared" ca="1" si="10"/>
        <v>0</v>
      </c>
    </row>
    <row r="120" spans="1:14" x14ac:dyDescent="0.35">
      <c r="A120" s="48">
        <f t="shared" si="11"/>
        <v>45699</v>
      </c>
      <c r="B120" s="88" cm="1">
        <f t="array" aca="1" ref="B120" ca="1">_xlfn.XLOOKUP(A120,INDIRECT($A$5&amp;"!$AJ$41:$AJ$406"),INDIRECT($A$5&amp;"!$An$41:$An$406"))*SUM($F$3:$I$3)</f>
        <v>0</v>
      </c>
      <c r="C120" s="88" cm="1">
        <f t="array" aca="1" ref="C120" ca="1">_xlfn.XLOOKUP(A120,INDIRECT($A$5&amp;"!$AJ$41:$AJ$406"),INDIRECT($A$5&amp;"!$Ak$41:$Ak$406"))*SUM($F$3:$I$3)</f>
        <v>0</v>
      </c>
      <c r="D120" s="88" cm="1">
        <f t="array" aca="1" ref="D120" ca="1">_xlfn.XLOOKUP(A120,INDIRECT($A$5&amp;"!$AJ$41:$AJ$406"),INDIRECT($A$5&amp;"!$AO$41:$AO$406"))*SUM($F$3:$I$3)</f>
        <v>11.55</v>
      </c>
      <c r="E120" s="50" cm="1">
        <f t="array" ref="E120">SUMPRODUCT(('PT Storengy'!$B$8:$K$372)*('PT Storengy'!$A$8:$A$372=$A120)*('PT Storengy'!$A$5:$J$5=$A$6)*('PT Storengy'!$B$7:$K$7=$A$7))</f>
        <v>0</v>
      </c>
      <c r="F120" s="52">
        <f t="shared" ca="1" si="12"/>
        <v>0</v>
      </c>
      <c r="G120" s="72">
        <f t="shared" ca="1" si="13"/>
        <v>0</v>
      </c>
      <c r="H120" s="5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9.9999999999999992E-2</v>
      </c>
      <c r="I120" s="113">
        <f t="shared" ca="1" si="8"/>
        <v>0</v>
      </c>
      <c r="K120" s="52">
        <f t="shared" ca="1" si="7"/>
        <v>0</v>
      </c>
      <c r="L120" s="72">
        <f t="shared" ca="1" si="9"/>
        <v>0</v>
      </c>
      <c r="M120" s="5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9.9999999999999992E-2</v>
      </c>
      <c r="N120" s="90">
        <f t="shared" ca="1" si="10"/>
        <v>0</v>
      </c>
    </row>
    <row r="121" spans="1:14" x14ac:dyDescent="0.35">
      <c r="A121" s="48">
        <f t="shared" si="11"/>
        <v>45700</v>
      </c>
      <c r="B121" s="88" cm="1">
        <f t="array" aca="1" ref="B121" ca="1">_xlfn.XLOOKUP(A121,INDIRECT($A$5&amp;"!$AJ$41:$AJ$406"),INDIRECT($A$5&amp;"!$An$41:$An$406"))*SUM($F$3:$I$3)</f>
        <v>0</v>
      </c>
      <c r="C121" s="88" cm="1">
        <f t="array" aca="1" ref="C121" ca="1">_xlfn.XLOOKUP(A121,INDIRECT($A$5&amp;"!$AJ$41:$AJ$406"),INDIRECT($A$5&amp;"!$Ak$41:$Ak$406"))*SUM($F$3:$I$3)</f>
        <v>0</v>
      </c>
      <c r="D121" s="88" cm="1">
        <f t="array" aca="1" ref="D121" ca="1">_xlfn.XLOOKUP(A121,INDIRECT($A$5&amp;"!$AJ$41:$AJ$406"),INDIRECT($A$5&amp;"!$AO$41:$AO$406"))*SUM($F$3:$I$3)</f>
        <v>11.55</v>
      </c>
      <c r="E121" s="50" cm="1">
        <f t="array" ref="E121">SUMPRODUCT(('PT Storengy'!$B$8:$K$372)*('PT Storengy'!$A$8:$A$372=$A121)*('PT Storengy'!$A$5:$J$5=$A$6)*('PT Storengy'!$B$7:$K$7=$A$7))</f>
        <v>0</v>
      </c>
      <c r="F121" s="52">
        <f t="shared" ca="1" si="12"/>
        <v>0</v>
      </c>
      <c r="G121" s="72">
        <f t="shared" ca="1" si="13"/>
        <v>0</v>
      </c>
      <c r="H121" s="5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9.9999999999999992E-2</v>
      </c>
      <c r="I121" s="113">
        <f t="shared" ca="1" si="8"/>
        <v>0</v>
      </c>
      <c r="K121" s="52">
        <f t="shared" ca="1" si="7"/>
        <v>0</v>
      </c>
      <c r="L121" s="72">
        <f t="shared" ca="1" si="9"/>
        <v>0</v>
      </c>
      <c r="M121" s="5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9.9999999999999992E-2</v>
      </c>
      <c r="N121" s="90">
        <f t="shared" ca="1" si="10"/>
        <v>0</v>
      </c>
    </row>
    <row r="122" spans="1:14" x14ac:dyDescent="0.35">
      <c r="A122" s="48">
        <f t="shared" si="11"/>
        <v>45701</v>
      </c>
      <c r="B122" s="88" cm="1">
        <f t="array" aca="1" ref="B122" ca="1">_xlfn.XLOOKUP(A122,INDIRECT($A$5&amp;"!$AJ$41:$AJ$406"),INDIRECT($A$5&amp;"!$An$41:$An$406"))*SUM($F$3:$I$3)</f>
        <v>0</v>
      </c>
      <c r="C122" s="88" cm="1">
        <f t="array" aca="1" ref="C122" ca="1">_xlfn.XLOOKUP(A122,INDIRECT($A$5&amp;"!$AJ$41:$AJ$406"),INDIRECT($A$5&amp;"!$Ak$41:$Ak$406"))*SUM($F$3:$I$3)</f>
        <v>0</v>
      </c>
      <c r="D122" s="88" cm="1">
        <f t="array" aca="1" ref="D122" ca="1">_xlfn.XLOOKUP(A122,INDIRECT($A$5&amp;"!$AJ$41:$AJ$406"),INDIRECT($A$5&amp;"!$AO$41:$AO$406"))*SUM($F$3:$I$3)</f>
        <v>11.55</v>
      </c>
      <c r="E122" s="50" cm="1">
        <f t="array" ref="E122">SUMPRODUCT(('PT Storengy'!$B$8:$K$372)*('PT Storengy'!$A$8:$A$372=$A122)*('PT Storengy'!$A$5:$J$5=$A$6)*('PT Storengy'!$B$7:$K$7=$A$7))</f>
        <v>0</v>
      </c>
      <c r="F122" s="52">
        <f t="shared" ca="1" si="12"/>
        <v>0</v>
      </c>
      <c r="G122" s="72">
        <f t="shared" ca="1" si="13"/>
        <v>0</v>
      </c>
      <c r="H122" s="5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9.9999999999999992E-2</v>
      </c>
      <c r="I122" s="113">
        <f t="shared" ca="1" si="8"/>
        <v>0</v>
      </c>
      <c r="K122" s="52">
        <f t="shared" ca="1" si="7"/>
        <v>0</v>
      </c>
      <c r="L122" s="72">
        <f t="shared" ca="1" si="9"/>
        <v>0</v>
      </c>
      <c r="M122" s="5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9.9999999999999992E-2</v>
      </c>
      <c r="N122" s="90">
        <f t="shared" ca="1" si="10"/>
        <v>0</v>
      </c>
    </row>
    <row r="123" spans="1:14" x14ac:dyDescent="0.35">
      <c r="A123" s="48">
        <f t="shared" si="11"/>
        <v>45702</v>
      </c>
      <c r="B123" s="88" cm="1">
        <f t="array" aca="1" ref="B123" ca="1">_xlfn.XLOOKUP(A123,INDIRECT($A$5&amp;"!$AJ$41:$AJ$406"),INDIRECT($A$5&amp;"!$An$41:$An$406"))*SUM($F$3:$I$3)</f>
        <v>0</v>
      </c>
      <c r="C123" s="88" cm="1">
        <f t="array" aca="1" ref="C123" ca="1">_xlfn.XLOOKUP(A123,INDIRECT($A$5&amp;"!$AJ$41:$AJ$406"),INDIRECT($A$5&amp;"!$Ak$41:$Ak$406"))*SUM($F$3:$I$3)</f>
        <v>0</v>
      </c>
      <c r="D123" s="88" cm="1">
        <f t="array" aca="1" ref="D123" ca="1">_xlfn.XLOOKUP(A123,INDIRECT($A$5&amp;"!$AJ$41:$AJ$406"),INDIRECT($A$5&amp;"!$AO$41:$AO$406"))*SUM($F$3:$I$3)</f>
        <v>11.55</v>
      </c>
      <c r="E123" s="50" cm="1">
        <f t="array" ref="E123">SUMPRODUCT(('PT Storengy'!$B$8:$K$372)*('PT Storengy'!$A$8:$A$372=$A123)*('PT Storengy'!$A$5:$J$5=$A$6)*('PT Storengy'!$B$7:$K$7=$A$7))</f>
        <v>0</v>
      </c>
      <c r="F123" s="52">
        <f t="shared" ca="1" si="12"/>
        <v>0</v>
      </c>
      <c r="G123" s="72">
        <f t="shared" ca="1" si="13"/>
        <v>0</v>
      </c>
      <c r="H123" s="5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9.9999999999999992E-2</v>
      </c>
      <c r="I123" s="113">
        <f t="shared" ca="1" si="8"/>
        <v>0</v>
      </c>
      <c r="K123" s="52">
        <f t="shared" ca="1" si="7"/>
        <v>0</v>
      </c>
      <c r="L123" s="72">
        <f t="shared" ca="1" si="9"/>
        <v>0</v>
      </c>
      <c r="M123" s="5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9.9999999999999992E-2</v>
      </c>
      <c r="N123" s="90">
        <f t="shared" ca="1" si="10"/>
        <v>0</v>
      </c>
    </row>
    <row r="124" spans="1:14" x14ac:dyDescent="0.35">
      <c r="A124" s="48">
        <f t="shared" si="11"/>
        <v>45703</v>
      </c>
      <c r="B124" s="88" cm="1">
        <f t="array" aca="1" ref="B124" ca="1">_xlfn.XLOOKUP(A124,INDIRECT($A$5&amp;"!$AJ$41:$AJ$406"),INDIRECT($A$5&amp;"!$An$41:$An$406"))*SUM($F$3:$I$3)</f>
        <v>0</v>
      </c>
      <c r="C124" s="88" cm="1">
        <f t="array" aca="1" ref="C124" ca="1">_xlfn.XLOOKUP(A124,INDIRECT($A$5&amp;"!$AJ$41:$AJ$406"),INDIRECT($A$5&amp;"!$Ak$41:$Ak$406"))*SUM($F$3:$I$3)</f>
        <v>0</v>
      </c>
      <c r="D124" s="88" cm="1">
        <f t="array" aca="1" ref="D124" ca="1">_xlfn.XLOOKUP(A124,INDIRECT($A$5&amp;"!$AJ$41:$AJ$406"),INDIRECT($A$5&amp;"!$AO$41:$AO$406"))*SUM($F$3:$I$3)</f>
        <v>11.55</v>
      </c>
      <c r="E124" s="50" cm="1">
        <f t="array" ref="E124">SUMPRODUCT(('PT Storengy'!$B$8:$K$372)*('PT Storengy'!$A$8:$A$372=$A124)*('PT Storengy'!$A$5:$J$5=$A$6)*('PT Storengy'!$B$7:$K$7=$A$7))</f>
        <v>0</v>
      </c>
      <c r="F124" s="52">
        <f t="shared" ca="1" si="12"/>
        <v>0</v>
      </c>
      <c r="G124" s="72">
        <f t="shared" ca="1" si="13"/>
        <v>0</v>
      </c>
      <c r="H124" s="5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9.9999999999999992E-2</v>
      </c>
      <c r="I124" s="113">
        <f t="shared" ca="1" si="8"/>
        <v>0</v>
      </c>
      <c r="K124" s="52">
        <f t="shared" ca="1" si="7"/>
        <v>0</v>
      </c>
      <c r="L124" s="72">
        <f t="shared" ca="1" si="9"/>
        <v>0</v>
      </c>
      <c r="M124" s="5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9.9999999999999992E-2</v>
      </c>
      <c r="N124" s="90">
        <f t="shared" ca="1" si="10"/>
        <v>0</v>
      </c>
    </row>
    <row r="125" spans="1:14" x14ac:dyDescent="0.35">
      <c r="A125" s="48">
        <f t="shared" si="11"/>
        <v>45704</v>
      </c>
      <c r="B125" s="88" cm="1">
        <f t="array" aca="1" ref="B125" ca="1">_xlfn.XLOOKUP(A125,INDIRECT($A$5&amp;"!$AJ$41:$AJ$406"),INDIRECT($A$5&amp;"!$An$41:$An$406"))*SUM($F$3:$I$3)</f>
        <v>0</v>
      </c>
      <c r="C125" s="88" cm="1">
        <f t="array" aca="1" ref="C125" ca="1">_xlfn.XLOOKUP(A125,INDIRECT($A$5&amp;"!$AJ$41:$AJ$406"),INDIRECT($A$5&amp;"!$Ak$41:$Ak$406"))*SUM($F$3:$I$3)</f>
        <v>0</v>
      </c>
      <c r="D125" s="88" cm="1">
        <f t="array" aca="1" ref="D125" ca="1">_xlfn.XLOOKUP(A125,INDIRECT($A$5&amp;"!$AJ$41:$AJ$406"),INDIRECT($A$5&amp;"!$AO$41:$AO$406"))*SUM($F$3:$I$3)</f>
        <v>11.55</v>
      </c>
      <c r="E125" s="50" cm="1">
        <f t="array" ref="E125">SUMPRODUCT(('PT Storengy'!$B$8:$K$372)*('PT Storengy'!$A$8:$A$372=$A125)*('PT Storengy'!$A$5:$J$5=$A$6)*('PT Storengy'!$B$7:$K$7=$A$7))</f>
        <v>0</v>
      </c>
      <c r="F125" s="52">
        <f t="shared" ca="1" si="12"/>
        <v>0</v>
      </c>
      <c r="G125" s="72">
        <f t="shared" ca="1" si="13"/>
        <v>0</v>
      </c>
      <c r="H125" s="5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9.9999999999999992E-2</v>
      </c>
      <c r="I125" s="113">
        <f t="shared" ca="1" si="8"/>
        <v>0</v>
      </c>
      <c r="K125" s="52">
        <f t="shared" ca="1" si="7"/>
        <v>0</v>
      </c>
      <c r="L125" s="72">
        <f t="shared" ca="1" si="9"/>
        <v>0</v>
      </c>
      <c r="M125" s="5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9.9999999999999992E-2</v>
      </c>
      <c r="N125" s="90">
        <f t="shared" ca="1" si="10"/>
        <v>0</v>
      </c>
    </row>
    <row r="126" spans="1:14" x14ac:dyDescent="0.35">
      <c r="A126" s="48">
        <f t="shared" si="11"/>
        <v>45705</v>
      </c>
      <c r="B126" s="88" cm="1">
        <f t="array" aca="1" ref="B126" ca="1">_xlfn.XLOOKUP(A126,INDIRECT($A$5&amp;"!$AJ$41:$AJ$406"),INDIRECT($A$5&amp;"!$An$41:$An$406"))*SUM($F$3:$I$3)</f>
        <v>0</v>
      </c>
      <c r="C126" s="88" cm="1">
        <f t="array" aca="1" ref="C126" ca="1">_xlfn.XLOOKUP(A126,INDIRECT($A$5&amp;"!$AJ$41:$AJ$406"),INDIRECT($A$5&amp;"!$Ak$41:$Ak$406"))*SUM($F$3:$I$3)</f>
        <v>0</v>
      </c>
      <c r="D126" s="88" cm="1">
        <f t="array" aca="1" ref="D126" ca="1">_xlfn.XLOOKUP(A126,INDIRECT($A$5&amp;"!$AJ$41:$AJ$406"),INDIRECT($A$5&amp;"!$AO$41:$AO$406"))*SUM($F$3:$I$3)</f>
        <v>11.55</v>
      </c>
      <c r="E126" s="50" cm="1">
        <f t="array" ref="E126">SUMPRODUCT(('PT Storengy'!$B$8:$K$372)*('PT Storengy'!$A$8:$A$372=$A126)*('PT Storengy'!$A$5:$J$5=$A$6)*('PT Storengy'!$B$7:$K$7=$A$7))</f>
        <v>0</v>
      </c>
      <c r="F126" s="52">
        <f t="shared" ca="1" si="12"/>
        <v>0</v>
      </c>
      <c r="G126" s="72">
        <f t="shared" ca="1" si="13"/>
        <v>0</v>
      </c>
      <c r="H126" s="5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9.9999999999999992E-2</v>
      </c>
      <c r="I126" s="113">
        <f t="shared" ca="1" si="8"/>
        <v>0</v>
      </c>
      <c r="K126" s="52">
        <f t="shared" ca="1" si="7"/>
        <v>0</v>
      </c>
      <c r="L126" s="72">
        <f t="shared" ca="1" si="9"/>
        <v>0</v>
      </c>
      <c r="M126" s="5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9.9999999999999992E-2</v>
      </c>
      <c r="N126" s="90">
        <f t="shared" ca="1" si="10"/>
        <v>0</v>
      </c>
    </row>
    <row r="127" spans="1:14" x14ac:dyDescent="0.35">
      <c r="A127" s="48">
        <f t="shared" si="11"/>
        <v>45706</v>
      </c>
      <c r="B127" s="88" cm="1">
        <f t="array" aca="1" ref="B127" ca="1">_xlfn.XLOOKUP(A127,INDIRECT($A$5&amp;"!$AJ$41:$AJ$406"),INDIRECT($A$5&amp;"!$An$41:$An$406"))*SUM($F$3:$I$3)</f>
        <v>0</v>
      </c>
      <c r="C127" s="88" cm="1">
        <f t="array" aca="1" ref="C127" ca="1">_xlfn.XLOOKUP(A127,INDIRECT($A$5&amp;"!$AJ$41:$AJ$406"),INDIRECT($A$5&amp;"!$Ak$41:$Ak$406"))*SUM($F$3:$I$3)</f>
        <v>0</v>
      </c>
      <c r="D127" s="88" cm="1">
        <f t="array" aca="1" ref="D127" ca="1">_xlfn.XLOOKUP(A127,INDIRECT($A$5&amp;"!$AJ$41:$AJ$406"),INDIRECT($A$5&amp;"!$AO$41:$AO$406"))*SUM($F$3:$I$3)</f>
        <v>11.55</v>
      </c>
      <c r="E127" s="50" cm="1">
        <f t="array" ref="E127">SUMPRODUCT(('PT Storengy'!$B$8:$K$372)*('PT Storengy'!$A$8:$A$372=$A127)*('PT Storengy'!$A$5:$J$5=$A$6)*('PT Storengy'!$B$7:$K$7=$A$7))</f>
        <v>0</v>
      </c>
      <c r="F127" s="52">
        <f t="shared" ca="1" si="12"/>
        <v>0</v>
      </c>
      <c r="G127" s="72">
        <f t="shared" ca="1" si="13"/>
        <v>0</v>
      </c>
      <c r="H127" s="5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9.9999999999999992E-2</v>
      </c>
      <c r="I127" s="113">
        <f t="shared" ca="1" si="8"/>
        <v>0</v>
      </c>
      <c r="K127" s="52">
        <f t="shared" ca="1" si="7"/>
        <v>0</v>
      </c>
      <c r="L127" s="72">
        <f t="shared" ca="1" si="9"/>
        <v>0</v>
      </c>
      <c r="M127" s="5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9.9999999999999992E-2</v>
      </c>
      <c r="N127" s="90">
        <f t="shared" ca="1" si="10"/>
        <v>0</v>
      </c>
    </row>
    <row r="128" spans="1:14" x14ac:dyDescent="0.35">
      <c r="A128" s="48">
        <f t="shared" si="11"/>
        <v>45707</v>
      </c>
      <c r="B128" s="88" cm="1">
        <f t="array" aca="1" ref="B128" ca="1">_xlfn.XLOOKUP(A128,INDIRECT($A$5&amp;"!$AJ$41:$AJ$406"),INDIRECT($A$5&amp;"!$An$41:$An$406"))*SUM($F$3:$I$3)</f>
        <v>0</v>
      </c>
      <c r="C128" s="88" cm="1">
        <f t="array" aca="1" ref="C128" ca="1">_xlfn.XLOOKUP(A128,INDIRECT($A$5&amp;"!$AJ$41:$AJ$406"),INDIRECT($A$5&amp;"!$Ak$41:$Ak$406"))*SUM($F$3:$I$3)</f>
        <v>0</v>
      </c>
      <c r="D128" s="88" cm="1">
        <f t="array" aca="1" ref="D128" ca="1">_xlfn.XLOOKUP(A128,INDIRECT($A$5&amp;"!$AJ$41:$AJ$406"),INDIRECT($A$5&amp;"!$AO$41:$AO$406"))*SUM($F$3:$I$3)</f>
        <v>11.55</v>
      </c>
      <c r="E128" s="50" cm="1">
        <f t="array" ref="E128">SUMPRODUCT(('PT Storengy'!$B$8:$K$372)*('PT Storengy'!$A$8:$A$372=$A128)*('PT Storengy'!$A$5:$J$5=$A$6)*('PT Storengy'!$B$7:$K$7=$A$7))</f>
        <v>0</v>
      </c>
      <c r="F128" s="52">
        <f t="shared" ca="1" si="12"/>
        <v>0</v>
      </c>
      <c r="G128" s="72">
        <f t="shared" ca="1" si="13"/>
        <v>0</v>
      </c>
      <c r="H128" s="5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9.9999999999999992E-2</v>
      </c>
      <c r="I128" s="113">
        <f t="shared" ca="1" si="8"/>
        <v>0</v>
      </c>
      <c r="K128" s="52">
        <f t="shared" ca="1" si="7"/>
        <v>0</v>
      </c>
      <c r="L128" s="72">
        <f t="shared" ca="1" si="9"/>
        <v>0</v>
      </c>
      <c r="M128" s="5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9.9999999999999992E-2</v>
      </c>
      <c r="N128" s="90">
        <f t="shared" ca="1" si="10"/>
        <v>0</v>
      </c>
    </row>
    <row r="129" spans="1:14" x14ac:dyDescent="0.35">
      <c r="A129" s="48">
        <f t="shared" si="11"/>
        <v>45708</v>
      </c>
      <c r="B129" s="88" cm="1">
        <f t="array" aca="1" ref="B129" ca="1">_xlfn.XLOOKUP(A129,INDIRECT($A$5&amp;"!$AJ$41:$AJ$406"),INDIRECT($A$5&amp;"!$An$41:$An$406"))*SUM($F$3:$I$3)</f>
        <v>0</v>
      </c>
      <c r="C129" s="88" cm="1">
        <f t="array" aca="1" ref="C129" ca="1">_xlfn.XLOOKUP(A129,INDIRECT($A$5&amp;"!$AJ$41:$AJ$406"),INDIRECT($A$5&amp;"!$Ak$41:$Ak$406"))*SUM($F$3:$I$3)</f>
        <v>0</v>
      </c>
      <c r="D129" s="88" cm="1">
        <f t="array" aca="1" ref="D129" ca="1">_xlfn.XLOOKUP(A129,INDIRECT($A$5&amp;"!$AJ$41:$AJ$406"),INDIRECT($A$5&amp;"!$AO$41:$AO$406"))*SUM($F$3:$I$3)</f>
        <v>11.55</v>
      </c>
      <c r="E129" s="50" cm="1">
        <f t="array" ref="E129">SUMPRODUCT(('PT Storengy'!$B$8:$K$372)*('PT Storengy'!$A$8:$A$372=$A129)*('PT Storengy'!$A$5:$J$5=$A$6)*('PT Storengy'!$B$7:$K$7=$A$7))</f>
        <v>0</v>
      </c>
      <c r="F129" s="52">
        <f t="shared" ca="1" si="12"/>
        <v>0</v>
      </c>
      <c r="G129" s="72">
        <f t="shared" ca="1" si="13"/>
        <v>0</v>
      </c>
      <c r="H129" s="5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9.9999999999999992E-2</v>
      </c>
      <c r="I129" s="113">
        <f t="shared" ca="1" si="8"/>
        <v>0</v>
      </c>
      <c r="K129" s="52">
        <f t="shared" ca="1" si="7"/>
        <v>0</v>
      </c>
      <c r="L129" s="72">
        <f t="shared" ca="1" si="9"/>
        <v>0</v>
      </c>
      <c r="M129" s="5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9.9999999999999992E-2</v>
      </c>
      <c r="N129" s="90">
        <f t="shared" ca="1" si="10"/>
        <v>0</v>
      </c>
    </row>
    <row r="130" spans="1:14" x14ac:dyDescent="0.35">
      <c r="A130" s="48">
        <f t="shared" si="11"/>
        <v>45709</v>
      </c>
      <c r="B130" s="88" cm="1">
        <f t="array" aca="1" ref="B130" ca="1">_xlfn.XLOOKUP(A130,INDIRECT($A$5&amp;"!$AJ$41:$AJ$406"),INDIRECT($A$5&amp;"!$An$41:$An$406"))*SUM($F$3:$I$3)</f>
        <v>0</v>
      </c>
      <c r="C130" s="88" cm="1">
        <f t="array" aca="1" ref="C130" ca="1">_xlfn.XLOOKUP(A130,INDIRECT($A$5&amp;"!$AJ$41:$AJ$406"),INDIRECT($A$5&amp;"!$Ak$41:$Ak$406"))*SUM($F$3:$I$3)</f>
        <v>0</v>
      </c>
      <c r="D130" s="88" cm="1">
        <f t="array" aca="1" ref="D130" ca="1">_xlfn.XLOOKUP(A130,INDIRECT($A$5&amp;"!$AJ$41:$AJ$406"),INDIRECT($A$5&amp;"!$AO$41:$AO$406"))*SUM($F$3:$I$3)</f>
        <v>11.55</v>
      </c>
      <c r="E130" s="50" cm="1">
        <f t="array" ref="E130">SUMPRODUCT(('PT Storengy'!$B$8:$K$372)*('PT Storengy'!$A$8:$A$372=$A130)*('PT Storengy'!$A$5:$J$5=$A$6)*('PT Storengy'!$B$7:$K$7=$A$7))</f>
        <v>0</v>
      </c>
      <c r="F130" s="52">
        <f t="shared" ca="1" si="12"/>
        <v>0</v>
      </c>
      <c r="G130" s="72">
        <f t="shared" ca="1" si="13"/>
        <v>0</v>
      </c>
      <c r="H130" s="5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9.9999999999999992E-2</v>
      </c>
      <c r="I130" s="113">
        <f t="shared" ca="1" si="8"/>
        <v>0</v>
      </c>
      <c r="K130" s="52">
        <f t="shared" ca="1" si="7"/>
        <v>0</v>
      </c>
      <c r="L130" s="72">
        <f t="shared" ca="1" si="9"/>
        <v>0</v>
      </c>
      <c r="M130" s="5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9.9999999999999992E-2</v>
      </c>
      <c r="N130" s="90">
        <f t="shared" ca="1" si="10"/>
        <v>0</v>
      </c>
    </row>
    <row r="131" spans="1:14" x14ac:dyDescent="0.35">
      <c r="A131" s="48">
        <f t="shared" si="11"/>
        <v>45710</v>
      </c>
      <c r="B131" s="88" cm="1">
        <f t="array" aca="1" ref="B131" ca="1">_xlfn.XLOOKUP(A131,INDIRECT($A$5&amp;"!$AJ$41:$AJ$406"),INDIRECT($A$5&amp;"!$An$41:$An$406"))*SUM($F$3:$I$3)</f>
        <v>0</v>
      </c>
      <c r="C131" s="88" cm="1">
        <f t="array" aca="1" ref="C131" ca="1">_xlfn.XLOOKUP(A131,INDIRECT($A$5&amp;"!$AJ$41:$AJ$406"),INDIRECT($A$5&amp;"!$Ak$41:$Ak$406"))*SUM($F$3:$I$3)</f>
        <v>0</v>
      </c>
      <c r="D131" s="88" cm="1">
        <f t="array" aca="1" ref="D131" ca="1">_xlfn.XLOOKUP(A131,INDIRECT($A$5&amp;"!$AJ$41:$AJ$406"),INDIRECT($A$5&amp;"!$AO$41:$AO$406"))*SUM($F$3:$I$3)</f>
        <v>11.55</v>
      </c>
      <c r="E131" s="50" cm="1">
        <f t="array" ref="E131">SUMPRODUCT(('PT Storengy'!$B$8:$K$372)*('PT Storengy'!$A$8:$A$372=$A131)*('PT Storengy'!$A$5:$J$5=$A$6)*('PT Storengy'!$B$7:$K$7=$A$7))</f>
        <v>0</v>
      </c>
      <c r="F131" s="52">
        <f t="shared" ca="1" si="12"/>
        <v>0</v>
      </c>
      <c r="G131" s="72">
        <f t="shared" ca="1" si="13"/>
        <v>0</v>
      </c>
      <c r="H131" s="5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9.9999999999999992E-2</v>
      </c>
      <c r="I131" s="113">
        <f t="shared" ca="1" si="8"/>
        <v>0</v>
      </c>
      <c r="K131" s="52">
        <f t="shared" ca="1" si="7"/>
        <v>0</v>
      </c>
      <c r="L131" s="72">
        <f t="shared" ca="1" si="9"/>
        <v>0</v>
      </c>
      <c r="M131" s="5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9.9999999999999992E-2</v>
      </c>
      <c r="N131" s="90">
        <f t="shared" ca="1" si="10"/>
        <v>0</v>
      </c>
    </row>
    <row r="132" spans="1:14" x14ac:dyDescent="0.35">
      <c r="A132" s="48">
        <f t="shared" si="11"/>
        <v>45711</v>
      </c>
      <c r="B132" s="88" cm="1">
        <f t="array" aca="1" ref="B132" ca="1">_xlfn.XLOOKUP(A132,INDIRECT($A$5&amp;"!$AJ$41:$AJ$406"),INDIRECT($A$5&amp;"!$An$41:$An$406"))*SUM($F$3:$I$3)</f>
        <v>0</v>
      </c>
      <c r="C132" s="88" cm="1">
        <f t="array" aca="1" ref="C132" ca="1">_xlfn.XLOOKUP(A132,INDIRECT($A$5&amp;"!$AJ$41:$AJ$406"),INDIRECT($A$5&amp;"!$Ak$41:$Ak$406"))*SUM($F$3:$I$3)</f>
        <v>0</v>
      </c>
      <c r="D132" s="88" cm="1">
        <f t="array" aca="1" ref="D132" ca="1">_xlfn.XLOOKUP(A132,INDIRECT($A$5&amp;"!$AJ$41:$AJ$406"),INDIRECT($A$5&amp;"!$AO$41:$AO$406"))*SUM($F$3:$I$3)</f>
        <v>11.55</v>
      </c>
      <c r="E132" s="50" cm="1">
        <f t="array" ref="E132">SUMPRODUCT(('PT Storengy'!$B$8:$K$372)*('PT Storengy'!$A$8:$A$372=$A132)*('PT Storengy'!$A$5:$J$5=$A$6)*('PT Storengy'!$B$7:$K$7=$A$7))</f>
        <v>0</v>
      </c>
      <c r="F132" s="52">
        <f t="shared" ca="1" si="12"/>
        <v>0</v>
      </c>
      <c r="G132" s="72">
        <f t="shared" ca="1" si="13"/>
        <v>0</v>
      </c>
      <c r="H132" s="5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9.9999999999999992E-2</v>
      </c>
      <c r="I132" s="113">
        <f t="shared" ca="1" si="8"/>
        <v>0</v>
      </c>
      <c r="K132" s="52">
        <f t="shared" ca="1" si="7"/>
        <v>0</v>
      </c>
      <c r="L132" s="72">
        <f t="shared" ca="1" si="9"/>
        <v>0</v>
      </c>
      <c r="M132" s="5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9.9999999999999992E-2</v>
      </c>
      <c r="N132" s="90">
        <f t="shared" ca="1" si="10"/>
        <v>0</v>
      </c>
    </row>
    <row r="133" spans="1:14" x14ac:dyDescent="0.35">
      <c r="A133" s="48">
        <f t="shared" si="11"/>
        <v>45712</v>
      </c>
      <c r="B133" s="88" cm="1">
        <f t="array" aca="1" ref="B133" ca="1">_xlfn.XLOOKUP(A133,INDIRECT($A$5&amp;"!$AJ$41:$AJ$406"),INDIRECT($A$5&amp;"!$An$41:$An$406"))*SUM($F$3:$I$3)</f>
        <v>0</v>
      </c>
      <c r="C133" s="88" cm="1">
        <f t="array" aca="1" ref="C133" ca="1">_xlfn.XLOOKUP(A133,INDIRECT($A$5&amp;"!$AJ$41:$AJ$406"),INDIRECT($A$5&amp;"!$Ak$41:$Ak$406"))*SUM($F$3:$I$3)</f>
        <v>0</v>
      </c>
      <c r="D133" s="88" cm="1">
        <f t="array" aca="1" ref="D133" ca="1">_xlfn.XLOOKUP(A133,INDIRECT($A$5&amp;"!$AJ$41:$AJ$406"),INDIRECT($A$5&amp;"!$AO$41:$AO$406"))*SUM($F$3:$I$3)</f>
        <v>11.55</v>
      </c>
      <c r="E133" s="50" cm="1">
        <f t="array" ref="E133">SUMPRODUCT(('PT Storengy'!$B$8:$K$372)*('PT Storengy'!$A$8:$A$372=$A133)*('PT Storengy'!$A$5:$J$5=$A$6)*('PT Storengy'!$B$7:$K$7=$A$7))</f>
        <v>0</v>
      </c>
      <c r="F133" s="52">
        <f t="shared" ca="1" si="12"/>
        <v>0</v>
      </c>
      <c r="G133" s="72">
        <f t="shared" ca="1" si="13"/>
        <v>0</v>
      </c>
      <c r="H133" s="5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9.9999999999999992E-2</v>
      </c>
      <c r="I133" s="113">
        <f t="shared" ca="1" si="8"/>
        <v>0</v>
      </c>
      <c r="K133" s="52">
        <f t="shared" ca="1" si="7"/>
        <v>0</v>
      </c>
      <c r="L133" s="72">
        <f t="shared" ca="1" si="9"/>
        <v>0</v>
      </c>
      <c r="M133" s="5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9.9999999999999992E-2</v>
      </c>
      <c r="N133" s="90">
        <f t="shared" ca="1" si="10"/>
        <v>0</v>
      </c>
    </row>
    <row r="134" spans="1:14" x14ac:dyDescent="0.35">
      <c r="A134" s="48">
        <f t="shared" si="11"/>
        <v>45713</v>
      </c>
      <c r="B134" s="88" cm="1">
        <f t="array" aca="1" ref="B134" ca="1">_xlfn.XLOOKUP(A134,INDIRECT($A$5&amp;"!$AJ$41:$AJ$406"),INDIRECT($A$5&amp;"!$An$41:$An$406"))*SUM($F$3:$I$3)</f>
        <v>0</v>
      </c>
      <c r="C134" s="88" cm="1">
        <f t="array" aca="1" ref="C134" ca="1">_xlfn.XLOOKUP(A134,INDIRECT($A$5&amp;"!$AJ$41:$AJ$406"),INDIRECT($A$5&amp;"!$Ak$41:$Ak$406"))*SUM($F$3:$I$3)</f>
        <v>0</v>
      </c>
      <c r="D134" s="88" cm="1">
        <f t="array" aca="1" ref="D134" ca="1">_xlfn.XLOOKUP(A134,INDIRECT($A$5&amp;"!$AJ$41:$AJ$406"),INDIRECT($A$5&amp;"!$AO$41:$AO$406"))*SUM($F$3:$I$3)</f>
        <v>11.55</v>
      </c>
      <c r="E134" s="50" cm="1">
        <f t="array" ref="E134">SUMPRODUCT(('PT Storengy'!$B$8:$K$372)*('PT Storengy'!$A$8:$A$372=$A134)*('PT Storengy'!$A$5:$J$5=$A$6)*('PT Storengy'!$B$7:$K$7=$A$7))</f>
        <v>0</v>
      </c>
      <c r="F134" s="52">
        <f t="shared" ca="1" si="12"/>
        <v>0</v>
      </c>
      <c r="G134" s="72">
        <f t="shared" ca="1" si="13"/>
        <v>0</v>
      </c>
      <c r="H134" s="5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9.9999999999999992E-2</v>
      </c>
      <c r="I134" s="113">
        <f t="shared" ca="1" si="8"/>
        <v>0</v>
      </c>
      <c r="K134" s="52">
        <f t="shared" ca="1" si="7"/>
        <v>0</v>
      </c>
      <c r="L134" s="72">
        <f t="shared" ca="1" si="9"/>
        <v>0</v>
      </c>
      <c r="M134" s="5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9.9999999999999992E-2</v>
      </c>
      <c r="N134" s="90">
        <f t="shared" ca="1" si="10"/>
        <v>0</v>
      </c>
    </row>
    <row r="135" spans="1:14" x14ac:dyDescent="0.35">
      <c r="A135" s="48">
        <f t="shared" si="11"/>
        <v>45714</v>
      </c>
      <c r="B135" s="88" cm="1">
        <f t="array" aca="1" ref="B135" ca="1">_xlfn.XLOOKUP(A135,INDIRECT($A$5&amp;"!$AJ$41:$AJ$406"),INDIRECT($A$5&amp;"!$An$41:$An$406"))*SUM($F$3:$I$3)</f>
        <v>0</v>
      </c>
      <c r="C135" s="88" cm="1">
        <f t="array" aca="1" ref="C135" ca="1">_xlfn.XLOOKUP(A135,INDIRECT($A$5&amp;"!$AJ$41:$AJ$406"),INDIRECT($A$5&amp;"!$Ak$41:$Ak$406"))*SUM($F$3:$I$3)</f>
        <v>0</v>
      </c>
      <c r="D135" s="88" cm="1">
        <f t="array" aca="1" ref="D135" ca="1">_xlfn.XLOOKUP(A135,INDIRECT($A$5&amp;"!$AJ$41:$AJ$406"),INDIRECT($A$5&amp;"!$AO$41:$AO$406"))*SUM($F$3:$I$3)</f>
        <v>11.55</v>
      </c>
      <c r="E135" s="50" cm="1">
        <f t="array" ref="E135">SUMPRODUCT(('PT Storengy'!$B$8:$K$372)*('PT Storengy'!$A$8:$A$372=$A135)*('PT Storengy'!$A$5:$J$5=$A$6)*('PT Storengy'!$B$7:$K$7=$A$7))</f>
        <v>0</v>
      </c>
      <c r="F135" s="52">
        <f t="shared" ca="1" si="12"/>
        <v>0</v>
      </c>
      <c r="G135" s="72">
        <f t="shared" ca="1" si="13"/>
        <v>0</v>
      </c>
      <c r="H135" s="5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9.9999999999999992E-2</v>
      </c>
      <c r="I135" s="113">
        <f t="shared" ca="1" si="8"/>
        <v>0</v>
      </c>
      <c r="K135" s="52">
        <f t="shared" ca="1" si="7"/>
        <v>0</v>
      </c>
      <c r="L135" s="72">
        <f t="shared" ca="1" si="9"/>
        <v>0</v>
      </c>
      <c r="M135" s="5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9.9999999999999992E-2</v>
      </c>
      <c r="N135" s="90">
        <f t="shared" ca="1" si="10"/>
        <v>0</v>
      </c>
    </row>
    <row r="136" spans="1:14" x14ac:dyDescent="0.35">
      <c r="A136" s="48">
        <f t="shared" si="11"/>
        <v>45715</v>
      </c>
      <c r="B136" s="88" cm="1">
        <f t="array" aca="1" ref="B136" ca="1">_xlfn.XLOOKUP(A136,INDIRECT($A$5&amp;"!$AJ$41:$AJ$406"),INDIRECT($A$5&amp;"!$An$41:$An$406"))*SUM($F$3:$I$3)</f>
        <v>0</v>
      </c>
      <c r="C136" s="88" cm="1">
        <f t="array" aca="1" ref="C136" ca="1">_xlfn.XLOOKUP(A136,INDIRECT($A$5&amp;"!$AJ$41:$AJ$406"),INDIRECT($A$5&amp;"!$Ak$41:$Ak$406"))*SUM($F$3:$I$3)</f>
        <v>0</v>
      </c>
      <c r="D136" s="88" cm="1">
        <f t="array" aca="1" ref="D136" ca="1">_xlfn.XLOOKUP(A136,INDIRECT($A$5&amp;"!$AJ$41:$AJ$406"),INDIRECT($A$5&amp;"!$AO$41:$AO$406"))*SUM($F$3:$I$3)</f>
        <v>11.55</v>
      </c>
      <c r="E136" s="50" cm="1">
        <f t="array" ref="E136">SUMPRODUCT(('PT Storengy'!$B$8:$K$372)*('PT Storengy'!$A$8:$A$372=$A136)*('PT Storengy'!$A$5:$J$5=$A$6)*('PT Storengy'!$B$7:$K$7=$A$7))</f>
        <v>0</v>
      </c>
      <c r="F136" s="52">
        <f t="shared" ca="1" si="12"/>
        <v>0</v>
      </c>
      <c r="G136" s="72">
        <f t="shared" ca="1" si="13"/>
        <v>0</v>
      </c>
      <c r="H136" s="5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9.9999999999999992E-2</v>
      </c>
      <c r="I136" s="113">
        <f t="shared" ca="1" si="8"/>
        <v>0</v>
      </c>
      <c r="K136" s="52">
        <f t="shared" ca="1" si="7"/>
        <v>0</v>
      </c>
      <c r="L136" s="72">
        <f t="shared" ca="1" si="9"/>
        <v>0</v>
      </c>
      <c r="M136" s="5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9.9999999999999992E-2</v>
      </c>
      <c r="N136" s="90">
        <f t="shared" ca="1" si="10"/>
        <v>0</v>
      </c>
    </row>
    <row r="137" spans="1:14" x14ac:dyDescent="0.35">
      <c r="A137" s="48">
        <f t="shared" si="11"/>
        <v>45716</v>
      </c>
      <c r="B137" s="88" cm="1">
        <f t="array" aca="1" ref="B137" ca="1">_xlfn.XLOOKUP(A137,INDIRECT($A$5&amp;"!$AJ$41:$AJ$406"),INDIRECT($A$5&amp;"!$An$41:$An$406"))*SUM($F$3:$I$3)</f>
        <v>0</v>
      </c>
      <c r="C137" s="88" cm="1">
        <f t="array" aca="1" ref="C137" ca="1">_xlfn.XLOOKUP(A137,INDIRECT($A$5&amp;"!$AJ$41:$AJ$406"),INDIRECT($A$5&amp;"!$Ak$41:$Ak$406"))*SUM($F$3:$I$3)</f>
        <v>0</v>
      </c>
      <c r="D137" s="88" cm="1">
        <f t="array" aca="1" ref="D137" ca="1">_xlfn.XLOOKUP(A137,INDIRECT($A$5&amp;"!$AJ$41:$AJ$406"),INDIRECT($A$5&amp;"!$AO$41:$AO$406"))*SUM($F$3:$I$3)</f>
        <v>11.55</v>
      </c>
      <c r="E137" s="50" cm="1">
        <f t="array" ref="E137">SUMPRODUCT(('PT Storengy'!$B$8:$K$372)*('PT Storengy'!$A$8:$A$372=$A137)*('PT Storengy'!$A$5:$J$5=$A$6)*('PT Storengy'!$B$7:$K$7=$A$7))</f>
        <v>0</v>
      </c>
      <c r="F137" s="52">
        <f t="shared" ca="1" si="12"/>
        <v>0</v>
      </c>
      <c r="G137" s="72">
        <f t="shared" ca="1" si="13"/>
        <v>0</v>
      </c>
      <c r="H137" s="5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9.9999999999999992E-2</v>
      </c>
      <c r="I137" s="113">
        <f t="shared" ca="1" si="8"/>
        <v>0</v>
      </c>
      <c r="K137" s="52">
        <f t="shared" ca="1" si="7"/>
        <v>0</v>
      </c>
      <c r="L137" s="72">
        <f t="shared" ca="1" si="9"/>
        <v>0</v>
      </c>
      <c r="M137" s="5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9.9999999999999992E-2</v>
      </c>
      <c r="N137" s="90">
        <f t="shared" ca="1" si="10"/>
        <v>0</v>
      </c>
    </row>
    <row r="138" spans="1:14" x14ac:dyDescent="0.35">
      <c r="A138" s="48">
        <f t="shared" si="11"/>
        <v>45717</v>
      </c>
      <c r="B138" s="88" cm="1">
        <f t="array" aca="1" ref="B138" ca="1">_xlfn.XLOOKUP(A138,INDIRECT($A$5&amp;"!$AJ$41:$AJ$406"),INDIRECT($A$5&amp;"!$An$41:$An$406"))*SUM($F$3:$I$3)</f>
        <v>0</v>
      </c>
      <c r="C138" s="88" cm="1">
        <f t="array" aca="1" ref="C138" ca="1">_xlfn.XLOOKUP(A138,INDIRECT($A$5&amp;"!$AJ$41:$AJ$406"),INDIRECT($A$5&amp;"!$Ak$41:$Ak$406"))*SUM($F$3:$I$3)</f>
        <v>0</v>
      </c>
      <c r="D138" s="88" cm="1">
        <f t="array" aca="1" ref="D138" ca="1">_xlfn.XLOOKUP(A138,INDIRECT($A$5&amp;"!$AJ$41:$AJ$406"),INDIRECT($A$5&amp;"!$AO$41:$AO$406"))*SUM($F$3:$I$3)</f>
        <v>11.55</v>
      </c>
      <c r="E138" s="50" cm="1">
        <f t="array" ref="E138">SUMPRODUCT(('PT Storengy'!$B$8:$K$372)*('PT Storengy'!$A$8:$A$372=$A138)*('PT Storengy'!$A$5:$J$5=$A$6)*('PT Storengy'!$B$7:$K$7=$A$7))</f>
        <v>0</v>
      </c>
      <c r="F138" s="52">
        <f t="shared" ca="1" si="12"/>
        <v>0</v>
      </c>
      <c r="G138" s="72">
        <f t="shared" ca="1" si="13"/>
        <v>0</v>
      </c>
      <c r="H138" s="5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9.9999999999999992E-2</v>
      </c>
      <c r="I138" s="113">
        <f t="shared" ca="1" si="8"/>
        <v>0</v>
      </c>
      <c r="K138" s="52">
        <f t="shared" ca="1" si="7"/>
        <v>0</v>
      </c>
      <c r="L138" s="72">
        <f t="shared" ca="1" si="9"/>
        <v>0</v>
      </c>
      <c r="M138" s="5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9.9999999999999992E-2</v>
      </c>
      <c r="N138" s="90">
        <f t="shared" ca="1" si="10"/>
        <v>0</v>
      </c>
    </row>
    <row r="139" spans="1:14" x14ac:dyDescent="0.35">
      <c r="A139" s="48">
        <f t="shared" si="11"/>
        <v>45718</v>
      </c>
      <c r="B139" s="88" cm="1">
        <f t="array" aca="1" ref="B139" ca="1">_xlfn.XLOOKUP(A139,INDIRECT($A$5&amp;"!$AJ$41:$AJ$406"),INDIRECT($A$5&amp;"!$An$41:$An$406"))*SUM($F$3:$I$3)</f>
        <v>0</v>
      </c>
      <c r="C139" s="88" cm="1">
        <f t="array" aca="1" ref="C139" ca="1">_xlfn.XLOOKUP(A139,INDIRECT($A$5&amp;"!$AJ$41:$AJ$406"),INDIRECT($A$5&amp;"!$Ak$41:$Ak$406"))*SUM($F$3:$I$3)</f>
        <v>0</v>
      </c>
      <c r="D139" s="88" cm="1">
        <f t="array" aca="1" ref="D139" ca="1">_xlfn.XLOOKUP(A139,INDIRECT($A$5&amp;"!$AJ$41:$AJ$406"),INDIRECT($A$5&amp;"!$AO$41:$AO$406"))*SUM($F$3:$I$3)</f>
        <v>11.55</v>
      </c>
      <c r="E139" s="50" cm="1">
        <f t="array" ref="E139">SUMPRODUCT(('PT Storengy'!$B$8:$K$372)*('PT Storengy'!$A$8:$A$372=$A139)*('PT Storengy'!$A$5:$J$5=$A$6)*('PT Storengy'!$B$7:$K$7=$A$7))</f>
        <v>0</v>
      </c>
      <c r="F139" s="52">
        <f t="shared" ca="1" si="12"/>
        <v>0</v>
      </c>
      <c r="G139" s="72">
        <f t="shared" ca="1" si="13"/>
        <v>0</v>
      </c>
      <c r="H139" s="5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9.9999999999999992E-2</v>
      </c>
      <c r="I139" s="113">
        <f t="shared" ca="1" si="8"/>
        <v>0</v>
      </c>
      <c r="K139" s="52">
        <f t="shared" ca="1" si="7"/>
        <v>0</v>
      </c>
      <c r="L139" s="72">
        <f t="shared" ca="1" si="9"/>
        <v>0</v>
      </c>
      <c r="M139" s="51"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9.9999999999999992E-2</v>
      </c>
      <c r="N139" s="90">
        <f t="shared" ca="1" si="10"/>
        <v>0</v>
      </c>
    </row>
    <row r="140" spans="1:14" x14ac:dyDescent="0.35">
      <c r="A140" s="48">
        <f t="shared" si="11"/>
        <v>45719</v>
      </c>
      <c r="B140" s="88" cm="1">
        <f t="array" aca="1" ref="B140" ca="1">_xlfn.XLOOKUP(A140,INDIRECT($A$5&amp;"!$AJ$41:$AJ$406"),INDIRECT($A$5&amp;"!$An$41:$An$406"))*SUM($F$3:$I$3)</f>
        <v>0</v>
      </c>
      <c r="C140" s="88" cm="1">
        <f t="array" aca="1" ref="C140" ca="1">_xlfn.XLOOKUP(A140,INDIRECT($A$5&amp;"!$AJ$41:$AJ$406"),INDIRECT($A$5&amp;"!$Ak$41:$Ak$406"))*SUM($F$3:$I$3)</f>
        <v>0</v>
      </c>
      <c r="D140" s="88" cm="1">
        <f t="array" aca="1" ref="D140" ca="1">_xlfn.XLOOKUP(A140,INDIRECT($A$5&amp;"!$AJ$41:$AJ$406"),INDIRECT($A$5&amp;"!$AO$41:$AO$406"))*SUM($F$3:$I$3)</f>
        <v>11.55</v>
      </c>
      <c r="E140" s="50" cm="1">
        <f t="array" ref="E140">SUMPRODUCT(('PT Storengy'!$B$8:$K$372)*('PT Storengy'!$A$8:$A$372=$A140)*('PT Storengy'!$A$5:$J$5=$A$6)*('PT Storengy'!$B$7:$K$7=$A$7))</f>
        <v>0</v>
      </c>
      <c r="F140" s="52">
        <f t="shared" ca="1" si="12"/>
        <v>0</v>
      </c>
      <c r="G140" s="72">
        <f t="shared" ca="1" si="13"/>
        <v>0</v>
      </c>
      <c r="H140" s="5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9.9999999999999992E-2</v>
      </c>
      <c r="I140" s="113">
        <f t="shared" ca="1" si="8"/>
        <v>0</v>
      </c>
      <c r="K140" s="52">
        <f t="shared" ca="1" si="7"/>
        <v>0</v>
      </c>
      <c r="L140" s="72">
        <f t="shared" ca="1" si="9"/>
        <v>0</v>
      </c>
      <c r="M140" s="51"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9.9999999999999992E-2</v>
      </c>
      <c r="N140" s="90">
        <f t="shared" ca="1" si="10"/>
        <v>0</v>
      </c>
    </row>
    <row r="141" spans="1:14" x14ac:dyDescent="0.35">
      <c r="A141" s="48">
        <f t="shared" si="11"/>
        <v>45720</v>
      </c>
      <c r="B141" s="88" cm="1">
        <f t="array" aca="1" ref="B141" ca="1">_xlfn.XLOOKUP(A141,INDIRECT($A$5&amp;"!$AJ$41:$AJ$406"),INDIRECT($A$5&amp;"!$An$41:$An$406"))*SUM($F$3:$I$3)</f>
        <v>0</v>
      </c>
      <c r="C141" s="88" cm="1">
        <f t="array" aca="1" ref="C141" ca="1">_xlfn.XLOOKUP(A141,INDIRECT($A$5&amp;"!$AJ$41:$AJ$406"),INDIRECT($A$5&amp;"!$Ak$41:$Ak$406"))*SUM($F$3:$I$3)</f>
        <v>0</v>
      </c>
      <c r="D141" s="88" cm="1">
        <f t="array" aca="1" ref="D141" ca="1">_xlfn.XLOOKUP(A141,INDIRECT($A$5&amp;"!$AJ$41:$AJ$406"),INDIRECT($A$5&amp;"!$AO$41:$AO$406"))*SUM($F$3:$I$3)</f>
        <v>11.55</v>
      </c>
      <c r="E141" s="50" cm="1">
        <f t="array" ref="E141">SUMPRODUCT(('PT Storengy'!$B$8:$K$372)*('PT Storengy'!$A$8:$A$372=$A141)*('PT Storengy'!$A$5:$J$5=$A$6)*('PT Storengy'!$B$7:$K$7=$A$7))</f>
        <v>0</v>
      </c>
      <c r="F141" s="52">
        <f t="shared" ca="1" si="12"/>
        <v>0</v>
      </c>
      <c r="G141" s="72">
        <f t="shared" ca="1" si="13"/>
        <v>0</v>
      </c>
      <c r="H141" s="5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9.9999999999999992E-2</v>
      </c>
      <c r="I141" s="113">
        <f t="shared" ca="1" si="8"/>
        <v>0</v>
      </c>
      <c r="K141" s="52">
        <f t="shared" ca="1" si="7"/>
        <v>0</v>
      </c>
      <c r="L141" s="72">
        <f t="shared" ca="1" si="9"/>
        <v>0</v>
      </c>
      <c r="M141" s="51"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9.9999999999999992E-2</v>
      </c>
      <c r="N141" s="90">
        <f t="shared" ca="1" si="10"/>
        <v>0</v>
      </c>
    </row>
    <row r="142" spans="1:14" x14ac:dyDescent="0.35">
      <c r="A142" s="48">
        <f t="shared" si="11"/>
        <v>45721</v>
      </c>
      <c r="B142" s="88" cm="1">
        <f t="array" aca="1" ref="B142" ca="1">_xlfn.XLOOKUP(A142,INDIRECT($A$5&amp;"!$AJ$41:$AJ$406"),INDIRECT($A$5&amp;"!$An$41:$An$406"))*SUM($F$3:$I$3)</f>
        <v>0</v>
      </c>
      <c r="C142" s="88" cm="1">
        <f t="array" aca="1" ref="C142" ca="1">_xlfn.XLOOKUP(A142,INDIRECT($A$5&amp;"!$AJ$41:$AJ$406"),INDIRECT($A$5&amp;"!$Ak$41:$Ak$406"))*SUM($F$3:$I$3)</f>
        <v>0</v>
      </c>
      <c r="D142" s="88" cm="1">
        <f t="array" aca="1" ref="D142" ca="1">_xlfn.XLOOKUP(A142,INDIRECT($A$5&amp;"!$AJ$41:$AJ$406"),INDIRECT($A$5&amp;"!$AO$41:$AO$406"))*SUM($F$3:$I$3)</f>
        <v>11.55</v>
      </c>
      <c r="E142" s="50" cm="1">
        <f t="array" ref="E142">SUMPRODUCT(('PT Storengy'!$B$8:$K$372)*('PT Storengy'!$A$8:$A$372=$A142)*('PT Storengy'!$A$5:$J$5=$A$6)*('PT Storengy'!$B$7:$K$7=$A$7))</f>
        <v>0</v>
      </c>
      <c r="F142" s="52">
        <f t="shared" ca="1" si="12"/>
        <v>0</v>
      </c>
      <c r="G142" s="72">
        <f t="shared" ca="1" si="13"/>
        <v>0</v>
      </c>
      <c r="H142" s="5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9.9999999999999992E-2</v>
      </c>
      <c r="I142" s="113">
        <f t="shared" ca="1" si="8"/>
        <v>0</v>
      </c>
      <c r="K142" s="52">
        <f t="shared" ca="1" si="7"/>
        <v>0</v>
      </c>
      <c r="L142" s="72">
        <f t="shared" ca="1" si="9"/>
        <v>0</v>
      </c>
      <c r="M142" s="51"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9.9999999999999992E-2</v>
      </c>
      <c r="N142" s="90">
        <f t="shared" ca="1" si="10"/>
        <v>0</v>
      </c>
    </row>
    <row r="143" spans="1:14" x14ac:dyDescent="0.35">
      <c r="A143" s="48">
        <f t="shared" si="11"/>
        <v>45722</v>
      </c>
      <c r="B143" s="88" cm="1">
        <f t="array" aca="1" ref="B143" ca="1">_xlfn.XLOOKUP(A143,INDIRECT($A$5&amp;"!$AJ$41:$AJ$406"),INDIRECT($A$5&amp;"!$An$41:$An$406"))*SUM($F$3:$I$3)</f>
        <v>0</v>
      </c>
      <c r="C143" s="88" cm="1">
        <f t="array" aca="1" ref="C143" ca="1">_xlfn.XLOOKUP(A143,INDIRECT($A$5&amp;"!$AJ$41:$AJ$406"),INDIRECT($A$5&amp;"!$Ak$41:$Ak$406"))*SUM($F$3:$I$3)</f>
        <v>0</v>
      </c>
      <c r="D143" s="88" cm="1">
        <f t="array" aca="1" ref="D143" ca="1">_xlfn.XLOOKUP(A143,INDIRECT($A$5&amp;"!$AJ$41:$AJ$406"),INDIRECT($A$5&amp;"!$AO$41:$AO$406"))*SUM($F$3:$I$3)</f>
        <v>11.55</v>
      </c>
      <c r="E143" s="50" cm="1">
        <f t="array" ref="E143">SUMPRODUCT(('PT Storengy'!$B$8:$K$372)*('PT Storengy'!$A$8:$A$372=$A143)*('PT Storengy'!$A$5:$J$5=$A$6)*('PT Storengy'!$B$7:$K$7=$A$7))</f>
        <v>0</v>
      </c>
      <c r="F143" s="52">
        <f t="shared" ca="1" si="12"/>
        <v>0</v>
      </c>
      <c r="G143" s="72">
        <f t="shared" ca="1" si="13"/>
        <v>0</v>
      </c>
      <c r="H143" s="5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9.9999999999999992E-2</v>
      </c>
      <c r="I143" s="113">
        <f t="shared" ca="1" si="8"/>
        <v>0</v>
      </c>
      <c r="K143" s="52">
        <f t="shared" ca="1" si="7"/>
        <v>0</v>
      </c>
      <c r="L143" s="72">
        <f t="shared" ca="1" si="9"/>
        <v>0</v>
      </c>
      <c r="M143" s="51"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9.9999999999999992E-2</v>
      </c>
      <c r="N143" s="90">
        <f t="shared" ca="1" si="10"/>
        <v>0</v>
      </c>
    </row>
    <row r="144" spans="1:14" x14ac:dyDescent="0.35">
      <c r="A144" s="48">
        <f t="shared" si="11"/>
        <v>45723</v>
      </c>
      <c r="B144" s="88" cm="1">
        <f t="array" aca="1" ref="B144" ca="1">_xlfn.XLOOKUP(A144,INDIRECT($A$5&amp;"!$AJ$41:$AJ$406"),INDIRECT($A$5&amp;"!$An$41:$An$406"))*SUM($F$3:$I$3)</f>
        <v>0</v>
      </c>
      <c r="C144" s="88" cm="1">
        <f t="array" aca="1" ref="C144" ca="1">_xlfn.XLOOKUP(A144,INDIRECT($A$5&amp;"!$AJ$41:$AJ$406"),INDIRECT($A$5&amp;"!$Ak$41:$Ak$406"))*SUM($F$3:$I$3)</f>
        <v>0</v>
      </c>
      <c r="D144" s="88" cm="1">
        <f t="array" aca="1" ref="D144" ca="1">_xlfn.XLOOKUP(A144,INDIRECT($A$5&amp;"!$AJ$41:$AJ$406"),INDIRECT($A$5&amp;"!$AO$41:$AO$406"))*SUM($F$3:$I$3)</f>
        <v>11.55</v>
      </c>
      <c r="E144" s="50" cm="1">
        <f t="array" ref="E144">SUMPRODUCT(('PT Storengy'!$B$8:$K$372)*('PT Storengy'!$A$8:$A$372=$A144)*('PT Storengy'!$A$5:$J$5=$A$6)*('PT Storengy'!$B$7:$K$7=$A$7))</f>
        <v>0</v>
      </c>
      <c r="F144" s="52">
        <f t="shared" ca="1" si="12"/>
        <v>0</v>
      </c>
      <c r="G144" s="72">
        <f t="shared" ca="1" si="13"/>
        <v>0</v>
      </c>
      <c r="H144" s="5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9.9999999999999992E-2</v>
      </c>
      <c r="I144" s="113">
        <f t="shared" ca="1" si="8"/>
        <v>0</v>
      </c>
      <c r="K144" s="52">
        <f t="shared" ca="1" si="7"/>
        <v>0</v>
      </c>
      <c r="L144" s="72">
        <f t="shared" ca="1" si="9"/>
        <v>0</v>
      </c>
      <c r="M144" s="51"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9.9999999999999992E-2</v>
      </c>
      <c r="N144" s="90">
        <f t="shared" ca="1" si="10"/>
        <v>0</v>
      </c>
    </row>
    <row r="145" spans="1:14" x14ac:dyDescent="0.35">
      <c r="A145" s="48">
        <f t="shared" si="11"/>
        <v>45724</v>
      </c>
      <c r="B145" s="88" cm="1">
        <f t="array" aca="1" ref="B145" ca="1">_xlfn.XLOOKUP(A145,INDIRECT($A$5&amp;"!$AJ$41:$AJ$406"),INDIRECT($A$5&amp;"!$An$41:$An$406"))*SUM($F$3:$I$3)</f>
        <v>0</v>
      </c>
      <c r="C145" s="88" cm="1">
        <f t="array" aca="1" ref="C145" ca="1">_xlfn.XLOOKUP(A145,INDIRECT($A$5&amp;"!$AJ$41:$AJ$406"),INDIRECT($A$5&amp;"!$Ak$41:$Ak$406"))*SUM($F$3:$I$3)</f>
        <v>0</v>
      </c>
      <c r="D145" s="88" cm="1">
        <f t="array" aca="1" ref="D145" ca="1">_xlfn.XLOOKUP(A145,INDIRECT($A$5&amp;"!$AJ$41:$AJ$406"),INDIRECT($A$5&amp;"!$AO$41:$AO$406"))*SUM($F$3:$I$3)</f>
        <v>11.55</v>
      </c>
      <c r="E145" s="50" cm="1">
        <f t="array" ref="E145">SUMPRODUCT(('PT Storengy'!$B$8:$K$372)*('PT Storengy'!$A$8:$A$372=$A145)*('PT Storengy'!$A$5:$J$5=$A$6)*('PT Storengy'!$B$7:$K$7=$A$7))</f>
        <v>0</v>
      </c>
      <c r="F145" s="52">
        <f t="shared" ca="1" si="12"/>
        <v>0</v>
      </c>
      <c r="G145" s="72">
        <f t="shared" ca="1" si="13"/>
        <v>0</v>
      </c>
      <c r="H145" s="5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9.9999999999999992E-2</v>
      </c>
      <c r="I145" s="113">
        <f t="shared" ca="1" si="8"/>
        <v>0</v>
      </c>
      <c r="K145" s="52">
        <f t="shared" ref="K145:K169" ca="1" si="14">K144-N145/1000</f>
        <v>0</v>
      </c>
      <c r="L145" s="72">
        <f t="shared" ca="1" si="9"/>
        <v>0</v>
      </c>
      <c r="M145" s="51"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9.9999999999999992E-2</v>
      </c>
      <c r="N145" s="90">
        <f t="shared" ca="1" si="10"/>
        <v>0</v>
      </c>
    </row>
    <row r="146" spans="1:14" x14ac:dyDescent="0.35">
      <c r="A146" s="48">
        <f t="shared" si="11"/>
        <v>45725</v>
      </c>
      <c r="B146" s="88" cm="1">
        <f t="array" aca="1" ref="B146" ca="1">_xlfn.XLOOKUP(A146,INDIRECT($A$5&amp;"!$AJ$41:$AJ$406"),INDIRECT($A$5&amp;"!$An$41:$An$406"))*SUM($F$3:$I$3)</f>
        <v>0</v>
      </c>
      <c r="C146" s="88" cm="1">
        <f t="array" aca="1" ref="C146" ca="1">_xlfn.XLOOKUP(A146,INDIRECT($A$5&amp;"!$AJ$41:$AJ$406"),INDIRECT($A$5&amp;"!$Ak$41:$Ak$406"))*SUM($F$3:$I$3)</f>
        <v>0</v>
      </c>
      <c r="D146" s="88" cm="1">
        <f t="array" aca="1" ref="D146" ca="1">_xlfn.XLOOKUP(A146,INDIRECT($A$5&amp;"!$AJ$41:$AJ$406"),INDIRECT($A$5&amp;"!$AO$41:$AO$406"))*SUM($F$3:$I$3)</f>
        <v>11.55</v>
      </c>
      <c r="E146" s="50" cm="1">
        <f t="array" ref="E146">SUMPRODUCT(('PT Storengy'!$B$8:$K$372)*('PT Storengy'!$A$8:$A$372=$A146)*('PT Storengy'!$A$5:$J$5=$A$6)*('PT Storengy'!$B$7:$K$7=$A$7))</f>
        <v>0</v>
      </c>
      <c r="F146" s="52">
        <f t="shared" ca="1" si="12"/>
        <v>0</v>
      </c>
      <c r="G146" s="72">
        <f t="shared" ca="1" si="13"/>
        <v>0</v>
      </c>
      <c r="H146" s="5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9.9999999999999992E-2</v>
      </c>
      <c r="I146" s="113">
        <f t="shared" ref="I146:I169" ca="1" si="15">IF(F145*1000-$F$4*(1-E146)*H146&gt;1000*B146,$F$4*(1-E146)*H146,F145*1000-1000*B146)</f>
        <v>0</v>
      </c>
      <c r="K146" s="52">
        <f t="shared" ca="1" si="14"/>
        <v>0</v>
      </c>
      <c r="L146" s="72">
        <f t="shared" ref="L146:L169" ca="1" si="16">MAX(K145/SUM($F$3,$G$3,$H$3,$I$3),0)</f>
        <v>0</v>
      </c>
      <c r="M146" s="51"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9.9999999999999992E-2</v>
      </c>
      <c r="N146" s="90">
        <f t="shared" ref="N146:N169" ca="1" si="17">IF(K145*1000&lt;$F$4*(1)*M146,K145*1000,$F$4*(1)*M146)</f>
        <v>0</v>
      </c>
    </row>
    <row r="147" spans="1:14" x14ac:dyDescent="0.35">
      <c r="A147" s="48">
        <f t="shared" ref="A147:A169" si="18">A146+1</f>
        <v>45726</v>
      </c>
      <c r="B147" s="88" cm="1">
        <f t="array" aca="1" ref="B147" ca="1">_xlfn.XLOOKUP(A147,INDIRECT($A$5&amp;"!$AJ$41:$AJ$406"),INDIRECT($A$5&amp;"!$An$41:$An$406"))*SUM($F$3:$I$3)</f>
        <v>0</v>
      </c>
      <c r="C147" s="88" cm="1">
        <f t="array" aca="1" ref="C147" ca="1">_xlfn.XLOOKUP(A147,INDIRECT($A$5&amp;"!$AJ$41:$AJ$406"),INDIRECT($A$5&amp;"!$Ak$41:$Ak$406"))*SUM($F$3:$I$3)</f>
        <v>0</v>
      </c>
      <c r="D147" s="88" cm="1">
        <f t="array" aca="1" ref="D147" ca="1">_xlfn.XLOOKUP(A147,INDIRECT($A$5&amp;"!$AJ$41:$AJ$406"),INDIRECT($A$5&amp;"!$AO$41:$AO$406"))*SUM($F$3:$I$3)</f>
        <v>11.55</v>
      </c>
      <c r="E147" s="50" cm="1">
        <f t="array" ref="E147">SUMPRODUCT(('PT Storengy'!$B$8:$K$372)*('PT Storengy'!$A$8:$A$372=$A147)*('PT Storengy'!$A$5:$J$5=$A$6)*('PT Storengy'!$B$7:$K$7=$A$7))</f>
        <v>0</v>
      </c>
      <c r="F147" s="52">
        <f t="shared" ref="F147:F169" ca="1" si="19">F146-I147/1000</f>
        <v>0</v>
      </c>
      <c r="G147" s="72">
        <f t="shared" ref="G147:G169" ca="1" si="20">$F146/SUM($F$3,$G$3,$H$3,$I$3)</f>
        <v>0</v>
      </c>
      <c r="H147" s="5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9.9999999999999992E-2</v>
      </c>
      <c r="I147" s="113">
        <f t="shared" ca="1" si="15"/>
        <v>0</v>
      </c>
      <c r="K147" s="52">
        <f t="shared" ca="1" si="14"/>
        <v>0</v>
      </c>
      <c r="L147" s="72">
        <f t="shared" ca="1" si="16"/>
        <v>0</v>
      </c>
      <c r="M147" s="51"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9.9999999999999992E-2</v>
      </c>
      <c r="N147" s="90">
        <f t="shared" ca="1" si="17"/>
        <v>0</v>
      </c>
    </row>
    <row r="148" spans="1:14" x14ac:dyDescent="0.35">
      <c r="A148" s="48">
        <f t="shared" si="18"/>
        <v>45727</v>
      </c>
      <c r="B148" s="88" cm="1">
        <f t="array" aca="1" ref="B148" ca="1">_xlfn.XLOOKUP(A148,INDIRECT($A$5&amp;"!$AJ$41:$AJ$406"),INDIRECT($A$5&amp;"!$An$41:$An$406"))*SUM($F$3:$I$3)</f>
        <v>0</v>
      </c>
      <c r="C148" s="88" cm="1">
        <f t="array" aca="1" ref="C148" ca="1">_xlfn.XLOOKUP(A148,INDIRECT($A$5&amp;"!$AJ$41:$AJ$406"),INDIRECT($A$5&amp;"!$Ak$41:$Ak$406"))*SUM($F$3:$I$3)</f>
        <v>0</v>
      </c>
      <c r="D148" s="88" cm="1">
        <f t="array" aca="1" ref="D148" ca="1">_xlfn.XLOOKUP(A148,INDIRECT($A$5&amp;"!$AJ$41:$AJ$406"),INDIRECT($A$5&amp;"!$AO$41:$AO$406"))*SUM($F$3:$I$3)</f>
        <v>11.55</v>
      </c>
      <c r="E148" s="50" cm="1">
        <f t="array" ref="E148">SUMPRODUCT(('PT Storengy'!$B$8:$K$372)*('PT Storengy'!$A$8:$A$372=$A148)*('PT Storengy'!$A$5:$J$5=$A$6)*('PT Storengy'!$B$7:$K$7=$A$7))</f>
        <v>0</v>
      </c>
      <c r="F148" s="52">
        <f t="shared" ca="1" si="19"/>
        <v>0</v>
      </c>
      <c r="G148" s="72">
        <f t="shared" ca="1" si="20"/>
        <v>0</v>
      </c>
      <c r="H148" s="5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9.9999999999999992E-2</v>
      </c>
      <c r="I148" s="113">
        <f t="shared" ca="1" si="15"/>
        <v>0</v>
      </c>
      <c r="K148" s="52">
        <f t="shared" ca="1" si="14"/>
        <v>0</v>
      </c>
      <c r="L148" s="72">
        <f t="shared" ca="1" si="16"/>
        <v>0</v>
      </c>
      <c r="M148" s="51"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9.9999999999999992E-2</v>
      </c>
      <c r="N148" s="90">
        <f t="shared" ca="1" si="17"/>
        <v>0</v>
      </c>
    </row>
    <row r="149" spans="1:14" x14ac:dyDescent="0.35">
      <c r="A149" s="48">
        <f t="shared" si="18"/>
        <v>45728</v>
      </c>
      <c r="B149" s="88" cm="1">
        <f t="array" aca="1" ref="B149" ca="1">_xlfn.XLOOKUP(A149,INDIRECT($A$5&amp;"!$AJ$41:$AJ$406"),INDIRECT($A$5&amp;"!$An$41:$An$406"))*SUM($F$3:$I$3)</f>
        <v>0</v>
      </c>
      <c r="C149" s="88" cm="1">
        <f t="array" aca="1" ref="C149" ca="1">_xlfn.XLOOKUP(A149,INDIRECT($A$5&amp;"!$AJ$41:$AJ$406"),INDIRECT($A$5&amp;"!$Ak$41:$Ak$406"))*SUM($F$3:$I$3)</f>
        <v>0</v>
      </c>
      <c r="D149" s="88" cm="1">
        <f t="array" aca="1" ref="D149" ca="1">_xlfn.XLOOKUP(A149,INDIRECT($A$5&amp;"!$AJ$41:$AJ$406"),INDIRECT($A$5&amp;"!$AO$41:$AO$406"))*SUM($F$3:$I$3)</f>
        <v>11.55</v>
      </c>
      <c r="E149" s="50" cm="1">
        <f t="array" ref="E149">SUMPRODUCT(('PT Storengy'!$B$8:$K$372)*('PT Storengy'!$A$8:$A$372=$A149)*('PT Storengy'!$A$5:$J$5=$A$6)*('PT Storengy'!$B$7:$K$7=$A$7))</f>
        <v>0</v>
      </c>
      <c r="F149" s="52">
        <f t="shared" ca="1" si="19"/>
        <v>0</v>
      </c>
      <c r="G149" s="72">
        <f t="shared" ca="1" si="20"/>
        <v>0</v>
      </c>
      <c r="H149" s="5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9.9999999999999992E-2</v>
      </c>
      <c r="I149" s="113">
        <f t="shared" ca="1" si="15"/>
        <v>0</v>
      </c>
      <c r="K149" s="52">
        <f t="shared" ca="1" si="14"/>
        <v>0</v>
      </c>
      <c r="L149" s="72">
        <f t="shared" ca="1" si="16"/>
        <v>0</v>
      </c>
      <c r="M149" s="51"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9.9999999999999992E-2</v>
      </c>
      <c r="N149" s="90">
        <f t="shared" ca="1" si="17"/>
        <v>0</v>
      </c>
    </row>
    <row r="150" spans="1:14" x14ac:dyDescent="0.35">
      <c r="A150" s="48">
        <f t="shared" si="18"/>
        <v>45729</v>
      </c>
      <c r="B150" s="88" cm="1">
        <f t="array" aca="1" ref="B150" ca="1">_xlfn.XLOOKUP(A150,INDIRECT($A$5&amp;"!$AJ$41:$AJ$406"),INDIRECT($A$5&amp;"!$An$41:$An$406"))*SUM($F$3:$I$3)</f>
        <v>0</v>
      </c>
      <c r="C150" s="88" cm="1">
        <f t="array" aca="1" ref="C150" ca="1">_xlfn.XLOOKUP(A150,INDIRECT($A$5&amp;"!$AJ$41:$AJ$406"),INDIRECT($A$5&amp;"!$Ak$41:$Ak$406"))*SUM($F$3:$I$3)</f>
        <v>0</v>
      </c>
      <c r="D150" s="88" cm="1">
        <f t="array" aca="1" ref="D150" ca="1">_xlfn.XLOOKUP(A150,INDIRECT($A$5&amp;"!$AJ$41:$AJ$406"),INDIRECT($A$5&amp;"!$AO$41:$AO$406"))*SUM($F$3:$I$3)</f>
        <v>11.55</v>
      </c>
      <c r="E150" s="50" cm="1">
        <f t="array" ref="E150">SUMPRODUCT(('PT Storengy'!$B$8:$K$372)*('PT Storengy'!$A$8:$A$372=$A150)*('PT Storengy'!$A$5:$J$5=$A$6)*('PT Storengy'!$B$7:$K$7=$A$7))</f>
        <v>0</v>
      </c>
      <c r="F150" s="52">
        <f t="shared" ca="1" si="19"/>
        <v>0</v>
      </c>
      <c r="G150" s="72">
        <f t="shared" ca="1" si="20"/>
        <v>0</v>
      </c>
      <c r="H150" s="5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9.9999999999999992E-2</v>
      </c>
      <c r="I150" s="113">
        <f t="shared" ca="1" si="15"/>
        <v>0</v>
      </c>
      <c r="K150" s="52">
        <f t="shared" ca="1" si="14"/>
        <v>0</v>
      </c>
      <c r="L150" s="72">
        <f t="shared" ca="1" si="16"/>
        <v>0</v>
      </c>
      <c r="M150" s="51"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9.9999999999999992E-2</v>
      </c>
      <c r="N150" s="90">
        <f t="shared" ca="1" si="17"/>
        <v>0</v>
      </c>
    </row>
    <row r="151" spans="1:14" x14ac:dyDescent="0.35">
      <c r="A151" s="48">
        <f t="shared" si="18"/>
        <v>45730</v>
      </c>
      <c r="B151" s="88" cm="1">
        <f t="array" aca="1" ref="B151" ca="1">_xlfn.XLOOKUP(A151,INDIRECT($A$5&amp;"!$AJ$41:$AJ$406"),INDIRECT($A$5&amp;"!$An$41:$An$406"))*SUM($F$3:$I$3)</f>
        <v>0</v>
      </c>
      <c r="C151" s="88" cm="1">
        <f t="array" aca="1" ref="C151" ca="1">_xlfn.XLOOKUP(A151,INDIRECT($A$5&amp;"!$AJ$41:$AJ$406"),INDIRECT($A$5&amp;"!$Ak$41:$Ak$406"))*SUM($F$3:$I$3)</f>
        <v>0</v>
      </c>
      <c r="D151" s="88" cm="1">
        <f t="array" aca="1" ref="D151" ca="1">_xlfn.XLOOKUP(A151,INDIRECT($A$5&amp;"!$AJ$41:$AJ$406"),INDIRECT($A$5&amp;"!$AO$41:$AO$406"))*SUM($F$3:$I$3)</f>
        <v>11.55</v>
      </c>
      <c r="E151" s="50" cm="1">
        <f t="array" ref="E151">SUMPRODUCT(('PT Storengy'!$B$8:$K$372)*('PT Storengy'!$A$8:$A$372=$A151)*('PT Storengy'!$A$5:$J$5=$A$6)*('PT Storengy'!$B$7:$K$7=$A$7))</f>
        <v>0</v>
      </c>
      <c r="F151" s="52">
        <f t="shared" ca="1" si="19"/>
        <v>0</v>
      </c>
      <c r="G151" s="72">
        <f t="shared" ca="1" si="20"/>
        <v>0</v>
      </c>
      <c r="H151" s="5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9.9999999999999992E-2</v>
      </c>
      <c r="I151" s="113">
        <f t="shared" ca="1" si="15"/>
        <v>0</v>
      </c>
      <c r="K151" s="52">
        <f t="shared" ca="1" si="14"/>
        <v>0</v>
      </c>
      <c r="L151" s="72">
        <f t="shared" ca="1" si="16"/>
        <v>0</v>
      </c>
      <c r="M151" s="51"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9.9999999999999992E-2</v>
      </c>
      <c r="N151" s="90">
        <f t="shared" ca="1" si="17"/>
        <v>0</v>
      </c>
    </row>
    <row r="152" spans="1:14" x14ac:dyDescent="0.35">
      <c r="A152" s="48">
        <f t="shared" si="18"/>
        <v>45731</v>
      </c>
      <c r="B152" s="88" cm="1">
        <f t="array" aca="1" ref="B152" ca="1">_xlfn.XLOOKUP(A152,INDIRECT($A$5&amp;"!$AJ$41:$AJ$406"),INDIRECT($A$5&amp;"!$An$41:$An$406"))*SUM($F$3:$I$3)</f>
        <v>0</v>
      </c>
      <c r="C152" s="88" cm="1">
        <f t="array" aca="1" ref="C152" ca="1">_xlfn.XLOOKUP(A152,INDIRECT($A$5&amp;"!$AJ$41:$AJ$406"),INDIRECT($A$5&amp;"!$Ak$41:$Ak$406"))*SUM($F$3:$I$3)</f>
        <v>0</v>
      </c>
      <c r="D152" s="88" cm="1">
        <f t="array" aca="1" ref="D152" ca="1">_xlfn.XLOOKUP(A152,INDIRECT($A$5&amp;"!$AJ$41:$AJ$406"),INDIRECT($A$5&amp;"!$AO$41:$AO$406"))*SUM($F$3:$I$3)</f>
        <v>11.55</v>
      </c>
      <c r="E152" s="50" cm="1">
        <f t="array" ref="E152">SUMPRODUCT(('PT Storengy'!$B$8:$K$372)*('PT Storengy'!$A$8:$A$372=$A152)*('PT Storengy'!$A$5:$J$5=$A$6)*('PT Storengy'!$B$7:$K$7=$A$7))</f>
        <v>0</v>
      </c>
      <c r="F152" s="52">
        <f t="shared" ca="1" si="19"/>
        <v>0</v>
      </c>
      <c r="G152" s="72">
        <f t="shared" ca="1" si="20"/>
        <v>0</v>
      </c>
      <c r="H152" s="5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9.9999999999999992E-2</v>
      </c>
      <c r="I152" s="113">
        <f t="shared" ca="1" si="15"/>
        <v>0</v>
      </c>
      <c r="K152" s="52">
        <f t="shared" ca="1" si="14"/>
        <v>0</v>
      </c>
      <c r="L152" s="72">
        <f t="shared" ca="1" si="16"/>
        <v>0</v>
      </c>
      <c r="M152" s="51"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9.9999999999999992E-2</v>
      </c>
      <c r="N152" s="90">
        <f t="shared" ca="1" si="17"/>
        <v>0</v>
      </c>
    </row>
    <row r="153" spans="1:14" x14ac:dyDescent="0.35">
      <c r="A153" s="48">
        <f t="shared" si="18"/>
        <v>45732</v>
      </c>
      <c r="B153" s="88" cm="1">
        <f t="array" aca="1" ref="B153" ca="1">_xlfn.XLOOKUP(A153,INDIRECT($A$5&amp;"!$AJ$41:$AJ$406"),INDIRECT($A$5&amp;"!$An$41:$An$406"))*SUM($F$3:$I$3)</f>
        <v>0</v>
      </c>
      <c r="C153" s="88" cm="1">
        <f t="array" aca="1" ref="C153" ca="1">_xlfn.XLOOKUP(A153,INDIRECT($A$5&amp;"!$AJ$41:$AJ$406"),INDIRECT($A$5&amp;"!$Ak$41:$Ak$406"))*SUM($F$3:$I$3)</f>
        <v>0</v>
      </c>
      <c r="D153" s="88" cm="1">
        <f t="array" aca="1" ref="D153" ca="1">_xlfn.XLOOKUP(A153,INDIRECT($A$5&amp;"!$AJ$41:$AJ$406"),INDIRECT($A$5&amp;"!$AO$41:$AO$406"))*SUM($F$3:$I$3)</f>
        <v>11.55</v>
      </c>
      <c r="E153" s="50" cm="1">
        <f t="array" ref="E153">SUMPRODUCT(('PT Storengy'!$B$8:$K$372)*('PT Storengy'!$A$8:$A$372=$A153)*('PT Storengy'!$A$5:$J$5=$A$6)*('PT Storengy'!$B$7:$K$7=$A$7))</f>
        <v>0</v>
      </c>
      <c r="F153" s="52">
        <f t="shared" ca="1" si="19"/>
        <v>0</v>
      </c>
      <c r="G153" s="72">
        <f t="shared" ca="1" si="20"/>
        <v>0</v>
      </c>
      <c r="H153" s="5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9.9999999999999992E-2</v>
      </c>
      <c r="I153" s="113">
        <f t="shared" ca="1" si="15"/>
        <v>0</v>
      </c>
      <c r="K153" s="52">
        <f t="shared" ca="1" si="14"/>
        <v>0</v>
      </c>
      <c r="L153" s="72">
        <f t="shared" ca="1" si="16"/>
        <v>0</v>
      </c>
      <c r="M153" s="51"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9.9999999999999992E-2</v>
      </c>
      <c r="N153" s="90">
        <f t="shared" ca="1" si="17"/>
        <v>0</v>
      </c>
    </row>
    <row r="154" spans="1:14" x14ac:dyDescent="0.35">
      <c r="A154" s="48">
        <f t="shared" si="18"/>
        <v>45733</v>
      </c>
      <c r="B154" s="88" cm="1">
        <f t="array" aca="1" ref="B154" ca="1">_xlfn.XLOOKUP(A154,INDIRECT($A$5&amp;"!$AJ$41:$AJ$406"),INDIRECT($A$5&amp;"!$An$41:$An$406"))*SUM($F$3:$I$3)</f>
        <v>0</v>
      </c>
      <c r="C154" s="88" cm="1">
        <f t="array" aca="1" ref="C154" ca="1">_xlfn.XLOOKUP(A154,INDIRECT($A$5&amp;"!$AJ$41:$AJ$406"),INDIRECT($A$5&amp;"!$Ak$41:$Ak$406"))*SUM($F$3:$I$3)</f>
        <v>0</v>
      </c>
      <c r="D154" s="88" cm="1">
        <f t="array" aca="1" ref="D154" ca="1">_xlfn.XLOOKUP(A154,INDIRECT($A$5&amp;"!$AJ$41:$AJ$406"),INDIRECT($A$5&amp;"!$AO$41:$AO$406"))*SUM($F$3:$I$3)</f>
        <v>11.55</v>
      </c>
      <c r="E154" s="50" cm="1">
        <f t="array" ref="E154">SUMPRODUCT(('PT Storengy'!$B$8:$K$372)*('PT Storengy'!$A$8:$A$372=$A154)*('PT Storengy'!$A$5:$J$5=$A$6)*('PT Storengy'!$B$7:$K$7=$A$7))</f>
        <v>0</v>
      </c>
      <c r="F154" s="52">
        <f t="shared" ca="1" si="19"/>
        <v>0</v>
      </c>
      <c r="G154" s="72">
        <f t="shared" ca="1" si="20"/>
        <v>0</v>
      </c>
      <c r="H154" s="5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9.9999999999999992E-2</v>
      </c>
      <c r="I154" s="113">
        <f t="shared" ca="1" si="15"/>
        <v>0</v>
      </c>
      <c r="K154" s="52">
        <f t="shared" ca="1" si="14"/>
        <v>0</v>
      </c>
      <c r="L154" s="72">
        <f t="shared" ca="1" si="16"/>
        <v>0</v>
      </c>
      <c r="M154" s="51"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9.9999999999999992E-2</v>
      </c>
      <c r="N154" s="90">
        <f t="shared" ca="1" si="17"/>
        <v>0</v>
      </c>
    </row>
    <row r="155" spans="1:14" x14ac:dyDescent="0.35">
      <c r="A155" s="48">
        <f t="shared" si="18"/>
        <v>45734</v>
      </c>
      <c r="B155" s="88" cm="1">
        <f t="array" aca="1" ref="B155" ca="1">_xlfn.XLOOKUP(A155,INDIRECT($A$5&amp;"!$AJ$41:$AJ$406"),INDIRECT($A$5&amp;"!$An$41:$An$406"))*SUM($F$3:$I$3)</f>
        <v>0</v>
      </c>
      <c r="C155" s="88" cm="1">
        <f t="array" aca="1" ref="C155" ca="1">_xlfn.XLOOKUP(A155,INDIRECT($A$5&amp;"!$AJ$41:$AJ$406"),INDIRECT($A$5&amp;"!$Ak$41:$Ak$406"))*SUM($F$3:$I$3)</f>
        <v>0</v>
      </c>
      <c r="D155" s="88" cm="1">
        <f t="array" aca="1" ref="D155" ca="1">_xlfn.XLOOKUP(A155,INDIRECT($A$5&amp;"!$AJ$41:$AJ$406"),INDIRECT($A$5&amp;"!$AO$41:$AO$406"))*SUM($F$3:$I$3)</f>
        <v>11.55</v>
      </c>
      <c r="E155" s="50" cm="1">
        <f t="array" ref="E155">SUMPRODUCT(('PT Storengy'!$B$8:$K$372)*('PT Storengy'!$A$8:$A$372=$A155)*('PT Storengy'!$A$5:$J$5=$A$6)*('PT Storengy'!$B$7:$K$7=$A$7))</f>
        <v>0</v>
      </c>
      <c r="F155" s="52">
        <f t="shared" ca="1" si="19"/>
        <v>0</v>
      </c>
      <c r="G155" s="72">
        <f t="shared" ca="1" si="20"/>
        <v>0</v>
      </c>
      <c r="H155" s="5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9.9999999999999992E-2</v>
      </c>
      <c r="I155" s="113">
        <f t="shared" ca="1" si="15"/>
        <v>0</v>
      </c>
      <c r="K155" s="52">
        <f t="shared" ca="1" si="14"/>
        <v>0</v>
      </c>
      <c r="L155" s="72">
        <f t="shared" ca="1" si="16"/>
        <v>0</v>
      </c>
      <c r="M155" s="51"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9.9999999999999992E-2</v>
      </c>
      <c r="N155" s="90">
        <f t="shared" ca="1" si="17"/>
        <v>0</v>
      </c>
    </row>
    <row r="156" spans="1:14" x14ac:dyDescent="0.35">
      <c r="A156" s="48">
        <f t="shared" si="18"/>
        <v>45735</v>
      </c>
      <c r="B156" s="88" cm="1">
        <f t="array" aca="1" ref="B156" ca="1">_xlfn.XLOOKUP(A156,INDIRECT($A$5&amp;"!$AJ$41:$AJ$406"),INDIRECT($A$5&amp;"!$An$41:$An$406"))*SUM($F$3:$I$3)</f>
        <v>0</v>
      </c>
      <c r="C156" s="88" cm="1">
        <f t="array" aca="1" ref="C156" ca="1">_xlfn.XLOOKUP(A156,INDIRECT($A$5&amp;"!$AJ$41:$AJ$406"),INDIRECT($A$5&amp;"!$Ak$41:$Ak$406"))*SUM($F$3:$I$3)</f>
        <v>0</v>
      </c>
      <c r="D156" s="88" cm="1">
        <f t="array" aca="1" ref="D156" ca="1">_xlfn.XLOOKUP(A156,INDIRECT($A$5&amp;"!$AJ$41:$AJ$406"),INDIRECT($A$5&amp;"!$AO$41:$AO$406"))*SUM($F$3:$I$3)</f>
        <v>11.55</v>
      </c>
      <c r="E156" s="50" cm="1">
        <f t="array" ref="E156">SUMPRODUCT(('PT Storengy'!$B$8:$K$372)*('PT Storengy'!$A$8:$A$372=$A156)*('PT Storengy'!$A$5:$J$5=$A$6)*('PT Storengy'!$B$7:$K$7=$A$7))</f>
        <v>0</v>
      </c>
      <c r="F156" s="52">
        <f t="shared" ca="1" si="19"/>
        <v>0</v>
      </c>
      <c r="G156" s="72">
        <f t="shared" ca="1" si="20"/>
        <v>0</v>
      </c>
      <c r="H156" s="5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9.9999999999999992E-2</v>
      </c>
      <c r="I156" s="113">
        <f t="shared" ca="1" si="15"/>
        <v>0</v>
      </c>
      <c r="K156" s="52">
        <f t="shared" ca="1" si="14"/>
        <v>0</v>
      </c>
      <c r="L156" s="72">
        <f t="shared" ca="1" si="16"/>
        <v>0</v>
      </c>
      <c r="M156" s="51"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9.9999999999999992E-2</v>
      </c>
      <c r="N156" s="90">
        <f t="shared" ca="1" si="17"/>
        <v>0</v>
      </c>
    </row>
    <row r="157" spans="1:14" x14ac:dyDescent="0.35">
      <c r="A157" s="48">
        <f t="shared" si="18"/>
        <v>45736</v>
      </c>
      <c r="B157" s="88" cm="1">
        <f t="array" aca="1" ref="B157" ca="1">_xlfn.XLOOKUP(A157,INDIRECT($A$5&amp;"!$AJ$41:$AJ$406"),INDIRECT($A$5&amp;"!$An$41:$An$406"))*SUM($F$3:$I$3)</f>
        <v>0</v>
      </c>
      <c r="C157" s="88" cm="1">
        <f t="array" aca="1" ref="C157" ca="1">_xlfn.XLOOKUP(A157,INDIRECT($A$5&amp;"!$AJ$41:$AJ$406"),INDIRECT($A$5&amp;"!$Ak$41:$Ak$406"))*SUM($F$3:$I$3)</f>
        <v>0</v>
      </c>
      <c r="D157" s="88" cm="1">
        <f t="array" aca="1" ref="D157" ca="1">_xlfn.XLOOKUP(A157,INDIRECT($A$5&amp;"!$AJ$41:$AJ$406"),INDIRECT($A$5&amp;"!$AO$41:$AO$406"))*SUM($F$3:$I$3)</f>
        <v>11.55</v>
      </c>
      <c r="E157" s="50" cm="1">
        <f t="array" ref="E157">SUMPRODUCT(('PT Storengy'!$B$8:$K$372)*('PT Storengy'!$A$8:$A$372=$A157)*('PT Storengy'!$A$5:$J$5=$A$6)*('PT Storengy'!$B$7:$K$7=$A$7))</f>
        <v>0</v>
      </c>
      <c r="F157" s="52">
        <f t="shared" ca="1" si="19"/>
        <v>0</v>
      </c>
      <c r="G157" s="72">
        <f t="shared" ca="1" si="20"/>
        <v>0</v>
      </c>
      <c r="H157" s="5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9.9999999999999992E-2</v>
      </c>
      <c r="I157" s="113">
        <f t="shared" ca="1" si="15"/>
        <v>0</v>
      </c>
      <c r="K157" s="52">
        <f t="shared" ca="1" si="14"/>
        <v>0</v>
      </c>
      <c r="L157" s="72">
        <f t="shared" ca="1" si="16"/>
        <v>0</v>
      </c>
      <c r="M157" s="51"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9.9999999999999992E-2</v>
      </c>
      <c r="N157" s="90">
        <f t="shared" ca="1" si="17"/>
        <v>0</v>
      </c>
    </row>
    <row r="158" spans="1:14" x14ac:dyDescent="0.35">
      <c r="A158" s="48">
        <f t="shared" si="18"/>
        <v>45737</v>
      </c>
      <c r="B158" s="88" cm="1">
        <f t="array" aca="1" ref="B158" ca="1">_xlfn.XLOOKUP(A158,INDIRECT($A$5&amp;"!$AJ$41:$AJ$406"),INDIRECT($A$5&amp;"!$An$41:$An$406"))*SUM($F$3:$I$3)</f>
        <v>0</v>
      </c>
      <c r="C158" s="88" cm="1">
        <f t="array" aca="1" ref="C158" ca="1">_xlfn.XLOOKUP(A158,INDIRECT($A$5&amp;"!$AJ$41:$AJ$406"),INDIRECT($A$5&amp;"!$Ak$41:$Ak$406"))*SUM($F$3:$I$3)</f>
        <v>0</v>
      </c>
      <c r="D158" s="88" cm="1">
        <f t="array" aca="1" ref="D158" ca="1">_xlfn.XLOOKUP(A158,INDIRECT($A$5&amp;"!$AJ$41:$AJ$406"),INDIRECT($A$5&amp;"!$AO$41:$AO$406"))*SUM($F$3:$I$3)</f>
        <v>11.55</v>
      </c>
      <c r="E158" s="50" cm="1">
        <f t="array" ref="E158">SUMPRODUCT(('PT Storengy'!$B$8:$K$372)*('PT Storengy'!$A$8:$A$372=$A158)*('PT Storengy'!$A$5:$J$5=$A$6)*('PT Storengy'!$B$7:$K$7=$A$7))</f>
        <v>0</v>
      </c>
      <c r="F158" s="52">
        <f t="shared" ca="1" si="19"/>
        <v>0</v>
      </c>
      <c r="G158" s="72">
        <f t="shared" ca="1" si="20"/>
        <v>0</v>
      </c>
      <c r="H158" s="5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9.9999999999999992E-2</v>
      </c>
      <c r="I158" s="113">
        <f t="shared" ca="1" si="15"/>
        <v>0</v>
      </c>
      <c r="K158" s="52">
        <f t="shared" ca="1" si="14"/>
        <v>0</v>
      </c>
      <c r="L158" s="72">
        <f t="shared" ca="1" si="16"/>
        <v>0</v>
      </c>
      <c r="M158" s="51"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9.9999999999999992E-2</v>
      </c>
      <c r="N158" s="90">
        <f t="shared" ca="1" si="17"/>
        <v>0</v>
      </c>
    </row>
    <row r="159" spans="1:14" x14ac:dyDescent="0.35">
      <c r="A159" s="48">
        <f t="shared" si="18"/>
        <v>45738</v>
      </c>
      <c r="B159" s="88" cm="1">
        <f t="array" aca="1" ref="B159" ca="1">_xlfn.XLOOKUP(A159,INDIRECT($A$5&amp;"!$AJ$41:$AJ$406"),INDIRECT($A$5&amp;"!$An$41:$An$406"))*SUM($F$3:$I$3)</f>
        <v>0</v>
      </c>
      <c r="C159" s="88" cm="1">
        <f t="array" aca="1" ref="C159" ca="1">_xlfn.XLOOKUP(A159,INDIRECT($A$5&amp;"!$AJ$41:$AJ$406"),INDIRECT($A$5&amp;"!$Ak$41:$Ak$406"))*SUM($F$3:$I$3)</f>
        <v>0</v>
      </c>
      <c r="D159" s="88" cm="1">
        <f t="array" aca="1" ref="D159" ca="1">_xlfn.XLOOKUP(A159,INDIRECT($A$5&amp;"!$AJ$41:$AJ$406"),INDIRECT($A$5&amp;"!$AO$41:$AO$406"))*SUM($F$3:$I$3)</f>
        <v>11.55</v>
      </c>
      <c r="E159" s="50" cm="1">
        <f t="array" ref="E159">SUMPRODUCT(('PT Storengy'!$B$8:$K$372)*('PT Storengy'!$A$8:$A$372=$A159)*('PT Storengy'!$A$5:$J$5=$A$6)*('PT Storengy'!$B$7:$K$7=$A$7))</f>
        <v>0</v>
      </c>
      <c r="F159" s="52">
        <f t="shared" ca="1" si="19"/>
        <v>0</v>
      </c>
      <c r="G159" s="72">
        <f t="shared" ca="1" si="20"/>
        <v>0</v>
      </c>
      <c r="H159" s="5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9.9999999999999992E-2</v>
      </c>
      <c r="I159" s="113">
        <f t="shared" ca="1" si="15"/>
        <v>0</v>
      </c>
      <c r="K159" s="52">
        <f t="shared" ca="1" si="14"/>
        <v>0</v>
      </c>
      <c r="L159" s="72">
        <f t="shared" ca="1" si="16"/>
        <v>0</v>
      </c>
      <c r="M159" s="51"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9.9999999999999992E-2</v>
      </c>
      <c r="N159" s="90">
        <f t="shared" ca="1" si="17"/>
        <v>0</v>
      </c>
    </row>
    <row r="160" spans="1:14" x14ac:dyDescent="0.35">
      <c r="A160" s="48">
        <f t="shared" si="18"/>
        <v>45739</v>
      </c>
      <c r="B160" s="88" cm="1">
        <f t="array" aca="1" ref="B160" ca="1">_xlfn.XLOOKUP(A160,INDIRECT($A$5&amp;"!$AJ$41:$AJ$406"),INDIRECT($A$5&amp;"!$An$41:$An$406"))*SUM($F$3:$I$3)</f>
        <v>0</v>
      </c>
      <c r="C160" s="88" cm="1">
        <f t="array" aca="1" ref="C160" ca="1">_xlfn.XLOOKUP(A160,INDIRECT($A$5&amp;"!$AJ$41:$AJ$406"),INDIRECT($A$5&amp;"!$Ak$41:$Ak$406"))*SUM($F$3:$I$3)</f>
        <v>0</v>
      </c>
      <c r="D160" s="88" cm="1">
        <f t="array" aca="1" ref="D160" ca="1">_xlfn.XLOOKUP(A160,INDIRECT($A$5&amp;"!$AJ$41:$AJ$406"),INDIRECT($A$5&amp;"!$AO$41:$AO$406"))*SUM($F$3:$I$3)</f>
        <v>11.55</v>
      </c>
      <c r="E160" s="50" cm="1">
        <f t="array" ref="E160">SUMPRODUCT(('PT Storengy'!$B$8:$K$372)*('PT Storengy'!$A$8:$A$372=$A160)*('PT Storengy'!$A$5:$J$5=$A$6)*('PT Storengy'!$B$7:$K$7=$A$7))</f>
        <v>0</v>
      </c>
      <c r="F160" s="52">
        <f t="shared" ca="1" si="19"/>
        <v>0</v>
      </c>
      <c r="G160" s="72">
        <f t="shared" ca="1" si="20"/>
        <v>0</v>
      </c>
      <c r="H160" s="5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9.9999999999999992E-2</v>
      </c>
      <c r="I160" s="113">
        <f t="shared" ca="1" si="15"/>
        <v>0</v>
      </c>
      <c r="K160" s="52">
        <f t="shared" ca="1" si="14"/>
        <v>0</v>
      </c>
      <c r="L160" s="72">
        <f t="shared" ca="1" si="16"/>
        <v>0</v>
      </c>
      <c r="M160" s="51"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9.9999999999999992E-2</v>
      </c>
      <c r="N160" s="90">
        <f t="shared" ca="1" si="17"/>
        <v>0</v>
      </c>
    </row>
    <row r="161" spans="1:14" x14ac:dyDescent="0.35">
      <c r="A161" s="48">
        <f t="shared" si="18"/>
        <v>45740</v>
      </c>
      <c r="B161" s="88" cm="1">
        <f t="array" aca="1" ref="B161" ca="1">_xlfn.XLOOKUP(A161,INDIRECT($A$5&amp;"!$AJ$41:$AJ$406"),INDIRECT($A$5&amp;"!$An$41:$An$406"))*SUM($F$3:$I$3)</f>
        <v>0</v>
      </c>
      <c r="C161" s="88" cm="1">
        <f t="array" aca="1" ref="C161" ca="1">_xlfn.XLOOKUP(A161,INDIRECT($A$5&amp;"!$AJ$41:$AJ$406"),INDIRECT($A$5&amp;"!$Ak$41:$Ak$406"))*SUM($F$3:$I$3)</f>
        <v>0</v>
      </c>
      <c r="D161" s="88" cm="1">
        <f t="array" aca="1" ref="D161" ca="1">_xlfn.XLOOKUP(A161,INDIRECT($A$5&amp;"!$AJ$41:$AJ$406"),INDIRECT($A$5&amp;"!$AO$41:$AO$406"))*SUM($F$3:$I$3)</f>
        <v>11.55</v>
      </c>
      <c r="E161" s="50" cm="1">
        <f t="array" ref="E161">SUMPRODUCT(('PT Storengy'!$B$8:$K$372)*('PT Storengy'!$A$8:$A$372=$A161)*('PT Storengy'!$A$5:$J$5=$A$6)*('PT Storengy'!$B$7:$K$7=$A$7))</f>
        <v>0</v>
      </c>
      <c r="F161" s="52">
        <f t="shared" ca="1" si="19"/>
        <v>0</v>
      </c>
      <c r="G161" s="72">
        <f t="shared" ca="1" si="20"/>
        <v>0</v>
      </c>
      <c r="H161" s="5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9.9999999999999992E-2</v>
      </c>
      <c r="I161" s="113">
        <f t="shared" ca="1" si="15"/>
        <v>0</v>
      </c>
      <c r="K161" s="52">
        <f t="shared" ca="1" si="14"/>
        <v>0</v>
      </c>
      <c r="L161" s="72">
        <f t="shared" ca="1" si="16"/>
        <v>0</v>
      </c>
      <c r="M161" s="51"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9.9999999999999992E-2</v>
      </c>
      <c r="N161" s="90">
        <f t="shared" ca="1" si="17"/>
        <v>0</v>
      </c>
    </row>
    <row r="162" spans="1:14" x14ac:dyDescent="0.35">
      <c r="A162" s="48">
        <f t="shared" si="18"/>
        <v>45741</v>
      </c>
      <c r="B162" s="88" cm="1">
        <f t="array" aca="1" ref="B162" ca="1">_xlfn.XLOOKUP(A162,INDIRECT($A$5&amp;"!$AJ$41:$AJ$406"),INDIRECT($A$5&amp;"!$An$41:$An$406"))*SUM($F$3:$I$3)</f>
        <v>0</v>
      </c>
      <c r="C162" s="88" cm="1">
        <f t="array" aca="1" ref="C162" ca="1">_xlfn.XLOOKUP(A162,INDIRECT($A$5&amp;"!$AJ$41:$AJ$406"),INDIRECT($A$5&amp;"!$Ak$41:$Ak$406"))*SUM($F$3:$I$3)</f>
        <v>0</v>
      </c>
      <c r="D162" s="88" cm="1">
        <f t="array" aca="1" ref="D162" ca="1">_xlfn.XLOOKUP(A162,INDIRECT($A$5&amp;"!$AJ$41:$AJ$406"),INDIRECT($A$5&amp;"!$AO$41:$AO$406"))*SUM($F$3:$I$3)</f>
        <v>11.55</v>
      </c>
      <c r="E162" s="50" cm="1">
        <f t="array" ref="E162">SUMPRODUCT(('PT Storengy'!$B$8:$K$372)*('PT Storengy'!$A$8:$A$372=$A162)*('PT Storengy'!$A$5:$J$5=$A$6)*('PT Storengy'!$B$7:$K$7=$A$7))</f>
        <v>0</v>
      </c>
      <c r="F162" s="52">
        <f t="shared" ca="1" si="19"/>
        <v>0</v>
      </c>
      <c r="G162" s="72">
        <f t="shared" ca="1" si="20"/>
        <v>0</v>
      </c>
      <c r="H162" s="5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9.9999999999999992E-2</v>
      </c>
      <c r="I162" s="113">
        <f t="shared" ca="1" si="15"/>
        <v>0</v>
      </c>
      <c r="K162" s="52">
        <f t="shared" ca="1" si="14"/>
        <v>0</v>
      </c>
      <c r="L162" s="72">
        <f t="shared" ca="1" si="16"/>
        <v>0</v>
      </c>
      <c r="M162" s="51"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9.9999999999999992E-2</v>
      </c>
      <c r="N162" s="90">
        <f t="shared" ca="1" si="17"/>
        <v>0</v>
      </c>
    </row>
    <row r="163" spans="1:14" x14ac:dyDescent="0.35">
      <c r="A163" s="48">
        <f t="shared" si="18"/>
        <v>45742</v>
      </c>
      <c r="B163" s="88" cm="1">
        <f t="array" aca="1" ref="B163" ca="1">_xlfn.XLOOKUP(A163,INDIRECT($A$5&amp;"!$AJ$41:$AJ$406"),INDIRECT($A$5&amp;"!$An$41:$An$406"))*SUM($F$3:$I$3)</f>
        <v>0</v>
      </c>
      <c r="C163" s="88" cm="1">
        <f t="array" aca="1" ref="C163" ca="1">_xlfn.XLOOKUP(A163,INDIRECT($A$5&amp;"!$AJ$41:$AJ$406"),INDIRECT($A$5&amp;"!$Ak$41:$Ak$406"))*SUM($F$3:$I$3)</f>
        <v>0</v>
      </c>
      <c r="D163" s="88" cm="1">
        <f t="array" aca="1" ref="D163" ca="1">_xlfn.XLOOKUP(A163,INDIRECT($A$5&amp;"!$AJ$41:$AJ$406"),INDIRECT($A$5&amp;"!$AO$41:$AO$406"))*SUM($F$3:$I$3)</f>
        <v>11.55</v>
      </c>
      <c r="E163" s="50" cm="1">
        <f t="array" ref="E163">SUMPRODUCT(('PT Storengy'!$B$8:$K$372)*('PT Storengy'!$A$8:$A$372=$A163)*('PT Storengy'!$A$5:$J$5=$A$6)*('PT Storengy'!$B$7:$K$7=$A$7))</f>
        <v>0</v>
      </c>
      <c r="F163" s="52">
        <f t="shared" ca="1" si="19"/>
        <v>0</v>
      </c>
      <c r="G163" s="72">
        <f t="shared" ca="1" si="20"/>
        <v>0</v>
      </c>
      <c r="H163" s="5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9.9999999999999992E-2</v>
      </c>
      <c r="I163" s="113">
        <f t="shared" ca="1" si="15"/>
        <v>0</v>
      </c>
      <c r="K163" s="52">
        <f t="shared" ca="1" si="14"/>
        <v>0</v>
      </c>
      <c r="L163" s="72">
        <f t="shared" ca="1" si="16"/>
        <v>0</v>
      </c>
      <c r="M163" s="51"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9.9999999999999992E-2</v>
      </c>
      <c r="N163" s="90">
        <f t="shared" ca="1" si="17"/>
        <v>0</v>
      </c>
    </row>
    <row r="164" spans="1:14" x14ac:dyDescent="0.35">
      <c r="A164" s="48">
        <f t="shared" si="18"/>
        <v>45743</v>
      </c>
      <c r="B164" s="88" cm="1">
        <f t="array" aca="1" ref="B164" ca="1">_xlfn.XLOOKUP(A164,INDIRECT($A$5&amp;"!$AJ$41:$AJ$406"),INDIRECT($A$5&amp;"!$An$41:$An$406"))*SUM($F$3:$I$3)</f>
        <v>0</v>
      </c>
      <c r="C164" s="88" cm="1">
        <f t="array" aca="1" ref="C164" ca="1">_xlfn.XLOOKUP(A164,INDIRECT($A$5&amp;"!$AJ$41:$AJ$406"),INDIRECT($A$5&amp;"!$Ak$41:$Ak$406"))*SUM($F$3:$I$3)</f>
        <v>0</v>
      </c>
      <c r="D164" s="88" cm="1">
        <f t="array" aca="1" ref="D164" ca="1">_xlfn.XLOOKUP(A164,INDIRECT($A$5&amp;"!$AJ$41:$AJ$406"),INDIRECT($A$5&amp;"!$AO$41:$AO$406"))*SUM($F$3:$I$3)</f>
        <v>11.55</v>
      </c>
      <c r="E164" s="50" cm="1">
        <f t="array" ref="E164">SUMPRODUCT(('PT Storengy'!$B$8:$K$372)*('PT Storengy'!$A$8:$A$372=$A164)*('PT Storengy'!$A$5:$J$5=$A$6)*('PT Storengy'!$B$7:$K$7=$A$7))</f>
        <v>0</v>
      </c>
      <c r="F164" s="52">
        <f t="shared" ca="1" si="19"/>
        <v>0</v>
      </c>
      <c r="G164" s="72">
        <f t="shared" ca="1" si="20"/>
        <v>0</v>
      </c>
      <c r="H164" s="5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9.9999999999999992E-2</v>
      </c>
      <c r="I164" s="113">
        <f t="shared" ca="1" si="15"/>
        <v>0</v>
      </c>
      <c r="K164" s="52">
        <f t="shared" ca="1" si="14"/>
        <v>0</v>
      </c>
      <c r="L164" s="72">
        <f t="shared" ca="1" si="16"/>
        <v>0</v>
      </c>
      <c r="M164" s="51"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9.9999999999999992E-2</v>
      </c>
      <c r="N164" s="90">
        <f t="shared" ca="1" si="17"/>
        <v>0</v>
      </c>
    </row>
    <row r="165" spans="1:14" x14ac:dyDescent="0.35">
      <c r="A165" s="48">
        <f t="shared" si="18"/>
        <v>45744</v>
      </c>
      <c r="B165" s="88" cm="1">
        <f t="array" aca="1" ref="B165" ca="1">_xlfn.XLOOKUP(A165,INDIRECT($A$5&amp;"!$AJ$41:$AJ$406"),INDIRECT($A$5&amp;"!$An$41:$An$406"))*SUM($F$3:$I$3)</f>
        <v>0</v>
      </c>
      <c r="C165" s="88" cm="1">
        <f t="array" aca="1" ref="C165" ca="1">_xlfn.XLOOKUP(A165,INDIRECT($A$5&amp;"!$AJ$41:$AJ$406"),INDIRECT($A$5&amp;"!$Ak$41:$Ak$406"))*SUM($F$3:$I$3)</f>
        <v>0</v>
      </c>
      <c r="D165" s="88" cm="1">
        <f t="array" aca="1" ref="D165" ca="1">_xlfn.XLOOKUP(A165,INDIRECT($A$5&amp;"!$AJ$41:$AJ$406"),INDIRECT($A$5&amp;"!$AO$41:$AO$406"))*SUM($F$3:$I$3)</f>
        <v>11.55</v>
      </c>
      <c r="E165" s="50" cm="1">
        <f t="array" ref="E165">SUMPRODUCT(('PT Storengy'!$B$8:$K$372)*('PT Storengy'!$A$8:$A$372=$A165)*('PT Storengy'!$A$5:$J$5=$A$6)*('PT Storengy'!$B$7:$K$7=$A$7))</f>
        <v>0</v>
      </c>
      <c r="F165" s="52">
        <f t="shared" ca="1" si="19"/>
        <v>0</v>
      </c>
      <c r="G165" s="72">
        <f t="shared" ca="1" si="20"/>
        <v>0</v>
      </c>
      <c r="H165" s="5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9.9999999999999992E-2</v>
      </c>
      <c r="I165" s="113">
        <f t="shared" ca="1" si="15"/>
        <v>0</v>
      </c>
      <c r="K165" s="52">
        <f t="shared" ca="1" si="14"/>
        <v>0</v>
      </c>
      <c r="L165" s="72">
        <f t="shared" ca="1" si="16"/>
        <v>0</v>
      </c>
      <c r="M165" s="51"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9.9999999999999992E-2</v>
      </c>
      <c r="N165" s="90">
        <f t="shared" ca="1" si="17"/>
        <v>0</v>
      </c>
    </row>
    <row r="166" spans="1:14" x14ac:dyDescent="0.35">
      <c r="A166" s="48">
        <f t="shared" si="18"/>
        <v>45745</v>
      </c>
      <c r="B166" s="88" cm="1">
        <f t="array" aca="1" ref="B166" ca="1">_xlfn.XLOOKUP(A166,INDIRECT($A$5&amp;"!$AJ$41:$AJ$406"),INDIRECT($A$5&amp;"!$An$41:$An$406"))*SUM($F$3:$I$3)</f>
        <v>0</v>
      </c>
      <c r="C166" s="88" cm="1">
        <f t="array" aca="1" ref="C166" ca="1">_xlfn.XLOOKUP(A166,INDIRECT($A$5&amp;"!$AJ$41:$AJ$406"),INDIRECT($A$5&amp;"!$Ak$41:$Ak$406"))*SUM($F$3:$I$3)</f>
        <v>0</v>
      </c>
      <c r="D166" s="88" cm="1">
        <f t="array" aca="1" ref="D166" ca="1">_xlfn.XLOOKUP(A166,INDIRECT($A$5&amp;"!$AJ$41:$AJ$406"),INDIRECT($A$5&amp;"!$AO$41:$AO$406"))*SUM($F$3:$I$3)</f>
        <v>11.55</v>
      </c>
      <c r="E166" s="50" cm="1">
        <f t="array" ref="E166">SUMPRODUCT(('PT Storengy'!$B$8:$K$372)*('PT Storengy'!$A$8:$A$372=$A166)*('PT Storengy'!$A$5:$J$5=$A$6)*('PT Storengy'!$B$7:$K$7=$A$7))</f>
        <v>0</v>
      </c>
      <c r="F166" s="52">
        <f t="shared" ca="1" si="19"/>
        <v>0</v>
      </c>
      <c r="G166" s="72">
        <f t="shared" ca="1" si="20"/>
        <v>0</v>
      </c>
      <c r="H166" s="5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9.9999999999999992E-2</v>
      </c>
      <c r="I166" s="113">
        <f t="shared" ca="1" si="15"/>
        <v>0</v>
      </c>
      <c r="K166" s="52">
        <f t="shared" ca="1" si="14"/>
        <v>0</v>
      </c>
      <c r="L166" s="72">
        <f t="shared" ca="1" si="16"/>
        <v>0</v>
      </c>
      <c r="M166" s="51"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9.9999999999999992E-2</v>
      </c>
      <c r="N166" s="90">
        <f t="shared" ca="1" si="17"/>
        <v>0</v>
      </c>
    </row>
    <row r="167" spans="1:14" x14ac:dyDescent="0.35">
      <c r="A167" s="48">
        <f t="shared" si="18"/>
        <v>45746</v>
      </c>
      <c r="B167" s="88" cm="1">
        <f t="array" aca="1" ref="B167" ca="1">_xlfn.XLOOKUP(A167,INDIRECT($A$5&amp;"!$AJ$41:$AJ$406"),INDIRECT($A$5&amp;"!$An$41:$An$406"))*SUM($F$3:$I$3)</f>
        <v>0</v>
      </c>
      <c r="C167" s="88" cm="1">
        <f t="array" aca="1" ref="C167" ca="1">_xlfn.XLOOKUP(A167,INDIRECT($A$5&amp;"!$AJ$41:$AJ$406"),INDIRECT($A$5&amp;"!$Ak$41:$Ak$406"))*SUM($F$3:$I$3)</f>
        <v>0</v>
      </c>
      <c r="D167" s="88" cm="1">
        <f t="array" aca="1" ref="D167" ca="1">_xlfn.XLOOKUP(A167,INDIRECT($A$5&amp;"!$AJ$41:$AJ$406"),INDIRECT($A$5&amp;"!$AO$41:$AO$406"))*SUM($F$3:$I$3)</f>
        <v>11.55</v>
      </c>
      <c r="E167" s="50" cm="1">
        <f t="array" ref="E167">SUMPRODUCT(('PT Storengy'!$B$8:$K$372)*('PT Storengy'!$A$8:$A$372=$A167)*('PT Storengy'!$A$5:$J$5=$A$6)*('PT Storengy'!$B$7:$K$7=$A$7))</f>
        <v>0</v>
      </c>
      <c r="F167" s="52">
        <f t="shared" ca="1" si="19"/>
        <v>0</v>
      </c>
      <c r="G167" s="72">
        <f t="shared" ca="1" si="20"/>
        <v>0</v>
      </c>
      <c r="H167" s="5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9.9999999999999992E-2</v>
      </c>
      <c r="I167" s="113">
        <f t="shared" ca="1" si="15"/>
        <v>0</v>
      </c>
      <c r="K167" s="52">
        <f t="shared" ca="1" si="14"/>
        <v>0</v>
      </c>
      <c r="L167" s="72">
        <f t="shared" ca="1" si="16"/>
        <v>0</v>
      </c>
      <c r="M167" s="5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9.9999999999999992E-2</v>
      </c>
      <c r="N167" s="90">
        <f t="shared" ca="1" si="17"/>
        <v>0</v>
      </c>
    </row>
    <row r="168" spans="1:14" x14ac:dyDescent="0.35">
      <c r="A168" s="48">
        <f t="shared" si="18"/>
        <v>45747</v>
      </c>
      <c r="B168" s="88" cm="1">
        <f t="array" aca="1" ref="B168" ca="1">_xlfn.XLOOKUP(A168,INDIRECT($A$5&amp;"!$AJ$41:$AJ$406"),INDIRECT($A$5&amp;"!$An$41:$An$406"))*SUM($F$3:$I$3)</f>
        <v>0</v>
      </c>
      <c r="C168" s="88" cm="1">
        <f t="array" aca="1" ref="C168" ca="1">_xlfn.XLOOKUP(A168,INDIRECT($A$5&amp;"!$AJ$41:$AJ$406"),INDIRECT($A$5&amp;"!$Ak$41:$Ak$406"))*SUM($F$3:$I$3)</f>
        <v>0</v>
      </c>
      <c r="D168" s="88" cm="1">
        <f t="array" aca="1" ref="D168" ca="1">_xlfn.XLOOKUP(A168,INDIRECT($A$5&amp;"!$AJ$41:$AJ$406"),INDIRECT($A$5&amp;"!$AO$41:$AO$406"))*SUM($F$3:$I$3)</f>
        <v>11.55</v>
      </c>
      <c r="E168" s="50" cm="1">
        <f t="array" ref="E168">SUMPRODUCT(('PT Storengy'!$B$8:$K$372)*('PT Storengy'!$A$8:$A$372=$A168)*('PT Storengy'!$A$5:$J$5=$A$6)*('PT Storengy'!$B$7:$K$7=$A$7))</f>
        <v>0</v>
      </c>
      <c r="F168" s="52">
        <f t="shared" ca="1" si="19"/>
        <v>0</v>
      </c>
      <c r="G168" s="72">
        <f t="shared" ca="1" si="20"/>
        <v>0</v>
      </c>
      <c r="H168" s="5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9.9999999999999992E-2</v>
      </c>
      <c r="I168" s="113">
        <f t="shared" ca="1" si="15"/>
        <v>0</v>
      </c>
      <c r="K168" s="52">
        <f t="shared" ca="1" si="14"/>
        <v>0</v>
      </c>
      <c r="L168" s="72">
        <f t="shared" ca="1" si="16"/>
        <v>0</v>
      </c>
      <c r="M168" s="5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9.9999999999999992E-2</v>
      </c>
      <c r="N168" s="90">
        <f t="shared" ca="1" si="17"/>
        <v>0</v>
      </c>
    </row>
    <row r="169" spans="1:14" x14ac:dyDescent="0.35">
      <c r="A169" s="48">
        <f t="shared" si="18"/>
        <v>45748</v>
      </c>
      <c r="B169" s="88" cm="1">
        <f t="array" aca="1" ref="B169" ca="1">_xlfn.XLOOKUP(A169,INDIRECT($A$5&amp;"!$AJ$41:$AJ$406"),INDIRECT($A$5&amp;"!$An$41:$An$406"))*SUM($F$3:$I$3)</f>
        <v>0</v>
      </c>
      <c r="C169" s="88" cm="1">
        <f t="array" aca="1" ref="C169" ca="1">_xlfn.XLOOKUP(A169,INDIRECT($A$5&amp;"!$AJ$41:$AJ$406"),INDIRECT($A$5&amp;"!$Ak$41:$Ak$406"))*SUM($F$3:$I$3)</f>
        <v>0</v>
      </c>
      <c r="D169" s="88" cm="1">
        <f t="array" aca="1" ref="D169" ca="1">_xlfn.XLOOKUP(A169,INDIRECT($A$5&amp;"!$AJ$41:$AJ$406"),INDIRECT($A$5&amp;"!$AO$41:$AO$406"))*SUM($F$3:$I$3)</f>
        <v>11.55</v>
      </c>
      <c r="E169" s="50" cm="1">
        <f t="array" ref="E169">SUMPRODUCT(('PT Storengy'!$B$8:$K$372)*('PT Storengy'!$A$8:$A$372=$A169)*('PT Storengy'!$A$5:$J$5=$A$6)*('PT Storengy'!$B$7:$K$7=$A$7))</f>
        <v>0</v>
      </c>
      <c r="F169" s="52">
        <f t="shared" ca="1" si="19"/>
        <v>0</v>
      </c>
      <c r="G169" s="72">
        <f t="shared" ca="1" si="20"/>
        <v>0</v>
      </c>
      <c r="H169" s="5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9.9999999999999992E-2</v>
      </c>
      <c r="I169" s="113">
        <f t="shared" ca="1" si="15"/>
        <v>0</v>
      </c>
      <c r="K169" s="52">
        <f t="shared" ca="1" si="14"/>
        <v>0</v>
      </c>
      <c r="L169" s="72">
        <f t="shared" ca="1" si="16"/>
        <v>0</v>
      </c>
      <c r="M169" s="5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9.9999999999999992E-2</v>
      </c>
      <c r="N169" s="90">
        <f t="shared" ca="1" si="17"/>
        <v>0</v>
      </c>
    </row>
    <row r="170" spans="1:14" x14ac:dyDescent="0.35">
      <c r="A170" s="48"/>
      <c r="B170" s="88"/>
      <c r="C170" s="88"/>
      <c r="D170" s="88"/>
      <c r="E170" s="50"/>
      <c r="F170" s="52"/>
      <c r="G170" s="72"/>
      <c r="H170" s="51"/>
      <c r="I170" s="113"/>
      <c r="K170" s="52"/>
      <c r="L170" s="72"/>
      <c r="M170" s="51"/>
      <c r="N170" s="90"/>
    </row>
    <row r="171" spans="1:14" x14ac:dyDescent="0.35">
      <c r="A171" s="48"/>
      <c r="B171" s="88"/>
      <c r="C171" s="88"/>
      <c r="D171" s="88"/>
      <c r="E171" s="50"/>
      <c r="F171" s="52"/>
      <c r="G171" s="72"/>
      <c r="H171" s="51"/>
      <c r="I171" s="113"/>
      <c r="K171" s="52"/>
      <c r="L171" s="72"/>
      <c r="M171" s="51"/>
      <c r="N171" s="90"/>
    </row>
    <row r="172" spans="1:14" x14ac:dyDescent="0.35">
      <c r="A172" s="48"/>
      <c r="B172" s="88"/>
      <c r="C172" s="88"/>
      <c r="D172" s="88"/>
      <c r="E172" s="50"/>
      <c r="F172" s="52"/>
      <c r="G172" s="72"/>
      <c r="H172" s="51"/>
      <c r="I172" s="113"/>
      <c r="K172" s="52"/>
      <c r="L172" s="72"/>
      <c r="M172" s="51"/>
      <c r="N172" s="90"/>
    </row>
    <row r="173" spans="1:14" x14ac:dyDescent="0.35">
      <c r="A173" s="48"/>
      <c r="B173" s="88"/>
      <c r="C173" s="88"/>
      <c r="D173" s="88"/>
      <c r="E173" s="50"/>
      <c r="F173" s="52"/>
      <c r="G173" s="72"/>
      <c r="H173" s="51"/>
      <c r="I173" s="113"/>
      <c r="K173" s="52"/>
      <c r="L173" s="72"/>
      <c r="M173" s="51"/>
      <c r="N173" s="90"/>
    </row>
    <row r="174" spans="1:14" x14ac:dyDescent="0.35">
      <c r="A174" s="48"/>
      <c r="B174" s="88"/>
      <c r="C174" s="88"/>
      <c r="D174" s="88"/>
      <c r="E174" s="50"/>
      <c r="F174" s="52"/>
      <c r="G174" s="72"/>
      <c r="H174" s="51"/>
      <c r="I174" s="113"/>
      <c r="K174" s="52"/>
      <c r="L174" s="72"/>
      <c r="M174" s="51"/>
      <c r="N174" s="90"/>
    </row>
    <row r="175" spans="1:14" x14ac:dyDescent="0.35">
      <c r="A175" s="48"/>
      <c r="B175" s="88"/>
      <c r="C175" s="88"/>
      <c r="D175" s="88"/>
      <c r="E175" s="50"/>
      <c r="F175" s="52"/>
      <c r="G175" s="72"/>
      <c r="H175" s="51"/>
      <c r="I175" s="113"/>
      <c r="K175" s="52"/>
      <c r="L175" s="72"/>
      <c r="M175" s="51"/>
      <c r="N175" s="90"/>
    </row>
    <row r="176" spans="1:14" x14ac:dyDescent="0.35">
      <c r="A176" s="48"/>
      <c r="B176" s="88"/>
      <c r="C176" s="88"/>
      <c r="D176" s="88"/>
      <c r="E176" s="50"/>
      <c r="F176" s="52"/>
      <c r="G176" s="72"/>
      <c r="H176" s="51"/>
      <c r="I176" s="113"/>
      <c r="K176" s="52"/>
      <c r="L176" s="72"/>
      <c r="M176" s="51"/>
      <c r="N176" s="90"/>
    </row>
    <row r="177" spans="1:14" x14ac:dyDescent="0.35">
      <c r="A177" s="48"/>
      <c r="B177" s="88"/>
      <c r="C177" s="88"/>
      <c r="D177" s="88"/>
      <c r="E177" s="50"/>
      <c r="F177" s="52"/>
      <c r="G177" s="72"/>
      <c r="H177" s="51"/>
      <c r="I177" s="113"/>
      <c r="K177" s="52"/>
      <c r="L177" s="72"/>
      <c r="M177" s="51"/>
      <c r="N177" s="90"/>
    </row>
    <row r="178" spans="1:14" x14ac:dyDescent="0.35">
      <c r="A178" s="48"/>
      <c r="B178" s="88"/>
      <c r="C178" s="88"/>
      <c r="D178" s="88"/>
      <c r="E178" s="50"/>
      <c r="F178" s="52"/>
      <c r="G178" s="72"/>
      <c r="H178" s="51"/>
      <c r="I178" s="113"/>
      <c r="K178" s="52"/>
      <c r="L178" s="72"/>
      <c r="M178" s="51"/>
      <c r="N178" s="90"/>
    </row>
    <row r="179" spans="1:14" x14ac:dyDescent="0.35">
      <c r="A179" s="48"/>
      <c r="B179" s="88"/>
      <c r="C179" s="88"/>
      <c r="D179" s="88"/>
      <c r="E179" s="50"/>
      <c r="F179" s="52"/>
      <c r="G179" s="72"/>
      <c r="H179" s="51"/>
      <c r="I179" s="113"/>
      <c r="K179" s="52"/>
      <c r="L179" s="72"/>
      <c r="M179" s="51"/>
      <c r="N179" s="90"/>
    </row>
    <row r="180" spans="1:14" x14ac:dyDescent="0.35">
      <c r="A180" s="48"/>
      <c r="B180" s="88"/>
      <c r="C180" s="88"/>
      <c r="D180" s="88"/>
      <c r="E180" s="50"/>
      <c r="F180" s="52"/>
      <c r="G180" s="72"/>
      <c r="H180" s="51"/>
      <c r="I180" s="113"/>
      <c r="K180" s="52"/>
      <c r="L180" s="72"/>
      <c r="M180" s="51"/>
      <c r="N180" s="90"/>
    </row>
    <row r="181" spans="1:14" x14ac:dyDescent="0.35">
      <c r="A181" s="48"/>
      <c r="B181" s="88"/>
      <c r="C181" s="88"/>
      <c r="D181" s="88"/>
      <c r="E181" s="50"/>
      <c r="F181" s="52"/>
      <c r="G181" s="72"/>
      <c r="H181" s="51"/>
      <c r="I181" s="113"/>
      <c r="K181" s="52"/>
      <c r="L181" s="72"/>
      <c r="M181" s="51"/>
      <c r="N181" s="90"/>
    </row>
    <row r="182" spans="1:14" x14ac:dyDescent="0.35">
      <c r="A182" s="48"/>
      <c r="B182" s="88"/>
      <c r="C182" s="88"/>
      <c r="D182" s="88"/>
      <c r="E182" s="50"/>
      <c r="F182" s="52"/>
      <c r="G182" s="72"/>
      <c r="H182" s="51"/>
      <c r="I182" s="113"/>
      <c r="K182" s="52"/>
      <c r="L182" s="72"/>
      <c r="M182" s="51"/>
      <c r="N182" s="90"/>
    </row>
    <row r="183" spans="1:14" x14ac:dyDescent="0.35">
      <c r="A183" s="48"/>
      <c r="B183" s="88"/>
      <c r="C183" s="88"/>
      <c r="D183" s="88"/>
      <c r="E183" s="50"/>
      <c r="F183" s="52"/>
      <c r="G183" s="72"/>
      <c r="H183" s="51"/>
      <c r="I183" s="113"/>
      <c r="K183" s="52"/>
      <c r="L183" s="72"/>
      <c r="M183" s="51"/>
      <c r="N183" s="90"/>
    </row>
    <row r="184" spans="1:14" x14ac:dyDescent="0.35">
      <c r="A184" s="48"/>
      <c r="B184" s="88"/>
      <c r="C184" s="88"/>
      <c r="D184" s="88"/>
      <c r="E184" s="50"/>
      <c r="F184" s="52"/>
      <c r="G184" s="72"/>
      <c r="H184" s="51"/>
      <c r="I184" s="113"/>
      <c r="K184" s="52"/>
      <c r="L184" s="72"/>
      <c r="M184" s="51"/>
      <c r="N184" s="90"/>
    </row>
    <row r="185" spans="1:14" x14ac:dyDescent="0.35">
      <c r="A185" s="48"/>
      <c r="B185" s="88"/>
      <c r="C185" s="88"/>
      <c r="D185" s="88"/>
      <c r="E185" s="50"/>
      <c r="F185" s="52"/>
      <c r="G185" s="72"/>
      <c r="H185" s="51"/>
      <c r="I185" s="113"/>
      <c r="K185" s="52"/>
      <c r="L185" s="72"/>
      <c r="M185" s="51"/>
      <c r="N185" s="90"/>
    </row>
    <row r="186" spans="1:14" x14ac:dyDescent="0.35">
      <c r="A186" s="48"/>
      <c r="B186" s="88"/>
      <c r="C186" s="88"/>
      <c r="D186" s="84"/>
      <c r="E186" s="50"/>
      <c r="F186" s="52"/>
      <c r="G186" s="72"/>
      <c r="H186" s="51"/>
      <c r="I186" s="113"/>
      <c r="K186" s="52"/>
      <c r="L186" s="72"/>
      <c r="M186" s="72"/>
      <c r="N186" s="90"/>
    </row>
    <row r="187" spans="1:14" x14ac:dyDescent="0.35">
      <c r="A187" s="48"/>
      <c r="B187" s="88"/>
      <c r="C187" s="88"/>
      <c r="D187" s="84"/>
      <c r="E187" s="50"/>
      <c r="F187" s="52"/>
      <c r="G187" s="72"/>
      <c r="H187" s="51"/>
      <c r="I187" s="113"/>
      <c r="L187" s="72"/>
      <c r="M187" s="72"/>
      <c r="N187" s="90"/>
    </row>
    <row r="188" spans="1:14" x14ac:dyDescent="0.35">
      <c r="A188" s="48"/>
      <c r="B188" s="88"/>
      <c r="C188" s="88"/>
      <c r="D188" s="84"/>
      <c r="E188" s="50"/>
      <c r="F188" s="52"/>
      <c r="G188" s="72"/>
      <c r="H188" s="51"/>
      <c r="I188" s="113"/>
      <c r="L188" s="72"/>
      <c r="M188" s="72"/>
      <c r="N188" s="90"/>
    </row>
    <row r="189" spans="1:14" x14ac:dyDescent="0.35">
      <c r="A189" s="48"/>
      <c r="B189" s="88"/>
      <c r="C189" s="88"/>
      <c r="D189" s="84"/>
      <c r="E189" s="50"/>
      <c r="F189" s="52"/>
      <c r="G189" s="72"/>
      <c r="H189" s="51"/>
      <c r="I189" s="113"/>
      <c r="L189" s="72"/>
      <c r="M189" s="72"/>
      <c r="N189" s="90"/>
    </row>
    <row r="190" spans="1:14" x14ac:dyDescent="0.35">
      <c r="A190" s="48"/>
      <c r="B190" s="88"/>
      <c r="C190" s="88"/>
      <c r="D190" s="84"/>
      <c r="E190" s="50"/>
      <c r="F190" s="52"/>
      <c r="G190" s="72"/>
      <c r="H190" s="51"/>
      <c r="I190" s="113"/>
      <c r="L190" s="72"/>
      <c r="M190" s="72"/>
      <c r="N190" s="90"/>
    </row>
    <row r="191" spans="1:14" x14ac:dyDescent="0.35">
      <c r="A191" s="48"/>
      <c r="B191" s="88"/>
      <c r="C191" s="88"/>
      <c r="D191" s="84"/>
      <c r="E191" s="50"/>
      <c r="F191" s="52"/>
      <c r="G191" s="72"/>
      <c r="H191" s="51"/>
      <c r="I191" s="113"/>
      <c r="L191" s="72"/>
      <c r="M191" s="72"/>
      <c r="N191" s="90"/>
    </row>
    <row r="192" spans="1:14" x14ac:dyDescent="0.35">
      <c r="A192" s="48"/>
      <c r="B192" s="88"/>
      <c r="C192" s="88"/>
      <c r="D192" s="84"/>
      <c r="E192" s="50"/>
      <c r="F192" s="52"/>
      <c r="G192" s="72"/>
      <c r="H192" s="51"/>
      <c r="I192" s="113"/>
      <c r="L192" s="72"/>
      <c r="M192" s="72"/>
      <c r="N192" s="90"/>
    </row>
    <row r="193" spans="1:14" x14ac:dyDescent="0.35">
      <c r="A193" s="48"/>
      <c r="B193" s="88"/>
      <c r="C193" s="88"/>
      <c r="D193" s="84"/>
      <c r="E193" s="50"/>
      <c r="F193" s="52"/>
      <c r="G193" s="72"/>
      <c r="H193" s="51"/>
      <c r="I193" s="113"/>
      <c r="L193" s="72"/>
      <c r="M193" s="72"/>
      <c r="N193" s="90"/>
    </row>
    <row r="194" spans="1:14" x14ac:dyDescent="0.35">
      <c r="A194" s="48"/>
      <c r="B194" s="88"/>
      <c r="C194" s="88"/>
      <c r="D194" s="84"/>
      <c r="E194" s="50"/>
      <c r="F194" s="52"/>
      <c r="G194" s="72"/>
      <c r="H194" s="51"/>
      <c r="I194" s="113"/>
      <c r="L194" s="72"/>
      <c r="M194" s="72"/>
      <c r="N194" s="90"/>
    </row>
    <row r="195" spans="1:14" x14ac:dyDescent="0.35">
      <c r="A195" s="48"/>
      <c r="B195" s="88"/>
      <c r="C195" s="88"/>
      <c r="D195" s="84"/>
      <c r="E195" s="50"/>
      <c r="F195" s="52"/>
      <c r="G195" s="72"/>
      <c r="H195" s="51"/>
      <c r="I195" s="113"/>
      <c r="L195" s="72"/>
      <c r="M195" s="72"/>
      <c r="N195" s="90"/>
    </row>
    <row r="196" spans="1:14" x14ac:dyDescent="0.35">
      <c r="A196" s="48"/>
      <c r="B196" s="88"/>
      <c r="C196" s="88"/>
      <c r="D196" s="84"/>
      <c r="E196" s="50"/>
      <c r="F196" s="52"/>
      <c r="G196" s="72"/>
      <c r="H196" s="51"/>
      <c r="I196" s="113"/>
      <c r="L196" s="72"/>
      <c r="M196" s="72"/>
      <c r="N196" s="90"/>
    </row>
    <row r="197" spans="1:14" x14ac:dyDescent="0.35">
      <c r="A197" s="48"/>
      <c r="B197" s="88"/>
      <c r="C197" s="88"/>
      <c r="D197" s="84"/>
      <c r="E197" s="50"/>
      <c r="F197" s="52"/>
      <c r="G197" s="72"/>
      <c r="H197" s="51"/>
      <c r="I197" s="113"/>
      <c r="L197" s="72"/>
      <c r="M197" s="72"/>
      <c r="N197" s="90"/>
    </row>
    <row r="198" spans="1:14" x14ac:dyDescent="0.35">
      <c r="A198" s="48"/>
      <c r="B198" s="88"/>
      <c r="C198" s="88"/>
      <c r="D198" s="84"/>
      <c r="E198" s="50"/>
      <c r="F198" s="52"/>
      <c r="G198" s="72"/>
      <c r="H198" s="51"/>
      <c r="I198" s="113"/>
      <c r="L198" s="72"/>
      <c r="M198" s="72"/>
      <c r="N198" s="90"/>
    </row>
    <row r="199" spans="1:14" x14ac:dyDescent="0.35">
      <c r="A199" s="48"/>
      <c r="B199" s="88"/>
      <c r="C199" s="88"/>
      <c r="D199" s="84"/>
      <c r="E199" s="50"/>
      <c r="F199" s="52"/>
      <c r="G199" s="72"/>
      <c r="H199" s="51"/>
      <c r="I199" s="113"/>
      <c r="L199" s="72"/>
      <c r="M199" s="72"/>
      <c r="N199" s="90"/>
    </row>
    <row r="200" spans="1:14" x14ac:dyDescent="0.35">
      <c r="A200" s="48"/>
      <c r="B200" s="88"/>
      <c r="C200" s="88"/>
      <c r="D200" s="84"/>
      <c r="E200" s="50"/>
      <c r="F200" s="52"/>
      <c r="G200" s="72"/>
      <c r="H200" s="51"/>
      <c r="I200" s="113"/>
      <c r="L200" s="72"/>
      <c r="M200" s="72"/>
      <c r="N200" s="90"/>
    </row>
    <row r="201" spans="1:14" x14ac:dyDescent="0.35">
      <c r="A201" s="48"/>
      <c r="B201" s="88"/>
      <c r="C201" s="88"/>
      <c r="D201" s="84"/>
      <c r="E201" s="50"/>
      <c r="F201" s="52"/>
      <c r="G201" s="72"/>
      <c r="H201" s="51"/>
      <c r="I201" s="113"/>
      <c r="L201" s="72"/>
      <c r="M201" s="72"/>
      <c r="N201" s="90"/>
    </row>
    <row r="202" spans="1:14" x14ac:dyDescent="0.35">
      <c r="A202" s="48"/>
      <c r="B202" s="88"/>
      <c r="C202" s="88"/>
      <c r="D202" s="84"/>
      <c r="E202" s="50"/>
      <c r="F202" s="52"/>
      <c r="G202" s="72"/>
      <c r="H202" s="51"/>
      <c r="I202" s="113"/>
      <c r="L202" s="72"/>
      <c r="M202" s="72"/>
      <c r="N202" s="90"/>
    </row>
    <row r="203" spans="1:14" x14ac:dyDescent="0.35">
      <c r="A203" s="48"/>
      <c r="B203" s="88"/>
      <c r="C203" s="88"/>
      <c r="D203" s="84"/>
      <c r="E203" s="50"/>
      <c r="F203" s="52"/>
      <c r="G203" s="72"/>
      <c r="H203" s="51"/>
      <c r="I203" s="113"/>
      <c r="L203" s="72"/>
      <c r="M203" s="72"/>
      <c r="N203" s="90"/>
    </row>
    <row r="204" spans="1:14" x14ac:dyDescent="0.35">
      <c r="A204" s="48"/>
      <c r="B204" s="88"/>
      <c r="C204" s="88"/>
      <c r="D204" s="84"/>
      <c r="E204" s="50"/>
      <c r="F204" s="52"/>
      <c r="G204" s="72"/>
      <c r="H204" s="51"/>
      <c r="I204" s="113"/>
      <c r="L204" s="72"/>
      <c r="M204" s="72"/>
      <c r="N204" s="90"/>
    </row>
    <row r="205" spans="1:14" x14ac:dyDescent="0.35">
      <c r="A205" s="48"/>
      <c r="B205" s="88"/>
      <c r="C205" s="88"/>
      <c r="D205" s="84"/>
      <c r="E205" s="50"/>
      <c r="F205" s="52"/>
      <c r="G205" s="72"/>
      <c r="H205" s="51"/>
      <c r="I205" s="113"/>
      <c r="L205" s="72"/>
      <c r="M205" s="72"/>
      <c r="N205" s="90"/>
    </row>
    <row r="206" spans="1:14" x14ac:dyDescent="0.35">
      <c r="A206" s="48"/>
      <c r="B206" s="88"/>
      <c r="C206" s="88"/>
      <c r="D206" s="84"/>
      <c r="E206" s="50"/>
      <c r="F206" s="52"/>
      <c r="G206" s="72"/>
      <c r="H206" s="51"/>
      <c r="I206" s="113"/>
      <c r="L206" s="72"/>
      <c r="M206" s="72"/>
      <c r="N206" s="90"/>
    </row>
    <row r="207" spans="1:14" x14ac:dyDescent="0.35">
      <c r="A207" s="48"/>
      <c r="B207" s="88"/>
      <c r="C207" s="88"/>
      <c r="D207" s="84"/>
      <c r="E207" s="50"/>
      <c r="F207" s="52"/>
      <c r="G207" s="72"/>
      <c r="H207" s="51"/>
      <c r="I207" s="113"/>
      <c r="L207" s="72"/>
      <c r="M207" s="72"/>
      <c r="N207" s="90"/>
    </row>
    <row r="208" spans="1:14" x14ac:dyDescent="0.35">
      <c r="A208" s="48"/>
      <c r="B208" s="88"/>
      <c r="C208" s="88"/>
      <c r="D208" s="84"/>
      <c r="E208" s="50"/>
      <c r="F208" s="52"/>
      <c r="G208" s="72"/>
      <c r="H208" s="51"/>
      <c r="I208" s="113"/>
      <c r="L208" s="72"/>
      <c r="M208" s="72"/>
      <c r="N208" s="90"/>
    </row>
    <row r="209" spans="1:14" x14ac:dyDescent="0.35">
      <c r="A209" s="48"/>
      <c r="B209" s="88"/>
      <c r="C209" s="88"/>
      <c r="D209" s="84"/>
      <c r="E209" s="50"/>
      <c r="F209" s="52"/>
      <c r="G209" s="72"/>
      <c r="H209" s="51"/>
      <c r="I209" s="113"/>
      <c r="L209" s="72"/>
      <c r="M209" s="72"/>
      <c r="N209" s="90"/>
    </row>
    <row r="210" spans="1:14" x14ac:dyDescent="0.35">
      <c r="A210" s="48"/>
      <c r="B210" s="88"/>
      <c r="C210" s="88"/>
      <c r="D210" s="84"/>
      <c r="E210" s="50"/>
      <c r="F210" s="52"/>
      <c r="G210" s="72"/>
      <c r="H210" s="51"/>
      <c r="I210" s="113"/>
      <c r="L210" s="72"/>
      <c r="M210" s="72"/>
      <c r="N210" s="90"/>
    </row>
    <row r="211" spans="1:14" x14ac:dyDescent="0.35">
      <c r="A211" s="48"/>
      <c r="B211" s="88"/>
      <c r="C211" s="88"/>
      <c r="D211" s="84"/>
      <c r="E211" s="50"/>
      <c r="F211" s="52"/>
      <c r="G211" s="72"/>
      <c r="H211" s="51"/>
      <c r="I211" s="113"/>
      <c r="L211" s="72"/>
      <c r="M211" s="72"/>
      <c r="N211" s="90"/>
    </row>
    <row r="212" spans="1:14" x14ac:dyDescent="0.35">
      <c r="A212" s="48"/>
      <c r="B212" s="88"/>
      <c r="C212" s="88"/>
      <c r="D212" s="84"/>
      <c r="E212" s="50"/>
      <c r="F212" s="52"/>
      <c r="G212" s="72"/>
      <c r="H212" s="51"/>
      <c r="I212" s="113"/>
      <c r="L212" s="72"/>
      <c r="M212" s="72"/>
      <c r="N212" s="90"/>
    </row>
    <row r="213" spans="1:14" x14ac:dyDescent="0.35">
      <c r="A213" s="48"/>
      <c r="B213" s="88"/>
      <c r="C213" s="88"/>
      <c r="D213" s="84"/>
      <c r="E213" s="50"/>
      <c r="F213" s="52"/>
      <c r="G213" s="72"/>
      <c r="H213" s="51"/>
      <c r="I213" s="113"/>
      <c r="L213" s="72"/>
      <c r="M213" s="72"/>
      <c r="N213" s="90"/>
    </row>
    <row r="214" spans="1:14" x14ac:dyDescent="0.35">
      <c r="A214" s="48"/>
      <c r="B214" s="88"/>
      <c r="C214" s="88"/>
      <c r="D214" s="84"/>
      <c r="E214" s="50"/>
      <c r="F214" s="52"/>
      <c r="G214" s="72"/>
      <c r="H214" s="51"/>
      <c r="I214" s="113"/>
      <c r="L214" s="72"/>
      <c r="M214" s="72"/>
      <c r="N214" s="90"/>
    </row>
    <row r="215" spans="1:14" x14ac:dyDescent="0.35">
      <c r="A215" s="48"/>
      <c r="B215" s="88"/>
      <c r="C215" s="88"/>
      <c r="D215" s="84"/>
      <c r="E215" s="50"/>
      <c r="F215" s="52"/>
      <c r="G215" s="72"/>
      <c r="H215" s="51"/>
      <c r="I215" s="113"/>
      <c r="L215" s="72"/>
      <c r="M215" s="72"/>
      <c r="N215" s="90"/>
    </row>
    <row r="216" spans="1:14" x14ac:dyDescent="0.35">
      <c r="A216" s="48"/>
      <c r="B216" s="88"/>
      <c r="C216" s="88"/>
      <c r="D216" s="84"/>
      <c r="E216" s="50"/>
      <c r="F216" s="52"/>
      <c r="G216" s="72"/>
      <c r="H216" s="51"/>
      <c r="I216" s="113"/>
      <c r="L216" s="72"/>
      <c r="M216" s="72"/>
      <c r="N216" s="90"/>
    </row>
    <row r="217" spans="1:14" x14ac:dyDescent="0.35">
      <c r="A217" s="48"/>
      <c r="B217" s="88"/>
      <c r="C217" s="88"/>
      <c r="D217" s="84"/>
      <c r="E217" s="50"/>
      <c r="F217" s="52"/>
      <c r="G217" s="72"/>
      <c r="H217" s="51"/>
      <c r="I217" s="113"/>
      <c r="L217" s="72"/>
      <c r="M217" s="72"/>
      <c r="N217" s="90"/>
    </row>
    <row r="218" spans="1:14" x14ac:dyDescent="0.35">
      <c r="A218" s="48"/>
      <c r="B218" s="88"/>
      <c r="C218" s="88"/>
      <c r="D218" s="84"/>
      <c r="E218" s="50"/>
      <c r="F218" s="52"/>
      <c r="G218" s="72"/>
      <c r="H218" s="51"/>
      <c r="I218" s="113"/>
      <c r="L218" s="72"/>
      <c r="M218" s="72"/>
      <c r="N218" s="90"/>
    </row>
    <row r="219" spans="1:14" x14ac:dyDescent="0.35">
      <c r="A219" s="48"/>
      <c r="B219" s="88"/>
      <c r="C219" s="88"/>
      <c r="D219" s="84"/>
      <c r="E219" s="50"/>
      <c r="F219" s="52"/>
      <c r="G219" s="72"/>
      <c r="H219" s="51"/>
      <c r="I219" s="113"/>
      <c r="L219" s="72"/>
      <c r="M219" s="72"/>
      <c r="N219" s="90"/>
    </row>
    <row r="220" spans="1:14" x14ac:dyDescent="0.35">
      <c r="A220" s="48"/>
      <c r="B220" s="88"/>
      <c r="C220" s="88"/>
      <c r="D220" s="84"/>
      <c r="E220" s="50"/>
      <c r="F220" s="52"/>
      <c r="G220" s="72"/>
      <c r="H220" s="51"/>
      <c r="I220" s="113"/>
      <c r="L220" s="72"/>
      <c r="M220" s="72"/>
      <c r="N220" s="90"/>
    </row>
    <row r="221" spans="1:14" x14ac:dyDescent="0.35">
      <c r="A221" s="48"/>
      <c r="B221" s="88"/>
      <c r="C221" s="88"/>
      <c r="D221" s="84"/>
      <c r="E221" s="50"/>
      <c r="F221" s="52"/>
      <c r="G221" s="72"/>
      <c r="H221" s="51"/>
      <c r="I221" s="113"/>
      <c r="L221" s="72"/>
      <c r="M221" s="72"/>
      <c r="N221" s="90"/>
    </row>
    <row r="222" spans="1:14" x14ac:dyDescent="0.35">
      <c r="A222" s="48"/>
      <c r="B222" s="88"/>
      <c r="C222" s="88"/>
      <c r="D222" s="84"/>
      <c r="E222" s="50"/>
      <c r="F222" s="52"/>
      <c r="G222" s="72"/>
      <c r="H222" s="51"/>
      <c r="I222" s="113"/>
      <c r="L222" s="72"/>
      <c r="M222" s="72"/>
      <c r="N222" s="90"/>
    </row>
    <row r="223" spans="1:14" x14ac:dyDescent="0.35">
      <c r="A223" s="48"/>
      <c r="B223" s="88"/>
      <c r="C223" s="88"/>
      <c r="D223" s="84"/>
      <c r="E223" s="50"/>
      <c r="F223" s="52"/>
      <c r="G223" s="72"/>
      <c r="H223" s="51"/>
      <c r="I223" s="113"/>
      <c r="L223" s="72"/>
      <c r="M223" s="72"/>
      <c r="N223" s="90"/>
    </row>
    <row r="224" spans="1:14" x14ac:dyDescent="0.35">
      <c r="A224" s="48"/>
      <c r="B224" s="88"/>
      <c r="C224" s="88"/>
      <c r="D224" s="84"/>
      <c r="E224" s="50"/>
      <c r="F224" s="52"/>
      <c r="G224" s="72"/>
      <c r="H224" s="51"/>
      <c r="I224" s="113"/>
      <c r="L224" s="72"/>
      <c r="M224" s="72"/>
      <c r="N224" s="90"/>
    </row>
    <row r="225" spans="1:14" x14ac:dyDescent="0.35">
      <c r="A225" s="48"/>
      <c r="B225" s="88"/>
      <c r="C225" s="88"/>
      <c r="D225" s="84"/>
      <c r="E225" s="50"/>
      <c r="F225" s="52"/>
      <c r="G225" s="72"/>
      <c r="H225" s="51"/>
      <c r="I225" s="113"/>
      <c r="L225" s="72"/>
      <c r="M225" s="72"/>
      <c r="N225" s="90"/>
    </row>
    <row r="226" spans="1:14" x14ac:dyDescent="0.35">
      <c r="A226" s="48"/>
      <c r="B226" s="88"/>
      <c r="C226" s="88"/>
      <c r="D226" s="84"/>
      <c r="E226" s="50"/>
      <c r="F226" s="52"/>
      <c r="G226" s="72"/>
      <c r="H226" s="51"/>
      <c r="I226" s="113"/>
      <c r="L226" s="72"/>
      <c r="M226" s="72"/>
      <c r="N226" s="90"/>
    </row>
    <row r="227" spans="1:14" x14ac:dyDescent="0.35">
      <c r="A227" s="48"/>
      <c r="B227" s="88"/>
      <c r="C227" s="88"/>
      <c r="D227" s="84"/>
      <c r="E227" s="50"/>
      <c r="F227" s="52"/>
      <c r="G227" s="72"/>
      <c r="H227" s="51"/>
      <c r="I227" s="113"/>
      <c r="L227" s="72"/>
      <c r="M227" s="72"/>
      <c r="N227" s="90"/>
    </row>
    <row r="228" spans="1:14" x14ac:dyDescent="0.35">
      <c r="A228" s="48"/>
      <c r="B228" s="88"/>
      <c r="C228" s="88"/>
      <c r="D228" s="84"/>
      <c r="E228" s="50"/>
      <c r="F228" s="52"/>
      <c r="G228" s="72"/>
      <c r="H228" s="51"/>
      <c r="I228" s="113"/>
      <c r="L228" s="72"/>
      <c r="M228" s="72"/>
      <c r="N228" s="90"/>
    </row>
    <row r="229" spans="1:14" x14ac:dyDescent="0.35">
      <c r="A229" s="48"/>
      <c r="B229" s="88"/>
      <c r="C229" s="88"/>
      <c r="D229" s="84"/>
      <c r="E229" s="50"/>
      <c r="F229" s="52"/>
      <c r="G229" s="72"/>
      <c r="H229" s="51"/>
      <c r="I229" s="113"/>
      <c r="L229" s="72"/>
      <c r="M229" s="72"/>
      <c r="N229" s="90"/>
    </row>
    <row r="230" spans="1:14" x14ac:dyDescent="0.35">
      <c r="A230" s="48"/>
      <c r="B230" s="88"/>
      <c r="C230" s="88"/>
      <c r="D230" s="84"/>
      <c r="E230" s="50"/>
      <c r="F230" s="52"/>
      <c r="G230" s="72"/>
      <c r="H230" s="51"/>
      <c r="I230" s="113"/>
      <c r="L230" s="72"/>
      <c r="M230" s="72"/>
      <c r="N230" s="90"/>
    </row>
    <row r="231" spans="1:14" x14ac:dyDescent="0.35">
      <c r="A231" s="48"/>
      <c r="B231" s="88"/>
      <c r="C231" s="88"/>
      <c r="D231" s="84"/>
      <c r="E231" s="50"/>
      <c r="F231" s="52"/>
      <c r="G231" s="72"/>
      <c r="H231" s="51"/>
      <c r="I231" s="113"/>
      <c r="L231" s="72"/>
      <c r="M231" s="72"/>
      <c r="N231" s="90"/>
    </row>
    <row r="232" spans="1:14" x14ac:dyDescent="0.35">
      <c r="A232" s="29"/>
      <c r="B232" s="29"/>
      <c r="C232" s="29"/>
      <c r="D232" s="29"/>
      <c r="N232" s="90"/>
    </row>
    <row r="233" spans="1:14" x14ac:dyDescent="0.35">
      <c r="A233" s="29"/>
      <c r="B233" s="29"/>
      <c r="C233" s="29"/>
      <c r="D233" s="29"/>
      <c r="N233" s="90"/>
    </row>
    <row r="234" spans="1:14" x14ac:dyDescent="0.35">
      <c r="A234" s="29"/>
      <c r="B234" s="29"/>
      <c r="C234" s="29"/>
      <c r="D234" s="29"/>
      <c r="N234" s="90"/>
    </row>
    <row r="235" spans="1:14" x14ac:dyDescent="0.35">
      <c r="A235" s="29"/>
      <c r="B235" s="29"/>
      <c r="C235" s="29"/>
      <c r="D235" s="29"/>
      <c r="N235" s="90"/>
    </row>
    <row r="236" spans="1:14" x14ac:dyDescent="0.35">
      <c r="A236" s="29"/>
      <c r="B236" s="29"/>
      <c r="C236" s="29"/>
      <c r="D236" s="29"/>
      <c r="N236" s="90"/>
    </row>
    <row r="237" spans="1:14" x14ac:dyDescent="0.35">
      <c r="A237" s="29"/>
      <c r="B237" s="29"/>
      <c r="C237" s="29"/>
      <c r="D237" s="29"/>
      <c r="N237" s="90"/>
    </row>
    <row r="238" spans="1:14" x14ac:dyDescent="0.35">
      <c r="A238" s="29"/>
      <c r="B238" s="29"/>
      <c r="C238" s="29"/>
      <c r="D238" s="29"/>
      <c r="N238" s="90"/>
    </row>
    <row r="239" spans="1:14" x14ac:dyDescent="0.35">
      <c r="A239" s="29"/>
      <c r="B239" s="29"/>
      <c r="C239" s="29"/>
      <c r="D239" s="29"/>
      <c r="N239" s="90"/>
    </row>
    <row r="240" spans="1:14" x14ac:dyDescent="0.35">
      <c r="A240" s="29"/>
      <c r="B240" s="29"/>
      <c r="C240" s="29"/>
      <c r="D240" s="29"/>
      <c r="N240" s="90"/>
    </row>
    <row r="241" spans="1:14" x14ac:dyDescent="0.35">
      <c r="A241" s="29"/>
      <c r="B241" s="29"/>
      <c r="C241" s="29"/>
      <c r="D241" s="29"/>
      <c r="N241" s="90"/>
    </row>
    <row r="242" spans="1:14" x14ac:dyDescent="0.35">
      <c r="A242" s="29"/>
      <c r="B242" s="29"/>
      <c r="C242" s="29"/>
      <c r="D242" s="29"/>
    </row>
    <row r="243" spans="1:14" x14ac:dyDescent="0.35">
      <c r="A243" s="29"/>
      <c r="B243" s="29"/>
      <c r="C243" s="29"/>
      <c r="D243" s="29"/>
    </row>
    <row r="244" spans="1:14" x14ac:dyDescent="0.35">
      <c r="A244" s="29"/>
      <c r="B244" s="29"/>
      <c r="C244" s="29"/>
      <c r="D244" s="29"/>
    </row>
    <row r="245" spans="1:14" x14ac:dyDescent="0.35">
      <c r="A245" s="29"/>
      <c r="B245" s="29"/>
      <c r="C245" s="29"/>
      <c r="D245" s="29"/>
    </row>
    <row r="246" spans="1:14" x14ac:dyDescent="0.35">
      <c r="A246" s="29"/>
      <c r="B246" s="29"/>
      <c r="C246" s="29"/>
      <c r="D246" s="29"/>
    </row>
    <row r="247" spans="1:14" x14ac:dyDescent="0.35">
      <c r="A247" s="29"/>
      <c r="B247" s="29"/>
      <c r="C247" s="29"/>
      <c r="D247" s="29"/>
    </row>
    <row r="248" spans="1:14" x14ac:dyDescent="0.35">
      <c r="A248" s="29"/>
      <c r="B248" s="29"/>
      <c r="C248" s="29"/>
      <c r="D248" s="29"/>
    </row>
    <row r="249" spans="1:14" x14ac:dyDescent="0.35">
      <c r="A249" s="29"/>
      <c r="B249" s="29"/>
      <c r="C249" s="29"/>
      <c r="D249" s="29"/>
    </row>
    <row r="250" spans="1:14" x14ac:dyDescent="0.35">
      <c r="A250" s="29"/>
      <c r="B250" s="29"/>
      <c r="C250" s="29"/>
      <c r="D250" s="29"/>
    </row>
    <row r="251" spans="1:14" x14ac:dyDescent="0.35">
      <c r="A251" s="29"/>
      <c r="B251" s="29"/>
      <c r="C251" s="29"/>
      <c r="D251" s="29"/>
    </row>
    <row r="252" spans="1:14" x14ac:dyDescent="0.35">
      <c r="A252" s="29"/>
      <c r="B252" s="29"/>
      <c r="C252" s="29"/>
      <c r="D252" s="29"/>
    </row>
    <row r="253" spans="1:14" x14ac:dyDescent="0.35">
      <c r="A253" s="29"/>
      <c r="B253" s="29"/>
      <c r="C253" s="29"/>
      <c r="D253" s="29"/>
    </row>
    <row r="254" spans="1:14" x14ac:dyDescent="0.35">
      <c r="A254" s="29"/>
      <c r="B254" s="29"/>
      <c r="C254" s="29"/>
      <c r="D254" s="29"/>
    </row>
    <row r="255" spans="1:14" x14ac:dyDescent="0.35">
      <c r="A255" s="29"/>
      <c r="B255" s="29"/>
      <c r="C255" s="29"/>
      <c r="D255" s="29"/>
    </row>
    <row r="256" spans="1: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U231" xr:uid="{E0BA2D08-F164-426D-8B22-833BD306E2C0}"/>
  <mergeCells count="1">
    <mergeCell ref="F11:I11"/>
  </mergeCells>
  <conditionalFormatting sqref="I17:I231">
    <cfRule type="cellIs" dxfId="4"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sheetPr>
  <dimension ref="A1"/>
  <sheetViews>
    <sheetView showGridLines="0" workbookViewId="0">
      <selection activeCell="D41" sqref="D40:D41"/>
    </sheetView>
  </sheetViews>
  <sheetFormatPr baseColWidth="10" defaultRowHeight="14.5" x14ac:dyDescent="0.35"/>
  <sheetData/>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56">
    <tabColor theme="0" tint="-0.249977111117893"/>
    <pageSetUpPr fitToPage="1"/>
  </sheetPr>
  <dimension ref="A1:AP938"/>
  <sheetViews>
    <sheetView showGridLines="0" topLeftCell="B1" zoomScale="55" zoomScaleNormal="55" workbookViewId="0">
      <selection activeCell="Z69" sqref="Z69"/>
    </sheetView>
  </sheetViews>
  <sheetFormatPr baseColWidth="10" defaultColWidth="11.36328125" defaultRowHeight="14.5" x14ac:dyDescent="0.35"/>
  <cols>
    <col min="1" max="1" width="17.453125" style="1" customWidth="1"/>
    <col min="2" max="4" width="11.36328125" style="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96" customFormat="1" ht="15" x14ac:dyDescent="0.35">
      <c r="A1" s="133" t="s">
        <v>67</v>
      </c>
      <c r="G1" s="96" t="s">
        <v>49</v>
      </c>
      <c r="K1" s="96" t="s">
        <v>1</v>
      </c>
      <c r="L1" s="96" t="s">
        <v>1</v>
      </c>
      <c r="AJ1" s="96" t="s">
        <v>137</v>
      </c>
    </row>
    <row r="2" spans="1:42" x14ac:dyDescent="0.35">
      <c r="A2" s="114"/>
      <c r="B2" s="114"/>
      <c r="C2" s="115"/>
      <c r="D2" s="116"/>
      <c r="F2" s="2"/>
      <c r="G2" s="3"/>
      <c r="H2" s="3"/>
      <c r="I2" s="3"/>
      <c r="J2" s="3"/>
      <c r="K2" s="3"/>
      <c r="L2" s="3"/>
      <c r="M2" s="3"/>
      <c r="N2" s="3"/>
      <c r="O2" s="3"/>
      <c r="P2" s="3"/>
      <c r="Q2" s="3"/>
      <c r="R2" s="3"/>
      <c r="S2" s="3"/>
      <c r="V2" s="3"/>
      <c r="W2" s="3"/>
      <c r="X2" s="3"/>
      <c r="AI2" s="2"/>
      <c r="AL2"/>
      <c r="AM2"/>
      <c r="AN2"/>
    </row>
    <row r="3" spans="1:42" ht="15" x14ac:dyDescent="0.35">
      <c r="A3" s="114" t="s">
        <v>62</v>
      </c>
      <c r="B3" s="114"/>
      <c r="C3" s="115"/>
      <c r="D3" s="116">
        <f>H3+M3+R3+W3</f>
        <v>14.05</v>
      </c>
      <c r="E3" s="114" t="s">
        <v>15</v>
      </c>
      <c r="F3" s="2"/>
      <c r="G3" s="3" t="str">
        <f>Results!D19</f>
        <v>Sediane N 22</v>
      </c>
      <c r="H3" s="3">
        <f>Results!E19</f>
        <v>1</v>
      </c>
      <c r="I3" s="7" t="s">
        <v>1</v>
      </c>
      <c r="J3" s="8"/>
      <c r="K3" s="3"/>
      <c r="L3" s="3" t="str">
        <f>Results!D20</f>
        <v>Sediane N 23</v>
      </c>
      <c r="M3" s="259">
        <f>Results!E20</f>
        <v>2.5249999999999999</v>
      </c>
      <c r="N3" s="7" t="s">
        <v>1</v>
      </c>
      <c r="O3" s="8"/>
      <c r="P3" s="3"/>
      <c r="Q3" s="3" t="str">
        <f>Results!D21</f>
        <v>Sediane N 24</v>
      </c>
      <c r="R3" s="3">
        <f>Results!E21</f>
        <v>10.525</v>
      </c>
      <c r="S3" s="7" t="s">
        <v>1</v>
      </c>
      <c r="T3" s="8"/>
      <c r="V3" s="3">
        <f>Results!D22</f>
        <v>0</v>
      </c>
      <c r="W3" s="3">
        <f>Results!E22</f>
        <v>0</v>
      </c>
      <c r="X3" s="7" t="s">
        <v>1</v>
      </c>
      <c r="Y3" s="8"/>
      <c r="AH3" s="114"/>
      <c r="AI3" s="2"/>
      <c r="AL3"/>
      <c r="AM3"/>
      <c r="AN3"/>
    </row>
    <row r="4" spans="1:42" ht="25.5" customHeight="1" x14ac:dyDescent="0.35">
      <c r="A4" s="114" t="s">
        <v>64</v>
      </c>
      <c r="B4" s="114"/>
      <c r="C4" s="115"/>
      <c r="D4" s="116">
        <f>IFERROR(D3/D5*1000,0)</f>
        <v>88.691077875193415</v>
      </c>
      <c r="E4" s="114" t="s">
        <v>63</v>
      </c>
      <c r="F4" s="2"/>
      <c r="G4" s="303" t="s">
        <v>50</v>
      </c>
      <c r="H4" s="304"/>
      <c r="I4" s="7">
        <f>SUMIFS('Base Produits'!$S:$S,'Base Produits'!$R:$R,G3)</f>
        <v>85</v>
      </c>
      <c r="J4" s="8"/>
      <c r="K4" s="3"/>
      <c r="L4" s="303" t="s">
        <v>50</v>
      </c>
      <c r="M4" s="304"/>
      <c r="N4" s="7">
        <f>SUMIFS('Base Produits'!$S:$S,'Base Produits'!$R:$R,L3)</f>
        <v>85</v>
      </c>
      <c r="O4" s="8"/>
      <c r="P4" s="3"/>
      <c r="Q4" s="303" t="s">
        <v>50</v>
      </c>
      <c r="R4" s="304"/>
      <c r="S4" s="7">
        <f>SUMIFS('Base Produits'!$S:$S,'Base Produits'!$R:$R,Q3)</f>
        <v>90</v>
      </c>
      <c r="T4" s="8"/>
      <c r="V4" s="303" t="s">
        <v>50</v>
      </c>
      <c r="W4" s="304"/>
      <c r="X4" s="7">
        <f>SUMIFS('Base Produits'!$S:$S,'Base Produits'!$R:$R,V3)</f>
        <v>0</v>
      </c>
      <c r="Y4" s="8"/>
      <c r="AH4" s="114"/>
      <c r="AI4" s="2"/>
      <c r="AL4"/>
      <c r="AM4"/>
      <c r="AN4"/>
    </row>
    <row r="5" spans="1:42" ht="38.25" customHeight="1" x14ac:dyDescent="0.35">
      <c r="A5" s="114" t="s">
        <v>65</v>
      </c>
      <c r="B5" s="114"/>
      <c r="C5" s="115"/>
      <c r="D5" s="117">
        <f>(IFERROR(H3/I4,0)+IFERROR(M3/N4,0)+IFERROR(R3/S4,0)+IFERROR(W3/X4,0))*1000</f>
        <v>158.41503267973854</v>
      </c>
      <c r="E5" s="114" t="s">
        <v>66</v>
      </c>
      <c r="F5" s="2"/>
      <c r="G5" s="305" t="s">
        <v>51</v>
      </c>
      <c r="H5" s="306"/>
      <c r="I5" s="9" t="s">
        <v>215</v>
      </c>
      <c r="J5" s="10" t="s">
        <v>214</v>
      </c>
      <c r="K5" s="3"/>
      <c r="L5" s="305" t="s">
        <v>51</v>
      </c>
      <c r="M5" s="306"/>
      <c r="N5" s="9" t="s">
        <v>215</v>
      </c>
      <c r="O5" s="10" t="s">
        <v>214</v>
      </c>
      <c r="P5" s="3"/>
      <c r="Q5" s="305" t="s">
        <v>51</v>
      </c>
      <c r="R5" s="306"/>
      <c r="S5" s="9" t="s">
        <v>215</v>
      </c>
      <c r="T5" s="10" t="s">
        <v>214</v>
      </c>
      <c r="V5" s="305" t="s">
        <v>51</v>
      </c>
      <c r="W5" s="306"/>
      <c r="X5" s="9" t="s">
        <v>215</v>
      </c>
      <c r="Y5" s="10" t="s">
        <v>214</v>
      </c>
      <c r="AH5" s="114"/>
      <c r="AI5" s="2"/>
      <c r="AL5"/>
      <c r="AM5"/>
      <c r="AN5"/>
    </row>
    <row r="6" spans="1:42" x14ac:dyDescent="0.35">
      <c r="C6" s="5"/>
      <c r="D6" s="6"/>
      <c r="F6" s="2"/>
      <c r="G6" s="307"/>
      <c r="H6" s="308"/>
      <c r="I6" s="11">
        <f>SUMIFS('Base Produits'!$C:$C,'Base Produits'!$A:$A,G$3,'Base Produits'!$B:$B,1)</f>
        <v>1</v>
      </c>
      <c r="J6" s="11">
        <f>SUMIFS('Base Produits'!$D:$D,'Base Produits'!$A:$A,G$3,'Base Produits'!$B:$B,1)</f>
        <v>0.43</v>
      </c>
      <c r="K6" s="3"/>
      <c r="L6" s="307"/>
      <c r="M6" s="308"/>
      <c r="N6" s="11">
        <f>SUMIFS('Base Produits'!$C:$C,'Base Produits'!$A:$A,L$3,'Base Produits'!$B:$B,1)</f>
        <v>1</v>
      </c>
      <c r="O6" s="11">
        <f>SUMIFS('Base Produits'!$D:$D,'Base Produits'!$A:$A,L$3,'Base Produits'!$B:$B,1)</f>
        <v>0.35</v>
      </c>
      <c r="P6" s="3"/>
      <c r="Q6" s="307"/>
      <c r="R6" s="308"/>
      <c r="S6" s="11">
        <f>SUMIFS('Base Produits'!$C:$C,'Base Produits'!$A:$A,Q$3,'Base Produits'!$B:$B,1)</f>
        <v>1</v>
      </c>
      <c r="T6" s="11">
        <f>SUMIFS('Base Produits'!$D:$D,'Base Produits'!$A:$A,Q$3,'Base Produits'!$B:$B,1)</f>
        <v>0.35</v>
      </c>
      <c r="V6" s="307"/>
      <c r="W6" s="308"/>
      <c r="X6" s="11">
        <f>SUMIFS('Base Produits'!$C:$C,'Base Produits'!$A:$A,V$3,'Base Produits'!$B:$B,1)</f>
        <v>0</v>
      </c>
      <c r="Y6" s="11">
        <f>SUMIFS('Base Produits'!$D:$D,'Base Produits'!$A:$A,V$3,'Base Produits'!$B:$B,1)</f>
        <v>0</v>
      </c>
      <c r="AI6" s="2"/>
      <c r="AL6"/>
      <c r="AM6"/>
      <c r="AN6"/>
    </row>
    <row r="7" spans="1:42" x14ac:dyDescent="0.35">
      <c r="C7" s="5"/>
      <c r="D7" s="6"/>
      <c r="F7" s="2"/>
      <c r="G7" s="307"/>
      <c r="H7" s="308"/>
      <c r="I7" s="11">
        <f>IF(OR(I6=0,I6=""),"",SUMIFS('Base Produits'!$C:$C,'Base Produits'!$A:$A,G$3,'Base Produits'!$B:$B,2))</f>
        <v>0.6</v>
      </c>
      <c r="J7" s="11">
        <f>IF(OR(I6=0,I6=""),"",SUMIFS('Base Produits'!$D:$D,'Base Produits'!$A:$A,G$3,'Base Produits'!$B:$B,2))</f>
        <v>1</v>
      </c>
      <c r="K7" s="3"/>
      <c r="L7" s="307"/>
      <c r="M7" s="308"/>
      <c r="N7" s="11">
        <f>IF(OR(N6=0,N6=""),"",SUMIFS('Base Produits'!$C:$C,'Base Produits'!$A:$A,L$3,'Base Produits'!$B:$B,2))</f>
        <v>0.7</v>
      </c>
      <c r="O7" s="11">
        <f>IF(OR(N6=0,N6=""),"",SUMIFS('Base Produits'!$D:$D,'Base Produits'!$A:$A,L$3,'Base Produits'!$B:$B,2))</f>
        <v>0.75</v>
      </c>
      <c r="P7" s="3"/>
      <c r="Q7" s="307"/>
      <c r="R7" s="308"/>
      <c r="S7" s="11">
        <f>IF(OR(S6=0,S6=""),"",SUMIFS('Base Produits'!$C:$C,'Base Produits'!$A:$A,Q$3,'Base Produits'!$B:$B,2))</f>
        <v>0.75</v>
      </c>
      <c r="T7" s="11">
        <f>IF(OR(S6=0,S6=""),"",SUMIFS('Base Produits'!$D:$D,'Base Produits'!$A:$A,Q$3,'Base Produits'!$B:$B,2))</f>
        <v>0.75</v>
      </c>
      <c r="V7" s="307"/>
      <c r="W7" s="308"/>
      <c r="X7" s="11" t="str">
        <f>IF(OR(X6=0,X6=""),"",SUMIFS('Base Produits'!$C:$C,'Base Produits'!$A:$A,V$3,'Base Produits'!$B:$B,2))</f>
        <v/>
      </c>
      <c r="Y7" s="11" t="str">
        <f>IF(OR(X6=0,X6=""),"",SUMIFS('Base Produits'!$D:$D,'Base Produits'!$A:$A,V$3,'Base Produits'!$B:$B,2))</f>
        <v/>
      </c>
      <c r="AI7" s="2"/>
      <c r="AL7"/>
      <c r="AM7"/>
      <c r="AN7"/>
    </row>
    <row r="8" spans="1:42" x14ac:dyDescent="0.35">
      <c r="C8" s="5"/>
      <c r="D8" s="6"/>
      <c r="F8" s="2"/>
      <c r="G8" s="307"/>
      <c r="H8" s="308"/>
      <c r="I8" s="11">
        <f>IF(OR(I7=0,I7=""),"",SUMIFS('Base Produits'!$C:$C,'Base Produits'!$A:$A,G$3,'Base Produits'!$B:$B,3))</f>
        <v>0</v>
      </c>
      <c r="J8" s="11">
        <f>IF(OR(I7=0,I7=""),"",SUMIFS('Base Produits'!$D:$D,'Base Produits'!$A:$A,G$3,'Base Produits'!$B:$B,3))</f>
        <v>1</v>
      </c>
      <c r="K8" s="3"/>
      <c r="L8" s="307"/>
      <c r="M8" s="308"/>
      <c r="N8" s="11">
        <f>IF(OR(N7=0,N7=""),"",SUMIFS('Base Produits'!$C:$C,'Base Produits'!$A:$A,L$3,'Base Produits'!$B:$B,3))</f>
        <v>0.4</v>
      </c>
      <c r="O8" s="11">
        <f>IF(OR(N7=0,N7=""),"",SUMIFS('Base Produits'!$D:$D,'Base Produits'!$A:$A,L$3,'Base Produits'!$B:$B,3))</f>
        <v>1</v>
      </c>
      <c r="P8" s="3"/>
      <c r="Q8" s="307"/>
      <c r="R8" s="308"/>
      <c r="S8" s="11">
        <f>IF(OR(S7=0,S7=""),"",SUMIFS('Base Produits'!$C:$C,'Base Produits'!$A:$A,Q$3,'Base Produits'!$B:$B,3))</f>
        <v>0.56999999999999995</v>
      </c>
      <c r="T8" s="11">
        <f>IF(OR(S7=0,S7=""),"",SUMIFS('Base Produits'!$D:$D,'Base Produits'!$A:$A,Q$3,'Base Produits'!$B:$B,3))</f>
        <v>1</v>
      </c>
      <c r="V8" s="307"/>
      <c r="W8" s="308"/>
      <c r="X8" s="11" t="str">
        <f>IF(OR(X7=0,X7=""),"",SUMIFS('Base Produits'!$C:$C,'Base Produits'!$A:$A,V$3,'Base Produits'!$B:$B,3))</f>
        <v/>
      </c>
      <c r="Y8" s="11" t="str">
        <f>IF(OR(X7=0,X7=""),"",SUMIFS('Base Produits'!$D:$D,'Base Produits'!$A:$A,V$3,'Base Produits'!$B:$B,3))</f>
        <v/>
      </c>
      <c r="AI8" s="2"/>
      <c r="AL8"/>
      <c r="AM8"/>
      <c r="AN8"/>
    </row>
    <row r="9" spans="1:42" x14ac:dyDescent="0.35">
      <c r="A9" s="1" t="s">
        <v>164</v>
      </c>
      <c r="C9" s="5"/>
      <c r="D9" s="6">
        <f>Results!K19</f>
        <v>158.41503267973854</v>
      </c>
      <c r="F9" s="2"/>
      <c r="G9" s="307"/>
      <c r="H9" s="308"/>
      <c r="I9" s="11" t="str">
        <f>IF(OR(I8=0,I8=""),"",SUMIFS('Base Produits'!$C:$C,'Base Produits'!$A:$A,G$3,'Base Produits'!$B:$B,4))</f>
        <v/>
      </c>
      <c r="J9" s="11" t="str">
        <f>IF(OR(I8=0,I8=""),"",SUMIFS('Base Produits'!$D:$D,'Base Produits'!$A:$A,G$3,'Base Produits'!$B:$B,4))</f>
        <v/>
      </c>
      <c r="K9" s="3"/>
      <c r="L9" s="307"/>
      <c r="M9" s="308"/>
      <c r="N9" s="11">
        <f>IF(OR(N8=0,N8=""),"",SUMIFS('Base Produits'!$C:$C,'Base Produits'!$A:$A,L$3,'Base Produits'!$B:$B,4))</f>
        <v>0</v>
      </c>
      <c r="O9" s="11">
        <f>IF(OR(N8=0,N8=""),"",SUMIFS('Base Produits'!$D:$D,'Base Produits'!$A:$A,L$3,'Base Produits'!$B:$B,4))</f>
        <v>1</v>
      </c>
      <c r="P9" s="3"/>
      <c r="Q9" s="307"/>
      <c r="R9" s="308"/>
      <c r="S9" s="11">
        <f>IF(OR(S8=0,S8=""),"",SUMIFS('Base Produits'!$C:$C,'Base Produits'!$A:$A,Q$3,'Base Produits'!$B:$B,4))</f>
        <v>0</v>
      </c>
      <c r="T9" s="11">
        <f>IF(OR(S8=0,S8=""),"",SUMIFS('Base Produits'!$D:$D,'Base Produits'!$A:$A,Q$3,'Base Produits'!$B:$B,4))</f>
        <v>1</v>
      </c>
      <c r="V9" s="307"/>
      <c r="W9" s="308"/>
      <c r="X9" s="11" t="str">
        <f>IF(OR(X8=0,X8=""),"",SUMIFS('Base Produits'!$C:$C,'Base Produits'!$A:$A,V$3,'Base Produits'!$B:$B,4))</f>
        <v/>
      </c>
      <c r="Y9" s="11" t="str">
        <f>IF(OR(X8=0,X8=""),"",SUMIFS('Base Produits'!$D:$D,'Base Produits'!$A:$A,V$3,'Base Produits'!$B:$B,4))</f>
        <v/>
      </c>
      <c r="AI9" s="2"/>
      <c r="AL9"/>
      <c r="AM9"/>
      <c r="AN9"/>
    </row>
    <row r="10" spans="1:42" x14ac:dyDescent="0.35">
      <c r="A10" s="1" t="s">
        <v>165</v>
      </c>
      <c r="C10" s="5"/>
      <c r="D10" s="6">
        <f>Results!L19</f>
        <v>272.90384615384619</v>
      </c>
      <c r="F10" s="2"/>
      <c r="G10" s="307"/>
      <c r="H10" s="308"/>
      <c r="I10" s="11" t="str">
        <f>IF(OR(I9=0,I9=""),"",SUMIFS('Base Produits'!$C:$C,'Base Produits'!$A:$A,G$3,'Base Produits'!$B:$B,5))</f>
        <v/>
      </c>
      <c r="J10" s="11" t="str">
        <f>IF(OR(I9=0,I9=""),"",SUMIFS('Base Produits'!$D:$D,'Base Produits'!$A:$A,G$3,'Base Produits'!$B:$B,5))</f>
        <v/>
      </c>
      <c r="K10" s="3"/>
      <c r="L10" s="307"/>
      <c r="M10" s="308"/>
      <c r="N10" s="11" t="str">
        <f>IF(OR(N9=0,N9=""),"",SUMIFS('Base Produits'!$C:$C,'Base Produits'!$A:$A,L$3,'Base Produits'!$B:$B,5))</f>
        <v/>
      </c>
      <c r="O10" s="11" t="str">
        <f>IF(OR(N9=0,N9=""),"",SUMIFS('Base Produits'!$D:$D,'Base Produits'!$A:$A,L$3,'Base Produits'!$B:$B,5))</f>
        <v/>
      </c>
      <c r="P10" s="3"/>
      <c r="Q10" s="307"/>
      <c r="R10" s="308"/>
      <c r="S10" s="11" t="str">
        <f>IF(OR(S9=0,S9=""),"",SUMIFS('Base Produits'!$C:$C,'Base Produits'!$A:$A,Q$3,'Base Produits'!$B:$B,5))</f>
        <v/>
      </c>
      <c r="T10" s="11" t="str">
        <f>IF(OR(S9=0,S9=""),"",SUMIFS('Base Produits'!$D:$D,'Base Produits'!$A:$A,Q$3,'Base Produits'!$B:$B,5))</f>
        <v/>
      </c>
      <c r="V10" s="307"/>
      <c r="W10" s="308"/>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09"/>
      <c r="H11" s="310"/>
      <c r="I11" s="11" t="str">
        <f>IF(OR(I10=0,I10=""),"",SUMIFS('Base Produits'!$C:$C,'Base Produits'!$A:$A,G$3,'Base Produits'!$B:$B,6))</f>
        <v/>
      </c>
      <c r="J11" s="11" t="str">
        <f>IF(OR(I10=0,I10=""),"",SUMIFS('Base Produits'!$D:$D,'Base Produits'!$A:$A,G$3,'Base Produits'!$B:$B,6))</f>
        <v/>
      </c>
      <c r="K11" s="3"/>
      <c r="L11" s="309"/>
      <c r="M11" s="310"/>
      <c r="N11" s="11" t="str">
        <f>IF(OR(N10=0,N10=""),"",SUMIFS('Base Produits'!$C:$C,'Base Produits'!$A:$A,L$3,'Base Produits'!$B:$B,6))</f>
        <v/>
      </c>
      <c r="O11" s="11" t="str">
        <f>IF(OR(N10=0,N10=""),"",SUMIFS('Base Produits'!$D:$D,'Base Produits'!$A:$A,L$3,'Base Produits'!$B:$B,6))</f>
        <v/>
      </c>
      <c r="P11" s="3"/>
      <c r="Q11" s="309"/>
      <c r="R11" s="310"/>
      <c r="S11" s="11" t="str">
        <f>IF(OR(S10=0,S10=""),"",SUMIFS('Base Produits'!$C:$C,'Base Produits'!$A:$A,Q$3,'Base Produits'!$B:$B,6))</f>
        <v/>
      </c>
      <c r="T11" s="11" t="str">
        <f>IF(OR(S10=0,S10=""),"",SUMIFS('Base Produits'!$D:$D,'Base Produits'!$A:$A,Q$3,'Base Produits'!$B:$B,6))</f>
        <v/>
      </c>
      <c r="V11" s="309"/>
      <c r="W11" s="310"/>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D12" s="6"/>
      <c r="F12" s="2"/>
      <c r="G12" s="303" t="s">
        <v>52</v>
      </c>
      <c r="H12" s="304"/>
      <c r="I12" s="7">
        <f>SUMIFS('Base Produits'!$T:$T,'Base Produits'!$R:$R,G3)</f>
        <v>101</v>
      </c>
      <c r="J12" s="8"/>
      <c r="K12" s="3"/>
      <c r="L12" s="303" t="s">
        <v>52</v>
      </c>
      <c r="M12" s="304"/>
      <c r="N12" s="7">
        <f>SUMIFS('Base Produits'!$T:$T,'Base Produits'!$R:$R,L3)</f>
        <v>112</v>
      </c>
      <c r="O12" s="8"/>
      <c r="P12" s="3"/>
      <c r="Q12" s="303" t="s">
        <v>52</v>
      </c>
      <c r="R12" s="304"/>
      <c r="S12" s="7">
        <f>SUMIFS('Base Produits'!$T:$T,'Base Produits'!$R:$R,Q3)</f>
        <v>113</v>
      </c>
      <c r="T12" s="8"/>
      <c r="V12" s="303" t="s">
        <v>52</v>
      </c>
      <c r="W12" s="304"/>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75" t="s">
        <v>45</v>
      </c>
      <c r="B14" s="81" t="s">
        <v>46</v>
      </c>
      <c r="C14" s="81"/>
      <c r="D14" s="80" t="s">
        <v>15</v>
      </c>
      <c r="F14" s="2"/>
      <c r="G14" s="75" t="s">
        <v>45</v>
      </c>
      <c r="H14" s="81" t="s">
        <v>46</v>
      </c>
      <c r="I14" s="81"/>
      <c r="J14" s="80" t="s">
        <v>15</v>
      </c>
      <c r="K14" s="3"/>
      <c r="L14" s="75" t="s">
        <v>45</v>
      </c>
      <c r="M14" s="81" t="s">
        <v>46</v>
      </c>
      <c r="N14" s="81"/>
      <c r="O14" s="80" t="s">
        <v>15</v>
      </c>
      <c r="P14" s="3"/>
      <c r="Q14" s="75" t="s">
        <v>45</v>
      </c>
      <c r="R14" s="81" t="s">
        <v>46</v>
      </c>
      <c r="S14" s="81"/>
      <c r="T14" s="80" t="s">
        <v>15</v>
      </c>
      <c r="V14" s="75" t="s">
        <v>45</v>
      </c>
      <c r="W14" s="81" t="s">
        <v>46</v>
      </c>
      <c r="X14" s="81"/>
      <c r="Y14" s="80" t="s">
        <v>15</v>
      </c>
      <c r="AI14" s="2"/>
      <c r="AL14"/>
      <c r="AM14"/>
      <c r="AN14"/>
      <c r="AO14" s="19"/>
      <c r="AP14" s="19"/>
    </row>
    <row r="15" spans="1:42" x14ac:dyDescent="0.35">
      <c r="A15" s="78"/>
      <c r="B15" s="78"/>
      <c r="C15" s="78"/>
      <c r="D15" s="79"/>
      <c r="F15" s="2"/>
      <c r="G15" s="123" t="str">
        <f t="shared" ref="G15:G24" si="0">IF($A15&lt;DATE(2000,1,1),"",$A15)</f>
        <v/>
      </c>
      <c r="H15" s="129"/>
      <c r="I15" s="119"/>
      <c r="J15" s="143"/>
      <c r="L15" s="123" t="str">
        <f t="shared" ref="L15:L24" si="1">IF($A15&lt;DATE(2000,1,1),"",$A15)</f>
        <v/>
      </c>
      <c r="M15" s="129"/>
      <c r="N15" s="119"/>
      <c r="O15" s="143"/>
      <c r="Q15" s="123" t="str">
        <f t="shared" ref="Q15:Q24" si="2">IF($A15&lt;DATE(2000,1,1),"",$A15)</f>
        <v/>
      </c>
      <c r="R15" s="129"/>
      <c r="S15" s="119"/>
      <c r="T15" s="143"/>
      <c r="V15" s="123" t="str">
        <f t="shared" ref="V15:V24" si="3">IF($A15&lt;DATE(2000,1,1),"",$A15)</f>
        <v/>
      </c>
      <c r="W15" s="129"/>
      <c r="X15" s="119"/>
      <c r="Y15" s="143"/>
      <c r="AI15" s="2"/>
      <c r="AL15"/>
      <c r="AM15"/>
      <c r="AN15"/>
      <c r="AO15" s="19"/>
      <c r="AP15" s="19"/>
    </row>
    <row r="16" spans="1:42" x14ac:dyDescent="0.35">
      <c r="A16" s="118">
        <f>DATE(Results!$J$4,4,1)</f>
        <v>45383</v>
      </c>
      <c r="B16" s="83">
        <f>D16/SUM($H$3,$M$3,$R$3,$W$3,$AB$3)</f>
        <v>0.39999999999999997</v>
      </c>
      <c r="C16" s="82"/>
      <c r="D16" s="156">
        <f>SUM(J16,O16,T16,Y16)</f>
        <v>5.62</v>
      </c>
      <c r="F16" s="2"/>
      <c r="G16" s="124">
        <f>$A16</f>
        <v>45383</v>
      </c>
      <c r="H16" s="130">
        <f>IF(SUMIFS('Base Produits'!$L:$L,'Base Produits'!$J:$J,G$3,'Base Produits'!$K:$K,DATE(1900,MONTH($A16),DAY($A16)))=0,100%,SUMIFS('Base Produits'!$L:$L,'Base Produits'!$J:$J,G$3,'Base Produits'!$K:$K,DATE(1900,MONTH($A16),DAY($A16))))</f>
        <v>0.4</v>
      </c>
      <c r="I16" s="121"/>
      <c r="J16" s="143">
        <f t="shared" ref="J16:J23" si="4">H16*H$3</f>
        <v>0.4</v>
      </c>
      <c r="L16" s="124">
        <f>$A16</f>
        <v>45383</v>
      </c>
      <c r="M16" s="130">
        <f>IF(SUMIFS('Base Produits'!$L:$L,'Base Produits'!$J:$J,L$3,'Base Produits'!$K:$K,DATE(1900,MONTH($A16),DAY($A16)))=0,100%,SUMIFS('Base Produits'!$L:$L,'Base Produits'!$J:$J,L$3,'Base Produits'!$K:$K,DATE(1900,MONTH($A16),DAY($A16))))</f>
        <v>0.4</v>
      </c>
      <c r="N16" s="121"/>
      <c r="O16" s="143">
        <f t="shared" ref="O16:O23" si="5">M16*M$3</f>
        <v>1.01</v>
      </c>
      <c r="Q16" s="124">
        <f>$A16</f>
        <v>45383</v>
      </c>
      <c r="R16" s="130">
        <f>IF(SUMIFS('Base Produits'!$L:$L,'Base Produits'!$J:$J,Q$3,'Base Produits'!$K:$K,DATE(1900,MONTH($A16),DAY($A16)))=0,100%,SUMIFS('Base Produits'!$L:$L,'Base Produits'!$J:$J,Q$3,'Base Produits'!$K:$K,DATE(1900,MONTH($A16),DAY($A16))))</f>
        <v>0.4</v>
      </c>
      <c r="S16" s="121"/>
      <c r="T16" s="143">
        <f t="shared" ref="T16:T23" si="6">R16*R$3</f>
        <v>4.21</v>
      </c>
      <c r="V16" s="124">
        <f>$A16</f>
        <v>45383</v>
      </c>
      <c r="W16" s="130">
        <f>IF(SUMIFS('Base Produits'!$L:$L,'Base Produits'!$J:$J,V$3,'Base Produits'!$K:$K,DATE(1900,MONTH($A16),DAY($A16)))=0,100%,SUMIFS('Base Produits'!$L:$L,'Base Produits'!$J:$J,V$3,'Base Produits'!$K:$K,DATE(1900,MONTH($A16),DAY($A16))))</f>
        <v>1</v>
      </c>
      <c r="X16" s="121"/>
      <c r="Y16" s="143">
        <f t="shared" ref="Y16:Y23" si="7">W16*W$3</f>
        <v>0</v>
      </c>
      <c r="AI16" s="2"/>
      <c r="AL16"/>
      <c r="AM16"/>
      <c r="AN16"/>
      <c r="AO16" s="19"/>
      <c r="AP16" s="19"/>
    </row>
    <row r="17" spans="1:42" x14ac:dyDescent="0.35">
      <c r="A17" s="118">
        <f>A18-1</f>
        <v>45443</v>
      </c>
      <c r="B17" s="83">
        <f t="shared" ref="B17:B23" si="8">D17/SUM($H$3,$M$3,$R$3,$W$3,$AB$3)</f>
        <v>0.6749110320284698</v>
      </c>
      <c r="C17" s="82"/>
      <c r="D17" s="156">
        <f t="shared" ref="D17:D23" si="9">SUM(J17,O17,T17,Y17)</f>
        <v>9.4825000000000017</v>
      </c>
      <c r="F17" s="2"/>
      <c r="G17" s="124">
        <f t="shared" ref="G17:G23" si="10">$A17</f>
        <v>45443</v>
      </c>
      <c r="H17" s="130">
        <f>IF(SUMIFS('Base Produits'!$L:$L,'Base Produits'!$J:$J,G$3,'Base Produits'!$K:$K,DATE(1900,MONTH($A17),DAY($A17)))=0,100%,SUMIFS('Base Produits'!$L:$L,'Base Produits'!$J:$J,G$3,'Base Produits'!$K:$K,DATE(1900,MONTH($A17),DAY($A17))))</f>
        <v>1</v>
      </c>
      <c r="I17" s="121"/>
      <c r="J17" s="143">
        <f t="shared" si="4"/>
        <v>1</v>
      </c>
      <c r="L17" s="124">
        <f t="shared" ref="L17:L23" si="11">$A17</f>
        <v>45443</v>
      </c>
      <c r="M17" s="130">
        <f>IF(SUMIFS('Base Produits'!$L:$L,'Base Produits'!$J:$J,L$3,'Base Produits'!$K:$K,DATE(1900,MONTH($A17),DAY($A17)))=0,100%,SUMIFS('Base Produits'!$L:$L,'Base Produits'!$J:$J,L$3,'Base Produits'!$K:$K,DATE(1900,MONTH($A17),DAY($A17))))</f>
        <v>0.65</v>
      </c>
      <c r="N17" s="121"/>
      <c r="O17" s="143">
        <f t="shared" si="5"/>
        <v>1.6412500000000001</v>
      </c>
      <c r="Q17" s="124">
        <f t="shared" ref="Q17:Q23" si="12">$A17</f>
        <v>45443</v>
      </c>
      <c r="R17" s="130">
        <f>IF(SUMIFS('Base Produits'!$L:$L,'Base Produits'!$J:$J,Q$3,'Base Produits'!$K:$K,DATE(1900,MONTH($A17),DAY($A17)))=0,100%,SUMIFS('Base Produits'!$L:$L,'Base Produits'!$J:$J,Q$3,'Base Produits'!$K:$K,DATE(1900,MONTH($A17),DAY($A17))))</f>
        <v>0.65</v>
      </c>
      <c r="S17" s="121"/>
      <c r="T17" s="143">
        <f t="shared" si="6"/>
        <v>6.8412500000000005</v>
      </c>
      <c r="V17" s="124">
        <f t="shared" ref="V17:V23" si="13">$A17</f>
        <v>45443</v>
      </c>
      <c r="W17" s="130">
        <f>IF(SUMIFS('Base Produits'!$L:$L,'Base Produits'!$J:$J,V$3,'Base Produits'!$K:$K,DATE(1900,MONTH($A17),DAY($A17)))=0,100%,SUMIFS('Base Produits'!$L:$L,'Base Produits'!$J:$J,V$3,'Base Produits'!$K:$K,DATE(1900,MONTH($A17),DAY($A17))))</f>
        <v>1</v>
      </c>
      <c r="X17" s="121"/>
      <c r="Y17" s="143">
        <f t="shared" si="7"/>
        <v>0</v>
      </c>
      <c r="AI17" s="2"/>
      <c r="AL17"/>
      <c r="AM17"/>
      <c r="AN17"/>
      <c r="AO17" s="19"/>
      <c r="AP17" s="19"/>
    </row>
    <row r="18" spans="1:42" x14ac:dyDescent="0.35">
      <c r="A18" s="118">
        <f>DATE(Results!$J$4,6,1)</f>
        <v>45444</v>
      </c>
      <c r="B18" s="83">
        <f t="shared" si="8"/>
        <v>0.97508896797153011</v>
      </c>
      <c r="C18" s="82"/>
      <c r="D18" s="156">
        <f t="shared" si="9"/>
        <v>13.7</v>
      </c>
      <c r="F18" s="2"/>
      <c r="G18" s="124">
        <f t="shared" si="10"/>
        <v>45444</v>
      </c>
      <c r="H18" s="130">
        <f>IF(SUMIFS('Base Produits'!$L:$L,'Base Produits'!$J:$J,G$3,'Base Produits'!$K:$K,DATE(1900,MONTH($A18),DAY($A18)))=0,100%,SUMIFS('Base Produits'!$L:$L,'Base Produits'!$J:$J,G$3,'Base Produits'!$K:$K,DATE(1900,MONTH($A18),DAY($A18))))</f>
        <v>0.65</v>
      </c>
      <c r="I18" s="121"/>
      <c r="J18" s="143">
        <f t="shared" si="4"/>
        <v>0.65</v>
      </c>
      <c r="L18" s="124">
        <f t="shared" si="11"/>
        <v>45444</v>
      </c>
      <c r="M18" s="130">
        <f>IF(SUMIFS('Base Produits'!$L:$L,'Base Produits'!$J:$J,L$3,'Base Produits'!$K:$K,DATE(1900,MONTH($A18),DAY($A18)))=0,100%,SUMIFS('Base Produits'!$L:$L,'Base Produits'!$J:$J,L$3,'Base Produits'!$K:$K,DATE(1900,MONTH($A18),DAY($A18))))</f>
        <v>1</v>
      </c>
      <c r="N18" s="121"/>
      <c r="O18" s="143">
        <f t="shared" si="5"/>
        <v>2.5249999999999999</v>
      </c>
      <c r="Q18" s="124">
        <f t="shared" si="12"/>
        <v>45444</v>
      </c>
      <c r="R18" s="130">
        <f>IF(SUMIFS('Base Produits'!$L:$L,'Base Produits'!$J:$J,Q$3,'Base Produits'!$K:$K,DATE(1900,MONTH($A18),DAY($A18)))=0,100%,SUMIFS('Base Produits'!$L:$L,'Base Produits'!$J:$J,Q$3,'Base Produits'!$K:$K,DATE(1900,MONTH($A18),DAY($A18))))</f>
        <v>1</v>
      </c>
      <c r="S18" s="121"/>
      <c r="T18" s="143">
        <f t="shared" si="6"/>
        <v>10.525</v>
      </c>
      <c r="V18" s="124">
        <f t="shared" si="13"/>
        <v>45444</v>
      </c>
      <c r="W18" s="130">
        <f>IF(SUMIFS('Base Produits'!$L:$L,'Base Produits'!$J:$J,V$3,'Base Produits'!$K:$K,DATE(1900,MONTH($A18),DAY($A18)))=0,100%,SUMIFS('Base Produits'!$L:$L,'Base Produits'!$J:$J,V$3,'Base Produits'!$K:$K,DATE(1900,MONTH($A18),DAY($A18))))</f>
        <v>1</v>
      </c>
      <c r="X18" s="121"/>
      <c r="Y18" s="143">
        <f t="shared" si="7"/>
        <v>0</v>
      </c>
      <c r="AI18" s="2"/>
      <c r="AL18"/>
      <c r="AM18"/>
      <c r="AN18"/>
      <c r="AO18" s="19"/>
      <c r="AP18" s="19"/>
    </row>
    <row r="19" spans="1:42" x14ac:dyDescent="0.35">
      <c r="A19" s="118">
        <f>A20-1</f>
        <v>45504</v>
      </c>
      <c r="B19" s="83">
        <f t="shared" si="8"/>
        <v>0.90711743772241993</v>
      </c>
      <c r="C19" s="82"/>
      <c r="D19" s="156">
        <f t="shared" si="9"/>
        <v>12.745000000000001</v>
      </c>
      <c r="F19" s="2"/>
      <c r="G19" s="124">
        <f t="shared" si="10"/>
        <v>45504</v>
      </c>
      <c r="H19" s="130">
        <f>IF(SUMIFS('Base Produits'!$L:$L,'Base Produits'!$J:$J,G$3,'Base Produits'!$K:$K,DATE(1900,MONTH($A19),DAY($A19)))=0,100%,SUMIFS('Base Produits'!$L:$L,'Base Produits'!$J:$J,G$3,'Base Produits'!$K:$K,DATE(1900,MONTH($A19),DAY($A19))))</f>
        <v>1</v>
      </c>
      <c r="I19" s="121"/>
      <c r="J19" s="143">
        <f t="shared" si="4"/>
        <v>1</v>
      </c>
      <c r="L19" s="124">
        <f t="shared" si="11"/>
        <v>45504</v>
      </c>
      <c r="M19" s="130">
        <f>IF(SUMIFS('Base Produits'!$L:$L,'Base Produits'!$J:$J,L$3,'Base Produits'!$K:$K,DATE(1900,MONTH($A19),DAY($A19)))=0,100%,SUMIFS('Base Produits'!$L:$L,'Base Produits'!$J:$J,L$3,'Base Produits'!$K:$K,DATE(1900,MONTH($A19),DAY($A19))))</f>
        <v>0.9</v>
      </c>
      <c r="N19" s="121"/>
      <c r="O19" s="143">
        <f t="shared" si="5"/>
        <v>2.2725</v>
      </c>
      <c r="Q19" s="124">
        <f t="shared" si="12"/>
        <v>45504</v>
      </c>
      <c r="R19" s="130">
        <f>IF(SUMIFS('Base Produits'!$L:$L,'Base Produits'!$J:$J,Q$3,'Base Produits'!$K:$K,DATE(1900,MONTH($A19),DAY($A19)))=0,100%,SUMIFS('Base Produits'!$L:$L,'Base Produits'!$J:$J,Q$3,'Base Produits'!$K:$K,DATE(1900,MONTH($A19),DAY($A19))))</f>
        <v>0.9</v>
      </c>
      <c r="S19" s="121"/>
      <c r="T19" s="143">
        <f t="shared" si="6"/>
        <v>9.4725000000000001</v>
      </c>
      <c r="V19" s="124">
        <f t="shared" si="13"/>
        <v>45504</v>
      </c>
      <c r="W19" s="130">
        <f>IF(SUMIFS('Base Produits'!$L:$L,'Base Produits'!$J:$J,V$3,'Base Produits'!$K:$K,DATE(1900,MONTH($A19),DAY($A19)))=0,100%,SUMIFS('Base Produits'!$L:$L,'Base Produits'!$J:$J,V$3,'Base Produits'!$K:$K,DATE(1900,MONTH($A19),DAY($A19))))</f>
        <v>1</v>
      </c>
      <c r="X19" s="121"/>
      <c r="Y19" s="143">
        <f t="shared" si="7"/>
        <v>0</v>
      </c>
      <c r="AI19" s="2"/>
      <c r="AL19"/>
      <c r="AM19"/>
      <c r="AN19"/>
      <c r="AO19" s="19"/>
      <c r="AP19" s="19"/>
    </row>
    <row r="20" spans="1:42" x14ac:dyDescent="0.35">
      <c r="A20" s="118">
        <f>DATE(Results!$J$4,8,1)</f>
        <v>45505</v>
      </c>
      <c r="B20" s="83">
        <f t="shared" si="8"/>
        <v>0.99288256227757998</v>
      </c>
      <c r="C20" s="82"/>
      <c r="D20" s="156">
        <f t="shared" si="9"/>
        <v>13.95</v>
      </c>
      <c r="F20" s="2"/>
      <c r="G20" s="124">
        <f t="shared" si="10"/>
        <v>45505</v>
      </c>
      <c r="H20" s="130">
        <f>IF(SUMIFS('Base Produits'!$L:$L,'Base Produits'!$J:$J,G$3,'Base Produits'!$K:$K,DATE(1900,MONTH($A20),DAY($A20)))=0,100%,SUMIFS('Base Produits'!$L:$L,'Base Produits'!$J:$J,G$3,'Base Produits'!$K:$K,DATE(1900,MONTH($A20),DAY($A20))))</f>
        <v>0.9</v>
      </c>
      <c r="I20" s="121"/>
      <c r="J20" s="143">
        <f t="shared" si="4"/>
        <v>0.9</v>
      </c>
      <c r="L20" s="124">
        <f t="shared" si="11"/>
        <v>45505</v>
      </c>
      <c r="M20" s="130">
        <f>IF(SUMIFS('Base Produits'!$L:$L,'Base Produits'!$J:$J,L$3,'Base Produits'!$K:$K,DATE(1900,MONTH($A20),DAY($A20)))=0,100%,SUMIFS('Base Produits'!$L:$L,'Base Produits'!$J:$J,L$3,'Base Produits'!$K:$K,DATE(1900,MONTH($A20),DAY($A20))))</f>
        <v>1</v>
      </c>
      <c r="N20" s="121"/>
      <c r="O20" s="143">
        <f t="shared" si="5"/>
        <v>2.5249999999999999</v>
      </c>
      <c r="Q20" s="124">
        <f t="shared" si="12"/>
        <v>45505</v>
      </c>
      <c r="R20" s="130">
        <f>IF(SUMIFS('Base Produits'!$L:$L,'Base Produits'!$J:$J,Q$3,'Base Produits'!$K:$K,DATE(1900,MONTH($A20),DAY($A20)))=0,100%,SUMIFS('Base Produits'!$L:$L,'Base Produits'!$J:$J,Q$3,'Base Produits'!$K:$K,DATE(1900,MONTH($A20),DAY($A20))))</f>
        <v>1</v>
      </c>
      <c r="S20" s="121"/>
      <c r="T20" s="143">
        <f t="shared" si="6"/>
        <v>10.525</v>
      </c>
      <c r="V20" s="124">
        <f t="shared" si="13"/>
        <v>45505</v>
      </c>
      <c r="W20" s="130">
        <f>IF(SUMIFS('Base Produits'!$L:$L,'Base Produits'!$J:$J,V$3,'Base Produits'!$K:$K,DATE(1900,MONTH($A20),DAY($A20)))=0,100%,SUMIFS('Base Produits'!$L:$L,'Base Produits'!$J:$J,V$3,'Base Produits'!$K:$K,DATE(1900,MONTH($A20),DAY($A20))))</f>
        <v>1</v>
      </c>
      <c r="X20" s="121"/>
      <c r="Y20" s="143">
        <f t="shared" si="7"/>
        <v>0</v>
      </c>
      <c r="AI20" s="2"/>
      <c r="AL20"/>
      <c r="AM20"/>
      <c r="AN20"/>
    </row>
    <row r="21" spans="1:42" x14ac:dyDescent="0.35">
      <c r="A21" s="118">
        <f>A22-1</f>
        <v>45535</v>
      </c>
      <c r="B21" s="83">
        <f t="shared" si="8"/>
        <v>0.9535587188612098</v>
      </c>
      <c r="C21" s="82"/>
      <c r="D21" s="156">
        <f t="shared" si="9"/>
        <v>13.397499999999999</v>
      </c>
      <c r="F21" s="2"/>
      <c r="G21" s="124">
        <f t="shared" si="10"/>
        <v>45535</v>
      </c>
      <c r="H21" s="130">
        <f>IF(SUMIFS('Base Produits'!$L:$L,'Base Produits'!$J:$J,G$3,'Base Produits'!$K:$K,DATE(1900,MONTH($A21),DAY($A21)))=0,100%,SUMIFS('Base Produits'!$L:$L,'Base Produits'!$J:$J,G$3,'Base Produits'!$K:$K,DATE(1900,MONTH($A21),DAY($A21))))</f>
        <v>1</v>
      </c>
      <c r="I21" s="121"/>
      <c r="J21" s="143">
        <f t="shared" si="4"/>
        <v>1</v>
      </c>
      <c r="L21" s="124">
        <f t="shared" si="11"/>
        <v>45535</v>
      </c>
      <c r="M21" s="130">
        <f>IF(SUMIFS('Base Produits'!$L:$L,'Base Produits'!$J:$J,L$3,'Base Produits'!$K:$K,DATE(1900,MONTH($A21),DAY($A21)))=0,100%,SUMIFS('Base Produits'!$L:$L,'Base Produits'!$J:$J,L$3,'Base Produits'!$K:$K,DATE(1900,MONTH($A21),DAY($A21))))</f>
        <v>0.95</v>
      </c>
      <c r="N21" s="121"/>
      <c r="O21" s="143">
        <f t="shared" si="5"/>
        <v>2.3987499999999997</v>
      </c>
      <c r="Q21" s="124">
        <f t="shared" si="12"/>
        <v>45535</v>
      </c>
      <c r="R21" s="130">
        <f>IF(SUMIFS('Base Produits'!$L:$L,'Base Produits'!$J:$J,Q$3,'Base Produits'!$K:$K,DATE(1900,MONTH($A21),DAY($A21)))=0,100%,SUMIFS('Base Produits'!$L:$L,'Base Produits'!$J:$J,Q$3,'Base Produits'!$K:$K,DATE(1900,MONTH($A21),DAY($A21))))</f>
        <v>0.95</v>
      </c>
      <c r="S21" s="121"/>
      <c r="T21" s="143">
        <f t="shared" si="6"/>
        <v>9.9987499999999994</v>
      </c>
      <c r="V21" s="124">
        <f t="shared" si="13"/>
        <v>45535</v>
      </c>
      <c r="W21" s="130">
        <f>IF(SUMIFS('Base Produits'!$L:$L,'Base Produits'!$J:$J,V$3,'Base Produits'!$K:$K,DATE(1900,MONTH($A21),DAY($A21)))=0,100%,SUMIFS('Base Produits'!$L:$L,'Base Produits'!$J:$J,V$3,'Base Produits'!$K:$K,DATE(1900,MONTH($A21),DAY($A21))))</f>
        <v>1</v>
      </c>
      <c r="X21" s="121"/>
      <c r="Y21" s="143">
        <f t="shared" si="7"/>
        <v>0</v>
      </c>
      <c r="AI21" s="2"/>
      <c r="AL21"/>
      <c r="AM21"/>
      <c r="AN21"/>
    </row>
    <row r="22" spans="1:42" x14ac:dyDescent="0.35">
      <c r="A22" s="118">
        <f>DATE(Results!$J$4,9,1)</f>
        <v>45536</v>
      </c>
      <c r="B22" s="83">
        <f t="shared" si="8"/>
        <v>0.99644128113878994</v>
      </c>
      <c r="C22" s="82"/>
      <c r="D22" s="156">
        <f t="shared" si="9"/>
        <v>14</v>
      </c>
      <c r="F22" s="2"/>
      <c r="G22" s="124">
        <f t="shared" si="10"/>
        <v>45536</v>
      </c>
      <c r="H22" s="130">
        <f>IF(SUMIFS('Base Produits'!$L:$L,'Base Produits'!$J:$J,G$3,'Base Produits'!$K:$K,DATE(1900,MONTH($A22),DAY($A22)))=0,100%,SUMIFS('Base Produits'!$L:$L,'Base Produits'!$J:$J,G$3,'Base Produits'!$K:$K,DATE(1900,MONTH($A22),DAY($A22))))</f>
        <v>0.95</v>
      </c>
      <c r="I22" s="121"/>
      <c r="J22" s="143">
        <f t="shared" si="4"/>
        <v>0.95</v>
      </c>
      <c r="L22" s="124">
        <f t="shared" si="11"/>
        <v>45536</v>
      </c>
      <c r="M22" s="130">
        <f>IF(SUMIFS('Base Produits'!$L:$L,'Base Produits'!$J:$J,L$3,'Base Produits'!$K:$K,DATE(1900,MONTH($A22),DAY($A22)))=0,100%,SUMIFS('Base Produits'!$L:$L,'Base Produits'!$J:$J,L$3,'Base Produits'!$K:$K,DATE(1900,MONTH($A22),DAY($A22))))</f>
        <v>1</v>
      </c>
      <c r="N22" s="121"/>
      <c r="O22" s="143">
        <f t="shared" si="5"/>
        <v>2.5249999999999999</v>
      </c>
      <c r="Q22" s="124">
        <f t="shared" si="12"/>
        <v>45536</v>
      </c>
      <c r="R22" s="130">
        <f>IF(SUMIFS('Base Produits'!$L:$L,'Base Produits'!$J:$J,Q$3,'Base Produits'!$K:$K,DATE(1900,MONTH($A22),DAY($A22)))=0,100%,SUMIFS('Base Produits'!$L:$L,'Base Produits'!$J:$J,Q$3,'Base Produits'!$K:$K,DATE(1900,MONTH($A22),DAY($A22))))</f>
        <v>1</v>
      </c>
      <c r="S22" s="121"/>
      <c r="T22" s="143">
        <f t="shared" si="6"/>
        <v>10.525</v>
      </c>
      <c r="V22" s="124">
        <f t="shared" si="13"/>
        <v>45536</v>
      </c>
      <c r="W22" s="130">
        <f>IF(SUMIFS('Base Produits'!$L:$L,'Base Produits'!$J:$J,V$3,'Base Produits'!$K:$K,DATE(1900,MONTH($A22),DAY($A22)))=0,100%,SUMIFS('Base Produits'!$L:$L,'Base Produits'!$J:$J,V$3,'Base Produits'!$K:$K,DATE(1900,MONTH($A22),DAY($A22))))</f>
        <v>1</v>
      </c>
      <c r="X22" s="121"/>
      <c r="Y22" s="143">
        <f t="shared" si="7"/>
        <v>0</v>
      </c>
      <c r="AI22" s="2"/>
      <c r="AL22"/>
      <c r="AM22"/>
      <c r="AN22"/>
    </row>
    <row r="23" spans="1:42" x14ac:dyDescent="0.35">
      <c r="A23" s="118">
        <f>DATE(Results!M4,3,31)</f>
        <v>45747</v>
      </c>
      <c r="B23" s="83">
        <f t="shared" si="8"/>
        <v>0.39999999999999997</v>
      </c>
      <c r="C23" s="82"/>
      <c r="D23" s="156">
        <f t="shared" si="9"/>
        <v>5.62</v>
      </c>
      <c r="F23" s="2"/>
      <c r="G23" s="124">
        <f t="shared" si="10"/>
        <v>45747</v>
      </c>
      <c r="H23" s="130">
        <f>IF(SUMIFS('Base Produits'!$L:$L,'Base Produits'!$J:$J,G$3,'Base Produits'!$K:$K,DATE(1900,MONTH($A23),DAY($A23)))=0,100%,SUMIFS('Base Produits'!$L:$L,'Base Produits'!$J:$J,G$3,'Base Produits'!$K:$K,DATE(1900,MONTH($A23),DAY($A23))))</f>
        <v>0.4</v>
      </c>
      <c r="I23" s="121"/>
      <c r="J23" s="143">
        <f t="shared" si="4"/>
        <v>0.4</v>
      </c>
      <c r="L23" s="124">
        <f t="shared" si="11"/>
        <v>45747</v>
      </c>
      <c r="M23" s="130">
        <f>IF(SUMIFS('Base Produits'!$L:$L,'Base Produits'!$J:$J,L$3,'Base Produits'!$K:$K,DATE(1900,MONTH($A23),DAY($A23)))=0,100%,SUMIFS('Base Produits'!$L:$L,'Base Produits'!$J:$J,L$3,'Base Produits'!$K:$K,DATE(1900,MONTH($A23),DAY($A23))))</f>
        <v>0.4</v>
      </c>
      <c r="N23" s="121"/>
      <c r="O23" s="143">
        <f t="shared" si="5"/>
        <v>1.01</v>
      </c>
      <c r="Q23" s="124">
        <f t="shared" si="12"/>
        <v>45747</v>
      </c>
      <c r="R23" s="130">
        <f>IF(SUMIFS('Base Produits'!$L:$L,'Base Produits'!$J:$J,Q$3,'Base Produits'!$K:$K,DATE(1900,MONTH($A23),DAY($A23)))=0,100%,SUMIFS('Base Produits'!$L:$L,'Base Produits'!$J:$J,Q$3,'Base Produits'!$K:$K,DATE(1900,MONTH($A23),DAY($A23))))</f>
        <v>0.4</v>
      </c>
      <c r="S23" s="121"/>
      <c r="T23" s="143">
        <f t="shared" si="6"/>
        <v>4.21</v>
      </c>
      <c r="V23" s="124">
        <f t="shared" si="13"/>
        <v>45747</v>
      </c>
      <c r="W23" s="130">
        <f>IF(SUMIFS('Base Produits'!$L:$L,'Base Produits'!$J:$J,V$3,'Base Produits'!$K:$K,DATE(1900,MONTH($A23),DAY($A23)))=0,100%,SUMIFS('Base Produits'!$L:$L,'Base Produits'!$J:$J,V$3,'Base Produits'!$K:$K,DATE(1900,MONTH($A23),DAY($A23))))</f>
        <v>1</v>
      </c>
      <c r="X23" s="121"/>
      <c r="Y23" s="143">
        <f t="shared" si="7"/>
        <v>0</v>
      </c>
      <c r="AI23" s="2"/>
      <c r="AL23"/>
      <c r="AM23"/>
      <c r="AN23"/>
      <c r="AO23" s="19"/>
      <c r="AP23" s="19"/>
    </row>
    <row r="24" spans="1:42" ht="15" thickBot="1" x14ac:dyDescent="0.4">
      <c r="A24" s="122"/>
      <c r="B24" s="122"/>
      <c r="C24" s="122"/>
      <c r="D24" s="128"/>
      <c r="F24" s="2"/>
      <c r="G24" s="144" t="str">
        <f t="shared" si="0"/>
        <v/>
      </c>
      <c r="H24" s="150"/>
      <c r="I24" s="151"/>
      <c r="J24" s="128"/>
      <c r="L24" s="144" t="str">
        <f t="shared" si="1"/>
        <v/>
      </c>
      <c r="M24" s="150"/>
      <c r="N24" s="151"/>
      <c r="O24" s="128"/>
      <c r="Q24" s="144" t="str">
        <f t="shared" si="2"/>
        <v/>
      </c>
      <c r="R24" s="150"/>
      <c r="S24" s="151"/>
      <c r="T24" s="128"/>
      <c r="V24" s="144" t="str">
        <f t="shared" si="3"/>
        <v/>
      </c>
      <c r="W24" s="150"/>
      <c r="X24" s="151"/>
      <c r="Y24" s="128"/>
      <c r="AI24" s="2"/>
      <c r="AL24"/>
      <c r="AM24"/>
      <c r="AN24"/>
    </row>
    <row r="25" spans="1:42" ht="15" thickBot="1" x14ac:dyDescent="0.4">
      <c r="F25" s="2"/>
      <c r="AI25" s="2"/>
      <c r="AL25"/>
      <c r="AM25"/>
      <c r="AN25"/>
    </row>
    <row r="26" spans="1:42" ht="15" thickBot="1" x14ac:dyDescent="0.4">
      <c r="A26" s="75" t="s">
        <v>45</v>
      </c>
      <c r="B26" s="81" t="s">
        <v>54</v>
      </c>
      <c r="C26" s="81"/>
      <c r="D26" s="80" t="s">
        <v>15</v>
      </c>
      <c r="F26" s="2"/>
      <c r="G26" s="75" t="s">
        <v>45</v>
      </c>
      <c r="H26" s="81" t="s">
        <v>54</v>
      </c>
      <c r="I26" s="81"/>
      <c r="J26" s="80" t="s">
        <v>15</v>
      </c>
      <c r="L26" s="75" t="s">
        <v>45</v>
      </c>
      <c r="M26" s="81" t="s">
        <v>54</v>
      </c>
      <c r="N26" s="81"/>
      <c r="O26" s="80" t="s">
        <v>15</v>
      </c>
      <c r="Q26" s="75" t="s">
        <v>45</v>
      </c>
      <c r="R26" s="81" t="s">
        <v>54</v>
      </c>
      <c r="S26" s="81"/>
      <c r="T26" s="80" t="s">
        <v>15</v>
      </c>
      <c r="V26" s="75" t="s">
        <v>45</v>
      </c>
      <c r="W26" s="81" t="s">
        <v>54</v>
      </c>
      <c r="X26" s="81"/>
      <c r="Y26" s="80" t="s">
        <v>15</v>
      </c>
      <c r="AI26" s="2"/>
      <c r="AL26"/>
      <c r="AM26"/>
      <c r="AN26"/>
    </row>
    <row r="27" spans="1:42" x14ac:dyDescent="0.35">
      <c r="A27" s="78"/>
      <c r="B27" s="78"/>
      <c r="C27" s="78"/>
      <c r="D27" s="79"/>
      <c r="F27" s="2"/>
      <c r="G27" s="123" t="str">
        <f>IF($A27&lt;DATE(2000,1,1),"",$A27)</f>
        <v/>
      </c>
      <c r="H27" s="129"/>
      <c r="I27" s="119"/>
      <c r="J27" s="126">
        <f>H27*H$3</f>
        <v>0</v>
      </c>
      <c r="L27" s="123" t="str">
        <f>IF($A27&lt;DATE(2000,1,1),"",$A27)</f>
        <v/>
      </c>
      <c r="M27" s="129"/>
      <c r="N27" s="119"/>
      <c r="O27" s="126">
        <f>M27*M$3</f>
        <v>0</v>
      </c>
      <c r="Q27" s="123" t="str">
        <f>IF($A27&lt;DATE(2000,1,1),"",$A27)</f>
        <v/>
      </c>
      <c r="R27" s="129"/>
      <c r="S27" s="119"/>
      <c r="T27" s="126">
        <f>R27*R$3</f>
        <v>0</v>
      </c>
      <c r="V27" s="123" t="str">
        <f>IF($A27&lt;DATE(2000,1,1),"",$A27)</f>
        <v/>
      </c>
      <c r="W27" s="129"/>
      <c r="X27" s="119"/>
      <c r="Y27" s="126">
        <f>W27*W$3</f>
        <v>0</v>
      </c>
      <c r="AI27" s="2"/>
      <c r="AL27"/>
      <c r="AM27"/>
      <c r="AN27"/>
    </row>
    <row r="28" spans="1:42" x14ac:dyDescent="0.35">
      <c r="A28" s="118">
        <f>A29-1</f>
        <v>45443</v>
      </c>
      <c r="B28" s="83">
        <f t="shared" ref="B28:B35" si="14">D28/SUM($H$3,$M$3,$R$3,$W$3,$AB$3)</f>
        <v>0.18576512455516012</v>
      </c>
      <c r="C28" s="82"/>
      <c r="D28" s="156">
        <f t="shared" ref="D28:D35" si="15">SUM(J28,O28,T28,Y28)</f>
        <v>2.61</v>
      </c>
      <c r="F28" s="2"/>
      <c r="G28" s="124">
        <f>$A28</f>
        <v>45443</v>
      </c>
      <c r="H28" s="130">
        <f>IF(SUMIFS('Base Produits'!$P:$P,'Base Produits'!$N:$N,G$3,'Base Produits'!$O:$O,DATE(1900,MONTH($A28),DAY($A28)))=0,0%,SUMIFS('Base Produits'!$P:$P,'Base Produits'!$N:$N,G$3,'Base Produits'!$O:$O,DATE(1900,MONTH($A28),DAY($A28))))</f>
        <v>0</v>
      </c>
      <c r="I28" s="120"/>
      <c r="J28" s="127">
        <f t="shared" ref="J28:J35" si="16">H28*H$3</f>
        <v>0</v>
      </c>
      <c r="L28" s="124">
        <f>$A28</f>
        <v>45443</v>
      </c>
      <c r="M28" s="130">
        <f>IF(SUMIFS('Base Produits'!$P:$P,'Base Produits'!$N:$N,L$3,'Base Produits'!$O:$O,DATE(1900,MONTH($A28),DAY($A28)))=0,0%,SUMIFS('Base Produits'!$P:$P,'Base Produits'!$N:$N,L$3,'Base Produits'!$O:$O,DATE(1900,MONTH($A28),DAY($A28))))</f>
        <v>0.2</v>
      </c>
      <c r="N28" s="120"/>
      <c r="O28" s="127">
        <f t="shared" ref="O28:O35" si="17">M28*M$3</f>
        <v>0.505</v>
      </c>
      <c r="Q28" s="124">
        <f>$A28</f>
        <v>45443</v>
      </c>
      <c r="R28" s="130">
        <f>IF(SUMIFS('Base Produits'!$P:$P,'Base Produits'!$N:$N,Q$3,'Base Produits'!$O:$O,DATE(1900,MONTH($A28),DAY($A28)))=0,0%,SUMIFS('Base Produits'!$P:$P,'Base Produits'!$N:$N,Q$3,'Base Produits'!$O:$O,DATE(1900,MONTH($A28),DAY($A28))))</f>
        <v>0.2</v>
      </c>
      <c r="S28" s="120"/>
      <c r="T28" s="127">
        <f t="shared" ref="T28:T35" si="18">R28*R$3</f>
        <v>2.105</v>
      </c>
      <c r="V28" s="124">
        <f>$A28</f>
        <v>45443</v>
      </c>
      <c r="W28" s="130">
        <f>IF(SUMIFS('Base Produits'!$P:$P,'Base Produits'!$N:$N,V$3,'Base Produits'!$O:$O,DATE(1900,MONTH($A28),DAY($A28)))=0,0%,SUMIFS('Base Produits'!$P:$P,'Base Produits'!$N:$N,V$3,'Base Produits'!$O:$O,DATE(1900,MONTH($A28),DAY($A28))))</f>
        <v>0</v>
      </c>
      <c r="X28" s="120"/>
      <c r="Y28" s="127">
        <f t="shared" ref="Y28:Y35" si="19">W28*W$3</f>
        <v>0</v>
      </c>
      <c r="AI28" s="2"/>
      <c r="AL28"/>
      <c r="AM28"/>
      <c r="AN28"/>
    </row>
    <row r="29" spans="1:42" x14ac:dyDescent="0.35">
      <c r="A29" s="118">
        <f>DATE(Results!$J$4,6,1)</f>
        <v>45444</v>
      </c>
      <c r="B29" s="83">
        <f t="shared" si="14"/>
        <v>1.4234875444839857E-2</v>
      </c>
      <c r="C29" s="82"/>
      <c r="D29" s="156">
        <f t="shared" si="15"/>
        <v>0.2</v>
      </c>
      <c r="F29" s="2"/>
      <c r="G29" s="124">
        <f t="shared" ref="G29:G35" si="20">$A29</f>
        <v>45444</v>
      </c>
      <c r="H29" s="130">
        <f>IF(SUMIFS('Base Produits'!$P:$P,'Base Produits'!$N:$N,G$3,'Base Produits'!$O:$O,DATE(1900,MONTH($A29),DAY($A29)))=0,0%,SUMIFS('Base Produits'!$P:$P,'Base Produits'!$N:$N,G$3,'Base Produits'!$O:$O,DATE(1900,MONTH($A29),DAY($A29))))</f>
        <v>0.2</v>
      </c>
      <c r="I29" s="120"/>
      <c r="J29" s="127">
        <f t="shared" si="16"/>
        <v>0.2</v>
      </c>
      <c r="L29" s="124">
        <f t="shared" ref="L29:L35" si="21">$A29</f>
        <v>45444</v>
      </c>
      <c r="M29" s="130">
        <f>IF(SUMIFS('Base Produits'!$P:$P,'Base Produits'!$N:$N,L$3,'Base Produits'!$O:$O,DATE(1900,MONTH($A29),DAY($A29)))=0,0%,SUMIFS('Base Produits'!$P:$P,'Base Produits'!$N:$N,L$3,'Base Produits'!$O:$O,DATE(1900,MONTH($A29),DAY($A29))))</f>
        <v>0</v>
      </c>
      <c r="N29" s="120"/>
      <c r="O29" s="127">
        <f t="shared" si="17"/>
        <v>0</v>
      </c>
      <c r="Q29" s="124">
        <f t="shared" ref="Q29:Q35" si="22">$A29</f>
        <v>45444</v>
      </c>
      <c r="R29" s="130">
        <f>IF(SUMIFS('Base Produits'!$P:$P,'Base Produits'!$N:$N,Q$3,'Base Produits'!$O:$O,DATE(1900,MONTH($A29),DAY($A29)))=0,0%,SUMIFS('Base Produits'!$P:$P,'Base Produits'!$N:$N,Q$3,'Base Produits'!$O:$O,DATE(1900,MONTH($A29),DAY($A29))))</f>
        <v>0</v>
      </c>
      <c r="S29" s="120"/>
      <c r="T29" s="127">
        <f t="shared" si="18"/>
        <v>0</v>
      </c>
      <c r="V29" s="124">
        <f t="shared" ref="V29:V35" si="23">$A29</f>
        <v>45444</v>
      </c>
      <c r="W29" s="130">
        <f>IF(SUMIFS('Base Produits'!$P:$P,'Base Produits'!$N:$N,V$3,'Base Produits'!$O:$O,DATE(1900,MONTH($A29),DAY($A29)))=0,0%,SUMIFS('Base Produits'!$P:$P,'Base Produits'!$N:$N,V$3,'Base Produits'!$O:$O,DATE(1900,MONTH($A29),DAY($A29))))</f>
        <v>0</v>
      </c>
      <c r="X29" s="120"/>
      <c r="Y29" s="127">
        <f t="shared" si="19"/>
        <v>0</v>
      </c>
      <c r="AI29" s="2"/>
      <c r="AL29"/>
      <c r="AM29"/>
      <c r="AN29"/>
    </row>
    <row r="30" spans="1:42" x14ac:dyDescent="0.35">
      <c r="A30" s="118">
        <f>A31-1</f>
        <v>45504</v>
      </c>
      <c r="B30" s="83">
        <f t="shared" si="14"/>
        <v>0.46441281138790036</v>
      </c>
      <c r="C30" s="82"/>
      <c r="D30" s="156">
        <f t="shared" si="15"/>
        <v>6.5250000000000004</v>
      </c>
      <c r="F30" s="2"/>
      <c r="G30" s="124">
        <f t="shared" si="20"/>
        <v>45504</v>
      </c>
      <c r="H30" s="130">
        <f>IF(SUMIFS('Base Produits'!$P:$P,'Base Produits'!$N:$N,G$3,'Base Produits'!$O:$O,DATE(1900,MONTH($A30),DAY($A30)))=0,0%,SUMIFS('Base Produits'!$P:$P,'Base Produits'!$N:$N,G$3,'Base Produits'!$O:$O,DATE(1900,MONTH($A30),DAY($A30))))</f>
        <v>0</v>
      </c>
      <c r="I30" s="120"/>
      <c r="J30" s="127">
        <f t="shared" si="16"/>
        <v>0</v>
      </c>
      <c r="L30" s="124">
        <f t="shared" si="21"/>
        <v>45504</v>
      </c>
      <c r="M30" s="130">
        <f>IF(SUMIFS('Base Produits'!$P:$P,'Base Produits'!$N:$N,L$3,'Base Produits'!$O:$O,DATE(1900,MONTH($A30),DAY($A30)))=0,0%,SUMIFS('Base Produits'!$P:$P,'Base Produits'!$N:$N,L$3,'Base Produits'!$O:$O,DATE(1900,MONTH($A30),DAY($A30))))</f>
        <v>0.5</v>
      </c>
      <c r="N30" s="120"/>
      <c r="O30" s="127">
        <f t="shared" si="17"/>
        <v>1.2625</v>
      </c>
      <c r="Q30" s="124">
        <f t="shared" si="22"/>
        <v>45504</v>
      </c>
      <c r="R30" s="130">
        <f>IF(SUMIFS('Base Produits'!$P:$P,'Base Produits'!$N:$N,Q$3,'Base Produits'!$O:$O,DATE(1900,MONTH($A30),DAY($A30)))=0,0%,SUMIFS('Base Produits'!$P:$P,'Base Produits'!$N:$N,Q$3,'Base Produits'!$O:$O,DATE(1900,MONTH($A30),DAY($A30))))</f>
        <v>0.5</v>
      </c>
      <c r="S30" s="120"/>
      <c r="T30" s="127">
        <f t="shared" si="18"/>
        <v>5.2625000000000002</v>
      </c>
      <c r="V30" s="124">
        <f t="shared" si="23"/>
        <v>45504</v>
      </c>
      <c r="W30" s="130">
        <f>IF(SUMIFS('Base Produits'!$P:$P,'Base Produits'!$N:$N,V$3,'Base Produits'!$O:$O,DATE(1900,MONTH($A30),DAY($A30)))=0,0%,SUMIFS('Base Produits'!$P:$P,'Base Produits'!$N:$N,V$3,'Base Produits'!$O:$O,DATE(1900,MONTH($A30),DAY($A30))))</f>
        <v>0</v>
      </c>
      <c r="X30" s="120"/>
      <c r="Y30" s="127">
        <f t="shared" si="19"/>
        <v>0</v>
      </c>
      <c r="AI30" s="2"/>
      <c r="AL30"/>
      <c r="AM30"/>
      <c r="AN30"/>
    </row>
    <row r="31" spans="1:42" x14ac:dyDescent="0.35">
      <c r="A31" s="118">
        <f>DATE(Results!$J$4,8,1)</f>
        <v>45505</v>
      </c>
      <c r="B31" s="83">
        <f t="shared" si="14"/>
        <v>3.5587188612099641E-2</v>
      </c>
      <c r="C31" s="82"/>
      <c r="D31" s="156">
        <f t="shared" si="15"/>
        <v>0.5</v>
      </c>
      <c r="F31" s="2"/>
      <c r="G31" s="124">
        <f t="shared" si="20"/>
        <v>45505</v>
      </c>
      <c r="H31" s="130">
        <f>IF(SUMIFS('Base Produits'!$P:$P,'Base Produits'!$N:$N,G$3,'Base Produits'!$O:$O,DATE(1900,MONTH($A31),DAY($A31)))=0,0%,SUMIFS('Base Produits'!$P:$P,'Base Produits'!$N:$N,G$3,'Base Produits'!$O:$O,DATE(1900,MONTH($A31),DAY($A31))))</f>
        <v>0.5</v>
      </c>
      <c r="I31" s="120"/>
      <c r="J31" s="127">
        <f t="shared" si="16"/>
        <v>0.5</v>
      </c>
      <c r="L31" s="124">
        <f t="shared" si="21"/>
        <v>45505</v>
      </c>
      <c r="M31" s="130">
        <f>IF(SUMIFS('Base Produits'!$P:$P,'Base Produits'!$N:$N,L$3,'Base Produits'!$O:$O,DATE(1900,MONTH($A31),DAY($A31)))=0,0%,SUMIFS('Base Produits'!$P:$P,'Base Produits'!$N:$N,L$3,'Base Produits'!$O:$O,DATE(1900,MONTH($A31),DAY($A31))))</f>
        <v>0</v>
      </c>
      <c r="N31" s="120"/>
      <c r="O31" s="127">
        <f t="shared" si="17"/>
        <v>0</v>
      </c>
      <c r="Q31" s="124">
        <f t="shared" si="22"/>
        <v>45505</v>
      </c>
      <c r="R31" s="130">
        <f>IF(SUMIFS('Base Produits'!$P:$P,'Base Produits'!$N:$N,Q$3,'Base Produits'!$O:$O,DATE(1900,MONTH($A31),DAY($A31)))=0,0%,SUMIFS('Base Produits'!$P:$P,'Base Produits'!$N:$N,Q$3,'Base Produits'!$O:$O,DATE(1900,MONTH($A31),DAY($A31))))</f>
        <v>0</v>
      </c>
      <c r="S31" s="120"/>
      <c r="T31" s="127">
        <f t="shared" si="18"/>
        <v>0</v>
      </c>
      <c r="V31" s="124">
        <f t="shared" si="23"/>
        <v>45505</v>
      </c>
      <c r="W31" s="130">
        <f>IF(SUMIFS('Base Produits'!$P:$P,'Base Produits'!$N:$N,V$3,'Base Produits'!$O:$O,DATE(1900,MONTH($A31),DAY($A31)))=0,0%,SUMIFS('Base Produits'!$P:$P,'Base Produits'!$N:$N,V$3,'Base Produits'!$O:$O,DATE(1900,MONTH($A31),DAY($A31))))</f>
        <v>0</v>
      </c>
      <c r="X31" s="120"/>
      <c r="Y31" s="127">
        <f t="shared" si="19"/>
        <v>0</v>
      </c>
      <c r="AI31" s="2"/>
      <c r="AL31"/>
      <c r="AM31"/>
      <c r="AN31"/>
    </row>
    <row r="32" spans="1:42" x14ac:dyDescent="0.35">
      <c r="A32" s="118">
        <f>A33-1</f>
        <v>45565</v>
      </c>
      <c r="B32" s="83">
        <f t="shared" si="14"/>
        <v>0</v>
      </c>
      <c r="C32" s="82"/>
      <c r="D32" s="156">
        <f t="shared" si="15"/>
        <v>0</v>
      </c>
      <c r="F32" s="2"/>
      <c r="G32" s="124">
        <f t="shared" si="20"/>
        <v>45565</v>
      </c>
      <c r="H32" s="130">
        <f>IF(SUMIFS('Base Produits'!$P:$P,'Base Produits'!$N:$N,G$3,'Base Produits'!$O:$O,DATE(1900,MONTH($A32),DAY($A32)))=0,0%,SUMIFS('Base Produits'!$P:$P,'Base Produits'!$N:$N,G$3,'Base Produits'!$O:$O,DATE(1900,MONTH($A32),DAY($A32))))</f>
        <v>0</v>
      </c>
      <c r="I32" s="120"/>
      <c r="J32" s="127">
        <f t="shared" si="16"/>
        <v>0</v>
      </c>
      <c r="L32" s="124">
        <f t="shared" si="21"/>
        <v>45565</v>
      </c>
      <c r="M32" s="130">
        <f>IF(SUMIFS('Base Produits'!$P:$P,'Base Produits'!$N:$N,L$3,'Base Produits'!$O:$O,DATE(1900,MONTH($A32),DAY($A32)))=0,0%,SUMIFS('Base Produits'!$P:$P,'Base Produits'!$N:$N,L$3,'Base Produits'!$O:$O,DATE(1900,MONTH($A32),DAY($A32))))</f>
        <v>0</v>
      </c>
      <c r="N32" s="120"/>
      <c r="O32" s="127">
        <f t="shared" si="17"/>
        <v>0</v>
      </c>
      <c r="Q32" s="124">
        <f t="shared" si="22"/>
        <v>45565</v>
      </c>
      <c r="R32" s="130">
        <f>IF(SUMIFS('Base Produits'!$P:$P,'Base Produits'!$N:$N,Q$3,'Base Produits'!$O:$O,DATE(1900,MONTH($A32),DAY($A32)))=0,0%,SUMIFS('Base Produits'!$P:$P,'Base Produits'!$N:$N,Q$3,'Base Produits'!$O:$O,DATE(1900,MONTH($A32),DAY($A32))))</f>
        <v>0</v>
      </c>
      <c r="S32" s="120"/>
      <c r="T32" s="127">
        <f t="shared" si="18"/>
        <v>0</v>
      </c>
      <c r="V32" s="124">
        <f t="shared" si="23"/>
        <v>45565</v>
      </c>
      <c r="W32" s="130">
        <f>IF(SUMIFS('Base Produits'!$P:$P,'Base Produits'!$N:$N,V$3,'Base Produits'!$O:$O,DATE(1900,MONTH($A32),DAY($A32)))=0,0%,SUMIFS('Base Produits'!$P:$P,'Base Produits'!$N:$N,V$3,'Base Produits'!$O:$O,DATE(1900,MONTH($A32),DAY($A32))))</f>
        <v>0</v>
      </c>
      <c r="X32" s="120"/>
      <c r="Y32" s="127">
        <f t="shared" si="19"/>
        <v>0</v>
      </c>
      <c r="AI32" s="2"/>
      <c r="AL32"/>
      <c r="AM32"/>
      <c r="AN32"/>
    </row>
    <row r="33" spans="1:41" x14ac:dyDescent="0.35">
      <c r="A33" s="118">
        <f>DATE(Results!$J$4,10,1)</f>
        <v>45566</v>
      </c>
      <c r="B33" s="83">
        <f t="shared" si="14"/>
        <v>0</v>
      </c>
      <c r="C33" s="82"/>
      <c r="D33" s="156">
        <f t="shared" si="15"/>
        <v>0</v>
      </c>
      <c r="F33" s="2"/>
      <c r="G33" s="124">
        <f t="shared" si="20"/>
        <v>45566</v>
      </c>
      <c r="H33" s="130">
        <f>IF(SUMIFS('Base Produits'!$P:$P,'Base Produits'!$N:$N,G$3,'Base Produits'!$O:$O,DATE(1900,MONTH($A33),DAY($A33)))=0,0%,SUMIFS('Base Produits'!$P:$P,'Base Produits'!$N:$N,G$3,'Base Produits'!$O:$O,DATE(1900,MONTH($A33),DAY($A33))))</f>
        <v>0</v>
      </c>
      <c r="I33" s="120"/>
      <c r="J33" s="127">
        <f t="shared" si="16"/>
        <v>0</v>
      </c>
      <c r="L33" s="124">
        <f t="shared" si="21"/>
        <v>45566</v>
      </c>
      <c r="M33" s="130">
        <f>IF(SUMIFS('Base Produits'!$P:$P,'Base Produits'!$N:$N,L$3,'Base Produits'!$O:$O,DATE(1900,MONTH($A33),DAY($A33)))=0,0%,SUMIFS('Base Produits'!$P:$P,'Base Produits'!$N:$N,L$3,'Base Produits'!$O:$O,DATE(1900,MONTH($A33),DAY($A33))))</f>
        <v>0</v>
      </c>
      <c r="N33" s="120"/>
      <c r="O33" s="127">
        <f t="shared" si="17"/>
        <v>0</v>
      </c>
      <c r="Q33" s="124">
        <f t="shared" si="22"/>
        <v>45566</v>
      </c>
      <c r="R33" s="130">
        <f>IF(SUMIFS('Base Produits'!$P:$P,'Base Produits'!$N:$N,Q$3,'Base Produits'!$O:$O,DATE(1900,MONTH($A33),DAY($A33)))=0,0%,SUMIFS('Base Produits'!$P:$P,'Base Produits'!$N:$N,Q$3,'Base Produits'!$O:$O,DATE(1900,MONTH($A33),DAY($A33))))</f>
        <v>0</v>
      </c>
      <c r="S33" s="120"/>
      <c r="T33" s="127">
        <f t="shared" si="18"/>
        <v>0</v>
      </c>
      <c r="V33" s="124">
        <f t="shared" si="23"/>
        <v>45566</v>
      </c>
      <c r="W33" s="130">
        <f>IF(SUMIFS('Base Produits'!$P:$P,'Base Produits'!$N:$N,V$3,'Base Produits'!$O:$O,DATE(1900,MONTH($A33),DAY($A33)))=0,0%,SUMIFS('Base Produits'!$P:$P,'Base Produits'!$N:$N,V$3,'Base Produits'!$O:$O,DATE(1900,MONTH($A33),DAY($A33))))</f>
        <v>0</v>
      </c>
      <c r="X33" s="120"/>
      <c r="Y33" s="127">
        <f t="shared" si="19"/>
        <v>0</v>
      </c>
      <c r="AI33" s="2"/>
      <c r="AL33"/>
      <c r="AM33"/>
      <c r="AN33"/>
    </row>
    <row r="34" spans="1:41" x14ac:dyDescent="0.35">
      <c r="A34" s="118">
        <f>A35-1</f>
        <v>45596</v>
      </c>
      <c r="B34" s="83">
        <f t="shared" si="14"/>
        <v>0.78950177935943067</v>
      </c>
      <c r="C34" s="82"/>
      <c r="D34" s="156">
        <f t="shared" si="15"/>
        <v>11.092500000000001</v>
      </c>
      <c r="F34" s="2"/>
      <c r="G34" s="124">
        <f t="shared" si="20"/>
        <v>45596</v>
      </c>
      <c r="H34" s="130">
        <f>IF(SUMIFS('Base Produits'!$P:$P,'Base Produits'!$N:$N,G$3,'Base Produits'!$O:$O,DATE(1900,MONTH($A34),DAY($A34)))=0,0%,SUMIFS('Base Produits'!$P:$P,'Base Produits'!$N:$N,G$3,'Base Produits'!$O:$O,DATE(1900,MONTH($A34),DAY($A34))))</f>
        <v>0</v>
      </c>
      <c r="I34" s="120"/>
      <c r="J34" s="127">
        <f t="shared" si="16"/>
        <v>0</v>
      </c>
      <c r="L34" s="124">
        <f t="shared" si="21"/>
        <v>45596</v>
      </c>
      <c r="M34" s="130">
        <f>IF(SUMIFS('Base Produits'!$P:$P,'Base Produits'!$N:$N,L$3,'Base Produits'!$O:$O,DATE(1900,MONTH($A34),DAY($A34)))=0,0%,SUMIFS('Base Produits'!$P:$P,'Base Produits'!$N:$N,L$3,'Base Produits'!$O:$O,DATE(1900,MONTH($A34),DAY($A34))))</f>
        <v>0.85</v>
      </c>
      <c r="N34" s="120"/>
      <c r="O34" s="127">
        <f t="shared" si="17"/>
        <v>2.1462499999999998</v>
      </c>
      <c r="Q34" s="124">
        <f t="shared" si="22"/>
        <v>45596</v>
      </c>
      <c r="R34" s="130">
        <f>IF(SUMIFS('Base Produits'!$P:$P,'Base Produits'!$N:$N,Q$3,'Base Produits'!$O:$O,DATE(1900,MONTH($A34),DAY($A34)))=0,0%,SUMIFS('Base Produits'!$P:$P,'Base Produits'!$N:$N,Q$3,'Base Produits'!$O:$O,DATE(1900,MONTH($A34),DAY($A34))))</f>
        <v>0.85</v>
      </c>
      <c r="S34" s="120"/>
      <c r="T34" s="127">
        <f t="shared" si="18"/>
        <v>8.9462500000000009</v>
      </c>
      <c r="V34" s="124">
        <f t="shared" si="23"/>
        <v>45596</v>
      </c>
      <c r="W34" s="130">
        <f>IF(SUMIFS('Base Produits'!$P:$P,'Base Produits'!$N:$N,V$3,'Base Produits'!$O:$O,DATE(1900,MONTH($A34),DAY($A34)))=0,0%,SUMIFS('Base Produits'!$P:$P,'Base Produits'!$N:$N,V$3,'Base Produits'!$O:$O,DATE(1900,MONTH($A34),DAY($A34))))</f>
        <v>0</v>
      </c>
      <c r="X34" s="120"/>
      <c r="Y34" s="127">
        <f t="shared" si="19"/>
        <v>0</v>
      </c>
      <c r="AI34" s="2"/>
      <c r="AL34"/>
      <c r="AM34"/>
      <c r="AN34"/>
    </row>
    <row r="35" spans="1:41" x14ac:dyDescent="0.35">
      <c r="A35" s="118">
        <f>DATE(Results!$J$4,11,1)</f>
        <v>45597</v>
      </c>
      <c r="B35" s="83">
        <f t="shared" si="14"/>
        <v>6.0498220640569388E-2</v>
      </c>
      <c r="C35" s="82"/>
      <c r="D35" s="156">
        <f t="shared" si="15"/>
        <v>0.85</v>
      </c>
      <c r="F35" s="2"/>
      <c r="G35" s="124">
        <f t="shared" si="20"/>
        <v>45597</v>
      </c>
      <c r="H35" s="130">
        <f>IF(SUMIFS('Base Produits'!$P:$P,'Base Produits'!$N:$N,G$3,'Base Produits'!$O:$O,DATE(1900,MONTH($A35),DAY($A35)))=0,0%,SUMIFS('Base Produits'!$P:$P,'Base Produits'!$N:$N,G$3,'Base Produits'!$O:$O,DATE(1900,MONTH($A35),DAY($A35))))</f>
        <v>0.85</v>
      </c>
      <c r="I35" s="120"/>
      <c r="J35" s="127">
        <f t="shared" si="16"/>
        <v>0.85</v>
      </c>
      <c r="L35" s="124">
        <f t="shared" si="21"/>
        <v>45597</v>
      </c>
      <c r="M35" s="130">
        <f>IF(SUMIFS('Base Produits'!$P:$P,'Base Produits'!$N:$N,L$3,'Base Produits'!$O:$O,DATE(1900,MONTH($A35),DAY($A35)))=0,0%,SUMIFS('Base Produits'!$P:$P,'Base Produits'!$N:$N,L$3,'Base Produits'!$O:$O,DATE(1900,MONTH($A35),DAY($A35))))</f>
        <v>0</v>
      </c>
      <c r="N35" s="120"/>
      <c r="O35" s="127">
        <f t="shared" si="17"/>
        <v>0</v>
      </c>
      <c r="Q35" s="124">
        <f t="shared" si="22"/>
        <v>45597</v>
      </c>
      <c r="R35" s="130">
        <f>IF(SUMIFS('Base Produits'!$P:$P,'Base Produits'!$N:$N,Q$3,'Base Produits'!$O:$O,DATE(1900,MONTH($A35),DAY($A35)))=0,0%,SUMIFS('Base Produits'!$P:$P,'Base Produits'!$N:$N,Q$3,'Base Produits'!$O:$O,DATE(1900,MONTH($A35),DAY($A35))))</f>
        <v>0</v>
      </c>
      <c r="S35" s="120"/>
      <c r="T35" s="127">
        <f t="shared" si="18"/>
        <v>0</v>
      </c>
      <c r="V35" s="124">
        <f t="shared" si="23"/>
        <v>45597</v>
      </c>
      <c r="W35" s="130">
        <f>IF(SUMIFS('Base Produits'!$P:$P,'Base Produits'!$N:$N,V$3,'Base Produits'!$O:$O,DATE(1900,MONTH($A35),DAY($A35)))=0,0%,SUMIFS('Base Produits'!$P:$P,'Base Produits'!$N:$N,V$3,'Base Produits'!$O:$O,DATE(1900,MONTH($A35),DAY($A35))))</f>
        <v>0</v>
      </c>
      <c r="X35" s="120"/>
      <c r="Y35" s="127">
        <f t="shared" si="19"/>
        <v>0</v>
      </c>
      <c r="AI35" s="2"/>
      <c r="AL35"/>
      <c r="AM35"/>
      <c r="AN35"/>
    </row>
    <row r="36" spans="1:41" ht="15" thickBot="1" x14ac:dyDescent="0.4">
      <c r="A36" s="76"/>
      <c r="B36" s="76"/>
      <c r="C36" s="76"/>
      <c r="D36" s="77"/>
      <c r="F36" s="2"/>
      <c r="G36" s="125" t="str">
        <f>IF($A36&lt;DATE(2000,1,1),"",$A36)</f>
        <v/>
      </c>
      <c r="H36" s="131"/>
      <c r="I36" s="122"/>
      <c r="J36" s="128"/>
      <c r="L36" s="125" t="str">
        <f>IF($A36&lt;DATE(2000,1,1),"",$A36)</f>
        <v/>
      </c>
      <c r="M36" s="131"/>
      <c r="N36" s="122"/>
      <c r="O36" s="128"/>
      <c r="Q36" s="125" t="str">
        <f>IF($A36&lt;DATE(2000,1,1),"",$A36)</f>
        <v/>
      </c>
      <c r="R36" s="131"/>
      <c r="S36" s="122"/>
      <c r="T36" s="128"/>
      <c r="V36" s="125" t="str">
        <f>IF($A36&lt;DATE(2000,1,1),"",$A36)</f>
        <v/>
      </c>
      <c r="W36" s="131"/>
      <c r="X36" s="122"/>
      <c r="Y36" s="128"/>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85" t="s">
        <v>38</v>
      </c>
      <c r="F40" s="2"/>
      <c r="G40" s="85" t="s">
        <v>36</v>
      </c>
      <c r="H40" s="3"/>
      <c r="I40" s="85" t="s">
        <v>37</v>
      </c>
      <c r="K40" s="3"/>
      <c r="L40" s="3"/>
      <c r="M40" s="3"/>
      <c r="N40" s="85" t="s">
        <v>37</v>
      </c>
      <c r="S40" s="85" t="s">
        <v>37</v>
      </c>
      <c r="X40" s="85" t="s">
        <v>37</v>
      </c>
      <c r="AI40" s="2"/>
      <c r="AK40" t="s">
        <v>157</v>
      </c>
      <c r="AL40" s="1" t="s">
        <v>158</v>
      </c>
      <c r="AM40" s="1" t="s">
        <v>160</v>
      </c>
      <c r="AN40" s="1" t="s">
        <v>161</v>
      </c>
      <c r="AO40" s="1" t="s">
        <v>159</v>
      </c>
    </row>
    <row r="41" spans="1:41" x14ac:dyDescent="0.35">
      <c r="A41" s="86">
        <f>(IFERROR((I41*$H$3/$I$4),0)+IFERROR((N41*$M$3/$N$4),0)+IFERROR((S41*$R$3/$S$4),0)+IFERROR((X41*$W$3/$X$4),0))/($D$5/1000)</f>
        <v>1</v>
      </c>
      <c r="B41" s="20"/>
      <c r="D41" s="231"/>
      <c r="F41" s="2"/>
      <c r="G41" s="86">
        <v>0</v>
      </c>
      <c r="H41" s="3"/>
      <c r="I41" s="86" cm="1">
        <f t="array" ref="I41">IF($G41&gt;=I$7,TREND(J$6:J$7,I$6:I$7,$G41),IF($G41&gt;=I$8,TREND(J$7:J$8,I$7:I$8,$G41),IF($G41&gt;=I$9,TREND(J$8:J$9,I$8:I$9,$G41),IF($G41&gt;=I$10,TREND(J$9:J$10,I$9:I$10,$G41),IF($G41&gt;=I$11,TREND(J$10:J$11,I$10:I$11,$G41),0)))))</f>
        <v>1</v>
      </c>
      <c r="J41" s="20"/>
      <c r="K41" s="3"/>
      <c r="L41" s="3"/>
      <c r="M41" s="3"/>
      <c r="N41" s="86" cm="1">
        <f t="array" ref="N41">IF($G41&gt;=N$7,TREND(O$6:O$7,N$6:N$7,$G41),IF($G41&gt;=N$8,TREND(O$7:O$8,N$7:N$8,$G41),IF($G41&gt;=N$9,TREND(O$8:O$9,N$8:N$9,$G41),IF($G41&gt;=N$10,TREND(O$9:O$10,N$9:N$10,$G41),IF($G41&gt;=N$11,TREND(O$10:O$11,N$10:N$11,$G41),0)))))</f>
        <v>1</v>
      </c>
      <c r="S41" s="86" cm="1">
        <f t="array" ref="S41">IF($G41&gt;=S$7,TREND(T$6:T$7,S$6:S$7,$G41),IF($G41&gt;=S$8,TREND(T$7:T$8,S$7:S$8,$G41),IF($G41&gt;=S$9,TREND(T$8:T$9,S$8:S$9,$G41),IF($G41&gt;=S$10,TREND(T$9:T$10,S$9:S$10,$G41),IF($G41&gt;=S$11,TREND(T$10:T$11,S$10:S$11,$G41),0)))))</f>
        <v>1</v>
      </c>
      <c r="X41" s="86" cm="1">
        <f t="array" ref="X41">IF($G41&gt;=X$7,TREND(Y$6:Y$7,X$6:X$7,$G41),IF($G41&gt;=X$8,TREND(Y$7:Y$8,X$7:X$8,$G41),IF($G41&gt;=X$9,TREND(Y$8:Y$9,X$8:X$9,$G41),IF($G41&gt;=X$10,TREND(Y$9:Y$10,X$9:X$10,$G41),IF($G41&gt;=X$11,TREND(Y$10:Y$11,X$10:X$11,$G41),0)))))</f>
        <v>0</v>
      </c>
      <c r="Y41" s="20"/>
      <c r="Z41" s="20"/>
      <c r="AA41" s="18"/>
      <c r="AB41" s="18"/>
      <c r="AC41" s="18"/>
      <c r="AD41" s="18"/>
      <c r="AE41" s="18"/>
      <c r="AF41" s="18"/>
      <c r="AI41" s="2"/>
      <c r="AJ41" s="29">
        <f>DATE(Results!J4,4,1)</f>
        <v>45383</v>
      </c>
      <c r="AK41">
        <f t="shared" ref="AK41:AK104" si="24">_xlfn.XLOOKUP(AJ41,A$27:A$36,B$27:B$36,0,0)</f>
        <v>0</v>
      </c>
      <c r="AL41" s="1">
        <f t="shared" ref="AL41:AL104" si="25">_xlfn.XLOOKUP(AJ41,A$15:A$24,B$15:B$24,1,0)</f>
        <v>0.39999999999999997</v>
      </c>
      <c r="AM41" s="1">
        <f t="shared" ref="AM41:AM72" si="26">_xlfn.XLOOKUP(AJ41,A$27:A$36,B$27:B$36,0,-1)</f>
        <v>0</v>
      </c>
      <c r="AN41" s="163">
        <f t="shared" ref="AN41:AN104" si="27">AK41</f>
        <v>0</v>
      </c>
      <c r="AO41" s="162">
        <f>IF(AL41=1,AO42,AL41)</f>
        <v>0.39999999999999997</v>
      </c>
    </row>
    <row r="42" spans="1:41" x14ac:dyDescent="0.35">
      <c r="A42" s="86">
        <f t="shared" ref="A42:A105" si="28">(IFERROR((I42*$H$3/$I$4),0)+IFERROR((N42*$M$3/$N$4),0)+IFERROR((S42*$R$3/$S$4),0)+IFERROR((X42*$W$3/$X$4),0))/($D$5/1000)</f>
        <v>1</v>
      </c>
      <c r="B42" s="20"/>
      <c r="D42" s="231"/>
      <c r="F42" s="2"/>
      <c r="G42" s="86">
        <v>0.01</v>
      </c>
      <c r="H42" s="3"/>
      <c r="I42" s="227">
        <v>1</v>
      </c>
      <c r="J42" s="20"/>
      <c r="K42" s="3"/>
      <c r="L42" s="3"/>
      <c r="M42" s="3"/>
      <c r="N42" s="226">
        <v>1</v>
      </c>
      <c r="S42" s="226">
        <v>1</v>
      </c>
      <c r="X42" s="193">
        <v>0</v>
      </c>
      <c r="Y42" s="20"/>
      <c r="Z42" s="20"/>
      <c r="AA42" s="18"/>
      <c r="AB42" s="18"/>
      <c r="AC42" s="18"/>
      <c r="AD42" s="18"/>
      <c r="AE42" s="18"/>
      <c r="AF42" s="18"/>
      <c r="AI42" s="2"/>
      <c r="AJ42" s="29">
        <f>AJ41+1</f>
        <v>45384</v>
      </c>
      <c r="AK42">
        <f t="shared" si="24"/>
        <v>0</v>
      </c>
      <c r="AL42" s="1">
        <f t="shared" si="25"/>
        <v>1</v>
      </c>
      <c r="AM42" s="1">
        <f t="shared" si="26"/>
        <v>0</v>
      </c>
      <c r="AN42" s="163">
        <f t="shared" si="27"/>
        <v>0</v>
      </c>
      <c r="AO42" s="162">
        <f t="shared" ref="AO42:AO105" si="29">IF(AL42=1,AO43,AL42)</f>
        <v>0.6749110320284698</v>
      </c>
    </row>
    <row r="43" spans="1:41" x14ac:dyDescent="0.35">
      <c r="A43" s="86">
        <f t="shared" si="28"/>
        <v>1</v>
      </c>
      <c r="B43" s="20"/>
      <c r="D43" s="231"/>
      <c r="F43" s="21"/>
      <c r="G43" s="86">
        <v>0.02</v>
      </c>
      <c r="H43" s="3"/>
      <c r="I43" s="227">
        <v>1</v>
      </c>
      <c r="J43" s="20"/>
      <c r="K43" s="3"/>
      <c r="L43" s="3"/>
      <c r="M43" s="3"/>
      <c r="N43" s="226">
        <v>1</v>
      </c>
      <c r="S43" s="226">
        <v>1</v>
      </c>
      <c r="X43" s="193">
        <v>0</v>
      </c>
      <c r="Y43" s="20"/>
      <c r="Z43" s="20"/>
      <c r="AA43" s="18"/>
      <c r="AB43" s="18"/>
      <c r="AC43" s="18"/>
      <c r="AD43" s="18"/>
      <c r="AE43" s="18"/>
      <c r="AF43" s="18"/>
      <c r="AI43" s="21"/>
      <c r="AJ43" s="29">
        <f t="shared" ref="AJ43:AJ106" si="30">AJ42+1</f>
        <v>45385</v>
      </c>
      <c r="AK43">
        <f t="shared" si="24"/>
        <v>0</v>
      </c>
      <c r="AL43" s="1">
        <f t="shared" si="25"/>
        <v>1</v>
      </c>
      <c r="AM43" s="1">
        <f t="shared" si="26"/>
        <v>0</v>
      </c>
      <c r="AN43" s="163">
        <f t="shared" si="27"/>
        <v>0</v>
      </c>
      <c r="AO43" s="162">
        <f t="shared" si="29"/>
        <v>0.6749110320284698</v>
      </c>
    </row>
    <row r="44" spans="1:41" x14ac:dyDescent="0.35">
      <c r="A44" s="86">
        <f t="shared" si="28"/>
        <v>1</v>
      </c>
      <c r="B44" s="20"/>
      <c r="D44" s="231"/>
      <c r="F44" s="21"/>
      <c r="G44" s="86">
        <v>0.03</v>
      </c>
      <c r="H44" s="3"/>
      <c r="I44" s="227">
        <v>1</v>
      </c>
      <c r="J44" s="20"/>
      <c r="K44" s="3"/>
      <c r="L44" s="3"/>
      <c r="M44" s="3"/>
      <c r="N44" s="226">
        <v>1</v>
      </c>
      <c r="S44" s="226">
        <v>1</v>
      </c>
      <c r="X44" s="193">
        <v>0</v>
      </c>
      <c r="Y44" s="20"/>
      <c r="Z44" s="20"/>
      <c r="AA44" s="18"/>
      <c r="AB44" s="18"/>
      <c r="AC44" s="18"/>
      <c r="AD44" s="18"/>
      <c r="AE44" s="18"/>
      <c r="AF44" s="18"/>
      <c r="AI44" s="21"/>
      <c r="AJ44" s="29">
        <f t="shared" si="30"/>
        <v>45386</v>
      </c>
      <c r="AK44">
        <f t="shared" si="24"/>
        <v>0</v>
      </c>
      <c r="AL44" s="1">
        <f t="shared" si="25"/>
        <v>1</v>
      </c>
      <c r="AM44" s="1">
        <f t="shared" si="26"/>
        <v>0</v>
      </c>
      <c r="AN44" s="163">
        <f t="shared" si="27"/>
        <v>0</v>
      </c>
      <c r="AO44" s="162">
        <f t="shared" si="29"/>
        <v>0.6749110320284698</v>
      </c>
    </row>
    <row r="45" spans="1:41" x14ac:dyDescent="0.35">
      <c r="A45" s="86">
        <f t="shared" si="28"/>
        <v>1</v>
      </c>
      <c r="B45" s="20"/>
      <c r="D45" s="231"/>
      <c r="F45" s="21"/>
      <c r="G45" s="86">
        <v>0.04</v>
      </c>
      <c r="H45" s="3"/>
      <c r="I45" s="227">
        <v>1</v>
      </c>
      <c r="J45" s="20"/>
      <c r="K45" s="3"/>
      <c r="L45" s="3"/>
      <c r="M45" s="3"/>
      <c r="N45" s="226">
        <v>1</v>
      </c>
      <c r="S45" s="226">
        <v>1</v>
      </c>
      <c r="X45" s="193">
        <v>0</v>
      </c>
      <c r="Y45" s="20"/>
      <c r="Z45" s="20"/>
      <c r="AA45" s="18"/>
      <c r="AB45" s="18"/>
      <c r="AC45" s="18"/>
      <c r="AD45" s="18"/>
      <c r="AE45" s="18"/>
      <c r="AF45" s="18"/>
      <c r="AI45" s="21"/>
      <c r="AJ45" s="29">
        <f t="shared" si="30"/>
        <v>45387</v>
      </c>
      <c r="AK45">
        <f t="shared" si="24"/>
        <v>0</v>
      </c>
      <c r="AL45" s="1">
        <f t="shared" si="25"/>
        <v>1</v>
      </c>
      <c r="AM45" s="1">
        <f t="shared" si="26"/>
        <v>0</v>
      </c>
      <c r="AN45" s="163">
        <f t="shared" si="27"/>
        <v>0</v>
      </c>
      <c r="AO45" s="162">
        <f t="shared" si="29"/>
        <v>0.6749110320284698</v>
      </c>
    </row>
    <row r="46" spans="1:41" x14ac:dyDescent="0.35">
      <c r="A46" s="86">
        <f t="shared" si="28"/>
        <v>1</v>
      </c>
      <c r="B46" s="20"/>
      <c r="D46" s="231"/>
      <c r="F46" s="21"/>
      <c r="G46" s="86">
        <v>0.05</v>
      </c>
      <c r="H46" s="3"/>
      <c r="I46" s="227">
        <v>1</v>
      </c>
      <c r="J46" s="20"/>
      <c r="K46" s="3"/>
      <c r="L46" s="3"/>
      <c r="M46" s="3"/>
      <c r="N46" s="226">
        <v>1</v>
      </c>
      <c r="S46" s="226">
        <v>1</v>
      </c>
      <c r="X46" s="193">
        <v>0</v>
      </c>
      <c r="Y46" s="20"/>
      <c r="Z46" s="20"/>
      <c r="AA46" s="18"/>
      <c r="AB46" s="18"/>
      <c r="AC46" s="18"/>
      <c r="AD46" s="18"/>
      <c r="AE46" s="18"/>
      <c r="AF46" s="18"/>
      <c r="AI46" s="21"/>
      <c r="AJ46" s="29">
        <f t="shared" si="30"/>
        <v>45388</v>
      </c>
      <c r="AK46">
        <f t="shared" si="24"/>
        <v>0</v>
      </c>
      <c r="AL46" s="1">
        <f t="shared" si="25"/>
        <v>1</v>
      </c>
      <c r="AM46" s="1">
        <f t="shared" si="26"/>
        <v>0</v>
      </c>
      <c r="AN46" s="163">
        <f t="shared" si="27"/>
        <v>0</v>
      </c>
      <c r="AO46" s="162">
        <f t="shared" si="29"/>
        <v>0.6749110320284698</v>
      </c>
    </row>
    <row r="47" spans="1:41" x14ac:dyDescent="0.35">
      <c r="A47" s="86">
        <f t="shared" si="28"/>
        <v>1</v>
      </c>
      <c r="B47" s="20"/>
      <c r="D47" s="231"/>
      <c r="F47" s="21"/>
      <c r="G47" s="86">
        <v>0.06</v>
      </c>
      <c r="H47" s="3"/>
      <c r="I47" s="227">
        <v>1</v>
      </c>
      <c r="J47" s="20"/>
      <c r="K47" s="3"/>
      <c r="L47" s="3"/>
      <c r="M47" s="3"/>
      <c r="N47" s="226">
        <v>1</v>
      </c>
      <c r="S47" s="226">
        <v>1</v>
      </c>
      <c r="X47" s="193">
        <v>0</v>
      </c>
      <c r="Y47" s="20"/>
      <c r="Z47" s="20"/>
      <c r="AA47" s="18"/>
      <c r="AB47" s="18"/>
      <c r="AC47" s="18"/>
      <c r="AD47" s="18"/>
      <c r="AE47" s="18"/>
      <c r="AF47" s="18"/>
      <c r="AI47" s="21"/>
      <c r="AJ47" s="29">
        <f t="shared" si="30"/>
        <v>45389</v>
      </c>
      <c r="AK47">
        <f t="shared" si="24"/>
        <v>0</v>
      </c>
      <c r="AL47" s="1">
        <f t="shared" si="25"/>
        <v>1</v>
      </c>
      <c r="AM47" s="1">
        <f t="shared" si="26"/>
        <v>0</v>
      </c>
      <c r="AN47" s="163">
        <f t="shared" si="27"/>
        <v>0</v>
      </c>
      <c r="AO47" s="162">
        <f t="shared" si="29"/>
        <v>0.6749110320284698</v>
      </c>
    </row>
    <row r="48" spans="1:41" x14ac:dyDescent="0.35">
      <c r="A48" s="86">
        <f t="shared" si="28"/>
        <v>1</v>
      </c>
      <c r="B48" s="20"/>
      <c r="D48" s="231"/>
      <c r="F48" s="21"/>
      <c r="G48" s="86">
        <v>7.0000000000000007E-2</v>
      </c>
      <c r="H48" s="3"/>
      <c r="I48" s="227">
        <v>1</v>
      </c>
      <c r="J48" s="20"/>
      <c r="K48" s="3"/>
      <c r="L48" s="3"/>
      <c r="M48" s="3"/>
      <c r="N48" s="226">
        <v>1</v>
      </c>
      <c r="S48" s="226">
        <v>1</v>
      </c>
      <c r="X48" s="193">
        <v>0</v>
      </c>
      <c r="Y48" s="20"/>
      <c r="Z48" s="20"/>
      <c r="AA48" s="18"/>
      <c r="AB48" s="18"/>
      <c r="AC48" s="18"/>
      <c r="AD48" s="18"/>
      <c r="AE48" s="18"/>
      <c r="AF48" s="18"/>
      <c r="AI48" s="21"/>
      <c r="AJ48" s="29">
        <f t="shared" si="30"/>
        <v>45390</v>
      </c>
      <c r="AK48">
        <f t="shared" si="24"/>
        <v>0</v>
      </c>
      <c r="AL48" s="1">
        <f t="shared" si="25"/>
        <v>1</v>
      </c>
      <c r="AM48" s="1">
        <f t="shared" si="26"/>
        <v>0</v>
      </c>
      <c r="AN48" s="163">
        <f t="shared" si="27"/>
        <v>0</v>
      </c>
      <c r="AO48" s="162">
        <f t="shared" si="29"/>
        <v>0.6749110320284698</v>
      </c>
    </row>
    <row r="49" spans="1:41" x14ac:dyDescent="0.35">
      <c r="A49" s="86">
        <f t="shared" si="28"/>
        <v>1</v>
      </c>
      <c r="B49" s="20"/>
      <c r="D49" s="231"/>
      <c r="F49" s="21"/>
      <c r="G49" s="86">
        <v>0.08</v>
      </c>
      <c r="H49" s="3"/>
      <c r="I49" s="227">
        <v>1</v>
      </c>
      <c r="J49" s="20"/>
      <c r="K49" s="3"/>
      <c r="L49" s="3"/>
      <c r="M49" s="3"/>
      <c r="N49" s="226">
        <v>1</v>
      </c>
      <c r="S49" s="226">
        <v>1</v>
      </c>
      <c r="X49" s="193">
        <v>0</v>
      </c>
      <c r="Y49" s="20"/>
      <c r="Z49" s="20"/>
      <c r="AA49" s="18"/>
      <c r="AB49" s="18"/>
      <c r="AC49" s="18"/>
      <c r="AD49" s="18"/>
      <c r="AE49" s="18"/>
      <c r="AF49" s="18"/>
      <c r="AI49" s="21"/>
      <c r="AJ49" s="29">
        <f t="shared" si="30"/>
        <v>45391</v>
      </c>
      <c r="AK49">
        <f t="shared" si="24"/>
        <v>0</v>
      </c>
      <c r="AL49" s="1">
        <f t="shared" si="25"/>
        <v>1</v>
      </c>
      <c r="AM49" s="1">
        <f t="shared" si="26"/>
        <v>0</v>
      </c>
      <c r="AN49" s="163">
        <f t="shared" si="27"/>
        <v>0</v>
      </c>
      <c r="AO49" s="162">
        <f t="shared" si="29"/>
        <v>0.6749110320284698</v>
      </c>
    </row>
    <row r="50" spans="1:41" x14ac:dyDescent="0.35">
      <c r="A50" s="86">
        <f t="shared" si="28"/>
        <v>1</v>
      </c>
      <c r="B50" s="20"/>
      <c r="D50" s="231"/>
      <c r="F50" s="21"/>
      <c r="G50" s="86">
        <v>0.09</v>
      </c>
      <c r="H50" s="3"/>
      <c r="I50" s="227">
        <v>1</v>
      </c>
      <c r="J50" s="20"/>
      <c r="K50" s="3"/>
      <c r="L50" s="3"/>
      <c r="M50" s="3"/>
      <c r="N50" s="226">
        <v>1</v>
      </c>
      <c r="S50" s="226">
        <v>1</v>
      </c>
      <c r="X50" s="193">
        <v>0</v>
      </c>
      <c r="Y50" s="20"/>
      <c r="Z50" s="20"/>
      <c r="AA50" s="18"/>
      <c r="AB50" s="18"/>
      <c r="AC50" s="18"/>
      <c r="AD50" s="18"/>
      <c r="AE50" s="18"/>
      <c r="AF50" s="18"/>
      <c r="AI50" s="21"/>
      <c r="AJ50" s="29">
        <f t="shared" si="30"/>
        <v>45392</v>
      </c>
      <c r="AK50">
        <f t="shared" si="24"/>
        <v>0</v>
      </c>
      <c r="AL50" s="1">
        <f t="shared" si="25"/>
        <v>1</v>
      </c>
      <c r="AM50" s="1">
        <f t="shared" si="26"/>
        <v>0</v>
      </c>
      <c r="AN50" s="163">
        <f t="shared" si="27"/>
        <v>0</v>
      </c>
      <c r="AO50" s="162">
        <f t="shared" si="29"/>
        <v>0.6749110320284698</v>
      </c>
    </row>
    <row r="51" spans="1:41" x14ac:dyDescent="0.35">
      <c r="A51" s="86">
        <f t="shared" si="28"/>
        <v>1</v>
      </c>
      <c r="B51" s="20"/>
      <c r="D51" s="231"/>
      <c r="F51" s="21"/>
      <c r="G51" s="86">
        <v>0.1</v>
      </c>
      <c r="H51" s="3"/>
      <c r="I51" s="227">
        <v>1</v>
      </c>
      <c r="J51" s="20"/>
      <c r="K51" s="3"/>
      <c r="L51" s="3"/>
      <c r="M51" s="27"/>
      <c r="N51" s="226">
        <v>1</v>
      </c>
      <c r="S51" s="226">
        <v>1</v>
      </c>
      <c r="X51" s="193">
        <v>0</v>
      </c>
      <c r="Y51" s="20"/>
      <c r="Z51" s="20"/>
      <c r="AA51" s="18"/>
      <c r="AB51" s="18"/>
      <c r="AC51" s="18"/>
      <c r="AD51" s="18"/>
      <c r="AE51" s="18"/>
      <c r="AF51" s="18"/>
      <c r="AI51" s="21"/>
      <c r="AJ51" s="29">
        <f t="shared" si="30"/>
        <v>45393</v>
      </c>
      <c r="AK51">
        <f t="shared" si="24"/>
        <v>0</v>
      </c>
      <c r="AL51" s="1">
        <f t="shared" si="25"/>
        <v>1</v>
      </c>
      <c r="AM51" s="1">
        <f t="shared" si="26"/>
        <v>0</v>
      </c>
      <c r="AN51" s="163">
        <f t="shared" si="27"/>
        <v>0</v>
      </c>
      <c r="AO51" s="162">
        <f t="shared" si="29"/>
        <v>0.6749110320284698</v>
      </c>
    </row>
    <row r="52" spans="1:41" x14ac:dyDescent="0.35">
      <c r="A52" s="86">
        <f t="shared" si="28"/>
        <v>1</v>
      </c>
      <c r="B52" s="20"/>
      <c r="D52" s="231"/>
      <c r="F52" s="21"/>
      <c r="G52" s="86">
        <v>0.11</v>
      </c>
      <c r="H52" s="3"/>
      <c r="I52" s="227">
        <v>1</v>
      </c>
      <c r="J52" s="20"/>
      <c r="K52" s="3"/>
      <c r="L52" s="3"/>
      <c r="M52" s="3"/>
      <c r="N52" s="226">
        <v>1</v>
      </c>
      <c r="S52" s="226">
        <v>1</v>
      </c>
      <c r="X52" s="193">
        <v>0</v>
      </c>
      <c r="Y52" s="20"/>
      <c r="Z52" s="20"/>
      <c r="AA52" s="18"/>
      <c r="AB52" s="18"/>
      <c r="AC52" s="18"/>
      <c r="AD52" s="18"/>
      <c r="AE52" s="18"/>
      <c r="AF52" s="18"/>
      <c r="AI52" s="21"/>
      <c r="AJ52" s="29">
        <f t="shared" si="30"/>
        <v>45394</v>
      </c>
      <c r="AK52">
        <f t="shared" si="24"/>
        <v>0</v>
      </c>
      <c r="AL52" s="1">
        <f t="shared" si="25"/>
        <v>1</v>
      </c>
      <c r="AM52" s="1">
        <f t="shared" si="26"/>
        <v>0</v>
      </c>
      <c r="AN52" s="163">
        <f t="shared" si="27"/>
        <v>0</v>
      </c>
      <c r="AO52" s="162">
        <f t="shared" si="29"/>
        <v>0.6749110320284698</v>
      </c>
    </row>
    <row r="53" spans="1:41" x14ac:dyDescent="0.35">
      <c r="A53" s="86">
        <f t="shared" si="28"/>
        <v>1</v>
      </c>
      <c r="B53" s="20"/>
      <c r="D53" s="231"/>
      <c r="F53" s="21"/>
      <c r="G53" s="86">
        <v>0.12</v>
      </c>
      <c r="H53" s="3"/>
      <c r="I53" s="227">
        <v>1</v>
      </c>
      <c r="J53" s="20"/>
      <c r="K53" s="3"/>
      <c r="L53" s="3"/>
      <c r="M53" s="3"/>
      <c r="N53" s="226">
        <v>1</v>
      </c>
      <c r="S53" s="226">
        <v>1</v>
      </c>
      <c r="X53" s="193">
        <v>0</v>
      </c>
      <c r="Y53" s="20"/>
      <c r="Z53" s="20"/>
      <c r="AA53" s="18"/>
      <c r="AB53" s="18"/>
      <c r="AC53" s="18"/>
      <c r="AD53" s="18"/>
      <c r="AE53" s="18"/>
      <c r="AF53" s="18"/>
      <c r="AI53" s="21"/>
      <c r="AJ53" s="29">
        <f t="shared" si="30"/>
        <v>45395</v>
      </c>
      <c r="AK53">
        <f t="shared" si="24"/>
        <v>0</v>
      </c>
      <c r="AL53" s="1">
        <f t="shared" si="25"/>
        <v>1</v>
      </c>
      <c r="AM53" s="1">
        <f t="shared" si="26"/>
        <v>0</v>
      </c>
      <c r="AN53" s="163">
        <f t="shared" si="27"/>
        <v>0</v>
      </c>
      <c r="AO53" s="162">
        <f t="shared" si="29"/>
        <v>0.6749110320284698</v>
      </c>
    </row>
    <row r="54" spans="1:41" x14ac:dyDescent="0.35">
      <c r="A54" s="86">
        <f t="shared" si="28"/>
        <v>1</v>
      </c>
      <c r="B54" s="20"/>
      <c r="D54" s="231"/>
      <c r="F54" s="21"/>
      <c r="G54" s="86">
        <v>0.13</v>
      </c>
      <c r="H54" s="3"/>
      <c r="I54" s="227">
        <v>1</v>
      </c>
      <c r="J54" s="20"/>
      <c r="K54" s="3"/>
      <c r="L54" s="3"/>
      <c r="M54" s="3"/>
      <c r="N54" s="226">
        <v>1</v>
      </c>
      <c r="S54" s="226">
        <v>1</v>
      </c>
      <c r="X54" s="193">
        <v>0</v>
      </c>
      <c r="Y54" s="20"/>
      <c r="Z54" s="20"/>
      <c r="AA54" s="18"/>
      <c r="AB54" s="18"/>
      <c r="AC54" s="18"/>
      <c r="AD54" s="18"/>
      <c r="AE54" s="18"/>
      <c r="AF54" s="18"/>
      <c r="AI54" s="21"/>
      <c r="AJ54" s="29">
        <f t="shared" si="30"/>
        <v>45396</v>
      </c>
      <c r="AK54">
        <f t="shared" si="24"/>
        <v>0</v>
      </c>
      <c r="AL54" s="1">
        <f t="shared" si="25"/>
        <v>1</v>
      </c>
      <c r="AM54" s="1">
        <f t="shared" si="26"/>
        <v>0</v>
      </c>
      <c r="AN54" s="163">
        <f t="shared" si="27"/>
        <v>0</v>
      </c>
      <c r="AO54" s="162">
        <f t="shared" si="29"/>
        <v>0.6749110320284698</v>
      </c>
    </row>
    <row r="55" spans="1:41" x14ac:dyDescent="0.35">
      <c r="A55" s="86">
        <f t="shared" si="28"/>
        <v>1</v>
      </c>
      <c r="B55" s="20"/>
      <c r="D55" s="231"/>
      <c r="F55" s="21"/>
      <c r="G55" s="86">
        <v>0.14000000000000001</v>
      </c>
      <c r="H55" s="3"/>
      <c r="I55" s="227">
        <v>1</v>
      </c>
      <c r="J55" s="20"/>
      <c r="K55" s="3"/>
      <c r="L55" s="3"/>
      <c r="M55" s="3"/>
      <c r="N55" s="226">
        <v>1</v>
      </c>
      <c r="S55" s="226">
        <v>1</v>
      </c>
      <c r="X55" s="193">
        <v>0</v>
      </c>
      <c r="Y55" s="20"/>
      <c r="Z55" s="20"/>
      <c r="AA55" s="18"/>
      <c r="AB55" s="18"/>
      <c r="AC55" s="18"/>
      <c r="AD55" s="18"/>
      <c r="AE55" s="18"/>
      <c r="AF55" s="18"/>
      <c r="AI55" s="21"/>
      <c r="AJ55" s="29">
        <f t="shared" si="30"/>
        <v>45397</v>
      </c>
      <c r="AK55">
        <f t="shared" si="24"/>
        <v>0</v>
      </c>
      <c r="AL55" s="1">
        <f t="shared" si="25"/>
        <v>1</v>
      </c>
      <c r="AM55" s="1">
        <f t="shared" si="26"/>
        <v>0</v>
      </c>
      <c r="AN55" s="163">
        <f t="shared" si="27"/>
        <v>0</v>
      </c>
      <c r="AO55" s="162">
        <f t="shared" si="29"/>
        <v>0.6749110320284698</v>
      </c>
    </row>
    <row r="56" spans="1:41" x14ac:dyDescent="0.35">
      <c r="A56" s="86">
        <f t="shared" si="28"/>
        <v>1</v>
      </c>
      <c r="B56" s="20"/>
      <c r="D56" s="231"/>
      <c r="F56" s="21"/>
      <c r="G56" s="86">
        <v>0.15</v>
      </c>
      <c r="H56" s="3"/>
      <c r="I56" s="227">
        <v>1</v>
      </c>
      <c r="J56" s="20"/>
      <c r="K56" s="3"/>
      <c r="L56" s="3"/>
      <c r="M56" s="3"/>
      <c r="N56" s="226">
        <v>1</v>
      </c>
      <c r="S56" s="226">
        <v>1</v>
      </c>
      <c r="X56" s="193">
        <v>0</v>
      </c>
      <c r="Y56" s="20"/>
      <c r="Z56" s="20"/>
      <c r="AA56" s="18"/>
      <c r="AB56" s="18"/>
      <c r="AC56" s="18"/>
      <c r="AD56" s="18"/>
      <c r="AE56" s="18"/>
      <c r="AF56" s="18"/>
      <c r="AI56" s="21"/>
      <c r="AJ56" s="29">
        <f t="shared" si="30"/>
        <v>45398</v>
      </c>
      <c r="AK56">
        <f t="shared" si="24"/>
        <v>0</v>
      </c>
      <c r="AL56" s="1">
        <f t="shared" si="25"/>
        <v>1</v>
      </c>
      <c r="AM56" s="1">
        <f t="shared" si="26"/>
        <v>0</v>
      </c>
      <c r="AN56" s="163">
        <f t="shared" si="27"/>
        <v>0</v>
      </c>
      <c r="AO56" s="162">
        <f t="shared" si="29"/>
        <v>0.6749110320284698</v>
      </c>
    </row>
    <row r="57" spans="1:41" x14ac:dyDescent="0.35">
      <c r="A57" s="86">
        <f t="shared" si="28"/>
        <v>1</v>
      </c>
      <c r="B57" s="20"/>
      <c r="D57" s="231"/>
      <c r="F57" s="21"/>
      <c r="G57" s="86">
        <v>0.16</v>
      </c>
      <c r="H57" s="3"/>
      <c r="I57" s="227">
        <v>1</v>
      </c>
      <c r="J57" s="20"/>
      <c r="K57" s="3"/>
      <c r="L57" s="3"/>
      <c r="M57" s="3"/>
      <c r="N57" s="226">
        <v>1</v>
      </c>
      <c r="S57" s="226">
        <v>1</v>
      </c>
      <c r="X57" s="193">
        <v>0</v>
      </c>
      <c r="Y57" s="20"/>
      <c r="Z57" s="20"/>
      <c r="AA57" s="18"/>
      <c r="AB57" s="18"/>
      <c r="AC57" s="18"/>
      <c r="AD57" s="18"/>
      <c r="AE57" s="18"/>
      <c r="AF57" s="18"/>
      <c r="AI57" s="21"/>
      <c r="AJ57" s="29">
        <f t="shared" si="30"/>
        <v>45399</v>
      </c>
      <c r="AK57">
        <f t="shared" si="24"/>
        <v>0</v>
      </c>
      <c r="AL57" s="1">
        <f t="shared" si="25"/>
        <v>1</v>
      </c>
      <c r="AM57" s="1">
        <f t="shared" si="26"/>
        <v>0</v>
      </c>
      <c r="AN57" s="163">
        <f t="shared" si="27"/>
        <v>0</v>
      </c>
      <c r="AO57" s="162">
        <f t="shared" si="29"/>
        <v>0.6749110320284698</v>
      </c>
    </row>
    <row r="58" spans="1:41" x14ac:dyDescent="0.35">
      <c r="A58" s="86">
        <f t="shared" si="28"/>
        <v>1</v>
      </c>
      <c r="B58" s="20"/>
      <c r="D58" s="231"/>
      <c r="F58" s="21"/>
      <c r="G58" s="86">
        <v>0.17</v>
      </c>
      <c r="H58" s="3"/>
      <c r="I58" s="227">
        <v>1</v>
      </c>
      <c r="J58" s="20"/>
      <c r="K58" s="3"/>
      <c r="L58" s="3"/>
      <c r="M58" s="3"/>
      <c r="N58" s="226">
        <v>1</v>
      </c>
      <c r="S58" s="226">
        <v>1</v>
      </c>
      <c r="X58" s="193">
        <v>0</v>
      </c>
      <c r="Y58" s="20"/>
      <c r="Z58" s="20"/>
      <c r="AA58" s="18"/>
      <c r="AB58" s="18"/>
      <c r="AC58" s="18"/>
      <c r="AD58" s="18"/>
      <c r="AE58" s="18"/>
      <c r="AF58" s="18"/>
      <c r="AI58" s="21"/>
      <c r="AJ58" s="29">
        <f t="shared" si="30"/>
        <v>45400</v>
      </c>
      <c r="AK58">
        <f t="shared" si="24"/>
        <v>0</v>
      </c>
      <c r="AL58" s="1">
        <f t="shared" si="25"/>
        <v>1</v>
      </c>
      <c r="AM58" s="1">
        <f t="shared" si="26"/>
        <v>0</v>
      </c>
      <c r="AN58" s="163">
        <f t="shared" si="27"/>
        <v>0</v>
      </c>
      <c r="AO58" s="162">
        <f t="shared" si="29"/>
        <v>0.6749110320284698</v>
      </c>
    </row>
    <row r="59" spans="1:41" x14ac:dyDescent="0.35">
      <c r="A59" s="86">
        <f t="shared" si="28"/>
        <v>1</v>
      </c>
      <c r="B59" s="20"/>
      <c r="D59" s="231"/>
      <c r="F59" s="21"/>
      <c r="G59" s="86">
        <v>0.18</v>
      </c>
      <c r="H59" s="3"/>
      <c r="I59" s="227">
        <v>1</v>
      </c>
      <c r="J59" s="20"/>
      <c r="K59" s="3"/>
      <c r="L59" s="3"/>
      <c r="M59" s="3"/>
      <c r="N59" s="226">
        <v>1</v>
      </c>
      <c r="S59" s="226">
        <v>1</v>
      </c>
      <c r="X59" s="193">
        <v>0</v>
      </c>
      <c r="Y59" s="20"/>
      <c r="Z59" s="20"/>
      <c r="AA59" s="18"/>
      <c r="AB59" s="18"/>
      <c r="AC59" s="18"/>
      <c r="AD59" s="18"/>
      <c r="AE59" s="18"/>
      <c r="AF59" s="18"/>
      <c r="AI59" s="21"/>
      <c r="AJ59" s="29">
        <f t="shared" si="30"/>
        <v>45401</v>
      </c>
      <c r="AK59">
        <f t="shared" si="24"/>
        <v>0</v>
      </c>
      <c r="AL59" s="1">
        <f t="shared" si="25"/>
        <v>1</v>
      </c>
      <c r="AM59" s="1">
        <f t="shared" si="26"/>
        <v>0</v>
      </c>
      <c r="AN59" s="163">
        <f t="shared" si="27"/>
        <v>0</v>
      </c>
      <c r="AO59" s="162">
        <f t="shared" si="29"/>
        <v>0.6749110320284698</v>
      </c>
    </row>
    <row r="60" spans="1:41" ht="12.75" customHeight="1" x14ac:dyDescent="0.35">
      <c r="A60" s="86">
        <f t="shared" si="28"/>
        <v>1</v>
      </c>
      <c r="B60" s="20"/>
      <c r="D60" s="231"/>
      <c r="F60" s="21"/>
      <c r="G60" s="86">
        <v>0.19</v>
      </c>
      <c r="H60" s="3"/>
      <c r="I60" s="227">
        <v>1</v>
      </c>
      <c r="J60" s="20"/>
      <c r="K60" s="3"/>
      <c r="L60" s="3"/>
      <c r="M60" s="3"/>
      <c r="N60" s="226">
        <v>1</v>
      </c>
      <c r="S60" s="226">
        <v>1</v>
      </c>
      <c r="X60" s="193">
        <v>0</v>
      </c>
      <c r="Y60" s="20"/>
      <c r="Z60" s="20"/>
      <c r="AA60" s="18"/>
      <c r="AB60" s="18"/>
      <c r="AC60" s="18"/>
      <c r="AD60" s="18"/>
      <c r="AE60" s="18"/>
      <c r="AF60" s="18"/>
      <c r="AI60" s="21"/>
      <c r="AJ60" s="29">
        <f t="shared" si="30"/>
        <v>45402</v>
      </c>
      <c r="AK60">
        <f t="shared" si="24"/>
        <v>0</v>
      </c>
      <c r="AL60" s="1">
        <f t="shared" si="25"/>
        <v>1</v>
      </c>
      <c r="AM60" s="1">
        <f t="shared" si="26"/>
        <v>0</v>
      </c>
      <c r="AN60" s="163">
        <f t="shared" si="27"/>
        <v>0</v>
      </c>
      <c r="AO60" s="162">
        <f t="shared" si="29"/>
        <v>0.6749110320284698</v>
      </c>
    </row>
    <row r="61" spans="1:41" x14ac:dyDescent="0.35">
      <c r="A61" s="86">
        <f t="shared" si="28"/>
        <v>1</v>
      </c>
      <c r="B61" s="20"/>
      <c r="D61" s="231"/>
      <c r="F61" s="21"/>
      <c r="G61" s="86">
        <v>0.2</v>
      </c>
      <c r="H61" s="3"/>
      <c r="I61" s="227">
        <v>1</v>
      </c>
      <c r="J61" s="20"/>
      <c r="K61" s="3"/>
      <c r="L61" s="3"/>
      <c r="M61" s="3"/>
      <c r="N61" s="226">
        <v>1</v>
      </c>
      <c r="S61" s="226">
        <v>1</v>
      </c>
      <c r="X61" s="193">
        <v>0</v>
      </c>
      <c r="Y61" s="20"/>
      <c r="Z61" s="20"/>
      <c r="AA61" s="18"/>
      <c r="AB61" s="18"/>
      <c r="AC61" s="18"/>
      <c r="AD61" s="18"/>
      <c r="AE61" s="18"/>
      <c r="AF61" s="18"/>
      <c r="AI61" s="21"/>
      <c r="AJ61" s="29">
        <f t="shared" si="30"/>
        <v>45403</v>
      </c>
      <c r="AK61">
        <f t="shared" si="24"/>
        <v>0</v>
      </c>
      <c r="AL61" s="1">
        <f t="shared" si="25"/>
        <v>1</v>
      </c>
      <c r="AM61" s="1">
        <f t="shared" si="26"/>
        <v>0</v>
      </c>
      <c r="AN61" s="163">
        <f t="shared" si="27"/>
        <v>0</v>
      </c>
      <c r="AO61" s="162">
        <f t="shared" si="29"/>
        <v>0.6749110320284698</v>
      </c>
    </row>
    <row r="62" spans="1:41" x14ac:dyDescent="0.35">
      <c r="A62" s="86">
        <f t="shared" si="28"/>
        <v>1</v>
      </c>
      <c r="B62" s="20"/>
      <c r="D62" s="231"/>
      <c r="F62" s="21"/>
      <c r="G62" s="86">
        <v>0.21</v>
      </c>
      <c r="H62" s="3"/>
      <c r="I62" s="227">
        <v>1</v>
      </c>
      <c r="J62" s="20"/>
      <c r="K62" s="3"/>
      <c r="L62" s="3"/>
      <c r="M62" s="27"/>
      <c r="N62" s="226">
        <v>1</v>
      </c>
      <c r="S62" s="226">
        <v>1</v>
      </c>
      <c r="X62" s="193">
        <v>0</v>
      </c>
      <c r="Y62" s="20"/>
      <c r="Z62" s="20"/>
      <c r="AA62" s="18"/>
      <c r="AB62" s="18"/>
      <c r="AC62" s="18"/>
      <c r="AD62" s="18"/>
      <c r="AE62" s="18"/>
      <c r="AF62" s="18"/>
      <c r="AI62" s="21"/>
      <c r="AJ62" s="29">
        <f t="shared" si="30"/>
        <v>45404</v>
      </c>
      <c r="AK62">
        <f t="shared" si="24"/>
        <v>0</v>
      </c>
      <c r="AL62" s="1">
        <f t="shared" si="25"/>
        <v>1</v>
      </c>
      <c r="AM62" s="1">
        <f t="shared" si="26"/>
        <v>0</v>
      </c>
      <c r="AN62" s="163">
        <f t="shared" si="27"/>
        <v>0</v>
      </c>
      <c r="AO62" s="162">
        <f t="shared" si="29"/>
        <v>0.6749110320284698</v>
      </c>
    </row>
    <row r="63" spans="1:41" x14ac:dyDescent="0.35">
      <c r="A63" s="86">
        <f t="shared" si="28"/>
        <v>1</v>
      </c>
      <c r="B63" s="20"/>
      <c r="D63" s="231"/>
      <c r="F63" s="21"/>
      <c r="G63" s="86">
        <v>0.22</v>
      </c>
      <c r="H63" s="3"/>
      <c r="I63" s="227">
        <v>1</v>
      </c>
      <c r="J63" s="20"/>
      <c r="K63" s="3"/>
      <c r="L63" s="3"/>
      <c r="M63" s="3"/>
      <c r="N63" s="226">
        <v>1</v>
      </c>
      <c r="S63" s="226">
        <v>1</v>
      </c>
      <c r="X63" s="193">
        <v>0</v>
      </c>
      <c r="Y63" s="20"/>
      <c r="Z63" s="20"/>
      <c r="AA63" s="18"/>
      <c r="AB63" s="18"/>
      <c r="AC63" s="18"/>
      <c r="AD63" s="18"/>
      <c r="AE63" s="18"/>
      <c r="AF63" s="18"/>
      <c r="AI63" s="21"/>
      <c r="AJ63" s="29">
        <f t="shared" si="30"/>
        <v>45405</v>
      </c>
      <c r="AK63">
        <f t="shared" si="24"/>
        <v>0</v>
      </c>
      <c r="AL63" s="1">
        <f t="shared" si="25"/>
        <v>1</v>
      </c>
      <c r="AM63" s="1">
        <f t="shared" si="26"/>
        <v>0</v>
      </c>
      <c r="AN63" s="163">
        <f t="shared" si="27"/>
        <v>0</v>
      </c>
      <c r="AO63" s="162">
        <f t="shared" si="29"/>
        <v>0.6749110320284698</v>
      </c>
    </row>
    <row r="64" spans="1:41" x14ac:dyDescent="0.35">
      <c r="A64" s="86">
        <f t="shared" si="28"/>
        <v>1</v>
      </c>
      <c r="B64" s="20"/>
      <c r="D64" s="231"/>
      <c r="F64" s="21"/>
      <c r="G64" s="86">
        <v>0.23</v>
      </c>
      <c r="H64" s="22"/>
      <c r="I64" s="227">
        <v>1</v>
      </c>
      <c r="J64" s="20"/>
      <c r="K64" s="3"/>
      <c r="L64" s="28"/>
      <c r="M64" s="28"/>
      <c r="N64" s="226">
        <v>1</v>
      </c>
      <c r="S64" s="226">
        <v>1</v>
      </c>
      <c r="X64" s="193">
        <v>0</v>
      </c>
      <c r="Y64" s="20"/>
      <c r="Z64" s="20"/>
      <c r="AA64" s="18"/>
      <c r="AB64" s="18"/>
      <c r="AC64" s="18"/>
      <c r="AD64" s="18"/>
      <c r="AE64" s="18"/>
      <c r="AF64" s="18"/>
      <c r="AI64" s="21"/>
      <c r="AJ64" s="29">
        <f t="shared" si="30"/>
        <v>45406</v>
      </c>
      <c r="AK64">
        <f t="shared" si="24"/>
        <v>0</v>
      </c>
      <c r="AL64" s="1">
        <f t="shared" si="25"/>
        <v>1</v>
      </c>
      <c r="AM64" s="1">
        <f t="shared" si="26"/>
        <v>0</v>
      </c>
      <c r="AN64" s="163">
        <f t="shared" si="27"/>
        <v>0</v>
      </c>
      <c r="AO64" s="162">
        <f t="shared" si="29"/>
        <v>0.6749110320284698</v>
      </c>
    </row>
    <row r="65" spans="1:42" x14ac:dyDescent="0.35">
      <c r="A65" s="86">
        <f t="shared" si="28"/>
        <v>1</v>
      </c>
      <c r="B65" s="20"/>
      <c r="D65" s="231"/>
      <c r="F65" s="21"/>
      <c r="G65" s="86">
        <v>0.24</v>
      </c>
      <c r="H65" s="22"/>
      <c r="I65" s="227">
        <v>1</v>
      </c>
      <c r="J65" s="20"/>
      <c r="K65" s="3"/>
      <c r="L65" s="28"/>
      <c r="M65" s="28"/>
      <c r="N65" s="226">
        <v>1</v>
      </c>
      <c r="S65" s="226">
        <v>1</v>
      </c>
      <c r="X65" s="193">
        <v>0</v>
      </c>
      <c r="Y65" s="20"/>
      <c r="Z65" s="20"/>
      <c r="AA65" s="18"/>
      <c r="AB65" s="18"/>
      <c r="AC65" s="18"/>
      <c r="AD65" s="18"/>
      <c r="AE65" s="18"/>
      <c r="AF65" s="18"/>
      <c r="AI65" s="21"/>
      <c r="AJ65" s="29">
        <f t="shared" si="30"/>
        <v>45407</v>
      </c>
      <c r="AK65">
        <f t="shared" si="24"/>
        <v>0</v>
      </c>
      <c r="AL65" s="1">
        <f t="shared" si="25"/>
        <v>1</v>
      </c>
      <c r="AM65" s="1">
        <f t="shared" si="26"/>
        <v>0</v>
      </c>
      <c r="AN65" s="163">
        <f t="shared" si="27"/>
        <v>0</v>
      </c>
      <c r="AO65" s="162">
        <f t="shared" si="29"/>
        <v>0.6749110320284698</v>
      </c>
    </row>
    <row r="66" spans="1:42" x14ac:dyDescent="0.35">
      <c r="A66" s="86">
        <f t="shared" si="28"/>
        <v>1</v>
      </c>
      <c r="B66" s="20"/>
      <c r="D66" s="231"/>
      <c r="F66" s="21"/>
      <c r="G66" s="86">
        <v>0.25</v>
      </c>
      <c r="H66" s="22"/>
      <c r="I66" s="227">
        <v>1</v>
      </c>
      <c r="J66" s="20"/>
      <c r="K66" s="3"/>
      <c r="L66" s="28"/>
      <c r="M66" s="28"/>
      <c r="N66" s="226">
        <v>1</v>
      </c>
      <c r="S66" s="226">
        <v>1</v>
      </c>
      <c r="X66" s="193">
        <v>0</v>
      </c>
      <c r="Y66" s="20"/>
      <c r="Z66" s="20"/>
      <c r="AA66" s="18"/>
      <c r="AB66" s="18"/>
      <c r="AC66" s="18"/>
      <c r="AD66" s="18"/>
      <c r="AE66" s="18"/>
      <c r="AF66" s="18"/>
      <c r="AI66" s="21"/>
      <c r="AJ66" s="29">
        <f t="shared" si="30"/>
        <v>45408</v>
      </c>
      <c r="AK66">
        <f t="shared" si="24"/>
        <v>0</v>
      </c>
      <c r="AL66" s="1">
        <f t="shared" si="25"/>
        <v>1</v>
      </c>
      <c r="AM66" s="1">
        <f t="shared" si="26"/>
        <v>0</v>
      </c>
      <c r="AN66" s="163">
        <f t="shared" si="27"/>
        <v>0</v>
      </c>
      <c r="AO66" s="162">
        <f t="shared" si="29"/>
        <v>0.6749110320284698</v>
      </c>
    </row>
    <row r="67" spans="1:42" s="4" customFormat="1" x14ac:dyDescent="0.35">
      <c r="A67" s="86">
        <f t="shared" si="28"/>
        <v>1</v>
      </c>
      <c r="B67" s="20"/>
      <c r="C67" s="1"/>
      <c r="D67" s="231"/>
      <c r="E67" s="1"/>
      <c r="F67" s="21"/>
      <c r="G67" s="86">
        <v>0.26</v>
      </c>
      <c r="H67" s="22"/>
      <c r="I67" s="227">
        <v>1</v>
      </c>
      <c r="J67" s="20"/>
      <c r="K67" s="3"/>
      <c r="L67" s="28"/>
      <c r="M67" s="28"/>
      <c r="N67" s="226">
        <v>1</v>
      </c>
      <c r="O67" s="1"/>
      <c r="P67" s="1"/>
      <c r="Q67" s="1"/>
      <c r="R67" s="1"/>
      <c r="S67" s="226">
        <v>1</v>
      </c>
      <c r="T67" s="1"/>
      <c r="U67" s="1"/>
      <c r="V67" s="1"/>
      <c r="W67" s="1"/>
      <c r="X67" s="193">
        <v>0</v>
      </c>
      <c r="Y67" s="20"/>
      <c r="Z67" s="20"/>
      <c r="AA67" s="18"/>
      <c r="AB67" s="18"/>
      <c r="AC67" s="18"/>
      <c r="AD67" s="18"/>
      <c r="AE67" s="18"/>
      <c r="AF67" s="18"/>
      <c r="AG67" s="1"/>
      <c r="AH67" s="1"/>
      <c r="AI67" s="21"/>
      <c r="AJ67" s="29">
        <f t="shared" si="30"/>
        <v>45409</v>
      </c>
      <c r="AK67">
        <f t="shared" si="24"/>
        <v>0</v>
      </c>
      <c r="AL67" s="1">
        <f t="shared" si="25"/>
        <v>1</v>
      </c>
      <c r="AM67" s="1">
        <f t="shared" si="26"/>
        <v>0</v>
      </c>
      <c r="AN67" s="163">
        <f t="shared" si="27"/>
        <v>0</v>
      </c>
      <c r="AO67" s="162">
        <f t="shared" si="29"/>
        <v>0.6749110320284698</v>
      </c>
      <c r="AP67" s="1"/>
    </row>
    <row r="68" spans="1:42" x14ac:dyDescent="0.35">
      <c r="A68" s="86">
        <f t="shared" si="28"/>
        <v>1</v>
      </c>
      <c r="B68" s="20"/>
      <c r="D68" s="231"/>
      <c r="F68" s="21"/>
      <c r="G68" s="86">
        <v>0.27</v>
      </c>
      <c r="H68" s="22"/>
      <c r="I68" s="227">
        <v>1</v>
      </c>
      <c r="J68" s="20"/>
      <c r="K68" s="3"/>
      <c r="L68" s="28"/>
      <c r="M68" s="28"/>
      <c r="N68" s="226">
        <v>1</v>
      </c>
      <c r="S68" s="226">
        <v>1</v>
      </c>
      <c r="X68" s="193">
        <v>0</v>
      </c>
      <c r="Y68" s="20"/>
      <c r="Z68" s="20"/>
      <c r="AA68" s="18"/>
      <c r="AB68" s="18"/>
      <c r="AC68" s="18"/>
      <c r="AD68" s="18"/>
      <c r="AE68" s="18"/>
      <c r="AF68" s="18"/>
      <c r="AI68" s="21"/>
      <c r="AJ68" s="29">
        <f t="shared" si="30"/>
        <v>45410</v>
      </c>
      <c r="AK68">
        <f t="shared" si="24"/>
        <v>0</v>
      </c>
      <c r="AL68" s="1">
        <f t="shared" si="25"/>
        <v>1</v>
      </c>
      <c r="AM68" s="1">
        <f t="shared" si="26"/>
        <v>0</v>
      </c>
      <c r="AN68" s="163">
        <f t="shared" si="27"/>
        <v>0</v>
      </c>
      <c r="AO68" s="162">
        <f t="shared" si="29"/>
        <v>0.6749110320284698</v>
      </c>
    </row>
    <row r="69" spans="1:42" x14ac:dyDescent="0.35">
      <c r="A69" s="86">
        <f t="shared" si="28"/>
        <v>1</v>
      </c>
      <c r="B69" s="20"/>
      <c r="D69" s="231"/>
      <c r="F69" s="21"/>
      <c r="G69" s="86">
        <v>0.28000000000000003</v>
      </c>
      <c r="H69" s="22"/>
      <c r="I69" s="227">
        <v>1</v>
      </c>
      <c r="J69" s="20"/>
      <c r="K69" s="3"/>
      <c r="L69" s="28"/>
      <c r="M69" s="28"/>
      <c r="N69" s="226">
        <v>1</v>
      </c>
      <c r="S69" s="226">
        <v>1</v>
      </c>
      <c r="X69" s="193">
        <v>0</v>
      </c>
      <c r="Y69" s="20"/>
      <c r="Z69" s="20"/>
      <c r="AA69" s="18"/>
      <c r="AB69" s="18"/>
      <c r="AC69" s="18"/>
      <c r="AD69" s="18"/>
      <c r="AE69" s="18"/>
      <c r="AF69" s="18"/>
      <c r="AI69" s="21"/>
      <c r="AJ69" s="29">
        <f t="shared" si="30"/>
        <v>45411</v>
      </c>
      <c r="AK69">
        <f t="shared" si="24"/>
        <v>0</v>
      </c>
      <c r="AL69" s="1">
        <f t="shared" si="25"/>
        <v>1</v>
      </c>
      <c r="AM69" s="1">
        <f t="shared" si="26"/>
        <v>0</v>
      </c>
      <c r="AN69" s="163">
        <f t="shared" si="27"/>
        <v>0</v>
      </c>
      <c r="AO69" s="162">
        <f t="shared" si="29"/>
        <v>0.6749110320284698</v>
      </c>
    </row>
    <row r="70" spans="1:42" x14ac:dyDescent="0.35">
      <c r="A70" s="86">
        <f t="shared" si="28"/>
        <v>1</v>
      </c>
      <c r="B70" s="20"/>
      <c r="D70" s="231"/>
      <c r="F70" s="21"/>
      <c r="G70" s="86">
        <v>0.28999999999999998</v>
      </c>
      <c r="H70" s="22"/>
      <c r="I70" s="227">
        <v>1</v>
      </c>
      <c r="J70" s="20"/>
      <c r="K70" s="3"/>
      <c r="L70" s="23"/>
      <c r="M70" s="23"/>
      <c r="N70" s="226">
        <v>1</v>
      </c>
      <c r="S70" s="226">
        <v>1</v>
      </c>
      <c r="X70" s="193">
        <v>0</v>
      </c>
      <c r="Y70" s="20"/>
      <c r="Z70" s="20"/>
      <c r="AA70" s="18"/>
      <c r="AB70" s="18"/>
      <c r="AC70" s="18"/>
      <c r="AD70" s="18"/>
      <c r="AE70" s="18"/>
      <c r="AF70" s="18"/>
      <c r="AI70" s="21"/>
      <c r="AJ70" s="29">
        <f t="shared" si="30"/>
        <v>45412</v>
      </c>
      <c r="AK70">
        <f t="shared" si="24"/>
        <v>0</v>
      </c>
      <c r="AL70" s="1">
        <f t="shared" si="25"/>
        <v>1</v>
      </c>
      <c r="AM70" s="1">
        <f t="shared" si="26"/>
        <v>0</v>
      </c>
      <c r="AN70" s="163">
        <f t="shared" si="27"/>
        <v>0</v>
      </c>
      <c r="AO70" s="162">
        <f t="shared" si="29"/>
        <v>0.6749110320284698</v>
      </c>
    </row>
    <row r="71" spans="1:42" x14ac:dyDescent="0.35">
      <c r="A71" s="86">
        <f t="shared" si="28"/>
        <v>1</v>
      </c>
      <c r="B71" s="20"/>
      <c r="D71" s="231"/>
      <c r="F71" s="21"/>
      <c r="G71" s="86">
        <v>0.3</v>
      </c>
      <c r="H71" s="22"/>
      <c r="I71" s="227">
        <v>1</v>
      </c>
      <c r="J71" s="20"/>
      <c r="K71" s="3"/>
      <c r="L71" s="23"/>
      <c r="M71" s="23"/>
      <c r="N71" s="226">
        <v>1</v>
      </c>
      <c r="S71" s="226">
        <v>1</v>
      </c>
      <c r="X71" s="193">
        <v>0</v>
      </c>
      <c r="Y71" s="20"/>
      <c r="Z71" s="20"/>
      <c r="AA71" s="18"/>
      <c r="AB71" s="18"/>
      <c r="AC71" s="18"/>
      <c r="AD71" s="18"/>
      <c r="AE71" s="18"/>
      <c r="AF71" s="18"/>
      <c r="AI71" s="21"/>
      <c r="AJ71" s="29">
        <f t="shared" si="30"/>
        <v>45413</v>
      </c>
      <c r="AK71">
        <f t="shared" si="24"/>
        <v>0</v>
      </c>
      <c r="AL71" s="1">
        <f t="shared" si="25"/>
        <v>1</v>
      </c>
      <c r="AM71" s="1">
        <f t="shared" si="26"/>
        <v>0</v>
      </c>
      <c r="AN71" s="163">
        <f t="shared" si="27"/>
        <v>0</v>
      </c>
      <c r="AO71" s="162">
        <f t="shared" si="29"/>
        <v>0.6749110320284698</v>
      </c>
    </row>
    <row r="72" spans="1:42" x14ac:dyDescent="0.35">
      <c r="A72" s="86">
        <f t="shared" si="28"/>
        <v>1</v>
      </c>
      <c r="B72" s="20"/>
      <c r="D72" s="231"/>
      <c r="F72" s="21"/>
      <c r="G72" s="86">
        <v>0.31</v>
      </c>
      <c r="H72" s="22"/>
      <c r="I72" s="227">
        <v>1</v>
      </c>
      <c r="J72" s="20"/>
      <c r="K72" s="3"/>
      <c r="L72" s="23"/>
      <c r="M72" s="23"/>
      <c r="N72" s="226">
        <v>1</v>
      </c>
      <c r="S72" s="226">
        <v>1</v>
      </c>
      <c r="X72" s="193">
        <v>0</v>
      </c>
      <c r="Y72" s="20"/>
      <c r="Z72" s="20"/>
      <c r="AA72" s="18"/>
      <c r="AB72" s="18"/>
      <c r="AC72" s="18"/>
      <c r="AD72" s="18"/>
      <c r="AE72" s="18"/>
      <c r="AF72" s="18"/>
      <c r="AI72" s="21"/>
      <c r="AJ72" s="29">
        <f t="shared" si="30"/>
        <v>45414</v>
      </c>
      <c r="AK72">
        <f t="shared" si="24"/>
        <v>0</v>
      </c>
      <c r="AL72" s="1">
        <f t="shared" si="25"/>
        <v>1</v>
      </c>
      <c r="AM72" s="1">
        <f t="shared" si="26"/>
        <v>0</v>
      </c>
      <c r="AN72" s="163">
        <f t="shared" si="27"/>
        <v>0</v>
      </c>
      <c r="AO72" s="162">
        <f t="shared" si="29"/>
        <v>0.6749110320284698</v>
      </c>
    </row>
    <row r="73" spans="1:42" x14ac:dyDescent="0.35">
      <c r="A73" s="86">
        <f t="shared" si="28"/>
        <v>1</v>
      </c>
      <c r="B73" s="20"/>
      <c r="D73" s="231"/>
      <c r="F73" s="21"/>
      <c r="G73" s="86">
        <v>0.32</v>
      </c>
      <c r="H73" s="22"/>
      <c r="I73" s="227">
        <v>1</v>
      </c>
      <c r="J73" s="20"/>
      <c r="K73" s="3"/>
      <c r="L73" s="23"/>
      <c r="M73" s="23"/>
      <c r="N73" s="226">
        <v>1</v>
      </c>
      <c r="S73" s="226">
        <v>1</v>
      </c>
      <c r="X73" s="193">
        <v>0</v>
      </c>
      <c r="Y73" s="20"/>
      <c r="Z73" s="20"/>
      <c r="AA73" s="18"/>
      <c r="AB73" s="18"/>
      <c r="AC73" s="18"/>
      <c r="AD73" s="18"/>
      <c r="AE73" s="18"/>
      <c r="AF73" s="18"/>
      <c r="AI73" s="21"/>
      <c r="AJ73" s="29">
        <f t="shared" si="30"/>
        <v>45415</v>
      </c>
      <c r="AK73">
        <f t="shared" si="24"/>
        <v>0</v>
      </c>
      <c r="AL73" s="1">
        <f t="shared" si="25"/>
        <v>1</v>
      </c>
      <c r="AM73" s="1">
        <f t="shared" ref="AM73:AM104" si="31">_xlfn.XLOOKUP(AJ73,A$27:A$36,B$27:B$36,0,-1)</f>
        <v>0</v>
      </c>
      <c r="AN73" s="163">
        <f t="shared" si="27"/>
        <v>0</v>
      </c>
      <c r="AO73" s="162">
        <f t="shared" si="29"/>
        <v>0.6749110320284698</v>
      </c>
    </row>
    <row r="74" spans="1:42" x14ac:dyDescent="0.35">
      <c r="A74" s="86">
        <f t="shared" si="28"/>
        <v>1</v>
      </c>
      <c r="B74" s="20"/>
      <c r="D74" s="231"/>
      <c r="F74" s="21"/>
      <c r="G74" s="86">
        <v>0.33</v>
      </c>
      <c r="H74" s="24"/>
      <c r="I74" s="227">
        <v>1</v>
      </c>
      <c r="J74" s="20"/>
      <c r="K74" s="3"/>
      <c r="L74" s="23"/>
      <c r="M74" s="23"/>
      <c r="N74" s="226">
        <v>1</v>
      </c>
      <c r="S74" s="226">
        <v>1</v>
      </c>
      <c r="X74" s="193">
        <v>0</v>
      </c>
      <c r="Y74" s="20"/>
      <c r="Z74" s="20"/>
      <c r="AA74" s="18"/>
      <c r="AB74" s="18"/>
      <c r="AC74" s="18"/>
      <c r="AD74" s="18"/>
      <c r="AE74" s="18"/>
      <c r="AF74" s="18"/>
      <c r="AI74" s="21"/>
      <c r="AJ74" s="29">
        <f t="shared" si="30"/>
        <v>45416</v>
      </c>
      <c r="AK74">
        <f t="shared" si="24"/>
        <v>0</v>
      </c>
      <c r="AL74" s="1">
        <f t="shared" si="25"/>
        <v>1</v>
      </c>
      <c r="AM74" s="1">
        <f t="shared" si="31"/>
        <v>0</v>
      </c>
      <c r="AN74" s="163">
        <f t="shared" si="27"/>
        <v>0</v>
      </c>
      <c r="AO74" s="162">
        <f t="shared" si="29"/>
        <v>0.6749110320284698</v>
      </c>
    </row>
    <row r="75" spans="1:42" x14ac:dyDescent="0.35">
      <c r="A75" s="86">
        <f t="shared" si="28"/>
        <v>1</v>
      </c>
      <c r="B75" s="20"/>
      <c r="D75" s="231"/>
      <c r="F75" s="21"/>
      <c r="G75" s="86">
        <v>0.34</v>
      </c>
      <c r="I75" s="227">
        <v>1</v>
      </c>
      <c r="J75" s="20"/>
      <c r="K75" s="3"/>
      <c r="N75" s="226">
        <v>1</v>
      </c>
      <c r="S75" s="226">
        <v>1</v>
      </c>
      <c r="X75" s="193">
        <v>0</v>
      </c>
      <c r="Y75" s="20"/>
      <c r="Z75" s="20"/>
      <c r="AA75" s="18"/>
      <c r="AB75" s="18"/>
      <c r="AC75" s="18"/>
      <c r="AD75" s="18"/>
      <c r="AE75" s="18"/>
      <c r="AF75" s="18"/>
      <c r="AI75" s="21"/>
      <c r="AJ75" s="29">
        <f t="shared" si="30"/>
        <v>45417</v>
      </c>
      <c r="AK75">
        <f t="shared" si="24"/>
        <v>0</v>
      </c>
      <c r="AL75" s="1">
        <f t="shared" si="25"/>
        <v>1</v>
      </c>
      <c r="AM75" s="1">
        <f t="shared" si="31"/>
        <v>0</v>
      </c>
      <c r="AN75" s="163">
        <f t="shared" si="27"/>
        <v>0</v>
      </c>
      <c r="AO75" s="162">
        <f t="shared" si="29"/>
        <v>0.6749110320284698</v>
      </c>
    </row>
    <row r="76" spans="1:42" x14ac:dyDescent="0.35">
      <c r="A76" s="86">
        <f t="shared" si="28"/>
        <v>1</v>
      </c>
      <c r="B76" s="20"/>
      <c r="D76" s="231"/>
      <c r="F76" s="21"/>
      <c r="G76" s="86">
        <v>0.35</v>
      </c>
      <c r="I76" s="227">
        <v>1</v>
      </c>
      <c r="J76" s="20"/>
      <c r="K76" s="3"/>
      <c r="N76" s="226">
        <v>1</v>
      </c>
      <c r="S76" s="226">
        <v>1</v>
      </c>
      <c r="X76" s="193">
        <v>0</v>
      </c>
      <c r="Y76" s="20"/>
      <c r="Z76" s="20"/>
      <c r="AA76" s="18"/>
      <c r="AB76" s="18"/>
      <c r="AC76" s="18"/>
      <c r="AD76" s="18"/>
      <c r="AE76" s="18"/>
      <c r="AF76" s="18"/>
      <c r="AI76" s="21"/>
      <c r="AJ76" s="29">
        <f t="shared" si="30"/>
        <v>45418</v>
      </c>
      <c r="AK76">
        <f t="shared" si="24"/>
        <v>0</v>
      </c>
      <c r="AL76" s="1">
        <f t="shared" si="25"/>
        <v>1</v>
      </c>
      <c r="AM76" s="1">
        <f t="shared" si="31"/>
        <v>0</v>
      </c>
      <c r="AN76" s="163">
        <f t="shared" si="27"/>
        <v>0</v>
      </c>
      <c r="AO76" s="162">
        <f t="shared" si="29"/>
        <v>0.6749110320284698</v>
      </c>
    </row>
    <row r="77" spans="1:42" x14ac:dyDescent="0.35">
      <c r="A77" s="86">
        <f t="shared" si="28"/>
        <v>1</v>
      </c>
      <c r="B77" s="20"/>
      <c r="D77" s="231"/>
      <c r="F77" s="21"/>
      <c r="G77" s="86">
        <v>0.36</v>
      </c>
      <c r="I77" s="227">
        <v>1</v>
      </c>
      <c r="J77" s="20"/>
      <c r="K77" s="3"/>
      <c r="N77" s="226">
        <v>1</v>
      </c>
      <c r="S77" s="226">
        <v>1</v>
      </c>
      <c r="X77" s="193">
        <v>0</v>
      </c>
      <c r="Y77" s="20"/>
      <c r="Z77" s="20"/>
      <c r="AA77" s="18"/>
      <c r="AB77" s="18"/>
      <c r="AC77" s="18"/>
      <c r="AD77" s="18"/>
      <c r="AE77" s="18"/>
      <c r="AF77" s="18"/>
      <c r="AI77" s="21"/>
      <c r="AJ77" s="29">
        <f t="shared" si="30"/>
        <v>45419</v>
      </c>
      <c r="AK77">
        <f t="shared" si="24"/>
        <v>0</v>
      </c>
      <c r="AL77" s="1">
        <f t="shared" si="25"/>
        <v>1</v>
      </c>
      <c r="AM77" s="1">
        <f t="shared" si="31"/>
        <v>0</v>
      </c>
      <c r="AN77" s="163">
        <f t="shared" si="27"/>
        <v>0</v>
      </c>
      <c r="AO77" s="162">
        <f t="shared" si="29"/>
        <v>0.6749110320284698</v>
      </c>
    </row>
    <row r="78" spans="1:42" x14ac:dyDescent="0.35">
      <c r="A78" s="86">
        <f t="shared" si="28"/>
        <v>1</v>
      </c>
      <c r="B78" s="20"/>
      <c r="D78" s="231"/>
      <c r="F78" s="21"/>
      <c r="G78" s="86">
        <v>0.37</v>
      </c>
      <c r="I78" s="227">
        <v>1</v>
      </c>
      <c r="J78" s="20"/>
      <c r="K78" s="3"/>
      <c r="N78" s="226">
        <v>1</v>
      </c>
      <c r="S78" s="226">
        <v>1</v>
      </c>
      <c r="X78" s="193">
        <v>0</v>
      </c>
      <c r="Y78" s="20"/>
      <c r="Z78" s="20"/>
      <c r="AA78" s="18"/>
      <c r="AB78" s="18"/>
      <c r="AC78" s="18"/>
      <c r="AD78" s="18"/>
      <c r="AE78" s="18"/>
      <c r="AF78" s="18"/>
      <c r="AI78" s="21"/>
      <c r="AJ78" s="29">
        <f t="shared" si="30"/>
        <v>45420</v>
      </c>
      <c r="AK78">
        <f t="shared" si="24"/>
        <v>0</v>
      </c>
      <c r="AL78" s="1">
        <f t="shared" si="25"/>
        <v>1</v>
      </c>
      <c r="AM78" s="1">
        <f t="shared" si="31"/>
        <v>0</v>
      </c>
      <c r="AN78" s="163">
        <f t="shared" si="27"/>
        <v>0</v>
      </c>
      <c r="AO78" s="162">
        <f t="shared" si="29"/>
        <v>0.6749110320284698</v>
      </c>
    </row>
    <row r="79" spans="1:42" x14ac:dyDescent="0.35">
      <c r="A79" s="86">
        <f t="shared" si="28"/>
        <v>1</v>
      </c>
      <c r="B79" s="20"/>
      <c r="D79" s="231"/>
      <c r="F79" s="21"/>
      <c r="G79" s="86">
        <v>0.38</v>
      </c>
      <c r="I79" s="227">
        <v>1</v>
      </c>
      <c r="J79" s="20"/>
      <c r="K79" s="3"/>
      <c r="N79" s="226">
        <v>1</v>
      </c>
      <c r="S79" s="226">
        <v>1</v>
      </c>
      <c r="X79" s="193">
        <v>0</v>
      </c>
      <c r="Y79" s="20"/>
      <c r="Z79" s="20"/>
      <c r="AA79" s="18"/>
      <c r="AB79" s="18"/>
      <c r="AC79" s="18"/>
      <c r="AD79" s="18"/>
      <c r="AE79" s="18"/>
      <c r="AF79" s="18"/>
      <c r="AI79" s="21"/>
      <c r="AJ79" s="29">
        <f t="shared" si="30"/>
        <v>45421</v>
      </c>
      <c r="AK79">
        <f t="shared" si="24"/>
        <v>0</v>
      </c>
      <c r="AL79" s="1">
        <f t="shared" si="25"/>
        <v>1</v>
      </c>
      <c r="AM79" s="1">
        <f t="shared" si="31"/>
        <v>0</v>
      </c>
      <c r="AN79" s="163">
        <f t="shared" si="27"/>
        <v>0</v>
      </c>
      <c r="AO79" s="162">
        <f t="shared" si="29"/>
        <v>0.6749110320284698</v>
      </c>
    </row>
    <row r="80" spans="1:42" x14ac:dyDescent="0.35">
      <c r="A80" s="86">
        <f t="shared" si="28"/>
        <v>1</v>
      </c>
      <c r="B80" s="20"/>
      <c r="D80" s="231"/>
      <c r="F80" s="21"/>
      <c r="G80" s="86">
        <v>0.39</v>
      </c>
      <c r="I80" s="227">
        <v>1</v>
      </c>
      <c r="J80" s="20"/>
      <c r="K80" s="3"/>
      <c r="N80" s="226">
        <v>1</v>
      </c>
      <c r="S80" s="226">
        <v>1</v>
      </c>
      <c r="X80" s="193">
        <v>0</v>
      </c>
      <c r="Y80" s="20"/>
      <c r="Z80" s="20"/>
      <c r="AA80" s="18"/>
      <c r="AB80" s="18"/>
      <c r="AC80" s="18"/>
      <c r="AD80" s="18"/>
      <c r="AE80" s="18"/>
      <c r="AF80" s="18"/>
      <c r="AI80" s="21"/>
      <c r="AJ80" s="29">
        <f t="shared" si="30"/>
        <v>45422</v>
      </c>
      <c r="AK80">
        <f t="shared" si="24"/>
        <v>0</v>
      </c>
      <c r="AL80" s="1">
        <f t="shared" si="25"/>
        <v>1</v>
      </c>
      <c r="AM80" s="1">
        <f t="shared" si="31"/>
        <v>0</v>
      </c>
      <c r="AN80" s="163">
        <f t="shared" si="27"/>
        <v>0</v>
      </c>
      <c r="AO80" s="162">
        <f t="shared" si="29"/>
        <v>0.6749110320284698</v>
      </c>
    </row>
    <row r="81" spans="1:41" x14ac:dyDescent="0.35">
      <c r="A81" s="86">
        <f t="shared" si="28"/>
        <v>1</v>
      </c>
      <c r="B81" s="20"/>
      <c r="D81" s="231"/>
      <c r="F81" s="21"/>
      <c r="G81" s="86">
        <v>0.4</v>
      </c>
      <c r="I81" s="227">
        <v>1</v>
      </c>
      <c r="J81" s="20"/>
      <c r="K81" s="3"/>
      <c r="N81" s="226">
        <v>1</v>
      </c>
      <c r="S81" s="226">
        <v>1</v>
      </c>
      <c r="X81" s="193">
        <v>0</v>
      </c>
      <c r="Y81" s="20"/>
      <c r="Z81" s="20"/>
      <c r="AA81" s="18"/>
      <c r="AB81" s="18"/>
      <c r="AC81" s="18"/>
      <c r="AD81" s="18"/>
      <c r="AE81" s="18"/>
      <c r="AF81" s="18"/>
      <c r="AI81" s="21"/>
      <c r="AJ81" s="29">
        <f t="shared" si="30"/>
        <v>45423</v>
      </c>
      <c r="AK81">
        <f t="shared" si="24"/>
        <v>0</v>
      </c>
      <c r="AL81" s="1">
        <f t="shared" si="25"/>
        <v>1</v>
      </c>
      <c r="AM81" s="1">
        <f t="shared" si="31"/>
        <v>0</v>
      </c>
      <c r="AN81" s="163">
        <f t="shared" si="27"/>
        <v>0</v>
      </c>
      <c r="AO81" s="162">
        <f t="shared" si="29"/>
        <v>0.6749110320284698</v>
      </c>
    </row>
    <row r="82" spans="1:41" x14ac:dyDescent="0.35">
      <c r="A82" s="86">
        <f t="shared" si="28"/>
        <v>0.99843733883445085</v>
      </c>
      <c r="B82" s="20"/>
      <c r="D82" s="231"/>
      <c r="F82" s="21"/>
      <c r="G82" s="86">
        <v>0.41</v>
      </c>
      <c r="I82" s="227">
        <v>1</v>
      </c>
      <c r="J82" s="20"/>
      <c r="K82" s="3"/>
      <c r="N82" s="226">
        <v>0.9916666666666667</v>
      </c>
      <c r="S82" s="226">
        <v>1</v>
      </c>
      <c r="X82" s="193">
        <v>0</v>
      </c>
      <c r="Y82" s="20"/>
      <c r="Z82" s="20"/>
      <c r="AA82" s="18"/>
      <c r="AB82" s="18"/>
      <c r="AC82" s="18"/>
      <c r="AD82" s="18"/>
      <c r="AE82" s="18"/>
      <c r="AF82" s="18"/>
      <c r="AI82" s="21"/>
      <c r="AJ82" s="29">
        <f t="shared" si="30"/>
        <v>45424</v>
      </c>
      <c r="AK82">
        <f t="shared" si="24"/>
        <v>0</v>
      </c>
      <c r="AL82" s="1">
        <f t="shared" si="25"/>
        <v>1</v>
      </c>
      <c r="AM82" s="1">
        <f t="shared" si="31"/>
        <v>0</v>
      </c>
      <c r="AN82" s="163">
        <f t="shared" si="27"/>
        <v>0</v>
      </c>
      <c r="AO82" s="162">
        <f t="shared" si="29"/>
        <v>0.6749110320284698</v>
      </c>
    </row>
    <row r="83" spans="1:41" x14ac:dyDescent="0.35">
      <c r="A83" s="86">
        <f t="shared" si="28"/>
        <v>0.9968746776689017</v>
      </c>
      <c r="B83" s="20"/>
      <c r="D83" s="231"/>
      <c r="F83" s="21"/>
      <c r="G83" s="86">
        <v>0.42</v>
      </c>
      <c r="I83" s="227">
        <v>1</v>
      </c>
      <c r="J83" s="20"/>
      <c r="K83" s="3"/>
      <c r="N83" s="226">
        <v>0.98333333333333328</v>
      </c>
      <c r="S83" s="226">
        <v>1</v>
      </c>
      <c r="X83" s="193">
        <v>0</v>
      </c>
      <c r="Y83" s="20"/>
      <c r="Z83" s="20"/>
      <c r="AA83" s="18"/>
      <c r="AB83" s="18"/>
      <c r="AC83" s="18"/>
      <c r="AD83" s="18"/>
      <c r="AE83" s="18"/>
      <c r="AF83" s="18"/>
      <c r="AI83" s="21"/>
      <c r="AJ83" s="29">
        <f t="shared" si="30"/>
        <v>45425</v>
      </c>
      <c r="AK83">
        <f t="shared" si="24"/>
        <v>0</v>
      </c>
      <c r="AL83" s="1">
        <f t="shared" si="25"/>
        <v>1</v>
      </c>
      <c r="AM83" s="1">
        <f t="shared" si="31"/>
        <v>0</v>
      </c>
      <c r="AN83" s="163">
        <f t="shared" si="27"/>
        <v>0</v>
      </c>
      <c r="AO83" s="162">
        <f t="shared" si="29"/>
        <v>0.6749110320284698</v>
      </c>
    </row>
    <row r="84" spans="1:41" x14ac:dyDescent="0.35">
      <c r="A84" s="86">
        <f t="shared" si="28"/>
        <v>0.99531201650335233</v>
      </c>
      <c r="B84" s="20"/>
      <c r="D84" s="231"/>
      <c r="F84" s="21"/>
      <c r="G84" s="86">
        <v>0.43</v>
      </c>
      <c r="I84" s="227">
        <v>1</v>
      </c>
      <c r="J84" s="20"/>
      <c r="K84" s="3"/>
      <c r="N84" s="226">
        <v>0.97499999999999998</v>
      </c>
      <c r="S84" s="226">
        <v>1</v>
      </c>
      <c r="X84" s="193">
        <v>0</v>
      </c>
      <c r="Y84" s="20"/>
      <c r="Z84" s="20"/>
      <c r="AA84" s="18"/>
      <c r="AB84" s="18"/>
      <c r="AC84" s="18"/>
      <c r="AD84" s="18"/>
      <c r="AE84" s="18"/>
      <c r="AF84" s="18"/>
      <c r="AI84" s="21"/>
      <c r="AJ84" s="29">
        <f t="shared" si="30"/>
        <v>45426</v>
      </c>
      <c r="AK84">
        <f t="shared" si="24"/>
        <v>0</v>
      </c>
      <c r="AL84" s="1">
        <f t="shared" si="25"/>
        <v>1</v>
      </c>
      <c r="AM84" s="1">
        <f t="shared" si="31"/>
        <v>0</v>
      </c>
      <c r="AN84" s="163">
        <f t="shared" si="27"/>
        <v>0</v>
      </c>
      <c r="AO84" s="162">
        <f t="shared" si="29"/>
        <v>0.6749110320284698</v>
      </c>
    </row>
    <row r="85" spans="1:41" x14ac:dyDescent="0.35">
      <c r="A85" s="86">
        <f t="shared" si="28"/>
        <v>0.99374935533780295</v>
      </c>
      <c r="B85" s="20"/>
      <c r="D85" s="231"/>
      <c r="F85" s="21"/>
      <c r="G85" s="86">
        <v>0.44</v>
      </c>
      <c r="I85" s="227">
        <v>1</v>
      </c>
      <c r="J85" s="20"/>
      <c r="K85" s="3"/>
      <c r="N85" s="226">
        <v>0.96666666666666656</v>
      </c>
      <c r="S85" s="226">
        <v>1</v>
      </c>
      <c r="X85" s="193">
        <v>0</v>
      </c>
      <c r="Y85" s="20"/>
      <c r="Z85" s="20"/>
      <c r="AA85" s="18"/>
      <c r="AB85" s="18"/>
      <c r="AC85" s="18"/>
      <c r="AD85" s="18"/>
      <c r="AE85" s="18"/>
      <c r="AF85" s="18"/>
      <c r="AI85" s="21"/>
      <c r="AJ85" s="29">
        <f t="shared" si="30"/>
        <v>45427</v>
      </c>
      <c r="AK85">
        <f t="shared" si="24"/>
        <v>0</v>
      </c>
      <c r="AL85" s="1">
        <f t="shared" si="25"/>
        <v>1</v>
      </c>
      <c r="AM85" s="1">
        <f t="shared" si="31"/>
        <v>0</v>
      </c>
      <c r="AN85" s="163">
        <f t="shared" si="27"/>
        <v>0</v>
      </c>
      <c r="AO85" s="162">
        <f t="shared" si="29"/>
        <v>0.6749110320284698</v>
      </c>
    </row>
    <row r="86" spans="1:41" x14ac:dyDescent="0.35">
      <c r="A86" s="86">
        <f t="shared" si="28"/>
        <v>0.9921866941722538</v>
      </c>
      <c r="B86" s="20"/>
      <c r="D86" s="231"/>
      <c r="F86" s="21"/>
      <c r="G86" s="86">
        <v>0.45</v>
      </c>
      <c r="I86" s="227">
        <v>1</v>
      </c>
      <c r="J86" s="20"/>
      <c r="K86" s="3"/>
      <c r="N86" s="226">
        <v>0.95833333333333326</v>
      </c>
      <c r="S86" s="226">
        <v>1</v>
      </c>
      <c r="X86" s="193">
        <v>0</v>
      </c>
      <c r="Y86" s="20"/>
      <c r="Z86" s="20"/>
      <c r="AA86" s="18"/>
      <c r="AB86" s="18"/>
      <c r="AC86" s="18"/>
      <c r="AD86" s="18"/>
      <c r="AE86" s="18"/>
      <c r="AF86" s="18"/>
      <c r="AI86" s="21"/>
      <c r="AJ86" s="29">
        <f t="shared" si="30"/>
        <v>45428</v>
      </c>
      <c r="AK86">
        <f t="shared" si="24"/>
        <v>0</v>
      </c>
      <c r="AL86" s="1">
        <f t="shared" si="25"/>
        <v>1</v>
      </c>
      <c r="AM86" s="1">
        <f t="shared" si="31"/>
        <v>0</v>
      </c>
      <c r="AN86" s="163">
        <f t="shared" si="27"/>
        <v>0</v>
      </c>
      <c r="AO86" s="162">
        <f t="shared" si="29"/>
        <v>0.6749110320284698</v>
      </c>
    </row>
    <row r="87" spans="1:41" x14ac:dyDescent="0.35">
      <c r="A87" s="86">
        <f t="shared" si="28"/>
        <v>0.99062403300670454</v>
      </c>
      <c r="B87" s="20"/>
      <c r="D87" s="231"/>
      <c r="F87" s="21"/>
      <c r="G87" s="86">
        <v>0.46</v>
      </c>
      <c r="I87" s="227">
        <v>1</v>
      </c>
      <c r="J87" s="20"/>
      <c r="K87" s="3"/>
      <c r="N87" s="226">
        <v>0.95</v>
      </c>
      <c r="S87" s="226">
        <v>1</v>
      </c>
      <c r="X87" s="193">
        <v>0</v>
      </c>
      <c r="Y87" s="20"/>
      <c r="Z87" s="20"/>
      <c r="AA87" s="18"/>
      <c r="AB87" s="18"/>
      <c r="AC87" s="18"/>
      <c r="AD87" s="18"/>
      <c r="AE87" s="18"/>
      <c r="AF87" s="18"/>
      <c r="AI87" s="21"/>
      <c r="AJ87" s="29">
        <f t="shared" si="30"/>
        <v>45429</v>
      </c>
      <c r="AK87">
        <f t="shared" si="24"/>
        <v>0</v>
      </c>
      <c r="AL87" s="1">
        <f t="shared" si="25"/>
        <v>1</v>
      </c>
      <c r="AM87" s="1">
        <f t="shared" si="31"/>
        <v>0</v>
      </c>
      <c r="AN87" s="163">
        <f t="shared" si="27"/>
        <v>0</v>
      </c>
      <c r="AO87" s="162">
        <f t="shared" si="29"/>
        <v>0.6749110320284698</v>
      </c>
    </row>
    <row r="88" spans="1:41" x14ac:dyDescent="0.35">
      <c r="A88" s="86">
        <f t="shared" si="28"/>
        <v>0.98906137184115539</v>
      </c>
      <c r="B88" s="20"/>
      <c r="D88" s="231"/>
      <c r="F88" s="21"/>
      <c r="G88" s="86">
        <v>0.47</v>
      </c>
      <c r="I88" s="227">
        <v>1</v>
      </c>
      <c r="J88" s="20"/>
      <c r="K88" s="3"/>
      <c r="N88" s="226">
        <v>0.94166666666666665</v>
      </c>
      <c r="S88" s="226">
        <v>1</v>
      </c>
      <c r="X88" s="193">
        <v>0</v>
      </c>
      <c r="Y88" s="20"/>
      <c r="Z88" s="20"/>
      <c r="AA88" s="18"/>
      <c r="AB88" s="18"/>
      <c r="AC88" s="18"/>
      <c r="AD88" s="18"/>
      <c r="AE88" s="18"/>
      <c r="AF88" s="18"/>
      <c r="AI88" s="21"/>
      <c r="AJ88" s="29">
        <f t="shared" si="30"/>
        <v>45430</v>
      </c>
      <c r="AK88">
        <f t="shared" si="24"/>
        <v>0</v>
      </c>
      <c r="AL88" s="1">
        <f t="shared" si="25"/>
        <v>1</v>
      </c>
      <c r="AM88" s="1">
        <f t="shared" si="31"/>
        <v>0</v>
      </c>
      <c r="AN88" s="163">
        <f t="shared" si="27"/>
        <v>0</v>
      </c>
      <c r="AO88" s="162">
        <f t="shared" si="29"/>
        <v>0.6749110320284698</v>
      </c>
    </row>
    <row r="89" spans="1:41" x14ac:dyDescent="0.35">
      <c r="A89" s="86">
        <f t="shared" si="28"/>
        <v>0.98749871067560602</v>
      </c>
      <c r="B89" s="20"/>
      <c r="D89" s="231"/>
      <c r="F89" s="21"/>
      <c r="G89" s="86">
        <v>0.48</v>
      </c>
      <c r="I89" s="227">
        <v>1</v>
      </c>
      <c r="J89" s="20"/>
      <c r="K89" s="3"/>
      <c r="N89" s="226">
        <v>0.93333333333333335</v>
      </c>
      <c r="S89" s="226">
        <v>1</v>
      </c>
      <c r="X89" s="193">
        <v>0</v>
      </c>
      <c r="Y89" s="20"/>
      <c r="Z89" s="20"/>
      <c r="AA89" s="18"/>
      <c r="AB89" s="18"/>
      <c r="AC89" s="18"/>
      <c r="AD89" s="18"/>
      <c r="AE89" s="18"/>
      <c r="AF89" s="18"/>
      <c r="AI89" s="21"/>
      <c r="AJ89" s="29">
        <f t="shared" si="30"/>
        <v>45431</v>
      </c>
      <c r="AK89">
        <f t="shared" si="24"/>
        <v>0</v>
      </c>
      <c r="AL89" s="1">
        <f t="shared" si="25"/>
        <v>1</v>
      </c>
      <c r="AM89" s="1">
        <f t="shared" si="31"/>
        <v>0</v>
      </c>
      <c r="AN89" s="163">
        <f t="shared" si="27"/>
        <v>0</v>
      </c>
      <c r="AO89" s="162">
        <f t="shared" si="29"/>
        <v>0.6749110320284698</v>
      </c>
    </row>
    <row r="90" spans="1:41" x14ac:dyDescent="0.35">
      <c r="A90" s="86">
        <f t="shared" si="28"/>
        <v>0.98593604951005687</v>
      </c>
      <c r="B90" s="20"/>
      <c r="D90" s="231"/>
      <c r="F90" s="21"/>
      <c r="G90" s="86">
        <v>0.49</v>
      </c>
      <c r="I90" s="227">
        <v>1</v>
      </c>
      <c r="J90" s="20"/>
      <c r="K90" s="3"/>
      <c r="N90" s="226">
        <v>0.92500000000000004</v>
      </c>
      <c r="S90" s="226">
        <v>1</v>
      </c>
      <c r="X90" s="193">
        <v>0</v>
      </c>
      <c r="Y90" s="20"/>
      <c r="Z90" s="20"/>
      <c r="AA90" s="18"/>
      <c r="AB90" s="18"/>
      <c r="AC90" s="18"/>
      <c r="AD90" s="18"/>
      <c r="AE90" s="18"/>
      <c r="AF90" s="18"/>
      <c r="AI90" s="21"/>
      <c r="AJ90" s="29">
        <f t="shared" si="30"/>
        <v>45432</v>
      </c>
      <c r="AK90">
        <f t="shared" si="24"/>
        <v>0</v>
      </c>
      <c r="AL90" s="1">
        <f t="shared" si="25"/>
        <v>1</v>
      </c>
      <c r="AM90" s="1">
        <f t="shared" si="31"/>
        <v>0</v>
      </c>
      <c r="AN90" s="163">
        <f t="shared" si="27"/>
        <v>0</v>
      </c>
      <c r="AO90" s="162">
        <f t="shared" si="29"/>
        <v>0.6749110320284698</v>
      </c>
    </row>
    <row r="91" spans="1:41" x14ac:dyDescent="0.35">
      <c r="A91" s="86">
        <f t="shared" si="28"/>
        <v>0.98437338834450749</v>
      </c>
      <c r="B91" s="20"/>
      <c r="D91" s="231"/>
      <c r="F91" s="21"/>
      <c r="G91" s="86">
        <v>0.5</v>
      </c>
      <c r="I91" s="227">
        <v>1</v>
      </c>
      <c r="J91" s="20"/>
      <c r="K91" s="3"/>
      <c r="N91" s="226">
        <v>0.91666666666666663</v>
      </c>
      <c r="S91" s="226">
        <v>1</v>
      </c>
      <c r="X91" s="193">
        <v>0</v>
      </c>
      <c r="Y91" s="20"/>
      <c r="Z91" s="20"/>
      <c r="AA91" s="18"/>
      <c r="AB91" s="18"/>
      <c r="AC91" s="18"/>
      <c r="AD91" s="18"/>
      <c r="AE91" s="18"/>
      <c r="AF91" s="18"/>
      <c r="AI91" s="21"/>
      <c r="AJ91" s="29">
        <f t="shared" si="30"/>
        <v>45433</v>
      </c>
      <c r="AK91">
        <f t="shared" si="24"/>
        <v>0</v>
      </c>
      <c r="AL91" s="1">
        <f t="shared" si="25"/>
        <v>1</v>
      </c>
      <c r="AM91" s="1">
        <f t="shared" si="31"/>
        <v>0</v>
      </c>
      <c r="AN91" s="163">
        <f t="shared" si="27"/>
        <v>0</v>
      </c>
      <c r="AO91" s="162">
        <f t="shared" si="29"/>
        <v>0.6749110320284698</v>
      </c>
    </row>
    <row r="92" spans="1:41" x14ac:dyDescent="0.35">
      <c r="A92" s="86">
        <f t="shared" si="28"/>
        <v>0.98281072717895812</v>
      </c>
      <c r="B92" s="20"/>
      <c r="D92" s="231"/>
      <c r="F92" s="21"/>
      <c r="G92" s="86">
        <v>0.51</v>
      </c>
      <c r="I92" s="227">
        <v>1</v>
      </c>
      <c r="J92" s="20"/>
      <c r="K92" s="3"/>
      <c r="N92" s="226">
        <v>0.90833333333333321</v>
      </c>
      <c r="S92" s="226">
        <v>1</v>
      </c>
      <c r="X92" s="193">
        <v>0</v>
      </c>
      <c r="Y92" s="20"/>
      <c r="Z92" s="20"/>
      <c r="AA92" s="18"/>
      <c r="AB92" s="18"/>
      <c r="AC92" s="18"/>
      <c r="AD92" s="18"/>
      <c r="AE92" s="18"/>
      <c r="AF92" s="18"/>
      <c r="AI92" s="21"/>
      <c r="AJ92" s="29">
        <f t="shared" si="30"/>
        <v>45434</v>
      </c>
      <c r="AK92">
        <f t="shared" si="24"/>
        <v>0</v>
      </c>
      <c r="AL92" s="1">
        <f t="shared" si="25"/>
        <v>1</v>
      </c>
      <c r="AM92" s="1">
        <f t="shared" si="31"/>
        <v>0</v>
      </c>
      <c r="AN92" s="163">
        <f t="shared" si="27"/>
        <v>0</v>
      </c>
      <c r="AO92" s="162">
        <f t="shared" si="29"/>
        <v>0.6749110320284698</v>
      </c>
    </row>
    <row r="93" spans="1:41" x14ac:dyDescent="0.35">
      <c r="A93" s="86">
        <f t="shared" si="28"/>
        <v>0.98124806601340897</v>
      </c>
      <c r="B93" s="20"/>
      <c r="D93" s="231"/>
      <c r="F93" s="21"/>
      <c r="G93" s="86">
        <v>0.52</v>
      </c>
      <c r="I93" s="227">
        <v>1</v>
      </c>
      <c r="J93" s="20"/>
      <c r="K93" s="3"/>
      <c r="N93" s="226">
        <v>0.89999999999999991</v>
      </c>
      <c r="S93" s="226">
        <v>1</v>
      </c>
      <c r="X93" s="193">
        <v>0</v>
      </c>
      <c r="Y93" s="20"/>
      <c r="Z93" s="20"/>
      <c r="AA93" s="18"/>
      <c r="AB93" s="18"/>
      <c r="AC93" s="18"/>
      <c r="AD93" s="18"/>
      <c r="AE93" s="18"/>
      <c r="AF93" s="18"/>
      <c r="AI93" s="21"/>
      <c r="AJ93" s="29">
        <f t="shared" si="30"/>
        <v>45435</v>
      </c>
      <c r="AK93">
        <f t="shared" si="24"/>
        <v>0</v>
      </c>
      <c r="AL93" s="1">
        <f t="shared" si="25"/>
        <v>1</v>
      </c>
      <c r="AM93" s="1">
        <f t="shared" si="31"/>
        <v>0</v>
      </c>
      <c r="AN93" s="163">
        <f t="shared" si="27"/>
        <v>0</v>
      </c>
      <c r="AO93" s="162">
        <f t="shared" si="29"/>
        <v>0.6749110320284698</v>
      </c>
    </row>
    <row r="94" spans="1:41" x14ac:dyDescent="0.35">
      <c r="A94" s="86">
        <f t="shared" si="28"/>
        <v>0.97968540484785982</v>
      </c>
      <c r="B94" s="20"/>
      <c r="D94" s="231"/>
      <c r="F94" s="21"/>
      <c r="G94" s="86">
        <v>0.53</v>
      </c>
      <c r="I94" s="227">
        <v>1</v>
      </c>
      <c r="J94" s="20"/>
      <c r="K94" s="3"/>
      <c r="N94" s="226">
        <v>0.89166666666666661</v>
      </c>
      <c r="S94" s="226">
        <v>1</v>
      </c>
      <c r="X94" s="193">
        <v>0</v>
      </c>
      <c r="Y94" s="20"/>
      <c r="Z94" s="20"/>
      <c r="AA94" s="18"/>
      <c r="AB94" s="18"/>
      <c r="AC94" s="18"/>
      <c r="AD94" s="18"/>
      <c r="AE94" s="18"/>
      <c r="AF94" s="18"/>
      <c r="AI94" s="21"/>
      <c r="AJ94" s="29">
        <f t="shared" si="30"/>
        <v>45436</v>
      </c>
      <c r="AK94">
        <f t="shared" si="24"/>
        <v>0</v>
      </c>
      <c r="AL94" s="1">
        <f t="shared" si="25"/>
        <v>1</v>
      </c>
      <c r="AM94" s="1">
        <f t="shared" si="31"/>
        <v>0</v>
      </c>
      <c r="AN94" s="163">
        <f t="shared" si="27"/>
        <v>0</v>
      </c>
      <c r="AO94" s="162">
        <f t="shared" si="29"/>
        <v>0.6749110320284698</v>
      </c>
    </row>
    <row r="95" spans="1:41" x14ac:dyDescent="0.35">
      <c r="A95" s="86">
        <f t="shared" si="28"/>
        <v>0.97812274368231045</v>
      </c>
      <c r="B95" s="20"/>
      <c r="D95" s="231"/>
      <c r="F95" s="21"/>
      <c r="G95" s="86">
        <v>0.54</v>
      </c>
      <c r="I95" s="227">
        <v>1</v>
      </c>
      <c r="J95" s="20"/>
      <c r="K95" s="3"/>
      <c r="N95" s="226">
        <v>0.8833333333333333</v>
      </c>
      <c r="S95" s="226">
        <v>1</v>
      </c>
      <c r="X95" s="193">
        <v>0</v>
      </c>
      <c r="Y95" s="20"/>
      <c r="Z95" s="20"/>
      <c r="AA95" s="18"/>
      <c r="AB95" s="18"/>
      <c r="AC95" s="18"/>
      <c r="AD95" s="18"/>
      <c r="AE95" s="18"/>
      <c r="AF95" s="18"/>
      <c r="AI95" s="21"/>
      <c r="AJ95" s="29">
        <f t="shared" si="30"/>
        <v>45437</v>
      </c>
      <c r="AK95">
        <f t="shared" si="24"/>
        <v>0</v>
      </c>
      <c r="AL95" s="1">
        <f t="shared" si="25"/>
        <v>1</v>
      </c>
      <c r="AM95" s="1">
        <f t="shared" si="31"/>
        <v>0</v>
      </c>
      <c r="AN95" s="163">
        <f t="shared" si="27"/>
        <v>0</v>
      </c>
      <c r="AO95" s="162">
        <f t="shared" si="29"/>
        <v>0.6749110320284698</v>
      </c>
    </row>
    <row r="96" spans="1:41" x14ac:dyDescent="0.35">
      <c r="A96" s="86">
        <f t="shared" si="28"/>
        <v>0.9765600825167613</v>
      </c>
      <c r="B96" s="20"/>
      <c r="D96" s="231"/>
      <c r="F96" s="21"/>
      <c r="G96" s="86">
        <v>0.55000000000000004</v>
      </c>
      <c r="I96" s="227">
        <v>1</v>
      </c>
      <c r="J96" s="20"/>
      <c r="K96" s="3"/>
      <c r="N96" s="226">
        <v>0.875</v>
      </c>
      <c r="S96" s="226">
        <v>1</v>
      </c>
      <c r="X96" s="193">
        <v>0</v>
      </c>
      <c r="Y96" s="20"/>
      <c r="Z96" s="20"/>
      <c r="AA96" s="18"/>
      <c r="AB96" s="18"/>
      <c r="AC96" s="18"/>
      <c r="AD96" s="18"/>
      <c r="AE96" s="18"/>
      <c r="AF96" s="18"/>
      <c r="AI96" s="21"/>
      <c r="AJ96" s="29">
        <f t="shared" si="30"/>
        <v>45438</v>
      </c>
      <c r="AK96">
        <f t="shared" si="24"/>
        <v>0</v>
      </c>
      <c r="AL96" s="1">
        <f t="shared" si="25"/>
        <v>1</v>
      </c>
      <c r="AM96" s="1">
        <f t="shared" si="31"/>
        <v>0</v>
      </c>
      <c r="AN96" s="163">
        <f t="shared" si="27"/>
        <v>0</v>
      </c>
      <c r="AO96" s="162">
        <f t="shared" si="29"/>
        <v>0.6749110320284698</v>
      </c>
    </row>
    <row r="97" spans="1:41" x14ac:dyDescent="0.35">
      <c r="A97" s="86">
        <f t="shared" si="28"/>
        <v>0.97499742135121203</v>
      </c>
      <c r="B97" s="20"/>
      <c r="D97" s="231"/>
      <c r="F97" s="21"/>
      <c r="G97" s="86">
        <v>0.56000000000000005</v>
      </c>
      <c r="I97" s="227">
        <v>1</v>
      </c>
      <c r="J97" s="20"/>
      <c r="K97" s="3"/>
      <c r="N97" s="226">
        <v>0.86666666666666659</v>
      </c>
      <c r="S97" s="226">
        <v>1</v>
      </c>
      <c r="X97" s="193">
        <v>0</v>
      </c>
      <c r="Y97" s="20"/>
      <c r="Z97" s="20"/>
      <c r="AA97" s="18"/>
      <c r="AB97" s="18"/>
      <c r="AC97" s="18"/>
      <c r="AD97" s="18"/>
      <c r="AE97" s="18"/>
      <c r="AF97" s="18"/>
      <c r="AI97" s="21"/>
      <c r="AJ97" s="29">
        <f t="shared" si="30"/>
        <v>45439</v>
      </c>
      <c r="AK97">
        <f t="shared" si="24"/>
        <v>0</v>
      </c>
      <c r="AL97" s="1">
        <f t="shared" si="25"/>
        <v>1</v>
      </c>
      <c r="AM97" s="1">
        <f t="shared" si="31"/>
        <v>0</v>
      </c>
      <c r="AN97" s="163">
        <f t="shared" si="27"/>
        <v>0</v>
      </c>
      <c r="AO97" s="162">
        <f t="shared" si="29"/>
        <v>0.6749110320284698</v>
      </c>
    </row>
    <row r="98" spans="1:41" x14ac:dyDescent="0.35">
      <c r="A98" s="86">
        <f t="shared" si="28"/>
        <v>0.97343476018566266</v>
      </c>
      <c r="B98" s="20"/>
      <c r="D98" s="231"/>
      <c r="F98" s="21"/>
      <c r="G98" s="86">
        <v>0.56999999999999995</v>
      </c>
      <c r="I98" s="227">
        <v>1</v>
      </c>
      <c r="J98" s="20"/>
      <c r="K98" s="3"/>
      <c r="N98" s="226">
        <v>0.85833333333333339</v>
      </c>
      <c r="S98" s="226">
        <v>0.99999999999999989</v>
      </c>
      <c r="X98" s="193">
        <v>0</v>
      </c>
      <c r="Y98" s="20"/>
      <c r="Z98" s="20"/>
      <c r="AA98" s="18"/>
      <c r="AB98" s="18"/>
      <c r="AC98" s="18"/>
      <c r="AD98" s="18"/>
      <c r="AE98" s="18"/>
      <c r="AF98" s="18"/>
      <c r="AI98" s="21"/>
      <c r="AJ98" s="29">
        <f t="shared" si="30"/>
        <v>45440</v>
      </c>
      <c r="AK98">
        <f t="shared" si="24"/>
        <v>0</v>
      </c>
      <c r="AL98" s="1">
        <f t="shared" si="25"/>
        <v>1</v>
      </c>
      <c r="AM98" s="1">
        <f t="shared" si="31"/>
        <v>0</v>
      </c>
      <c r="AN98" s="163">
        <f t="shared" si="27"/>
        <v>0</v>
      </c>
      <c r="AO98" s="162">
        <f t="shared" si="29"/>
        <v>0.6749110320284698</v>
      </c>
    </row>
    <row r="99" spans="1:41" x14ac:dyDescent="0.35">
      <c r="A99" s="86">
        <f t="shared" si="28"/>
        <v>0.96161910492235403</v>
      </c>
      <c r="B99" s="20"/>
      <c r="D99" s="231"/>
      <c r="F99" s="21"/>
      <c r="G99" s="86">
        <v>0.57999999999999996</v>
      </c>
      <c r="I99" s="227">
        <v>1</v>
      </c>
      <c r="J99" s="20"/>
      <c r="K99" s="3"/>
      <c r="N99" s="226">
        <v>0.85</v>
      </c>
      <c r="S99" s="226">
        <v>0.98611111111111094</v>
      </c>
      <c r="X99" s="193">
        <v>0</v>
      </c>
      <c r="Y99" s="20"/>
      <c r="Z99" s="20"/>
      <c r="AA99" s="18"/>
      <c r="AB99" s="18"/>
      <c r="AC99" s="18"/>
      <c r="AD99" s="18"/>
      <c r="AE99" s="18"/>
      <c r="AF99" s="18"/>
      <c r="AI99" s="21"/>
      <c r="AJ99" s="29">
        <f t="shared" si="30"/>
        <v>45441</v>
      </c>
      <c r="AK99">
        <f t="shared" si="24"/>
        <v>0</v>
      </c>
      <c r="AL99" s="1">
        <f t="shared" si="25"/>
        <v>1</v>
      </c>
      <c r="AM99" s="1">
        <f t="shared" si="31"/>
        <v>0</v>
      </c>
      <c r="AN99" s="163">
        <f t="shared" si="27"/>
        <v>0</v>
      </c>
      <c r="AO99" s="162">
        <f t="shared" si="29"/>
        <v>0.6749110320284698</v>
      </c>
    </row>
    <row r="100" spans="1:41" x14ac:dyDescent="0.35">
      <c r="A100" s="86">
        <f t="shared" si="28"/>
        <v>0.94980344965904517</v>
      </c>
      <c r="B100" s="20"/>
      <c r="D100" s="231"/>
      <c r="F100" s="21"/>
      <c r="G100" s="86">
        <v>0.59</v>
      </c>
      <c r="I100" s="227">
        <v>1</v>
      </c>
      <c r="J100" s="20"/>
      <c r="K100" s="3"/>
      <c r="N100" s="226">
        <v>0.84166666666666667</v>
      </c>
      <c r="S100" s="226">
        <v>0.9722222222222221</v>
      </c>
      <c r="X100" s="193">
        <v>0</v>
      </c>
      <c r="Y100" s="20"/>
      <c r="Z100" s="20"/>
      <c r="AA100" s="18"/>
      <c r="AB100" s="18"/>
      <c r="AC100" s="18"/>
      <c r="AD100" s="18"/>
      <c r="AE100" s="18"/>
      <c r="AF100" s="18"/>
      <c r="AI100" s="21"/>
      <c r="AJ100" s="29">
        <f t="shared" si="30"/>
        <v>45442</v>
      </c>
      <c r="AK100">
        <f t="shared" si="24"/>
        <v>0</v>
      </c>
      <c r="AL100" s="1">
        <f t="shared" si="25"/>
        <v>1</v>
      </c>
      <c r="AM100" s="1">
        <f t="shared" si="31"/>
        <v>0</v>
      </c>
      <c r="AN100" s="163">
        <f t="shared" si="27"/>
        <v>0</v>
      </c>
      <c r="AO100" s="162">
        <f t="shared" si="29"/>
        <v>0.6749110320284698</v>
      </c>
    </row>
    <row r="101" spans="1:41" x14ac:dyDescent="0.35">
      <c r="A101" s="86">
        <f t="shared" si="28"/>
        <v>0.93798779439573643</v>
      </c>
      <c r="B101" s="20"/>
      <c r="D101" s="231"/>
      <c r="F101" s="21"/>
      <c r="G101" s="86">
        <v>0.6</v>
      </c>
      <c r="I101" s="227">
        <v>1</v>
      </c>
      <c r="J101" s="20"/>
      <c r="K101" s="3"/>
      <c r="N101" s="226">
        <v>0.83333333333333326</v>
      </c>
      <c r="S101" s="226">
        <v>0.95833333333333315</v>
      </c>
      <c r="X101" s="193">
        <v>0</v>
      </c>
      <c r="Y101" s="20"/>
      <c r="Z101" s="20"/>
      <c r="AA101" s="18"/>
      <c r="AB101" s="18"/>
      <c r="AC101" s="18"/>
      <c r="AD101" s="18"/>
      <c r="AE101" s="18"/>
      <c r="AF101" s="18"/>
      <c r="AI101" s="21"/>
      <c r="AJ101" s="29">
        <f t="shared" si="30"/>
        <v>45443</v>
      </c>
      <c r="AK101">
        <f t="shared" si="24"/>
        <v>0.18576512455516012</v>
      </c>
      <c r="AL101" s="1">
        <f t="shared" si="25"/>
        <v>0.6749110320284698</v>
      </c>
      <c r="AM101" s="1">
        <f t="shared" si="31"/>
        <v>0.18576512455516012</v>
      </c>
      <c r="AN101" s="163">
        <f t="shared" si="27"/>
        <v>0.18576512455516012</v>
      </c>
      <c r="AO101" s="162">
        <f t="shared" si="29"/>
        <v>0.6749110320284698</v>
      </c>
    </row>
    <row r="102" spans="1:41" x14ac:dyDescent="0.35">
      <c r="A102" s="86">
        <f t="shared" si="28"/>
        <v>0.92511386166981846</v>
      </c>
      <c r="B102" s="20"/>
      <c r="D102" s="231"/>
      <c r="F102" s="21"/>
      <c r="G102" s="86">
        <v>0.61</v>
      </c>
      <c r="I102" s="227">
        <v>0.98575000000000013</v>
      </c>
      <c r="J102" s="20"/>
      <c r="K102" s="3"/>
      <c r="N102" s="226">
        <v>0.82499999999999996</v>
      </c>
      <c r="S102" s="226">
        <v>0.94444444444444431</v>
      </c>
      <c r="X102" s="193">
        <v>0</v>
      </c>
      <c r="Y102" s="20"/>
      <c r="Z102" s="20"/>
      <c r="AA102" s="18"/>
      <c r="AB102" s="18"/>
      <c r="AC102" s="18"/>
      <c r="AD102" s="18"/>
      <c r="AE102" s="18"/>
      <c r="AF102" s="18"/>
      <c r="AI102" s="21"/>
      <c r="AJ102" s="29">
        <f t="shared" si="30"/>
        <v>45444</v>
      </c>
      <c r="AK102">
        <f t="shared" si="24"/>
        <v>1.4234875444839857E-2</v>
      </c>
      <c r="AL102" s="1">
        <f t="shared" si="25"/>
        <v>0.97508896797153011</v>
      </c>
      <c r="AM102" s="1">
        <f t="shared" si="31"/>
        <v>1.4234875444839857E-2</v>
      </c>
      <c r="AN102" s="163">
        <f t="shared" si="27"/>
        <v>1.4234875444839857E-2</v>
      </c>
      <c r="AO102" s="162">
        <f t="shared" si="29"/>
        <v>0.97508896797153011</v>
      </c>
    </row>
    <row r="103" spans="1:41" x14ac:dyDescent="0.35">
      <c r="A103" s="86">
        <f t="shared" si="28"/>
        <v>0.91223992894390005</v>
      </c>
      <c r="B103" s="20"/>
      <c r="D103" s="231"/>
      <c r="F103" s="21"/>
      <c r="G103" s="86">
        <v>0.62</v>
      </c>
      <c r="I103" s="227">
        <v>0.97150000000000014</v>
      </c>
      <c r="J103" s="20"/>
      <c r="K103" s="3"/>
      <c r="N103" s="226">
        <v>0.81666666666666665</v>
      </c>
      <c r="S103" s="226">
        <v>0.93055555555555536</v>
      </c>
      <c r="X103" s="193">
        <v>0</v>
      </c>
      <c r="Y103" s="20"/>
      <c r="Z103" s="20"/>
      <c r="AA103" s="18"/>
      <c r="AB103" s="18"/>
      <c r="AC103" s="18"/>
      <c r="AD103" s="18"/>
      <c r="AE103" s="18"/>
      <c r="AF103" s="18"/>
      <c r="AI103" s="21"/>
      <c r="AJ103" s="29">
        <f t="shared" si="30"/>
        <v>45445</v>
      </c>
      <c r="AK103">
        <f t="shared" si="24"/>
        <v>0</v>
      </c>
      <c r="AL103" s="1">
        <f t="shared" si="25"/>
        <v>1</v>
      </c>
      <c r="AM103" s="1">
        <f t="shared" si="31"/>
        <v>1.4234875444839857E-2</v>
      </c>
      <c r="AN103" s="163">
        <f t="shared" si="27"/>
        <v>0</v>
      </c>
      <c r="AO103" s="162">
        <f t="shared" si="29"/>
        <v>0.90711743772241993</v>
      </c>
    </row>
    <row r="104" spans="1:41" x14ac:dyDescent="0.35">
      <c r="A104" s="86">
        <f t="shared" si="28"/>
        <v>0.89936599621798163</v>
      </c>
      <c r="B104" s="20"/>
      <c r="D104" s="231"/>
      <c r="F104" s="21"/>
      <c r="G104" s="86">
        <v>0.63</v>
      </c>
      <c r="I104" s="227">
        <v>0.95725000000000005</v>
      </c>
      <c r="J104" s="20"/>
      <c r="K104" s="3"/>
      <c r="N104" s="226">
        <v>0.80833333333333335</v>
      </c>
      <c r="S104" s="226">
        <v>0.91666666666666652</v>
      </c>
      <c r="X104" s="193">
        <v>0</v>
      </c>
      <c r="Y104" s="20"/>
      <c r="Z104" s="20"/>
      <c r="AA104" s="18"/>
      <c r="AB104" s="18"/>
      <c r="AC104" s="18"/>
      <c r="AD104" s="18"/>
      <c r="AE104" s="18"/>
      <c r="AF104" s="18"/>
      <c r="AI104" s="21"/>
      <c r="AJ104" s="29">
        <f t="shared" si="30"/>
        <v>45446</v>
      </c>
      <c r="AK104">
        <f t="shared" si="24"/>
        <v>0</v>
      </c>
      <c r="AL104" s="1">
        <f t="shared" si="25"/>
        <v>1</v>
      </c>
      <c r="AM104" s="1">
        <f t="shared" si="31"/>
        <v>1.4234875444839857E-2</v>
      </c>
      <c r="AN104" s="163">
        <f t="shared" si="27"/>
        <v>0</v>
      </c>
      <c r="AO104" s="162">
        <f t="shared" si="29"/>
        <v>0.90711743772241993</v>
      </c>
    </row>
    <row r="105" spans="1:41" x14ac:dyDescent="0.35">
      <c r="A105" s="86">
        <f t="shared" si="28"/>
        <v>0.88649206349206344</v>
      </c>
      <c r="B105" s="20"/>
      <c r="D105" s="231"/>
      <c r="F105" s="21"/>
      <c r="G105" s="86">
        <v>0.64</v>
      </c>
      <c r="I105" s="227">
        <v>0.94300000000000006</v>
      </c>
      <c r="J105" s="20"/>
      <c r="K105" s="3"/>
      <c r="N105" s="226">
        <v>0.79999999999999993</v>
      </c>
      <c r="S105" s="226">
        <v>0.90277777777777768</v>
      </c>
      <c r="X105" s="193">
        <v>0</v>
      </c>
      <c r="Y105" s="20"/>
      <c r="Z105" s="20"/>
      <c r="AA105" s="18"/>
      <c r="AB105" s="18"/>
      <c r="AC105" s="18"/>
      <c r="AD105" s="18"/>
      <c r="AE105" s="18"/>
      <c r="AF105" s="18"/>
      <c r="AI105" s="21"/>
      <c r="AJ105" s="29">
        <f t="shared" si="30"/>
        <v>45447</v>
      </c>
      <c r="AK105">
        <f t="shared" ref="AK105:AK168" si="32">_xlfn.XLOOKUP(AJ105,A$27:A$36,B$27:B$36,0,0)</f>
        <v>0</v>
      </c>
      <c r="AL105" s="1">
        <f t="shared" ref="AL105:AL168" si="33">_xlfn.XLOOKUP(AJ105,A$15:A$24,B$15:B$24,1,0)</f>
        <v>1</v>
      </c>
      <c r="AM105" s="1">
        <f t="shared" ref="AM105:AM136" si="34">_xlfn.XLOOKUP(AJ105,A$27:A$36,B$27:B$36,0,-1)</f>
        <v>1.4234875444839857E-2</v>
      </c>
      <c r="AN105" s="163">
        <f t="shared" ref="AN105:AN168" si="35">AK105</f>
        <v>0</v>
      </c>
      <c r="AO105" s="162">
        <f t="shared" si="29"/>
        <v>0.90711743772241993</v>
      </c>
    </row>
    <row r="106" spans="1:41" x14ac:dyDescent="0.35">
      <c r="A106" s="86">
        <f t="shared" ref="A106:A141" si="36">(IFERROR((I106*$H$3/$I$4),0)+IFERROR((N106*$M$3/$N$4),0)+IFERROR((S106*$R$3/$S$4),0)+IFERROR((X106*$W$3/$X$4),0))/($D$5/1000)</f>
        <v>0.87361813076614525</v>
      </c>
      <c r="B106" s="20"/>
      <c r="D106" s="231"/>
      <c r="F106" s="21"/>
      <c r="G106" s="86">
        <v>0.65</v>
      </c>
      <c r="I106" s="227">
        <v>0.92875000000000008</v>
      </c>
      <c r="J106" s="20"/>
      <c r="K106" s="3"/>
      <c r="N106" s="226">
        <v>0.79166666666666663</v>
      </c>
      <c r="S106" s="226">
        <v>0.88888888888888873</v>
      </c>
      <c r="X106" s="193">
        <v>0</v>
      </c>
      <c r="Y106" s="20"/>
      <c r="Z106" s="20"/>
      <c r="AA106" s="18"/>
      <c r="AB106" s="18"/>
      <c r="AC106" s="18"/>
      <c r="AD106" s="18"/>
      <c r="AE106" s="18"/>
      <c r="AF106" s="18"/>
      <c r="AI106" s="21"/>
      <c r="AJ106" s="29">
        <f t="shared" si="30"/>
        <v>45448</v>
      </c>
      <c r="AK106">
        <f t="shared" si="32"/>
        <v>0</v>
      </c>
      <c r="AL106" s="1">
        <f t="shared" si="33"/>
        <v>1</v>
      </c>
      <c r="AM106" s="1">
        <f t="shared" si="34"/>
        <v>1.4234875444839857E-2</v>
      </c>
      <c r="AN106" s="163">
        <f t="shared" si="35"/>
        <v>0</v>
      </c>
      <c r="AO106" s="162">
        <f t="shared" ref="AO106:AO169" si="37">IF(AL106=1,AO107,AL106)</f>
        <v>0.90711743772241993</v>
      </c>
    </row>
    <row r="107" spans="1:41" x14ac:dyDescent="0.35">
      <c r="A107" s="86">
        <f t="shared" si="36"/>
        <v>0.86074419804022695</v>
      </c>
      <c r="B107" s="20"/>
      <c r="D107" s="231"/>
      <c r="F107" s="21"/>
      <c r="G107" s="86">
        <v>0.66</v>
      </c>
      <c r="I107" s="227">
        <v>0.91450000000000009</v>
      </c>
      <c r="J107" s="20"/>
      <c r="K107" s="3"/>
      <c r="N107" s="226">
        <v>0.78333333333333333</v>
      </c>
      <c r="S107" s="226">
        <v>0.87499999999999989</v>
      </c>
      <c r="X107" s="193">
        <v>0</v>
      </c>
      <c r="Y107" s="20"/>
      <c r="Z107" s="20"/>
      <c r="AA107" s="18"/>
      <c r="AB107" s="18"/>
      <c r="AC107" s="18"/>
      <c r="AD107" s="18"/>
      <c r="AE107" s="18"/>
      <c r="AF107" s="18"/>
      <c r="AI107" s="21"/>
      <c r="AJ107" s="29">
        <f t="shared" ref="AJ107:AJ170" si="38">AJ106+1</f>
        <v>45449</v>
      </c>
      <c r="AK107">
        <f t="shared" si="32"/>
        <v>0</v>
      </c>
      <c r="AL107" s="1">
        <f t="shared" si="33"/>
        <v>1</v>
      </c>
      <c r="AM107" s="1">
        <f t="shared" si="34"/>
        <v>1.4234875444839857E-2</v>
      </c>
      <c r="AN107" s="163">
        <f t="shared" si="35"/>
        <v>0</v>
      </c>
      <c r="AO107" s="162">
        <f t="shared" si="37"/>
        <v>0.90711743772241993</v>
      </c>
    </row>
    <row r="108" spans="1:41" x14ac:dyDescent="0.35">
      <c r="A108" s="86">
        <f t="shared" si="36"/>
        <v>0.84787026531430865</v>
      </c>
      <c r="B108" s="20"/>
      <c r="D108" s="231"/>
      <c r="F108" s="21"/>
      <c r="G108" s="86">
        <v>0.67</v>
      </c>
      <c r="I108" s="227">
        <v>0.90024999999999999</v>
      </c>
      <c r="J108" s="20"/>
      <c r="K108" s="3"/>
      <c r="N108" s="226">
        <v>0.77499999999999991</v>
      </c>
      <c r="S108" s="226">
        <v>0.86111111111111094</v>
      </c>
      <c r="X108" s="193">
        <v>0</v>
      </c>
      <c r="Y108" s="20"/>
      <c r="Z108" s="20"/>
      <c r="AA108" s="18"/>
      <c r="AB108" s="18"/>
      <c r="AC108" s="18"/>
      <c r="AD108" s="18"/>
      <c r="AE108" s="18"/>
      <c r="AF108" s="18"/>
      <c r="AI108" s="21"/>
      <c r="AJ108" s="29">
        <f t="shared" si="38"/>
        <v>45450</v>
      </c>
      <c r="AK108">
        <f t="shared" si="32"/>
        <v>0</v>
      </c>
      <c r="AL108" s="1">
        <f t="shared" si="33"/>
        <v>1</v>
      </c>
      <c r="AM108" s="1">
        <f t="shared" si="34"/>
        <v>1.4234875444839857E-2</v>
      </c>
      <c r="AN108" s="163">
        <f t="shared" si="35"/>
        <v>0</v>
      </c>
      <c r="AO108" s="162">
        <f t="shared" si="37"/>
        <v>0.90711743772241993</v>
      </c>
    </row>
    <row r="109" spans="1:41" x14ac:dyDescent="0.35">
      <c r="A109" s="86">
        <f t="shared" si="36"/>
        <v>0.83499633258839034</v>
      </c>
      <c r="B109" s="20"/>
      <c r="D109" s="231"/>
      <c r="F109" s="21"/>
      <c r="G109" s="86">
        <v>0.68</v>
      </c>
      <c r="I109" s="227">
        <v>0.88600000000000001</v>
      </c>
      <c r="J109" s="20"/>
      <c r="K109" s="3"/>
      <c r="N109" s="226">
        <v>0.76666666666666661</v>
      </c>
      <c r="S109" s="226">
        <v>0.8472222222222221</v>
      </c>
      <c r="X109" s="193">
        <v>0</v>
      </c>
      <c r="Y109" s="20"/>
      <c r="Z109" s="20"/>
      <c r="AA109" s="18"/>
      <c r="AB109" s="18"/>
      <c r="AC109" s="18"/>
      <c r="AD109" s="18"/>
      <c r="AE109" s="18"/>
      <c r="AF109" s="18"/>
      <c r="AI109" s="21"/>
      <c r="AJ109" s="29">
        <f t="shared" si="38"/>
        <v>45451</v>
      </c>
      <c r="AK109">
        <f t="shared" si="32"/>
        <v>0</v>
      </c>
      <c r="AL109" s="1">
        <f t="shared" si="33"/>
        <v>1</v>
      </c>
      <c r="AM109" s="1">
        <f t="shared" si="34"/>
        <v>1.4234875444839857E-2</v>
      </c>
      <c r="AN109" s="163">
        <f t="shared" si="35"/>
        <v>0</v>
      </c>
      <c r="AO109" s="162">
        <f t="shared" si="37"/>
        <v>0.90711743772241993</v>
      </c>
    </row>
    <row r="110" spans="1:41" x14ac:dyDescent="0.35">
      <c r="A110" s="86">
        <f t="shared" si="36"/>
        <v>0.82212239986247204</v>
      </c>
      <c r="B110" s="20"/>
      <c r="D110" s="231"/>
      <c r="F110" s="21"/>
      <c r="G110" s="86">
        <v>0.69</v>
      </c>
      <c r="I110" s="227">
        <v>0.87175000000000014</v>
      </c>
      <c r="J110" s="20"/>
      <c r="K110" s="3"/>
      <c r="N110" s="226">
        <v>0.7583333333333333</v>
      </c>
      <c r="S110" s="226">
        <v>0.83333333333333326</v>
      </c>
      <c r="X110" s="193">
        <v>0</v>
      </c>
      <c r="Y110" s="20"/>
      <c r="Z110" s="20"/>
      <c r="AA110" s="18"/>
      <c r="AB110" s="18"/>
      <c r="AC110" s="18"/>
      <c r="AD110" s="18"/>
      <c r="AE110" s="18"/>
      <c r="AF110" s="18"/>
      <c r="AI110" s="21"/>
      <c r="AJ110" s="29">
        <f t="shared" si="38"/>
        <v>45452</v>
      </c>
      <c r="AK110">
        <f t="shared" si="32"/>
        <v>0</v>
      </c>
      <c r="AL110" s="1">
        <f t="shared" si="33"/>
        <v>1</v>
      </c>
      <c r="AM110" s="1">
        <f t="shared" si="34"/>
        <v>1.4234875444839857E-2</v>
      </c>
      <c r="AN110" s="163">
        <f t="shared" si="35"/>
        <v>0</v>
      </c>
      <c r="AO110" s="162">
        <f t="shared" si="37"/>
        <v>0.90711743772241993</v>
      </c>
    </row>
    <row r="111" spans="1:41" x14ac:dyDescent="0.35">
      <c r="A111" s="86">
        <f t="shared" si="36"/>
        <v>0.80924846713655374</v>
      </c>
      <c r="B111" s="20"/>
      <c r="D111" s="231"/>
      <c r="F111" s="21"/>
      <c r="G111" s="86">
        <v>0.7</v>
      </c>
      <c r="I111" s="227">
        <v>0.85750000000000015</v>
      </c>
      <c r="J111" s="20"/>
      <c r="K111" s="3"/>
      <c r="N111" s="226">
        <v>0.75000000000000011</v>
      </c>
      <c r="S111" s="226">
        <v>0.81944444444444442</v>
      </c>
      <c r="X111" s="193">
        <v>0</v>
      </c>
      <c r="Y111" s="20"/>
      <c r="Z111" s="20"/>
      <c r="AA111" s="18"/>
      <c r="AB111" s="18"/>
      <c r="AC111" s="18"/>
      <c r="AD111" s="18"/>
      <c r="AE111" s="18"/>
      <c r="AF111" s="18"/>
      <c r="AI111" s="21"/>
      <c r="AJ111" s="29">
        <f t="shared" si="38"/>
        <v>45453</v>
      </c>
      <c r="AK111">
        <f t="shared" si="32"/>
        <v>0</v>
      </c>
      <c r="AL111" s="1">
        <f t="shared" si="33"/>
        <v>1</v>
      </c>
      <c r="AM111" s="1">
        <f t="shared" si="34"/>
        <v>1.4234875444839857E-2</v>
      </c>
      <c r="AN111" s="163">
        <f t="shared" si="35"/>
        <v>0</v>
      </c>
      <c r="AO111" s="162">
        <f t="shared" si="37"/>
        <v>0.90711743772241993</v>
      </c>
    </row>
    <row r="112" spans="1:41" x14ac:dyDescent="0.35">
      <c r="A112" s="86">
        <f t="shared" si="36"/>
        <v>0.79543693771130575</v>
      </c>
      <c r="B112" s="20"/>
      <c r="D112" s="231"/>
      <c r="F112" s="21"/>
      <c r="G112" s="86">
        <v>0.71</v>
      </c>
      <c r="I112" s="227">
        <v>0.84325000000000006</v>
      </c>
      <c r="J112" s="20"/>
      <c r="K112" s="3"/>
      <c r="N112" s="226">
        <v>0.7366666666666668</v>
      </c>
      <c r="S112" s="226">
        <v>0.80555555555555547</v>
      </c>
      <c r="X112" s="193">
        <v>0</v>
      </c>
      <c r="Y112" s="20"/>
      <c r="Z112" s="20"/>
      <c r="AA112" s="18"/>
      <c r="AB112" s="18"/>
      <c r="AC112" s="18"/>
      <c r="AD112" s="18"/>
      <c r="AE112" s="18"/>
      <c r="AF112" s="18"/>
      <c r="AI112" s="21"/>
      <c r="AJ112" s="29">
        <f t="shared" si="38"/>
        <v>45454</v>
      </c>
      <c r="AK112">
        <f t="shared" si="32"/>
        <v>0</v>
      </c>
      <c r="AL112" s="1">
        <f t="shared" si="33"/>
        <v>1</v>
      </c>
      <c r="AM112" s="1">
        <f t="shared" si="34"/>
        <v>1.4234875444839857E-2</v>
      </c>
      <c r="AN112" s="163">
        <f t="shared" si="35"/>
        <v>0</v>
      </c>
      <c r="AO112" s="162">
        <f t="shared" si="37"/>
        <v>0.90711743772241993</v>
      </c>
    </row>
    <row r="113" spans="1:41" x14ac:dyDescent="0.35">
      <c r="A113" s="86">
        <f t="shared" si="36"/>
        <v>0.7816254082860582</v>
      </c>
      <c r="B113" s="20"/>
      <c r="D113" s="231"/>
      <c r="F113" s="21"/>
      <c r="G113" s="86">
        <v>0.72</v>
      </c>
      <c r="I113" s="227">
        <v>0.82900000000000018</v>
      </c>
      <c r="J113" s="20"/>
      <c r="K113" s="3"/>
      <c r="N113" s="226">
        <v>0.72333333333333338</v>
      </c>
      <c r="S113" s="226">
        <v>0.79166666666666663</v>
      </c>
      <c r="X113" s="193">
        <v>0</v>
      </c>
      <c r="Y113" s="20"/>
      <c r="Z113" s="20"/>
      <c r="AA113" s="18"/>
      <c r="AB113" s="18"/>
      <c r="AC113" s="18"/>
      <c r="AD113" s="18"/>
      <c r="AE113" s="18"/>
      <c r="AF113" s="18"/>
      <c r="AI113" s="21"/>
      <c r="AJ113" s="29">
        <f t="shared" si="38"/>
        <v>45455</v>
      </c>
      <c r="AK113">
        <f t="shared" si="32"/>
        <v>0</v>
      </c>
      <c r="AL113" s="1">
        <f t="shared" si="33"/>
        <v>1</v>
      </c>
      <c r="AM113" s="1">
        <f t="shared" si="34"/>
        <v>1.4234875444839857E-2</v>
      </c>
      <c r="AN113" s="163">
        <f t="shared" si="35"/>
        <v>0</v>
      </c>
      <c r="AO113" s="162">
        <f t="shared" si="37"/>
        <v>0.90711743772241993</v>
      </c>
    </row>
    <row r="114" spans="1:41" x14ac:dyDescent="0.35">
      <c r="A114" s="86">
        <f t="shared" si="36"/>
        <v>0.76781387886081021</v>
      </c>
      <c r="B114" s="20"/>
      <c r="D114" s="231"/>
      <c r="F114" s="21"/>
      <c r="G114" s="86">
        <v>0.73</v>
      </c>
      <c r="I114" s="227">
        <v>0.81475000000000009</v>
      </c>
      <c r="J114" s="20"/>
      <c r="K114" s="3"/>
      <c r="N114" s="226">
        <v>0.71000000000000008</v>
      </c>
      <c r="S114" s="226">
        <v>0.77777777777777768</v>
      </c>
      <c r="X114" s="193">
        <v>0</v>
      </c>
      <c r="Y114" s="20"/>
      <c r="Z114" s="20"/>
      <c r="AA114" s="18"/>
      <c r="AB114" s="18"/>
      <c r="AC114" s="18"/>
      <c r="AD114" s="18"/>
      <c r="AE114" s="18"/>
      <c r="AF114" s="18"/>
      <c r="AI114" s="21"/>
      <c r="AJ114" s="29">
        <f t="shared" si="38"/>
        <v>45456</v>
      </c>
      <c r="AK114">
        <f t="shared" si="32"/>
        <v>0</v>
      </c>
      <c r="AL114" s="1">
        <f t="shared" si="33"/>
        <v>1</v>
      </c>
      <c r="AM114" s="1">
        <f t="shared" si="34"/>
        <v>1.4234875444839857E-2</v>
      </c>
      <c r="AN114" s="163">
        <f t="shared" si="35"/>
        <v>0</v>
      </c>
      <c r="AO114" s="162">
        <f t="shared" si="37"/>
        <v>0.90711743772241993</v>
      </c>
    </row>
    <row r="115" spans="1:41" x14ac:dyDescent="0.35">
      <c r="A115" s="86">
        <f t="shared" si="36"/>
        <v>0.75400234943556255</v>
      </c>
      <c r="B115" s="20"/>
      <c r="D115" s="231"/>
      <c r="F115" s="21"/>
      <c r="G115" s="86">
        <v>0.74</v>
      </c>
      <c r="I115" s="227">
        <v>0.80050000000000021</v>
      </c>
      <c r="J115" s="20"/>
      <c r="K115" s="3"/>
      <c r="N115" s="226">
        <v>0.69666666666666677</v>
      </c>
      <c r="S115" s="226">
        <v>0.76388888888888884</v>
      </c>
      <c r="X115" s="193">
        <v>0</v>
      </c>
      <c r="Y115" s="20"/>
      <c r="Z115" s="20"/>
      <c r="AA115" s="18"/>
      <c r="AB115" s="18"/>
      <c r="AC115" s="18"/>
      <c r="AD115" s="18"/>
      <c r="AE115" s="18"/>
      <c r="AF115" s="18"/>
      <c r="AI115" s="21"/>
      <c r="AJ115" s="29">
        <f t="shared" si="38"/>
        <v>45457</v>
      </c>
      <c r="AK115">
        <f t="shared" si="32"/>
        <v>0</v>
      </c>
      <c r="AL115" s="1">
        <f t="shared" si="33"/>
        <v>1</v>
      </c>
      <c r="AM115" s="1">
        <f t="shared" si="34"/>
        <v>1.4234875444839857E-2</v>
      </c>
      <c r="AN115" s="163">
        <f t="shared" si="35"/>
        <v>0</v>
      </c>
      <c r="AO115" s="162">
        <f t="shared" si="37"/>
        <v>0.90711743772241993</v>
      </c>
    </row>
    <row r="116" spans="1:41" x14ac:dyDescent="0.35">
      <c r="A116" s="86">
        <f t="shared" si="36"/>
        <v>0.74019082001031467</v>
      </c>
      <c r="B116" s="20"/>
      <c r="D116" s="231"/>
      <c r="F116" s="21"/>
      <c r="G116" s="86">
        <v>0.75</v>
      </c>
      <c r="I116" s="227">
        <v>0.78625000000000012</v>
      </c>
      <c r="J116" s="20"/>
      <c r="K116" s="3"/>
      <c r="N116" s="226">
        <v>0.68333333333333335</v>
      </c>
      <c r="S116" s="226">
        <v>0.75</v>
      </c>
      <c r="X116" s="193">
        <v>0</v>
      </c>
      <c r="Y116" s="20"/>
      <c r="Z116" s="20"/>
      <c r="AA116" s="18"/>
      <c r="AB116" s="18"/>
      <c r="AC116" s="18"/>
      <c r="AD116" s="18"/>
      <c r="AE116" s="18"/>
      <c r="AF116" s="18"/>
      <c r="AI116" s="21"/>
      <c r="AJ116" s="29">
        <f t="shared" si="38"/>
        <v>45458</v>
      </c>
      <c r="AK116">
        <f t="shared" si="32"/>
        <v>0</v>
      </c>
      <c r="AL116" s="1">
        <f t="shared" si="33"/>
        <v>1</v>
      </c>
      <c r="AM116" s="1">
        <f t="shared" si="34"/>
        <v>1.4234875444839857E-2</v>
      </c>
      <c r="AN116" s="163">
        <f t="shared" si="35"/>
        <v>0</v>
      </c>
      <c r="AO116" s="162">
        <f t="shared" si="37"/>
        <v>0.90711743772241993</v>
      </c>
    </row>
    <row r="117" spans="1:41" x14ac:dyDescent="0.35">
      <c r="A117" s="86">
        <f t="shared" si="36"/>
        <v>0.72482083548220744</v>
      </c>
      <c r="B117" s="20"/>
      <c r="D117" s="231"/>
      <c r="F117" s="21"/>
      <c r="G117" s="86">
        <v>0.76</v>
      </c>
      <c r="I117" s="227">
        <v>0.77200000000000002</v>
      </c>
      <c r="J117" s="20"/>
      <c r="K117" s="3"/>
      <c r="N117" s="226">
        <v>0.67000000000000015</v>
      </c>
      <c r="S117" s="226">
        <v>0.73399999999999999</v>
      </c>
      <c r="X117" s="193">
        <v>0</v>
      </c>
      <c r="Y117" s="20"/>
      <c r="Z117" s="20"/>
      <c r="AA117" s="18"/>
      <c r="AB117" s="18"/>
      <c r="AC117" s="18"/>
      <c r="AD117" s="18"/>
      <c r="AE117" s="18"/>
      <c r="AF117" s="18"/>
      <c r="AI117" s="21"/>
      <c r="AJ117" s="29">
        <f t="shared" si="38"/>
        <v>45459</v>
      </c>
      <c r="AK117">
        <f t="shared" si="32"/>
        <v>0</v>
      </c>
      <c r="AL117" s="1">
        <f t="shared" si="33"/>
        <v>1</v>
      </c>
      <c r="AM117" s="1">
        <f t="shared" si="34"/>
        <v>1.4234875444839857E-2</v>
      </c>
      <c r="AN117" s="163">
        <f t="shared" si="35"/>
        <v>0</v>
      </c>
      <c r="AO117" s="162">
        <f t="shared" si="37"/>
        <v>0.90711743772241993</v>
      </c>
    </row>
    <row r="118" spans="1:41" x14ac:dyDescent="0.35">
      <c r="A118" s="86">
        <f t="shared" si="36"/>
        <v>0.7094508509541001</v>
      </c>
      <c r="B118" s="20"/>
      <c r="D118" s="231"/>
      <c r="F118" s="21"/>
      <c r="G118" s="86">
        <v>0.77</v>
      </c>
      <c r="I118" s="227">
        <v>0.75775000000000015</v>
      </c>
      <c r="J118" s="20"/>
      <c r="K118" s="3"/>
      <c r="N118" s="226">
        <v>0.65666666666666673</v>
      </c>
      <c r="S118" s="226">
        <v>0.71799999999999997</v>
      </c>
      <c r="X118" s="193">
        <v>0</v>
      </c>
      <c r="Y118" s="20"/>
      <c r="Z118" s="20"/>
      <c r="AA118" s="18"/>
      <c r="AB118" s="18"/>
      <c r="AC118" s="18"/>
      <c r="AD118" s="18"/>
      <c r="AE118" s="18"/>
      <c r="AF118" s="18"/>
      <c r="AI118" s="21"/>
      <c r="AJ118" s="29">
        <f t="shared" si="38"/>
        <v>45460</v>
      </c>
      <c r="AK118">
        <f t="shared" si="32"/>
        <v>0</v>
      </c>
      <c r="AL118" s="1">
        <f t="shared" si="33"/>
        <v>1</v>
      </c>
      <c r="AM118" s="1">
        <f t="shared" si="34"/>
        <v>1.4234875444839857E-2</v>
      </c>
      <c r="AN118" s="163">
        <f t="shared" si="35"/>
        <v>0</v>
      </c>
      <c r="AO118" s="162">
        <f t="shared" si="37"/>
        <v>0.90711743772241993</v>
      </c>
    </row>
    <row r="119" spans="1:41" x14ac:dyDescent="0.35">
      <c r="A119" s="86">
        <f t="shared" si="36"/>
        <v>0.69408086642599276</v>
      </c>
      <c r="B119" s="20"/>
      <c r="D119" s="231"/>
      <c r="F119" s="21"/>
      <c r="G119" s="86">
        <v>0.78</v>
      </c>
      <c r="I119" s="227">
        <v>0.74350000000000005</v>
      </c>
      <c r="J119" s="20"/>
      <c r="K119" s="3"/>
      <c r="N119" s="226">
        <v>0.64333333333333331</v>
      </c>
      <c r="S119" s="226">
        <v>0.70199999999999996</v>
      </c>
      <c r="X119" s="193">
        <v>0</v>
      </c>
      <c r="Y119" s="20"/>
      <c r="Z119" s="20"/>
      <c r="AA119" s="18"/>
      <c r="AB119" s="18"/>
      <c r="AC119" s="18"/>
      <c r="AD119" s="18"/>
      <c r="AE119" s="18"/>
      <c r="AF119" s="18"/>
      <c r="AI119" s="21"/>
      <c r="AJ119" s="29">
        <f t="shared" si="38"/>
        <v>45461</v>
      </c>
      <c r="AK119">
        <f t="shared" si="32"/>
        <v>0</v>
      </c>
      <c r="AL119" s="1">
        <f t="shared" si="33"/>
        <v>1</v>
      </c>
      <c r="AM119" s="1">
        <f t="shared" si="34"/>
        <v>1.4234875444839857E-2</v>
      </c>
      <c r="AN119" s="163">
        <f t="shared" si="35"/>
        <v>0</v>
      </c>
      <c r="AO119" s="162">
        <f t="shared" si="37"/>
        <v>0.90711743772241993</v>
      </c>
    </row>
    <row r="120" spans="1:41" x14ac:dyDescent="0.35">
      <c r="A120" s="86">
        <f t="shared" si="36"/>
        <v>0.67871088189788553</v>
      </c>
      <c r="B120" s="20"/>
      <c r="D120" s="231"/>
      <c r="F120" s="21"/>
      <c r="G120" s="86">
        <v>0.79</v>
      </c>
      <c r="I120" s="227">
        <v>0.72925000000000018</v>
      </c>
      <c r="J120" s="20"/>
      <c r="K120" s="3"/>
      <c r="N120" s="226">
        <v>0.63000000000000012</v>
      </c>
      <c r="S120" s="226">
        <v>0.68599999999999994</v>
      </c>
      <c r="X120" s="193">
        <v>0</v>
      </c>
      <c r="Y120" s="20"/>
      <c r="Z120" s="20"/>
      <c r="AA120" s="18"/>
      <c r="AB120" s="18"/>
      <c r="AC120" s="18"/>
      <c r="AD120" s="18"/>
      <c r="AE120" s="18"/>
      <c r="AF120" s="18"/>
      <c r="AI120" s="21"/>
      <c r="AJ120" s="29">
        <f t="shared" si="38"/>
        <v>45462</v>
      </c>
      <c r="AK120">
        <f t="shared" si="32"/>
        <v>0</v>
      </c>
      <c r="AL120" s="1">
        <f t="shared" si="33"/>
        <v>1</v>
      </c>
      <c r="AM120" s="1">
        <f t="shared" si="34"/>
        <v>1.4234875444839857E-2</v>
      </c>
      <c r="AN120" s="163">
        <f t="shared" si="35"/>
        <v>0</v>
      </c>
      <c r="AO120" s="162">
        <f t="shared" si="37"/>
        <v>0.90711743772241993</v>
      </c>
    </row>
    <row r="121" spans="1:41" x14ac:dyDescent="0.35">
      <c r="A121" s="86">
        <f t="shared" si="36"/>
        <v>0.6633408973697783</v>
      </c>
      <c r="B121" s="20"/>
      <c r="D121" s="231"/>
      <c r="F121" s="21"/>
      <c r="G121" s="86">
        <v>0.8</v>
      </c>
      <c r="I121" s="227">
        <v>0.71500000000000008</v>
      </c>
      <c r="J121" s="20"/>
      <c r="K121" s="3"/>
      <c r="N121" s="226">
        <v>0.6166666666666667</v>
      </c>
      <c r="S121" s="226">
        <v>0.66999999999999993</v>
      </c>
      <c r="X121" s="193">
        <v>0</v>
      </c>
      <c r="Y121" s="20"/>
      <c r="Z121" s="20"/>
      <c r="AA121" s="18"/>
      <c r="AB121" s="18"/>
      <c r="AC121" s="18"/>
      <c r="AD121" s="18"/>
      <c r="AE121" s="18"/>
      <c r="AF121" s="18"/>
      <c r="AI121" s="21"/>
      <c r="AJ121" s="29">
        <f t="shared" si="38"/>
        <v>45463</v>
      </c>
      <c r="AK121">
        <f t="shared" si="32"/>
        <v>0</v>
      </c>
      <c r="AL121" s="1">
        <f t="shared" si="33"/>
        <v>1</v>
      </c>
      <c r="AM121" s="1">
        <f t="shared" si="34"/>
        <v>1.4234875444839857E-2</v>
      </c>
      <c r="AN121" s="163">
        <f t="shared" si="35"/>
        <v>0</v>
      </c>
      <c r="AO121" s="162">
        <f t="shared" si="37"/>
        <v>0.90711743772241993</v>
      </c>
    </row>
    <row r="122" spans="1:41" x14ac:dyDescent="0.35">
      <c r="A122" s="86">
        <f t="shared" si="36"/>
        <v>0.64797091284167085</v>
      </c>
      <c r="B122" s="20"/>
      <c r="D122" s="231"/>
      <c r="F122" s="21"/>
      <c r="G122" s="86">
        <v>0.81</v>
      </c>
      <c r="I122" s="227">
        <v>0.70074999999999998</v>
      </c>
      <c r="J122" s="20"/>
      <c r="K122" s="3"/>
      <c r="N122" s="226">
        <v>0.60333333333333328</v>
      </c>
      <c r="S122" s="226">
        <v>0.65399999999999991</v>
      </c>
      <c r="X122" s="193">
        <v>0</v>
      </c>
      <c r="Y122" s="20"/>
      <c r="Z122" s="20"/>
      <c r="AA122" s="18"/>
      <c r="AB122" s="18"/>
      <c r="AC122" s="18"/>
      <c r="AD122" s="18"/>
      <c r="AE122" s="18"/>
      <c r="AF122" s="18"/>
      <c r="AI122" s="21"/>
      <c r="AJ122" s="29">
        <f t="shared" si="38"/>
        <v>45464</v>
      </c>
      <c r="AK122">
        <f t="shared" si="32"/>
        <v>0</v>
      </c>
      <c r="AL122" s="1">
        <f t="shared" si="33"/>
        <v>1</v>
      </c>
      <c r="AM122" s="1">
        <f t="shared" si="34"/>
        <v>1.4234875444839857E-2</v>
      </c>
      <c r="AN122" s="163">
        <f t="shared" si="35"/>
        <v>0</v>
      </c>
      <c r="AO122" s="162">
        <f t="shared" si="37"/>
        <v>0.90711743772241993</v>
      </c>
    </row>
    <row r="123" spans="1:41" x14ac:dyDescent="0.35">
      <c r="A123" s="86">
        <f t="shared" si="36"/>
        <v>0.63260092831356385</v>
      </c>
      <c r="B123" s="20"/>
      <c r="D123" s="231"/>
      <c r="F123" s="21"/>
      <c r="G123" s="86">
        <v>0.82</v>
      </c>
      <c r="I123" s="227">
        <v>0.68650000000000011</v>
      </c>
      <c r="J123" s="20"/>
      <c r="K123" s="3"/>
      <c r="N123" s="226">
        <v>0.59000000000000008</v>
      </c>
      <c r="S123" s="226">
        <v>0.63800000000000012</v>
      </c>
      <c r="X123" s="193">
        <v>0</v>
      </c>
      <c r="Y123" s="20"/>
      <c r="Z123" s="20"/>
      <c r="AA123" s="18"/>
      <c r="AB123" s="18"/>
      <c r="AC123" s="18"/>
      <c r="AD123" s="18"/>
      <c r="AE123" s="18"/>
      <c r="AF123" s="18"/>
      <c r="AI123" s="21"/>
      <c r="AJ123" s="29">
        <f t="shared" si="38"/>
        <v>45465</v>
      </c>
      <c r="AK123">
        <f t="shared" si="32"/>
        <v>0</v>
      </c>
      <c r="AL123" s="1">
        <f t="shared" si="33"/>
        <v>1</v>
      </c>
      <c r="AM123" s="1">
        <f t="shared" si="34"/>
        <v>1.4234875444839857E-2</v>
      </c>
      <c r="AN123" s="163">
        <f t="shared" si="35"/>
        <v>0</v>
      </c>
      <c r="AO123" s="162">
        <f t="shared" si="37"/>
        <v>0.90711743772241993</v>
      </c>
    </row>
    <row r="124" spans="1:41" x14ac:dyDescent="0.35">
      <c r="A124" s="86">
        <f t="shared" si="36"/>
        <v>0.61723094378545662</v>
      </c>
      <c r="B124" s="20"/>
      <c r="D124" s="231"/>
      <c r="F124" s="21"/>
      <c r="G124" s="86">
        <v>0.83</v>
      </c>
      <c r="I124" s="227">
        <v>0.67225000000000024</v>
      </c>
      <c r="J124" s="20"/>
      <c r="K124" s="3"/>
      <c r="N124" s="226">
        <v>0.57666666666666688</v>
      </c>
      <c r="S124" s="226">
        <v>0.62200000000000011</v>
      </c>
      <c r="X124" s="193">
        <v>0</v>
      </c>
      <c r="Y124" s="20"/>
      <c r="Z124" s="20"/>
      <c r="AA124" s="18"/>
      <c r="AB124" s="18"/>
      <c r="AC124" s="18"/>
      <c r="AD124" s="18"/>
      <c r="AE124" s="18"/>
      <c r="AF124" s="18"/>
      <c r="AI124" s="21"/>
      <c r="AJ124" s="29">
        <f t="shared" si="38"/>
        <v>45466</v>
      </c>
      <c r="AK124">
        <f t="shared" si="32"/>
        <v>0</v>
      </c>
      <c r="AL124" s="1">
        <f t="shared" si="33"/>
        <v>1</v>
      </c>
      <c r="AM124" s="1">
        <f t="shared" si="34"/>
        <v>1.4234875444839857E-2</v>
      </c>
      <c r="AN124" s="163">
        <f t="shared" si="35"/>
        <v>0</v>
      </c>
      <c r="AO124" s="162">
        <f t="shared" si="37"/>
        <v>0.90711743772241993</v>
      </c>
    </row>
    <row r="125" spans="1:41" x14ac:dyDescent="0.35">
      <c r="A125" s="86">
        <f t="shared" si="36"/>
        <v>0.60186095925734928</v>
      </c>
      <c r="B125" s="20"/>
      <c r="D125" s="231"/>
      <c r="F125" s="21"/>
      <c r="G125" s="86">
        <v>0.84</v>
      </c>
      <c r="I125" s="227">
        <v>0.65800000000000014</v>
      </c>
      <c r="J125" s="20"/>
      <c r="K125" s="3"/>
      <c r="N125" s="226">
        <v>0.56333333333333346</v>
      </c>
      <c r="S125" s="226">
        <v>0.60600000000000009</v>
      </c>
      <c r="X125" s="193">
        <v>0</v>
      </c>
      <c r="Y125" s="20"/>
      <c r="Z125" s="20"/>
      <c r="AA125" s="18"/>
      <c r="AB125" s="18"/>
      <c r="AC125" s="18"/>
      <c r="AD125" s="18"/>
      <c r="AE125" s="18"/>
      <c r="AF125" s="18"/>
      <c r="AI125" s="21"/>
      <c r="AJ125" s="29">
        <f t="shared" si="38"/>
        <v>45467</v>
      </c>
      <c r="AK125">
        <f t="shared" si="32"/>
        <v>0</v>
      </c>
      <c r="AL125" s="1">
        <f t="shared" si="33"/>
        <v>1</v>
      </c>
      <c r="AM125" s="1">
        <f t="shared" si="34"/>
        <v>1.4234875444839857E-2</v>
      </c>
      <c r="AN125" s="163">
        <f t="shared" si="35"/>
        <v>0</v>
      </c>
      <c r="AO125" s="162">
        <f t="shared" si="37"/>
        <v>0.90711743772241993</v>
      </c>
    </row>
    <row r="126" spans="1:41" x14ac:dyDescent="0.35">
      <c r="A126" s="86">
        <f t="shared" si="36"/>
        <v>0.58649097472924205</v>
      </c>
      <c r="B126" s="20"/>
      <c r="D126" s="231"/>
      <c r="F126" s="21"/>
      <c r="G126" s="86">
        <v>0.85</v>
      </c>
      <c r="I126" s="227">
        <v>0.64375000000000027</v>
      </c>
      <c r="J126" s="20"/>
      <c r="K126" s="3"/>
      <c r="N126" s="226">
        <v>0.55000000000000004</v>
      </c>
      <c r="S126" s="226">
        <v>0.59000000000000008</v>
      </c>
      <c r="X126" s="193">
        <v>0</v>
      </c>
      <c r="Y126" s="20"/>
      <c r="Z126" s="20"/>
      <c r="AA126" s="18"/>
      <c r="AB126" s="18"/>
      <c r="AC126" s="18"/>
      <c r="AD126" s="18"/>
      <c r="AE126" s="18"/>
      <c r="AF126" s="18"/>
      <c r="AI126" s="21"/>
      <c r="AJ126" s="29">
        <f t="shared" si="38"/>
        <v>45468</v>
      </c>
      <c r="AK126">
        <f t="shared" si="32"/>
        <v>0</v>
      </c>
      <c r="AL126" s="1">
        <f t="shared" si="33"/>
        <v>1</v>
      </c>
      <c r="AM126" s="1">
        <f t="shared" si="34"/>
        <v>1.4234875444839857E-2</v>
      </c>
      <c r="AN126" s="163">
        <f t="shared" si="35"/>
        <v>0</v>
      </c>
      <c r="AO126" s="162">
        <f t="shared" si="37"/>
        <v>0.90711743772241993</v>
      </c>
    </row>
    <row r="127" spans="1:41" x14ac:dyDescent="0.35">
      <c r="A127" s="86">
        <f t="shared" si="36"/>
        <v>0.57112099020113472</v>
      </c>
      <c r="B127" s="20"/>
      <c r="D127" s="231"/>
      <c r="F127" s="21"/>
      <c r="G127" s="86">
        <v>0.86</v>
      </c>
      <c r="I127" s="227">
        <v>0.62950000000000017</v>
      </c>
      <c r="J127" s="20"/>
      <c r="K127" s="3"/>
      <c r="N127" s="226">
        <v>0.53666666666666685</v>
      </c>
      <c r="S127" s="226">
        <v>0.57400000000000007</v>
      </c>
      <c r="X127" s="193">
        <v>0</v>
      </c>
      <c r="Y127" s="20"/>
      <c r="Z127" s="20"/>
      <c r="AA127" s="18"/>
      <c r="AB127" s="18"/>
      <c r="AC127" s="18"/>
      <c r="AD127" s="18"/>
      <c r="AE127" s="18"/>
      <c r="AF127" s="18"/>
      <c r="AI127" s="21"/>
      <c r="AJ127" s="29">
        <f t="shared" si="38"/>
        <v>45469</v>
      </c>
      <c r="AK127">
        <f t="shared" si="32"/>
        <v>0</v>
      </c>
      <c r="AL127" s="1">
        <f t="shared" si="33"/>
        <v>1</v>
      </c>
      <c r="AM127" s="1">
        <f t="shared" si="34"/>
        <v>1.4234875444839857E-2</v>
      </c>
      <c r="AN127" s="163">
        <f t="shared" si="35"/>
        <v>0</v>
      </c>
      <c r="AO127" s="162">
        <f t="shared" si="37"/>
        <v>0.90711743772241993</v>
      </c>
    </row>
    <row r="128" spans="1:41" x14ac:dyDescent="0.35">
      <c r="A128" s="86">
        <f t="shared" si="36"/>
        <v>0.55575100567302738</v>
      </c>
      <c r="B128" s="20"/>
      <c r="D128" s="231"/>
      <c r="F128" s="21"/>
      <c r="G128" s="86">
        <v>0.87</v>
      </c>
      <c r="I128" s="227">
        <v>0.61525000000000007</v>
      </c>
      <c r="J128" s="20"/>
      <c r="K128" s="3"/>
      <c r="N128" s="226">
        <v>0.52333333333333343</v>
      </c>
      <c r="S128" s="226">
        <v>0.55800000000000005</v>
      </c>
      <c r="X128" s="193">
        <v>0</v>
      </c>
      <c r="Y128" s="20"/>
      <c r="Z128" s="20"/>
      <c r="AA128" s="18"/>
      <c r="AB128" s="18"/>
      <c r="AC128" s="18"/>
      <c r="AD128" s="18"/>
      <c r="AE128" s="18"/>
      <c r="AF128" s="18"/>
      <c r="AI128" s="21"/>
      <c r="AJ128" s="29">
        <f t="shared" si="38"/>
        <v>45470</v>
      </c>
      <c r="AK128">
        <f t="shared" si="32"/>
        <v>0</v>
      </c>
      <c r="AL128" s="1">
        <f t="shared" si="33"/>
        <v>1</v>
      </c>
      <c r="AM128" s="1">
        <f t="shared" si="34"/>
        <v>1.4234875444839857E-2</v>
      </c>
      <c r="AN128" s="163">
        <f t="shared" si="35"/>
        <v>0</v>
      </c>
      <c r="AO128" s="162">
        <f t="shared" si="37"/>
        <v>0.90711743772241993</v>
      </c>
    </row>
    <row r="129" spans="1:41" x14ac:dyDescent="0.35">
      <c r="A129" s="86">
        <f t="shared" si="36"/>
        <v>0.54038102114492015</v>
      </c>
      <c r="B129" s="20"/>
      <c r="D129" s="231"/>
      <c r="F129" s="21"/>
      <c r="G129" s="86">
        <v>0.88</v>
      </c>
      <c r="I129" s="227">
        <v>0.6010000000000002</v>
      </c>
      <c r="J129" s="20"/>
      <c r="K129" s="3"/>
      <c r="N129" s="226">
        <v>0.51</v>
      </c>
      <c r="S129" s="226">
        <v>0.54200000000000004</v>
      </c>
      <c r="X129" s="193">
        <v>0</v>
      </c>
      <c r="Y129" s="20"/>
      <c r="Z129" s="20"/>
      <c r="AA129" s="18"/>
      <c r="AB129" s="18"/>
      <c r="AC129" s="18"/>
      <c r="AD129" s="18"/>
      <c r="AE129" s="18"/>
      <c r="AF129" s="18"/>
      <c r="AI129" s="21"/>
      <c r="AJ129" s="29">
        <f t="shared" si="38"/>
        <v>45471</v>
      </c>
      <c r="AK129">
        <f t="shared" si="32"/>
        <v>0</v>
      </c>
      <c r="AL129" s="1">
        <f t="shared" si="33"/>
        <v>1</v>
      </c>
      <c r="AM129" s="1">
        <f t="shared" si="34"/>
        <v>1.4234875444839857E-2</v>
      </c>
      <c r="AN129" s="163">
        <f t="shared" si="35"/>
        <v>0</v>
      </c>
      <c r="AO129" s="162">
        <f t="shared" si="37"/>
        <v>0.90711743772241993</v>
      </c>
    </row>
    <row r="130" spans="1:41" x14ac:dyDescent="0.35">
      <c r="A130" s="86">
        <f t="shared" si="36"/>
        <v>0.52501103661681281</v>
      </c>
      <c r="B130" s="20"/>
      <c r="D130" s="231"/>
      <c r="F130" s="21"/>
      <c r="G130" s="86">
        <v>0.89</v>
      </c>
      <c r="I130" s="227">
        <v>0.5867500000000001</v>
      </c>
      <c r="J130" s="20"/>
      <c r="K130" s="3"/>
      <c r="N130" s="226">
        <v>0.49666666666666681</v>
      </c>
      <c r="S130" s="226">
        <v>0.52600000000000002</v>
      </c>
      <c r="X130" s="193">
        <v>0</v>
      </c>
      <c r="Y130" s="20"/>
      <c r="Z130" s="20"/>
      <c r="AA130" s="18"/>
      <c r="AB130" s="18"/>
      <c r="AC130" s="18"/>
      <c r="AD130" s="18"/>
      <c r="AE130" s="18"/>
      <c r="AF130" s="18"/>
      <c r="AI130" s="21"/>
      <c r="AJ130" s="29">
        <f t="shared" si="38"/>
        <v>45472</v>
      </c>
      <c r="AK130">
        <f t="shared" si="32"/>
        <v>0</v>
      </c>
      <c r="AL130" s="1">
        <f t="shared" si="33"/>
        <v>1</v>
      </c>
      <c r="AM130" s="1">
        <f t="shared" si="34"/>
        <v>1.4234875444839857E-2</v>
      </c>
      <c r="AN130" s="163">
        <f t="shared" si="35"/>
        <v>0</v>
      </c>
      <c r="AO130" s="162">
        <f t="shared" si="37"/>
        <v>0.90711743772241993</v>
      </c>
    </row>
    <row r="131" spans="1:41" x14ac:dyDescent="0.35">
      <c r="A131" s="86">
        <f t="shared" si="36"/>
        <v>0.50964105208870558</v>
      </c>
      <c r="B131" s="20"/>
      <c r="D131" s="231"/>
      <c r="F131" s="21"/>
      <c r="G131" s="86">
        <v>0.9</v>
      </c>
      <c r="I131" s="227">
        <v>0.57250000000000001</v>
      </c>
      <c r="J131" s="20"/>
      <c r="K131" s="3"/>
      <c r="N131" s="226">
        <v>0.48333333333333339</v>
      </c>
      <c r="S131" s="226">
        <v>0.51</v>
      </c>
      <c r="X131" s="193">
        <v>0</v>
      </c>
      <c r="Y131" s="20"/>
      <c r="Z131" s="20"/>
      <c r="AA131" s="18"/>
      <c r="AB131" s="18"/>
      <c r="AC131" s="18"/>
      <c r="AD131" s="18"/>
      <c r="AE131" s="18"/>
      <c r="AF131" s="18"/>
      <c r="AI131" s="21"/>
      <c r="AJ131" s="29">
        <f t="shared" si="38"/>
        <v>45473</v>
      </c>
      <c r="AK131">
        <f t="shared" si="32"/>
        <v>0</v>
      </c>
      <c r="AL131" s="1">
        <f t="shared" si="33"/>
        <v>1</v>
      </c>
      <c r="AM131" s="1">
        <f t="shared" si="34"/>
        <v>1.4234875444839857E-2</v>
      </c>
      <c r="AN131" s="163">
        <f t="shared" si="35"/>
        <v>0</v>
      </c>
      <c r="AO131" s="162">
        <f t="shared" si="37"/>
        <v>0.90711743772241993</v>
      </c>
    </row>
    <row r="132" spans="1:41" x14ac:dyDescent="0.35">
      <c r="A132" s="86">
        <f t="shared" si="36"/>
        <v>0.4942710675605983</v>
      </c>
      <c r="B132" s="20"/>
      <c r="D132" s="231"/>
      <c r="F132" s="21"/>
      <c r="G132" s="86">
        <v>0.91</v>
      </c>
      <c r="I132" s="227">
        <v>0.55825000000000014</v>
      </c>
      <c r="J132" s="20"/>
      <c r="K132" s="3"/>
      <c r="N132" s="226">
        <v>0.47</v>
      </c>
      <c r="S132" s="226">
        <v>0.49399999999999999</v>
      </c>
      <c r="X132" s="193">
        <v>0</v>
      </c>
      <c r="Y132" s="20"/>
      <c r="Z132" s="20"/>
      <c r="AA132" s="18"/>
      <c r="AB132" s="18"/>
      <c r="AC132" s="18"/>
      <c r="AD132" s="18"/>
      <c r="AE132" s="18"/>
      <c r="AF132" s="18"/>
      <c r="AI132" s="21"/>
      <c r="AJ132" s="29">
        <f t="shared" si="38"/>
        <v>45474</v>
      </c>
      <c r="AK132">
        <f t="shared" si="32"/>
        <v>0</v>
      </c>
      <c r="AL132" s="1">
        <f t="shared" si="33"/>
        <v>1</v>
      </c>
      <c r="AM132" s="1">
        <f t="shared" si="34"/>
        <v>1.4234875444839857E-2</v>
      </c>
      <c r="AN132" s="163">
        <f t="shared" si="35"/>
        <v>0</v>
      </c>
      <c r="AO132" s="162">
        <f t="shared" si="37"/>
        <v>0.90711743772241993</v>
      </c>
    </row>
    <row r="133" spans="1:41" x14ac:dyDescent="0.35">
      <c r="A133" s="86">
        <f t="shared" si="36"/>
        <v>0.4789010830324909</v>
      </c>
      <c r="B133" s="20"/>
      <c r="D133" s="231"/>
      <c r="F133" s="21"/>
      <c r="G133" s="86">
        <v>0.92</v>
      </c>
      <c r="I133" s="227">
        <v>0.54400000000000004</v>
      </c>
      <c r="J133" s="20"/>
      <c r="K133" s="3"/>
      <c r="N133" s="226">
        <v>0.45666666666666678</v>
      </c>
      <c r="S133" s="226">
        <v>0.47799999999999976</v>
      </c>
      <c r="X133" s="193">
        <v>0</v>
      </c>
      <c r="Y133" s="20"/>
      <c r="Z133" s="20"/>
      <c r="AA133" s="18"/>
      <c r="AB133" s="18"/>
      <c r="AC133" s="18"/>
      <c r="AD133" s="18"/>
      <c r="AE133" s="18"/>
      <c r="AF133" s="18"/>
      <c r="AI133" s="21"/>
      <c r="AJ133" s="29">
        <f t="shared" si="38"/>
        <v>45475</v>
      </c>
      <c r="AK133">
        <f t="shared" si="32"/>
        <v>0</v>
      </c>
      <c r="AL133" s="1">
        <f t="shared" si="33"/>
        <v>1</v>
      </c>
      <c r="AM133" s="1">
        <f t="shared" si="34"/>
        <v>1.4234875444839857E-2</v>
      </c>
      <c r="AN133" s="163">
        <f t="shared" si="35"/>
        <v>0</v>
      </c>
      <c r="AO133" s="162">
        <f t="shared" si="37"/>
        <v>0.90711743772241993</v>
      </c>
    </row>
    <row r="134" spans="1:41" x14ac:dyDescent="0.35">
      <c r="A134" s="86">
        <f t="shared" si="36"/>
        <v>0.46353109850438362</v>
      </c>
      <c r="B134" s="20"/>
      <c r="D134" s="231"/>
      <c r="F134" s="21"/>
      <c r="G134" s="86">
        <v>0.93</v>
      </c>
      <c r="I134" s="227">
        <v>0.52975000000000017</v>
      </c>
      <c r="J134" s="20"/>
      <c r="K134" s="3"/>
      <c r="N134" s="226">
        <v>0.44333333333333336</v>
      </c>
      <c r="S134" s="226">
        <v>0.46199999999999974</v>
      </c>
      <c r="X134" s="193">
        <v>0</v>
      </c>
      <c r="Y134" s="20"/>
      <c r="Z134" s="20"/>
      <c r="AA134" s="18"/>
      <c r="AB134" s="18"/>
      <c r="AC134" s="18"/>
      <c r="AD134" s="18"/>
      <c r="AE134" s="18"/>
      <c r="AF134" s="18"/>
      <c r="AI134" s="21"/>
      <c r="AJ134" s="29">
        <f t="shared" si="38"/>
        <v>45476</v>
      </c>
      <c r="AK134">
        <f t="shared" si="32"/>
        <v>0</v>
      </c>
      <c r="AL134" s="1">
        <f t="shared" si="33"/>
        <v>1</v>
      </c>
      <c r="AM134" s="1">
        <f t="shared" si="34"/>
        <v>1.4234875444839857E-2</v>
      </c>
      <c r="AN134" s="163">
        <f t="shared" si="35"/>
        <v>0</v>
      </c>
      <c r="AO134" s="162">
        <f t="shared" si="37"/>
        <v>0.90711743772241993</v>
      </c>
    </row>
    <row r="135" spans="1:41" x14ac:dyDescent="0.35">
      <c r="A135" s="86">
        <f t="shared" si="36"/>
        <v>0.44816111397627645</v>
      </c>
      <c r="B135" s="20"/>
      <c r="D135" s="231"/>
      <c r="F135" s="21"/>
      <c r="G135" s="86">
        <v>0.94</v>
      </c>
      <c r="I135" s="227">
        <v>0.51550000000000029</v>
      </c>
      <c r="J135" s="20"/>
      <c r="K135" s="3"/>
      <c r="N135" s="226">
        <v>0.43000000000000016</v>
      </c>
      <c r="S135" s="226">
        <v>0.44599999999999995</v>
      </c>
      <c r="X135" s="193">
        <v>0</v>
      </c>
      <c r="Y135" s="20"/>
      <c r="Z135" s="20"/>
      <c r="AA135" s="18"/>
      <c r="AB135" s="18"/>
      <c r="AC135" s="18"/>
      <c r="AD135" s="18"/>
      <c r="AE135" s="18"/>
      <c r="AF135" s="18"/>
      <c r="AI135" s="21"/>
      <c r="AJ135" s="29">
        <f t="shared" si="38"/>
        <v>45477</v>
      </c>
      <c r="AK135">
        <f t="shared" si="32"/>
        <v>0</v>
      </c>
      <c r="AL135" s="1">
        <f t="shared" si="33"/>
        <v>1</v>
      </c>
      <c r="AM135" s="1">
        <f t="shared" si="34"/>
        <v>1.4234875444839857E-2</v>
      </c>
      <c r="AN135" s="163">
        <f t="shared" si="35"/>
        <v>0</v>
      </c>
      <c r="AO135" s="162">
        <f t="shared" si="37"/>
        <v>0.90711743772241993</v>
      </c>
    </row>
    <row r="136" spans="1:41" x14ac:dyDescent="0.35">
      <c r="A136" s="86">
        <f t="shared" si="36"/>
        <v>0.43279112944816917</v>
      </c>
      <c r="B136" s="20"/>
      <c r="D136" s="231"/>
      <c r="F136" s="21"/>
      <c r="G136" s="86">
        <v>0.95</v>
      </c>
      <c r="I136" s="227">
        <v>0.5012500000000002</v>
      </c>
      <c r="J136" s="20"/>
      <c r="K136" s="3"/>
      <c r="N136" s="226">
        <v>0.41666666666666674</v>
      </c>
      <c r="S136" s="226">
        <v>0.42999999999999994</v>
      </c>
      <c r="X136" s="193">
        <v>0</v>
      </c>
      <c r="Y136" s="20"/>
      <c r="Z136" s="20"/>
      <c r="AA136" s="18"/>
      <c r="AB136" s="18"/>
      <c r="AC136" s="18"/>
      <c r="AD136" s="18"/>
      <c r="AE136" s="18"/>
      <c r="AF136" s="18"/>
      <c r="AI136" s="21"/>
      <c r="AJ136" s="29">
        <f t="shared" si="38"/>
        <v>45478</v>
      </c>
      <c r="AK136">
        <f t="shared" si="32"/>
        <v>0</v>
      </c>
      <c r="AL136" s="1">
        <f t="shared" si="33"/>
        <v>1</v>
      </c>
      <c r="AM136" s="1">
        <f t="shared" si="34"/>
        <v>1.4234875444839857E-2</v>
      </c>
      <c r="AN136" s="163">
        <f t="shared" si="35"/>
        <v>0</v>
      </c>
      <c r="AO136" s="162">
        <f t="shared" si="37"/>
        <v>0.90711743772241993</v>
      </c>
    </row>
    <row r="137" spans="1:41" x14ac:dyDescent="0.35">
      <c r="A137" s="86">
        <f t="shared" si="36"/>
        <v>0.41742114492006188</v>
      </c>
      <c r="B137" s="20"/>
      <c r="D137" s="231"/>
      <c r="F137" s="21"/>
      <c r="G137" s="86">
        <v>0.96</v>
      </c>
      <c r="I137" s="227">
        <v>0.4870000000000001</v>
      </c>
      <c r="J137" s="20"/>
      <c r="K137" s="3"/>
      <c r="N137" s="226">
        <v>0.40333333333333354</v>
      </c>
      <c r="S137" s="226">
        <v>0.41399999999999992</v>
      </c>
      <c r="X137" s="193">
        <v>0</v>
      </c>
      <c r="Y137" s="20"/>
      <c r="Z137" s="20"/>
      <c r="AA137" s="18"/>
      <c r="AB137" s="18"/>
      <c r="AC137" s="18"/>
      <c r="AD137" s="18"/>
      <c r="AE137" s="18"/>
      <c r="AF137" s="18"/>
      <c r="AI137" s="21"/>
      <c r="AJ137" s="29">
        <f t="shared" si="38"/>
        <v>45479</v>
      </c>
      <c r="AK137">
        <f t="shared" si="32"/>
        <v>0</v>
      </c>
      <c r="AL137" s="1">
        <f t="shared" si="33"/>
        <v>1</v>
      </c>
      <c r="AM137" s="1">
        <f t="shared" ref="AM137:AM168" si="39">_xlfn.XLOOKUP(AJ137,A$27:A$36,B$27:B$36,0,-1)</f>
        <v>1.4234875444839857E-2</v>
      </c>
      <c r="AN137" s="163">
        <f t="shared" si="35"/>
        <v>0</v>
      </c>
      <c r="AO137" s="162">
        <f t="shared" si="37"/>
        <v>0.90711743772241993</v>
      </c>
    </row>
    <row r="138" spans="1:41" x14ac:dyDescent="0.35">
      <c r="A138" s="86">
        <f t="shared" si="36"/>
        <v>0.40205116039195454</v>
      </c>
      <c r="B138" s="20"/>
      <c r="D138" s="231"/>
      <c r="F138" s="21"/>
      <c r="G138" s="86">
        <v>0.97</v>
      </c>
      <c r="I138" s="227">
        <v>0.47275000000000023</v>
      </c>
      <c r="J138" s="20"/>
      <c r="K138" s="3"/>
      <c r="N138" s="226">
        <v>0.39000000000000012</v>
      </c>
      <c r="S138" s="226">
        <v>0.39799999999999991</v>
      </c>
      <c r="X138" s="193">
        <v>0</v>
      </c>
      <c r="Y138" s="20"/>
      <c r="Z138" s="20"/>
      <c r="AA138" s="18"/>
      <c r="AB138" s="18"/>
      <c r="AC138" s="18"/>
      <c r="AD138" s="18"/>
      <c r="AE138" s="18"/>
      <c r="AF138" s="18"/>
      <c r="AI138" s="21"/>
      <c r="AJ138" s="29">
        <f t="shared" si="38"/>
        <v>45480</v>
      </c>
      <c r="AK138">
        <f t="shared" si="32"/>
        <v>0</v>
      </c>
      <c r="AL138" s="1">
        <f t="shared" si="33"/>
        <v>1</v>
      </c>
      <c r="AM138" s="1">
        <f t="shared" si="39"/>
        <v>1.4234875444839857E-2</v>
      </c>
      <c r="AN138" s="163">
        <f t="shared" si="35"/>
        <v>0</v>
      </c>
      <c r="AO138" s="162">
        <f t="shared" si="37"/>
        <v>0.90711743772241993</v>
      </c>
    </row>
    <row r="139" spans="1:41" x14ac:dyDescent="0.35">
      <c r="A139" s="86">
        <f t="shared" si="36"/>
        <v>0.38668117586384737</v>
      </c>
      <c r="B139" s="20"/>
      <c r="D139" s="231"/>
      <c r="F139" s="21"/>
      <c r="G139" s="86">
        <v>0.98</v>
      </c>
      <c r="I139" s="227">
        <v>0.45850000000000013</v>
      </c>
      <c r="J139" s="20"/>
      <c r="K139" s="3"/>
      <c r="N139" s="226">
        <v>0.37666666666666671</v>
      </c>
      <c r="S139" s="226">
        <v>0.3819999999999999</v>
      </c>
      <c r="X139" s="193">
        <v>0</v>
      </c>
      <c r="Y139" s="20"/>
      <c r="Z139" s="20"/>
      <c r="AA139" s="18"/>
      <c r="AB139" s="18"/>
      <c r="AC139" s="18"/>
      <c r="AD139" s="18"/>
      <c r="AE139" s="18"/>
      <c r="AF139" s="18"/>
      <c r="AI139" s="21"/>
      <c r="AJ139" s="29">
        <f t="shared" si="38"/>
        <v>45481</v>
      </c>
      <c r="AK139">
        <f t="shared" si="32"/>
        <v>0</v>
      </c>
      <c r="AL139" s="1">
        <f t="shared" si="33"/>
        <v>1</v>
      </c>
      <c r="AM139" s="1">
        <f t="shared" si="39"/>
        <v>1.4234875444839857E-2</v>
      </c>
      <c r="AN139" s="163">
        <f t="shared" si="35"/>
        <v>0</v>
      </c>
      <c r="AO139" s="162">
        <f t="shared" si="37"/>
        <v>0.90711743772241993</v>
      </c>
    </row>
    <row r="140" spans="1:41" x14ac:dyDescent="0.35">
      <c r="A140" s="86">
        <f t="shared" si="36"/>
        <v>0.37131119133574003</v>
      </c>
      <c r="B140" s="20"/>
      <c r="D140" s="231"/>
      <c r="F140" s="21"/>
      <c r="G140" s="86">
        <v>0.99</v>
      </c>
      <c r="I140" s="227">
        <v>0.44425000000000026</v>
      </c>
      <c r="J140" s="20"/>
      <c r="K140" s="3"/>
      <c r="N140" s="226">
        <v>0.36333333333333351</v>
      </c>
      <c r="S140" s="226">
        <v>0.36599999999999988</v>
      </c>
      <c r="X140" s="193">
        <v>0</v>
      </c>
      <c r="Y140" s="20"/>
      <c r="Z140" s="20"/>
      <c r="AA140" s="18"/>
      <c r="AB140" s="18"/>
      <c r="AC140" s="18"/>
      <c r="AD140" s="18"/>
      <c r="AE140" s="18"/>
      <c r="AF140" s="18"/>
      <c r="AI140" s="21"/>
      <c r="AJ140" s="29">
        <f t="shared" si="38"/>
        <v>45482</v>
      </c>
      <c r="AK140">
        <f t="shared" si="32"/>
        <v>0</v>
      </c>
      <c r="AL140" s="1">
        <f t="shared" si="33"/>
        <v>1</v>
      </c>
      <c r="AM140" s="1">
        <f t="shared" si="39"/>
        <v>1.4234875444839857E-2</v>
      </c>
      <c r="AN140" s="163">
        <f t="shared" si="35"/>
        <v>0</v>
      </c>
      <c r="AO140" s="162">
        <f t="shared" si="37"/>
        <v>0.90711743772241993</v>
      </c>
    </row>
    <row r="141" spans="1:41" x14ac:dyDescent="0.35">
      <c r="A141" s="86">
        <f t="shared" si="36"/>
        <v>0.35594120680763275</v>
      </c>
      <c r="B141" s="20"/>
      <c r="D141" s="231"/>
      <c r="F141" s="21"/>
      <c r="G141" s="86">
        <v>1</v>
      </c>
      <c r="I141" s="227">
        <v>0.43000000000000016</v>
      </c>
      <c r="J141" s="20"/>
      <c r="K141" s="3"/>
      <c r="N141" s="226">
        <v>0.35000000000000009</v>
      </c>
      <c r="S141" s="226">
        <v>0.34999999999999987</v>
      </c>
      <c r="X141" s="193">
        <v>0</v>
      </c>
      <c r="Y141" s="20"/>
      <c r="Z141" s="20"/>
      <c r="AA141" s="18"/>
      <c r="AB141" s="18"/>
      <c r="AC141" s="18"/>
      <c r="AD141" s="18"/>
      <c r="AE141" s="18"/>
      <c r="AF141" s="18"/>
      <c r="AI141" s="21"/>
      <c r="AJ141" s="29">
        <f t="shared" si="38"/>
        <v>45483</v>
      </c>
      <c r="AK141">
        <f t="shared" si="32"/>
        <v>0</v>
      </c>
      <c r="AL141" s="1">
        <f t="shared" si="33"/>
        <v>1</v>
      </c>
      <c r="AM141" s="1">
        <f t="shared" si="39"/>
        <v>1.4234875444839857E-2</v>
      </c>
      <c r="AN141" s="163">
        <f t="shared" si="35"/>
        <v>0</v>
      </c>
      <c r="AO141" s="162">
        <f t="shared" si="37"/>
        <v>0.90711743772241993</v>
      </c>
    </row>
    <row r="142" spans="1:41" x14ac:dyDescent="0.35">
      <c r="AJ142" s="29">
        <f t="shared" si="38"/>
        <v>45484</v>
      </c>
      <c r="AK142">
        <f t="shared" si="32"/>
        <v>0</v>
      </c>
      <c r="AL142" s="1">
        <f t="shared" si="33"/>
        <v>1</v>
      </c>
      <c r="AM142" s="1">
        <f t="shared" si="39"/>
        <v>1.4234875444839857E-2</v>
      </c>
      <c r="AN142" s="163">
        <f t="shared" si="35"/>
        <v>0</v>
      </c>
      <c r="AO142" s="162">
        <f t="shared" si="37"/>
        <v>0.90711743772241993</v>
      </c>
    </row>
    <row r="143" spans="1:41" x14ac:dyDescent="0.35">
      <c r="AJ143" s="29">
        <f t="shared" si="38"/>
        <v>45485</v>
      </c>
      <c r="AK143">
        <f t="shared" si="32"/>
        <v>0</v>
      </c>
      <c r="AL143" s="1">
        <f t="shared" si="33"/>
        <v>1</v>
      </c>
      <c r="AM143" s="1">
        <f t="shared" si="39"/>
        <v>1.4234875444839857E-2</v>
      </c>
      <c r="AN143" s="163">
        <f t="shared" si="35"/>
        <v>0</v>
      </c>
      <c r="AO143" s="162">
        <f t="shared" si="37"/>
        <v>0.90711743772241993</v>
      </c>
    </row>
    <row r="144" spans="1:41" x14ac:dyDescent="0.35">
      <c r="AJ144" s="29">
        <f t="shared" si="38"/>
        <v>45486</v>
      </c>
      <c r="AK144">
        <f t="shared" si="32"/>
        <v>0</v>
      </c>
      <c r="AL144" s="1">
        <f t="shared" si="33"/>
        <v>1</v>
      </c>
      <c r="AM144" s="1">
        <f t="shared" si="39"/>
        <v>1.4234875444839857E-2</v>
      </c>
      <c r="AN144" s="163">
        <f t="shared" si="35"/>
        <v>0</v>
      </c>
      <c r="AO144" s="162">
        <f t="shared" si="37"/>
        <v>0.90711743772241993</v>
      </c>
    </row>
    <row r="145" spans="36:41" x14ac:dyDescent="0.35">
      <c r="AJ145" s="29">
        <f t="shared" si="38"/>
        <v>45487</v>
      </c>
      <c r="AK145">
        <f t="shared" si="32"/>
        <v>0</v>
      </c>
      <c r="AL145" s="1">
        <f t="shared" si="33"/>
        <v>1</v>
      </c>
      <c r="AM145" s="1">
        <f t="shared" si="39"/>
        <v>1.4234875444839857E-2</v>
      </c>
      <c r="AN145" s="163">
        <f t="shared" si="35"/>
        <v>0</v>
      </c>
      <c r="AO145" s="162">
        <f t="shared" si="37"/>
        <v>0.90711743772241993</v>
      </c>
    </row>
    <row r="146" spans="36:41" x14ac:dyDescent="0.35">
      <c r="AJ146" s="29">
        <f t="shared" si="38"/>
        <v>45488</v>
      </c>
      <c r="AK146">
        <f t="shared" si="32"/>
        <v>0</v>
      </c>
      <c r="AL146" s="1">
        <f t="shared" si="33"/>
        <v>1</v>
      </c>
      <c r="AM146" s="1">
        <f t="shared" si="39"/>
        <v>1.4234875444839857E-2</v>
      </c>
      <c r="AN146" s="163">
        <f t="shared" si="35"/>
        <v>0</v>
      </c>
      <c r="AO146" s="162">
        <f t="shared" si="37"/>
        <v>0.90711743772241993</v>
      </c>
    </row>
    <row r="147" spans="36:41" x14ac:dyDescent="0.35">
      <c r="AJ147" s="29">
        <f t="shared" si="38"/>
        <v>45489</v>
      </c>
      <c r="AK147">
        <f t="shared" si="32"/>
        <v>0</v>
      </c>
      <c r="AL147" s="1">
        <f t="shared" si="33"/>
        <v>1</v>
      </c>
      <c r="AM147" s="1">
        <f t="shared" si="39"/>
        <v>1.4234875444839857E-2</v>
      </c>
      <c r="AN147" s="163">
        <f t="shared" si="35"/>
        <v>0</v>
      </c>
      <c r="AO147" s="162">
        <f t="shared" si="37"/>
        <v>0.90711743772241993</v>
      </c>
    </row>
    <row r="148" spans="36:41" x14ac:dyDescent="0.35">
      <c r="AJ148" s="29">
        <f t="shared" si="38"/>
        <v>45490</v>
      </c>
      <c r="AK148">
        <f t="shared" si="32"/>
        <v>0</v>
      </c>
      <c r="AL148" s="1">
        <f t="shared" si="33"/>
        <v>1</v>
      </c>
      <c r="AM148" s="1">
        <f t="shared" si="39"/>
        <v>1.4234875444839857E-2</v>
      </c>
      <c r="AN148" s="163">
        <f t="shared" si="35"/>
        <v>0</v>
      </c>
      <c r="AO148" s="162">
        <f t="shared" si="37"/>
        <v>0.90711743772241993</v>
      </c>
    </row>
    <row r="149" spans="36:41" x14ac:dyDescent="0.35">
      <c r="AJ149" s="29">
        <f t="shared" si="38"/>
        <v>45491</v>
      </c>
      <c r="AK149">
        <f t="shared" si="32"/>
        <v>0</v>
      </c>
      <c r="AL149" s="1">
        <f t="shared" si="33"/>
        <v>1</v>
      </c>
      <c r="AM149" s="1">
        <f t="shared" si="39"/>
        <v>1.4234875444839857E-2</v>
      </c>
      <c r="AN149" s="163">
        <f t="shared" si="35"/>
        <v>0</v>
      </c>
      <c r="AO149" s="162">
        <f t="shared" si="37"/>
        <v>0.90711743772241993</v>
      </c>
    </row>
    <row r="150" spans="36:41" x14ac:dyDescent="0.35">
      <c r="AJ150" s="29">
        <f t="shared" si="38"/>
        <v>45492</v>
      </c>
      <c r="AK150">
        <f t="shared" si="32"/>
        <v>0</v>
      </c>
      <c r="AL150" s="1">
        <f t="shared" si="33"/>
        <v>1</v>
      </c>
      <c r="AM150" s="1">
        <f t="shared" si="39"/>
        <v>1.4234875444839857E-2</v>
      </c>
      <c r="AN150" s="163">
        <f t="shared" si="35"/>
        <v>0</v>
      </c>
      <c r="AO150" s="162">
        <f t="shared" si="37"/>
        <v>0.90711743772241993</v>
      </c>
    </row>
    <row r="151" spans="36:41" x14ac:dyDescent="0.35">
      <c r="AJ151" s="29">
        <f t="shared" si="38"/>
        <v>45493</v>
      </c>
      <c r="AK151">
        <f t="shared" si="32"/>
        <v>0</v>
      </c>
      <c r="AL151" s="1">
        <f t="shared" si="33"/>
        <v>1</v>
      </c>
      <c r="AM151" s="1">
        <f t="shared" si="39"/>
        <v>1.4234875444839857E-2</v>
      </c>
      <c r="AN151" s="163">
        <f t="shared" si="35"/>
        <v>0</v>
      </c>
      <c r="AO151" s="162">
        <f t="shared" si="37"/>
        <v>0.90711743772241993</v>
      </c>
    </row>
    <row r="152" spans="36:41" x14ac:dyDescent="0.35">
      <c r="AJ152" s="29">
        <f t="shared" si="38"/>
        <v>45494</v>
      </c>
      <c r="AK152">
        <f t="shared" si="32"/>
        <v>0</v>
      </c>
      <c r="AL152" s="1">
        <f t="shared" si="33"/>
        <v>1</v>
      </c>
      <c r="AM152" s="1">
        <f t="shared" si="39"/>
        <v>1.4234875444839857E-2</v>
      </c>
      <c r="AN152" s="163">
        <f t="shared" si="35"/>
        <v>0</v>
      </c>
      <c r="AO152" s="162">
        <f t="shared" si="37"/>
        <v>0.90711743772241993</v>
      </c>
    </row>
    <row r="153" spans="36:41" x14ac:dyDescent="0.35">
      <c r="AJ153" s="29">
        <f t="shared" si="38"/>
        <v>45495</v>
      </c>
      <c r="AK153">
        <f t="shared" si="32"/>
        <v>0</v>
      </c>
      <c r="AL153" s="1">
        <f t="shared" si="33"/>
        <v>1</v>
      </c>
      <c r="AM153" s="1">
        <f t="shared" si="39"/>
        <v>1.4234875444839857E-2</v>
      </c>
      <c r="AN153" s="163">
        <f t="shared" si="35"/>
        <v>0</v>
      </c>
      <c r="AO153" s="162">
        <f t="shared" si="37"/>
        <v>0.90711743772241993</v>
      </c>
    </row>
    <row r="154" spans="36:41" x14ac:dyDescent="0.35">
      <c r="AJ154" s="29">
        <f t="shared" si="38"/>
        <v>45496</v>
      </c>
      <c r="AK154">
        <f t="shared" si="32"/>
        <v>0</v>
      </c>
      <c r="AL154" s="1">
        <f t="shared" si="33"/>
        <v>1</v>
      </c>
      <c r="AM154" s="1">
        <f t="shared" si="39"/>
        <v>1.4234875444839857E-2</v>
      </c>
      <c r="AN154" s="163">
        <f t="shared" si="35"/>
        <v>0</v>
      </c>
      <c r="AO154" s="162">
        <f t="shared" si="37"/>
        <v>0.90711743772241993</v>
      </c>
    </row>
    <row r="155" spans="36:41" x14ac:dyDescent="0.35">
      <c r="AJ155" s="29">
        <f t="shared" si="38"/>
        <v>45497</v>
      </c>
      <c r="AK155">
        <f t="shared" si="32"/>
        <v>0</v>
      </c>
      <c r="AL155" s="1">
        <f t="shared" si="33"/>
        <v>1</v>
      </c>
      <c r="AM155" s="1">
        <f t="shared" si="39"/>
        <v>1.4234875444839857E-2</v>
      </c>
      <c r="AN155" s="163">
        <f t="shared" si="35"/>
        <v>0</v>
      </c>
      <c r="AO155" s="162">
        <f t="shared" si="37"/>
        <v>0.90711743772241993</v>
      </c>
    </row>
    <row r="156" spans="36:41" x14ac:dyDescent="0.35">
      <c r="AJ156" s="29">
        <f t="shared" si="38"/>
        <v>45498</v>
      </c>
      <c r="AK156">
        <f t="shared" si="32"/>
        <v>0</v>
      </c>
      <c r="AL156" s="1">
        <f t="shared" si="33"/>
        <v>1</v>
      </c>
      <c r="AM156" s="1">
        <f t="shared" si="39"/>
        <v>1.4234875444839857E-2</v>
      </c>
      <c r="AN156" s="163">
        <f t="shared" si="35"/>
        <v>0</v>
      </c>
      <c r="AO156" s="162">
        <f t="shared" si="37"/>
        <v>0.90711743772241993</v>
      </c>
    </row>
    <row r="157" spans="36:41" x14ac:dyDescent="0.35">
      <c r="AJ157" s="29">
        <f t="shared" si="38"/>
        <v>45499</v>
      </c>
      <c r="AK157">
        <f t="shared" si="32"/>
        <v>0</v>
      </c>
      <c r="AL157" s="1">
        <f t="shared" si="33"/>
        <v>1</v>
      </c>
      <c r="AM157" s="1">
        <f t="shared" si="39"/>
        <v>1.4234875444839857E-2</v>
      </c>
      <c r="AN157" s="163">
        <f t="shared" si="35"/>
        <v>0</v>
      </c>
      <c r="AO157" s="162">
        <f t="shared" si="37"/>
        <v>0.90711743772241993</v>
      </c>
    </row>
    <row r="158" spans="36:41" x14ac:dyDescent="0.35">
      <c r="AJ158" s="29">
        <f t="shared" si="38"/>
        <v>45500</v>
      </c>
      <c r="AK158">
        <f t="shared" si="32"/>
        <v>0</v>
      </c>
      <c r="AL158" s="1">
        <f t="shared" si="33"/>
        <v>1</v>
      </c>
      <c r="AM158" s="1">
        <f t="shared" si="39"/>
        <v>1.4234875444839857E-2</v>
      </c>
      <c r="AN158" s="163">
        <f t="shared" si="35"/>
        <v>0</v>
      </c>
      <c r="AO158" s="162">
        <f t="shared" si="37"/>
        <v>0.90711743772241993</v>
      </c>
    </row>
    <row r="159" spans="36:41" x14ac:dyDescent="0.35">
      <c r="AJ159" s="29">
        <f t="shared" si="38"/>
        <v>45501</v>
      </c>
      <c r="AK159">
        <f t="shared" si="32"/>
        <v>0</v>
      </c>
      <c r="AL159" s="1">
        <f t="shared" si="33"/>
        <v>1</v>
      </c>
      <c r="AM159" s="1">
        <f t="shared" si="39"/>
        <v>1.4234875444839857E-2</v>
      </c>
      <c r="AN159" s="163">
        <f t="shared" si="35"/>
        <v>0</v>
      </c>
      <c r="AO159" s="162">
        <f t="shared" si="37"/>
        <v>0.90711743772241993</v>
      </c>
    </row>
    <row r="160" spans="36:41" x14ac:dyDescent="0.35">
      <c r="AJ160" s="29">
        <f t="shared" si="38"/>
        <v>45502</v>
      </c>
      <c r="AK160">
        <f t="shared" si="32"/>
        <v>0</v>
      </c>
      <c r="AL160" s="1">
        <f t="shared" si="33"/>
        <v>1</v>
      </c>
      <c r="AM160" s="1">
        <f t="shared" si="39"/>
        <v>1.4234875444839857E-2</v>
      </c>
      <c r="AN160" s="163">
        <f t="shared" si="35"/>
        <v>0</v>
      </c>
      <c r="AO160" s="162">
        <f t="shared" si="37"/>
        <v>0.90711743772241993</v>
      </c>
    </row>
    <row r="161" spans="36:41" x14ac:dyDescent="0.35">
      <c r="AJ161" s="29">
        <f t="shared" si="38"/>
        <v>45503</v>
      </c>
      <c r="AK161">
        <f t="shared" si="32"/>
        <v>0</v>
      </c>
      <c r="AL161" s="1">
        <f t="shared" si="33"/>
        <v>1</v>
      </c>
      <c r="AM161" s="1">
        <f t="shared" si="39"/>
        <v>1.4234875444839857E-2</v>
      </c>
      <c r="AN161" s="163">
        <f t="shared" si="35"/>
        <v>0</v>
      </c>
      <c r="AO161" s="162">
        <f t="shared" si="37"/>
        <v>0.90711743772241993</v>
      </c>
    </row>
    <row r="162" spans="36:41" x14ac:dyDescent="0.35">
      <c r="AJ162" s="29">
        <f t="shared" si="38"/>
        <v>45504</v>
      </c>
      <c r="AK162">
        <f t="shared" si="32"/>
        <v>0.46441281138790036</v>
      </c>
      <c r="AL162" s="1">
        <f t="shared" si="33"/>
        <v>0.90711743772241993</v>
      </c>
      <c r="AM162" s="1">
        <f t="shared" si="39"/>
        <v>0.46441281138790036</v>
      </c>
      <c r="AN162" s="163">
        <f t="shared" si="35"/>
        <v>0.46441281138790036</v>
      </c>
      <c r="AO162" s="162">
        <f t="shared" si="37"/>
        <v>0.90711743772241993</v>
      </c>
    </row>
    <row r="163" spans="36:41" x14ac:dyDescent="0.35">
      <c r="AJ163" s="29">
        <f t="shared" si="38"/>
        <v>45505</v>
      </c>
      <c r="AK163">
        <f t="shared" si="32"/>
        <v>3.5587188612099641E-2</v>
      </c>
      <c r="AL163" s="1">
        <f t="shared" si="33"/>
        <v>0.99288256227757998</v>
      </c>
      <c r="AM163" s="1">
        <f t="shared" si="39"/>
        <v>3.5587188612099641E-2</v>
      </c>
      <c r="AN163" s="163">
        <f t="shared" si="35"/>
        <v>3.5587188612099641E-2</v>
      </c>
      <c r="AO163" s="162">
        <f t="shared" si="37"/>
        <v>0.99288256227757998</v>
      </c>
    </row>
    <row r="164" spans="36:41" x14ac:dyDescent="0.35">
      <c r="AJ164" s="29">
        <f t="shared" si="38"/>
        <v>45506</v>
      </c>
      <c r="AK164">
        <f t="shared" si="32"/>
        <v>0</v>
      </c>
      <c r="AL164" s="1">
        <f t="shared" si="33"/>
        <v>1</v>
      </c>
      <c r="AM164" s="1">
        <f t="shared" si="39"/>
        <v>3.5587188612099641E-2</v>
      </c>
      <c r="AN164" s="163">
        <f t="shared" si="35"/>
        <v>0</v>
      </c>
      <c r="AO164" s="162">
        <f t="shared" si="37"/>
        <v>0.9535587188612098</v>
      </c>
    </row>
    <row r="165" spans="36:41" x14ac:dyDescent="0.35">
      <c r="AJ165" s="29">
        <f t="shared" si="38"/>
        <v>45507</v>
      </c>
      <c r="AK165">
        <f t="shared" si="32"/>
        <v>0</v>
      </c>
      <c r="AL165" s="1">
        <f t="shared" si="33"/>
        <v>1</v>
      </c>
      <c r="AM165" s="1">
        <f t="shared" si="39"/>
        <v>3.5587188612099641E-2</v>
      </c>
      <c r="AN165" s="163">
        <f t="shared" si="35"/>
        <v>0</v>
      </c>
      <c r="AO165" s="162">
        <f t="shared" si="37"/>
        <v>0.9535587188612098</v>
      </c>
    </row>
    <row r="166" spans="36:41" x14ac:dyDescent="0.35">
      <c r="AJ166" s="29">
        <f t="shared" si="38"/>
        <v>45508</v>
      </c>
      <c r="AK166">
        <f t="shared" si="32"/>
        <v>0</v>
      </c>
      <c r="AL166" s="1">
        <f t="shared" si="33"/>
        <v>1</v>
      </c>
      <c r="AM166" s="1">
        <f t="shared" si="39"/>
        <v>3.5587188612099641E-2</v>
      </c>
      <c r="AN166" s="163">
        <f t="shared" si="35"/>
        <v>0</v>
      </c>
      <c r="AO166" s="162">
        <f t="shared" si="37"/>
        <v>0.9535587188612098</v>
      </c>
    </row>
    <row r="167" spans="36:41" x14ac:dyDescent="0.35">
      <c r="AJ167" s="29">
        <f t="shared" si="38"/>
        <v>45509</v>
      </c>
      <c r="AK167">
        <f t="shared" si="32"/>
        <v>0</v>
      </c>
      <c r="AL167" s="1">
        <f t="shared" si="33"/>
        <v>1</v>
      </c>
      <c r="AM167" s="1">
        <f t="shared" si="39"/>
        <v>3.5587188612099641E-2</v>
      </c>
      <c r="AN167" s="163">
        <f t="shared" si="35"/>
        <v>0</v>
      </c>
      <c r="AO167" s="162">
        <f t="shared" si="37"/>
        <v>0.9535587188612098</v>
      </c>
    </row>
    <row r="168" spans="36:41" x14ac:dyDescent="0.35">
      <c r="AJ168" s="29">
        <f t="shared" si="38"/>
        <v>45510</v>
      </c>
      <c r="AK168">
        <f t="shared" si="32"/>
        <v>0</v>
      </c>
      <c r="AL168" s="1">
        <f t="shared" si="33"/>
        <v>1</v>
      </c>
      <c r="AM168" s="1">
        <f t="shared" si="39"/>
        <v>3.5587188612099641E-2</v>
      </c>
      <c r="AN168" s="163">
        <f t="shared" si="35"/>
        <v>0</v>
      </c>
      <c r="AO168" s="162">
        <f t="shared" si="37"/>
        <v>0.9535587188612098</v>
      </c>
    </row>
    <row r="169" spans="36:41" x14ac:dyDescent="0.35">
      <c r="AJ169" s="29">
        <f t="shared" si="38"/>
        <v>45511</v>
      </c>
      <c r="AK169">
        <f t="shared" ref="AK169:AK232" si="40">_xlfn.XLOOKUP(AJ169,A$27:A$36,B$27:B$36,0,0)</f>
        <v>0</v>
      </c>
      <c r="AL169" s="1">
        <f t="shared" ref="AL169:AL232" si="41">_xlfn.XLOOKUP(AJ169,A$15:A$24,B$15:B$24,1,0)</f>
        <v>1</v>
      </c>
      <c r="AM169" s="1">
        <f t="shared" ref="AM169:AM200" si="42">_xlfn.XLOOKUP(AJ169,A$27:A$36,B$27:B$36,0,-1)</f>
        <v>3.5587188612099641E-2</v>
      </c>
      <c r="AN169" s="163">
        <f t="shared" ref="AN169:AN223" si="43">AK169</f>
        <v>0</v>
      </c>
      <c r="AO169" s="162">
        <f t="shared" si="37"/>
        <v>0.9535587188612098</v>
      </c>
    </row>
    <row r="170" spans="36:41" x14ac:dyDescent="0.35">
      <c r="AJ170" s="29">
        <f t="shared" si="38"/>
        <v>45512</v>
      </c>
      <c r="AK170">
        <f t="shared" si="40"/>
        <v>0</v>
      </c>
      <c r="AL170" s="1">
        <f t="shared" si="41"/>
        <v>1</v>
      </c>
      <c r="AM170" s="1">
        <f t="shared" si="42"/>
        <v>3.5587188612099641E-2</v>
      </c>
      <c r="AN170" s="163">
        <f t="shared" si="43"/>
        <v>0</v>
      </c>
      <c r="AO170" s="162">
        <f t="shared" ref="AO170:AO233" si="44">IF(AL170=1,AO171,AL170)</f>
        <v>0.9535587188612098</v>
      </c>
    </row>
    <row r="171" spans="36:41" x14ac:dyDescent="0.35">
      <c r="AJ171" s="29">
        <f t="shared" ref="AJ171:AJ234" si="45">AJ170+1</f>
        <v>45513</v>
      </c>
      <c r="AK171">
        <f t="shared" si="40"/>
        <v>0</v>
      </c>
      <c r="AL171" s="1">
        <f t="shared" si="41"/>
        <v>1</v>
      </c>
      <c r="AM171" s="1">
        <f t="shared" si="42"/>
        <v>3.5587188612099641E-2</v>
      </c>
      <c r="AN171" s="163">
        <f t="shared" si="43"/>
        <v>0</v>
      </c>
      <c r="AO171" s="162">
        <f t="shared" si="44"/>
        <v>0.9535587188612098</v>
      </c>
    </row>
    <row r="172" spans="36:41" x14ac:dyDescent="0.35">
      <c r="AJ172" s="29">
        <f t="shared" si="45"/>
        <v>45514</v>
      </c>
      <c r="AK172">
        <f t="shared" si="40"/>
        <v>0</v>
      </c>
      <c r="AL172" s="1">
        <f t="shared" si="41"/>
        <v>1</v>
      </c>
      <c r="AM172" s="1">
        <f t="shared" si="42"/>
        <v>3.5587188612099641E-2</v>
      </c>
      <c r="AN172" s="163">
        <f t="shared" si="43"/>
        <v>0</v>
      </c>
      <c r="AO172" s="162">
        <f t="shared" si="44"/>
        <v>0.9535587188612098</v>
      </c>
    </row>
    <row r="173" spans="36:41" x14ac:dyDescent="0.35">
      <c r="AJ173" s="29">
        <f t="shared" si="45"/>
        <v>45515</v>
      </c>
      <c r="AK173">
        <f t="shared" si="40"/>
        <v>0</v>
      </c>
      <c r="AL173" s="1">
        <f t="shared" si="41"/>
        <v>1</v>
      </c>
      <c r="AM173" s="1">
        <f t="shared" si="42"/>
        <v>3.5587188612099641E-2</v>
      </c>
      <c r="AN173" s="163">
        <f t="shared" si="43"/>
        <v>0</v>
      </c>
      <c r="AO173" s="162">
        <f t="shared" si="44"/>
        <v>0.9535587188612098</v>
      </c>
    </row>
    <row r="174" spans="36:41" x14ac:dyDescent="0.35">
      <c r="AJ174" s="29">
        <f t="shared" si="45"/>
        <v>45516</v>
      </c>
      <c r="AK174">
        <f t="shared" si="40"/>
        <v>0</v>
      </c>
      <c r="AL174" s="1">
        <f t="shared" si="41"/>
        <v>1</v>
      </c>
      <c r="AM174" s="1">
        <f t="shared" si="42"/>
        <v>3.5587188612099641E-2</v>
      </c>
      <c r="AN174" s="163">
        <f t="shared" si="43"/>
        <v>0</v>
      </c>
      <c r="AO174" s="162">
        <f t="shared" si="44"/>
        <v>0.9535587188612098</v>
      </c>
    </row>
    <row r="175" spans="36:41" x14ac:dyDescent="0.35">
      <c r="AJ175" s="29">
        <f t="shared" si="45"/>
        <v>45517</v>
      </c>
      <c r="AK175">
        <f t="shared" si="40"/>
        <v>0</v>
      </c>
      <c r="AL175" s="1">
        <f t="shared" si="41"/>
        <v>1</v>
      </c>
      <c r="AM175" s="1">
        <f t="shared" si="42"/>
        <v>3.5587188612099641E-2</v>
      </c>
      <c r="AN175" s="163">
        <f t="shared" si="43"/>
        <v>0</v>
      </c>
      <c r="AO175" s="162">
        <f t="shared" si="44"/>
        <v>0.9535587188612098</v>
      </c>
    </row>
    <row r="176" spans="36:41" x14ac:dyDescent="0.35">
      <c r="AJ176" s="29">
        <f t="shared" si="45"/>
        <v>45518</v>
      </c>
      <c r="AK176">
        <f t="shared" si="40"/>
        <v>0</v>
      </c>
      <c r="AL176" s="1">
        <f t="shared" si="41"/>
        <v>1</v>
      </c>
      <c r="AM176" s="1">
        <f t="shared" si="42"/>
        <v>3.5587188612099641E-2</v>
      </c>
      <c r="AN176" s="163">
        <f t="shared" si="43"/>
        <v>0</v>
      </c>
      <c r="AO176" s="162">
        <f t="shared" si="44"/>
        <v>0.9535587188612098</v>
      </c>
    </row>
    <row r="177" spans="36:41" x14ac:dyDescent="0.35">
      <c r="AJ177" s="29">
        <f t="shared" si="45"/>
        <v>45519</v>
      </c>
      <c r="AK177">
        <f t="shared" si="40"/>
        <v>0</v>
      </c>
      <c r="AL177" s="1">
        <f t="shared" si="41"/>
        <v>1</v>
      </c>
      <c r="AM177" s="1">
        <f t="shared" si="42"/>
        <v>3.5587188612099641E-2</v>
      </c>
      <c r="AN177" s="163">
        <f t="shared" si="43"/>
        <v>0</v>
      </c>
      <c r="AO177" s="162">
        <f t="shared" si="44"/>
        <v>0.9535587188612098</v>
      </c>
    </row>
    <row r="178" spans="36:41" x14ac:dyDescent="0.35">
      <c r="AJ178" s="29">
        <f t="shared" si="45"/>
        <v>45520</v>
      </c>
      <c r="AK178">
        <f t="shared" si="40"/>
        <v>0</v>
      </c>
      <c r="AL178" s="1">
        <f t="shared" si="41"/>
        <v>1</v>
      </c>
      <c r="AM178" s="1">
        <f t="shared" si="42"/>
        <v>3.5587188612099641E-2</v>
      </c>
      <c r="AN178" s="163">
        <f t="shared" si="43"/>
        <v>0</v>
      </c>
      <c r="AO178" s="162">
        <f t="shared" si="44"/>
        <v>0.9535587188612098</v>
      </c>
    </row>
    <row r="179" spans="36:41" x14ac:dyDescent="0.35">
      <c r="AJ179" s="29">
        <f t="shared" si="45"/>
        <v>45521</v>
      </c>
      <c r="AK179">
        <f t="shared" si="40"/>
        <v>0</v>
      </c>
      <c r="AL179" s="1">
        <f t="shared" si="41"/>
        <v>1</v>
      </c>
      <c r="AM179" s="1">
        <f t="shared" si="42"/>
        <v>3.5587188612099641E-2</v>
      </c>
      <c r="AN179" s="163">
        <f t="shared" si="43"/>
        <v>0</v>
      </c>
      <c r="AO179" s="162">
        <f t="shared" si="44"/>
        <v>0.9535587188612098</v>
      </c>
    </row>
    <row r="180" spans="36:41" x14ac:dyDescent="0.35">
      <c r="AJ180" s="29">
        <f t="shared" si="45"/>
        <v>45522</v>
      </c>
      <c r="AK180">
        <f t="shared" si="40"/>
        <v>0</v>
      </c>
      <c r="AL180" s="1">
        <f t="shared" si="41"/>
        <v>1</v>
      </c>
      <c r="AM180" s="1">
        <f t="shared" si="42"/>
        <v>3.5587188612099641E-2</v>
      </c>
      <c r="AN180" s="163">
        <f t="shared" si="43"/>
        <v>0</v>
      </c>
      <c r="AO180" s="162">
        <f t="shared" si="44"/>
        <v>0.9535587188612098</v>
      </c>
    </row>
    <row r="181" spans="36:41" x14ac:dyDescent="0.35">
      <c r="AJ181" s="29">
        <f t="shared" si="45"/>
        <v>45523</v>
      </c>
      <c r="AK181">
        <f t="shared" si="40"/>
        <v>0</v>
      </c>
      <c r="AL181" s="1">
        <f t="shared" si="41"/>
        <v>1</v>
      </c>
      <c r="AM181" s="1">
        <f t="shared" si="42"/>
        <v>3.5587188612099641E-2</v>
      </c>
      <c r="AN181" s="163">
        <f t="shared" si="43"/>
        <v>0</v>
      </c>
      <c r="AO181" s="162">
        <f t="shared" si="44"/>
        <v>0.9535587188612098</v>
      </c>
    </row>
    <row r="182" spans="36:41" x14ac:dyDescent="0.35">
      <c r="AJ182" s="29">
        <f t="shared" si="45"/>
        <v>45524</v>
      </c>
      <c r="AK182">
        <f t="shared" si="40"/>
        <v>0</v>
      </c>
      <c r="AL182" s="1">
        <f t="shared" si="41"/>
        <v>1</v>
      </c>
      <c r="AM182" s="1">
        <f t="shared" si="42"/>
        <v>3.5587188612099641E-2</v>
      </c>
      <c r="AN182" s="163">
        <f t="shared" si="43"/>
        <v>0</v>
      </c>
      <c r="AO182" s="162">
        <f t="shared" si="44"/>
        <v>0.9535587188612098</v>
      </c>
    </row>
    <row r="183" spans="36:41" x14ac:dyDescent="0.35">
      <c r="AJ183" s="29">
        <f t="shared" si="45"/>
        <v>45525</v>
      </c>
      <c r="AK183">
        <f t="shared" si="40"/>
        <v>0</v>
      </c>
      <c r="AL183" s="1">
        <f t="shared" si="41"/>
        <v>1</v>
      </c>
      <c r="AM183" s="1">
        <f t="shared" si="42"/>
        <v>3.5587188612099641E-2</v>
      </c>
      <c r="AN183" s="163">
        <f t="shared" si="43"/>
        <v>0</v>
      </c>
      <c r="AO183" s="162">
        <f t="shared" si="44"/>
        <v>0.9535587188612098</v>
      </c>
    </row>
    <row r="184" spans="36:41" x14ac:dyDescent="0.35">
      <c r="AJ184" s="29">
        <f t="shared" si="45"/>
        <v>45526</v>
      </c>
      <c r="AK184">
        <f t="shared" si="40"/>
        <v>0</v>
      </c>
      <c r="AL184" s="1">
        <f t="shared" si="41"/>
        <v>1</v>
      </c>
      <c r="AM184" s="1">
        <f t="shared" si="42"/>
        <v>3.5587188612099641E-2</v>
      </c>
      <c r="AN184" s="163">
        <f t="shared" si="43"/>
        <v>0</v>
      </c>
      <c r="AO184" s="162">
        <f t="shared" si="44"/>
        <v>0.9535587188612098</v>
      </c>
    </row>
    <row r="185" spans="36:41" x14ac:dyDescent="0.35">
      <c r="AJ185" s="29">
        <f t="shared" si="45"/>
        <v>45527</v>
      </c>
      <c r="AK185">
        <f t="shared" si="40"/>
        <v>0</v>
      </c>
      <c r="AL185" s="1">
        <f t="shared" si="41"/>
        <v>1</v>
      </c>
      <c r="AM185" s="1">
        <f t="shared" si="42"/>
        <v>3.5587188612099641E-2</v>
      </c>
      <c r="AN185" s="163">
        <f t="shared" si="43"/>
        <v>0</v>
      </c>
      <c r="AO185" s="162">
        <f t="shared" si="44"/>
        <v>0.9535587188612098</v>
      </c>
    </row>
    <row r="186" spans="36:41" x14ac:dyDescent="0.35">
      <c r="AJ186" s="29">
        <f t="shared" si="45"/>
        <v>45528</v>
      </c>
      <c r="AK186">
        <f t="shared" si="40"/>
        <v>0</v>
      </c>
      <c r="AL186" s="1">
        <f t="shared" si="41"/>
        <v>1</v>
      </c>
      <c r="AM186" s="1">
        <f t="shared" si="42"/>
        <v>3.5587188612099641E-2</v>
      </c>
      <c r="AN186" s="163">
        <f t="shared" si="43"/>
        <v>0</v>
      </c>
      <c r="AO186" s="162">
        <f t="shared" si="44"/>
        <v>0.9535587188612098</v>
      </c>
    </row>
    <row r="187" spans="36:41" x14ac:dyDescent="0.35">
      <c r="AJ187" s="29">
        <f t="shared" si="45"/>
        <v>45529</v>
      </c>
      <c r="AK187">
        <f t="shared" si="40"/>
        <v>0</v>
      </c>
      <c r="AL187" s="1">
        <f t="shared" si="41"/>
        <v>1</v>
      </c>
      <c r="AM187" s="1">
        <f t="shared" si="42"/>
        <v>3.5587188612099641E-2</v>
      </c>
      <c r="AN187" s="163">
        <f t="shared" si="43"/>
        <v>0</v>
      </c>
      <c r="AO187" s="162">
        <f t="shared" si="44"/>
        <v>0.9535587188612098</v>
      </c>
    </row>
    <row r="188" spans="36:41" x14ac:dyDescent="0.35">
      <c r="AJ188" s="29">
        <f t="shared" si="45"/>
        <v>45530</v>
      </c>
      <c r="AK188">
        <f t="shared" si="40"/>
        <v>0</v>
      </c>
      <c r="AL188" s="1">
        <f t="shared" si="41"/>
        <v>1</v>
      </c>
      <c r="AM188" s="1">
        <f t="shared" si="42"/>
        <v>3.5587188612099641E-2</v>
      </c>
      <c r="AN188" s="163">
        <f t="shared" si="43"/>
        <v>0</v>
      </c>
      <c r="AO188" s="162">
        <f t="shared" si="44"/>
        <v>0.9535587188612098</v>
      </c>
    </row>
    <row r="189" spans="36:41" x14ac:dyDescent="0.35">
      <c r="AJ189" s="29">
        <f t="shared" si="45"/>
        <v>45531</v>
      </c>
      <c r="AK189">
        <f t="shared" si="40"/>
        <v>0</v>
      </c>
      <c r="AL189" s="1">
        <f t="shared" si="41"/>
        <v>1</v>
      </c>
      <c r="AM189" s="1">
        <f t="shared" si="42"/>
        <v>3.5587188612099641E-2</v>
      </c>
      <c r="AN189" s="163">
        <f t="shared" si="43"/>
        <v>0</v>
      </c>
      <c r="AO189" s="162">
        <f t="shared" si="44"/>
        <v>0.9535587188612098</v>
      </c>
    </row>
    <row r="190" spans="36:41" x14ac:dyDescent="0.35">
      <c r="AJ190" s="29">
        <f t="shared" si="45"/>
        <v>45532</v>
      </c>
      <c r="AK190">
        <f t="shared" si="40"/>
        <v>0</v>
      </c>
      <c r="AL190" s="1">
        <f t="shared" si="41"/>
        <v>1</v>
      </c>
      <c r="AM190" s="1">
        <f t="shared" si="42"/>
        <v>3.5587188612099641E-2</v>
      </c>
      <c r="AN190" s="163">
        <f t="shared" si="43"/>
        <v>0</v>
      </c>
      <c r="AO190" s="162">
        <f t="shared" si="44"/>
        <v>0.9535587188612098</v>
      </c>
    </row>
    <row r="191" spans="36:41" x14ac:dyDescent="0.35">
      <c r="AJ191" s="29">
        <f t="shared" si="45"/>
        <v>45533</v>
      </c>
      <c r="AK191">
        <f t="shared" si="40"/>
        <v>0</v>
      </c>
      <c r="AL191" s="1">
        <f t="shared" si="41"/>
        <v>1</v>
      </c>
      <c r="AM191" s="1">
        <f t="shared" si="42"/>
        <v>3.5587188612099641E-2</v>
      </c>
      <c r="AN191" s="163">
        <f t="shared" si="43"/>
        <v>0</v>
      </c>
      <c r="AO191" s="162">
        <f t="shared" si="44"/>
        <v>0.9535587188612098</v>
      </c>
    </row>
    <row r="192" spans="36:41" x14ac:dyDescent="0.35">
      <c r="AJ192" s="29">
        <f t="shared" si="45"/>
        <v>45534</v>
      </c>
      <c r="AK192">
        <f t="shared" si="40"/>
        <v>0</v>
      </c>
      <c r="AL192" s="1">
        <f t="shared" si="41"/>
        <v>1</v>
      </c>
      <c r="AM192" s="1">
        <f t="shared" si="42"/>
        <v>3.5587188612099641E-2</v>
      </c>
      <c r="AN192" s="163">
        <f t="shared" si="43"/>
        <v>0</v>
      </c>
      <c r="AO192" s="162">
        <f t="shared" si="44"/>
        <v>0.9535587188612098</v>
      </c>
    </row>
    <row r="193" spans="36:41" x14ac:dyDescent="0.35">
      <c r="AJ193" s="29">
        <f t="shared" si="45"/>
        <v>45535</v>
      </c>
      <c r="AK193">
        <f t="shared" si="40"/>
        <v>0</v>
      </c>
      <c r="AL193" s="1">
        <f t="shared" si="41"/>
        <v>0.9535587188612098</v>
      </c>
      <c r="AM193" s="1">
        <f t="shared" si="42"/>
        <v>3.5587188612099641E-2</v>
      </c>
      <c r="AN193" s="163">
        <f t="shared" si="43"/>
        <v>0</v>
      </c>
      <c r="AO193" s="162">
        <f t="shared" si="44"/>
        <v>0.9535587188612098</v>
      </c>
    </row>
    <row r="194" spans="36:41" x14ac:dyDescent="0.35">
      <c r="AJ194" s="29">
        <f t="shared" si="45"/>
        <v>45536</v>
      </c>
      <c r="AK194">
        <f t="shared" si="40"/>
        <v>0</v>
      </c>
      <c r="AL194" s="1">
        <f t="shared" si="41"/>
        <v>0.99644128113878994</v>
      </c>
      <c r="AM194" s="1">
        <f t="shared" si="42"/>
        <v>3.5587188612099641E-2</v>
      </c>
      <c r="AN194" s="163">
        <f t="shared" si="43"/>
        <v>0</v>
      </c>
      <c r="AO194" s="162">
        <f t="shared" si="44"/>
        <v>0.99644128113878994</v>
      </c>
    </row>
    <row r="195" spans="36:41" x14ac:dyDescent="0.35">
      <c r="AJ195" s="29">
        <f t="shared" si="45"/>
        <v>45537</v>
      </c>
      <c r="AK195">
        <f t="shared" si="40"/>
        <v>0</v>
      </c>
      <c r="AL195" s="1">
        <f t="shared" si="41"/>
        <v>1</v>
      </c>
      <c r="AM195" s="1">
        <f t="shared" si="42"/>
        <v>3.5587188612099641E-2</v>
      </c>
      <c r="AN195" s="163">
        <f t="shared" si="43"/>
        <v>0</v>
      </c>
      <c r="AO195" s="162">
        <f t="shared" si="44"/>
        <v>1</v>
      </c>
    </row>
    <row r="196" spans="36:41" x14ac:dyDescent="0.35">
      <c r="AJ196" s="29">
        <f t="shared" si="45"/>
        <v>45538</v>
      </c>
      <c r="AK196">
        <f t="shared" si="40"/>
        <v>0</v>
      </c>
      <c r="AL196" s="1">
        <f t="shared" si="41"/>
        <v>1</v>
      </c>
      <c r="AM196" s="1">
        <f t="shared" si="42"/>
        <v>3.5587188612099641E-2</v>
      </c>
      <c r="AN196" s="163">
        <f t="shared" si="43"/>
        <v>0</v>
      </c>
      <c r="AO196" s="162">
        <f t="shared" si="44"/>
        <v>1</v>
      </c>
    </row>
    <row r="197" spans="36:41" x14ac:dyDescent="0.35">
      <c r="AJ197" s="29">
        <f t="shared" si="45"/>
        <v>45539</v>
      </c>
      <c r="AK197">
        <f t="shared" si="40"/>
        <v>0</v>
      </c>
      <c r="AL197" s="1">
        <f t="shared" si="41"/>
        <v>1</v>
      </c>
      <c r="AM197" s="1">
        <f t="shared" si="42"/>
        <v>3.5587188612099641E-2</v>
      </c>
      <c r="AN197" s="163">
        <f t="shared" si="43"/>
        <v>0</v>
      </c>
      <c r="AO197" s="162">
        <f t="shared" si="44"/>
        <v>1</v>
      </c>
    </row>
    <row r="198" spans="36:41" x14ac:dyDescent="0.35">
      <c r="AJ198" s="29">
        <f t="shared" si="45"/>
        <v>45540</v>
      </c>
      <c r="AK198">
        <f t="shared" si="40"/>
        <v>0</v>
      </c>
      <c r="AL198" s="1">
        <f t="shared" si="41"/>
        <v>1</v>
      </c>
      <c r="AM198" s="1">
        <f t="shared" si="42"/>
        <v>3.5587188612099641E-2</v>
      </c>
      <c r="AN198" s="163">
        <f t="shared" si="43"/>
        <v>0</v>
      </c>
      <c r="AO198" s="162">
        <f t="shared" si="44"/>
        <v>1</v>
      </c>
    </row>
    <row r="199" spans="36:41" x14ac:dyDescent="0.35">
      <c r="AJ199" s="29">
        <f t="shared" si="45"/>
        <v>45541</v>
      </c>
      <c r="AK199">
        <f t="shared" si="40"/>
        <v>0</v>
      </c>
      <c r="AL199" s="1">
        <f t="shared" si="41"/>
        <v>1</v>
      </c>
      <c r="AM199" s="1">
        <f t="shared" si="42"/>
        <v>3.5587188612099641E-2</v>
      </c>
      <c r="AN199" s="163">
        <f t="shared" si="43"/>
        <v>0</v>
      </c>
      <c r="AO199" s="162">
        <f t="shared" si="44"/>
        <v>1</v>
      </c>
    </row>
    <row r="200" spans="36:41" x14ac:dyDescent="0.35">
      <c r="AJ200" s="29">
        <f t="shared" si="45"/>
        <v>45542</v>
      </c>
      <c r="AK200">
        <f t="shared" si="40"/>
        <v>0</v>
      </c>
      <c r="AL200" s="1">
        <f t="shared" si="41"/>
        <v>1</v>
      </c>
      <c r="AM200" s="1">
        <f t="shared" si="42"/>
        <v>3.5587188612099641E-2</v>
      </c>
      <c r="AN200" s="163">
        <f t="shared" si="43"/>
        <v>0</v>
      </c>
      <c r="AO200" s="162">
        <f t="shared" si="44"/>
        <v>1</v>
      </c>
    </row>
    <row r="201" spans="36:41" x14ac:dyDescent="0.35">
      <c r="AJ201" s="29">
        <f t="shared" si="45"/>
        <v>45543</v>
      </c>
      <c r="AK201">
        <f t="shared" si="40"/>
        <v>0</v>
      </c>
      <c r="AL201" s="1">
        <f t="shared" si="41"/>
        <v>1</v>
      </c>
      <c r="AM201" s="1">
        <f t="shared" ref="AM201:AM223" si="46">_xlfn.XLOOKUP(AJ201,A$27:A$36,B$27:B$36,0,-1)</f>
        <v>3.5587188612099641E-2</v>
      </c>
      <c r="AN201" s="163">
        <f t="shared" si="43"/>
        <v>0</v>
      </c>
      <c r="AO201" s="162">
        <f t="shared" si="44"/>
        <v>1</v>
      </c>
    </row>
    <row r="202" spans="36:41" x14ac:dyDescent="0.35">
      <c r="AJ202" s="29">
        <f t="shared" si="45"/>
        <v>45544</v>
      </c>
      <c r="AK202">
        <f t="shared" si="40"/>
        <v>0</v>
      </c>
      <c r="AL202" s="1">
        <f t="shared" si="41"/>
        <v>1</v>
      </c>
      <c r="AM202" s="1">
        <f t="shared" si="46"/>
        <v>3.5587188612099641E-2</v>
      </c>
      <c r="AN202" s="163">
        <f t="shared" si="43"/>
        <v>0</v>
      </c>
      <c r="AO202" s="162">
        <f t="shared" si="44"/>
        <v>1</v>
      </c>
    </row>
    <row r="203" spans="36:41" x14ac:dyDescent="0.35">
      <c r="AJ203" s="29">
        <f t="shared" si="45"/>
        <v>45545</v>
      </c>
      <c r="AK203">
        <f t="shared" si="40"/>
        <v>0</v>
      </c>
      <c r="AL203" s="1">
        <f t="shared" si="41"/>
        <v>1</v>
      </c>
      <c r="AM203" s="1">
        <f t="shared" si="46"/>
        <v>3.5587188612099641E-2</v>
      </c>
      <c r="AN203" s="163">
        <f t="shared" si="43"/>
        <v>0</v>
      </c>
      <c r="AO203" s="162">
        <f t="shared" si="44"/>
        <v>1</v>
      </c>
    </row>
    <row r="204" spans="36:41" x14ac:dyDescent="0.35">
      <c r="AJ204" s="29">
        <f t="shared" si="45"/>
        <v>45546</v>
      </c>
      <c r="AK204">
        <f t="shared" si="40"/>
        <v>0</v>
      </c>
      <c r="AL204" s="1">
        <f t="shared" si="41"/>
        <v>1</v>
      </c>
      <c r="AM204" s="1">
        <f t="shared" si="46"/>
        <v>3.5587188612099641E-2</v>
      </c>
      <c r="AN204" s="163">
        <f t="shared" si="43"/>
        <v>0</v>
      </c>
      <c r="AO204" s="162">
        <f t="shared" si="44"/>
        <v>1</v>
      </c>
    </row>
    <row r="205" spans="36:41" x14ac:dyDescent="0.35">
      <c r="AJ205" s="29">
        <f t="shared" si="45"/>
        <v>45547</v>
      </c>
      <c r="AK205">
        <f t="shared" si="40"/>
        <v>0</v>
      </c>
      <c r="AL205" s="1">
        <f t="shared" si="41"/>
        <v>1</v>
      </c>
      <c r="AM205" s="1">
        <f t="shared" si="46"/>
        <v>3.5587188612099641E-2</v>
      </c>
      <c r="AN205" s="163">
        <f t="shared" si="43"/>
        <v>0</v>
      </c>
      <c r="AO205" s="162">
        <f t="shared" si="44"/>
        <v>1</v>
      </c>
    </row>
    <row r="206" spans="36:41" x14ac:dyDescent="0.35">
      <c r="AJ206" s="29">
        <f t="shared" si="45"/>
        <v>45548</v>
      </c>
      <c r="AK206">
        <f t="shared" si="40"/>
        <v>0</v>
      </c>
      <c r="AL206" s="1">
        <f t="shared" si="41"/>
        <v>1</v>
      </c>
      <c r="AM206" s="1">
        <f t="shared" si="46"/>
        <v>3.5587188612099641E-2</v>
      </c>
      <c r="AN206" s="163">
        <f t="shared" si="43"/>
        <v>0</v>
      </c>
      <c r="AO206" s="162">
        <f t="shared" si="44"/>
        <v>1</v>
      </c>
    </row>
    <row r="207" spans="36:41" x14ac:dyDescent="0.35">
      <c r="AJ207" s="29">
        <f t="shared" si="45"/>
        <v>45549</v>
      </c>
      <c r="AK207">
        <f t="shared" si="40"/>
        <v>0</v>
      </c>
      <c r="AL207" s="1">
        <f t="shared" si="41"/>
        <v>1</v>
      </c>
      <c r="AM207" s="1">
        <f t="shared" si="46"/>
        <v>3.5587188612099641E-2</v>
      </c>
      <c r="AN207" s="163">
        <f t="shared" si="43"/>
        <v>0</v>
      </c>
      <c r="AO207" s="162">
        <f t="shared" si="44"/>
        <v>1</v>
      </c>
    </row>
    <row r="208" spans="36:41" x14ac:dyDescent="0.35">
      <c r="AJ208" s="29">
        <f t="shared" si="45"/>
        <v>45550</v>
      </c>
      <c r="AK208">
        <f t="shared" si="40"/>
        <v>0</v>
      </c>
      <c r="AL208" s="1">
        <f t="shared" si="41"/>
        <v>1</v>
      </c>
      <c r="AM208" s="1">
        <f t="shared" si="46"/>
        <v>3.5587188612099641E-2</v>
      </c>
      <c r="AN208" s="163">
        <f t="shared" si="43"/>
        <v>0</v>
      </c>
      <c r="AO208" s="162">
        <f t="shared" si="44"/>
        <v>1</v>
      </c>
    </row>
    <row r="209" spans="36:41" x14ac:dyDescent="0.35">
      <c r="AJ209" s="29">
        <f t="shared" si="45"/>
        <v>45551</v>
      </c>
      <c r="AK209">
        <f t="shared" si="40"/>
        <v>0</v>
      </c>
      <c r="AL209" s="1">
        <f t="shared" si="41"/>
        <v>1</v>
      </c>
      <c r="AM209" s="1">
        <f t="shared" si="46"/>
        <v>3.5587188612099641E-2</v>
      </c>
      <c r="AN209" s="163">
        <f t="shared" si="43"/>
        <v>0</v>
      </c>
      <c r="AO209" s="162">
        <f t="shared" si="44"/>
        <v>1</v>
      </c>
    </row>
    <row r="210" spans="36:41" x14ac:dyDescent="0.35">
      <c r="AJ210" s="29">
        <f t="shared" si="45"/>
        <v>45552</v>
      </c>
      <c r="AK210">
        <f t="shared" si="40"/>
        <v>0</v>
      </c>
      <c r="AL210" s="1">
        <f t="shared" si="41"/>
        <v>1</v>
      </c>
      <c r="AM210" s="1">
        <f t="shared" si="46"/>
        <v>3.5587188612099641E-2</v>
      </c>
      <c r="AN210" s="163">
        <f t="shared" si="43"/>
        <v>0</v>
      </c>
      <c r="AO210" s="162">
        <f t="shared" si="44"/>
        <v>1</v>
      </c>
    </row>
    <row r="211" spans="36:41" x14ac:dyDescent="0.35">
      <c r="AJ211" s="29">
        <f t="shared" si="45"/>
        <v>45553</v>
      </c>
      <c r="AK211">
        <f t="shared" si="40"/>
        <v>0</v>
      </c>
      <c r="AL211" s="1">
        <f t="shared" si="41"/>
        <v>1</v>
      </c>
      <c r="AM211" s="1">
        <f t="shared" si="46"/>
        <v>3.5587188612099641E-2</v>
      </c>
      <c r="AN211" s="163">
        <f t="shared" si="43"/>
        <v>0</v>
      </c>
      <c r="AO211" s="162">
        <f t="shared" si="44"/>
        <v>1</v>
      </c>
    </row>
    <row r="212" spans="36:41" x14ac:dyDescent="0.35">
      <c r="AJ212" s="29">
        <f t="shared" si="45"/>
        <v>45554</v>
      </c>
      <c r="AK212">
        <f t="shared" si="40"/>
        <v>0</v>
      </c>
      <c r="AL212" s="1">
        <f t="shared" si="41"/>
        <v>1</v>
      </c>
      <c r="AM212" s="1">
        <f t="shared" si="46"/>
        <v>3.5587188612099641E-2</v>
      </c>
      <c r="AN212" s="163">
        <f t="shared" si="43"/>
        <v>0</v>
      </c>
      <c r="AO212" s="162">
        <f t="shared" si="44"/>
        <v>1</v>
      </c>
    </row>
    <row r="213" spans="36:41" x14ac:dyDescent="0.35">
      <c r="AJ213" s="29">
        <f t="shared" si="45"/>
        <v>45555</v>
      </c>
      <c r="AK213">
        <f t="shared" si="40"/>
        <v>0</v>
      </c>
      <c r="AL213" s="1">
        <f t="shared" si="41"/>
        <v>1</v>
      </c>
      <c r="AM213" s="1">
        <f t="shared" si="46"/>
        <v>3.5587188612099641E-2</v>
      </c>
      <c r="AN213" s="163">
        <f t="shared" si="43"/>
        <v>0</v>
      </c>
      <c r="AO213" s="162">
        <f t="shared" si="44"/>
        <v>1</v>
      </c>
    </row>
    <row r="214" spans="36:41" x14ac:dyDescent="0.35">
      <c r="AJ214" s="29">
        <f t="shared" si="45"/>
        <v>45556</v>
      </c>
      <c r="AK214">
        <f t="shared" si="40"/>
        <v>0</v>
      </c>
      <c r="AL214" s="1">
        <f t="shared" si="41"/>
        <v>1</v>
      </c>
      <c r="AM214" s="1">
        <f t="shared" si="46"/>
        <v>3.5587188612099641E-2</v>
      </c>
      <c r="AN214" s="163">
        <f t="shared" si="43"/>
        <v>0</v>
      </c>
      <c r="AO214" s="162">
        <f t="shared" si="44"/>
        <v>1</v>
      </c>
    </row>
    <row r="215" spans="36:41" x14ac:dyDescent="0.35">
      <c r="AJ215" s="29">
        <f t="shared" si="45"/>
        <v>45557</v>
      </c>
      <c r="AK215">
        <f t="shared" si="40"/>
        <v>0</v>
      </c>
      <c r="AL215" s="1">
        <f t="shared" si="41"/>
        <v>1</v>
      </c>
      <c r="AM215" s="1">
        <f t="shared" si="46"/>
        <v>3.5587188612099641E-2</v>
      </c>
      <c r="AN215" s="163">
        <f t="shared" si="43"/>
        <v>0</v>
      </c>
      <c r="AO215" s="162">
        <f t="shared" si="44"/>
        <v>1</v>
      </c>
    </row>
    <row r="216" spans="36:41" x14ac:dyDescent="0.35">
      <c r="AJ216" s="29">
        <f t="shared" si="45"/>
        <v>45558</v>
      </c>
      <c r="AK216">
        <f t="shared" si="40"/>
        <v>0</v>
      </c>
      <c r="AL216" s="1">
        <f t="shared" si="41"/>
        <v>1</v>
      </c>
      <c r="AM216" s="1">
        <f t="shared" si="46"/>
        <v>3.5587188612099641E-2</v>
      </c>
      <c r="AN216" s="163">
        <f t="shared" si="43"/>
        <v>0</v>
      </c>
      <c r="AO216" s="162">
        <f t="shared" si="44"/>
        <v>1</v>
      </c>
    </row>
    <row r="217" spans="36:41" x14ac:dyDescent="0.35">
      <c r="AJ217" s="29">
        <f t="shared" si="45"/>
        <v>45559</v>
      </c>
      <c r="AK217">
        <f t="shared" si="40"/>
        <v>0</v>
      </c>
      <c r="AL217" s="1">
        <f t="shared" si="41"/>
        <v>1</v>
      </c>
      <c r="AM217" s="1">
        <f t="shared" si="46"/>
        <v>3.5587188612099641E-2</v>
      </c>
      <c r="AN217" s="163">
        <f t="shared" si="43"/>
        <v>0</v>
      </c>
      <c r="AO217" s="162">
        <f t="shared" si="44"/>
        <v>1</v>
      </c>
    </row>
    <row r="218" spans="36:41" x14ac:dyDescent="0.35">
      <c r="AJ218" s="29">
        <f t="shared" si="45"/>
        <v>45560</v>
      </c>
      <c r="AK218">
        <f t="shared" si="40"/>
        <v>0</v>
      </c>
      <c r="AL218" s="1">
        <f t="shared" si="41"/>
        <v>1</v>
      </c>
      <c r="AM218" s="1">
        <f t="shared" si="46"/>
        <v>3.5587188612099641E-2</v>
      </c>
      <c r="AN218" s="163">
        <f t="shared" si="43"/>
        <v>0</v>
      </c>
      <c r="AO218" s="162">
        <f t="shared" si="44"/>
        <v>1</v>
      </c>
    </row>
    <row r="219" spans="36:41" x14ac:dyDescent="0.35">
      <c r="AJ219" s="29">
        <f t="shared" si="45"/>
        <v>45561</v>
      </c>
      <c r="AK219">
        <f t="shared" si="40"/>
        <v>0</v>
      </c>
      <c r="AL219" s="1">
        <f t="shared" si="41"/>
        <v>1</v>
      </c>
      <c r="AM219" s="1">
        <f t="shared" si="46"/>
        <v>3.5587188612099641E-2</v>
      </c>
      <c r="AN219" s="163">
        <f t="shared" si="43"/>
        <v>0</v>
      </c>
      <c r="AO219" s="162">
        <f t="shared" si="44"/>
        <v>1</v>
      </c>
    </row>
    <row r="220" spans="36:41" x14ac:dyDescent="0.35">
      <c r="AJ220" s="29">
        <f t="shared" si="45"/>
        <v>45562</v>
      </c>
      <c r="AK220">
        <f t="shared" si="40"/>
        <v>0</v>
      </c>
      <c r="AL220" s="1">
        <f t="shared" si="41"/>
        <v>1</v>
      </c>
      <c r="AM220" s="1">
        <f t="shared" si="46"/>
        <v>3.5587188612099641E-2</v>
      </c>
      <c r="AN220" s="163">
        <f t="shared" si="43"/>
        <v>0</v>
      </c>
      <c r="AO220" s="162">
        <f t="shared" si="44"/>
        <v>1</v>
      </c>
    </row>
    <row r="221" spans="36:41" x14ac:dyDescent="0.35">
      <c r="AJ221" s="29">
        <f t="shared" si="45"/>
        <v>45563</v>
      </c>
      <c r="AK221">
        <f t="shared" si="40"/>
        <v>0</v>
      </c>
      <c r="AL221" s="1">
        <f t="shared" si="41"/>
        <v>1</v>
      </c>
      <c r="AM221" s="1">
        <f t="shared" si="46"/>
        <v>3.5587188612099641E-2</v>
      </c>
      <c r="AN221" s="163">
        <f t="shared" si="43"/>
        <v>0</v>
      </c>
      <c r="AO221" s="162">
        <f t="shared" si="44"/>
        <v>1</v>
      </c>
    </row>
    <row r="222" spans="36:41" x14ac:dyDescent="0.35">
      <c r="AJ222" s="29">
        <f t="shared" si="45"/>
        <v>45564</v>
      </c>
      <c r="AK222">
        <f t="shared" si="40"/>
        <v>0</v>
      </c>
      <c r="AL222" s="1">
        <f t="shared" si="41"/>
        <v>1</v>
      </c>
      <c r="AM222" s="1">
        <f t="shared" si="46"/>
        <v>3.5587188612099641E-2</v>
      </c>
      <c r="AN222" s="163">
        <f t="shared" si="43"/>
        <v>0</v>
      </c>
      <c r="AO222" s="162">
        <f t="shared" si="44"/>
        <v>1</v>
      </c>
    </row>
    <row r="223" spans="36:41" x14ac:dyDescent="0.35">
      <c r="AJ223" s="29">
        <f t="shared" si="45"/>
        <v>45565</v>
      </c>
      <c r="AK223">
        <f t="shared" si="40"/>
        <v>0</v>
      </c>
      <c r="AL223" s="1">
        <f t="shared" si="41"/>
        <v>1</v>
      </c>
      <c r="AM223" s="1">
        <f t="shared" si="46"/>
        <v>0</v>
      </c>
      <c r="AN223" s="163">
        <f t="shared" si="43"/>
        <v>0</v>
      </c>
      <c r="AO223" s="162">
        <f t="shared" si="44"/>
        <v>1</v>
      </c>
    </row>
    <row r="224" spans="36:41" x14ac:dyDescent="0.35">
      <c r="AJ224" s="29">
        <f t="shared" si="45"/>
        <v>45566</v>
      </c>
      <c r="AK224">
        <f t="shared" si="40"/>
        <v>0</v>
      </c>
      <c r="AL224" s="1">
        <f t="shared" si="41"/>
        <v>1</v>
      </c>
      <c r="AM224" s="177">
        <f>AM223</f>
        <v>0</v>
      </c>
      <c r="AN224" s="163">
        <f>AK224</f>
        <v>0</v>
      </c>
      <c r="AO224" s="162">
        <f t="shared" si="44"/>
        <v>1</v>
      </c>
    </row>
    <row r="225" spans="36:41" x14ac:dyDescent="0.35">
      <c r="AJ225" s="29">
        <f t="shared" si="45"/>
        <v>45567</v>
      </c>
      <c r="AK225">
        <f t="shared" si="40"/>
        <v>0</v>
      </c>
      <c r="AL225" s="1">
        <f t="shared" si="41"/>
        <v>1</v>
      </c>
      <c r="AM225" s="177">
        <f t="shared" ref="AM225:AM254" si="47">AM224</f>
        <v>0</v>
      </c>
      <c r="AN225" s="163">
        <f t="shared" ref="AN225:AN254" si="48">AK225</f>
        <v>0</v>
      </c>
      <c r="AO225" s="162">
        <f t="shared" si="44"/>
        <v>1</v>
      </c>
    </row>
    <row r="226" spans="36:41" x14ac:dyDescent="0.35">
      <c r="AJ226" s="29">
        <f t="shared" si="45"/>
        <v>45568</v>
      </c>
      <c r="AK226">
        <f t="shared" si="40"/>
        <v>0</v>
      </c>
      <c r="AL226" s="1">
        <f t="shared" si="41"/>
        <v>1</v>
      </c>
      <c r="AM226" s="177">
        <f t="shared" si="47"/>
        <v>0</v>
      </c>
      <c r="AN226" s="163">
        <f t="shared" si="48"/>
        <v>0</v>
      </c>
      <c r="AO226" s="162">
        <f t="shared" si="44"/>
        <v>1</v>
      </c>
    </row>
    <row r="227" spans="36:41" x14ac:dyDescent="0.35">
      <c r="AJ227" s="29">
        <f t="shared" si="45"/>
        <v>45569</v>
      </c>
      <c r="AK227">
        <f t="shared" si="40"/>
        <v>0</v>
      </c>
      <c r="AL227" s="1">
        <f t="shared" si="41"/>
        <v>1</v>
      </c>
      <c r="AM227" s="177">
        <f t="shared" si="47"/>
        <v>0</v>
      </c>
      <c r="AN227" s="163">
        <f t="shared" si="48"/>
        <v>0</v>
      </c>
      <c r="AO227" s="162">
        <f t="shared" si="44"/>
        <v>1</v>
      </c>
    </row>
    <row r="228" spans="36:41" x14ac:dyDescent="0.35">
      <c r="AJ228" s="29">
        <f t="shared" si="45"/>
        <v>45570</v>
      </c>
      <c r="AK228">
        <f t="shared" si="40"/>
        <v>0</v>
      </c>
      <c r="AL228" s="1">
        <f t="shared" si="41"/>
        <v>1</v>
      </c>
      <c r="AM228" s="177">
        <f t="shared" si="47"/>
        <v>0</v>
      </c>
      <c r="AN228" s="163">
        <f t="shared" si="48"/>
        <v>0</v>
      </c>
      <c r="AO228" s="162">
        <f t="shared" si="44"/>
        <v>1</v>
      </c>
    </row>
    <row r="229" spans="36:41" x14ac:dyDescent="0.35">
      <c r="AJ229" s="29">
        <f t="shared" si="45"/>
        <v>45571</v>
      </c>
      <c r="AK229">
        <f t="shared" si="40"/>
        <v>0</v>
      </c>
      <c r="AL229" s="1">
        <f t="shared" si="41"/>
        <v>1</v>
      </c>
      <c r="AM229" s="177">
        <f t="shared" si="47"/>
        <v>0</v>
      </c>
      <c r="AN229" s="163">
        <f t="shared" si="48"/>
        <v>0</v>
      </c>
      <c r="AO229" s="162">
        <f t="shared" si="44"/>
        <v>1</v>
      </c>
    </row>
    <row r="230" spans="36:41" x14ac:dyDescent="0.35">
      <c r="AJ230" s="29">
        <f t="shared" si="45"/>
        <v>45572</v>
      </c>
      <c r="AK230">
        <f t="shared" si="40"/>
        <v>0</v>
      </c>
      <c r="AL230" s="1">
        <f t="shared" si="41"/>
        <v>1</v>
      </c>
      <c r="AM230" s="177">
        <f t="shared" si="47"/>
        <v>0</v>
      </c>
      <c r="AN230" s="163">
        <f t="shared" si="48"/>
        <v>0</v>
      </c>
      <c r="AO230" s="162">
        <f t="shared" si="44"/>
        <v>1</v>
      </c>
    </row>
    <row r="231" spans="36:41" x14ac:dyDescent="0.35">
      <c r="AJ231" s="29">
        <f t="shared" si="45"/>
        <v>45573</v>
      </c>
      <c r="AK231">
        <f t="shared" si="40"/>
        <v>0</v>
      </c>
      <c r="AL231" s="1">
        <f t="shared" si="41"/>
        <v>1</v>
      </c>
      <c r="AM231" s="177">
        <f t="shared" si="47"/>
        <v>0</v>
      </c>
      <c r="AN231" s="163">
        <f t="shared" si="48"/>
        <v>0</v>
      </c>
      <c r="AO231" s="162">
        <f t="shared" si="44"/>
        <v>1</v>
      </c>
    </row>
    <row r="232" spans="36:41" x14ac:dyDescent="0.35">
      <c r="AJ232" s="29">
        <f t="shared" si="45"/>
        <v>45574</v>
      </c>
      <c r="AK232">
        <f t="shared" si="40"/>
        <v>0</v>
      </c>
      <c r="AL232" s="1">
        <f t="shared" si="41"/>
        <v>1</v>
      </c>
      <c r="AM232" s="177">
        <f t="shared" si="47"/>
        <v>0</v>
      </c>
      <c r="AN232" s="163">
        <f t="shared" si="48"/>
        <v>0</v>
      </c>
      <c r="AO232" s="162">
        <f t="shared" si="44"/>
        <v>1</v>
      </c>
    </row>
    <row r="233" spans="36:41" x14ac:dyDescent="0.35">
      <c r="AJ233" s="29">
        <f t="shared" si="45"/>
        <v>45575</v>
      </c>
      <c r="AK233">
        <f t="shared" ref="AK233:AK296" si="49">_xlfn.XLOOKUP(AJ233,A$27:A$36,B$27:B$36,0,0)</f>
        <v>0</v>
      </c>
      <c r="AL233" s="1">
        <f t="shared" ref="AL233:AL296" si="50">_xlfn.XLOOKUP(AJ233,A$15:A$24,B$15:B$24,1,0)</f>
        <v>1</v>
      </c>
      <c r="AM233" s="177">
        <f t="shared" si="47"/>
        <v>0</v>
      </c>
      <c r="AN233" s="163">
        <f t="shared" si="48"/>
        <v>0</v>
      </c>
      <c r="AO233" s="162">
        <f t="shared" si="44"/>
        <v>1</v>
      </c>
    </row>
    <row r="234" spans="36:41" x14ac:dyDescent="0.35">
      <c r="AJ234" s="29">
        <f t="shared" si="45"/>
        <v>45576</v>
      </c>
      <c r="AK234">
        <f t="shared" si="49"/>
        <v>0</v>
      </c>
      <c r="AL234" s="1">
        <f t="shared" si="50"/>
        <v>1</v>
      </c>
      <c r="AM234" s="177">
        <f t="shared" si="47"/>
        <v>0</v>
      </c>
      <c r="AN234" s="163">
        <f t="shared" si="48"/>
        <v>0</v>
      </c>
      <c r="AO234" s="162">
        <f t="shared" ref="AO234:AO254" si="51">IF(AL234=1,AO235,AL234)</f>
        <v>1</v>
      </c>
    </row>
    <row r="235" spans="36:41" x14ac:dyDescent="0.35">
      <c r="AJ235" s="29">
        <f t="shared" ref="AJ235:AJ298" si="52">AJ234+1</f>
        <v>45577</v>
      </c>
      <c r="AK235">
        <f t="shared" si="49"/>
        <v>0</v>
      </c>
      <c r="AL235" s="1">
        <f t="shared" si="50"/>
        <v>1</v>
      </c>
      <c r="AM235" s="177">
        <f t="shared" si="47"/>
        <v>0</v>
      </c>
      <c r="AN235" s="163">
        <f t="shared" si="48"/>
        <v>0</v>
      </c>
      <c r="AO235" s="162">
        <f t="shared" si="51"/>
        <v>1</v>
      </c>
    </row>
    <row r="236" spans="36:41" x14ac:dyDescent="0.35">
      <c r="AJ236" s="29">
        <f t="shared" si="52"/>
        <v>45578</v>
      </c>
      <c r="AK236">
        <f t="shared" si="49"/>
        <v>0</v>
      </c>
      <c r="AL236" s="1">
        <f t="shared" si="50"/>
        <v>1</v>
      </c>
      <c r="AM236" s="177">
        <f t="shared" si="47"/>
        <v>0</v>
      </c>
      <c r="AN236" s="163">
        <f t="shared" si="48"/>
        <v>0</v>
      </c>
      <c r="AO236" s="162">
        <f t="shared" si="51"/>
        <v>1</v>
      </c>
    </row>
    <row r="237" spans="36:41" x14ac:dyDescent="0.35">
      <c r="AJ237" s="29">
        <f t="shared" si="52"/>
        <v>45579</v>
      </c>
      <c r="AK237">
        <f t="shared" si="49"/>
        <v>0</v>
      </c>
      <c r="AL237" s="1">
        <f t="shared" si="50"/>
        <v>1</v>
      </c>
      <c r="AM237" s="177">
        <f t="shared" si="47"/>
        <v>0</v>
      </c>
      <c r="AN237" s="163">
        <f t="shared" si="48"/>
        <v>0</v>
      </c>
      <c r="AO237" s="162">
        <f t="shared" si="51"/>
        <v>1</v>
      </c>
    </row>
    <row r="238" spans="36:41" x14ac:dyDescent="0.35">
      <c r="AJ238" s="29">
        <f t="shared" si="52"/>
        <v>45580</v>
      </c>
      <c r="AK238">
        <f t="shared" si="49"/>
        <v>0</v>
      </c>
      <c r="AL238" s="1">
        <f t="shared" si="50"/>
        <v>1</v>
      </c>
      <c r="AM238" s="177">
        <f t="shared" si="47"/>
        <v>0</v>
      </c>
      <c r="AN238" s="163">
        <f t="shared" si="48"/>
        <v>0</v>
      </c>
      <c r="AO238" s="162">
        <f t="shared" si="51"/>
        <v>1</v>
      </c>
    </row>
    <row r="239" spans="36:41" x14ac:dyDescent="0.35">
      <c r="AJ239" s="29">
        <f t="shared" si="52"/>
        <v>45581</v>
      </c>
      <c r="AK239">
        <f t="shared" si="49"/>
        <v>0</v>
      </c>
      <c r="AL239" s="1">
        <f t="shared" si="50"/>
        <v>1</v>
      </c>
      <c r="AM239" s="177">
        <f t="shared" si="47"/>
        <v>0</v>
      </c>
      <c r="AN239" s="163">
        <f t="shared" si="48"/>
        <v>0</v>
      </c>
      <c r="AO239" s="162">
        <f t="shared" si="51"/>
        <v>1</v>
      </c>
    </row>
    <row r="240" spans="36:41" x14ac:dyDescent="0.35">
      <c r="AJ240" s="29">
        <f t="shared" si="52"/>
        <v>45582</v>
      </c>
      <c r="AK240">
        <f t="shared" si="49"/>
        <v>0</v>
      </c>
      <c r="AL240" s="1">
        <f t="shared" si="50"/>
        <v>1</v>
      </c>
      <c r="AM240" s="177">
        <f t="shared" si="47"/>
        <v>0</v>
      </c>
      <c r="AN240" s="163">
        <f t="shared" si="48"/>
        <v>0</v>
      </c>
      <c r="AO240" s="162">
        <f t="shared" si="51"/>
        <v>1</v>
      </c>
    </row>
    <row r="241" spans="36:41" x14ac:dyDescent="0.35">
      <c r="AJ241" s="29">
        <f t="shared" si="52"/>
        <v>45583</v>
      </c>
      <c r="AK241">
        <f t="shared" si="49"/>
        <v>0</v>
      </c>
      <c r="AL241" s="1">
        <f t="shared" si="50"/>
        <v>1</v>
      </c>
      <c r="AM241" s="177">
        <f t="shared" si="47"/>
        <v>0</v>
      </c>
      <c r="AN241" s="163">
        <f t="shared" si="48"/>
        <v>0</v>
      </c>
      <c r="AO241" s="162">
        <f t="shared" si="51"/>
        <v>1</v>
      </c>
    </row>
    <row r="242" spans="36:41" x14ac:dyDescent="0.35">
      <c r="AJ242" s="29">
        <f t="shared" si="52"/>
        <v>45584</v>
      </c>
      <c r="AK242">
        <f t="shared" si="49"/>
        <v>0</v>
      </c>
      <c r="AL242" s="1">
        <f t="shared" si="50"/>
        <v>1</v>
      </c>
      <c r="AM242" s="177">
        <f t="shared" si="47"/>
        <v>0</v>
      </c>
      <c r="AN242" s="163">
        <f t="shared" si="48"/>
        <v>0</v>
      </c>
      <c r="AO242" s="162">
        <f t="shared" si="51"/>
        <v>1</v>
      </c>
    </row>
    <row r="243" spans="36:41" x14ac:dyDescent="0.35">
      <c r="AJ243" s="29">
        <f t="shared" si="52"/>
        <v>45585</v>
      </c>
      <c r="AK243">
        <f t="shared" si="49"/>
        <v>0</v>
      </c>
      <c r="AL243" s="1">
        <f t="shared" si="50"/>
        <v>1</v>
      </c>
      <c r="AM243" s="177">
        <f t="shared" si="47"/>
        <v>0</v>
      </c>
      <c r="AN243" s="163">
        <f t="shared" si="48"/>
        <v>0</v>
      </c>
      <c r="AO243" s="162">
        <f t="shared" si="51"/>
        <v>1</v>
      </c>
    </row>
    <row r="244" spans="36:41" x14ac:dyDescent="0.35">
      <c r="AJ244" s="29">
        <f t="shared" si="52"/>
        <v>45586</v>
      </c>
      <c r="AK244">
        <f t="shared" si="49"/>
        <v>0</v>
      </c>
      <c r="AL244" s="1">
        <f t="shared" si="50"/>
        <v>1</v>
      </c>
      <c r="AM244" s="177">
        <f t="shared" si="47"/>
        <v>0</v>
      </c>
      <c r="AN244" s="163">
        <f t="shared" si="48"/>
        <v>0</v>
      </c>
      <c r="AO244" s="162">
        <f t="shared" si="51"/>
        <v>1</v>
      </c>
    </row>
    <row r="245" spans="36:41" x14ac:dyDescent="0.35">
      <c r="AJ245" s="29">
        <f t="shared" si="52"/>
        <v>45587</v>
      </c>
      <c r="AK245">
        <f t="shared" si="49"/>
        <v>0</v>
      </c>
      <c r="AL245" s="1">
        <f t="shared" si="50"/>
        <v>1</v>
      </c>
      <c r="AM245" s="177">
        <f t="shared" si="47"/>
        <v>0</v>
      </c>
      <c r="AN245" s="163">
        <f t="shared" si="48"/>
        <v>0</v>
      </c>
      <c r="AO245" s="162">
        <f t="shared" si="51"/>
        <v>1</v>
      </c>
    </row>
    <row r="246" spans="36:41" x14ac:dyDescent="0.35">
      <c r="AJ246" s="29">
        <f t="shared" si="52"/>
        <v>45588</v>
      </c>
      <c r="AK246">
        <f t="shared" si="49"/>
        <v>0</v>
      </c>
      <c r="AL246" s="1">
        <f t="shared" si="50"/>
        <v>1</v>
      </c>
      <c r="AM246" s="177">
        <f t="shared" si="47"/>
        <v>0</v>
      </c>
      <c r="AN246" s="163">
        <f t="shared" si="48"/>
        <v>0</v>
      </c>
      <c r="AO246" s="162">
        <f t="shared" si="51"/>
        <v>1</v>
      </c>
    </row>
    <row r="247" spans="36:41" x14ac:dyDescent="0.35">
      <c r="AJ247" s="29">
        <f t="shared" si="52"/>
        <v>45589</v>
      </c>
      <c r="AK247">
        <f t="shared" si="49"/>
        <v>0</v>
      </c>
      <c r="AL247" s="1">
        <f t="shared" si="50"/>
        <v>1</v>
      </c>
      <c r="AM247" s="177">
        <f t="shared" si="47"/>
        <v>0</v>
      </c>
      <c r="AN247" s="163">
        <f t="shared" si="48"/>
        <v>0</v>
      </c>
      <c r="AO247" s="162">
        <f t="shared" si="51"/>
        <v>1</v>
      </c>
    </row>
    <row r="248" spans="36:41" x14ac:dyDescent="0.35">
      <c r="AJ248" s="29">
        <f t="shared" si="52"/>
        <v>45590</v>
      </c>
      <c r="AK248">
        <f t="shared" si="49"/>
        <v>0</v>
      </c>
      <c r="AL248" s="1">
        <f t="shared" si="50"/>
        <v>1</v>
      </c>
      <c r="AM248" s="177">
        <f t="shared" si="47"/>
        <v>0</v>
      </c>
      <c r="AN248" s="163">
        <f t="shared" si="48"/>
        <v>0</v>
      </c>
      <c r="AO248" s="162">
        <f t="shared" si="51"/>
        <v>1</v>
      </c>
    </row>
    <row r="249" spans="36:41" x14ac:dyDescent="0.35">
      <c r="AJ249" s="29">
        <f t="shared" si="52"/>
        <v>45591</v>
      </c>
      <c r="AK249">
        <f t="shared" si="49"/>
        <v>0</v>
      </c>
      <c r="AL249" s="1">
        <f t="shared" si="50"/>
        <v>1</v>
      </c>
      <c r="AM249" s="177">
        <f t="shared" si="47"/>
        <v>0</v>
      </c>
      <c r="AN249" s="163">
        <f t="shared" si="48"/>
        <v>0</v>
      </c>
      <c r="AO249" s="162">
        <f t="shared" si="51"/>
        <v>1</v>
      </c>
    </row>
    <row r="250" spans="36:41" x14ac:dyDescent="0.35">
      <c r="AJ250" s="29">
        <f t="shared" si="52"/>
        <v>45592</v>
      </c>
      <c r="AK250">
        <f t="shared" si="49"/>
        <v>0</v>
      </c>
      <c r="AL250" s="1">
        <f t="shared" si="50"/>
        <v>1</v>
      </c>
      <c r="AM250" s="177">
        <f t="shared" si="47"/>
        <v>0</v>
      </c>
      <c r="AN250" s="163">
        <f t="shared" si="48"/>
        <v>0</v>
      </c>
      <c r="AO250" s="162">
        <f t="shared" si="51"/>
        <v>1</v>
      </c>
    </row>
    <row r="251" spans="36:41" x14ac:dyDescent="0.35">
      <c r="AJ251" s="29">
        <f t="shared" si="52"/>
        <v>45593</v>
      </c>
      <c r="AK251">
        <f t="shared" si="49"/>
        <v>0</v>
      </c>
      <c r="AL251" s="1">
        <f t="shared" si="50"/>
        <v>1</v>
      </c>
      <c r="AM251" s="177">
        <f t="shared" si="47"/>
        <v>0</v>
      </c>
      <c r="AN251" s="163">
        <f t="shared" si="48"/>
        <v>0</v>
      </c>
      <c r="AO251" s="162">
        <f t="shared" si="51"/>
        <v>1</v>
      </c>
    </row>
    <row r="252" spans="36:41" x14ac:dyDescent="0.35">
      <c r="AJ252" s="29">
        <f t="shared" si="52"/>
        <v>45594</v>
      </c>
      <c r="AK252">
        <f t="shared" si="49"/>
        <v>0</v>
      </c>
      <c r="AL252" s="1">
        <f t="shared" si="50"/>
        <v>1</v>
      </c>
      <c r="AM252" s="177">
        <f t="shared" si="47"/>
        <v>0</v>
      </c>
      <c r="AN252" s="163">
        <f t="shared" si="48"/>
        <v>0</v>
      </c>
      <c r="AO252" s="162">
        <f t="shared" si="51"/>
        <v>1</v>
      </c>
    </row>
    <row r="253" spans="36:41" x14ac:dyDescent="0.35">
      <c r="AJ253" s="29">
        <f t="shared" si="52"/>
        <v>45595</v>
      </c>
      <c r="AK253">
        <f t="shared" si="49"/>
        <v>0</v>
      </c>
      <c r="AL253" s="1">
        <f t="shared" si="50"/>
        <v>1</v>
      </c>
      <c r="AM253" s="177">
        <f t="shared" si="47"/>
        <v>0</v>
      </c>
      <c r="AN253" s="163">
        <f t="shared" si="48"/>
        <v>0</v>
      </c>
      <c r="AO253" s="162">
        <f t="shared" si="51"/>
        <v>1</v>
      </c>
    </row>
    <row r="254" spans="36:41" x14ac:dyDescent="0.35">
      <c r="AJ254" s="29">
        <f t="shared" si="52"/>
        <v>45596</v>
      </c>
      <c r="AK254">
        <f t="shared" si="49"/>
        <v>0.78950177935943067</v>
      </c>
      <c r="AL254" s="1">
        <f t="shared" si="50"/>
        <v>1</v>
      </c>
      <c r="AM254" s="177">
        <f t="shared" si="47"/>
        <v>0</v>
      </c>
      <c r="AN254" s="163">
        <f t="shared" si="48"/>
        <v>0.78950177935943067</v>
      </c>
      <c r="AO254" s="162">
        <f t="shared" si="51"/>
        <v>1</v>
      </c>
    </row>
    <row r="255" spans="36:41" x14ac:dyDescent="0.35">
      <c r="AJ255" s="29">
        <f t="shared" si="52"/>
        <v>45597</v>
      </c>
      <c r="AK255">
        <f t="shared" si="49"/>
        <v>6.0498220640569388E-2</v>
      </c>
      <c r="AL255" s="1">
        <f t="shared" si="50"/>
        <v>1</v>
      </c>
      <c r="AM255" s="1">
        <f t="shared" ref="AM255:AM286" si="53">_xlfn.XLOOKUP(AJ255,A$27:A$36,B$27:B$36,0,-1)</f>
        <v>6.0498220640569388E-2</v>
      </c>
      <c r="AN255" s="1">
        <f t="shared" ref="AN255:AN286" si="54">_xlfn.XLOOKUP(AJ255,A$27:A$36,B$27:B$36,0,1)</f>
        <v>6.0498220640569388E-2</v>
      </c>
      <c r="AO255" s="170">
        <f>AL255</f>
        <v>1</v>
      </c>
    </row>
    <row r="256" spans="36:41" x14ac:dyDescent="0.35">
      <c r="AJ256" s="29">
        <f t="shared" si="52"/>
        <v>45598</v>
      </c>
      <c r="AK256">
        <f t="shared" si="49"/>
        <v>0</v>
      </c>
      <c r="AL256" s="1">
        <f t="shared" si="50"/>
        <v>1</v>
      </c>
      <c r="AM256" s="1">
        <f t="shared" si="53"/>
        <v>6.0498220640569388E-2</v>
      </c>
      <c r="AN256" s="1">
        <f t="shared" si="54"/>
        <v>0</v>
      </c>
      <c r="AO256" s="1">
        <f>AL256</f>
        <v>1</v>
      </c>
    </row>
    <row r="257" spans="36:41" x14ac:dyDescent="0.35">
      <c r="AJ257" s="29">
        <f t="shared" si="52"/>
        <v>45599</v>
      </c>
      <c r="AK257">
        <f t="shared" si="49"/>
        <v>0</v>
      </c>
      <c r="AL257" s="1">
        <f t="shared" si="50"/>
        <v>1</v>
      </c>
      <c r="AM257" s="1">
        <f t="shared" si="53"/>
        <v>6.0498220640569388E-2</v>
      </c>
      <c r="AN257" s="1">
        <f t="shared" si="54"/>
        <v>0</v>
      </c>
      <c r="AO257" s="1">
        <f t="shared" ref="AO257:AO320" si="55">AL257</f>
        <v>1</v>
      </c>
    </row>
    <row r="258" spans="36:41" x14ac:dyDescent="0.35">
      <c r="AJ258" s="29">
        <f t="shared" si="52"/>
        <v>45600</v>
      </c>
      <c r="AK258">
        <f t="shared" si="49"/>
        <v>0</v>
      </c>
      <c r="AL258" s="1">
        <f t="shared" si="50"/>
        <v>1</v>
      </c>
      <c r="AM258" s="1">
        <f t="shared" si="53"/>
        <v>6.0498220640569388E-2</v>
      </c>
      <c r="AN258" s="1">
        <f t="shared" si="54"/>
        <v>0</v>
      </c>
      <c r="AO258" s="1">
        <f t="shared" si="55"/>
        <v>1</v>
      </c>
    </row>
    <row r="259" spans="36:41" x14ac:dyDescent="0.35">
      <c r="AJ259" s="29">
        <f t="shared" si="52"/>
        <v>45601</v>
      </c>
      <c r="AK259">
        <f t="shared" si="49"/>
        <v>0</v>
      </c>
      <c r="AL259" s="1">
        <f t="shared" si="50"/>
        <v>1</v>
      </c>
      <c r="AM259" s="1">
        <f t="shared" si="53"/>
        <v>6.0498220640569388E-2</v>
      </c>
      <c r="AN259" s="1">
        <f t="shared" si="54"/>
        <v>0</v>
      </c>
      <c r="AO259" s="1">
        <f t="shared" si="55"/>
        <v>1</v>
      </c>
    </row>
    <row r="260" spans="36:41" x14ac:dyDescent="0.35">
      <c r="AJ260" s="29">
        <f t="shared" si="52"/>
        <v>45602</v>
      </c>
      <c r="AK260">
        <f t="shared" si="49"/>
        <v>0</v>
      </c>
      <c r="AL260" s="1">
        <f t="shared" si="50"/>
        <v>1</v>
      </c>
      <c r="AM260" s="1">
        <f t="shared" si="53"/>
        <v>6.0498220640569388E-2</v>
      </c>
      <c r="AN260" s="1">
        <f t="shared" si="54"/>
        <v>0</v>
      </c>
      <c r="AO260" s="1">
        <f t="shared" si="55"/>
        <v>1</v>
      </c>
    </row>
    <row r="261" spans="36:41" x14ac:dyDescent="0.35">
      <c r="AJ261" s="29">
        <f t="shared" si="52"/>
        <v>45603</v>
      </c>
      <c r="AK261">
        <f t="shared" si="49"/>
        <v>0</v>
      </c>
      <c r="AL261" s="1">
        <f t="shared" si="50"/>
        <v>1</v>
      </c>
      <c r="AM261" s="1">
        <f t="shared" si="53"/>
        <v>6.0498220640569388E-2</v>
      </c>
      <c r="AN261" s="1">
        <f t="shared" si="54"/>
        <v>0</v>
      </c>
      <c r="AO261" s="1">
        <f t="shared" si="55"/>
        <v>1</v>
      </c>
    </row>
    <row r="262" spans="36:41" x14ac:dyDescent="0.35">
      <c r="AJ262" s="29">
        <f t="shared" si="52"/>
        <v>45604</v>
      </c>
      <c r="AK262">
        <f t="shared" si="49"/>
        <v>0</v>
      </c>
      <c r="AL262" s="1">
        <f t="shared" si="50"/>
        <v>1</v>
      </c>
      <c r="AM262" s="1">
        <f t="shared" si="53"/>
        <v>6.0498220640569388E-2</v>
      </c>
      <c r="AN262" s="1">
        <f t="shared" si="54"/>
        <v>0</v>
      </c>
      <c r="AO262" s="1">
        <f t="shared" si="55"/>
        <v>1</v>
      </c>
    </row>
    <row r="263" spans="36:41" x14ac:dyDescent="0.35">
      <c r="AJ263" s="29">
        <f t="shared" si="52"/>
        <v>45605</v>
      </c>
      <c r="AK263">
        <f t="shared" si="49"/>
        <v>0</v>
      </c>
      <c r="AL263" s="1">
        <f t="shared" si="50"/>
        <v>1</v>
      </c>
      <c r="AM263" s="1">
        <f t="shared" si="53"/>
        <v>6.0498220640569388E-2</v>
      </c>
      <c r="AN263" s="1">
        <f t="shared" si="54"/>
        <v>0</v>
      </c>
      <c r="AO263" s="1">
        <f t="shared" si="55"/>
        <v>1</v>
      </c>
    </row>
    <row r="264" spans="36:41" x14ac:dyDescent="0.35">
      <c r="AJ264" s="29">
        <f t="shared" si="52"/>
        <v>45606</v>
      </c>
      <c r="AK264">
        <f t="shared" si="49"/>
        <v>0</v>
      </c>
      <c r="AL264" s="1">
        <f t="shared" si="50"/>
        <v>1</v>
      </c>
      <c r="AM264" s="1">
        <f t="shared" si="53"/>
        <v>6.0498220640569388E-2</v>
      </c>
      <c r="AN264" s="1">
        <f t="shared" si="54"/>
        <v>0</v>
      </c>
      <c r="AO264" s="1">
        <f t="shared" si="55"/>
        <v>1</v>
      </c>
    </row>
    <row r="265" spans="36:41" x14ac:dyDescent="0.35">
      <c r="AJ265" s="29">
        <f t="shared" si="52"/>
        <v>45607</v>
      </c>
      <c r="AK265">
        <f t="shared" si="49"/>
        <v>0</v>
      </c>
      <c r="AL265" s="1">
        <f t="shared" si="50"/>
        <v>1</v>
      </c>
      <c r="AM265" s="1">
        <f t="shared" si="53"/>
        <v>6.0498220640569388E-2</v>
      </c>
      <c r="AN265" s="1">
        <f t="shared" si="54"/>
        <v>0</v>
      </c>
      <c r="AO265" s="1">
        <f t="shared" si="55"/>
        <v>1</v>
      </c>
    </row>
    <row r="266" spans="36:41" x14ac:dyDescent="0.35">
      <c r="AJ266" s="29">
        <f t="shared" si="52"/>
        <v>45608</v>
      </c>
      <c r="AK266">
        <f t="shared" si="49"/>
        <v>0</v>
      </c>
      <c r="AL266" s="1">
        <f t="shared" si="50"/>
        <v>1</v>
      </c>
      <c r="AM266" s="1">
        <f t="shared" si="53"/>
        <v>6.0498220640569388E-2</v>
      </c>
      <c r="AN266" s="1">
        <f t="shared" si="54"/>
        <v>0</v>
      </c>
      <c r="AO266" s="1">
        <f t="shared" si="55"/>
        <v>1</v>
      </c>
    </row>
    <row r="267" spans="36:41" x14ac:dyDescent="0.35">
      <c r="AJ267" s="29">
        <f t="shared" si="52"/>
        <v>45609</v>
      </c>
      <c r="AK267">
        <f t="shared" si="49"/>
        <v>0</v>
      </c>
      <c r="AL267" s="1">
        <f t="shared" si="50"/>
        <v>1</v>
      </c>
      <c r="AM267" s="1">
        <f t="shared" si="53"/>
        <v>6.0498220640569388E-2</v>
      </c>
      <c r="AN267" s="1">
        <f t="shared" si="54"/>
        <v>0</v>
      </c>
      <c r="AO267" s="1">
        <f t="shared" si="55"/>
        <v>1</v>
      </c>
    </row>
    <row r="268" spans="36:41" x14ac:dyDescent="0.35">
      <c r="AJ268" s="29">
        <f t="shared" si="52"/>
        <v>45610</v>
      </c>
      <c r="AK268">
        <f t="shared" si="49"/>
        <v>0</v>
      </c>
      <c r="AL268" s="1">
        <f t="shared" si="50"/>
        <v>1</v>
      </c>
      <c r="AM268" s="1">
        <f t="shared" si="53"/>
        <v>6.0498220640569388E-2</v>
      </c>
      <c r="AN268" s="1">
        <f t="shared" si="54"/>
        <v>0</v>
      </c>
      <c r="AO268" s="1">
        <f t="shared" si="55"/>
        <v>1</v>
      </c>
    </row>
    <row r="269" spans="36:41" x14ac:dyDescent="0.35">
      <c r="AJ269" s="29">
        <f t="shared" si="52"/>
        <v>45611</v>
      </c>
      <c r="AK269">
        <f t="shared" si="49"/>
        <v>0</v>
      </c>
      <c r="AL269" s="1">
        <f t="shared" si="50"/>
        <v>1</v>
      </c>
      <c r="AM269" s="1">
        <f t="shared" si="53"/>
        <v>6.0498220640569388E-2</v>
      </c>
      <c r="AN269" s="1">
        <f t="shared" si="54"/>
        <v>0</v>
      </c>
      <c r="AO269" s="1">
        <f t="shared" si="55"/>
        <v>1</v>
      </c>
    </row>
    <row r="270" spans="36:41" x14ac:dyDescent="0.35">
      <c r="AJ270" s="29">
        <f t="shared" si="52"/>
        <v>45612</v>
      </c>
      <c r="AK270">
        <f t="shared" si="49"/>
        <v>0</v>
      </c>
      <c r="AL270" s="1">
        <f t="shared" si="50"/>
        <v>1</v>
      </c>
      <c r="AM270" s="1">
        <f t="shared" si="53"/>
        <v>6.0498220640569388E-2</v>
      </c>
      <c r="AN270" s="1">
        <f t="shared" si="54"/>
        <v>0</v>
      </c>
      <c r="AO270" s="1">
        <f t="shared" si="55"/>
        <v>1</v>
      </c>
    </row>
    <row r="271" spans="36:41" x14ac:dyDescent="0.35">
      <c r="AJ271" s="29">
        <f t="shared" si="52"/>
        <v>45613</v>
      </c>
      <c r="AK271">
        <f t="shared" si="49"/>
        <v>0</v>
      </c>
      <c r="AL271" s="1">
        <f t="shared" si="50"/>
        <v>1</v>
      </c>
      <c r="AM271" s="1">
        <f t="shared" si="53"/>
        <v>6.0498220640569388E-2</v>
      </c>
      <c r="AN271" s="1">
        <f t="shared" si="54"/>
        <v>0</v>
      </c>
      <c r="AO271" s="1">
        <f t="shared" si="55"/>
        <v>1</v>
      </c>
    </row>
    <row r="272" spans="36:41" x14ac:dyDescent="0.35">
      <c r="AJ272" s="29">
        <f t="shared" si="52"/>
        <v>45614</v>
      </c>
      <c r="AK272">
        <f t="shared" si="49"/>
        <v>0</v>
      </c>
      <c r="AL272" s="1">
        <f t="shared" si="50"/>
        <v>1</v>
      </c>
      <c r="AM272" s="1">
        <f t="shared" si="53"/>
        <v>6.0498220640569388E-2</v>
      </c>
      <c r="AN272" s="1">
        <f t="shared" si="54"/>
        <v>0</v>
      </c>
      <c r="AO272" s="1">
        <f t="shared" si="55"/>
        <v>1</v>
      </c>
    </row>
    <row r="273" spans="36:41" x14ac:dyDescent="0.35">
      <c r="AJ273" s="29">
        <f t="shared" si="52"/>
        <v>45615</v>
      </c>
      <c r="AK273">
        <f t="shared" si="49"/>
        <v>0</v>
      </c>
      <c r="AL273" s="1">
        <f t="shared" si="50"/>
        <v>1</v>
      </c>
      <c r="AM273" s="1">
        <f t="shared" si="53"/>
        <v>6.0498220640569388E-2</v>
      </c>
      <c r="AN273" s="1">
        <f t="shared" si="54"/>
        <v>0</v>
      </c>
      <c r="AO273" s="1">
        <f t="shared" si="55"/>
        <v>1</v>
      </c>
    </row>
    <row r="274" spans="36:41" x14ac:dyDescent="0.35">
      <c r="AJ274" s="29">
        <f t="shared" si="52"/>
        <v>45616</v>
      </c>
      <c r="AK274">
        <f t="shared" si="49"/>
        <v>0</v>
      </c>
      <c r="AL274" s="1">
        <f t="shared" si="50"/>
        <v>1</v>
      </c>
      <c r="AM274" s="1">
        <f t="shared" si="53"/>
        <v>6.0498220640569388E-2</v>
      </c>
      <c r="AN274" s="1">
        <f t="shared" si="54"/>
        <v>0</v>
      </c>
      <c r="AO274" s="1">
        <f t="shared" si="55"/>
        <v>1</v>
      </c>
    </row>
    <row r="275" spans="36:41" x14ac:dyDescent="0.35">
      <c r="AJ275" s="29">
        <f t="shared" si="52"/>
        <v>45617</v>
      </c>
      <c r="AK275">
        <f t="shared" si="49"/>
        <v>0</v>
      </c>
      <c r="AL275" s="1">
        <f t="shared" si="50"/>
        <v>1</v>
      </c>
      <c r="AM275" s="1">
        <f t="shared" si="53"/>
        <v>6.0498220640569388E-2</v>
      </c>
      <c r="AN275" s="1">
        <f t="shared" si="54"/>
        <v>0</v>
      </c>
      <c r="AO275" s="1">
        <f t="shared" si="55"/>
        <v>1</v>
      </c>
    </row>
    <row r="276" spans="36:41" x14ac:dyDescent="0.35">
      <c r="AJ276" s="29">
        <f t="shared" si="52"/>
        <v>45618</v>
      </c>
      <c r="AK276">
        <f t="shared" si="49"/>
        <v>0</v>
      </c>
      <c r="AL276" s="1">
        <f t="shared" si="50"/>
        <v>1</v>
      </c>
      <c r="AM276" s="1">
        <f t="shared" si="53"/>
        <v>6.0498220640569388E-2</v>
      </c>
      <c r="AN276" s="1">
        <f t="shared" si="54"/>
        <v>0</v>
      </c>
      <c r="AO276" s="1">
        <f t="shared" si="55"/>
        <v>1</v>
      </c>
    </row>
    <row r="277" spans="36:41" x14ac:dyDescent="0.35">
      <c r="AJ277" s="29">
        <f t="shared" si="52"/>
        <v>45619</v>
      </c>
      <c r="AK277">
        <f t="shared" si="49"/>
        <v>0</v>
      </c>
      <c r="AL277" s="1">
        <f t="shared" si="50"/>
        <v>1</v>
      </c>
      <c r="AM277" s="1">
        <f t="shared" si="53"/>
        <v>6.0498220640569388E-2</v>
      </c>
      <c r="AN277" s="1">
        <f t="shared" si="54"/>
        <v>0</v>
      </c>
      <c r="AO277" s="1">
        <f t="shared" si="55"/>
        <v>1</v>
      </c>
    </row>
    <row r="278" spans="36:41" x14ac:dyDescent="0.35">
      <c r="AJ278" s="29">
        <f t="shared" si="52"/>
        <v>45620</v>
      </c>
      <c r="AK278">
        <f t="shared" si="49"/>
        <v>0</v>
      </c>
      <c r="AL278" s="1">
        <f t="shared" si="50"/>
        <v>1</v>
      </c>
      <c r="AM278" s="1">
        <f t="shared" si="53"/>
        <v>6.0498220640569388E-2</v>
      </c>
      <c r="AN278" s="1">
        <f t="shared" si="54"/>
        <v>0</v>
      </c>
      <c r="AO278" s="1">
        <f t="shared" si="55"/>
        <v>1</v>
      </c>
    </row>
    <row r="279" spans="36:41" x14ac:dyDescent="0.35">
      <c r="AJ279" s="29">
        <f t="shared" si="52"/>
        <v>45621</v>
      </c>
      <c r="AK279">
        <f t="shared" si="49"/>
        <v>0</v>
      </c>
      <c r="AL279" s="1">
        <f t="shared" si="50"/>
        <v>1</v>
      </c>
      <c r="AM279" s="1">
        <f t="shared" si="53"/>
        <v>6.0498220640569388E-2</v>
      </c>
      <c r="AN279" s="1">
        <f t="shared" si="54"/>
        <v>0</v>
      </c>
      <c r="AO279" s="1">
        <f t="shared" si="55"/>
        <v>1</v>
      </c>
    </row>
    <row r="280" spans="36:41" x14ac:dyDescent="0.35">
      <c r="AJ280" s="29">
        <f t="shared" si="52"/>
        <v>45622</v>
      </c>
      <c r="AK280">
        <f t="shared" si="49"/>
        <v>0</v>
      </c>
      <c r="AL280" s="1">
        <f t="shared" si="50"/>
        <v>1</v>
      </c>
      <c r="AM280" s="1">
        <f t="shared" si="53"/>
        <v>6.0498220640569388E-2</v>
      </c>
      <c r="AN280" s="1">
        <f t="shared" si="54"/>
        <v>0</v>
      </c>
      <c r="AO280" s="1">
        <f t="shared" si="55"/>
        <v>1</v>
      </c>
    </row>
    <row r="281" spans="36:41" x14ac:dyDescent="0.35">
      <c r="AJ281" s="29">
        <f t="shared" si="52"/>
        <v>45623</v>
      </c>
      <c r="AK281">
        <f t="shared" si="49"/>
        <v>0</v>
      </c>
      <c r="AL281" s="1">
        <f t="shared" si="50"/>
        <v>1</v>
      </c>
      <c r="AM281" s="1">
        <f t="shared" si="53"/>
        <v>6.0498220640569388E-2</v>
      </c>
      <c r="AN281" s="1">
        <f t="shared" si="54"/>
        <v>0</v>
      </c>
      <c r="AO281" s="1">
        <f t="shared" si="55"/>
        <v>1</v>
      </c>
    </row>
    <row r="282" spans="36:41" x14ac:dyDescent="0.35">
      <c r="AJ282" s="29">
        <f t="shared" si="52"/>
        <v>45624</v>
      </c>
      <c r="AK282">
        <f t="shared" si="49"/>
        <v>0</v>
      </c>
      <c r="AL282" s="1">
        <f t="shared" si="50"/>
        <v>1</v>
      </c>
      <c r="AM282" s="1">
        <f t="shared" si="53"/>
        <v>6.0498220640569388E-2</v>
      </c>
      <c r="AN282" s="1">
        <f t="shared" si="54"/>
        <v>0</v>
      </c>
      <c r="AO282" s="1">
        <f t="shared" si="55"/>
        <v>1</v>
      </c>
    </row>
    <row r="283" spans="36:41" x14ac:dyDescent="0.35">
      <c r="AJ283" s="29">
        <f t="shared" si="52"/>
        <v>45625</v>
      </c>
      <c r="AK283">
        <f t="shared" si="49"/>
        <v>0</v>
      </c>
      <c r="AL283" s="1">
        <f t="shared" si="50"/>
        <v>1</v>
      </c>
      <c r="AM283" s="1">
        <f t="shared" si="53"/>
        <v>6.0498220640569388E-2</v>
      </c>
      <c r="AN283" s="1">
        <f t="shared" si="54"/>
        <v>0</v>
      </c>
      <c r="AO283" s="1">
        <f t="shared" si="55"/>
        <v>1</v>
      </c>
    </row>
    <row r="284" spans="36:41" x14ac:dyDescent="0.35">
      <c r="AJ284" s="29">
        <f t="shared" si="52"/>
        <v>45626</v>
      </c>
      <c r="AK284">
        <f t="shared" si="49"/>
        <v>0</v>
      </c>
      <c r="AL284" s="1">
        <f t="shared" si="50"/>
        <v>1</v>
      </c>
      <c r="AM284" s="1">
        <f t="shared" si="53"/>
        <v>6.0498220640569388E-2</v>
      </c>
      <c r="AN284" s="1">
        <f t="shared" si="54"/>
        <v>0</v>
      </c>
      <c r="AO284" s="1">
        <f t="shared" si="55"/>
        <v>1</v>
      </c>
    </row>
    <row r="285" spans="36:41" x14ac:dyDescent="0.35">
      <c r="AJ285" s="29">
        <f t="shared" si="52"/>
        <v>45627</v>
      </c>
      <c r="AK285">
        <f t="shared" si="49"/>
        <v>0</v>
      </c>
      <c r="AL285" s="1">
        <f t="shared" si="50"/>
        <v>1</v>
      </c>
      <c r="AM285" s="1">
        <f t="shared" si="53"/>
        <v>6.0498220640569388E-2</v>
      </c>
      <c r="AN285" s="1">
        <f t="shared" si="54"/>
        <v>0</v>
      </c>
      <c r="AO285" s="1">
        <f t="shared" si="55"/>
        <v>1</v>
      </c>
    </row>
    <row r="286" spans="36:41" x14ac:dyDescent="0.35">
      <c r="AJ286" s="29">
        <f t="shared" si="52"/>
        <v>45628</v>
      </c>
      <c r="AK286">
        <f t="shared" si="49"/>
        <v>0</v>
      </c>
      <c r="AL286" s="1">
        <f t="shared" si="50"/>
        <v>1</v>
      </c>
      <c r="AM286" s="1">
        <f t="shared" si="53"/>
        <v>6.0498220640569388E-2</v>
      </c>
      <c r="AN286" s="1">
        <f t="shared" si="54"/>
        <v>0</v>
      </c>
      <c r="AO286" s="1">
        <f t="shared" si="55"/>
        <v>1</v>
      </c>
    </row>
    <row r="287" spans="36:41" x14ac:dyDescent="0.35">
      <c r="AJ287" s="29">
        <f t="shared" si="52"/>
        <v>45629</v>
      </c>
      <c r="AK287">
        <f t="shared" si="49"/>
        <v>0</v>
      </c>
      <c r="AL287" s="1">
        <f t="shared" si="50"/>
        <v>1</v>
      </c>
      <c r="AM287" s="1">
        <f t="shared" ref="AM287:AM318" si="56">_xlfn.XLOOKUP(AJ287,A$27:A$36,B$27:B$36,0,-1)</f>
        <v>6.0498220640569388E-2</v>
      </c>
      <c r="AN287" s="1">
        <f t="shared" ref="AN287:AN318" si="57">_xlfn.XLOOKUP(AJ287,A$27:A$36,B$27:B$36,0,1)</f>
        <v>0</v>
      </c>
      <c r="AO287" s="1">
        <f t="shared" si="55"/>
        <v>1</v>
      </c>
    </row>
    <row r="288" spans="36:41" x14ac:dyDescent="0.35">
      <c r="AJ288" s="29">
        <f t="shared" si="52"/>
        <v>45630</v>
      </c>
      <c r="AK288">
        <f t="shared" si="49"/>
        <v>0</v>
      </c>
      <c r="AL288" s="1">
        <f t="shared" si="50"/>
        <v>1</v>
      </c>
      <c r="AM288" s="1">
        <f t="shared" si="56"/>
        <v>6.0498220640569388E-2</v>
      </c>
      <c r="AN288" s="1">
        <f t="shared" si="57"/>
        <v>0</v>
      </c>
      <c r="AO288" s="1">
        <f t="shared" si="55"/>
        <v>1</v>
      </c>
    </row>
    <row r="289" spans="36:41" x14ac:dyDescent="0.35">
      <c r="AJ289" s="29">
        <f t="shared" si="52"/>
        <v>45631</v>
      </c>
      <c r="AK289">
        <f t="shared" si="49"/>
        <v>0</v>
      </c>
      <c r="AL289" s="1">
        <f t="shared" si="50"/>
        <v>1</v>
      </c>
      <c r="AM289" s="1">
        <f t="shared" si="56"/>
        <v>6.0498220640569388E-2</v>
      </c>
      <c r="AN289" s="1">
        <f t="shared" si="57"/>
        <v>0</v>
      </c>
      <c r="AO289" s="1">
        <f t="shared" si="55"/>
        <v>1</v>
      </c>
    </row>
    <row r="290" spans="36:41" x14ac:dyDescent="0.35">
      <c r="AJ290" s="29">
        <f t="shared" si="52"/>
        <v>45632</v>
      </c>
      <c r="AK290">
        <f t="shared" si="49"/>
        <v>0</v>
      </c>
      <c r="AL290" s="1">
        <f t="shared" si="50"/>
        <v>1</v>
      </c>
      <c r="AM290" s="1">
        <f t="shared" si="56"/>
        <v>6.0498220640569388E-2</v>
      </c>
      <c r="AN290" s="1">
        <f t="shared" si="57"/>
        <v>0</v>
      </c>
      <c r="AO290" s="1">
        <f t="shared" si="55"/>
        <v>1</v>
      </c>
    </row>
    <row r="291" spans="36:41" x14ac:dyDescent="0.35">
      <c r="AJ291" s="29">
        <f t="shared" si="52"/>
        <v>45633</v>
      </c>
      <c r="AK291">
        <f t="shared" si="49"/>
        <v>0</v>
      </c>
      <c r="AL291" s="1">
        <f t="shared" si="50"/>
        <v>1</v>
      </c>
      <c r="AM291" s="1">
        <f t="shared" si="56"/>
        <v>6.0498220640569388E-2</v>
      </c>
      <c r="AN291" s="1">
        <f t="shared" si="57"/>
        <v>0</v>
      </c>
      <c r="AO291" s="1">
        <f t="shared" si="55"/>
        <v>1</v>
      </c>
    </row>
    <row r="292" spans="36:41" x14ac:dyDescent="0.35">
      <c r="AJ292" s="29">
        <f t="shared" si="52"/>
        <v>45634</v>
      </c>
      <c r="AK292">
        <f t="shared" si="49"/>
        <v>0</v>
      </c>
      <c r="AL292" s="1">
        <f t="shared" si="50"/>
        <v>1</v>
      </c>
      <c r="AM292" s="1">
        <f t="shared" si="56"/>
        <v>6.0498220640569388E-2</v>
      </c>
      <c r="AN292" s="1">
        <f t="shared" si="57"/>
        <v>0</v>
      </c>
      <c r="AO292" s="1">
        <f t="shared" si="55"/>
        <v>1</v>
      </c>
    </row>
    <row r="293" spans="36:41" x14ac:dyDescent="0.35">
      <c r="AJ293" s="29">
        <f t="shared" si="52"/>
        <v>45635</v>
      </c>
      <c r="AK293">
        <f t="shared" si="49"/>
        <v>0</v>
      </c>
      <c r="AL293" s="1">
        <f t="shared" si="50"/>
        <v>1</v>
      </c>
      <c r="AM293" s="1">
        <f t="shared" si="56"/>
        <v>6.0498220640569388E-2</v>
      </c>
      <c r="AN293" s="1">
        <f t="shared" si="57"/>
        <v>0</v>
      </c>
      <c r="AO293" s="1">
        <f t="shared" si="55"/>
        <v>1</v>
      </c>
    </row>
    <row r="294" spans="36:41" x14ac:dyDescent="0.35">
      <c r="AJ294" s="29">
        <f t="shared" si="52"/>
        <v>45636</v>
      </c>
      <c r="AK294">
        <f t="shared" si="49"/>
        <v>0</v>
      </c>
      <c r="AL294" s="1">
        <f t="shared" si="50"/>
        <v>1</v>
      </c>
      <c r="AM294" s="1">
        <f t="shared" si="56"/>
        <v>6.0498220640569388E-2</v>
      </c>
      <c r="AN294" s="1">
        <f t="shared" si="57"/>
        <v>0</v>
      </c>
      <c r="AO294" s="1">
        <f t="shared" si="55"/>
        <v>1</v>
      </c>
    </row>
    <row r="295" spans="36:41" x14ac:dyDescent="0.35">
      <c r="AJ295" s="29">
        <f t="shared" si="52"/>
        <v>45637</v>
      </c>
      <c r="AK295">
        <f t="shared" si="49"/>
        <v>0</v>
      </c>
      <c r="AL295" s="1">
        <f t="shared" si="50"/>
        <v>1</v>
      </c>
      <c r="AM295" s="1">
        <f t="shared" si="56"/>
        <v>6.0498220640569388E-2</v>
      </c>
      <c r="AN295" s="1">
        <f t="shared" si="57"/>
        <v>0</v>
      </c>
      <c r="AO295" s="1">
        <f t="shared" si="55"/>
        <v>1</v>
      </c>
    </row>
    <row r="296" spans="36:41" x14ac:dyDescent="0.35">
      <c r="AJ296" s="29">
        <f t="shared" si="52"/>
        <v>45638</v>
      </c>
      <c r="AK296">
        <f t="shared" si="49"/>
        <v>0</v>
      </c>
      <c r="AL296" s="1">
        <f t="shared" si="50"/>
        <v>1</v>
      </c>
      <c r="AM296" s="1">
        <f t="shared" si="56"/>
        <v>6.0498220640569388E-2</v>
      </c>
      <c r="AN296" s="1">
        <f t="shared" si="57"/>
        <v>0</v>
      </c>
      <c r="AO296" s="1">
        <f t="shared" si="55"/>
        <v>1</v>
      </c>
    </row>
    <row r="297" spans="36:41" x14ac:dyDescent="0.35">
      <c r="AJ297" s="29">
        <f t="shared" si="52"/>
        <v>45639</v>
      </c>
      <c r="AK297">
        <f t="shared" ref="AK297:AK360" si="58">_xlfn.XLOOKUP(AJ297,A$27:A$36,B$27:B$36,0,0)</f>
        <v>0</v>
      </c>
      <c r="AL297" s="1">
        <f t="shared" ref="AL297:AL360" si="59">_xlfn.XLOOKUP(AJ297,A$15:A$24,B$15:B$24,1,0)</f>
        <v>1</v>
      </c>
      <c r="AM297" s="1">
        <f t="shared" si="56"/>
        <v>6.0498220640569388E-2</v>
      </c>
      <c r="AN297" s="1">
        <f t="shared" si="57"/>
        <v>0</v>
      </c>
      <c r="AO297" s="1">
        <f t="shared" si="55"/>
        <v>1</v>
      </c>
    </row>
    <row r="298" spans="36:41" x14ac:dyDescent="0.35">
      <c r="AJ298" s="29">
        <f t="shared" si="52"/>
        <v>45640</v>
      </c>
      <c r="AK298">
        <f t="shared" si="58"/>
        <v>0</v>
      </c>
      <c r="AL298" s="1">
        <f t="shared" si="59"/>
        <v>1</v>
      </c>
      <c r="AM298" s="1">
        <f t="shared" si="56"/>
        <v>6.0498220640569388E-2</v>
      </c>
      <c r="AN298" s="1">
        <f t="shared" si="57"/>
        <v>0</v>
      </c>
      <c r="AO298" s="1">
        <f t="shared" si="55"/>
        <v>1</v>
      </c>
    </row>
    <row r="299" spans="36:41" x14ac:dyDescent="0.35">
      <c r="AJ299" s="29">
        <f t="shared" ref="AJ299:AJ362" si="60">AJ298+1</f>
        <v>45641</v>
      </c>
      <c r="AK299">
        <f t="shared" si="58"/>
        <v>0</v>
      </c>
      <c r="AL299" s="1">
        <f t="shared" si="59"/>
        <v>1</v>
      </c>
      <c r="AM299" s="1">
        <f t="shared" si="56"/>
        <v>6.0498220640569388E-2</v>
      </c>
      <c r="AN299" s="1">
        <f t="shared" si="57"/>
        <v>0</v>
      </c>
      <c r="AO299" s="1">
        <f t="shared" si="55"/>
        <v>1</v>
      </c>
    </row>
    <row r="300" spans="36:41" x14ac:dyDescent="0.35">
      <c r="AJ300" s="29">
        <f t="shared" si="60"/>
        <v>45642</v>
      </c>
      <c r="AK300">
        <f t="shared" si="58"/>
        <v>0</v>
      </c>
      <c r="AL300" s="1">
        <f t="shared" si="59"/>
        <v>1</v>
      </c>
      <c r="AM300" s="1">
        <f t="shared" si="56"/>
        <v>6.0498220640569388E-2</v>
      </c>
      <c r="AN300" s="1">
        <f t="shared" si="57"/>
        <v>0</v>
      </c>
      <c r="AO300" s="1">
        <f t="shared" si="55"/>
        <v>1</v>
      </c>
    </row>
    <row r="301" spans="36:41" x14ac:dyDescent="0.35">
      <c r="AJ301" s="29">
        <f t="shared" si="60"/>
        <v>45643</v>
      </c>
      <c r="AK301">
        <f t="shared" si="58"/>
        <v>0</v>
      </c>
      <c r="AL301" s="1">
        <f t="shared" si="59"/>
        <v>1</v>
      </c>
      <c r="AM301" s="1">
        <f t="shared" si="56"/>
        <v>6.0498220640569388E-2</v>
      </c>
      <c r="AN301" s="1">
        <f t="shared" si="57"/>
        <v>0</v>
      </c>
      <c r="AO301" s="1">
        <f t="shared" si="55"/>
        <v>1</v>
      </c>
    </row>
    <row r="302" spans="36:41" x14ac:dyDescent="0.35">
      <c r="AJ302" s="29">
        <f t="shared" si="60"/>
        <v>45644</v>
      </c>
      <c r="AK302">
        <f t="shared" si="58"/>
        <v>0</v>
      </c>
      <c r="AL302" s="1">
        <f t="shared" si="59"/>
        <v>1</v>
      </c>
      <c r="AM302" s="1">
        <f t="shared" si="56"/>
        <v>6.0498220640569388E-2</v>
      </c>
      <c r="AN302" s="1">
        <f t="shared" si="57"/>
        <v>0</v>
      </c>
      <c r="AO302" s="1">
        <f t="shared" si="55"/>
        <v>1</v>
      </c>
    </row>
    <row r="303" spans="36:41" x14ac:dyDescent="0.35">
      <c r="AJ303" s="29">
        <f t="shared" si="60"/>
        <v>45645</v>
      </c>
      <c r="AK303">
        <f t="shared" si="58"/>
        <v>0</v>
      </c>
      <c r="AL303" s="1">
        <f t="shared" si="59"/>
        <v>1</v>
      </c>
      <c r="AM303" s="1">
        <f t="shared" si="56"/>
        <v>6.0498220640569388E-2</v>
      </c>
      <c r="AN303" s="1">
        <f t="shared" si="57"/>
        <v>0</v>
      </c>
      <c r="AO303" s="1">
        <f t="shared" si="55"/>
        <v>1</v>
      </c>
    </row>
    <row r="304" spans="36:41" x14ac:dyDescent="0.35">
      <c r="AJ304" s="29">
        <f t="shared" si="60"/>
        <v>45646</v>
      </c>
      <c r="AK304">
        <f t="shared" si="58"/>
        <v>0</v>
      </c>
      <c r="AL304" s="1">
        <f t="shared" si="59"/>
        <v>1</v>
      </c>
      <c r="AM304" s="1">
        <f t="shared" si="56"/>
        <v>6.0498220640569388E-2</v>
      </c>
      <c r="AN304" s="1">
        <f t="shared" si="57"/>
        <v>0</v>
      </c>
      <c r="AO304" s="1">
        <f t="shared" si="55"/>
        <v>1</v>
      </c>
    </row>
    <row r="305" spans="36:41" x14ac:dyDescent="0.35">
      <c r="AJ305" s="29">
        <f t="shared" si="60"/>
        <v>45647</v>
      </c>
      <c r="AK305">
        <f t="shared" si="58"/>
        <v>0</v>
      </c>
      <c r="AL305" s="1">
        <f t="shared" si="59"/>
        <v>1</v>
      </c>
      <c r="AM305" s="1">
        <f t="shared" si="56"/>
        <v>6.0498220640569388E-2</v>
      </c>
      <c r="AN305" s="1">
        <f t="shared" si="57"/>
        <v>0</v>
      </c>
      <c r="AO305" s="1">
        <f t="shared" si="55"/>
        <v>1</v>
      </c>
    </row>
    <row r="306" spans="36:41" x14ac:dyDescent="0.35">
      <c r="AJ306" s="29">
        <f t="shared" si="60"/>
        <v>45648</v>
      </c>
      <c r="AK306">
        <f t="shared" si="58"/>
        <v>0</v>
      </c>
      <c r="AL306" s="1">
        <f t="shared" si="59"/>
        <v>1</v>
      </c>
      <c r="AM306" s="1">
        <f t="shared" si="56"/>
        <v>6.0498220640569388E-2</v>
      </c>
      <c r="AN306" s="1">
        <f t="shared" si="57"/>
        <v>0</v>
      </c>
      <c r="AO306" s="1">
        <f t="shared" si="55"/>
        <v>1</v>
      </c>
    </row>
    <row r="307" spans="36:41" x14ac:dyDescent="0.35">
      <c r="AJ307" s="29">
        <f t="shared" si="60"/>
        <v>45649</v>
      </c>
      <c r="AK307">
        <f t="shared" si="58"/>
        <v>0</v>
      </c>
      <c r="AL307" s="1">
        <f t="shared" si="59"/>
        <v>1</v>
      </c>
      <c r="AM307" s="1">
        <f t="shared" si="56"/>
        <v>6.0498220640569388E-2</v>
      </c>
      <c r="AN307" s="1">
        <f t="shared" si="57"/>
        <v>0</v>
      </c>
      <c r="AO307" s="1">
        <f t="shared" si="55"/>
        <v>1</v>
      </c>
    </row>
    <row r="308" spans="36:41" x14ac:dyDescent="0.35">
      <c r="AJ308" s="29">
        <f t="shared" si="60"/>
        <v>45650</v>
      </c>
      <c r="AK308">
        <f t="shared" si="58"/>
        <v>0</v>
      </c>
      <c r="AL308" s="1">
        <f t="shared" si="59"/>
        <v>1</v>
      </c>
      <c r="AM308" s="1">
        <f t="shared" si="56"/>
        <v>6.0498220640569388E-2</v>
      </c>
      <c r="AN308" s="1">
        <f t="shared" si="57"/>
        <v>0</v>
      </c>
      <c r="AO308" s="1">
        <f t="shared" si="55"/>
        <v>1</v>
      </c>
    </row>
    <row r="309" spans="36:41" x14ac:dyDescent="0.35">
      <c r="AJ309" s="29">
        <f t="shared" si="60"/>
        <v>45651</v>
      </c>
      <c r="AK309">
        <f t="shared" si="58"/>
        <v>0</v>
      </c>
      <c r="AL309" s="1">
        <f t="shared" si="59"/>
        <v>1</v>
      </c>
      <c r="AM309" s="1">
        <f t="shared" si="56"/>
        <v>6.0498220640569388E-2</v>
      </c>
      <c r="AN309" s="1">
        <f t="shared" si="57"/>
        <v>0</v>
      </c>
      <c r="AO309" s="1">
        <f t="shared" si="55"/>
        <v>1</v>
      </c>
    </row>
    <row r="310" spans="36:41" x14ac:dyDescent="0.35">
      <c r="AJ310" s="29">
        <f t="shared" si="60"/>
        <v>45652</v>
      </c>
      <c r="AK310">
        <f t="shared" si="58"/>
        <v>0</v>
      </c>
      <c r="AL310" s="1">
        <f t="shared" si="59"/>
        <v>1</v>
      </c>
      <c r="AM310" s="1">
        <f t="shared" si="56"/>
        <v>6.0498220640569388E-2</v>
      </c>
      <c r="AN310" s="1">
        <f t="shared" si="57"/>
        <v>0</v>
      </c>
      <c r="AO310" s="1">
        <f t="shared" si="55"/>
        <v>1</v>
      </c>
    </row>
    <row r="311" spans="36:41" x14ac:dyDescent="0.35">
      <c r="AJ311" s="29">
        <f t="shared" si="60"/>
        <v>45653</v>
      </c>
      <c r="AK311">
        <f t="shared" si="58"/>
        <v>0</v>
      </c>
      <c r="AL311" s="1">
        <f t="shared" si="59"/>
        <v>1</v>
      </c>
      <c r="AM311" s="1">
        <f t="shared" si="56"/>
        <v>6.0498220640569388E-2</v>
      </c>
      <c r="AN311" s="1">
        <f t="shared" si="57"/>
        <v>0</v>
      </c>
      <c r="AO311" s="1">
        <f t="shared" si="55"/>
        <v>1</v>
      </c>
    </row>
    <row r="312" spans="36:41" x14ac:dyDescent="0.35">
      <c r="AJ312" s="29">
        <f t="shared" si="60"/>
        <v>45654</v>
      </c>
      <c r="AK312">
        <f t="shared" si="58"/>
        <v>0</v>
      </c>
      <c r="AL312" s="1">
        <f t="shared" si="59"/>
        <v>1</v>
      </c>
      <c r="AM312" s="1">
        <f t="shared" si="56"/>
        <v>6.0498220640569388E-2</v>
      </c>
      <c r="AN312" s="1">
        <f t="shared" si="57"/>
        <v>0</v>
      </c>
      <c r="AO312" s="1">
        <f t="shared" si="55"/>
        <v>1</v>
      </c>
    </row>
    <row r="313" spans="36:41" x14ac:dyDescent="0.35">
      <c r="AJ313" s="29">
        <f t="shared" si="60"/>
        <v>45655</v>
      </c>
      <c r="AK313">
        <f t="shared" si="58"/>
        <v>0</v>
      </c>
      <c r="AL313" s="1">
        <f t="shared" si="59"/>
        <v>1</v>
      </c>
      <c r="AM313" s="1">
        <f t="shared" si="56"/>
        <v>6.0498220640569388E-2</v>
      </c>
      <c r="AN313" s="1">
        <f t="shared" si="57"/>
        <v>0</v>
      </c>
      <c r="AO313" s="1">
        <f t="shared" si="55"/>
        <v>1</v>
      </c>
    </row>
    <row r="314" spans="36:41" x14ac:dyDescent="0.35">
      <c r="AJ314" s="29">
        <f t="shared" si="60"/>
        <v>45656</v>
      </c>
      <c r="AK314">
        <f t="shared" si="58"/>
        <v>0</v>
      </c>
      <c r="AL314" s="1">
        <f t="shared" si="59"/>
        <v>1</v>
      </c>
      <c r="AM314" s="1">
        <f t="shared" si="56"/>
        <v>6.0498220640569388E-2</v>
      </c>
      <c r="AN314" s="1">
        <f t="shared" si="57"/>
        <v>0</v>
      </c>
      <c r="AO314" s="1">
        <f t="shared" si="55"/>
        <v>1</v>
      </c>
    </row>
    <row r="315" spans="36:41" x14ac:dyDescent="0.35">
      <c r="AJ315" s="29">
        <f t="shared" si="60"/>
        <v>45657</v>
      </c>
      <c r="AK315">
        <f t="shared" si="58"/>
        <v>0</v>
      </c>
      <c r="AL315" s="1">
        <f t="shared" si="59"/>
        <v>1</v>
      </c>
      <c r="AM315" s="1">
        <f t="shared" si="56"/>
        <v>6.0498220640569388E-2</v>
      </c>
      <c r="AN315" s="1">
        <f t="shared" si="57"/>
        <v>0</v>
      </c>
      <c r="AO315" s="1">
        <f t="shared" si="55"/>
        <v>1</v>
      </c>
    </row>
    <row r="316" spans="36:41" x14ac:dyDescent="0.35">
      <c r="AJ316" s="29">
        <f t="shared" si="60"/>
        <v>45658</v>
      </c>
      <c r="AK316">
        <f t="shared" si="58"/>
        <v>0</v>
      </c>
      <c r="AL316" s="1">
        <f t="shared" si="59"/>
        <v>1</v>
      </c>
      <c r="AM316" s="1">
        <f t="shared" si="56"/>
        <v>6.0498220640569388E-2</v>
      </c>
      <c r="AN316" s="1">
        <f t="shared" si="57"/>
        <v>0</v>
      </c>
      <c r="AO316" s="1">
        <f t="shared" si="55"/>
        <v>1</v>
      </c>
    </row>
    <row r="317" spans="36:41" x14ac:dyDescent="0.35">
      <c r="AJ317" s="29">
        <f t="shared" si="60"/>
        <v>45659</v>
      </c>
      <c r="AK317">
        <f t="shared" si="58"/>
        <v>0</v>
      </c>
      <c r="AL317" s="1">
        <f t="shared" si="59"/>
        <v>1</v>
      </c>
      <c r="AM317" s="1">
        <f t="shared" si="56"/>
        <v>6.0498220640569388E-2</v>
      </c>
      <c r="AN317" s="1">
        <f t="shared" si="57"/>
        <v>0</v>
      </c>
      <c r="AO317" s="1">
        <f t="shared" si="55"/>
        <v>1</v>
      </c>
    </row>
    <row r="318" spans="36:41" x14ac:dyDescent="0.35">
      <c r="AJ318" s="29">
        <f t="shared" si="60"/>
        <v>45660</v>
      </c>
      <c r="AK318">
        <f t="shared" si="58"/>
        <v>0</v>
      </c>
      <c r="AL318" s="1">
        <f t="shared" si="59"/>
        <v>1</v>
      </c>
      <c r="AM318" s="1">
        <f t="shared" si="56"/>
        <v>6.0498220640569388E-2</v>
      </c>
      <c r="AN318" s="1">
        <f t="shared" si="57"/>
        <v>0</v>
      </c>
      <c r="AO318" s="1">
        <f t="shared" si="55"/>
        <v>1</v>
      </c>
    </row>
    <row r="319" spans="36:41" x14ac:dyDescent="0.35">
      <c r="AJ319" s="29">
        <f t="shared" si="60"/>
        <v>45661</v>
      </c>
      <c r="AK319">
        <f t="shared" si="58"/>
        <v>0</v>
      </c>
      <c r="AL319" s="1">
        <f t="shared" si="59"/>
        <v>1</v>
      </c>
      <c r="AM319" s="1">
        <f t="shared" ref="AM319:AM350" si="61">_xlfn.XLOOKUP(AJ319,A$27:A$36,B$27:B$36,0,-1)</f>
        <v>6.0498220640569388E-2</v>
      </c>
      <c r="AN319" s="1">
        <f t="shared" ref="AN319:AN350" si="62">_xlfn.XLOOKUP(AJ319,A$27:A$36,B$27:B$36,0,1)</f>
        <v>0</v>
      </c>
      <c r="AO319" s="1">
        <f t="shared" si="55"/>
        <v>1</v>
      </c>
    </row>
    <row r="320" spans="36:41" x14ac:dyDescent="0.35">
      <c r="AJ320" s="29">
        <f t="shared" si="60"/>
        <v>45662</v>
      </c>
      <c r="AK320">
        <f t="shared" si="58"/>
        <v>0</v>
      </c>
      <c r="AL320" s="1">
        <f t="shared" si="59"/>
        <v>1</v>
      </c>
      <c r="AM320" s="1">
        <f t="shared" si="61"/>
        <v>6.0498220640569388E-2</v>
      </c>
      <c r="AN320" s="1">
        <f t="shared" si="62"/>
        <v>0</v>
      </c>
      <c r="AO320" s="1">
        <f t="shared" si="55"/>
        <v>1</v>
      </c>
    </row>
    <row r="321" spans="36:41" x14ac:dyDescent="0.35">
      <c r="AJ321" s="29">
        <f t="shared" si="60"/>
        <v>45663</v>
      </c>
      <c r="AK321">
        <f t="shared" si="58"/>
        <v>0</v>
      </c>
      <c r="AL321" s="1">
        <f t="shared" si="59"/>
        <v>1</v>
      </c>
      <c r="AM321" s="1">
        <f t="shared" si="61"/>
        <v>6.0498220640569388E-2</v>
      </c>
      <c r="AN321" s="1">
        <f t="shared" si="62"/>
        <v>0</v>
      </c>
      <c r="AO321" s="1">
        <f t="shared" ref="AO321:AO384" si="63">AL321</f>
        <v>1</v>
      </c>
    </row>
    <row r="322" spans="36:41" x14ac:dyDescent="0.35">
      <c r="AJ322" s="29">
        <f t="shared" si="60"/>
        <v>45664</v>
      </c>
      <c r="AK322">
        <f t="shared" si="58"/>
        <v>0</v>
      </c>
      <c r="AL322" s="1">
        <f t="shared" si="59"/>
        <v>1</v>
      </c>
      <c r="AM322" s="1">
        <f t="shared" si="61"/>
        <v>6.0498220640569388E-2</v>
      </c>
      <c r="AN322" s="1">
        <f t="shared" si="62"/>
        <v>0</v>
      </c>
      <c r="AO322" s="1">
        <f t="shared" si="63"/>
        <v>1</v>
      </c>
    </row>
    <row r="323" spans="36:41" x14ac:dyDescent="0.35">
      <c r="AJ323" s="29">
        <f t="shared" si="60"/>
        <v>45665</v>
      </c>
      <c r="AK323">
        <f t="shared" si="58"/>
        <v>0</v>
      </c>
      <c r="AL323" s="1">
        <f t="shared" si="59"/>
        <v>1</v>
      </c>
      <c r="AM323" s="1">
        <f t="shared" si="61"/>
        <v>6.0498220640569388E-2</v>
      </c>
      <c r="AN323" s="1">
        <f t="shared" si="62"/>
        <v>0</v>
      </c>
      <c r="AO323" s="1">
        <f t="shared" si="63"/>
        <v>1</v>
      </c>
    </row>
    <row r="324" spans="36:41" x14ac:dyDescent="0.35">
      <c r="AJ324" s="29">
        <f t="shared" si="60"/>
        <v>45666</v>
      </c>
      <c r="AK324">
        <f t="shared" si="58"/>
        <v>0</v>
      </c>
      <c r="AL324" s="1">
        <f t="shared" si="59"/>
        <v>1</v>
      </c>
      <c r="AM324" s="1">
        <f t="shared" si="61"/>
        <v>6.0498220640569388E-2</v>
      </c>
      <c r="AN324" s="1">
        <f t="shared" si="62"/>
        <v>0</v>
      </c>
      <c r="AO324" s="1">
        <f t="shared" si="63"/>
        <v>1</v>
      </c>
    </row>
    <row r="325" spans="36:41" x14ac:dyDescent="0.35">
      <c r="AJ325" s="29">
        <f t="shared" si="60"/>
        <v>45667</v>
      </c>
      <c r="AK325">
        <f t="shared" si="58"/>
        <v>0</v>
      </c>
      <c r="AL325" s="1">
        <f t="shared" si="59"/>
        <v>1</v>
      </c>
      <c r="AM325" s="1">
        <f t="shared" si="61"/>
        <v>6.0498220640569388E-2</v>
      </c>
      <c r="AN325" s="1">
        <f t="shared" si="62"/>
        <v>0</v>
      </c>
      <c r="AO325" s="1">
        <f t="shared" si="63"/>
        <v>1</v>
      </c>
    </row>
    <row r="326" spans="36:41" x14ac:dyDescent="0.35">
      <c r="AJ326" s="29">
        <f t="shared" si="60"/>
        <v>45668</v>
      </c>
      <c r="AK326">
        <f t="shared" si="58"/>
        <v>0</v>
      </c>
      <c r="AL326" s="1">
        <f t="shared" si="59"/>
        <v>1</v>
      </c>
      <c r="AM326" s="1">
        <f t="shared" si="61"/>
        <v>6.0498220640569388E-2</v>
      </c>
      <c r="AN326" s="1">
        <f t="shared" si="62"/>
        <v>0</v>
      </c>
      <c r="AO326" s="1">
        <f t="shared" si="63"/>
        <v>1</v>
      </c>
    </row>
    <row r="327" spans="36:41" x14ac:dyDescent="0.35">
      <c r="AJ327" s="29">
        <f t="shared" si="60"/>
        <v>45669</v>
      </c>
      <c r="AK327">
        <f t="shared" si="58"/>
        <v>0</v>
      </c>
      <c r="AL327" s="1">
        <f t="shared" si="59"/>
        <v>1</v>
      </c>
      <c r="AM327" s="1">
        <f t="shared" si="61"/>
        <v>6.0498220640569388E-2</v>
      </c>
      <c r="AN327" s="1">
        <f t="shared" si="62"/>
        <v>0</v>
      </c>
      <c r="AO327" s="1">
        <f t="shared" si="63"/>
        <v>1</v>
      </c>
    </row>
    <row r="328" spans="36:41" x14ac:dyDescent="0.35">
      <c r="AJ328" s="29">
        <f t="shared" si="60"/>
        <v>45670</v>
      </c>
      <c r="AK328">
        <f t="shared" si="58"/>
        <v>0</v>
      </c>
      <c r="AL328" s="1">
        <f t="shared" si="59"/>
        <v>1</v>
      </c>
      <c r="AM328" s="1">
        <f t="shared" si="61"/>
        <v>6.0498220640569388E-2</v>
      </c>
      <c r="AN328" s="1">
        <f t="shared" si="62"/>
        <v>0</v>
      </c>
      <c r="AO328" s="1">
        <f t="shared" si="63"/>
        <v>1</v>
      </c>
    </row>
    <row r="329" spans="36:41" x14ac:dyDescent="0.35">
      <c r="AJ329" s="29">
        <f t="shared" si="60"/>
        <v>45671</v>
      </c>
      <c r="AK329">
        <f t="shared" si="58"/>
        <v>0</v>
      </c>
      <c r="AL329" s="1">
        <f t="shared" si="59"/>
        <v>1</v>
      </c>
      <c r="AM329" s="1">
        <f t="shared" si="61"/>
        <v>6.0498220640569388E-2</v>
      </c>
      <c r="AN329" s="1">
        <f t="shared" si="62"/>
        <v>0</v>
      </c>
      <c r="AO329" s="1">
        <f t="shared" si="63"/>
        <v>1</v>
      </c>
    </row>
    <row r="330" spans="36:41" x14ac:dyDescent="0.35">
      <c r="AJ330" s="29">
        <f t="shared" si="60"/>
        <v>45672</v>
      </c>
      <c r="AK330">
        <f t="shared" si="58"/>
        <v>0</v>
      </c>
      <c r="AL330" s="1">
        <f t="shared" si="59"/>
        <v>1</v>
      </c>
      <c r="AM330" s="1">
        <f t="shared" si="61"/>
        <v>6.0498220640569388E-2</v>
      </c>
      <c r="AN330" s="1">
        <f t="shared" si="62"/>
        <v>0</v>
      </c>
      <c r="AO330" s="1">
        <f t="shared" si="63"/>
        <v>1</v>
      </c>
    </row>
    <row r="331" spans="36:41" x14ac:dyDescent="0.35">
      <c r="AJ331" s="29">
        <f t="shared" si="60"/>
        <v>45673</v>
      </c>
      <c r="AK331">
        <f t="shared" si="58"/>
        <v>0</v>
      </c>
      <c r="AL331" s="1">
        <f t="shared" si="59"/>
        <v>1</v>
      </c>
      <c r="AM331" s="1">
        <f t="shared" si="61"/>
        <v>6.0498220640569388E-2</v>
      </c>
      <c r="AN331" s="1">
        <f t="shared" si="62"/>
        <v>0</v>
      </c>
      <c r="AO331" s="1">
        <f t="shared" si="63"/>
        <v>1</v>
      </c>
    </row>
    <row r="332" spans="36:41" x14ac:dyDescent="0.35">
      <c r="AJ332" s="29">
        <f t="shared" si="60"/>
        <v>45674</v>
      </c>
      <c r="AK332">
        <f t="shared" si="58"/>
        <v>0</v>
      </c>
      <c r="AL332" s="1">
        <f t="shared" si="59"/>
        <v>1</v>
      </c>
      <c r="AM332" s="1">
        <f t="shared" si="61"/>
        <v>6.0498220640569388E-2</v>
      </c>
      <c r="AN332" s="1">
        <f t="shared" si="62"/>
        <v>0</v>
      </c>
      <c r="AO332" s="1">
        <f t="shared" si="63"/>
        <v>1</v>
      </c>
    </row>
    <row r="333" spans="36:41" x14ac:dyDescent="0.35">
      <c r="AJ333" s="29">
        <f t="shared" si="60"/>
        <v>45675</v>
      </c>
      <c r="AK333">
        <f t="shared" si="58"/>
        <v>0</v>
      </c>
      <c r="AL333" s="1">
        <f t="shared" si="59"/>
        <v>1</v>
      </c>
      <c r="AM333" s="1">
        <f t="shared" si="61"/>
        <v>6.0498220640569388E-2</v>
      </c>
      <c r="AN333" s="1">
        <f t="shared" si="62"/>
        <v>0</v>
      </c>
      <c r="AO333" s="1">
        <f t="shared" si="63"/>
        <v>1</v>
      </c>
    </row>
    <row r="334" spans="36:41" x14ac:dyDescent="0.35">
      <c r="AJ334" s="29">
        <f t="shared" si="60"/>
        <v>45676</v>
      </c>
      <c r="AK334">
        <f t="shared" si="58"/>
        <v>0</v>
      </c>
      <c r="AL334" s="1">
        <f t="shared" si="59"/>
        <v>1</v>
      </c>
      <c r="AM334" s="1">
        <f t="shared" si="61"/>
        <v>6.0498220640569388E-2</v>
      </c>
      <c r="AN334" s="1">
        <f t="shared" si="62"/>
        <v>0</v>
      </c>
      <c r="AO334" s="1">
        <f t="shared" si="63"/>
        <v>1</v>
      </c>
    </row>
    <row r="335" spans="36:41" x14ac:dyDescent="0.35">
      <c r="AJ335" s="29">
        <f t="shared" si="60"/>
        <v>45677</v>
      </c>
      <c r="AK335">
        <f t="shared" si="58"/>
        <v>0</v>
      </c>
      <c r="AL335" s="1">
        <f t="shared" si="59"/>
        <v>1</v>
      </c>
      <c r="AM335" s="1">
        <f t="shared" si="61"/>
        <v>6.0498220640569388E-2</v>
      </c>
      <c r="AN335" s="1">
        <f t="shared" si="62"/>
        <v>0</v>
      </c>
      <c r="AO335" s="1">
        <f t="shared" si="63"/>
        <v>1</v>
      </c>
    </row>
    <row r="336" spans="36:41" x14ac:dyDescent="0.35">
      <c r="AJ336" s="29">
        <f t="shared" si="60"/>
        <v>45678</v>
      </c>
      <c r="AK336">
        <f t="shared" si="58"/>
        <v>0</v>
      </c>
      <c r="AL336" s="1">
        <f t="shared" si="59"/>
        <v>1</v>
      </c>
      <c r="AM336" s="1">
        <f t="shared" si="61"/>
        <v>6.0498220640569388E-2</v>
      </c>
      <c r="AN336" s="1">
        <f t="shared" si="62"/>
        <v>0</v>
      </c>
      <c r="AO336" s="1">
        <f t="shared" si="63"/>
        <v>1</v>
      </c>
    </row>
    <row r="337" spans="36:41" x14ac:dyDescent="0.35">
      <c r="AJ337" s="29">
        <f t="shared" si="60"/>
        <v>45679</v>
      </c>
      <c r="AK337">
        <f t="shared" si="58"/>
        <v>0</v>
      </c>
      <c r="AL337" s="1">
        <f t="shared" si="59"/>
        <v>1</v>
      </c>
      <c r="AM337" s="1">
        <f t="shared" si="61"/>
        <v>6.0498220640569388E-2</v>
      </c>
      <c r="AN337" s="1">
        <f t="shared" si="62"/>
        <v>0</v>
      </c>
      <c r="AO337" s="1">
        <f t="shared" si="63"/>
        <v>1</v>
      </c>
    </row>
    <row r="338" spans="36:41" x14ac:dyDescent="0.35">
      <c r="AJ338" s="29">
        <f t="shared" si="60"/>
        <v>45680</v>
      </c>
      <c r="AK338">
        <f t="shared" si="58"/>
        <v>0</v>
      </c>
      <c r="AL338" s="1">
        <f t="shared" si="59"/>
        <v>1</v>
      </c>
      <c r="AM338" s="1">
        <f t="shared" si="61"/>
        <v>6.0498220640569388E-2</v>
      </c>
      <c r="AN338" s="1">
        <f t="shared" si="62"/>
        <v>0</v>
      </c>
      <c r="AO338" s="1">
        <f t="shared" si="63"/>
        <v>1</v>
      </c>
    </row>
    <row r="339" spans="36:41" x14ac:dyDescent="0.35">
      <c r="AJ339" s="29">
        <f t="shared" si="60"/>
        <v>45681</v>
      </c>
      <c r="AK339">
        <f t="shared" si="58"/>
        <v>0</v>
      </c>
      <c r="AL339" s="1">
        <f t="shared" si="59"/>
        <v>1</v>
      </c>
      <c r="AM339" s="1">
        <f t="shared" si="61"/>
        <v>6.0498220640569388E-2</v>
      </c>
      <c r="AN339" s="1">
        <f t="shared" si="62"/>
        <v>0</v>
      </c>
      <c r="AO339" s="1">
        <f t="shared" si="63"/>
        <v>1</v>
      </c>
    </row>
    <row r="340" spans="36:41" x14ac:dyDescent="0.35">
      <c r="AJ340" s="29">
        <f t="shared" si="60"/>
        <v>45682</v>
      </c>
      <c r="AK340">
        <f t="shared" si="58"/>
        <v>0</v>
      </c>
      <c r="AL340" s="1">
        <f t="shared" si="59"/>
        <v>1</v>
      </c>
      <c r="AM340" s="1">
        <f t="shared" si="61"/>
        <v>6.0498220640569388E-2</v>
      </c>
      <c r="AN340" s="1">
        <f t="shared" si="62"/>
        <v>0</v>
      </c>
      <c r="AO340" s="1">
        <f t="shared" si="63"/>
        <v>1</v>
      </c>
    </row>
    <row r="341" spans="36:41" x14ac:dyDescent="0.35">
      <c r="AJ341" s="29">
        <f t="shared" si="60"/>
        <v>45683</v>
      </c>
      <c r="AK341">
        <f t="shared" si="58"/>
        <v>0</v>
      </c>
      <c r="AL341" s="1">
        <f t="shared" si="59"/>
        <v>1</v>
      </c>
      <c r="AM341" s="1">
        <f t="shared" si="61"/>
        <v>6.0498220640569388E-2</v>
      </c>
      <c r="AN341" s="1">
        <f t="shared" si="62"/>
        <v>0</v>
      </c>
      <c r="AO341" s="1">
        <f t="shared" si="63"/>
        <v>1</v>
      </c>
    </row>
    <row r="342" spans="36:41" x14ac:dyDescent="0.35">
      <c r="AJ342" s="29">
        <f t="shared" si="60"/>
        <v>45684</v>
      </c>
      <c r="AK342">
        <f t="shared" si="58"/>
        <v>0</v>
      </c>
      <c r="AL342" s="1">
        <f t="shared" si="59"/>
        <v>1</v>
      </c>
      <c r="AM342" s="1">
        <f t="shared" si="61"/>
        <v>6.0498220640569388E-2</v>
      </c>
      <c r="AN342" s="1">
        <f t="shared" si="62"/>
        <v>0</v>
      </c>
      <c r="AO342" s="1">
        <f t="shared" si="63"/>
        <v>1</v>
      </c>
    </row>
    <row r="343" spans="36:41" x14ac:dyDescent="0.35">
      <c r="AJ343" s="29">
        <f t="shared" si="60"/>
        <v>45685</v>
      </c>
      <c r="AK343">
        <f t="shared" si="58"/>
        <v>0</v>
      </c>
      <c r="AL343" s="1">
        <f t="shared" si="59"/>
        <v>1</v>
      </c>
      <c r="AM343" s="1">
        <f t="shared" si="61"/>
        <v>6.0498220640569388E-2</v>
      </c>
      <c r="AN343" s="1">
        <f t="shared" si="62"/>
        <v>0</v>
      </c>
      <c r="AO343" s="1">
        <f t="shared" si="63"/>
        <v>1</v>
      </c>
    </row>
    <row r="344" spans="36:41" x14ac:dyDescent="0.35">
      <c r="AJ344" s="29">
        <f t="shared" si="60"/>
        <v>45686</v>
      </c>
      <c r="AK344">
        <f t="shared" si="58"/>
        <v>0</v>
      </c>
      <c r="AL344" s="1">
        <f t="shared" si="59"/>
        <v>1</v>
      </c>
      <c r="AM344" s="1">
        <f t="shared" si="61"/>
        <v>6.0498220640569388E-2</v>
      </c>
      <c r="AN344" s="1">
        <f t="shared" si="62"/>
        <v>0</v>
      </c>
      <c r="AO344" s="1">
        <f t="shared" si="63"/>
        <v>1</v>
      </c>
    </row>
    <row r="345" spans="36:41" x14ac:dyDescent="0.35">
      <c r="AJ345" s="29">
        <f t="shared" si="60"/>
        <v>45687</v>
      </c>
      <c r="AK345">
        <f t="shared" si="58"/>
        <v>0</v>
      </c>
      <c r="AL345" s="1">
        <f t="shared" si="59"/>
        <v>1</v>
      </c>
      <c r="AM345" s="1">
        <f t="shared" si="61"/>
        <v>6.0498220640569388E-2</v>
      </c>
      <c r="AN345" s="1">
        <f t="shared" si="62"/>
        <v>0</v>
      </c>
      <c r="AO345" s="1">
        <f t="shared" si="63"/>
        <v>1</v>
      </c>
    </row>
    <row r="346" spans="36:41" x14ac:dyDescent="0.35">
      <c r="AJ346" s="29">
        <f t="shared" si="60"/>
        <v>45688</v>
      </c>
      <c r="AK346">
        <f t="shared" si="58"/>
        <v>0</v>
      </c>
      <c r="AL346" s="1">
        <f t="shared" si="59"/>
        <v>1</v>
      </c>
      <c r="AM346" s="1">
        <f t="shared" si="61"/>
        <v>6.0498220640569388E-2</v>
      </c>
      <c r="AN346" s="1">
        <f t="shared" si="62"/>
        <v>0</v>
      </c>
      <c r="AO346" s="1">
        <f t="shared" si="63"/>
        <v>1</v>
      </c>
    </row>
    <row r="347" spans="36:41" x14ac:dyDescent="0.35">
      <c r="AJ347" s="29">
        <f t="shared" si="60"/>
        <v>45689</v>
      </c>
      <c r="AK347">
        <f t="shared" si="58"/>
        <v>0</v>
      </c>
      <c r="AL347" s="1">
        <f t="shared" si="59"/>
        <v>1</v>
      </c>
      <c r="AM347" s="1">
        <f t="shared" si="61"/>
        <v>6.0498220640569388E-2</v>
      </c>
      <c r="AN347" s="1">
        <f t="shared" si="62"/>
        <v>0</v>
      </c>
      <c r="AO347" s="1">
        <f t="shared" si="63"/>
        <v>1</v>
      </c>
    </row>
    <row r="348" spans="36:41" x14ac:dyDescent="0.35">
      <c r="AJ348" s="29">
        <f t="shared" si="60"/>
        <v>45690</v>
      </c>
      <c r="AK348">
        <f t="shared" si="58"/>
        <v>0</v>
      </c>
      <c r="AL348" s="1">
        <f t="shared" si="59"/>
        <v>1</v>
      </c>
      <c r="AM348" s="1">
        <f t="shared" si="61"/>
        <v>6.0498220640569388E-2</v>
      </c>
      <c r="AN348" s="1">
        <f t="shared" si="62"/>
        <v>0</v>
      </c>
      <c r="AO348" s="1">
        <f t="shared" si="63"/>
        <v>1</v>
      </c>
    </row>
    <row r="349" spans="36:41" x14ac:dyDescent="0.35">
      <c r="AJ349" s="29">
        <f t="shared" si="60"/>
        <v>45691</v>
      </c>
      <c r="AK349">
        <f t="shared" si="58"/>
        <v>0</v>
      </c>
      <c r="AL349" s="1">
        <f t="shared" si="59"/>
        <v>1</v>
      </c>
      <c r="AM349" s="1">
        <f t="shared" si="61"/>
        <v>6.0498220640569388E-2</v>
      </c>
      <c r="AN349" s="1">
        <f t="shared" si="62"/>
        <v>0</v>
      </c>
      <c r="AO349" s="1">
        <f t="shared" si="63"/>
        <v>1</v>
      </c>
    </row>
    <row r="350" spans="36:41" x14ac:dyDescent="0.35">
      <c r="AJ350" s="29">
        <f t="shared" si="60"/>
        <v>45692</v>
      </c>
      <c r="AK350">
        <f t="shared" si="58"/>
        <v>0</v>
      </c>
      <c r="AL350" s="1">
        <f t="shared" si="59"/>
        <v>1</v>
      </c>
      <c r="AM350" s="1">
        <f t="shared" si="61"/>
        <v>6.0498220640569388E-2</v>
      </c>
      <c r="AN350" s="1">
        <f t="shared" si="62"/>
        <v>0</v>
      </c>
      <c r="AO350" s="1">
        <f t="shared" si="63"/>
        <v>1</v>
      </c>
    </row>
    <row r="351" spans="36:41" x14ac:dyDescent="0.35">
      <c r="AJ351" s="29">
        <f t="shared" si="60"/>
        <v>45693</v>
      </c>
      <c r="AK351">
        <f t="shared" si="58"/>
        <v>0</v>
      </c>
      <c r="AL351" s="1">
        <f t="shared" si="59"/>
        <v>1</v>
      </c>
      <c r="AM351" s="1">
        <f t="shared" ref="AM351:AM382" si="64">_xlfn.XLOOKUP(AJ351,A$27:A$36,B$27:B$36,0,-1)</f>
        <v>6.0498220640569388E-2</v>
      </c>
      <c r="AN351" s="1">
        <f t="shared" ref="AN351:AN382" si="65">_xlfn.XLOOKUP(AJ351,A$27:A$36,B$27:B$36,0,1)</f>
        <v>0</v>
      </c>
      <c r="AO351" s="1">
        <f t="shared" si="63"/>
        <v>1</v>
      </c>
    </row>
    <row r="352" spans="36:41" x14ac:dyDescent="0.35">
      <c r="AJ352" s="29">
        <f t="shared" si="60"/>
        <v>45694</v>
      </c>
      <c r="AK352">
        <f t="shared" si="58"/>
        <v>0</v>
      </c>
      <c r="AL352" s="1">
        <f t="shared" si="59"/>
        <v>1</v>
      </c>
      <c r="AM352" s="1">
        <f t="shared" si="64"/>
        <v>6.0498220640569388E-2</v>
      </c>
      <c r="AN352" s="1">
        <f t="shared" si="65"/>
        <v>0</v>
      </c>
      <c r="AO352" s="1">
        <f t="shared" si="63"/>
        <v>1</v>
      </c>
    </row>
    <row r="353" spans="36:41" x14ac:dyDescent="0.35">
      <c r="AJ353" s="29">
        <f t="shared" si="60"/>
        <v>45695</v>
      </c>
      <c r="AK353">
        <f t="shared" si="58"/>
        <v>0</v>
      </c>
      <c r="AL353" s="1">
        <f t="shared" si="59"/>
        <v>1</v>
      </c>
      <c r="AM353" s="1">
        <f t="shared" si="64"/>
        <v>6.0498220640569388E-2</v>
      </c>
      <c r="AN353" s="1">
        <f t="shared" si="65"/>
        <v>0</v>
      </c>
      <c r="AO353" s="1">
        <f t="shared" si="63"/>
        <v>1</v>
      </c>
    </row>
    <row r="354" spans="36:41" x14ac:dyDescent="0.35">
      <c r="AJ354" s="29">
        <f t="shared" si="60"/>
        <v>45696</v>
      </c>
      <c r="AK354">
        <f t="shared" si="58"/>
        <v>0</v>
      </c>
      <c r="AL354" s="1">
        <f t="shared" si="59"/>
        <v>1</v>
      </c>
      <c r="AM354" s="1">
        <f t="shared" si="64"/>
        <v>6.0498220640569388E-2</v>
      </c>
      <c r="AN354" s="1">
        <f t="shared" si="65"/>
        <v>0</v>
      </c>
      <c r="AO354" s="1">
        <f t="shared" si="63"/>
        <v>1</v>
      </c>
    </row>
    <row r="355" spans="36:41" x14ac:dyDescent="0.35">
      <c r="AJ355" s="29">
        <f t="shared" si="60"/>
        <v>45697</v>
      </c>
      <c r="AK355">
        <f t="shared" si="58"/>
        <v>0</v>
      </c>
      <c r="AL355" s="1">
        <f t="shared" si="59"/>
        <v>1</v>
      </c>
      <c r="AM355" s="1">
        <f t="shared" si="64"/>
        <v>6.0498220640569388E-2</v>
      </c>
      <c r="AN355" s="1">
        <f t="shared" si="65"/>
        <v>0</v>
      </c>
      <c r="AO355" s="1">
        <f t="shared" si="63"/>
        <v>1</v>
      </c>
    </row>
    <row r="356" spans="36:41" x14ac:dyDescent="0.35">
      <c r="AJ356" s="29">
        <f t="shared" si="60"/>
        <v>45698</v>
      </c>
      <c r="AK356">
        <f t="shared" si="58"/>
        <v>0</v>
      </c>
      <c r="AL356" s="1">
        <f t="shared" si="59"/>
        <v>1</v>
      </c>
      <c r="AM356" s="1">
        <f t="shared" si="64"/>
        <v>6.0498220640569388E-2</v>
      </c>
      <c r="AN356" s="1">
        <f t="shared" si="65"/>
        <v>0</v>
      </c>
      <c r="AO356" s="1">
        <f t="shared" si="63"/>
        <v>1</v>
      </c>
    </row>
    <row r="357" spans="36:41" x14ac:dyDescent="0.35">
      <c r="AJ357" s="29">
        <f t="shared" si="60"/>
        <v>45699</v>
      </c>
      <c r="AK357">
        <f t="shared" si="58"/>
        <v>0</v>
      </c>
      <c r="AL357" s="1">
        <f t="shared" si="59"/>
        <v>1</v>
      </c>
      <c r="AM357" s="1">
        <f t="shared" si="64"/>
        <v>6.0498220640569388E-2</v>
      </c>
      <c r="AN357" s="1">
        <f t="shared" si="65"/>
        <v>0</v>
      </c>
      <c r="AO357" s="1">
        <f t="shared" si="63"/>
        <v>1</v>
      </c>
    </row>
    <row r="358" spans="36:41" x14ac:dyDescent="0.35">
      <c r="AJ358" s="29">
        <f t="shared" si="60"/>
        <v>45700</v>
      </c>
      <c r="AK358">
        <f t="shared" si="58"/>
        <v>0</v>
      </c>
      <c r="AL358" s="1">
        <f t="shared" si="59"/>
        <v>1</v>
      </c>
      <c r="AM358" s="1">
        <f t="shared" si="64"/>
        <v>6.0498220640569388E-2</v>
      </c>
      <c r="AN358" s="1">
        <f t="shared" si="65"/>
        <v>0</v>
      </c>
      <c r="AO358" s="1">
        <f t="shared" si="63"/>
        <v>1</v>
      </c>
    </row>
    <row r="359" spans="36:41" x14ac:dyDescent="0.35">
      <c r="AJ359" s="29">
        <f t="shared" si="60"/>
        <v>45701</v>
      </c>
      <c r="AK359">
        <f t="shared" si="58"/>
        <v>0</v>
      </c>
      <c r="AL359" s="1">
        <f t="shared" si="59"/>
        <v>1</v>
      </c>
      <c r="AM359" s="1">
        <f t="shared" si="64"/>
        <v>6.0498220640569388E-2</v>
      </c>
      <c r="AN359" s="1">
        <f t="shared" si="65"/>
        <v>0</v>
      </c>
      <c r="AO359" s="1">
        <f t="shared" si="63"/>
        <v>1</v>
      </c>
    </row>
    <row r="360" spans="36:41" x14ac:dyDescent="0.35">
      <c r="AJ360" s="29">
        <f t="shared" si="60"/>
        <v>45702</v>
      </c>
      <c r="AK360">
        <f t="shared" si="58"/>
        <v>0</v>
      </c>
      <c r="AL360" s="1">
        <f t="shared" si="59"/>
        <v>1</v>
      </c>
      <c r="AM360" s="1">
        <f t="shared" si="64"/>
        <v>6.0498220640569388E-2</v>
      </c>
      <c r="AN360" s="1">
        <f t="shared" si="65"/>
        <v>0</v>
      </c>
      <c r="AO360" s="1">
        <f t="shared" si="63"/>
        <v>1</v>
      </c>
    </row>
    <row r="361" spans="36:41" x14ac:dyDescent="0.35">
      <c r="AJ361" s="29">
        <f t="shared" si="60"/>
        <v>45703</v>
      </c>
      <c r="AK361">
        <f t="shared" ref="AK361:AK406" si="66">_xlfn.XLOOKUP(AJ361,A$27:A$36,B$27:B$36,0,0)</f>
        <v>0</v>
      </c>
      <c r="AL361" s="1">
        <f t="shared" ref="AL361:AL406" si="67">_xlfn.XLOOKUP(AJ361,A$15:A$24,B$15:B$24,1,0)</f>
        <v>1</v>
      </c>
      <c r="AM361" s="1">
        <f t="shared" si="64"/>
        <v>6.0498220640569388E-2</v>
      </c>
      <c r="AN361" s="1">
        <f t="shared" si="65"/>
        <v>0</v>
      </c>
      <c r="AO361" s="1">
        <f t="shared" si="63"/>
        <v>1</v>
      </c>
    </row>
    <row r="362" spans="36:41" x14ac:dyDescent="0.35">
      <c r="AJ362" s="29">
        <f t="shared" si="60"/>
        <v>45704</v>
      </c>
      <c r="AK362">
        <f t="shared" si="66"/>
        <v>0</v>
      </c>
      <c r="AL362" s="1">
        <f t="shared" si="67"/>
        <v>1</v>
      </c>
      <c r="AM362" s="1">
        <f t="shared" si="64"/>
        <v>6.0498220640569388E-2</v>
      </c>
      <c r="AN362" s="1">
        <f t="shared" si="65"/>
        <v>0</v>
      </c>
      <c r="AO362" s="1">
        <f t="shared" si="63"/>
        <v>1</v>
      </c>
    </row>
    <row r="363" spans="36:41" x14ac:dyDescent="0.35">
      <c r="AJ363" s="29">
        <f t="shared" ref="AJ363:AJ406" si="68">AJ362+1</f>
        <v>45705</v>
      </c>
      <c r="AK363">
        <f t="shared" si="66"/>
        <v>0</v>
      </c>
      <c r="AL363" s="1">
        <f t="shared" si="67"/>
        <v>1</v>
      </c>
      <c r="AM363" s="1">
        <f t="shared" si="64"/>
        <v>6.0498220640569388E-2</v>
      </c>
      <c r="AN363" s="1">
        <f t="shared" si="65"/>
        <v>0</v>
      </c>
      <c r="AO363" s="1">
        <f t="shared" si="63"/>
        <v>1</v>
      </c>
    </row>
    <row r="364" spans="36:41" x14ac:dyDescent="0.35">
      <c r="AJ364" s="29">
        <f t="shared" si="68"/>
        <v>45706</v>
      </c>
      <c r="AK364">
        <f t="shared" si="66"/>
        <v>0</v>
      </c>
      <c r="AL364" s="1">
        <f t="shared" si="67"/>
        <v>1</v>
      </c>
      <c r="AM364" s="1">
        <f t="shared" si="64"/>
        <v>6.0498220640569388E-2</v>
      </c>
      <c r="AN364" s="1">
        <f t="shared" si="65"/>
        <v>0</v>
      </c>
      <c r="AO364" s="1">
        <f t="shared" si="63"/>
        <v>1</v>
      </c>
    </row>
    <row r="365" spans="36:41" x14ac:dyDescent="0.35">
      <c r="AJ365" s="29">
        <f t="shared" si="68"/>
        <v>45707</v>
      </c>
      <c r="AK365">
        <f t="shared" si="66"/>
        <v>0</v>
      </c>
      <c r="AL365" s="1">
        <f t="shared" si="67"/>
        <v>1</v>
      </c>
      <c r="AM365" s="1">
        <f t="shared" si="64"/>
        <v>6.0498220640569388E-2</v>
      </c>
      <c r="AN365" s="1">
        <f t="shared" si="65"/>
        <v>0</v>
      </c>
      <c r="AO365" s="1">
        <f t="shared" si="63"/>
        <v>1</v>
      </c>
    </row>
    <row r="366" spans="36:41" x14ac:dyDescent="0.35">
      <c r="AJ366" s="29">
        <f t="shared" si="68"/>
        <v>45708</v>
      </c>
      <c r="AK366">
        <f t="shared" si="66"/>
        <v>0</v>
      </c>
      <c r="AL366" s="1">
        <f t="shared" si="67"/>
        <v>1</v>
      </c>
      <c r="AM366" s="1">
        <f t="shared" si="64"/>
        <v>6.0498220640569388E-2</v>
      </c>
      <c r="AN366" s="1">
        <f t="shared" si="65"/>
        <v>0</v>
      </c>
      <c r="AO366" s="1">
        <f t="shared" si="63"/>
        <v>1</v>
      </c>
    </row>
    <row r="367" spans="36:41" x14ac:dyDescent="0.35">
      <c r="AJ367" s="29">
        <f t="shared" si="68"/>
        <v>45709</v>
      </c>
      <c r="AK367">
        <f t="shared" si="66"/>
        <v>0</v>
      </c>
      <c r="AL367" s="1">
        <f t="shared" si="67"/>
        <v>1</v>
      </c>
      <c r="AM367" s="1">
        <f t="shared" si="64"/>
        <v>6.0498220640569388E-2</v>
      </c>
      <c r="AN367" s="1">
        <f t="shared" si="65"/>
        <v>0</v>
      </c>
      <c r="AO367" s="1">
        <f t="shared" si="63"/>
        <v>1</v>
      </c>
    </row>
    <row r="368" spans="36:41" x14ac:dyDescent="0.35">
      <c r="AJ368" s="29">
        <f t="shared" si="68"/>
        <v>45710</v>
      </c>
      <c r="AK368">
        <f t="shared" si="66"/>
        <v>0</v>
      </c>
      <c r="AL368" s="1">
        <f t="shared" si="67"/>
        <v>1</v>
      </c>
      <c r="AM368" s="1">
        <f t="shared" si="64"/>
        <v>6.0498220640569388E-2</v>
      </c>
      <c r="AN368" s="1">
        <f t="shared" si="65"/>
        <v>0</v>
      </c>
      <c r="AO368" s="1">
        <f t="shared" si="63"/>
        <v>1</v>
      </c>
    </row>
    <row r="369" spans="36:41" x14ac:dyDescent="0.35">
      <c r="AJ369" s="29">
        <f t="shared" si="68"/>
        <v>45711</v>
      </c>
      <c r="AK369">
        <f t="shared" si="66"/>
        <v>0</v>
      </c>
      <c r="AL369" s="1">
        <f t="shared" si="67"/>
        <v>1</v>
      </c>
      <c r="AM369" s="1">
        <f t="shared" si="64"/>
        <v>6.0498220640569388E-2</v>
      </c>
      <c r="AN369" s="1">
        <f t="shared" si="65"/>
        <v>0</v>
      </c>
      <c r="AO369" s="1">
        <f t="shared" si="63"/>
        <v>1</v>
      </c>
    </row>
    <row r="370" spans="36:41" x14ac:dyDescent="0.35">
      <c r="AJ370" s="29">
        <f t="shared" si="68"/>
        <v>45712</v>
      </c>
      <c r="AK370">
        <f t="shared" si="66"/>
        <v>0</v>
      </c>
      <c r="AL370" s="1">
        <f t="shared" si="67"/>
        <v>1</v>
      </c>
      <c r="AM370" s="1">
        <f t="shared" si="64"/>
        <v>6.0498220640569388E-2</v>
      </c>
      <c r="AN370" s="1">
        <f t="shared" si="65"/>
        <v>0</v>
      </c>
      <c r="AO370" s="1">
        <f t="shared" si="63"/>
        <v>1</v>
      </c>
    </row>
    <row r="371" spans="36:41" x14ac:dyDescent="0.35">
      <c r="AJ371" s="29">
        <f t="shared" si="68"/>
        <v>45713</v>
      </c>
      <c r="AK371">
        <f t="shared" si="66"/>
        <v>0</v>
      </c>
      <c r="AL371" s="1">
        <f t="shared" si="67"/>
        <v>1</v>
      </c>
      <c r="AM371" s="1">
        <f t="shared" si="64"/>
        <v>6.0498220640569388E-2</v>
      </c>
      <c r="AN371" s="1">
        <f t="shared" si="65"/>
        <v>0</v>
      </c>
      <c r="AO371" s="1">
        <f t="shared" si="63"/>
        <v>1</v>
      </c>
    </row>
    <row r="372" spans="36:41" x14ac:dyDescent="0.35">
      <c r="AJ372" s="29">
        <f t="shared" si="68"/>
        <v>45714</v>
      </c>
      <c r="AK372">
        <f t="shared" si="66"/>
        <v>0</v>
      </c>
      <c r="AL372" s="1">
        <f t="shared" si="67"/>
        <v>1</v>
      </c>
      <c r="AM372" s="1">
        <f t="shared" si="64"/>
        <v>6.0498220640569388E-2</v>
      </c>
      <c r="AN372" s="1">
        <f t="shared" si="65"/>
        <v>0</v>
      </c>
      <c r="AO372" s="1">
        <f t="shared" si="63"/>
        <v>1</v>
      </c>
    </row>
    <row r="373" spans="36:41" x14ac:dyDescent="0.35">
      <c r="AJ373" s="29">
        <f t="shared" si="68"/>
        <v>45715</v>
      </c>
      <c r="AK373">
        <f t="shared" si="66"/>
        <v>0</v>
      </c>
      <c r="AL373" s="1">
        <f t="shared" si="67"/>
        <v>1</v>
      </c>
      <c r="AM373" s="1">
        <f t="shared" si="64"/>
        <v>6.0498220640569388E-2</v>
      </c>
      <c r="AN373" s="1">
        <f t="shared" si="65"/>
        <v>0</v>
      </c>
      <c r="AO373" s="1">
        <f t="shared" si="63"/>
        <v>1</v>
      </c>
    </row>
    <row r="374" spans="36:41" x14ac:dyDescent="0.35">
      <c r="AJ374" s="29">
        <f t="shared" si="68"/>
        <v>45716</v>
      </c>
      <c r="AK374">
        <f t="shared" si="66"/>
        <v>0</v>
      </c>
      <c r="AL374" s="1">
        <f t="shared" si="67"/>
        <v>1</v>
      </c>
      <c r="AM374" s="1">
        <f t="shared" si="64"/>
        <v>6.0498220640569388E-2</v>
      </c>
      <c r="AN374" s="1">
        <f t="shared" si="65"/>
        <v>0</v>
      </c>
      <c r="AO374" s="1">
        <f t="shared" si="63"/>
        <v>1</v>
      </c>
    </row>
    <row r="375" spans="36:41" x14ac:dyDescent="0.35">
      <c r="AJ375" s="29">
        <f t="shared" si="68"/>
        <v>45717</v>
      </c>
      <c r="AK375">
        <f t="shared" si="66"/>
        <v>0</v>
      </c>
      <c r="AL375" s="1">
        <f t="shared" si="67"/>
        <v>1</v>
      </c>
      <c r="AM375" s="1">
        <f t="shared" si="64"/>
        <v>6.0498220640569388E-2</v>
      </c>
      <c r="AN375" s="1">
        <f t="shared" si="65"/>
        <v>0</v>
      </c>
      <c r="AO375" s="1">
        <f t="shared" si="63"/>
        <v>1</v>
      </c>
    </row>
    <row r="376" spans="36:41" x14ac:dyDescent="0.35">
      <c r="AJ376" s="29">
        <f t="shared" si="68"/>
        <v>45718</v>
      </c>
      <c r="AK376">
        <f t="shared" si="66"/>
        <v>0</v>
      </c>
      <c r="AL376" s="1">
        <f t="shared" si="67"/>
        <v>1</v>
      </c>
      <c r="AM376" s="1">
        <f t="shared" si="64"/>
        <v>6.0498220640569388E-2</v>
      </c>
      <c r="AN376" s="1">
        <f t="shared" si="65"/>
        <v>0</v>
      </c>
      <c r="AO376" s="1">
        <f t="shared" si="63"/>
        <v>1</v>
      </c>
    </row>
    <row r="377" spans="36:41" x14ac:dyDescent="0.35">
      <c r="AJ377" s="29">
        <f t="shared" si="68"/>
        <v>45719</v>
      </c>
      <c r="AK377">
        <f t="shared" si="66"/>
        <v>0</v>
      </c>
      <c r="AL377" s="1">
        <f t="shared" si="67"/>
        <v>1</v>
      </c>
      <c r="AM377" s="1">
        <f t="shared" si="64"/>
        <v>6.0498220640569388E-2</v>
      </c>
      <c r="AN377" s="1">
        <f t="shared" si="65"/>
        <v>0</v>
      </c>
      <c r="AO377" s="1">
        <f t="shared" si="63"/>
        <v>1</v>
      </c>
    </row>
    <row r="378" spans="36:41" x14ac:dyDescent="0.35">
      <c r="AJ378" s="29">
        <f t="shared" si="68"/>
        <v>45720</v>
      </c>
      <c r="AK378">
        <f t="shared" si="66"/>
        <v>0</v>
      </c>
      <c r="AL378" s="1">
        <f t="shared" si="67"/>
        <v>1</v>
      </c>
      <c r="AM378" s="1">
        <f t="shared" si="64"/>
        <v>6.0498220640569388E-2</v>
      </c>
      <c r="AN378" s="1">
        <f t="shared" si="65"/>
        <v>0</v>
      </c>
      <c r="AO378" s="1">
        <f t="shared" si="63"/>
        <v>1</v>
      </c>
    </row>
    <row r="379" spans="36:41" x14ac:dyDescent="0.35">
      <c r="AJ379" s="29">
        <f t="shared" si="68"/>
        <v>45721</v>
      </c>
      <c r="AK379">
        <f t="shared" si="66"/>
        <v>0</v>
      </c>
      <c r="AL379" s="1">
        <f t="shared" si="67"/>
        <v>1</v>
      </c>
      <c r="AM379" s="1">
        <f t="shared" si="64"/>
        <v>6.0498220640569388E-2</v>
      </c>
      <c r="AN379" s="1">
        <f t="shared" si="65"/>
        <v>0</v>
      </c>
      <c r="AO379" s="1">
        <f t="shared" si="63"/>
        <v>1</v>
      </c>
    </row>
    <row r="380" spans="36:41" x14ac:dyDescent="0.35">
      <c r="AJ380" s="29">
        <f t="shared" si="68"/>
        <v>45722</v>
      </c>
      <c r="AK380">
        <f t="shared" si="66"/>
        <v>0</v>
      </c>
      <c r="AL380" s="1">
        <f t="shared" si="67"/>
        <v>1</v>
      </c>
      <c r="AM380" s="1">
        <f t="shared" si="64"/>
        <v>6.0498220640569388E-2</v>
      </c>
      <c r="AN380" s="1">
        <f t="shared" si="65"/>
        <v>0</v>
      </c>
      <c r="AO380" s="1">
        <f t="shared" si="63"/>
        <v>1</v>
      </c>
    </row>
    <row r="381" spans="36:41" x14ac:dyDescent="0.35">
      <c r="AJ381" s="29">
        <f t="shared" si="68"/>
        <v>45723</v>
      </c>
      <c r="AK381">
        <f t="shared" si="66"/>
        <v>0</v>
      </c>
      <c r="AL381" s="1">
        <f t="shared" si="67"/>
        <v>1</v>
      </c>
      <c r="AM381" s="1">
        <f t="shared" si="64"/>
        <v>6.0498220640569388E-2</v>
      </c>
      <c r="AN381" s="1">
        <f t="shared" si="65"/>
        <v>0</v>
      </c>
      <c r="AO381" s="1">
        <f t="shared" si="63"/>
        <v>1</v>
      </c>
    </row>
    <row r="382" spans="36:41" x14ac:dyDescent="0.35">
      <c r="AJ382" s="29">
        <f t="shared" si="68"/>
        <v>45724</v>
      </c>
      <c r="AK382">
        <f t="shared" si="66"/>
        <v>0</v>
      </c>
      <c r="AL382" s="1">
        <f t="shared" si="67"/>
        <v>1</v>
      </c>
      <c r="AM382" s="1">
        <f t="shared" si="64"/>
        <v>6.0498220640569388E-2</v>
      </c>
      <c r="AN382" s="1">
        <f t="shared" si="65"/>
        <v>0</v>
      </c>
      <c r="AO382" s="1">
        <f t="shared" si="63"/>
        <v>1</v>
      </c>
    </row>
    <row r="383" spans="36:41" x14ac:dyDescent="0.35">
      <c r="AJ383" s="29">
        <f t="shared" si="68"/>
        <v>45725</v>
      </c>
      <c r="AK383">
        <f t="shared" si="66"/>
        <v>0</v>
      </c>
      <c r="AL383" s="1">
        <f t="shared" si="67"/>
        <v>1</v>
      </c>
      <c r="AM383" s="1">
        <f t="shared" ref="AM383:AM406" si="69">_xlfn.XLOOKUP(AJ383,A$27:A$36,B$27:B$36,0,-1)</f>
        <v>6.0498220640569388E-2</v>
      </c>
      <c r="AN383" s="1">
        <f t="shared" ref="AN383:AN406" si="70">_xlfn.XLOOKUP(AJ383,A$27:A$36,B$27:B$36,0,1)</f>
        <v>0</v>
      </c>
      <c r="AO383" s="1">
        <f t="shared" si="63"/>
        <v>1</v>
      </c>
    </row>
    <row r="384" spans="36:41" x14ac:dyDescent="0.35">
      <c r="AJ384" s="29">
        <f t="shared" si="68"/>
        <v>45726</v>
      </c>
      <c r="AK384">
        <f t="shared" si="66"/>
        <v>0</v>
      </c>
      <c r="AL384" s="1">
        <f t="shared" si="67"/>
        <v>1</v>
      </c>
      <c r="AM384" s="1">
        <f t="shared" si="69"/>
        <v>6.0498220640569388E-2</v>
      </c>
      <c r="AN384" s="1">
        <f t="shared" si="70"/>
        <v>0</v>
      </c>
      <c r="AO384" s="1">
        <f t="shared" si="63"/>
        <v>1</v>
      </c>
    </row>
    <row r="385" spans="36:41" x14ac:dyDescent="0.35">
      <c r="AJ385" s="29">
        <f t="shared" si="68"/>
        <v>45727</v>
      </c>
      <c r="AK385">
        <f t="shared" si="66"/>
        <v>0</v>
      </c>
      <c r="AL385" s="1">
        <f t="shared" si="67"/>
        <v>1</v>
      </c>
      <c r="AM385" s="1">
        <f t="shared" si="69"/>
        <v>6.0498220640569388E-2</v>
      </c>
      <c r="AN385" s="1">
        <f t="shared" si="70"/>
        <v>0</v>
      </c>
      <c r="AO385" s="1">
        <f t="shared" ref="AO385:AO406" si="71">AL385</f>
        <v>1</v>
      </c>
    </row>
    <row r="386" spans="36:41" x14ac:dyDescent="0.35">
      <c r="AJ386" s="29">
        <f t="shared" si="68"/>
        <v>45728</v>
      </c>
      <c r="AK386">
        <f t="shared" si="66"/>
        <v>0</v>
      </c>
      <c r="AL386" s="1">
        <f t="shared" si="67"/>
        <v>1</v>
      </c>
      <c r="AM386" s="1">
        <f t="shared" si="69"/>
        <v>6.0498220640569388E-2</v>
      </c>
      <c r="AN386" s="1">
        <f t="shared" si="70"/>
        <v>0</v>
      </c>
      <c r="AO386" s="1">
        <f t="shared" si="71"/>
        <v>1</v>
      </c>
    </row>
    <row r="387" spans="36:41" x14ac:dyDescent="0.35">
      <c r="AJ387" s="29">
        <f t="shared" si="68"/>
        <v>45729</v>
      </c>
      <c r="AK387">
        <f t="shared" si="66"/>
        <v>0</v>
      </c>
      <c r="AL387" s="1">
        <f t="shared" si="67"/>
        <v>1</v>
      </c>
      <c r="AM387" s="1">
        <f t="shared" si="69"/>
        <v>6.0498220640569388E-2</v>
      </c>
      <c r="AN387" s="1">
        <f t="shared" si="70"/>
        <v>0</v>
      </c>
      <c r="AO387" s="1">
        <f t="shared" si="71"/>
        <v>1</v>
      </c>
    </row>
    <row r="388" spans="36:41" x14ac:dyDescent="0.35">
      <c r="AJ388" s="29">
        <f t="shared" si="68"/>
        <v>45730</v>
      </c>
      <c r="AK388">
        <f t="shared" si="66"/>
        <v>0</v>
      </c>
      <c r="AL388" s="1">
        <f t="shared" si="67"/>
        <v>1</v>
      </c>
      <c r="AM388" s="1">
        <f t="shared" si="69"/>
        <v>6.0498220640569388E-2</v>
      </c>
      <c r="AN388" s="1">
        <f t="shared" si="70"/>
        <v>0</v>
      </c>
      <c r="AO388" s="1">
        <f t="shared" si="71"/>
        <v>1</v>
      </c>
    </row>
    <row r="389" spans="36:41" x14ac:dyDescent="0.35">
      <c r="AJ389" s="29">
        <f t="shared" si="68"/>
        <v>45731</v>
      </c>
      <c r="AK389">
        <f t="shared" si="66"/>
        <v>0</v>
      </c>
      <c r="AL389" s="1">
        <f t="shared" si="67"/>
        <v>1</v>
      </c>
      <c r="AM389" s="1">
        <f t="shared" si="69"/>
        <v>6.0498220640569388E-2</v>
      </c>
      <c r="AN389" s="1">
        <f t="shared" si="70"/>
        <v>0</v>
      </c>
      <c r="AO389" s="1">
        <f t="shared" si="71"/>
        <v>1</v>
      </c>
    </row>
    <row r="390" spans="36:41" x14ac:dyDescent="0.35">
      <c r="AJ390" s="29">
        <f t="shared" si="68"/>
        <v>45732</v>
      </c>
      <c r="AK390">
        <f t="shared" si="66"/>
        <v>0</v>
      </c>
      <c r="AL390" s="1">
        <f t="shared" si="67"/>
        <v>1</v>
      </c>
      <c r="AM390" s="1">
        <f t="shared" si="69"/>
        <v>6.0498220640569388E-2</v>
      </c>
      <c r="AN390" s="1">
        <f t="shared" si="70"/>
        <v>0</v>
      </c>
      <c r="AO390" s="1">
        <f t="shared" si="71"/>
        <v>1</v>
      </c>
    </row>
    <row r="391" spans="36:41" x14ac:dyDescent="0.35">
      <c r="AJ391" s="29">
        <f t="shared" si="68"/>
        <v>45733</v>
      </c>
      <c r="AK391">
        <f t="shared" si="66"/>
        <v>0</v>
      </c>
      <c r="AL391" s="1">
        <f t="shared" si="67"/>
        <v>1</v>
      </c>
      <c r="AM391" s="1">
        <f t="shared" si="69"/>
        <v>6.0498220640569388E-2</v>
      </c>
      <c r="AN391" s="1">
        <f t="shared" si="70"/>
        <v>0</v>
      </c>
      <c r="AO391" s="1">
        <f t="shared" si="71"/>
        <v>1</v>
      </c>
    </row>
    <row r="392" spans="36:41" x14ac:dyDescent="0.35">
      <c r="AJ392" s="29">
        <f t="shared" si="68"/>
        <v>45734</v>
      </c>
      <c r="AK392">
        <f t="shared" si="66"/>
        <v>0</v>
      </c>
      <c r="AL392" s="1">
        <f t="shared" si="67"/>
        <v>1</v>
      </c>
      <c r="AM392" s="1">
        <f t="shared" si="69"/>
        <v>6.0498220640569388E-2</v>
      </c>
      <c r="AN392" s="1">
        <f t="shared" si="70"/>
        <v>0</v>
      </c>
      <c r="AO392" s="1">
        <f t="shared" si="71"/>
        <v>1</v>
      </c>
    </row>
    <row r="393" spans="36:41" x14ac:dyDescent="0.35">
      <c r="AJ393" s="29">
        <f t="shared" si="68"/>
        <v>45735</v>
      </c>
      <c r="AK393">
        <f t="shared" si="66"/>
        <v>0</v>
      </c>
      <c r="AL393" s="1">
        <f t="shared" si="67"/>
        <v>1</v>
      </c>
      <c r="AM393" s="1">
        <f t="shared" si="69"/>
        <v>6.0498220640569388E-2</v>
      </c>
      <c r="AN393" s="1">
        <f t="shared" si="70"/>
        <v>0</v>
      </c>
      <c r="AO393" s="1">
        <f t="shared" si="71"/>
        <v>1</v>
      </c>
    </row>
    <row r="394" spans="36:41" x14ac:dyDescent="0.35">
      <c r="AJ394" s="29">
        <f t="shared" si="68"/>
        <v>45736</v>
      </c>
      <c r="AK394">
        <f t="shared" si="66"/>
        <v>0</v>
      </c>
      <c r="AL394" s="1">
        <f t="shared" si="67"/>
        <v>1</v>
      </c>
      <c r="AM394" s="1">
        <f t="shared" si="69"/>
        <v>6.0498220640569388E-2</v>
      </c>
      <c r="AN394" s="1">
        <f t="shared" si="70"/>
        <v>0</v>
      </c>
      <c r="AO394" s="1">
        <f t="shared" si="71"/>
        <v>1</v>
      </c>
    </row>
    <row r="395" spans="36:41" x14ac:dyDescent="0.35">
      <c r="AJ395" s="29">
        <f t="shared" si="68"/>
        <v>45737</v>
      </c>
      <c r="AK395">
        <f t="shared" si="66"/>
        <v>0</v>
      </c>
      <c r="AL395" s="1">
        <f t="shared" si="67"/>
        <v>1</v>
      </c>
      <c r="AM395" s="1">
        <f t="shared" si="69"/>
        <v>6.0498220640569388E-2</v>
      </c>
      <c r="AN395" s="1">
        <f t="shared" si="70"/>
        <v>0</v>
      </c>
      <c r="AO395" s="1">
        <f t="shared" si="71"/>
        <v>1</v>
      </c>
    </row>
    <row r="396" spans="36:41" x14ac:dyDescent="0.35">
      <c r="AJ396" s="29">
        <f t="shared" si="68"/>
        <v>45738</v>
      </c>
      <c r="AK396">
        <f t="shared" si="66"/>
        <v>0</v>
      </c>
      <c r="AL396" s="1">
        <f t="shared" si="67"/>
        <v>1</v>
      </c>
      <c r="AM396" s="1">
        <f t="shared" si="69"/>
        <v>6.0498220640569388E-2</v>
      </c>
      <c r="AN396" s="1">
        <f t="shared" si="70"/>
        <v>0</v>
      </c>
      <c r="AO396" s="1">
        <f t="shared" si="71"/>
        <v>1</v>
      </c>
    </row>
    <row r="397" spans="36:41" x14ac:dyDescent="0.35">
      <c r="AJ397" s="29">
        <f t="shared" si="68"/>
        <v>45739</v>
      </c>
      <c r="AK397">
        <f t="shared" si="66"/>
        <v>0</v>
      </c>
      <c r="AL397" s="1">
        <f t="shared" si="67"/>
        <v>1</v>
      </c>
      <c r="AM397" s="1">
        <f t="shared" si="69"/>
        <v>6.0498220640569388E-2</v>
      </c>
      <c r="AN397" s="1">
        <f t="shared" si="70"/>
        <v>0</v>
      </c>
      <c r="AO397" s="1">
        <f t="shared" si="71"/>
        <v>1</v>
      </c>
    </row>
    <row r="398" spans="36:41" x14ac:dyDescent="0.35">
      <c r="AJ398" s="29">
        <f t="shared" si="68"/>
        <v>45740</v>
      </c>
      <c r="AK398">
        <f t="shared" si="66"/>
        <v>0</v>
      </c>
      <c r="AL398" s="1">
        <f t="shared" si="67"/>
        <v>1</v>
      </c>
      <c r="AM398" s="1">
        <f t="shared" si="69"/>
        <v>6.0498220640569388E-2</v>
      </c>
      <c r="AN398" s="1">
        <f t="shared" si="70"/>
        <v>0</v>
      </c>
      <c r="AO398" s="1">
        <f t="shared" si="71"/>
        <v>1</v>
      </c>
    </row>
    <row r="399" spans="36:41" x14ac:dyDescent="0.35">
      <c r="AJ399" s="29">
        <f t="shared" si="68"/>
        <v>45741</v>
      </c>
      <c r="AK399">
        <f t="shared" si="66"/>
        <v>0</v>
      </c>
      <c r="AL399" s="1">
        <f t="shared" si="67"/>
        <v>1</v>
      </c>
      <c r="AM399" s="1">
        <f t="shared" si="69"/>
        <v>6.0498220640569388E-2</v>
      </c>
      <c r="AN399" s="1">
        <f t="shared" si="70"/>
        <v>0</v>
      </c>
      <c r="AO399" s="1">
        <f t="shared" si="71"/>
        <v>1</v>
      </c>
    </row>
    <row r="400" spans="36:41" x14ac:dyDescent="0.35">
      <c r="AJ400" s="29">
        <f t="shared" si="68"/>
        <v>45742</v>
      </c>
      <c r="AK400">
        <f t="shared" si="66"/>
        <v>0</v>
      </c>
      <c r="AL400" s="1">
        <f t="shared" si="67"/>
        <v>1</v>
      </c>
      <c r="AM400" s="1">
        <f t="shared" si="69"/>
        <v>6.0498220640569388E-2</v>
      </c>
      <c r="AN400" s="1">
        <f t="shared" si="70"/>
        <v>0</v>
      </c>
      <c r="AO400" s="1">
        <f t="shared" si="71"/>
        <v>1</v>
      </c>
    </row>
    <row r="401" spans="36:41" x14ac:dyDescent="0.35">
      <c r="AJ401" s="29">
        <f t="shared" si="68"/>
        <v>45743</v>
      </c>
      <c r="AK401">
        <f t="shared" si="66"/>
        <v>0</v>
      </c>
      <c r="AL401" s="1">
        <f t="shared" si="67"/>
        <v>1</v>
      </c>
      <c r="AM401" s="1">
        <f t="shared" si="69"/>
        <v>6.0498220640569388E-2</v>
      </c>
      <c r="AN401" s="1">
        <f t="shared" si="70"/>
        <v>0</v>
      </c>
      <c r="AO401" s="1">
        <f t="shared" si="71"/>
        <v>1</v>
      </c>
    </row>
    <row r="402" spans="36:41" x14ac:dyDescent="0.35">
      <c r="AJ402" s="29">
        <f t="shared" si="68"/>
        <v>45744</v>
      </c>
      <c r="AK402">
        <f t="shared" si="66"/>
        <v>0</v>
      </c>
      <c r="AL402" s="1">
        <f t="shared" si="67"/>
        <v>1</v>
      </c>
      <c r="AM402" s="1">
        <f t="shared" si="69"/>
        <v>6.0498220640569388E-2</v>
      </c>
      <c r="AN402" s="1">
        <f t="shared" si="70"/>
        <v>0</v>
      </c>
      <c r="AO402" s="1">
        <f t="shared" si="71"/>
        <v>1</v>
      </c>
    </row>
    <row r="403" spans="36:41" x14ac:dyDescent="0.35">
      <c r="AJ403" s="29">
        <f t="shared" si="68"/>
        <v>45745</v>
      </c>
      <c r="AK403">
        <f t="shared" si="66"/>
        <v>0</v>
      </c>
      <c r="AL403" s="1">
        <f t="shared" si="67"/>
        <v>1</v>
      </c>
      <c r="AM403" s="1">
        <f t="shared" si="69"/>
        <v>6.0498220640569388E-2</v>
      </c>
      <c r="AN403" s="1">
        <f t="shared" si="70"/>
        <v>0</v>
      </c>
      <c r="AO403" s="1">
        <f t="shared" si="71"/>
        <v>1</v>
      </c>
    </row>
    <row r="404" spans="36:41" x14ac:dyDescent="0.35">
      <c r="AJ404" s="29">
        <f t="shared" si="68"/>
        <v>45746</v>
      </c>
      <c r="AK404">
        <f t="shared" si="66"/>
        <v>0</v>
      </c>
      <c r="AL404" s="1">
        <f t="shared" si="67"/>
        <v>1</v>
      </c>
      <c r="AM404" s="1">
        <f t="shared" si="69"/>
        <v>6.0498220640569388E-2</v>
      </c>
      <c r="AN404" s="1">
        <f t="shared" si="70"/>
        <v>0</v>
      </c>
      <c r="AO404" s="1">
        <f t="shared" si="71"/>
        <v>1</v>
      </c>
    </row>
    <row r="405" spans="36:41" x14ac:dyDescent="0.35">
      <c r="AJ405" s="29">
        <f t="shared" si="68"/>
        <v>45747</v>
      </c>
      <c r="AK405">
        <f t="shared" si="66"/>
        <v>0</v>
      </c>
      <c r="AL405" s="1">
        <f t="shared" si="67"/>
        <v>0.39999999999999997</v>
      </c>
      <c r="AM405" s="1">
        <f t="shared" si="69"/>
        <v>6.0498220640569388E-2</v>
      </c>
      <c r="AN405" s="1">
        <f t="shared" si="70"/>
        <v>0</v>
      </c>
      <c r="AO405" s="1">
        <f t="shared" si="71"/>
        <v>0.39999999999999997</v>
      </c>
    </row>
    <row r="406" spans="36:41" x14ac:dyDescent="0.35">
      <c r="AJ406" s="29">
        <f t="shared" si="68"/>
        <v>45748</v>
      </c>
      <c r="AK406">
        <f t="shared" si="66"/>
        <v>0</v>
      </c>
      <c r="AL406" s="1">
        <f t="shared" si="67"/>
        <v>1</v>
      </c>
      <c r="AM406" s="1">
        <f t="shared" si="69"/>
        <v>6.0498220640569388E-2</v>
      </c>
      <c r="AN406" s="1">
        <f t="shared" si="70"/>
        <v>0</v>
      </c>
      <c r="AO406" s="1">
        <f t="shared" si="71"/>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V12:W12"/>
    <mergeCell ref="V4:W4"/>
    <mergeCell ref="G5:H11"/>
    <mergeCell ref="L5:M11"/>
    <mergeCell ref="Q5:R11"/>
    <mergeCell ref="V5:W11"/>
    <mergeCell ref="Q4:R4"/>
    <mergeCell ref="Q12:R12"/>
    <mergeCell ref="G4:H4"/>
    <mergeCell ref="G12:H12"/>
    <mergeCell ref="L4:M4"/>
    <mergeCell ref="L12:M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FBE4-FB9B-4063-A6E6-2FC57BB73354}">
  <sheetPr codeName="Feuil16">
    <tabColor theme="0" tint="-0.249977111117893"/>
    <pageSetUpPr fitToPage="1"/>
  </sheetPr>
  <dimension ref="A1:AF936"/>
  <sheetViews>
    <sheetView showGridLines="0" zoomScale="55" zoomScaleNormal="55" workbookViewId="0">
      <selection activeCell="E25" sqref="E25"/>
    </sheetView>
  </sheetViews>
  <sheetFormatPr baseColWidth="10" defaultColWidth="11.36328125" defaultRowHeight="14.5" x14ac:dyDescent="0.35"/>
  <cols>
    <col min="1" max="1" width="17.453125" style="1" customWidth="1"/>
    <col min="2" max="3" width="11.36328125" style="1"/>
    <col min="4" max="4" width="30.6328125" style="1" customWidth="1"/>
    <col min="5" max="5" width="23.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101" customFormat="1" ht="17.5" x14ac:dyDescent="0.3">
      <c r="A1" s="132" t="s">
        <v>67</v>
      </c>
      <c r="C1" s="106"/>
      <c r="E1" s="104"/>
      <c r="F1" s="102"/>
      <c r="G1" s="103" t="s">
        <v>49</v>
      </c>
      <c r="H1" s="103"/>
      <c r="I1" s="104"/>
      <c r="J1" s="104"/>
      <c r="K1" s="105" t="s">
        <v>58</v>
      </c>
      <c r="L1" s="104"/>
      <c r="M1" s="104"/>
      <c r="N1" s="104"/>
      <c r="O1" s="104"/>
      <c r="P1" s="104"/>
      <c r="Q1" s="104"/>
      <c r="R1" s="104"/>
      <c r="S1" s="104"/>
      <c r="V1" s="104"/>
      <c r="W1" s="104"/>
      <c r="X1" s="104"/>
    </row>
    <row r="2" spans="1:32" x14ac:dyDescent="0.35">
      <c r="C2" s="5"/>
      <c r="D2" s="6"/>
      <c r="E2" s="3"/>
      <c r="F2" s="2"/>
      <c r="G2" s="3"/>
      <c r="H2" s="3"/>
      <c r="I2" s="3"/>
      <c r="J2" s="3"/>
      <c r="K2" s="3"/>
      <c r="L2" s="3"/>
      <c r="M2" s="3"/>
      <c r="N2" s="3"/>
      <c r="O2" s="3"/>
      <c r="P2" s="3"/>
      <c r="Q2" s="3"/>
      <c r="R2" s="3"/>
      <c r="S2" s="3"/>
      <c r="V2" s="3"/>
      <c r="W2" s="3"/>
      <c r="X2" s="3"/>
      <c r="AF2" s="6"/>
    </row>
    <row r="3" spans="1:32" ht="15" x14ac:dyDescent="0.35">
      <c r="A3" s="114" t="s">
        <v>62</v>
      </c>
      <c r="B3" s="114"/>
      <c r="C3" s="115"/>
      <c r="D3" s="116">
        <f>H3+M3+R3+W3</f>
        <v>14.05</v>
      </c>
      <c r="E3" s="114" t="s">
        <v>15</v>
      </c>
      <c r="F3" s="2"/>
      <c r="G3" s="142" t="str">
        <f>Sediane_N_I!G3</f>
        <v>Sediane N 22</v>
      </c>
      <c r="H3" s="142">
        <f>Sediane_N_I!H3</f>
        <v>1</v>
      </c>
      <c r="I3" s="97" t="s">
        <v>58</v>
      </c>
      <c r="J3" s="98"/>
      <c r="K3" s="3"/>
      <c r="L3" s="142" t="str">
        <f>Sediane_N_I!L3</f>
        <v>Sediane N 23</v>
      </c>
      <c r="M3" s="142">
        <f>Sediane_N_I!M3</f>
        <v>2.5249999999999999</v>
      </c>
      <c r="N3" s="97" t="s">
        <v>58</v>
      </c>
      <c r="O3" s="98"/>
      <c r="P3" s="3"/>
      <c r="Q3" s="142" t="str">
        <f>Sediane_N_I!Q3</f>
        <v>Sediane N 24</v>
      </c>
      <c r="R3" s="142">
        <f>Sediane_N_I!R3</f>
        <v>10.525</v>
      </c>
      <c r="S3" s="97" t="s">
        <v>58</v>
      </c>
      <c r="T3" s="98"/>
      <c r="V3" s="142">
        <f>Sediane_N_I!V3</f>
        <v>0</v>
      </c>
      <c r="W3" s="142">
        <f>Sediane_N_I!W3</f>
        <v>0</v>
      </c>
      <c r="X3" s="97" t="s">
        <v>58</v>
      </c>
      <c r="Y3" s="98"/>
      <c r="AF3" s="6"/>
    </row>
    <row r="4" spans="1:32" ht="25.5" customHeight="1" x14ac:dyDescent="0.35">
      <c r="A4" s="114" t="s">
        <v>64</v>
      </c>
      <c r="B4" s="114"/>
      <c r="C4" s="115"/>
      <c r="D4" s="116">
        <f>(H3*I4+M3*N4+R3*S4+W3*X4)/D3</f>
        <v>51.4982206405694</v>
      </c>
      <c r="E4" s="114" t="s">
        <v>63</v>
      </c>
      <c r="F4" s="2"/>
      <c r="G4" s="303" t="s">
        <v>50</v>
      </c>
      <c r="H4" s="304"/>
      <c r="I4" s="97">
        <f>SUMIFS('Base Produits'!$W:$W,'Base Produits'!$V:$V,G3)</f>
        <v>50</v>
      </c>
      <c r="J4" s="98"/>
      <c r="K4" s="3"/>
      <c r="L4" s="303" t="s">
        <v>50</v>
      </c>
      <c r="M4" s="304"/>
      <c r="N4" s="97">
        <f>SUMIFS('Base Produits'!$W:$W,'Base Produits'!$V:$V,L3)</f>
        <v>50</v>
      </c>
      <c r="O4" s="98"/>
      <c r="P4" s="3"/>
      <c r="Q4" s="303" t="s">
        <v>50</v>
      </c>
      <c r="R4" s="304"/>
      <c r="S4" s="97">
        <f>SUMIFS('Base Produits'!$W:$W,'Base Produits'!$V:$V,Q3)</f>
        <v>52</v>
      </c>
      <c r="T4" s="98"/>
      <c r="V4" s="303" t="s">
        <v>50</v>
      </c>
      <c r="W4" s="304"/>
      <c r="X4" s="97">
        <f>SUMIFS('Base Produits'!$W:$W,'Base Produits'!$V:$V,V3)</f>
        <v>0</v>
      </c>
      <c r="Y4" s="98"/>
      <c r="AF4" s="6"/>
    </row>
    <row r="5" spans="1:32" ht="38.25" customHeight="1" x14ac:dyDescent="0.35">
      <c r="A5" s="114" t="s">
        <v>65</v>
      </c>
      <c r="B5" s="114"/>
      <c r="C5" s="115"/>
      <c r="D5" s="117">
        <f>(IFERROR(H3/I4,0)+IFERROR(M3/N4,0)+IFERROR(R3/S4,0)+IFERROR(W3/X4,0))*1000</f>
        <v>272.90384615384619</v>
      </c>
      <c r="E5" s="114" t="s">
        <v>66</v>
      </c>
      <c r="F5" s="2"/>
      <c r="G5" s="305" t="s">
        <v>51</v>
      </c>
      <c r="H5" s="306"/>
      <c r="I5" s="99" t="s">
        <v>215</v>
      </c>
      <c r="J5" s="100" t="s">
        <v>214</v>
      </c>
      <c r="K5" s="3"/>
      <c r="L5" s="305" t="s">
        <v>51</v>
      </c>
      <c r="M5" s="306"/>
      <c r="N5" s="99" t="s">
        <v>215</v>
      </c>
      <c r="O5" s="100" t="s">
        <v>214</v>
      </c>
      <c r="P5" s="3"/>
      <c r="Q5" s="305" t="s">
        <v>51</v>
      </c>
      <c r="R5" s="306"/>
      <c r="S5" s="99" t="s">
        <v>215</v>
      </c>
      <c r="T5" s="100" t="s">
        <v>214</v>
      </c>
      <c r="V5" s="305" t="s">
        <v>51</v>
      </c>
      <c r="W5" s="306"/>
      <c r="X5" s="99" t="s">
        <v>215</v>
      </c>
      <c r="Y5" s="100" t="s">
        <v>214</v>
      </c>
      <c r="AF5" s="6"/>
    </row>
    <row r="6" spans="1:32" x14ac:dyDescent="0.35">
      <c r="C6" s="5"/>
      <c r="D6" s="6"/>
      <c r="F6" s="2"/>
      <c r="G6" s="307"/>
      <c r="H6" s="308"/>
      <c r="I6" s="107">
        <f>SUMIFS('Base Produits'!$G:$G,'Base Produits'!$E:$E,G$3,'Base Produits'!$F:$F,1)</f>
        <v>1</v>
      </c>
      <c r="J6" s="108">
        <f>SUMIFS('Base Produits'!$H:$H,'Base Produits'!$E:$E,G$3,'Base Produits'!$F:$F,1)</f>
        <v>1</v>
      </c>
      <c r="K6" s="3"/>
      <c r="L6" s="307"/>
      <c r="M6" s="308"/>
      <c r="N6" s="107">
        <f>SUMIFS('Base Produits'!$G:$G,'Base Produits'!$E:$E,L$3,'Base Produits'!$F:$F,1)</f>
        <v>1</v>
      </c>
      <c r="O6" s="108">
        <f>SUMIFS('Base Produits'!$H:$H,'Base Produits'!$E:$E,L$3,'Base Produits'!$F:$F,1)</f>
        <v>1</v>
      </c>
      <c r="P6" s="3"/>
      <c r="Q6" s="307"/>
      <c r="R6" s="308"/>
      <c r="S6" s="107">
        <f>SUMIFS('Base Produits'!$G:$G,'Base Produits'!$E:$E,Q$3,'Base Produits'!$F:$F,1)</f>
        <v>1</v>
      </c>
      <c r="T6" s="108">
        <f>SUMIFS('Base Produits'!$H:$H,'Base Produits'!$E:$E,Q$3,'Base Produits'!$F:$F,1)</f>
        <v>1</v>
      </c>
      <c r="V6" s="307"/>
      <c r="W6" s="308"/>
      <c r="X6" s="107">
        <f>SUMIFS('Base Produits'!$G:$G,'Base Produits'!$E:$E,V$3,'Base Produits'!$F:$F,1)</f>
        <v>0</v>
      </c>
      <c r="Y6" s="108">
        <f>SUMIFS('Base Produits'!$H:$H,'Base Produits'!$E:$E,V$3,'Base Produits'!$F:$F,1)</f>
        <v>0</v>
      </c>
      <c r="AF6" s="6"/>
    </row>
    <row r="7" spans="1:32" x14ac:dyDescent="0.35">
      <c r="C7" s="5"/>
      <c r="D7" s="6"/>
      <c r="F7" s="2"/>
      <c r="G7" s="307"/>
      <c r="H7" s="308"/>
      <c r="I7" s="109">
        <f>IF(OR(I6=0,I6=""),"",SUMIFS('Base Produits'!$G:$G,'Base Produits'!$E:$E,G$3,'Base Produits'!$F:$F,2))</f>
        <v>0.8</v>
      </c>
      <c r="J7" s="110">
        <f>IF(OR(I6=0,I6=""),"",SUMIFS('Base Produits'!$H:$H,'Base Produits'!$E:$E,G$3,'Base Produits'!$F:$F,2))</f>
        <v>0.95</v>
      </c>
      <c r="K7" s="3"/>
      <c r="L7" s="307"/>
      <c r="M7" s="308"/>
      <c r="N7" s="109">
        <f>IF(OR(N6=0,N6=""),"",SUMIFS('Base Produits'!$G:$G,'Base Produits'!$E:$E,L$3,'Base Produits'!$F:$F,2))</f>
        <v>0.8</v>
      </c>
      <c r="O7" s="110">
        <f>IF(OR(N6=0,N6=""),"",SUMIFS('Base Produits'!$H:$H,'Base Produits'!$E:$E,L$3,'Base Produits'!$F:$F,2))</f>
        <v>0.95</v>
      </c>
      <c r="P7" s="3"/>
      <c r="Q7" s="307"/>
      <c r="R7" s="308"/>
      <c r="S7" s="109">
        <f>IF(OR(S6=0,S6=""),"",SUMIFS('Base Produits'!$G:$G,'Base Produits'!$E:$E,Q$3,'Base Produits'!$F:$F,2))</f>
        <v>0.78</v>
      </c>
      <c r="T7" s="110">
        <f>IF(OR(S6=0,S6=""),"",SUMIFS('Base Produits'!$H:$H,'Base Produits'!$E:$E,Q$3,'Base Produits'!$F:$F,2))</f>
        <v>0.93</v>
      </c>
      <c r="V7" s="307"/>
      <c r="W7" s="308"/>
      <c r="X7" s="109" t="str">
        <f>IF(OR(X6=0,X6=""),"",SUMIFS('Base Produits'!$G:$G,'Base Produits'!$E:$E,V$3,'Base Produits'!$F:$F,2))</f>
        <v/>
      </c>
      <c r="Y7" s="110" t="str">
        <f>IF(OR(X6=0,X6=""),"",SUMIFS('Base Produits'!$H:$H,'Base Produits'!$E:$E,V$3,'Base Produits'!$F:$F,2))</f>
        <v/>
      </c>
      <c r="AF7" s="6"/>
    </row>
    <row r="8" spans="1:32" x14ac:dyDescent="0.35">
      <c r="C8" s="5"/>
      <c r="D8" s="260">
        <f>D5/1.0026*1000</f>
        <v>272196.13619972696</v>
      </c>
      <c r="F8" s="2"/>
      <c r="G8" s="307"/>
      <c r="H8" s="308"/>
      <c r="I8" s="109">
        <f>IF(OR(I7=0,I7=""),"",SUMIFS('Base Produits'!$G:$G,'Base Produits'!$E:$E,G$3,'Base Produits'!$F:$F,3))</f>
        <v>0.3</v>
      </c>
      <c r="J8" s="110">
        <f>IF(OR(I7=0,I7=""),"",SUMIFS('Base Produits'!$H:$H,'Base Produits'!$E:$E,G$3,'Base Produits'!$F:$F,3))</f>
        <v>0.73</v>
      </c>
      <c r="K8" s="3"/>
      <c r="L8" s="307"/>
      <c r="M8" s="308"/>
      <c r="N8" s="109">
        <f>IF(OR(N7=0,N7=""),"",SUMIFS('Base Produits'!$G:$G,'Base Produits'!$E:$E,L$3,'Base Produits'!$F:$F,3))</f>
        <v>0.3</v>
      </c>
      <c r="O8" s="110">
        <f>IF(OR(N7=0,N7=""),"",SUMIFS('Base Produits'!$H:$H,'Base Produits'!$E:$E,L$3,'Base Produits'!$F:$F,3))</f>
        <v>0.73</v>
      </c>
      <c r="P8" s="3"/>
      <c r="Q8" s="307"/>
      <c r="R8" s="308"/>
      <c r="S8" s="109">
        <f>IF(OR(S7=0,S7=""),"",SUMIFS('Base Produits'!$G:$G,'Base Produits'!$E:$E,Q$3,'Base Produits'!$F:$F,3))</f>
        <v>0.1</v>
      </c>
      <c r="T8" s="110">
        <f>IF(OR(S7=0,S7=""),"",SUMIFS('Base Produits'!$H:$H,'Base Produits'!$E:$E,Q$3,'Base Produits'!$F:$F,3))</f>
        <v>0.62</v>
      </c>
      <c r="V8" s="307"/>
      <c r="W8" s="308"/>
      <c r="X8" s="109" t="str">
        <f>IF(OR(X7=0,X7=""),"",SUMIFS('Base Produits'!$G:$G,'Base Produits'!$E:$E,V$3,'Base Produits'!$F:$F,3))</f>
        <v/>
      </c>
      <c r="Y8" s="110" t="str">
        <f>IF(OR(X7=0,X7=""),"",SUMIFS('Base Produits'!$H:$H,'Base Produits'!$E:$E,V$3,'Base Produits'!$F:$F,3))</f>
        <v/>
      </c>
      <c r="AF8" s="6"/>
    </row>
    <row r="9" spans="1:32" x14ac:dyDescent="0.35">
      <c r="C9" s="5"/>
      <c r="D9" s="6"/>
      <c r="F9" s="2"/>
      <c r="G9" s="307"/>
      <c r="H9" s="308"/>
      <c r="I9" s="109">
        <f>IF(OR(I8=0,I8=""),"",SUMIFS('Base Produits'!$G:$G,'Base Produits'!$E:$E,G$3,'Base Produits'!$F:$F,4))</f>
        <v>0</v>
      </c>
      <c r="J9" s="110">
        <f>IF(OR(I8=0,I8=""),"",SUMIFS('Base Produits'!$H:$H,'Base Produits'!$E:$E,G$3,'Base Produits'!$F:$F,4))</f>
        <v>0.6</v>
      </c>
      <c r="K9" s="3"/>
      <c r="L9" s="307"/>
      <c r="M9" s="308"/>
      <c r="N9" s="109">
        <f>IF(OR(N8=0,N8=""),"",SUMIFS('Base Produits'!$G:$G,'Base Produits'!$E:$E,L$3,'Base Produits'!$F:$F,4))</f>
        <v>0</v>
      </c>
      <c r="O9" s="110">
        <f>IF(OR(N8=0,N8=""),"",SUMIFS('Base Produits'!$H:$H,'Base Produits'!$E:$E,L$3,'Base Produits'!$F:$F,4))</f>
        <v>0.6</v>
      </c>
      <c r="P9" s="3"/>
      <c r="Q9" s="307"/>
      <c r="R9" s="308"/>
      <c r="S9" s="109">
        <f>IF(OR(S8=0,S8=""),"",SUMIFS('Base Produits'!$G:$G,'Base Produits'!$E:$E,Q$3,'Base Produits'!$F:$F,4))</f>
        <v>0</v>
      </c>
      <c r="T9" s="110">
        <f>IF(OR(S8=0,S8=""),"",SUMIFS('Base Produits'!$H:$H,'Base Produits'!$E:$E,Q$3,'Base Produits'!$F:$F,4))</f>
        <v>0.4</v>
      </c>
      <c r="V9" s="307"/>
      <c r="W9" s="308"/>
      <c r="X9" s="109" t="str">
        <f>IF(OR(X8=0,X8=""),"",SUMIFS('Base Produits'!$G:$G,'Base Produits'!$E:$E,V$3,'Base Produits'!$F:$F,4))</f>
        <v/>
      </c>
      <c r="Y9" s="110" t="str">
        <f>IF(OR(X8=0,X8=""),"",SUMIFS('Base Produits'!$H:$H,'Base Produits'!$E:$E,V$3,'Base Produits'!$F:$F,4))</f>
        <v/>
      </c>
      <c r="AF9" s="6"/>
    </row>
    <row r="10" spans="1:32" x14ac:dyDescent="0.35">
      <c r="C10" s="5"/>
      <c r="D10" s="6"/>
      <c r="E10" s="3"/>
      <c r="F10" s="2"/>
      <c r="G10" s="307"/>
      <c r="H10" s="308"/>
      <c r="I10" s="109" t="str">
        <f>IF(OR(I9=0,I9=""),"",SUMIFS('Base Produits'!$G:$G,'Base Produits'!$E:$E,G$3,'Base Produits'!$F:$F,5))</f>
        <v/>
      </c>
      <c r="J10" s="110" t="str">
        <f>IF(OR(I9=0,I9=""),"",SUMIFS('Base Produits'!$H:$H,'Base Produits'!$E:$E,G$3,'Base Produits'!$F:$F,5))</f>
        <v/>
      </c>
      <c r="K10" s="3"/>
      <c r="L10" s="307"/>
      <c r="M10" s="308"/>
      <c r="N10" s="109" t="str">
        <f>IF(OR(N9=0,N9=""),"",SUMIFS('Base Produits'!$G:$G,'Base Produits'!$E:$E,L$3,'Base Produits'!$F:$F,5))</f>
        <v/>
      </c>
      <c r="O10" s="110" t="str">
        <f>IF(OR(N9=0,N9=""),"",SUMIFS('Base Produits'!$H:$H,'Base Produits'!$E:$E,L$3,'Base Produits'!$F:$F,5))</f>
        <v/>
      </c>
      <c r="P10" s="3"/>
      <c r="Q10" s="307"/>
      <c r="R10" s="308"/>
      <c r="S10" s="109" t="str">
        <f>IF(OR(S9=0,S9=""),"",SUMIFS('Base Produits'!$G:$G,'Base Produits'!$E:$E,Q$3,'Base Produits'!$F:$F,5))</f>
        <v/>
      </c>
      <c r="T10" s="110" t="str">
        <f>IF(OR(S9=0,S9=""),"",SUMIFS('Base Produits'!$H:$H,'Base Produits'!$E:$E,Q$3,'Base Produits'!$F:$F,5))</f>
        <v/>
      </c>
      <c r="V10" s="307"/>
      <c r="W10" s="308"/>
      <c r="X10" s="109" t="str">
        <f>IF(OR(X9=0,X9=""),"",SUMIFS('Base Produits'!$G:$G,'Base Produits'!$E:$E,V$3,'Base Produits'!$F:$F,5))</f>
        <v/>
      </c>
      <c r="Y10" s="110" t="str">
        <f>IF(OR(X9=0,X9=""),"",SUMIFS('Base Produits'!$H:$H,'Base Produits'!$E:$E,V$3,'Base Produits'!$F:$F,5))</f>
        <v/>
      </c>
      <c r="AF10" s="6"/>
    </row>
    <row r="11" spans="1:32" x14ac:dyDescent="0.35">
      <c r="C11" s="5"/>
      <c r="D11" s="6"/>
      <c r="E11" s="3"/>
      <c r="F11" s="2"/>
      <c r="G11" s="309"/>
      <c r="H11" s="310"/>
      <c r="I11" s="109" t="str">
        <f>IF(OR(I10=0,I10=""),"",SUMIFS('Base Produits'!$G:$G,'Base Produits'!$E:$E,G$3,'Base Produits'!$F:$F,6))</f>
        <v/>
      </c>
      <c r="J11" s="110" t="str">
        <f>IF(OR(I10=0,I10=""),"",SUMIFS('Base Produits'!$H:$H,'Base Produits'!$E:$E,G$3,'Base Produits'!$F:$F,6))</f>
        <v/>
      </c>
      <c r="K11" s="3"/>
      <c r="L11" s="309"/>
      <c r="M11" s="310"/>
      <c r="N11" s="109" t="str">
        <f>IF(OR(N10=0,N10=""),"",SUMIFS('Base Produits'!$G:$G,'Base Produits'!$E:$E,L$3,'Base Produits'!$F:$F,6))</f>
        <v/>
      </c>
      <c r="O11" s="110" t="str">
        <f>IF(OR(N10=0,N10=""),"",SUMIFS('Base Produits'!$H:$H,'Base Produits'!$E:$E,L$3,'Base Produits'!$F:$F,6))</f>
        <v/>
      </c>
      <c r="P11" s="3"/>
      <c r="Q11" s="309"/>
      <c r="R11" s="310"/>
      <c r="S11" s="109" t="str">
        <f>IF(OR(S10=0,S10=""),"",SUMIFS('Base Produits'!$G:$G,'Base Produits'!$E:$E,Q$3,'Base Produits'!$F:$F,6))</f>
        <v/>
      </c>
      <c r="T11" s="110" t="str">
        <f>IF(OR(S10=0,S10=""),"",SUMIFS('Base Produits'!$H:$H,'Base Produits'!$E:$E,Q$3,'Base Produits'!$F:$F,6))</f>
        <v/>
      </c>
      <c r="V11" s="309"/>
      <c r="W11" s="310"/>
      <c r="X11" s="109" t="str">
        <f>IF(OR(X10=0,X10=""),"",SUMIFS('Base Produits'!$G:$G,'Base Produits'!$E:$E,V$3,'Base Produits'!$F:$F,6))</f>
        <v/>
      </c>
      <c r="Y11" s="110" t="str">
        <f>IF(OR(X10=0,X10=""),"",SUMIFS('Base Produits'!$H:$H,'Base Produits'!$E:$E,V$3,'Base Produits'!$F:$F,6))</f>
        <v/>
      </c>
      <c r="AF11" s="6"/>
    </row>
    <row r="12" spans="1:32" ht="25.5" customHeight="1" x14ac:dyDescent="0.35">
      <c r="C12" s="5"/>
      <c r="D12" s="6"/>
      <c r="E12" s="3"/>
      <c r="F12" s="2"/>
      <c r="G12" s="303" t="s">
        <v>52</v>
      </c>
      <c r="H12" s="304"/>
      <c r="I12" s="97">
        <f>SUMIFS('Base Produits'!$X:$X,'Base Produits'!$V:$V,G3)</f>
        <v>63</v>
      </c>
      <c r="J12" s="98"/>
      <c r="K12" s="3"/>
      <c r="L12" s="303" t="s">
        <v>52</v>
      </c>
      <c r="M12" s="304"/>
      <c r="N12" s="97">
        <f>SUMIFS('Base Produits'!$X:$X,'Base Produits'!$V:$V,L3)</f>
        <v>63</v>
      </c>
      <c r="O12" s="98"/>
      <c r="P12" s="3"/>
      <c r="Q12" s="303" t="s">
        <v>52</v>
      </c>
      <c r="R12" s="304"/>
      <c r="S12" s="97">
        <f>SUMIFS('Base Produits'!$X:$X,'Base Produits'!$V:$V,Q3)</f>
        <v>69</v>
      </c>
      <c r="T12" s="98"/>
      <c r="V12" s="303" t="s">
        <v>52</v>
      </c>
      <c r="W12" s="304"/>
      <c r="X12" s="97">
        <f>SUMIFS('Base Produits'!$X:$X,'Base Produits'!$V:$V,V3)</f>
        <v>0</v>
      </c>
      <c r="Y12" s="98"/>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I28" s="16"/>
      <c r="AF28" s="20"/>
    </row>
    <row r="29" spans="1:32" x14ac:dyDescent="0.35">
      <c r="E29" s="3"/>
      <c r="F29" s="2"/>
    </row>
    <row r="30" spans="1:32" ht="15" thickBot="1" x14ac:dyDescent="0.4">
      <c r="E30" s="3"/>
      <c r="F30" s="2"/>
      <c r="I30" s="5"/>
      <c r="N30" s="5"/>
      <c r="S30" s="5"/>
      <c r="X30" s="5"/>
    </row>
    <row r="31" spans="1:32" x14ac:dyDescent="0.35">
      <c r="A31" s="85" t="s">
        <v>38</v>
      </c>
      <c r="D31" s="231"/>
      <c r="F31" s="2"/>
      <c r="G31" s="85" t="s">
        <v>36</v>
      </c>
      <c r="H31" s="3"/>
      <c r="I31" s="85" t="s">
        <v>37</v>
      </c>
      <c r="J31" s="3"/>
      <c r="K31" s="3"/>
      <c r="L31" s="3"/>
      <c r="M31" s="3"/>
      <c r="N31" s="85" t="s">
        <v>37</v>
      </c>
      <c r="S31" s="85" t="s">
        <v>37</v>
      </c>
      <c r="X31" s="85" t="s">
        <v>37</v>
      </c>
      <c r="AB31" s="1"/>
    </row>
    <row r="32" spans="1:32" x14ac:dyDescent="0.35">
      <c r="A32" s="86">
        <f>(IFERROR((I32*$H$3/$I$4),0)+IFERROR((N32*$M$3/$N$4),0)+IFERROR((S32*$R$3/$S$4),0)+IFERROR((X32*$W$3/$X$4),0))/($D$5/1000)</f>
        <v>0.45166654922133753</v>
      </c>
      <c r="D32" s="231"/>
      <c r="F32" s="2"/>
      <c r="G32" s="86">
        <v>0</v>
      </c>
      <c r="H32" s="3"/>
      <c r="I32" s="86" cm="1">
        <f t="array" ref="I32">IF($G32&gt;=I$7,TREND(J$6:J$7,I$6:I$7,$G32),IF($G32&gt;=I$8,TREND(J$7:J$8,I$7:I$8,$G32),IF($G32&gt;=I$9,TREND(J$8:J$9,I$8:I$9,$G32),IF($G32&gt;=I$10,TREND(J$9:J$10,I$9:I$10,$G32),IF($G32&gt;=I$11,TREND(J$10:J$11,I$10:I$11,$G32),0)))))</f>
        <v>0.60000000000000009</v>
      </c>
      <c r="J32" s="3"/>
      <c r="K32" s="3"/>
      <c r="L32" s="3"/>
      <c r="M32" s="3"/>
      <c r="N32" s="86" cm="1">
        <f t="array" ref="N32">IF($G32&gt;=N$7,TREND(O$6:O$7,N$6:N$7,$G32),IF($G32&gt;=N$8,TREND(O$7:O$8,N$7:N$8,$G32),IF($G32&gt;=N$9,TREND(O$8:O$9,N$8:N$9,$G32),IF($G32&gt;=N$10,TREND(O$9:O$10,N$9:N$10,$G32),IF($G32&gt;=N$11,TREND(O$10:O$11,N$10:N$11,$G32),0)))))</f>
        <v>0.60000000000000009</v>
      </c>
      <c r="S32" s="86" cm="1">
        <f t="array" ref="S32">IF($G32&gt;=S$7,TREND(T$6:T$7,S$6:S$7,$G32),IF($G32&gt;=S$8,TREND(T$7:T$8,S$7:S$8,$G32),IF($G32&gt;=S$9,TREND(T$8:T$9,S$8:S$9,$G32),IF($G32&gt;=S$10,TREND(T$9:T$10,S$9:S$10,$G32),IF($G32&gt;=S$11,TREND(T$10:T$11,S$10:S$11,$G32),0)))))</f>
        <v>0.40000000000000008</v>
      </c>
      <c r="X32" s="86" cm="1">
        <f t="array" ref="X32">IF($G32&gt;=X$7,TREND(Y$6:Y$7,X$6:X$7,$G32),IF($G32&gt;=X$8,TREND(Y$7:Y$8,X$7:X$8,$G32),IF($G32&gt;=X$9,TREND(Y$8:Y$9,X$8:X$9,$G32),IF($G32&gt;=X$10,TREND(Y$9:Y$10,X$9:X$10,$G32),IF($G32&gt;=X$11,TREND(Y$10:Y$11,X$10:X$11,$G32),0)))))</f>
        <v>0</v>
      </c>
      <c r="AB32" s="1"/>
    </row>
    <row r="33" spans="1:28" x14ac:dyDescent="0.35">
      <c r="A33" s="86">
        <f t="shared" ref="A33:A96" si="0">(IFERROR((I33*$H$3/$I$4),0)+IFERROR((N33*$M$3/$N$4),0)+IFERROR((S33*$R$3/$S$4),0)+IFERROR((X33*$W$3/$X$4),0))/($D$5/1000)</f>
        <v>0.46910267070678602</v>
      </c>
      <c r="D33" s="231"/>
      <c r="F33" s="2"/>
      <c r="G33" s="86">
        <v>0.01</v>
      </c>
      <c r="H33" s="3"/>
      <c r="I33" s="193">
        <v>0.60433333333333339</v>
      </c>
      <c r="J33" s="3"/>
      <c r="K33" s="3"/>
      <c r="L33" s="3"/>
      <c r="M33" s="3"/>
      <c r="N33" s="193">
        <v>0.60433333333333339</v>
      </c>
      <c r="S33" s="193">
        <v>0.42200000000000004</v>
      </c>
      <c r="X33" s="193">
        <v>0</v>
      </c>
      <c r="AB33" s="1"/>
    </row>
    <row r="34" spans="1:28" x14ac:dyDescent="0.35">
      <c r="A34" s="86">
        <f t="shared" si="0"/>
        <v>0.48653879219223461</v>
      </c>
      <c r="D34" s="231"/>
      <c r="F34" s="21"/>
      <c r="G34" s="86">
        <v>0.02</v>
      </c>
      <c r="H34" s="3"/>
      <c r="I34" s="193">
        <v>0.6086666666666668</v>
      </c>
      <c r="J34" s="3"/>
      <c r="K34" s="3"/>
      <c r="L34" s="3"/>
      <c r="M34" s="3"/>
      <c r="N34" s="193">
        <v>0.6086666666666668</v>
      </c>
      <c r="S34" s="193">
        <v>0.44400000000000006</v>
      </c>
      <c r="X34" s="193">
        <v>0</v>
      </c>
      <c r="AB34" s="1"/>
    </row>
    <row r="35" spans="1:28" x14ac:dyDescent="0.35">
      <c r="A35" s="86">
        <f t="shared" si="0"/>
        <v>0.5039749136776831</v>
      </c>
      <c r="D35" s="231"/>
      <c r="F35" s="21"/>
      <c r="G35" s="86">
        <v>0.03</v>
      </c>
      <c r="H35" s="3"/>
      <c r="I35" s="193">
        <v>0.6130000000000001</v>
      </c>
      <c r="J35" s="3"/>
      <c r="K35" s="3"/>
      <c r="L35" s="3"/>
      <c r="M35" s="3"/>
      <c r="N35" s="193">
        <v>0.6130000000000001</v>
      </c>
      <c r="S35" s="193">
        <v>0.46600000000000003</v>
      </c>
      <c r="X35" s="193">
        <v>0</v>
      </c>
      <c r="AB35" s="1"/>
    </row>
    <row r="36" spans="1:28" x14ac:dyDescent="0.35">
      <c r="A36" s="86">
        <f t="shared" si="0"/>
        <v>0.52141103516313159</v>
      </c>
      <c r="D36" s="231"/>
      <c r="F36" s="21"/>
      <c r="G36" s="86">
        <v>0.04</v>
      </c>
      <c r="H36" s="3"/>
      <c r="I36" s="193">
        <v>0.6173333333333334</v>
      </c>
      <c r="J36" s="3"/>
      <c r="K36" s="3"/>
      <c r="L36" s="3"/>
      <c r="M36" s="3"/>
      <c r="N36" s="193">
        <v>0.6173333333333334</v>
      </c>
      <c r="S36" s="193">
        <v>0.48800000000000004</v>
      </c>
      <c r="X36" s="193">
        <v>0</v>
      </c>
      <c r="AB36" s="1"/>
    </row>
    <row r="37" spans="1:28" x14ac:dyDescent="0.35">
      <c r="A37" s="86">
        <f t="shared" si="0"/>
        <v>0.53884715664858007</v>
      </c>
      <c r="D37" s="231"/>
      <c r="F37" s="21"/>
      <c r="G37" s="86">
        <v>0.05</v>
      </c>
      <c r="H37" s="3"/>
      <c r="I37" s="193">
        <v>0.62166666666666681</v>
      </c>
      <c r="J37" s="3"/>
      <c r="K37" s="3"/>
      <c r="L37" s="3"/>
      <c r="M37" s="3"/>
      <c r="N37" s="193">
        <v>0.62166666666666681</v>
      </c>
      <c r="S37" s="193">
        <v>0.51</v>
      </c>
      <c r="X37" s="193">
        <v>0</v>
      </c>
      <c r="AB37" s="1"/>
    </row>
    <row r="38" spans="1:28" x14ac:dyDescent="0.35">
      <c r="A38" s="86">
        <f t="shared" si="0"/>
        <v>0.55628327813402867</v>
      </c>
      <c r="D38" s="231"/>
      <c r="F38" s="21"/>
      <c r="G38" s="86">
        <v>0.06</v>
      </c>
      <c r="H38" s="3"/>
      <c r="I38" s="193">
        <v>0.62600000000000011</v>
      </c>
      <c r="J38" s="3"/>
      <c r="K38" s="3"/>
      <c r="L38" s="3"/>
      <c r="M38" s="3"/>
      <c r="N38" s="193">
        <v>0.62600000000000011</v>
      </c>
      <c r="S38" s="193">
        <v>0.53200000000000003</v>
      </c>
      <c r="X38" s="193">
        <v>0</v>
      </c>
      <c r="AB38" s="1"/>
    </row>
    <row r="39" spans="1:28" x14ac:dyDescent="0.35">
      <c r="A39" s="86">
        <f t="shared" si="0"/>
        <v>0.57371939961947716</v>
      </c>
      <c r="D39" s="231"/>
      <c r="F39" s="21"/>
      <c r="G39" s="86">
        <v>7.0000000000000007E-2</v>
      </c>
      <c r="H39" s="3"/>
      <c r="I39" s="193">
        <v>0.63033333333333341</v>
      </c>
      <c r="J39" s="3"/>
      <c r="K39" s="3"/>
      <c r="L39" s="3"/>
      <c r="M39" s="3"/>
      <c r="N39" s="193">
        <v>0.63033333333333341</v>
      </c>
      <c r="S39" s="193">
        <v>0.55400000000000005</v>
      </c>
      <c r="X39" s="193">
        <v>0</v>
      </c>
      <c r="AB39" s="1"/>
    </row>
    <row r="40" spans="1:28" x14ac:dyDescent="0.35">
      <c r="A40" s="86">
        <f t="shared" si="0"/>
        <v>0.59115552110492564</v>
      </c>
      <c r="D40" s="231"/>
      <c r="F40" s="21"/>
      <c r="G40" s="86">
        <v>0.08</v>
      </c>
      <c r="H40" s="3"/>
      <c r="I40" s="193">
        <v>0.63466666666666671</v>
      </c>
      <c r="J40" s="3"/>
      <c r="K40" s="3"/>
      <c r="L40" s="3"/>
      <c r="M40" s="3"/>
      <c r="N40" s="193">
        <v>0.63466666666666671</v>
      </c>
      <c r="S40" s="193">
        <v>0.57599999999999996</v>
      </c>
      <c r="X40" s="193">
        <v>0</v>
      </c>
      <c r="AB40" s="1"/>
    </row>
    <row r="41" spans="1:28" x14ac:dyDescent="0.35">
      <c r="A41" s="86">
        <f t="shared" si="0"/>
        <v>0.60859164259037413</v>
      </c>
      <c r="D41" s="231"/>
      <c r="F41" s="21"/>
      <c r="G41" s="86">
        <v>0.09</v>
      </c>
      <c r="H41" s="3"/>
      <c r="I41" s="193">
        <v>0.63900000000000012</v>
      </c>
      <c r="J41" s="3"/>
      <c r="K41" s="3"/>
      <c r="L41" s="3"/>
      <c r="M41" s="3"/>
      <c r="N41" s="193">
        <v>0.63900000000000012</v>
      </c>
      <c r="S41" s="193">
        <v>0.59799999999999998</v>
      </c>
      <c r="X41" s="193">
        <v>0</v>
      </c>
      <c r="AB41" s="1"/>
    </row>
    <row r="42" spans="1:28" x14ac:dyDescent="0.35">
      <c r="A42" s="86">
        <f t="shared" si="0"/>
        <v>0.62602776407582272</v>
      </c>
      <c r="D42" s="231"/>
      <c r="F42" s="21"/>
      <c r="G42" s="86">
        <v>0.1</v>
      </c>
      <c r="H42" s="3"/>
      <c r="I42" s="193">
        <v>0.64333333333333342</v>
      </c>
      <c r="J42" s="3"/>
      <c r="K42" s="3"/>
      <c r="L42" s="3"/>
      <c r="M42" s="27"/>
      <c r="N42" s="193">
        <v>0.64333333333333342</v>
      </c>
      <c r="S42" s="193">
        <v>0.62</v>
      </c>
      <c r="X42" s="193">
        <v>0</v>
      </c>
      <c r="AB42" s="1"/>
    </row>
    <row r="43" spans="1:28" x14ac:dyDescent="0.35">
      <c r="A43" s="86">
        <f t="shared" si="0"/>
        <v>0.63052833610366132</v>
      </c>
      <c r="D43" s="231"/>
      <c r="F43" s="21"/>
      <c r="G43" s="86">
        <v>0.11</v>
      </c>
      <c r="H43" s="3"/>
      <c r="I43" s="193">
        <v>0.64766666666666672</v>
      </c>
      <c r="J43" s="3"/>
      <c r="K43" s="3"/>
      <c r="L43" s="3"/>
      <c r="M43" s="3"/>
      <c r="N43" s="193">
        <v>0.64766666666666672</v>
      </c>
      <c r="S43" s="193">
        <v>0.62455882352941172</v>
      </c>
      <c r="X43" s="193">
        <v>0</v>
      </c>
      <c r="AB43" s="1"/>
    </row>
    <row r="44" spans="1:28" x14ac:dyDescent="0.35">
      <c r="A44" s="86">
        <f t="shared" si="0"/>
        <v>0.63502890813150004</v>
      </c>
      <c r="D44" s="231"/>
      <c r="F44" s="21"/>
      <c r="G44" s="86">
        <v>0.12</v>
      </c>
      <c r="H44" s="3"/>
      <c r="I44" s="193">
        <v>0.65200000000000014</v>
      </c>
      <c r="J44" s="3"/>
      <c r="K44" s="3"/>
      <c r="L44" s="3"/>
      <c r="M44" s="3"/>
      <c r="N44" s="193">
        <v>0.65200000000000014</v>
      </c>
      <c r="S44" s="193">
        <v>0.62911764705882345</v>
      </c>
      <c r="X44" s="193">
        <v>0</v>
      </c>
      <c r="AB44" s="1"/>
    </row>
    <row r="45" spans="1:28" x14ac:dyDescent="0.35">
      <c r="A45" s="86">
        <f t="shared" si="0"/>
        <v>0.63952948015933875</v>
      </c>
      <c r="D45" s="231"/>
      <c r="F45" s="21"/>
      <c r="G45" s="86">
        <v>0.13</v>
      </c>
      <c r="H45" s="3"/>
      <c r="I45" s="193">
        <v>0.65633333333333344</v>
      </c>
      <c r="J45" s="3"/>
      <c r="K45" s="3"/>
      <c r="L45" s="3"/>
      <c r="M45" s="3"/>
      <c r="N45" s="193">
        <v>0.65633333333333344</v>
      </c>
      <c r="S45" s="193">
        <v>0.63367647058823529</v>
      </c>
      <c r="X45" s="193">
        <v>0</v>
      </c>
      <c r="AB45" s="1"/>
    </row>
    <row r="46" spans="1:28" x14ac:dyDescent="0.35">
      <c r="A46" s="86">
        <f t="shared" si="0"/>
        <v>0.64403005218717746</v>
      </c>
      <c r="D46" s="231"/>
      <c r="F46" s="21"/>
      <c r="G46" s="86">
        <v>0.14000000000000001</v>
      </c>
      <c r="H46" s="3"/>
      <c r="I46" s="193">
        <v>0.66066666666666674</v>
      </c>
      <c r="J46" s="3"/>
      <c r="K46" s="3"/>
      <c r="L46" s="3"/>
      <c r="M46" s="3"/>
      <c r="N46" s="193">
        <v>0.66066666666666674</v>
      </c>
      <c r="S46" s="193">
        <v>0.63823529411764701</v>
      </c>
      <c r="X46" s="193">
        <v>0</v>
      </c>
      <c r="AB46" s="1"/>
    </row>
    <row r="47" spans="1:28" x14ac:dyDescent="0.35">
      <c r="A47" s="86">
        <f t="shared" si="0"/>
        <v>0.64853062421501606</v>
      </c>
      <c r="D47" s="231"/>
      <c r="F47" s="21"/>
      <c r="G47" s="86">
        <v>0.15</v>
      </c>
      <c r="H47" s="3"/>
      <c r="I47" s="193">
        <v>0.66500000000000004</v>
      </c>
      <c r="J47" s="3"/>
      <c r="K47" s="3"/>
      <c r="L47" s="3"/>
      <c r="M47" s="3"/>
      <c r="N47" s="193">
        <v>0.66500000000000004</v>
      </c>
      <c r="S47" s="193">
        <v>0.64279411764705874</v>
      </c>
      <c r="X47" s="193">
        <v>0</v>
      </c>
      <c r="AB47" s="1"/>
    </row>
    <row r="48" spans="1:28" x14ac:dyDescent="0.35">
      <c r="A48" s="86">
        <f t="shared" si="0"/>
        <v>0.65303119624285488</v>
      </c>
      <c r="D48" s="231"/>
      <c r="F48" s="21"/>
      <c r="G48" s="86">
        <v>0.16</v>
      </c>
      <c r="H48" s="3"/>
      <c r="I48" s="193">
        <v>0.66933333333333345</v>
      </c>
      <c r="J48" s="3"/>
      <c r="K48" s="3"/>
      <c r="L48" s="3"/>
      <c r="M48" s="3"/>
      <c r="N48" s="193">
        <v>0.66933333333333345</v>
      </c>
      <c r="S48" s="193">
        <v>0.64735294117647058</v>
      </c>
      <c r="X48" s="193">
        <v>0</v>
      </c>
      <c r="AB48" s="1"/>
    </row>
    <row r="49" spans="1:28" x14ac:dyDescent="0.35">
      <c r="A49" s="86">
        <f t="shared" si="0"/>
        <v>0.6575317682706936</v>
      </c>
      <c r="D49" s="231"/>
      <c r="F49" s="21"/>
      <c r="G49" s="86">
        <v>0.17</v>
      </c>
      <c r="H49" s="3"/>
      <c r="I49" s="193">
        <v>0.67366666666666675</v>
      </c>
      <c r="J49" s="3"/>
      <c r="K49" s="3"/>
      <c r="L49" s="3"/>
      <c r="M49" s="3"/>
      <c r="N49" s="193">
        <v>0.67366666666666675</v>
      </c>
      <c r="S49" s="193">
        <v>0.6519117647058823</v>
      </c>
      <c r="X49" s="193">
        <v>0</v>
      </c>
      <c r="AB49" s="1"/>
    </row>
    <row r="50" spans="1:28" x14ac:dyDescent="0.35">
      <c r="A50" s="86">
        <f t="shared" si="0"/>
        <v>0.6620323402985322</v>
      </c>
      <c r="D50" s="231"/>
      <c r="F50" s="21"/>
      <c r="G50" s="86">
        <v>0.18</v>
      </c>
      <c r="H50" s="3"/>
      <c r="I50" s="193">
        <v>0.67800000000000005</v>
      </c>
      <c r="J50" s="3"/>
      <c r="K50" s="3"/>
      <c r="L50" s="3"/>
      <c r="M50" s="3"/>
      <c r="N50" s="193">
        <v>0.67800000000000005</v>
      </c>
      <c r="S50" s="193">
        <v>0.65647058823529403</v>
      </c>
      <c r="X50" s="193">
        <v>0</v>
      </c>
      <c r="AB50" s="1"/>
    </row>
    <row r="51" spans="1:28" ht="12.75" customHeight="1" x14ac:dyDescent="0.35">
      <c r="A51" s="86">
        <f t="shared" si="0"/>
        <v>0.66653291232637091</v>
      </c>
      <c r="D51" s="231"/>
      <c r="F51" s="21"/>
      <c r="G51" s="86">
        <v>0.19</v>
      </c>
      <c r="H51" s="3"/>
      <c r="I51" s="193">
        <v>0.68233333333333346</v>
      </c>
      <c r="J51" s="3"/>
      <c r="K51" s="3"/>
      <c r="L51" s="3"/>
      <c r="M51" s="3"/>
      <c r="N51" s="193">
        <v>0.68233333333333346</v>
      </c>
      <c r="S51" s="193">
        <v>0.66102941176470587</v>
      </c>
      <c r="X51" s="193">
        <v>0</v>
      </c>
      <c r="AB51" s="1"/>
    </row>
    <row r="52" spans="1:28" x14ac:dyDescent="0.35">
      <c r="A52" s="86">
        <f t="shared" si="0"/>
        <v>0.67103348435420951</v>
      </c>
      <c r="D52" s="231"/>
      <c r="F52" s="21"/>
      <c r="G52" s="86">
        <v>0.2</v>
      </c>
      <c r="H52" s="3"/>
      <c r="I52" s="193">
        <v>0.68666666666666676</v>
      </c>
      <c r="J52" s="3"/>
      <c r="K52" s="3"/>
      <c r="L52" s="3"/>
      <c r="M52" s="3"/>
      <c r="N52" s="193">
        <v>0.68666666666666676</v>
      </c>
      <c r="S52" s="193">
        <v>0.66558823529411759</v>
      </c>
      <c r="X52" s="193">
        <v>0</v>
      </c>
      <c r="AB52" s="1"/>
    </row>
    <row r="53" spans="1:28" x14ac:dyDescent="0.35">
      <c r="A53" s="86">
        <f t="shared" si="0"/>
        <v>0.67553405638204811</v>
      </c>
      <c r="D53" s="231"/>
      <c r="F53" s="21"/>
      <c r="G53" s="86">
        <v>0.21</v>
      </c>
      <c r="H53" s="3"/>
      <c r="I53" s="193">
        <v>0.69100000000000006</v>
      </c>
      <c r="J53" s="3"/>
      <c r="K53" s="3"/>
      <c r="L53" s="3"/>
      <c r="M53" s="27"/>
      <c r="N53" s="193">
        <v>0.69100000000000006</v>
      </c>
      <c r="S53" s="193">
        <v>0.67014705882352932</v>
      </c>
      <c r="X53" s="193">
        <v>0</v>
      </c>
      <c r="AB53" s="1"/>
    </row>
    <row r="54" spans="1:28" x14ac:dyDescent="0.35">
      <c r="A54" s="86">
        <f t="shared" si="0"/>
        <v>0.68003462840988704</v>
      </c>
      <c r="D54" s="231"/>
      <c r="F54" s="21"/>
      <c r="G54" s="86">
        <v>0.22</v>
      </c>
      <c r="H54" s="3"/>
      <c r="I54" s="193">
        <v>0.69533333333333347</v>
      </c>
      <c r="J54" s="3"/>
      <c r="K54" s="3"/>
      <c r="L54" s="3"/>
      <c r="M54" s="3"/>
      <c r="N54" s="193">
        <v>0.69533333333333347</v>
      </c>
      <c r="S54" s="193">
        <v>0.67470588235294116</v>
      </c>
      <c r="X54" s="193">
        <v>0</v>
      </c>
      <c r="AB54" s="1"/>
    </row>
    <row r="55" spans="1:28" x14ac:dyDescent="0.35">
      <c r="A55" s="86">
        <f t="shared" si="0"/>
        <v>0.68453520043772553</v>
      </c>
      <c r="D55" s="231"/>
      <c r="F55" s="21"/>
      <c r="G55" s="86">
        <v>0.23</v>
      </c>
      <c r="H55" s="22"/>
      <c r="I55" s="193">
        <v>0.69966666666666677</v>
      </c>
      <c r="J55" s="3"/>
      <c r="K55" s="3"/>
      <c r="L55" s="28"/>
      <c r="M55" s="28"/>
      <c r="N55" s="193">
        <v>0.69966666666666677</v>
      </c>
      <c r="S55" s="193">
        <v>0.67926470588235288</v>
      </c>
      <c r="X55" s="193">
        <v>0</v>
      </c>
      <c r="AB55" s="1"/>
    </row>
    <row r="56" spans="1:28" x14ac:dyDescent="0.35">
      <c r="A56" s="86">
        <f t="shared" si="0"/>
        <v>0.68903577246556436</v>
      </c>
      <c r="D56" s="231"/>
      <c r="F56" s="21"/>
      <c r="G56" s="86">
        <v>0.24</v>
      </c>
      <c r="H56" s="22"/>
      <c r="I56" s="193">
        <v>0.70400000000000007</v>
      </c>
      <c r="J56" s="3"/>
      <c r="K56" s="3"/>
      <c r="L56" s="28"/>
      <c r="M56" s="28"/>
      <c r="N56" s="193">
        <v>0.70400000000000007</v>
      </c>
      <c r="S56" s="193">
        <v>0.68382352941176472</v>
      </c>
      <c r="X56" s="193">
        <v>0</v>
      </c>
      <c r="AB56" s="1"/>
    </row>
    <row r="57" spans="1:28" x14ac:dyDescent="0.35">
      <c r="A57" s="86">
        <f t="shared" si="0"/>
        <v>0.69353634449340296</v>
      </c>
      <c r="D57" s="231"/>
      <c r="F57" s="21"/>
      <c r="G57" s="86">
        <v>0.25</v>
      </c>
      <c r="H57" s="22"/>
      <c r="I57" s="193">
        <v>0.70833333333333348</v>
      </c>
      <c r="J57" s="3"/>
      <c r="K57" s="3"/>
      <c r="L57" s="28"/>
      <c r="M57" s="28"/>
      <c r="N57" s="193">
        <v>0.70833333333333348</v>
      </c>
      <c r="S57" s="193">
        <v>0.68838235294117645</v>
      </c>
      <c r="X57" s="193">
        <v>0</v>
      </c>
      <c r="AB57" s="1"/>
    </row>
    <row r="58" spans="1:28" s="4" customFormat="1" x14ac:dyDescent="0.25">
      <c r="A58" s="86">
        <f t="shared" si="0"/>
        <v>0.69803691652124167</v>
      </c>
      <c r="B58" s="1"/>
      <c r="C58" s="1"/>
      <c r="D58" s="231"/>
      <c r="E58" s="1"/>
      <c r="F58" s="21"/>
      <c r="G58" s="86">
        <v>0.26</v>
      </c>
      <c r="H58" s="22"/>
      <c r="I58" s="193">
        <v>0.71266666666666678</v>
      </c>
      <c r="J58" s="3"/>
      <c r="K58" s="3"/>
      <c r="L58" s="28"/>
      <c r="M58" s="28"/>
      <c r="N58" s="193">
        <v>0.71266666666666678</v>
      </c>
      <c r="O58" s="1"/>
      <c r="P58" s="1"/>
      <c r="Q58" s="1"/>
      <c r="R58" s="1"/>
      <c r="S58" s="193">
        <v>0.69294117647058817</v>
      </c>
      <c r="T58" s="1"/>
      <c r="U58" s="1"/>
      <c r="V58" s="1"/>
      <c r="W58" s="1"/>
      <c r="X58" s="193">
        <v>0</v>
      </c>
      <c r="Y58" s="1"/>
      <c r="Z58" s="1"/>
      <c r="AA58" s="1"/>
      <c r="AB58" s="1"/>
    </row>
    <row r="59" spans="1:28" x14ac:dyDescent="0.35">
      <c r="A59" s="86">
        <f t="shared" si="0"/>
        <v>0.70253748854908038</v>
      </c>
      <c r="D59" s="231"/>
      <c r="F59" s="21"/>
      <c r="G59" s="86">
        <v>0.27</v>
      </c>
      <c r="H59" s="22"/>
      <c r="I59" s="193">
        <v>0.71700000000000008</v>
      </c>
      <c r="J59" s="3"/>
      <c r="K59" s="3"/>
      <c r="L59" s="28"/>
      <c r="M59" s="28"/>
      <c r="N59" s="193">
        <v>0.71700000000000008</v>
      </c>
      <c r="S59" s="193">
        <v>0.69750000000000001</v>
      </c>
      <c r="X59" s="193">
        <v>0</v>
      </c>
      <c r="AB59" s="1"/>
    </row>
    <row r="60" spans="1:28" x14ac:dyDescent="0.35">
      <c r="A60" s="86">
        <f t="shared" si="0"/>
        <v>0.70703806057691909</v>
      </c>
      <c r="D60" s="231"/>
      <c r="F60" s="21"/>
      <c r="G60" s="86">
        <v>0.28000000000000003</v>
      </c>
      <c r="H60" s="22"/>
      <c r="I60" s="193">
        <v>0.72133333333333338</v>
      </c>
      <c r="J60" s="3"/>
      <c r="K60" s="3"/>
      <c r="L60" s="28"/>
      <c r="M60" s="28"/>
      <c r="N60" s="193">
        <v>0.72133333333333338</v>
      </c>
      <c r="S60" s="193">
        <v>0.70205882352941174</v>
      </c>
      <c r="X60" s="193">
        <v>0</v>
      </c>
      <c r="AB60" s="1"/>
    </row>
    <row r="61" spans="1:28" x14ac:dyDescent="0.35">
      <c r="A61" s="86">
        <f t="shared" si="0"/>
        <v>0.71153863260475769</v>
      </c>
      <c r="D61" s="231"/>
      <c r="F61" s="21"/>
      <c r="G61" s="86">
        <v>0.28999999999999998</v>
      </c>
      <c r="H61" s="22"/>
      <c r="I61" s="193">
        <v>0.72566666666666668</v>
      </c>
      <c r="J61" s="3"/>
      <c r="K61" s="3"/>
      <c r="L61" s="23"/>
      <c r="M61" s="23"/>
      <c r="N61" s="193">
        <v>0.72566666666666668</v>
      </c>
      <c r="S61" s="193">
        <v>0.70661764705882346</v>
      </c>
      <c r="X61" s="193">
        <v>0</v>
      </c>
      <c r="AB61" s="1"/>
    </row>
    <row r="62" spans="1:28" x14ac:dyDescent="0.35">
      <c r="A62" s="86">
        <f t="shared" si="0"/>
        <v>0.7160392046325964</v>
      </c>
      <c r="D62" s="231"/>
      <c r="F62" s="21"/>
      <c r="G62" s="86">
        <v>0.3</v>
      </c>
      <c r="H62" s="22"/>
      <c r="I62" s="193">
        <v>0.73</v>
      </c>
      <c r="J62" s="3"/>
      <c r="K62" s="3"/>
      <c r="L62" s="23"/>
      <c r="M62" s="23"/>
      <c r="N62" s="193">
        <v>0.73</v>
      </c>
      <c r="S62" s="193">
        <v>0.7111764705882353</v>
      </c>
      <c r="X62" s="193">
        <v>0</v>
      </c>
      <c r="AB62" s="1"/>
    </row>
    <row r="63" spans="1:28" x14ac:dyDescent="0.35">
      <c r="A63" s="86">
        <f t="shared" si="0"/>
        <v>0.72055699884350888</v>
      </c>
      <c r="D63" s="231"/>
      <c r="F63" s="21"/>
      <c r="G63" s="86">
        <v>0.31</v>
      </c>
      <c r="H63" s="22"/>
      <c r="I63" s="193">
        <v>0.73439999999999994</v>
      </c>
      <c r="J63" s="3"/>
      <c r="K63" s="3"/>
      <c r="L63" s="23"/>
      <c r="M63" s="23"/>
      <c r="N63" s="193">
        <v>0.73439999999999994</v>
      </c>
      <c r="S63" s="193">
        <v>0.71573529411764703</v>
      </c>
      <c r="X63" s="193">
        <v>0</v>
      </c>
      <c r="AB63" s="1"/>
    </row>
    <row r="64" spans="1:28" x14ac:dyDescent="0.35">
      <c r="A64" s="86">
        <f t="shared" si="0"/>
        <v>0.72507479305442135</v>
      </c>
      <c r="D64" s="231"/>
      <c r="F64" s="21"/>
      <c r="G64" s="86">
        <v>0.32</v>
      </c>
      <c r="H64" s="22"/>
      <c r="I64" s="193">
        <v>0.73880000000000001</v>
      </c>
      <c r="J64" s="3"/>
      <c r="K64" s="3"/>
      <c r="L64" s="23"/>
      <c r="M64" s="23"/>
      <c r="N64" s="193">
        <v>0.73880000000000001</v>
      </c>
      <c r="S64" s="193">
        <v>0.72029411764705875</v>
      </c>
      <c r="X64" s="193">
        <v>0</v>
      </c>
      <c r="AB64" s="1"/>
    </row>
    <row r="65" spans="1:28" x14ac:dyDescent="0.35">
      <c r="A65" s="86">
        <f t="shared" si="0"/>
        <v>0.72959258726533383</v>
      </c>
      <c r="D65" s="231"/>
      <c r="F65" s="21"/>
      <c r="G65" s="86">
        <v>0.33</v>
      </c>
      <c r="H65" s="24"/>
      <c r="I65" s="193">
        <v>0.74319999999999997</v>
      </c>
      <c r="J65" s="3"/>
      <c r="K65" s="3"/>
      <c r="L65" s="23"/>
      <c r="M65" s="23"/>
      <c r="N65" s="193">
        <v>0.74319999999999997</v>
      </c>
      <c r="S65" s="193">
        <v>0.72485294117647059</v>
      </c>
      <c r="X65" s="193">
        <v>0</v>
      </c>
      <c r="AB65" s="1"/>
    </row>
    <row r="66" spans="1:28" x14ac:dyDescent="0.35">
      <c r="A66" s="86">
        <f t="shared" si="0"/>
        <v>0.7341103814762463</v>
      </c>
      <c r="D66" s="231"/>
      <c r="F66" s="21"/>
      <c r="G66" s="86">
        <v>0.34</v>
      </c>
      <c r="I66" s="193">
        <v>0.74760000000000004</v>
      </c>
      <c r="J66" s="3"/>
      <c r="K66" s="3"/>
      <c r="N66" s="193">
        <v>0.74760000000000004</v>
      </c>
      <c r="S66" s="193">
        <v>0.72941176470588232</v>
      </c>
      <c r="X66" s="193">
        <v>0</v>
      </c>
      <c r="AB66" s="1"/>
    </row>
    <row r="67" spans="1:28" x14ac:dyDescent="0.35">
      <c r="A67" s="86">
        <f t="shared" si="0"/>
        <v>0.73862817568715877</v>
      </c>
      <c r="D67" s="231"/>
      <c r="F67" s="21"/>
      <c r="G67" s="86">
        <v>0.35</v>
      </c>
      <c r="I67" s="193">
        <v>0.752</v>
      </c>
      <c r="J67" s="3"/>
      <c r="K67" s="3"/>
      <c r="N67" s="193">
        <v>0.752</v>
      </c>
      <c r="S67" s="193">
        <v>0.73397058823529404</v>
      </c>
      <c r="X67" s="193">
        <v>0</v>
      </c>
      <c r="AB67" s="1"/>
    </row>
    <row r="68" spans="1:28" x14ac:dyDescent="0.35">
      <c r="A68" s="86">
        <f t="shared" si="0"/>
        <v>0.74314596989807125</v>
      </c>
      <c r="D68" s="231"/>
      <c r="F68" s="21"/>
      <c r="G68" s="86">
        <v>0.36</v>
      </c>
      <c r="I68" s="193">
        <v>0.75639999999999996</v>
      </c>
      <c r="J68" s="3"/>
      <c r="K68" s="3"/>
      <c r="N68" s="193">
        <v>0.75639999999999996</v>
      </c>
      <c r="S68" s="193">
        <v>0.73852941176470588</v>
      </c>
      <c r="X68" s="193">
        <v>0</v>
      </c>
      <c r="AB68" s="1"/>
    </row>
    <row r="69" spans="1:28" x14ac:dyDescent="0.35">
      <c r="A69" s="86">
        <f t="shared" si="0"/>
        <v>0.74766376410898372</v>
      </c>
      <c r="D69" s="231"/>
      <c r="F69" s="21"/>
      <c r="G69" s="86">
        <v>0.37</v>
      </c>
      <c r="I69" s="193">
        <v>0.76079999999999992</v>
      </c>
      <c r="J69" s="3"/>
      <c r="K69" s="3"/>
      <c r="N69" s="193">
        <v>0.76079999999999992</v>
      </c>
      <c r="S69" s="193">
        <v>0.74308823529411761</v>
      </c>
      <c r="X69" s="193">
        <v>0</v>
      </c>
      <c r="AB69" s="1"/>
    </row>
    <row r="70" spans="1:28" x14ac:dyDescent="0.35">
      <c r="A70" s="86">
        <f t="shared" si="0"/>
        <v>0.75218155831989608</v>
      </c>
      <c r="D70" s="231"/>
      <c r="F70" s="21"/>
      <c r="G70" s="86">
        <v>0.38</v>
      </c>
      <c r="I70" s="193">
        <v>0.76519999999999999</v>
      </c>
      <c r="J70" s="3"/>
      <c r="K70" s="3"/>
      <c r="N70" s="193">
        <v>0.76519999999999999</v>
      </c>
      <c r="S70" s="193">
        <v>0.74764705882352933</v>
      </c>
      <c r="X70" s="193">
        <v>0</v>
      </c>
      <c r="AB70" s="1"/>
    </row>
    <row r="71" spans="1:28" x14ac:dyDescent="0.35">
      <c r="A71" s="86">
        <f t="shared" si="0"/>
        <v>0.75669935253080856</v>
      </c>
      <c r="D71" s="231"/>
      <c r="F71" s="21"/>
      <c r="G71" s="232">
        <v>0.39</v>
      </c>
      <c r="I71" s="193">
        <v>0.76959999999999995</v>
      </c>
      <c r="J71" s="3"/>
      <c r="K71" s="3"/>
      <c r="N71" s="193">
        <v>0.76959999999999995</v>
      </c>
      <c r="S71" s="193">
        <v>0.75220588235294117</v>
      </c>
      <c r="X71" s="193">
        <v>0</v>
      </c>
      <c r="AB71" s="1"/>
    </row>
    <row r="72" spans="1:28" x14ac:dyDescent="0.35">
      <c r="A72" s="86">
        <f t="shared" si="0"/>
        <v>0.76121714674172114</v>
      </c>
      <c r="D72" s="231"/>
      <c r="F72" s="21"/>
      <c r="G72" s="86">
        <v>0.4</v>
      </c>
      <c r="I72" s="193">
        <v>0.77400000000000002</v>
      </c>
      <c r="J72" s="3"/>
      <c r="K72" s="3"/>
      <c r="N72" s="193">
        <v>0.77400000000000002</v>
      </c>
      <c r="S72" s="193">
        <v>0.75676470588235289</v>
      </c>
      <c r="X72" s="193">
        <v>0</v>
      </c>
      <c r="AB72" s="1"/>
    </row>
    <row r="73" spans="1:28" x14ac:dyDescent="0.35">
      <c r="A73" s="86">
        <f t="shared" si="0"/>
        <v>0.7657349409526335</v>
      </c>
      <c r="D73" s="231"/>
      <c r="F73" s="21"/>
      <c r="G73" s="86">
        <v>0.41</v>
      </c>
      <c r="I73" s="193">
        <v>0.77839999999999998</v>
      </c>
      <c r="J73" s="3"/>
      <c r="K73" s="3"/>
      <c r="N73" s="193">
        <v>0.77839999999999998</v>
      </c>
      <c r="S73" s="193">
        <v>0.76132352941176462</v>
      </c>
      <c r="X73" s="193">
        <v>0</v>
      </c>
      <c r="AB73" s="1"/>
    </row>
    <row r="74" spans="1:28" x14ac:dyDescent="0.35">
      <c r="A74" s="86">
        <f t="shared" si="0"/>
        <v>0.77025273516354598</v>
      </c>
      <c r="D74" s="231"/>
      <c r="F74" s="21"/>
      <c r="G74" s="86">
        <v>0.42</v>
      </c>
      <c r="I74" s="193">
        <v>0.78279999999999994</v>
      </c>
      <c r="J74" s="3"/>
      <c r="K74" s="3"/>
      <c r="N74" s="193">
        <v>0.78279999999999994</v>
      </c>
      <c r="S74" s="193">
        <v>0.76588235294117646</v>
      </c>
      <c r="X74" s="193">
        <v>0</v>
      </c>
      <c r="AB74" s="1"/>
    </row>
    <row r="75" spans="1:28" x14ac:dyDescent="0.35">
      <c r="A75" s="86">
        <f t="shared" si="0"/>
        <v>0.77477052937445856</v>
      </c>
      <c r="D75" s="231"/>
      <c r="F75" s="21"/>
      <c r="G75" s="86">
        <v>0.43</v>
      </c>
      <c r="I75" s="193">
        <v>0.7871999999999999</v>
      </c>
      <c r="J75" s="3"/>
      <c r="K75" s="3"/>
      <c r="N75" s="193">
        <v>0.7871999999999999</v>
      </c>
      <c r="S75" s="193">
        <v>0.77044117647058818</v>
      </c>
      <c r="X75" s="193">
        <v>0</v>
      </c>
      <c r="AB75" s="1"/>
    </row>
    <row r="76" spans="1:28" x14ac:dyDescent="0.35">
      <c r="A76" s="86">
        <f t="shared" si="0"/>
        <v>0.77928832358537103</v>
      </c>
      <c r="D76" s="231"/>
      <c r="F76" s="21"/>
      <c r="G76" s="86">
        <v>0.44</v>
      </c>
      <c r="I76" s="193">
        <v>0.79159999999999997</v>
      </c>
      <c r="J76" s="3"/>
      <c r="K76" s="3"/>
      <c r="N76" s="193">
        <v>0.79159999999999997</v>
      </c>
      <c r="S76" s="193">
        <v>0.77500000000000002</v>
      </c>
      <c r="X76" s="193">
        <v>0</v>
      </c>
      <c r="AB76" s="1"/>
    </row>
    <row r="77" spans="1:28" x14ac:dyDescent="0.35">
      <c r="A77" s="86">
        <f t="shared" si="0"/>
        <v>0.7838061177962834</v>
      </c>
      <c r="D77" s="231"/>
      <c r="F77" s="21"/>
      <c r="G77" s="86">
        <v>0.45</v>
      </c>
      <c r="I77" s="193">
        <v>0.79599999999999993</v>
      </c>
      <c r="J77" s="3"/>
      <c r="K77" s="3"/>
      <c r="N77" s="193">
        <v>0.79599999999999993</v>
      </c>
      <c r="S77" s="193">
        <v>0.77955882352941175</v>
      </c>
      <c r="X77" s="193">
        <v>0</v>
      </c>
      <c r="AB77" s="1"/>
    </row>
    <row r="78" spans="1:28" x14ac:dyDescent="0.35">
      <c r="A78" s="86">
        <f t="shared" si="0"/>
        <v>0.78832391200719598</v>
      </c>
      <c r="D78" s="231"/>
      <c r="F78" s="21"/>
      <c r="G78" s="86">
        <v>0.46</v>
      </c>
      <c r="I78" s="193">
        <v>0.8004</v>
      </c>
      <c r="J78" s="3"/>
      <c r="K78" s="3"/>
      <c r="N78" s="193">
        <v>0.8004</v>
      </c>
      <c r="S78" s="193">
        <v>0.78411764705882359</v>
      </c>
      <c r="X78" s="193">
        <v>0</v>
      </c>
      <c r="AB78" s="1"/>
    </row>
    <row r="79" spans="1:28" x14ac:dyDescent="0.35">
      <c r="A79" s="86">
        <f t="shared" si="0"/>
        <v>0.79284170621810834</v>
      </c>
      <c r="D79" s="231"/>
      <c r="F79" s="21"/>
      <c r="G79" s="86">
        <v>0.47</v>
      </c>
      <c r="I79" s="193">
        <v>0.80479999999999996</v>
      </c>
      <c r="J79" s="3"/>
      <c r="K79" s="3"/>
      <c r="N79" s="193">
        <v>0.80479999999999996</v>
      </c>
      <c r="S79" s="193">
        <v>0.7886764705882352</v>
      </c>
      <c r="X79" s="193">
        <v>0</v>
      </c>
      <c r="AB79" s="1"/>
    </row>
    <row r="80" spans="1:28" x14ac:dyDescent="0.35">
      <c r="A80" s="86">
        <f t="shared" si="0"/>
        <v>0.79735950042902082</v>
      </c>
      <c r="D80" s="231"/>
      <c r="F80" s="21"/>
      <c r="G80" s="86">
        <v>0.48</v>
      </c>
      <c r="I80" s="193">
        <v>0.80919999999999992</v>
      </c>
      <c r="J80" s="3"/>
      <c r="K80" s="3"/>
      <c r="N80" s="193">
        <v>0.80919999999999992</v>
      </c>
      <c r="S80" s="193">
        <v>0.79323529411764704</v>
      </c>
      <c r="X80" s="193">
        <v>0</v>
      </c>
      <c r="AB80" s="1"/>
    </row>
    <row r="81" spans="1:28" x14ac:dyDescent="0.35">
      <c r="A81" s="86">
        <f t="shared" si="0"/>
        <v>0.80187729463993329</v>
      </c>
      <c r="D81" s="231"/>
      <c r="F81" s="21"/>
      <c r="G81" s="86">
        <v>0.49</v>
      </c>
      <c r="I81" s="193">
        <v>0.81359999999999988</v>
      </c>
      <c r="J81" s="3"/>
      <c r="K81" s="3"/>
      <c r="N81" s="193">
        <v>0.81359999999999988</v>
      </c>
      <c r="S81" s="193">
        <v>0.79779411764705876</v>
      </c>
      <c r="X81" s="193">
        <v>0</v>
      </c>
      <c r="AB81" s="1"/>
    </row>
    <row r="82" spans="1:28" x14ac:dyDescent="0.35">
      <c r="A82" s="86">
        <f t="shared" si="0"/>
        <v>0.80639508885084576</v>
      </c>
      <c r="D82" s="231"/>
      <c r="F82" s="21"/>
      <c r="G82" s="86">
        <v>0.5</v>
      </c>
      <c r="I82" s="193">
        <v>0.81799999999999995</v>
      </c>
      <c r="J82" s="3"/>
      <c r="K82" s="3"/>
      <c r="N82" s="193">
        <v>0.81799999999999995</v>
      </c>
      <c r="S82" s="193">
        <v>0.8023529411764706</v>
      </c>
      <c r="X82" s="193">
        <v>0</v>
      </c>
      <c r="AB82" s="1"/>
    </row>
    <row r="83" spans="1:28" x14ac:dyDescent="0.35">
      <c r="A83" s="86">
        <f t="shared" si="0"/>
        <v>0.81091288306175835</v>
      </c>
      <c r="D83" s="231"/>
      <c r="F83" s="21"/>
      <c r="G83" s="86">
        <v>0.51</v>
      </c>
      <c r="I83" s="193">
        <v>0.82240000000000002</v>
      </c>
      <c r="J83" s="3"/>
      <c r="K83" s="3"/>
      <c r="N83" s="193">
        <v>0.82240000000000002</v>
      </c>
      <c r="S83" s="193">
        <v>0.80691176470588233</v>
      </c>
      <c r="X83" s="193">
        <v>0</v>
      </c>
      <c r="AB83" s="1"/>
    </row>
    <row r="84" spans="1:28" x14ac:dyDescent="0.35">
      <c r="A84" s="86">
        <f t="shared" si="0"/>
        <v>0.81543067727267071</v>
      </c>
      <c r="D84" s="231"/>
      <c r="F84" s="21"/>
      <c r="G84" s="86">
        <v>0.52</v>
      </c>
      <c r="I84" s="193">
        <v>0.82679999999999998</v>
      </c>
      <c r="J84" s="3"/>
      <c r="K84" s="3"/>
      <c r="N84" s="193">
        <v>0.82679999999999998</v>
      </c>
      <c r="S84" s="193">
        <v>0.81147058823529417</v>
      </c>
      <c r="X84" s="193">
        <v>0</v>
      </c>
      <c r="AB84" s="1"/>
    </row>
    <row r="85" spans="1:28" x14ac:dyDescent="0.35">
      <c r="A85" s="86">
        <f t="shared" si="0"/>
        <v>0.81994847148358319</v>
      </c>
      <c r="D85" s="231"/>
      <c r="F85" s="21"/>
      <c r="G85" s="86">
        <v>0.53</v>
      </c>
      <c r="I85" s="193">
        <v>0.83119999999999994</v>
      </c>
      <c r="J85" s="3"/>
      <c r="K85" s="3"/>
      <c r="N85" s="193">
        <v>0.83119999999999994</v>
      </c>
      <c r="S85" s="193">
        <v>0.81602941176470589</v>
      </c>
      <c r="X85" s="193">
        <v>0</v>
      </c>
      <c r="AB85" s="1"/>
    </row>
    <row r="86" spans="1:28" x14ac:dyDescent="0.35">
      <c r="A86" s="86">
        <f t="shared" si="0"/>
        <v>0.82446626569449555</v>
      </c>
      <c r="D86" s="231"/>
      <c r="F86" s="21"/>
      <c r="G86" s="86">
        <v>0.54</v>
      </c>
      <c r="I86" s="193">
        <v>0.8355999999999999</v>
      </c>
      <c r="J86" s="3"/>
      <c r="K86" s="3"/>
      <c r="N86" s="193">
        <v>0.8355999999999999</v>
      </c>
      <c r="S86" s="193">
        <v>0.82058823529411762</v>
      </c>
      <c r="X86" s="193">
        <v>0</v>
      </c>
      <c r="AB86" s="1"/>
    </row>
    <row r="87" spans="1:28" x14ac:dyDescent="0.35">
      <c r="A87" s="86">
        <f t="shared" si="0"/>
        <v>0.82898405990540813</v>
      </c>
      <c r="D87" s="231"/>
      <c r="F87" s="21"/>
      <c r="G87" s="86">
        <v>0.55000000000000004</v>
      </c>
      <c r="I87" s="193">
        <v>0.84</v>
      </c>
      <c r="J87" s="3"/>
      <c r="K87" s="3"/>
      <c r="N87" s="193">
        <v>0.84</v>
      </c>
      <c r="S87" s="193">
        <v>0.82514705882352946</v>
      </c>
      <c r="X87" s="193">
        <v>0</v>
      </c>
      <c r="AB87" s="1"/>
    </row>
    <row r="88" spans="1:28" x14ac:dyDescent="0.35">
      <c r="A88" s="86">
        <f t="shared" si="0"/>
        <v>0.83350185411632061</v>
      </c>
      <c r="D88" s="231"/>
      <c r="F88" s="21"/>
      <c r="G88" s="86">
        <v>0.56000000000000005</v>
      </c>
      <c r="I88" s="193">
        <v>0.84439999999999993</v>
      </c>
      <c r="J88" s="3"/>
      <c r="K88" s="3"/>
      <c r="N88" s="193">
        <v>0.84439999999999993</v>
      </c>
      <c r="S88" s="193">
        <v>0.82970588235294118</v>
      </c>
      <c r="X88" s="193">
        <v>0</v>
      </c>
      <c r="AB88" s="1"/>
    </row>
    <row r="89" spans="1:28" x14ac:dyDescent="0.35">
      <c r="A89" s="86">
        <f t="shared" si="0"/>
        <v>0.83801964832723297</v>
      </c>
      <c r="D89" s="231"/>
      <c r="F89" s="21"/>
      <c r="G89" s="86">
        <v>0.56999999999999995</v>
      </c>
      <c r="I89" s="193">
        <v>0.84879999999999989</v>
      </c>
      <c r="J89" s="3"/>
      <c r="K89" s="3"/>
      <c r="N89" s="193">
        <v>0.84879999999999989</v>
      </c>
      <c r="S89" s="193">
        <v>0.83426470588235291</v>
      </c>
      <c r="X89" s="193">
        <v>0</v>
      </c>
      <c r="AB89" s="1"/>
    </row>
    <row r="90" spans="1:28" x14ac:dyDescent="0.35">
      <c r="A90" s="86">
        <f t="shared" si="0"/>
        <v>0.84253744253814555</v>
      </c>
      <c r="D90" s="231"/>
      <c r="F90" s="21"/>
      <c r="G90" s="86">
        <v>0.57999999999999996</v>
      </c>
      <c r="I90" s="193">
        <v>0.85319999999999996</v>
      </c>
      <c r="J90" s="3"/>
      <c r="K90" s="3"/>
      <c r="N90" s="193">
        <v>0.85319999999999996</v>
      </c>
      <c r="S90" s="193">
        <v>0.83882352941176475</v>
      </c>
      <c r="X90" s="193">
        <v>0</v>
      </c>
      <c r="AB90" s="1"/>
    </row>
    <row r="91" spans="1:28" x14ac:dyDescent="0.35">
      <c r="A91" s="86">
        <f t="shared" si="0"/>
        <v>0.84705523674905803</v>
      </c>
      <c r="D91" s="231"/>
      <c r="F91" s="21"/>
      <c r="G91" s="86">
        <v>0.59</v>
      </c>
      <c r="I91" s="193">
        <v>0.85759999999999992</v>
      </c>
      <c r="J91" s="3"/>
      <c r="K91" s="3"/>
      <c r="N91" s="193">
        <v>0.85759999999999992</v>
      </c>
      <c r="S91" s="193">
        <v>0.84338235294117647</v>
      </c>
      <c r="X91" s="193">
        <v>0</v>
      </c>
      <c r="AB91" s="1"/>
    </row>
    <row r="92" spans="1:28" x14ac:dyDescent="0.35">
      <c r="A92" s="86">
        <f t="shared" si="0"/>
        <v>0.8515730309599705</v>
      </c>
      <c r="D92" s="231"/>
      <c r="F92" s="21"/>
      <c r="G92" s="86">
        <v>0.6</v>
      </c>
      <c r="I92" s="193">
        <v>0.86199999999999988</v>
      </c>
      <c r="J92" s="3"/>
      <c r="K92" s="3"/>
      <c r="N92" s="193">
        <v>0.86199999999999988</v>
      </c>
      <c r="S92" s="193">
        <v>0.8479411764705882</v>
      </c>
      <c r="X92" s="193">
        <v>0</v>
      </c>
      <c r="AB92" s="1"/>
    </row>
    <row r="93" spans="1:28" x14ac:dyDescent="0.35">
      <c r="A93" s="86">
        <f t="shared" si="0"/>
        <v>0.85609082517088286</v>
      </c>
      <c r="D93" s="231"/>
      <c r="F93" s="21"/>
      <c r="G93" s="86">
        <v>0.61</v>
      </c>
      <c r="I93" s="193">
        <v>0.86639999999999984</v>
      </c>
      <c r="J93" s="3"/>
      <c r="K93" s="3"/>
      <c r="N93" s="193">
        <v>0.86639999999999984</v>
      </c>
      <c r="S93" s="193">
        <v>0.85250000000000004</v>
      </c>
      <c r="X93" s="193">
        <v>0</v>
      </c>
      <c r="AB93" s="1"/>
    </row>
    <row r="94" spans="1:28" x14ac:dyDescent="0.35">
      <c r="A94" s="86">
        <f t="shared" si="0"/>
        <v>0.86060861938179534</v>
      </c>
      <c r="D94" s="231"/>
      <c r="F94" s="21"/>
      <c r="G94" s="86">
        <v>0.62</v>
      </c>
      <c r="I94" s="193">
        <v>0.87079999999999991</v>
      </c>
      <c r="J94" s="3"/>
      <c r="K94" s="3"/>
      <c r="N94" s="193">
        <v>0.87079999999999991</v>
      </c>
      <c r="S94" s="193">
        <v>0.85705882352941176</v>
      </c>
      <c r="X94" s="193">
        <v>0</v>
      </c>
      <c r="AB94" s="1"/>
    </row>
    <row r="95" spans="1:28" x14ac:dyDescent="0.35">
      <c r="A95" s="86">
        <f t="shared" si="0"/>
        <v>0.86512641359270792</v>
      </c>
      <c r="D95" s="231"/>
      <c r="F95" s="21"/>
      <c r="G95" s="86">
        <v>0.63</v>
      </c>
      <c r="I95" s="193">
        <v>0.87519999999999998</v>
      </c>
      <c r="J95" s="3"/>
      <c r="K95" s="3"/>
      <c r="N95" s="193">
        <v>0.87519999999999998</v>
      </c>
      <c r="S95" s="193">
        <v>0.86161764705882349</v>
      </c>
      <c r="X95" s="193">
        <v>0</v>
      </c>
      <c r="AB95" s="1"/>
    </row>
    <row r="96" spans="1:28" x14ac:dyDescent="0.35">
      <c r="A96" s="86">
        <f t="shared" si="0"/>
        <v>0.86964420780362028</v>
      </c>
      <c r="D96" s="231"/>
      <c r="F96" s="21"/>
      <c r="G96" s="86">
        <v>0.64</v>
      </c>
      <c r="I96" s="193">
        <v>0.87959999999999994</v>
      </c>
      <c r="J96" s="3"/>
      <c r="K96" s="3"/>
      <c r="N96" s="193">
        <v>0.87959999999999994</v>
      </c>
      <c r="S96" s="193">
        <v>0.86617647058823533</v>
      </c>
      <c r="X96" s="193">
        <v>0</v>
      </c>
      <c r="AB96" s="1"/>
    </row>
    <row r="97" spans="1:28" x14ac:dyDescent="0.35">
      <c r="A97" s="86">
        <f t="shared" ref="A97:A132" si="1">(IFERROR((I97*$H$3/$I$4),0)+IFERROR((N97*$M$3/$N$4),0)+IFERROR((S97*$R$3/$S$4),0)+IFERROR((X97*$W$3/$X$4),0))/($D$5/1000)</f>
        <v>0.87416200201453287</v>
      </c>
      <c r="D97" s="231"/>
      <c r="F97" s="21"/>
      <c r="G97" s="86">
        <v>0.65</v>
      </c>
      <c r="I97" s="193">
        <v>0.8839999999999999</v>
      </c>
      <c r="J97" s="3"/>
      <c r="K97" s="3"/>
      <c r="N97" s="193">
        <v>0.8839999999999999</v>
      </c>
      <c r="S97" s="193">
        <v>0.87073529411764705</v>
      </c>
      <c r="X97" s="193">
        <v>0</v>
      </c>
      <c r="AB97" s="1"/>
    </row>
    <row r="98" spans="1:28" x14ac:dyDescent="0.35">
      <c r="A98" s="86">
        <f t="shared" si="1"/>
        <v>0.87867979622544512</v>
      </c>
      <c r="D98" s="231"/>
      <c r="F98" s="21"/>
      <c r="G98" s="86">
        <v>0.66</v>
      </c>
      <c r="I98" s="193">
        <v>0.88839999999999986</v>
      </c>
      <c r="J98" s="3"/>
      <c r="K98" s="3"/>
      <c r="N98" s="193">
        <v>0.88839999999999986</v>
      </c>
      <c r="S98" s="193">
        <v>0.87529411764705878</v>
      </c>
      <c r="X98" s="193">
        <v>0</v>
      </c>
      <c r="AB98" s="1"/>
    </row>
    <row r="99" spans="1:28" x14ac:dyDescent="0.35">
      <c r="A99" s="86">
        <f t="shared" si="1"/>
        <v>0.8831975904363577</v>
      </c>
      <c r="D99" s="231"/>
      <c r="F99" s="21"/>
      <c r="G99" s="86">
        <v>0.67</v>
      </c>
      <c r="I99" s="193">
        <v>0.89279999999999993</v>
      </c>
      <c r="J99" s="3"/>
      <c r="K99" s="3"/>
      <c r="N99" s="193">
        <v>0.89279999999999993</v>
      </c>
      <c r="S99" s="193">
        <v>0.87985294117647062</v>
      </c>
      <c r="X99" s="193">
        <v>0</v>
      </c>
      <c r="AB99" s="1"/>
    </row>
    <row r="100" spans="1:28" x14ac:dyDescent="0.35">
      <c r="A100" s="86">
        <f t="shared" si="1"/>
        <v>0.88771538464727029</v>
      </c>
      <c r="D100" s="231"/>
      <c r="F100" s="21"/>
      <c r="G100" s="86">
        <v>0.68</v>
      </c>
      <c r="I100" s="193">
        <v>0.8972</v>
      </c>
      <c r="J100" s="3"/>
      <c r="K100" s="3"/>
      <c r="N100" s="193">
        <v>0.8972</v>
      </c>
      <c r="S100" s="193">
        <v>0.88441176470588245</v>
      </c>
      <c r="X100" s="193">
        <v>0</v>
      </c>
      <c r="AB100" s="1"/>
    </row>
    <row r="101" spans="1:28" x14ac:dyDescent="0.35">
      <c r="A101" s="86">
        <f t="shared" si="1"/>
        <v>0.89223317885818254</v>
      </c>
      <c r="D101" s="231"/>
      <c r="F101" s="21"/>
      <c r="G101" s="86">
        <v>0.69</v>
      </c>
      <c r="I101" s="193">
        <v>0.90159999999999985</v>
      </c>
      <c r="J101" s="3"/>
      <c r="K101" s="3"/>
      <c r="N101" s="193">
        <v>0.90159999999999985</v>
      </c>
      <c r="S101" s="193">
        <v>0.88897058823529407</v>
      </c>
      <c r="X101" s="193">
        <v>0</v>
      </c>
      <c r="AB101" s="1"/>
    </row>
    <row r="102" spans="1:28" x14ac:dyDescent="0.35">
      <c r="A102" s="86">
        <f t="shared" si="1"/>
        <v>0.89675097306909513</v>
      </c>
      <c r="D102" s="231"/>
      <c r="F102" s="21"/>
      <c r="G102" s="86">
        <v>0.7</v>
      </c>
      <c r="I102" s="193">
        <v>0.90599999999999992</v>
      </c>
      <c r="J102" s="3"/>
      <c r="K102" s="3"/>
      <c r="N102" s="193">
        <v>0.90599999999999992</v>
      </c>
      <c r="S102" s="193">
        <v>0.89352941176470591</v>
      </c>
      <c r="X102" s="193">
        <v>0</v>
      </c>
      <c r="AB102" s="1"/>
    </row>
    <row r="103" spans="1:28" x14ac:dyDescent="0.35">
      <c r="A103" s="86">
        <f t="shared" si="1"/>
        <v>0.9012687672800076</v>
      </c>
      <c r="D103" s="231"/>
      <c r="F103" s="21"/>
      <c r="G103" s="86">
        <v>0.71</v>
      </c>
      <c r="I103" s="193">
        <v>0.91039999999999988</v>
      </c>
      <c r="J103" s="3"/>
      <c r="K103" s="3"/>
      <c r="N103" s="193">
        <v>0.91039999999999988</v>
      </c>
      <c r="S103" s="193">
        <v>0.89808823529411763</v>
      </c>
      <c r="X103" s="193">
        <v>0</v>
      </c>
      <c r="AB103" s="1"/>
    </row>
    <row r="104" spans="1:28" x14ac:dyDescent="0.35">
      <c r="A104" s="86">
        <f t="shared" si="1"/>
        <v>0.90578656149091996</v>
      </c>
      <c r="D104" s="231"/>
      <c r="F104" s="21"/>
      <c r="G104" s="86">
        <v>0.72</v>
      </c>
      <c r="I104" s="193">
        <v>0.91479999999999984</v>
      </c>
      <c r="J104" s="3"/>
      <c r="K104" s="3"/>
      <c r="N104" s="193">
        <v>0.91479999999999984</v>
      </c>
      <c r="S104" s="193">
        <v>0.90264705882352936</v>
      </c>
      <c r="X104" s="193">
        <v>0</v>
      </c>
      <c r="AB104" s="1"/>
    </row>
    <row r="105" spans="1:28" x14ac:dyDescent="0.35">
      <c r="A105" s="86">
        <f t="shared" si="1"/>
        <v>0.91030435570183266</v>
      </c>
      <c r="D105" s="231"/>
      <c r="F105" s="21"/>
      <c r="G105" s="86">
        <v>0.73</v>
      </c>
      <c r="I105" s="193">
        <v>0.9191999999999998</v>
      </c>
      <c r="J105" s="3"/>
      <c r="K105" s="3"/>
      <c r="N105" s="193">
        <v>0.9191999999999998</v>
      </c>
      <c r="S105" s="193">
        <v>0.9072058823529412</v>
      </c>
      <c r="X105" s="193">
        <v>0</v>
      </c>
      <c r="AB105" s="1"/>
    </row>
    <row r="106" spans="1:28" x14ac:dyDescent="0.35">
      <c r="A106" s="86">
        <f t="shared" si="1"/>
        <v>0.9148221499127448</v>
      </c>
      <c r="D106" s="231"/>
      <c r="F106" s="21"/>
      <c r="G106" s="86">
        <v>0.74</v>
      </c>
      <c r="I106" s="193">
        <v>0.92359999999999987</v>
      </c>
      <c r="J106" s="3"/>
      <c r="K106" s="3"/>
      <c r="N106" s="193">
        <v>0.92359999999999987</v>
      </c>
      <c r="S106" s="193">
        <v>0.91176470588235292</v>
      </c>
      <c r="X106" s="193">
        <v>0</v>
      </c>
      <c r="AB106" s="1"/>
    </row>
    <row r="107" spans="1:28" x14ac:dyDescent="0.35">
      <c r="A107" s="86">
        <f t="shared" si="1"/>
        <v>0.91933994412365738</v>
      </c>
      <c r="D107" s="231"/>
      <c r="F107" s="21"/>
      <c r="G107" s="86">
        <v>0.75</v>
      </c>
      <c r="I107" s="193">
        <v>0.92799999999999994</v>
      </c>
      <c r="J107" s="3"/>
      <c r="K107" s="3"/>
      <c r="N107" s="193">
        <v>0.92799999999999994</v>
      </c>
      <c r="S107" s="193">
        <v>0.91632352941176465</v>
      </c>
      <c r="X107" s="193">
        <v>0</v>
      </c>
      <c r="AB107" s="1"/>
    </row>
    <row r="108" spans="1:28" x14ac:dyDescent="0.35">
      <c r="A108" s="86">
        <f t="shared" si="1"/>
        <v>0.92385773833456986</v>
      </c>
      <c r="D108" s="231"/>
      <c r="F108" s="21"/>
      <c r="G108" s="86">
        <v>0.76</v>
      </c>
      <c r="I108" s="193">
        <v>0.9323999999999999</v>
      </c>
      <c r="J108" s="3"/>
      <c r="K108" s="3"/>
      <c r="N108" s="193">
        <v>0.9323999999999999</v>
      </c>
      <c r="S108" s="193">
        <v>0.92088235294117649</v>
      </c>
      <c r="X108" s="193">
        <v>0</v>
      </c>
      <c r="AB108" s="1"/>
    </row>
    <row r="109" spans="1:28" x14ac:dyDescent="0.35">
      <c r="A109" s="86">
        <f t="shared" si="1"/>
        <v>0.92837553254548244</v>
      </c>
      <c r="D109" s="231"/>
      <c r="F109" s="21"/>
      <c r="G109" s="86">
        <v>0.77</v>
      </c>
      <c r="I109" s="193">
        <v>0.93679999999999986</v>
      </c>
      <c r="J109" s="3"/>
      <c r="K109" s="3"/>
      <c r="N109" s="193">
        <v>0.93679999999999986</v>
      </c>
      <c r="S109" s="193">
        <v>0.92544117647058832</v>
      </c>
      <c r="X109" s="193">
        <v>0</v>
      </c>
      <c r="AB109" s="1"/>
    </row>
    <row r="110" spans="1:28" x14ac:dyDescent="0.35">
      <c r="A110" s="86">
        <f t="shared" si="1"/>
        <v>0.93289332675639491</v>
      </c>
      <c r="D110" s="231"/>
      <c r="F110" s="21"/>
      <c r="G110" s="86">
        <v>0.78</v>
      </c>
      <c r="I110" s="193">
        <v>0.94119999999999981</v>
      </c>
      <c r="J110" s="3"/>
      <c r="K110" s="3"/>
      <c r="N110" s="193">
        <v>0.94119999999999981</v>
      </c>
      <c r="S110" s="193">
        <v>0.93000000000000016</v>
      </c>
      <c r="X110" s="193">
        <v>0</v>
      </c>
      <c r="AB110" s="1"/>
    </row>
    <row r="111" spans="1:28" x14ac:dyDescent="0.35">
      <c r="A111" s="86">
        <f t="shared" si="1"/>
        <v>0.93638984119256141</v>
      </c>
      <c r="D111" s="231"/>
      <c r="F111" s="21"/>
      <c r="G111" s="86">
        <v>0.79</v>
      </c>
      <c r="I111" s="193">
        <v>0.94559999999999989</v>
      </c>
      <c r="J111" s="3"/>
      <c r="K111" s="3"/>
      <c r="N111" s="193">
        <v>0.94559999999999989</v>
      </c>
      <c r="S111" s="193">
        <v>0.93318181818181833</v>
      </c>
      <c r="X111" s="193">
        <v>0</v>
      </c>
      <c r="AB111" s="1"/>
    </row>
    <row r="112" spans="1:28" x14ac:dyDescent="0.35">
      <c r="A112" s="86">
        <f t="shared" si="1"/>
        <v>0.93988635562872758</v>
      </c>
      <c r="D112" s="231"/>
      <c r="F112" s="21"/>
      <c r="G112" s="86">
        <v>0.8</v>
      </c>
      <c r="I112" s="193">
        <v>0.95</v>
      </c>
      <c r="J112" s="3"/>
      <c r="K112" s="3"/>
      <c r="N112" s="193">
        <v>0.95</v>
      </c>
      <c r="S112" s="193">
        <v>0.93636363636363651</v>
      </c>
      <c r="X112" s="193">
        <v>0</v>
      </c>
      <c r="AB112" s="1"/>
    </row>
    <row r="113" spans="1:28" x14ac:dyDescent="0.35">
      <c r="A113" s="86">
        <f t="shared" si="1"/>
        <v>0.94289203784729136</v>
      </c>
      <c r="D113" s="231"/>
      <c r="F113" s="21"/>
      <c r="G113" s="86">
        <v>0.81</v>
      </c>
      <c r="I113" s="193">
        <v>0.9524999999999999</v>
      </c>
      <c r="J113" s="3"/>
      <c r="K113" s="3"/>
      <c r="N113" s="193">
        <v>0.9524999999999999</v>
      </c>
      <c r="S113" s="193">
        <v>0.93954545454545468</v>
      </c>
      <c r="X113" s="193">
        <v>0</v>
      </c>
      <c r="AB113" s="1"/>
    </row>
    <row r="114" spans="1:28" x14ac:dyDescent="0.35">
      <c r="A114" s="86">
        <f t="shared" si="1"/>
        <v>0.94589772006585493</v>
      </c>
      <c r="D114" s="231"/>
      <c r="F114" s="21"/>
      <c r="G114" s="86">
        <v>0.82</v>
      </c>
      <c r="I114" s="193">
        <v>0.95499999999999996</v>
      </c>
      <c r="J114" s="3"/>
      <c r="K114" s="3"/>
      <c r="N114" s="193">
        <v>0.95499999999999996</v>
      </c>
      <c r="S114" s="193">
        <v>0.94272727272727286</v>
      </c>
      <c r="X114" s="193">
        <v>0</v>
      </c>
      <c r="AB114" s="1"/>
    </row>
    <row r="115" spans="1:28" x14ac:dyDescent="0.35">
      <c r="A115" s="86">
        <f t="shared" si="1"/>
        <v>0.94890340228441838</v>
      </c>
      <c r="D115" s="231"/>
      <c r="F115" s="21"/>
      <c r="G115" s="86">
        <v>0.83</v>
      </c>
      <c r="I115" s="193">
        <v>0.95750000000000002</v>
      </c>
      <c r="J115" s="3"/>
      <c r="K115" s="3"/>
      <c r="N115" s="193">
        <v>0.95750000000000002</v>
      </c>
      <c r="S115" s="193">
        <v>0.94590909090909103</v>
      </c>
      <c r="X115" s="193">
        <v>0</v>
      </c>
      <c r="AB115" s="1"/>
    </row>
    <row r="116" spans="1:28" x14ac:dyDescent="0.35">
      <c r="A116" s="86">
        <f t="shared" si="1"/>
        <v>0.95190908450298195</v>
      </c>
      <c r="D116" s="231"/>
      <c r="F116" s="21"/>
      <c r="G116" s="86">
        <v>0.84</v>
      </c>
      <c r="I116" s="193">
        <v>0.96</v>
      </c>
      <c r="J116" s="3"/>
      <c r="K116" s="3"/>
      <c r="N116" s="193">
        <v>0.96</v>
      </c>
      <c r="S116" s="193">
        <v>0.94909090909090921</v>
      </c>
      <c r="X116" s="193">
        <v>0</v>
      </c>
      <c r="AB116" s="1"/>
    </row>
    <row r="117" spans="1:28" x14ac:dyDescent="0.35">
      <c r="A117" s="86">
        <f t="shared" si="1"/>
        <v>0.95491476672154574</v>
      </c>
      <c r="D117" s="231"/>
      <c r="F117" s="21"/>
      <c r="G117" s="86">
        <v>0.85</v>
      </c>
      <c r="I117" s="193">
        <v>0.96249999999999991</v>
      </c>
      <c r="J117" s="3"/>
      <c r="K117" s="3"/>
      <c r="N117" s="193">
        <v>0.96249999999999991</v>
      </c>
      <c r="S117" s="193">
        <v>0.95227272727272738</v>
      </c>
      <c r="X117" s="193">
        <v>0</v>
      </c>
      <c r="AB117" s="1"/>
    </row>
    <row r="118" spans="1:28" x14ac:dyDescent="0.35">
      <c r="A118" s="86">
        <f t="shared" si="1"/>
        <v>0.95792044894010941</v>
      </c>
      <c r="D118" s="231"/>
      <c r="F118" s="21"/>
      <c r="G118" s="86">
        <v>0.86</v>
      </c>
      <c r="I118" s="193">
        <v>0.96499999999999997</v>
      </c>
      <c r="J118" s="3"/>
      <c r="K118" s="3"/>
      <c r="N118" s="193">
        <v>0.96499999999999997</v>
      </c>
      <c r="S118" s="193">
        <v>0.95545454545454556</v>
      </c>
      <c r="X118" s="193">
        <v>0</v>
      </c>
      <c r="AB118" s="1"/>
    </row>
    <row r="119" spans="1:28" x14ac:dyDescent="0.35">
      <c r="A119" s="86">
        <f t="shared" si="1"/>
        <v>0.96092613115867298</v>
      </c>
      <c r="D119" s="231"/>
      <c r="F119" s="21"/>
      <c r="G119" s="86">
        <v>0.87</v>
      </c>
      <c r="I119" s="193">
        <v>0.96750000000000003</v>
      </c>
      <c r="J119" s="3"/>
      <c r="K119" s="3"/>
      <c r="N119" s="193">
        <v>0.96750000000000003</v>
      </c>
      <c r="S119" s="193">
        <v>0.95863636363636373</v>
      </c>
      <c r="X119" s="193">
        <v>0</v>
      </c>
      <c r="AB119" s="1"/>
    </row>
    <row r="120" spans="1:28" x14ac:dyDescent="0.35">
      <c r="A120" s="86">
        <f t="shared" si="1"/>
        <v>0.96393181337723655</v>
      </c>
      <c r="D120" s="231"/>
      <c r="F120" s="21"/>
      <c r="G120" s="86">
        <v>0.88</v>
      </c>
      <c r="I120" s="193">
        <v>0.97</v>
      </c>
      <c r="J120" s="3"/>
      <c r="K120" s="3"/>
      <c r="N120" s="193">
        <v>0.97</v>
      </c>
      <c r="S120" s="193">
        <v>0.96181818181818191</v>
      </c>
      <c r="X120" s="193">
        <v>0</v>
      </c>
      <c r="AB120" s="1"/>
    </row>
    <row r="121" spans="1:28" x14ac:dyDescent="0.35">
      <c r="A121" s="86">
        <f t="shared" si="1"/>
        <v>0.96693749559580011</v>
      </c>
      <c r="D121" s="231"/>
      <c r="F121" s="21"/>
      <c r="G121" s="86">
        <v>0.89</v>
      </c>
      <c r="I121" s="193">
        <v>0.97249999999999992</v>
      </c>
      <c r="J121" s="3"/>
      <c r="K121" s="3"/>
      <c r="N121" s="193">
        <v>0.97249999999999992</v>
      </c>
      <c r="S121" s="193">
        <v>0.96500000000000008</v>
      </c>
      <c r="X121" s="193">
        <v>0</v>
      </c>
      <c r="AB121" s="1"/>
    </row>
    <row r="122" spans="1:28" x14ac:dyDescent="0.35">
      <c r="A122" s="86">
        <f t="shared" si="1"/>
        <v>0.96994317781436379</v>
      </c>
      <c r="D122" s="231"/>
      <c r="F122" s="21"/>
      <c r="G122" s="86">
        <v>0.9</v>
      </c>
      <c r="I122" s="193">
        <v>0.97499999999999998</v>
      </c>
      <c r="J122" s="3"/>
      <c r="K122" s="3"/>
      <c r="N122" s="193">
        <v>0.97499999999999998</v>
      </c>
      <c r="S122" s="193">
        <v>0.96818181818181825</v>
      </c>
      <c r="X122" s="193">
        <v>0</v>
      </c>
      <c r="AB122" s="1"/>
    </row>
    <row r="123" spans="1:28" x14ac:dyDescent="0.35">
      <c r="A123" s="86">
        <f t="shared" si="1"/>
        <v>0.97294886003292735</v>
      </c>
      <c r="D123" s="231"/>
      <c r="F123" s="21"/>
      <c r="G123" s="86">
        <v>0.91</v>
      </c>
      <c r="I123" s="193">
        <v>0.97750000000000004</v>
      </c>
      <c r="J123" s="3"/>
      <c r="K123" s="3"/>
      <c r="N123" s="193">
        <v>0.97750000000000004</v>
      </c>
      <c r="S123" s="193">
        <v>0.97136363636363643</v>
      </c>
      <c r="X123" s="193">
        <v>0</v>
      </c>
      <c r="AB123" s="1"/>
    </row>
    <row r="124" spans="1:28" x14ac:dyDescent="0.35">
      <c r="A124" s="86">
        <f t="shared" si="1"/>
        <v>0.97595454225149103</v>
      </c>
      <c r="D124" s="231"/>
      <c r="F124" s="21"/>
      <c r="G124" s="86">
        <v>0.92</v>
      </c>
      <c r="I124" s="193">
        <v>0.98</v>
      </c>
      <c r="J124" s="3"/>
      <c r="K124" s="3"/>
      <c r="N124" s="193">
        <v>0.98</v>
      </c>
      <c r="S124" s="193">
        <v>0.9745454545454546</v>
      </c>
      <c r="X124" s="193">
        <v>0</v>
      </c>
      <c r="AB124" s="1"/>
    </row>
    <row r="125" spans="1:28" x14ac:dyDescent="0.35">
      <c r="A125" s="86">
        <f t="shared" si="1"/>
        <v>0.97896022447005482</v>
      </c>
      <c r="D125" s="231"/>
      <c r="F125" s="21"/>
      <c r="G125" s="86">
        <v>0.93</v>
      </c>
      <c r="I125" s="193">
        <v>0.98249999999999993</v>
      </c>
      <c r="J125" s="3"/>
      <c r="K125" s="3"/>
      <c r="N125" s="193">
        <v>0.98249999999999993</v>
      </c>
      <c r="S125" s="193">
        <v>0.97772727272727289</v>
      </c>
      <c r="X125" s="193">
        <v>0</v>
      </c>
      <c r="AB125" s="1"/>
    </row>
    <row r="126" spans="1:28" x14ac:dyDescent="0.35">
      <c r="A126" s="86">
        <f t="shared" si="1"/>
        <v>0.98196590668861816</v>
      </c>
      <c r="D126" s="231"/>
      <c r="F126" s="21"/>
      <c r="G126" s="86">
        <v>0.94</v>
      </c>
      <c r="I126" s="193">
        <v>0.98499999999999999</v>
      </c>
      <c r="J126" s="3"/>
      <c r="K126" s="3"/>
      <c r="N126" s="193">
        <v>0.98499999999999999</v>
      </c>
      <c r="S126" s="193">
        <v>0.98090909090909095</v>
      </c>
      <c r="X126" s="193">
        <v>0</v>
      </c>
      <c r="AB126" s="1"/>
    </row>
    <row r="127" spans="1:28" x14ac:dyDescent="0.35">
      <c r="A127" s="86">
        <f t="shared" si="1"/>
        <v>0.98497158890718195</v>
      </c>
      <c r="D127" s="231"/>
      <c r="F127" s="21"/>
      <c r="G127" s="86">
        <v>0.95</v>
      </c>
      <c r="I127" s="193">
        <v>0.98750000000000004</v>
      </c>
      <c r="J127" s="3"/>
      <c r="K127" s="3"/>
      <c r="N127" s="193">
        <v>0.98750000000000004</v>
      </c>
      <c r="S127" s="193">
        <v>0.98409090909090913</v>
      </c>
      <c r="X127" s="193">
        <v>0</v>
      </c>
      <c r="AB127" s="1"/>
    </row>
    <row r="128" spans="1:28" x14ac:dyDescent="0.35">
      <c r="A128" s="86">
        <f t="shared" si="1"/>
        <v>0.98797727112574563</v>
      </c>
      <c r="D128" s="231"/>
      <c r="F128" s="21"/>
      <c r="G128" s="86">
        <v>0.96</v>
      </c>
      <c r="I128" s="193">
        <v>0.99</v>
      </c>
      <c r="J128" s="3"/>
      <c r="K128" s="3"/>
      <c r="N128" s="193">
        <v>0.99</v>
      </c>
      <c r="S128" s="193">
        <v>0.9872727272727273</v>
      </c>
      <c r="X128" s="193">
        <v>0</v>
      </c>
      <c r="AB128" s="1"/>
    </row>
    <row r="129" spans="1:28" x14ac:dyDescent="0.35">
      <c r="A129" s="86">
        <f t="shared" si="1"/>
        <v>0.99098295334430919</v>
      </c>
      <c r="D129" s="231"/>
      <c r="F129" s="21"/>
      <c r="G129" s="86">
        <v>0.97</v>
      </c>
      <c r="I129" s="193">
        <v>0.99249999999999994</v>
      </c>
      <c r="J129" s="3"/>
      <c r="K129" s="3"/>
      <c r="N129" s="193">
        <v>0.99249999999999994</v>
      </c>
      <c r="S129" s="193">
        <v>0.99045454545454559</v>
      </c>
      <c r="X129" s="193">
        <v>0</v>
      </c>
      <c r="AB129" s="1"/>
    </row>
    <row r="130" spans="1:28" x14ac:dyDescent="0.35">
      <c r="A130" s="86">
        <f t="shared" si="1"/>
        <v>0.99398863556287276</v>
      </c>
      <c r="D130" s="231"/>
      <c r="F130" s="21"/>
      <c r="G130" s="86">
        <v>0.98</v>
      </c>
      <c r="I130" s="193">
        <v>0.995</v>
      </c>
      <c r="J130" s="3"/>
      <c r="K130" s="3"/>
      <c r="N130" s="193">
        <v>0.995</v>
      </c>
      <c r="S130" s="193">
        <v>0.99363636363636376</v>
      </c>
      <c r="X130" s="193">
        <v>0</v>
      </c>
      <c r="AB130" s="1"/>
    </row>
    <row r="131" spans="1:28" x14ac:dyDescent="0.35">
      <c r="A131" s="86">
        <f t="shared" si="1"/>
        <v>0.99699431778143643</v>
      </c>
      <c r="D131" s="231"/>
      <c r="F131" s="21"/>
      <c r="G131" s="86">
        <v>0.99</v>
      </c>
      <c r="I131" s="193">
        <v>0.99750000000000005</v>
      </c>
      <c r="J131" s="3"/>
      <c r="K131" s="3"/>
      <c r="N131" s="193">
        <v>0.99750000000000005</v>
      </c>
      <c r="S131" s="193">
        <v>0.99681818181818194</v>
      </c>
      <c r="X131" s="193">
        <v>0</v>
      </c>
      <c r="AB131" s="1"/>
    </row>
    <row r="132" spans="1:28" ht="15" thickBot="1" x14ac:dyDescent="0.4">
      <c r="A132" s="86">
        <f t="shared" si="1"/>
        <v>1</v>
      </c>
      <c r="D132" s="231"/>
      <c r="F132" s="21"/>
      <c r="G132" s="87">
        <v>1</v>
      </c>
      <c r="I132" s="193">
        <v>1</v>
      </c>
      <c r="J132" s="3"/>
      <c r="K132" s="3"/>
      <c r="N132" s="193">
        <v>1</v>
      </c>
      <c r="S132" s="193">
        <v>1</v>
      </c>
      <c r="X132" s="193">
        <v>0</v>
      </c>
      <c r="AB132" s="1"/>
    </row>
    <row r="133" spans="1:28" x14ac:dyDescent="0.35">
      <c r="J133" s="3"/>
      <c r="K133" s="3"/>
      <c r="AB133" s="1"/>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V12:W12"/>
    <mergeCell ref="V4:W4"/>
    <mergeCell ref="G5:H11"/>
    <mergeCell ref="L5:M11"/>
    <mergeCell ref="Q5:R11"/>
    <mergeCell ref="V5:W11"/>
    <mergeCell ref="G4:H4"/>
    <mergeCell ref="L4:M4"/>
    <mergeCell ref="Q4:R4"/>
    <mergeCell ref="G12:H12"/>
    <mergeCell ref="L12:M12"/>
    <mergeCell ref="Q12:R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7B11-EAAE-4F94-AC0A-0B846E98E175}">
  <sheetPr codeName="Feuil17">
    <tabColor theme="0" tint="-0.249977111117893"/>
  </sheetPr>
  <dimension ref="A1:V277"/>
  <sheetViews>
    <sheetView showGridLines="0" zoomScale="55" zoomScaleNormal="55" workbookViewId="0">
      <pane xSplit="3" ySplit="16" topLeftCell="D17" activePane="bottomRight" state="frozen"/>
      <selection pane="topRight" activeCell="D1" sqref="D1"/>
      <selection pane="bottomLeft" activeCell="A17" sqref="A17"/>
      <selection pane="bottomRight" activeCell="M5" sqref="M5"/>
    </sheetView>
  </sheetViews>
  <sheetFormatPr baseColWidth="10" defaultColWidth="10.54296875" defaultRowHeight="14.5" x14ac:dyDescent="0.35"/>
  <cols>
    <col min="1" max="4" width="13.90625" customWidth="1"/>
    <col min="5" max="5" width="29.36328125" bestFit="1" customWidth="1"/>
    <col min="6" max="15" width="19.90625" customWidth="1"/>
    <col min="20" max="20" width="13.90625" customWidth="1"/>
  </cols>
  <sheetData>
    <row r="1" spans="1:22" x14ac:dyDescent="0.35">
      <c r="A1" s="49"/>
      <c r="B1" s="49"/>
      <c r="C1" s="49"/>
      <c r="D1" s="49"/>
      <c r="G1" s="70"/>
    </row>
    <row r="2" spans="1:22" x14ac:dyDescent="0.35">
      <c r="F2" s="47" t="str" cm="1">
        <f t="array" aca="1" ref="F2" ca="1">INDEX(INDIRECT($A$4&amp;"!A1:Z500"),3,7+(COLUMN()-COLUMN($F$2))*5)</f>
        <v>Sediane N 22</v>
      </c>
      <c r="G2" s="47" t="str" cm="1">
        <f t="array" aca="1" ref="G2" ca="1">INDEX(INDIRECT($A$4&amp;"!A1:Z500"),3,7+(COLUMN()-COLUMN($F$2))*5)</f>
        <v>Sediane N 23</v>
      </c>
      <c r="H2" s="47" t="str" cm="1">
        <f t="array" aca="1" ref="H2" ca="1">INDEX(INDIRECT($A$4&amp;"!A1:Z500"),3,7+(COLUMN()-COLUMN($F$2))*5)</f>
        <v>Sediane N 24</v>
      </c>
      <c r="I2" s="47" cm="1">
        <f t="array" aca="1" ref="I2" ca="1">INDEX(INDIRECT($A$4&amp;"!A1:Z500"),3,7+(COLUMN()-COLUMN($F$2))*5)</f>
        <v>0</v>
      </c>
    </row>
    <row r="3" spans="1:22" x14ac:dyDescent="0.35">
      <c r="A3" t="s">
        <v>68</v>
      </c>
      <c r="E3" s="47" t="s">
        <v>47</v>
      </c>
      <c r="F3" s="155" cm="1">
        <f t="array" aca="1" ref="F3" ca="1">INDEX(INDIRECT($A$4&amp;"!A1:Z500"),3,8+(COLUMN()-COLUMN($F$2))*5)</f>
        <v>1</v>
      </c>
      <c r="G3" s="208" cm="1">
        <f t="array" aca="1" ref="G3" ca="1">INDEX(INDIRECT($A$4&amp;"!A1:Z500"),3,8+(COLUMN()-COLUMN($F$2))*5)</f>
        <v>2.5249999999999999</v>
      </c>
      <c r="H3" s="208" cm="1">
        <f t="array" aca="1" ref="H3" ca="1">INDEX(INDIRECT($A$4&amp;"!A1:Z500"),3,8+(COLUMN()-COLUMN($F$2))*5)</f>
        <v>10.525</v>
      </c>
      <c r="I3" s="69" cm="1">
        <f t="array" aca="1" ref="I3" ca="1">INDEX(INDIRECT($A$4&amp;"!A1:Z500"),3,8+(COLUMN()-COLUMN($F$2))*5)+Serene_A_I!AB3</f>
        <v>0</v>
      </c>
    </row>
    <row r="4" spans="1:22" x14ac:dyDescent="0.35">
      <c r="A4" t="s">
        <v>179</v>
      </c>
      <c r="E4" s="47" t="s">
        <v>48</v>
      </c>
      <c r="F4" s="95" cm="1">
        <f t="array" aca="1" ref="F4" ca="1">INDIRECT($A$4&amp;"!D5")</f>
        <v>158.41503267973854</v>
      </c>
      <c r="G4" s="71" t="s">
        <v>16</v>
      </c>
    </row>
    <row r="5" spans="1:22" x14ac:dyDescent="0.35">
      <c r="A5" t="s">
        <v>179</v>
      </c>
      <c r="B5" t="s">
        <v>168</v>
      </c>
      <c r="E5" s="47" t="str">
        <f xml:space="preserve"> "COS GRTgaz (" &amp; Results!B9 &amp; ")"</f>
        <v>COS GRTgaz (Firm)</v>
      </c>
      <c r="F5" s="95">
        <f ca="1">F4</f>
        <v>158.41503267973854</v>
      </c>
      <c r="G5" s="71" t="s">
        <v>16</v>
      </c>
    </row>
    <row r="6" spans="1:22" ht="15" thickBot="1" x14ac:dyDescent="0.4">
      <c r="A6" s="60" t="s">
        <v>180</v>
      </c>
      <c r="E6" s="47" t="s">
        <v>216</v>
      </c>
      <c r="F6" s="47">
        <f>Results!$F$19</f>
        <v>0</v>
      </c>
      <c r="G6" s="71" t="s">
        <v>15</v>
      </c>
    </row>
    <row r="7" spans="1:22" ht="15" thickBot="1" x14ac:dyDescent="0.4">
      <c r="A7" s="60" t="s">
        <v>14</v>
      </c>
      <c r="H7" s="90"/>
    </row>
    <row r="8" spans="1:22" x14ac:dyDescent="0.35">
      <c r="F8" s="90"/>
      <c r="G8" s="90"/>
    </row>
    <row r="11" spans="1:22" ht="16.5" customHeight="1" x14ac:dyDescent="0.35">
      <c r="F11" s="311" t="s">
        <v>30</v>
      </c>
      <c r="G11" s="311"/>
      <c r="H11" s="311"/>
      <c r="I11" s="311"/>
      <c r="K11" s="58" t="s">
        <v>177</v>
      </c>
      <c r="L11" s="312" t="s">
        <v>71</v>
      </c>
      <c r="M11" s="312"/>
      <c r="N11" s="312"/>
      <c r="O11" s="312"/>
      <c r="S11" s="312" t="s">
        <v>183</v>
      </c>
      <c r="T11" s="312"/>
      <c r="U11" s="312"/>
      <c r="V11" s="312"/>
    </row>
    <row r="12" spans="1:22" x14ac:dyDescent="0.35">
      <c r="J12" s="240" t="s">
        <v>74</v>
      </c>
      <c r="K12" s="240" t="s">
        <v>74</v>
      </c>
    </row>
    <row r="13" spans="1:22" ht="17.25" customHeight="1" x14ac:dyDescent="0.35">
      <c r="J13" s="240" t="s">
        <v>75</v>
      </c>
      <c r="K13" s="240" t="s">
        <v>75</v>
      </c>
    </row>
    <row r="14" spans="1:22" x14ac:dyDescent="0.35">
      <c r="F14" s="29"/>
      <c r="G14" s="48">
        <f ca="1">IF(COUNTIF(G17:G231,1)=0, "Only " &amp; ROUND(G231,3)*100 &amp; "%" &amp; " filling on 31/10",_xlfn.XLOOKUP(1,G17:G231,$A17:$A231,"",0,2)-1 )</f>
        <v>45548</v>
      </c>
      <c r="J14" s="154">
        <f ca="1">F5</f>
        <v>158.41503267973854</v>
      </c>
      <c r="K14" s="154">
        <v>1000</v>
      </c>
      <c r="M14" s="48">
        <f ca="1">IF(COUNTIF(M17:M231,1)=0, "Only " &amp; ROUND(M231,3)*100 &amp; "%" &amp; " filling on 31/10",_xlfn.XLOOKUP(1,M17:M231,$A17:$A231,"",0,2)-1 )</f>
        <v>45548</v>
      </c>
      <c r="S14" s="203">
        <f ca="1">T14-DATE(Results!J4,4,1)+1</f>
        <v>112</v>
      </c>
      <c r="T14" s="48">
        <f ca="1">IF(COUNTIF(T17:T231,"&gt;="&amp;1)=0, "Only " &amp; TEXT(T231,"0,0%") &amp; " filling on 31/10",_xlfn.XLOOKUP(1,T17:T231,$A17:$A231,"",1,2)-1 )</f>
        <v>45494</v>
      </c>
    </row>
    <row r="15" spans="1:22" ht="36" customHeight="1" x14ac:dyDescent="0.35">
      <c r="F15" s="53" t="s">
        <v>20</v>
      </c>
      <c r="G15" s="53" t="s">
        <v>196</v>
      </c>
      <c r="J15" s="240" t="s">
        <v>76</v>
      </c>
      <c r="K15" s="240"/>
      <c r="L15" s="53" t="s">
        <v>20</v>
      </c>
      <c r="M15" s="53" t="s">
        <v>196</v>
      </c>
      <c r="S15" s="53" t="s">
        <v>20</v>
      </c>
      <c r="T15" s="53" t="s">
        <v>196</v>
      </c>
    </row>
    <row r="16" spans="1:22" ht="43.25" customHeight="1" x14ac:dyDescent="0.35">
      <c r="A16" s="53" t="s">
        <v>2</v>
      </c>
      <c r="B16" s="141" t="s">
        <v>217</v>
      </c>
      <c r="C16" s="141" t="s">
        <v>218</v>
      </c>
      <c r="D16" s="141" t="s">
        <v>219</v>
      </c>
      <c r="E16" s="53" t="s">
        <v>19</v>
      </c>
      <c r="F16" s="53">
        <f>$F$6</f>
        <v>0</v>
      </c>
      <c r="G16" s="171">
        <f ca="1">$F$6/SUM($F$3,$G$3,$H$3,$I$3)</f>
        <v>0</v>
      </c>
      <c r="H16" s="135" t="s">
        <v>21</v>
      </c>
      <c r="I16" s="141" t="s">
        <v>22</v>
      </c>
      <c r="J16" s="240" t="s">
        <v>115</v>
      </c>
      <c r="K16" s="240" t="s">
        <v>193</v>
      </c>
      <c r="L16" s="53">
        <f>$F$6</f>
        <v>0</v>
      </c>
      <c r="M16" s="171">
        <f ca="1">$F$6/SUM($F$3,$G$3,$H$3,$I$3)</f>
        <v>0</v>
      </c>
      <c r="N16" s="135" t="s">
        <v>21</v>
      </c>
      <c r="O16" s="141" t="s">
        <v>22</v>
      </c>
      <c r="S16" s="53">
        <f>$F$6</f>
        <v>0</v>
      </c>
      <c r="T16" s="171">
        <f ca="1">$F$6/SUM($F$3,$G$3,$H$3,$I$3)</f>
        <v>0</v>
      </c>
      <c r="U16" s="135" t="s">
        <v>21</v>
      </c>
      <c r="V16" s="141" t="s">
        <v>22</v>
      </c>
    </row>
    <row r="17" spans="1:22" x14ac:dyDescent="0.35">
      <c r="A17" s="48">
        <f>Results!H24</f>
        <v>45383</v>
      </c>
      <c r="B17" s="88" cm="1">
        <f t="array" aca="1" ref="B17" ca="1">_xlfn.XLOOKUP(A17,INDIRECT($A$5&amp;"!$AJ$41:$AJ$406"),INDIRECT($A$5&amp;"!$AK$41:$AK$406"))*SUM($F$3:$I$3)</f>
        <v>0</v>
      </c>
      <c r="C17" s="88" cm="1">
        <f t="array" aca="1" ref="C17" ca="1">_xlfn.XLOOKUP(A17,INDIRECT($A$5&amp;"!$AJ$41:$AJ$406"),INDIRECT($A$5&amp;"!$AL$41:$AL$406"))*SUM($F$3:$I$3)</f>
        <v>5.62</v>
      </c>
      <c r="D17" s="88" cm="1">
        <f t="array" aca="1" ref="D17" ca="1">_xlfn.XLOOKUP(A17,INDIRECT($A$5&amp;"!$AJ$41:$AJ$406"),INDIRECT($A$5&amp;"!$AO$41:$AO$406"))*SUM($F$3:$I$3)</f>
        <v>5.62</v>
      </c>
      <c r="E17" s="50" cm="1">
        <f t="array" ref="E17">SUMPRODUCT(('PT Storengy'!$B$8:$K$372)*('PT Storengy'!$A$8:$A$372=$A17)*('PT Storengy'!$B$5:$K$5=$A$6)*('PT Storengy'!$B$7:$K$7=$A$7))</f>
        <v>0</v>
      </c>
      <c r="F17" s="137">
        <f t="shared" ref="F17:F80" ca="1" si="0">F16+I17/1000</f>
        <v>0.158415</v>
      </c>
      <c r="G17" s="194">
        <f ca="1">ROUND(F16/SUM($F$3,$G$3,$H$3,$I$3),5)</f>
        <v>0</v>
      </c>
      <c r="H17" s="5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89">
        <f ca="1">ROUND(IF(F16*1000+$F$4*(1-$E17)*H17&gt;$D17*1000,$D17*1000-F16*1000,$F$4*(1-$E17)*H17),4)</f>
        <v>158.41499999999999</v>
      </c>
      <c r="J17" s="136" cm="1">
        <f t="array" aca="1" ref="J17" ca="1">IF(COUNTIFS('PTC GRTgaz'!$K$7:$K$15996,"",'PTC GRTgaz'!$A$7:$A$15996,J$16,'PTC GRTgaz'!$D$7:$D$15996,$A17,'PTC GRTgaz'!$C$7:$C$15996,"DEL")&gt;0,J$14,SUMIFS('PTC GRTgaz'!$K$7:$K$15996,'PTC GRTgaz'!$A$7:$A$15996,J$16,'PTC GRTgaz'!$D$7:$D$15996,$A17,'PTC GRTgaz'!$C$7:$C$15996,"DEL")*1.0026*$F$4/INDIRECT($A$4&amp;"!D9"))</f>
        <v>158.41503267973854</v>
      </c>
      <c r="K17" s="136">
        <v>1000</v>
      </c>
      <c r="L17" s="137">
        <f t="shared" ref="L17:L80" ca="1" si="1">L16+O17/1000</f>
        <v>0.15841503267973855</v>
      </c>
      <c r="M17" s="194">
        <f ca="1">ROUND(L16/SUM($F$3,$G$3,$H$3,$I$3),5)</f>
        <v>0</v>
      </c>
      <c r="N17" s="5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89">
        <f ca="1">IF(L16*1000+MIN(J17,K17,$F$4*(1-$E17)*N17)&gt;$D17*1000,$D17*1000-L16*1000,MIN(J17,K17,$F$4*(1-$E17)*N17))</f>
        <v>158.41503267973854</v>
      </c>
      <c r="S17" s="137">
        <f t="shared" ref="S17:S80" ca="1" si="2">S16+V17/1000</f>
        <v>0.15841503267973855</v>
      </c>
      <c r="T17" s="72">
        <f ca="1">MIN(ROUND(S16/SUM($F$3,$G$3,$H$3,$I$3),5),1)</f>
        <v>0</v>
      </c>
      <c r="U17" s="5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89">
        <f ca="1">$F$4*(1)*U17</f>
        <v>158.41503267973854</v>
      </c>
    </row>
    <row r="18" spans="1:22" x14ac:dyDescent="0.35">
      <c r="A18" s="48">
        <f>A17+1</f>
        <v>45384</v>
      </c>
      <c r="B18" s="88" cm="1">
        <f t="array" aca="1" ref="B18" ca="1">_xlfn.XLOOKUP(A18,INDIRECT($A$5&amp;"!$AJ$41:$AJ$406"),INDIRECT($A$5&amp;"!$AK$41:$AK$406"))*SUM($F$3:$I$3)</f>
        <v>0</v>
      </c>
      <c r="C18" s="88" cm="1">
        <f t="array" aca="1" ref="C18" ca="1">_xlfn.XLOOKUP(A18,INDIRECT($A$5&amp;"!$AJ$41:$AJ$406"),INDIRECT($A$5&amp;"!$AL$41:$AL$406"))*SUM($F$3:$I$3)</f>
        <v>14.05</v>
      </c>
      <c r="D18" s="88" cm="1">
        <f t="array" aca="1" ref="D18" ca="1">_xlfn.XLOOKUP(A18,INDIRECT($A$5&amp;"!$AJ$41:$AJ$406"),INDIRECT($A$5&amp;"!$AO$41:$AO$406"))*SUM($F$3:$I$3)</f>
        <v>9.4825000000000017</v>
      </c>
      <c r="E18" s="50" cm="1">
        <f t="array" ref="E18">SUMPRODUCT(('PT Storengy'!$B$8:$K$372)*('PT Storengy'!$A$8:$A$372=$A18)*('PT Storengy'!$B$5:$K$5=$A$6)*('PT Storengy'!$B$7:$K$7=$A$7))</f>
        <v>0</v>
      </c>
      <c r="F18" s="137">
        <f t="shared" ca="1" si="0"/>
        <v>0.31683</v>
      </c>
      <c r="G18" s="194">
        <f t="shared" ref="G18:G81" ca="1" si="3">ROUND(F17/SUM($F$3,$G$3,$H$3,$I$3),5)</f>
        <v>1.128E-2</v>
      </c>
      <c r="H18" s="51"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89">
        <f t="shared" ref="I18:I81" ca="1" si="4">ROUND(IF(F17*1000+$F$4*(1-$E18)*H18&gt;$D18*1000,$D18*1000-F17*1000,$F$4*(1-$E18)*H18),4)</f>
        <v>158.41499999999999</v>
      </c>
      <c r="J18" s="136" cm="1">
        <f t="array" aca="1" ref="J18" ca="1">IF(COUNTIFS('PTC GRTgaz'!$K$7:$K$15996,"",'PTC GRTgaz'!$A$7:$A$15996,J$16,'PTC GRTgaz'!$D$7:$D$15996,$A18,'PTC GRTgaz'!$C$7:$C$15996,"DEL")&gt;0,J$14,SUMIFS('PTC GRTgaz'!$K$7:$K$15996,'PTC GRTgaz'!$A$7:$A$15996,J$16,'PTC GRTgaz'!$D$7:$D$15996,$A18,'PTC GRTgaz'!$C$7:$C$15996,"DEL")*1.0026*$F$4/INDIRECT($A$4&amp;"!D9"))</f>
        <v>158.41503267973854</v>
      </c>
      <c r="K18" s="136">
        <v>1000</v>
      </c>
      <c r="L18" s="137">
        <f t="shared" ca="1" si="1"/>
        <v>0.31683006535947711</v>
      </c>
      <c r="M18" s="194">
        <f t="shared" ref="M18:M81" ca="1" si="5">ROUND(L17/SUM($F$3,$G$3,$H$3,$I$3),5)</f>
        <v>1.128E-2</v>
      </c>
      <c r="N18" s="51"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89">
        <f t="shared" ref="O18:O81" ca="1" si="6">IF(L17*1000+MIN(J18,K18,$F$4*(1-$E18)*N18)&gt;$D18*1000,$D18*1000-L17*1000,MIN(J18,K18,$F$4*(1-$E18)*N18))</f>
        <v>158.41503267973854</v>
      </c>
      <c r="S18" s="137">
        <f t="shared" ca="1" si="2"/>
        <v>0.31683006535947711</v>
      </c>
      <c r="T18" s="72">
        <f t="shared" ref="T18:T81" ca="1" si="7">MIN(ROUND(S17/SUM($F$3,$G$3,$H$3,$I$3),5),1)</f>
        <v>1.128E-2</v>
      </c>
      <c r="U18" s="51"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89">
        <f t="shared" ref="V18:V81" ca="1" si="8">$F$4*(1)*U18</f>
        <v>158.41503267973854</v>
      </c>
    </row>
    <row r="19" spans="1:22" x14ac:dyDescent="0.35">
      <c r="A19" s="48">
        <f t="shared" ref="A19:A82" si="9">A18+1</f>
        <v>45385</v>
      </c>
      <c r="B19" s="88" cm="1">
        <f t="array" aca="1" ref="B19" ca="1">_xlfn.XLOOKUP(A19,INDIRECT($A$5&amp;"!$AJ$41:$AJ$406"),INDIRECT($A$5&amp;"!$AK$41:$AK$406"))*SUM($F$3:$I$3)</f>
        <v>0</v>
      </c>
      <c r="C19" s="88" cm="1">
        <f t="array" aca="1" ref="C19" ca="1">_xlfn.XLOOKUP(A19,INDIRECT($A$5&amp;"!$AJ$41:$AJ$406"),INDIRECT($A$5&amp;"!$AL$41:$AL$406"))*SUM($F$3:$I$3)</f>
        <v>14.05</v>
      </c>
      <c r="D19" s="88" cm="1">
        <f t="array" aca="1" ref="D19" ca="1">_xlfn.XLOOKUP(A19,INDIRECT($A$5&amp;"!$AJ$41:$AJ$406"),INDIRECT($A$5&amp;"!$AO$41:$AO$406"))*SUM($F$3:$I$3)</f>
        <v>9.4825000000000017</v>
      </c>
      <c r="E19" s="50" cm="1">
        <f t="array" ref="E19">SUMPRODUCT(('PT Storengy'!$B$8:$K$372)*('PT Storengy'!$A$8:$A$372=$A19)*('PT Storengy'!$B$5:$K$5=$A$6)*('PT Storengy'!$B$7:$K$7=$A$7))</f>
        <v>0</v>
      </c>
      <c r="F19" s="137">
        <f t="shared" ca="1" si="0"/>
        <v>0.47524500000000003</v>
      </c>
      <c r="G19" s="194">
        <f t="shared" ca="1" si="3"/>
        <v>2.2550000000000001E-2</v>
      </c>
      <c r="H19" s="51" cm="1">
        <f t="array" aca="1" ref="H19" ca="1">IF(ROUND(ROUND(G19,2)-G19,4)=0,_xlfn.XLOOKUP(G19,INDIRECT($A$4&amp;"!$G$41:$G$141"),INDIRECT($A$4&amp;"!$A$41:$A$141"),0,1,1),IF(G19&gt;=1,0,(ROUNDUP(G19,2)-G19)*100*_xlfn.XLOOKUP(G19,INDIRECT($A$4&amp;"!$G$41:$G$141"),INDIRECT($A$4&amp;"!$A$41:$A$141"),0,-1,-1)+(G19-ROUNDDOWN(G19,2))*100*_xlfn.XLOOKUP(G19,INDIRECT($A$4&amp;"!$G$41:$G$141"),INDIRECT($A$4&amp;"!$A$41:$A$141"),0,1,1)))</f>
        <v>0.99999999999999989</v>
      </c>
      <c r="I19" s="89">
        <f t="shared" ca="1" si="4"/>
        <v>158.41499999999999</v>
      </c>
      <c r="J19" s="136" cm="1">
        <f t="array" aca="1" ref="J19" ca="1">IF(COUNTIFS('PTC GRTgaz'!$K$7:$K$15996,"",'PTC GRTgaz'!$A$7:$A$15996,J$16,'PTC GRTgaz'!$D$7:$D$15996,$A19,'PTC GRTgaz'!$C$7:$C$15996,"DEL")&gt;0,J$14,SUMIFS('PTC GRTgaz'!$K$7:$K$15996,'PTC GRTgaz'!$A$7:$A$15996,J$16,'PTC GRTgaz'!$D$7:$D$15996,$A19,'PTC GRTgaz'!$C$7:$C$15996,"DEL")*1.0026*$F$4/INDIRECT($A$4&amp;"!D9"))</f>
        <v>158.41503267973854</v>
      </c>
      <c r="K19" s="136">
        <v>1000</v>
      </c>
      <c r="L19" s="137">
        <f t="shared" ca="1" si="1"/>
        <v>0.47524509803921566</v>
      </c>
      <c r="M19" s="194">
        <f t="shared" ca="1" si="5"/>
        <v>2.2550000000000001E-2</v>
      </c>
      <c r="N19" s="51" cm="1">
        <f t="array" aca="1" ref="N19" ca="1">IF(ROUND(ROUND(M19,2)-M19,4)=0,_xlfn.XLOOKUP(M19,INDIRECT($A$4&amp;"!$G$41:$G$141"),INDIRECT($A$4&amp;"!$A$41:$A$141"),0,1,1),IF(M19&gt;=1,0,(ROUNDUP(M19,2)-M19)*100*_xlfn.XLOOKUP(M19,INDIRECT($A$4&amp;"!$G$41:$G$141"),INDIRECT($A$4&amp;"!$A$41:$A$141"),0,-1,-1)+(M19-ROUNDDOWN(M19,2))*100*_xlfn.XLOOKUP(M19,INDIRECT($A$4&amp;"!$G$41:$G$141"),INDIRECT($A$4&amp;"!$A$41:$A$141"),0,1,1)))</f>
        <v>0.99999999999999989</v>
      </c>
      <c r="O19" s="89">
        <f t="shared" ca="1" si="6"/>
        <v>158.41503267973852</v>
      </c>
      <c r="S19" s="137">
        <f t="shared" ca="1" si="2"/>
        <v>0.47524509803921566</v>
      </c>
      <c r="T19" s="72">
        <f t="shared" ca="1" si="7"/>
        <v>2.2550000000000001E-2</v>
      </c>
      <c r="U19" s="51" cm="1">
        <f t="array" aca="1" ref="U19" ca="1">IF(ROUND(ROUND(T19,2)-T19,4)=0,_xlfn.XLOOKUP(T19,INDIRECT($A$4&amp;"!$G$41:$G$141"),INDIRECT($A$4&amp;"!$A$41:$A$141"),0,1,1),IF(T19&gt;=1,0,(ROUNDUP(T19,2)-T19)*100*_xlfn.XLOOKUP(T19,INDIRECT($A$4&amp;"!$G$41:$G$141"),INDIRECT($A$4&amp;"!$A$41:$A$141"),0,-1,-1)+(T19-ROUNDDOWN(T19,2))*100*_xlfn.XLOOKUP(T19,INDIRECT($A$4&amp;"!$G$41:$G$141"),INDIRECT($A$4&amp;"!$A$41:$A$141"),0,1,1)))</f>
        <v>0.99999999999999989</v>
      </c>
      <c r="V19" s="89">
        <f t="shared" ca="1" si="8"/>
        <v>158.41503267973852</v>
      </c>
    </row>
    <row r="20" spans="1:22" x14ac:dyDescent="0.35">
      <c r="A20" s="48">
        <f t="shared" si="9"/>
        <v>45386</v>
      </c>
      <c r="B20" s="88" cm="1">
        <f t="array" aca="1" ref="B20" ca="1">_xlfn.XLOOKUP(A20,INDIRECT($A$5&amp;"!$AJ$41:$AJ$406"),INDIRECT($A$5&amp;"!$AK$41:$AK$406"))*SUM($F$3:$I$3)</f>
        <v>0</v>
      </c>
      <c r="C20" s="88" cm="1">
        <f t="array" aca="1" ref="C20" ca="1">_xlfn.XLOOKUP(A20,INDIRECT($A$5&amp;"!$AJ$41:$AJ$406"),INDIRECT($A$5&amp;"!$AL$41:$AL$406"))*SUM($F$3:$I$3)</f>
        <v>14.05</v>
      </c>
      <c r="D20" s="88" cm="1">
        <f t="array" aca="1" ref="D20" ca="1">_xlfn.XLOOKUP(A20,INDIRECT($A$5&amp;"!$AJ$41:$AJ$406"),INDIRECT($A$5&amp;"!$AO$41:$AO$406"))*SUM($F$3:$I$3)</f>
        <v>9.4825000000000017</v>
      </c>
      <c r="E20" s="50" cm="1">
        <f t="array" ref="E20">SUMPRODUCT(('PT Storengy'!$B$8:$K$372)*('PT Storengy'!$A$8:$A$372=$A20)*('PT Storengy'!$B$5:$K$5=$A$6)*('PT Storengy'!$B$7:$K$7=$A$7))</f>
        <v>0</v>
      </c>
      <c r="F20" s="137">
        <f t="shared" ca="1" si="0"/>
        <v>0.63366</v>
      </c>
      <c r="G20" s="194">
        <f t="shared" ca="1" si="3"/>
        <v>3.3829999999999999E-2</v>
      </c>
      <c r="H20" s="51" cm="1">
        <f t="array" aca="1" ref="H20" ca="1">IF(ROUND(ROUND(G20,2)-G20,4)=0,_xlfn.XLOOKUP(G20,INDIRECT($A$4&amp;"!$G$41:$G$141"),INDIRECT($A$4&amp;"!$A$41:$A$141"),0,1,1),IF(G20&gt;=1,0,(ROUNDUP(G20,2)-G20)*100*_xlfn.XLOOKUP(G20,INDIRECT($A$4&amp;"!$G$41:$G$141"),INDIRECT($A$4&amp;"!$A$41:$A$141"),0,-1,-1)+(G20-ROUNDDOWN(G20,2))*100*_xlfn.XLOOKUP(G20,INDIRECT($A$4&amp;"!$G$41:$G$141"),INDIRECT($A$4&amp;"!$A$41:$A$141"),0,1,1)))</f>
        <v>1.0000000000000002</v>
      </c>
      <c r="I20" s="89">
        <f t="shared" ca="1" si="4"/>
        <v>158.41499999999999</v>
      </c>
      <c r="J20" s="136" cm="1">
        <f t="array" aca="1" ref="J20" ca="1">IF(COUNTIFS('PTC GRTgaz'!$K$7:$K$15996,"",'PTC GRTgaz'!$A$7:$A$15996,J$16,'PTC GRTgaz'!$D$7:$D$15996,$A20,'PTC GRTgaz'!$C$7:$C$15996,"DEL")&gt;0,J$14,SUMIFS('PTC GRTgaz'!$K$7:$K$15996,'PTC GRTgaz'!$A$7:$A$15996,J$16,'PTC GRTgaz'!$D$7:$D$15996,$A20,'PTC GRTgaz'!$C$7:$C$15996,"DEL")*1.0026*$F$4/INDIRECT($A$4&amp;"!D9"))</f>
        <v>158.41503267973854</v>
      </c>
      <c r="K20" s="136">
        <v>1000</v>
      </c>
      <c r="L20" s="137">
        <f t="shared" ca="1" si="1"/>
        <v>0.63366013071895422</v>
      </c>
      <c r="M20" s="194">
        <f t="shared" ca="1" si="5"/>
        <v>3.3829999999999999E-2</v>
      </c>
      <c r="N20" s="51" cm="1">
        <f t="array" aca="1" ref="N20" ca="1">IF(ROUND(ROUND(M20,2)-M20,4)=0,_xlfn.XLOOKUP(M20,INDIRECT($A$4&amp;"!$G$41:$G$141"),INDIRECT($A$4&amp;"!$A$41:$A$141"),0,1,1),IF(M20&gt;=1,0,(ROUNDUP(M20,2)-M20)*100*_xlfn.XLOOKUP(M20,INDIRECT($A$4&amp;"!$G$41:$G$141"),INDIRECT($A$4&amp;"!$A$41:$A$141"),0,-1,-1)+(M20-ROUNDDOWN(M20,2))*100*_xlfn.XLOOKUP(M20,INDIRECT($A$4&amp;"!$G$41:$G$141"),INDIRECT($A$4&amp;"!$A$41:$A$141"),0,1,1)))</f>
        <v>1.0000000000000002</v>
      </c>
      <c r="O20" s="89">
        <f t="shared" ca="1" si="6"/>
        <v>158.41503267973854</v>
      </c>
      <c r="S20" s="137">
        <f t="shared" ca="1" si="2"/>
        <v>0.63366013071895422</v>
      </c>
      <c r="T20" s="72">
        <f t="shared" ca="1" si="7"/>
        <v>3.3829999999999999E-2</v>
      </c>
      <c r="U20" s="51" cm="1">
        <f t="array" aca="1" ref="U20" ca="1">IF(ROUND(ROUND(T20,2)-T20,4)=0,_xlfn.XLOOKUP(T20,INDIRECT($A$4&amp;"!$G$41:$G$141"),INDIRECT($A$4&amp;"!$A$41:$A$141"),0,1,1),IF(T20&gt;=1,0,(ROUNDUP(T20,2)-T20)*100*_xlfn.XLOOKUP(T20,INDIRECT($A$4&amp;"!$G$41:$G$141"),INDIRECT($A$4&amp;"!$A$41:$A$141"),0,-1,-1)+(T20-ROUNDDOWN(T20,2))*100*_xlfn.XLOOKUP(T20,INDIRECT($A$4&amp;"!$G$41:$G$141"),INDIRECT($A$4&amp;"!$A$41:$A$141"),0,1,1)))</f>
        <v>1.0000000000000002</v>
      </c>
      <c r="V20" s="89">
        <f t="shared" ca="1" si="8"/>
        <v>158.41503267973857</v>
      </c>
    </row>
    <row r="21" spans="1:22" x14ac:dyDescent="0.35">
      <c r="A21" s="48">
        <f t="shared" si="9"/>
        <v>45387</v>
      </c>
      <c r="B21" s="88" cm="1">
        <f t="array" aca="1" ref="B21" ca="1">_xlfn.XLOOKUP(A21,INDIRECT($A$5&amp;"!$AJ$41:$AJ$406"),INDIRECT($A$5&amp;"!$AK$41:$AK$406"))*SUM($F$3:$I$3)</f>
        <v>0</v>
      </c>
      <c r="C21" s="88" cm="1">
        <f t="array" aca="1" ref="C21" ca="1">_xlfn.XLOOKUP(A21,INDIRECT($A$5&amp;"!$AJ$41:$AJ$406"),INDIRECT($A$5&amp;"!$AL$41:$AL$406"))*SUM($F$3:$I$3)</f>
        <v>14.05</v>
      </c>
      <c r="D21" s="88" cm="1">
        <f t="array" aca="1" ref="D21" ca="1">_xlfn.XLOOKUP(A21,INDIRECT($A$5&amp;"!$AJ$41:$AJ$406"),INDIRECT($A$5&amp;"!$AO$41:$AO$406"))*SUM($F$3:$I$3)</f>
        <v>9.4825000000000017</v>
      </c>
      <c r="E21" s="50" cm="1">
        <f t="array" ref="E21">SUMPRODUCT(('PT Storengy'!$B$8:$K$372)*('PT Storengy'!$A$8:$A$372=$A21)*('PT Storengy'!$B$5:$K$5=$A$6)*('PT Storengy'!$B$7:$K$7=$A$7))</f>
        <v>0</v>
      </c>
      <c r="F21" s="137">
        <f t="shared" ca="1" si="0"/>
        <v>0.79207499999999997</v>
      </c>
      <c r="G21" s="194">
        <f t="shared" ca="1" si="3"/>
        <v>4.5100000000000001E-2</v>
      </c>
      <c r="H21" s="51"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89">
        <f t="shared" ca="1" si="4"/>
        <v>158.41499999999999</v>
      </c>
      <c r="J21" s="136" cm="1">
        <f t="array" aca="1" ref="J21" ca="1">IF(COUNTIFS('PTC GRTgaz'!$K$7:$K$15996,"",'PTC GRTgaz'!$A$7:$A$15996,J$16,'PTC GRTgaz'!$D$7:$D$15996,$A21,'PTC GRTgaz'!$C$7:$C$15996,"DEL")&gt;0,J$14,SUMIFS('PTC GRTgaz'!$K$7:$K$15996,'PTC GRTgaz'!$A$7:$A$15996,J$16,'PTC GRTgaz'!$D$7:$D$15996,$A21,'PTC GRTgaz'!$C$7:$C$15996,"DEL")*1.0026*$F$4/INDIRECT($A$4&amp;"!D9"))</f>
        <v>158.41503267973854</v>
      </c>
      <c r="K21" s="136">
        <v>1000</v>
      </c>
      <c r="L21" s="137">
        <f t="shared" ca="1" si="1"/>
        <v>0.79207516339869277</v>
      </c>
      <c r="M21" s="194">
        <f t="shared" ca="1" si="5"/>
        <v>4.5100000000000001E-2</v>
      </c>
      <c r="N21" s="51"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89">
        <f t="shared" ca="1" si="6"/>
        <v>158.41503267973854</v>
      </c>
      <c r="S21" s="137">
        <f t="shared" ca="1" si="2"/>
        <v>0.79207516339869277</v>
      </c>
      <c r="T21" s="72">
        <f t="shared" ca="1" si="7"/>
        <v>4.5100000000000001E-2</v>
      </c>
      <c r="U21" s="51"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89">
        <f t="shared" ca="1" si="8"/>
        <v>158.41503267973857</v>
      </c>
    </row>
    <row r="22" spans="1:22" x14ac:dyDescent="0.35">
      <c r="A22" s="48">
        <f t="shared" si="9"/>
        <v>45388</v>
      </c>
      <c r="B22" s="88" cm="1">
        <f t="array" aca="1" ref="B22" ca="1">_xlfn.XLOOKUP(A22,INDIRECT($A$5&amp;"!$AJ$41:$AJ$406"),INDIRECT($A$5&amp;"!$AK$41:$AK$406"))*SUM($F$3:$I$3)</f>
        <v>0</v>
      </c>
      <c r="C22" s="88" cm="1">
        <f t="array" aca="1" ref="C22" ca="1">_xlfn.XLOOKUP(A22,INDIRECT($A$5&amp;"!$AJ$41:$AJ$406"),INDIRECT($A$5&amp;"!$AL$41:$AL$406"))*SUM($F$3:$I$3)</f>
        <v>14.05</v>
      </c>
      <c r="D22" s="88" cm="1">
        <f t="array" aca="1" ref="D22" ca="1">_xlfn.XLOOKUP(A22,INDIRECT($A$5&amp;"!$AJ$41:$AJ$406"),INDIRECT($A$5&amp;"!$AO$41:$AO$406"))*SUM($F$3:$I$3)</f>
        <v>9.4825000000000017</v>
      </c>
      <c r="E22" s="50" cm="1">
        <f t="array" ref="E22">SUMPRODUCT(('PT Storengy'!$B$8:$K$372)*('PT Storengy'!$A$8:$A$372=$A22)*('PT Storengy'!$B$5:$K$5=$A$6)*('PT Storengy'!$B$7:$K$7=$A$7))</f>
        <v>0</v>
      </c>
      <c r="F22" s="137">
        <f t="shared" ca="1" si="0"/>
        <v>0.95048999999999995</v>
      </c>
      <c r="G22" s="194">
        <f t="shared" ca="1" si="3"/>
        <v>5.638E-2</v>
      </c>
      <c r="H22" s="51"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89">
        <f t="shared" ca="1" si="4"/>
        <v>158.41499999999999</v>
      </c>
      <c r="J22" s="136" cm="1">
        <f t="array" aca="1" ref="J22" ca="1">IF(COUNTIFS('PTC GRTgaz'!$K$7:$K$15996,"",'PTC GRTgaz'!$A$7:$A$15996,J$16,'PTC GRTgaz'!$D$7:$D$15996,$A22,'PTC GRTgaz'!$C$7:$C$15996,"DEL")&gt;0,J$14,SUMIFS('PTC GRTgaz'!$K$7:$K$15996,'PTC GRTgaz'!$A$7:$A$15996,J$16,'PTC GRTgaz'!$D$7:$D$15996,$A22,'PTC GRTgaz'!$C$7:$C$15996,"DEL")*1.0026*$F$4/INDIRECT($A$4&amp;"!D9"))</f>
        <v>158.41503267973854</v>
      </c>
      <c r="K22" s="136">
        <v>1000</v>
      </c>
      <c r="L22" s="137">
        <f t="shared" ca="1" si="1"/>
        <v>0.95049019607843133</v>
      </c>
      <c r="M22" s="194">
        <f t="shared" ca="1" si="5"/>
        <v>5.638E-2</v>
      </c>
      <c r="N22" s="51"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89">
        <f t="shared" ca="1" si="6"/>
        <v>158.41503267973854</v>
      </c>
      <c r="S22" s="137">
        <f t="shared" ca="1" si="2"/>
        <v>0.95049019607843133</v>
      </c>
      <c r="T22" s="72">
        <f t="shared" ca="1" si="7"/>
        <v>5.638E-2</v>
      </c>
      <c r="U22" s="51"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89">
        <f t="shared" ca="1" si="8"/>
        <v>158.41503267973857</v>
      </c>
    </row>
    <row r="23" spans="1:22" x14ac:dyDescent="0.35">
      <c r="A23" s="48">
        <f t="shared" si="9"/>
        <v>45389</v>
      </c>
      <c r="B23" s="88" cm="1">
        <f t="array" aca="1" ref="B23" ca="1">_xlfn.XLOOKUP(A23,INDIRECT($A$5&amp;"!$AJ$41:$AJ$406"),INDIRECT($A$5&amp;"!$AK$41:$AK$406"))*SUM($F$3:$I$3)</f>
        <v>0</v>
      </c>
      <c r="C23" s="88" cm="1">
        <f t="array" aca="1" ref="C23" ca="1">_xlfn.XLOOKUP(A23,INDIRECT($A$5&amp;"!$AJ$41:$AJ$406"),INDIRECT($A$5&amp;"!$AL$41:$AL$406"))*SUM($F$3:$I$3)</f>
        <v>14.05</v>
      </c>
      <c r="D23" s="88" cm="1">
        <f t="array" aca="1" ref="D23" ca="1">_xlfn.XLOOKUP(A23,INDIRECT($A$5&amp;"!$AJ$41:$AJ$406"),INDIRECT($A$5&amp;"!$AO$41:$AO$406"))*SUM($F$3:$I$3)</f>
        <v>9.4825000000000017</v>
      </c>
      <c r="E23" s="50" cm="1">
        <f t="array" ref="E23">SUMPRODUCT(('PT Storengy'!$B$8:$K$372)*('PT Storengy'!$A$8:$A$372=$A23)*('PT Storengy'!$B$5:$K$5=$A$6)*('PT Storengy'!$B$7:$K$7=$A$7))</f>
        <v>0</v>
      </c>
      <c r="F23" s="137">
        <f t="shared" ca="1" si="0"/>
        <v>1.108905</v>
      </c>
      <c r="G23" s="194">
        <f t="shared" ca="1" si="3"/>
        <v>6.7650000000000002E-2</v>
      </c>
      <c r="H23" s="51"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0.99999999999999944</v>
      </c>
      <c r="I23" s="89">
        <f t="shared" ca="1" si="4"/>
        <v>158.41499999999999</v>
      </c>
      <c r="J23" s="136" cm="1">
        <f t="array" aca="1" ref="J23" ca="1">IF(COUNTIFS('PTC GRTgaz'!$K$7:$K$15996,"",'PTC GRTgaz'!$A$7:$A$15996,J$16,'PTC GRTgaz'!$D$7:$D$15996,$A23,'PTC GRTgaz'!$C$7:$C$15996,"DEL")&gt;0,J$14,SUMIFS('PTC GRTgaz'!$K$7:$K$15996,'PTC GRTgaz'!$A$7:$A$15996,J$16,'PTC GRTgaz'!$D$7:$D$15996,$A23,'PTC GRTgaz'!$C$7:$C$15996,"DEL")*1.0026*$F$4/INDIRECT($A$4&amp;"!D9"))</f>
        <v>158.41503267973854</v>
      </c>
      <c r="K23" s="136">
        <v>1000</v>
      </c>
      <c r="L23" s="137">
        <f t="shared" ca="1" si="1"/>
        <v>1.1089052287581698</v>
      </c>
      <c r="M23" s="194">
        <f t="shared" ca="1" si="5"/>
        <v>6.7650000000000002E-2</v>
      </c>
      <c r="N23" s="51"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0.99999999999999944</v>
      </c>
      <c r="O23" s="89">
        <f t="shared" ca="1" si="6"/>
        <v>158.41503267973846</v>
      </c>
      <c r="S23" s="137">
        <f t="shared" ca="1" si="2"/>
        <v>1.1089052287581698</v>
      </c>
      <c r="T23" s="72">
        <f t="shared" ca="1" si="7"/>
        <v>6.7650000000000002E-2</v>
      </c>
      <c r="U23" s="51" cm="1">
        <f t="array" aca="1" ref="U23" ca="1">IF(ROUND(ROUND(T23,2)-T23,4)=0,_xlfn.XLOOKUP(T23,INDIRECT($A$4&amp;"!$G$41:$G$141"),INDIRECT($A$4&amp;"!$A$41:$A$141"),0,1,1),IF(T23&gt;=1,0,(ROUNDUP(T23,2)-T23)*100*_xlfn.XLOOKUP(T23,INDIRECT($A$4&amp;"!$G$41:$G$141"),INDIRECT($A$4&amp;"!$A$41:$A$141"),0,-1,-1)+(T23-ROUNDDOWN(T23,2))*100*_xlfn.XLOOKUP(T23,INDIRECT($A$4&amp;"!$G$41:$G$141"),INDIRECT($A$4&amp;"!$A$41:$A$141"),0,1,1)))</f>
        <v>0.99999999999999944</v>
      </c>
      <c r="V23" s="89">
        <f t="shared" ca="1" si="8"/>
        <v>158.41503267973846</v>
      </c>
    </row>
    <row r="24" spans="1:22" x14ac:dyDescent="0.35">
      <c r="A24" s="48">
        <f t="shared" si="9"/>
        <v>45390</v>
      </c>
      <c r="B24" s="88" cm="1">
        <f t="array" aca="1" ref="B24" ca="1">_xlfn.XLOOKUP(A24,INDIRECT($A$5&amp;"!$AJ$41:$AJ$406"),INDIRECT($A$5&amp;"!$AK$41:$AK$406"))*SUM($F$3:$I$3)</f>
        <v>0</v>
      </c>
      <c r="C24" s="88" cm="1">
        <f t="array" aca="1" ref="C24" ca="1">_xlfn.XLOOKUP(A24,INDIRECT($A$5&amp;"!$AJ$41:$AJ$406"),INDIRECT($A$5&amp;"!$AL$41:$AL$406"))*SUM($F$3:$I$3)</f>
        <v>14.05</v>
      </c>
      <c r="D24" s="88" cm="1">
        <f t="array" aca="1" ref="D24" ca="1">_xlfn.XLOOKUP(A24,INDIRECT($A$5&amp;"!$AJ$41:$AJ$406"),INDIRECT($A$5&amp;"!$AO$41:$AO$406"))*SUM($F$3:$I$3)</f>
        <v>9.4825000000000017</v>
      </c>
      <c r="E24" s="50" cm="1">
        <f t="array" ref="E24">SUMPRODUCT(('PT Storengy'!$B$8:$K$372)*('PT Storengy'!$A$8:$A$372=$A24)*('PT Storengy'!$B$5:$K$5=$A$6)*('PT Storengy'!$B$7:$K$7=$A$7))</f>
        <v>0</v>
      </c>
      <c r="F24" s="137">
        <f t="shared" ca="1" si="0"/>
        <v>1.26732</v>
      </c>
      <c r="G24" s="194">
        <f t="shared" ca="1" si="3"/>
        <v>7.893E-2</v>
      </c>
      <c r="H24" s="51" cm="1">
        <f t="array" aca="1" ref="H24" ca="1">IF(ROUND(ROUND(G24,2)-G24,4)=0,_xlfn.XLOOKUP(G24,INDIRECT($A$4&amp;"!$G$41:$G$141"),INDIRECT($A$4&amp;"!$A$41:$A$141"),0,1,1),IF(G24&gt;=1,0,(ROUNDUP(G24,2)-G24)*100*_xlfn.XLOOKUP(G24,INDIRECT($A$4&amp;"!$G$41:$G$141"),INDIRECT($A$4&amp;"!$A$41:$A$141"),0,-1,-1)+(G24-ROUNDDOWN(G24,2))*100*_xlfn.XLOOKUP(G24,INDIRECT($A$4&amp;"!$G$41:$G$141"),INDIRECT($A$4&amp;"!$A$41:$A$141"),0,1,1)))</f>
        <v>0.99999999999999956</v>
      </c>
      <c r="I24" s="89">
        <f t="shared" ca="1" si="4"/>
        <v>158.41499999999999</v>
      </c>
      <c r="J24" s="136" cm="1">
        <f t="array" aca="1" ref="J24" ca="1">IF(COUNTIFS('PTC GRTgaz'!$K$7:$K$15996,"",'PTC GRTgaz'!$A$7:$A$15996,J$16,'PTC GRTgaz'!$D$7:$D$15996,$A24,'PTC GRTgaz'!$C$7:$C$15996,"DEL")&gt;0,J$14,SUMIFS('PTC GRTgaz'!$K$7:$K$15996,'PTC GRTgaz'!$A$7:$A$15996,J$16,'PTC GRTgaz'!$D$7:$D$15996,$A24,'PTC GRTgaz'!$C$7:$C$15996,"DEL")*1.0026*$F$4/INDIRECT($A$4&amp;"!D9"))</f>
        <v>158.41503267973854</v>
      </c>
      <c r="K24" s="136">
        <v>1000</v>
      </c>
      <c r="L24" s="137">
        <f t="shared" ca="1" si="1"/>
        <v>1.2673202614379082</v>
      </c>
      <c r="M24" s="194">
        <f t="shared" ca="1" si="5"/>
        <v>7.893E-2</v>
      </c>
      <c r="N24" s="51" cm="1">
        <f t="array" aca="1" ref="N24" ca="1">IF(ROUND(ROUND(M24,2)-M24,4)=0,_xlfn.XLOOKUP(M24,INDIRECT($A$4&amp;"!$G$41:$G$141"),INDIRECT($A$4&amp;"!$A$41:$A$141"),0,1,1),IF(M24&gt;=1,0,(ROUNDUP(M24,2)-M24)*100*_xlfn.XLOOKUP(M24,INDIRECT($A$4&amp;"!$G$41:$G$141"),INDIRECT($A$4&amp;"!$A$41:$A$141"),0,-1,-1)+(M24-ROUNDDOWN(M24,2))*100*_xlfn.XLOOKUP(M24,INDIRECT($A$4&amp;"!$G$41:$G$141"),INDIRECT($A$4&amp;"!$A$41:$A$141"),0,1,1)))</f>
        <v>0.99999999999999956</v>
      </c>
      <c r="O24" s="89">
        <f t="shared" ca="1" si="6"/>
        <v>158.41503267973849</v>
      </c>
      <c r="S24" s="137">
        <f t="shared" ca="1" si="2"/>
        <v>1.2673202614379082</v>
      </c>
      <c r="T24" s="72">
        <f t="shared" ca="1" si="7"/>
        <v>7.893E-2</v>
      </c>
      <c r="U24" s="51" cm="1">
        <f t="array" aca="1" ref="U24" ca="1">IF(ROUND(ROUND(T24,2)-T24,4)=0,_xlfn.XLOOKUP(T24,INDIRECT($A$4&amp;"!$G$41:$G$141"),INDIRECT($A$4&amp;"!$A$41:$A$141"),0,1,1),IF(T24&gt;=1,0,(ROUNDUP(T24,2)-T24)*100*_xlfn.XLOOKUP(T24,INDIRECT($A$4&amp;"!$G$41:$G$141"),INDIRECT($A$4&amp;"!$A$41:$A$141"),0,-1,-1)+(T24-ROUNDDOWN(T24,2))*100*_xlfn.XLOOKUP(T24,INDIRECT($A$4&amp;"!$G$41:$G$141"),INDIRECT($A$4&amp;"!$A$41:$A$141"),0,1,1)))</f>
        <v>0.99999999999999956</v>
      </c>
      <c r="V24" s="89">
        <f t="shared" ca="1" si="8"/>
        <v>158.41503267973849</v>
      </c>
    </row>
    <row r="25" spans="1:22" x14ac:dyDescent="0.35">
      <c r="A25" s="48">
        <f t="shared" si="9"/>
        <v>45391</v>
      </c>
      <c r="B25" s="88" cm="1">
        <f t="array" aca="1" ref="B25" ca="1">_xlfn.XLOOKUP(A25,INDIRECT($A$5&amp;"!$AJ$41:$AJ$406"),INDIRECT($A$5&amp;"!$AK$41:$AK$406"))*SUM($F$3:$I$3)</f>
        <v>0</v>
      </c>
      <c r="C25" s="88" cm="1">
        <f t="array" aca="1" ref="C25" ca="1">_xlfn.XLOOKUP(A25,INDIRECT($A$5&amp;"!$AJ$41:$AJ$406"),INDIRECT($A$5&amp;"!$AL$41:$AL$406"))*SUM($F$3:$I$3)</f>
        <v>14.05</v>
      </c>
      <c r="D25" s="88" cm="1">
        <f t="array" aca="1" ref="D25" ca="1">_xlfn.XLOOKUP(A25,INDIRECT($A$5&amp;"!$AJ$41:$AJ$406"),INDIRECT($A$5&amp;"!$AO$41:$AO$406"))*SUM($F$3:$I$3)</f>
        <v>9.4825000000000017</v>
      </c>
      <c r="E25" s="50" cm="1">
        <f t="array" ref="E25">SUMPRODUCT(('PT Storengy'!$B$8:$K$372)*('PT Storengy'!$A$8:$A$372=$A25)*('PT Storengy'!$B$5:$K$5=$A$6)*('PT Storengy'!$B$7:$K$7=$A$7))</f>
        <v>0</v>
      </c>
      <c r="F25" s="137">
        <f t="shared" ca="1" si="0"/>
        <v>1.425735</v>
      </c>
      <c r="G25" s="194">
        <f t="shared" ca="1" si="3"/>
        <v>9.0200000000000002E-2</v>
      </c>
      <c r="H25" s="51"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0.99999999999999944</v>
      </c>
      <c r="I25" s="89">
        <f t="shared" ca="1" si="4"/>
        <v>158.41499999999999</v>
      </c>
      <c r="J25" s="136" cm="1">
        <f t="array" aca="1" ref="J25" ca="1">IF(COUNTIFS('PTC GRTgaz'!$K$7:$K$15996,"",'PTC GRTgaz'!$A$7:$A$15996,J$16,'PTC GRTgaz'!$D$7:$D$15996,$A25,'PTC GRTgaz'!$C$7:$C$15996,"DEL")&gt;0,J$14,SUMIFS('PTC GRTgaz'!$K$7:$K$15996,'PTC GRTgaz'!$A$7:$A$15996,J$16,'PTC GRTgaz'!$D$7:$D$15996,$A25,'PTC GRTgaz'!$C$7:$C$15996,"DEL")*1.0026*$F$4/INDIRECT($A$4&amp;"!D9"))</f>
        <v>158.41503267973854</v>
      </c>
      <c r="K25" s="136">
        <v>1000</v>
      </c>
      <c r="L25" s="137">
        <f t="shared" ca="1" si="1"/>
        <v>1.4257352941176467</v>
      </c>
      <c r="M25" s="194">
        <f t="shared" ca="1" si="5"/>
        <v>9.0200000000000002E-2</v>
      </c>
      <c r="N25" s="51"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0.99999999999999944</v>
      </c>
      <c r="O25" s="89">
        <f t="shared" ca="1" si="6"/>
        <v>158.41503267973846</v>
      </c>
      <c r="S25" s="137">
        <f t="shared" ca="1" si="2"/>
        <v>1.4257352941176467</v>
      </c>
      <c r="T25" s="72">
        <f t="shared" ca="1" si="7"/>
        <v>9.0200000000000002E-2</v>
      </c>
      <c r="U25" s="51"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0.99999999999999944</v>
      </c>
      <c r="V25" s="89">
        <f t="shared" ca="1" si="8"/>
        <v>158.41503267973846</v>
      </c>
    </row>
    <row r="26" spans="1:22" x14ac:dyDescent="0.35">
      <c r="A26" s="48">
        <f t="shared" si="9"/>
        <v>45392</v>
      </c>
      <c r="B26" s="88" cm="1">
        <f t="array" aca="1" ref="B26" ca="1">_xlfn.XLOOKUP(A26,INDIRECT($A$5&amp;"!$AJ$41:$AJ$406"),INDIRECT($A$5&amp;"!$AK$41:$AK$406"))*SUM($F$3:$I$3)</f>
        <v>0</v>
      </c>
      <c r="C26" s="88" cm="1">
        <f t="array" aca="1" ref="C26" ca="1">_xlfn.XLOOKUP(A26,INDIRECT($A$5&amp;"!$AJ$41:$AJ$406"),INDIRECT($A$5&amp;"!$AL$41:$AL$406"))*SUM($F$3:$I$3)</f>
        <v>14.05</v>
      </c>
      <c r="D26" s="88" cm="1">
        <f t="array" aca="1" ref="D26" ca="1">_xlfn.XLOOKUP(A26,INDIRECT($A$5&amp;"!$AJ$41:$AJ$406"),INDIRECT($A$5&amp;"!$AO$41:$AO$406"))*SUM($F$3:$I$3)</f>
        <v>9.4825000000000017</v>
      </c>
      <c r="E26" s="50" cm="1">
        <f t="array" ref="E26">SUMPRODUCT(('PT Storengy'!$B$8:$K$372)*('PT Storengy'!$A$8:$A$372=$A26)*('PT Storengy'!$B$5:$K$5=$A$6)*('PT Storengy'!$B$7:$K$7=$A$7))</f>
        <v>0</v>
      </c>
      <c r="F26" s="137">
        <f t="shared" ca="1" si="0"/>
        <v>1.5841499999999999</v>
      </c>
      <c r="G26" s="194">
        <f t="shared" ca="1" si="3"/>
        <v>0.10148</v>
      </c>
      <c r="H26" s="51"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89">
        <f t="shared" ca="1" si="4"/>
        <v>158.41499999999999</v>
      </c>
      <c r="J26" s="136" cm="1">
        <f t="array" aca="1" ref="J26" ca="1">IF(COUNTIFS('PTC GRTgaz'!$K$7:$K$15996,"",'PTC GRTgaz'!$A$7:$A$15996,J$16,'PTC GRTgaz'!$D$7:$D$15996,$A26,'PTC GRTgaz'!$C$7:$C$15996,"DEL")&gt;0,J$14,SUMIFS('PTC GRTgaz'!$K$7:$K$15996,'PTC GRTgaz'!$A$7:$A$15996,J$16,'PTC GRTgaz'!$D$7:$D$15996,$A26,'PTC GRTgaz'!$C$7:$C$15996,"DEL")*1.0026*$F$4/INDIRECT($A$4&amp;"!D9"))</f>
        <v>158.41503267973854</v>
      </c>
      <c r="K26" s="136">
        <v>1000</v>
      </c>
      <c r="L26" s="137">
        <f t="shared" ca="1" si="1"/>
        <v>1.5841503267973851</v>
      </c>
      <c r="M26" s="194">
        <f t="shared" ca="1" si="5"/>
        <v>0.10148</v>
      </c>
      <c r="N26" s="51"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89">
        <f t="shared" ca="1" si="6"/>
        <v>158.41503267973849</v>
      </c>
      <c r="S26" s="137">
        <f t="shared" ca="1" si="2"/>
        <v>1.5841503267973851</v>
      </c>
      <c r="T26" s="72">
        <f t="shared" ca="1" si="7"/>
        <v>0.10148</v>
      </c>
      <c r="U26" s="51"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89">
        <f t="shared" ca="1" si="8"/>
        <v>158.41503267973849</v>
      </c>
    </row>
    <row r="27" spans="1:22" x14ac:dyDescent="0.35">
      <c r="A27" s="48">
        <f t="shared" si="9"/>
        <v>45393</v>
      </c>
      <c r="B27" s="88" cm="1">
        <f t="array" aca="1" ref="B27" ca="1">_xlfn.XLOOKUP(A27,INDIRECT($A$5&amp;"!$AJ$41:$AJ$406"),INDIRECT($A$5&amp;"!$AK$41:$AK$406"))*SUM($F$3:$I$3)</f>
        <v>0</v>
      </c>
      <c r="C27" s="88" cm="1">
        <f t="array" aca="1" ref="C27" ca="1">_xlfn.XLOOKUP(A27,INDIRECT($A$5&amp;"!$AJ$41:$AJ$406"),INDIRECT($A$5&amp;"!$AL$41:$AL$406"))*SUM($F$3:$I$3)</f>
        <v>14.05</v>
      </c>
      <c r="D27" s="88" cm="1">
        <f t="array" aca="1" ref="D27" ca="1">_xlfn.XLOOKUP(A27,INDIRECT($A$5&amp;"!$AJ$41:$AJ$406"),INDIRECT($A$5&amp;"!$AO$41:$AO$406"))*SUM($F$3:$I$3)</f>
        <v>9.4825000000000017</v>
      </c>
      <c r="E27" s="50" cm="1">
        <f t="array" ref="E27">SUMPRODUCT(('PT Storengy'!$B$8:$K$372)*('PT Storengy'!$A$8:$A$372=$A27)*('PT Storengy'!$B$5:$K$5=$A$6)*('PT Storengy'!$B$7:$K$7=$A$7))</f>
        <v>0</v>
      </c>
      <c r="F27" s="137">
        <f t="shared" ca="1" si="0"/>
        <v>1.7425649999999999</v>
      </c>
      <c r="G27" s="194">
        <f t="shared" ca="1" si="3"/>
        <v>0.11275</v>
      </c>
      <c r="H27" s="51"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0.99999999999999944</v>
      </c>
      <c r="I27" s="89">
        <f t="shared" ca="1" si="4"/>
        <v>158.41499999999999</v>
      </c>
      <c r="J27" s="136" cm="1">
        <f t="array" aca="1" ref="J27" ca="1">IF(COUNTIFS('PTC GRTgaz'!$K$7:$K$15996,"",'PTC GRTgaz'!$A$7:$A$15996,J$16,'PTC GRTgaz'!$D$7:$D$15996,$A27,'PTC GRTgaz'!$C$7:$C$15996,"DEL")&gt;0,J$14,SUMIFS('PTC GRTgaz'!$K$7:$K$15996,'PTC GRTgaz'!$A$7:$A$15996,J$16,'PTC GRTgaz'!$D$7:$D$15996,$A27,'PTC GRTgaz'!$C$7:$C$15996,"DEL")*1.0026*$F$4/INDIRECT($A$4&amp;"!D9"))</f>
        <v>158.41503267973854</v>
      </c>
      <c r="K27" s="136">
        <v>1000</v>
      </c>
      <c r="L27" s="137">
        <f t="shared" ca="1" si="1"/>
        <v>1.7425653594771235</v>
      </c>
      <c r="M27" s="194">
        <f t="shared" ca="1" si="5"/>
        <v>0.11275</v>
      </c>
      <c r="N27" s="51"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0.99999999999999944</v>
      </c>
      <c r="O27" s="89">
        <f t="shared" ca="1" si="6"/>
        <v>158.41503267973846</v>
      </c>
      <c r="S27" s="137">
        <f t="shared" ca="1" si="2"/>
        <v>1.7425653594771235</v>
      </c>
      <c r="T27" s="72">
        <f t="shared" ca="1" si="7"/>
        <v>0.11275</v>
      </c>
      <c r="U27" s="51"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0.99999999999999944</v>
      </c>
      <c r="V27" s="89">
        <f t="shared" ca="1" si="8"/>
        <v>158.41503267973846</v>
      </c>
    </row>
    <row r="28" spans="1:22" x14ac:dyDescent="0.35">
      <c r="A28" s="48">
        <f t="shared" si="9"/>
        <v>45394</v>
      </c>
      <c r="B28" s="88" cm="1">
        <f t="array" aca="1" ref="B28" ca="1">_xlfn.XLOOKUP(A28,INDIRECT($A$5&amp;"!$AJ$41:$AJ$406"),INDIRECT($A$5&amp;"!$AK$41:$AK$406"))*SUM($F$3:$I$3)</f>
        <v>0</v>
      </c>
      <c r="C28" s="88" cm="1">
        <f t="array" aca="1" ref="C28" ca="1">_xlfn.XLOOKUP(A28,INDIRECT($A$5&amp;"!$AJ$41:$AJ$406"),INDIRECT($A$5&amp;"!$AL$41:$AL$406"))*SUM($F$3:$I$3)</f>
        <v>14.05</v>
      </c>
      <c r="D28" s="88" cm="1">
        <f t="array" aca="1" ref="D28" ca="1">_xlfn.XLOOKUP(A28,INDIRECT($A$5&amp;"!$AJ$41:$AJ$406"),INDIRECT($A$5&amp;"!$AO$41:$AO$406"))*SUM($F$3:$I$3)</f>
        <v>9.4825000000000017</v>
      </c>
      <c r="E28" s="50" cm="1">
        <f t="array" ref="E28">SUMPRODUCT(('PT Storengy'!$B$8:$K$372)*('PT Storengy'!$A$8:$A$372=$A28)*('PT Storengy'!$B$5:$K$5=$A$6)*('PT Storengy'!$B$7:$K$7=$A$7))</f>
        <v>0</v>
      </c>
      <c r="F28" s="137">
        <f t="shared" ca="1" si="0"/>
        <v>1.9009799999999999</v>
      </c>
      <c r="G28" s="194">
        <f t="shared" ca="1" si="3"/>
        <v>0.12403</v>
      </c>
      <c r="H28" s="51" cm="1">
        <f t="array" aca="1" ref="H28" ca="1">IF(ROUND(ROUND(G28,2)-G28,4)=0,_xlfn.XLOOKUP(G28,INDIRECT($A$4&amp;"!$G$41:$G$141"),INDIRECT($A$4&amp;"!$A$41:$A$141"),0,1,1),IF(G28&gt;=1,0,(ROUNDUP(G28,2)-G28)*100*_xlfn.XLOOKUP(G28,INDIRECT($A$4&amp;"!$G$41:$G$141"),INDIRECT($A$4&amp;"!$A$41:$A$141"),0,-1,-1)+(G28-ROUNDDOWN(G28,2))*100*_xlfn.XLOOKUP(G28,INDIRECT($A$4&amp;"!$G$41:$G$141"),INDIRECT($A$4&amp;"!$A$41:$A$141"),0,1,1)))</f>
        <v>1.0000000000000009</v>
      </c>
      <c r="I28" s="89">
        <f t="shared" ca="1" si="4"/>
        <v>158.41499999999999</v>
      </c>
      <c r="J28" s="136" cm="1">
        <f t="array" aca="1" ref="J28" ca="1">IF(COUNTIFS('PTC GRTgaz'!$K$7:$K$15996,"",'PTC GRTgaz'!$A$7:$A$15996,J$16,'PTC GRTgaz'!$D$7:$D$15996,$A28,'PTC GRTgaz'!$C$7:$C$15996,"DEL")&gt;0,J$14,SUMIFS('PTC GRTgaz'!$K$7:$K$15996,'PTC GRTgaz'!$A$7:$A$15996,J$16,'PTC GRTgaz'!$D$7:$D$15996,$A28,'PTC GRTgaz'!$C$7:$C$15996,"DEL")*1.0026*$F$4/INDIRECT($A$4&amp;"!D9"))</f>
        <v>158.41503267973854</v>
      </c>
      <c r="K28" s="136">
        <v>1000</v>
      </c>
      <c r="L28" s="137">
        <f t="shared" ca="1" si="1"/>
        <v>1.9009803921568622</v>
      </c>
      <c r="M28" s="194">
        <f t="shared" ca="1" si="5"/>
        <v>0.12403</v>
      </c>
      <c r="N28" s="51" cm="1">
        <f t="array" aca="1" ref="N28" ca="1">IF(ROUND(ROUND(M28,2)-M28,4)=0,_xlfn.XLOOKUP(M28,INDIRECT($A$4&amp;"!$G$41:$G$141"),INDIRECT($A$4&amp;"!$A$41:$A$141"),0,1,1),IF(M28&gt;=1,0,(ROUNDUP(M28,2)-M28)*100*_xlfn.XLOOKUP(M28,INDIRECT($A$4&amp;"!$G$41:$G$141"),INDIRECT($A$4&amp;"!$A$41:$A$141"),0,-1,-1)+(M28-ROUNDDOWN(M28,2))*100*_xlfn.XLOOKUP(M28,INDIRECT($A$4&amp;"!$G$41:$G$141"),INDIRECT($A$4&amp;"!$A$41:$A$141"),0,1,1)))</f>
        <v>1.0000000000000009</v>
      </c>
      <c r="O28" s="89">
        <f t="shared" ca="1" si="6"/>
        <v>158.41503267973854</v>
      </c>
      <c r="S28" s="137">
        <f t="shared" ca="1" si="2"/>
        <v>1.9009803921568622</v>
      </c>
      <c r="T28" s="72">
        <f t="shared" ca="1" si="7"/>
        <v>0.12403</v>
      </c>
      <c r="U28" s="51" cm="1">
        <f t="array" aca="1" ref="U28" ca="1">IF(ROUND(ROUND(T28,2)-T28,4)=0,_xlfn.XLOOKUP(T28,INDIRECT($A$4&amp;"!$G$41:$G$141"),INDIRECT($A$4&amp;"!$A$41:$A$141"),0,1,1),IF(T28&gt;=1,0,(ROUNDUP(T28,2)-T28)*100*_xlfn.XLOOKUP(T28,INDIRECT($A$4&amp;"!$G$41:$G$141"),INDIRECT($A$4&amp;"!$A$41:$A$141"),0,-1,-1)+(T28-ROUNDDOWN(T28,2))*100*_xlfn.XLOOKUP(T28,INDIRECT($A$4&amp;"!$G$41:$G$141"),INDIRECT($A$4&amp;"!$A$41:$A$141"),0,1,1)))</f>
        <v>1.0000000000000009</v>
      </c>
      <c r="V28" s="89">
        <f t="shared" ca="1" si="8"/>
        <v>158.41503267973869</v>
      </c>
    </row>
    <row r="29" spans="1:22" x14ac:dyDescent="0.35">
      <c r="A29" s="48">
        <f t="shared" si="9"/>
        <v>45395</v>
      </c>
      <c r="B29" s="88" cm="1">
        <f t="array" aca="1" ref="B29" ca="1">_xlfn.XLOOKUP(A29,INDIRECT($A$5&amp;"!$AJ$41:$AJ$406"),INDIRECT($A$5&amp;"!$AK$41:$AK$406"))*SUM($F$3:$I$3)</f>
        <v>0</v>
      </c>
      <c r="C29" s="88" cm="1">
        <f t="array" aca="1" ref="C29" ca="1">_xlfn.XLOOKUP(A29,INDIRECT($A$5&amp;"!$AJ$41:$AJ$406"),INDIRECT($A$5&amp;"!$AL$41:$AL$406"))*SUM($F$3:$I$3)</f>
        <v>14.05</v>
      </c>
      <c r="D29" s="88" cm="1">
        <f t="array" aca="1" ref="D29" ca="1">_xlfn.XLOOKUP(A29,INDIRECT($A$5&amp;"!$AJ$41:$AJ$406"),INDIRECT($A$5&amp;"!$AO$41:$AO$406"))*SUM($F$3:$I$3)</f>
        <v>9.4825000000000017</v>
      </c>
      <c r="E29" s="50" cm="1">
        <f t="array" ref="E29">SUMPRODUCT(('PT Storengy'!$B$8:$K$372)*('PT Storengy'!$A$8:$A$372=$A29)*('PT Storengy'!$B$5:$K$5=$A$6)*('PT Storengy'!$B$7:$K$7=$A$7))</f>
        <v>0</v>
      </c>
      <c r="F29" s="137">
        <f t="shared" ca="1" si="0"/>
        <v>2.0593949999999999</v>
      </c>
      <c r="G29" s="194">
        <f t="shared" ca="1" si="3"/>
        <v>0.1353</v>
      </c>
      <c r="H29" s="51"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1.0000000000000009</v>
      </c>
      <c r="I29" s="89">
        <f t="shared" ca="1" si="4"/>
        <v>158.41499999999999</v>
      </c>
      <c r="J29" s="136" cm="1">
        <f t="array" aca="1" ref="J29" ca="1">IF(COUNTIFS('PTC GRTgaz'!$K$7:$K$15996,"",'PTC GRTgaz'!$A$7:$A$15996,J$16,'PTC GRTgaz'!$D$7:$D$15996,$A29,'PTC GRTgaz'!$C$7:$C$15996,"DEL")&gt;0,J$14,SUMIFS('PTC GRTgaz'!$K$7:$K$15996,'PTC GRTgaz'!$A$7:$A$15996,J$16,'PTC GRTgaz'!$D$7:$D$15996,$A29,'PTC GRTgaz'!$C$7:$C$15996,"DEL")*1.0026*$F$4/INDIRECT($A$4&amp;"!D9"))</f>
        <v>158.41503267973854</v>
      </c>
      <c r="K29" s="136">
        <v>1000</v>
      </c>
      <c r="L29" s="137">
        <f t="shared" ca="1" si="1"/>
        <v>2.0593954248366009</v>
      </c>
      <c r="M29" s="194">
        <f t="shared" ca="1" si="5"/>
        <v>0.1353</v>
      </c>
      <c r="N29" s="51"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1.0000000000000009</v>
      </c>
      <c r="O29" s="89">
        <f t="shared" ca="1" si="6"/>
        <v>158.41503267973854</v>
      </c>
      <c r="S29" s="137">
        <f t="shared" ca="1" si="2"/>
        <v>2.0593954248366009</v>
      </c>
      <c r="T29" s="72">
        <f t="shared" ca="1" si="7"/>
        <v>0.1353</v>
      </c>
      <c r="U29" s="51" cm="1">
        <f t="array" aca="1" ref="U29" ca="1">IF(ROUND(ROUND(T29,2)-T29,4)=0,_xlfn.XLOOKUP(T29,INDIRECT($A$4&amp;"!$G$41:$G$141"),INDIRECT($A$4&amp;"!$A$41:$A$141"),0,1,1),IF(T29&gt;=1,0,(ROUNDUP(T29,2)-T29)*100*_xlfn.XLOOKUP(T29,INDIRECT($A$4&amp;"!$G$41:$G$141"),INDIRECT($A$4&amp;"!$A$41:$A$141"),0,-1,-1)+(T29-ROUNDDOWN(T29,2))*100*_xlfn.XLOOKUP(T29,INDIRECT($A$4&amp;"!$G$41:$G$141"),INDIRECT($A$4&amp;"!$A$41:$A$141"),0,1,1)))</f>
        <v>1.0000000000000009</v>
      </c>
      <c r="V29" s="89">
        <f t="shared" ca="1" si="8"/>
        <v>158.41503267973869</v>
      </c>
    </row>
    <row r="30" spans="1:22" x14ac:dyDescent="0.35">
      <c r="A30" s="48">
        <f t="shared" si="9"/>
        <v>45396</v>
      </c>
      <c r="B30" s="88" cm="1">
        <f t="array" aca="1" ref="B30" ca="1">_xlfn.XLOOKUP(A30,INDIRECT($A$5&amp;"!$AJ$41:$AJ$406"),INDIRECT($A$5&amp;"!$AK$41:$AK$406"))*SUM($F$3:$I$3)</f>
        <v>0</v>
      </c>
      <c r="C30" s="88" cm="1">
        <f t="array" aca="1" ref="C30" ca="1">_xlfn.XLOOKUP(A30,INDIRECT($A$5&amp;"!$AJ$41:$AJ$406"),INDIRECT($A$5&amp;"!$AL$41:$AL$406"))*SUM($F$3:$I$3)</f>
        <v>14.05</v>
      </c>
      <c r="D30" s="88" cm="1">
        <f t="array" aca="1" ref="D30" ca="1">_xlfn.XLOOKUP(A30,INDIRECT($A$5&amp;"!$AJ$41:$AJ$406"),INDIRECT($A$5&amp;"!$AO$41:$AO$406"))*SUM($F$3:$I$3)</f>
        <v>9.4825000000000017</v>
      </c>
      <c r="E30" s="50" cm="1">
        <f t="array" ref="E30">SUMPRODUCT(('PT Storengy'!$B$8:$K$372)*('PT Storengy'!$A$8:$A$372=$A30)*('PT Storengy'!$B$5:$K$5=$A$6)*('PT Storengy'!$B$7:$K$7=$A$7))</f>
        <v>0</v>
      </c>
      <c r="F30" s="137">
        <f t="shared" ca="1" si="0"/>
        <v>2.2178100000000001</v>
      </c>
      <c r="G30" s="194">
        <f t="shared" ca="1" si="3"/>
        <v>0.14657999999999999</v>
      </c>
      <c r="H30" s="51"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1.0000000000000009</v>
      </c>
      <c r="I30" s="89">
        <f t="shared" ca="1" si="4"/>
        <v>158.41499999999999</v>
      </c>
      <c r="J30" s="136" cm="1">
        <f t="array" aca="1" ref="J30" ca="1">IF(COUNTIFS('PTC GRTgaz'!$K$7:$K$15996,"",'PTC GRTgaz'!$A$7:$A$15996,J$16,'PTC GRTgaz'!$D$7:$D$15996,$A30,'PTC GRTgaz'!$C$7:$C$15996,"DEL")&gt;0,J$14,SUMIFS('PTC GRTgaz'!$K$7:$K$15996,'PTC GRTgaz'!$A$7:$A$15996,J$16,'PTC GRTgaz'!$D$7:$D$15996,$A30,'PTC GRTgaz'!$C$7:$C$15996,"DEL")*1.0026*$F$4/INDIRECT($A$4&amp;"!D9"))</f>
        <v>158.41503267973854</v>
      </c>
      <c r="K30" s="136">
        <v>1000</v>
      </c>
      <c r="L30" s="137">
        <f t="shared" ca="1" si="1"/>
        <v>2.2178104575163395</v>
      </c>
      <c r="M30" s="194">
        <f t="shared" ca="1" si="5"/>
        <v>0.14657999999999999</v>
      </c>
      <c r="N30" s="51"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1.0000000000000009</v>
      </c>
      <c r="O30" s="89">
        <f t="shared" ca="1" si="6"/>
        <v>158.41503267973854</v>
      </c>
      <c r="S30" s="137">
        <f t="shared" ca="1" si="2"/>
        <v>2.2178104575163395</v>
      </c>
      <c r="T30" s="72">
        <f t="shared" ca="1" si="7"/>
        <v>0.14657999999999999</v>
      </c>
      <c r="U30" s="51" cm="1">
        <f t="array" aca="1" ref="U30" ca="1">IF(ROUND(ROUND(T30,2)-T30,4)=0,_xlfn.XLOOKUP(T30,INDIRECT($A$4&amp;"!$G$41:$G$141"),INDIRECT($A$4&amp;"!$A$41:$A$141"),0,1,1),IF(T30&gt;=1,0,(ROUNDUP(T30,2)-T30)*100*_xlfn.XLOOKUP(T30,INDIRECT($A$4&amp;"!$G$41:$G$141"),INDIRECT($A$4&amp;"!$A$41:$A$141"),0,-1,-1)+(T30-ROUNDDOWN(T30,2))*100*_xlfn.XLOOKUP(T30,INDIRECT($A$4&amp;"!$G$41:$G$141"),INDIRECT($A$4&amp;"!$A$41:$A$141"),0,1,1)))</f>
        <v>1.0000000000000009</v>
      </c>
      <c r="V30" s="89">
        <f t="shared" ca="1" si="8"/>
        <v>158.41503267973869</v>
      </c>
    </row>
    <row r="31" spans="1:22" x14ac:dyDescent="0.35">
      <c r="A31" s="48">
        <f t="shared" si="9"/>
        <v>45397</v>
      </c>
      <c r="B31" s="88" cm="1">
        <f t="array" aca="1" ref="B31" ca="1">_xlfn.XLOOKUP(A31,INDIRECT($A$5&amp;"!$AJ$41:$AJ$406"),INDIRECT($A$5&amp;"!$AK$41:$AK$406"))*SUM($F$3:$I$3)</f>
        <v>0</v>
      </c>
      <c r="C31" s="88" cm="1">
        <f t="array" aca="1" ref="C31" ca="1">_xlfn.XLOOKUP(A31,INDIRECT($A$5&amp;"!$AJ$41:$AJ$406"),INDIRECT($A$5&amp;"!$AL$41:$AL$406"))*SUM($F$3:$I$3)</f>
        <v>14.05</v>
      </c>
      <c r="D31" s="88" cm="1">
        <f t="array" aca="1" ref="D31" ca="1">_xlfn.XLOOKUP(A31,INDIRECT($A$5&amp;"!$AJ$41:$AJ$406"),INDIRECT($A$5&amp;"!$AO$41:$AO$406"))*SUM($F$3:$I$3)</f>
        <v>9.4825000000000017</v>
      </c>
      <c r="E31" s="50" cm="1">
        <f t="array" ref="E31">SUMPRODUCT(('PT Storengy'!$B$8:$K$372)*('PT Storengy'!$A$8:$A$372=$A31)*('PT Storengy'!$B$5:$K$5=$A$6)*('PT Storengy'!$B$7:$K$7=$A$7))</f>
        <v>0</v>
      </c>
      <c r="F31" s="137">
        <f t="shared" ca="1" si="0"/>
        <v>2.3762250000000003</v>
      </c>
      <c r="G31" s="194">
        <f t="shared" ca="1" si="3"/>
        <v>0.15784999999999999</v>
      </c>
      <c r="H31" s="51" cm="1">
        <f t="array" aca="1" ref="H31" ca="1">IF(ROUND(ROUND(G31,2)-G31,4)=0,_xlfn.XLOOKUP(G31,INDIRECT($A$4&amp;"!$G$41:$G$141"),INDIRECT($A$4&amp;"!$A$41:$A$141"),0,1,1),IF(G31&gt;=1,0,(ROUNDUP(G31,2)-G31)*100*_xlfn.XLOOKUP(G31,INDIRECT($A$4&amp;"!$G$41:$G$141"),INDIRECT($A$4&amp;"!$A$41:$A$141"),0,-1,-1)+(G31-ROUNDDOWN(G31,2))*100*_xlfn.XLOOKUP(G31,INDIRECT($A$4&amp;"!$G$41:$G$141"),INDIRECT($A$4&amp;"!$A$41:$A$141"),0,1,1)))</f>
        <v>1.0000000000000009</v>
      </c>
      <c r="I31" s="89">
        <f t="shared" ca="1" si="4"/>
        <v>158.41499999999999</v>
      </c>
      <c r="J31" s="136" cm="1">
        <f t="array" aca="1" ref="J31" ca="1">IF(COUNTIFS('PTC GRTgaz'!$K$7:$K$15996,"",'PTC GRTgaz'!$A$7:$A$15996,J$16,'PTC GRTgaz'!$D$7:$D$15996,$A31,'PTC GRTgaz'!$C$7:$C$15996,"DEL")&gt;0,J$14,SUMIFS('PTC GRTgaz'!$K$7:$K$15996,'PTC GRTgaz'!$A$7:$A$15996,J$16,'PTC GRTgaz'!$D$7:$D$15996,$A31,'PTC GRTgaz'!$C$7:$C$15996,"DEL")*1.0026*$F$4/INDIRECT($A$4&amp;"!D9"))</f>
        <v>158.41503267973854</v>
      </c>
      <c r="K31" s="136">
        <v>1000</v>
      </c>
      <c r="L31" s="137">
        <f t="shared" ca="1" si="1"/>
        <v>2.3762254901960782</v>
      </c>
      <c r="M31" s="194">
        <f t="shared" ca="1" si="5"/>
        <v>0.15784999999999999</v>
      </c>
      <c r="N31" s="51" cm="1">
        <f t="array" aca="1" ref="N31" ca="1">IF(ROUND(ROUND(M31,2)-M31,4)=0,_xlfn.XLOOKUP(M31,INDIRECT($A$4&amp;"!$G$41:$G$141"),INDIRECT($A$4&amp;"!$A$41:$A$141"),0,1,1),IF(M31&gt;=1,0,(ROUNDUP(M31,2)-M31)*100*_xlfn.XLOOKUP(M31,INDIRECT($A$4&amp;"!$G$41:$G$141"),INDIRECT($A$4&amp;"!$A$41:$A$141"),0,-1,-1)+(M31-ROUNDDOWN(M31,2))*100*_xlfn.XLOOKUP(M31,INDIRECT($A$4&amp;"!$G$41:$G$141"),INDIRECT($A$4&amp;"!$A$41:$A$141"),0,1,1)))</f>
        <v>1.0000000000000009</v>
      </c>
      <c r="O31" s="89">
        <f t="shared" ca="1" si="6"/>
        <v>158.41503267973854</v>
      </c>
      <c r="S31" s="137">
        <f t="shared" ca="1" si="2"/>
        <v>2.3762254901960782</v>
      </c>
      <c r="T31" s="72">
        <f t="shared" ca="1" si="7"/>
        <v>0.15784999999999999</v>
      </c>
      <c r="U31" s="51" cm="1">
        <f t="array" aca="1" ref="U31" ca="1">IF(ROUND(ROUND(T31,2)-T31,4)=0,_xlfn.XLOOKUP(T31,INDIRECT($A$4&amp;"!$G$41:$G$141"),INDIRECT($A$4&amp;"!$A$41:$A$141"),0,1,1),IF(T31&gt;=1,0,(ROUNDUP(T31,2)-T31)*100*_xlfn.XLOOKUP(T31,INDIRECT($A$4&amp;"!$G$41:$G$141"),INDIRECT($A$4&amp;"!$A$41:$A$141"),0,-1,-1)+(T31-ROUNDDOWN(T31,2))*100*_xlfn.XLOOKUP(T31,INDIRECT($A$4&amp;"!$G$41:$G$141"),INDIRECT($A$4&amp;"!$A$41:$A$141"),0,1,1)))</f>
        <v>1.0000000000000009</v>
      </c>
      <c r="V31" s="89">
        <f t="shared" ca="1" si="8"/>
        <v>158.41503267973869</v>
      </c>
    </row>
    <row r="32" spans="1:22" x14ac:dyDescent="0.35">
      <c r="A32" s="48">
        <f t="shared" si="9"/>
        <v>45398</v>
      </c>
      <c r="B32" s="88" cm="1">
        <f t="array" aca="1" ref="B32" ca="1">_xlfn.XLOOKUP(A32,INDIRECT($A$5&amp;"!$AJ$41:$AJ$406"),INDIRECT($A$5&amp;"!$AK$41:$AK$406"))*SUM($F$3:$I$3)</f>
        <v>0</v>
      </c>
      <c r="C32" s="88" cm="1">
        <f t="array" aca="1" ref="C32" ca="1">_xlfn.XLOOKUP(A32,INDIRECT($A$5&amp;"!$AJ$41:$AJ$406"),INDIRECT($A$5&amp;"!$AL$41:$AL$406"))*SUM($F$3:$I$3)</f>
        <v>14.05</v>
      </c>
      <c r="D32" s="88" cm="1">
        <f t="array" aca="1" ref="D32" ca="1">_xlfn.XLOOKUP(A32,INDIRECT($A$5&amp;"!$AJ$41:$AJ$406"),INDIRECT($A$5&amp;"!$AO$41:$AO$406"))*SUM($F$3:$I$3)</f>
        <v>9.4825000000000017</v>
      </c>
      <c r="E32" s="50" cm="1">
        <f t="array" ref="E32">SUMPRODUCT(('PT Storengy'!$B$8:$K$372)*('PT Storengy'!$A$8:$A$372=$A32)*('PT Storengy'!$B$5:$K$5=$A$6)*('PT Storengy'!$B$7:$K$7=$A$7))</f>
        <v>0</v>
      </c>
      <c r="F32" s="137">
        <f t="shared" ca="1" si="0"/>
        <v>2.5346400000000004</v>
      </c>
      <c r="G32" s="194">
        <f t="shared" ca="1" si="3"/>
        <v>0.16913</v>
      </c>
      <c r="H32" s="51"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89">
        <f t="shared" ca="1" si="4"/>
        <v>158.41499999999999</v>
      </c>
      <c r="J32" s="136" cm="1">
        <f t="array" aca="1" ref="J32" ca="1">IF(COUNTIFS('PTC GRTgaz'!$K$7:$K$15996,"",'PTC GRTgaz'!$A$7:$A$15996,J$16,'PTC GRTgaz'!$D$7:$D$15996,$A32,'PTC GRTgaz'!$C$7:$C$15996,"DEL")&gt;0,J$14,SUMIFS('PTC GRTgaz'!$K$7:$K$15996,'PTC GRTgaz'!$A$7:$A$15996,J$16,'PTC GRTgaz'!$D$7:$D$15996,$A32,'PTC GRTgaz'!$C$7:$C$15996,"DEL")*1.0026*$F$4/INDIRECT($A$4&amp;"!D9"))</f>
        <v>158.41503267973854</v>
      </c>
      <c r="K32" s="136">
        <v>1000</v>
      </c>
      <c r="L32" s="137">
        <f t="shared" ca="1" si="1"/>
        <v>2.5346405228758169</v>
      </c>
      <c r="M32" s="194">
        <f t="shared" ca="1" si="5"/>
        <v>0.16913</v>
      </c>
      <c r="N32" s="51"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89">
        <f t="shared" ca="1" si="6"/>
        <v>158.41503267973854</v>
      </c>
      <c r="S32" s="137">
        <f t="shared" ca="1" si="2"/>
        <v>2.5346405228758169</v>
      </c>
      <c r="T32" s="72">
        <f t="shared" ca="1" si="7"/>
        <v>0.16913</v>
      </c>
      <c r="U32" s="51"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89">
        <f t="shared" ca="1" si="8"/>
        <v>158.41503267973869</v>
      </c>
    </row>
    <row r="33" spans="1:22" x14ac:dyDescent="0.35">
      <c r="A33" s="48">
        <f t="shared" si="9"/>
        <v>45399</v>
      </c>
      <c r="B33" s="88" cm="1">
        <f t="array" aca="1" ref="B33" ca="1">_xlfn.XLOOKUP(A33,INDIRECT($A$5&amp;"!$AJ$41:$AJ$406"),INDIRECT($A$5&amp;"!$AK$41:$AK$406"))*SUM($F$3:$I$3)</f>
        <v>0</v>
      </c>
      <c r="C33" s="88" cm="1">
        <f t="array" aca="1" ref="C33" ca="1">_xlfn.XLOOKUP(A33,INDIRECT($A$5&amp;"!$AJ$41:$AJ$406"),INDIRECT($A$5&amp;"!$AL$41:$AL$406"))*SUM($F$3:$I$3)</f>
        <v>14.05</v>
      </c>
      <c r="D33" s="88" cm="1">
        <f t="array" aca="1" ref="D33" ca="1">_xlfn.XLOOKUP(A33,INDIRECT($A$5&amp;"!$AJ$41:$AJ$406"),INDIRECT($A$5&amp;"!$AO$41:$AO$406"))*SUM($F$3:$I$3)</f>
        <v>9.4825000000000017</v>
      </c>
      <c r="E33" s="50" cm="1">
        <f t="array" ref="E33">SUMPRODUCT(('PT Storengy'!$B$8:$K$372)*('PT Storengy'!$A$8:$A$372=$A33)*('PT Storengy'!$B$5:$K$5=$A$6)*('PT Storengy'!$B$7:$K$7=$A$7))</f>
        <v>0</v>
      </c>
      <c r="F33" s="137">
        <f t="shared" ca="1" si="0"/>
        <v>2.6930550000000006</v>
      </c>
      <c r="G33" s="194">
        <f t="shared" ca="1" si="3"/>
        <v>0.1804</v>
      </c>
      <c r="H33" s="51"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89">
        <f t="shared" ca="1" si="4"/>
        <v>158.41499999999999</v>
      </c>
      <c r="J33" s="136" cm="1">
        <f t="array" aca="1" ref="J33" ca="1">IF(COUNTIFS('PTC GRTgaz'!$K$7:$K$15996,"",'PTC GRTgaz'!$A$7:$A$15996,J$16,'PTC GRTgaz'!$D$7:$D$15996,$A33,'PTC GRTgaz'!$C$7:$C$15996,"DEL")&gt;0,J$14,SUMIFS('PTC GRTgaz'!$K$7:$K$15996,'PTC GRTgaz'!$A$7:$A$15996,J$16,'PTC GRTgaz'!$D$7:$D$15996,$A33,'PTC GRTgaz'!$C$7:$C$15996,"DEL")*1.0026*$F$4/INDIRECT($A$4&amp;"!D9"))</f>
        <v>158.41503267973854</v>
      </c>
      <c r="K33" s="136">
        <v>1000</v>
      </c>
      <c r="L33" s="137">
        <f t="shared" ca="1" si="1"/>
        <v>2.6930555555555555</v>
      </c>
      <c r="M33" s="194">
        <f t="shared" ca="1" si="5"/>
        <v>0.1804</v>
      </c>
      <c r="N33" s="51"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89">
        <f t="shared" ca="1" si="6"/>
        <v>158.41503267973854</v>
      </c>
      <c r="S33" s="137">
        <f t="shared" ca="1" si="2"/>
        <v>2.6930555555555555</v>
      </c>
      <c r="T33" s="72">
        <f t="shared" ca="1" si="7"/>
        <v>0.1804</v>
      </c>
      <c r="U33" s="51"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89">
        <f t="shared" ca="1" si="8"/>
        <v>158.41503267973869</v>
      </c>
    </row>
    <row r="34" spans="1:22" x14ac:dyDescent="0.35">
      <c r="A34" s="48">
        <f t="shared" si="9"/>
        <v>45400</v>
      </c>
      <c r="B34" s="88" cm="1">
        <f t="array" aca="1" ref="B34" ca="1">_xlfn.XLOOKUP(A34,INDIRECT($A$5&amp;"!$AJ$41:$AJ$406"),INDIRECT($A$5&amp;"!$AK$41:$AK$406"))*SUM($F$3:$I$3)</f>
        <v>0</v>
      </c>
      <c r="C34" s="88" cm="1">
        <f t="array" aca="1" ref="C34" ca="1">_xlfn.XLOOKUP(A34,INDIRECT($A$5&amp;"!$AJ$41:$AJ$406"),INDIRECT($A$5&amp;"!$AL$41:$AL$406"))*SUM($F$3:$I$3)</f>
        <v>14.05</v>
      </c>
      <c r="D34" s="88" cm="1">
        <f t="array" aca="1" ref="D34" ca="1">_xlfn.XLOOKUP(A34,INDIRECT($A$5&amp;"!$AJ$41:$AJ$406"),INDIRECT($A$5&amp;"!$AO$41:$AO$406"))*SUM($F$3:$I$3)</f>
        <v>9.4825000000000017</v>
      </c>
      <c r="E34" s="50" cm="1">
        <f t="array" ref="E34">SUMPRODUCT(('PT Storengy'!$B$8:$K$372)*('PT Storengy'!$A$8:$A$372=$A34)*('PT Storengy'!$B$5:$K$5=$A$6)*('PT Storengy'!$B$7:$K$7=$A$7))</f>
        <v>0</v>
      </c>
      <c r="F34" s="137">
        <f t="shared" ca="1" si="0"/>
        <v>2.8514700000000008</v>
      </c>
      <c r="G34" s="194">
        <f t="shared" ca="1" si="3"/>
        <v>0.19167999999999999</v>
      </c>
      <c r="H34" s="51"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89">
        <f t="shared" ca="1" si="4"/>
        <v>158.41499999999999</v>
      </c>
      <c r="J34" s="136" cm="1">
        <f t="array" aca="1" ref="J34" ca="1">IF(COUNTIFS('PTC GRTgaz'!$K$7:$K$15996,"",'PTC GRTgaz'!$A$7:$A$15996,J$16,'PTC GRTgaz'!$D$7:$D$15996,$A34,'PTC GRTgaz'!$C$7:$C$15996,"DEL")&gt;0,J$14,SUMIFS('PTC GRTgaz'!$K$7:$K$15996,'PTC GRTgaz'!$A$7:$A$15996,J$16,'PTC GRTgaz'!$D$7:$D$15996,$A34,'PTC GRTgaz'!$C$7:$C$15996,"DEL")*1.0026*$F$4/INDIRECT($A$4&amp;"!D9"))</f>
        <v>158.41503267973854</v>
      </c>
      <c r="K34" s="136">
        <v>1000</v>
      </c>
      <c r="L34" s="137">
        <f t="shared" ca="1" si="1"/>
        <v>2.8514705882352942</v>
      </c>
      <c r="M34" s="194">
        <f t="shared" ca="1" si="5"/>
        <v>0.19167999999999999</v>
      </c>
      <c r="N34" s="51"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89">
        <f t="shared" ca="1" si="6"/>
        <v>158.41503267973854</v>
      </c>
      <c r="S34" s="137">
        <f t="shared" ca="1" si="2"/>
        <v>2.8514705882352942</v>
      </c>
      <c r="T34" s="72">
        <f t="shared" ca="1" si="7"/>
        <v>0.19167999999999999</v>
      </c>
      <c r="U34" s="51"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89">
        <f t="shared" ca="1" si="8"/>
        <v>158.41503267973869</v>
      </c>
    </row>
    <row r="35" spans="1:22" x14ac:dyDescent="0.35">
      <c r="A35" s="48">
        <f t="shared" si="9"/>
        <v>45401</v>
      </c>
      <c r="B35" s="88" cm="1">
        <f t="array" aca="1" ref="B35" ca="1">_xlfn.XLOOKUP(A35,INDIRECT($A$5&amp;"!$AJ$41:$AJ$406"),INDIRECT($A$5&amp;"!$AK$41:$AK$406"))*SUM($F$3:$I$3)</f>
        <v>0</v>
      </c>
      <c r="C35" s="88" cm="1">
        <f t="array" aca="1" ref="C35" ca="1">_xlfn.XLOOKUP(A35,INDIRECT($A$5&amp;"!$AJ$41:$AJ$406"),INDIRECT($A$5&amp;"!$AL$41:$AL$406"))*SUM($F$3:$I$3)</f>
        <v>14.05</v>
      </c>
      <c r="D35" s="88" cm="1">
        <f t="array" aca="1" ref="D35" ca="1">_xlfn.XLOOKUP(A35,INDIRECT($A$5&amp;"!$AJ$41:$AJ$406"),INDIRECT($A$5&amp;"!$AO$41:$AO$406"))*SUM($F$3:$I$3)</f>
        <v>9.4825000000000017</v>
      </c>
      <c r="E35" s="50" cm="1">
        <f t="array" ref="E35">SUMPRODUCT(('PT Storengy'!$B$8:$K$372)*('PT Storengy'!$A$8:$A$372=$A35)*('PT Storengy'!$B$5:$K$5=$A$6)*('PT Storengy'!$B$7:$K$7=$A$7))</f>
        <v>0</v>
      </c>
      <c r="F35" s="137">
        <f t="shared" ca="1" si="0"/>
        <v>3.009885000000001</v>
      </c>
      <c r="G35" s="194">
        <f t="shared" ca="1" si="3"/>
        <v>0.20294999999999999</v>
      </c>
      <c r="H35" s="51" cm="1">
        <f t="array" aca="1" ref="H35" ca="1">IF(ROUND(ROUND(G35,2)-G35,4)=0,_xlfn.XLOOKUP(G35,INDIRECT($A$4&amp;"!$G$41:$G$141"),INDIRECT($A$4&amp;"!$A$41:$A$141"),0,1,1),IF(G35&gt;=1,0,(ROUNDUP(G35,2)-G35)*100*_xlfn.XLOOKUP(G35,INDIRECT($A$4&amp;"!$G$41:$G$141"),INDIRECT($A$4&amp;"!$A$41:$A$141"),0,-1,-1)+(G35-ROUNDDOWN(G35,2))*100*_xlfn.XLOOKUP(G35,INDIRECT($A$4&amp;"!$G$41:$G$141"),INDIRECT($A$4&amp;"!$A$41:$A$141"),0,1,1)))</f>
        <v>1.0000000000000009</v>
      </c>
      <c r="I35" s="89">
        <f t="shared" ca="1" si="4"/>
        <v>158.41499999999999</v>
      </c>
      <c r="J35" s="136" cm="1">
        <f t="array" aca="1" ref="J35" ca="1">IF(COUNTIFS('PTC GRTgaz'!$K$7:$K$15996,"",'PTC GRTgaz'!$A$7:$A$15996,J$16,'PTC GRTgaz'!$D$7:$D$15996,$A35,'PTC GRTgaz'!$C$7:$C$15996,"DEL")&gt;0,J$14,SUMIFS('PTC GRTgaz'!$K$7:$K$15996,'PTC GRTgaz'!$A$7:$A$15996,J$16,'PTC GRTgaz'!$D$7:$D$15996,$A35,'PTC GRTgaz'!$C$7:$C$15996,"DEL")*1.0026*$F$4/INDIRECT($A$4&amp;"!D9"))</f>
        <v>158.41503267973854</v>
      </c>
      <c r="K35" s="136">
        <v>1000</v>
      </c>
      <c r="L35" s="137">
        <f t="shared" ca="1" si="1"/>
        <v>3.0098856209150329</v>
      </c>
      <c r="M35" s="194">
        <f t="shared" ca="1" si="5"/>
        <v>0.20294999999999999</v>
      </c>
      <c r="N35" s="51" cm="1">
        <f t="array" aca="1" ref="N35" ca="1">IF(ROUND(ROUND(M35,2)-M35,4)=0,_xlfn.XLOOKUP(M35,INDIRECT($A$4&amp;"!$G$41:$G$141"),INDIRECT($A$4&amp;"!$A$41:$A$141"),0,1,1),IF(M35&gt;=1,0,(ROUNDUP(M35,2)-M35)*100*_xlfn.XLOOKUP(M35,INDIRECT($A$4&amp;"!$G$41:$G$141"),INDIRECT($A$4&amp;"!$A$41:$A$141"),0,-1,-1)+(M35-ROUNDDOWN(M35,2))*100*_xlfn.XLOOKUP(M35,INDIRECT($A$4&amp;"!$G$41:$G$141"),INDIRECT($A$4&amp;"!$A$41:$A$141"),0,1,1)))</f>
        <v>1.0000000000000009</v>
      </c>
      <c r="O35" s="89">
        <f t="shared" ca="1" si="6"/>
        <v>158.41503267973854</v>
      </c>
      <c r="S35" s="137">
        <f t="shared" ca="1" si="2"/>
        <v>3.0098856209150329</v>
      </c>
      <c r="T35" s="72">
        <f t="shared" ca="1" si="7"/>
        <v>0.20294999999999999</v>
      </c>
      <c r="U35" s="51" cm="1">
        <f t="array" aca="1" ref="U35" ca="1">IF(ROUND(ROUND(T35,2)-T35,4)=0,_xlfn.XLOOKUP(T35,INDIRECT($A$4&amp;"!$G$41:$G$141"),INDIRECT($A$4&amp;"!$A$41:$A$141"),0,1,1),IF(T35&gt;=1,0,(ROUNDUP(T35,2)-T35)*100*_xlfn.XLOOKUP(T35,INDIRECT($A$4&amp;"!$G$41:$G$141"),INDIRECT($A$4&amp;"!$A$41:$A$141"),0,-1,-1)+(T35-ROUNDDOWN(T35,2))*100*_xlfn.XLOOKUP(T35,INDIRECT($A$4&amp;"!$G$41:$G$141"),INDIRECT($A$4&amp;"!$A$41:$A$141"),0,1,1)))</f>
        <v>1.0000000000000009</v>
      </c>
      <c r="V35" s="89">
        <f t="shared" ca="1" si="8"/>
        <v>158.41503267973869</v>
      </c>
    </row>
    <row r="36" spans="1:22" x14ac:dyDescent="0.35">
      <c r="A36" s="48">
        <f t="shared" si="9"/>
        <v>45402</v>
      </c>
      <c r="B36" s="88" cm="1">
        <f t="array" aca="1" ref="B36" ca="1">_xlfn.XLOOKUP(A36,INDIRECT($A$5&amp;"!$AJ$41:$AJ$406"),INDIRECT($A$5&amp;"!$AK$41:$AK$406"))*SUM($F$3:$I$3)</f>
        <v>0</v>
      </c>
      <c r="C36" s="88" cm="1">
        <f t="array" aca="1" ref="C36" ca="1">_xlfn.XLOOKUP(A36,INDIRECT($A$5&amp;"!$AJ$41:$AJ$406"),INDIRECT($A$5&amp;"!$AL$41:$AL$406"))*SUM($F$3:$I$3)</f>
        <v>14.05</v>
      </c>
      <c r="D36" s="88" cm="1">
        <f t="array" aca="1" ref="D36" ca="1">_xlfn.XLOOKUP(A36,INDIRECT($A$5&amp;"!$AJ$41:$AJ$406"),INDIRECT($A$5&amp;"!$AO$41:$AO$406"))*SUM($F$3:$I$3)</f>
        <v>9.4825000000000017</v>
      </c>
      <c r="E36" s="50" cm="1">
        <f t="array" ref="E36">SUMPRODUCT(('PT Storengy'!$B$8:$K$372)*('PT Storengy'!$A$8:$A$372=$A36)*('PT Storengy'!$B$5:$K$5=$A$6)*('PT Storengy'!$B$7:$K$7=$A$7))</f>
        <v>0</v>
      </c>
      <c r="F36" s="137">
        <f t="shared" ca="1" si="0"/>
        <v>3.1683000000000012</v>
      </c>
      <c r="G36" s="194">
        <f t="shared" ca="1" si="3"/>
        <v>0.21423</v>
      </c>
      <c r="H36" s="51"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89">
        <f t="shared" ca="1" si="4"/>
        <v>158.41499999999999</v>
      </c>
      <c r="J36" s="136" cm="1">
        <f t="array" aca="1" ref="J36" ca="1">IF(COUNTIFS('PTC GRTgaz'!$K$7:$K$15996,"",'PTC GRTgaz'!$A$7:$A$15996,J$16,'PTC GRTgaz'!$D$7:$D$15996,$A36,'PTC GRTgaz'!$C$7:$C$15996,"DEL")&gt;0,J$14,SUMIFS('PTC GRTgaz'!$K$7:$K$15996,'PTC GRTgaz'!$A$7:$A$15996,J$16,'PTC GRTgaz'!$D$7:$D$15996,$A36,'PTC GRTgaz'!$C$7:$C$15996,"DEL")*1.0026*$F$4/INDIRECT($A$4&amp;"!D9"))</f>
        <v>158.41503267973854</v>
      </c>
      <c r="K36" s="136">
        <v>1000</v>
      </c>
      <c r="L36" s="137">
        <f t="shared" ca="1" si="1"/>
        <v>3.1683006535947715</v>
      </c>
      <c r="M36" s="194">
        <f t="shared" ca="1" si="5"/>
        <v>0.21423</v>
      </c>
      <c r="N36" s="51"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89">
        <f t="shared" ca="1" si="6"/>
        <v>158.41503267973854</v>
      </c>
      <c r="S36" s="137">
        <f t="shared" ca="1" si="2"/>
        <v>3.1683006535947715</v>
      </c>
      <c r="T36" s="72">
        <f t="shared" ca="1" si="7"/>
        <v>0.21423</v>
      </c>
      <c r="U36" s="51"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89">
        <f t="shared" ca="1" si="8"/>
        <v>158.41503267973869</v>
      </c>
    </row>
    <row r="37" spans="1:22" x14ac:dyDescent="0.35">
      <c r="A37" s="48">
        <f t="shared" si="9"/>
        <v>45403</v>
      </c>
      <c r="B37" s="88" cm="1">
        <f t="array" aca="1" ref="B37" ca="1">_xlfn.XLOOKUP(A37,INDIRECT($A$5&amp;"!$AJ$41:$AJ$406"),INDIRECT($A$5&amp;"!$AK$41:$AK$406"))*SUM($F$3:$I$3)</f>
        <v>0</v>
      </c>
      <c r="C37" s="88" cm="1">
        <f t="array" aca="1" ref="C37" ca="1">_xlfn.XLOOKUP(A37,INDIRECT($A$5&amp;"!$AJ$41:$AJ$406"),INDIRECT($A$5&amp;"!$AL$41:$AL$406"))*SUM($F$3:$I$3)</f>
        <v>14.05</v>
      </c>
      <c r="D37" s="88" cm="1">
        <f t="array" aca="1" ref="D37" ca="1">_xlfn.XLOOKUP(A37,INDIRECT($A$5&amp;"!$AJ$41:$AJ$406"),INDIRECT($A$5&amp;"!$AO$41:$AO$406"))*SUM($F$3:$I$3)</f>
        <v>9.4825000000000017</v>
      </c>
      <c r="E37" s="50" cm="1">
        <f t="array" ref="E37">SUMPRODUCT(('PT Storengy'!$B$8:$K$372)*('PT Storengy'!$A$8:$A$372=$A37)*('PT Storengy'!$B$5:$K$5=$A$6)*('PT Storengy'!$B$7:$K$7=$A$7))</f>
        <v>0</v>
      </c>
      <c r="F37" s="137">
        <f t="shared" ca="1" si="0"/>
        <v>3.3267150000000014</v>
      </c>
      <c r="G37" s="194">
        <f t="shared" ca="1" si="3"/>
        <v>0.22550000000000001</v>
      </c>
      <c r="H37" s="51"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89">
        <f t="shared" ca="1" si="4"/>
        <v>158.41499999999999</v>
      </c>
      <c r="J37" s="136" cm="1">
        <f t="array" aca="1" ref="J37" ca="1">IF(COUNTIFS('PTC GRTgaz'!$K$7:$K$15996,"",'PTC GRTgaz'!$A$7:$A$15996,J$16,'PTC GRTgaz'!$D$7:$D$15996,$A37,'PTC GRTgaz'!$C$7:$C$15996,"DEL")&gt;0,J$14,SUMIFS('PTC GRTgaz'!$K$7:$K$15996,'PTC GRTgaz'!$A$7:$A$15996,J$16,'PTC GRTgaz'!$D$7:$D$15996,$A37,'PTC GRTgaz'!$C$7:$C$15996,"DEL")*1.0026*$F$4/INDIRECT($A$4&amp;"!D9"))</f>
        <v>158.41503267973854</v>
      </c>
      <c r="K37" s="136">
        <v>1000</v>
      </c>
      <c r="L37" s="137">
        <f t="shared" ca="1" si="1"/>
        <v>3.3267156862745102</v>
      </c>
      <c r="M37" s="194">
        <f t="shared" ca="1" si="5"/>
        <v>0.22550000000000001</v>
      </c>
      <c r="N37" s="51"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89">
        <f t="shared" ca="1" si="6"/>
        <v>158.41503267973854</v>
      </c>
      <c r="S37" s="137">
        <f t="shared" ca="1" si="2"/>
        <v>3.3267156862745102</v>
      </c>
      <c r="T37" s="72">
        <f t="shared" ca="1" si="7"/>
        <v>0.22550000000000001</v>
      </c>
      <c r="U37" s="51"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89">
        <f t="shared" ca="1" si="8"/>
        <v>158.41503267973869</v>
      </c>
    </row>
    <row r="38" spans="1:22" x14ac:dyDescent="0.35">
      <c r="A38" s="48">
        <f t="shared" si="9"/>
        <v>45404</v>
      </c>
      <c r="B38" s="88" cm="1">
        <f t="array" aca="1" ref="B38" ca="1">_xlfn.XLOOKUP(A38,INDIRECT($A$5&amp;"!$AJ$41:$AJ$406"),INDIRECT($A$5&amp;"!$AK$41:$AK$406"))*SUM($F$3:$I$3)</f>
        <v>0</v>
      </c>
      <c r="C38" s="88" cm="1">
        <f t="array" aca="1" ref="C38" ca="1">_xlfn.XLOOKUP(A38,INDIRECT($A$5&amp;"!$AJ$41:$AJ$406"),INDIRECT($A$5&amp;"!$AL$41:$AL$406"))*SUM($F$3:$I$3)</f>
        <v>14.05</v>
      </c>
      <c r="D38" s="88" cm="1">
        <f t="array" aca="1" ref="D38" ca="1">_xlfn.XLOOKUP(A38,INDIRECT($A$5&amp;"!$AJ$41:$AJ$406"),INDIRECT($A$5&amp;"!$AO$41:$AO$406"))*SUM($F$3:$I$3)</f>
        <v>9.4825000000000017</v>
      </c>
      <c r="E38" s="50" cm="1">
        <f t="array" ref="E38">SUMPRODUCT(('PT Storengy'!$B$8:$K$372)*('PT Storengy'!$A$8:$A$372=$A38)*('PT Storengy'!$B$5:$K$5=$A$6)*('PT Storengy'!$B$7:$K$7=$A$7))</f>
        <v>0</v>
      </c>
      <c r="F38" s="137">
        <f t="shared" ca="1" si="0"/>
        <v>3.4851300000000016</v>
      </c>
      <c r="G38" s="194">
        <f t="shared" ca="1" si="3"/>
        <v>0.23677999999999999</v>
      </c>
      <c r="H38" s="51"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89">
        <f t="shared" ca="1" si="4"/>
        <v>158.41499999999999</v>
      </c>
      <c r="J38" s="136" cm="1">
        <f t="array" aca="1" ref="J38" ca="1">IF(COUNTIFS('PTC GRTgaz'!$K$7:$K$15996,"",'PTC GRTgaz'!$A$7:$A$15996,J$16,'PTC GRTgaz'!$D$7:$D$15996,$A38,'PTC GRTgaz'!$C$7:$C$15996,"DEL")&gt;0,J$14,SUMIFS('PTC GRTgaz'!$K$7:$K$15996,'PTC GRTgaz'!$A$7:$A$15996,J$16,'PTC GRTgaz'!$D$7:$D$15996,$A38,'PTC GRTgaz'!$C$7:$C$15996,"DEL")*1.0026*$F$4/INDIRECT($A$4&amp;"!D9"))</f>
        <v>158.41503267973854</v>
      </c>
      <c r="K38" s="136">
        <v>1000</v>
      </c>
      <c r="L38" s="137">
        <f t="shared" ca="1" si="1"/>
        <v>3.4851307189542489</v>
      </c>
      <c r="M38" s="194">
        <f t="shared" ca="1" si="5"/>
        <v>0.23677999999999999</v>
      </c>
      <c r="N38" s="51"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89">
        <f t="shared" ca="1" si="6"/>
        <v>158.41503267973854</v>
      </c>
      <c r="S38" s="137">
        <f t="shared" ca="1" si="2"/>
        <v>3.4851307189542489</v>
      </c>
      <c r="T38" s="72">
        <f t="shared" ca="1" si="7"/>
        <v>0.23677999999999999</v>
      </c>
      <c r="U38" s="51"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89">
        <f t="shared" ca="1" si="8"/>
        <v>158.41503267973869</v>
      </c>
    </row>
    <row r="39" spans="1:22" x14ac:dyDescent="0.35">
      <c r="A39" s="48">
        <f t="shared" si="9"/>
        <v>45405</v>
      </c>
      <c r="B39" s="88" cm="1">
        <f t="array" aca="1" ref="B39" ca="1">_xlfn.XLOOKUP(A39,INDIRECT($A$5&amp;"!$AJ$41:$AJ$406"),INDIRECT($A$5&amp;"!$AK$41:$AK$406"))*SUM($F$3:$I$3)</f>
        <v>0</v>
      </c>
      <c r="C39" s="88" cm="1">
        <f t="array" aca="1" ref="C39" ca="1">_xlfn.XLOOKUP(A39,INDIRECT($A$5&amp;"!$AJ$41:$AJ$406"),INDIRECT($A$5&amp;"!$AL$41:$AL$406"))*SUM($F$3:$I$3)</f>
        <v>14.05</v>
      </c>
      <c r="D39" s="88" cm="1">
        <f t="array" aca="1" ref="D39" ca="1">_xlfn.XLOOKUP(A39,INDIRECT($A$5&amp;"!$AJ$41:$AJ$406"),INDIRECT($A$5&amp;"!$AO$41:$AO$406"))*SUM($F$3:$I$3)</f>
        <v>9.4825000000000017</v>
      </c>
      <c r="E39" s="50" cm="1">
        <f t="array" ref="E39">SUMPRODUCT(('PT Storengy'!$B$8:$K$372)*('PT Storengy'!$A$8:$A$372=$A39)*('PT Storengy'!$B$5:$K$5=$A$6)*('PT Storengy'!$B$7:$K$7=$A$7))</f>
        <v>0</v>
      </c>
      <c r="F39" s="137">
        <f t="shared" ca="1" si="0"/>
        <v>3.6435450000000018</v>
      </c>
      <c r="G39" s="194">
        <f t="shared" ca="1" si="3"/>
        <v>0.24804999999999999</v>
      </c>
      <c r="H39" s="51"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89">
        <f t="shared" ca="1" si="4"/>
        <v>158.41499999999999</v>
      </c>
      <c r="J39" s="136" cm="1">
        <f t="array" aca="1" ref="J39" ca="1">IF(COUNTIFS('PTC GRTgaz'!$K$7:$K$15996,"",'PTC GRTgaz'!$A$7:$A$15996,J$16,'PTC GRTgaz'!$D$7:$D$15996,$A39,'PTC GRTgaz'!$C$7:$C$15996,"DEL")&gt;0,J$14,SUMIFS('PTC GRTgaz'!$K$7:$K$15996,'PTC GRTgaz'!$A$7:$A$15996,J$16,'PTC GRTgaz'!$D$7:$D$15996,$A39,'PTC GRTgaz'!$C$7:$C$15996,"DEL")*1.0026*$F$4/INDIRECT($A$4&amp;"!D9"))</f>
        <v>158.41503267973854</v>
      </c>
      <c r="K39" s="136">
        <v>1000</v>
      </c>
      <c r="L39" s="137">
        <f t="shared" ca="1" si="1"/>
        <v>3.6435457516339875</v>
      </c>
      <c r="M39" s="194">
        <f t="shared" ca="1" si="5"/>
        <v>0.24804999999999999</v>
      </c>
      <c r="N39" s="51"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89">
        <f t="shared" ca="1" si="6"/>
        <v>158.41503267973854</v>
      </c>
      <c r="S39" s="137">
        <f t="shared" ca="1" si="2"/>
        <v>3.6435457516339875</v>
      </c>
      <c r="T39" s="72">
        <f t="shared" ca="1" si="7"/>
        <v>0.24804999999999999</v>
      </c>
      <c r="U39" s="51"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89">
        <f t="shared" ca="1" si="8"/>
        <v>158.41503267973869</v>
      </c>
    </row>
    <row r="40" spans="1:22" x14ac:dyDescent="0.35">
      <c r="A40" s="48">
        <f t="shared" si="9"/>
        <v>45406</v>
      </c>
      <c r="B40" s="88" cm="1">
        <f t="array" aca="1" ref="B40" ca="1">_xlfn.XLOOKUP(A40,INDIRECT($A$5&amp;"!$AJ$41:$AJ$406"),INDIRECT($A$5&amp;"!$AK$41:$AK$406"))*SUM($F$3:$I$3)</f>
        <v>0</v>
      </c>
      <c r="C40" s="88" cm="1">
        <f t="array" aca="1" ref="C40" ca="1">_xlfn.XLOOKUP(A40,INDIRECT($A$5&amp;"!$AJ$41:$AJ$406"),INDIRECT($A$5&amp;"!$AL$41:$AL$406"))*SUM($F$3:$I$3)</f>
        <v>14.05</v>
      </c>
      <c r="D40" s="88" cm="1">
        <f t="array" aca="1" ref="D40" ca="1">_xlfn.XLOOKUP(A40,INDIRECT($A$5&amp;"!$AJ$41:$AJ$406"),INDIRECT($A$5&amp;"!$AO$41:$AO$406"))*SUM($F$3:$I$3)</f>
        <v>9.4825000000000017</v>
      </c>
      <c r="E40" s="50" cm="1">
        <f t="array" ref="E40">SUMPRODUCT(('PT Storengy'!$B$8:$K$372)*('PT Storengy'!$A$8:$A$372=$A40)*('PT Storengy'!$B$5:$K$5=$A$6)*('PT Storengy'!$B$7:$K$7=$A$7))</f>
        <v>0</v>
      </c>
      <c r="F40" s="137">
        <f t="shared" ca="1" si="0"/>
        <v>3.801960000000002</v>
      </c>
      <c r="G40" s="194">
        <f t="shared" ca="1" si="3"/>
        <v>0.25933</v>
      </c>
      <c r="H40" s="51"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89">
        <f t="shared" ca="1" si="4"/>
        <v>158.41499999999999</v>
      </c>
      <c r="J40" s="136" cm="1">
        <f t="array" aca="1" ref="J40" ca="1">IF(COUNTIFS('PTC GRTgaz'!$K$7:$K$15996,"",'PTC GRTgaz'!$A$7:$A$15996,J$16,'PTC GRTgaz'!$D$7:$D$15996,$A40,'PTC GRTgaz'!$C$7:$C$15996,"DEL")&gt;0,J$14,SUMIFS('PTC GRTgaz'!$K$7:$K$15996,'PTC GRTgaz'!$A$7:$A$15996,J$16,'PTC GRTgaz'!$D$7:$D$15996,$A40,'PTC GRTgaz'!$C$7:$C$15996,"DEL")*1.0026*$F$4/INDIRECT($A$4&amp;"!D9"))</f>
        <v>158.41503267973854</v>
      </c>
      <c r="K40" s="136">
        <v>1000</v>
      </c>
      <c r="L40" s="137">
        <f t="shared" ca="1" si="1"/>
        <v>3.8019607843137262</v>
      </c>
      <c r="M40" s="194">
        <f t="shared" ca="1" si="5"/>
        <v>0.25933</v>
      </c>
      <c r="N40" s="51"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89">
        <f t="shared" ca="1" si="6"/>
        <v>158.41503267973854</v>
      </c>
      <c r="S40" s="137">
        <f t="shared" ca="1" si="2"/>
        <v>3.8019607843137262</v>
      </c>
      <c r="T40" s="72">
        <f t="shared" ca="1" si="7"/>
        <v>0.25933</v>
      </c>
      <c r="U40" s="51"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89">
        <f t="shared" ca="1" si="8"/>
        <v>158.41503267973869</v>
      </c>
    </row>
    <row r="41" spans="1:22" x14ac:dyDescent="0.35">
      <c r="A41" s="48">
        <f t="shared" si="9"/>
        <v>45407</v>
      </c>
      <c r="B41" s="88" cm="1">
        <f t="array" aca="1" ref="B41" ca="1">_xlfn.XLOOKUP(A41,INDIRECT($A$5&amp;"!$AJ$41:$AJ$406"),INDIRECT($A$5&amp;"!$AK$41:$AK$406"))*SUM($F$3:$I$3)</f>
        <v>0</v>
      </c>
      <c r="C41" s="88" cm="1">
        <f t="array" aca="1" ref="C41" ca="1">_xlfn.XLOOKUP(A41,INDIRECT($A$5&amp;"!$AJ$41:$AJ$406"),INDIRECT($A$5&amp;"!$AL$41:$AL$406"))*SUM($F$3:$I$3)</f>
        <v>14.05</v>
      </c>
      <c r="D41" s="88" cm="1">
        <f t="array" aca="1" ref="D41" ca="1">_xlfn.XLOOKUP(A41,INDIRECT($A$5&amp;"!$AJ$41:$AJ$406"),INDIRECT($A$5&amp;"!$AO$41:$AO$406"))*SUM($F$3:$I$3)</f>
        <v>9.4825000000000017</v>
      </c>
      <c r="E41" s="50" cm="1">
        <f t="array" ref="E41">SUMPRODUCT(('PT Storengy'!$B$8:$K$372)*('PT Storengy'!$A$8:$A$372=$A41)*('PT Storengy'!$B$5:$K$5=$A$6)*('PT Storengy'!$B$7:$K$7=$A$7))</f>
        <v>0</v>
      </c>
      <c r="F41" s="137">
        <f t="shared" ca="1" si="0"/>
        <v>3.9603750000000022</v>
      </c>
      <c r="G41" s="194">
        <f t="shared" ca="1" si="3"/>
        <v>0.27060000000000001</v>
      </c>
      <c r="H41" s="51" cm="1">
        <f t="array" aca="1" ref="H41" ca="1">IF(ROUND(ROUND(G41,2)-G41,4)=0,_xlfn.XLOOKUP(G41,INDIRECT($A$4&amp;"!$G$41:$G$141"),INDIRECT($A$4&amp;"!$A$41:$A$141"),0,1,1),IF(G41&gt;=1,0,(ROUNDUP(G41,2)-G41)*100*_xlfn.XLOOKUP(G41,INDIRECT($A$4&amp;"!$G$41:$G$141"),INDIRECT($A$4&amp;"!$A$41:$A$141"),0,-1,-1)+(G41-ROUNDDOWN(G41,2))*100*_xlfn.XLOOKUP(G41,INDIRECT($A$4&amp;"!$G$41:$G$141"),INDIRECT($A$4&amp;"!$A$41:$A$141"),0,1,1)))</f>
        <v>1.0000000000000009</v>
      </c>
      <c r="I41" s="89">
        <f t="shared" ca="1" si="4"/>
        <v>158.41499999999999</v>
      </c>
      <c r="J41" s="136" cm="1">
        <f t="array" aca="1" ref="J41" ca="1">IF(COUNTIFS('PTC GRTgaz'!$K$7:$K$15996,"",'PTC GRTgaz'!$A$7:$A$15996,J$16,'PTC GRTgaz'!$D$7:$D$15996,$A41,'PTC GRTgaz'!$C$7:$C$15996,"DEL")&gt;0,J$14,SUMIFS('PTC GRTgaz'!$K$7:$K$15996,'PTC GRTgaz'!$A$7:$A$15996,J$16,'PTC GRTgaz'!$D$7:$D$15996,$A41,'PTC GRTgaz'!$C$7:$C$15996,"DEL")*1.0026*$F$4/INDIRECT($A$4&amp;"!D9"))</f>
        <v>158.41503267973854</v>
      </c>
      <c r="K41" s="136">
        <v>1000</v>
      </c>
      <c r="L41" s="137">
        <f t="shared" ca="1" si="1"/>
        <v>3.9603758169934649</v>
      </c>
      <c r="M41" s="194">
        <f t="shared" ca="1" si="5"/>
        <v>0.27060000000000001</v>
      </c>
      <c r="N41" s="51" cm="1">
        <f t="array" aca="1" ref="N41" ca="1">IF(ROUND(ROUND(M41,2)-M41,4)=0,_xlfn.XLOOKUP(M41,INDIRECT($A$4&amp;"!$G$41:$G$141"),INDIRECT($A$4&amp;"!$A$41:$A$141"),0,1,1),IF(M41&gt;=1,0,(ROUNDUP(M41,2)-M41)*100*_xlfn.XLOOKUP(M41,INDIRECT($A$4&amp;"!$G$41:$G$141"),INDIRECT($A$4&amp;"!$A$41:$A$141"),0,-1,-1)+(M41-ROUNDDOWN(M41,2))*100*_xlfn.XLOOKUP(M41,INDIRECT($A$4&amp;"!$G$41:$G$141"),INDIRECT($A$4&amp;"!$A$41:$A$141"),0,1,1)))</f>
        <v>1.0000000000000009</v>
      </c>
      <c r="O41" s="89">
        <f t="shared" ca="1" si="6"/>
        <v>158.41503267973854</v>
      </c>
      <c r="S41" s="137">
        <f t="shared" ca="1" si="2"/>
        <v>3.9603758169934649</v>
      </c>
      <c r="T41" s="72">
        <f t="shared" ca="1" si="7"/>
        <v>0.27060000000000001</v>
      </c>
      <c r="U41" s="51" cm="1">
        <f t="array" aca="1" ref="U41" ca="1">IF(ROUND(ROUND(T41,2)-T41,4)=0,_xlfn.XLOOKUP(T41,INDIRECT($A$4&amp;"!$G$41:$G$141"),INDIRECT($A$4&amp;"!$A$41:$A$141"),0,1,1),IF(T41&gt;=1,0,(ROUNDUP(T41,2)-T41)*100*_xlfn.XLOOKUP(T41,INDIRECT($A$4&amp;"!$G$41:$G$141"),INDIRECT($A$4&amp;"!$A$41:$A$141"),0,-1,-1)+(T41-ROUNDDOWN(T41,2))*100*_xlfn.XLOOKUP(T41,INDIRECT($A$4&amp;"!$G$41:$G$141"),INDIRECT($A$4&amp;"!$A$41:$A$141"),0,1,1)))</f>
        <v>1.0000000000000009</v>
      </c>
      <c r="V41" s="89">
        <f t="shared" ca="1" si="8"/>
        <v>158.41503267973869</v>
      </c>
    </row>
    <row r="42" spans="1:22" x14ac:dyDescent="0.35">
      <c r="A42" s="48">
        <f t="shared" si="9"/>
        <v>45408</v>
      </c>
      <c r="B42" s="88" cm="1">
        <f t="array" aca="1" ref="B42" ca="1">_xlfn.XLOOKUP(A42,INDIRECT($A$5&amp;"!$AJ$41:$AJ$406"),INDIRECT($A$5&amp;"!$AK$41:$AK$406"))*SUM($F$3:$I$3)</f>
        <v>0</v>
      </c>
      <c r="C42" s="88" cm="1">
        <f t="array" aca="1" ref="C42" ca="1">_xlfn.XLOOKUP(A42,INDIRECT($A$5&amp;"!$AJ$41:$AJ$406"),INDIRECT($A$5&amp;"!$AL$41:$AL$406"))*SUM($F$3:$I$3)</f>
        <v>14.05</v>
      </c>
      <c r="D42" s="88" cm="1">
        <f t="array" aca="1" ref="D42" ca="1">_xlfn.XLOOKUP(A42,INDIRECT($A$5&amp;"!$AJ$41:$AJ$406"),INDIRECT($A$5&amp;"!$AO$41:$AO$406"))*SUM($F$3:$I$3)</f>
        <v>9.4825000000000017</v>
      </c>
      <c r="E42" s="50" cm="1">
        <f t="array" ref="E42">SUMPRODUCT(('PT Storengy'!$B$8:$K$372)*('PT Storengy'!$A$8:$A$372=$A42)*('PT Storengy'!$B$5:$K$5=$A$6)*('PT Storengy'!$B$7:$K$7=$A$7))</f>
        <v>0</v>
      </c>
      <c r="F42" s="137">
        <f t="shared" ca="1" si="0"/>
        <v>4.1187900000000024</v>
      </c>
      <c r="G42" s="194">
        <f t="shared" ca="1" si="3"/>
        <v>0.28188000000000002</v>
      </c>
      <c r="H42" s="51"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89">
        <f t="shared" ca="1" si="4"/>
        <v>158.41499999999999</v>
      </c>
      <c r="J42" s="136" cm="1">
        <f t="array" aca="1" ref="J42" ca="1">IF(COUNTIFS('PTC GRTgaz'!$K$7:$K$15996,"",'PTC GRTgaz'!$A$7:$A$15996,J$16,'PTC GRTgaz'!$D$7:$D$15996,$A42,'PTC GRTgaz'!$C$7:$C$15996,"DEL")&gt;0,J$14,SUMIFS('PTC GRTgaz'!$K$7:$K$15996,'PTC GRTgaz'!$A$7:$A$15996,J$16,'PTC GRTgaz'!$D$7:$D$15996,$A42,'PTC GRTgaz'!$C$7:$C$15996,"DEL")*1.0026*$F$4/INDIRECT($A$4&amp;"!D9"))</f>
        <v>158.41503267973854</v>
      </c>
      <c r="K42" s="136">
        <v>1000</v>
      </c>
      <c r="L42" s="137">
        <f t="shared" ca="1" si="1"/>
        <v>4.1187908496732035</v>
      </c>
      <c r="M42" s="194">
        <f t="shared" ca="1" si="5"/>
        <v>0.28188000000000002</v>
      </c>
      <c r="N42" s="51"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89">
        <f t="shared" ca="1" si="6"/>
        <v>158.41503267973854</v>
      </c>
      <c r="S42" s="137">
        <f t="shared" ca="1" si="2"/>
        <v>4.1187908496732035</v>
      </c>
      <c r="T42" s="72">
        <f t="shared" ca="1" si="7"/>
        <v>0.28188000000000002</v>
      </c>
      <c r="U42" s="51"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89">
        <f t="shared" ca="1" si="8"/>
        <v>158.41503267973869</v>
      </c>
    </row>
    <row r="43" spans="1:22" x14ac:dyDescent="0.35">
      <c r="A43" s="48">
        <f t="shared" si="9"/>
        <v>45409</v>
      </c>
      <c r="B43" s="88" cm="1">
        <f t="array" aca="1" ref="B43" ca="1">_xlfn.XLOOKUP(A43,INDIRECT($A$5&amp;"!$AJ$41:$AJ$406"),INDIRECT($A$5&amp;"!$AK$41:$AK$406"))*SUM($F$3:$I$3)</f>
        <v>0</v>
      </c>
      <c r="C43" s="88" cm="1">
        <f t="array" aca="1" ref="C43" ca="1">_xlfn.XLOOKUP(A43,INDIRECT($A$5&amp;"!$AJ$41:$AJ$406"),INDIRECT($A$5&amp;"!$AL$41:$AL$406"))*SUM($F$3:$I$3)</f>
        <v>14.05</v>
      </c>
      <c r="D43" s="88" cm="1">
        <f t="array" aca="1" ref="D43" ca="1">_xlfn.XLOOKUP(A43,INDIRECT($A$5&amp;"!$AJ$41:$AJ$406"),INDIRECT($A$5&amp;"!$AO$41:$AO$406"))*SUM($F$3:$I$3)</f>
        <v>9.4825000000000017</v>
      </c>
      <c r="E43" s="50" cm="1">
        <f t="array" ref="E43">SUMPRODUCT(('PT Storengy'!$B$8:$K$372)*('PT Storengy'!$A$8:$A$372=$A43)*('PT Storengy'!$B$5:$K$5=$A$6)*('PT Storengy'!$B$7:$K$7=$A$7))</f>
        <v>0</v>
      </c>
      <c r="F43" s="137">
        <f t="shared" ca="1" si="0"/>
        <v>4.2772050000000021</v>
      </c>
      <c r="G43" s="194">
        <f t="shared" ca="1" si="3"/>
        <v>0.29315000000000002</v>
      </c>
      <c r="H43" s="51"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89">
        <f t="shared" ca="1" si="4"/>
        <v>158.41499999999999</v>
      </c>
      <c r="J43" s="136" cm="1">
        <f t="array" aca="1" ref="J43" ca="1">IF(COUNTIFS('PTC GRTgaz'!$K$7:$K$15996,"",'PTC GRTgaz'!$A$7:$A$15996,J$16,'PTC GRTgaz'!$D$7:$D$15996,$A43,'PTC GRTgaz'!$C$7:$C$15996,"DEL")&gt;0,J$14,SUMIFS('PTC GRTgaz'!$K$7:$K$15996,'PTC GRTgaz'!$A$7:$A$15996,J$16,'PTC GRTgaz'!$D$7:$D$15996,$A43,'PTC GRTgaz'!$C$7:$C$15996,"DEL")*1.0026*$F$4/INDIRECT($A$4&amp;"!D9"))</f>
        <v>158.41503267973854</v>
      </c>
      <c r="K43" s="136">
        <v>1000</v>
      </c>
      <c r="L43" s="137">
        <f t="shared" ca="1" si="1"/>
        <v>4.2772058823529422</v>
      </c>
      <c r="M43" s="194">
        <f t="shared" ca="1" si="5"/>
        <v>0.29315000000000002</v>
      </c>
      <c r="N43" s="51"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89">
        <f t="shared" ca="1" si="6"/>
        <v>158.41503267973854</v>
      </c>
      <c r="S43" s="137">
        <f t="shared" ca="1" si="2"/>
        <v>4.2772058823529422</v>
      </c>
      <c r="T43" s="72">
        <f t="shared" ca="1" si="7"/>
        <v>0.29315000000000002</v>
      </c>
      <c r="U43" s="51"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89">
        <f t="shared" ca="1" si="8"/>
        <v>158.41503267973869</v>
      </c>
    </row>
    <row r="44" spans="1:22" x14ac:dyDescent="0.35">
      <c r="A44" s="48">
        <f t="shared" si="9"/>
        <v>45410</v>
      </c>
      <c r="B44" s="88" cm="1">
        <f t="array" aca="1" ref="B44" ca="1">_xlfn.XLOOKUP(A44,INDIRECT($A$5&amp;"!$AJ$41:$AJ$406"),INDIRECT($A$5&amp;"!$AK$41:$AK$406"))*SUM($F$3:$I$3)</f>
        <v>0</v>
      </c>
      <c r="C44" s="88" cm="1">
        <f t="array" aca="1" ref="C44" ca="1">_xlfn.XLOOKUP(A44,INDIRECT($A$5&amp;"!$AJ$41:$AJ$406"),INDIRECT($A$5&amp;"!$AL$41:$AL$406"))*SUM($F$3:$I$3)</f>
        <v>14.05</v>
      </c>
      <c r="D44" s="88" cm="1">
        <f t="array" aca="1" ref="D44" ca="1">_xlfn.XLOOKUP(A44,INDIRECT($A$5&amp;"!$AJ$41:$AJ$406"),INDIRECT($A$5&amp;"!$AO$41:$AO$406"))*SUM($F$3:$I$3)</f>
        <v>9.4825000000000017</v>
      </c>
      <c r="E44" s="50" cm="1">
        <f t="array" ref="E44">SUMPRODUCT(('PT Storengy'!$B$8:$K$372)*('PT Storengy'!$A$8:$A$372=$A44)*('PT Storengy'!$B$5:$K$5=$A$6)*('PT Storengy'!$B$7:$K$7=$A$7))</f>
        <v>0</v>
      </c>
      <c r="F44" s="137">
        <f t="shared" ca="1" si="0"/>
        <v>4.4356200000000019</v>
      </c>
      <c r="G44" s="194">
        <f t="shared" ca="1" si="3"/>
        <v>0.30442999999999998</v>
      </c>
      <c r="H44" s="51"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89">
        <f t="shared" ca="1" si="4"/>
        <v>158.41499999999999</v>
      </c>
      <c r="J44" s="136" cm="1">
        <f t="array" aca="1" ref="J44" ca="1">IF(COUNTIFS('PTC GRTgaz'!$K$7:$K$15996,"",'PTC GRTgaz'!$A$7:$A$15996,J$16,'PTC GRTgaz'!$D$7:$D$15996,$A44,'PTC GRTgaz'!$C$7:$C$15996,"DEL")&gt;0,J$14,SUMIFS('PTC GRTgaz'!$K$7:$K$15996,'PTC GRTgaz'!$A$7:$A$15996,J$16,'PTC GRTgaz'!$D$7:$D$15996,$A44,'PTC GRTgaz'!$C$7:$C$15996,"DEL")*1.0026*$F$4/INDIRECT($A$4&amp;"!D9"))</f>
        <v>158.41503267973854</v>
      </c>
      <c r="K44" s="136">
        <v>1000</v>
      </c>
      <c r="L44" s="137">
        <f t="shared" ca="1" si="1"/>
        <v>4.4356209150326809</v>
      </c>
      <c r="M44" s="194">
        <f t="shared" ca="1" si="5"/>
        <v>0.30442999999999998</v>
      </c>
      <c r="N44" s="51"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89">
        <f t="shared" ca="1" si="6"/>
        <v>158.41503267973854</v>
      </c>
      <c r="S44" s="137">
        <f t="shared" ca="1" si="2"/>
        <v>4.4356209150326809</v>
      </c>
      <c r="T44" s="72">
        <f t="shared" ca="1" si="7"/>
        <v>0.30442999999999998</v>
      </c>
      <c r="U44" s="51"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89">
        <f t="shared" ca="1" si="8"/>
        <v>158.41503267973869</v>
      </c>
    </row>
    <row r="45" spans="1:22" x14ac:dyDescent="0.35">
      <c r="A45" s="48">
        <f t="shared" si="9"/>
        <v>45411</v>
      </c>
      <c r="B45" s="88" cm="1">
        <f t="array" aca="1" ref="B45" ca="1">_xlfn.XLOOKUP(A45,INDIRECT($A$5&amp;"!$AJ$41:$AJ$406"),INDIRECT($A$5&amp;"!$AK$41:$AK$406"))*SUM($F$3:$I$3)</f>
        <v>0</v>
      </c>
      <c r="C45" s="88" cm="1">
        <f t="array" aca="1" ref="C45" ca="1">_xlfn.XLOOKUP(A45,INDIRECT($A$5&amp;"!$AJ$41:$AJ$406"),INDIRECT($A$5&amp;"!$AL$41:$AL$406"))*SUM($F$3:$I$3)</f>
        <v>14.05</v>
      </c>
      <c r="D45" s="88" cm="1">
        <f t="array" aca="1" ref="D45" ca="1">_xlfn.XLOOKUP(A45,INDIRECT($A$5&amp;"!$AJ$41:$AJ$406"),INDIRECT($A$5&amp;"!$AO$41:$AO$406"))*SUM($F$3:$I$3)</f>
        <v>9.4825000000000017</v>
      </c>
      <c r="E45" s="50" cm="1">
        <f t="array" ref="E45">SUMPRODUCT(('PT Storengy'!$B$8:$K$372)*('PT Storengy'!$A$8:$A$372=$A45)*('PT Storengy'!$B$5:$K$5=$A$6)*('PT Storengy'!$B$7:$K$7=$A$7))</f>
        <v>0</v>
      </c>
      <c r="F45" s="137">
        <f t="shared" ca="1" si="0"/>
        <v>4.5940350000000016</v>
      </c>
      <c r="G45" s="194">
        <f t="shared" ca="1" si="3"/>
        <v>0.31569999999999998</v>
      </c>
      <c r="H45" s="51"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89">
        <f t="shared" ca="1" si="4"/>
        <v>158.41499999999999</v>
      </c>
      <c r="J45" s="136" cm="1">
        <f t="array" aca="1" ref="J45" ca="1">IF(COUNTIFS('PTC GRTgaz'!$K$7:$K$15996,"",'PTC GRTgaz'!$A$7:$A$15996,J$16,'PTC GRTgaz'!$D$7:$D$15996,$A45,'PTC GRTgaz'!$C$7:$C$15996,"DEL")&gt;0,J$14,SUMIFS('PTC GRTgaz'!$K$7:$K$15996,'PTC GRTgaz'!$A$7:$A$15996,J$16,'PTC GRTgaz'!$D$7:$D$15996,$A45,'PTC GRTgaz'!$C$7:$C$15996,"DEL")*1.0026*$F$4/INDIRECT($A$4&amp;"!D9"))</f>
        <v>158.41503267973854</v>
      </c>
      <c r="K45" s="136">
        <v>1000</v>
      </c>
      <c r="L45" s="137">
        <f t="shared" ca="1" si="1"/>
        <v>4.5940359477124195</v>
      </c>
      <c r="M45" s="194">
        <f t="shared" ca="1" si="5"/>
        <v>0.31569999999999998</v>
      </c>
      <c r="N45" s="51"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89">
        <f t="shared" ca="1" si="6"/>
        <v>158.41503267973854</v>
      </c>
      <c r="S45" s="137">
        <f t="shared" ca="1" si="2"/>
        <v>4.5940359477124195</v>
      </c>
      <c r="T45" s="72">
        <f t="shared" ca="1" si="7"/>
        <v>0.31569999999999998</v>
      </c>
      <c r="U45" s="51"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89">
        <f t="shared" ca="1" si="8"/>
        <v>158.41503267973869</v>
      </c>
    </row>
    <row r="46" spans="1:22" x14ac:dyDescent="0.35">
      <c r="A46" s="48">
        <f t="shared" si="9"/>
        <v>45412</v>
      </c>
      <c r="B46" s="88" cm="1">
        <f t="array" aca="1" ref="B46" ca="1">_xlfn.XLOOKUP(A46,INDIRECT($A$5&amp;"!$AJ$41:$AJ$406"),INDIRECT($A$5&amp;"!$AK$41:$AK$406"))*SUM($F$3:$I$3)</f>
        <v>0</v>
      </c>
      <c r="C46" s="88" cm="1">
        <f t="array" aca="1" ref="C46" ca="1">_xlfn.XLOOKUP(A46,INDIRECT($A$5&amp;"!$AJ$41:$AJ$406"),INDIRECT($A$5&amp;"!$AL$41:$AL$406"))*SUM($F$3:$I$3)</f>
        <v>14.05</v>
      </c>
      <c r="D46" s="88" cm="1">
        <f t="array" aca="1" ref="D46" ca="1">_xlfn.XLOOKUP(A46,INDIRECT($A$5&amp;"!$AJ$41:$AJ$406"),INDIRECT($A$5&amp;"!$AO$41:$AO$406"))*SUM($F$3:$I$3)</f>
        <v>9.4825000000000017</v>
      </c>
      <c r="E46" s="50" cm="1">
        <f t="array" ref="E46">SUMPRODUCT(('PT Storengy'!$B$8:$K$372)*('PT Storengy'!$A$8:$A$372=$A46)*('PT Storengy'!$B$5:$K$5=$A$6)*('PT Storengy'!$B$7:$K$7=$A$7))</f>
        <v>0</v>
      </c>
      <c r="F46" s="137">
        <f t="shared" ca="1" si="0"/>
        <v>4.7524500000000014</v>
      </c>
      <c r="G46" s="194">
        <f t="shared" ca="1" si="3"/>
        <v>0.32697999999999999</v>
      </c>
      <c r="H46" s="51"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89">
        <f t="shared" ca="1" si="4"/>
        <v>158.41499999999999</v>
      </c>
      <c r="J46" s="136" cm="1">
        <f t="array" aca="1" ref="J46" ca="1">IF(COUNTIFS('PTC GRTgaz'!$K$7:$K$15996,"",'PTC GRTgaz'!$A$7:$A$15996,J$16,'PTC GRTgaz'!$D$7:$D$15996,$A46,'PTC GRTgaz'!$C$7:$C$15996,"DEL")&gt;0,J$14,SUMIFS('PTC GRTgaz'!$K$7:$K$15996,'PTC GRTgaz'!$A$7:$A$15996,J$16,'PTC GRTgaz'!$D$7:$D$15996,$A46,'PTC GRTgaz'!$C$7:$C$15996,"DEL")*1.0026*$F$4/INDIRECT($A$4&amp;"!D9"))</f>
        <v>158.41503267973854</v>
      </c>
      <c r="K46" s="136">
        <v>1000</v>
      </c>
      <c r="L46" s="137">
        <f t="shared" ca="1" si="1"/>
        <v>4.7524509803921582</v>
      </c>
      <c r="M46" s="194">
        <f t="shared" ca="1" si="5"/>
        <v>0.32697999999999999</v>
      </c>
      <c r="N46" s="51"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89">
        <f t="shared" ca="1" si="6"/>
        <v>158.41503267973854</v>
      </c>
      <c r="S46" s="137">
        <f t="shared" ca="1" si="2"/>
        <v>4.7524509803921582</v>
      </c>
      <c r="T46" s="72">
        <f t="shared" ca="1" si="7"/>
        <v>0.32697999999999999</v>
      </c>
      <c r="U46" s="51"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89">
        <f t="shared" ca="1" si="8"/>
        <v>158.41503267973869</v>
      </c>
    </row>
    <row r="47" spans="1:22" x14ac:dyDescent="0.35">
      <c r="A47" s="48">
        <f t="shared" si="9"/>
        <v>45413</v>
      </c>
      <c r="B47" s="88" cm="1">
        <f t="array" aca="1" ref="B47" ca="1">_xlfn.XLOOKUP(A47,INDIRECT($A$5&amp;"!$AJ$41:$AJ$406"),INDIRECT($A$5&amp;"!$AK$41:$AK$406"))*SUM($F$3:$I$3)</f>
        <v>0</v>
      </c>
      <c r="C47" s="88" cm="1">
        <f t="array" aca="1" ref="C47" ca="1">_xlfn.XLOOKUP(A47,INDIRECT($A$5&amp;"!$AJ$41:$AJ$406"),INDIRECT($A$5&amp;"!$AL$41:$AL$406"))*SUM($F$3:$I$3)</f>
        <v>14.05</v>
      </c>
      <c r="D47" s="88" cm="1">
        <f t="array" aca="1" ref="D47" ca="1">_xlfn.XLOOKUP(A47,INDIRECT($A$5&amp;"!$AJ$41:$AJ$406"),INDIRECT($A$5&amp;"!$AO$41:$AO$406"))*SUM($F$3:$I$3)</f>
        <v>9.4825000000000017</v>
      </c>
      <c r="E47" s="50" cm="1">
        <f t="array" ref="E47">SUMPRODUCT(('PT Storengy'!$B$8:$K$372)*('PT Storengy'!$A$8:$A$372=$A47)*('PT Storengy'!$B$5:$K$5=$A$6)*('PT Storengy'!$B$7:$K$7=$A$7))</f>
        <v>0</v>
      </c>
      <c r="F47" s="137">
        <f t="shared" ca="1" si="0"/>
        <v>4.9108650000000011</v>
      </c>
      <c r="G47" s="194">
        <f t="shared" ca="1" si="3"/>
        <v>0.33825</v>
      </c>
      <c r="H47" s="51"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89">
        <f t="shared" ca="1" si="4"/>
        <v>158.41499999999999</v>
      </c>
      <c r="J47" s="136" cm="1">
        <f t="array" aca="1" ref="J47" ca="1">IF(COUNTIFS('PTC GRTgaz'!$K$7:$K$15996,"",'PTC GRTgaz'!$A$7:$A$15996,J$16,'PTC GRTgaz'!$D$7:$D$15996,$A47,'PTC GRTgaz'!$C$7:$C$15996,"DEL")&gt;0,J$14,SUMIFS('PTC GRTgaz'!$K$7:$K$15996,'PTC GRTgaz'!$A$7:$A$15996,J$16,'PTC GRTgaz'!$D$7:$D$15996,$A47,'PTC GRTgaz'!$C$7:$C$15996,"DEL")*1.0026*$F$4/INDIRECT($A$4&amp;"!D9"))</f>
        <v>158.41503267973854</v>
      </c>
      <c r="K47" s="136">
        <v>1000</v>
      </c>
      <c r="L47" s="137">
        <f t="shared" ca="1" si="1"/>
        <v>4.9108660130718969</v>
      </c>
      <c r="M47" s="194">
        <f t="shared" ca="1" si="5"/>
        <v>0.33825</v>
      </c>
      <c r="N47" s="51"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89">
        <f t="shared" ca="1" si="6"/>
        <v>158.41503267973854</v>
      </c>
      <c r="S47" s="137">
        <f t="shared" ca="1" si="2"/>
        <v>4.9108660130718969</v>
      </c>
      <c r="T47" s="72">
        <f t="shared" ca="1" si="7"/>
        <v>0.33825</v>
      </c>
      <c r="U47" s="51" cm="1">
        <f t="array" aca="1" ref="U47" ca="1">IF(ROUND(ROUND(T47,2)-T47,4)=0,_xlfn.XLOOKUP(T47,INDIRECT($A$4&amp;"!$G$41:$G$141"),INDIRECT($A$4&amp;"!$A$41:$A$141"),0,1,1),IF(T47&gt;=1,0,(ROUNDUP(T47,2)-T47)*100*_xlfn.XLOOKUP(T47,INDIRECT($A$4&amp;"!$G$41:$G$141"),INDIRECT($A$4&amp;"!$A$41:$A$141"),0,-1,-1)+(T47-ROUNDDOWN(T47,2))*100*_xlfn.XLOOKUP(T47,INDIRECT($A$4&amp;"!$G$41:$G$141"),INDIRECT($A$4&amp;"!$A$41:$A$141"),0,1,1)))</f>
        <v>1.0000000000000009</v>
      </c>
      <c r="V47" s="89">
        <f t="shared" ca="1" si="8"/>
        <v>158.41503267973869</v>
      </c>
    </row>
    <row r="48" spans="1:22" x14ac:dyDescent="0.35">
      <c r="A48" s="48">
        <f t="shared" si="9"/>
        <v>45414</v>
      </c>
      <c r="B48" s="88" cm="1">
        <f t="array" aca="1" ref="B48" ca="1">_xlfn.XLOOKUP(A48,INDIRECT($A$5&amp;"!$AJ$41:$AJ$406"),INDIRECT($A$5&amp;"!$AK$41:$AK$406"))*SUM($F$3:$I$3)</f>
        <v>0</v>
      </c>
      <c r="C48" s="88" cm="1">
        <f t="array" aca="1" ref="C48" ca="1">_xlfn.XLOOKUP(A48,INDIRECT($A$5&amp;"!$AJ$41:$AJ$406"),INDIRECT($A$5&amp;"!$AL$41:$AL$406"))*SUM($F$3:$I$3)</f>
        <v>14.05</v>
      </c>
      <c r="D48" s="88" cm="1">
        <f t="array" aca="1" ref="D48" ca="1">_xlfn.XLOOKUP(A48,INDIRECT($A$5&amp;"!$AJ$41:$AJ$406"),INDIRECT($A$5&amp;"!$AO$41:$AO$406"))*SUM($F$3:$I$3)</f>
        <v>9.4825000000000017</v>
      </c>
      <c r="E48" s="50" cm="1">
        <f t="array" ref="E48">SUMPRODUCT(('PT Storengy'!$B$8:$K$372)*('PT Storengy'!$A$8:$A$372=$A48)*('PT Storengy'!$B$5:$K$5=$A$6)*('PT Storengy'!$B$7:$K$7=$A$7))</f>
        <v>0</v>
      </c>
      <c r="F48" s="137">
        <f t="shared" ca="1" si="0"/>
        <v>5.0692800000000009</v>
      </c>
      <c r="G48" s="194">
        <f t="shared" ca="1" si="3"/>
        <v>0.34953000000000001</v>
      </c>
      <c r="H48" s="51"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89">
        <f t="shared" ca="1" si="4"/>
        <v>158.41499999999999</v>
      </c>
      <c r="J48" s="136" cm="1">
        <f t="array" aca="1" ref="J48" ca="1">IF(COUNTIFS('PTC GRTgaz'!$K$7:$K$15996,"",'PTC GRTgaz'!$A$7:$A$15996,J$16,'PTC GRTgaz'!$D$7:$D$15996,$A48,'PTC GRTgaz'!$C$7:$C$15996,"DEL")&gt;0,J$14,SUMIFS('PTC GRTgaz'!$K$7:$K$15996,'PTC GRTgaz'!$A$7:$A$15996,J$16,'PTC GRTgaz'!$D$7:$D$15996,$A48,'PTC GRTgaz'!$C$7:$C$15996,"DEL")*1.0026*$F$4/INDIRECT($A$4&amp;"!D9"))</f>
        <v>158.41503267973854</v>
      </c>
      <c r="K48" s="136">
        <v>1000</v>
      </c>
      <c r="L48" s="137">
        <f t="shared" ca="1" si="1"/>
        <v>5.0692810457516355</v>
      </c>
      <c r="M48" s="194">
        <f t="shared" ca="1" si="5"/>
        <v>0.34953000000000001</v>
      </c>
      <c r="N48" s="51"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89">
        <f t="shared" ca="1" si="6"/>
        <v>158.41503267973854</v>
      </c>
      <c r="S48" s="137">
        <f t="shared" ca="1" si="2"/>
        <v>5.0692810457516355</v>
      </c>
      <c r="T48" s="72">
        <f t="shared" ca="1" si="7"/>
        <v>0.34953000000000001</v>
      </c>
      <c r="U48" s="51"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89">
        <f t="shared" ca="1" si="8"/>
        <v>158.41503267973869</v>
      </c>
    </row>
    <row r="49" spans="1:22" x14ac:dyDescent="0.35">
      <c r="A49" s="48">
        <f t="shared" si="9"/>
        <v>45415</v>
      </c>
      <c r="B49" s="88" cm="1">
        <f t="array" aca="1" ref="B49" ca="1">_xlfn.XLOOKUP(A49,INDIRECT($A$5&amp;"!$AJ$41:$AJ$406"),INDIRECT($A$5&amp;"!$AK$41:$AK$406"))*SUM($F$3:$I$3)</f>
        <v>0</v>
      </c>
      <c r="C49" s="88" cm="1">
        <f t="array" aca="1" ref="C49" ca="1">_xlfn.XLOOKUP(A49,INDIRECT($A$5&amp;"!$AJ$41:$AJ$406"),INDIRECT($A$5&amp;"!$AL$41:$AL$406"))*SUM($F$3:$I$3)</f>
        <v>14.05</v>
      </c>
      <c r="D49" s="88" cm="1">
        <f t="array" aca="1" ref="D49" ca="1">_xlfn.XLOOKUP(A49,INDIRECT($A$5&amp;"!$AJ$41:$AJ$406"),INDIRECT($A$5&amp;"!$AO$41:$AO$406"))*SUM($F$3:$I$3)</f>
        <v>9.4825000000000017</v>
      </c>
      <c r="E49" s="50" cm="1">
        <f t="array" ref="E49">SUMPRODUCT(('PT Storengy'!$B$8:$K$372)*('PT Storengy'!$A$8:$A$372=$A49)*('PT Storengy'!$B$5:$K$5=$A$6)*('PT Storengy'!$B$7:$K$7=$A$7))</f>
        <v>0</v>
      </c>
      <c r="F49" s="137">
        <f t="shared" ca="1" si="0"/>
        <v>5.2276950000000006</v>
      </c>
      <c r="G49" s="194">
        <f t="shared" ca="1" si="3"/>
        <v>0.36080000000000001</v>
      </c>
      <c r="H49" s="51"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89">
        <f t="shared" ca="1" si="4"/>
        <v>158.41499999999999</v>
      </c>
      <c r="J49" s="136" cm="1">
        <f t="array" aca="1" ref="J49" ca="1">IF(COUNTIFS('PTC GRTgaz'!$K$7:$K$15996,"",'PTC GRTgaz'!$A$7:$A$15996,J$16,'PTC GRTgaz'!$D$7:$D$15996,$A49,'PTC GRTgaz'!$C$7:$C$15996,"DEL")&gt;0,J$14,SUMIFS('PTC GRTgaz'!$K$7:$K$15996,'PTC GRTgaz'!$A$7:$A$15996,J$16,'PTC GRTgaz'!$D$7:$D$15996,$A49,'PTC GRTgaz'!$C$7:$C$15996,"DEL")*1.0026*$F$4/INDIRECT($A$4&amp;"!D9"))</f>
        <v>158.41503267973854</v>
      </c>
      <c r="K49" s="136">
        <v>1000</v>
      </c>
      <c r="L49" s="137">
        <f t="shared" ca="1" si="1"/>
        <v>5.2276960784313742</v>
      </c>
      <c r="M49" s="194">
        <f t="shared" ca="1" si="5"/>
        <v>0.36080000000000001</v>
      </c>
      <c r="N49" s="51"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89">
        <f t="shared" ca="1" si="6"/>
        <v>158.41503267973854</v>
      </c>
      <c r="S49" s="137">
        <f t="shared" ca="1" si="2"/>
        <v>5.2276960784313742</v>
      </c>
      <c r="T49" s="72">
        <f t="shared" ca="1" si="7"/>
        <v>0.36080000000000001</v>
      </c>
      <c r="U49" s="51"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89">
        <f t="shared" ca="1" si="8"/>
        <v>158.41503267973869</v>
      </c>
    </row>
    <row r="50" spans="1:22" x14ac:dyDescent="0.35">
      <c r="A50" s="48">
        <f t="shared" si="9"/>
        <v>45416</v>
      </c>
      <c r="B50" s="88" cm="1">
        <f t="array" aca="1" ref="B50" ca="1">_xlfn.XLOOKUP(A50,INDIRECT($A$5&amp;"!$AJ$41:$AJ$406"),INDIRECT($A$5&amp;"!$AK$41:$AK$406"))*SUM($F$3:$I$3)</f>
        <v>0</v>
      </c>
      <c r="C50" s="88" cm="1">
        <f t="array" aca="1" ref="C50" ca="1">_xlfn.XLOOKUP(A50,INDIRECT($A$5&amp;"!$AJ$41:$AJ$406"),INDIRECT($A$5&amp;"!$AL$41:$AL$406"))*SUM($F$3:$I$3)</f>
        <v>14.05</v>
      </c>
      <c r="D50" s="88" cm="1">
        <f t="array" aca="1" ref="D50" ca="1">_xlfn.XLOOKUP(A50,INDIRECT($A$5&amp;"!$AJ$41:$AJ$406"),INDIRECT($A$5&amp;"!$AO$41:$AO$406"))*SUM($F$3:$I$3)</f>
        <v>9.4825000000000017</v>
      </c>
      <c r="E50" s="50" cm="1">
        <f t="array" ref="E50">SUMPRODUCT(('PT Storengy'!$B$8:$K$372)*('PT Storengy'!$A$8:$A$372=$A50)*('PT Storengy'!$B$5:$K$5=$A$6)*('PT Storengy'!$B$7:$K$7=$A$7))</f>
        <v>0</v>
      </c>
      <c r="F50" s="137">
        <f t="shared" ca="1" si="0"/>
        <v>5.3861100000000004</v>
      </c>
      <c r="G50" s="194">
        <f t="shared" ca="1" si="3"/>
        <v>0.37208000000000002</v>
      </c>
      <c r="H50" s="51"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89">
        <f t="shared" ca="1" si="4"/>
        <v>158.41499999999999</v>
      </c>
      <c r="J50" s="136" cm="1">
        <f t="array" aca="1" ref="J50" ca="1">IF(COUNTIFS('PTC GRTgaz'!$K$7:$K$15996,"",'PTC GRTgaz'!$A$7:$A$15996,J$16,'PTC GRTgaz'!$D$7:$D$15996,$A50,'PTC GRTgaz'!$C$7:$C$15996,"DEL")&gt;0,J$14,SUMIFS('PTC GRTgaz'!$K$7:$K$15996,'PTC GRTgaz'!$A$7:$A$15996,J$16,'PTC GRTgaz'!$D$7:$D$15996,$A50,'PTC GRTgaz'!$C$7:$C$15996,"DEL")*1.0026*$F$4/INDIRECT($A$4&amp;"!D9"))</f>
        <v>158.41503267973854</v>
      </c>
      <c r="K50" s="136">
        <v>1000</v>
      </c>
      <c r="L50" s="137">
        <f t="shared" ca="1" si="1"/>
        <v>5.3861111111111128</v>
      </c>
      <c r="M50" s="194">
        <f t="shared" ca="1" si="5"/>
        <v>0.37208000000000002</v>
      </c>
      <c r="N50" s="51"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89">
        <f t="shared" ca="1" si="6"/>
        <v>158.41503267973854</v>
      </c>
      <c r="S50" s="137">
        <f t="shared" ca="1" si="2"/>
        <v>5.3861111111111128</v>
      </c>
      <c r="T50" s="72">
        <f t="shared" ca="1" si="7"/>
        <v>0.37208000000000002</v>
      </c>
      <c r="U50" s="51"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89">
        <f t="shared" ca="1" si="8"/>
        <v>158.41503267973869</v>
      </c>
    </row>
    <row r="51" spans="1:22" x14ac:dyDescent="0.35">
      <c r="A51" s="48">
        <f t="shared" si="9"/>
        <v>45417</v>
      </c>
      <c r="B51" s="88" cm="1">
        <f t="array" aca="1" ref="B51" ca="1">_xlfn.XLOOKUP(A51,INDIRECT($A$5&amp;"!$AJ$41:$AJ$406"),INDIRECT($A$5&amp;"!$AK$41:$AK$406"))*SUM($F$3:$I$3)</f>
        <v>0</v>
      </c>
      <c r="C51" s="88" cm="1">
        <f t="array" aca="1" ref="C51" ca="1">_xlfn.XLOOKUP(A51,INDIRECT($A$5&amp;"!$AJ$41:$AJ$406"),INDIRECT($A$5&amp;"!$AL$41:$AL$406"))*SUM($F$3:$I$3)</f>
        <v>14.05</v>
      </c>
      <c r="D51" s="88" cm="1">
        <f t="array" aca="1" ref="D51" ca="1">_xlfn.XLOOKUP(A51,INDIRECT($A$5&amp;"!$AJ$41:$AJ$406"),INDIRECT($A$5&amp;"!$AO$41:$AO$406"))*SUM($F$3:$I$3)</f>
        <v>9.4825000000000017</v>
      </c>
      <c r="E51" s="50" cm="1">
        <f t="array" ref="E51">SUMPRODUCT(('PT Storengy'!$B$8:$K$372)*('PT Storengy'!$A$8:$A$372=$A51)*('PT Storengy'!$B$5:$K$5=$A$6)*('PT Storengy'!$B$7:$K$7=$A$7))</f>
        <v>0</v>
      </c>
      <c r="F51" s="137">
        <f t="shared" ca="1" si="0"/>
        <v>5.5445250000000001</v>
      </c>
      <c r="G51" s="194">
        <f t="shared" ca="1" si="3"/>
        <v>0.38335000000000002</v>
      </c>
      <c r="H51" s="51"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89">
        <f t="shared" ca="1" si="4"/>
        <v>158.41499999999999</v>
      </c>
      <c r="J51" s="136" cm="1">
        <f t="array" aca="1" ref="J51" ca="1">IF(COUNTIFS('PTC GRTgaz'!$K$7:$K$15996,"",'PTC GRTgaz'!$A$7:$A$15996,J$16,'PTC GRTgaz'!$D$7:$D$15996,$A51,'PTC GRTgaz'!$C$7:$C$15996,"DEL")&gt;0,J$14,SUMIFS('PTC GRTgaz'!$K$7:$K$15996,'PTC GRTgaz'!$A$7:$A$15996,J$16,'PTC GRTgaz'!$D$7:$D$15996,$A51,'PTC GRTgaz'!$C$7:$C$15996,"DEL")*1.0026*$F$4/INDIRECT($A$4&amp;"!D9"))</f>
        <v>158.41503267973854</v>
      </c>
      <c r="K51" s="136">
        <v>1000</v>
      </c>
      <c r="L51" s="137">
        <f t="shared" ca="1" si="1"/>
        <v>5.5445261437908515</v>
      </c>
      <c r="M51" s="194">
        <f t="shared" ca="1" si="5"/>
        <v>0.38335000000000002</v>
      </c>
      <c r="N51" s="51"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89">
        <f t="shared" ca="1" si="6"/>
        <v>158.41503267973854</v>
      </c>
      <c r="S51" s="137">
        <f t="shared" ca="1" si="2"/>
        <v>5.5445261437908515</v>
      </c>
      <c r="T51" s="72">
        <f t="shared" ca="1" si="7"/>
        <v>0.38335000000000002</v>
      </c>
      <c r="U51" s="51"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89">
        <f t="shared" ca="1" si="8"/>
        <v>158.41503267973869</v>
      </c>
    </row>
    <row r="52" spans="1:22" x14ac:dyDescent="0.35">
      <c r="A52" s="48">
        <f t="shared" si="9"/>
        <v>45418</v>
      </c>
      <c r="B52" s="88" cm="1">
        <f t="array" aca="1" ref="B52" ca="1">_xlfn.XLOOKUP(A52,INDIRECT($A$5&amp;"!$AJ$41:$AJ$406"),INDIRECT($A$5&amp;"!$AK$41:$AK$406"))*SUM($F$3:$I$3)</f>
        <v>0</v>
      </c>
      <c r="C52" s="88" cm="1">
        <f t="array" aca="1" ref="C52" ca="1">_xlfn.XLOOKUP(A52,INDIRECT($A$5&amp;"!$AJ$41:$AJ$406"),INDIRECT($A$5&amp;"!$AL$41:$AL$406"))*SUM($F$3:$I$3)</f>
        <v>14.05</v>
      </c>
      <c r="D52" s="88" cm="1">
        <f t="array" aca="1" ref="D52" ca="1">_xlfn.XLOOKUP(A52,INDIRECT($A$5&amp;"!$AJ$41:$AJ$406"),INDIRECT($A$5&amp;"!$AO$41:$AO$406"))*SUM($F$3:$I$3)</f>
        <v>9.4825000000000017</v>
      </c>
      <c r="E52" s="50" cm="1">
        <f t="array" ref="E52">SUMPRODUCT(('PT Storengy'!$B$8:$K$372)*('PT Storengy'!$A$8:$A$372=$A52)*('PT Storengy'!$B$5:$K$5=$A$6)*('PT Storengy'!$B$7:$K$7=$A$7))</f>
        <v>0</v>
      </c>
      <c r="F52" s="137">
        <f t="shared" ca="1" si="0"/>
        <v>5.7029399999999999</v>
      </c>
      <c r="G52" s="194">
        <f t="shared" ca="1" si="3"/>
        <v>0.39462999999999998</v>
      </c>
      <c r="H52" s="51"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89">
        <f t="shared" ca="1" si="4"/>
        <v>158.41499999999999</v>
      </c>
      <c r="J52" s="136" cm="1">
        <f t="array" aca="1" ref="J52" ca="1">IF(COUNTIFS('PTC GRTgaz'!$K$7:$K$15996,"",'PTC GRTgaz'!$A$7:$A$15996,J$16,'PTC GRTgaz'!$D$7:$D$15996,$A52,'PTC GRTgaz'!$C$7:$C$15996,"DEL")&gt;0,J$14,SUMIFS('PTC GRTgaz'!$K$7:$K$15996,'PTC GRTgaz'!$A$7:$A$15996,J$16,'PTC GRTgaz'!$D$7:$D$15996,$A52,'PTC GRTgaz'!$C$7:$C$15996,"DEL")*1.0026*$F$4/INDIRECT($A$4&amp;"!D9"))</f>
        <v>158.41503267973854</v>
      </c>
      <c r="K52" s="136">
        <v>1000</v>
      </c>
      <c r="L52" s="137">
        <f t="shared" ca="1" si="1"/>
        <v>5.7029411764705902</v>
      </c>
      <c r="M52" s="194">
        <f t="shared" ca="1" si="5"/>
        <v>0.39462999999999998</v>
      </c>
      <c r="N52" s="51"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89">
        <f t="shared" ca="1" si="6"/>
        <v>158.41503267973854</v>
      </c>
      <c r="S52" s="137">
        <f t="shared" ca="1" si="2"/>
        <v>5.7029411764705902</v>
      </c>
      <c r="T52" s="72">
        <f t="shared" ca="1" si="7"/>
        <v>0.39462999999999998</v>
      </c>
      <c r="U52" s="51"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89">
        <f t="shared" ca="1" si="8"/>
        <v>158.41503267973869</v>
      </c>
    </row>
    <row r="53" spans="1:22" x14ac:dyDescent="0.35">
      <c r="A53" s="48">
        <f t="shared" si="9"/>
        <v>45419</v>
      </c>
      <c r="B53" s="88" cm="1">
        <f t="array" aca="1" ref="B53" ca="1">_xlfn.XLOOKUP(A53,INDIRECT($A$5&amp;"!$AJ$41:$AJ$406"),INDIRECT($A$5&amp;"!$AK$41:$AK$406"))*SUM($F$3:$I$3)</f>
        <v>0</v>
      </c>
      <c r="C53" s="88" cm="1">
        <f t="array" aca="1" ref="C53" ca="1">_xlfn.XLOOKUP(A53,INDIRECT($A$5&amp;"!$AJ$41:$AJ$406"),INDIRECT($A$5&amp;"!$AL$41:$AL$406"))*SUM($F$3:$I$3)</f>
        <v>14.05</v>
      </c>
      <c r="D53" s="88" cm="1">
        <f t="array" aca="1" ref="D53" ca="1">_xlfn.XLOOKUP(A53,INDIRECT($A$5&amp;"!$AJ$41:$AJ$406"),INDIRECT($A$5&amp;"!$AO$41:$AO$406"))*SUM($F$3:$I$3)</f>
        <v>9.4825000000000017</v>
      </c>
      <c r="E53" s="50" cm="1">
        <f t="array" ref="E53">SUMPRODUCT(('PT Storengy'!$B$8:$K$372)*('PT Storengy'!$A$8:$A$372=$A53)*('PT Storengy'!$B$5:$K$5=$A$6)*('PT Storengy'!$B$7:$K$7=$A$7))</f>
        <v>0</v>
      </c>
      <c r="F53" s="137">
        <f t="shared" ca="1" si="0"/>
        <v>5.8612089999999997</v>
      </c>
      <c r="G53" s="194">
        <f t="shared" ca="1" si="3"/>
        <v>0.40589999999999998</v>
      </c>
      <c r="H53" s="51" cm="1">
        <f t="array" aca="1" ref="H53" ca="1">IF(ROUND(ROUND(G53,2)-G53,4)=0,_xlfn.XLOOKUP(G53,INDIRECT($A$4&amp;"!$G$41:$G$141"),INDIRECT($A$4&amp;"!$A$41:$A$141"),0,1,1),IF(G53&gt;=1,0,(ROUNDUP(G53,2)-G53)*100*_xlfn.XLOOKUP(G53,INDIRECT($A$4&amp;"!$G$41:$G$141"),INDIRECT($A$4&amp;"!$A$41:$A$141"),0,-1,-1)+(G53-ROUNDDOWN(G53,2))*100*_xlfn.XLOOKUP(G53,INDIRECT($A$4&amp;"!$G$41:$G$141"),INDIRECT($A$4&amp;"!$A$41:$A$141"),0,1,1)))</f>
        <v>0.99907802991232686</v>
      </c>
      <c r="I53" s="89">
        <f t="shared" ca="1" si="4"/>
        <v>158.26900000000001</v>
      </c>
      <c r="J53" s="136" cm="1">
        <f t="array" aca="1" ref="J53" ca="1">IF(COUNTIFS('PTC GRTgaz'!$K$7:$K$15996,"",'PTC GRTgaz'!$A$7:$A$15996,J$16,'PTC GRTgaz'!$D$7:$D$15996,$A53,'PTC GRTgaz'!$C$7:$C$15996,"DEL")&gt;0,J$14,SUMIFS('PTC GRTgaz'!$K$7:$K$15996,'PTC GRTgaz'!$A$7:$A$15996,J$16,'PTC GRTgaz'!$D$7:$D$15996,$A53,'PTC GRTgaz'!$C$7:$C$15996,"DEL")*1.0026*$F$4/INDIRECT($A$4&amp;"!D9"))</f>
        <v>158.41503267973854</v>
      </c>
      <c r="K53" s="136">
        <v>1000</v>
      </c>
      <c r="L53" s="137">
        <f t="shared" ca="1" si="1"/>
        <v>5.8612101552287603</v>
      </c>
      <c r="M53" s="194">
        <f t="shared" ca="1" si="5"/>
        <v>0.40589999999999998</v>
      </c>
      <c r="N53" s="51" cm="1">
        <f t="array" aca="1" ref="N53" ca="1">IF(ROUND(ROUND(M53,2)-M53,4)=0,_xlfn.XLOOKUP(M53,INDIRECT($A$4&amp;"!$G$41:$G$141"),INDIRECT($A$4&amp;"!$A$41:$A$141"),0,1,1),IF(M53&gt;=1,0,(ROUNDUP(M53,2)-M53)*100*_xlfn.XLOOKUP(M53,INDIRECT($A$4&amp;"!$G$41:$G$141"),INDIRECT($A$4&amp;"!$A$41:$A$141"),0,-1,-1)+(M53-ROUNDDOWN(M53,2))*100*_xlfn.XLOOKUP(M53,INDIRECT($A$4&amp;"!$G$41:$G$141"),INDIRECT($A$4&amp;"!$A$41:$A$141"),0,1,1)))</f>
        <v>0.99907802991232686</v>
      </c>
      <c r="O53" s="89">
        <f t="shared" ca="1" si="6"/>
        <v>158.26897875817005</v>
      </c>
      <c r="S53" s="137">
        <f t="shared" ca="1" si="2"/>
        <v>5.8612101552287603</v>
      </c>
      <c r="T53" s="72">
        <f t="shared" ca="1" si="7"/>
        <v>0.40589999999999998</v>
      </c>
      <c r="U53" s="51" cm="1">
        <f t="array" aca="1" ref="U53" ca="1">IF(ROUND(ROUND(T53,2)-T53,4)=0,_xlfn.XLOOKUP(T53,INDIRECT($A$4&amp;"!$G$41:$G$141"),INDIRECT($A$4&amp;"!$A$41:$A$141"),0,1,1),IF(T53&gt;=1,0,(ROUNDUP(T53,2)-T53)*100*_xlfn.XLOOKUP(T53,INDIRECT($A$4&amp;"!$G$41:$G$141"),INDIRECT($A$4&amp;"!$A$41:$A$141"),0,-1,-1)+(T53-ROUNDDOWN(T53,2))*100*_xlfn.XLOOKUP(T53,INDIRECT($A$4&amp;"!$G$41:$G$141"),INDIRECT($A$4&amp;"!$A$41:$A$141"),0,1,1)))</f>
        <v>0.99907802991232686</v>
      </c>
      <c r="V53" s="89">
        <f t="shared" ca="1" si="8"/>
        <v>158.26897875817005</v>
      </c>
    </row>
    <row r="54" spans="1:22" x14ac:dyDescent="0.35">
      <c r="A54" s="48">
        <f t="shared" si="9"/>
        <v>45420</v>
      </c>
      <c r="B54" s="88" cm="1">
        <f t="array" aca="1" ref="B54" ca="1">_xlfn.XLOOKUP(A54,INDIRECT($A$5&amp;"!$AJ$41:$AJ$406"),INDIRECT($A$5&amp;"!$AK$41:$AK$406"))*SUM($F$3:$I$3)</f>
        <v>0</v>
      </c>
      <c r="C54" s="88" cm="1">
        <f t="array" aca="1" ref="C54" ca="1">_xlfn.XLOOKUP(A54,INDIRECT($A$5&amp;"!$AJ$41:$AJ$406"),INDIRECT($A$5&amp;"!$AL$41:$AL$406"))*SUM($F$3:$I$3)</f>
        <v>14.05</v>
      </c>
      <c r="D54" s="88" cm="1">
        <f t="array" aca="1" ref="D54" ca="1">_xlfn.XLOOKUP(A54,INDIRECT($A$5&amp;"!$AJ$41:$AJ$406"),INDIRECT($A$5&amp;"!$AO$41:$AO$406"))*SUM($F$3:$I$3)</f>
        <v>9.4825000000000017</v>
      </c>
      <c r="E54" s="50" cm="1">
        <f t="array" ref="E54">SUMPRODUCT(('PT Storengy'!$B$8:$K$372)*('PT Storengy'!$A$8:$A$372=$A54)*('PT Storengy'!$B$5:$K$5=$A$6)*('PT Storengy'!$B$7:$K$7=$A$7))</f>
        <v>0</v>
      </c>
      <c r="F54" s="137">
        <f t="shared" ca="1" si="0"/>
        <v>6.0191989999999995</v>
      </c>
      <c r="G54" s="194">
        <f t="shared" ca="1" si="3"/>
        <v>0.41716999999999999</v>
      </c>
      <c r="H54" s="51" cm="1">
        <f t="array" aca="1" ref="H54" ca="1">IF(ROUND(ROUND(G54,2)-G54,4)=0,_xlfn.XLOOKUP(G54,INDIRECT($A$4&amp;"!$G$41:$G$141"),INDIRECT($A$4&amp;"!$A$41:$A$141"),0,1,1),IF(G54&gt;=1,0,(ROUNDUP(G54,2)-G54)*100*_xlfn.XLOOKUP(G54,INDIRECT($A$4&amp;"!$G$41:$G$141"),INDIRECT($A$4&amp;"!$A$41:$A$141"),0,-1,-1)+(G54-ROUNDDOWN(G54,2))*100*_xlfn.XLOOKUP(G54,INDIRECT($A$4&amp;"!$G$41:$G$141"),INDIRECT($A$4&amp;"!$A$41:$A$141"),0,1,1)))</f>
        <v>0.99731691077875295</v>
      </c>
      <c r="I54" s="89">
        <f t="shared" ca="1" si="4"/>
        <v>157.99</v>
      </c>
      <c r="J54" s="136" cm="1">
        <f t="array" aca="1" ref="J54" ca="1">IF(COUNTIFS('PTC GRTgaz'!$K$7:$K$15996,"",'PTC GRTgaz'!$A$7:$A$15996,J$16,'PTC GRTgaz'!$D$7:$D$15996,$A54,'PTC GRTgaz'!$C$7:$C$15996,"DEL")&gt;0,J$14,SUMIFS('PTC GRTgaz'!$K$7:$K$15996,'PTC GRTgaz'!$A$7:$A$15996,J$16,'PTC GRTgaz'!$D$7:$D$15996,$A54,'PTC GRTgaz'!$C$7:$C$15996,"DEL")*1.0026*$F$4/INDIRECT($A$4&amp;"!D9"))</f>
        <v>158.41503267973854</v>
      </c>
      <c r="K54" s="136">
        <v>1000</v>
      </c>
      <c r="L54" s="137">
        <f t="shared" ca="1" si="1"/>
        <v>6.0192001462418325</v>
      </c>
      <c r="M54" s="194">
        <f t="shared" ca="1" si="5"/>
        <v>0.41716999999999999</v>
      </c>
      <c r="N54" s="51" cm="1">
        <f t="array" aca="1" ref="N54" ca="1">IF(ROUND(ROUND(M54,2)-M54,4)=0,_xlfn.XLOOKUP(M54,INDIRECT($A$4&amp;"!$G$41:$G$141"),INDIRECT($A$4&amp;"!$A$41:$A$141"),0,1,1),IF(M54&gt;=1,0,(ROUNDUP(M54,2)-M54)*100*_xlfn.XLOOKUP(M54,INDIRECT($A$4&amp;"!$G$41:$G$141"),INDIRECT($A$4&amp;"!$A$41:$A$141"),0,-1,-1)+(M54-ROUNDDOWN(M54,2))*100*_xlfn.XLOOKUP(M54,INDIRECT($A$4&amp;"!$G$41:$G$141"),INDIRECT($A$4&amp;"!$A$41:$A$141"),0,1,1)))</f>
        <v>0.99731691077875295</v>
      </c>
      <c r="O54" s="89">
        <f t="shared" ca="1" si="6"/>
        <v>157.98999101307203</v>
      </c>
      <c r="S54" s="137">
        <f t="shared" ca="1" si="2"/>
        <v>6.0192001462418325</v>
      </c>
      <c r="T54" s="72">
        <f t="shared" ca="1" si="7"/>
        <v>0.41716999999999999</v>
      </c>
      <c r="U54" s="51" cm="1">
        <f t="array" aca="1" ref="U54" ca="1">IF(ROUND(ROUND(T54,2)-T54,4)=0,_xlfn.XLOOKUP(T54,INDIRECT($A$4&amp;"!$G$41:$G$141"),INDIRECT($A$4&amp;"!$A$41:$A$141"),0,1,1),IF(T54&gt;=1,0,(ROUNDUP(T54,2)-T54)*100*_xlfn.XLOOKUP(T54,INDIRECT($A$4&amp;"!$G$41:$G$141"),INDIRECT($A$4&amp;"!$A$41:$A$141"),0,-1,-1)+(T54-ROUNDDOWN(T54,2))*100*_xlfn.XLOOKUP(T54,INDIRECT($A$4&amp;"!$G$41:$G$141"),INDIRECT($A$4&amp;"!$A$41:$A$141"),0,1,1)))</f>
        <v>0.99731691077875295</v>
      </c>
      <c r="V54" s="89">
        <f t="shared" ca="1" si="8"/>
        <v>157.98999101307203</v>
      </c>
    </row>
    <row r="55" spans="1:22" x14ac:dyDescent="0.35">
      <c r="A55" s="48">
        <f t="shared" si="9"/>
        <v>45421</v>
      </c>
      <c r="B55" s="88" cm="1">
        <f t="array" aca="1" ref="B55" ca="1">_xlfn.XLOOKUP(A55,INDIRECT($A$5&amp;"!$AJ$41:$AJ$406"),INDIRECT($A$5&amp;"!$AK$41:$AK$406"))*SUM($F$3:$I$3)</f>
        <v>0</v>
      </c>
      <c r="C55" s="88" cm="1">
        <f t="array" aca="1" ref="C55" ca="1">_xlfn.XLOOKUP(A55,INDIRECT($A$5&amp;"!$AJ$41:$AJ$406"),INDIRECT($A$5&amp;"!$AL$41:$AL$406"))*SUM($F$3:$I$3)</f>
        <v>14.05</v>
      </c>
      <c r="D55" s="88" cm="1">
        <f t="array" aca="1" ref="D55" ca="1">_xlfn.XLOOKUP(A55,INDIRECT($A$5&amp;"!$AJ$41:$AJ$406"),INDIRECT($A$5&amp;"!$AO$41:$AO$406"))*SUM($F$3:$I$3)</f>
        <v>9.4825000000000017</v>
      </c>
      <c r="E55" s="50" cm="1">
        <f t="array" ref="E55">SUMPRODUCT(('PT Storengy'!$B$8:$K$372)*('PT Storengy'!$A$8:$A$372=$A55)*('PT Storengy'!$B$5:$K$5=$A$6)*('PT Storengy'!$B$7:$K$7=$A$7))</f>
        <v>0</v>
      </c>
      <c r="F55" s="137">
        <f t="shared" ca="1" si="0"/>
        <v>6.1769106999999996</v>
      </c>
      <c r="G55" s="194">
        <f t="shared" ca="1" si="3"/>
        <v>0.42841000000000001</v>
      </c>
      <c r="H55" s="51" cm="1">
        <f t="array" aca="1" ref="H55" ca="1">IF(ROUND(ROUND(G55,2)-G55,4)=0,_xlfn.XLOOKUP(G55,INDIRECT($A$4&amp;"!$G$41:$G$141"),INDIRECT($A$4&amp;"!$A$41:$A$141"),0,1,1),IF(G55&gt;=1,0,(ROUNDUP(G55,2)-G55)*100*_xlfn.XLOOKUP(G55,INDIRECT($A$4&amp;"!$G$41:$G$141"),INDIRECT($A$4&amp;"!$A$41:$A$141"),0,-1,-1)+(G55-ROUNDDOWN(G55,2))*100*_xlfn.XLOOKUP(G55,INDIRECT($A$4&amp;"!$G$41:$G$141"),INDIRECT($A$4&amp;"!$A$41:$A$141"),0,1,1)))</f>
        <v>0.99556047962867567</v>
      </c>
      <c r="I55" s="89">
        <f t="shared" ca="1" si="4"/>
        <v>157.71170000000001</v>
      </c>
      <c r="J55" s="136" cm="1">
        <f t="array" aca="1" ref="J55" ca="1">IF(COUNTIFS('PTC GRTgaz'!$K$7:$K$15996,"",'PTC GRTgaz'!$A$7:$A$15996,J$16,'PTC GRTgaz'!$D$7:$D$15996,$A55,'PTC GRTgaz'!$C$7:$C$15996,"DEL")&gt;0,J$14,SUMIFS('PTC GRTgaz'!$K$7:$K$15996,'PTC GRTgaz'!$A$7:$A$15996,J$16,'PTC GRTgaz'!$D$7:$D$15996,$A55,'PTC GRTgaz'!$C$7:$C$15996,"DEL")*1.0026*$F$4/INDIRECT($A$4&amp;"!D9"))</f>
        <v>158.41503267973854</v>
      </c>
      <c r="K55" s="136">
        <v>1000</v>
      </c>
      <c r="L55" s="137">
        <f t="shared" ca="1" si="1"/>
        <v>6.1769118921568653</v>
      </c>
      <c r="M55" s="194">
        <f t="shared" ca="1" si="5"/>
        <v>0.42841000000000001</v>
      </c>
      <c r="N55" s="51" cm="1">
        <f t="array" aca="1" ref="N55" ca="1">IF(ROUND(ROUND(M55,2)-M55,4)=0,_xlfn.XLOOKUP(M55,INDIRECT($A$4&amp;"!$G$41:$G$141"),INDIRECT($A$4&amp;"!$A$41:$A$141"),0,1,1),IF(M55&gt;=1,0,(ROUNDUP(M55,2)-M55)*100*_xlfn.XLOOKUP(M55,INDIRECT($A$4&amp;"!$G$41:$G$141"),INDIRECT($A$4&amp;"!$A$41:$A$141"),0,-1,-1)+(M55-ROUNDDOWN(M55,2))*100*_xlfn.XLOOKUP(M55,INDIRECT($A$4&amp;"!$G$41:$G$141"),INDIRECT($A$4&amp;"!$A$41:$A$141"),0,1,1)))</f>
        <v>0.99556047962867567</v>
      </c>
      <c r="O55" s="89">
        <f t="shared" ca="1" si="6"/>
        <v>157.71174591503282</v>
      </c>
      <c r="S55" s="137">
        <f t="shared" ca="1" si="2"/>
        <v>6.1769118921568653</v>
      </c>
      <c r="T55" s="72">
        <f t="shared" ca="1" si="7"/>
        <v>0.42841000000000001</v>
      </c>
      <c r="U55" s="51" cm="1">
        <f t="array" aca="1" ref="U55" ca="1">IF(ROUND(ROUND(T55,2)-T55,4)=0,_xlfn.XLOOKUP(T55,INDIRECT($A$4&amp;"!$G$41:$G$141"),INDIRECT($A$4&amp;"!$A$41:$A$141"),0,1,1),IF(T55&gt;=1,0,(ROUNDUP(T55,2)-T55)*100*_xlfn.XLOOKUP(T55,INDIRECT($A$4&amp;"!$G$41:$G$141"),INDIRECT($A$4&amp;"!$A$41:$A$141"),0,-1,-1)+(T55-ROUNDDOWN(T55,2))*100*_xlfn.XLOOKUP(T55,INDIRECT($A$4&amp;"!$G$41:$G$141"),INDIRECT($A$4&amp;"!$A$41:$A$141"),0,1,1)))</f>
        <v>0.99556047962867567</v>
      </c>
      <c r="V55" s="89">
        <f t="shared" ca="1" si="8"/>
        <v>157.71174591503282</v>
      </c>
    </row>
    <row r="56" spans="1:22" x14ac:dyDescent="0.35">
      <c r="A56" s="48">
        <f t="shared" si="9"/>
        <v>45422</v>
      </c>
      <c r="B56" s="88" cm="1">
        <f t="array" aca="1" ref="B56" ca="1">_xlfn.XLOOKUP(A56,INDIRECT($A$5&amp;"!$AJ$41:$AJ$406"),INDIRECT($A$5&amp;"!$AK$41:$AK$406"))*SUM($F$3:$I$3)</f>
        <v>0</v>
      </c>
      <c r="C56" s="88" cm="1">
        <f t="array" aca="1" ref="C56" ca="1">_xlfn.XLOOKUP(A56,INDIRECT($A$5&amp;"!$AJ$41:$AJ$406"),INDIRECT($A$5&amp;"!$AL$41:$AL$406"))*SUM($F$3:$I$3)</f>
        <v>14.05</v>
      </c>
      <c r="D56" s="88" cm="1">
        <f t="array" aca="1" ref="D56" ca="1">_xlfn.XLOOKUP(A56,INDIRECT($A$5&amp;"!$AJ$41:$AJ$406"),INDIRECT($A$5&amp;"!$AO$41:$AO$406"))*SUM($F$3:$I$3)</f>
        <v>9.4825000000000017</v>
      </c>
      <c r="E56" s="50" cm="1">
        <f t="array" ref="E56">SUMPRODUCT(('PT Storengy'!$B$8:$K$372)*('PT Storengy'!$A$8:$A$372=$A56)*('PT Storengy'!$B$5:$K$5=$A$6)*('PT Storengy'!$B$7:$K$7=$A$7))</f>
        <v>0</v>
      </c>
      <c r="F56" s="137">
        <f t="shared" ca="1" si="0"/>
        <v>6.3343444</v>
      </c>
      <c r="G56" s="194">
        <f t="shared" ca="1" si="3"/>
        <v>0.43963999999999998</v>
      </c>
      <c r="H56" s="51" cm="1">
        <f t="array" aca="1" ref="H56" ca="1">IF(ROUND(ROUND(G56,2)-G56,4)=0,_xlfn.XLOOKUP(G56,INDIRECT($A$4&amp;"!$G$41:$G$141"),INDIRECT($A$4&amp;"!$A$41:$A$141"),0,1,1),IF(G56&gt;=1,0,(ROUNDUP(G56,2)-G56)*100*_xlfn.XLOOKUP(G56,INDIRECT($A$4&amp;"!$G$41:$G$141"),INDIRECT($A$4&amp;"!$A$41:$A$141"),0,-1,-1)+(G56-ROUNDDOWN(G56,2))*100*_xlfn.XLOOKUP(G56,INDIRECT($A$4&amp;"!$G$41:$G$141"),INDIRECT($A$4&amp;"!$A$41:$A$141"),0,1,1)))</f>
        <v>0.99380561113976362</v>
      </c>
      <c r="I56" s="89">
        <f t="shared" ca="1" si="4"/>
        <v>157.43369999999999</v>
      </c>
      <c r="J56" s="136" cm="1">
        <f t="array" aca="1" ref="J56" ca="1">IF(COUNTIFS('PTC GRTgaz'!$K$7:$K$15996,"",'PTC GRTgaz'!$A$7:$A$15996,J$16,'PTC GRTgaz'!$D$7:$D$15996,$A56,'PTC GRTgaz'!$C$7:$C$15996,"DEL")&gt;0,J$14,SUMIFS('PTC GRTgaz'!$K$7:$K$15996,'PTC GRTgaz'!$A$7:$A$15996,J$16,'PTC GRTgaz'!$D$7:$D$15996,$A56,'PTC GRTgaz'!$C$7:$C$15996,"DEL")*1.0026*$F$4/INDIRECT($A$4&amp;"!D9"))</f>
        <v>158.41503267973854</v>
      </c>
      <c r="K56" s="136">
        <v>1000</v>
      </c>
      <c r="L56" s="137">
        <f t="shared" ca="1" si="1"/>
        <v>6.3343456405228782</v>
      </c>
      <c r="M56" s="194">
        <f t="shared" ca="1" si="5"/>
        <v>0.43963999999999998</v>
      </c>
      <c r="N56" s="51" cm="1">
        <f t="array" aca="1" ref="N56" ca="1">IF(ROUND(ROUND(M56,2)-M56,4)=0,_xlfn.XLOOKUP(M56,INDIRECT($A$4&amp;"!$G$41:$G$141"),INDIRECT($A$4&amp;"!$A$41:$A$141"),0,1,1),IF(M56&gt;=1,0,(ROUNDUP(M56,2)-M56)*100*_xlfn.XLOOKUP(M56,INDIRECT($A$4&amp;"!$G$41:$G$141"),INDIRECT($A$4&amp;"!$A$41:$A$141"),0,-1,-1)+(M56-ROUNDDOWN(M56,2))*100*_xlfn.XLOOKUP(M56,INDIRECT($A$4&amp;"!$G$41:$G$141"),INDIRECT($A$4&amp;"!$A$41:$A$141"),0,1,1)))</f>
        <v>0.99380561113976362</v>
      </c>
      <c r="O56" s="89">
        <f t="shared" ca="1" si="6"/>
        <v>157.43374836601319</v>
      </c>
      <c r="S56" s="137">
        <f t="shared" ca="1" si="2"/>
        <v>6.3343456405228782</v>
      </c>
      <c r="T56" s="72">
        <f t="shared" ca="1" si="7"/>
        <v>0.43963999999999998</v>
      </c>
      <c r="U56" s="51" cm="1">
        <f t="array" aca="1" ref="U56" ca="1">IF(ROUND(ROUND(T56,2)-T56,4)=0,_xlfn.XLOOKUP(T56,INDIRECT($A$4&amp;"!$G$41:$G$141"),INDIRECT($A$4&amp;"!$A$41:$A$141"),0,1,1),IF(T56&gt;=1,0,(ROUNDUP(T56,2)-T56)*100*_xlfn.XLOOKUP(T56,INDIRECT($A$4&amp;"!$G$41:$G$141"),INDIRECT($A$4&amp;"!$A$41:$A$141"),0,-1,-1)+(T56-ROUNDDOWN(T56,2))*100*_xlfn.XLOOKUP(T56,INDIRECT($A$4&amp;"!$G$41:$G$141"),INDIRECT($A$4&amp;"!$A$41:$A$141"),0,1,1)))</f>
        <v>0.99380561113976362</v>
      </c>
      <c r="V56" s="89">
        <f t="shared" ca="1" si="8"/>
        <v>157.43374836601319</v>
      </c>
    </row>
    <row r="57" spans="1:22" x14ac:dyDescent="0.35">
      <c r="A57" s="48">
        <f t="shared" si="9"/>
        <v>45423</v>
      </c>
      <c r="B57" s="88" cm="1">
        <f t="array" aca="1" ref="B57" ca="1">_xlfn.XLOOKUP(A57,INDIRECT($A$5&amp;"!$AJ$41:$AJ$406"),INDIRECT($A$5&amp;"!$AK$41:$AK$406"))*SUM($F$3:$I$3)</f>
        <v>0</v>
      </c>
      <c r="C57" s="88" cm="1">
        <f t="array" aca="1" ref="C57" ca="1">_xlfn.XLOOKUP(A57,INDIRECT($A$5&amp;"!$AJ$41:$AJ$406"),INDIRECT($A$5&amp;"!$AL$41:$AL$406"))*SUM($F$3:$I$3)</f>
        <v>14.05</v>
      </c>
      <c r="D57" s="88" cm="1">
        <f t="array" aca="1" ref="D57" ca="1">_xlfn.XLOOKUP(A57,INDIRECT($A$5&amp;"!$AJ$41:$AJ$406"),INDIRECT($A$5&amp;"!$AO$41:$AO$406"))*SUM($F$3:$I$3)</f>
        <v>9.4825000000000017</v>
      </c>
      <c r="E57" s="50" cm="1">
        <f t="array" ref="E57">SUMPRODUCT(('PT Storengy'!$B$8:$K$372)*('PT Storengy'!$A$8:$A$372=$A57)*('PT Storengy'!$B$5:$K$5=$A$6)*('PT Storengy'!$B$7:$K$7=$A$7))</f>
        <v>0</v>
      </c>
      <c r="F57" s="137">
        <f t="shared" ca="1" si="0"/>
        <v>6.4915009000000001</v>
      </c>
      <c r="G57" s="194">
        <f t="shared" ca="1" si="3"/>
        <v>0.45084000000000002</v>
      </c>
      <c r="H57" s="51" cm="1">
        <f t="array" aca="1" ref="H57" ca="1">IF(ROUND(ROUND(G57,2)-G57,4)=0,_xlfn.XLOOKUP(G57,INDIRECT($A$4&amp;"!$G$41:$G$141"),INDIRECT($A$4&amp;"!$A$41:$A$141"),0,1,1),IF(G57&gt;=1,0,(ROUNDUP(G57,2)-G57)*100*_xlfn.XLOOKUP(G57,INDIRECT($A$4&amp;"!$G$41:$G$141"),INDIRECT($A$4&amp;"!$A$41:$A$141"),0,-1,-1)+(G57-ROUNDDOWN(G57,2))*100*_xlfn.XLOOKUP(G57,INDIRECT($A$4&amp;"!$G$41:$G$141"),INDIRECT($A$4&amp;"!$A$41:$A$141"),0,1,1)))</f>
        <v>0.99205543063434853</v>
      </c>
      <c r="I57" s="89">
        <f t="shared" ca="1" si="4"/>
        <v>157.15649999999999</v>
      </c>
      <c r="J57" s="136" cm="1">
        <f t="array" aca="1" ref="J57" ca="1">IF(COUNTIFS('PTC GRTgaz'!$K$7:$K$15996,"",'PTC GRTgaz'!$A$7:$A$15996,J$16,'PTC GRTgaz'!$D$7:$D$15996,$A57,'PTC GRTgaz'!$C$7:$C$15996,"DEL")&gt;0,J$14,SUMIFS('PTC GRTgaz'!$K$7:$K$15996,'PTC GRTgaz'!$A$7:$A$15996,J$16,'PTC GRTgaz'!$D$7:$D$15996,$A57,'PTC GRTgaz'!$C$7:$C$15996,"DEL")*1.0026*$F$4/INDIRECT($A$4&amp;"!D9"))</f>
        <v>158.41503267973854</v>
      </c>
      <c r="K57" s="136">
        <v>1000</v>
      </c>
      <c r="L57" s="137">
        <f t="shared" ca="1" si="1"/>
        <v>6.4915021339869305</v>
      </c>
      <c r="M57" s="194">
        <f t="shared" ca="1" si="5"/>
        <v>0.45084000000000002</v>
      </c>
      <c r="N57" s="51" cm="1">
        <f t="array" aca="1" ref="N57" ca="1">IF(ROUND(ROUND(M57,2)-M57,4)=0,_xlfn.XLOOKUP(M57,INDIRECT($A$4&amp;"!$G$41:$G$141"),INDIRECT($A$4&amp;"!$A$41:$A$141"),0,1,1),IF(M57&gt;=1,0,(ROUNDUP(M57,2)-M57)*100*_xlfn.XLOOKUP(M57,INDIRECT($A$4&amp;"!$G$41:$G$141"),INDIRECT($A$4&amp;"!$A$41:$A$141"),0,-1,-1)+(M57-ROUNDDOWN(M57,2))*100*_xlfn.XLOOKUP(M57,INDIRECT($A$4&amp;"!$G$41:$G$141"),INDIRECT($A$4&amp;"!$A$41:$A$141"),0,1,1)))</f>
        <v>0.99205543063434853</v>
      </c>
      <c r="O57" s="89">
        <f t="shared" ca="1" si="6"/>
        <v>157.15649346405243</v>
      </c>
      <c r="S57" s="137">
        <f t="shared" ca="1" si="2"/>
        <v>6.4915021339869305</v>
      </c>
      <c r="T57" s="72">
        <f t="shared" ca="1" si="7"/>
        <v>0.45084000000000002</v>
      </c>
      <c r="U57" s="51" cm="1">
        <f t="array" aca="1" ref="U57" ca="1">IF(ROUND(ROUND(T57,2)-T57,4)=0,_xlfn.XLOOKUP(T57,INDIRECT($A$4&amp;"!$G$41:$G$141"),INDIRECT($A$4&amp;"!$A$41:$A$141"),0,1,1),IF(T57&gt;=1,0,(ROUNDUP(T57,2)-T57)*100*_xlfn.XLOOKUP(T57,INDIRECT($A$4&amp;"!$G$41:$G$141"),INDIRECT($A$4&amp;"!$A$41:$A$141"),0,-1,-1)+(T57-ROUNDDOWN(T57,2))*100*_xlfn.XLOOKUP(T57,INDIRECT($A$4&amp;"!$G$41:$G$141"),INDIRECT($A$4&amp;"!$A$41:$A$141"),0,1,1)))</f>
        <v>0.99205543063434853</v>
      </c>
      <c r="V57" s="89">
        <f t="shared" ca="1" si="8"/>
        <v>157.15649346405243</v>
      </c>
    </row>
    <row r="58" spans="1:22" x14ac:dyDescent="0.35">
      <c r="A58" s="48">
        <f t="shared" si="9"/>
        <v>45424</v>
      </c>
      <c r="B58" s="88" cm="1">
        <f t="array" aca="1" ref="B58" ca="1">_xlfn.XLOOKUP(A58,INDIRECT($A$5&amp;"!$AJ$41:$AJ$406"),INDIRECT($A$5&amp;"!$AK$41:$AK$406"))*SUM($F$3:$I$3)</f>
        <v>0</v>
      </c>
      <c r="C58" s="88" cm="1">
        <f t="array" aca="1" ref="C58" ca="1">_xlfn.XLOOKUP(A58,INDIRECT($A$5&amp;"!$AJ$41:$AJ$406"),INDIRECT($A$5&amp;"!$AL$41:$AL$406"))*SUM($F$3:$I$3)</f>
        <v>14.05</v>
      </c>
      <c r="D58" s="88" cm="1">
        <f t="array" aca="1" ref="D58" ca="1">_xlfn.XLOOKUP(A58,INDIRECT($A$5&amp;"!$AJ$41:$AJ$406"),INDIRECT($A$5&amp;"!$AO$41:$AO$406"))*SUM($F$3:$I$3)</f>
        <v>9.4825000000000017</v>
      </c>
      <c r="E58" s="50" cm="1">
        <f t="array" ref="E58">SUMPRODUCT(('PT Storengy'!$B$8:$K$372)*('PT Storengy'!$A$8:$A$372=$A58)*('PT Storengy'!$B$5:$K$5=$A$6)*('PT Storengy'!$B$7:$K$7=$A$7))</f>
        <v>0</v>
      </c>
      <c r="F58" s="137">
        <f t="shared" ca="1" si="0"/>
        <v>6.6483803999999997</v>
      </c>
      <c r="G58" s="194">
        <f t="shared" ca="1" si="3"/>
        <v>0.46203</v>
      </c>
      <c r="H58" s="51" cm="1">
        <f t="array" aca="1" ref="H58" ca="1">IF(ROUND(ROUND(G58,2)-G58,4)=0,_xlfn.XLOOKUP(G58,INDIRECT($A$4&amp;"!$G$41:$G$141"),INDIRECT($A$4&amp;"!$A$41:$A$141"),0,1,1),IF(G58&gt;=1,0,(ROUNDUP(G58,2)-G58)*100*_xlfn.XLOOKUP(G58,INDIRECT($A$4&amp;"!$G$41:$G$141"),INDIRECT($A$4&amp;"!$A$41:$A$141"),0,-1,-1)+(G58-ROUNDDOWN(G58,2))*100*_xlfn.XLOOKUP(G58,INDIRECT($A$4&amp;"!$G$41:$G$141"),INDIRECT($A$4&amp;"!$A$41:$A$141"),0,1,1)))</f>
        <v>0.99030681279009902</v>
      </c>
      <c r="I58" s="89">
        <f t="shared" ca="1" si="4"/>
        <v>156.87950000000001</v>
      </c>
      <c r="J58" s="136" cm="1">
        <f t="array" aca="1" ref="J58" ca="1">IF(COUNTIFS('PTC GRTgaz'!$K$7:$K$15996,"",'PTC GRTgaz'!$A$7:$A$15996,J$16,'PTC GRTgaz'!$D$7:$D$15996,$A58,'PTC GRTgaz'!$C$7:$C$15996,"DEL")&gt;0,J$14,SUMIFS('PTC GRTgaz'!$K$7:$K$15996,'PTC GRTgaz'!$A$7:$A$15996,J$16,'PTC GRTgaz'!$D$7:$D$15996,$A58,'PTC GRTgaz'!$C$7:$C$15996,"DEL")*1.0026*$F$4/INDIRECT($A$4&amp;"!D9"))</f>
        <v>158.41503267973854</v>
      </c>
      <c r="K58" s="136">
        <v>1000</v>
      </c>
      <c r="L58" s="137">
        <f t="shared" ca="1" si="1"/>
        <v>6.6483816200980419</v>
      </c>
      <c r="M58" s="194">
        <f t="shared" ca="1" si="5"/>
        <v>0.46203</v>
      </c>
      <c r="N58" s="51" cm="1">
        <f t="array" aca="1" ref="N58" ca="1">IF(ROUND(ROUND(M58,2)-M58,4)=0,_xlfn.XLOOKUP(M58,INDIRECT($A$4&amp;"!$G$41:$G$141"),INDIRECT($A$4&amp;"!$A$41:$A$141"),0,1,1),IF(M58&gt;=1,0,(ROUNDUP(M58,2)-M58)*100*_xlfn.XLOOKUP(M58,INDIRECT($A$4&amp;"!$G$41:$G$141"),INDIRECT($A$4&amp;"!$A$41:$A$141"),0,-1,-1)+(M58-ROUNDDOWN(M58,2))*100*_xlfn.XLOOKUP(M58,INDIRECT($A$4&amp;"!$G$41:$G$141"),INDIRECT($A$4&amp;"!$A$41:$A$141"),0,1,1)))</f>
        <v>0.99030681279009902</v>
      </c>
      <c r="O58" s="89">
        <f t="shared" ca="1" si="6"/>
        <v>156.87948611111125</v>
      </c>
      <c r="S58" s="137">
        <f t="shared" ca="1" si="2"/>
        <v>6.6483816200980419</v>
      </c>
      <c r="T58" s="72">
        <f t="shared" ca="1" si="7"/>
        <v>0.46203</v>
      </c>
      <c r="U58" s="51" cm="1">
        <f t="array" aca="1" ref="U58" ca="1">IF(ROUND(ROUND(T58,2)-T58,4)=0,_xlfn.XLOOKUP(T58,INDIRECT($A$4&amp;"!$G$41:$G$141"),INDIRECT($A$4&amp;"!$A$41:$A$141"),0,1,1),IF(T58&gt;=1,0,(ROUNDUP(T58,2)-T58)*100*_xlfn.XLOOKUP(T58,INDIRECT($A$4&amp;"!$G$41:$G$141"),INDIRECT($A$4&amp;"!$A$41:$A$141"),0,-1,-1)+(T58-ROUNDDOWN(T58,2))*100*_xlfn.XLOOKUP(T58,INDIRECT($A$4&amp;"!$G$41:$G$141"),INDIRECT($A$4&amp;"!$A$41:$A$141"),0,1,1)))</f>
        <v>0.99030681279009902</v>
      </c>
      <c r="V58" s="89">
        <f t="shared" ca="1" si="8"/>
        <v>156.87948611111125</v>
      </c>
    </row>
    <row r="59" spans="1:22" x14ac:dyDescent="0.35">
      <c r="A59" s="48">
        <f t="shared" si="9"/>
        <v>45425</v>
      </c>
      <c r="B59" s="88" cm="1">
        <f t="array" aca="1" ref="B59" ca="1">_xlfn.XLOOKUP(A59,INDIRECT($A$5&amp;"!$AJ$41:$AJ$406"),INDIRECT($A$5&amp;"!$AK$41:$AK$406"))*SUM($F$3:$I$3)</f>
        <v>0</v>
      </c>
      <c r="C59" s="88" cm="1">
        <f t="array" aca="1" ref="C59" ca="1">_xlfn.XLOOKUP(A59,INDIRECT($A$5&amp;"!$AJ$41:$AJ$406"),INDIRECT($A$5&amp;"!$AL$41:$AL$406"))*SUM($F$3:$I$3)</f>
        <v>14.05</v>
      </c>
      <c r="D59" s="88" cm="1">
        <f t="array" aca="1" ref="D59" ca="1">_xlfn.XLOOKUP(A59,INDIRECT($A$5&amp;"!$AJ$41:$AJ$406"),INDIRECT($A$5&amp;"!$AO$41:$AO$406"))*SUM($F$3:$I$3)</f>
        <v>9.4825000000000017</v>
      </c>
      <c r="E59" s="50" cm="1">
        <f t="array" ref="E59">SUMPRODUCT(('PT Storengy'!$B$8:$K$372)*('PT Storengy'!$A$8:$A$372=$A59)*('PT Storengy'!$B$5:$K$5=$A$6)*('PT Storengy'!$B$7:$K$7=$A$7))</f>
        <v>0</v>
      </c>
      <c r="F59" s="137">
        <f t="shared" ca="1" si="0"/>
        <v>6.8049835999999999</v>
      </c>
      <c r="G59" s="194">
        <f t="shared" ca="1" si="3"/>
        <v>0.47319</v>
      </c>
      <c r="H59" s="51" cm="1">
        <f t="array" aca="1" ref="H59" ca="1">IF(ROUND(ROUND(G59,2)-G59,4)=0,_xlfn.XLOOKUP(G59,INDIRECT($A$4&amp;"!$G$41:$G$141"),INDIRECT($A$4&amp;"!$A$41:$A$141"),0,1,1),IF(G59&gt;=1,0,(ROUNDUP(G59,2)-G59)*100*_xlfn.XLOOKUP(G59,INDIRECT($A$4&amp;"!$G$41:$G$141"),INDIRECT($A$4&amp;"!$A$41:$A$141"),0,-1,-1)+(G59-ROUNDDOWN(G59,2))*100*_xlfn.XLOOKUP(G59,INDIRECT($A$4&amp;"!$G$41:$G$141"),INDIRECT($A$4&amp;"!$A$41:$A$141"),0,1,1)))</f>
        <v>0.98856288292934602</v>
      </c>
      <c r="I59" s="89">
        <f t="shared" ca="1" si="4"/>
        <v>156.60319999999999</v>
      </c>
      <c r="J59" s="136" cm="1">
        <f t="array" aca="1" ref="J59" ca="1">IF(COUNTIFS('PTC GRTgaz'!$K$7:$K$15996,"",'PTC GRTgaz'!$A$7:$A$15996,J$16,'PTC GRTgaz'!$D$7:$D$15996,$A59,'PTC GRTgaz'!$C$7:$C$15996,"DEL")&gt;0,J$14,SUMIFS('PTC GRTgaz'!$K$7:$K$15996,'PTC GRTgaz'!$A$7:$A$15996,J$16,'PTC GRTgaz'!$D$7:$D$15996,$A59,'PTC GRTgaz'!$C$7:$C$15996,"DEL")*1.0026*$F$4/INDIRECT($A$4&amp;"!D9"))</f>
        <v>158.41503267973854</v>
      </c>
      <c r="K59" s="136">
        <v>1000</v>
      </c>
      <c r="L59" s="137">
        <f t="shared" ca="1" si="1"/>
        <v>6.8049848415032708</v>
      </c>
      <c r="M59" s="194">
        <f t="shared" ca="1" si="5"/>
        <v>0.47319</v>
      </c>
      <c r="N59" s="51" cm="1">
        <f t="array" aca="1" ref="N59" ca="1">IF(ROUND(ROUND(M59,2)-M59,4)=0,_xlfn.XLOOKUP(M59,INDIRECT($A$4&amp;"!$G$41:$G$141"),INDIRECT($A$4&amp;"!$A$41:$A$141"),0,1,1),IF(M59&gt;=1,0,(ROUNDUP(M59,2)-M59)*100*_xlfn.XLOOKUP(M59,INDIRECT($A$4&amp;"!$G$41:$G$141"),INDIRECT($A$4&amp;"!$A$41:$A$141"),0,-1,-1)+(M59-ROUNDDOWN(M59,2))*100*_xlfn.XLOOKUP(M59,INDIRECT($A$4&amp;"!$G$41:$G$141"),INDIRECT($A$4&amp;"!$A$41:$A$141"),0,1,1)))</f>
        <v>0.98856288292934602</v>
      </c>
      <c r="O59" s="89">
        <f t="shared" ca="1" si="6"/>
        <v>156.60322140522891</v>
      </c>
      <c r="S59" s="137">
        <f t="shared" ca="1" si="2"/>
        <v>6.8049848415032708</v>
      </c>
      <c r="T59" s="72">
        <f t="shared" ca="1" si="7"/>
        <v>0.47319</v>
      </c>
      <c r="U59" s="51" cm="1">
        <f t="array" aca="1" ref="U59" ca="1">IF(ROUND(ROUND(T59,2)-T59,4)=0,_xlfn.XLOOKUP(T59,INDIRECT($A$4&amp;"!$G$41:$G$141"),INDIRECT($A$4&amp;"!$A$41:$A$141"),0,1,1),IF(T59&gt;=1,0,(ROUNDUP(T59,2)-T59)*100*_xlfn.XLOOKUP(T59,INDIRECT($A$4&amp;"!$G$41:$G$141"),INDIRECT($A$4&amp;"!$A$41:$A$141"),0,-1,-1)+(T59-ROUNDDOWN(T59,2))*100*_xlfn.XLOOKUP(T59,INDIRECT($A$4&amp;"!$G$41:$G$141"),INDIRECT($A$4&amp;"!$A$41:$A$141"),0,1,1)))</f>
        <v>0.98856288292934602</v>
      </c>
      <c r="V59" s="89">
        <f t="shared" ca="1" si="8"/>
        <v>156.60322140522891</v>
      </c>
    </row>
    <row r="60" spans="1:22" x14ac:dyDescent="0.35">
      <c r="A60" s="48">
        <f t="shared" si="9"/>
        <v>45426</v>
      </c>
      <c r="B60" s="88" cm="1">
        <f t="array" aca="1" ref="B60" ca="1">_xlfn.XLOOKUP(A60,INDIRECT($A$5&amp;"!$AJ$41:$AJ$406"),INDIRECT($A$5&amp;"!$AK$41:$AK$406"))*SUM($F$3:$I$3)</f>
        <v>0</v>
      </c>
      <c r="C60" s="88" cm="1">
        <f t="array" aca="1" ref="C60" ca="1">_xlfn.XLOOKUP(A60,INDIRECT($A$5&amp;"!$AJ$41:$AJ$406"),INDIRECT($A$5&amp;"!$AL$41:$AL$406"))*SUM($F$3:$I$3)</f>
        <v>14.05</v>
      </c>
      <c r="D60" s="88" cm="1">
        <f t="array" aca="1" ref="D60" ca="1">_xlfn.XLOOKUP(A60,INDIRECT($A$5&amp;"!$AJ$41:$AJ$406"),INDIRECT($A$5&amp;"!$AO$41:$AO$406"))*SUM($F$3:$I$3)</f>
        <v>9.4825000000000017</v>
      </c>
      <c r="E60" s="50" cm="1">
        <f t="array" ref="E60">SUMPRODUCT(('PT Storengy'!$B$8:$K$372)*('PT Storengy'!$A$8:$A$372=$A60)*('PT Storengy'!$B$5:$K$5=$A$6)*('PT Storengy'!$B$7:$K$7=$A$7))</f>
        <v>0</v>
      </c>
      <c r="F60" s="137">
        <f t="shared" ca="1" si="0"/>
        <v>6.9613107999999997</v>
      </c>
      <c r="G60" s="194">
        <f t="shared" ca="1" si="3"/>
        <v>0.48433999999999999</v>
      </c>
      <c r="H60" s="51" cm="1">
        <f t="array" aca="1" ref="H60" ca="1">IF(ROUND(ROUND(G60,2)-G60,4)=0,_xlfn.XLOOKUP(G60,INDIRECT($A$4&amp;"!$G$41:$G$141"),INDIRECT($A$4&amp;"!$A$41:$A$141"),0,1,1),IF(G60&gt;=1,0,(ROUNDUP(G60,2)-G60)*100*_xlfn.XLOOKUP(G60,INDIRECT($A$4&amp;"!$G$41:$G$141"),INDIRECT($A$4&amp;"!$A$41:$A$141"),0,-1,-1)+(G60-ROUNDDOWN(G60,2))*100*_xlfn.XLOOKUP(G60,INDIRECT($A$4&amp;"!$G$41:$G$141"),INDIRECT($A$4&amp;"!$A$41:$A$141"),0,1,1)))</f>
        <v>0.9868205157297586</v>
      </c>
      <c r="I60" s="89">
        <f t="shared" ca="1" si="4"/>
        <v>156.3272</v>
      </c>
      <c r="J60" s="136" cm="1">
        <f t="array" aca="1" ref="J60" ca="1">IF(COUNTIFS('PTC GRTgaz'!$K$7:$K$15996,"",'PTC GRTgaz'!$A$7:$A$15996,J$16,'PTC GRTgaz'!$D$7:$D$15996,$A60,'PTC GRTgaz'!$C$7:$C$15996,"DEL")&gt;0,J$14,SUMIFS('PTC GRTgaz'!$K$7:$K$15996,'PTC GRTgaz'!$A$7:$A$15996,J$16,'PTC GRTgaz'!$D$7:$D$15996,$A60,'PTC GRTgaz'!$C$7:$C$15996,"DEL")*1.0026*$F$4/INDIRECT($A$4&amp;"!D9"))</f>
        <v>158.41503267973854</v>
      </c>
      <c r="K60" s="136">
        <v>1000</v>
      </c>
      <c r="L60" s="137">
        <f t="shared" ca="1" si="1"/>
        <v>6.9613120457516366</v>
      </c>
      <c r="M60" s="194">
        <f t="shared" ca="1" si="5"/>
        <v>0.48433999999999999</v>
      </c>
      <c r="N60" s="51" cm="1">
        <f t="array" aca="1" ref="N60" ca="1">IF(ROUND(ROUND(M60,2)-M60,4)=0,_xlfn.XLOOKUP(M60,INDIRECT($A$4&amp;"!$G$41:$G$141"),INDIRECT($A$4&amp;"!$A$41:$A$141"),0,1,1),IF(M60&gt;=1,0,(ROUNDUP(M60,2)-M60)*100*_xlfn.XLOOKUP(M60,INDIRECT($A$4&amp;"!$G$41:$G$141"),INDIRECT($A$4&amp;"!$A$41:$A$141"),0,-1,-1)+(M60-ROUNDDOWN(M60,2))*100*_xlfn.XLOOKUP(M60,INDIRECT($A$4&amp;"!$G$41:$G$141"),INDIRECT($A$4&amp;"!$A$41:$A$141"),0,1,1)))</f>
        <v>0.9868205157297586</v>
      </c>
      <c r="O60" s="89">
        <f t="shared" ca="1" si="6"/>
        <v>156.32720424836614</v>
      </c>
      <c r="S60" s="137">
        <f t="shared" ca="1" si="2"/>
        <v>6.9613120457516366</v>
      </c>
      <c r="T60" s="72">
        <f t="shared" ca="1" si="7"/>
        <v>0.48433999999999999</v>
      </c>
      <c r="U60" s="51" cm="1">
        <f t="array" aca="1" ref="U60" ca="1">IF(ROUND(ROUND(T60,2)-T60,4)=0,_xlfn.XLOOKUP(T60,INDIRECT($A$4&amp;"!$G$41:$G$141"),INDIRECT($A$4&amp;"!$A$41:$A$141"),0,1,1),IF(T60&gt;=1,0,(ROUNDUP(T60,2)-T60)*100*_xlfn.XLOOKUP(T60,INDIRECT($A$4&amp;"!$G$41:$G$141"),INDIRECT($A$4&amp;"!$A$41:$A$141"),0,-1,-1)+(T60-ROUNDDOWN(T60,2))*100*_xlfn.XLOOKUP(T60,INDIRECT($A$4&amp;"!$G$41:$G$141"),INDIRECT($A$4&amp;"!$A$41:$A$141"),0,1,1)))</f>
        <v>0.9868205157297586</v>
      </c>
      <c r="V60" s="89">
        <f t="shared" ca="1" si="8"/>
        <v>156.32720424836614</v>
      </c>
    </row>
    <row r="61" spans="1:22" x14ac:dyDescent="0.35">
      <c r="A61" s="48">
        <f t="shared" si="9"/>
        <v>45427</v>
      </c>
      <c r="B61" s="88" cm="1">
        <f t="array" aca="1" ref="B61" ca="1">_xlfn.XLOOKUP(A61,INDIRECT($A$5&amp;"!$AJ$41:$AJ$406"),INDIRECT($A$5&amp;"!$AK$41:$AK$406"))*SUM($F$3:$I$3)</f>
        <v>0</v>
      </c>
      <c r="C61" s="88" cm="1">
        <f t="array" aca="1" ref="C61" ca="1">_xlfn.XLOOKUP(A61,INDIRECT($A$5&amp;"!$AJ$41:$AJ$406"),INDIRECT($A$5&amp;"!$AL$41:$AL$406"))*SUM($F$3:$I$3)</f>
        <v>14.05</v>
      </c>
      <c r="D61" s="88" cm="1">
        <f t="array" aca="1" ref="D61" ca="1">_xlfn.XLOOKUP(A61,INDIRECT($A$5&amp;"!$AJ$41:$AJ$406"),INDIRECT($A$5&amp;"!$AO$41:$AO$406"))*SUM($F$3:$I$3)</f>
        <v>9.4825000000000017</v>
      </c>
      <c r="E61" s="50" cm="1">
        <f t="array" ref="E61">SUMPRODUCT(('PT Storengy'!$B$8:$K$372)*('PT Storengy'!$A$8:$A$372=$A61)*('PT Storengy'!$B$5:$K$5=$A$6)*('PT Storengy'!$B$7:$K$7=$A$7))</f>
        <v>0</v>
      </c>
      <c r="F61" s="137">
        <f t="shared" ca="1" si="0"/>
        <v>7.1173624999999996</v>
      </c>
      <c r="G61" s="194">
        <f t="shared" ca="1" si="3"/>
        <v>0.49547000000000002</v>
      </c>
      <c r="H61" s="51" cm="1">
        <f t="array" aca="1" ref="H61" ca="1">IF(ROUND(ROUND(G61,2)-G61,4)=0,_xlfn.XLOOKUP(G61,INDIRECT($A$4&amp;"!$G$41:$G$141"),INDIRECT($A$4&amp;"!$A$41:$A$141"),0,1,1),IF(G61&gt;=1,0,(ROUNDUP(G61,2)-G61)*100*_xlfn.XLOOKUP(G61,INDIRECT($A$4&amp;"!$G$41:$G$141"),INDIRECT($A$4&amp;"!$A$41:$A$141"),0,-1,-1)+(G61-ROUNDDOWN(G61,2))*100*_xlfn.XLOOKUP(G61,INDIRECT($A$4&amp;"!$G$41:$G$141"),INDIRECT($A$4&amp;"!$A$41:$A$141"),0,1,1)))</f>
        <v>0.98508127385250233</v>
      </c>
      <c r="I61" s="89">
        <f t="shared" ca="1" si="4"/>
        <v>156.05170000000001</v>
      </c>
      <c r="J61" s="136" cm="1">
        <f t="array" aca="1" ref="J61" ca="1">IF(COUNTIFS('PTC GRTgaz'!$K$7:$K$15996,"",'PTC GRTgaz'!$A$7:$A$15996,J$16,'PTC GRTgaz'!$D$7:$D$15996,$A61,'PTC GRTgaz'!$C$7:$C$15996,"DEL")&gt;0,J$14,SUMIFS('PTC GRTgaz'!$K$7:$K$15996,'PTC GRTgaz'!$A$7:$A$15996,J$16,'PTC GRTgaz'!$D$7:$D$15996,$A61,'PTC GRTgaz'!$C$7:$C$15996,"DEL")*1.0026*$F$4/INDIRECT($A$4&amp;"!D9"))</f>
        <v>158.41503267973854</v>
      </c>
      <c r="K61" s="136">
        <v>1000</v>
      </c>
      <c r="L61" s="137">
        <f t="shared" ca="1" si="1"/>
        <v>7.1173637279411794</v>
      </c>
      <c r="M61" s="194">
        <f t="shared" ca="1" si="5"/>
        <v>0.49547000000000002</v>
      </c>
      <c r="N61" s="51" cm="1">
        <f t="array" aca="1" ref="N61" ca="1">IF(ROUND(ROUND(M61,2)-M61,4)=0,_xlfn.XLOOKUP(M61,INDIRECT($A$4&amp;"!$G$41:$G$141"),INDIRECT($A$4&amp;"!$A$41:$A$141"),0,1,1),IF(M61&gt;=1,0,(ROUNDUP(M61,2)-M61)*100*_xlfn.XLOOKUP(M61,INDIRECT($A$4&amp;"!$G$41:$G$141"),INDIRECT($A$4&amp;"!$A$41:$A$141"),0,-1,-1)+(M61-ROUNDDOWN(M61,2))*100*_xlfn.XLOOKUP(M61,INDIRECT($A$4&amp;"!$G$41:$G$141"),INDIRECT($A$4&amp;"!$A$41:$A$141"),0,1,1)))</f>
        <v>0.98508127385250233</v>
      </c>
      <c r="O61" s="89">
        <f t="shared" ca="1" si="6"/>
        <v>156.05168218954262</v>
      </c>
      <c r="S61" s="137">
        <f t="shared" ca="1" si="2"/>
        <v>7.1173637279411794</v>
      </c>
      <c r="T61" s="72">
        <f t="shared" ca="1" si="7"/>
        <v>0.49547000000000002</v>
      </c>
      <c r="U61" s="51" cm="1">
        <f t="array" aca="1" ref="U61" ca="1">IF(ROUND(ROUND(T61,2)-T61,4)=0,_xlfn.XLOOKUP(T61,INDIRECT($A$4&amp;"!$G$41:$G$141"),INDIRECT($A$4&amp;"!$A$41:$A$141"),0,1,1),IF(T61&gt;=1,0,(ROUNDUP(T61,2)-T61)*100*_xlfn.XLOOKUP(T61,INDIRECT($A$4&amp;"!$G$41:$G$141"),INDIRECT($A$4&amp;"!$A$41:$A$141"),0,-1,-1)+(T61-ROUNDDOWN(T61,2))*100*_xlfn.XLOOKUP(T61,INDIRECT($A$4&amp;"!$G$41:$G$141"),INDIRECT($A$4&amp;"!$A$41:$A$141"),0,1,1)))</f>
        <v>0.98508127385250233</v>
      </c>
      <c r="V61" s="89">
        <f t="shared" ca="1" si="8"/>
        <v>156.05168218954262</v>
      </c>
    </row>
    <row r="62" spans="1:22" x14ac:dyDescent="0.35">
      <c r="A62" s="48">
        <f t="shared" si="9"/>
        <v>45428</v>
      </c>
      <c r="B62" s="88" cm="1">
        <f t="array" aca="1" ref="B62" ca="1">_xlfn.XLOOKUP(A62,INDIRECT($A$5&amp;"!$AJ$41:$AJ$406"),INDIRECT($A$5&amp;"!$AK$41:$AK$406"))*SUM($F$3:$I$3)</f>
        <v>0</v>
      </c>
      <c r="C62" s="88" cm="1">
        <f t="array" aca="1" ref="C62" ca="1">_xlfn.XLOOKUP(A62,INDIRECT($A$5&amp;"!$AJ$41:$AJ$406"),INDIRECT($A$5&amp;"!$AL$41:$AL$406"))*SUM($F$3:$I$3)</f>
        <v>14.05</v>
      </c>
      <c r="D62" s="88" cm="1">
        <f t="array" aca="1" ref="D62" ca="1">_xlfn.XLOOKUP(A62,INDIRECT($A$5&amp;"!$AJ$41:$AJ$406"),INDIRECT($A$5&amp;"!$AO$41:$AO$406"))*SUM($F$3:$I$3)</f>
        <v>9.4825000000000017</v>
      </c>
      <c r="E62" s="50" cm="1">
        <f t="array" ref="E62">SUMPRODUCT(('PT Storengy'!$B$8:$K$372)*('PT Storengy'!$A$8:$A$372=$A62)*('PT Storengy'!$B$5:$K$5=$A$6)*('PT Storengy'!$B$7:$K$7=$A$7))</f>
        <v>0</v>
      </c>
      <c r="F62" s="137">
        <f t="shared" ca="1" si="0"/>
        <v>7.2731393999999998</v>
      </c>
      <c r="G62" s="194">
        <f t="shared" ca="1" si="3"/>
        <v>0.50656999999999996</v>
      </c>
      <c r="H62" s="51" cm="1">
        <f t="array" aca="1" ref="H62" ca="1">IF(ROUND(ROUND(G62,2)-G62,4)=0,_xlfn.XLOOKUP(G62,INDIRECT($A$4&amp;"!$G$41:$G$141"),INDIRECT($A$4&amp;"!$A$41:$A$141"),0,1,1),IF(G62&gt;=1,0,(ROUNDUP(G62,2)-G62)*100*_xlfn.XLOOKUP(G62,INDIRECT($A$4&amp;"!$G$41:$G$141"),INDIRECT($A$4&amp;"!$A$41:$A$141"),0,-1,-1)+(G62-ROUNDDOWN(G62,2))*100*_xlfn.XLOOKUP(G62,INDIRECT($A$4&amp;"!$G$41:$G$141"),INDIRECT($A$4&amp;"!$A$41:$A$141"),0,1,1)))</f>
        <v>0.98334671995874245</v>
      </c>
      <c r="I62" s="89">
        <f t="shared" ca="1" si="4"/>
        <v>155.77690000000001</v>
      </c>
      <c r="J62" s="136" cm="1">
        <f t="array" aca="1" ref="J62" ca="1">IF(COUNTIFS('PTC GRTgaz'!$K$7:$K$15996,"",'PTC GRTgaz'!$A$7:$A$15996,J$16,'PTC GRTgaz'!$D$7:$D$15996,$A62,'PTC GRTgaz'!$C$7:$C$15996,"DEL")&gt;0,J$14,SUMIFS('PTC GRTgaz'!$K$7:$K$15996,'PTC GRTgaz'!$A$7:$A$15996,J$16,'PTC GRTgaz'!$D$7:$D$15996,$A62,'PTC GRTgaz'!$C$7:$C$15996,"DEL")*1.0026*$F$4/INDIRECT($A$4&amp;"!D9"))</f>
        <v>158.41503267973854</v>
      </c>
      <c r="K62" s="136">
        <v>1000</v>
      </c>
      <c r="L62" s="137">
        <f t="shared" ca="1" si="1"/>
        <v>7.2731406307189577</v>
      </c>
      <c r="M62" s="194">
        <f t="shared" ca="1" si="5"/>
        <v>0.50656999999999996</v>
      </c>
      <c r="N62" s="51" cm="1">
        <f t="array" aca="1" ref="N62" ca="1">IF(ROUND(ROUND(M62,2)-M62,4)=0,_xlfn.XLOOKUP(M62,INDIRECT($A$4&amp;"!$G$41:$G$141"),INDIRECT($A$4&amp;"!$A$41:$A$141"),0,1,1),IF(M62&gt;=1,0,(ROUNDUP(M62,2)-M62)*100*_xlfn.XLOOKUP(M62,INDIRECT($A$4&amp;"!$G$41:$G$141"),INDIRECT($A$4&amp;"!$A$41:$A$141"),0,-1,-1)+(M62-ROUNDDOWN(M62,2))*100*_xlfn.XLOOKUP(M62,INDIRECT($A$4&amp;"!$G$41:$G$141"),INDIRECT($A$4&amp;"!$A$41:$A$141"),0,1,1)))</f>
        <v>0.98334671995874245</v>
      </c>
      <c r="O62" s="89">
        <f t="shared" ca="1" si="6"/>
        <v>155.77690277777791</v>
      </c>
      <c r="S62" s="137">
        <f t="shared" ca="1" si="2"/>
        <v>7.2731406307189577</v>
      </c>
      <c r="T62" s="72">
        <f t="shared" ca="1" si="7"/>
        <v>0.50656999999999996</v>
      </c>
      <c r="U62" s="51" cm="1">
        <f t="array" aca="1" ref="U62" ca="1">IF(ROUND(ROUND(T62,2)-T62,4)=0,_xlfn.XLOOKUP(T62,INDIRECT($A$4&amp;"!$G$41:$G$141"),INDIRECT($A$4&amp;"!$A$41:$A$141"),0,1,1),IF(T62&gt;=1,0,(ROUNDUP(T62,2)-T62)*100*_xlfn.XLOOKUP(T62,INDIRECT($A$4&amp;"!$G$41:$G$141"),INDIRECT($A$4&amp;"!$A$41:$A$141"),0,-1,-1)+(T62-ROUNDDOWN(T62,2))*100*_xlfn.XLOOKUP(T62,INDIRECT($A$4&amp;"!$G$41:$G$141"),INDIRECT($A$4&amp;"!$A$41:$A$141"),0,1,1)))</f>
        <v>0.98334671995874245</v>
      </c>
      <c r="V62" s="89">
        <f t="shared" ca="1" si="8"/>
        <v>155.77690277777791</v>
      </c>
    </row>
    <row r="63" spans="1:22" x14ac:dyDescent="0.35">
      <c r="A63" s="48">
        <f t="shared" si="9"/>
        <v>45429</v>
      </c>
      <c r="B63" s="88" cm="1">
        <f t="array" aca="1" ref="B63" ca="1">_xlfn.XLOOKUP(A63,INDIRECT($A$5&amp;"!$AJ$41:$AJ$406"),INDIRECT($A$5&amp;"!$AK$41:$AK$406"))*SUM($F$3:$I$3)</f>
        <v>0</v>
      </c>
      <c r="C63" s="88" cm="1">
        <f t="array" aca="1" ref="C63" ca="1">_xlfn.XLOOKUP(A63,INDIRECT($A$5&amp;"!$AJ$41:$AJ$406"),INDIRECT($A$5&amp;"!$AL$41:$AL$406"))*SUM($F$3:$I$3)</f>
        <v>14.05</v>
      </c>
      <c r="D63" s="88" cm="1">
        <f t="array" aca="1" ref="D63" ca="1">_xlfn.XLOOKUP(A63,INDIRECT($A$5&amp;"!$AJ$41:$AJ$406"),INDIRECT($A$5&amp;"!$AO$41:$AO$406"))*SUM($F$3:$I$3)</f>
        <v>9.4825000000000017</v>
      </c>
      <c r="E63" s="50" cm="1">
        <f t="array" ref="E63">SUMPRODUCT(('PT Storengy'!$B$8:$K$372)*('PT Storengy'!$A$8:$A$372=$A63)*('PT Storengy'!$B$5:$K$5=$A$6)*('PT Storengy'!$B$7:$K$7=$A$7))</f>
        <v>0</v>
      </c>
      <c r="F63" s="137">
        <f t="shared" ca="1" si="0"/>
        <v>7.4286417999999994</v>
      </c>
      <c r="G63" s="194">
        <f t="shared" ca="1" si="3"/>
        <v>0.51766000000000001</v>
      </c>
      <c r="H63" s="51" cm="1">
        <f t="array" aca="1" ref="H63" ca="1">IF(ROUND(ROUND(G63,2)-G63,4)=0,_xlfn.XLOOKUP(G63,INDIRECT($A$4&amp;"!$G$41:$G$141"),INDIRECT($A$4&amp;"!$A$41:$A$141"),0,1,1),IF(G63&gt;=1,0,(ROUNDUP(G63,2)-G63)*100*_xlfn.XLOOKUP(G63,INDIRECT($A$4&amp;"!$G$41:$G$141"),INDIRECT($A$4&amp;"!$A$41:$A$141"),0,-1,-1)+(G63-ROUNDDOWN(G63,2))*100*_xlfn.XLOOKUP(G63,INDIRECT($A$4&amp;"!$G$41:$G$141"),INDIRECT($A$4&amp;"!$A$41:$A$141"),0,1,1)))</f>
        <v>0.98161372872614838</v>
      </c>
      <c r="I63" s="89">
        <f t="shared" ca="1" si="4"/>
        <v>155.50239999999999</v>
      </c>
      <c r="J63" s="136" cm="1">
        <f t="array" aca="1" ref="J63" ca="1">IF(COUNTIFS('PTC GRTgaz'!$K$7:$K$15996,"",'PTC GRTgaz'!$A$7:$A$15996,J$16,'PTC GRTgaz'!$D$7:$D$15996,$A63,'PTC GRTgaz'!$C$7:$C$15996,"DEL")&gt;0,J$14,SUMIFS('PTC GRTgaz'!$K$7:$K$15996,'PTC GRTgaz'!$A$7:$A$15996,J$16,'PTC GRTgaz'!$D$7:$D$15996,$A63,'PTC GRTgaz'!$C$7:$C$15996,"DEL")*1.0026*$F$4/INDIRECT($A$4&amp;"!D9"))</f>
        <v>158.41503267973854</v>
      </c>
      <c r="K63" s="136">
        <v>1000</v>
      </c>
      <c r="L63" s="137">
        <f t="shared" ca="1" si="1"/>
        <v>7.4286430016339908</v>
      </c>
      <c r="M63" s="194">
        <f t="shared" ca="1" si="5"/>
        <v>0.51766000000000001</v>
      </c>
      <c r="N63" s="51" cm="1">
        <f t="array" aca="1" ref="N63" ca="1">IF(ROUND(ROUND(M63,2)-M63,4)=0,_xlfn.XLOOKUP(M63,INDIRECT($A$4&amp;"!$G$41:$G$141"),INDIRECT($A$4&amp;"!$A$41:$A$141"),0,1,1),IF(M63&gt;=1,0,(ROUNDUP(M63,2)-M63)*100*_xlfn.XLOOKUP(M63,INDIRECT($A$4&amp;"!$G$41:$G$141"),INDIRECT($A$4&amp;"!$A$41:$A$141"),0,-1,-1)+(M63-ROUNDDOWN(M63,2))*100*_xlfn.XLOOKUP(M63,INDIRECT($A$4&amp;"!$G$41:$G$141"),INDIRECT($A$4&amp;"!$A$41:$A$141"),0,1,1)))</f>
        <v>0.98161372872614838</v>
      </c>
      <c r="O63" s="89">
        <f t="shared" ca="1" si="6"/>
        <v>155.5023709150328</v>
      </c>
      <c r="S63" s="137">
        <f t="shared" ca="1" si="2"/>
        <v>7.4286430016339908</v>
      </c>
      <c r="T63" s="72">
        <f t="shared" ca="1" si="7"/>
        <v>0.51766000000000001</v>
      </c>
      <c r="U63" s="51" cm="1">
        <f t="array" aca="1" ref="U63" ca="1">IF(ROUND(ROUND(T63,2)-T63,4)=0,_xlfn.XLOOKUP(T63,INDIRECT($A$4&amp;"!$G$41:$G$141"),INDIRECT($A$4&amp;"!$A$41:$A$141"),0,1,1),IF(T63&gt;=1,0,(ROUNDUP(T63,2)-T63)*100*_xlfn.XLOOKUP(T63,INDIRECT($A$4&amp;"!$G$41:$G$141"),INDIRECT($A$4&amp;"!$A$41:$A$141"),0,-1,-1)+(T63-ROUNDDOWN(T63,2))*100*_xlfn.XLOOKUP(T63,INDIRECT($A$4&amp;"!$G$41:$G$141"),INDIRECT($A$4&amp;"!$A$41:$A$141"),0,1,1)))</f>
        <v>0.98161372872614838</v>
      </c>
      <c r="V63" s="89">
        <f t="shared" ca="1" si="8"/>
        <v>155.5023709150328</v>
      </c>
    </row>
    <row r="64" spans="1:22" x14ac:dyDescent="0.35">
      <c r="A64" s="48">
        <f t="shared" si="9"/>
        <v>45430</v>
      </c>
      <c r="B64" s="88" cm="1">
        <f t="array" aca="1" ref="B64" ca="1">_xlfn.XLOOKUP(A64,INDIRECT($A$5&amp;"!$AJ$41:$AJ$406"),INDIRECT($A$5&amp;"!$AK$41:$AK$406"))*SUM($F$3:$I$3)</f>
        <v>0</v>
      </c>
      <c r="C64" s="88" cm="1">
        <f t="array" aca="1" ref="C64" ca="1">_xlfn.XLOOKUP(A64,INDIRECT($A$5&amp;"!$AJ$41:$AJ$406"),INDIRECT($A$5&amp;"!$AL$41:$AL$406"))*SUM($F$3:$I$3)</f>
        <v>14.05</v>
      </c>
      <c r="D64" s="88" cm="1">
        <f t="array" aca="1" ref="D64" ca="1">_xlfn.XLOOKUP(A64,INDIRECT($A$5&amp;"!$AJ$41:$AJ$406"),INDIRECT($A$5&amp;"!$AO$41:$AO$406"))*SUM($F$3:$I$3)</f>
        <v>9.4825000000000017</v>
      </c>
      <c r="E64" s="50" cm="1">
        <f t="array" ref="E64">SUMPRODUCT(('PT Storengy'!$B$8:$K$372)*('PT Storengy'!$A$8:$A$372=$A64)*('PT Storengy'!$B$5:$K$5=$A$6)*('PT Storengy'!$B$7:$K$7=$A$7))</f>
        <v>0</v>
      </c>
      <c r="F64" s="137">
        <f t="shared" ca="1" si="0"/>
        <v>7.5838700999999995</v>
      </c>
      <c r="G64" s="194">
        <f t="shared" ca="1" si="3"/>
        <v>0.52873000000000003</v>
      </c>
      <c r="H64" s="51" cm="1">
        <f t="array" aca="1" ref="H64" ca="1">IF(ROUND(ROUND(G64,2)-G64,4)=0,_xlfn.XLOOKUP(G64,INDIRECT($A$4&amp;"!$G$41:$G$141"),INDIRECT($A$4&amp;"!$A$41:$A$141"),0,1,1),IF(G64&gt;=1,0,(ROUNDUP(G64,2)-G64)*100*_xlfn.XLOOKUP(G64,INDIRECT($A$4&amp;"!$G$41:$G$141"),INDIRECT($A$4&amp;"!$A$41:$A$141"),0,-1,-1)+(G64-ROUNDDOWN(G64,2))*100*_xlfn.XLOOKUP(G64,INDIRECT($A$4&amp;"!$G$41:$G$141"),INDIRECT($A$4&amp;"!$A$41:$A$141"),0,1,1)))</f>
        <v>0.97988386281588535</v>
      </c>
      <c r="I64" s="89">
        <f t="shared" ca="1" si="4"/>
        <v>155.22829999999999</v>
      </c>
      <c r="J64" s="136" cm="1">
        <f t="array" aca="1" ref="J64" ca="1">IF(COUNTIFS('PTC GRTgaz'!$K$7:$K$15996,"",'PTC GRTgaz'!$A$7:$A$15996,J$16,'PTC GRTgaz'!$D$7:$D$15996,$A64,'PTC GRTgaz'!$C$7:$C$15996,"DEL")&gt;0,J$14,SUMIFS('PTC GRTgaz'!$K$7:$K$15996,'PTC GRTgaz'!$A$7:$A$15996,J$16,'PTC GRTgaz'!$D$7:$D$15996,$A64,'PTC GRTgaz'!$C$7:$C$15996,"DEL")*1.0026*$F$4/INDIRECT($A$4&amp;"!D9"))</f>
        <v>158.41503267973854</v>
      </c>
      <c r="K64" s="136">
        <v>1000</v>
      </c>
      <c r="L64" s="137">
        <f t="shared" ca="1" si="1"/>
        <v>7.5838713357843179</v>
      </c>
      <c r="M64" s="194">
        <f t="shared" ca="1" si="5"/>
        <v>0.52873000000000003</v>
      </c>
      <c r="N64" s="51" cm="1">
        <f t="array" aca="1" ref="N64" ca="1">IF(ROUND(ROUND(M64,2)-M64,4)=0,_xlfn.XLOOKUP(M64,INDIRECT($A$4&amp;"!$G$41:$G$141"),INDIRECT($A$4&amp;"!$A$41:$A$141"),0,1,1),IF(M64&gt;=1,0,(ROUNDUP(M64,2)-M64)*100*_xlfn.XLOOKUP(M64,INDIRECT($A$4&amp;"!$G$41:$G$141"),INDIRECT($A$4&amp;"!$A$41:$A$141"),0,-1,-1)+(M64-ROUNDDOWN(M64,2))*100*_xlfn.XLOOKUP(M64,INDIRECT($A$4&amp;"!$G$41:$G$141"),INDIRECT($A$4&amp;"!$A$41:$A$141"),0,1,1)))</f>
        <v>0.97988386281588535</v>
      </c>
      <c r="O64" s="89">
        <f t="shared" ca="1" si="6"/>
        <v>155.22833415032693</v>
      </c>
      <c r="S64" s="137">
        <f t="shared" ca="1" si="2"/>
        <v>7.5838713357843179</v>
      </c>
      <c r="T64" s="72">
        <f t="shared" ca="1" si="7"/>
        <v>0.52873000000000003</v>
      </c>
      <c r="U64" s="51" cm="1">
        <f t="array" aca="1" ref="U64" ca="1">IF(ROUND(ROUND(T64,2)-T64,4)=0,_xlfn.XLOOKUP(T64,INDIRECT($A$4&amp;"!$G$41:$G$141"),INDIRECT($A$4&amp;"!$A$41:$A$141"),0,1,1),IF(T64&gt;=1,0,(ROUNDUP(T64,2)-T64)*100*_xlfn.XLOOKUP(T64,INDIRECT($A$4&amp;"!$G$41:$G$141"),INDIRECT($A$4&amp;"!$A$41:$A$141"),0,-1,-1)+(T64-ROUNDDOWN(T64,2))*100*_xlfn.XLOOKUP(T64,INDIRECT($A$4&amp;"!$G$41:$G$141"),INDIRECT($A$4&amp;"!$A$41:$A$141"),0,1,1)))</f>
        <v>0.97988386281588535</v>
      </c>
      <c r="V64" s="89">
        <f t="shared" ca="1" si="8"/>
        <v>155.22833415032693</v>
      </c>
    </row>
    <row r="65" spans="1:22" x14ac:dyDescent="0.35">
      <c r="A65" s="48">
        <f t="shared" si="9"/>
        <v>45431</v>
      </c>
      <c r="B65" s="88" cm="1">
        <f t="array" aca="1" ref="B65" ca="1">_xlfn.XLOOKUP(A65,INDIRECT($A$5&amp;"!$AJ$41:$AJ$406"),INDIRECT($A$5&amp;"!$AK$41:$AK$406"))*SUM($F$3:$I$3)</f>
        <v>0</v>
      </c>
      <c r="C65" s="88" cm="1">
        <f t="array" aca="1" ref="C65" ca="1">_xlfn.XLOOKUP(A65,INDIRECT($A$5&amp;"!$AJ$41:$AJ$406"),INDIRECT($A$5&amp;"!$AL$41:$AL$406"))*SUM($F$3:$I$3)</f>
        <v>14.05</v>
      </c>
      <c r="D65" s="88" cm="1">
        <f t="array" aca="1" ref="D65" ca="1">_xlfn.XLOOKUP(A65,INDIRECT($A$5&amp;"!$AJ$41:$AJ$406"),INDIRECT($A$5&amp;"!$AO$41:$AO$406"))*SUM($F$3:$I$3)</f>
        <v>9.4825000000000017</v>
      </c>
      <c r="E65" s="50" cm="1">
        <f t="array" ref="E65">SUMPRODUCT(('PT Storengy'!$B$8:$K$372)*('PT Storengy'!$A$8:$A$372=$A65)*('PT Storengy'!$B$5:$K$5=$A$6)*('PT Storengy'!$B$7:$K$7=$A$7))</f>
        <v>0</v>
      </c>
      <c r="F65" s="137">
        <f t="shared" ca="1" si="0"/>
        <v>7.7388248999999991</v>
      </c>
      <c r="G65" s="194">
        <f t="shared" ca="1" si="3"/>
        <v>0.53978000000000004</v>
      </c>
      <c r="H65" s="51" cm="1">
        <f t="array" aca="1" ref="H65" ca="1">IF(ROUND(ROUND(G65,2)-G65,4)=0,_xlfn.XLOOKUP(G65,INDIRECT($A$4&amp;"!$G$41:$G$141"),INDIRECT($A$4&amp;"!$A$41:$A$141"),0,1,1),IF(G65&gt;=1,0,(ROUNDUP(G65,2)-G65)*100*_xlfn.XLOOKUP(G65,INDIRECT($A$4&amp;"!$G$41:$G$141"),INDIRECT($A$4&amp;"!$A$41:$A$141"),0,-1,-1)+(G65-ROUNDDOWN(G65,2))*100*_xlfn.XLOOKUP(G65,INDIRECT($A$4&amp;"!$G$41:$G$141"),INDIRECT($A$4&amp;"!$A$41:$A$141"),0,1,1)))</f>
        <v>0.97815712222795337</v>
      </c>
      <c r="I65" s="89">
        <f t="shared" ca="1" si="4"/>
        <v>154.95480000000001</v>
      </c>
      <c r="J65" s="136" cm="1">
        <f t="array" aca="1" ref="J65" ca="1">IF(COUNTIFS('PTC GRTgaz'!$K$7:$K$15996,"",'PTC GRTgaz'!$A$7:$A$15996,J$16,'PTC GRTgaz'!$D$7:$D$15996,$A65,'PTC GRTgaz'!$C$7:$C$15996,"DEL")&gt;0,J$14,SUMIFS('PTC GRTgaz'!$K$7:$K$15996,'PTC GRTgaz'!$A$7:$A$15996,J$16,'PTC GRTgaz'!$D$7:$D$15996,$A65,'PTC GRTgaz'!$C$7:$C$15996,"DEL")*1.0026*$F$4/INDIRECT($A$4&amp;"!D9"))</f>
        <v>158.41503267973854</v>
      </c>
      <c r="K65" s="136">
        <v>1000</v>
      </c>
      <c r="L65" s="137">
        <f t="shared" ca="1" si="1"/>
        <v>7.738826128267978</v>
      </c>
      <c r="M65" s="194">
        <f t="shared" ca="1" si="5"/>
        <v>0.53978000000000004</v>
      </c>
      <c r="N65" s="51" cm="1">
        <f t="array" aca="1" ref="N65" ca="1">IF(ROUND(ROUND(M65,2)-M65,4)=0,_xlfn.XLOOKUP(M65,INDIRECT($A$4&amp;"!$G$41:$G$141"),INDIRECT($A$4&amp;"!$A$41:$A$141"),0,1,1),IF(M65&gt;=1,0,(ROUNDUP(M65,2)-M65)*100*_xlfn.XLOOKUP(M65,INDIRECT($A$4&amp;"!$G$41:$G$141"),INDIRECT($A$4&amp;"!$A$41:$A$141"),0,-1,-1)+(M65-ROUNDDOWN(M65,2))*100*_xlfn.XLOOKUP(M65,INDIRECT($A$4&amp;"!$G$41:$G$141"),INDIRECT($A$4&amp;"!$A$41:$A$141"),0,1,1)))</f>
        <v>0.97815712222795337</v>
      </c>
      <c r="O65" s="89">
        <f t="shared" ca="1" si="6"/>
        <v>154.95479248366024</v>
      </c>
      <c r="S65" s="137">
        <f t="shared" ca="1" si="2"/>
        <v>7.738826128267978</v>
      </c>
      <c r="T65" s="72">
        <f t="shared" ca="1" si="7"/>
        <v>0.53978000000000004</v>
      </c>
      <c r="U65" s="51" cm="1">
        <f t="array" aca="1" ref="U65" ca="1">IF(ROUND(ROUND(T65,2)-T65,4)=0,_xlfn.XLOOKUP(T65,INDIRECT($A$4&amp;"!$G$41:$G$141"),INDIRECT($A$4&amp;"!$A$41:$A$141"),0,1,1),IF(T65&gt;=1,0,(ROUNDUP(T65,2)-T65)*100*_xlfn.XLOOKUP(T65,INDIRECT($A$4&amp;"!$G$41:$G$141"),INDIRECT($A$4&amp;"!$A$41:$A$141"),0,-1,-1)+(T65-ROUNDDOWN(T65,2))*100*_xlfn.XLOOKUP(T65,INDIRECT($A$4&amp;"!$G$41:$G$141"),INDIRECT($A$4&amp;"!$A$41:$A$141"),0,1,1)))</f>
        <v>0.97815712222795337</v>
      </c>
      <c r="V65" s="89">
        <f t="shared" ca="1" si="8"/>
        <v>154.95479248366024</v>
      </c>
    </row>
    <row r="66" spans="1:22" x14ac:dyDescent="0.35">
      <c r="A66" s="48">
        <f t="shared" si="9"/>
        <v>45432</v>
      </c>
      <c r="B66" s="88" cm="1">
        <f t="array" aca="1" ref="B66" ca="1">_xlfn.XLOOKUP(A66,INDIRECT($A$5&amp;"!$AJ$41:$AJ$406"),INDIRECT($A$5&amp;"!$AK$41:$AK$406"))*SUM($F$3:$I$3)</f>
        <v>0</v>
      </c>
      <c r="C66" s="88" cm="1">
        <f t="array" aca="1" ref="C66" ca="1">_xlfn.XLOOKUP(A66,INDIRECT($A$5&amp;"!$AJ$41:$AJ$406"),INDIRECT($A$5&amp;"!$AL$41:$AL$406"))*SUM($F$3:$I$3)</f>
        <v>14.05</v>
      </c>
      <c r="D66" s="88" cm="1">
        <f t="array" aca="1" ref="D66" ca="1">_xlfn.XLOOKUP(A66,INDIRECT($A$5&amp;"!$AJ$41:$AJ$406"),INDIRECT($A$5&amp;"!$AO$41:$AO$406"))*SUM($F$3:$I$3)</f>
        <v>9.4825000000000017</v>
      </c>
      <c r="E66" s="50" cm="1">
        <f t="array" ref="E66">SUMPRODUCT(('PT Storengy'!$B$8:$K$372)*('PT Storengy'!$A$8:$A$372=$A66)*('PT Storengy'!$B$5:$K$5=$A$6)*('PT Storengy'!$B$7:$K$7=$A$7))</f>
        <v>0</v>
      </c>
      <c r="F66" s="137">
        <f t="shared" ca="1" si="0"/>
        <v>7.8935065999999994</v>
      </c>
      <c r="G66" s="194">
        <f t="shared" ca="1" si="3"/>
        <v>0.55081000000000002</v>
      </c>
      <c r="H66" s="51" cm="1">
        <f t="array" aca="1" ref="H66" ca="1">IF(ROUND(ROUND(G66,2)-G66,4)=0,_xlfn.XLOOKUP(G66,INDIRECT($A$4&amp;"!$G$41:$G$141"),INDIRECT($A$4&amp;"!$A$41:$A$141"),0,1,1),IF(G66&gt;=1,0,(ROUNDUP(G66,2)-G66)*100*_xlfn.XLOOKUP(G66,INDIRECT($A$4&amp;"!$G$41:$G$141"),INDIRECT($A$4&amp;"!$A$41:$A$141"),0,-1,-1)+(G66-ROUNDDOWN(G66,2))*100*_xlfn.XLOOKUP(G66,INDIRECT($A$4&amp;"!$G$41:$G$141"),INDIRECT($A$4&amp;"!$A$41:$A$141"),0,1,1)))</f>
        <v>0.97643350696235265</v>
      </c>
      <c r="I66" s="89">
        <f t="shared" ca="1" si="4"/>
        <v>154.68170000000001</v>
      </c>
      <c r="J66" s="136" cm="1">
        <f t="array" aca="1" ref="J66" ca="1">IF(COUNTIFS('PTC GRTgaz'!$K$7:$K$15996,"",'PTC GRTgaz'!$A$7:$A$15996,J$16,'PTC GRTgaz'!$D$7:$D$15996,$A66,'PTC GRTgaz'!$C$7:$C$15996,"DEL")&gt;0,J$14,SUMIFS('PTC GRTgaz'!$K$7:$K$15996,'PTC GRTgaz'!$A$7:$A$15996,J$16,'PTC GRTgaz'!$D$7:$D$15996,$A66,'PTC GRTgaz'!$C$7:$C$15996,"DEL")*1.0026*$F$4/INDIRECT($A$4&amp;"!D9"))</f>
        <v>158.41503267973854</v>
      </c>
      <c r="K66" s="136">
        <v>1000</v>
      </c>
      <c r="L66" s="137">
        <f t="shared" ca="1" si="1"/>
        <v>7.8935078741830109</v>
      </c>
      <c r="M66" s="194">
        <f t="shared" ca="1" si="5"/>
        <v>0.55081000000000002</v>
      </c>
      <c r="N66" s="51" cm="1">
        <f t="array" aca="1" ref="N66" ca="1">IF(ROUND(ROUND(M66,2)-M66,4)=0,_xlfn.XLOOKUP(M66,INDIRECT($A$4&amp;"!$G$41:$G$141"),INDIRECT($A$4&amp;"!$A$41:$A$141"),0,1,1),IF(M66&gt;=1,0,(ROUNDUP(M66,2)-M66)*100*_xlfn.XLOOKUP(M66,INDIRECT($A$4&amp;"!$G$41:$G$141"),INDIRECT($A$4&amp;"!$A$41:$A$141"),0,-1,-1)+(M66-ROUNDDOWN(M66,2))*100*_xlfn.XLOOKUP(M66,INDIRECT($A$4&amp;"!$G$41:$G$141"),INDIRECT($A$4&amp;"!$A$41:$A$141"),0,1,1)))</f>
        <v>0.97643350696235265</v>
      </c>
      <c r="O66" s="89">
        <f t="shared" ca="1" si="6"/>
        <v>154.68174591503282</v>
      </c>
      <c r="S66" s="137">
        <f t="shared" ca="1" si="2"/>
        <v>7.8935078741830109</v>
      </c>
      <c r="T66" s="72">
        <f t="shared" ca="1" si="7"/>
        <v>0.55081000000000002</v>
      </c>
      <c r="U66" s="51" cm="1">
        <f t="array" aca="1" ref="U66" ca="1">IF(ROUND(ROUND(T66,2)-T66,4)=0,_xlfn.XLOOKUP(T66,INDIRECT($A$4&amp;"!$G$41:$G$141"),INDIRECT($A$4&amp;"!$A$41:$A$141"),0,1,1),IF(T66&gt;=1,0,(ROUNDUP(T66,2)-T66)*100*_xlfn.XLOOKUP(T66,INDIRECT($A$4&amp;"!$G$41:$G$141"),INDIRECT($A$4&amp;"!$A$41:$A$141"),0,-1,-1)+(T66-ROUNDDOWN(T66,2))*100*_xlfn.XLOOKUP(T66,INDIRECT($A$4&amp;"!$G$41:$G$141"),INDIRECT($A$4&amp;"!$A$41:$A$141"),0,1,1)))</f>
        <v>0.97643350696235265</v>
      </c>
      <c r="V66" s="89">
        <f t="shared" ca="1" si="8"/>
        <v>154.68174591503282</v>
      </c>
    </row>
    <row r="67" spans="1:22" x14ac:dyDescent="0.35">
      <c r="A67" s="48">
        <f t="shared" si="9"/>
        <v>45433</v>
      </c>
      <c r="B67" s="88" cm="1">
        <f t="array" aca="1" ref="B67" ca="1">_xlfn.XLOOKUP(A67,INDIRECT($A$5&amp;"!$AJ$41:$AJ$406"),INDIRECT($A$5&amp;"!$AK$41:$AK$406"))*SUM($F$3:$I$3)</f>
        <v>0</v>
      </c>
      <c r="C67" s="88" cm="1">
        <f t="array" aca="1" ref="C67" ca="1">_xlfn.XLOOKUP(A67,INDIRECT($A$5&amp;"!$AJ$41:$AJ$406"),INDIRECT($A$5&amp;"!$AL$41:$AL$406"))*SUM($F$3:$I$3)</f>
        <v>14.05</v>
      </c>
      <c r="D67" s="88" cm="1">
        <f t="array" aca="1" ref="D67" ca="1">_xlfn.XLOOKUP(A67,INDIRECT($A$5&amp;"!$AJ$41:$AJ$406"),INDIRECT($A$5&amp;"!$AO$41:$AO$406"))*SUM($F$3:$I$3)</f>
        <v>9.4825000000000017</v>
      </c>
      <c r="E67" s="50" cm="1">
        <f t="array" ref="E67">SUMPRODUCT(('PT Storengy'!$B$8:$K$372)*('PT Storengy'!$A$8:$A$372=$A67)*('PT Storengy'!$B$5:$K$5=$A$6)*('PT Storengy'!$B$7:$K$7=$A$7))</f>
        <v>0</v>
      </c>
      <c r="F67" s="137">
        <f t="shared" ca="1" si="0"/>
        <v>8.0479158000000002</v>
      </c>
      <c r="G67" s="194">
        <f t="shared" ca="1" si="3"/>
        <v>0.56181999999999999</v>
      </c>
      <c r="H67" s="51" cm="1">
        <f t="array" aca="1" ref="H67" ca="1">IF(ROUND(ROUND(G67,2)-G67,4)=0,_xlfn.XLOOKUP(G67,INDIRECT($A$4&amp;"!$G$41:$G$141"),INDIRECT($A$4&amp;"!$A$41:$A$141"),0,1,1),IF(G67&gt;=1,0,(ROUNDUP(G67,2)-G67)*100*_xlfn.XLOOKUP(G67,INDIRECT($A$4&amp;"!$G$41:$G$141"),INDIRECT($A$4&amp;"!$A$41:$A$141"),0,-1,-1)+(G67-ROUNDDOWN(G67,2))*100*_xlfn.XLOOKUP(G67,INDIRECT($A$4&amp;"!$G$41:$G$141"),INDIRECT($A$4&amp;"!$A$41:$A$141"),0,1,1)))</f>
        <v>0.97471301701908297</v>
      </c>
      <c r="I67" s="89">
        <f t="shared" ca="1" si="4"/>
        <v>154.4092</v>
      </c>
      <c r="J67" s="136" cm="1">
        <f t="array" aca="1" ref="J67" ca="1">IF(COUNTIFS('PTC GRTgaz'!$K$7:$K$15996,"",'PTC GRTgaz'!$A$7:$A$15996,J$16,'PTC GRTgaz'!$D$7:$D$15996,$A67,'PTC GRTgaz'!$C$7:$C$15996,"DEL")&gt;0,J$14,SUMIFS('PTC GRTgaz'!$K$7:$K$15996,'PTC GRTgaz'!$A$7:$A$15996,J$16,'PTC GRTgaz'!$D$7:$D$15996,$A67,'PTC GRTgaz'!$C$7:$C$15996,"DEL")*1.0026*$F$4/INDIRECT($A$4&amp;"!D9"))</f>
        <v>158.41503267973854</v>
      </c>
      <c r="K67" s="136">
        <v>1000</v>
      </c>
      <c r="L67" s="137">
        <f t="shared" ca="1" si="1"/>
        <v>8.0479170686274557</v>
      </c>
      <c r="M67" s="194">
        <f t="shared" ca="1" si="5"/>
        <v>0.56181999999999999</v>
      </c>
      <c r="N67" s="51" cm="1">
        <f t="array" aca="1" ref="N67" ca="1">IF(ROUND(ROUND(M67,2)-M67,4)=0,_xlfn.XLOOKUP(M67,INDIRECT($A$4&amp;"!$G$41:$G$141"),INDIRECT($A$4&amp;"!$A$41:$A$141"),0,1,1),IF(M67&gt;=1,0,(ROUNDUP(M67,2)-M67)*100*_xlfn.XLOOKUP(M67,INDIRECT($A$4&amp;"!$G$41:$G$141"),INDIRECT($A$4&amp;"!$A$41:$A$141"),0,-1,-1)+(M67-ROUNDDOWN(M67,2))*100*_xlfn.XLOOKUP(M67,INDIRECT($A$4&amp;"!$G$41:$G$141"),INDIRECT($A$4&amp;"!$A$41:$A$141"),0,1,1)))</f>
        <v>0.97471301701908297</v>
      </c>
      <c r="O67" s="89">
        <f t="shared" ca="1" si="6"/>
        <v>154.40919444444458</v>
      </c>
      <c r="S67" s="137">
        <f t="shared" ca="1" si="2"/>
        <v>8.0479170686274557</v>
      </c>
      <c r="T67" s="72">
        <f t="shared" ca="1" si="7"/>
        <v>0.56181999999999999</v>
      </c>
      <c r="U67" s="51" cm="1">
        <f t="array" aca="1" ref="U67" ca="1">IF(ROUND(ROUND(T67,2)-T67,4)=0,_xlfn.XLOOKUP(T67,INDIRECT($A$4&amp;"!$G$41:$G$141"),INDIRECT($A$4&amp;"!$A$41:$A$141"),0,1,1),IF(T67&gt;=1,0,(ROUNDUP(T67,2)-T67)*100*_xlfn.XLOOKUP(T67,INDIRECT($A$4&amp;"!$G$41:$G$141"),INDIRECT($A$4&amp;"!$A$41:$A$141"),0,-1,-1)+(T67-ROUNDDOWN(T67,2))*100*_xlfn.XLOOKUP(T67,INDIRECT($A$4&amp;"!$G$41:$G$141"),INDIRECT($A$4&amp;"!$A$41:$A$141"),0,1,1)))</f>
        <v>0.97471301701908297</v>
      </c>
      <c r="V67" s="89">
        <f t="shared" ca="1" si="8"/>
        <v>154.40919444444458</v>
      </c>
    </row>
    <row r="68" spans="1:22" x14ac:dyDescent="0.35">
      <c r="A68" s="48">
        <f t="shared" si="9"/>
        <v>45434</v>
      </c>
      <c r="B68" s="88" cm="1">
        <f t="array" aca="1" ref="B68" ca="1">_xlfn.XLOOKUP(A68,INDIRECT($A$5&amp;"!$AJ$41:$AJ$406"),INDIRECT($A$5&amp;"!$AK$41:$AK$406"))*SUM($F$3:$I$3)</f>
        <v>0</v>
      </c>
      <c r="C68" s="88" cm="1">
        <f t="array" aca="1" ref="C68" ca="1">_xlfn.XLOOKUP(A68,INDIRECT($A$5&amp;"!$AJ$41:$AJ$406"),INDIRECT($A$5&amp;"!$AL$41:$AL$406"))*SUM($F$3:$I$3)</f>
        <v>14.05</v>
      </c>
      <c r="D68" s="88" cm="1">
        <f t="array" aca="1" ref="D68" ca="1">_xlfn.XLOOKUP(A68,INDIRECT($A$5&amp;"!$AJ$41:$AJ$406"),INDIRECT($A$5&amp;"!$AO$41:$AO$406"))*SUM($F$3:$I$3)</f>
        <v>9.4825000000000017</v>
      </c>
      <c r="E68" s="50" cm="1">
        <f t="array" ref="E68">SUMPRODUCT(('PT Storengy'!$B$8:$K$372)*('PT Storengy'!$A$8:$A$372=$A68)*('PT Storengy'!$B$5:$K$5=$A$6)*('PT Storengy'!$B$7:$K$7=$A$7))</f>
        <v>0</v>
      </c>
      <c r="F68" s="137">
        <f t="shared" ca="1" si="0"/>
        <v>8.2015965000000008</v>
      </c>
      <c r="G68" s="194">
        <f t="shared" ca="1" si="3"/>
        <v>0.57281000000000004</v>
      </c>
      <c r="H68" s="51" cm="1">
        <f t="array" aca="1" ref="H68" ca="1">IF(ROUND(ROUND(G68,2)-G68,4)=0,_xlfn.XLOOKUP(G68,INDIRECT($A$4&amp;"!$G$41:$G$141"),INDIRECT($A$4&amp;"!$A$41:$A$141"),0,1,1),IF(G68&gt;=1,0,(ROUNDUP(G68,2)-G68)*100*_xlfn.XLOOKUP(G68,INDIRECT($A$4&amp;"!$G$41:$G$141"),INDIRECT($A$4&amp;"!$A$41:$A$141"),0,-1,-1)+(G68-ROUNDDOWN(G68,2))*100*_xlfn.XLOOKUP(G68,INDIRECT($A$4&amp;"!$G$41:$G$141"),INDIRECT($A$4&amp;"!$A$41:$A$141"),0,1,1)))</f>
        <v>0.97011456105667371</v>
      </c>
      <c r="I68" s="89">
        <f t="shared" ca="1" si="4"/>
        <v>153.6807</v>
      </c>
      <c r="J68" s="136" cm="1">
        <f t="array" aca="1" ref="J68" ca="1">IF(COUNTIFS('PTC GRTgaz'!$K$7:$K$15996,"",'PTC GRTgaz'!$A$7:$A$15996,J$16,'PTC GRTgaz'!$D$7:$D$15996,$A68,'PTC GRTgaz'!$C$7:$C$15996,"DEL")&gt;0,J$14,SUMIFS('PTC GRTgaz'!$K$7:$K$15996,'PTC GRTgaz'!$A$7:$A$15996,J$16,'PTC GRTgaz'!$D$7:$D$15996,$A68,'PTC GRTgaz'!$C$7:$C$15996,"DEL")*1.0026*$F$4/INDIRECT($A$4&amp;"!D9"))</f>
        <v>158.41503267973854</v>
      </c>
      <c r="K68" s="136">
        <v>1000</v>
      </c>
      <c r="L68" s="137">
        <f t="shared" ca="1" si="1"/>
        <v>8.2015977985203392</v>
      </c>
      <c r="M68" s="194">
        <f t="shared" ca="1" si="5"/>
        <v>0.57281000000000004</v>
      </c>
      <c r="N68" s="51" cm="1">
        <f t="array" aca="1" ref="N68" ca="1">IF(ROUND(ROUND(M68,2)-M68,4)=0,_xlfn.XLOOKUP(M68,INDIRECT($A$4&amp;"!$G$41:$G$141"),INDIRECT($A$4&amp;"!$A$41:$A$141"),0,1,1),IF(M68&gt;=1,0,(ROUNDUP(M68,2)-M68)*100*_xlfn.XLOOKUP(M68,INDIRECT($A$4&amp;"!$G$41:$G$141"),INDIRECT($A$4&amp;"!$A$41:$A$141"),0,-1,-1)+(M68-ROUNDDOWN(M68,2))*100*_xlfn.XLOOKUP(M68,INDIRECT($A$4&amp;"!$G$41:$G$141"),INDIRECT($A$4&amp;"!$A$41:$A$141"),0,1,1)))</f>
        <v>0.97011456105667371</v>
      </c>
      <c r="O68" s="89">
        <f t="shared" ca="1" si="6"/>
        <v>153.68072989288319</v>
      </c>
      <c r="S68" s="137">
        <f t="shared" ca="1" si="2"/>
        <v>8.2015977985203392</v>
      </c>
      <c r="T68" s="72">
        <f t="shared" ca="1" si="7"/>
        <v>0.57281000000000004</v>
      </c>
      <c r="U68" s="51" cm="1">
        <f t="array" aca="1" ref="U68" ca="1">IF(ROUND(ROUND(T68,2)-T68,4)=0,_xlfn.XLOOKUP(T68,INDIRECT($A$4&amp;"!$G$41:$G$141"),INDIRECT($A$4&amp;"!$A$41:$A$141"),0,1,1),IF(T68&gt;=1,0,(ROUNDUP(T68,2)-T68)*100*_xlfn.XLOOKUP(T68,INDIRECT($A$4&amp;"!$G$41:$G$141"),INDIRECT($A$4&amp;"!$A$41:$A$141"),0,-1,-1)+(T68-ROUNDDOWN(T68,2))*100*_xlfn.XLOOKUP(T68,INDIRECT($A$4&amp;"!$G$41:$G$141"),INDIRECT($A$4&amp;"!$A$41:$A$141"),0,1,1)))</f>
        <v>0.97011456105667371</v>
      </c>
      <c r="V68" s="89">
        <f t="shared" ca="1" si="8"/>
        <v>153.68072989288319</v>
      </c>
    </row>
    <row r="69" spans="1:22" x14ac:dyDescent="0.35">
      <c r="A69" s="48">
        <f t="shared" si="9"/>
        <v>45435</v>
      </c>
      <c r="B69" s="88" cm="1">
        <f t="array" aca="1" ref="B69" ca="1">_xlfn.XLOOKUP(A69,INDIRECT($A$5&amp;"!$AJ$41:$AJ$406"),INDIRECT($A$5&amp;"!$AK$41:$AK$406"))*SUM($F$3:$I$3)</f>
        <v>0</v>
      </c>
      <c r="C69" s="88" cm="1">
        <f t="array" aca="1" ref="C69" ca="1">_xlfn.XLOOKUP(A69,INDIRECT($A$5&amp;"!$AJ$41:$AJ$406"),INDIRECT($A$5&amp;"!$AL$41:$AL$406"))*SUM($F$3:$I$3)</f>
        <v>14.05</v>
      </c>
      <c r="D69" s="88" cm="1">
        <f t="array" aca="1" ref="D69" ca="1">_xlfn.XLOOKUP(A69,INDIRECT($A$5&amp;"!$AJ$41:$AJ$406"),INDIRECT($A$5&amp;"!$AO$41:$AO$406"))*SUM($F$3:$I$3)</f>
        <v>9.4825000000000017</v>
      </c>
      <c r="E69" s="50" cm="1">
        <f t="array" ref="E69">SUMPRODUCT(('PT Storengy'!$B$8:$K$372)*('PT Storengy'!$A$8:$A$372=$A69)*('PT Storengy'!$B$5:$K$5=$A$6)*('PT Storengy'!$B$7:$K$7=$A$7))</f>
        <v>0</v>
      </c>
      <c r="F69" s="137">
        <f t="shared" ca="1" si="0"/>
        <v>8.3532314000000003</v>
      </c>
      <c r="G69" s="194">
        <f t="shared" ca="1" si="3"/>
        <v>0.58374000000000004</v>
      </c>
      <c r="H69" s="51" cm="1">
        <f t="array" aca="1" ref="H69" ca="1">IF(ROUND(ROUND(G69,2)-G69,4)=0,_xlfn.XLOOKUP(G69,INDIRECT($A$4&amp;"!$G$41:$G$141"),INDIRECT($A$4&amp;"!$A$41:$A$141"),0,1,1),IF(G69&gt;=1,0,(ROUNDUP(G69,2)-G69)*100*_xlfn.XLOOKUP(G69,INDIRECT($A$4&amp;"!$G$41:$G$141"),INDIRECT($A$4&amp;"!$A$41:$A$141"),0,-1,-1)+(G69-ROUNDDOWN(G69,2))*100*_xlfn.XLOOKUP(G69,INDIRECT($A$4&amp;"!$G$41:$G$141"),INDIRECT($A$4&amp;"!$A$41:$A$141"),0,1,1)))</f>
        <v>0.9572000498538773</v>
      </c>
      <c r="I69" s="89">
        <f t="shared" ca="1" si="4"/>
        <v>151.63489999999999</v>
      </c>
      <c r="J69" s="136" cm="1">
        <f t="array" aca="1" ref="J69" ca="1">IF(COUNTIFS('PTC GRTgaz'!$K$7:$K$15996,"",'PTC GRTgaz'!$A$7:$A$15996,J$16,'PTC GRTgaz'!$D$7:$D$15996,$A69,'PTC GRTgaz'!$C$7:$C$15996,"DEL")&gt;0,J$14,SUMIFS('PTC GRTgaz'!$K$7:$K$15996,'PTC GRTgaz'!$A$7:$A$15996,J$16,'PTC GRTgaz'!$D$7:$D$15996,$A69,'PTC GRTgaz'!$C$7:$C$15996,"DEL")*1.0026*$F$4/INDIRECT($A$4&amp;"!D9"))</f>
        <v>158.41503267973854</v>
      </c>
      <c r="K69" s="136">
        <v>1000</v>
      </c>
      <c r="L69" s="137">
        <f t="shared" ca="1" si="1"/>
        <v>8.3532326756989885</v>
      </c>
      <c r="M69" s="194">
        <f t="shared" ca="1" si="5"/>
        <v>0.58374000000000004</v>
      </c>
      <c r="N69" s="51" cm="1">
        <f t="array" aca="1" ref="N69" ca="1">IF(ROUND(ROUND(M69,2)-M69,4)=0,_xlfn.XLOOKUP(M69,INDIRECT($A$4&amp;"!$G$41:$G$141"),INDIRECT($A$4&amp;"!$A$41:$A$141"),0,1,1),IF(M69&gt;=1,0,(ROUNDUP(M69,2)-M69)*100*_xlfn.XLOOKUP(M69,INDIRECT($A$4&amp;"!$G$41:$G$141"),INDIRECT($A$4&amp;"!$A$41:$A$141"),0,-1,-1)+(M69-ROUNDDOWN(M69,2))*100*_xlfn.XLOOKUP(M69,INDIRECT($A$4&amp;"!$G$41:$G$141"),INDIRECT($A$4&amp;"!$A$41:$A$141"),0,1,1)))</f>
        <v>0.9572000498538773</v>
      </c>
      <c r="O69" s="89">
        <f t="shared" ca="1" si="6"/>
        <v>151.63487717864933</v>
      </c>
      <c r="S69" s="137">
        <f t="shared" ca="1" si="2"/>
        <v>8.3532326756989885</v>
      </c>
      <c r="T69" s="72">
        <f t="shared" ca="1" si="7"/>
        <v>0.58374000000000004</v>
      </c>
      <c r="U69" s="51" cm="1">
        <f t="array" aca="1" ref="U69" ca="1">IF(ROUND(ROUND(T69,2)-T69,4)=0,_xlfn.XLOOKUP(T69,INDIRECT($A$4&amp;"!$G$41:$G$141"),INDIRECT($A$4&amp;"!$A$41:$A$141"),0,1,1),IF(T69&gt;=1,0,(ROUNDUP(T69,2)-T69)*100*_xlfn.XLOOKUP(T69,INDIRECT($A$4&amp;"!$G$41:$G$141"),INDIRECT($A$4&amp;"!$A$41:$A$141"),0,-1,-1)+(T69-ROUNDDOWN(T69,2))*100*_xlfn.XLOOKUP(T69,INDIRECT($A$4&amp;"!$G$41:$G$141"),INDIRECT($A$4&amp;"!$A$41:$A$141"),0,1,1)))</f>
        <v>0.9572000498538773</v>
      </c>
      <c r="V69" s="89">
        <f t="shared" ca="1" si="8"/>
        <v>151.63487717864933</v>
      </c>
    </row>
    <row r="70" spans="1:22" x14ac:dyDescent="0.35">
      <c r="A70" s="48">
        <f t="shared" si="9"/>
        <v>45436</v>
      </c>
      <c r="B70" s="88" cm="1">
        <f t="array" aca="1" ref="B70" ca="1">_xlfn.XLOOKUP(A70,INDIRECT($A$5&amp;"!$AJ$41:$AJ$406"),INDIRECT($A$5&amp;"!$AK$41:$AK$406"))*SUM($F$3:$I$3)</f>
        <v>0</v>
      </c>
      <c r="C70" s="88" cm="1">
        <f t="array" aca="1" ref="C70" ca="1">_xlfn.XLOOKUP(A70,INDIRECT($A$5&amp;"!$AJ$41:$AJ$406"),INDIRECT($A$5&amp;"!$AL$41:$AL$406"))*SUM($F$3:$I$3)</f>
        <v>14.05</v>
      </c>
      <c r="D70" s="88" cm="1">
        <f t="array" aca="1" ref="D70" ca="1">_xlfn.XLOOKUP(A70,INDIRECT($A$5&amp;"!$AJ$41:$AJ$406"),INDIRECT($A$5&amp;"!$AO$41:$AO$406"))*SUM($F$3:$I$3)</f>
        <v>9.4825000000000017</v>
      </c>
      <c r="E70" s="50" cm="1">
        <f t="array" ref="E70">SUMPRODUCT(('PT Storengy'!$B$8:$K$372)*('PT Storengy'!$A$8:$A$372=$A70)*('PT Storengy'!$B$5:$K$5=$A$6)*('PT Storengy'!$B$7:$K$7=$A$7))</f>
        <v>0</v>
      </c>
      <c r="F70" s="137">
        <f t="shared" ca="1" si="0"/>
        <v>8.5028448000000001</v>
      </c>
      <c r="G70" s="194">
        <f t="shared" ca="1" si="3"/>
        <v>0.59453999999999996</v>
      </c>
      <c r="H70" s="51" cm="1">
        <f t="array" aca="1" ref="H70" ca="1">IF(ROUND(ROUND(G70,2)-G70,4)=0,_xlfn.XLOOKUP(G70,INDIRECT($A$4&amp;"!$G$41:$G$141"),INDIRECT($A$4&amp;"!$A$41:$A$141"),0,1,1),IF(G70&gt;=1,0,(ROUNDUP(G70,2)-G70)*100*_xlfn.XLOOKUP(G70,INDIRECT($A$4&amp;"!$G$41:$G$141"),INDIRECT($A$4&amp;"!$A$41:$A$141"),0,-1,-1)+(G70-ROUNDDOWN(G70,2))*100*_xlfn.XLOOKUP(G70,INDIRECT($A$4&amp;"!$G$41:$G$141"),INDIRECT($A$4&amp;"!$A$41:$A$141"),0,1,1)))</f>
        <v>0.94443914216950386</v>
      </c>
      <c r="I70" s="89">
        <f t="shared" ca="1" si="4"/>
        <v>149.61340000000001</v>
      </c>
      <c r="J70" s="136" cm="1">
        <f t="array" aca="1" ref="J70" ca="1">IF(COUNTIFS('PTC GRTgaz'!$K$7:$K$15996,"",'PTC GRTgaz'!$A$7:$A$15996,J$16,'PTC GRTgaz'!$D$7:$D$15996,$A70,'PTC GRTgaz'!$C$7:$C$15996,"DEL")&gt;0,J$14,SUMIFS('PTC GRTgaz'!$K$7:$K$15996,'PTC GRTgaz'!$A$7:$A$15996,J$16,'PTC GRTgaz'!$D$7:$D$15996,$A70,'PTC GRTgaz'!$C$7:$C$15996,"DEL")*1.0026*$F$4/INDIRECT($A$4&amp;"!D9"))</f>
        <v>158.41503267973854</v>
      </c>
      <c r="K70" s="136">
        <v>1000</v>
      </c>
      <c r="L70" s="137">
        <f t="shared" ca="1" si="1"/>
        <v>8.5028460332697939</v>
      </c>
      <c r="M70" s="194">
        <f t="shared" ca="1" si="5"/>
        <v>0.59453999999999996</v>
      </c>
      <c r="N70" s="51" cm="1">
        <f t="array" aca="1" ref="N70" ca="1">IF(ROUND(ROUND(M70,2)-M70,4)=0,_xlfn.XLOOKUP(M70,INDIRECT($A$4&amp;"!$G$41:$G$141"),INDIRECT($A$4&amp;"!$A$41:$A$141"),0,1,1),IF(M70&gt;=1,0,(ROUNDUP(M70,2)-M70)*100*_xlfn.XLOOKUP(M70,INDIRECT($A$4&amp;"!$G$41:$G$141"),INDIRECT($A$4&amp;"!$A$41:$A$141"),0,-1,-1)+(M70-ROUNDDOWN(M70,2))*100*_xlfn.XLOOKUP(M70,INDIRECT($A$4&amp;"!$G$41:$G$141"),INDIRECT($A$4&amp;"!$A$41:$A$141"),0,1,1)))</f>
        <v>0.94443914216950386</v>
      </c>
      <c r="O70" s="89">
        <f t="shared" ca="1" si="6"/>
        <v>149.61335757080619</v>
      </c>
      <c r="S70" s="137">
        <f t="shared" ca="1" si="2"/>
        <v>8.5028460332697939</v>
      </c>
      <c r="T70" s="72">
        <f t="shared" ca="1" si="7"/>
        <v>0.59453999999999996</v>
      </c>
      <c r="U70" s="51" cm="1">
        <f t="array" aca="1" ref="U70" ca="1">IF(ROUND(ROUND(T70,2)-T70,4)=0,_xlfn.XLOOKUP(T70,INDIRECT($A$4&amp;"!$G$41:$G$141"),INDIRECT($A$4&amp;"!$A$41:$A$141"),0,1,1),IF(T70&gt;=1,0,(ROUNDUP(T70,2)-T70)*100*_xlfn.XLOOKUP(T70,INDIRECT($A$4&amp;"!$G$41:$G$141"),INDIRECT($A$4&amp;"!$A$41:$A$141"),0,-1,-1)+(T70-ROUNDDOWN(T70,2))*100*_xlfn.XLOOKUP(T70,INDIRECT($A$4&amp;"!$G$41:$G$141"),INDIRECT($A$4&amp;"!$A$41:$A$141"),0,1,1)))</f>
        <v>0.94443914216950386</v>
      </c>
      <c r="V70" s="89">
        <f t="shared" ca="1" si="8"/>
        <v>149.61335757080619</v>
      </c>
    </row>
    <row r="71" spans="1:22" x14ac:dyDescent="0.35">
      <c r="A71" s="48">
        <f t="shared" si="9"/>
        <v>45437</v>
      </c>
      <c r="B71" s="88" cm="1">
        <f t="array" aca="1" ref="B71" ca="1">_xlfn.XLOOKUP(A71,INDIRECT($A$5&amp;"!$AJ$41:$AJ$406"),INDIRECT($A$5&amp;"!$AK$41:$AK$406"))*SUM($F$3:$I$3)</f>
        <v>0</v>
      </c>
      <c r="C71" s="88" cm="1">
        <f t="array" aca="1" ref="C71" ca="1">_xlfn.XLOOKUP(A71,INDIRECT($A$5&amp;"!$AJ$41:$AJ$406"),INDIRECT($A$5&amp;"!$AL$41:$AL$406"))*SUM($F$3:$I$3)</f>
        <v>14.05</v>
      </c>
      <c r="D71" s="88" cm="1">
        <f t="array" aca="1" ref="D71" ca="1">_xlfn.XLOOKUP(A71,INDIRECT($A$5&amp;"!$AJ$41:$AJ$406"),INDIRECT($A$5&amp;"!$AO$41:$AO$406"))*SUM($F$3:$I$3)</f>
        <v>9.4825000000000017</v>
      </c>
      <c r="E71" s="50" cm="1">
        <f t="array" ref="E71">SUMPRODUCT(('PT Storengy'!$B$8:$K$372)*('PT Storengy'!$A$8:$A$372=$A71)*('PT Storengy'!$B$5:$K$5=$A$6)*('PT Storengy'!$B$7:$K$7=$A$7))</f>
        <v>0</v>
      </c>
      <c r="F71" s="137">
        <f t="shared" ca="1" si="0"/>
        <v>8.6503797000000002</v>
      </c>
      <c r="G71" s="194">
        <f t="shared" ca="1" si="3"/>
        <v>0.60518000000000005</v>
      </c>
      <c r="H71" s="51" cm="1">
        <f t="array" aca="1" ref="H71" ca="1">IF(ROUND(ROUND(G71,2)-G71,4)=0,_xlfn.XLOOKUP(G71,INDIRECT($A$4&amp;"!$G$41:$G$141"),INDIRECT($A$4&amp;"!$A$41:$A$141"),0,1,1),IF(G71&gt;=1,0,(ROUNDUP(G71,2)-G71)*100*_xlfn.XLOOKUP(G71,INDIRECT($A$4&amp;"!$G$41:$G$141"),INDIRECT($A$4&amp;"!$A$41:$A$141"),0,-1,-1)+(G71-ROUNDDOWN(G71,2))*100*_xlfn.XLOOKUP(G71,INDIRECT($A$4&amp;"!$G$41:$G$141"),INDIRECT($A$4&amp;"!$A$41:$A$141"),0,1,1)))</f>
        <v>0.93131909724371176</v>
      </c>
      <c r="I71" s="89">
        <f t="shared" ca="1" si="4"/>
        <v>147.53489999999999</v>
      </c>
      <c r="J71" s="136" cm="1">
        <f t="array" aca="1" ref="J71" ca="1">IF(COUNTIFS('PTC GRTgaz'!$K$7:$K$15996,"",'PTC GRTgaz'!$A$7:$A$15996,J$16,'PTC GRTgaz'!$D$7:$D$15996,$A71,'PTC GRTgaz'!$C$7:$C$15996,"DEL")&gt;0,J$14,SUMIFS('PTC GRTgaz'!$K$7:$K$15996,'PTC GRTgaz'!$A$7:$A$15996,J$16,'PTC GRTgaz'!$D$7:$D$15996,$A71,'PTC GRTgaz'!$C$7:$C$15996,"DEL")*1.0026*$F$4/INDIRECT($A$4&amp;"!D9"))</f>
        <v>158.41503267973854</v>
      </c>
      <c r="K71" s="136">
        <v>1000</v>
      </c>
      <c r="L71" s="137">
        <f t="shared" ca="1" si="1"/>
        <v>8.6503809784949208</v>
      </c>
      <c r="M71" s="194">
        <f t="shared" ca="1" si="5"/>
        <v>0.60518000000000005</v>
      </c>
      <c r="N71" s="51" cm="1">
        <f t="array" aca="1" ref="N71" ca="1">IF(ROUND(ROUND(M71,2)-M71,4)=0,_xlfn.XLOOKUP(M71,INDIRECT($A$4&amp;"!$G$41:$G$141"),INDIRECT($A$4&amp;"!$A$41:$A$141"),0,1,1),IF(M71&gt;=1,0,(ROUNDUP(M71,2)-M71)*100*_xlfn.XLOOKUP(M71,INDIRECT($A$4&amp;"!$G$41:$G$141"),INDIRECT($A$4&amp;"!$A$41:$A$141"),0,-1,-1)+(M71-ROUNDDOWN(M71,2))*100*_xlfn.XLOOKUP(M71,INDIRECT($A$4&amp;"!$G$41:$G$141"),INDIRECT($A$4&amp;"!$A$41:$A$141"),0,1,1)))</f>
        <v>0.93131909724371176</v>
      </c>
      <c r="O71" s="89">
        <f t="shared" ca="1" si="6"/>
        <v>147.53494522512719</v>
      </c>
      <c r="S71" s="137">
        <f t="shared" ca="1" si="2"/>
        <v>8.6503809784949208</v>
      </c>
      <c r="T71" s="72">
        <f t="shared" ca="1" si="7"/>
        <v>0.60518000000000005</v>
      </c>
      <c r="U71" s="51" cm="1">
        <f t="array" aca="1" ref="U71" ca="1">IF(ROUND(ROUND(T71,2)-T71,4)=0,_xlfn.XLOOKUP(T71,INDIRECT($A$4&amp;"!$G$41:$G$141"),INDIRECT($A$4&amp;"!$A$41:$A$141"),0,1,1),IF(T71&gt;=1,0,(ROUNDUP(T71,2)-T71)*100*_xlfn.XLOOKUP(T71,INDIRECT($A$4&amp;"!$G$41:$G$141"),INDIRECT($A$4&amp;"!$A$41:$A$141"),0,-1,-1)+(T71-ROUNDDOWN(T71,2))*100*_xlfn.XLOOKUP(T71,INDIRECT($A$4&amp;"!$G$41:$G$141"),INDIRECT($A$4&amp;"!$A$41:$A$141"),0,1,1)))</f>
        <v>0.93131909724371176</v>
      </c>
      <c r="V71" s="89">
        <f t="shared" ca="1" si="8"/>
        <v>147.53494522512719</v>
      </c>
    </row>
    <row r="72" spans="1:22" x14ac:dyDescent="0.35">
      <c r="A72" s="48">
        <f t="shared" si="9"/>
        <v>45438</v>
      </c>
      <c r="B72" s="88" cm="1">
        <f t="array" aca="1" ref="B72" ca="1">_xlfn.XLOOKUP(A72,INDIRECT($A$5&amp;"!$AJ$41:$AJ$406"),INDIRECT($A$5&amp;"!$AK$41:$AK$406"))*SUM($F$3:$I$3)</f>
        <v>0</v>
      </c>
      <c r="C72" s="88" cm="1">
        <f t="array" aca="1" ref="C72" ca="1">_xlfn.XLOOKUP(A72,INDIRECT($A$5&amp;"!$AJ$41:$AJ$406"),INDIRECT($A$5&amp;"!$AL$41:$AL$406"))*SUM($F$3:$I$3)</f>
        <v>14.05</v>
      </c>
      <c r="D72" s="88" cm="1">
        <f t="array" aca="1" ref="D72" ca="1">_xlfn.XLOOKUP(A72,INDIRECT($A$5&amp;"!$AJ$41:$AJ$406"),INDIRECT($A$5&amp;"!$AO$41:$AO$406"))*SUM($F$3:$I$3)</f>
        <v>9.4825000000000017</v>
      </c>
      <c r="E72" s="50" cm="1">
        <f t="array" ref="E72">SUMPRODUCT(('PT Storengy'!$B$8:$K$372)*('PT Storengy'!$A$8:$A$372=$A72)*('PT Storengy'!$B$5:$K$5=$A$6)*('PT Storengy'!$B$7:$K$7=$A$7))</f>
        <v>0</v>
      </c>
      <c r="F72" s="137">
        <f t="shared" ca="1" si="0"/>
        <v>8.7957712000000008</v>
      </c>
      <c r="G72" s="194">
        <f t="shared" ca="1" si="3"/>
        <v>0.61568999999999996</v>
      </c>
      <c r="H72" s="51" cm="1">
        <f t="array" aca="1" ref="H72" ca="1">IF(ROUND(ROUND(G72,2)-G72,4)=0,_xlfn.XLOOKUP(G72,INDIRECT($A$4&amp;"!$G$41:$G$141"),INDIRECT($A$4&amp;"!$A$41:$A$141"),0,1,1),IF(G72&gt;=1,0,(ROUNDUP(G72,2)-G72)*100*_xlfn.XLOOKUP(G72,INDIRECT($A$4&amp;"!$G$41:$G$141"),INDIRECT($A$4&amp;"!$A$41:$A$141"),0,-1,-1)+(G72-ROUNDDOWN(G72,2))*100*_xlfn.XLOOKUP(G72,INDIRECT($A$4&amp;"!$G$41:$G$141"),INDIRECT($A$4&amp;"!$A$41:$A$141"),0,1,1)))</f>
        <v>0.91778859394877177</v>
      </c>
      <c r="I72" s="89">
        <f t="shared" ca="1" si="4"/>
        <v>145.39150000000001</v>
      </c>
      <c r="J72" s="136" cm="1">
        <f t="array" aca="1" ref="J72" ca="1">IF(COUNTIFS('PTC GRTgaz'!$K$7:$K$15996,"",'PTC GRTgaz'!$A$7:$A$15996,J$16,'PTC GRTgaz'!$D$7:$D$15996,$A72,'PTC GRTgaz'!$C$7:$C$15996,"DEL")&gt;0,J$14,SUMIFS('PTC GRTgaz'!$K$7:$K$15996,'PTC GRTgaz'!$A$7:$A$15996,J$16,'PTC GRTgaz'!$D$7:$D$15996,$A72,'PTC GRTgaz'!$C$7:$C$15996,"DEL")*1.0026*$F$4/INDIRECT($A$4&amp;"!D9"))</f>
        <v>158.41503267973854</v>
      </c>
      <c r="K72" s="136">
        <v>1000</v>
      </c>
      <c r="L72" s="137">
        <f t="shared" ca="1" si="1"/>
        <v>8.7957724885984074</v>
      </c>
      <c r="M72" s="194">
        <f t="shared" ca="1" si="5"/>
        <v>0.61568999999999996</v>
      </c>
      <c r="N72" s="51" cm="1">
        <f t="array" aca="1" ref="N72" ca="1">IF(ROUND(ROUND(M72,2)-M72,4)=0,_xlfn.XLOOKUP(M72,INDIRECT($A$4&amp;"!$G$41:$G$141"),INDIRECT($A$4&amp;"!$A$41:$A$141"),0,1,1),IF(M72&gt;=1,0,(ROUNDUP(M72,2)-M72)*100*_xlfn.XLOOKUP(M72,INDIRECT($A$4&amp;"!$G$41:$G$141"),INDIRECT($A$4&amp;"!$A$41:$A$141"),0,-1,-1)+(M72-ROUNDDOWN(M72,2))*100*_xlfn.XLOOKUP(M72,INDIRECT($A$4&amp;"!$G$41:$G$141"),INDIRECT($A$4&amp;"!$A$41:$A$141"),0,1,1)))</f>
        <v>0.91778859394877177</v>
      </c>
      <c r="O72" s="89">
        <f t="shared" ca="1" si="6"/>
        <v>145.39151010348596</v>
      </c>
      <c r="S72" s="137">
        <f t="shared" ca="1" si="2"/>
        <v>8.7957724885984074</v>
      </c>
      <c r="T72" s="72">
        <f t="shared" ca="1" si="7"/>
        <v>0.61568999999999996</v>
      </c>
      <c r="U72" s="51" cm="1">
        <f t="array" aca="1" ref="U72" ca="1">IF(ROUND(ROUND(T72,2)-T72,4)=0,_xlfn.XLOOKUP(T72,INDIRECT($A$4&amp;"!$G$41:$G$141"),INDIRECT($A$4&amp;"!$A$41:$A$141"),0,1,1),IF(T72&gt;=1,0,(ROUNDUP(T72,2)-T72)*100*_xlfn.XLOOKUP(T72,INDIRECT($A$4&amp;"!$G$41:$G$141"),INDIRECT($A$4&amp;"!$A$41:$A$141"),0,-1,-1)+(T72-ROUNDDOWN(T72,2))*100*_xlfn.XLOOKUP(T72,INDIRECT($A$4&amp;"!$G$41:$G$141"),INDIRECT($A$4&amp;"!$A$41:$A$141"),0,1,1)))</f>
        <v>0.91778859394877177</v>
      </c>
      <c r="V72" s="89">
        <f t="shared" ca="1" si="8"/>
        <v>145.39151010348596</v>
      </c>
    </row>
    <row r="73" spans="1:22" x14ac:dyDescent="0.35">
      <c r="A73" s="48">
        <f t="shared" si="9"/>
        <v>45439</v>
      </c>
      <c r="B73" s="88" cm="1">
        <f t="array" aca="1" ref="B73" ca="1">_xlfn.XLOOKUP(A73,INDIRECT($A$5&amp;"!$AJ$41:$AJ$406"),INDIRECT($A$5&amp;"!$AK$41:$AK$406"))*SUM($F$3:$I$3)</f>
        <v>0</v>
      </c>
      <c r="C73" s="88" cm="1">
        <f t="array" aca="1" ref="C73" ca="1">_xlfn.XLOOKUP(A73,INDIRECT($A$5&amp;"!$AJ$41:$AJ$406"),INDIRECT($A$5&amp;"!$AL$41:$AL$406"))*SUM($F$3:$I$3)</f>
        <v>14.05</v>
      </c>
      <c r="D73" s="88" cm="1">
        <f t="array" aca="1" ref="D73" ca="1">_xlfn.XLOOKUP(A73,INDIRECT($A$5&amp;"!$AJ$41:$AJ$406"),INDIRECT($A$5&amp;"!$AO$41:$AO$406"))*SUM($F$3:$I$3)</f>
        <v>9.4825000000000017</v>
      </c>
      <c r="E73" s="50" cm="1">
        <f t="array" ref="E73">SUMPRODUCT(('PT Storengy'!$B$8:$K$372)*('PT Storengy'!$A$8:$A$372=$A73)*('PT Storengy'!$B$5:$K$5=$A$6)*('PT Storengy'!$B$7:$K$7=$A$7))</f>
        <v>0</v>
      </c>
      <c r="F73" s="137">
        <f t="shared" ca="1" si="0"/>
        <v>8.9390539000000011</v>
      </c>
      <c r="G73" s="194">
        <f t="shared" ca="1" si="3"/>
        <v>0.62602999999999998</v>
      </c>
      <c r="H73" s="51" cm="1">
        <f t="array" aca="1" ref="H73" ca="1">IF(ROUND(ROUND(G73,2)-G73,4)=0,_xlfn.XLOOKUP(G73,INDIRECT($A$4&amp;"!$G$41:$G$141"),INDIRECT($A$4&amp;"!$A$41:$A$141"),0,1,1),IF(G73&gt;=1,0,(ROUNDUP(G73,2)-G73)*100*_xlfn.XLOOKUP(G73,INDIRECT($A$4&amp;"!$G$41:$G$141"),INDIRECT($A$4&amp;"!$A$41:$A$141"),0,-1,-1)+(G73-ROUNDDOWN(G73,2))*100*_xlfn.XLOOKUP(G73,INDIRECT($A$4&amp;"!$G$41:$G$141"),INDIRECT($A$4&amp;"!$A$41:$A$141"),0,1,1)))</f>
        <v>0.90447694751017216</v>
      </c>
      <c r="I73" s="89">
        <f t="shared" ca="1" si="4"/>
        <v>143.28270000000001</v>
      </c>
      <c r="J73" s="136" cm="1">
        <f t="array" aca="1" ref="J73" ca="1">IF(COUNTIFS('PTC GRTgaz'!$K$7:$K$15996,"",'PTC GRTgaz'!$A$7:$A$15996,J$16,'PTC GRTgaz'!$D$7:$D$15996,$A73,'PTC GRTgaz'!$C$7:$C$15996,"DEL")&gt;0,J$14,SUMIFS('PTC GRTgaz'!$K$7:$K$15996,'PTC GRTgaz'!$A$7:$A$15996,J$16,'PTC GRTgaz'!$D$7:$D$15996,$A73,'PTC GRTgaz'!$C$7:$C$15996,"DEL")*1.0026*$F$4/INDIRECT($A$4&amp;"!D9"))</f>
        <v>158.41503267973854</v>
      </c>
      <c r="K73" s="136">
        <v>1000</v>
      </c>
      <c r="L73" s="137">
        <f t="shared" ca="1" si="1"/>
        <v>8.9390552337963012</v>
      </c>
      <c r="M73" s="194">
        <f t="shared" ca="1" si="5"/>
        <v>0.62602999999999998</v>
      </c>
      <c r="N73" s="51" cm="1">
        <f t="array" aca="1" ref="N73" ca="1">IF(ROUND(ROUND(M73,2)-M73,4)=0,_xlfn.XLOOKUP(M73,INDIRECT($A$4&amp;"!$G$41:$G$141"),INDIRECT($A$4&amp;"!$A$41:$A$141"),0,1,1),IF(M73&gt;=1,0,(ROUNDUP(M73,2)-M73)*100*_xlfn.XLOOKUP(M73,INDIRECT($A$4&amp;"!$G$41:$G$141"),INDIRECT($A$4&amp;"!$A$41:$A$141"),0,-1,-1)+(M73-ROUNDDOWN(M73,2))*100*_xlfn.XLOOKUP(M73,INDIRECT($A$4&amp;"!$G$41:$G$141"),INDIRECT($A$4&amp;"!$A$41:$A$141"),0,1,1)))</f>
        <v>0.90447694751017216</v>
      </c>
      <c r="O73" s="89">
        <f t="shared" ca="1" si="6"/>
        <v>143.28274519789409</v>
      </c>
      <c r="S73" s="137">
        <f t="shared" ca="1" si="2"/>
        <v>8.9390552337963012</v>
      </c>
      <c r="T73" s="72">
        <f t="shared" ca="1" si="7"/>
        <v>0.62602999999999998</v>
      </c>
      <c r="U73" s="51" cm="1">
        <f t="array" aca="1" ref="U73" ca="1">IF(ROUND(ROUND(T73,2)-T73,4)=0,_xlfn.XLOOKUP(T73,INDIRECT($A$4&amp;"!$G$41:$G$141"),INDIRECT($A$4&amp;"!$A$41:$A$141"),0,1,1),IF(T73&gt;=1,0,(ROUNDUP(T73,2)-T73)*100*_xlfn.XLOOKUP(T73,INDIRECT($A$4&amp;"!$G$41:$G$141"),INDIRECT($A$4&amp;"!$A$41:$A$141"),0,-1,-1)+(T73-ROUNDDOWN(T73,2))*100*_xlfn.XLOOKUP(T73,INDIRECT($A$4&amp;"!$G$41:$G$141"),INDIRECT($A$4&amp;"!$A$41:$A$141"),0,1,1)))</f>
        <v>0.90447694751017216</v>
      </c>
      <c r="V73" s="89">
        <f t="shared" ca="1" si="8"/>
        <v>143.28274519789409</v>
      </c>
    </row>
    <row r="74" spans="1:22" x14ac:dyDescent="0.35">
      <c r="A74" s="48">
        <f t="shared" si="9"/>
        <v>45440</v>
      </c>
      <c r="B74" s="88" cm="1">
        <f t="array" aca="1" ref="B74" ca="1">_xlfn.XLOOKUP(A74,INDIRECT($A$5&amp;"!$AJ$41:$AJ$406"),INDIRECT($A$5&amp;"!$AK$41:$AK$406"))*SUM($F$3:$I$3)</f>
        <v>0</v>
      </c>
      <c r="C74" s="88" cm="1">
        <f t="array" aca="1" ref="C74" ca="1">_xlfn.XLOOKUP(A74,INDIRECT($A$5&amp;"!$AJ$41:$AJ$406"),INDIRECT($A$5&amp;"!$AL$41:$AL$406"))*SUM($F$3:$I$3)</f>
        <v>14.05</v>
      </c>
      <c r="D74" s="88" cm="1">
        <f t="array" aca="1" ref="D74" ca="1">_xlfn.XLOOKUP(A74,INDIRECT($A$5&amp;"!$AJ$41:$AJ$406"),INDIRECT($A$5&amp;"!$AO$41:$AO$406"))*SUM($F$3:$I$3)</f>
        <v>9.4825000000000017</v>
      </c>
      <c r="E74" s="50" cm="1">
        <f t="array" ref="E74">SUMPRODUCT(('PT Storengy'!$B$8:$K$372)*('PT Storengy'!$A$8:$A$372=$A74)*('PT Storengy'!$B$5:$K$5=$A$6)*('PT Storengy'!$B$7:$K$7=$A$7))</f>
        <v>0</v>
      </c>
      <c r="F74" s="137">
        <f t="shared" ca="1" si="0"/>
        <v>9.0802564000000014</v>
      </c>
      <c r="G74" s="194">
        <f t="shared" ca="1" si="3"/>
        <v>0.63622999999999996</v>
      </c>
      <c r="H74" s="51" cm="1">
        <f t="array" aca="1" ref="H74" ca="1">IF(ROUND(ROUND(G74,2)-G74,4)=0,_xlfn.XLOOKUP(G74,INDIRECT($A$4&amp;"!$G$41:$G$141"),INDIRECT($A$4&amp;"!$A$41:$A$141"),0,1,1),IF(G74&gt;=1,0,(ROUNDUP(G74,2)-G74)*100*_xlfn.XLOOKUP(G74,INDIRECT($A$4&amp;"!$G$41:$G$141"),INDIRECT($A$4&amp;"!$A$41:$A$141"),0,-1,-1)+(G74-ROUNDDOWN(G74,2))*100*_xlfn.XLOOKUP(G74,INDIRECT($A$4&amp;"!$G$41:$G$141"),INDIRECT($A$4&amp;"!$A$41:$A$141"),0,1,1)))</f>
        <v>0.89134553612973544</v>
      </c>
      <c r="I74" s="89">
        <f t="shared" ca="1" si="4"/>
        <v>141.20249999999999</v>
      </c>
      <c r="J74" s="136" cm="1">
        <f t="array" aca="1" ref="J74" ca="1">IF(COUNTIFS('PTC GRTgaz'!$K$7:$K$15996,"",'PTC GRTgaz'!$A$7:$A$15996,J$16,'PTC GRTgaz'!$D$7:$D$15996,$A74,'PTC GRTgaz'!$C$7:$C$15996,"DEL")&gt;0,J$14,SUMIFS('PTC GRTgaz'!$K$7:$K$15996,'PTC GRTgaz'!$A$7:$A$15996,J$16,'PTC GRTgaz'!$D$7:$D$15996,$A74,'PTC GRTgaz'!$C$7:$C$15996,"DEL")*1.0026*$F$4/INDIRECT($A$4&amp;"!D9"))</f>
        <v>158.41503267973854</v>
      </c>
      <c r="K74" s="136">
        <v>1000</v>
      </c>
      <c r="L74" s="137">
        <f t="shared" ca="1" si="1"/>
        <v>9.0802577660312327</v>
      </c>
      <c r="M74" s="194">
        <f t="shared" ca="1" si="5"/>
        <v>0.63622999999999996</v>
      </c>
      <c r="N74" s="51" cm="1">
        <f t="array" aca="1" ref="N74" ca="1">IF(ROUND(ROUND(M74,2)-M74,4)=0,_xlfn.XLOOKUP(M74,INDIRECT($A$4&amp;"!$G$41:$G$141"),INDIRECT($A$4&amp;"!$A$41:$A$141"),0,1,1),IF(M74&gt;=1,0,(ROUNDUP(M74,2)-M74)*100*_xlfn.XLOOKUP(M74,INDIRECT($A$4&amp;"!$G$41:$G$141"),INDIRECT($A$4&amp;"!$A$41:$A$141"),0,-1,-1)+(M74-ROUNDDOWN(M74,2))*100*_xlfn.XLOOKUP(M74,INDIRECT($A$4&amp;"!$G$41:$G$141"),INDIRECT($A$4&amp;"!$A$41:$A$141"),0,1,1)))</f>
        <v>0.89134553612973544</v>
      </c>
      <c r="O74" s="89">
        <f t="shared" ca="1" si="6"/>
        <v>141.20253223493111</v>
      </c>
      <c r="S74" s="137">
        <f t="shared" ca="1" si="2"/>
        <v>9.0802577660312327</v>
      </c>
      <c r="T74" s="72">
        <f t="shared" ca="1" si="7"/>
        <v>0.63622999999999996</v>
      </c>
      <c r="U74" s="51" cm="1">
        <f t="array" aca="1" ref="U74" ca="1">IF(ROUND(ROUND(T74,2)-T74,4)=0,_xlfn.XLOOKUP(T74,INDIRECT($A$4&amp;"!$G$41:$G$141"),INDIRECT($A$4&amp;"!$A$41:$A$141"),0,1,1),IF(T74&gt;=1,0,(ROUNDUP(T74,2)-T74)*100*_xlfn.XLOOKUP(T74,INDIRECT($A$4&amp;"!$G$41:$G$141"),INDIRECT($A$4&amp;"!$A$41:$A$141"),0,-1,-1)+(T74-ROUNDDOWN(T74,2))*100*_xlfn.XLOOKUP(T74,INDIRECT($A$4&amp;"!$G$41:$G$141"),INDIRECT($A$4&amp;"!$A$41:$A$141"),0,1,1)))</f>
        <v>0.89134553612973544</v>
      </c>
      <c r="V74" s="89">
        <f t="shared" ca="1" si="8"/>
        <v>141.20253223493111</v>
      </c>
    </row>
    <row r="75" spans="1:22" x14ac:dyDescent="0.35">
      <c r="A75" s="48">
        <f t="shared" si="9"/>
        <v>45441</v>
      </c>
      <c r="B75" s="88" cm="1">
        <f t="array" aca="1" ref="B75" ca="1">_xlfn.XLOOKUP(A75,INDIRECT($A$5&amp;"!$AJ$41:$AJ$406"),INDIRECT($A$5&amp;"!$AK$41:$AK$406"))*SUM($F$3:$I$3)</f>
        <v>0</v>
      </c>
      <c r="C75" s="88" cm="1">
        <f t="array" aca="1" ref="C75" ca="1">_xlfn.XLOOKUP(A75,INDIRECT($A$5&amp;"!$AJ$41:$AJ$406"),INDIRECT($A$5&amp;"!$AL$41:$AL$406"))*SUM($F$3:$I$3)</f>
        <v>14.05</v>
      </c>
      <c r="D75" s="88" cm="1">
        <f t="array" aca="1" ref="D75" ca="1">_xlfn.XLOOKUP(A75,INDIRECT($A$5&amp;"!$AJ$41:$AJ$406"),INDIRECT($A$5&amp;"!$AO$41:$AO$406"))*SUM($F$3:$I$3)</f>
        <v>9.4825000000000017</v>
      </c>
      <c r="E75" s="50" cm="1">
        <f t="array" ref="E75">SUMPRODUCT(('PT Storengy'!$B$8:$K$372)*('PT Storengy'!$A$8:$A$372=$A75)*('PT Storengy'!$B$5:$K$5=$A$6)*('PT Storengy'!$B$7:$K$7=$A$7))</f>
        <v>0</v>
      </c>
      <c r="F75" s="137">
        <f t="shared" ca="1" si="0"/>
        <v>9.2194093000000006</v>
      </c>
      <c r="G75" s="194">
        <f t="shared" ca="1" si="3"/>
        <v>0.64627999999999997</v>
      </c>
      <c r="H75" s="51" cm="1">
        <f t="array" aca="1" ref="H75" ca="1">IF(ROUND(ROUND(G75,2)-G75,4)=0,_xlfn.XLOOKUP(G75,INDIRECT($A$4&amp;"!$G$41:$G$141"),INDIRECT($A$4&amp;"!$A$41:$A$141"),0,1,1),IF(G75&gt;=1,0,(ROUNDUP(G75,2)-G75)*100*_xlfn.XLOOKUP(G75,INDIRECT($A$4&amp;"!$G$41:$G$141"),INDIRECT($A$4&amp;"!$A$41:$A$141"),0,-1,-1)+(G75-ROUNDDOWN(G75,2))*100*_xlfn.XLOOKUP(G75,INDIRECT($A$4&amp;"!$G$41:$G$141"),INDIRECT($A$4&amp;"!$A$41:$A$141"),0,1,1)))</f>
        <v>0.8784072337401877</v>
      </c>
      <c r="I75" s="89">
        <f t="shared" ca="1" si="4"/>
        <v>139.15289999999999</v>
      </c>
      <c r="J75" s="136" cm="1">
        <f t="array" aca="1" ref="J75" ca="1">IF(COUNTIFS('PTC GRTgaz'!$K$7:$K$15996,"",'PTC GRTgaz'!$A$7:$A$15996,J$16,'PTC GRTgaz'!$D$7:$D$15996,$A75,'PTC GRTgaz'!$C$7:$C$15996,"DEL")&gt;0,J$14,SUMIFS('PTC GRTgaz'!$K$7:$K$15996,'PTC GRTgaz'!$A$7:$A$15996,J$16,'PTC GRTgaz'!$D$7:$D$15996,$A75,'PTC GRTgaz'!$C$7:$C$15996,"DEL")*1.0026*$F$4/INDIRECT($A$4&amp;"!D9"))</f>
        <v>158.41503267973854</v>
      </c>
      <c r="K75" s="136">
        <v>1000</v>
      </c>
      <c r="L75" s="137">
        <f t="shared" ca="1" si="1"/>
        <v>9.2194106766703037</v>
      </c>
      <c r="M75" s="194">
        <f t="shared" ca="1" si="5"/>
        <v>0.64627999999999997</v>
      </c>
      <c r="N75" s="51" cm="1">
        <f t="array" aca="1" ref="N75" ca="1">IF(ROUND(ROUND(M75,2)-M75,4)=0,_xlfn.XLOOKUP(M75,INDIRECT($A$4&amp;"!$G$41:$G$141"),INDIRECT($A$4&amp;"!$A$41:$A$141"),0,1,1),IF(M75&gt;=1,0,(ROUNDUP(M75,2)-M75)*100*_xlfn.XLOOKUP(M75,INDIRECT($A$4&amp;"!$G$41:$G$141"),INDIRECT($A$4&amp;"!$A$41:$A$141"),0,-1,-1)+(M75-ROUNDDOWN(M75,2))*100*_xlfn.XLOOKUP(M75,INDIRECT($A$4&amp;"!$G$41:$G$141"),INDIRECT($A$4&amp;"!$A$41:$A$141"),0,1,1)))</f>
        <v>0.8784072337401877</v>
      </c>
      <c r="O75" s="89">
        <f t="shared" ca="1" si="6"/>
        <v>139.15291063907057</v>
      </c>
      <c r="S75" s="137">
        <f t="shared" ca="1" si="2"/>
        <v>9.2194106766703037</v>
      </c>
      <c r="T75" s="72">
        <f t="shared" ca="1" si="7"/>
        <v>0.64627999999999997</v>
      </c>
      <c r="U75" s="51" cm="1">
        <f t="array" aca="1" ref="U75" ca="1">IF(ROUND(ROUND(T75,2)-T75,4)=0,_xlfn.XLOOKUP(T75,INDIRECT($A$4&amp;"!$G$41:$G$141"),INDIRECT($A$4&amp;"!$A$41:$A$141"),0,1,1),IF(T75&gt;=1,0,(ROUNDUP(T75,2)-T75)*100*_xlfn.XLOOKUP(T75,INDIRECT($A$4&amp;"!$G$41:$G$141"),INDIRECT($A$4&amp;"!$A$41:$A$141"),0,-1,-1)+(T75-ROUNDDOWN(T75,2))*100*_xlfn.XLOOKUP(T75,INDIRECT($A$4&amp;"!$G$41:$G$141"),INDIRECT($A$4&amp;"!$A$41:$A$141"),0,1,1)))</f>
        <v>0.8784072337401877</v>
      </c>
      <c r="V75" s="89">
        <f t="shared" ca="1" si="8"/>
        <v>139.15291063907057</v>
      </c>
    </row>
    <row r="76" spans="1:22" x14ac:dyDescent="0.35">
      <c r="A76" s="48">
        <f t="shared" si="9"/>
        <v>45442</v>
      </c>
      <c r="B76" s="88" cm="1">
        <f t="array" aca="1" ref="B76" ca="1">_xlfn.XLOOKUP(A76,INDIRECT($A$5&amp;"!$AJ$41:$AJ$406"),INDIRECT($A$5&amp;"!$AK$41:$AK$406"))*SUM($F$3:$I$3)</f>
        <v>0</v>
      </c>
      <c r="C76" s="88" cm="1">
        <f t="array" aca="1" ref="C76" ca="1">_xlfn.XLOOKUP(A76,INDIRECT($A$5&amp;"!$AJ$41:$AJ$406"),INDIRECT($A$5&amp;"!$AL$41:$AL$406"))*SUM($F$3:$I$3)</f>
        <v>14.05</v>
      </c>
      <c r="D76" s="88" cm="1">
        <f t="array" aca="1" ref="D76" ca="1">_xlfn.XLOOKUP(A76,INDIRECT($A$5&amp;"!$AJ$41:$AJ$406"),INDIRECT($A$5&amp;"!$AO$41:$AO$406"))*SUM($F$3:$I$3)</f>
        <v>9.4825000000000017</v>
      </c>
      <c r="E76" s="50" cm="1">
        <f t="array" ref="E76">SUMPRODUCT(('PT Storengy'!$B$8:$K$372)*('PT Storengy'!$A$8:$A$372=$A76)*('PT Storengy'!$B$5:$K$5=$A$6)*('PT Storengy'!$B$7:$K$7=$A$7))</f>
        <v>0.8</v>
      </c>
      <c r="F76" s="137">
        <f t="shared" ca="1" si="0"/>
        <v>9.2468357000000001</v>
      </c>
      <c r="G76" s="194">
        <f t="shared" ca="1" si="3"/>
        <v>0.65619000000000005</v>
      </c>
      <c r="H76" s="51" cm="1">
        <f t="array" aca="1" ref="H76" ca="1">IF(ROUND(ROUND(G76,2)-G76,4)=0,_xlfn.XLOOKUP(G76,INDIRECT($A$4&amp;"!$G$41:$G$141"),INDIRECT($A$4&amp;"!$A$41:$A$141"),0,1,1),IF(G76&gt;=1,0,(ROUNDUP(G76,2)-G76)*100*_xlfn.XLOOKUP(G76,INDIRECT($A$4&amp;"!$G$41:$G$141"),INDIRECT($A$4&amp;"!$A$41:$A$141"),0,-1,-1)+(G76-ROUNDDOWN(G76,2))*100*_xlfn.XLOOKUP(G76,INDIRECT($A$4&amp;"!$G$41:$G$141"),INDIRECT($A$4&amp;"!$A$41:$A$141"),0,1,1)))</f>
        <v>0.86564916640880263</v>
      </c>
      <c r="I76" s="89">
        <f t="shared" ca="1" si="4"/>
        <v>27.426400000000001</v>
      </c>
      <c r="J76" s="136" cm="1">
        <f t="array" aca="1" ref="J76" ca="1">IF(COUNTIFS('PTC GRTgaz'!$K$7:$K$15996,"",'PTC GRTgaz'!$A$7:$A$15996,J$16,'PTC GRTgaz'!$D$7:$D$15996,$A76,'PTC GRTgaz'!$C$7:$C$15996,"DEL")&gt;0,J$14,SUMIFS('PTC GRTgaz'!$K$7:$K$15996,'PTC GRTgaz'!$A$7:$A$15996,J$16,'PTC GRTgaz'!$D$7:$D$15996,$A76,'PTC GRTgaz'!$C$7:$C$15996,"DEL")*1.0026*$F$4/INDIRECT($A$4&amp;"!D9"))</f>
        <v>158.41503267973854</v>
      </c>
      <c r="K76" s="136">
        <v>1000</v>
      </c>
      <c r="L76" s="137">
        <f t="shared" ca="1" si="1"/>
        <v>9.2468370448674708</v>
      </c>
      <c r="M76" s="194">
        <f t="shared" ca="1" si="5"/>
        <v>0.65619000000000005</v>
      </c>
      <c r="N76" s="51" cm="1">
        <f t="array" aca="1" ref="N76" ca="1">IF(ROUND(ROUND(M76,2)-M76,4)=0,_xlfn.XLOOKUP(M76,INDIRECT($A$4&amp;"!$G$41:$G$141"),INDIRECT($A$4&amp;"!$A$41:$A$141"),0,1,1),IF(M76&gt;=1,0,(ROUNDUP(M76,2)-M76)*100*_xlfn.XLOOKUP(M76,INDIRECT($A$4&amp;"!$G$41:$G$141"),INDIRECT($A$4&amp;"!$A$41:$A$141"),0,-1,-1)+(M76-ROUNDDOWN(M76,2))*100*_xlfn.XLOOKUP(M76,INDIRECT($A$4&amp;"!$G$41:$G$141"),INDIRECT($A$4&amp;"!$A$41:$A$141"),0,1,1)))</f>
        <v>0.86564916640880263</v>
      </c>
      <c r="O76" s="89">
        <f t="shared" ca="1" si="6"/>
        <v>27.426368197167772</v>
      </c>
      <c r="S76" s="137">
        <f t="shared" ca="1" si="2"/>
        <v>9.356542517656143</v>
      </c>
      <c r="T76" s="72">
        <f t="shared" ca="1" si="7"/>
        <v>0.65619000000000005</v>
      </c>
      <c r="U76" s="51" cm="1">
        <f t="array" aca="1" ref="U76" ca="1">IF(ROUND(ROUND(T76,2)-T76,4)=0,_xlfn.XLOOKUP(T76,INDIRECT($A$4&amp;"!$G$41:$G$141"),INDIRECT($A$4&amp;"!$A$41:$A$141"),0,1,1),IF(T76&gt;=1,0,(ROUNDUP(T76,2)-T76)*100*_xlfn.XLOOKUP(T76,INDIRECT($A$4&amp;"!$G$41:$G$141"),INDIRECT($A$4&amp;"!$A$41:$A$141"),0,-1,-1)+(T76-ROUNDDOWN(T76,2))*100*_xlfn.XLOOKUP(T76,INDIRECT($A$4&amp;"!$G$41:$G$141"),INDIRECT($A$4&amp;"!$A$41:$A$141"),0,1,1)))</f>
        <v>0.86564916640880263</v>
      </c>
      <c r="V76" s="89">
        <f t="shared" ca="1" si="8"/>
        <v>137.13184098583889</v>
      </c>
    </row>
    <row r="77" spans="1:22" x14ac:dyDescent="0.35">
      <c r="A77" s="48">
        <f t="shared" si="9"/>
        <v>45443</v>
      </c>
      <c r="B77" s="88" cm="1">
        <f t="array" aca="1" ref="B77" ca="1">_xlfn.XLOOKUP(A77,INDIRECT($A$5&amp;"!$AJ$41:$AJ$406"),INDIRECT($A$5&amp;"!$AK$41:$AK$406"))*SUM($F$3:$I$3)</f>
        <v>2.61</v>
      </c>
      <c r="C77" s="88" cm="1">
        <f t="array" aca="1" ref="C77" ca="1">_xlfn.XLOOKUP(A77,INDIRECT($A$5&amp;"!$AJ$41:$AJ$406"),INDIRECT($A$5&amp;"!$AL$41:$AL$406"))*SUM($F$3:$I$3)</f>
        <v>9.4825000000000017</v>
      </c>
      <c r="D77" s="88" cm="1">
        <f t="array" aca="1" ref="D77" ca="1">_xlfn.XLOOKUP(A77,INDIRECT($A$5&amp;"!$AJ$41:$AJ$406"),INDIRECT($A$5&amp;"!$AO$41:$AO$406"))*SUM($F$3:$I$3)</f>
        <v>9.4825000000000017</v>
      </c>
      <c r="E77" s="50" cm="1">
        <f t="array" ref="E77">SUMPRODUCT(('PT Storengy'!$B$8:$K$372)*('PT Storengy'!$A$8:$A$372=$A77)*('PT Storengy'!$B$5:$K$5=$A$6)*('PT Storengy'!$B$7:$K$7=$A$7))</f>
        <v>0</v>
      </c>
      <c r="F77" s="137">
        <f t="shared" ca="1" si="0"/>
        <v>9.3835698999999995</v>
      </c>
      <c r="G77" s="194">
        <f t="shared" ca="1" si="3"/>
        <v>0.65813999999999995</v>
      </c>
      <c r="H77" s="51" cm="1">
        <f t="array" aca="1" ref="H77" ca="1">IF(ROUND(ROUND(G77,2)-G77,4)=0,_xlfn.XLOOKUP(G77,INDIRECT($A$4&amp;"!$G$41:$G$141"),INDIRECT($A$4&amp;"!$A$41:$A$141"),0,1,1),IF(G77&gt;=1,0,(ROUNDUP(G77,2)-G77)*100*_xlfn.XLOOKUP(G77,INDIRECT($A$4&amp;"!$G$41:$G$141"),INDIRECT($A$4&amp;"!$A$41:$A$141"),0,-1,-1)+(G77-ROUNDDOWN(G77,2))*100*_xlfn.XLOOKUP(G77,INDIRECT($A$4&amp;"!$G$41:$G$141"),INDIRECT($A$4&amp;"!$A$41:$A$141"),0,1,1)))</f>
        <v>0.86313874952724867</v>
      </c>
      <c r="I77" s="89">
        <f t="shared" ca="1" si="4"/>
        <v>136.73419999999999</v>
      </c>
      <c r="J77" s="136" cm="1">
        <f t="array" aca="1" ref="J77" ca="1">IF(COUNTIFS('PTC GRTgaz'!$K$7:$K$15996,"",'PTC GRTgaz'!$A$7:$A$15996,J$16,'PTC GRTgaz'!$D$7:$D$15996,$A77,'PTC GRTgaz'!$C$7:$C$15996,"DEL")&gt;0,J$14,SUMIFS('PTC GRTgaz'!$K$7:$K$15996,'PTC GRTgaz'!$A$7:$A$15996,J$16,'PTC GRTgaz'!$D$7:$D$15996,$A77,'PTC GRTgaz'!$C$7:$C$15996,"DEL")*1.0026*$F$4/INDIRECT($A$4&amp;"!D9"))</f>
        <v>158.41503267973854</v>
      </c>
      <c r="K77" s="136">
        <v>1000</v>
      </c>
      <c r="L77" s="137">
        <f t="shared" ca="1" si="1"/>
        <v>9.3835711980809791</v>
      </c>
      <c r="M77" s="194">
        <f t="shared" ca="1" si="5"/>
        <v>0.65813999999999995</v>
      </c>
      <c r="N77" s="51" cm="1">
        <f t="array" aca="1" ref="N77" ca="1">IF(ROUND(ROUND(M77,2)-M77,4)=0,_xlfn.XLOOKUP(M77,INDIRECT($A$4&amp;"!$G$41:$G$141"),INDIRECT($A$4&amp;"!$A$41:$A$141"),0,1,1),IF(M77&gt;=1,0,(ROUNDUP(M77,2)-M77)*100*_xlfn.XLOOKUP(M77,INDIRECT($A$4&amp;"!$G$41:$G$141"),INDIRECT($A$4&amp;"!$A$41:$A$141"),0,-1,-1)+(M77-ROUNDDOWN(M77,2))*100*_xlfn.XLOOKUP(M77,INDIRECT($A$4&amp;"!$G$41:$G$141"),INDIRECT($A$4&amp;"!$A$41:$A$141"),0,1,1)))</f>
        <v>0.86313874952724867</v>
      </c>
      <c r="O77" s="89">
        <f t="shared" ca="1" si="6"/>
        <v>136.73415321350777</v>
      </c>
      <c r="S77" s="137">
        <f t="shared" ca="1" si="2"/>
        <v>9.4916838803558523</v>
      </c>
      <c r="T77" s="72">
        <f t="shared" ca="1" si="7"/>
        <v>0.66595000000000004</v>
      </c>
      <c r="U77" s="51" cm="1">
        <f t="array" aca="1" ref="U77" ca="1">IF(ROUND(ROUND(T77,2)-T77,4)=0,_xlfn.XLOOKUP(T77,INDIRECT($A$4&amp;"!$G$41:$G$141"),INDIRECT($A$4&amp;"!$A$41:$A$141"),0,1,1),IF(T77&gt;=1,0,(ROUNDUP(T77,2)-T77)*100*_xlfn.XLOOKUP(T77,INDIRECT($A$4&amp;"!$G$41:$G$141"),INDIRECT($A$4&amp;"!$A$41:$A$141"),0,-1,-1)+(T77-ROUNDDOWN(T77,2))*100*_xlfn.XLOOKUP(T77,INDIRECT($A$4&amp;"!$G$41:$G$141"),INDIRECT($A$4&amp;"!$A$41:$A$141"),0,1,1)))</f>
        <v>0.85308420806830632</v>
      </c>
      <c r="V77" s="89">
        <f t="shared" ca="1" si="8"/>
        <v>135.14136269970962</v>
      </c>
    </row>
    <row r="78" spans="1:22" x14ac:dyDescent="0.35">
      <c r="A78" s="48">
        <f t="shared" si="9"/>
        <v>45444</v>
      </c>
      <c r="B78" s="88" cm="1">
        <f t="array" aca="1" ref="B78" ca="1">_xlfn.XLOOKUP(A78,INDIRECT($A$5&amp;"!$AJ$41:$AJ$406"),INDIRECT($A$5&amp;"!$AK$41:$AK$406"))*SUM($F$3:$I$3)</f>
        <v>0.2</v>
      </c>
      <c r="C78" s="88" cm="1">
        <f t="array" aca="1" ref="C78" ca="1">_xlfn.XLOOKUP(A78,INDIRECT($A$5&amp;"!$AJ$41:$AJ$406"),INDIRECT($A$5&amp;"!$AL$41:$AL$406"))*SUM($F$3:$I$3)</f>
        <v>13.7</v>
      </c>
      <c r="D78" s="88" cm="1">
        <f t="array" aca="1" ref="D78" ca="1">_xlfn.XLOOKUP(A78,INDIRECT($A$5&amp;"!$AJ$41:$AJ$406"),INDIRECT($A$5&amp;"!$AO$41:$AO$406"))*SUM($F$3:$I$3)</f>
        <v>13.7</v>
      </c>
      <c r="E78" s="50" cm="1">
        <f t="array" ref="E78">SUMPRODUCT(('PT Storengy'!$B$8:$K$372)*('PT Storengy'!$A$8:$A$372=$A78)*('PT Storengy'!$B$5:$K$5=$A$6)*('PT Storengy'!$B$7:$K$7=$A$7))</f>
        <v>0.05</v>
      </c>
      <c r="F78" s="137">
        <f t="shared" ca="1" si="0"/>
        <v>9.5115821999999994</v>
      </c>
      <c r="G78" s="194">
        <f t="shared" ca="1" si="3"/>
        <v>0.66786999999999996</v>
      </c>
      <c r="H78" s="51" cm="1">
        <f t="array" aca="1" ref="H78" ca="1">IF(ROUND(ROUND(G78,2)-G78,4)=0,_xlfn.XLOOKUP(G78,INDIRECT($A$4&amp;"!$G$41:$G$141"),INDIRECT($A$4&amp;"!$A$41:$A$141"),0,1,1),IF(G78&gt;=1,0,(ROUNDUP(G78,2)-G78)*100*_xlfn.XLOOKUP(G78,INDIRECT($A$4&amp;"!$G$41:$G$141"),INDIRECT($A$4&amp;"!$A$41:$A$141"),0,-1,-1)+(G78-ROUNDDOWN(G78,2))*100*_xlfn.XLOOKUP(G78,INDIRECT($A$4&amp;"!$G$41:$G$141"),INDIRECT($A$4&amp;"!$A$41:$A$141"),0,1,1)))</f>
        <v>0.85061241298493018</v>
      </c>
      <c r="I78" s="89">
        <f t="shared" ca="1" si="4"/>
        <v>128.01230000000001</v>
      </c>
      <c r="J78" s="136" cm="1">
        <f t="array" aca="1" ref="J78" ca="1">IF(COUNTIFS('PTC GRTgaz'!$K$7:$K$15996,"",'PTC GRTgaz'!$A$7:$A$15996,J$16,'PTC GRTgaz'!$D$7:$D$15996,$A78,'PTC GRTgaz'!$C$7:$C$15996,"DEL")&gt;0,J$14,SUMIFS('PTC GRTgaz'!$K$7:$K$15996,'PTC GRTgaz'!$A$7:$A$15996,J$16,'PTC GRTgaz'!$D$7:$D$15996,$A78,'PTC GRTgaz'!$C$7:$C$15996,"DEL")*1.0026*$F$4/INDIRECT($A$4&amp;"!D9"))</f>
        <v>158.41503267973854</v>
      </c>
      <c r="K78" s="136">
        <v>1000</v>
      </c>
      <c r="L78" s="137">
        <f t="shared" ca="1" si="1"/>
        <v>9.5115835016217378</v>
      </c>
      <c r="M78" s="194">
        <f t="shared" ca="1" si="5"/>
        <v>0.66786999999999996</v>
      </c>
      <c r="N78" s="51" cm="1">
        <f t="array" aca="1" ref="N78" ca="1">IF(ROUND(ROUND(M78,2)-M78,4)=0,_xlfn.XLOOKUP(M78,INDIRECT($A$4&amp;"!$G$41:$G$141"),INDIRECT($A$4&amp;"!$A$41:$A$141"),0,1,1),IF(M78&gt;=1,0,(ROUNDUP(M78,2)-M78)*100*_xlfn.XLOOKUP(M78,INDIRECT($A$4&amp;"!$G$41:$G$141"),INDIRECT($A$4&amp;"!$A$41:$A$141"),0,-1,-1)+(M78-ROUNDDOWN(M78,2))*100*_xlfn.XLOOKUP(M78,INDIRECT($A$4&amp;"!$G$41:$G$141"),INDIRECT($A$4&amp;"!$A$41:$A$141"),0,1,1)))</f>
        <v>0.85061241298493018</v>
      </c>
      <c r="O78" s="89">
        <f t="shared" ca="1" si="6"/>
        <v>128.01230354075904</v>
      </c>
      <c r="S78" s="137">
        <f t="shared" ca="1" si="2"/>
        <v>9.6248653561365352</v>
      </c>
      <c r="T78" s="72">
        <f t="shared" ca="1" si="7"/>
        <v>0.67556000000000005</v>
      </c>
      <c r="U78" s="51" cm="1">
        <f t="array" aca="1" ref="U78" ca="1">IF(ROUND(ROUND(T78,2)-T78,4)=0,_xlfn.XLOOKUP(T78,INDIRECT($A$4&amp;"!$G$41:$G$141"),INDIRECT($A$4&amp;"!$A$41:$A$141"),0,1,1),IF(T78&gt;=1,0,(ROUNDUP(T78,2)-T78)*100*_xlfn.XLOOKUP(T78,INDIRECT($A$4&amp;"!$G$41:$G$141"),INDIRECT($A$4&amp;"!$A$41:$A$141"),0,-1,-1)+(T78-ROUNDDOWN(T78,2))*100*_xlfn.XLOOKUP(T78,INDIRECT($A$4&amp;"!$G$41:$G$141"),INDIRECT($A$4&amp;"!$A$41:$A$141"),0,1,1)))</f>
        <v>0.84071235871869887</v>
      </c>
      <c r="V78" s="89">
        <f t="shared" ca="1" si="8"/>
        <v>133.18147578068275</v>
      </c>
    </row>
    <row r="79" spans="1:22" x14ac:dyDescent="0.35">
      <c r="A79" s="48">
        <f t="shared" si="9"/>
        <v>45445</v>
      </c>
      <c r="B79" s="88" cm="1">
        <f t="array" aca="1" ref="B79" ca="1">_xlfn.XLOOKUP(A79,INDIRECT($A$5&amp;"!$AJ$41:$AJ$406"),INDIRECT($A$5&amp;"!$AK$41:$AK$406"))*SUM($F$3:$I$3)</f>
        <v>0</v>
      </c>
      <c r="C79" s="88" cm="1">
        <f t="array" aca="1" ref="C79" ca="1">_xlfn.XLOOKUP(A79,INDIRECT($A$5&amp;"!$AJ$41:$AJ$406"),INDIRECT($A$5&amp;"!$AL$41:$AL$406"))*SUM($F$3:$I$3)</f>
        <v>14.05</v>
      </c>
      <c r="D79" s="88" cm="1">
        <f t="array" aca="1" ref="D79" ca="1">_xlfn.XLOOKUP(A79,INDIRECT($A$5&amp;"!$AJ$41:$AJ$406"),INDIRECT($A$5&amp;"!$AO$41:$AO$406"))*SUM($F$3:$I$3)</f>
        <v>12.745000000000001</v>
      </c>
      <c r="E79" s="50" cm="1">
        <f t="array" ref="E79">SUMPRODUCT(('PT Storengy'!$B$8:$K$372)*('PT Storengy'!$A$8:$A$372=$A79)*('PT Storengy'!$B$5:$K$5=$A$6)*('PT Storengy'!$B$7:$K$7=$A$7))</f>
        <v>0.05</v>
      </c>
      <c r="F79" s="137">
        <f t="shared" ca="1" si="0"/>
        <v>9.6378294999999987</v>
      </c>
      <c r="G79" s="194">
        <f t="shared" ca="1" si="3"/>
        <v>0.67698000000000003</v>
      </c>
      <c r="H79" s="51" cm="1">
        <f t="array" aca="1" ref="H79" ca="1">IF(ROUND(ROUND(G79,2)-G79,4)=0,_xlfn.XLOOKUP(G79,INDIRECT($A$4&amp;"!$G$41:$G$141"),INDIRECT($A$4&amp;"!$A$41:$A$141"),0,1,1),IF(G79&gt;=1,0,(ROUNDUP(G79,2)-G79)*100*_xlfn.XLOOKUP(G79,INDIRECT($A$4&amp;"!$G$41:$G$141"),INDIRECT($A$4&amp;"!$A$41:$A$141"),0,-1,-1)+(G79-ROUNDDOWN(G79,2))*100*_xlfn.XLOOKUP(G79,INDIRECT($A$4&amp;"!$G$41:$G$141"),INDIRECT($A$4&amp;"!$A$41:$A$141"),0,1,1)))</f>
        <v>0.83888426027161844</v>
      </c>
      <c r="I79" s="89">
        <f t="shared" ca="1" si="4"/>
        <v>126.2473</v>
      </c>
      <c r="J79" s="136" cm="1">
        <f t="array" aca="1" ref="J79" ca="1">IF(COUNTIFS('PTC GRTgaz'!$K$7:$K$15996,"",'PTC GRTgaz'!$A$7:$A$15996,J$16,'PTC GRTgaz'!$D$7:$D$15996,$A79,'PTC GRTgaz'!$C$7:$C$15996,"DEL")&gt;0,J$14,SUMIFS('PTC GRTgaz'!$K$7:$K$15996,'PTC GRTgaz'!$A$7:$A$15996,J$16,'PTC GRTgaz'!$D$7:$D$15996,$A79,'PTC GRTgaz'!$C$7:$C$15996,"DEL")*1.0026*$F$4/INDIRECT($A$4&amp;"!D9"))</f>
        <v>158.41503267973854</v>
      </c>
      <c r="K79" s="136">
        <v>1000</v>
      </c>
      <c r="L79" s="137">
        <f t="shared" ca="1" si="1"/>
        <v>9.6378307852519125</v>
      </c>
      <c r="M79" s="194">
        <f t="shared" ca="1" si="5"/>
        <v>0.67698000000000003</v>
      </c>
      <c r="N79" s="51" cm="1">
        <f t="array" aca="1" ref="N79" ca="1">IF(ROUND(ROUND(M79,2)-M79,4)=0,_xlfn.XLOOKUP(M79,INDIRECT($A$4&amp;"!$G$41:$G$141"),INDIRECT($A$4&amp;"!$A$41:$A$141"),0,1,1),IF(M79&gt;=1,0,(ROUNDUP(M79,2)-M79)*100*_xlfn.XLOOKUP(M79,INDIRECT($A$4&amp;"!$G$41:$G$141"),INDIRECT($A$4&amp;"!$A$41:$A$141"),0,-1,-1)+(M79-ROUNDDOWN(M79,2))*100*_xlfn.XLOOKUP(M79,INDIRECT($A$4&amp;"!$G$41:$G$141"),INDIRECT($A$4&amp;"!$A$41:$A$141"),0,1,1)))</f>
        <v>0.83888426027161844</v>
      </c>
      <c r="O79" s="89">
        <f t="shared" ca="1" si="6"/>
        <v>126.24728363017439</v>
      </c>
      <c r="S79" s="137">
        <f t="shared" ca="1" si="2"/>
        <v>9.7561134575163457</v>
      </c>
      <c r="T79" s="72">
        <f t="shared" ca="1" si="7"/>
        <v>0.68503999999999998</v>
      </c>
      <c r="U79" s="51" cm="1">
        <f t="array" aca="1" ref="U79" ca="1">IF(ROUND(ROUND(T79,2)-T79,4)=0,_xlfn.XLOOKUP(T79,INDIRECT($A$4&amp;"!$G$41:$G$141"),INDIRECT($A$4&amp;"!$A$41:$A$141"),0,1,1),IF(T79&gt;=1,0,(ROUNDUP(T79,2)-T79)*100*_xlfn.XLOOKUP(T79,INDIRECT($A$4&amp;"!$G$41:$G$141"),INDIRECT($A$4&amp;"!$A$41:$A$141"),0,-1,-1)+(T79-ROUNDDOWN(T79,2))*100*_xlfn.XLOOKUP(T79,INDIRECT($A$4&amp;"!$G$41:$G$141"),INDIRECT($A$4&amp;"!$A$41:$A$141"),0,1,1)))</f>
        <v>0.82850787049452834</v>
      </c>
      <c r="V79" s="89">
        <f t="shared" ca="1" si="8"/>
        <v>131.24810137981129</v>
      </c>
    </row>
    <row r="80" spans="1:22" x14ac:dyDescent="0.35">
      <c r="A80" s="48">
        <f t="shared" si="9"/>
        <v>45446</v>
      </c>
      <c r="B80" s="88" cm="1">
        <f t="array" aca="1" ref="B80" ca="1">_xlfn.XLOOKUP(A80,INDIRECT($A$5&amp;"!$AJ$41:$AJ$406"),INDIRECT($A$5&amp;"!$AK$41:$AK$406"))*SUM($F$3:$I$3)</f>
        <v>0</v>
      </c>
      <c r="C80" s="88" cm="1">
        <f t="array" aca="1" ref="C80" ca="1">_xlfn.XLOOKUP(A80,INDIRECT($A$5&amp;"!$AJ$41:$AJ$406"),INDIRECT($A$5&amp;"!$AL$41:$AL$406"))*SUM($F$3:$I$3)</f>
        <v>14.05</v>
      </c>
      <c r="D80" s="88" cm="1">
        <f t="array" aca="1" ref="D80" ca="1">_xlfn.XLOOKUP(A80,INDIRECT($A$5&amp;"!$AJ$41:$AJ$406"),INDIRECT($A$5&amp;"!$AO$41:$AO$406"))*SUM($F$3:$I$3)</f>
        <v>12.745000000000001</v>
      </c>
      <c r="E80" s="50" cm="1">
        <f t="array" ref="E80">SUMPRODUCT(('PT Storengy'!$B$8:$K$372)*('PT Storengy'!$A$8:$A$372=$A80)*('PT Storengy'!$B$5:$K$5=$A$6)*('PT Storengy'!$B$7:$K$7=$A$7))</f>
        <v>0.05</v>
      </c>
      <c r="F80" s="137">
        <f t="shared" ca="1" si="0"/>
        <v>9.7623349999999984</v>
      </c>
      <c r="G80" s="194">
        <f t="shared" ca="1" si="3"/>
        <v>0.68596999999999997</v>
      </c>
      <c r="H80" s="51" cm="1">
        <f t="array" aca="1" ref="H80" ca="1">IF(ROUND(ROUND(G80,2)-G80,4)=0,_xlfn.XLOOKUP(G80,INDIRECT($A$4&amp;"!$G$41:$G$141"),INDIRECT($A$4&amp;"!$A$41:$A$141"),0,1,1),IF(G80&gt;=1,0,(ROUNDUP(G80,2)-G80)*100*_xlfn.XLOOKUP(G80,INDIRECT($A$4&amp;"!$G$41:$G$141"),INDIRECT($A$4&amp;"!$A$41:$A$141"),0,-1,-1)+(G80-ROUNDDOWN(G80,2))*100*_xlfn.XLOOKUP(G80,INDIRECT($A$4&amp;"!$G$41:$G$141"),INDIRECT($A$4&amp;"!$A$41:$A$141"),0,1,1)))</f>
        <v>0.82731059475101798</v>
      </c>
      <c r="I80" s="89">
        <f t="shared" ca="1" si="4"/>
        <v>124.5055</v>
      </c>
      <c r="J80" s="136" cm="1">
        <f t="array" aca="1" ref="J80" ca="1">IF(COUNTIFS('PTC GRTgaz'!$K$7:$K$15996,"",'PTC GRTgaz'!$A$7:$A$15996,J$16,'PTC GRTgaz'!$D$7:$D$15996,$A80,'PTC GRTgaz'!$C$7:$C$15996,"DEL")&gt;0,J$14,SUMIFS('PTC GRTgaz'!$K$7:$K$15996,'PTC GRTgaz'!$A$7:$A$15996,J$16,'PTC GRTgaz'!$D$7:$D$15996,$A80,'PTC GRTgaz'!$C$7:$C$15996,"DEL")*1.0026*$F$4/INDIRECT($A$4&amp;"!D9"))</f>
        <v>158.41503267973854</v>
      </c>
      <c r="K80" s="136">
        <v>1000</v>
      </c>
      <c r="L80" s="137">
        <f t="shared" ca="1" si="1"/>
        <v>9.7623362984104993</v>
      </c>
      <c r="M80" s="194">
        <f t="shared" ca="1" si="5"/>
        <v>0.68596999999999997</v>
      </c>
      <c r="N80" s="51" cm="1">
        <f t="array" aca="1" ref="N80" ca="1">IF(ROUND(ROUND(M80,2)-M80,4)=0,_xlfn.XLOOKUP(M80,INDIRECT($A$4&amp;"!$G$41:$G$141"),INDIRECT($A$4&amp;"!$A$41:$A$141"),0,1,1),IF(M80&gt;=1,0,(ROUNDUP(M80,2)-M80)*100*_xlfn.XLOOKUP(M80,INDIRECT($A$4&amp;"!$G$41:$G$141"),INDIRECT($A$4&amp;"!$A$41:$A$141"),0,-1,-1)+(M80-ROUNDDOWN(M80,2))*100*_xlfn.XLOOKUP(M80,INDIRECT($A$4&amp;"!$G$41:$G$141"),INDIRECT($A$4&amp;"!$A$41:$A$141"),0,1,1)))</f>
        <v>0.82731059475101798</v>
      </c>
      <c r="O80" s="89">
        <f t="shared" ca="1" si="6"/>
        <v>124.50551315858762</v>
      </c>
      <c r="S80" s="137">
        <f t="shared" ca="1" si="2"/>
        <v>9.8854546970134418</v>
      </c>
      <c r="T80" s="72">
        <f t="shared" ca="1" si="7"/>
        <v>0.69438999999999995</v>
      </c>
      <c r="U80" s="51" cm="1">
        <f t="array" aca="1" ref="U80" ca="1">IF(ROUND(ROUND(T80,2)-T80,4)=0,_xlfn.XLOOKUP(T80,INDIRECT($A$4&amp;"!$G$41:$G$141"),INDIRECT($A$4&amp;"!$A$41:$A$141"),0,1,1),IF(T80&gt;=1,0,(ROUNDUP(T80,2)-T80)*100*_xlfn.XLOOKUP(T80,INDIRECT($A$4&amp;"!$G$41:$G$141"),INDIRECT($A$4&amp;"!$A$41:$A$141"),0,-1,-1)+(T80-ROUNDDOWN(T80,2))*100*_xlfn.XLOOKUP(T80,INDIRECT($A$4&amp;"!$G$41:$G$141"),INDIRECT($A$4&amp;"!$A$41:$A$141"),0,1,1)))</f>
        <v>0.81647074339579462</v>
      </c>
      <c r="V80" s="89">
        <f t="shared" ca="1" si="8"/>
        <v>129.34123949709522</v>
      </c>
    </row>
    <row r="81" spans="1:22" x14ac:dyDescent="0.35">
      <c r="A81" s="48">
        <f t="shared" si="9"/>
        <v>45447</v>
      </c>
      <c r="B81" s="88" cm="1">
        <f t="array" aca="1" ref="B81" ca="1">_xlfn.XLOOKUP(A81,INDIRECT($A$5&amp;"!$AJ$41:$AJ$406"),INDIRECT($A$5&amp;"!$AK$41:$AK$406"))*SUM($F$3:$I$3)</f>
        <v>0</v>
      </c>
      <c r="C81" s="88" cm="1">
        <f t="array" aca="1" ref="C81" ca="1">_xlfn.XLOOKUP(A81,INDIRECT($A$5&amp;"!$AJ$41:$AJ$406"),INDIRECT($A$5&amp;"!$AL$41:$AL$406"))*SUM($F$3:$I$3)</f>
        <v>14.05</v>
      </c>
      <c r="D81" s="88" cm="1">
        <f t="array" aca="1" ref="D81" ca="1">_xlfn.XLOOKUP(A81,INDIRECT($A$5&amp;"!$AJ$41:$AJ$406"),INDIRECT($A$5&amp;"!$AO$41:$AO$406"))*SUM($F$3:$I$3)</f>
        <v>12.745000000000001</v>
      </c>
      <c r="E81" s="50" cm="1">
        <f t="array" ref="E81">SUMPRODUCT(('PT Storengy'!$B$8:$K$372)*('PT Storengy'!$A$8:$A$372=$A81)*('PT Storengy'!$B$5:$K$5=$A$6)*('PT Storengy'!$B$7:$K$7=$A$7))</f>
        <v>0.05</v>
      </c>
      <c r="F81" s="137">
        <f t="shared" ref="F81:F144" ca="1" si="10">F80+I81/1000</f>
        <v>9.8851238999999982</v>
      </c>
      <c r="G81" s="194">
        <f t="shared" ca="1" si="3"/>
        <v>0.69482999999999995</v>
      </c>
      <c r="H81" s="51" cm="1">
        <f t="array" aca="1" ref="H81" ca="1">IF(ROUND(ROUND(G81,2)-G81,4)=0,_xlfn.XLOOKUP(G81,INDIRECT($A$4&amp;"!$G$41:$G$141"),INDIRECT($A$4&amp;"!$A$41:$A$141"),0,1,1),IF(G81&gt;=1,0,(ROUNDUP(G81,2)-G81)*100*_xlfn.XLOOKUP(G81,INDIRECT($A$4&amp;"!$G$41:$G$141"),INDIRECT($A$4&amp;"!$A$41:$A$141"),0,-1,-1)+(G81-ROUNDDOWN(G81,2))*100*_xlfn.XLOOKUP(G81,INDIRECT($A$4&amp;"!$G$41:$G$141"),INDIRECT($A$4&amp;"!$A$41:$A$141"),0,1,1)))</f>
        <v>0.81590429035585421</v>
      </c>
      <c r="I81" s="89">
        <f t="shared" ca="1" si="4"/>
        <v>122.7889</v>
      </c>
      <c r="J81" s="136" cm="1">
        <f t="array" aca="1" ref="J81" ca="1">IF(COUNTIFS('PTC GRTgaz'!$K$7:$K$15996,"",'PTC GRTgaz'!$A$7:$A$15996,J$16,'PTC GRTgaz'!$D$7:$D$15996,$A81,'PTC GRTgaz'!$C$7:$C$15996,"DEL")&gt;0,J$14,SUMIFS('PTC GRTgaz'!$K$7:$K$15996,'PTC GRTgaz'!$A$7:$A$15996,J$16,'PTC GRTgaz'!$D$7:$D$15996,$A81,'PTC GRTgaz'!$C$7:$C$15996,"DEL")*1.0026*$F$4/INDIRECT($A$4&amp;"!D9"))</f>
        <v>158.41503267973854</v>
      </c>
      <c r="K81" s="136">
        <v>1000</v>
      </c>
      <c r="L81" s="137">
        <f t="shared" ref="L81:L144" ca="1" si="11">L80+O81/1000</f>
        <v>9.8851252279897484</v>
      </c>
      <c r="M81" s="194">
        <f t="shared" ca="1" si="5"/>
        <v>0.69482999999999995</v>
      </c>
      <c r="N81" s="51" cm="1">
        <f t="array" aca="1" ref="N81" ca="1">IF(ROUND(ROUND(M81,2)-M81,4)=0,_xlfn.XLOOKUP(M81,INDIRECT($A$4&amp;"!$G$41:$G$141"),INDIRECT($A$4&amp;"!$A$41:$A$141"),0,1,1),IF(M81&gt;=1,0,(ROUNDUP(M81,2)-M81)*100*_xlfn.XLOOKUP(M81,INDIRECT($A$4&amp;"!$G$41:$G$141"),INDIRECT($A$4&amp;"!$A$41:$A$141"),0,-1,-1)+(M81-ROUNDDOWN(M81,2))*100*_xlfn.XLOOKUP(M81,INDIRECT($A$4&amp;"!$G$41:$G$141"),INDIRECT($A$4&amp;"!$A$41:$A$141"),0,1,1)))</f>
        <v>0.81590429035585421</v>
      </c>
      <c r="O81" s="89">
        <f t="shared" ca="1" si="6"/>
        <v>122.78892957924846</v>
      </c>
      <c r="S81" s="137">
        <f t="shared" ref="S81:S144" ca="1" si="12">S80+V81/1000</f>
        <v>10.0128663439361</v>
      </c>
      <c r="T81" s="72">
        <f t="shared" ca="1" si="7"/>
        <v>0.70359000000000005</v>
      </c>
      <c r="U81" s="51" cm="1">
        <f t="array" aca="1" ref="U81" ca="1">IF(ROUND(ROUND(T81,2)-T81,4)=0,_xlfn.XLOOKUP(T81,INDIRECT($A$4&amp;"!$G$41:$G$141"),INDIRECT($A$4&amp;"!$A$41:$A$141"),0,1,1),IF(T81&gt;=1,0,(ROUNDUP(T81,2)-T81)*100*_xlfn.XLOOKUP(T81,INDIRECT($A$4&amp;"!$G$41:$G$141"),INDIRECT($A$4&amp;"!$A$41:$A$141"),0,-1,-1)+(T81-ROUNDDOWN(T81,2))*100*_xlfn.XLOOKUP(T81,INDIRECT($A$4&amp;"!$G$41:$G$141"),INDIRECT($A$4&amp;"!$A$41:$A$141"),0,1,1)))</f>
        <v>0.80429012807289035</v>
      </c>
      <c r="V81" s="89">
        <f t="shared" ca="1" si="8"/>
        <v>127.41164692265802</v>
      </c>
    </row>
    <row r="82" spans="1:22" x14ac:dyDescent="0.35">
      <c r="A82" s="48">
        <f t="shared" si="9"/>
        <v>45448</v>
      </c>
      <c r="B82" s="88" cm="1">
        <f t="array" aca="1" ref="B82" ca="1">_xlfn.XLOOKUP(A82,INDIRECT($A$5&amp;"!$AJ$41:$AJ$406"),INDIRECT($A$5&amp;"!$AK$41:$AK$406"))*SUM($F$3:$I$3)</f>
        <v>0</v>
      </c>
      <c r="C82" s="88" cm="1">
        <f t="array" aca="1" ref="C82" ca="1">_xlfn.XLOOKUP(A82,INDIRECT($A$5&amp;"!$AJ$41:$AJ$406"),INDIRECT($A$5&amp;"!$AL$41:$AL$406"))*SUM($F$3:$I$3)</f>
        <v>14.05</v>
      </c>
      <c r="D82" s="88" cm="1">
        <f t="array" aca="1" ref="D82" ca="1">_xlfn.XLOOKUP(A82,INDIRECT($A$5&amp;"!$AJ$41:$AJ$406"),INDIRECT($A$5&amp;"!$AO$41:$AO$406"))*SUM($F$3:$I$3)</f>
        <v>12.745000000000001</v>
      </c>
      <c r="E82" s="50" cm="1">
        <f t="array" ref="E82">SUMPRODUCT(('PT Storengy'!$B$8:$K$372)*('PT Storengy'!$A$8:$A$372=$A82)*('PT Storengy'!$B$5:$K$5=$A$6)*('PT Storengy'!$B$7:$K$7=$A$7))</f>
        <v>0.05</v>
      </c>
      <c r="F82" s="137">
        <f t="shared" ca="1" si="10"/>
        <v>10.006169099999997</v>
      </c>
      <c r="G82" s="194">
        <f t="shared" ref="G82:G145" ca="1" si="13">ROUND(F81/SUM($F$3,$G$3,$H$3,$I$3),5)</f>
        <v>0.70357000000000003</v>
      </c>
      <c r="H82" s="51" cm="1">
        <f t="array" aca="1" ref="H82" ca="1">IF(ROUND(ROUND(G82,2)-G82,4)=0,_xlfn.XLOOKUP(G82,INDIRECT($A$4&amp;"!$G$41:$G$141"),INDIRECT($A$4&amp;"!$A$41:$A$141"),0,1,1),IF(G82&gt;=1,0,(ROUNDUP(G82,2)-G82)*100*_xlfn.XLOOKUP(G82,INDIRECT($A$4&amp;"!$G$41:$G$141"),INDIRECT($A$4&amp;"!$A$41:$A$141"),0,-1,-1)+(G82-ROUNDDOWN(G82,2))*100*_xlfn.XLOOKUP(G82,INDIRECT($A$4&amp;"!$G$41:$G$141"),INDIRECT($A$4&amp;"!$A$41:$A$141"),0,1,1)))</f>
        <v>0.80431775113174087</v>
      </c>
      <c r="I82" s="89">
        <f t="shared" ref="I82:I145" ca="1" si="14">ROUND(IF(F81*1000+$F$4*(1-$E82)*H82&gt;$D82*1000,$D82*1000-F81*1000,$F$4*(1-$E82)*H82),4)</f>
        <v>121.04519999999999</v>
      </c>
      <c r="J82" s="136" cm="1">
        <f t="array" aca="1" ref="J82" ca="1">IF(COUNTIFS('PTC GRTgaz'!$K$7:$K$15996,"",'PTC GRTgaz'!$A$7:$A$15996,J$16,'PTC GRTgaz'!$D$7:$D$15996,$A82,'PTC GRTgaz'!$C$7:$C$15996,"DEL")&gt;0,J$14,SUMIFS('PTC GRTgaz'!$K$7:$K$15996,'PTC GRTgaz'!$A$7:$A$15996,J$16,'PTC GRTgaz'!$D$7:$D$15996,$A82,'PTC GRTgaz'!$C$7:$C$15996,"DEL")*1.0026*$F$4/INDIRECT($A$4&amp;"!D9"))</f>
        <v>158.41503267973854</v>
      </c>
      <c r="K82" s="136">
        <v>1000</v>
      </c>
      <c r="L82" s="137">
        <f t="shared" ca="1" si="11"/>
        <v>10.006170449678656</v>
      </c>
      <c r="M82" s="194">
        <f t="shared" ref="M82:M145" ca="1" si="15">ROUND(L81/SUM($F$3,$G$3,$H$3,$I$3),5)</f>
        <v>0.70357000000000003</v>
      </c>
      <c r="N82" s="51" cm="1">
        <f t="array" aca="1" ref="N82" ca="1">IF(ROUND(ROUND(M82,2)-M82,4)=0,_xlfn.XLOOKUP(M82,INDIRECT($A$4&amp;"!$G$41:$G$141"),INDIRECT($A$4&amp;"!$A$41:$A$141"),0,1,1),IF(M82&gt;=1,0,(ROUNDUP(M82,2)-M82)*100*_xlfn.XLOOKUP(M82,INDIRECT($A$4&amp;"!$G$41:$G$141"),INDIRECT($A$4&amp;"!$A$41:$A$141"),0,-1,-1)+(M82-ROUNDDOWN(M82,2))*100*_xlfn.XLOOKUP(M82,INDIRECT($A$4&amp;"!$G$41:$G$141"),INDIRECT($A$4&amp;"!$A$41:$A$141"),0,1,1)))</f>
        <v>0.80431775113174087</v>
      </c>
      <c r="O82" s="89">
        <f t="shared" ref="O82:O145" ca="1" si="16">IF(L81*1000+MIN(J82,K82,$F$4*(1-$E82)*N82)&gt;$D82*1000,$D82*1000-L81*1000,MIN(J82,K82,$F$4*(1-$E82)*N82))</f>
        <v>121.04522168890712</v>
      </c>
      <c r="S82" s="137">
        <f t="shared" ca="1" si="12"/>
        <v>10.138293516684829</v>
      </c>
      <c r="T82" s="72">
        <f t="shared" ref="T82:T145" ca="1" si="17">MIN(ROUND(S81/SUM($F$3,$G$3,$H$3,$I$3),5),1)</f>
        <v>0.71265999999999996</v>
      </c>
      <c r="U82" s="51" cm="1">
        <f t="array" aca="1" ref="U82" ca="1">IF(ROUND(ROUND(T82,2)-T82,4)=0,_xlfn.XLOOKUP(T82,INDIRECT($A$4&amp;"!$G$41:$G$141"),INDIRECT($A$4&amp;"!$A$41:$A$141"),0,1,1),IF(T82&gt;=1,0,(ROUNDUP(T82,2)-T82)*100*_xlfn.XLOOKUP(T82,INDIRECT($A$4&amp;"!$G$41:$G$141"),INDIRECT($A$4&amp;"!$A$41:$A$141"),0,-1,-1)+(T82-ROUNDDOWN(T82,2))*100*_xlfn.XLOOKUP(T82,INDIRECT($A$4&amp;"!$G$41:$G$141"),INDIRECT($A$4&amp;"!$A$41:$A$141"),0,1,1)))</f>
        <v>0.79176307088419062</v>
      </c>
      <c r="V82" s="89">
        <f t="shared" ref="V82:V145" ca="1" si="18">$F$4*(1)*U82</f>
        <v>125.42717274872921</v>
      </c>
    </row>
    <row r="83" spans="1:22" x14ac:dyDescent="0.35">
      <c r="A83" s="48">
        <f t="shared" ref="A83:A146" si="19">A82+1</f>
        <v>45449</v>
      </c>
      <c r="B83" s="88" cm="1">
        <f t="array" aca="1" ref="B83" ca="1">_xlfn.XLOOKUP(A83,INDIRECT($A$5&amp;"!$AJ$41:$AJ$406"),INDIRECT($A$5&amp;"!$AK$41:$AK$406"))*SUM($F$3:$I$3)</f>
        <v>0</v>
      </c>
      <c r="C83" s="88" cm="1">
        <f t="array" aca="1" ref="C83" ca="1">_xlfn.XLOOKUP(A83,INDIRECT($A$5&amp;"!$AJ$41:$AJ$406"),INDIRECT($A$5&amp;"!$AL$41:$AL$406"))*SUM($F$3:$I$3)</f>
        <v>14.05</v>
      </c>
      <c r="D83" s="88" cm="1">
        <f t="array" aca="1" ref="D83" ca="1">_xlfn.XLOOKUP(A83,INDIRECT($A$5&amp;"!$AJ$41:$AJ$406"),INDIRECT($A$5&amp;"!$AO$41:$AO$406"))*SUM($F$3:$I$3)</f>
        <v>12.745000000000001</v>
      </c>
      <c r="E83" s="50" cm="1">
        <f t="array" ref="E83">SUMPRODUCT(('PT Storengy'!$B$8:$K$372)*('PT Storengy'!$A$8:$A$372=$A83)*('PT Storengy'!$B$5:$K$5=$A$6)*('PT Storengy'!$B$7:$K$7=$A$7))</f>
        <v>0.05</v>
      </c>
      <c r="F83" s="137">
        <f t="shared" ca="1" si="10"/>
        <v>10.125424699999998</v>
      </c>
      <c r="G83" s="194">
        <f t="shared" ca="1" si="13"/>
        <v>0.71218000000000004</v>
      </c>
      <c r="H83" s="51" cm="1">
        <f t="array" aca="1" ref="H83" ca="1">IF(ROUND(ROUND(G83,2)-G83,4)=0,_xlfn.XLOOKUP(G83,INDIRECT($A$4&amp;"!$G$41:$G$141"),INDIRECT($A$4&amp;"!$A$41:$A$141"),0,1,1),IF(G83&gt;=1,0,(ROUNDUP(G83,2)-G83)*100*_xlfn.XLOOKUP(G83,INDIRECT($A$4&amp;"!$G$41:$G$141"),INDIRECT($A$4&amp;"!$A$41:$A$141"),0,-1,-1)+(G83-ROUNDDOWN(G83,2))*100*_xlfn.XLOOKUP(G83,INDIRECT($A$4&amp;"!$G$41:$G$141"),INDIRECT($A$4&amp;"!$A$41:$A$141"),0,1,1)))</f>
        <v>0.79242602429660247</v>
      </c>
      <c r="I83" s="89">
        <f t="shared" ca="1" si="14"/>
        <v>119.2556</v>
      </c>
      <c r="J83" s="136" cm="1">
        <f t="array" aca="1" ref="J83" ca="1">IF(COUNTIFS('PTC GRTgaz'!$K$7:$K$15996,"",'PTC GRTgaz'!$A$7:$A$15996,J$16,'PTC GRTgaz'!$D$7:$D$15996,$A83,'PTC GRTgaz'!$C$7:$C$15996,"DEL")&gt;0,J$14,SUMIFS('PTC GRTgaz'!$K$7:$K$15996,'PTC GRTgaz'!$A$7:$A$15996,J$16,'PTC GRTgaz'!$D$7:$D$15996,$A83,'PTC GRTgaz'!$C$7:$C$15996,"DEL")*1.0026*$F$4/INDIRECT($A$4&amp;"!D9"))</f>
        <v>158.41503267973854</v>
      </c>
      <c r="K83" s="136">
        <v>1000</v>
      </c>
      <c r="L83" s="137">
        <f t="shared" ca="1" si="11"/>
        <v>10.125426034487116</v>
      </c>
      <c r="M83" s="194">
        <f t="shared" ca="1" si="15"/>
        <v>0.71218000000000004</v>
      </c>
      <c r="N83" s="51" cm="1">
        <f t="array" aca="1" ref="N83" ca="1">IF(ROUND(ROUND(M83,2)-M83,4)=0,_xlfn.XLOOKUP(M83,INDIRECT($A$4&amp;"!$G$41:$G$141"),INDIRECT($A$4&amp;"!$A$41:$A$141"),0,1,1),IF(M83&gt;=1,0,(ROUNDUP(M83,2)-M83)*100*_xlfn.XLOOKUP(M83,INDIRECT($A$4&amp;"!$G$41:$G$141"),INDIRECT($A$4&amp;"!$A$41:$A$141"),0,-1,-1)+(M83-ROUNDDOWN(M83,2))*100*_xlfn.XLOOKUP(M83,INDIRECT($A$4&amp;"!$G$41:$G$141"),INDIRECT($A$4&amp;"!$A$41:$A$141"),0,1,1)))</f>
        <v>0.79242602429660247</v>
      </c>
      <c r="O83" s="89">
        <f t="shared" ca="1" si="16"/>
        <v>119.2555848084605</v>
      </c>
      <c r="S83" s="137">
        <f t="shared" ca="1" si="12"/>
        <v>10.261766846614023</v>
      </c>
      <c r="T83" s="72">
        <f t="shared" ca="1" si="17"/>
        <v>0.72158999999999995</v>
      </c>
      <c r="U83" s="51" cm="1">
        <f t="array" aca="1" ref="U83" ca="1">IF(ROUND(ROUND(T83,2)-T83,4)=0,_xlfn.XLOOKUP(T83,INDIRECT($A$4&amp;"!$G$41:$G$141"),INDIRECT($A$4&amp;"!$A$41:$A$141"),0,1,1),IF(T83&gt;=1,0,(ROUNDUP(T83,2)-T83)*100*_xlfn.XLOOKUP(T83,INDIRECT($A$4&amp;"!$G$41:$G$141"),INDIRECT($A$4&amp;"!$A$41:$A$141"),0,-1,-1)+(T83-ROUNDDOWN(T83,2))*100*_xlfn.XLOOKUP(T83,INDIRECT($A$4&amp;"!$G$41:$G$141"),INDIRECT($A$4&amp;"!$A$41:$A$141"),0,1,1)))</f>
        <v>0.77942937510744448</v>
      </c>
      <c r="V83" s="89">
        <f t="shared" ca="1" si="18"/>
        <v>123.47332992919401</v>
      </c>
    </row>
    <row r="84" spans="1:22" x14ac:dyDescent="0.35">
      <c r="A84" s="48">
        <f t="shared" si="19"/>
        <v>45450</v>
      </c>
      <c r="B84" s="88" cm="1">
        <f t="array" aca="1" ref="B84" ca="1">_xlfn.XLOOKUP(A84,INDIRECT($A$5&amp;"!$AJ$41:$AJ$406"),INDIRECT($A$5&amp;"!$AK$41:$AK$406"))*SUM($F$3:$I$3)</f>
        <v>0</v>
      </c>
      <c r="C84" s="88" cm="1">
        <f t="array" aca="1" ref="C84" ca="1">_xlfn.XLOOKUP(A84,INDIRECT($A$5&amp;"!$AJ$41:$AJ$406"),INDIRECT($A$5&amp;"!$AL$41:$AL$406"))*SUM($F$3:$I$3)</f>
        <v>14.05</v>
      </c>
      <c r="D84" s="88" cm="1">
        <f t="array" aca="1" ref="D84" ca="1">_xlfn.XLOOKUP(A84,INDIRECT($A$5&amp;"!$AJ$41:$AJ$406"),INDIRECT($A$5&amp;"!$AO$41:$AO$406"))*SUM($F$3:$I$3)</f>
        <v>12.745000000000001</v>
      </c>
      <c r="E84" s="50" cm="1">
        <f t="array" ref="E84">SUMPRODUCT(('PT Storengy'!$B$8:$K$372)*('PT Storengy'!$A$8:$A$372=$A84)*('PT Storengy'!$B$5:$K$5=$A$6)*('PT Storengy'!$B$7:$K$7=$A$7))</f>
        <v>0.05</v>
      </c>
      <c r="F84" s="137">
        <f t="shared" ca="1" si="10"/>
        <v>10.242915599999998</v>
      </c>
      <c r="G84" s="194">
        <f t="shared" ca="1" si="13"/>
        <v>0.72067000000000003</v>
      </c>
      <c r="H84" s="51" cm="1">
        <f t="array" aca="1" ref="H84" ca="1">IF(ROUND(ROUND(G84,2)-G84,4)=0,_xlfn.XLOOKUP(G84,INDIRECT($A$4&amp;"!$G$41:$G$141"),INDIRECT($A$4&amp;"!$A$41:$A$141"),0,1,1),IF(G84&gt;=1,0,(ROUNDUP(G84,2)-G84)*100*_xlfn.XLOOKUP(G84,INDIRECT($A$4&amp;"!$G$41:$G$141"),INDIRECT($A$4&amp;"!$A$41:$A$141"),0,-1,-1)+(G84-ROUNDDOWN(G84,2))*100*_xlfn.XLOOKUP(G84,INDIRECT($A$4&amp;"!$G$41:$G$141"),INDIRECT($A$4&amp;"!$A$41:$A$141"),0,1,1)))</f>
        <v>0.78070003581456715</v>
      </c>
      <c r="I84" s="89">
        <f t="shared" ca="1" si="14"/>
        <v>117.4909</v>
      </c>
      <c r="J84" s="136" cm="1">
        <f t="array" aca="1" ref="J84" ca="1">IF(COUNTIFS('PTC GRTgaz'!$K$7:$K$15996,"",'PTC GRTgaz'!$A$7:$A$15996,J$16,'PTC GRTgaz'!$D$7:$D$15996,$A84,'PTC GRTgaz'!$C$7:$C$15996,"DEL")&gt;0,J$14,SUMIFS('PTC GRTgaz'!$K$7:$K$15996,'PTC GRTgaz'!$A$7:$A$15996,J$16,'PTC GRTgaz'!$D$7:$D$15996,$A84,'PTC GRTgaz'!$C$7:$C$15996,"DEL")*1.0026*$F$4/INDIRECT($A$4&amp;"!D9"))</f>
        <v>158.41503267973854</v>
      </c>
      <c r="K84" s="136">
        <v>1000</v>
      </c>
      <c r="L84" s="137">
        <f t="shared" ca="1" si="11"/>
        <v>10.242916925089423</v>
      </c>
      <c r="M84" s="194">
        <f t="shared" ca="1" si="15"/>
        <v>0.72067000000000003</v>
      </c>
      <c r="N84" s="51" cm="1">
        <f t="array" aca="1" ref="N84" ca="1">IF(ROUND(ROUND(M84,2)-M84,4)=0,_xlfn.XLOOKUP(M84,INDIRECT($A$4&amp;"!$G$41:$G$141"),INDIRECT($A$4&amp;"!$A$41:$A$141"),0,1,1),IF(M84&gt;=1,0,(ROUNDUP(M84,2)-M84)*100*_xlfn.XLOOKUP(M84,INDIRECT($A$4&amp;"!$G$41:$G$141"),INDIRECT($A$4&amp;"!$A$41:$A$141"),0,-1,-1)+(M84-ROUNDDOWN(M84,2))*100*_xlfn.XLOOKUP(M84,INDIRECT($A$4&amp;"!$G$41:$G$141"),INDIRECT($A$4&amp;"!$A$41:$A$141"),0,1,1)))</f>
        <v>0.78070003581456715</v>
      </c>
      <c r="O84" s="89">
        <f t="shared" ca="1" si="16"/>
        <v>117.49089060230583</v>
      </c>
      <c r="S84" s="137">
        <f t="shared" ca="1" si="12"/>
        <v>10.383319153031961</v>
      </c>
      <c r="T84" s="72">
        <f t="shared" ca="1" si="17"/>
        <v>0.73036999999999996</v>
      </c>
      <c r="U84" s="51" cm="1">
        <f t="array" aca="1" ref="U84" ca="1">IF(ROUND(ROUND(T84,2)-T84,4)=0,_xlfn.XLOOKUP(T84,INDIRECT($A$4&amp;"!$G$41:$G$141"),INDIRECT($A$4&amp;"!$A$41:$A$141"),0,1,1),IF(T84&gt;=1,0,(ROUNDUP(T84,2)-T84)*100*_xlfn.XLOOKUP(T84,INDIRECT($A$4&amp;"!$G$41:$G$141"),INDIRECT($A$4&amp;"!$A$41:$A$141"),0,-1,-1)+(T84-ROUNDDOWN(T84,2))*100*_xlfn.XLOOKUP(T84,INDIRECT($A$4&amp;"!$G$41:$G$141"),INDIRECT($A$4&amp;"!$A$41:$A$141"),0,1,1)))</f>
        <v>0.76730285227207673</v>
      </c>
      <c r="V84" s="89">
        <f t="shared" ca="1" si="18"/>
        <v>121.55230641793763</v>
      </c>
    </row>
    <row r="85" spans="1:22" x14ac:dyDescent="0.35">
      <c r="A85" s="48">
        <f t="shared" si="19"/>
        <v>45451</v>
      </c>
      <c r="B85" s="88" cm="1">
        <f t="array" aca="1" ref="B85" ca="1">_xlfn.XLOOKUP(A85,INDIRECT($A$5&amp;"!$AJ$41:$AJ$406"),INDIRECT($A$5&amp;"!$AK$41:$AK$406"))*SUM($F$3:$I$3)</f>
        <v>0</v>
      </c>
      <c r="C85" s="88" cm="1">
        <f t="array" aca="1" ref="C85" ca="1">_xlfn.XLOOKUP(A85,INDIRECT($A$5&amp;"!$AJ$41:$AJ$406"),INDIRECT($A$5&amp;"!$AL$41:$AL$406"))*SUM($F$3:$I$3)</f>
        <v>14.05</v>
      </c>
      <c r="D85" s="88" cm="1">
        <f t="array" aca="1" ref="D85" ca="1">_xlfn.XLOOKUP(A85,INDIRECT($A$5&amp;"!$AJ$41:$AJ$406"),INDIRECT($A$5&amp;"!$AO$41:$AO$406"))*SUM($F$3:$I$3)</f>
        <v>12.745000000000001</v>
      </c>
      <c r="E85" s="50" cm="1">
        <f t="array" ref="E85">SUMPRODUCT(('PT Storengy'!$B$8:$K$372)*('PT Storengy'!$A$8:$A$372=$A85)*('PT Storengy'!$B$5:$K$5=$A$6)*('PT Storengy'!$B$7:$K$7=$A$7))</f>
        <v>0.05</v>
      </c>
      <c r="F85" s="137">
        <f t="shared" ca="1" si="10"/>
        <v>10.358668799999998</v>
      </c>
      <c r="G85" s="194">
        <f t="shared" ca="1" si="13"/>
        <v>0.72902999999999996</v>
      </c>
      <c r="H85" s="51" cm="1">
        <f t="array" aca="1" ref="H85" ca="1">IF(ROUND(ROUND(G85,2)-G85,4)=0,_xlfn.XLOOKUP(G85,INDIRECT($A$4&amp;"!$G$41:$G$141"),INDIRECT($A$4&amp;"!$A$41:$A$141"),0,1,1),IF(G85&gt;=1,0,(ROUNDUP(G85,2)-G85)*100*_xlfn.XLOOKUP(G85,INDIRECT($A$4&amp;"!$G$41:$G$141"),INDIRECT($A$4&amp;"!$A$41:$A$141"),0,-1,-1)+(G85-ROUNDDOWN(G85,2))*100*_xlfn.XLOOKUP(G85,INDIRECT($A$4&amp;"!$G$41:$G$141"),INDIRECT($A$4&amp;"!$A$41:$A$141"),0,1,1)))</f>
        <v>0.76915359721506005</v>
      </c>
      <c r="I85" s="89">
        <f t="shared" ca="1" si="14"/>
        <v>115.75320000000001</v>
      </c>
      <c r="J85" s="136" cm="1">
        <f t="array" aca="1" ref="J85" ca="1">IF(COUNTIFS('PTC GRTgaz'!$K$7:$K$15996,"",'PTC GRTgaz'!$A$7:$A$15996,J$16,'PTC GRTgaz'!$D$7:$D$15996,$A85,'PTC GRTgaz'!$C$7:$C$15996,"DEL")&gt;0,J$14,SUMIFS('PTC GRTgaz'!$K$7:$K$15996,'PTC GRTgaz'!$A$7:$A$15996,J$16,'PTC GRTgaz'!$D$7:$D$15996,$A85,'PTC GRTgaz'!$C$7:$C$15996,"DEL")*1.0026*$F$4/INDIRECT($A$4&amp;"!D9"))</f>
        <v>158.41503267973854</v>
      </c>
      <c r="K85" s="136">
        <v>1000</v>
      </c>
      <c r="L85" s="137">
        <f t="shared" ca="1" si="11"/>
        <v>10.358670142716058</v>
      </c>
      <c r="M85" s="194">
        <f t="shared" ca="1" si="15"/>
        <v>0.72902999999999996</v>
      </c>
      <c r="N85" s="51" cm="1">
        <f t="array" aca="1" ref="N85" ca="1">IF(ROUND(ROUND(M85,2)-M85,4)=0,_xlfn.XLOOKUP(M85,INDIRECT($A$4&amp;"!$G$41:$G$141"),INDIRECT($A$4&amp;"!$A$41:$A$141"),0,1,1),IF(M85&gt;=1,0,(ROUNDUP(M85,2)-M85)*100*_xlfn.XLOOKUP(M85,INDIRECT($A$4&amp;"!$G$41:$G$141"),INDIRECT($A$4&amp;"!$A$41:$A$141"),0,-1,-1)+(M85-ROUNDDOWN(M85,2))*100*_xlfn.XLOOKUP(M85,INDIRECT($A$4&amp;"!$G$41:$G$141"),INDIRECT($A$4&amp;"!$A$41:$A$141"),0,1,1)))</f>
        <v>0.76915359721506005</v>
      </c>
      <c r="O85" s="89">
        <f t="shared" ca="1" si="16"/>
        <v>115.75321762663408</v>
      </c>
      <c r="S85" s="137">
        <f t="shared" ca="1" si="12"/>
        <v>10.502976691385266</v>
      </c>
      <c r="T85" s="72">
        <f t="shared" ca="1" si="17"/>
        <v>0.73902999999999996</v>
      </c>
      <c r="U85" s="51" cm="1">
        <f t="array" aca="1" ref="U85" ca="1">IF(ROUND(ROUND(T85,2)-T85,4)=0,_xlfn.XLOOKUP(T85,INDIRECT($A$4&amp;"!$G$41:$G$141"),INDIRECT($A$4&amp;"!$A$41:$A$141"),0,1,1),IF(T85&gt;=1,0,(ROUNDUP(T85,2)-T85)*100*_xlfn.XLOOKUP(T85,INDIRECT($A$4&amp;"!$G$41:$G$141"),INDIRECT($A$4&amp;"!$A$41:$A$141"),0,-1,-1)+(T85-ROUNDDOWN(T85,2))*100*_xlfn.XLOOKUP(T85,INDIRECT($A$4&amp;"!$G$41:$G$141"),INDIRECT($A$4&amp;"!$A$41:$A$141"),0,1,1)))</f>
        <v>0.75534206778981228</v>
      </c>
      <c r="V85" s="89">
        <f t="shared" ca="1" si="18"/>
        <v>119.6575383533044</v>
      </c>
    </row>
    <row r="86" spans="1:22" x14ac:dyDescent="0.35">
      <c r="A86" s="48">
        <f t="shared" si="19"/>
        <v>45452</v>
      </c>
      <c r="B86" s="88" cm="1">
        <f t="array" aca="1" ref="B86" ca="1">_xlfn.XLOOKUP(A86,INDIRECT($A$5&amp;"!$AJ$41:$AJ$406"),INDIRECT($A$5&amp;"!$AK$41:$AK$406"))*SUM($F$3:$I$3)</f>
        <v>0</v>
      </c>
      <c r="C86" s="88" cm="1">
        <f t="array" aca="1" ref="C86" ca="1">_xlfn.XLOOKUP(A86,INDIRECT($A$5&amp;"!$AJ$41:$AJ$406"),INDIRECT($A$5&amp;"!$AL$41:$AL$406"))*SUM($F$3:$I$3)</f>
        <v>14.05</v>
      </c>
      <c r="D86" s="88" cm="1">
        <f t="array" aca="1" ref="D86" ca="1">_xlfn.XLOOKUP(A86,INDIRECT($A$5&amp;"!$AJ$41:$AJ$406"),INDIRECT($A$5&amp;"!$AO$41:$AO$406"))*SUM($F$3:$I$3)</f>
        <v>12.745000000000001</v>
      </c>
      <c r="E86" s="50" cm="1">
        <f t="array" ref="E86">SUMPRODUCT(('PT Storengy'!$B$8:$K$372)*('PT Storengy'!$A$8:$A$372=$A86)*('PT Storengy'!$B$5:$K$5=$A$6)*('PT Storengy'!$B$7:$K$7=$A$7))</f>
        <v>0.05</v>
      </c>
      <c r="F86" s="137">
        <f t="shared" ca="1" si="10"/>
        <v>10.472709299999998</v>
      </c>
      <c r="G86" s="194">
        <f t="shared" ca="1" si="13"/>
        <v>0.73726999999999998</v>
      </c>
      <c r="H86" s="51" cm="1">
        <f t="array" aca="1" ref="H86" ca="1">IF(ROUND(ROUND(G86,2)-G86,4)=0,_xlfn.XLOOKUP(G86,INDIRECT($A$4&amp;"!$G$41:$G$141"),INDIRECT($A$4&amp;"!$A$41:$A$141"),0,1,1),IF(G86&gt;=1,0,(ROUNDUP(G86,2)-G86)*100*_xlfn.XLOOKUP(G86,INDIRECT($A$4&amp;"!$G$41:$G$141"),INDIRECT($A$4&amp;"!$A$41:$A$141"),0,-1,-1)+(G86-ROUNDDOWN(G86,2))*100*_xlfn.XLOOKUP(G86,INDIRECT($A$4&amp;"!$G$41:$G$141"),INDIRECT($A$4&amp;"!$A$41:$A$141"),0,1,1)))</f>
        <v>0.7577728969686558</v>
      </c>
      <c r="I86" s="89">
        <f t="shared" ca="1" si="14"/>
        <v>114.04049999999999</v>
      </c>
      <c r="J86" s="136" cm="1">
        <f t="array" aca="1" ref="J86" ca="1">IF(COUNTIFS('PTC GRTgaz'!$K$7:$K$15996,"",'PTC GRTgaz'!$A$7:$A$15996,J$16,'PTC GRTgaz'!$D$7:$D$15996,$A86,'PTC GRTgaz'!$C$7:$C$15996,"DEL")&gt;0,J$14,SUMIFS('PTC GRTgaz'!$K$7:$K$15996,'PTC GRTgaz'!$A$7:$A$15996,J$16,'PTC GRTgaz'!$D$7:$D$15996,$A86,'PTC GRTgaz'!$C$7:$C$15996,"DEL")*1.0026*$F$4/INDIRECT($A$4&amp;"!D9"))</f>
        <v>158.41503267973854</v>
      </c>
      <c r="K86" s="136">
        <v>1000</v>
      </c>
      <c r="L86" s="137">
        <f t="shared" ca="1" si="11"/>
        <v>10.472710630041313</v>
      </c>
      <c r="M86" s="194">
        <f t="shared" ca="1" si="15"/>
        <v>0.73726999999999998</v>
      </c>
      <c r="N86" s="51" cm="1">
        <f t="array" aca="1" ref="N86" ca="1">IF(ROUND(ROUND(M86,2)-M86,4)=0,_xlfn.XLOOKUP(M86,INDIRECT($A$4&amp;"!$G$41:$G$141"),INDIRECT($A$4&amp;"!$A$41:$A$141"),0,1,1),IF(M86&gt;=1,0,(ROUNDUP(M86,2)-M86)*100*_xlfn.XLOOKUP(M86,INDIRECT($A$4&amp;"!$G$41:$G$141"),INDIRECT($A$4&amp;"!$A$41:$A$141"),0,-1,-1)+(M86-ROUNDDOWN(M86,2))*100*_xlfn.XLOOKUP(M86,INDIRECT($A$4&amp;"!$G$41:$G$141"),INDIRECT($A$4&amp;"!$A$41:$A$141"),0,1,1)))</f>
        <v>0.7577728969686558</v>
      </c>
      <c r="O86" s="89">
        <f t="shared" ca="1" si="16"/>
        <v>114.04048732525428</v>
      </c>
      <c r="S86" s="137">
        <f t="shared" ca="1" si="12"/>
        <v>10.620772280982216</v>
      </c>
      <c r="T86" s="72">
        <f t="shared" ca="1" si="17"/>
        <v>0.74753999999999998</v>
      </c>
      <c r="U86" s="51" cm="1">
        <f t="array" aca="1" ref="U86" ca="1">IF(ROUND(ROUND(T86,2)-T86,4)=0,_xlfn.XLOOKUP(T86,INDIRECT($A$4&amp;"!$G$41:$G$141"),INDIRECT($A$4&amp;"!$A$41:$A$141"),0,1,1),IF(T86&gt;=1,0,(ROUNDUP(T86,2)-T86)*100*_xlfn.XLOOKUP(T86,INDIRECT($A$4&amp;"!$G$41:$G$141"),INDIRECT($A$4&amp;"!$A$41:$A$141"),0,-1,-1)+(T86-ROUNDDOWN(T86,2))*100*_xlfn.XLOOKUP(T86,INDIRECT($A$4&amp;"!$G$41:$G$141"),INDIRECT($A$4&amp;"!$A$41:$A$141"),0,1,1)))</f>
        <v>0.74358845624892633</v>
      </c>
      <c r="V86" s="89">
        <f t="shared" ca="1" si="18"/>
        <v>117.79558959694999</v>
      </c>
    </row>
    <row r="87" spans="1:22" x14ac:dyDescent="0.35">
      <c r="A87" s="48">
        <f t="shared" si="19"/>
        <v>45453</v>
      </c>
      <c r="B87" s="88" cm="1">
        <f t="array" aca="1" ref="B87" ca="1">_xlfn.XLOOKUP(A87,INDIRECT($A$5&amp;"!$AJ$41:$AJ$406"),INDIRECT($A$5&amp;"!$AK$41:$AK$406"))*SUM($F$3:$I$3)</f>
        <v>0</v>
      </c>
      <c r="C87" s="88" cm="1">
        <f t="array" aca="1" ref="C87" ca="1">_xlfn.XLOOKUP(A87,INDIRECT($A$5&amp;"!$AJ$41:$AJ$406"),INDIRECT($A$5&amp;"!$AL$41:$AL$406"))*SUM($F$3:$I$3)</f>
        <v>14.05</v>
      </c>
      <c r="D87" s="88" cm="1">
        <f t="array" aca="1" ref="D87" ca="1">_xlfn.XLOOKUP(A87,INDIRECT($A$5&amp;"!$AJ$41:$AJ$406"),INDIRECT($A$5&amp;"!$AO$41:$AO$406"))*SUM($F$3:$I$3)</f>
        <v>12.745000000000001</v>
      </c>
      <c r="E87" s="50" cm="1">
        <f t="array" ref="E87">SUMPRODUCT(('PT Storengy'!$B$8:$K$372)*('PT Storengy'!$A$8:$A$372=$A87)*('PT Storengy'!$B$5:$K$5=$A$6)*('PT Storengy'!$B$7:$K$7=$A$7))</f>
        <v>0.9</v>
      </c>
      <c r="F87" s="137">
        <f t="shared" ca="1" si="10"/>
        <v>10.484535899999997</v>
      </c>
      <c r="G87" s="194">
        <f t="shared" ca="1" si="13"/>
        <v>0.74539</v>
      </c>
      <c r="H87" s="51" cm="1">
        <f t="array" aca="1" ref="H87" ca="1">IF(ROUND(ROUND(G87,2)-G87,4)=0,_xlfn.XLOOKUP(G87,INDIRECT($A$4&amp;"!$G$41:$G$141"),INDIRECT($A$4&amp;"!$A$41:$A$141"),0,1,1),IF(G87&gt;=1,0,(ROUNDUP(G87,2)-G87)*100*_xlfn.XLOOKUP(G87,INDIRECT($A$4&amp;"!$G$41:$G$141"),INDIRECT($A$4&amp;"!$A$41:$A$141"),0,-1,-1)+(G87-ROUNDDOWN(G87,2))*100*_xlfn.XLOOKUP(G87,INDIRECT($A$4&amp;"!$G$41:$G$141"),INDIRECT($A$4&amp;"!$A$41:$A$141"),0,1,1)))</f>
        <v>0.74655793507535462</v>
      </c>
      <c r="I87" s="89">
        <f t="shared" ca="1" si="14"/>
        <v>11.826599999999999</v>
      </c>
      <c r="J87" s="136" cm="1">
        <f t="array" aca="1" ref="J87" ca="1">IF(COUNTIFS('PTC GRTgaz'!$K$7:$K$15996,"",'PTC GRTgaz'!$A$7:$A$15996,J$16,'PTC GRTgaz'!$D$7:$D$15996,$A87,'PTC GRTgaz'!$C$7:$C$15996,"DEL")&gt;0,J$14,SUMIFS('PTC GRTgaz'!$K$7:$K$15996,'PTC GRTgaz'!$A$7:$A$15996,J$16,'PTC GRTgaz'!$D$7:$D$15996,$A87,'PTC GRTgaz'!$C$7:$C$15996,"DEL")*1.0026*$F$4/INDIRECT($A$4&amp;"!D9"))</f>
        <v>158.41503267973854</v>
      </c>
      <c r="K87" s="136">
        <v>1000</v>
      </c>
      <c r="L87" s="137">
        <f t="shared" ca="1" si="11"/>
        <v>10.48453723000954</v>
      </c>
      <c r="M87" s="194">
        <f t="shared" ca="1" si="15"/>
        <v>0.74539</v>
      </c>
      <c r="N87" s="51" cm="1">
        <f t="array" aca="1" ref="N87" ca="1">IF(ROUND(ROUND(M87,2)-M87,4)=0,_xlfn.XLOOKUP(M87,INDIRECT($A$4&amp;"!$G$41:$G$141"),INDIRECT($A$4&amp;"!$A$41:$A$141"),0,1,1),IF(M87&gt;=1,0,(ROUNDUP(M87,2)-M87)*100*_xlfn.XLOOKUP(M87,INDIRECT($A$4&amp;"!$G$41:$G$141"),INDIRECT($A$4&amp;"!$A$41:$A$141"),0,-1,-1)+(M87-ROUNDDOWN(M87,2))*100*_xlfn.XLOOKUP(M87,INDIRECT($A$4&amp;"!$G$41:$G$141"),INDIRECT($A$4&amp;"!$A$41:$A$141"),0,1,1)))</f>
        <v>0.74655793507535462</v>
      </c>
      <c r="O87" s="89">
        <f t="shared" ca="1" si="16"/>
        <v>11.82659996822804</v>
      </c>
      <c r="S87" s="137">
        <f t="shared" ca="1" si="12"/>
        <v>10.736585775818817</v>
      </c>
      <c r="T87" s="72">
        <f t="shared" ca="1" si="17"/>
        <v>0.75592999999999999</v>
      </c>
      <c r="U87" s="51" cm="1">
        <f t="array" aca="1" ref="U87" ca="1">IF(ROUND(ROUND(T87,2)-T87,4)=0,_xlfn.XLOOKUP(T87,INDIRECT($A$4&amp;"!$G$41:$G$141"),INDIRECT($A$4&amp;"!$A$41:$A$141"),0,1,1),IF(T87&gt;=1,0,(ROUNDUP(T87,2)-T87)*100*_xlfn.XLOOKUP(T87,INDIRECT($A$4&amp;"!$G$41:$G$141"),INDIRECT($A$4&amp;"!$A$41:$A$141"),0,-1,-1)+(T87-ROUNDDOWN(T87,2))*100*_xlfn.XLOOKUP(T87,INDIRECT($A$4&amp;"!$G$41:$G$141"),INDIRECT($A$4&amp;"!$A$41:$A$141"),0,1,1)))</f>
        <v>0.73107641918514776</v>
      </c>
      <c r="V87" s="89">
        <f t="shared" ca="1" si="18"/>
        <v>115.81349483660142</v>
      </c>
    </row>
    <row r="88" spans="1:22" x14ac:dyDescent="0.35">
      <c r="A88" s="48">
        <f t="shared" si="19"/>
        <v>45454</v>
      </c>
      <c r="B88" s="88" cm="1">
        <f t="array" aca="1" ref="B88" ca="1">_xlfn.XLOOKUP(A88,INDIRECT($A$5&amp;"!$AJ$41:$AJ$406"),INDIRECT($A$5&amp;"!$AK$41:$AK$406"))*SUM($F$3:$I$3)</f>
        <v>0</v>
      </c>
      <c r="C88" s="88" cm="1">
        <f t="array" aca="1" ref="C88" ca="1">_xlfn.XLOOKUP(A88,INDIRECT($A$5&amp;"!$AJ$41:$AJ$406"),INDIRECT($A$5&amp;"!$AL$41:$AL$406"))*SUM($F$3:$I$3)</f>
        <v>14.05</v>
      </c>
      <c r="D88" s="88" cm="1">
        <f t="array" aca="1" ref="D88" ca="1">_xlfn.XLOOKUP(A88,INDIRECT($A$5&amp;"!$AJ$41:$AJ$406"),INDIRECT($A$5&amp;"!$AO$41:$AO$406"))*SUM($F$3:$I$3)</f>
        <v>12.745000000000001</v>
      </c>
      <c r="E88" s="50" cm="1">
        <f t="array" ref="E88">SUMPRODUCT(('PT Storengy'!$B$8:$K$372)*('PT Storengy'!$A$8:$A$372=$A88)*('PT Storengy'!$B$5:$K$5=$A$6)*('PT Storengy'!$B$7:$K$7=$A$7))</f>
        <v>0.9</v>
      </c>
      <c r="F88" s="137">
        <f t="shared" ca="1" si="10"/>
        <v>10.496344099999998</v>
      </c>
      <c r="G88" s="194">
        <f t="shared" ca="1" si="13"/>
        <v>0.74622999999999995</v>
      </c>
      <c r="H88" s="51" cm="1">
        <f t="array" aca="1" ref="H88" ca="1">IF(ROUND(ROUND(G88,2)-G88,4)=0,_xlfn.XLOOKUP(G88,INDIRECT($A$4&amp;"!$G$41:$G$141"),INDIRECT($A$4&amp;"!$A$41:$A$141"),0,1,1),IF(G88&gt;=1,0,(ROUNDUP(G88,2)-G88)*100*_xlfn.XLOOKUP(G88,INDIRECT($A$4&amp;"!$G$41:$G$141"),INDIRECT($A$4&amp;"!$A$41:$A$141"),0,-1,-1)+(G88-ROUNDDOWN(G88,2))*100*_xlfn.XLOOKUP(G88,INDIRECT($A$4&amp;"!$G$41:$G$141"),INDIRECT($A$4&amp;"!$A$41:$A$141"),0,1,1)))</f>
        <v>0.74539776660363377</v>
      </c>
      <c r="I88" s="89">
        <f t="shared" ca="1" si="14"/>
        <v>11.808199999999999</v>
      </c>
      <c r="J88" s="136" cm="1">
        <f t="array" aca="1" ref="J88" ca="1">IF(COUNTIFS('PTC GRTgaz'!$K$7:$K$15996,"",'PTC GRTgaz'!$A$7:$A$15996,J$16,'PTC GRTgaz'!$D$7:$D$15996,$A88,'PTC GRTgaz'!$C$7:$C$15996,"DEL")&gt;0,J$14,SUMIFS('PTC GRTgaz'!$K$7:$K$15996,'PTC GRTgaz'!$A$7:$A$15996,J$16,'PTC GRTgaz'!$D$7:$D$15996,$A88,'PTC GRTgaz'!$C$7:$C$15996,"DEL")*1.0026*$F$4/INDIRECT($A$4&amp;"!D9"))</f>
        <v>158.41503267973854</v>
      </c>
      <c r="K88" s="136">
        <v>1000</v>
      </c>
      <c r="L88" s="137">
        <f t="shared" ca="1" si="11"/>
        <v>10.496345451165132</v>
      </c>
      <c r="M88" s="194">
        <f t="shared" ca="1" si="15"/>
        <v>0.74622999999999995</v>
      </c>
      <c r="N88" s="51" cm="1">
        <f t="array" aca="1" ref="N88" ca="1">IF(ROUND(ROUND(M88,2)-M88,4)=0,_xlfn.XLOOKUP(M88,INDIRECT($A$4&amp;"!$G$41:$G$141"),INDIRECT($A$4&amp;"!$A$41:$A$141"),0,1,1),IF(M88&gt;=1,0,(ROUNDUP(M88,2)-M88)*100*_xlfn.XLOOKUP(M88,INDIRECT($A$4&amp;"!$G$41:$G$141"),INDIRECT($A$4&amp;"!$A$41:$A$141"),0,-1,-1)+(M88-ROUNDDOWN(M88,2))*100*_xlfn.XLOOKUP(M88,INDIRECT($A$4&amp;"!$G$41:$G$141"),INDIRECT($A$4&amp;"!$A$41:$A$141"),0,1,1)))</f>
        <v>0.74539776660363377</v>
      </c>
      <c r="O88" s="89">
        <f t="shared" ca="1" si="16"/>
        <v>11.808221155591873</v>
      </c>
      <c r="S88" s="137">
        <f t="shared" ca="1" si="12"/>
        <v>10.850392965295942</v>
      </c>
      <c r="T88" s="72">
        <f t="shared" ca="1" si="17"/>
        <v>0.76417000000000002</v>
      </c>
      <c r="U88" s="51" cm="1">
        <f t="array" aca="1" ref="U88" ca="1">IF(ROUND(ROUND(T88,2)-T88,4)=0,_xlfn.XLOOKUP(T88,INDIRECT($A$4&amp;"!$G$41:$G$141"),INDIRECT($A$4&amp;"!$A$41:$A$141"),0,1,1),IF(T88&gt;=1,0,(ROUNDUP(T88,2)-T88)*100*_xlfn.XLOOKUP(T88,INDIRECT($A$4&amp;"!$G$41:$G$141"),INDIRECT($A$4&amp;"!$A$41:$A$141"),0,-1,-1)+(T88-ROUNDDOWN(T88,2))*100*_xlfn.XLOOKUP(T88,INDIRECT($A$4&amp;"!$G$41:$G$141"),INDIRECT($A$4&amp;"!$A$41:$A$141"),0,1,1)))</f>
        <v>0.71841155193398731</v>
      </c>
      <c r="V88" s="89">
        <f t="shared" ca="1" si="18"/>
        <v>113.80718947712428</v>
      </c>
    </row>
    <row r="89" spans="1:22" x14ac:dyDescent="0.35">
      <c r="A89" s="48">
        <f t="shared" si="19"/>
        <v>45455</v>
      </c>
      <c r="B89" s="88" cm="1">
        <f t="array" aca="1" ref="B89" ca="1">_xlfn.XLOOKUP(A89,INDIRECT($A$5&amp;"!$AJ$41:$AJ$406"),INDIRECT($A$5&amp;"!$AK$41:$AK$406"))*SUM($F$3:$I$3)</f>
        <v>0</v>
      </c>
      <c r="C89" s="88" cm="1">
        <f t="array" aca="1" ref="C89" ca="1">_xlfn.XLOOKUP(A89,INDIRECT($A$5&amp;"!$AJ$41:$AJ$406"),INDIRECT($A$5&amp;"!$AL$41:$AL$406"))*SUM($F$3:$I$3)</f>
        <v>14.05</v>
      </c>
      <c r="D89" s="88" cm="1">
        <f t="array" aca="1" ref="D89" ca="1">_xlfn.XLOOKUP(A89,INDIRECT($A$5&amp;"!$AJ$41:$AJ$406"),INDIRECT($A$5&amp;"!$AO$41:$AO$406"))*SUM($F$3:$I$3)</f>
        <v>12.745000000000001</v>
      </c>
      <c r="E89" s="50" cm="1">
        <f t="array" ref="E89">SUMPRODUCT(('PT Storengy'!$B$8:$K$372)*('PT Storengy'!$A$8:$A$372=$A89)*('PT Storengy'!$B$5:$K$5=$A$6)*('PT Storengy'!$B$7:$K$7=$A$7))</f>
        <v>0.9</v>
      </c>
      <c r="F89" s="137">
        <f t="shared" ca="1" si="10"/>
        <v>10.508133899999999</v>
      </c>
      <c r="G89" s="194">
        <f t="shared" ca="1" si="13"/>
        <v>0.74707000000000001</v>
      </c>
      <c r="H89" s="51" cm="1">
        <f t="array" aca="1" ref="H89" ca="1">IF(ROUND(ROUND(G89,2)-G89,4)=0,_xlfn.XLOOKUP(G89,INDIRECT($A$4&amp;"!$G$41:$G$141"),INDIRECT($A$4&amp;"!$A$41:$A$141"),0,1,1),IF(G89&gt;=1,0,(ROUNDUP(G89,2)-G89)*100*_xlfn.XLOOKUP(G89,INDIRECT($A$4&amp;"!$G$41:$G$141"),INDIRECT($A$4&amp;"!$A$41:$A$141"),0,-1,-1)+(G89-ROUNDDOWN(G89,2))*100*_xlfn.XLOOKUP(G89,INDIRECT($A$4&amp;"!$G$41:$G$141"),INDIRECT($A$4&amp;"!$A$41:$A$141"),0,1,1)))</f>
        <v>0.74423759813191293</v>
      </c>
      <c r="I89" s="89">
        <f t="shared" ca="1" si="14"/>
        <v>11.7898</v>
      </c>
      <c r="J89" s="136" cm="1">
        <f t="array" aca="1" ref="J89" ca="1">IF(COUNTIFS('PTC GRTgaz'!$K$7:$K$15996,"",'PTC GRTgaz'!$A$7:$A$15996,J$16,'PTC GRTgaz'!$D$7:$D$15996,$A89,'PTC GRTgaz'!$C$7:$C$15996,"DEL")&gt;0,J$14,SUMIFS('PTC GRTgaz'!$K$7:$K$15996,'PTC GRTgaz'!$A$7:$A$15996,J$16,'PTC GRTgaz'!$D$7:$D$15996,$A89,'PTC GRTgaz'!$C$7:$C$15996,"DEL")*1.0026*$F$4/INDIRECT($A$4&amp;"!D9"))</f>
        <v>158.41503267973854</v>
      </c>
      <c r="K89" s="136">
        <v>1000</v>
      </c>
      <c r="L89" s="137">
        <f t="shared" ca="1" si="11"/>
        <v>10.508135293508088</v>
      </c>
      <c r="M89" s="194">
        <f t="shared" ca="1" si="15"/>
        <v>0.74707000000000001</v>
      </c>
      <c r="N89" s="51" cm="1">
        <f t="array" aca="1" ref="N89" ca="1">IF(ROUND(ROUND(M89,2)-M89,4)=0,_xlfn.XLOOKUP(M89,INDIRECT($A$4&amp;"!$G$41:$G$141"),INDIRECT($A$4&amp;"!$A$41:$A$141"),0,1,1),IF(M89&gt;=1,0,(ROUNDUP(M89,2)-M89)*100*_xlfn.XLOOKUP(M89,INDIRECT($A$4&amp;"!$G$41:$G$141"),INDIRECT($A$4&amp;"!$A$41:$A$141"),0,-1,-1)+(M89-ROUNDDOWN(M89,2))*100*_xlfn.XLOOKUP(M89,INDIRECT($A$4&amp;"!$G$41:$G$141"),INDIRECT($A$4&amp;"!$A$41:$A$141"),0,1,1)))</f>
        <v>0.74423759813191293</v>
      </c>
      <c r="O89" s="89">
        <f t="shared" ca="1" si="16"/>
        <v>11.789842342955708</v>
      </c>
      <c r="S89" s="137">
        <f t="shared" ca="1" si="12"/>
        <v>10.962227937126007</v>
      </c>
      <c r="T89" s="72">
        <f t="shared" ca="1" si="17"/>
        <v>0.77227000000000001</v>
      </c>
      <c r="U89" s="51" cm="1">
        <f t="array" aca="1" ref="U89" ca="1">IF(ROUND(ROUND(T89,2)-T89,4)=0,_xlfn.XLOOKUP(T89,INDIRECT($A$4&amp;"!$G$41:$G$141"),INDIRECT($A$4&amp;"!$A$41:$A$141"),0,1,1),IF(T89&gt;=1,0,(ROUNDUP(T89,2)-T89)*100*_xlfn.XLOOKUP(T89,INDIRECT($A$4&amp;"!$G$41:$G$141"),INDIRECT($A$4&amp;"!$A$41:$A$141"),0,-1,-1)+(T89-ROUNDDOWN(T89,2))*100*_xlfn.XLOOKUP(T89,INDIRECT($A$4&amp;"!$G$41:$G$141"),INDIRECT($A$4&amp;"!$A$41:$A$141"),0,1,1)))</f>
        <v>0.70596186446622033</v>
      </c>
      <c r="V89" s="89">
        <f t="shared" ca="1" si="18"/>
        <v>111.83497183006544</v>
      </c>
    </row>
    <row r="90" spans="1:22" x14ac:dyDescent="0.35">
      <c r="A90" s="48">
        <f t="shared" si="19"/>
        <v>45456</v>
      </c>
      <c r="B90" s="88" cm="1">
        <f t="array" aca="1" ref="B90" ca="1">_xlfn.XLOOKUP(A90,INDIRECT($A$5&amp;"!$AJ$41:$AJ$406"),INDIRECT($A$5&amp;"!$AK$41:$AK$406"))*SUM($F$3:$I$3)</f>
        <v>0</v>
      </c>
      <c r="C90" s="88" cm="1">
        <f t="array" aca="1" ref="C90" ca="1">_xlfn.XLOOKUP(A90,INDIRECT($A$5&amp;"!$AJ$41:$AJ$406"),INDIRECT($A$5&amp;"!$AL$41:$AL$406"))*SUM($F$3:$I$3)</f>
        <v>14.05</v>
      </c>
      <c r="D90" s="88" cm="1">
        <f t="array" aca="1" ref="D90" ca="1">_xlfn.XLOOKUP(A90,INDIRECT($A$5&amp;"!$AJ$41:$AJ$406"),INDIRECT($A$5&amp;"!$AO$41:$AO$406"))*SUM($F$3:$I$3)</f>
        <v>12.745000000000001</v>
      </c>
      <c r="E90" s="50" cm="1">
        <f t="array" ref="E90">SUMPRODUCT(('PT Storengy'!$B$8:$K$372)*('PT Storengy'!$A$8:$A$372=$A90)*('PT Storengy'!$B$5:$K$5=$A$6)*('PT Storengy'!$B$7:$K$7=$A$7))</f>
        <v>0.9</v>
      </c>
      <c r="F90" s="137">
        <f t="shared" ca="1" si="10"/>
        <v>10.519905399999999</v>
      </c>
      <c r="G90" s="194">
        <f t="shared" ca="1" si="13"/>
        <v>0.74790999999999996</v>
      </c>
      <c r="H90" s="51" cm="1">
        <f t="array" aca="1" ref="H90" ca="1">IF(ROUND(ROUND(G90,2)-G90,4)=0,_xlfn.XLOOKUP(G90,INDIRECT($A$4&amp;"!$G$41:$G$141"),INDIRECT($A$4&amp;"!$A$41:$A$141"),0,1,1),IF(G90&gt;=1,0,(ROUNDUP(G90,2)-G90)*100*_xlfn.XLOOKUP(G90,INDIRECT($A$4&amp;"!$G$41:$G$141"),INDIRECT($A$4&amp;"!$A$41:$A$141"),0,-1,-1)+(G90-ROUNDDOWN(G90,2))*100*_xlfn.XLOOKUP(G90,INDIRECT($A$4&amp;"!$G$41:$G$141"),INDIRECT($A$4&amp;"!$A$41:$A$141"),0,1,1)))</f>
        <v>0.74307742966019208</v>
      </c>
      <c r="I90" s="89">
        <f t="shared" ca="1" si="14"/>
        <v>11.7715</v>
      </c>
      <c r="J90" s="136" cm="1">
        <f t="array" aca="1" ref="J90" ca="1">IF(COUNTIFS('PTC GRTgaz'!$K$7:$K$15996,"",'PTC GRTgaz'!$A$7:$A$15996,J$16,'PTC GRTgaz'!$D$7:$D$15996,$A90,'PTC GRTgaz'!$C$7:$C$15996,"DEL")&gt;0,J$14,SUMIFS('PTC GRTgaz'!$K$7:$K$15996,'PTC GRTgaz'!$A$7:$A$15996,J$16,'PTC GRTgaz'!$D$7:$D$15996,$A90,'PTC GRTgaz'!$C$7:$C$15996,"DEL")*1.0026*$F$4/INDIRECT($A$4&amp;"!D9"))</f>
        <v>158.41503267973854</v>
      </c>
      <c r="K90" s="136">
        <v>1000</v>
      </c>
      <c r="L90" s="137">
        <f t="shared" ca="1" si="11"/>
        <v>10.519906757038408</v>
      </c>
      <c r="M90" s="194">
        <f t="shared" ca="1" si="15"/>
        <v>0.74790999999999996</v>
      </c>
      <c r="N90" s="51" cm="1">
        <f t="array" aca="1" ref="N90" ca="1">IF(ROUND(ROUND(M90,2)-M90,4)=0,_xlfn.XLOOKUP(M90,INDIRECT($A$4&amp;"!$G$41:$G$141"),INDIRECT($A$4&amp;"!$A$41:$A$141"),0,1,1),IF(M90&gt;=1,0,(ROUNDUP(M90,2)-M90)*100*_xlfn.XLOOKUP(M90,INDIRECT($A$4&amp;"!$G$41:$G$141"),INDIRECT($A$4&amp;"!$A$41:$A$141"),0,-1,-1)+(M90-ROUNDDOWN(M90,2))*100*_xlfn.XLOOKUP(M90,INDIRECT($A$4&amp;"!$G$41:$G$141"),INDIRECT($A$4&amp;"!$A$41:$A$141"),0,1,1)))</f>
        <v>0.74307742966019208</v>
      </c>
      <c r="O90" s="89">
        <f t="shared" ca="1" si="16"/>
        <v>11.771463530319542</v>
      </c>
      <c r="S90" s="137">
        <f t="shared" ca="1" si="12"/>
        <v>11.072124779021433</v>
      </c>
      <c r="T90" s="72">
        <f t="shared" ca="1" si="17"/>
        <v>0.78022999999999998</v>
      </c>
      <c r="U90" s="51" cm="1">
        <f t="array" aca="1" ref="U90" ca="1">IF(ROUND(ROUND(T90,2)-T90,4)=0,_xlfn.XLOOKUP(T90,INDIRECT($A$4&amp;"!$G$41:$G$141"),INDIRECT($A$4&amp;"!$A$41:$A$141"),0,1,1),IF(T90&gt;=1,0,(ROUNDUP(T90,2)-T90)*100*_xlfn.XLOOKUP(T90,INDIRECT($A$4&amp;"!$G$41:$G$141"),INDIRECT($A$4&amp;"!$A$41:$A$141"),0,-1,-1)+(T90-ROUNDDOWN(T90,2))*100*_xlfn.XLOOKUP(T90,INDIRECT($A$4&amp;"!$G$41:$G$141"),INDIRECT($A$4&amp;"!$A$41:$A$141"),0,1,1)))</f>
        <v>0.69372735678184694</v>
      </c>
      <c r="V90" s="89">
        <f t="shared" ca="1" si="18"/>
        <v>109.89684189542493</v>
      </c>
    </row>
    <row r="91" spans="1:22" x14ac:dyDescent="0.35">
      <c r="A91" s="48">
        <f t="shared" si="19"/>
        <v>45457</v>
      </c>
      <c r="B91" s="88" cm="1">
        <f t="array" aca="1" ref="B91" ca="1">_xlfn.XLOOKUP(A91,INDIRECT($A$5&amp;"!$AJ$41:$AJ$406"),INDIRECT($A$5&amp;"!$AK$41:$AK$406"))*SUM($F$3:$I$3)</f>
        <v>0</v>
      </c>
      <c r="C91" s="88" cm="1">
        <f t="array" aca="1" ref="C91" ca="1">_xlfn.XLOOKUP(A91,INDIRECT($A$5&amp;"!$AJ$41:$AJ$406"),INDIRECT($A$5&amp;"!$AL$41:$AL$406"))*SUM($F$3:$I$3)</f>
        <v>14.05</v>
      </c>
      <c r="D91" s="88" cm="1">
        <f t="array" aca="1" ref="D91" ca="1">_xlfn.XLOOKUP(A91,INDIRECT($A$5&amp;"!$AJ$41:$AJ$406"),INDIRECT($A$5&amp;"!$AO$41:$AO$406"))*SUM($F$3:$I$3)</f>
        <v>12.745000000000001</v>
      </c>
      <c r="E91" s="50" cm="1">
        <f t="array" ref="E91">SUMPRODUCT(('PT Storengy'!$B$8:$K$372)*('PT Storengy'!$A$8:$A$372=$A91)*('PT Storengy'!$B$5:$K$5=$A$6)*('PT Storengy'!$B$7:$K$7=$A$7))</f>
        <v>0.9</v>
      </c>
      <c r="F91" s="137">
        <f t="shared" ca="1" si="10"/>
        <v>10.531658499999999</v>
      </c>
      <c r="G91" s="194">
        <f t="shared" ca="1" si="13"/>
        <v>0.74875000000000003</v>
      </c>
      <c r="H91" s="51" cm="1">
        <f t="array" aca="1" ref="H91" ca="1">IF(ROUND(ROUND(G91,2)-G91,4)=0,_xlfn.XLOOKUP(G91,INDIRECT($A$4&amp;"!$G$41:$G$141"),INDIRECT($A$4&amp;"!$A$41:$A$141"),0,1,1),IF(G91&gt;=1,0,(ROUNDUP(G91,2)-G91)*100*_xlfn.XLOOKUP(G91,INDIRECT($A$4&amp;"!$G$41:$G$141"),INDIRECT($A$4&amp;"!$A$41:$A$141"),0,-1,-1)+(G91-ROUNDDOWN(G91,2))*100*_xlfn.XLOOKUP(G91,INDIRECT($A$4&amp;"!$G$41:$G$141"),INDIRECT($A$4&amp;"!$A$41:$A$141"),0,1,1)))</f>
        <v>0.74191726118847123</v>
      </c>
      <c r="I91" s="89">
        <f t="shared" ca="1" si="14"/>
        <v>11.7531</v>
      </c>
      <c r="J91" s="136" cm="1">
        <f t="array" aca="1" ref="J91" ca="1">IF(COUNTIFS('PTC GRTgaz'!$K$7:$K$15996,"",'PTC GRTgaz'!$A$7:$A$15996,J$16,'PTC GRTgaz'!$D$7:$D$15996,$A91,'PTC GRTgaz'!$C$7:$C$15996,"DEL")&gt;0,J$14,SUMIFS('PTC GRTgaz'!$K$7:$K$15996,'PTC GRTgaz'!$A$7:$A$15996,J$16,'PTC GRTgaz'!$D$7:$D$15996,$A91,'PTC GRTgaz'!$C$7:$C$15996,"DEL")*1.0026*$F$4/INDIRECT($A$4&amp;"!D9"))</f>
        <v>158.41503267973854</v>
      </c>
      <c r="K91" s="136">
        <v>1000</v>
      </c>
      <c r="L91" s="137">
        <f t="shared" ca="1" si="11"/>
        <v>10.531659841756092</v>
      </c>
      <c r="M91" s="194">
        <f t="shared" ca="1" si="15"/>
        <v>0.74875000000000003</v>
      </c>
      <c r="N91" s="51" cm="1">
        <f t="array" aca="1" ref="N91" ca="1">IF(ROUND(ROUND(M91,2)-M91,4)=0,_xlfn.XLOOKUP(M91,INDIRECT($A$4&amp;"!$G$41:$G$141"),INDIRECT($A$4&amp;"!$A$41:$A$141"),0,1,1),IF(M91&gt;=1,0,(ROUNDUP(M91,2)-M91)*100*_xlfn.XLOOKUP(M91,INDIRECT($A$4&amp;"!$G$41:$G$141"),INDIRECT($A$4&amp;"!$A$41:$A$141"),0,-1,-1)+(M91-ROUNDDOWN(M91,2))*100*_xlfn.XLOOKUP(M91,INDIRECT($A$4&amp;"!$G$41:$G$141"),INDIRECT($A$4&amp;"!$A$41:$A$141"),0,1,1)))</f>
        <v>0.74191726118847123</v>
      </c>
      <c r="O91" s="89">
        <f t="shared" ca="1" si="16"/>
        <v>11.753084717683375</v>
      </c>
      <c r="S91" s="137">
        <f t="shared" ca="1" si="12"/>
        <v>11.180117578694636</v>
      </c>
      <c r="T91" s="72">
        <f t="shared" ca="1" si="17"/>
        <v>0.78805000000000003</v>
      </c>
      <c r="U91" s="51" cm="1">
        <f t="array" aca="1" ref="U91" ca="1">IF(ROUND(ROUND(T91,2)-T91,4)=0,_xlfn.XLOOKUP(T91,INDIRECT($A$4&amp;"!$G$41:$G$141"),INDIRECT($A$4&amp;"!$A$41:$A$141"),0,1,1),IF(T91&gt;=1,0,(ROUNDUP(T91,2)-T91)*100*_xlfn.XLOOKUP(T91,INDIRECT($A$4&amp;"!$G$41:$G$141"),INDIRECT($A$4&amp;"!$A$41:$A$141"),0,-1,-1)+(T91-ROUNDDOWN(T91,2))*100*_xlfn.XLOOKUP(T91,INDIRECT($A$4&amp;"!$G$41:$G$141"),INDIRECT($A$4&amp;"!$A$41:$A$141"),0,1,1)))</f>
        <v>0.68170802888086701</v>
      </c>
      <c r="V91" s="89">
        <f t="shared" ca="1" si="18"/>
        <v>107.9927996732027</v>
      </c>
    </row>
    <row r="92" spans="1:22" x14ac:dyDescent="0.35">
      <c r="A92" s="48">
        <f t="shared" si="19"/>
        <v>45458</v>
      </c>
      <c r="B92" s="88" cm="1">
        <f t="array" aca="1" ref="B92" ca="1">_xlfn.XLOOKUP(A92,INDIRECT($A$5&amp;"!$AJ$41:$AJ$406"),INDIRECT($A$5&amp;"!$AK$41:$AK$406"))*SUM($F$3:$I$3)</f>
        <v>0</v>
      </c>
      <c r="C92" s="88" cm="1">
        <f t="array" aca="1" ref="C92" ca="1">_xlfn.XLOOKUP(A92,INDIRECT($A$5&amp;"!$AJ$41:$AJ$406"),INDIRECT($A$5&amp;"!$AL$41:$AL$406"))*SUM($F$3:$I$3)</f>
        <v>14.05</v>
      </c>
      <c r="D92" s="88" cm="1">
        <f t="array" aca="1" ref="D92" ca="1">_xlfn.XLOOKUP(A92,INDIRECT($A$5&amp;"!$AJ$41:$AJ$406"),INDIRECT($A$5&amp;"!$AO$41:$AO$406"))*SUM($F$3:$I$3)</f>
        <v>12.745000000000001</v>
      </c>
      <c r="E92" s="50" cm="1">
        <f t="array" ref="E92">SUMPRODUCT(('PT Storengy'!$B$8:$K$372)*('PT Storengy'!$A$8:$A$372=$A92)*('PT Storengy'!$B$5:$K$5=$A$6)*('PT Storengy'!$B$7:$K$7=$A$7))</f>
        <v>0.9</v>
      </c>
      <c r="F92" s="137">
        <f t="shared" ca="1" si="10"/>
        <v>10.543393399999999</v>
      </c>
      <c r="G92" s="194">
        <f t="shared" ca="1" si="13"/>
        <v>0.74958000000000002</v>
      </c>
      <c r="H92" s="51" cm="1">
        <f t="array" aca="1" ref="H92" ca="1">IF(ROUND(ROUND(G92,2)-G92,4)=0,_xlfn.XLOOKUP(G92,INDIRECT($A$4&amp;"!$G$41:$G$141"),INDIRECT($A$4&amp;"!$A$41:$A$141"),0,1,1),IF(G92&gt;=1,0,(ROUNDUP(G92,2)-G92)*100*_xlfn.XLOOKUP(G92,INDIRECT($A$4&amp;"!$G$41:$G$141"),INDIRECT($A$4&amp;"!$A$41:$A$141"),0,-1,-1)+(G92-ROUNDDOWN(G92,2))*100*_xlfn.XLOOKUP(G92,INDIRECT($A$4&amp;"!$G$41:$G$141"),INDIRECT($A$4&amp;"!$A$41:$A$141"),0,1,1)))</f>
        <v>0.74077090424617575</v>
      </c>
      <c r="I92" s="89">
        <f t="shared" ca="1" si="14"/>
        <v>11.7349</v>
      </c>
      <c r="J92" s="136" cm="1">
        <f t="array" aca="1" ref="J92" ca="1">IF(COUNTIFS('PTC GRTgaz'!$K$7:$K$15996,"",'PTC GRTgaz'!$A$7:$A$15996,J$16,'PTC GRTgaz'!$D$7:$D$15996,$A92,'PTC GRTgaz'!$C$7:$C$15996,"DEL")&gt;0,J$14,SUMIFS('PTC GRTgaz'!$K$7:$K$15996,'PTC GRTgaz'!$A$7:$A$15996,J$16,'PTC GRTgaz'!$D$7:$D$15996,$A92,'PTC GRTgaz'!$C$7:$C$15996,"DEL")*1.0026*$F$4/INDIRECT($A$4&amp;"!D9"))</f>
        <v>158.41503267973854</v>
      </c>
      <c r="K92" s="136">
        <v>1000</v>
      </c>
      <c r="L92" s="137">
        <f t="shared" ca="1" si="11"/>
        <v>10.543394766456528</v>
      </c>
      <c r="M92" s="194">
        <f t="shared" ca="1" si="15"/>
        <v>0.74958000000000002</v>
      </c>
      <c r="N92" s="51" cm="1">
        <f t="array" aca="1" ref="N92" ca="1">IF(ROUND(ROUND(M92,2)-M92,4)=0,_xlfn.XLOOKUP(M92,INDIRECT($A$4&amp;"!$G$41:$G$141"),INDIRECT($A$4&amp;"!$A$41:$A$141"),0,1,1),IF(M92&gt;=1,0,(ROUNDUP(M92,2)-M92)*100*_xlfn.XLOOKUP(M92,INDIRECT($A$4&amp;"!$G$41:$G$141"),INDIRECT($A$4&amp;"!$A$41:$A$141"),0,-1,-1)+(M92-ROUNDDOWN(M92,2))*100*_xlfn.XLOOKUP(M92,INDIRECT($A$4&amp;"!$G$41:$G$141"),INDIRECT($A$4&amp;"!$A$41:$A$141"),0,1,1)))</f>
        <v>0.74077090424617575</v>
      </c>
      <c r="O92" s="89">
        <f t="shared" ca="1" si="16"/>
        <v>11.734924700435737</v>
      </c>
      <c r="S92" s="137">
        <f t="shared" ca="1" si="12"/>
        <v>11.286237989021433</v>
      </c>
      <c r="T92" s="72">
        <f t="shared" ca="1" si="17"/>
        <v>0.79574</v>
      </c>
      <c r="U92" s="51" cm="1">
        <f t="array" aca="1" ref="U92" ca="1">IF(ROUND(ROUND(T92,2)-T92,4)=0,_xlfn.XLOOKUP(T92,INDIRECT($A$4&amp;"!$G$41:$G$141"),INDIRECT($A$4&amp;"!$A$41:$A$141"),0,1,1),IF(T92&gt;=1,0,(ROUNDUP(T92,2)-T92)*100*_xlfn.XLOOKUP(T92,INDIRECT($A$4&amp;"!$G$41:$G$141"),INDIRECT($A$4&amp;"!$A$41:$A$141"),0,-1,-1)+(T92-ROUNDDOWN(T92,2))*100*_xlfn.XLOOKUP(T92,INDIRECT($A$4&amp;"!$G$41:$G$141"),INDIRECT($A$4&amp;"!$A$41:$A$141"),0,1,1)))</f>
        <v>0.66988851077875267</v>
      </c>
      <c r="V92" s="89">
        <f t="shared" ca="1" si="18"/>
        <v>106.12041032679748</v>
      </c>
    </row>
    <row r="93" spans="1:22" x14ac:dyDescent="0.35">
      <c r="A93" s="48">
        <f t="shared" si="19"/>
        <v>45459</v>
      </c>
      <c r="B93" s="88" cm="1">
        <f t="array" aca="1" ref="B93" ca="1">_xlfn.XLOOKUP(A93,INDIRECT($A$5&amp;"!$AJ$41:$AJ$406"),INDIRECT($A$5&amp;"!$AK$41:$AK$406"))*SUM($F$3:$I$3)</f>
        <v>0</v>
      </c>
      <c r="C93" s="88" cm="1">
        <f t="array" aca="1" ref="C93" ca="1">_xlfn.XLOOKUP(A93,INDIRECT($A$5&amp;"!$AJ$41:$AJ$406"),INDIRECT($A$5&amp;"!$AL$41:$AL$406"))*SUM($F$3:$I$3)</f>
        <v>14.05</v>
      </c>
      <c r="D93" s="88" cm="1">
        <f t="array" aca="1" ref="D93" ca="1">_xlfn.XLOOKUP(A93,INDIRECT($A$5&amp;"!$AJ$41:$AJ$406"),INDIRECT($A$5&amp;"!$AO$41:$AO$406"))*SUM($F$3:$I$3)</f>
        <v>12.745000000000001</v>
      </c>
      <c r="E93" s="50" cm="1">
        <f t="array" ref="E93">SUMPRODUCT(('PT Storengy'!$B$8:$K$372)*('PT Storengy'!$A$8:$A$372=$A93)*('PT Storengy'!$B$5:$K$5=$A$6)*('PT Storengy'!$B$7:$K$7=$A$7))</f>
        <v>0.9</v>
      </c>
      <c r="F93" s="137">
        <f t="shared" ca="1" si="10"/>
        <v>10.555108899999999</v>
      </c>
      <c r="G93" s="194">
        <f t="shared" ca="1" si="13"/>
        <v>0.75041999999999998</v>
      </c>
      <c r="H93" s="51" cm="1">
        <f t="array" aca="1" ref="H93" ca="1">IF(ROUND(ROUND(G93,2)-G93,4)=0,_xlfn.XLOOKUP(G93,INDIRECT($A$4&amp;"!$G$41:$G$141"),INDIRECT($A$4&amp;"!$A$41:$A$141"),0,1,1),IF(G93&gt;=1,0,(ROUNDUP(G93,2)-G93)*100*_xlfn.XLOOKUP(G93,INDIRECT($A$4&amp;"!$G$41:$G$141"),INDIRECT($A$4&amp;"!$A$41:$A$141"),0,-1,-1)+(G93-ROUNDDOWN(G93,2))*100*_xlfn.XLOOKUP(G93,INDIRECT($A$4&amp;"!$G$41:$G$141"),INDIRECT($A$4&amp;"!$A$41:$A$141"),0,1,1)))</f>
        <v>0.73954528066013492</v>
      </c>
      <c r="I93" s="89">
        <f t="shared" ca="1" si="14"/>
        <v>11.7155</v>
      </c>
      <c r="J93" s="136" cm="1">
        <f t="array" aca="1" ref="J93" ca="1">IF(COUNTIFS('PTC GRTgaz'!$K$7:$K$15996,"",'PTC GRTgaz'!$A$7:$A$15996,J$16,'PTC GRTgaz'!$D$7:$D$15996,$A93,'PTC GRTgaz'!$C$7:$C$15996,"DEL")&gt;0,J$14,SUMIFS('PTC GRTgaz'!$K$7:$K$15996,'PTC GRTgaz'!$A$7:$A$15996,J$16,'PTC GRTgaz'!$D$7:$D$15996,$A93,'PTC GRTgaz'!$C$7:$C$15996,"DEL")*1.0026*$F$4/INDIRECT($A$4&amp;"!D9"))</f>
        <v>158.41503267973854</v>
      </c>
      <c r="K93" s="136">
        <v>1000</v>
      </c>
      <c r="L93" s="137">
        <f t="shared" ca="1" si="11"/>
        <v>10.55511027543692</v>
      </c>
      <c r="M93" s="194">
        <f t="shared" ca="1" si="15"/>
        <v>0.75041999999999998</v>
      </c>
      <c r="N93" s="51" cm="1">
        <f t="array" aca="1" ref="N93" ca="1">IF(ROUND(ROUND(M93,2)-M93,4)=0,_xlfn.XLOOKUP(M93,INDIRECT($A$4&amp;"!$G$41:$G$141"),INDIRECT($A$4&amp;"!$A$41:$A$141"),0,1,1),IF(M93&gt;=1,0,(ROUNDUP(M93,2)-M93)*100*_xlfn.XLOOKUP(M93,INDIRECT($A$4&amp;"!$G$41:$G$141"),INDIRECT($A$4&amp;"!$A$41:$A$141"),0,-1,-1)+(M93-ROUNDDOWN(M93,2))*100*_xlfn.XLOOKUP(M93,INDIRECT($A$4&amp;"!$G$41:$G$141"),INDIRECT($A$4&amp;"!$A$41:$A$141"),0,1,1)))</f>
        <v>0.73954528066013492</v>
      </c>
      <c r="O93" s="89">
        <f t="shared" ca="1" si="16"/>
        <v>11.715508980392165</v>
      </c>
      <c r="S93" s="137">
        <f t="shared" ca="1" si="12"/>
        <v>11.390520097714244</v>
      </c>
      <c r="T93" s="72">
        <f t="shared" ca="1" si="17"/>
        <v>0.80328999999999995</v>
      </c>
      <c r="U93" s="51" cm="1">
        <f t="array" aca="1" ref="U93" ca="1">IF(ROUND(ROUND(T93,2)-T93,4)=0,_xlfn.XLOOKUP(T93,INDIRECT($A$4&amp;"!$G$41:$G$141"),INDIRECT($A$4&amp;"!$A$41:$A$141"),0,1,1),IF(T93&gt;=1,0,(ROUNDUP(T93,2)-T93)*100*_xlfn.XLOOKUP(T93,INDIRECT($A$4&amp;"!$G$41:$G$141"),INDIRECT($A$4&amp;"!$A$41:$A$141"),0,-1,-1)+(T93-ROUNDDOWN(T93,2))*100*_xlfn.XLOOKUP(T93,INDIRECT($A$4&amp;"!$G$41:$G$141"),INDIRECT($A$4&amp;"!$A$41:$A$141"),0,1,1)))</f>
        <v>0.65828417246003168</v>
      </c>
      <c r="V93" s="89">
        <f t="shared" ca="1" si="18"/>
        <v>104.28210869281057</v>
      </c>
    </row>
    <row r="94" spans="1:22" x14ac:dyDescent="0.35">
      <c r="A94" s="48">
        <f t="shared" si="19"/>
        <v>45460</v>
      </c>
      <c r="B94" s="88" cm="1">
        <f t="array" aca="1" ref="B94" ca="1">_xlfn.XLOOKUP(A94,INDIRECT($A$5&amp;"!$AJ$41:$AJ$406"),INDIRECT($A$5&amp;"!$AK$41:$AK$406"))*SUM($F$3:$I$3)</f>
        <v>0</v>
      </c>
      <c r="C94" s="88" cm="1">
        <f t="array" aca="1" ref="C94" ca="1">_xlfn.XLOOKUP(A94,INDIRECT($A$5&amp;"!$AJ$41:$AJ$406"),INDIRECT($A$5&amp;"!$AL$41:$AL$406"))*SUM($F$3:$I$3)</f>
        <v>14.05</v>
      </c>
      <c r="D94" s="88" cm="1">
        <f t="array" aca="1" ref="D94" ca="1">_xlfn.XLOOKUP(A94,INDIRECT($A$5&amp;"!$AJ$41:$AJ$406"),INDIRECT($A$5&amp;"!$AO$41:$AO$406"))*SUM($F$3:$I$3)</f>
        <v>12.745000000000001</v>
      </c>
      <c r="E94" s="50" cm="1">
        <f t="array" ref="E94">SUMPRODUCT(('PT Storengy'!$B$8:$K$372)*('PT Storengy'!$A$8:$A$372=$A94)*('PT Storengy'!$B$5:$K$5=$A$6)*('PT Storengy'!$B$7:$K$7=$A$7))</f>
        <v>0.9</v>
      </c>
      <c r="F94" s="137">
        <f t="shared" ca="1" si="10"/>
        <v>10.566804199999998</v>
      </c>
      <c r="G94" s="194">
        <f t="shared" ca="1" si="13"/>
        <v>0.75124999999999997</v>
      </c>
      <c r="H94" s="51" cm="1">
        <f t="array" aca="1" ref="H94" ca="1">IF(ROUND(ROUND(G94,2)-G94,4)=0,_xlfn.XLOOKUP(G94,INDIRECT($A$4&amp;"!$G$41:$G$141"),INDIRECT($A$4&amp;"!$A$41:$A$141"),0,1,1),IF(G94&gt;=1,0,(ROUNDUP(G94,2)-G94)*100*_xlfn.XLOOKUP(G94,INDIRECT($A$4&amp;"!$G$41:$G$141"),INDIRECT($A$4&amp;"!$A$41:$A$141"),0,-1,-1)+(G94-ROUNDDOWN(G94,2))*100*_xlfn.XLOOKUP(G94,INDIRECT($A$4&amp;"!$G$41:$G$141"),INDIRECT($A$4&amp;"!$A$41:$A$141"),0,1,1)))</f>
        <v>0.73826957194430198</v>
      </c>
      <c r="I94" s="89">
        <f t="shared" ca="1" si="14"/>
        <v>11.6953</v>
      </c>
      <c r="J94" s="136" cm="1">
        <f t="array" aca="1" ref="J94" ca="1">IF(COUNTIFS('PTC GRTgaz'!$K$7:$K$15996,"",'PTC GRTgaz'!$A$7:$A$15996,J$16,'PTC GRTgaz'!$D$7:$D$15996,$A94,'PTC GRTgaz'!$C$7:$C$15996,"DEL")&gt;0,J$14,SUMIFS('PTC GRTgaz'!$K$7:$K$15996,'PTC GRTgaz'!$A$7:$A$15996,J$16,'PTC GRTgaz'!$D$7:$D$15996,$A94,'PTC GRTgaz'!$C$7:$C$15996,"DEL")*1.0026*$F$4/INDIRECT($A$4&amp;"!D9"))</f>
        <v>158.41503267973854</v>
      </c>
      <c r="K94" s="136">
        <v>1000</v>
      </c>
      <c r="L94" s="137">
        <f t="shared" ca="1" si="11"/>
        <v>10.566805575273522</v>
      </c>
      <c r="M94" s="194">
        <f t="shared" ca="1" si="15"/>
        <v>0.75124999999999997</v>
      </c>
      <c r="N94" s="51" cm="1">
        <f t="array" aca="1" ref="N94" ca="1">IF(ROUND(ROUND(M94,2)-M94,4)=0,_xlfn.XLOOKUP(M94,INDIRECT($A$4&amp;"!$G$41:$G$141"),INDIRECT($A$4&amp;"!$A$41:$A$141"),0,1,1),IF(M94&gt;=1,0,(ROUNDUP(M94,2)-M94)*100*_xlfn.XLOOKUP(M94,INDIRECT($A$4&amp;"!$G$41:$G$141"),INDIRECT($A$4&amp;"!$A$41:$A$141"),0,-1,-1)+(M94-ROUNDDOWN(M94,2))*100*_xlfn.XLOOKUP(M94,INDIRECT($A$4&amp;"!$G$41:$G$141"),INDIRECT($A$4&amp;"!$A$41:$A$141"),0,1,1)))</f>
        <v>0.73826957194430198</v>
      </c>
      <c r="O94" s="89">
        <f t="shared" ca="1" si="16"/>
        <v>11.695299836601315</v>
      </c>
      <c r="S94" s="137">
        <f t="shared" ca="1" si="12"/>
        <v>11.492995557648884</v>
      </c>
      <c r="T94" s="72">
        <f t="shared" ca="1" si="17"/>
        <v>0.81071000000000004</v>
      </c>
      <c r="U94" s="51" cm="1">
        <f t="array" aca="1" ref="U94" ca="1">IF(ROUND(ROUND(T94,2)-T94,4)=0,_xlfn.XLOOKUP(T94,INDIRECT($A$4&amp;"!$G$41:$G$141"),INDIRECT($A$4&amp;"!$A$41:$A$141"),0,1,1),IF(T94&gt;=1,0,(ROUNDUP(T94,2)-T94)*100*_xlfn.XLOOKUP(T94,INDIRECT($A$4&amp;"!$G$41:$G$141"),INDIRECT($A$4&amp;"!$A$41:$A$141"),0,-1,-1)+(T94-ROUNDDOWN(T94,2))*100*_xlfn.XLOOKUP(T94,INDIRECT($A$4&amp;"!$G$41:$G$141"),INDIRECT($A$4&amp;"!$A$41:$A$141"),0,1,1)))</f>
        <v>0.64687964394017583</v>
      </c>
      <c r="V94" s="89">
        <f t="shared" ca="1" si="18"/>
        <v>102.47545993464058</v>
      </c>
    </row>
    <row r="95" spans="1:22" x14ac:dyDescent="0.35">
      <c r="A95" s="48">
        <f t="shared" si="19"/>
        <v>45461</v>
      </c>
      <c r="B95" s="88" cm="1">
        <f t="array" aca="1" ref="B95" ca="1">_xlfn.XLOOKUP(A95,INDIRECT($A$5&amp;"!$AJ$41:$AJ$406"),INDIRECT($A$5&amp;"!$AK$41:$AK$406"))*SUM($F$3:$I$3)</f>
        <v>0</v>
      </c>
      <c r="C95" s="88" cm="1">
        <f t="array" aca="1" ref="C95" ca="1">_xlfn.XLOOKUP(A95,INDIRECT($A$5&amp;"!$AJ$41:$AJ$406"),INDIRECT($A$5&amp;"!$AL$41:$AL$406"))*SUM($F$3:$I$3)</f>
        <v>14.05</v>
      </c>
      <c r="D95" s="88" cm="1">
        <f t="array" aca="1" ref="D95" ca="1">_xlfn.XLOOKUP(A95,INDIRECT($A$5&amp;"!$AJ$41:$AJ$406"),INDIRECT($A$5&amp;"!$AO$41:$AO$406"))*SUM($F$3:$I$3)</f>
        <v>12.745000000000001</v>
      </c>
      <c r="E95" s="50" cm="1">
        <f t="array" ref="E95">SUMPRODUCT(('PT Storengy'!$B$8:$K$372)*('PT Storengy'!$A$8:$A$372=$A95)*('PT Storengy'!$B$5:$K$5=$A$6)*('PT Storengy'!$B$7:$K$7=$A$7))</f>
        <v>0.9</v>
      </c>
      <c r="F95" s="137">
        <f t="shared" ca="1" si="10"/>
        <v>10.578478999999998</v>
      </c>
      <c r="G95" s="194">
        <f t="shared" ca="1" si="13"/>
        <v>0.75209000000000004</v>
      </c>
      <c r="H95" s="51" cm="1">
        <f t="array" aca="1" ref="H95" ca="1">IF(ROUND(ROUND(G95,2)-G95,4)=0,_xlfn.XLOOKUP(G95,INDIRECT($A$4&amp;"!$G$41:$G$141"),INDIRECT($A$4&amp;"!$A$41:$A$141"),0,1,1),IF(G95&gt;=1,0,(ROUNDUP(G95,2)-G95)*100*_xlfn.XLOOKUP(G95,INDIRECT($A$4&amp;"!$G$41:$G$141"),INDIRECT($A$4&amp;"!$A$41:$A$141"),0,-1,-1)+(G95-ROUNDDOWN(G95,2))*100*_xlfn.XLOOKUP(G95,INDIRECT($A$4&amp;"!$G$41:$G$141"),INDIRECT($A$4&amp;"!$A$41:$A$141"),0,1,1)))</f>
        <v>0.73697849324394082</v>
      </c>
      <c r="I95" s="89">
        <f t="shared" ca="1" si="14"/>
        <v>11.674799999999999</v>
      </c>
      <c r="J95" s="136" cm="1">
        <f t="array" aca="1" ref="J95" ca="1">IF(COUNTIFS('PTC GRTgaz'!$K$7:$K$15996,"",'PTC GRTgaz'!$A$7:$A$15996,J$16,'PTC GRTgaz'!$D$7:$D$15996,$A95,'PTC GRTgaz'!$C$7:$C$15996,"DEL")&gt;0,J$14,SUMIFS('PTC GRTgaz'!$K$7:$K$15996,'PTC GRTgaz'!$A$7:$A$15996,J$16,'PTC GRTgaz'!$D$7:$D$15996,$A95,'PTC GRTgaz'!$C$7:$C$15996,"DEL")*1.0026*$F$4/INDIRECT($A$4&amp;"!D9"))</f>
        <v>158.41503267973854</v>
      </c>
      <c r="K95" s="136">
        <v>1000</v>
      </c>
      <c r="L95" s="137">
        <f t="shared" ca="1" si="11"/>
        <v>10.578480422482672</v>
      </c>
      <c r="M95" s="194">
        <f t="shared" ca="1" si="15"/>
        <v>0.75209000000000004</v>
      </c>
      <c r="N95" s="51" cm="1">
        <f t="array" aca="1" ref="N95" ca="1">IF(ROUND(ROUND(M95,2)-M95,4)=0,_xlfn.XLOOKUP(M95,INDIRECT($A$4&amp;"!$G$41:$G$141"),INDIRECT($A$4&amp;"!$A$41:$A$141"),0,1,1),IF(M95&gt;=1,0,(ROUNDUP(M95,2)-M95)*100*_xlfn.XLOOKUP(M95,INDIRECT($A$4&amp;"!$G$41:$G$141"),INDIRECT($A$4&amp;"!$A$41:$A$141"),0,-1,-1)+(M95-ROUNDDOWN(M95,2))*100*_xlfn.XLOOKUP(M95,INDIRECT($A$4&amp;"!$G$41:$G$141"),INDIRECT($A$4&amp;"!$A$41:$A$141"),0,1,1)))</f>
        <v>0.73697849324394082</v>
      </c>
      <c r="O95" s="89">
        <f t="shared" ca="1" si="16"/>
        <v>11.674847209150332</v>
      </c>
      <c r="S95" s="137">
        <f t="shared" ca="1" si="12"/>
        <v>11.593693586864571</v>
      </c>
      <c r="T95" s="72">
        <f t="shared" ca="1" si="17"/>
        <v>0.81801000000000001</v>
      </c>
      <c r="U95" s="51" cm="1">
        <f t="array" aca="1" ref="U95" ca="1">IF(ROUND(ROUND(T95,2)-T95,4)=0,_xlfn.XLOOKUP(T95,INDIRECT($A$4&amp;"!$G$41:$G$141"),INDIRECT($A$4&amp;"!$A$41:$A$141"),0,1,1),IF(T95&gt;=1,0,(ROUNDUP(T95,2)-T95)*100*_xlfn.XLOOKUP(T95,INDIRECT($A$4&amp;"!$G$41:$G$141"),INDIRECT($A$4&amp;"!$A$41:$A$141"),0,-1,-1)+(T95-ROUNDDOWN(T95,2))*100*_xlfn.XLOOKUP(T95,INDIRECT($A$4&amp;"!$G$41:$G$141"),INDIRECT($A$4&amp;"!$A$41:$A$141"),0,1,1)))</f>
        <v>0.63565955523465778</v>
      </c>
      <c r="V95" s="89">
        <f t="shared" ca="1" si="18"/>
        <v>100.69802921568638</v>
      </c>
    </row>
    <row r="96" spans="1:22" x14ac:dyDescent="0.35">
      <c r="A96" s="48">
        <f t="shared" si="19"/>
        <v>45462</v>
      </c>
      <c r="B96" s="88" cm="1">
        <f t="array" aca="1" ref="B96" ca="1">_xlfn.XLOOKUP(A96,INDIRECT($A$5&amp;"!$AJ$41:$AJ$406"),INDIRECT($A$5&amp;"!$AK$41:$AK$406"))*SUM($F$3:$I$3)</f>
        <v>0</v>
      </c>
      <c r="C96" s="88" cm="1">
        <f t="array" aca="1" ref="C96" ca="1">_xlfn.XLOOKUP(A96,INDIRECT($A$5&amp;"!$AJ$41:$AJ$406"),INDIRECT($A$5&amp;"!$AL$41:$AL$406"))*SUM($F$3:$I$3)</f>
        <v>14.05</v>
      </c>
      <c r="D96" s="88" cm="1">
        <f t="array" aca="1" ref="D96" ca="1">_xlfn.XLOOKUP(A96,INDIRECT($A$5&amp;"!$AJ$41:$AJ$406"),INDIRECT($A$5&amp;"!$AO$41:$AO$406"))*SUM($F$3:$I$3)</f>
        <v>12.745000000000001</v>
      </c>
      <c r="E96" s="50" cm="1">
        <f t="array" ref="E96">SUMPRODUCT(('PT Storengy'!$B$8:$K$372)*('PT Storengy'!$A$8:$A$372=$A96)*('PT Storengy'!$B$5:$K$5=$A$6)*('PT Storengy'!$B$7:$K$7=$A$7))</f>
        <v>0.9</v>
      </c>
      <c r="F96" s="137">
        <f t="shared" ca="1" si="10"/>
        <v>10.590133599999998</v>
      </c>
      <c r="G96" s="194">
        <f t="shared" ca="1" si="13"/>
        <v>0.75292000000000003</v>
      </c>
      <c r="H96" s="51" cm="1">
        <f t="array" aca="1" ref="H96" ca="1">IF(ROUND(ROUND(G96,2)-G96,4)=0,_xlfn.XLOOKUP(G96,INDIRECT($A$4&amp;"!$G$41:$G$141"),INDIRECT($A$4&amp;"!$A$41:$A$141"),0,1,1),IF(G96&gt;=1,0,(ROUNDUP(G96,2)-G96)*100*_xlfn.XLOOKUP(G96,INDIRECT($A$4&amp;"!$G$41:$G$141"),INDIRECT($A$4&amp;"!$A$41:$A$141"),0,-1,-1)+(G96-ROUNDDOWN(G96,2))*100*_xlfn.XLOOKUP(G96,INDIRECT($A$4&amp;"!$G$41:$G$141"),INDIRECT($A$4&amp;"!$A$41:$A$141"),0,1,1)))</f>
        <v>0.735702784528108</v>
      </c>
      <c r="I96" s="89">
        <f t="shared" ca="1" si="14"/>
        <v>11.6546</v>
      </c>
      <c r="J96" s="136" cm="1">
        <f t="array" aca="1" ref="J96" ca="1">IF(COUNTIFS('PTC GRTgaz'!$K$7:$K$15996,"",'PTC GRTgaz'!$A$7:$A$15996,J$16,'PTC GRTgaz'!$D$7:$D$15996,$A96,'PTC GRTgaz'!$C$7:$C$15996,"DEL")&gt;0,J$14,SUMIFS('PTC GRTgaz'!$K$7:$K$15996,'PTC GRTgaz'!$A$7:$A$15996,J$16,'PTC GRTgaz'!$D$7:$D$15996,$A96,'PTC GRTgaz'!$C$7:$C$15996,"DEL")*1.0026*$F$4/INDIRECT($A$4&amp;"!D9"))</f>
        <v>158.41503267973854</v>
      </c>
      <c r="K96" s="136">
        <v>1000</v>
      </c>
      <c r="L96" s="137">
        <f t="shared" ca="1" si="11"/>
        <v>10.590135060548031</v>
      </c>
      <c r="M96" s="194">
        <f t="shared" ca="1" si="15"/>
        <v>0.75292000000000003</v>
      </c>
      <c r="N96" s="51" cm="1">
        <f t="array" aca="1" ref="N96" ca="1">IF(ROUND(ROUND(M96,2)-M96,4)=0,_xlfn.XLOOKUP(M96,INDIRECT($A$4&amp;"!$G$41:$G$141"),INDIRECT($A$4&amp;"!$A$41:$A$141"),0,1,1),IF(M96&gt;=1,0,(ROUNDUP(M96,2)-M96)*100*_xlfn.XLOOKUP(M96,INDIRECT($A$4&amp;"!$G$41:$G$141"),INDIRECT($A$4&amp;"!$A$41:$A$141"),0,-1,-1)+(M96-ROUNDDOWN(M96,2))*100*_xlfn.XLOOKUP(M96,INDIRECT($A$4&amp;"!$G$41:$G$141"),INDIRECT($A$4&amp;"!$A$41:$A$141"),0,1,1)))</f>
        <v>0.735702784528108</v>
      </c>
      <c r="O96" s="89">
        <f t="shared" ca="1" si="16"/>
        <v>11.654638065359485</v>
      </c>
      <c r="S96" s="137">
        <f t="shared" ca="1" si="12"/>
        <v>11.692648273073722</v>
      </c>
      <c r="T96" s="72">
        <f t="shared" ca="1" si="17"/>
        <v>0.82516999999999996</v>
      </c>
      <c r="U96" s="51" cm="1">
        <f t="array" aca="1" ref="U96" ca="1">IF(ROUND(ROUND(T96,2)-T96,4)=0,_xlfn.XLOOKUP(T96,INDIRECT($A$4&amp;"!$G$41:$G$141"),INDIRECT($A$4&amp;"!$A$41:$A$141"),0,1,1),IF(T96&gt;=1,0,(ROUNDUP(T96,2)-T96)*100*_xlfn.XLOOKUP(T96,INDIRECT($A$4&amp;"!$G$41:$G$141"),INDIRECT($A$4&amp;"!$A$41:$A$141"),0,-1,-1)+(T96-ROUNDDOWN(T96,2))*100*_xlfn.XLOOKUP(T96,INDIRECT($A$4&amp;"!$G$41:$G$141"),INDIRECT($A$4&amp;"!$A$41:$A$141"),0,1,1)))</f>
        <v>0.62465464631253298</v>
      </c>
      <c r="V96" s="89">
        <f t="shared" ca="1" si="18"/>
        <v>98.954686209150438</v>
      </c>
    </row>
    <row r="97" spans="1:22" x14ac:dyDescent="0.35">
      <c r="A97" s="48">
        <f t="shared" si="19"/>
        <v>45463</v>
      </c>
      <c r="B97" s="88" cm="1">
        <f t="array" aca="1" ref="B97" ca="1">_xlfn.XLOOKUP(A97,INDIRECT($A$5&amp;"!$AJ$41:$AJ$406"),INDIRECT($A$5&amp;"!$AK$41:$AK$406"))*SUM($F$3:$I$3)</f>
        <v>0</v>
      </c>
      <c r="C97" s="88" cm="1">
        <f t="array" aca="1" ref="C97" ca="1">_xlfn.XLOOKUP(A97,INDIRECT($A$5&amp;"!$AJ$41:$AJ$406"),INDIRECT($A$5&amp;"!$AL$41:$AL$406"))*SUM($F$3:$I$3)</f>
        <v>14.05</v>
      </c>
      <c r="D97" s="88" cm="1">
        <f t="array" aca="1" ref="D97" ca="1">_xlfn.XLOOKUP(A97,INDIRECT($A$5&amp;"!$AJ$41:$AJ$406"),INDIRECT($A$5&amp;"!$AO$41:$AO$406"))*SUM($F$3:$I$3)</f>
        <v>12.745000000000001</v>
      </c>
      <c r="E97" s="50" cm="1">
        <f t="array" ref="E97">SUMPRODUCT(('PT Storengy'!$B$8:$K$372)*('PT Storengy'!$A$8:$A$372=$A97)*('PT Storengy'!$B$5:$K$5=$A$6)*('PT Storengy'!$B$7:$K$7=$A$7))</f>
        <v>0.9</v>
      </c>
      <c r="F97" s="137">
        <f t="shared" ca="1" si="10"/>
        <v>10.601767999999998</v>
      </c>
      <c r="G97" s="194">
        <f t="shared" ca="1" si="13"/>
        <v>0.75375000000000003</v>
      </c>
      <c r="H97" s="51" cm="1">
        <f t="array" aca="1" ref="H97" ca="1">IF(ROUND(ROUND(G97,2)-G97,4)=0,_xlfn.XLOOKUP(G97,INDIRECT($A$4&amp;"!$G$41:$G$141"),INDIRECT($A$4&amp;"!$A$41:$A$141"),0,1,1),IF(G97&gt;=1,0,(ROUNDUP(G97,2)-G97)*100*_xlfn.XLOOKUP(G97,INDIRECT($A$4&amp;"!$G$41:$G$141"),INDIRECT($A$4&amp;"!$A$41:$A$141"),0,-1,-1)+(G97-ROUNDDOWN(G97,2))*100*_xlfn.XLOOKUP(G97,INDIRECT($A$4&amp;"!$G$41:$G$141"),INDIRECT($A$4&amp;"!$A$41:$A$141"),0,1,1)))</f>
        <v>0.73442707581227507</v>
      </c>
      <c r="I97" s="89">
        <f t="shared" ca="1" si="14"/>
        <v>11.634399999999999</v>
      </c>
      <c r="J97" s="136" cm="1">
        <f t="array" aca="1" ref="J97" ca="1">IF(COUNTIFS('PTC GRTgaz'!$K$7:$K$15996,"",'PTC GRTgaz'!$A$7:$A$15996,J$16,'PTC GRTgaz'!$D$7:$D$15996,$A97,'PTC GRTgaz'!$C$7:$C$15996,"DEL")&gt;0,J$14,SUMIFS('PTC GRTgaz'!$K$7:$K$15996,'PTC GRTgaz'!$A$7:$A$15996,J$16,'PTC GRTgaz'!$D$7:$D$15996,$A97,'PTC GRTgaz'!$C$7:$C$15996,"DEL")*1.0026*$F$4/INDIRECT($A$4&amp;"!D9"))</f>
        <v>158.41503267973854</v>
      </c>
      <c r="K97" s="136">
        <v>1000</v>
      </c>
      <c r="L97" s="137">
        <f t="shared" ca="1" si="11"/>
        <v>10.6017694894696</v>
      </c>
      <c r="M97" s="194">
        <f t="shared" ca="1" si="15"/>
        <v>0.75375000000000003</v>
      </c>
      <c r="N97" s="51" cm="1">
        <f t="array" aca="1" ref="N97" ca="1">IF(ROUND(ROUND(M97,2)-M97,4)=0,_xlfn.XLOOKUP(M97,INDIRECT($A$4&amp;"!$G$41:$G$141"),INDIRECT($A$4&amp;"!$A$41:$A$141"),0,1,1),IF(M97&gt;=1,0,(ROUNDUP(M97,2)-M97)*100*_xlfn.XLOOKUP(M97,INDIRECT($A$4&amp;"!$G$41:$G$141"),INDIRECT($A$4&amp;"!$A$41:$A$141"),0,-1,-1)+(M97-ROUNDDOWN(M97,2))*100*_xlfn.XLOOKUP(M97,INDIRECT($A$4&amp;"!$G$41:$G$141"),INDIRECT($A$4&amp;"!$A$41:$A$141"),0,1,1)))</f>
        <v>0.73442707581227507</v>
      </c>
      <c r="O97" s="89">
        <f t="shared" ca="1" si="16"/>
        <v>11.634428921568635</v>
      </c>
      <c r="S97" s="137">
        <f t="shared" ca="1" si="12"/>
        <v>11.78988639947895</v>
      </c>
      <c r="T97" s="72">
        <f t="shared" ca="1" si="17"/>
        <v>0.83221999999999996</v>
      </c>
      <c r="U97" s="51" cm="1">
        <f t="array" aca="1" ref="U97" ca="1">IF(ROUND(ROUND(T97,2)-T97,4)=0,_xlfn.XLOOKUP(T97,INDIRECT($A$4&amp;"!$G$41:$G$141"),INDIRECT($A$4&amp;"!$A$41:$A$141"),0,1,1),IF(T97&gt;=1,0,(ROUNDUP(T97,2)-T97)*100*_xlfn.XLOOKUP(T97,INDIRECT($A$4&amp;"!$G$41:$G$141"),INDIRECT($A$4&amp;"!$A$41:$A$141"),0,-1,-1)+(T97-ROUNDDOWN(T97,2))*100*_xlfn.XLOOKUP(T97,INDIRECT($A$4&amp;"!$G$41:$G$141"),INDIRECT($A$4&amp;"!$A$41:$A$141"),0,1,1)))</f>
        <v>0.61381880722021731</v>
      </c>
      <c r="V97" s="89">
        <f t="shared" ca="1" si="18"/>
        <v>97.238126405228854</v>
      </c>
    </row>
    <row r="98" spans="1:22" x14ac:dyDescent="0.35">
      <c r="A98" s="48">
        <f t="shared" si="19"/>
        <v>45464</v>
      </c>
      <c r="B98" s="88" cm="1">
        <f t="array" aca="1" ref="B98" ca="1">_xlfn.XLOOKUP(A98,INDIRECT($A$5&amp;"!$AJ$41:$AJ$406"),INDIRECT($A$5&amp;"!$AK$41:$AK$406"))*SUM($F$3:$I$3)</f>
        <v>0</v>
      </c>
      <c r="C98" s="88" cm="1">
        <f t="array" aca="1" ref="C98" ca="1">_xlfn.XLOOKUP(A98,INDIRECT($A$5&amp;"!$AJ$41:$AJ$406"),INDIRECT($A$5&amp;"!$AL$41:$AL$406"))*SUM($F$3:$I$3)</f>
        <v>14.05</v>
      </c>
      <c r="D98" s="88" cm="1">
        <f t="array" aca="1" ref="D98" ca="1">_xlfn.XLOOKUP(A98,INDIRECT($A$5&amp;"!$AJ$41:$AJ$406"),INDIRECT($A$5&amp;"!$AO$41:$AO$406"))*SUM($F$3:$I$3)</f>
        <v>12.745000000000001</v>
      </c>
      <c r="E98" s="50" cm="1">
        <f t="array" ref="E98">SUMPRODUCT(('PT Storengy'!$B$8:$K$372)*('PT Storengy'!$A$8:$A$372=$A98)*('PT Storengy'!$B$5:$K$5=$A$6)*('PT Storengy'!$B$7:$K$7=$A$7))</f>
        <v>0.9</v>
      </c>
      <c r="F98" s="137">
        <f t="shared" ca="1" si="10"/>
        <v>10.613382499999998</v>
      </c>
      <c r="G98" s="194">
        <f t="shared" ca="1" si="13"/>
        <v>0.75456999999999996</v>
      </c>
      <c r="H98" s="51" cm="1">
        <f t="array" aca="1" ref="H98" ca="1">IF(ROUND(ROUND(G98,2)-G98,4)=0,_xlfn.XLOOKUP(G98,INDIRECT($A$4&amp;"!$G$41:$G$141"),INDIRECT($A$4&amp;"!$A$41:$A$141"),0,1,1),IF(G98&gt;=1,0,(ROUNDUP(G98,2)-G98)*100*_xlfn.XLOOKUP(G98,INDIRECT($A$4&amp;"!$G$41:$G$141"),INDIRECT($A$4&amp;"!$A$41:$A$141"),0,-1,-1)+(G98-ROUNDDOWN(G98,2))*100*_xlfn.XLOOKUP(G98,INDIRECT($A$4&amp;"!$G$41:$G$141"),INDIRECT($A$4&amp;"!$A$41:$A$141"),0,1,1)))</f>
        <v>0.73316673708097047</v>
      </c>
      <c r="I98" s="89">
        <f t="shared" ca="1" si="14"/>
        <v>11.6145</v>
      </c>
      <c r="J98" s="136" cm="1">
        <f t="array" aca="1" ref="J98" ca="1">IF(COUNTIFS('PTC GRTgaz'!$K$7:$K$15996,"",'PTC GRTgaz'!$A$7:$A$15996,J$16,'PTC GRTgaz'!$D$7:$D$15996,$A98,'PTC GRTgaz'!$C$7:$C$15996,"DEL")&gt;0,J$14,SUMIFS('PTC GRTgaz'!$K$7:$K$15996,'PTC GRTgaz'!$A$7:$A$15996,J$16,'PTC GRTgaz'!$D$7:$D$15996,$A98,'PTC GRTgaz'!$C$7:$C$15996,"DEL")*1.0026*$F$4/INDIRECT($A$4&amp;"!D9"))</f>
        <v>158.41503267973854</v>
      </c>
      <c r="K98" s="136">
        <v>1000</v>
      </c>
      <c r="L98" s="137">
        <f t="shared" ca="1" si="11"/>
        <v>10.613383952731038</v>
      </c>
      <c r="M98" s="194">
        <f t="shared" ca="1" si="15"/>
        <v>0.75456999999999996</v>
      </c>
      <c r="N98" s="51" cm="1">
        <f t="array" aca="1" ref="N98" ca="1">IF(ROUND(ROUND(M98,2)-M98,4)=0,_xlfn.XLOOKUP(M98,INDIRECT($A$4&amp;"!$G$41:$G$141"),INDIRECT($A$4&amp;"!$A$41:$A$141"),0,1,1),IF(M98&gt;=1,0,(ROUNDUP(M98,2)-M98)*100*_xlfn.XLOOKUP(M98,INDIRECT($A$4&amp;"!$G$41:$G$141"),INDIRECT($A$4&amp;"!$A$41:$A$141"),0,-1,-1)+(M98-ROUNDDOWN(M98,2))*100*_xlfn.XLOOKUP(M98,INDIRECT($A$4&amp;"!$G$41:$G$141"),INDIRECT($A$4&amp;"!$A$41:$A$141"),0,1,1)))</f>
        <v>0.73316673708097047</v>
      </c>
      <c r="O98" s="89">
        <f t="shared" ca="1" si="16"/>
        <v>11.614463261437919</v>
      </c>
      <c r="S98" s="137">
        <f t="shared" ca="1" si="12"/>
        <v>11.885439618956076</v>
      </c>
      <c r="T98" s="72">
        <f t="shared" ca="1" si="17"/>
        <v>0.83914</v>
      </c>
      <c r="U98" s="51" cm="1">
        <f t="array" aca="1" ref="U98" ca="1">IF(ROUND(ROUND(T98,2)-T98,4)=0,_xlfn.XLOOKUP(T98,INDIRECT($A$4&amp;"!$G$41:$G$141"),INDIRECT($A$4&amp;"!$A$41:$A$141"),0,1,1),IF(T98&gt;=1,0,(ROUNDUP(T98,2)-T98)*100*_xlfn.XLOOKUP(T98,INDIRECT($A$4&amp;"!$G$41:$G$141"),INDIRECT($A$4&amp;"!$A$41:$A$141"),0,-1,-1)+(T98-ROUNDDOWN(T98,2))*100*_xlfn.XLOOKUP(T98,INDIRECT($A$4&amp;"!$G$41:$G$141"),INDIRECT($A$4&amp;"!$A$41:$A$141"),0,1,1)))</f>
        <v>0.603182777926767</v>
      </c>
      <c r="V98" s="89">
        <f t="shared" ca="1" si="18"/>
        <v>95.553219477124273</v>
      </c>
    </row>
    <row r="99" spans="1:22" x14ac:dyDescent="0.35">
      <c r="A99" s="48">
        <f t="shared" si="19"/>
        <v>45465</v>
      </c>
      <c r="B99" s="88" cm="1">
        <f t="array" aca="1" ref="B99" ca="1">_xlfn.XLOOKUP(A99,INDIRECT($A$5&amp;"!$AJ$41:$AJ$406"),INDIRECT($A$5&amp;"!$AK$41:$AK$406"))*SUM($F$3:$I$3)</f>
        <v>0</v>
      </c>
      <c r="C99" s="88" cm="1">
        <f t="array" aca="1" ref="C99" ca="1">_xlfn.XLOOKUP(A99,INDIRECT($A$5&amp;"!$AJ$41:$AJ$406"),INDIRECT($A$5&amp;"!$AL$41:$AL$406"))*SUM($F$3:$I$3)</f>
        <v>14.05</v>
      </c>
      <c r="D99" s="88" cm="1">
        <f t="array" aca="1" ref="D99" ca="1">_xlfn.XLOOKUP(A99,INDIRECT($A$5&amp;"!$AJ$41:$AJ$406"),INDIRECT($A$5&amp;"!$AO$41:$AO$406"))*SUM($F$3:$I$3)</f>
        <v>12.745000000000001</v>
      </c>
      <c r="E99" s="50" cm="1">
        <f t="array" ref="E99">SUMPRODUCT(('PT Storengy'!$B$8:$K$372)*('PT Storengy'!$A$8:$A$372=$A99)*('PT Storengy'!$B$5:$K$5=$A$6)*('PT Storengy'!$B$7:$K$7=$A$7))</f>
        <v>0.9</v>
      </c>
      <c r="F99" s="137">
        <f t="shared" ca="1" si="10"/>
        <v>10.624976799999999</v>
      </c>
      <c r="G99" s="194">
        <f t="shared" ca="1" si="13"/>
        <v>0.75539999999999996</v>
      </c>
      <c r="H99" s="51" cm="1">
        <f t="array" aca="1" ref="H99" ca="1">IF(ROUND(ROUND(G99,2)-G99,4)=0,_xlfn.XLOOKUP(G99,INDIRECT($A$4&amp;"!$G$41:$G$141"),INDIRECT($A$4&amp;"!$A$41:$A$141"),0,1,1),IF(G99&gt;=1,0,(ROUNDUP(G99,2)-G99)*100*_xlfn.XLOOKUP(G99,INDIRECT($A$4&amp;"!$G$41:$G$141"),INDIRECT($A$4&amp;"!$A$41:$A$141"),0,-1,-1)+(G99-ROUNDDOWN(G99,2))*100*_xlfn.XLOOKUP(G99,INDIRECT($A$4&amp;"!$G$41:$G$141"),INDIRECT($A$4&amp;"!$A$41:$A$141"),0,1,1)))</f>
        <v>0.73189102836513742</v>
      </c>
      <c r="I99" s="89">
        <f t="shared" ca="1" si="14"/>
        <v>11.5943</v>
      </c>
      <c r="J99" s="136" cm="1">
        <f t="array" aca="1" ref="J99" ca="1">IF(COUNTIFS('PTC GRTgaz'!$K$7:$K$15996,"",'PTC GRTgaz'!$A$7:$A$15996,J$16,'PTC GRTgaz'!$D$7:$D$15996,$A99,'PTC GRTgaz'!$C$7:$C$15996,"DEL")&gt;0,J$14,SUMIFS('PTC GRTgaz'!$K$7:$K$15996,'PTC GRTgaz'!$A$7:$A$15996,J$16,'PTC GRTgaz'!$D$7:$D$15996,$A99,'PTC GRTgaz'!$C$7:$C$15996,"DEL")*1.0026*$F$4/INDIRECT($A$4&amp;"!D9"))</f>
        <v>158.41503267973854</v>
      </c>
      <c r="K99" s="136">
        <v>1000</v>
      </c>
      <c r="L99" s="137">
        <f t="shared" ca="1" si="11"/>
        <v>10.624978206848684</v>
      </c>
      <c r="M99" s="194">
        <f t="shared" ca="1" si="15"/>
        <v>0.75539999999999996</v>
      </c>
      <c r="N99" s="51" cm="1">
        <f t="array" aca="1" ref="N99" ca="1">IF(ROUND(ROUND(M99,2)-M99,4)=0,_xlfn.XLOOKUP(M99,INDIRECT($A$4&amp;"!$G$41:$G$141"),INDIRECT($A$4&amp;"!$A$41:$A$141"),0,1,1),IF(M99&gt;=1,0,(ROUNDUP(M99,2)-M99)*100*_xlfn.XLOOKUP(M99,INDIRECT($A$4&amp;"!$G$41:$G$141"),INDIRECT($A$4&amp;"!$A$41:$A$141"),0,-1,-1)+(M99-ROUNDDOWN(M99,2))*100*_xlfn.XLOOKUP(M99,INDIRECT($A$4&amp;"!$G$41:$G$141"),INDIRECT($A$4&amp;"!$A$41:$A$141"),0,1,1)))</f>
        <v>0.73189102836513742</v>
      </c>
      <c r="O99" s="89">
        <f t="shared" ca="1" si="16"/>
        <v>11.594254117647067</v>
      </c>
      <c r="S99" s="137">
        <f t="shared" ca="1" si="12"/>
        <v>11.97933714954431</v>
      </c>
      <c r="T99" s="72">
        <f t="shared" ca="1" si="17"/>
        <v>0.84594000000000003</v>
      </c>
      <c r="U99" s="51" cm="1">
        <f t="array" aca="1" ref="U99" ca="1">IF(ROUND(ROUND(T99,2)-T99,4)=0,_xlfn.XLOOKUP(T99,INDIRECT($A$4&amp;"!$G$41:$G$141"),INDIRECT($A$4&amp;"!$A$41:$A$141"),0,1,1),IF(T99&gt;=1,0,(ROUNDUP(T99,2)-T99)*100*_xlfn.XLOOKUP(T99,INDIRECT($A$4&amp;"!$G$41:$G$141"),INDIRECT($A$4&amp;"!$A$41:$A$141"),0,-1,-1)+(T99-ROUNDDOWN(T99,2))*100*_xlfn.XLOOKUP(T99,INDIRECT($A$4&amp;"!$G$41:$G$141"),INDIRECT($A$4&amp;"!$A$41:$A$141"),0,1,1)))</f>
        <v>0.59273118844765404</v>
      </c>
      <c r="V99" s="89">
        <f t="shared" ca="1" si="18"/>
        <v>93.897530588235384</v>
      </c>
    </row>
    <row r="100" spans="1:22" x14ac:dyDescent="0.35">
      <c r="A100" s="48">
        <f t="shared" si="19"/>
        <v>45466</v>
      </c>
      <c r="B100" s="88" cm="1">
        <f t="array" aca="1" ref="B100" ca="1">_xlfn.XLOOKUP(A100,INDIRECT($A$5&amp;"!$AJ$41:$AJ$406"),INDIRECT($A$5&amp;"!$AK$41:$AK$406"))*SUM($F$3:$I$3)</f>
        <v>0</v>
      </c>
      <c r="C100" s="88" cm="1">
        <f t="array" aca="1" ref="C100" ca="1">_xlfn.XLOOKUP(A100,INDIRECT($A$5&amp;"!$AJ$41:$AJ$406"),INDIRECT($A$5&amp;"!$AL$41:$AL$406"))*SUM($F$3:$I$3)</f>
        <v>14.05</v>
      </c>
      <c r="D100" s="88" cm="1">
        <f t="array" aca="1" ref="D100" ca="1">_xlfn.XLOOKUP(A100,INDIRECT($A$5&amp;"!$AJ$41:$AJ$406"),INDIRECT($A$5&amp;"!$AO$41:$AO$406"))*SUM($F$3:$I$3)</f>
        <v>12.745000000000001</v>
      </c>
      <c r="E100" s="50" cm="1">
        <f t="array" ref="E100">SUMPRODUCT(('PT Storengy'!$B$8:$K$372)*('PT Storengy'!$A$8:$A$372=$A100)*('PT Storengy'!$B$5:$K$5=$A$6)*('PT Storengy'!$B$7:$K$7=$A$7))</f>
        <v>0.9</v>
      </c>
      <c r="F100" s="137">
        <f t="shared" ca="1" si="10"/>
        <v>10.636550799999998</v>
      </c>
      <c r="G100" s="194">
        <f t="shared" ca="1" si="13"/>
        <v>0.75622999999999996</v>
      </c>
      <c r="H100" s="5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0.7306153196493046</v>
      </c>
      <c r="I100" s="89">
        <f t="shared" ca="1" si="14"/>
        <v>11.574</v>
      </c>
      <c r="J100" s="136" cm="1">
        <f t="array" aca="1" ref="J100" ca="1">IF(COUNTIFS('PTC GRTgaz'!$K$7:$K$15996,"",'PTC GRTgaz'!$A$7:$A$15996,J$16,'PTC GRTgaz'!$D$7:$D$15996,$A100,'PTC GRTgaz'!$C$7:$C$15996,"DEL")&gt;0,J$14,SUMIFS('PTC GRTgaz'!$K$7:$K$15996,'PTC GRTgaz'!$A$7:$A$15996,J$16,'PTC GRTgaz'!$D$7:$D$15996,$A100,'PTC GRTgaz'!$C$7:$C$15996,"DEL")*1.0026*$F$4/INDIRECT($A$4&amp;"!D9"))</f>
        <v>158.41503267973854</v>
      </c>
      <c r="K100" s="136">
        <v>1000</v>
      </c>
      <c r="L100" s="137">
        <f t="shared" ca="1" si="11"/>
        <v>10.636552251822541</v>
      </c>
      <c r="M100" s="194">
        <f t="shared" ca="1" si="15"/>
        <v>0.75622999999999996</v>
      </c>
      <c r="N100" s="5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0.7306153196493046</v>
      </c>
      <c r="O100" s="89">
        <f t="shared" ca="1" si="16"/>
        <v>11.574044973856218</v>
      </c>
      <c r="S100" s="137">
        <f t="shared" ca="1" si="12"/>
        <v>12.071608209282873</v>
      </c>
      <c r="T100" s="72">
        <f t="shared" ca="1" si="17"/>
        <v>0.85262000000000004</v>
      </c>
      <c r="U100" s="5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0.58246403878287833</v>
      </c>
      <c r="V100" s="89">
        <f t="shared" ca="1" si="18"/>
        <v>92.271059738562172</v>
      </c>
    </row>
    <row r="101" spans="1:22" x14ac:dyDescent="0.35">
      <c r="A101" s="48">
        <f t="shared" si="19"/>
        <v>45467</v>
      </c>
      <c r="B101" s="88" cm="1">
        <f t="array" aca="1" ref="B101" ca="1">_xlfn.XLOOKUP(A101,INDIRECT($A$5&amp;"!$AJ$41:$AJ$406"),INDIRECT($A$5&amp;"!$AK$41:$AK$406"))*SUM($F$3:$I$3)</f>
        <v>0</v>
      </c>
      <c r="C101" s="88" cm="1">
        <f t="array" aca="1" ref="C101" ca="1">_xlfn.XLOOKUP(A101,INDIRECT($A$5&amp;"!$AJ$41:$AJ$406"),INDIRECT($A$5&amp;"!$AL$41:$AL$406"))*SUM($F$3:$I$3)</f>
        <v>14.05</v>
      </c>
      <c r="D101" s="88" cm="1">
        <f t="array" aca="1" ref="D101" ca="1">_xlfn.XLOOKUP(A101,INDIRECT($A$5&amp;"!$AJ$41:$AJ$406"),INDIRECT($A$5&amp;"!$AO$41:$AO$406"))*SUM($F$3:$I$3)</f>
        <v>12.745000000000001</v>
      </c>
      <c r="E101" s="50" cm="1">
        <f t="array" ref="E101">SUMPRODUCT(('PT Storengy'!$B$8:$K$372)*('PT Storengy'!$A$8:$A$372=$A101)*('PT Storengy'!$B$5:$K$5=$A$6)*('PT Storengy'!$B$7:$K$7=$A$7))</f>
        <v>0.9</v>
      </c>
      <c r="F101" s="137">
        <f t="shared" ca="1" si="10"/>
        <v>10.648104899999998</v>
      </c>
      <c r="G101" s="194">
        <f t="shared" ca="1" si="13"/>
        <v>0.75705</v>
      </c>
      <c r="H101" s="5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0.72935498091799966</v>
      </c>
      <c r="I101" s="89">
        <f t="shared" ca="1" si="14"/>
        <v>11.5541</v>
      </c>
      <c r="J101" s="136" cm="1">
        <f t="array" aca="1" ref="J101" ca="1">IF(COUNTIFS('PTC GRTgaz'!$K$7:$K$15996,"",'PTC GRTgaz'!$A$7:$A$15996,J$16,'PTC GRTgaz'!$D$7:$D$15996,$A101,'PTC GRTgaz'!$C$7:$C$15996,"DEL")&gt;0,J$14,SUMIFS('PTC GRTgaz'!$K$7:$K$15996,'PTC GRTgaz'!$A$7:$A$15996,J$16,'PTC GRTgaz'!$D$7:$D$15996,$A101,'PTC GRTgaz'!$C$7:$C$15996,"DEL")*1.0026*$F$4/INDIRECT($A$4&amp;"!D9"))</f>
        <v>158.41503267973854</v>
      </c>
      <c r="K101" s="136">
        <v>1000</v>
      </c>
      <c r="L101" s="137">
        <f t="shared" ca="1" si="11"/>
        <v>10.648106331136267</v>
      </c>
      <c r="M101" s="194">
        <f t="shared" ca="1" si="15"/>
        <v>0.75705</v>
      </c>
      <c r="N101" s="5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0.72935498091799966</v>
      </c>
      <c r="O101" s="89">
        <f t="shared" ca="1" si="16"/>
        <v>11.554079313725497</v>
      </c>
      <c r="S101" s="137">
        <f t="shared" ca="1" si="12"/>
        <v>12.162279581374376</v>
      </c>
      <c r="T101" s="72">
        <f t="shared" ca="1" si="17"/>
        <v>0.85919000000000001</v>
      </c>
      <c r="U101" s="5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0.57236595894791187</v>
      </c>
      <c r="V101" s="89">
        <f t="shared" ca="1" si="18"/>
        <v>90.671372091503343</v>
      </c>
    </row>
    <row r="102" spans="1:22" x14ac:dyDescent="0.35">
      <c r="A102" s="48">
        <f t="shared" si="19"/>
        <v>45468</v>
      </c>
      <c r="B102" s="88" cm="1">
        <f t="array" aca="1" ref="B102" ca="1">_xlfn.XLOOKUP(A102,INDIRECT($A$5&amp;"!$AJ$41:$AJ$406"),INDIRECT($A$5&amp;"!$AK$41:$AK$406"))*SUM($F$3:$I$3)</f>
        <v>0</v>
      </c>
      <c r="C102" s="88" cm="1">
        <f t="array" aca="1" ref="C102" ca="1">_xlfn.XLOOKUP(A102,INDIRECT($A$5&amp;"!$AJ$41:$AJ$406"),INDIRECT($A$5&amp;"!$AL$41:$AL$406"))*SUM($F$3:$I$3)</f>
        <v>14.05</v>
      </c>
      <c r="D102" s="88" cm="1">
        <f t="array" aca="1" ref="D102" ca="1">_xlfn.XLOOKUP(A102,INDIRECT($A$5&amp;"!$AJ$41:$AJ$406"),INDIRECT($A$5&amp;"!$AO$41:$AO$406"))*SUM($F$3:$I$3)</f>
        <v>12.745000000000001</v>
      </c>
      <c r="E102" s="50" cm="1">
        <f t="array" ref="E102">SUMPRODUCT(('PT Storengy'!$B$8:$K$372)*('PT Storengy'!$A$8:$A$372=$A102)*('PT Storengy'!$B$5:$K$5=$A$6)*('PT Storengy'!$B$7:$K$7=$A$7))</f>
        <v>0.9</v>
      </c>
      <c r="F102" s="137">
        <f t="shared" ca="1" si="10"/>
        <v>10.659638999999999</v>
      </c>
      <c r="G102" s="194">
        <f t="shared" ca="1" si="13"/>
        <v>0.75787000000000004</v>
      </c>
      <c r="H102" s="5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0.72809464218669484</v>
      </c>
      <c r="I102" s="89">
        <f t="shared" ca="1" si="14"/>
        <v>11.5341</v>
      </c>
      <c r="J102" s="136" cm="1">
        <f t="array" aca="1" ref="J102" ca="1">IF(COUNTIFS('PTC GRTgaz'!$K$7:$K$15996,"",'PTC GRTgaz'!$A$7:$A$15996,J$16,'PTC GRTgaz'!$D$7:$D$15996,$A102,'PTC GRTgaz'!$C$7:$C$15996,"DEL")&gt;0,J$14,SUMIFS('PTC GRTgaz'!$K$7:$K$15996,'PTC GRTgaz'!$A$7:$A$15996,J$16,'PTC GRTgaz'!$D$7:$D$15996,$A102,'PTC GRTgaz'!$C$7:$C$15996,"DEL")*1.0026*$F$4/INDIRECT($A$4&amp;"!D9"))</f>
        <v>158.41503267973854</v>
      </c>
      <c r="K102" s="136">
        <v>1000</v>
      </c>
      <c r="L102" s="137">
        <f t="shared" ca="1" si="11"/>
        <v>10.659640444789861</v>
      </c>
      <c r="M102" s="194">
        <f t="shared" ca="1" si="15"/>
        <v>0.75787000000000004</v>
      </c>
      <c r="N102" s="5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0.72809464218669484</v>
      </c>
      <c r="O102" s="89">
        <f t="shared" ca="1" si="16"/>
        <v>11.534113653594778</v>
      </c>
      <c r="S102" s="137">
        <f t="shared" ca="1" si="12"/>
        <v>12.251380483858036</v>
      </c>
      <c r="T102" s="72">
        <f t="shared" ca="1" si="17"/>
        <v>0.86563999999999997</v>
      </c>
      <c r="U102" s="5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0.56245231892728276</v>
      </c>
      <c r="V102" s="89">
        <f t="shared" ca="1" si="18"/>
        <v>89.100902483660221</v>
      </c>
    </row>
    <row r="103" spans="1:22" x14ac:dyDescent="0.35">
      <c r="A103" s="48">
        <f t="shared" si="19"/>
        <v>45469</v>
      </c>
      <c r="B103" s="88" cm="1">
        <f t="array" aca="1" ref="B103" ca="1">_xlfn.XLOOKUP(A103,INDIRECT($A$5&amp;"!$AJ$41:$AJ$406"),INDIRECT($A$5&amp;"!$AK$41:$AK$406"))*SUM($F$3:$I$3)</f>
        <v>0</v>
      </c>
      <c r="C103" s="88" cm="1">
        <f t="array" aca="1" ref="C103" ca="1">_xlfn.XLOOKUP(A103,INDIRECT($A$5&amp;"!$AJ$41:$AJ$406"),INDIRECT($A$5&amp;"!$AL$41:$AL$406"))*SUM($F$3:$I$3)</f>
        <v>14.05</v>
      </c>
      <c r="D103" s="88" cm="1">
        <f t="array" aca="1" ref="D103" ca="1">_xlfn.XLOOKUP(A103,INDIRECT($A$5&amp;"!$AJ$41:$AJ$406"),INDIRECT($A$5&amp;"!$AO$41:$AO$406"))*SUM($F$3:$I$3)</f>
        <v>12.745000000000001</v>
      </c>
      <c r="E103" s="50" cm="1">
        <f t="array" ref="E103">SUMPRODUCT(('PT Storengy'!$B$8:$K$372)*('PT Storengy'!$A$8:$A$372=$A103)*('PT Storengy'!$B$5:$K$5=$A$6)*('PT Storengy'!$B$7:$K$7=$A$7))</f>
        <v>0.9</v>
      </c>
      <c r="F103" s="137">
        <f t="shared" ca="1" si="10"/>
        <v>10.671153099999998</v>
      </c>
      <c r="G103" s="194">
        <f t="shared" ca="1" si="13"/>
        <v>0.75868999999999998</v>
      </c>
      <c r="H103" s="5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0.72683430345539013</v>
      </c>
      <c r="I103" s="89">
        <f t="shared" ca="1" si="14"/>
        <v>11.514099999999999</v>
      </c>
      <c r="J103" s="136" cm="1">
        <f t="array" aca="1" ref="J103" ca="1">IF(COUNTIFS('PTC GRTgaz'!$K$7:$K$15996,"",'PTC GRTgaz'!$A$7:$A$15996,J$16,'PTC GRTgaz'!$D$7:$D$15996,$A103,'PTC GRTgaz'!$C$7:$C$15996,"DEL")&gt;0,J$14,SUMIFS('PTC GRTgaz'!$K$7:$K$15996,'PTC GRTgaz'!$A$7:$A$15996,J$16,'PTC GRTgaz'!$D$7:$D$15996,$A103,'PTC GRTgaz'!$C$7:$C$15996,"DEL")*1.0026*$F$4/INDIRECT($A$4&amp;"!D9"))</f>
        <v>158.41503267973854</v>
      </c>
      <c r="K103" s="136">
        <v>1000</v>
      </c>
      <c r="L103" s="137">
        <f t="shared" ca="1" si="11"/>
        <v>10.671154592783326</v>
      </c>
      <c r="M103" s="194">
        <f t="shared" ca="1" si="15"/>
        <v>0.75868999999999998</v>
      </c>
      <c r="N103" s="5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0.72683430345539013</v>
      </c>
      <c r="O103" s="89">
        <f t="shared" ca="1" si="16"/>
        <v>11.514147993464061</v>
      </c>
      <c r="S103" s="137">
        <f t="shared" ca="1" si="12"/>
        <v>12.338937699936467</v>
      </c>
      <c r="T103" s="72">
        <f t="shared" ca="1" si="17"/>
        <v>0.87197999999999998</v>
      </c>
      <c r="U103" s="5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0.55270774873646267</v>
      </c>
      <c r="V103" s="89">
        <f t="shared" ca="1" si="18"/>
        <v>87.557216078431452</v>
      </c>
    </row>
    <row r="104" spans="1:22" x14ac:dyDescent="0.35">
      <c r="A104" s="48">
        <f t="shared" si="19"/>
        <v>45470</v>
      </c>
      <c r="B104" s="88" cm="1">
        <f t="array" aca="1" ref="B104" ca="1">_xlfn.XLOOKUP(A104,INDIRECT($A$5&amp;"!$AJ$41:$AJ$406"),INDIRECT($A$5&amp;"!$AK$41:$AK$406"))*SUM($F$3:$I$3)</f>
        <v>0</v>
      </c>
      <c r="C104" s="88" cm="1">
        <f t="array" aca="1" ref="C104" ca="1">_xlfn.XLOOKUP(A104,INDIRECT($A$5&amp;"!$AJ$41:$AJ$406"),INDIRECT($A$5&amp;"!$AL$41:$AL$406"))*SUM($F$3:$I$3)</f>
        <v>14.05</v>
      </c>
      <c r="D104" s="88" cm="1">
        <f t="array" aca="1" ref="D104" ca="1">_xlfn.XLOOKUP(A104,INDIRECT($A$5&amp;"!$AJ$41:$AJ$406"),INDIRECT($A$5&amp;"!$AO$41:$AO$406"))*SUM($F$3:$I$3)</f>
        <v>12.745000000000001</v>
      </c>
      <c r="E104" s="50" cm="1">
        <f t="array" ref="E104">SUMPRODUCT(('PT Storengy'!$B$8:$K$372)*('PT Storengy'!$A$8:$A$372=$A104)*('PT Storengy'!$B$5:$K$5=$A$6)*('PT Storengy'!$B$7:$K$7=$A$7))</f>
        <v>0.9</v>
      </c>
      <c r="F104" s="137">
        <f t="shared" ca="1" si="10"/>
        <v>10.682647299999998</v>
      </c>
      <c r="G104" s="194">
        <f t="shared" ca="1" si="13"/>
        <v>0.75951000000000002</v>
      </c>
      <c r="H104" s="5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0.72557396472408531</v>
      </c>
      <c r="I104" s="89">
        <f t="shared" ca="1" si="14"/>
        <v>11.494199999999999</v>
      </c>
      <c r="J104" s="136" cm="1">
        <f t="array" aca="1" ref="J104" ca="1">IF(COUNTIFS('PTC GRTgaz'!$K$7:$K$15996,"",'PTC GRTgaz'!$A$7:$A$15996,J$16,'PTC GRTgaz'!$D$7:$D$15996,$A104,'PTC GRTgaz'!$C$7:$C$15996,"DEL")&gt;0,J$14,SUMIFS('PTC GRTgaz'!$K$7:$K$15996,'PTC GRTgaz'!$A$7:$A$15996,J$16,'PTC GRTgaz'!$D$7:$D$15996,$A104,'PTC GRTgaz'!$C$7:$C$15996,"DEL")*1.0026*$F$4/INDIRECT($A$4&amp;"!D9"))</f>
        <v>158.41503267973854</v>
      </c>
      <c r="K104" s="136">
        <v>1000</v>
      </c>
      <c r="L104" s="137">
        <f t="shared" ca="1" si="11"/>
        <v>10.682648775116659</v>
      </c>
      <c r="M104" s="194">
        <f t="shared" ca="1" si="15"/>
        <v>0.75951000000000002</v>
      </c>
      <c r="N104" s="5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0.72557396472408531</v>
      </c>
      <c r="O104" s="89">
        <f t="shared" ca="1" si="16"/>
        <v>11.49418233333334</v>
      </c>
      <c r="S104" s="137">
        <f t="shared" ca="1" si="12"/>
        <v>12.424975577975683</v>
      </c>
      <c r="T104" s="72">
        <f t="shared" ca="1" si="17"/>
        <v>0.87822</v>
      </c>
      <c r="U104" s="5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0.54311687839092371</v>
      </c>
      <c r="V104" s="89">
        <f t="shared" ca="1" si="18"/>
        <v>86.037878039215769</v>
      </c>
    </row>
    <row r="105" spans="1:22" x14ac:dyDescent="0.35">
      <c r="A105" s="48">
        <f t="shared" si="19"/>
        <v>45471</v>
      </c>
      <c r="B105" s="88" cm="1">
        <f t="array" aca="1" ref="B105" ca="1">_xlfn.XLOOKUP(A105,INDIRECT($A$5&amp;"!$AJ$41:$AJ$406"),INDIRECT($A$5&amp;"!$AK$41:$AK$406"))*SUM($F$3:$I$3)</f>
        <v>0</v>
      </c>
      <c r="C105" s="88" cm="1">
        <f t="array" aca="1" ref="C105" ca="1">_xlfn.XLOOKUP(A105,INDIRECT($A$5&amp;"!$AJ$41:$AJ$406"),INDIRECT($A$5&amp;"!$AL$41:$AL$406"))*SUM($F$3:$I$3)</f>
        <v>14.05</v>
      </c>
      <c r="D105" s="88" cm="1">
        <f t="array" aca="1" ref="D105" ca="1">_xlfn.XLOOKUP(A105,INDIRECT($A$5&amp;"!$AJ$41:$AJ$406"),INDIRECT($A$5&amp;"!$AO$41:$AO$406"))*SUM($F$3:$I$3)</f>
        <v>12.745000000000001</v>
      </c>
      <c r="E105" s="50" cm="1">
        <f t="array" ref="E105">SUMPRODUCT(('PT Storengy'!$B$8:$K$372)*('PT Storengy'!$A$8:$A$372=$A105)*('PT Storengy'!$B$5:$K$5=$A$6)*('PT Storengy'!$B$7:$K$7=$A$7))</f>
        <v>0.9</v>
      </c>
      <c r="F105" s="137">
        <f t="shared" ca="1" si="10"/>
        <v>10.694121499999998</v>
      </c>
      <c r="G105" s="194">
        <f t="shared" ca="1" si="13"/>
        <v>0.76032999999999995</v>
      </c>
      <c r="H105" s="5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0.7243136259927806</v>
      </c>
      <c r="I105" s="89">
        <f t="shared" ca="1" si="14"/>
        <v>11.4742</v>
      </c>
      <c r="J105" s="136" cm="1">
        <f t="array" aca="1" ref="J105" ca="1">IF(COUNTIFS('PTC GRTgaz'!$K$7:$K$15996,"",'PTC GRTgaz'!$A$7:$A$15996,J$16,'PTC GRTgaz'!$D$7:$D$15996,$A105,'PTC GRTgaz'!$C$7:$C$15996,"DEL")&gt;0,J$14,SUMIFS('PTC GRTgaz'!$K$7:$K$15996,'PTC GRTgaz'!$A$7:$A$15996,J$16,'PTC GRTgaz'!$D$7:$D$15996,$A105,'PTC GRTgaz'!$C$7:$C$15996,"DEL")*1.0026*$F$4/INDIRECT($A$4&amp;"!D9"))</f>
        <v>158.41503267973854</v>
      </c>
      <c r="K105" s="136">
        <v>1000</v>
      </c>
      <c r="L105" s="137">
        <f t="shared" ca="1" si="11"/>
        <v>10.694122991789861</v>
      </c>
      <c r="M105" s="194">
        <f t="shared" ca="1" si="15"/>
        <v>0.76032999999999995</v>
      </c>
      <c r="N105" s="5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0.7243136259927806</v>
      </c>
      <c r="O105" s="89">
        <f t="shared" ca="1" si="16"/>
        <v>11.474216673202623</v>
      </c>
      <c r="S105" s="137">
        <f t="shared" ca="1" si="12"/>
        <v>12.509523336014899</v>
      </c>
      <c r="T105" s="72">
        <f t="shared" ca="1" si="17"/>
        <v>0.88434000000000001</v>
      </c>
      <c r="U105" s="5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0.53371044785972199</v>
      </c>
      <c r="V105" s="89">
        <f t="shared" ca="1" si="18"/>
        <v>84.547758039215751</v>
      </c>
    </row>
    <row r="106" spans="1:22" x14ac:dyDescent="0.35">
      <c r="A106" s="48">
        <f t="shared" si="19"/>
        <v>45472</v>
      </c>
      <c r="B106" s="88" cm="1">
        <f t="array" aca="1" ref="B106" ca="1">_xlfn.XLOOKUP(A106,INDIRECT($A$5&amp;"!$AJ$41:$AJ$406"),INDIRECT($A$5&amp;"!$AK$41:$AK$406"))*SUM($F$3:$I$3)</f>
        <v>0</v>
      </c>
      <c r="C106" s="88" cm="1">
        <f t="array" aca="1" ref="C106" ca="1">_xlfn.XLOOKUP(A106,INDIRECT($A$5&amp;"!$AJ$41:$AJ$406"),INDIRECT($A$5&amp;"!$AL$41:$AL$406"))*SUM($F$3:$I$3)</f>
        <v>14.05</v>
      </c>
      <c r="D106" s="88" cm="1">
        <f t="array" aca="1" ref="D106" ca="1">_xlfn.XLOOKUP(A106,INDIRECT($A$5&amp;"!$AJ$41:$AJ$406"),INDIRECT($A$5&amp;"!$AO$41:$AO$406"))*SUM($F$3:$I$3)</f>
        <v>12.745000000000001</v>
      </c>
      <c r="E106" s="50" cm="1">
        <f t="array" ref="E106">SUMPRODUCT(('PT Storengy'!$B$8:$K$372)*('PT Storengy'!$A$8:$A$372=$A106)*('PT Storengy'!$B$5:$K$5=$A$6)*('PT Storengy'!$B$7:$K$7=$A$7))</f>
        <v>0.9</v>
      </c>
      <c r="F106" s="137">
        <f t="shared" ca="1" si="10"/>
        <v>10.705575799999998</v>
      </c>
      <c r="G106" s="194">
        <f t="shared" ca="1" si="13"/>
        <v>0.76114999999999999</v>
      </c>
      <c r="H106" s="5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0.72305328726147577</v>
      </c>
      <c r="I106" s="89">
        <f t="shared" ca="1" si="14"/>
        <v>11.4543</v>
      </c>
      <c r="J106" s="136" cm="1">
        <f t="array" aca="1" ref="J106" ca="1">IF(COUNTIFS('PTC GRTgaz'!$K$7:$K$15996,"",'PTC GRTgaz'!$A$7:$A$15996,J$16,'PTC GRTgaz'!$D$7:$D$15996,$A106,'PTC GRTgaz'!$C$7:$C$15996,"DEL")&gt;0,J$14,SUMIFS('PTC GRTgaz'!$K$7:$K$15996,'PTC GRTgaz'!$A$7:$A$15996,J$16,'PTC GRTgaz'!$D$7:$D$15996,$A106,'PTC GRTgaz'!$C$7:$C$15996,"DEL")*1.0026*$F$4/INDIRECT($A$4&amp;"!D9"))</f>
        <v>158.41503267973854</v>
      </c>
      <c r="K106" s="136">
        <v>1000</v>
      </c>
      <c r="L106" s="137">
        <f t="shared" ca="1" si="11"/>
        <v>10.705577242802933</v>
      </c>
      <c r="M106" s="194">
        <f t="shared" ca="1" si="15"/>
        <v>0.76114999999999999</v>
      </c>
      <c r="N106" s="5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0.72305328726147577</v>
      </c>
      <c r="O106" s="89">
        <f t="shared" ca="1" si="16"/>
        <v>11.454251013071904</v>
      </c>
      <c r="S106" s="137">
        <f t="shared" ca="1" si="12"/>
        <v>12.592605322420129</v>
      </c>
      <c r="T106" s="72">
        <f t="shared" ca="1" si="17"/>
        <v>0.89036000000000004</v>
      </c>
      <c r="U106" s="5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0.5244577171738013</v>
      </c>
      <c r="V106" s="89">
        <f t="shared" ca="1" si="18"/>
        <v>83.081986405228804</v>
      </c>
    </row>
    <row r="107" spans="1:22" x14ac:dyDescent="0.35">
      <c r="A107" s="48">
        <f t="shared" si="19"/>
        <v>45473</v>
      </c>
      <c r="B107" s="88" cm="1">
        <f t="array" aca="1" ref="B107" ca="1">_xlfn.XLOOKUP(A107,INDIRECT($A$5&amp;"!$AJ$41:$AJ$406"),INDIRECT($A$5&amp;"!$AK$41:$AK$406"))*SUM($F$3:$I$3)</f>
        <v>0</v>
      </c>
      <c r="C107" s="88" cm="1">
        <f t="array" aca="1" ref="C107" ca="1">_xlfn.XLOOKUP(A107,INDIRECT($A$5&amp;"!$AJ$41:$AJ$406"),INDIRECT($A$5&amp;"!$AL$41:$AL$406"))*SUM($F$3:$I$3)</f>
        <v>14.05</v>
      </c>
      <c r="D107" s="88" cm="1">
        <f t="array" aca="1" ref="D107" ca="1">_xlfn.XLOOKUP(A107,INDIRECT($A$5&amp;"!$AJ$41:$AJ$406"),INDIRECT($A$5&amp;"!$AO$41:$AO$406"))*SUM($F$3:$I$3)</f>
        <v>12.745000000000001</v>
      </c>
      <c r="E107" s="50" cm="1">
        <f t="array" ref="E107">SUMPRODUCT(('PT Storengy'!$B$8:$K$372)*('PT Storengy'!$A$8:$A$372=$A107)*('PT Storengy'!$B$5:$K$5=$A$6)*('PT Storengy'!$B$7:$K$7=$A$7))</f>
        <v>0.9</v>
      </c>
      <c r="F107" s="137">
        <f t="shared" ca="1" si="10"/>
        <v>10.717010299999998</v>
      </c>
      <c r="G107" s="194">
        <f t="shared" ca="1" si="13"/>
        <v>0.76195999999999997</v>
      </c>
      <c r="H107" s="5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0.72180831851469918</v>
      </c>
      <c r="I107" s="89">
        <f t="shared" ca="1" si="14"/>
        <v>11.4345</v>
      </c>
      <c r="J107" s="136" cm="1">
        <f t="array" aca="1" ref="J107" ca="1">IF(COUNTIFS('PTC GRTgaz'!$K$7:$K$15996,"",'PTC GRTgaz'!$A$7:$A$15996,J$16,'PTC GRTgaz'!$D$7:$D$15996,$A107,'PTC GRTgaz'!$C$7:$C$15996,"DEL")&gt;0,J$14,SUMIFS('PTC GRTgaz'!$K$7:$K$15996,'PTC GRTgaz'!$A$7:$A$15996,J$16,'PTC GRTgaz'!$D$7:$D$15996,$A107,'PTC GRTgaz'!$C$7:$C$15996,"DEL")*1.0026*$F$4/INDIRECT($A$4&amp;"!D9"))</f>
        <v>158.41503267973854</v>
      </c>
      <c r="K107" s="136">
        <v>1000</v>
      </c>
      <c r="L107" s="137">
        <f t="shared" ca="1" si="11"/>
        <v>10.717011771639534</v>
      </c>
      <c r="M107" s="194">
        <f t="shared" ca="1" si="15"/>
        <v>0.76195999999999997</v>
      </c>
      <c r="N107" s="5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0.72180831851469918</v>
      </c>
      <c r="O107" s="89">
        <f t="shared" ca="1" si="16"/>
        <v>11.434528836601316</v>
      </c>
      <c r="S107" s="137">
        <f t="shared" ca="1" si="12"/>
        <v>12.674248320393986</v>
      </c>
      <c r="T107" s="72">
        <f t="shared" ca="1" si="17"/>
        <v>0.89627000000000001</v>
      </c>
      <c r="U107" s="5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0.51537405631769007</v>
      </c>
      <c r="V107" s="89">
        <f t="shared" ca="1" si="18"/>
        <v>81.642997973856282</v>
      </c>
    </row>
    <row r="108" spans="1:22" x14ac:dyDescent="0.35">
      <c r="A108" s="48">
        <f t="shared" si="19"/>
        <v>45474</v>
      </c>
      <c r="B108" s="88" cm="1">
        <f t="array" aca="1" ref="B108" ca="1">_xlfn.XLOOKUP(A108,INDIRECT($A$5&amp;"!$AJ$41:$AJ$406"),INDIRECT($A$5&amp;"!$AK$41:$AK$406"))*SUM($F$3:$I$3)</f>
        <v>0</v>
      </c>
      <c r="C108" s="88" cm="1">
        <f t="array" aca="1" ref="C108" ca="1">_xlfn.XLOOKUP(A108,INDIRECT($A$5&amp;"!$AJ$41:$AJ$406"),INDIRECT($A$5&amp;"!$AL$41:$AL$406"))*SUM($F$3:$I$3)</f>
        <v>14.05</v>
      </c>
      <c r="D108" s="88" cm="1">
        <f t="array" aca="1" ref="D108" ca="1">_xlfn.XLOOKUP(A108,INDIRECT($A$5&amp;"!$AJ$41:$AJ$406"),INDIRECT($A$5&amp;"!$AO$41:$AO$406"))*SUM($F$3:$I$3)</f>
        <v>12.745000000000001</v>
      </c>
      <c r="E108" s="50" cm="1">
        <f t="array" ref="E108">SUMPRODUCT(('PT Storengy'!$B$8:$K$372)*('PT Storengy'!$A$8:$A$372=$A108)*('PT Storengy'!$B$5:$K$5=$A$6)*('PT Storengy'!$B$7:$K$7=$A$7))</f>
        <v>0.8</v>
      </c>
      <c r="F108" s="137">
        <f t="shared" ca="1" si="10"/>
        <v>10.739839399999997</v>
      </c>
      <c r="G108" s="194">
        <f t="shared" ca="1" si="13"/>
        <v>0.76278000000000001</v>
      </c>
      <c r="H108" s="5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0.72054797978339424</v>
      </c>
      <c r="I108" s="89">
        <f t="shared" ca="1" si="14"/>
        <v>22.8291</v>
      </c>
      <c r="J108" s="136" cm="1">
        <f t="array" aca="1" ref="J108" ca="1">IF(COUNTIFS('PTC GRTgaz'!$K$7:$K$15996,"",'PTC GRTgaz'!$A$7:$A$15996,J$16,'PTC GRTgaz'!$D$7:$D$15996,$A108,'PTC GRTgaz'!$C$7:$C$15996,"DEL")&gt;0,J$14,SUMIFS('PTC GRTgaz'!$K$7:$K$15996,'PTC GRTgaz'!$A$7:$A$15996,J$16,'PTC GRTgaz'!$D$7:$D$15996,$A108,'PTC GRTgaz'!$C$7:$C$15996,"DEL")*1.0026*$F$4/INDIRECT($A$4&amp;"!D9"))</f>
        <v>158.41503267973854</v>
      </c>
      <c r="K108" s="136">
        <v>1000</v>
      </c>
      <c r="L108" s="137">
        <f t="shared" ca="1" si="11"/>
        <v>10.739840897992474</v>
      </c>
      <c r="M108" s="194">
        <f t="shared" ca="1" si="15"/>
        <v>0.76278000000000001</v>
      </c>
      <c r="N108" s="5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0.72054797978339424</v>
      </c>
      <c r="O108" s="89">
        <f t="shared" ca="1" si="16"/>
        <v>22.829126352941191</v>
      </c>
      <c r="S108" s="137">
        <f t="shared" ca="1" si="12"/>
        <v>12.754476678302483</v>
      </c>
      <c r="T108" s="72">
        <f t="shared" ca="1" si="17"/>
        <v>0.90207999999999999</v>
      </c>
      <c r="U108" s="5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0.50644409530685974</v>
      </c>
      <c r="V108" s="89">
        <f t="shared" ca="1" si="18"/>
        <v>80.228357908496804</v>
      </c>
    </row>
    <row r="109" spans="1:22" x14ac:dyDescent="0.35">
      <c r="A109" s="48">
        <f t="shared" si="19"/>
        <v>45475</v>
      </c>
      <c r="B109" s="88" cm="1">
        <f t="array" aca="1" ref="B109" ca="1">_xlfn.XLOOKUP(A109,INDIRECT($A$5&amp;"!$AJ$41:$AJ$406"),INDIRECT($A$5&amp;"!$AK$41:$AK$406"))*SUM($F$3:$I$3)</f>
        <v>0</v>
      </c>
      <c r="C109" s="88" cm="1">
        <f t="array" aca="1" ref="C109" ca="1">_xlfn.XLOOKUP(A109,INDIRECT($A$5&amp;"!$AJ$41:$AJ$406"),INDIRECT($A$5&amp;"!$AL$41:$AL$406"))*SUM($F$3:$I$3)</f>
        <v>14.05</v>
      </c>
      <c r="D109" s="88" cm="1">
        <f t="array" aca="1" ref="D109" ca="1">_xlfn.XLOOKUP(A109,INDIRECT($A$5&amp;"!$AJ$41:$AJ$406"),INDIRECT($A$5&amp;"!$AO$41:$AO$406"))*SUM($F$3:$I$3)</f>
        <v>12.745000000000001</v>
      </c>
      <c r="E109" s="50" cm="1">
        <f t="array" ref="E109">SUMPRODUCT(('PT Storengy'!$B$8:$K$372)*('PT Storengy'!$A$8:$A$372=$A109)*('PT Storengy'!$B$5:$K$5=$A$6)*('PT Storengy'!$B$7:$K$7=$A$7))</f>
        <v>0.8</v>
      </c>
      <c r="F109" s="137">
        <f t="shared" ca="1" si="10"/>
        <v>10.762589599999998</v>
      </c>
      <c r="G109" s="194">
        <f t="shared" ca="1" si="13"/>
        <v>0.76439999999999997</v>
      </c>
      <c r="H109" s="5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0.71805804228984083</v>
      </c>
      <c r="I109" s="89">
        <f t="shared" ca="1" si="14"/>
        <v>22.7502</v>
      </c>
      <c r="J109" s="136" cm="1">
        <f t="array" aca="1" ref="J109" ca="1">IF(COUNTIFS('PTC GRTgaz'!$K$7:$K$15996,"",'PTC GRTgaz'!$A$7:$A$15996,J$16,'PTC GRTgaz'!$D$7:$D$15996,$A109,'PTC GRTgaz'!$C$7:$C$15996,"DEL")&gt;0,J$14,SUMIFS('PTC GRTgaz'!$K$7:$K$15996,'PTC GRTgaz'!$A$7:$A$15996,J$16,'PTC GRTgaz'!$D$7:$D$15996,$A109,'PTC GRTgaz'!$C$7:$C$15996,"DEL")*1.0026*$F$4/INDIRECT($A$4&amp;"!D9"))</f>
        <v>158.41503267973854</v>
      </c>
      <c r="K109" s="136">
        <v>1000</v>
      </c>
      <c r="L109" s="137">
        <f t="shared" ca="1" si="11"/>
        <v>10.762591135639534</v>
      </c>
      <c r="M109" s="194">
        <f t="shared" ca="1" si="15"/>
        <v>0.76439999999999997</v>
      </c>
      <c r="N109" s="5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0.71805804228984083</v>
      </c>
      <c r="O109" s="89">
        <f t="shared" ca="1" si="16"/>
        <v>22.750237647058839</v>
      </c>
      <c r="S109" s="137">
        <f t="shared" ca="1" si="12"/>
        <v>12.833314744511634</v>
      </c>
      <c r="T109" s="72">
        <f t="shared" ca="1" si="17"/>
        <v>0.90778999999999999</v>
      </c>
      <c r="U109" s="5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0.49766783414131049</v>
      </c>
      <c r="V109" s="89">
        <f t="shared" ca="1" si="18"/>
        <v>78.838066209150398</v>
      </c>
    </row>
    <row r="110" spans="1:22" x14ac:dyDescent="0.35">
      <c r="A110" s="48">
        <f t="shared" si="19"/>
        <v>45476</v>
      </c>
      <c r="B110" s="88" cm="1">
        <f t="array" aca="1" ref="B110" ca="1">_xlfn.XLOOKUP(A110,INDIRECT($A$5&amp;"!$AJ$41:$AJ$406"),INDIRECT($A$5&amp;"!$AK$41:$AK$406"))*SUM($F$3:$I$3)</f>
        <v>0</v>
      </c>
      <c r="C110" s="88" cm="1">
        <f t="array" aca="1" ref="C110" ca="1">_xlfn.XLOOKUP(A110,INDIRECT($A$5&amp;"!$AJ$41:$AJ$406"),INDIRECT($A$5&amp;"!$AL$41:$AL$406"))*SUM($F$3:$I$3)</f>
        <v>14.05</v>
      </c>
      <c r="D110" s="88" cm="1">
        <f t="array" aca="1" ref="D110" ca="1">_xlfn.XLOOKUP(A110,INDIRECT($A$5&amp;"!$AJ$41:$AJ$406"),INDIRECT($A$5&amp;"!$AO$41:$AO$406"))*SUM($F$3:$I$3)</f>
        <v>12.745000000000001</v>
      </c>
      <c r="E110" s="50" cm="1">
        <f t="array" ref="E110">SUMPRODUCT(('PT Storengy'!$B$8:$K$372)*('PT Storengy'!$A$8:$A$372=$A110)*('PT Storengy'!$B$5:$K$5=$A$6)*('PT Storengy'!$B$7:$K$7=$A$7))</f>
        <v>0.8</v>
      </c>
      <c r="F110" s="137">
        <f t="shared" ca="1" si="10"/>
        <v>10.785260899999999</v>
      </c>
      <c r="G110" s="194">
        <f t="shared" ca="1" si="13"/>
        <v>0.76602000000000003</v>
      </c>
      <c r="H110" s="5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0.71556810479628741</v>
      </c>
      <c r="I110" s="89">
        <f t="shared" ca="1" si="14"/>
        <v>22.671299999999999</v>
      </c>
      <c r="J110" s="136" cm="1">
        <f t="array" aca="1" ref="J110" ca="1">IF(COUNTIFS('PTC GRTgaz'!$K$7:$K$15996,"",'PTC GRTgaz'!$A$7:$A$15996,J$16,'PTC GRTgaz'!$D$7:$D$15996,$A110,'PTC GRTgaz'!$C$7:$C$15996,"DEL")&gt;0,J$14,SUMIFS('PTC GRTgaz'!$K$7:$K$15996,'PTC GRTgaz'!$A$7:$A$15996,J$16,'PTC GRTgaz'!$D$7:$D$15996,$A110,'PTC GRTgaz'!$C$7:$C$15996,"DEL")*1.0026*$F$4/INDIRECT($A$4&amp;"!D9"))</f>
        <v>158.41503267973854</v>
      </c>
      <c r="K110" s="136">
        <v>1000</v>
      </c>
      <c r="L110" s="137">
        <f t="shared" ca="1" si="11"/>
        <v>10.785262484580711</v>
      </c>
      <c r="M110" s="194">
        <f t="shared" ca="1" si="15"/>
        <v>0.76602000000000003</v>
      </c>
      <c r="N110" s="5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0.71556810479628741</v>
      </c>
      <c r="O110" s="89">
        <f t="shared" ca="1" si="16"/>
        <v>22.671348941176483</v>
      </c>
      <c r="S110" s="137">
        <f t="shared" ca="1" si="12"/>
        <v>12.910786867387451</v>
      </c>
      <c r="T110" s="72">
        <f t="shared" ca="1" si="17"/>
        <v>0.91339999999999999</v>
      </c>
      <c r="U110" s="5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0.48904527282104227</v>
      </c>
      <c r="V110" s="89">
        <f t="shared" ca="1" si="18"/>
        <v>77.472122875817064</v>
      </c>
    </row>
    <row r="111" spans="1:22" x14ac:dyDescent="0.35">
      <c r="A111" s="48">
        <f t="shared" si="19"/>
        <v>45477</v>
      </c>
      <c r="B111" s="88" cm="1">
        <f t="array" aca="1" ref="B111" ca="1">_xlfn.XLOOKUP(A111,INDIRECT($A$5&amp;"!$AJ$41:$AJ$406"),INDIRECT($A$5&amp;"!$AK$41:$AK$406"))*SUM($F$3:$I$3)</f>
        <v>0</v>
      </c>
      <c r="C111" s="88" cm="1">
        <f t="array" aca="1" ref="C111" ca="1">_xlfn.XLOOKUP(A111,INDIRECT($A$5&amp;"!$AJ$41:$AJ$406"),INDIRECT($A$5&amp;"!$AL$41:$AL$406"))*SUM($F$3:$I$3)</f>
        <v>14.05</v>
      </c>
      <c r="D111" s="88" cm="1">
        <f t="array" aca="1" ref="D111" ca="1">_xlfn.XLOOKUP(A111,INDIRECT($A$5&amp;"!$AJ$41:$AJ$406"),INDIRECT($A$5&amp;"!$AO$41:$AO$406"))*SUM($F$3:$I$3)</f>
        <v>12.745000000000001</v>
      </c>
      <c r="E111" s="50" cm="1">
        <f t="array" ref="E111">SUMPRODUCT(('PT Storengy'!$B$8:$K$372)*('PT Storengy'!$A$8:$A$372=$A111)*('PT Storengy'!$B$5:$K$5=$A$6)*('PT Storengy'!$B$7:$K$7=$A$7))</f>
        <v>0.8</v>
      </c>
      <c r="F111" s="137">
        <f t="shared" ca="1" si="10"/>
        <v>10.807853799999998</v>
      </c>
      <c r="G111" s="194">
        <f t="shared" ca="1" si="13"/>
        <v>0.76763000000000003</v>
      </c>
      <c r="H111" s="5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0.71309353728726221</v>
      </c>
      <c r="I111" s="89">
        <f t="shared" ca="1" si="14"/>
        <v>22.5929</v>
      </c>
      <c r="J111" s="136" cm="1">
        <f t="array" aca="1" ref="J111" ca="1">IF(COUNTIFS('PTC GRTgaz'!$K$7:$K$15996,"",'PTC GRTgaz'!$A$7:$A$15996,J$16,'PTC GRTgaz'!$D$7:$D$15996,$A111,'PTC GRTgaz'!$C$7:$C$15996,"DEL")&gt;0,J$14,SUMIFS('PTC GRTgaz'!$K$7:$K$15996,'PTC GRTgaz'!$A$7:$A$15996,J$16,'PTC GRTgaz'!$D$7:$D$15996,$A111,'PTC GRTgaz'!$C$7:$C$15996,"DEL")*1.0026*$F$4/INDIRECT($A$4&amp;"!D9"))</f>
        <v>158.41503267973854</v>
      </c>
      <c r="K111" s="136">
        <v>1000</v>
      </c>
      <c r="L111" s="137">
        <f t="shared" ca="1" si="11"/>
        <v>10.807855431783326</v>
      </c>
      <c r="M111" s="194">
        <f t="shared" ca="1" si="15"/>
        <v>0.76763000000000003</v>
      </c>
      <c r="N111" s="5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0.71309353728726221</v>
      </c>
      <c r="O111" s="89">
        <f t="shared" ca="1" si="16"/>
        <v>22.592947202614393</v>
      </c>
      <c r="S111" s="137">
        <f t="shared" ca="1" si="12"/>
        <v>12.986914960459346</v>
      </c>
      <c r="T111" s="72">
        <f t="shared" ca="1" si="17"/>
        <v>0.91891999999999996</v>
      </c>
      <c r="U111" s="5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0.48056104136152705</v>
      </c>
      <c r="V111" s="89">
        <f t="shared" ca="1" si="18"/>
        <v>76.128093071895492</v>
      </c>
    </row>
    <row r="112" spans="1:22" x14ac:dyDescent="0.35">
      <c r="A112" s="48">
        <f t="shared" si="19"/>
        <v>45478</v>
      </c>
      <c r="B112" s="88" cm="1">
        <f t="array" aca="1" ref="B112" ca="1">_xlfn.XLOOKUP(A112,INDIRECT($A$5&amp;"!$AJ$41:$AJ$406"),INDIRECT($A$5&amp;"!$AK$41:$AK$406"))*SUM($F$3:$I$3)</f>
        <v>0</v>
      </c>
      <c r="C112" s="88" cm="1">
        <f t="array" aca="1" ref="C112" ca="1">_xlfn.XLOOKUP(A112,INDIRECT($A$5&amp;"!$AJ$41:$AJ$406"),INDIRECT($A$5&amp;"!$AL$41:$AL$406"))*SUM($F$3:$I$3)</f>
        <v>14.05</v>
      </c>
      <c r="D112" s="88" cm="1">
        <f t="array" aca="1" ref="D112" ca="1">_xlfn.XLOOKUP(A112,INDIRECT($A$5&amp;"!$AJ$41:$AJ$406"),INDIRECT($A$5&amp;"!$AO$41:$AO$406"))*SUM($F$3:$I$3)</f>
        <v>12.745000000000001</v>
      </c>
      <c r="E112" s="50" cm="1">
        <f t="array" ref="E112">SUMPRODUCT(('PT Storengy'!$B$8:$K$372)*('PT Storengy'!$A$8:$A$372=$A112)*('PT Storengy'!$B$5:$K$5=$A$6)*('PT Storengy'!$B$7:$K$7=$A$7))</f>
        <v>0.8</v>
      </c>
      <c r="F112" s="137">
        <f t="shared" ca="1" si="10"/>
        <v>10.830368299999998</v>
      </c>
      <c r="G112" s="194">
        <f t="shared" ca="1" si="13"/>
        <v>0.76924000000000003</v>
      </c>
      <c r="H112" s="5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0.7106189697782368</v>
      </c>
      <c r="I112" s="89">
        <f t="shared" ca="1" si="14"/>
        <v>22.514500000000002</v>
      </c>
      <c r="J112" s="136" cm="1">
        <f t="array" aca="1" ref="J112" ca="1">IF(COUNTIFS('PTC GRTgaz'!$K$7:$K$15996,"",'PTC GRTgaz'!$A$7:$A$15996,J$16,'PTC GRTgaz'!$D$7:$D$15996,$A112,'PTC GRTgaz'!$C$7:$C$15996,"DEL")&gt;0,J$14,SUMIFS('PTC GRTgaz'!$K$7:$K$15996,'PTC GRTgaz'!$A$7:$A$15996,J$16,'PTC GRTgaz'!$D$7:$D$15996,$A112,'PTC GRTgaz'!$C$7:$C$15996,"DEL")*1.0026*$F$4/INDIRECT($A$4&amp;"!D9"))</f>
        <v>158.41503267973854</v>
      </c>
      <c r="K112" s="136">
        <v>1000</v>
      </c>
      <c r="L112" s="137">
        <f t="shared" ca="1" si="11"/>
        <v>10.830369977247377</v>
      </c>
      <c r="M112" s="194">
        <f t="shared" ca="1" si="15"/>
        <v>0.76924000000000003</v>
      </c>
      <c r="N112" s="5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0.7106189697782368</v>
      </c>
      <c r="O112" s="89">
        <f t="shared" ca="1" si="16"/>
        <v>22.514545464052297</v>
      </c>
      <c r="S112" s="137">
        <f t="shared" ca="1" si="12"/>
        <v>13.061723372093333</v>
      </c>
      <c r="T112" s="72">
        <f t="shared" ca="1" si="17"/>
        <v>0.92434000000000005</v>
      </c>
      <c r="U112" s="5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0.47223050974729275</v>
      </c>
      <c r="V112" s="89">
        <f t="shared" ca="1" si="18"/>
        <v>74.808411633986978</v>
      </c>
    </row>
    <row r="113" spans="1:22" x14ac:dyDescent="0.35">
      <c r="A113" s="48">
        <f t="shared" si="19"/>
        <v>45479</v>
      </c>
      <c r="B113" s="88" cm="1">
        <f t="array" aca="1" ref="B113" ca="1">_xlfn.XLOOKUP(A113,INDIRECT($A$5&amp;"!$AJ$41:$AJ$406"),INDIRECT($A$5&amp;"!$AK$41:$AK$406"))*SUM($F$3:$I$3)</f>
        <v>0</v>
      </c>
      <c r="C113" s="88" cm="1">
        <f t="array" aca="1" ref="C113" ca="1">_xlfn.XLOOKUP(A113,INDIRECT($A$5&amp;"!$AJ$41:$AJ$406"),INDIRECT($A$5&amp;"!$AL$41:$AL$406"))*SUM($F$3:$I$3)</f>
        <v>14.05</v>
      </c>
      <c r="D113" s="88" cm="1">
        <f t="array" aca="1" ref="D113" ca="1">_xlfn.XLOOKUP(A113,INDIRECT($A$5&amp;"!$AJ$41:$AJ$406"),INDIRECT($A$5&amp;"!$AO$41:$AO$406"))*SUM($F$3:$I$3)</f>
        <v>12.745000000000001</v>
      </c>
      <c r="E113" s="50" cm="1">
        <f t="array" ref="E113">SUMPRODUCT(('PT Storengy'!$B$8:$K$372)*('PT Storengy'!$A$8:$A$372=$A113)*('PT Storengy'!$B$5:$K$5=$A$6)*('PT Storengy'!$B$7:$K$7=$A$7))</f>
        <v>0.8</v>
      </c>
      <c r="F113" s="137">
        <f t="shared" ca="1" si="10"/>
        <v>10.852804899999999</v>
      </c>
      <c r="G113" s="194">
        <f t="shared" ca="1" si="13"/>
        <v>0.77083999999999997</v>
      </c>
      <c r="H113" s="5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0.70815977225373972</v>
      </c>
      <c r="I113" s="89">
        <f t="shared" ca="1" si="14"/>
        <v>22.436599999999999</v>
      </c>
      <c r="J113" s="136" cm="1">
        <f t="array" aca="1" ref="J113" ca="1">IF(COUNTIFS('PTC GRTgaz'!$K$7:$K$15996,"",'PTC GRTgaz'!$A$7:$A$15996,J$16,'PTC GRTgaz'!$D$7:$D$15996,$A113,'PTC GRTgaz'!$C$7:$C$15996,"DEL")&gt;0,J$14,SUMIFS('PTC GRTgaz'!$K$7:$K$15996,'PTC GRTgaz'!$A$7:$A$15996,J$16,'PTC GRTgaz'!$D$7:$D$15996,$A113,'PTC GRTgaz'!$C$7:$C$15996,"DEL")*1.0026*$F$4/INDIRECT($A$4&amp;"!D9"))</f>
        <v>158.41503267973854</v>
      </c>
      <c r="K113" s="136">
        <v>1000</v>
      </c>
      <c r="L113" s="137">
        <f t="shared" ca="1" si="11"/>
        <v>10.852806607940188</v>
      </c>
      <c r="M113" s="194">
        <f t="shared" ca="1" si="15"/>
        <v>0.77083999999999997</v>
      </c>
      <c r="N113" s="5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0.70815977225373972</v>
      </c>
      <c r="O113" s="89">
        <f t="shared" ca="1" si="16"/>
        <v>22.436630692810471</v>
      </c>
      <c r="S113" s="137">
        <f t="shared" ca="1" si="12"/>
        <v>13.135236450655425</v>
      </c>
      <c r="T113" s="72">
        <f t="shared" ca="1" si="17"/>
        <v>0.92966000000000004</v>
      </c>
      <c r="U113" s="5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0.46405367797833968</v>
      </c>
      <c r="V113" s="89">
        <f t="shared" ca="1" si="18"/>
        <v>73.51307856209155</v>
      </c>
    </row>
    <row r="114" spans="1:22" x14ac:dyDescent="0.35">
      <c r="A114" s="48">
        <f t="shared" si="19"/>
        <v>45480</v>
      </c>
      <c r="B114" s="88" cm="1">
        <f t="array" aca="1" ref="B114" ca="1">_xlfn.XLOOKUP(A114,INDIRECT($A$5&amp;"!$AJ$41:$AJ$406"),INDIRECT($A$5&amp;"!$AK$41:$AK$406"))*SUM($F$3:$I$3)</f>
        <v>0</v>
      </c>
      <c r="C114" s="88" cm="1">
        <f t="array" aca="1" ref="C114" ca="1">_xlfn.XLOOKUP(A114,INDIRECT($A$5&amp;"!$AJ$41:$AJ$406"),INDIRECT($A$5&amp;"!$AL$41:$AL$406"))*SUM($F$3:$I$3)</f>
        <v>14.05</v>
      </c>
      <c r="D114" s="88" cm="1">
        <f t="array" aca="1" ref="D114" ca="1">_xlfn.XLOOKUP(A114,INDIRECT($A$5&amp;"!$AJ$41:$AJ$406"),INDIRECT($A$5&amp;"!$AO$41:$AO$406"))*SUM($F$3:$I$3)</f>
        <v>12.745000000000001</v>
      </c>
      <c r="E114" s="50" cm="1">
        <f t="array" ref="E114">SUMPRODUCT(('PT Storengy'!$B$8:$K$372)*('PT Storengy'!$A$8:$A$372=$A114)*('PT Storengy'!$B$5:$K$5=$A$6)*('PT Storengy'!$B$7:$K$7=$A$7))</f>
        <v>0.8</v>
      </c>
      <c r="F114" s="137">
        <f t="shared" ca="1" si="10"/>
        <v>10.875163599999999</v>
      </c>
      <c r="G114" s="194">
        <f t="shared" ca="1" si="13"/>
        <v>0.77244000000000002</v>
      </c>
      <c r="H114" s="5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0.70570057472924264</v>
      </c>
      <c r="I114" s="89">
        <f t="shared" ca="1" si="14"/>
        <v>22.358699999999999</v>
      </c>
      <c r="J114" s="136" cm="1">
        <f t="array" aca="1" ref="J114" ca="1">IF(COUNTIFS('PTC GRTgaz'!$K$7:$K$15996,"",'PTC GRTgaz'!$A$7:$A$15996,J$16,'PTC GRTgaz'!$D$7:$D$15996,$A114,'PTC GRTgaz'!$C$7:$C$15996,"DEL")&gt;0,J$14,SUMIFS('PTC GRTgaz'!$K$7:$K$15996,'PTC GRTgaz'!$A$7:$A$15996,J$16,'PTC GRTgaz'!$D$7:$D$15996,$A114,'PTC GRTgaz'!$C$7:$C$15996,"DEL")*1.0026*$F$4/INDIRECT($A$4&amp;"!D9"))</f>
        <v>158.41503267973854</v>
      </c>
      <c r="K114" s="136">
        <v>1000</v>
      </c>
      <c r="L114" s="137">
        <f t="shared" ca="1" si="11"/>
        <v>10.875165323861756</v>
      </c>
      <c r="M114" s="194">
        <f t="shared" ca="1" si="15"/>
        <v>0.77244000000000002</v>
      </c>
      <c r="N114" s="5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0.70570057472924264</v>
      </c>
      <c r="O114" s="89">
        <f t="shared" ca="1" si="16"/>
        <v>22.358715921568642</v>
      </c>
      <c r="S114" s="137">
        <f t="shared" ca="1" si="12"/>
        <v>13.207476109675033</v>
      </c>
      <c r="T114" s="72">
        <f t="shared" ca="1" si="17"/>
        <v>0.93489</v>
      </c>
      <c r="U114" s="5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0.45601517607013975</v>
      </c>
      <c r="V114" s="89">
        <f t="shared" ca="1" si="18"/>
        <v>72.239659019607913</v>
      </c>
    </row>
    <row r="115" spans="1:22" x14ac:dyDescent="0.35">
      <c r="A115" s="48">
        <f t="shared" si="19"/>
        <v>45481</v>
      </c>
      <c r="B115" s="88" cm="1">
        <f t="array" aca="1" ref="B115" ca="1">_xlfn.XLOOKUP(A115,INDIRECT($A$5&amp;"!$AJ$41:$AJ$406"),INDIRECT($A$5&amp;"!$AK$41:$AK$406"))*SUM($F$3:$I$3)</f>
        <v>0</v>
      </c>
      <c r="C115" s="88" cm="1">
        <f t="array" aca="1" ref="C115" ca="1">_xlfn.XLOOKUP(A115,INDIRECT($A$5&amp;"!$AJ$41:$AJ$406"),INDIRECT($A$5&amp;"!$AL$41:$AL$406"))*SUM($F$3:$I$3)</f>
        <v>14.05</v>
      </c>
      <c r="D115" s="88" cm="1">
        <f t="array" aca="1" ref="D115" ca="1">_xlfn.XLOOKUP(A115,INDIRECT($A$5&amp;"!$AJ$41:$AJ$406"),INDIRECT($A$5&amp;"!$AO$41:$AO$406"))*SUM($F$3:$I$3)</f>
        <v>12.745000000000001</v>
      </c>
      <c r="E115" s="50" cm="1">
        <f t="array" ref="E115">SUMPRODUCT(('PT Storengy'!$B$8:$K$372)*('PT Storengy'!$A$8:$A$372=$A115)*('PT Storengy'!$B$5:$K$5=$A$6)*('PT Storengy'!$B$7:$K$7=$A$7))</f>
        <v>0.8</v>
      </c>
      <c r="F115" s="137">
        <f t="shared" ca="1" si="10"/>
        <v>10.897444899999998</v>
      </c>
      <c r="G115" s="194">
        <f t="shared" ca="1" si="13"/>
        <v>0.77403</v>
      </c>
      <c r="H115" s="5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0.70325674718927345</v>
      </c>
      <c r="I115" s="89">
        <f t="shared" ca="1" si="14"/>
        <v>22.281300000000002</v>
      </c>
      <c r="J115" s="136" cm="1">
        <f t="array" aca="1" ref="J115" ca="1">IF(COUNTIFS('PTC GRTgaz'!$K$7:$K$15996,"",'PTC GRTgaz'!$A$7:$A$15996,J$16,'PTC GRTgaz'!$D$7:$D$15996,$A115,'PTC GRTgaz'!$C$7:$C$15996,"DEL")&gt;0,J$14,SUMIFS('PTC GRTgaz'!$K$7:$K$15996,'PTC GRTgaz'!$A$7:$A$15996,J$16,'PTC GRTgaz'!$D$7:$D$15996,$A115,'PTC GRTgaz'!$C$7:$C$15996,"DEL")*1.0026*$F$4/INDIRECT($A$4&amp;"!D9"))</f>
        <v>158.41503267973854</v>
      </c>
      <c r="K115" s="136">
        <v>1000</v>
      </c>
      <c r="L115" s="137">
        <f t="shared" ca="1" si="11"/>
        <v>10.897446611979403</v>
      </c>
      <c r="M115" s="194">
        <f t="shared" ca="1" si="15"/>
        <v>0.77403</v>
      </c>
      <c r="N115" s="5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0.70325674718927345</v>
      </c>
      <c r="O115" s="89">
        <f t="shared" ca="1" si="16"/>
        <v>22.281288117647069</v>
      </c>
      <c r="S115" s="137">
        <f t="shared" ca="1" si="12"/>
        <v>13.276036730590066</v>
      </c>
      <c r="T115" s="72">
        <f t="shared" ca="1" si="17"/>
        <v>0.94003000000000003</v>
      </c>
      <c r="U115" s="5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0.43279112944816917</v>
      </c>
      <c r="V115" s="89">
        <f t="shared" ca="1" si="18"/>
        <v>68.560620915032672</v>
      </c>
    </row>
    <row r="116" spans="1:22" x14ac:dyDescent="0.35">
      <c r="A116" s="48">
        <f t="shared" si="19"/>
        <v>45482</v>
      </c>
      <c r="B116" s="88" cm="1">
        <f t="array" aca="1" ref="B116" ca="1">_xlfn.XLOOKUP(A116,INDIRECT($A$5&amp;"!$AJ$41:$AJ$406"),INDIRECT($A$5&amp;"!$AK$41:$AK$406"))*SUM($F$3:$I$3)</f>
        <v>0</v>
      </c>
      <c r="C116" s="88" cm="1">
        <f t="array" aca="1" ref="C116" ca="1">_xlfn.XLOOKUP(A116,INDIRECT($A$5&amp;"!$AJ$41:$AJ$406"),INDIRECT($A$5&amp;"!$AL$41:$AL$406"))*SUM($F$3:$I$3)</f>
        <v>14.05</v>
      </c>
      <c r="D116" s="88" cm="1">
        <f t="array" aca="1" ref="D116" ca="1">_xlfn.XLOOKUP(A116,INDIRECT($A$5&amp;"!$AJ$41:$AJ$406"),INDIRECT($A$5&amp;"!$AO$41:$AO$406"))*SUM($F$3:$I$3)</f>
        <v>12.745000000000001</v>
      </c>
      <c r="E116" s="50" cm="1">
        <f t="array" ref="E116">SUMPRODUCT(('PT Storengy'!$B$8:$K$372)*('PT Storengy'!$A$8:$A$372=$A116)*('PT Storengy'!$B$5:$K$5=$A$6)*('PT Storengy'!$B$7:$K$7=$A$7))</f>
        <v>0.8</v>
      </c>
      <c r="F116" s="137">
        <f t="shared" ca="1" si="10"/>
        <v>10.919648799999997</v>
      </c>
      <c r="G116" s="194">
        <f t="shared" ca="1" si="13"/>
        <v>0.77561999999999998</v>
      </c>
      <c r="H116" s="5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0.70081291964930448</v>
      </c>
      <c r="I116" s="89">
        <f t="shared" ca="1" si="14"/>
        <v>22.203900000000001</v>
      </c>
      <c r="J116" s="136" cm="1">
        <f t="array" aca="1" ref="J116" ca="1">IF(COUNTIFS('PTC GRTgaz'!$K$7:$K$15996,"",'PTC GRTgaz'!$A$7:$A$15996,J$16,'PTC GRTgaz'!$D$7:$D$15996,$A116,'PTC GRTgaz'!$C$7:$C$15996,"DEL")&gt;0,J$14,SUMIFS('PTC GRTgaz'!$K$7:$K$15996,'PTC GRTgaz'!$A$7:$A$15996,J$16,'PTC GRTgaz'!$D$7:$D$15996,$A116,'PTC GRTgaz'!$C$7:$C$15996,"DEL")*1.0026*$F$4/INDIRECT($A$4&amp;"!D9"))</f>
        <v>158.41503267973854</v>
      </c>
      <c r="K116" s="136">
        <v>1000</v>
      </c>
      <c r="L116" s="137">
        <f t="shared" ca="1" si="11"/>
        <v>10.919650472293128</v>
      </c>
      <c r="M116" s="194">
        <f t="shared" ca="1" si="15"/>
        <v>0.77561999999999998</v>
      </c>
      <c r="N116" s="5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0.70081291964930448</v>
      </c>
      <c r="O116" s="89">
        <f t="shared" ca="1" si="16"/>
        <v>22.203860313725507</v>
      </c>
      <c r="S116" s="137">
        <f t="shared" ca="1" si="12"/>
        <v>13.345836683335165</v>
      </c>
      <c r="T116" s="72">
        <f t="shared" ca="1" si="17"/>
        <v>0.94491000000000003</v>
      </c>
      <c r="U116" s="5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0.44061445157297607</v>
      </c>
      <c r="V116" s="89">
        <f t="shared" ca="1" si="18"/>
        <v>69.799952745098082</v>
      </c>
    </row>
    <row r="117" spans="1:22" x14ac:dyDescent="0.35">
      <c r="A117" s="48">
        <f t="shared" si="19"/>
        <v>45483</v>
      </c>
      <c r="B117" s="88" cm="1">
        <f t="array" aca="1" ref="B117" ca="1">_xlfn.XLOOKUP(A117,INDIRECT($A$5&amp;"!$AJ$41:$AJ$406"),INDIRECT($A$5&amp;"!$AK$41:$AK$406"))*SUM($F$3:$I$3)</f>
        <v>0</v>
      </c>
      <c r="C117" s="88" cm="1">
        <f t="array" aca="1" ref="C117" ca="1">_xlfn.XLOOKUP(A117,INDIRECT($A$5&amp;"!$AJ$41:$AJ$406"),INDIRECT($A$5&amp;"!$AL$41:$AL$406"))*SUM($F$3:$I$3)</f>
        <v>14.05</v>
      </c>
      <c r="D117" s="88" cm="1">
        <f t="array" aca="1" ref="D117" ca="1">_xlfn.XLOOKUP(A117,INDIRECT($A$5&amp;"!$AJ$41:$AJ$406"),INDIRECT($A$5&amp;"!$AO$41:$AO$406"))*SUM($F$3:$I$3)</f>
        <v>12.745000000000001</v>
      </c>
      <c r="E117" s="50" cm="1">
        <f t="array" ref="E117">SUMPRODUCT(('PT Storengy'!$B$8:$K$372)*('PT Storengy'!$A$8:$A$372=$A117)*('PT Storengy'!$B$5:$K$5=$A$6)*('PT Storengy'!$B$7:$K$7=$A$7))</f>
        <v>0.8</v>
      </c>
      <c r="F117" s="137">
        <f t="shared" ca="1" si="10"/>
        <v>10.941775699999997</v>
      </c>
      <c r="G117" s="194">
        <f t="shared" ca="1" si="13"/>
        <v>0.7772</v>
      </c>
      <c r="H117" s="5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0.69838446209386351</v>
      </c>
      <c r="I117" s="89">
        <f t="shared" ca="1" si="14"/>
        <v>22.126899999999999</v>
      </c>
      <c r="J117" s="136" cm="1">
        <f t="array" aca="1" ref="J117" ca="1">IF(COUNTIFS('PTC GRTgaz'!$K$7:$K$15996,"",'PTC GRTgaz'!$A$7:$A$15996,J$16,'PTC GRTgaz'!$D$7:$D$15996,$A117,'PTC GRTgaz'!$C$7:$C$15996,"DEL")&gt;0,J$14,SUMIFS('PTC GRTgaz'!$K$7:$K$15996,'PTC GRTgaz'!$A$7:$A$15996,J$16,'PTC GRTgaz'!$D$7:$D$15996,$A117,'PTC GRTgaz'!$C$7:$C$15996,"DEL")*1.0026*$F$4/INDIRECT($A$4&amp;"!D9"))</f>
        <v>158.41503267973854</v>
      </c>
      <c r="K117" s="136">
        <v>1000</v>
      </c>
      <c r="L117" s="137">
        <f t="shared" ca="1" si="11"/>
        <v>10.941777391770252</v>
      </c>
      <c r="M117" s="194">
        <f t="shared" ca="1" si="15"/>
        <v>0.7772</v>
      </c>
      <c r="N117" s="5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0.69838446209386351</v>
      </c>
      <c r="O117" s="89">
        <f t="shared" ca="1" si="16"/>
        <v>22.126919477124197</v>
      </c>
      <c r="S117" s="137">
        <f t="shared" ca="1" si="12"/>
        <v>13.414426522289412</v>
      </c>
      <c r="T117" s="72">
        <f t="shared" ca="1" si="17"/>
        <v>0.94987999999999995</v>
      </c>
      <c r="U117" s="5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0.4329755692625068</v>
      </c>
      <c r="V117" s="89">
        <f t="shared" ca="1" si="18"/>
        <v>68.589838954248421</v>
      </c>
    </row>
    <row r="118" spans="1:22" x14ac:dyDescent="0.35">
      <c r="A118" s="48">
        <f t="shared" si="19"/>
        <v>45484</v>
      </c>
      <c r="B118" s="88" cm="1">
        <f t="array" aca="1" ref="B118" ca="1">_xlfn.XLOOKUP(A118,INDIRECT($A$5&amp;"!$AJ$41:$AJ$406"),INDIRECT($A$5&amp;"!$AK$41:$AK$406"))*SUM($F$3:$I$3)</f>
        <v>0</v>
      </c>
      <c r="C118" s="88" cm="1">
        <f t="array" aca="1" ref="C118" ca="1">_xlfn.XLOOKUP(A118,INDIRECT($A$5&amp;"!$AJ$41:$AJ$406"),INDIRECT($A$5&amp;"!$AL$41:$AL$406"))*SUM($F$3:$I$3)</f>
        <v>14.05</v>
      </c>
      <c r="D118" s="88" cm="1">
        <f t="array" aca="1" ref="D118" ca="1">_xlfn.XLOOKUP(A118,INDIRECT($A$5&amp;"!$AJ$41:$AJ$406"),INDIRECT($A$5&amp;"!$AO$41:$AO$406"))*SUM($F$3:$I$3)</f>
        <v>12.745000000000001</v>
      </c>
      <c r="E118" s="50" cm="1">
        <f t="array" ref="E118">SUMPRODUCT(('PT Storengy'!$B$8:$K$372)*('PT Storengy'!$A$8:$A$372=$A118)*('PT Storengy'!$B$5:$K$5=$A$6)*('PT Storengy'!$B$7:$K$7=$A$7))</f>
        <v>0.8</v>
      </c>
      <c r="F118" s="137">
        <f t="shared" ca="1" si="10"/>
        <v>10.963826199999998</v>
      </c>
      <c r="G118" s="194">
        <f t="shared" ca="1" si="13"/>
        <v>0.77876999999999996</v>
      </c>
      <c r="H118" s="5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0.69597137452295077</v>
      </c>
      <c r="I118" s="89">
        <f t="shared" ca="1" si="14"/>
        <v>22.0505</v>
      </c>
      <c r="J118" s="136" cm="1">
        <f t="array" aca="1" ref="J118" ca="1">IF(COUNTIFS('PTC GRTgaz'!$K$7:$K$15996,"",'PTC GRTgaz'!$A$7:$A$15996,J$16,'PTC GRTgaz'!$D$7:$D$15996,$A118,'PTC GRTgaz'!$C$7:$C$15996,"DEL")&gt;0,J$14,SUMIFS('PTC GRTgaz'!$K$7:$K$15996,'PTC GRTgaz'!$A$7:$A$15996,J$16,'PTC GRTgaz'!$D$7:$D$15996,$A118,'PTC GRTgaz'!$C$7:$C$15996,"DEL")*1.0026*$F$4/INDIRECT($A$4&amp;"!D9"))</f>
        <v>158.41503267973854</v>
      </c>
      <c r="K118" s="136">
        <v>1000</v>
      </c>
      <c r="L118" s="137">
        <f t="shared" ca="1" si="11"/>
        <v>10.963827857378096</v>
      </c>
      <c r="M118" s="194">
        <f t="shared" ca="1" si="15"/>
        <v>0.77876999999999996</v>
      </c>
      <c r="N118" s="5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0.69597137452295077</v>
      </c>
      <c r="O118" s="89">
        <f t="shared" ca="1" si="16"/>
        <v>22.050465607843154</v>
      </c>
      <c r="S118" s="137">
        <f t="shared" ca="1" si="12"/>
        <v>13.481828160982223</v>
      </c>
      <c r="T118" s="72">
        <f t="shared" ca="1" si="17"/>
        <v>0.95476000000000005</v>
      </c>
      <c r="U118" s="5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0.42547501681279032</v>
      </c>
      <c r="V118" s="89">
        <f t="shared" ca="1" si="18"/>
        <v>67.401638692810479</v>
      </c>
    </row>
    <row r="119" spans="1:22" x14ac:dyDescent="0.35">
      <c r="A119" s="48">
        <f t="shared" si="19"/>
        <v>45485</v>
      </c>
      <c r="B119" s="88" cm="1">
        <f t="array" aca="1" ref="B119" ca="1">_xlfn.XLOOKUP(A119,INDIRECT($A$5&amp;"!$AJ$41:$AJ$406"),INDIRECT($A$5&amp;"!$AK$41:$AK$406"))*SUM($F$3:$I$3)</f>
        <v>0</v>
      </c>
      <c r="C119" s="88" cm="1">
        <f t="array" aca="1" ref="C119" ca="1">_xlfn.XLOOKUP(A119,INDIRECT($A$5&amp;"!$AJ$41:$AJ$406"),INDIRECT($A$5&amp;"!$AL$41:$AL$406"))*SUM($F$3:$I$3)</f>
        <v>14.05</v>
      </c>
      <c r="D119" s="88" cm="1">
        <f t="array" aca="1" ref="D119" ca="1">_xlfn.XLOOKUP(A119,INDIRECT($A$5&amp;"!$AJ$41:$AJ$406"),INDIRECT($A$5&amp;"!$AO$41:$AO$406"))*SUM($F$3:$I$3)</f>
        <v>12.745000000000001</v>
      </c>
      <c r="E119" s="50" cm="1">
        <f t="array" ref="E119">SUMPRODUCT(('PT Storengy'!$B$8:$K$372)*('PT Storengy'!$A$8:$A$372=$A119)*('PT Storengy'!$B$5:$K$5=$A$6)*('PT Storengy'!$B$7:$K$7=$A$7))</f>
        <v>0.8</v>
      </c>
      <c r="F119" s="137">
        <f t="shared" ca="1" si="10"/>
        <v>10.985800199999998</v>
      </c>
      <c r="G119" s="194">
        <f t="shared" ca="1" si="13"/>
        <v>0.78034000000000003</v>
      </c>
      <c r="H119" s="5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0.69355828695203769</v>
      </c>
      <c r="I119" s="89">
        <f t="shared" ca="1" si="14"/>
        <v>21.974</v>
      </c>
      <c r="J119" s="136" cm="1">
        <f t="array" aca="1" ref="J119" ca="1">IF(COUNTIFS('PTC GRTgaz'!$K$7:$K$15996,"",'PTC GRTgaz'!$A$7:$A$15996,J$16,'PTC GRTgaz'!$D$7:$D$15996,$A119,'PTC GRTgaz'!$C$7:$C$15996,"DEL")&gt;0,J$14,SUMIFS('PTC GRTgaz'!$K$7:$K$15996,'PTC GRTgaz'!$A$7:$A$15996,J$16,'PTC GRTgaz'!$D$7:$D$15996,$A119,'PTC GRTgaz'!$C$7:$C$15996,"DEL")*1.0026*$F$4/INDIRECT($A$4&amp;"!D9"))</f>
        <v>158.41503267973854</v>
      </c>
      <c r="K119" s="136">
        <v>1000</v>
      </c>
      <c r="L119" s="137">
        <f t="shared" ca="1" si="11"/>
        <v>10.985801869116658</v>
      </c>
      <c r="M119" s="194">
        <f t="shared" ca="1" si="15"/>
        <v>0.78034000000000003</v>
      </c>
      <c r="N119" s="5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0.69355828695203769</v>
      </c>
      <c r="O119" s="89">
        <f t="shared" ca="1" si="16"/>
        <v>21.974011738562101</v>
      </c>
      <c r="S119" s="137">
        <f t="shared" ca="1" si="12"/>
        <v>13.548061078106405</v>
      </c>
      <c r="T119" s="72">
        <f t="shared" ca="1" si="17"/>
        <v>0.95955999999999997</v>
      </c>
      <c r="U119" s="5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0.41809742423929896</v>
      </c>
      <c r="V119" s="89">
        <f t="shared" ca="1" si="18"/>
        <v>66.232917124183061</v>
      </c>
    </row>
    <row r="120" spans="1:22" x14ac:dyDescent="0.35">
      <c r="A120" s="48">
        <f t="shared" si="19"/>
        <v>45486</v>
      </c>
      <c r="B120" s="88" cm="1">
        <f t="array" aca="1" ref="B120" ca="1">_xlfn.XLOOKUP(A120,INDIRECT($A$5&amp;"!$AJ$41:$AJ$406"),INDIRECT($A$5&amp;"!$AK$41:$AK$406"))*SUM($F$3:$I$3)</f>
        <v>0</v>
      </c>
      <c r="C120" s="88" cm="1">
        <f t="array" aca="1" ref="C120" ca="1">_xlfn.XLOOKUP(A120,INDIRECT($A$5&amp;"!$AJ$41:$AJ$406"),INDIRECT($A$5&amp;"!$AL$41:$AL$406"))*SUM($F$3:$I$3)</f>
        <v>14.05</v>
      </c>
      <c r="D120" s="88" cm="1">
        <f t="array" aca="1" ref="D120" ca="1">_xlfn.XLOOKUP(A120,INDIRECT($A$5&amp;"!$AJ$41:$AJ$406"),INDIRECT($A$5&amp;"!$AO$41:$AO$406"))*SUM($F$3:$I$3)</f>
        <v>12.745000000000001</v>
      </c>
      <c r="E120" s="50" cm="1">
        <f t="array" ref="E120">SUMPRODUCT(('PT Storengy'!$B$8:$K$372)*('PT Storengy'!$A$8:$A$372=$A120)*('PT Storengy'!$B$5:$K$5=$A$6)*('PT Storengy'!$B$7:$K$7=$A$7))</f>
        <v>0</v>
      </c>
      <c r="F120" s="137">
        <f t="shared" ca="1" si="10"/>
        <v>11.095287999999998</v>
      </c>
      <c r="G120" s="194">
        <f t="shared" ca="1" si="13"/>
        <v>0.78190999999999999</v>
      </c>
      <c r="H120" s="5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0.69114519938112495</v>
      </c>
      <c r="I120" s="89">
        <f t="shared" ca="1" si="14"/>
        <v>109.48779999999999</v>
      </c>
      <c r="J120" s="136" cm="1">
        <f t="array" aca="1" ref="J120" ca="1">IF(COUNTIFS('PTC GRTgaz'!$K$7:$K$15996,"",'PTC GRTgaz'!$A$7:$A$15996,J$16,'PTC GRTgaz'!$D$7:$D$15996,$A120,'PTC GRTgaz'!$C$7:$C$15996,"DEL")&gt;0,J$14,SUMIFS('PTC GRTgaz'!$K$7:$K$15996,'PTC GRTgaz'!$A$7:$A$15996,J$16,'PTC GRTgaz'!$D$7:$D$15996,$A120,'PTC GRTgaz'!$C$7:$C$15996,"DEL")*1.0026*$F$4/INDIRECT($A$4&amp;"!D9"))</f>
        <v>158.41503267973854</v>
      </c>
      <c r="K120" s="136">
        <v>1000</v>
      </c>
      <c r="L120" s="137">
        <f t="shared" ca="1" si="11"/>
        <v>11.095289658463063</v>
      </c>
      <c r="M120" s="194">
        <f t="shared" ca="1" si="15"/>
        <v>0.78190999999999999</v>
      </c>
      <c r="N120" s="5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0.69114519938112495</v>
      </c>
      <c r="O120" s="89">
        <f t="shared" ca="1" si="16"/>
        <v>109.48778934640532</v>
      </c>
      <c r="S120" s="137">
        <f t="shared" ca="1" si="12"/>
        <v>13.613147187191373</v>
      </c>
      <c r="T120" s="72">
        <f t="shared" ca="1" si="17"/>
        <v>0.96426999999999996</v>
      </c>
      <c r="U120" s="5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0.41085816152656041</v>
      </c>
      <c r="V120" s="89">
        <f t="shared" ca="1" si="18"/>
        <v>65.086109084967362</v>
      </c>
    </row>
    <row r="121" spans="1:22" x14ac:dyDescent="0.35">
      <c r="A121" s="48">
        <f t="shared" si="19"/>
        <v>45487</v>
      </c>
      <c r="B121" s="88" cm="1">
        <f t="array" aca="1" ref="B121" ca="1">_xlfn.XLOOKUP(A121,INDIRECT($A$5&amp;"!$AJ$41:$AJ$406"),INDIRECT($A$5&amp;"!$AK$41:$AK$406"))*SUM($F$3:$I$3)</f>
        <v>0</v>
      </c>
      <c r="C121" s="88" cm="1">
        <f t="array" aca="1" ref="C121" ca="1">_xlfn.XLOOKUP(A121,INDIRECT($A$5&amp;"!$AJ$41:$AJ$406"),INDIRECT($A$5&amp;"!$AL$41:$AL$406"))*SUM($F$3:$I$3)</f>
        <v>14.05</v>
      </c>
      <c r="D121" s="88" cm="1">
        <f t="array" aca="1" ref="D121" ca="1">_xlfn.XLOOKUP(A121,INDIRECT($A$5&amp;"!$AJ$41:$AJ$406"),INDIRECT($A$5&amp;"!$AO$41:$AO$406"))*SUM($F$3:$I$3)</f>
        <v>12.745000000000001</v>
      </c>
      <c r="E121" s="50" cm="1">
        <f t="array" ref="E121">SUMPRODUCT(('PT Storengy'!$B$8:$K$372)*('PT Storengy'!$A$8:$A$372=$A121)*('PT Storengy'!$B$5:$K$5=$A$6)*('PT Storengy'!$B$7:$K$7=$A$7))</f>
        <v>0</v>
      </c>
      <c r="F121" s="137">
        <f t="shared" ca="1" si="10"/>
        <v>11.202879099999999</v>
      </c>
      <c r="G121" s="194">
        <f t="shared" ca="1" si="13"/>
        <v>0.78969999999999996</v>
      </c>
      <c r="H121" s="5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0.67917198143372948</v>
      </c>
      <c r="I121" s="89">
        <f t="shared" ca="1" si="14"/>
        <v>107.5911</v>
      </c>
      <c r="J121" s="136" cm="1">
        <f t="array" aca="1" ref="J121" ca="1">IF(COUNTIFS('PTC GRTgaz'!$K$7:$K$15996,"",'PTC GRTgaz'!$A$7:$A$15996,J$16,'PTC GRTgaz'!$D$7:$D$15996,$A121,'PTC GRTgaz'!$C$7:$C$15996,"DEL")&gt;0,J$14,SUMIFS('PTC GRTgaz'!$K$7:$K$15996,'PTC GRTgaz'!$A$7:$A$15996,J$16,'PTC GRTgaz'!$D$7:$D$15996,$A121,'PTC GRTgaz'!$C$7:$C$15996,"DEL")*1.0026*$F$4/INDIRECT($A$4&amp;"!D9"))</f>
        <v>158.41503267973854</v>
      </c>
      <c r="K121" s="136">
        <v>1000</v>
      </c>
      <c r="L121" s="137">
        <f t="shared" ca="1" si="11"/>
        <v>11.20288071009705</v>
      </c>
      <c r="M121" s="194">
        <f t="shared" ca="1" si="15"/>
        <v>0.78969999999999996</v>
      </c>
      <c r="N121" s="5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0.67917198143372948</v>
      </c>
      <c r="O121" s="89">
        <f t="shared" ca="1" si="16"/>
        <v>107.59105163398704</v>
      </c>
      <c r="S121" s="137">
        <f t="shared" ca="1" si="12"/>
        <v>13.677103532093334</v>
      </c>
      <c r="T121" s="72">
        <f t="shared" ca="1" si="17"/>
        <v>0.96891000000000005</v>
      </c>
      <c r="U121" s="5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0.40372648870551847</v>
      </c>
      <c r="V121" s="89">
        <f t="shared" ca="1" si="18"/>
        <v>63.956344901960804</v>
      </c>
    </row>
    <row r="122" spans="1:22" x14ac:dyDescent="0.35">
      <c r="A122" s="48">
        <f t="shared" si="19"/>
        <v>45488</v>
      </c>
      <c r="B122" s="88" cm="1">
        <f t="array" aca="1" ref="B122" ca="1">_xlfn.XLOOKUP(A122,INDIRECT($A$5&amp;"!$AJ$41:$AJ$406"),INDIRECT($A$5&amp;"!$AK$41:$AK$406"))*SUM($F$3:$I$3)</f>
        <v>0</v>
      </c>
      <c r="C122" s="88" cm="1">
        <f t="array" aca="1" ref="C122" ca="1">_xlfn.XLOOKUP(A122,INDIRECT($A$5&amp;"!$AJ$41:$AJ$406"),INDIRECT($A$5&amp;"!$AL$41:$AL$406"))*SUM($F$3:$I$3)</f>
        <v>14.05</v>
      </c>
      <c r="D122" s="88" cm="1">
        <f t="array" aca="1" ref="D122" ca="1">_xlfn.XLOOKUP(A122,INDIRECT($A$5&amp;"!$AJ$41:$AJ$406"),INDIRECT($A$5&amp;"!$AO$41:$AO$406"))*SUM($F$3:$I$3)</f>
        <v>12.745000000000001</v>
      </c>
      <c r="E122" s="50" cm="1">
        <f t="array" ref="E122">SUMPRODUCT(('PT Storengy'!$B$8:$K$372)*('PT Storengy'!$A$8:$A$372=$A122)*('PT Storengy'!$B$5:$K$5=$A$6)*('PT Storengy'!$B$7:$K$7=$A$7))</f>
        <v>0</v>
      </c>
      <c r="F122" s="137">
        <f t="shared" ca="1" si="10"/>
        <v>11.308605099999999</v>
      </c>
      <c r="G122" s="194">
        <f t="shared" ca="1" si="13"/>
        <v>0.79735999999999996</v>
      </c>
      <c r="H122" s="5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0.66739857328519936</v>
      </c>
      <c r="I122" s="89">
        <f t="shared" ca="1" si="14"/>
        <v>105.726</v>
      </c>
      <c r="J122" s="136" cm="1">
        <f t="array" aca="1" ref="J122" ca="1">IF(COUNTIFS('PTC GRTgaz'!$K$7:$K$15996,"",'PTC GRTgaz'!$A$7:$A$15996,J$16,'PTC GRTgaz'!$D$7:$D$15996,$A122,'PTC GRTgaz'!$C$7:$C$15996,"DEL")&gt;0,J$14,SUMIFS('PTC GRTgaz'!$K$7:$K$15996,'PTC GRTgaz'!$A$7:$A$15996,J$16,'PTC GRTgaz'!$D$7:$D$15996,$A122,'PTC GRTgaz'!$C$7:$C$15996,"DEL")*1.0026*$F$4/INDIRECT($A$4&amp;"!D9"))</f>
        <v>158.41503267973854</v>
      </c>
      <c r="K122" s="136">
        <v>1000</v>
      </c>
      <c r="L122" s="137">
        <f t="shared" ca="1" si="11"/>
        <v>11.308606676894435</v>
      </c>
      <c r="M122" s="194">
        <f t="shared" ca="1" si="15"/>
        <v>0.79735999999999996</v>
      </c>
      <c r="N122" s="5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0.66739857328519936</v>
      </c>
      <c r="O122" s="89">
        <f t="shared" ca="1" si="16"/>
        <v>105.72596679738574</v>
      </c>
      <c r="S122" s="137">
        <f t="shared" ca="1" si="12"/>
        <v>13.739952026341699</v>
      </c>
      <c r="T122" s="72">
        <f t="shared" ca="1" si="17"/>
        <v>0.97345999999999999</v>
      </c>
      <c r="U122" s="5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0.39673314574522978</v>
      </c>
      <c r="V122" s="89">
        <f t="shared" ca="1" si="18"/>
        <v>62.848494248366052</v>
      </c>
    </row>
    <row r="123" spans="1:22" x14ac:dyDescent="0.35">
      <c r="A123" s="48">
        <f t="shared" si="19"/>
        <v>45489</v>
      </c>
      <c r="B123" s="88" cm="1">
        <f t="array" aca="1" ref="B123" ca="1">_xlfn.XLOOKUP(A123,INDIRECT($A$5&amp;"!$AJ$41:$AJ$406"),INDIRECT($A$5&amp;"!$AK$41:$AK$406"))*SUM($F$3:$I$3)</f>
        <v>0</v>
      </c>
      <c r="C123" s="88" cm="1">
        <f t="array" aca="1" ref="C123" ca="1">_xlfn.XLOOKUP(A123,INDIRECT($A$5&amp;"!$AJ$41:$AJ$406"),INDIRECT($A$5&amp;"!$AL$41:$AL$406"))*SUM($F$3:$I$3)</f>
        <v>14.05</v>
      </c>
      <c r="D123" s="88" cm="1">
        <f t="array" aca="1" ref="D123" ca="1">_xlfn.XLOOKUP(A123,INDIRECT($A$5&amp;"!$AJ$41:$AJ$406"),INDIRECT($A$5&amp;"!$AO$41:$AO$406"))*SUM($F$3:$I$3)</f>
        <v>12.745000000000001</v>
      </c>
      <c r="E123" s="50" cm="1">
        <f t="array" ref="E123">SUMPRODUCT(('PT Storengy'!$B$8:$K$372)*('PT Storengy'!$A$8:$A$372=$A123)*('PT Storengy'!$B$5:$K$5=$A$6)*('PT Storengy'!$B$7:$K$7=$A$7))</f>
        <v>0</v>
      </c>
      <c r="F123" s="137">
        <f t="shared" ca="1" si="10"/>
        <v>11.412500099999999</v>
      </c>
      <c r="G123" s="194">
        <f t="shared" ca="1" si="13"/>
        <v>0.80488000000000004</v>
      </c>
      <c r="H123" s="5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0.65584034492006249</v>
      </c>
      <c r="I123" s="89">
        <f t="shared" ca="1" si="14"/>
        <v>103.895</v>
      </c>
      <c r="J123" s="136" cm="1">
        <f t="array" aca="1" ref="J123" ca="1">IF(COUNTIFS('PTC GRTgaz'!$K$7:$K$15996,"",'PTC GRTgaz'!$A$7:$A$15996,J$16,'PTC GRTgaz'!$D$7:$D$15996,$A123,'PTC GRTgaz'!$C$7:$C$15996,"DEL")&gt;0,J$14,SUMIFS('PTC GRTgaz'!$K$7:$K$15996,'PTC GRTgaz'!$A$7:$A$15996,J$16,'PTC GRTgaz'!$D$7:$D$15996,$A123,'PTC GRTgaz'!$C$7:$C$15996,"DEL")*1.0026*$F$4/INDIRECT($A$4&amp;"!D9"))</f>
        <v>158.41503267973854</v>
      </c>
      <c r="K123" s="136">
        <v>1000</v>
      </c>
      <c r="L123" s="137">
        <f t="shared" ca="1" si="11"/>
        <v>11.412501646567637</v>
      </c>
      <c r="M123" s="194">
        <f t="shared" ca="1" si="15"/>
        <v>0.80488000000000004</v>
      </c>
      <c r="N123" s="5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0.65584034492006249</v>
      </c>
      <c r="O123" s="89">
        <f t="shared" ca="1" si="16"/>
        <v>103.8949696732027</v>
      </c>
      <c r="S123" s="137">
        <f t="shared" ca="1" si="12"/>
        <v>13.801712148629282</v>
      </c>
      <c r="T123" s="72">
        <f t="shared" ca="1" si="17"/>
        <v>0.97792999999999997</v>
      </c>
      <c r="U123" s="5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0.38986276266116593</v>
      </c>
      <c r="V123" s="89">
        <f t="shared" ca="1" si="18"/>
        <v>61.760122287581751</v>
      </c>
    </row>
    <row r="124" spans="1:22" x14ac:dyDescent="0.35">
      <c r="A124" s="48">
        <f t="shared" si="19"/>
        <v>45490</v>
      </c>
      <c r="B124" s="88" cm="1">
        <f t="array" aca="1" ref="B124" ca="1">_xlfn.XLOOKUP(A124,INDIRECT($A$5&amp;"!$AJ$41:$AJ$406"),INDIRECT($A$5&amp;"!$AK$41:$AK$406"))*SUM($F$3:$I$3)</f>
        <v>0</v>
      </c>
      <c r="C124" s="88" cm="1">
        <f t="array" aca="1" ref="C124" ca="1">_xlfn.XLOOKUP(A124,INDIRECT($A$5&amp;"!$AJ$41:$AJ$406"),INDIRECT($A$5&amp;"!$AL$41:$AL$406"))*SUM($F$3:$I$3)</f>
        <v>14.05</v>
      </c>
      <c r="D124" s="88" cm="1">
        <f t="array" aca="1" ref="D124" ca="1">_xlfn.XLOOKUP(A124,INDIRECT($A$5&amp;"!$AJ$41:$AJ$406"),INDIRECT($A$5&amp;"!$AO$41:$AO$406"))*SUM($F$3:$I$3)</f>
        <v>12.745000000000001</v>
      </c>
      <c r="E124" s="50" cm="1">
        <f t="array" ref="E124">SUMPRODUCT(('PT Storengy'!$B$8:$K$372)*('PT Storengy'!$A$8:$A$372=$A124)*('PT Storengy'!$B$5:$K$5=$A$6)*('PT Storengy'!$B$7:$K$7=$A$7))</f>
        <v>0</v>
      </c>
      <c r="F124" s="137">
        <f t="shared" ca="1" si="10"/>
        <v>11.5145933</v>
      </c>
      <c r="G124" s="194">
        <f t="shared" ca="1" si="13"/>
        <v>0.81228</v>
      </c>
      <c r="H124" s="5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0.64446655636926309</v>
      </c>
      <c r="I124" s="89">
        <f t="shared" ca="1" si="14"/>
        <v>102.0932</v>
      </c>
      <c r="J124" s="136" cm="1">
        <f t="array" aca="1" ref="J124" ca="1">IF(COUNTIFS('PTC GRTgaz'!$K$7:$K$15996,"",'PTC GRTgaz'!$A$7:$A$15996,J$16,'PTC GRTgaz'!$D$7:$D$15996,$A124,'PTC GRTgaz'!$C$7:$C$15996,"DEL")&gt;0,J$14,SUMIFS('PTC GRTgaz'!$K$7:$K$15996,'PTC GRTgaz'!$A$7:$A$15996,J$16,'PTC GRTgaz'!$D$7:$D$15996,$A124,'PTC GRTgaz'!$C$7:$C$15996,"DEL")*1.0026*$F$4/INDIRECT($A$4&amp;"!D9"))</f>
        <v>158.41503267973854</v>
      </c>
      <c r="K124" s="136">
        <v>1000</v>
      </c>
      <c r="L124" s="137">
        <f t="shared" ca="1" si="11"/>
        <v>11.514594837155872</v>
      </c>
      <c r="M124" s="194">
        <f t="shared" ca="1" si="15"/>
        <v>0.81228</v>
      </c>
      <c r="N124" s="5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0.64446655636926309</v>
      </c>
      <c r="O124" s="89">
        <f t="shared" ca="1" si="16"/>
        <v>102.09319058823537</v>
      </c>
      <c r="S124" s="137">
        <f t="shared" ca="1" si="12"/>
        <v>13.862400942812288</v>
      </c>
      <c r="T124" s="72">
        <f t="shared" ca="1" si="17"/>
        <v>0.98233000000000004</v>
      </c>
      <c r="U124" s="5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0.38309996946879865</v>
      </c>
      <c r="V124" s="89">
        <f t="shared" ca="1" si="18"/>
        <v>60.688794183006578</v>
      </c>
    </row>
    <row r="125" spans="1:22" x14ac:dyDescent="0.35">
      <c r="A125" s="48">
        <f t="shared" si="19"/>
        <v>45491</v>
      </c>
      <c r="B125" s="88" cm="1">
        <f t="array" aca="1" ref="B125" ca="1">_xlfn.XLOOKUP(A125,INDIRECT($A$5&amp;"!$AJ$41:$AJ$406"),INDIRECT($A$5&amp;"!$AK$41:$AK$406"))*SUM($F$3:$I$3)</f>
        <v>0</v>
      </c>
      <c r="C125" s="88" cm="1">
        <f t="array" aca="1" ref="C125" ca="1">_xlfn.XLOOKUP(A125,INDIRECT($A$5&amp;"!$AJ$41:$AJ$406"),INDIRECT($A$5&amp;"!$AL$41:$AL$406"))*SUM($F$3:$I$3)</f>
        <v>14.05</v>
      </c>
      <c r="D125" s="88" cm="1">
        <f t="array" aca="1" ref="D125" ca="1">_xlfn.XLOOKUP(A125,INDIRECT($A$5&amp;"!$AJ$41:$AJ$406"),INDIRECT($A$5&amp;"!$AO$41:$AO$406"))*SUM($F$3:$I$3)</f>
        <v>12.745000000000001</v>
      </c>
      <c r="E125" s="50" cm="1">
        <f t="array" ref="E125">SUMPRODUCT(('PT Storengy'!$B$8:$K$372)*('PT Storengy'!$A$8:$A$372=$A125)*('PT Storengy'!$B$5:$K$5=$A$6)*('PT Storengy'!$B$7:$K$7=$A$7))</f>
        <v>0</v>
      </c>
      <c r="F125" s="137">
        <f t="shared" ca="1" si="10"/>
        <v>11.6149188</v>
      </c>
      <c r="G125" s="194">
        <f t="shared" ca="1" si="13"/>
        <v>0.81954000000000005</v>
      </c>
      <c r="H125" s="5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0.63330794760185738</v>
      </c>
      <c r="I125" s="89">
        <f t="shared" ca="1" si="14"/>
        <v>100.32550000000001</v>
      </c>
      <c r="J125" s="136" cm="1">
        <f t="array" aca="1" ref="J125" ca="1">IF(COUNTIFS('PTC GRTgaz'!$K$7:$K$15996,"",'PTC GRTgaz'!$A$7:$A$15996,J$16,'PTC GRTgaz'!$D$7:$D$15996,$A125,'PTC GRTgaz'!$C$7:$C$15996,"DEL")&gt;0,J$14,SUMIFS('PTC GRTgaz'!$K$7:$K$15996,'PTC GRTgaz'!$A$7:$A$15996,J$16,'PTC GRTgaz'!$D$7:$D$15996,$A125,'PTC GRTgaz'!$C$7:$C$15996,"DEL")*1.0026*$F$4/INDIRECT($A$4&amp;"!D9"))</f>
        <v>158.41503267973854</v>
      </c>
      <c r="K125" s="136">
        <v>1000</v>
      </c>
      <c r="L125" s="137">
        <f t="shared" ca="1" si="11"/>
        <v>11.61492033637156</v>
      </c>
      <c r="M125" s="194">
        <f t="shared" ca="1" si="15"/>
        <v>0.81954000000000005</v>
      </c>
      <c r="N125" s="5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0.63330794760185738</v>
      </c>
      <c r="O125" s="89">
        <f t="shared" ca="1" si="16"/>
        <v>100.32549921568638</v>
      </c>
      <c r="S125" s="137">
        <f t="shared" ca="1" si="12"/>
        <v>13.92203788758353</v>
      </c>
      <c r="T125" s="72">
        <f t="shared" ca="1" si="17"/>
        <v>0.98665000000000003</v>
      </c>
      <c r="U125" s="5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0.37646013615265628</v>
      </c>
      <c r="V125" s="89">
        <f t="shared" ca="1" si="18"/>
        <v>59.636944771241865</v>
      </c>
    </row>
    <row r="126" spans="1:22" x14ac:dyDescent="0.35">
      <c r="A126" s="48">
        <f t="shared" si="19"/>
        <v>45492</v>
      </c>
      <c r="B126" s="88" cm="1">
        <f t="array" aca="1" ref="B126" ca="1">_xlfn.XLOOKUP(A126,INDIRECT($A$5&amp;"!$AJ$41:$AJ$406"),INDIRECT($A$5&amp;"!$AK$41:$AK$406"))*SUM($F$3:$I$3)</f>
        <v>0</v>
      </c>
      <c r="C126" s="88" cm="1">
        <f t="array" aca="1" ref="C126" ca="1">_xlfn.XLOOKUP(A126,INDIRECT($A$5&amp;"!$AJ$41:$AJ$406"),INDIRECT($A$5&amp;"!$AL$41:$AL$406"))*SUM($F$3:$I$3)</f>
        <v>14.05</v>
      </c>
      <c r="D126" s="88" cm="1">
        <f t="array" aca="1" ref="D126" ca="1">_xlfn.XLOOKUP(A126,INDIRECT($A$5&amp;"!$AJ$41:$AJ$406"),INDIRECT($A$5&amp;"!$AO$41:$AO$406"))*SUM($F$3:$I$3)</f>
        <v>12.745000000000001</v>
      </c>
      <c r="E126" s="50" cm="1">
        <f t="array" ref="E126">SUMPRODUCT(('PT Storengy'!$B$8:$K$372)*('PT Storengy'!$A$8:$A$372=$A126)*('PT Storengy'!$B$5:$K$5=$A$6)*('PT Storengy'!$B$7:$K$7=$A$7))</f>
        <v>0</v>
      </c>
      <c r="F126" s="137">
        <f t="shared" ca="1" si="10"/>
        <v>11.7135058</v>
      </c>
      <c r="G126" s="194">
        <f t="shared" ca="1" si="13"/>
        <v>0.82667999999999997</v>
      </c>
      <c r="H126" s="5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0.6223337786487888</v>
      </c>
      <c r="I126" s="89">
        <f t="shared" ca="1" si="14"/>
        <v>98.587000000000003</v>
      </c>
      <c r="J126" s="136" cm="1">
        <f t="array" aca="1" ref="J126" ca="1">IF(COUNTIFS('PTC GRTgaz'!$K$7:$K$15996,"",'PTC GRTgaz'!$A$7:$A$15996,J$16,'PTC GRTgaz'!$D$7:$D$15996,$A126,'PTC GRTgaz'!$C$7:$C$15996,"DEL")&gt;0,J$14,SUMIFS('PTC GRTgaz'!$K$7:$K$15996,'PTC GRTgaz'!$A$7:$A$15996,J$16,'PTC GRTgaz'!$D$7:$D$15996,$A126,'PTC GRTgaz'!$C$7:$C$15996,"DEL")*1.0026*$F$4/INDIRECT($A$4&amp;"!D9"))</f>
        <v>158.41503267973854</v>
      </c>
      <c r="K126" s="136">
        <v>1000</v>
      </c>
      <c r="L126" s="137">
        <f t="shared" ca="1" si="11"/>
        <v>11.713507362253912</v>
      </c>
      <c r="M126" s="194">
        <f t="shared" ca="1" si="15"/>
        <v>0.82667999999999997</v>
      </c>
      <c r="N126" s="5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0.6223337786487888</v>
      </c>
      <c r="O126" s="89">
        <f t="shared" ca="1" si="16"/>
        <v>98.587025882353046</v>
      </c>
      <c r="S126" s="137">
        <f t="shared" ca="1" si="12"/>
        <v>13.980642461635817</v>
      </c>
      <c r="T126" s="72">
        <f t="shared" ca="1" si="17"/>
        <v>0.99089000000000005</v>
      </c>
      <c r="U126" s="5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0.36994326271273875</v>
      </c>
      <c r="V126" s="89">
        <f t="shared" ca="1" si="18"/>
        <v>58.60457405228761</v>
      </c>
    </row>
    <row r="127" spans="1:22" x14ac:dyDescent="0.35">
      <c r="A127" s="48">
        <f t="shared" si="19"/>
        <v>45493</v>
      </c>
      <c r="B127" s="88" cm="1">
        <f t="array" aca="1" ref="B127" ca="1">_xlfn.XLOOKUP(A127,INDIRECT($A$5&amp;"!$AJ$41:$AJ$406"),INDIRECT($A$5&amp;"!$AK$41:$AK$406"))*SUM($F$3:$I$3)</f>
        <v>0</v>
      </c>
      <c r="C127" s="88" cm="1">
        <f t="array" aca="1" ref="C127" ca="1">_xlfn.XLOOKUP(A127,INDIRECT($A$5&amp;"!$AJ$41:$AJ$406"),INDIRECT($A$5&amp;"!$AL$41:$AL$406"))*SUM($F$3:$I$3)</f>
        <v>14.05</v>
      </c>
      <c r="D127" s="88" cm="1">
        <f t="array" aca="1" ref="D127" ca="1">_xlfn.XLOOKUP(A127,INDIRECT($A$5&amp;"!$AJ$41:$AJ$406"),INDIRECT($A$5&amp;"!$AO$41:$AO$406"))*SUM($F$3:$I$3)</f>
        <v>12.745000000000001</v>
      </c>
      <c r="E127" s="50" cm="1">
        <f t="array" ref="E127">SUMPRODUCT(('PT Storengy'!$B$8:$K$372)*('PT Storengy'!$A$8:$A$372=$A127)*('PT Storengy'!$B$5:$K$5=$A$6)*('PT Storengy'!$B$7:$K$7=$A$7))</f>
        <v>0</v>
      </c>
      <c r="F127" s="137">
        <f t="shared" ca="1" si="10"/>
        <v>11.8103836</v>
      </c>
      <c r="G127" s="194">
        <f t="shared" ca="1" si="13"/>
        <v>0.8337</v>
      </c>
      <c r="H127" s="5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0.61154404951005747</v>
      </c>
      <c r="I127" s="89">
        <f t="shared" ca="1" si="14"/>
        <v>96.877799999999993</v>
      </c>
      <c r="J127" s="136" cm="1">
        <f t="array" aca="1" ref="J127" ca="1">IF(COUNTIFS('PTC GRTgaz'!$K$7:$K$15996,"",'PTC GRTgaz'!$A$7:$A$15996,J$16,'PTC GRTgaz'!$D$7:$D$15996,$A127,'PTC GRTgaz'!$C$7:$C$15996,"DEL")&gt;0,J$14,SUMIFS('PTC GRTgaz'!$K$7:$K$15996,'PTC GRTgaz'!$A$7:$A$15996,J$16,'PTC GRTgaz'!$D$7:$D$15996,$A127,'PTC GRTgaz'!$C$7:$C$15996,"DEL")*1.0026*$F$4/INDIRECT($A$4&amp;"!D9"))</f>
        <v>158.41503267973854</v>
      </c>
      <c r="K127" s="136">
        <v>1000</v>
      </c>
      <c r="L127" s="137">
        <f t="shared" ca="1" si="11"/>
        <v>11.810385132842148</v>
      </c>
      <c r="M127" s="194">
        <f t="shared" ca="1" si="15"/>
        <v>0.8337</v>
      </c>
      <c r="N127" s="5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0.61154404951005747</v>
      </c>
      <c r="O127" s="89">
        <f t="shared" ca="1" si="16"/>
        <v>96.877770588235407</v>
      </c>
      <c r="S127" s="137">
        <f t="shared" ca="1" si="12"/>
        <v>14.038231708825359</v>
      </c>
      <c r="T127" s="72">
        <f t="shared" ca="1" si="17"/>
        <v>0.99505999999999994</v>
      </c>
      <c r="U127" s="5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0.36353397916451813</v>
      </c>
      <c r="V127" s="89">
        <f t="shared" ca="1" si="18"/>
        <v>57.589247189542533</v>
      </c>
    </row>
    <row r="128" spans="1:22" x14ac:dyDescent="0.35">
      <c r="A128" s="48">
        <f t="shared" si="19"/>
        <v>45494</v>
      </c>
      <c r="B128" s="88" cm="1">
        <f t="array" aca="1" ref="B128" ca="1">_xlfn.XLOOKUP(A128,INDIRECT($A$5&amp;"!$AJ$41:$AJ$406"),INDIRECT($A$5&amp;"!$AK$41:$AK$406"))*SUM($F$3:$I$3)</f>
        <v>0</v>
      </c>
      <c r="C128" s="88" cm="1">
        <f t="array" aca="1" ref="C128" ca="1">_xlfn.XLOOKUP(A128,INDIRECT($A$5&amp;"!$AJ$41:$AJ$406"),INDIRECT($A$5&amp;"!$AL$41:$AL$406"))*SUM($F$3:$I$3)</f>
        <v>14.05</v>
      </c>
      <c r="D128" s="88" cm="1">
        <f t="array" aca="1" ref="D128" ca="1">_xlfn.XLOOKUP(A128,INDIRECT($A$5&amp;"!$AJ$41:$AJ$406"),INDIRECT($A$5&amp;"!$AO$41:$AO$406"))*SUM($F$3:$I$3)</f>
        <v>12.745000000000001</v>
      </c>
      <c r="E128" s="50" cm="1">
        <f t="array" ref="E128">SUMPRODUCT(('PT Storengy'!$B$8:$K$372)*('PT Storengy'!$A$8:$A$372=$A128)*('PT Storengy'!$B$5:$K$5=$A$6)*('PT Storengy'!$B$7:$K$7=$A$7))</f>
        <v>0</v>
      </c>
      <c r="F128" s="137">
        <f t="shared" ca="1" si="10"/>
        <v>11.9055813</v>
      </c>
      <c r="G128" s="194">
        <f t="shared" ca="1" si="13"/>
        <v>0.84060000000000001</v>
      </c>
      <c r="H128" s="5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0.60093876018566339</v>
      </c>
      <c r="I128" s="89">
        <f t="shared" ca="1" si="14"/>
        <v>95.197699999999998</v>
      </c>
      <c r="J128" s="136" cm="1">
        <f t="array" aca="1" ref="J128" ca="1">IF(COUNTIFS('PTC GRTgaz'!$K$7:$K$15996,"",'PTC GRTgaz'!$A$7:$A$15996,J$16,'PTC GRTgaz'!$D$7:$D$15996,$A128,'PTC GRTgaz'!$C$7:$C$15996,"DEL")&gt;0,J$14,SUMIFS('PTC GRTgaz'!$K$7:$K$15996,'PTC GRTgaz'!$A$7:$A$15996,J$16,'PTC GRTgaz'!$D$7:$D$15996,$A128,'PTC GRTgaz'!$C$7:$C$15996,"DEL")*1.0026*$F$4/INDIRECT($A$4&amp;"!D9"))</f>
        <v>158.41503267973854</v>
      </c>
      <c r="K128" s="136">
        <v>1000</v>
      </c>
      <c r="L128" s="137">
        <f t="shared" ca="1" si="11"/>
        <v>11.905582866175482</v>
      </c>
      <c r="M128" s="194">
        <f t="shared" ca="1" si="15"/>
        <v>0.84060000000000001</v>
      </c>
      <c r="N128" s="5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0.60093876018566339</v>
      </c>
      <c r="O128" s="89">
        <f t="shared" ca="1" si="16"/>
        <v>95.197733333333431</v>
      </c>
      <c r="S128" s="137">
        <f t="shared" ca="1" si="12"/>
        <v>14.094822673008366</v>
      </c>
      <c r="T128" s="72">
        <f t="shared" ca="1" si="17"/>
        <v>0.99916000000000005</v>
      </c>
      <c r="U128" s="5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0.35723228550799402</v>
      </c>
      <c r="V128" s="89">
        <f t="shared" ca="1" si="18"/>
        <v>56.590964183006562</v>
      </c>
    </row>
    <row r="129" spans="1:22" x14ac:dyDescent="0.35">
      <c r="A129" s="48">
        <f t="shared" si="19"/>
        <v>45495</v>
      </c>
      <c r="B129" s="88" cm="1">
        <f t="array" aca="1" ref="B129" ca="1">_xlfn.XLOOKUP(A129,INDIRECT($A$5&amp;"!$AJ$41:$AJ$406"),INDIRECT($A$5&amp;"!$AK$41:$AK$406"))*SUM($F$3:$I$3)</f>
        <v>0</v>
      </c>
      <c r="C129" s="88" cm="1">
        <f t="array" aca="1" ref="C129" ca="1">_xlfn.XLOOKUP(A129,INDIRECT($A$5&amp;"!$AJ$41:$AJ$406"),INDIRECT($A$5&amp;"!$AL$41:$AL$406"))*SUM($F$3:$I$3)</f>
        <v>14.05</v>
      </c>
      <c r="D129" s="88" cm="1">
        <f t="array" aca="1" ref="D129" ca="1">_xlfn.XLOOKUP(A129,INDIRECT($A$5&amp;"!$AJ$41:$AJ$406"),INDIRECT($A$5&amp;"!$AO$41:$AO$406"))*SUM($F$3:$I$3)</f>
        <v>12.745000000000001</v>
      </c>
      <c r="E129" s="50" cm="1">
        <f t="array" ref="E129">SUMPRODUCT(('PT Storengy'!$B$8:$K$372)*('PT Storengy'!$A$8:$A$372=$A129)*('PT Storengy'!$B$5:$K$5=$A$6)*('PT Storengy'!$B$7:$K$7=$A$7))</f>
        <v>0</v>
      </c>
      <c r="F129" s="137">
        <f t="shared" ca="1" si="10"/>
        <v>11.999130599999999</v>
      </c>
      <c r="G129" s="194">
        <f t="shared" ca="1" si="13"/>
        <v>0.84736999999999996</v>
      </c>
      <c r="H129" s="5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0.59053328066013477</v>
      </c>
      <c r="I129" s="89">
        <f t="shared" ca="1" si="14"/>
        <v>93.549300000000002</v>
      </c>
      <c r="J129" s="136" cm="1">
        <f t="array" aca="1" ref="J129" ca="1">IF(COUNTIFS('PTC GRTgaz'!$K$7:$K$15996,"",'PTC GRTgaz'!$A$7:$A$15996,J$16,'PTC GRTgaz'!$D$7:$D$15996,$A129,'PTC GRTgaz'!$C$7:$C$15996,"DEL")&gt;0,J$14,SUMIFS('PTC GRTgaz'!$K$7:$K$15996,'PTC GRTgaz'!$A$7:$A$15996,J$16,'PTC GRTgaz'!$D$7:$D$15996,$A129,'PTC GRTgaz'!$C$7:$C$15996,"DEL")*1.0026*$F$4/INDIRECT($A$4&amp;"!D9"))</f>
        <v>158.41503267973854</v>
      </c>
      <c r="K129" s="136">
        <v>1000</v>
      </c>
      <c r="L129" s="137">
        <f t="shared" ca="1" si="11"/>
        <v>11.99913221512973</v>
      </c>
      <c r="M129" s="194">
        <f t="shared" ca="1" si="15"/>
        <v>0.84736999999999996</v>
      </c>
      <c r="N129" s="5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0.59053328066013477</v>
      </c>
      <c r="O129" s="89">
        <f t="shared" ca="1" si="16"/>
        <v>93.549348954248458</v>
      </c>
      <c r="S129" s="137">
        <f t="shared" ca="1" si="12"/>
        <v>14.151209110916863</v>
      </c>
      <c r="T129" s="72">
        <f t="shared" ca="1" si="17"/>
        <v>1</v>
      </c>
      <c r="U129" s="5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0.35594120680763275</v>
      </c>
      <c r="V129" s="89">
        <f t="shared" ca="1" si="18"/>
        <v>56.386437908496717</v>
      </c>
    </row>
    <row r="130" spans="1:22" x14ac:dyDescent="0.35">
      <c r="A130" s="48">
        <f t="shared" si="19"/>
        <v>45496</v>
      </c>
      <c r="B130" s="88" cm="1">
        <f t="array" aca="1" ref="B130" ca="1">_xlfn.XLOOKUP(A130,INDIRECT($A$5&amp;"!$AJ$41:$AJ$406"),INDIRECT($A$5&amp;"!$AK$41:$AK$406"))*SUM($F$3:$I$3)</f>
        <v>0</v>
      </c>
      <c r="C130" s="88" cm="1">
        <f t="array" aca="1" ref="C130" ca="1">_xlfn.XLOOKUP(A130,INDIRECT($A$5&amp;"!$AJ$41:$AJ$406"),INDIRECT($A$5&amp;"!$AL$41:$AL$406"))*SUM($F$3:$I$3)</f>
        <v>14.05</v>
      </c>
      <c r="D130" s="88" cm="1">
        <f t="array" aca="1" ref="D130" ca="1">_xlfn.XLOOKUP(A130,INDIRECT($A$5&amp;"!$AJ$41:$AJ$406"),INDIRECT($A$5&amp;"!$AO$41:$AO$406"))*SUM($F$3:$I$3)</f>
        <v>12.745000000000001</v>
      </c>
      <c r="E130" s="50" cm="1">
        <f t="array" ref="E130">SUMPRODUCT(('PT Storengy'!$B$8:$K$372)*('PT Storengy'!$A$8:$A$372=$A130)*('PT Storengy'!$B$5:$K$5=$A$6)*('PT Storengy'!$B$7:$K$7=$A$7))</f>
        <v>0</v>
      </c>
      <c r="F130" s="137">
        <f t="shared" ca="1" si="10"/>
        <v>12.091058299999998</v>
      </c>
      <c r="G130" s="194">
        <f t="shared" ca="1" si="13"/>
        <v>0.85402999999999996</v>
      </c>
      <c r="H130" s="5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0.5802968709644154</v>
      </c>
      <c r="I130" s="89">
        <f t="shared" ca="1" si="14"/>
        <v>91.927700000000002</v>
      </c>
      <c r="J130" s="136" cm="1">
        <f t="array" aca="1" ref="J130" ca="1">IF(COUNTIFS('PTC GRTgaz'!$K$7:$K$15996,"",'PTC GRTgaz'!$A$7:$A$15996,J$16,'PTC GRTgaz'!$D$7:$D$15996,$A130,'PTC GRTgaz'!$C$7:$C$15996,"DEL")&gt;0,J$14,SUMIFS('PTC GRTgaz'!$K$7:$K$15996,'PTC GRTgaz'!$A$7:$A$15996,J$16,'PTC GRTgaz'!$D$7:$D$15996,$A130,'PTC GRTgaz'!$C$7:$C$15996,"DEL")*1.0026*$F$4/INDIRECT($A$4&amp;"!D9"))</f>
        <v>158.41503267973854</v>
      </c>
      <c r="K130" s="136">
        <v>1000</v>
      </c>
      <c r="L130" s="137">
        <f t="shared" ca="1" si="11"/>
        <v>12.091059962907508</v>
      </c>
      <c r="M130" s="194">
        <f t="shared" ca="1" si="15"/>
        <v>0.85402999999999996</v>
      </c>
      <c r="N130" s="5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0.5802968709644154</v>
      </c>
      <c r="O130" s="89">
        <f t="shared" ca="1" si="16"/>
        <v>91.927747777777881</v>
      </c>
      <c r="S130" s="137">
        <f t="shared" ca="1" si="12"/>
        <v>14.20759554882536</v>
      </c>
      <c r="T130" s="72">
        <f t="shared" ca="1" si="17"/>
        <v>1</v>
      </c>
      <c r="U130" s="5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0.35594120680763275</v>
      </c>
      <c r="V130" s="89">
        <f t="shared" ca="1" si="18"/>
        <v>56.386437908496717</v>
      </c>
    </row>
    <row r="131" spans="1:22" x14ac:dyDescent="0.35">
      <c r="A131" s="48">
        <f t="shared" si="19"/>
        <v>45497</v>
      </c>
      <c r="B131" s="88" cm="1">
        <f t="array" aca="1" ref="B131" ca="1">_xlfn.XLOOKUP(A131,INDIRECT($A$5&amp;"!$AJ$41:$AJ$406"),INDIRECT($A$5&amp;"!$AK$41:$AK$406"))*SUM($F$3:$I$3)</f>
        <v>0</v>
      </c>
      <c r="C131" s="88" cm="1">
        <f t="array" aca="1" ref="C131" ca="1">_xlfn.XLOOKUP(A131,INDIRECT($A$5&amp;"!$AJ$41:$AJ$406"),INDIRECT($A$5&amp;"!$AL$41:$AL$406"))*SUM($F$3:$I$3)</f>
        <v>14.05</v>
      </c>
      <c r="D131" s="88" cm="1">
        <f t="array" aca="1" ref="D131" ca="1">_xlfn.XLOOKUP(A131,INDIRECT($A$5&amp;"!$AJ$41:$AJ$406"),INDIRECT($A$5&amp;"!$AO$41:$AO$406"))*SUM($F$3:$I$3)</f>
        <v>12.745000000000001</v>
      </c>
      <c r="E131" s="50" cm="1">
        <f t="array" ref="E131">SUMPRODUCT(('PT Storengy'!$B$8:$K$372)*('PT Storengy'!$A$8:$A$372=$A131)*('PT Storengy'!$B$5:$K$5=$A$6)*('PT Storengy'!$B$7:$K$7=$A$7))</f>
        <v>0</v>
      </c>
      <c r="F131" s="137">
        <f t="shared" ca="1" si="10"/>
        <v>12.181393699999999</v>
      </c>
      <c r="G131" s="194">
        <f t="shared" ca="1" si="13"/>
        <v>0.86056999999999995</v>
      </c>
      <c r="H131" s="5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0.57024490108303316</v>
      </c>
      <c r="I131" s="89">
        <f t="shared" ca="1" si="14"/>
        <v>90.335400000000007</v>
      </c>
      <c r="J131" s="136" cm="1">
        <f t="array" aca="1" ref="J131" ca="1">IF(COUNTIFS('PTC GRTgaz'!$K$7:$K$15996,"",'PTC GRTgaz'!$A$7:$A$15996,J$16,'PTC GRTgaz'!$D$7:$D$15996,$A131,'PTC GRTgaz'!$C$7:$C$15996,"DEL")&gt;0,J$14,SUMIFS('PTC GRTgaz'!$K$7:$K$15996,'PTC GRTgaz'!$A$7:$A$15996,J$16,'PTC GRTgaz'!$D$7:$D$15996,$A131,'PTC GRTgaz'!$C$7:$C$15996,"DEL")*1.0026*$F$4/INDIRECT($A$4&amp;"!D9"))</f>
        <v>158.41503267973854</v>
      </c>
      <c r="K131" s="136">
        <v>1000</v>
      </c>
      <c r="L131" s="137">
        <f t="shared" ca="1" si="11"/>
        <v>12.181395327548032</v>
      </c>
      <c r="M131" s="194">
        <f t="shared" ca="1" si="15"/>
        <v>0.86056999999999995</v>
      </c>
      <c r="N131" s="5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0.57024490108303316</v>
      </c>
      <c r="O131" s="89">
        <f t="shared" ca="1" si="16"/>
        <v>90.335364640522968</v>
      </c>
      <c r="S131" s="137">
        <f t="shared" ca="1" si="12"/>
        <v>14.263981986733857</v>
      </c>
      <c r="T131" s="72">
        <f t="shared" ca="1" si="17"/>
        <v>1</v>
      </c>
      <c r="U131" s="5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0.35594120680763275</v>
      </c>
      <c r="V131" s="89">
        <f t="shared" ca="1" si="18"/>
        <v>56.386437908496717</v>
      </c>
    </row>
    <row r="132" spans="1:22" x14ac:dyDescent="0.35">
      <c r="A132" s="48">
        <f t="shared" si="19"/>
        <v>45498</v>
      </c>
      <c r="B132" s="88" cm="1">
        <f t="array" aca="1" ref="B132" ca="1">_xlfn.XLOOKUP(A132,INDIRECT($A$5&amp;"!$AJ$41:$AJ$406"),INDIRECT($A$5&amp;"!$AK$41:$AK$406"))*SUM($F$3:$I$3)</f>
        <v>0</v>
      </c>
      <c r="C132" s="88" cm="1">
        <f t="array" aca="1" ref="C132" ca="1">_xlfn.XLOOKUP(A132,INDIRECT($A$5&amp;"!$AJ$41:$AJ$406"),INDIRECT($A$5&amp;"!$AL$41:$AL$406"))*SUM($F$3:$I$3)</f>
        <v>14.05</v>
      </c>
      <c r="D132" s="88" cm="1">
        <f t="array" aca="1" ref="D132" ca="1">_xlfn.XLOOKUP(A132,INDIRECT($A$5&amp;"!$AJ$41:$AJ$406"),INDIRECT($A$5&amp;"!$AO$41:$AO$406"))*SUM($F$3:$I$3)</f>
        <v>12.745000000000001</v>
      </c>
      <c r="E132" s="50" cm="1">
        <f t="array" ref="E132">SUMPRODUCT(('PT Storengy'!$B$8:$K$372)*('PT Storengy'!$A$8:$A$372=$A132)*('PT Storengy'!$B$5:$K$5=$A$6)*('PT Storengy'!$B$7:$K$7=$A$7))</f>
        <v>0.8</v>
      </c>
      <c r="F132" s="137">
        <f t="shared" ca="1" si="10"/>
        <v>12.199147699999999</v>
      </c>
      <c r="G132" s="194">
        <f t="shared" ca="1" si="13"/>
        <v>0.86699999999999999</v>
      </c>
      <c r="H132" s="5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0.56036200103146006</v>
      </c>
      <c r="I132" s="89">
        <f t="shared" ca="1" si="14"/>
        <v>17.754000000000001</v>
      </c>
      <c r="J132" s="136" cm="1">
        <f t="array" aca="1" ref="J132" ca="1">IF(COUNTIFS('PTC GRTgaz'!$K$7:$K$15996,"",'PTC GRTgaz'!$A$7:$A$15996,J$16,'PTC GRTgaz'!$D$7:$D$15996,$A132,'PTC GRTgaz'!$C$7:$C$15996,"DEL")&gt;0,J$14,SUMIFS('PTC GRTgaz'!$K$7:$K$15996,'PTC GRTgaz'!$A$7:$A$15996,J$16,'PTC GRTgaz'!$D$7:$D$15996,$A132,'PTC GRTgaz'!$C$7:$C$15996,"DEL")*1.0026*$F$4/INDIRECT($A$4&amp;"!D9"))</f>
        <v>158.41503267973854</v>
      </c>
      <c r="K132" s="136">
        <v>1000</v>
      </c>
      <c r="L132" s="137">
        <f t="shared" ca="1" si="11"/>
        <v>12.199149280489207</v>
      </c>
      <c r="M132" s="194">
        <f t="shared" ca="1" si="15"/>
        <v>0.86699999999999999</v>
      </c>
      <c r="N132" s="5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0.56036200103146006</v>
      </c>
      <c r="O132" s="89">
        <f t="shared" ca="1" si="16"/>
        <v>17.753952941176482</v>
      </c>
      <c r="S132" s="137">
        <f t="shared" ca="1" si="12"/>
        <v>14.320368424642353</v>
      </c>
      <c r="T132" s="72">
        <f t="shared" ca="1" si="17"/>
        <v>1</v>
      </c>
      <c r="U132" s="5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0.35594120680763275</v>
      </c>
      <c r="V132" s="89">
        <f t="shared" ca="1" si="18"/>
        <v>56.386437908496717</v>
      </c>
    </row>
    <row r="133" spans="1:22" x14ac:dyDescent="0.35">
      <c r="A133" s="48">
        <f t="shared" si="19"/>
        <v>45499</v>
      </c>
      <c r="B133" s="88" cm="1">
        <f t="array" aca="1" ref="B133" ca="1">_xlfn.XLOOKUP(A133,INDIRECT($A$5&amp;"!$AJ$41:$AJ$406"),INDIRECT($A$5&amp;"!$AK$41:$AK$406"))*SUM($F$3:$I$3)</f>
        <v>0</v>
      </c>
      <c r="C133" s="88" cm="1">
        <f t="array" aca="1" ref="C133" ca="1">_xlfn.XLOOKUP(A133,INDIRECT($A$5&amp;"!$AJ$41:$AJ$406"),INDIRECT($A$5&amp;"!$AL$41:$AL$406"))*SUM($F$3:$I$3)</f>
        <v>14.05</v>
      </c>
      <c r="D133" s="88" cm="1">
        <f t="array" aca="1" ref="D133" ca="1">_xlfn.XLOOKUP(A133,INDIRECT($A$5&amp;"!$AJ$41:$AJ$406"),INDIRECT($A$5&amp;"!$AO$41:$AO$406"))*SUM($F$3:$I$3)</f>
        <v>12.745000000000001</v>
      </c>
      <c r="E133" s="50" cm="1">
        <f t="array" ref="E133">SUMPRODUCT(('PT Storengy'!$B$8:$K$372)*('PT Storengy'!$A$8:$A$372=$A133)*('PT Storengy'!$B$5:$K$5=$A$6)*('PT Storengy'!$B$7:$K$7=$A$7))</f>
        <v>0.8</v>
      </c>
      <c r="F133" s="137">
        <f t="shared" ca="1" si="10"/>
        <v>12.216839799999999</v>
      </c>
      <c r="G133" s="194">
        <f t="shared" ca="1" si="13"/>
        <v>0.86826999999999999</v>
      </c>
      <c r="H133" s="5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0.55841001299639048</v>
      </c>
      <c r="I133" s="89">
        <f t="shared" ca="1" si="14"/>
        <v>17.6921</v>
      </c>
      <c r="J133" s="136" cm="1">
        <f t="array" aca="1" ref="J133" ca="1">IF(COUNTIFS('PTC GRTgaz'!$K$7:$K$15996,"",'PTC GRTgaz'!$A$7:$A$15996,J$16,'PTC GRTgaz'!$D$7:$D$15996,$A133,'PTC GRTgaz'!$C$7:$C$15996,"DEL")&gt;0,J$14,SUMIFS('PTC GRTgaz'!$K$7:$K$15996,'PTC GRTgaz'!$A$7:$A$15996,J$16,'PTC GRTgaz'!$D$7:$D$15996,$A133,'PTC GRTgaz'!$C$7:$C$15996,"DEL")*1.0026*$F$4/INDIRECT($A$4&amp;"!D9"))</f>
        <v>158.41503267973854</v>
      </c>
      <c r="K133" s="136">
        <v>1000</v>
      </c>
      <c r="L133" s="137">
        <f t="shared" ca="1" si="11"/>
        <v>12.216841388580711</v>
      </c>
      <c r="M133" s="194">
        <f t="shared" ca="1" si="15"/>
        <v>0.86826999999999999</v>
      </c>
      <c r="N133" s="5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0.55841001299639048</v>
      </c>
      <c r="O133" s="89">
        <f t="shared" ca="1" si="16"/>
        <v>17.692108091503279</v>
      </c>
      <c r="S133" s="137">
        <f t="shared" ca="1" si="12"/>
        <v>14.37675486255085</v>
      </c>
      <c r="T133" s="72">
        <f t="shared" ca="1" si="17"/>
        <v>1</v>
      </c>
      <c r="U133" s="5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0.35594120680763275</v>
      </c>
      <c r="V133" s="89">
        <f t="shared" ca="1" si="18"/>
        <v>56.386437908496717</v>
      </c>
    </row>
    <row r="134" spans="1:22" x14ac:dyDescent="0.35">
      <c r="A134" s="48">
        <f t="shared" si="19"/>
        <v>45500</v>
      </c>
      <c r="B134" s="88" cm="1">
        <f t="array" aca="1" ref="B134" ca="1">_xlfn.XLOOKUP(A134,INDIRECT($A$5&amp;"!$AJ$41:$AJ$406"),INDIRECT($A$5&amp;"!$AK$41:$AK$406"))*SUM($F$3:$I$3)</f>
        <v>0</v>
      </c>
      <c r="C134" s="88" cm="1">
        <f t="array" aca="1" ref="C134" ca="1">_xlfn.XLOOKUP(A134,INDIRECT($A$5&amp;"!$AJ$41:$AJ$406"),INDIRECT($A$5&amp;"!$AL$41:$AL$406"))*SUM($F$3:$I$3)</f>
        <v>14.05</v>
      </c>
      <c r="D134" s="88" cm="1">
        <f t="array" aca="1" ref="D134" ca="1">_xlfn.XLOOKUP(A134,INDIRECT($A$5&amp;"!$AJ$41:$AJ$406"),INDIRECT($A$5&amp;"!$AO$41:$AO$406"))*SUM($F$3:$I$3)</f>
        <v>12.745000000000001</v>
      </c>
      <c r="E134" s="50" cm="1">
        <f t="array" ref="E134">SUMPRODUCT(('PT Storengy'!$B$8:$K$372)*('PT Storengy'!$A$8:$A$372=$A134)*('PT Storengy'!$B$5:$K$5=$A$6)*('PT Storengy'!$B$7:$K$7=$A$7))</f>
        <v>0</v>
      </c>
      <c r="F134" s="137">
        <f t="shared" ca="1" si="10"/>
        <v>12.3049936</v>
      </c>
      <c r="G134" s="194">
        <f t="shared" ca="1" si="13"/>
        <v>0.86953000000000003</v>
      </c>
      <c r="H134" s="5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0.55647339494584891</v>
      </c>
      <c r="I134" s="89">
        <f t="shared" ca="1" si="14"/>
        <v>88.153800000000004</v>
      </c>
      <c r="J134" s="136" cm="1">
        <f t="array" aca="1" ref="J134" ca="1">IF(COUNTIFS('PTC GRTgaz'!$K$7:$K$15996,"",'PTC GRTgaz'!$A$7:$A$15996,J$16,'PTC GRTgaz'!$D$7:$D$15996,$A134,'PTC GRTgaz'!$C$7:$C$15996,"DEL")&gt;0,J$14,SUMIFS('PTC GRTgaz'!$K$7:$K$15996,'PTC GRTgaz'!$A$7:$A$15996,J$16,'PTC GRTgaz'!$D$7:$D$15996,$A134,'PTC GRTgaz'!$C$7:$C$15996,"DEL")*1.0026*$F$4/INDIRECT($A$4&amp;"!D9"))</f>
        <v>158.41503267973854</v>
      </c>
      <c r="K134" s="136">
        <v>1000</v>
      </c>
      <c r="L134" s="137">
        <f t="shared" ca="1" si="11"/>
        <v>12.304995139626463</v>
      </c>
      <c r="M134" s="194">
        <f t="shared" ca="1" si="15"/>
        <v>0.86953000000000003</v>
      </c>
      <c r="N134" s="5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0.55647339494584891</v>
      </c>
      <c r="O134" s="89">
        <f t="shared" ca="1" si="16"/>
        <v>88.153751045751704</v>
      </c>
      <c r="S134" s="137">
        <f t="shared" ca="1" si="12"/>
        <v>14.433141300459347</v>
      </c>
      <c r="T134" s="72">
        <f t="shared" ca="1" si="17"/>
        <v>1</v>
      </c>
      <c r="U134" s="5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0.35594120680763275</v>
      </c>
      <c r="V134" s="89">
        <f t="shared" ca="1" si="18"/>
        <v>56.386437908496717</v>
      </c>
    </row>
    <row r="135" spans="1:22" x14ac:dyDescent="0.35">
      <c r="A135" s="48">
        <f t="shared" si="19"/>
        <v>45501</v>
      </c>
      <c r="B135" s="88" cm="1">
        <f t="array" aca="1" ref="B135" ca="1">_xlfn.XLOOKUP(A135,INDIRECT($A$5&amp;"!$AJ$41:$AJ$406"),INDIRECT($A$5&amp;"!$AK$41:$AK$406"))*SUM($F$3:$I$3)</f>
        <v>0</v>
      </c>
      <c r="C135" s="88" cm="1">
        <f t="array" aca="1" ref="C135" ca="1">_xlfn.XLOOKUP(A135,INDIRECT($A$5&amp;"!$AJ$41:$AJ$406"),INDIRECT($A$5&amp;"!$AL$41:$AL$406"))*SUM($F$3:$I$3)</f>
        <v>14.05</v>
      </c>
      <c r="D135" s="88" cm="1">
        <f t="array" aca="1" ref="D135" ca="1">_xlfn.XLOOKUP(A135,INDIRECT($A$5&amp;"!$AJ$41:$AJ$406"),INDIRECT($A$5&amp;"!$AO$41:$AO$406"))*SUM($F$3:$I$3)</f>
        <v>12.745000000000001</v>
      </c>
      <c r="E135" s="50" cm="1">
        <f t="array" ref="E135">SUMPRODUCT(('PT Storengy'!$B$8:$K$372)*('PT Storengy'!$A$8:$A$372=$A135)*('PT Storengy'!$B$5:$K$5=$A$6)*('PT Storengy'!$B$7:$K$7=$A$7))</f>
        <v>0</v>
      </c>
      <c r="F135" s="137">
        <f t="shared" ca="1" si="10"/>
        <v>12.391620699999999</v>
      </c>
      <c r="G135" s="194">
        <f t="shared" ca="1" si="13"/>
        <v>0.87580000000000002</v>
      </c>
      <c r="H135" s="5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0.54683641464672561</v>
      </c>
      <c r="I135" s="89">
        <f t="shared" ca="1" si="14"/>
        <v>86.627099999999999</v>
      </c>
      <c r="J135" s="136" cm="1">
        <f t="array" aca="1" ref="J135" ca="1">IF(COUNTIFS('PTC GRTgaz'!$K$7:$K$15996,"",'PTC GRTgaz'!$A$7:$A$15996,J$16,'PTC GRTgaz'!$D$7:$D$15996,$A135,'PTC GRTgaz'!$C$7:$C$15996,"DEL")&gt;0,J$14,SUMIFS('PTC GRTgaz'!$K$7:$K$15996,'PTC GRTgaz'!$A$7:$A$15996,J$16,'PTC GRTgaz'!$D$7:$D$15996,$A135,'PTC GRTgaz'!$C$7:$C$15996,"DEL")*1.0026*$F$4/INDIRECT($A$4&amp;"!D9"))</f>
        <v>158.41503267973854</v>
      </c>
      <c r="K135" s="136">
        <v>1000</v>
      </c>
      <c r="L135" s="137">
        <f t="shared" ca="1" si="11"/>
        <v>12.391622248123195</v>
      </c>
      <c r="M135" s="194">
        <f t="shared" ca="1" si="15"/>
        <v>0.87580000000000002</v>
      </c>
      <c r="N135" s="5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0.54683641464672561</v>
      </c>
      <c r="O135" s="89">
        <f t="shared" ca="1" si="16"/>
        <v>86.627108496732092</v>
      </c>
      <c r="S135" s="137">
        <f t="shared" ca="1" si="12"/>
        <v>14.489527738367844</v>
      </c>
      <c r="T135" s="72">
        <f t="shared" ca="1" si="17"/>
        <v>1</v>
      </c>
      <c r="U135" s="5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0.35594120680763275</v>
      </c>
      <c r="V135" s="89">
        <f t="shared" ca="1" si="18"/>
        <v>56.386437908496717</v>
      </c>
    </row>
    <row r="136" spans="1:22" x14ac:dyDescent="0.35">
      <c r="A136" s="48">
        <f t="shared" si="19"/>
        <v>45502</v>
      </c>
      <c r="B136" s="88" cm="1">
        <f t="array" aca="1" ref="B136" ca="1">_xlfn.XLOOKUP(A136,INDIRECT($A$5&amp;"!$AJ$41:$AJ$406"),INDIRECT($A$5&amp;"!$AK$41:$AK$406"))*SUM($F$3:$I$3)</f>
        <v>0</v>
      </c>
      <c r="C136" s="88" cm="1">
        <f t="array" aca="1" ref="C136" ca="1">_xlfn.XLOOKUP(A136,INDIRECT($A$5&amp;"!$AJ$41:$AJ$406"),INDIRECT($A$5&amp;"!$AL$41:$AL$406"))*SUM($F$3:$I$3)</f>
        <v>14.05</v>
      </c>
      <c r="D136" s="88" cm="1">
        <f t="array" aca="1" ref="D136" ca="1">_xlfn.XLOOKUP(A136,INDIRECT($A$5&amp;"!$AJ$41:$AJ$406"),INDIRECT($A$5&amp;"!$AO$41:$AO$406"))*SUM($F$3:$I$3)</f>
        <v>12.745000000000001</v>
      </c>
      <c r="E136" s="50" cm="1">
        <f t="array" ref="E136">SUMPRODUCT(('PT Storengy'!$B$8:$K$372)*('PT Storengy'!$A$8:$A$372=$A136)*('PT Storengy'!$B$5:$K$5=$A$6)*('PT Storengy'!$B$7:$K$7=$A$7))</f>
        <v>0</v>
      </c>
      <c r="F136" s="137">
        <f t="shared" ca="1" si="10"/>
        <v>12.476745499999998</v>
      </c>
      <c r="G136" s="194">
        <f t="shared" ca="1" si="13"/>
        <v>0.88197000000000003</v>
      </c>
      <c r="H136" s="5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0.53735313419288344</v>
      </c>
      <c r="I136" s="89">
        <f t="shared" ca="1" si="14"/>
        <v>85.124799999999993</v>
      </c>
      <c r="J136" s="136" cm="1">
        <f t="array" aca="1" ref="J136" ca="1">IF(COUNTIFS('PTC GRTgaz'!$K$7:$K$15996,"",'PTC GRTgaz'!$A$7:$A$15996,J$16,'PTC GRTgaz'!$D$7:$D$15996,$A136,'PTC GRTgaz'!$C$7:$C$15996,"DEL")&gt;0,J$14,SUMIFS('PTC GRTgaz'!$K$7:$K$15996,'PTC GRTgaz'!$A$7:$A$15996,J$16,'PTC GRTgaz'!$D$7:$D$15996,$A136,'PTC GRTgaz'!$C$7:$C$15996,"DEL")*1.0026*$F$4/INDIRECT($A$4&amp;"!D9"))</f>
        <v>158.41503267973854</v>
      </c>
      <c r="K136" s="136">
        <v>1000</v>
      </c>
      <c r="L136" s="137">
        <f t="shared" ca="1" si="11"/>
        <v>12.476747062436921</v>
      </c>
      <c r="M136" s="194">
        <f t="shared" ca="1" si="15"/>
        <v>0.88197000000000003</v>
      </c>
      <c r="N136" s="5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0.53735313419288344</v>
      </c>
      <c r="O136" s="89">
        <f t="shared" ca="1" si="16"/>
        <v>85.124814313725565</v>
      </c>
      <c r="S136" s="137">
        <f t="shared" ca="1" si="12"/>
        <v>14.545914176276341</v>
      </c>
      <c r="T136" s="72">
        <f t="shared" ca="1" si="17"/>
        <v>1</v>
      </c>
      <c r="U136" s="5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0.35594120680763275</v>
      </c>
      <c r="V136" s="89">
        <f t="shared" ca="1" si="18"/>
        <v>56.386437908496717</v>
      </c>
    </row>
    <row r="137" spans="1:22" x14ac:dyDescent="0.35">
      <c r="A137" s="48">
        <f t="shared" si="19"/>
        <v>45503</v>
      </c>
      <c r="B137" s="88" cm="1">
        <f t="array" aca="1" ref="B137" ca="1">_xlfn.XLOOKUP(A137,INDIRECT($A$5&amp;"!$AJ$41:$AJ$406"),INDIRECT($A$5&amp;"!$AK$41:$AK$406"))*SUM($F$3:$I$3)</f>
        <v>0</v>
      </c>
      <c r="C137" s="88" cm="1">
        <f t="array" aca="1" ref="C137" ca="1">_xlfn.XLOOKUP(A137,INDIRECT($A$5&amp;"!$AJ$41:$AJ$406"),INDIRECT($A$5&amp;"!$AL$41:$AL$406"))*SUM($F$3:$I$3)</f>
        <v>14.05</v>
      </c>
      <c r="D137" s="88" cm="1">
        <f t="array" aca="1" ref="D137" ca="1">_xlfn.XLOOKUP(A137,INDIRECT($A$5&amp;"!$AJ$41:$AJ$406"),INDIRECT($A$5&amp;"!$AO$41:$AO$406"))*SUM($F$3:$I$3)</f>
        <v>12.745000000000001</v>
      </c>
      <c r="E137" s="50" cm="1">
        <f t="array" ref="E137">SUMPRODUCT(('PT Storengy'!$B$8:$K$372)*('PT Storengy'!$A$8:$A$372=$A137)*('PT Storengy'!$B$5:$K$5=$A$6)*('PT Storengy'!$B$7:$K$7=$A$7))</f>
        <v>0</v>
      </c>
      <c r="F137" s="137">
        <f t="shared" ca="1" si="10"/>
        <v>12.560397199999999</v>
      </c>
      <c r="G137" s="194">
        <f t="shared" ca="1" si="13"/>
        <v>0.88802000000000003</v>
      </c>
      <c r="H137" s="5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0.52805429355337852</v>
      </c>
      <c r="I137" s="89">
        <f t="shared" ca="1" si="14"/>
        <v>83.651700000000005</v>
      </c>
      <c r="J137" s="136" cm="1">
        <f t="array" aca="1" ref="J137" ca="1">IF(COUNTIFS('PTC GRTgaz'!$K$7:$K$15996,"",'PTC GRTgaz'!$A$7:$A$15996,J$16,'PTC GRTgaz'!$D$7:$D$15996,$A137,'PTC GRTgaz'!$C$7:$C$15996,"DEL")&gt;0,J$14,SUMIFS('PTC GRTgaz'!$K$7:$K$15996,'PTC GRTgaz'!$A$7:$A$15996,J$16,'PTC GRTgaz'!$D$7:$D$15996,$A137,'PTC GRTgaz'!$C$7:$C$15996,"DEL")*1.0026*$F$4/INDIRECT($A$4&amp;"!D9"))</f>
        <v>158.41503267973854</v>
      </c>
      <c r="K137" s="136">
        <v>1000</v>
      </c>
      <c r="L137" s="137">
        <f t="shared" ca="1" si="11"/>
        <v>12.560398800606857</v>
      </c>
      <c r="M137" s="194">
        <f t="shared" ca="1" si="15"/>
        <v>0.88802000000000003</v>
      </c>
      <c r="N137" s="5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0.52805429355337852</v>
      </c>
      <c r="O137" s="89">
        <f t="shared" ca="1" si="16"/>
        <v>83.651738169934703</v>
      </c>
      <c r="S137" s="137">
        <f t="shared" ca="1" si="12"/>
        <v>14.602300614184838</v>
      </c>
      <c r="T137" s="72">
        <f t="shared" ca="1" si="17"/>
        <v>1</v>
      </c>
      <c r="U137" s="5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0.35594120680763275</v>
      </c>
      <c r="V137" s="89">
        <f t="shared" ca="1" si="18"/>
        <v>56.386437908496717</v>
      </c>
    </row>
    <row r="138" spans="1:22" x14ac:dyDescent="0.35">
      <c r="A138" s="48">
        <f t="shared" si="19"/>
        <v>45504</v>
      </c>
      <c r="B138" s="88" cm="1">
        <f t="array" aca="1" ref="B138" ca="1">_xlfn.XLOOKUP(A138,INDIRECT($A$5&amp;"!$AJ$41:$AJ$406"),INDIRECT($A$5&amp;"!$AK$41:$AK$406"))*SUM($F$3:$I$3)</f>
        <v>6.5250000000000004</v>
      </c>
      <c r="C138" s="88" cm="1">
        <f t="array" aca="1" ref="C138" ca="1">_xlfn.XLOOKUP(A138,INDIRECT($A$5&amp;"!$AJ$41:$AJ$406"),INDIRECT($A$5&amp;"!$AL$41:$AL$406"))*SUM($F$3:$I$3)</f>
        <v>12.745000000000001</v>
      </c>
      <c r="D138" s="88" cm="1">
        <f t="array" aca="1" ref="D138" ca="1">_xlfn.XLOOKUP(A138,INDIRECT($A$5&amp;"!$AJ$41:$AJ$406"),INDIRECT($A$5&amp;"!$AO$41:$AO$406"))*SUM($F$3:$I$3)</f>
        <v>12.745000000000001</v>
      </c>
      <c r="E138" s="50" cm="1">
        <f t="array" ref="E138">SUMPRODUCT(('PT Storengy'!$B$8:$K$372)*('PT Storengy'!$A$8:$A$372=$A138)*('PT Storengy'!$B$5:$K$5=$A$6)*('PT Storengy'!$B$7:$K$7=$A$7))</f>
        <v>0</v>
      </c>
      <c r="F138" s="137">
        <f t="shared" ca="1" si="10"/>
        <v>12.642597799999999</v>
      </c>
      <c r="G138" s="194">
        <f t="shared" ca="1" si="13"/>
        <v>0.89398</v>
      </c>
      <c r="H138" s="5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0.51889378277462661</v>
      </c>
      <c r="I138" s="89">
        <f t="shared" ca="1" si="14"/>
        <v>82.200599999999994</v>
      </c>
      <c r="J138" s="136" cm="1">
        <f t="array" aca="1" ref="J138" ca="1">IF(COUNTIFS('PTC GRTgaz'!$K$7:$K$15996,"",'PTC GRTgaz'!$A$7:$A$15996,J$16,'PTC GRTgaz'!$D$7:$D$15996,$A138,'PTC GRTgaz'!$C$7:$C$15996,"DEL")&gt;0,J$14,SUMIFS('PTC GRTgaz'!$K$7:$K$15996,'PTC GRTgaz'!$A$7:$A$15996,J$16,'PTC GRTgaz'!$D$7:$D$15996,$A138,'PTC GRTgaz'!$C$7:$C$15996,"DEL")*1.0026*$F$4/INDIRECT($A$4&amp;"!D9"))</f>
        <v>158.41503267973854</v>
      </c>
      <c r="K138" s="136">
        <v>1000</v>
      </c>
      <c r="L138" s="137">
        <f t="shared" ca="1" si="11"/>
        <v>12.642599376162412</v>
      </c>
      <c r="M138" s="194">
        <f t="shared" ca="1" si="15"/>
        <v>0.89398</v>
      </c>
      <c r="N138" s="5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0.51889378277462661</v>
      </c>
      <c r="O138" s="89">
        <f t="shared" ca="1" si="16"/>
        <v>82.200575555555631</v>
      </c>
      <c r="S138" s="137">
        <f t="shared" ca="1" si="12"/>
        <v>14.658687052093335</v>
      </c>
      <c r="T138" s="72">
        <f t="shared" ca="1" si="17"/>
        <v>1</v>
      </c>
      <c r="U138" s="5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0.35594120680763275</v>
      </c>
      <c r="V138" s="89">
        <f t="shared" ca="1" si="18"/>
        <v>56.386437908496717</v>
      </c>
    </row>
    <row r="139" spans="1:22" x14ac:dyDescent="0.35">
      <c r="A139" s="48">
        <f t="shared" si="19"/>
        <v>45505</v>
      </c>
      <c r="B139" s="88" cm="1">
        <f t="array" aca="1" ref="B139" ca="1">_xlfn.XLOOKUP(A139,INDIRECT($A$5&amp;"!$AJ$41:$AJ$406"),INDIRECT($A$5&amp;"!$AK$41:$AK$406"))*SUM($F$3:$I$3)</f>
        <v>0.5</v>
      </c>
      <c r="C139" s="88" cm="1">
        <f t="array" aca="1" ref="C139" ca="1">_xlfn.XLOOKUP(A139,INDIRECT($A$5&amp;"!$AJ$41:$AJ$406"),INDIRECT($A$5&amp;"!$AL$41:$AL$406"))*SUM($F$3:$I$3)</f>
        <v>13.95</v>
      </c>
      <c r="D139" s="88" cm="1">
        <f t="array" aca="1" ref="D139" ca="1">_xlfn.XLOOKUP(A139,INDIRECT($A$5&amp;"!$AJ$41:$AJ$406"),INDIRECT($A$5&amp;"!$AO$41:$AO$406"))*SUM($F$3:$I$3)</f>
        <v>13.95</v>
      </c>
      <c r="E139" s="50" cm="1">
        <f t="array" ref="E139">SUMPRODUCT(('PT Storengy'!$B$8:$K$372)*('PT Storengy'!$A$8:$A$372=$A139)*('PT Storengy'!$B$5:$K$5=$A$6)*('PT Storengy'!$B$7:$K$7=$A$7))</f>
        <v>0</v>
      </c>
      <c r="F139" s="137">
        <f t="shared" ca="1" si="10"/>
        <v>12.723374</v>
      </c>
      <c r="G139" s="194">
        <f t="shared" ca="1" si="13"/>
        <v>0.89983000000000002</v>
      </c>
      <c r="H139" s="5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0.50990234182568384</v>
      </c>
      <c r="I139" s="89">
        <f t="shared" ca="1" si="14"/>
        <v>80.776200000000003</v>
      </c>
      <c r="J139" s="136" cm="1">
        <f t="array" aca="1" ref="J139" ca="1">IF(COUNTIFS('PTC GRTgaz'!$K$7:$K$15996,"",'PTC GRTgaz'!$A$7:$A$15996,J$16,'PTC GRTgaz'!$D$7:$D$15996,$A139,'PTC GRTgaz'!$C$7:$C$15996,"DEL")&gt;0,J$14,SUMIFS('PTC GRTgaz'!$K$7:$K$15996,'PTC GRTgaz'!$A$7:$A$15996,J$16,'PTC GRTgaz'!$D$7:$D$15996,$A139,'PTC GRTgaz'!$C$7:$C$15996,"DEL")*1.0026*$F$4/INDIRECT($A$4&amp;"!D9"))</f>
        <v>158.41503267973854</v>
      </c>
      <c r="K139" s="136">
        <v>1000</v>
      </c>
      <c r="L139" s="137">
        <f t="shared" ca="1" si="11"/>
        <v>12.723375572306203</v>
      </c>
      <c r="M139" s="194">
        <f t="shared" ca="1" si="15"/>
        <v>0.89983000000000002</v>
      </c>
      <c r="N139" s="5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0.50990234182568384</v>
      </c>
      <c r="O139" s="89">
        <f t="shared" ca="1" si="16"/>
        <v>80.776196143790912</v>
      </c>
      <c r="S139" s="137">
        <f t="shared" ca="1" si="12"/>
        <v>14.715073490001831</v>
      </c>
      <c r="T139" s="72">
        <f t="shared" ca="1" si="17"/>
        <v>1</v>
      </c>
      <c r="U139" s="5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0.35594120680763275</v>
      </c>
      <c r="V139" s="89">
        <f t="shared" ca="1" si="18"/>
        <v>56.386437908496717</v>
      </c>
    </row>
    <row r="140" spans="1:22" x14ac:dyDescent="0.35">
      <c r="A140" s="48">
        <f t="shared" si="19"/>
        <v>45506</v>
      </c>
      <c r="B140" s="88" cm="1">
        <f t="array" aca="1" ref="B140" ca="1">_xlfn.XLOOKUP(A140,INDIRECT($A$5&amp;"!$AJ$41:$AJ$406"),INDIRECT($A$5&amp;"!$AK$41:$AK$406"))*SUM($F$3:$I$3)</f>
        <v>0</v>
      </c>
      <c r="C140" s="88" cm="1">
        <f t="array" aca="1" ref="C140" ca="1">_xlfn.XLOOKUP(A140,INDIRECT($A$5&amp;"!$AJ$41:$AJ$406"),INDIRECT($A$5&amp;"!$AL$41:$AL$406"))*SUM($F$3:$I$3)</f>
        <v>14.05</v>
      </c>
      <c r="D140" s="88" cm="1">
        <f t="array" aca="1" ref="D140" ca="1">_xlfn.XLOOKUP(A140,INDIRECT($A$5&amp;"!$AJ$41:$AJ$406"),INDIRECT($A$5&amp;"!$AO$41:$AO$406"))*SUM($F$3:$I$3)</f>
        <v>13.397499999999999</v>
      </c>
      <c r="E140" s="50" cm="1">
        <f t="array" ref="E140">SUMPRODUCT(('PT Storengy'!$B$8:$K$372)*('PT Storengy'!$A$8:$A$372=$A140)*('PT Storengy'!$B$5:$K$5=$A$6)*('PT Storengy'!$B$7:$K$7=$A$7))</f>
        <v>0</v>
      </c>
      <c r="F140" s="137">
        <f t="shared" ca="1" si="10"/>
        <v>12.8027502</v>
      </c>
      <c r="G140" s="194">
        <f t="shared" ca="1" si="13"/>
        <v>0.90558000000000005</v>
      </c>
      <c r="H140" s="5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0.50106460072202208</v>
      </c>
      <c r="I140" s="89">
        <f t="shared" ca="1" si="14"/>
        <v>79.376199999999997</v>
      </c>
      <c r="J140" s="136" cm="1">
        <f t="array" aca="1" ref="J140" ca="1">IF(COUNTIFS('PTC GRTgaz'!$K$7:$K$15996,"",'PTC GRTgaz'!$A$7:$A$15996,J$16,'PTC GRTgaz'!$D$7:$D$15996,$A140,'PTC GRTgaz'!$C$7:$C$15996,"DEL")&gt;0,J$14,SUMIFS('PTC GRTgaz'!$K$7:$K$15996,'PTC GRTgaz'!$A$7:$A$15996,J$16,'PTC GRTgaz'!$D$7:$D$15996,$A140,'PTC GRTgaz'!$C$7:$C$15996,"DEL")*1.0026*$F$4/INDIRECT($A$4&amp;"!D9"))</f>
        <v>158.41503267973854</v>
      </c>
      <c r="K140" s="136">
        <v>1000</v>
      </c>
      <c r="L140" s="137">
        <f t="shared" ca="1" si="11"/>
        <v>12.802751737404243</v>
      </c>
      <c r="M140" s="194">
        <f t="shared" ca="1" si="15"/>
        <v>0.90558000000000005</v>
      </c>
      <c r="N140" s="5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0.50106460072202208</v>
      </c>
      <c r="O140" s="89">
        <f t="shared" ca="1" si="16"/>
        <v>79.37616509803928</v>
      </c>
      <c r="S140" s="137">
        <f t="shared" ca="1" si="12"/>
        <v>14.771459927910328</v>
      </c>
      <c r="T140" s="72">
        <f t="shared" ca="1" si="17"/>
        <v>1</v>
      </c>
      <c r="U140" s="5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0.35594120680763275</v>
      </c>
      <c r="V140" s="89">
        <f t="shared" ca="1" si="18"/>
        <v>56.386437908496717</v>
      </c>
    </row>
    <row r="141" spans="1:22" x14ac:dyDescent="0.35">
      <c r="A141" s="48">
        <f t="shared" si="19"/>
        <v>45507</v>
      </c>
      <c r="B141" s="88" cm="1">
        <f t="array" aca="1" ref="B141" ca="1">_xlfn.XLOOKUP(A141,INDIRECT($A$5&amp;"!$AJ$41:$AJ$406"),INDIRECT($A$5&amp;"!$AK$41:$AK$406"))*SUM($F$3:$I$3)</f>
        <v>0</v>
      </c>
      <c r="C141" s="88" cm="1">
        <f t="array" aca="1" ref="C141" ca="1">_xlfn.XLOOKUP(A141,INDIRECT($A$5&amp;"!$AJ$41:$AJ$406"),INDIRECT($A$5&amp;"!$AL$41:$AL$406"))*SUM($F$3:$I$3)</f>
        <v>14.05</v>
      </c>
      <c r="D141" s="88" cm="1">
        <f t="array" aca="1" ref="D141" ca="1">_xlfn.XLOOKUP(A141,INDIRECT($A$5&amp;"!$AJ$41:$AJ$406"),INDIRECT($A$5&amp;"!$AO$41:$AO$406"))*SUM($F$3:$I$3)</f>
        <v>13.397499999999999</v>
      </c>
      <c r="E141" s="50" cm="1">
        <f t="array" ref="E141">SUMPRODUCT(('PT Storengy'!$B$8:$K$372)*('PT Storengy'!$A$8:$A$372=$A141)*('PT Storengy'!$B$5:$K$5=$A$6)*('PT Storengy'!$B$7:$K$7=$A$7))</f>
        <v>0</v>
      </c>
      <c r="F141" s="137">
        <f t="shared" ca="1" si="10"/>
        <v>12.8807507</v>
      </c>
      <c r="G141" s="194">
        <f t="shared" ca="1" si="13"/>
        <v>0.91122999999999998</v>
      </c>
      <c r="H141" s="5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0.49238055946364162</v>
      </c>
      <c r="I141" s="89">
        <f t="shared" ca="1" si="14"/>
        <v>78.000500000000002</v>
      </c>
      <c r="J141" s="136" cm="1">
        <f t="array" aca="1" ref="J141" ca="1">IF(COUNTIFS('PTC GRTgaz'!$K$7:$K$15996,"",'PTC GRTgaz'!$A$7:$A$15996,J$16,'PTC GRTgaz'!$D$7:$D$15996,$A141,'PTC GRTgaz'!$C$7:$C$15996,"DEL")&gt;0,J$14,SUMIFS('PTC GRTgaz'!$K$7:$K$15996,'PTC GRTgaz'!$A$7:$A$15996,J$16,'PTC GRTgaz'!$D$7:$D$15996,$A141,'PTC GRTgaz'!$C$7:$C$15996,"DEL")*1.0026*$F$4/INDIRECT($A$4&amp;"!D9"))</f>
        <v>158.41503267973854</v>
      </c>
      <c r="K141" s="136">
        <v>1000</v>
      </c>
      <c r="L141" s="137">
        <f t="shared" ca="1" si="11"/>
        <v>12.880752219822543</v>
      </c>
      <c r="M141" s="194">
        <f t="shared" ca="1" si="15"/>
        <v>0.91122999999999998</v>
      </c>
      <c r="N141" s="5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0.49238055946364162</v>
      </c>
      <c r="O141" s="89">
        <f t="shared" ca="1" si="16"/>
        <v>78.000482418300734</v>
      </c>
      <c r="S141" s="137">
        <f t="shared" ca="1" si="12"/>
        <v>14.827846365818825</v>
      </c>
      <c r="T141" s="72">
        <f t="shared" ca="1" si="17"/>
        <v>1</v>
      </c>
      <c r="U141" s="5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0.35594120680763275</v>
      </c>
      <c r="V141" s="89">
        <f t="shared" ca="1" si="18"/>
        <v>56.386437908496717</v>
      </c>
    </row>
    <row r="142" spans="1:22" x14ac:dyDescent="0.35">
      <c r="A142" s="48">
        <f t="shared" si="19"/>
        <v>45508</v>
      </c>
      <c r="B142" s="88" cm="1">
        <f t="array" aca="1" ref="B142" ca="1">_xlfn.XLOOKUP(A142,INDIRECT($A$5&amp;"!$AJ$41:$AJ$406"),INDIRECT($A$5&amp;"!$AK$41:$AK$406"))*SUM($F$3:$I$3)</f>
        <v>0</v>
      </c>
      <c r="C142" s="88" cm="1">
        <f t="array" aca="1" ref="C142" ca="1">_xlfn.XLOOKUP(A142,INDIRECT($A$5&amp;"!$AJ$41:$AJ$406"),INDIRECT($A$5&amp;"!$AL$41:$AL$406"))*SUM($F$3:$I$3)</f>
        <v>14.05</v>
      </c>
      <c r="D142" s="88" cm="1">
        <f t="array" aca="1" ref="D142" ca="1">_xlfn.XLOOKUP(A142,INDIRECT($A$5&amp;"!$AJ$41:$AJ$406"),INDIRECT($A$5&amp;"!$AO$41:$AO$406"))*SUM($F$3:$I$3)</f>
        <v>13.397499999999999</v>
      </c>
      <c r="E142" s="50" cm="1">
        <f t="array" ref="E142">SUMPRODUCT(('PT Storengy'!$B$8:$K$372)*('PT Storengy'!$A$8:$A$372=$A142)*('PT Storengy'!$B$5:$K$5=$A$6)*('PT Storengy'!$B$7:$K$7=$A$7))</f>
        <v>0</v>
      </c>
      <c r="F142" s="137">
        <f t="shared" ca="1" si="10"/>
        <v>12.957399799999999</v>
      </c>
      <c r="G142" s="194">
        <f t="shared" ca="1" si="13"/>
        <v>0.91678000000000004</v>
      </c>
      <c r="H142" s="5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0.48385021805054196</v>
      </c>
      <c r="I142" s="89">
        <f t="shared" ca="1" si="14"/>
        <v>76.649100000000004</v>
      </c>
      <c r="J142" s="136" cm="1">
        <f t="array" aca="1" ref="J142" ca="1">IF(COUNTIFS('PTC GRTgaz'!$K$7:$K$15996,"",'PTC GRTgaz'!$A$7:$A$15996,J$16,'PTC GRTgaz'!$D$7:$D$15996,$A142,'PTC GRTgaz'!$C$7:$C$15996,"DEL")&gt;0,J$14,SUMIFS('PTC GRTgaz'!$K$7:$K$15996,'PTC GRTgaz'!$A$7:$A$15996,J$16,'PTC GRTgaz'!$D$7:$D$15996,$A142,'PTC GRTgaz'!$C$7:$C$15996,"DEL")*1.0026*$F$4/INDIRECT($A$4&amp;"!D9"))</f>
        <v>158.41503267973854</v>
      </c>
      <c r="K142" s="136">
        <v>1000</v>
      </c>
      <c r="L142" s="137">
        <f t="shared" ca="1" si="11"/>
        <v>12.957401367927119</v>
      </c>
      <c r="M142" s="194">
        <f t="shared" ca="1" si="15"/>
        <v>0.91678000000000004</v>
      </c>
      <c r="N142" s="5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0.48385021805054196</v>
      </c>
      <c r="O142" s="89">
        <f t="shared" ca="1" si="16"/>
        <v>76.649148104575218</v>
      </c>
      <c r="S142" s="137">
        <f t="shared" ca="1" si="12"/>
        <v>14.884232803727322</v>
      </c>
      <c r="T142" s="72">
        <f t="shared" ca="1" si="17"/>
        <v>1</v>
      </c>
      <c r="U142" s="5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0.35594120680763275</v>
      </c>
      <c r="V142" s="89">
        <f t="shared" ca="1" si="18"/>
        <v>56.386437908496717</v>
      </c>
    </row>
    <row r="143" spans="1:22" x14ac:dyDescent="0.35">
      <c r="A143" s="48">
        <f t="shared" si="19"/>
        <v>45509</v>
      </c>
      <c r="B143" s="88" cm="1">
        <f t="array" aca="1" ref="B143" ca="1">_xlfn.XLOOKUP(A143,INDIRECT($A$5&amp;"!$AJ$41:$AJ$406"),INDIRECT($A$5&amp;"!$AK$41:$AK$406"))*SUM($F$3:$I$3)</f>
        <v>0</v>
      </c>
      <c r="C143" s="88" cm="1">
        <f t="array" aca="1" ref="C143" ca="1">_xlfn.XLOOKUP(A143,INDIRECT($A$5&amp;"!$AJ$41:$AJ$406"),INDIRECT($A$5&amp;"!$AL$41:$AL$406"))*SUM($F$3:$I$3)</f>
        <v>14.05</v>
      </c>
      <c r="D143" s="88" cm="1">
        <f t="array" aca="1" ref="D143" ca="1">_xlfn.XLOOKUP(A143,INDIRECT($A$5&amp;"!$AJ$41:$AJ$406"),INDIRECT($A$5&amp;"!$AO$41:$AO$406"))*SUM($F$3:$I$3)</f>
        <v>13.397499999999999</v>
      </c>
      <c r="E143" s="50" cm="1">
        <f t="array" ref="E143">SUMPRODUCT(('PT Storengy'!$B$8:$K$372)*('PT Storengy'!$A$8:$A$372=$A143)*('PT Storengy'!$B$5:$K$5=$A$6)*('PT Storengy'!$B$7:$K$7=$A$7))</f>
        <v>0</v>
      </c>
      <c r="F143" s="137">
        <f t="shared" ca="1" si="10"/>
        <v>13.032722</v>
      </c>
      <c r="G143" s="194">
        <f t="shared" ca="1" si="13"/>
        <v>0.92222999999999999</v>
      </c>
      <c r="H143" s="5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0.47547357648272348</v>
      </c>
      <c r="I143" s="89">
        <f t="shared" ca="1" si="14"/>
        <v>75.322199999999995</v>
      </c>
      <c r="J143" s="136" cm="1">
        <f t="array" aca="1" ref="J143" ca="1">IF(COUNTIFS('PTC GRTgaz'!$K$7:$K$15996,"",'PTC GRTgaz'!$A$7:$A$15996,J$16,'PTC GRTgaz'!$D$7:$D$15996,$A143,'PTC GRTgaz'!$C$7:$C$15996,"DEL")&gt;0,J$14,SUMIFS('PTC GRTgaz'!$K$7:$K$15996,'PTC GRTgaz'!$A$7:$A$15996,J$16,'PTC GRTgaz'!$D$7:$D$15996,$A143,'PTC GRTgaz'!$C$7:$C$15996,"DEL")*1.0026*$F$4/INDIRECT($A$4&amp;"!D9"))</f>
        <v>158.41503267973854</v>
      </c>
      <c r="K143" s="136">
        <v>1000</v>
      </c>
      <c r="L143" s="137">
        <f t="shared" ca="1" si="11"/>
        <v>13.032723530083981</v>
      </c>
      <c r="M143" s="194">
        <f t="shared" ca="1" si="15"/>
        <v>0.92222999999999999</v>
      </c>
      <c r="N143" s="5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0.47547357648272348</v>
      </c>
      <c r="O143" s="89">
        <f t="shared" ca="1" si="16"/>
        <v>75.322162156862802</v>
      </c>
      <c r="S143" s="137">
        <f t="shared" ca="1" si="12"/>
        <v>14.940619241635819</v>
      </c>
      <c r="T143" s="72">
        <f t="shared" ca="1" si="17"/>
        <v>1</v>
      </c>
      <c r="U143" s="5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0.35594120680763275</v>
      </c>
      <c r="V143" s="89">
        <f t="shared" ca="1" si="18"/>
        <v>56.386437908496717</v>
      </c>
    </row>
    <row r="144" spans="1:22" x14ac:dyDescent="0.35">
      <c r="A144" s="48">
        <f t="shared" si="19"/>
        <v>45510</v>
      </c>
      <c r="B144" s="88" cm="1">
        <f t="array" aca="1" ref="B144" ca="1">_xlfn.XLOOKUP(A144,INDIRECT($A$5&amp;"!$AJ$41:$AJ$406"),INDIRECT($A$5&amp;"!$AK$41:$AK$406"))*SUM($F$3:$I$3)</f>
        <v>0</v>
      </c>
      <c r="C144" s="88" cm="1">
        <f t="array" aca="1" ref="C144" ca="1">_xlfn.XLOOKUP(A144,INDIRECT($A$5&amp;"!$AJ$41:$AJ$406"),INDIRECT($A$5&amp;"!$AL$41:$AL$406"))*SUM($F$3:$I$3)</f>
        <v>14.05</v>
      </c>
      <c r="D144" s="88" cm="1">
        <f t="array" aca="1" ref="D144" ca="1">_xlfn.XLOOKUP(A144,INDIRECT($A$5&amp;"!$AJ$41:$AJ$406"),INDIRECT($A$5&amp;"!$AO$41:$AO$406"))*SUM($F$3:$I$3)</f>
        <v>13.397499999999999</v>
      </c>
      <c r="E144" s="50" cm="1">
        <f t="array" ref="E144">SUMPRODUCT(('PT Storengy'!$B$8:$K$372)*('PT Storengy'!$A$8:$A$372=$A144)*('PT Storengy'!$B$5:$K$5=$A$6)*('PT Storengy'!$B$7:$K$7=$A$7))</f>
        <v>0</v>
      </c>
      <c r="F144" s="137">
        <f t="shared" ca="1" si="10"/>
        <v>13.106736699999999</v>
      </c>
      <c r="G144" s="194">
        <f t="shared" ca="1" si="13"/>
        <v>0.92759999999999998</v>
      </c>
      <c r="H144" s="5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0.46721989479112985</v>
      </c>
      <c r="I144" s="89">
        <f t="shared" ca="1" si="14"/>
        <v>74.014700000000005</v>
      </c>
      <c r="J144" s="136" cm="1">
        <f t="array" aca="1" ref="J144" ca="1">IF(COUNTIFS('PTC GRTgaz'!$K$7:$K$15996,"",'PTC GRTgaz'!$A$7:$A$15996,J$16,'PTC GRTgaz'!$D$7:$D$15996,$A144,'PTC GRTgaz'!$C$7:$C$15996,"DEL")&gt;0,J$14,SUMIFS('PTC GRTgaz'!$K$7:$K$15996,'PTC GRTgaz'!$A$7:$A$15996,J$16,'PTC GRTgaz'!$D$7:$D$15996,$A144,'PTC GRTgaz'!$C$7:$C$15996,"DEL")*1.0026*$F$4/INDIRECT($A$4&amp;"!D9"))</f>
        <v>158.41503267973854</v>
      </c>
      <c r="K144" s="136">
        <v>1000</v>
      </c>
      <c r="L144" s="137">
        <f t="shared" ca="1" si="11"/>
        <v>13.106738184985941</v>
      </c>
      <c r="M144" s="194">
        <f t="shared" ca="1" si="15"/>
        <v>0.92759999999999998</v>
      </c>
      <c r="N144" s="5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0.46721989479112985</v>
      </c>
      <c r="O144" s="89">
        <f t="shared" ca="1" si="16"/>
        <v>74.014654901960839</v>
      </c>
      <c r="S144" s="137">
        <f t="shared" ca="1" si="12"/>
        <v>14.997005679544316</v>
      </c>
      <c r="T144" s="72">
        <f t="shared" ca="1" si="17"/>
        <v>1</v>
      </c>
      <c r="U144" s="5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0.35594120680763275</v>
      </c>
      <c r="V144" s="89">
        <f t="shared" ca="1" si="18"/>
        <v>56.386437908496717</v>
      </c>
    </row>
    <row r="145" spans="1:22" x14ac:dyDescent="0.35">
      <c r="A145" s="48">
        <f t="shared" si="19"/>
        <v>45511</v>
      </c>
      <c r="B145" s="88" cm="1">
        <f t="array" aca="1" ref="B145" ca="1">_xlfn.XLOOKUP(A145,INDIRECT($A$5&amp;"!$AJ$41:$AJ$406"),INDIRECT($A$5&amp;"!$AK$41:$AK$406"))*SUM($F$3:$I$3)</f>
        <v>0</v>
      </c>
      <c r="C145" s="88" cm="1">
        <f t="array" aca="1" ref="C145" ca="1">_xlfn.XLOOKUP(A145,INDIRECT($A$5&amp;"!$AJ$41:$AJ$406"),INDIRECT($A$5&amp;"!$AL$41:$AL$406"))*SUM($F$3:$I$3)</f>
        <v>14.05</v>
      </c>
      <c r="D145" s="88" cm="1">
        <f t="array" aca="1" ref="D145" ca="1">_xlfn.XLOOKUP(A145,INDIRECT($A$5&amp;"!$AJ$41:$AJ$406"),INDIRECT($A$5&amp;"!$AO$41:$AO$406"))*SUM($F$3:$I$3)</f>
        <v>13.397499999999999</v>
      </c>
      <c r="E145" s="50" cm="1">
        <f t="array" ref="E145">SUMPRODUCT(('PT Storengy'!$B$8:$K$372)*('PT Storengy'!$A$8:$A$372=$A145)*('PT Storengy'!$B$5:$K$5=$A$6)*('PT Storengy'!$B$7:$K$7=$A$7))</f>
        <v>0</v>
      </c>
      <c r="F145" s="137">
        <f t="shared" ref="F145:F208" ca="1" si="20">F144+I145/1000</f>
        <v>13.179470599999998</v>
      </c>
      <c r="G145" s="194">
        <f t="shared" ca="1" si="13"/>
        <v>0.93286000000000002</v>
      </c>
      <c r="H145" s="5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0.45913528292934547</v>
      </c>
      <c r="I145" s="89">
        <f t="shared" ca="1" si="14"/>
        <v>72.733900000000006</v>
      </c>
      <c r="J145" s="136" cm="1">
        <f t="array" aca="1" ref="J145" ca="1">IF(COUNTIFS('PTC GRTgaz'!$K$7:$K$15996,"",'PTC GRTgaz'!$A$7:$A$15996,J$16,'PTC GRTgaz'!$D$7:$D$15996,$A145,'PTC GRTgaz'!$C$7:$C$15996,"DEL")&gt;0,J$14,SUMIFS('PTC GRTgaz'!$K$7:$K$15996,'PTC GRTgaz'!$A$7:$A$15996,J$16,'PTC GRTgaz'!$D$7:$D$15996,$A145,'PTC GRTgaz'!$C$7:$C$15996,"DEL")*1.0026*$F$4/INDIRECT($A$4&amp;"!D9"))</f>
        <v>158.41503267973854</v>
      </c>
      <c r="K145" s="136">
        <v>1000</v>
      </c>
      <c r="L145" s="137">
        <f t="shared" ref="L145:L208" ca="1" si="21">L144+O145/1000</f>
        <v>13.179472115835614</v>
      </c>
      <c r="M145" s="194">
        <f t="shared" ca="1" si="15"/>
        <v>0.93286000000000002</v>
      </c>
      <c r="N145" s="5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0.45913528292934547</v>
      </c>
      <c r="O145" s="89">
        <f t="shared" ca="1" si="16"/>
        <v>72.733930849673271</v>
      </c>
      <c r="S145" s="137">
        <f t="shared" ref="S145:S208" ca="1" si="22">S144+V145/1000</f>
        <v>15.053392117452812</v>
      </c>
      <c r="T145" s="72">
        <f t="shared" ca="1" si="17"/>
        <v>1</v>
      </c>
      <c r="U145" s="5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0.35594120680763275</v>
      </c>
      <c r="V145" s="89">
        <f t="shared" ca="1" si="18"/>
        <v>56.386437908496717</v>
      </c>
    </row>
    <row r="146" spans="1:22" x14ac:dyDescent="0.35">
      <c r="A146" s="48">
        <f t="shared" si="19"/>
        <v>45512</v>
      </c>
      <c r="B146" s="88" cm="1">
        <f t="array" aca="1" ref="B146" ca="1">_xlfn.XLOOKUP(A146,INDIRECT($A$5&amp;"!$AJ$41:$AJ$406"),INDIRECT($A$5&amp;"!$AK$41:$AK$406"))*SUM($F$3:$I$3)</f>
        <v>0</v>
      </c>
      <c r="C146" s="88" cm="1">
        <f t="array" aca="1" ref="C146" ca="1">_xlfn.XLOOKUP(A146,INDIRECT($A$5&amp;"!$AJ$41:$AJ$406"),INDIRECT($A$5&amp;"!$AL$41:$AL$406"))*SUM($F$3:$I$3)</f>
        <v>14.05</v>
      </c>
      <c r="D146" s="88" cm="1">
        <f t="array" aca="1" ref="D146" ca="1">_xlfn.XLOOKUP(A146,INDIRECT($A$5&amp;"!$AJ$41:$AJ$406"),INDIRECT($A$5&amp;"!$AO$41:$AO$406"))*SUM($F$3:$I$3)</f>
        <v>13.397499999999999</v>
      </c>
      <c r="E146" s="50" cm="1">
        <f t="array" ref="E146">SUMPRODUCT(('PT Storengy'!$B$8:$K$372)*('PT Storengy'!$A$8:$A$372=$A146)*('PT Storengy'!$B$5:$K$5=$A$6)*('PT Storengy'!$B$7:$K$7=$A$7))</f>
        <v>0</v>
      </c>
      <c r="F146" s="137">
        <f t="shared" ca="1" si="20"/>
        <v>13.250943299999998</v>
      </c>
      <c r="G146" s="194">
        <f t="shared" ref="G146:G209" ca="1" si="23">ROUND(F145/SUM($F$3,$G$3,$H$3,$I$3),5)</f>
        <v>0.93803999999999998</v>
      </c>
      <c r="H146" s="5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0.45117363094378593</v>
      </c>
      <c r="I146" s="89">
        <f t="shared" ref="I146:I209" ca="1" si="24">ROUND(IF(F145*1000+$F$4*(1-$E146)*H146&gt;$D146*1000,$D146*1000-F145*1000,$F$4*(1-$E146)*H146),4)</f>
        <v>71.472700000000003</v>
      </c>
      <c r="J146" s="136" cm="1">
        <f t="array" aca="1" ref="J146" ca="1">IF(COUNTIFS('PTC GRTgaz'!$K$7:$K$15996,"",'PTC GRTgaz'!$A$7:$A$15996,J$16,'PTC GRTgaz'!$D$7:$D$15996,$A146,'PTC GRTgaz'!$C$7:$C$15996,"DEL")&gt;0,J$14,SUMIFS('PTC GRTgaz'!$K$7:$K$15996,'PTC GRTgaz'!$A$7:$A$15996,J$16,'PTC GRTgaz'!$D$7:$D$15996,$A146,'PTC GRTgaz'!$C$7:$C$15996,"DEL")*1.0026*$F$4/INDIRECT($A$4&amp;"!D9"))</f>
        <v>158.41503267973854</v>
      </c>
      <c r="K146" s="136">
        <v>1000</v>
      </c>
      <c r="L146" s="137">
        <f t="shared" ca="1" si="21"/>
        <v>13.25094480132581</v>
      </c>
      <c r="M146" s="194">
        <f t="shared" ref="M146:M209" ca="1" si="25">ROUND(L145/SUM($F$3,$G$3,$H$3,$I$3),5)</f>
        <v>0.93803999999999998</v>
      </c>
      <c r="N146" s="5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0.45117363094378593</v>
      </c>
      <c r="O146" s="89">
        <f t="shared" ref="O146:O209" ca="1" si="26">IF(L145*1000+MIN(J146,K146,$F$4*(1-$E146)*N146)&gt;$D146*1000,$D146*1000-L145*1000,MIN(J146,K146,$F$4*(1-$E146)*N146))</f>
        <v>71.472685490196142</v>
      </c>
      <c r="S146" s="137">
        <f t="shared" ca="1" si="22"/>
        <v>15.109778555361309</v>
      </c>
      <c r="T146" s="72">
        <f t="shared" ref="T146:T209" ca="1" si="27">MIN(ROUND(S145/SUM($F$3,$G$3,$H$3,$I$3),5),1)</f>
        <v>1</v>
      </c>
      <c r="U146" s="5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0.35594120680763275</v>
      </c>
      <c r="V146" s="89">
        <f t="shared" ref="V146:V209" ca="1" si="28">$F$4*(1)*U146</f>
        <v>56.386437908496717</v>
      </c>
    </row>
    <row r="147" spans="1:22" x14ac:dyDescent="0.35">
      <c r="A147" s="48">
        <f t="shared" ref="A147:A210" si="29">A146+1</f>
        <v>45513</v>
      </c>
      <c r="B147" s="88" cm="1">
        <f t="array" aca="1" ref="B147" ca="1">_xlfn.XLOOKUP(A147,INDIRECT($A$5&amp;"!$AJ$41:$AJ$406"),INDIRECT($A$5&amp;"!$AK$41:$AK$406"))*SUM($F$3:$I$3)</f>
        <v>0</v>
      </c>
      <c r="C147" s="88" cm="1">
        <f t="array" aca="1" ref="C147" ca="1">_xlfn.XLOOKUP(A147,INDIRECT($A$5&amp;"!$AJ$41:$AJ$406"),INDIRECT($A$5&amp;"!$AL$41:$AL$406"))*SUM($F$3:$I$3)</f>
        <v>14.05</v>
      </c>
      <c r="D147" s="88" cm="1">
        <f t="array" aca="1" ref="D147" ca="1">_xlfn.XLOOKUP(A147,INDIRECT($A$5&amp;"!$AJ$41:$AJ$406"),INDIRECT($A$5&amp;"!$AO$41:$AO$406"))*SUM($F$3:$I$3)</f>
        <v>13.397499999999999</v>
      </c>
      <c r="E147" s="50" cm="1">
        <f t="array" ref="E147">SUMPRODUCT(('PT Storengy'!$B$8:$K$372)*('PT Storengy'!$A$8:$A$372=$A147)*('PT Storengy'!$B$5:$K$5=$A$6)*('PT Storengy'!$B$7:$K$7=$A$7))</f>
        <v>0</v>
      </c>
      <c r="F147" s="137">
        <f t="shared" ca="1" si="20"/>
        <v>13.321176699999997</v>
      </c>
      <c r="G147" s="194">
        <f t="shared" ca="1" si="23"/>
        <v>0.94313000000000002</v>
      </c>
      <c r="H147" s="5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0.44335030881897919</v>
      </c>
      <c r="I147" s="89">
        <f t="shared" ca="1" si="24"/>
        <v>70.233400000000003</v>
      </c>
      <c r="J147" s="136" cm="1">
        <f t="array" aca="1" ref="J147" ca="1">IF(COUNTIFS('PTC GRTgaz'!$K$7:$K$15996,"",'PTC GRTgaz'!$A$7:$A$15996,J$16,'PTC GRTgaz'!$D$7:$D$15996,$A147,'PTC GRTgaz'!$C$7:$C$15996,"DEL")&gt;0,J$14,SUMIFS('PTC GRTgaz'!$K$7:$K$15996,'PTC GRTgaz'!$A$7:$A$15996,J$16,'PTC GRTgaz'!$D$7:$D$15996,$A147,'PTC GRTgaz'!$C$7:$C$15996,"DEL")*1.0026*$F$4/INDIRECT($A$4&amp;"!D9"))</f>
        <v>158.41503267973854</v>
      </c>
      <c r="K147" s="136">
        <v>1000</v>
      </c>
      <c r="L147" s="137">
        <f t="shared" ca="1" si="21"/>
        <v>13.32117815498594</v>
      </c>
      <c r="M147" s="194">
        <f t="shared" ca="1" si="25"/>
        <v>0.94313000000000002</v>
      </c>
      <c r="N147" s="5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0.44335030881897919</v>
      </c>
      <c r="O147" s="89">
        <f t="shared" ca="1" si="26"/>
        <v>70.23335366013076</v>
      </c>
      <c r="S147" s="137">
        <f t="shared" ca="1" si="22"/>
        <v>15.166164993269806</v>
      </c>
      <c r="T147" s="72">
        <f t="shared" ca="1" si="27"/>
        <v>1</v>
      </c>
      <c r="U147" s="5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0.35594120680763275</v>
      </c>
      <c r="V147" s="89">
        <f t="shared" ca="1" si="28"/>
        <v>56.386437908496717</v>
      </c>
    </row>
    <row r="148" spans="1:22" x14ac:dyDescent="0.35">
      <c r="A148" s="48">
        <f t="shared" si="29"/>
        <v>45514</v>
      </c>
      <c r="B148" s="88" cm="1">
        <f t="array" aca="1" ref="B148" ca="1">_xlfn.XLOOKUP(A148,INDIRECT($A$5&amp;"!$AJ$41:$AJ$406"),INDIRECT($A$5&amp;"!$AK$41:$AK$406"))*SUM($F$3:$I$3)</f>
        <v>0</v>
      </c>
      <c r="C148" s="88" cm="1">
        <f t="array" aca="1" ref="C148" ca="1">_xlfn.XLOOKUP(A148,INDIRECT($A$5&amp;"!$AJ$41:$AJ$406"),INDIRECT($A$5&amp;"!$AL$41:$AL$406"))*SUM($F$3:$I$3)</f>
        <v>14.05</v>
      </c>
      <c r="D148" s="88" cm="1">
        <f t="array" aca="1" ref="D148" ca="1">_xlfn.XLOOKUP(A148,INDIRECT($A$5&amp;"!$AJ$41:$AJ$406"),INDIRECT($A$5&amp;"!$AO$41:$AO$406"))*SUM($F$3:$I$3)</f>
        <v>13.397499999999999</v>
      </c>
      <c r="E148" s="50" cm="1">
        <f t="array" ref="E148">SUMPRODUCT(('PT Storengy'!$B$8:$K$372)*('PT Storengy'!$A$8:$A$372=$A148)*('PT Storengy'!$B$5:$K$5=$A$6)*('PT Storengy'!$B$7:$K$7=$A$7))</f>
        <v>0</v>
      </c>
      <c r="F148" s="137">
        <f t="shared" ca="1" si="20"/>
        <v>13.390192599999997</v>
      </c>
      <c r="G148" s="194">
        <f t="shared" ca="1" si="23"/>
        <v>0.94813000000000003</v>
      </c>
      <c r="H148" s="5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0.43566531655492552</v>
      </c>
      <c r="I148" s="89">
        <f t="shared" ca="1" si="24"/>
        <v>69.015900000000002</v>
      </c>
      <c r="J148" s="136" cm="1">
        <f t="array" aca="1" ref="J148" ca="1">IF(COUNTIFS('PTC GRTgaz'!$K$7:$K$15996,"",'PTC GRTgaz'!$A$7:$A$15996,J$16,'PTC GRTgaz'!$D$7:$D$15996,$A148,'PTC GRTgaz'!$C$7:$C$15996,"DEL")&gt;0,J$14,SUMIFS('PTC GRTgaz'!$K$7:$K$15996,'PTC GRTgaz'!$A$7:$A$15996,J$16,'PTC GRTgaz'!$D$7:$D$15996,$A148,'PTC GRTgaz'!$C$7:$C$15996,"DEL")*1.0026*$F$4/INDIRECT($A$4&amp;"!D9"))</f>
        <v>158.41503267973854</v>
      </c>
      <c r="K148" s="136">
        <v>1000</v>
      </c>
      <c r="L148" s="137">
        <f t="shared" ca="1" si="21"/>
        <v>13.390194090345418</v>
      </c>
      <c r="M148" s="194">
        <f t="shared" ca="1" si="25"/>
        <v>0.94813000000000003</v>
      </c>
      <c r="N148" s="5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0.43566531655492552</v>
      </c>
      <c r="O148" s="89">
        <f t="shared" ca="1" si="26"/>
        <v>69.015935359477169</v>
      </c>
      <c r="S148" s="137">
        <f t="shared" ca="1" si="22"/>
        <v>15.222551431178303</v>
      </c>
      <c r="T148" s="72">
        <f t="shared" ca="1" si="27"/>
        <v>1</v>
      </c>
      <c r="U148" s="5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0.35594120680763275</v>
      </c>
      <c r="V148" s="89">
        <f t="shared" ca="1" si="28"/>
        <v>56.386437908496717</v>
      </c>
    </row>
    <row r="149" spans="1:22" x14ac:dyDescent="0.35">
      <c r="A149" s="48">
        <f t="shared" si="29"/>
        <v>45515</v>
      </c>
      <c r="B149" s="88" cm="1">
        <f t="array" aca="1" ref="B149" ca="1">_xlfn.XLOOKUP(A149,INDIRECT($A$5&amp;"!$AJ$41:$AJ$406"),INDIRECT($A$5&amp;"!$AK$41:$AK$406"))*SUM($F$3:$I$3)</f>
        <v>0</v>
      </c>
      <c r="C149" s="88" cm="1">
        <f t="array" aca="1" ref="C149" ca="1">_xlfn.XLOOKUP(A149,INDIRECT($A$5&amp;"!$AJ$41:$AJ$406"),INDIRECT($A$5&amp;"!$AL$41:$AL$406"))*SUM($F$3:$I$3)</f>
        <v>14.05</v>
      </c>
      <c r="D149" s="88" cm="1">
        <f t="array" aca="1" ref="D149" ca="1">_xlfn.XLOOKUP(A149,INDIRECT($A$5&amp;"!$AJ$41:$AJ$406"),INDIRECT($A$5&amp;"!$AO$41:$AO$406"))*SUM($F$3:$I$3)</f>
        <v>13.397499999999999</v>
      </c>
      <c r="E149" s="50" cm="1">
        <f t="array" ref="E149">SUMPRODUCT(('PT Storengy'!$B$8:$K$372)*('PT Storengy'!$A$8:$A$372=$A149)*('PT Storengy'!$B$5:$K$5=$A$6)*('PT Storengy'!$B$7:$K$7=$A$7))</f>
        <v>0</v>
      </c>
      <c r="F149" s="137">
        <f t="shared" ca="1" si="20"/>
        <v>13.397499999999997</v>
      </c>
      <c r="G149" s="194">
        <f t="shared" ca="1" si="23"/>
        <v>0.95304</v>
      </c>
      <c r="H149" s="5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0.42811865415162487</v>
      </c>
      <c r="I149" s="89">
        <f t="shared" ca="1" si="24"/>
        <v>7.3074000000000003</v>
      </c>
      <c r="J149" s="136" cm="1">
        <f t="array" aca="1" ref="J149" ca="1">IF(COUNTIFS('PTC GRTgaz'!$K$7:$K$15996,"",'PTC GRTgaz'!$A$7:$A$15996,J$16,'PTC GRTgaz'!$D$7:$D$15996,$A149,'PTC GRTgaz'!$C$7:$C$15996,"DEL")&gt;0,J$14,SUMIFS('PTC GRTgaz'!$K$7:$K$15996,'PTC GRTgaz'!$A$7:$A$15996,J$16,'PTC GRTgaz'!$D$7:$D$15996,$A149,'PTC GRTgaz'!$C$7:$C$15996,"DEL")*1.0026*$F$4/INDIRECT($A$4&amp;"!D9"))</f>
        <v>158.41503267973854</v>
      </c>
      <c r="K149" s="136">
        <v>1000</v>
      </c>
      <c r="L149" s="137">
        <f t="shared" ca="1" si="21"/>
        <v>13.397499999999997</v>
      </c>
      <c r="M149" s="194">
        <f t="shared" ca="1" si="25"/>
        <v>0.95304</v>
      </c>
      <c r="N149" s="5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0.42811865415162487</v>
      </c>
      <c r="O149" s="89">
        <f t="shared" ca="1" si="26"/>
        <v>7.3059096545803186</v>
      </c>
      <c r="S149" s="137">
        <f t="shared" ca="1" si="22"/>
        <v>15.2789378690868</v>
      </c>
      <c r="T149" s="72">
        <f t="shared" ca="1" si="27"/>
        <v>1</v>
      </c>
      <c r="U149" s="5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0.35594120680763275</v>
      </c>
      <c r="V149" s="89">
        <f t="shared" ca="1" si="28"/>
        <v>56.386437908496717</v>
      </c>
    </row>
    <row r="150" spans="1:22" x14ac:dyDescent="0.35">
      <c r="A150" s="48">
        <f t="shared" si="29"/>
        <v>45516</v>
      </c>
      <c r="B150" s="88" cm="1">
        <f t="array" aca="1" ref="B150" ca="1">_xlfn.XLOOKUP(A150,INDIRECT($A$5&amp;"!$AJ$41:$AJ$406"),INDIRECT($A$5&amp;"!$AK$41:$AK$406"))*SUM($F$3:$I$3)</f>
        <v>0</v>
      </c>
      <c r="C150" s="88" cm="1">
        <f t="array" aca="1" ref="C150" ca="1">_xlfn.XLOOKUP(A150,INDIRECT($A$5&amp;"!$AJ$41:$AJ$406"),INDIRECT($A$5&amp;"!$AL$41:$AL$406"))*SUM($F$3:$I$3)</f>
        <v>14.05</v>
      </c>
      <c r="D150" s="88" cm="1">
        <f t="array" aca="1" ref="D150" ca="1">_xlfn.XLOOKUP(A150,INDIRECT($A$5&amp;"!$AJ$41:$AJ$406"),INDIRECT($A$5&amp;"!$AO$41:$AO$406"))*SUM($F$3:$I$3)</f>
        <v>13.397499999999999</v>
      </c>
      <c r="E150" s="50" cm="1">
        <f t="array" ref="E150">SUMPRODUCT(('PT Storengy'!$B$8:$K$372)*('PT Storengy'!$A$8:$A$372=$A150)*('PT Storengy'!$B$5:$K$5=$A$6)*('PT Storengy'!$B$7:$K$7=$A$7))</f>
        <v>0</v>
      </c>
      <c r="F150" s="137">
        <f t="shared" ca="1" si="20"/>
        <v>13.397499999999997</v>
      </c>
      <c r="G150" s="194">
        <f t="shared" ca="1" si="23"/>
        <v>0.95355999999999996</v>
      </c>
      <c r="H150" s="5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0.42731941495616332</v>
      </c>
      <c r="I150" s="89">
        <f t="shared" ca="1" si="24"/>
        <v>0</v>
      </c>
      <c r="J150" s="136" cm="1">
        <f t="array" aca="1" ref="J150" ca="1">IF(COUNTIFS('PTC GRTgaz'!$K$7:$K$15996,"",'PTC GRTgaz'!$A$7:$A$15996,J$16,'PTC GRTgaz'!$D$7:$D$15996,$A150,'PTC GRTgaz'!$C$7:$C$15996,"DEL")&gt;0,J$14,SUMIFS('PTC GRTgaz'!$K$7:$K$15996,'PTC GRTgaz'!$A$7:$A$15996,J$16,'PTC GRTgaz'!$D$7:$D$15996,$A150,'PTC GRTgaz'!$C$7:$C$15996,"DEL")*1.0026*$F$4/INDIRECT($A$4&amp;"!D9"))</f>
        <v>158.41503267973854</v>
      </c>
      <c r="K150" s="136">
        <v>1000</v>
      </c>
      <c r="L150" s="137">
        <f t="shared" ca="1" si="21"/>
        <v>13.397499999999997</v>
      </c>
      <c r="M150" s="194">
        <f t="shared" ca="1" si="25"/>
        <v>0.95355999999999996</v>
      </c>
      <c r="N150" s="5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0.42731941495616332</v>
      </c>
      <c r="O150" s="89">
        <f t="shared" ca="1" si="26"/>
        <v>0</v>
      </c>
      <c r="S150" s="137">
        <f t="shared" ca="1" si="22"/>
        <v>15.335324306995297</v>
      </c>
      <c r="T150" s="72">
        <f t="shared" ca="1" si="27"/>
        <v>1</v>
      </c>
      <c r="U150" s="5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0.35594120680763275</v>
      </c>
      <c r="V150" s="89">
        <f t="shared" ca="1" si="28"/>
        <v>56.386437908496717</v>
      </c>
    </row>
    <row r="151" spans="1:22" x14ac:dyDescent="0.35">
      <c r="A151" s="48">
        <f t="shared" si="29"/>
        <v>45517</v>
      </c>
      <c r="B151" s="88" cm="1">
        <f t="array" aca="1" ref="B151" ca="1">_xlfn.XLOOKUP(A151,INDIRECT($A$5&amp;"!$AJ$41:$AJ$406"),INDIRECT($A$5&amp;"!$AK$41:$AK$406"))*SUM($F$3:$I$3)</f>
        <v>0</v>
      </c>
      <c r="C151" s="88" cm="1">
        <f t="array" aca="1" ref="C151" ca="1">_xlfn.XLOOKUP(A151,INDIRECT($A$5&amp;"!$AJ$41:$AJ$406"),INDIRECT($A$5&amp;"!$AL$41:$AL$406"))*SUM($F$3:$I$3)</f>
        <v>14.05</v>
      </c>
      <c r="D151" s="88" cm="1">
        <f t="array" aca="1" ref="D151" ca="1">_xlfn.XLOOKUP(A151,INDIRECT($A$5&amp;"!$AJ$41:$AJ$406"),INDIRECT($A$5&amp;"!$AO$41:$AO$406"))*SUM($F$3:$I$3)</f>
        <v>13.397499999999999</v>
      </c>
      <c r="E151" s="50" cm="1">
        <f t="array" ref="E151">SUMPRODUCT(('PT Storengy'!$B$8:$K$372)*('PT Storengy'!$A$8:$A$372=$A151)*('PT Storengy'!$B$5:$K$5=$A$6)*('PT Storengy'!$B$7:$K$7=$A$7))</f>
        <v>0</v>
      </c>
      <c r="F151" s="137">
        <f t="shared" ca="1" si="20"/>
        <v>13.397499999999997</v>
      </c>
      <c r="G151" s="194">
        <f t="shared" ca="1" si="23"/>
        <v>0.95355999999999996</v>
      </c>
      <c r="H151" s="5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0.42731941495616332</v>
      </c>
      <c r="I151" s="89">
        <f t="shared" ca="1" si="24"/>
        <v>0</v>
      </c>
      <c r="J151" s="136" cm="1">
        <f t="array" aca="1" ref="J151" ca="1">IF(COUNTIFS('PTC GRTgaz'!$K$7:$K$15996,"",'PTC GRTgaz'!$A$7:$A$15996,J$16,'PTC GRTgaz'!$D$7:$D$15996,$A151,'PTC GRTgaz'!$C$7:$C$15996,"DEL")&gt;0,J$14,SUMIFS('PTC GRTgaz'!$K$7:$K$15996,'PTC GRTgaz'!$A$7:$A$15996,J$16,'PTC GRTgaz'!$D$7:$D$15996,$A151,'PTC GRTgaz'!$C$7:$C$15996,"DEL")*1.0026*$F$4/INDIRECT($A$4&amp;"!D9"))</f>
        <v>158.41503267973854</v>
      </c>
      <c r="K151" s="136">
        <v>1000</v>
      </c>
      <c r="L151" s="137">
        <f t="shared" ca="1" si="21"/>
        <v>13.397499999999997</v>
      </c>
      <c r="M151" s="194">
        <f t="shared" ca="1" si="25"/>
        <v>0.95355999999999996</v>
      </c>
      <c r="N151" s="5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0.42731941495616332</v>
      </c>
      <c r="O151" s="89">
        <f t="shared" ca="1" si="26"/>
        <v>0</v>
      </c>
      <c r="S151" s="137">
        <f t="shared" ca="1" si="22"/>
        <v>15.391710744903794</v>
      </c>
      <c r="T151" s="72">
        <f t="shared" ca="1" si="27"/>
        <v>1</v>
      </c>
      <c r="U151" s="5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0.35594120680763275</v>
      </c>
      <c r="V151" s="89">
        <f t="shared" ca="1" si="28"/>
        <v>56.386437908496717</v>
      </c>
    </row>
    <row r="152" spans="1:22" x14ac:dyDescent="0.35">
      <c r="A152" s="48">
        <f t="shared" si="29"/>
        <v>45518</v>
      </c>
      <c r="B152" s="88" cm="1">
        <f t="array" aca="1" ref="B152" ca="1">_xlfn.XLOOKUP(A152,INDIRECT($A$5&amp;"!$AJ$41:$AJ$406"),INDIRECT($A$5&amp;"!$AK$41:$AK$406"))*SUM($F$3:$I$3)</f>
        <v>0</v>
      </c>
      <c r="C152" s="88" cm="1">
        <f t="array" aca="1" ref="C152" ca="1">_xlfn.XLOOKUP(A152,INDIRECT($A$5&amp;"!$AJ$41:$AJ$406"),INDIRECT($A$5&amp;"!$AL$41:$AL$406"))*SUM($F$3:$I$3)</f>
        <v>14.05</v>
      </c>
      <c r="D152" s="88" cm="1">
        <f t="array" aca="1" ref="D152" ca="1">_xlfn.XLOOKUP(A152,INDIRECT($A$5&amp;"!$AJ$41:$AJ$406"),INDIRECT($A$5&amp;"!$AO$41:$AO$406"))*SUM($F$3:$I$3)</f>
        <v>13.397499999999999</v>
      </c>
      <c r="E152" s="50" cm="1">
        <f t="array" ref="E152">SUMPRODUCT(('PT Storengy'!$B$8:$K$372)*('PT Storengy'!$A$8:$A$372=$A152)*('PT Storengy'!$B$5:$K$5=$A$6)*('PT Storengy'!$B$7:$K$7=$A$7))</f>
        <v>0</v>
      </c>
      <c r="F152" s="137">
        <f t="shared" ca="1" si="20"/>
        <v>13.397499999999997</v>
      </c>
      <c r="G152" s="194">
        <f t="shared" ca="1" si="23"/>
        <v>0.95355999999999996</v>
      </c>
      <c r="H152" s="5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0.42731941495616332</v>
      </c>
      <c r="I152" s="89">
        <f t="shared" ca="1" si="24"/>
        <v>0</v>
      </c>
      <c r="J152" s="136" cm="1">
        <f t="array" aca="1" ref="J152" ca="1">IF(COUNTIFS('PTC GRTgaz'!$K$7:$K$15996,"",'PTC GRTgaz'!$A$7:$A$15996,J$16,'PTC GRTgaz'!$D$7:$D$15996,$A152,'PTC GRTgaz'!$C$7:$C$15996,"DEL")&gt;0,J$14,SUMIFS('PTC GRTgaz'!$K$7:$K$15996,'PTC GRTgaz'!$A$7:$A$15996,J$16,'PTC GRTgaz'!$D$7:$D$15996,$A152,'PTC GRTgaz'!$C$7:$C$15996,"DEL")*1.0026*$F$4/INDIRECT($A$4&amp;"!D9"))</f>
        <v>158.41503267973854</v>
      </c>
      <c r="K152" s="136">
        <v>1000</v>
      </c>
      <c r="L152" s="137">
        <f t="shared" ca="1" si="21"/>
        <v>13.397499999999997</v>
      </c>
      <c r="M152" s="194">
        <f t="shared" ca="1" si="25"/>
        <v>0.95355999999999996</v>
      </c>
      <c r="N152" s="5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0.42731941495616332</v>
      </c>
      <c r="O152" s="89">
        <f t="shared" ca="1" si="26"/>
        <v>0</v>
      </c>
      <c r="S152" s="137">
        <f t="shared" ca="1" si="22"/>
        <v>15.44809718281229</v>
      </c>
      <c r="T152" s="72">
        <f t="shared" ca="1" si="27"/>
        <v>1</v>
      </c>
      <c r="U152" s="5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0.35594120680763275</v>
      </c>
      <c r="V152" s="89">
        <f t="shared" ca="1" si="28"/>
        <v>56.386437908496717</v>
      </c>
    </row>
    <row r="153" spans="1:22" x14ac:dyDescent="0.35">
      <c r="A153" s="48">
        <f t="shared" si="29"/>
        <v>45519</v>
      </c>
      <c r="B153" s="88" cm="1">
        <f t="array" aca="1" ref="B153" ca="1">_xlfn.XLOOKUP(A153,INDIRECT($A$5&amp;"!$AJ$41:$AJ$406"),INDIRECT($A$5&amp;"!$AK$41:$AK$406"))*SUM($F$3:$I$3)</f>
        <v>0</v>
      </c>
      <c r="C153" s="88" cm="1">
        <f t="array" aca="1" ref="C153" ca="1">_xlfn.XLOOKUP(A153,INDIRECT($A$5&amp;"!$AJ$41:$AJ$406"),INDIRECT($A$5&amp;"!$AL$41:$AL$406"))*SUM($F$3:$I$3)</f>
        <v>14.05</v>
      </c>
      <c r="D153" s="88" cm="1">
        <f t="array" aca="1" ref="D153" ca="1">_xlfn.XLOOKUP(A153,INDIRECT($A$5&amp;"!$AJ$41:$AJ$406"),INDIRECT($A$5&amp;"!$AO$41:$AO$406"))*SUM($F$3:$I$3)</f>
        <v>13.397499999999999</v>
      </c>
      <c r="E153" s="50" cm="1">
        <f t="array" ref="E153">SUMPRODUCT(('PT Storengy'!$B$8:$K$372)*('PT Storengy'!$A$8:$A$372=$A153)*('PT Storengy'!$B$5:$K$5=$A$6)*('PT Storengy'!$B$7:$K$7=$A$7))</f>
        <v>0</v>
      </c>
      <c r="F153" s="137">
        <f t="shared" ca="1" si="20"/>
        <v>13.397499999999997</v>
      </c>
      <c r="G153" s="194">
        <f t="shared" ca="1" si="23"/>
        <v>0.95355999999999996</v>
      </c>
      <c r="H153" s="5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0.42731941495616332</v>
      </c>
      <c r="I153" s="89">
        <f t="shared" ca="1" si="24"/>
        <v>0</v>
      </c>
      <c r="J153" s="136" cm="1">
        <f t="array" aca="1" ref="J153" ca="1">IF(COUNTIFS('PTC GRTgaz'!$K$7:$K$15996,"",'PTC GRTgaz'!$A$7:$A$15996,J$16,'PTC GRTgaz'!$D$7:$D$15996,$A153,'PTC GRTgaz'!$C$7:$C$15996,"DEL")&gt;0,J$14,SUMIFS('PTC GRTgaz'!$K$7:$K$15996,'PTC GRTgaz'!$A$7:$A$15996,J$16,'PTC GRTgaz'!$D$7:$D$15996,$A153,'PTC GRTgaz'!$C$7:$C$15996,"DEL")*1.0026*$F$4/INDIRECT($A$4&amp;"!D9"))</f>
        <v>158.41503267973854</v>
      </c>
      <c r="K153" s="136">
        <v>1000</v>
      </c>
      <c r="L153" s="137">
        <f t="shared" ca="1" si="21"/>
        <v>13.397499999999997</v>
      </c>
      <c r="M153" s="194">
        <f t="shared" ca="1" si="25"/>
        <v>0.95355999999999996</v>
      </c>
      <c r="N153" s="5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0.42731941495616332</v>
      </c>
      <c r="O153" s="89">
        <f t="shared" ca="1" si="26"/>
        <v>0</v>
      </c>
      <c r="S153" s="137">
        <f t="shared" ca="1" si="22"/>
        <v>15.504483620720787</v>
      </c>
      <c r="T153" s="72">
        <f t="shared" ca="1" si="27"/>
        <v>1</v>
      </c>
      <c r="U153" s="5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0.35594120680763275</v>
      </c>
      <c r="V153" s="89">
        <f t="shared" ca="1" si="28"/>
        <v>56.386437908496717</v>
      </c>
    </row>
    <row r="154" spans="1:22" x14ac:dyDescent="0.35">
      <c r="A154" s="48">
        <f t="shared" si="29"/>
        <v>45520</v>
      </c>
      <c r="B154" s="88" cm="1">
        <f t="array" aca="1" ref="B154" ca="1">_xlfn.XLOOKUP(A154,INDIRECT($A$5&amp;"!$AJ$41:$AJ$406"),INDIRECT($A$5&amp;"!$AK$41:$AK$406"))*SUM($F$3:$I$3)</f>
        <v>0</v>
      </c>
      <c r="C154" s="88" cm="1">
        <f t="array" aca="1" ref="C154" ca="1">_xlfn.XLOOKUP(A154,INDIRECT($A$5&amp;"!$AJ$41:$AJ$406"),INDIRECT($A$5&amp;"!$AL$41:$AL$406"))*SUM($F$3:$I$3)</f>
        <v>14.05</v>
      </c>
      <c r="D154" s="88" cm="1">
        <f t="array" aca="1" ref="D154" ca="1">_xlfn.XLOOKUP(A154,INDIRECT($A$5&amp;"!$AJ$41:$AJ$406"),INDIRECT($A$5&amp;"!$AO$41:$AO$406"))*SUM($F$3:$I$3)</f>
        <v>13.397499999999999</v>
      </c>
      <c r="E154" s="50" cm="1">
        <f t="array" ref="E154">SUMPRODUCT(('PT Storengy'!$B$8:$K$372)*('PT Storengy'!$A$8:$A$372=$A154)*('PT Storengy'!$B$5:$K$5=$A$6)*('PT Storengy'!$B$7:$K$7=$A$7))</f>
        <v>0</v>
      </c>
      <c r="F154" s="137">
        <f t="shared" ca="1" si="20"/>
        <v>13.397499999999997</v>
      </c>
      <c r="G154" s="194">
        <f t="shared" ca="1" si="23"/>
        <v>0.95355999999999996</v>
      </c>
      <c r="H154" s="5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0.42731941495616332</v>
      </c>
      <c r="I154" s="89">
        <f t="shared" ca="1" si="24"/>
        <v>0</v>
      </c>
      <c r="J154" s="136" cm="1">
        <f t="array" aca="1" ref="J154" ca="1">IF(COUNTIFS('PTC GRTgaz'!$K$7:$K$15996,"",'PTC GRTgaz'!$A$7:$A$15996,J$16,'PTC GRTgaz'!$D$7:$D$15996,$A154,'PTC GRTgaz'!$C$7:$C$15996,"DEL")&gt;0,J$14,SUMIFS('PTC GRTgaz'!$K$7:$K$15996,'PTC GRTgaz'!$A$7:$A$15996,J$16,'PTC GRTgaz'!$D$7:$D$15996,$A154,'PTC GRTgaz'!$C$7:$C$15996,"DEL")*1.0026*$F$4/INDIRECT($A$4&amp;"!D9"))</f>
        <v>158.41503267973854</v>
      </c>
      <c r="K154" s="136">
        <v>1000</v>
      </c>
      <c r="L154" s="137">
        <f t="shared" ca="1" si="21"/>
        <v>13.397499999999997</v>
      </c>
      <c r="M154" s="194">
        <f t="shared" ca="1" si="25"/>
        <v>0.95355999999999996</v>
      </c>
      <c r="N154" s="5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0.42731941495616332</v>
      </c>
      <c r="O154" s="89">
        <f t="shared" ca="1" si="26"/>
        <v>0</v>
      </c>
      <c r="S154" s="137">
        <f t="shared" ca="1" si="22"/>
        <v>15.560870058629284</v>
      </c>
      <c r="T154" s="72">
        <f t="shared" ca="1" si="27"/>
        <v>1</v>
      </c>
      <c r="U154" s="5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0.35594120680763275</v>
      </c>
      <c r="V154" s="89">
        <f t="shared" ca="1" si="28"/>
        <v>56.386437908496717</v>
      </c>
    </row>
    <row r="155" spans="1:22" x14ac:dyDescent="0.35">
      <c r="A155" s="48">
        <f t="shared" si="29"/>
        <v>45521</v>
      </c>
      <c r="B155" s="88" cm="1">
        <f t="array" aca="1" ref="B155" ca="1">_xlfn.XLOOKUP(A155,INDIRECT($A$5&amp;"!$AJ$41:$AJ$406"),INDIRECT($A$5&amp;"!$AK$41:$AK$406"))*SUM($F$3:$I$3)</f>
        <v>0</v>
      </c>
      <c r="C155" s="88" cm="1">
        <f t="array" aca="1" ref="C155" ca="1">_xlfn.XLOOKUP(A155,INDIRECT($A$5&amp;"!$AJ$41:$AJ$406"),INDIRECT($A$5&amp;"!$AL$41:$AL$406"))*SUM($F$3:$I$3)</f>
        <v>14.05</v>
      </c>
      <c r="D155" s="88" cm="1">
        <f t="array" aca="1" ref="D155" ca="1">_xlfn.XLOOKUP(A155,INDIRECT($A$5&amp;"!$AJ$41:$AJ$406"),INDIRECT($A$5&amp;"!$AO$41:$AO$406"))*SUM($F$3:$I$3)</f>
        <v>13.397499999999999</v>
      </c>
      <c r="E155" s="50" cm="1">
        <f t="array" ref="E155">SUMPRODUCT(('PT Storengy'!$B$8:$K$372)*('PT Storengy'!$A$8:$A$372=$A155)*('PT Storengy'!$B$5:$K$5=$A$6)*('PT Storengy'!$B$7:$K$7=$A$7))</f>
        <v>0</v>
      </c>
      <c r="F155" s="137">
        <f t="shared" ca="1" si="20"/>
        <v>13.397499999999997</v>
      </c>
      <c r="G155" s="194">
        <f t="shared" ca="1" si="23"/>
        <v>0.95355999999999996</v>
      </c>
      <c r="H155" s="5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0.42731941495616332</v>
      </c>
      <c r="I155" s="89">
        <f t="shared" ca="1" si="24"/>
        <v>0</v>
      </c>
      <c r="J155" s="136" cm="1">
        <f t="array" aca="1" ref="J155" ca="1">IF(COUNTIFS('PTC GRTgaz'!$K$7:$K$15996,"",'PTC GRTgaz'!$A$7:$A$15996,J$16,'PTC GRTgaz'!$D$7:$D$15996,$A155,'PTC GRTgaz'!$C$7:$C$15996,"DEL")&gt;0,J$14,SUMIFS('PTC GRTgaz'!$K$7:$K$15996,'PTC GRTgaz'!$A$7:$A$15996,J$16,'PTC GRTgaz'!$D$7:$D$15996,$A155,'PTC GRTgaz'!$C$7:$C$15996,"DEL")*1.0026*$F$4/INDIRECT($A$4&amp;"!D9"))</f>
        <v>158.41503267973854</v>
      </c>
      <c r="K155" s="136">
        <v>1000</v>
      </c>
      <c r="L155" s="137">
        <f t="shared" ca="1" si="21"/>
        <v>13.397499999999997</v>
      </c>
      <c r="M155" s="194">
        <f t="shared" ca="1" si="25"/>
        <v>0.95355999999999996</v>
      </c>
      <c r="N155" s="5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0.42731941495616332</v>
      </c>
      <c r="O155" s="89">
        <f t="shared" ca="1" si="26"/>
        <v>0</v>
      </c>
      <c r="S155" s="137">
        <f t="shared" ca="1" si="22"/>
        <v>15.617256496537781</v>
      </c>
      <c r="T155" s="72">
        <f t="shared" ca="1" si="27"/>
        <v>1</v>
      </c>
      <c r="U155" s="5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0.35594120680763275</v>
      </c>
      <c r="V155" s="89">
        <f t="shared" ca="1" si="28"/>
        <v>56.386437908496717</v>
      </c>
    </row>
    <row r="156" spans="1:22" x14ac:dyDescent="0.35">
      <c r="A156" s="48">
        <f t="shared" si="29"/>
        <v>45522</v>
      </c>
      <c r="B156" s="88" cm="1">
        <f t="array" aca="1" ref="B156" ca="1">_xlfn.XLOOKUP(A156,INDIRECT($A$5&amp;"!$AJ$41:$AJ$406"),INDIRECT($A$5&amp;"!$AK$41:$AK$406"))*SUM($F$3:$I$3)</f>
        <v>0</v>
      </c>
      <c r="C156" s="88" cm="1">
        <f t="array" aca="1" ref="C156" ca="1">_xlfn.XLOOKUP(A156,INDIRECT($A$5&amp;"!$AJ$41:$AJ$406"),INDIRECT($A$5&amp;"!$AL$41:$AL$406"))*SUM($F$3:$I$3)</f>
        <v>14.05</v>
      </c>
      <c r="D156" s="88" cm="1">
        <f t="array" aca="1" ref="D156" ca="1">_xlfn.XLOOKUP(A156,INDIRECT($A$5&amp;"!$AJ$41:$AJ$406"),INDIRECT($A$5&amp;"!$AO$41:$AO$406"))*SUM($F$3:$I$3)</f>
        <v>13.397499999999999</v>
      </c>
      <c r="E156" s="50" cm="1">
        <f t="array" ref="E156">SUMPRODUCT(('PT Storengy'!$B$8:$K$372)*('PT Storengy'!$A$8:$A$372=$A156)*('PT Storengy'!$B$5:$K$5=$A$6)*('PT Storengy'!$B$7:$K$7=$A$7))</f>
        <v>0</v>
      </c>
      <c r="F156" s="137">
        <f t="shared" ca="1" si="20"/>
        <v>13.397499999999997</v>
      </c>
      <c r="G156" s="194">
        <f t="shared" ca="1" si="23"/>
        <v>0.95355999999999996</v>
      </c>
      <c r="H156" s="5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0.42731941495616332</v>
      </c>
      <c r="I156" s="89">
        <f t="shared" ca="1" si="24"/>
        <v>0</v>
      </c>
      <c r="J156" s="136" cm="1">
        <f t="array" aca="1" ref="J156" ca="1">IF(COUNTIFS('PTC GRTgaz'!$K$7:$K$15996,"",'PTC GRTgaz'!$A$7:$A$15996,J$16,'PTC GRTgaz'!$D$7:$D$15996,$A156,'PTC GRTgaz'!$C$7:$C$15996,"DEL")&gt;0,J$14,SUMIFS('PTC GRTgaz'!$K$7:$K$15996,'PTC GRTgaz'!$A$7:$A$15996,J$16,'PTC GRTgaz'!$D$7:$D$15996,$A156,'PTC GRTgaz'!$C$7:$C$15996,"DEL")*1.0026*$F$4/INDIRECT($A$4&amp;"!D9"))</f>
        <v>158.41503267973854</v>
      </c>
      <c r="K156" s="136">
        <v>1000</v>
      </c>
      <c r="L156" s="137">
        <f t="shared" ca="1" si="21"/>
        <v>13.397499999999997</v>
      </c>
      <c r="M156" s="194">
        <f t="shared" ca="1" si="25"/>
        <v>0.95355999999999996</v>
      </c>
      <c r="N156" s="5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0.42731941495616332</v>
      </c>
      <c r="O156" s="89">
        <f t="shared" ca="1" si="26"/>
        <v>0</v>
      </c>
      <c r="S156" s="137">
        <f t="shared" ca="1" si="22"/>
        <v>15.673642934446278</v>
      </c>
      <c r="T156" s="72">
        <f t="shared" ca="1" si="27"/>
        <v>1</v>
      </c>
      <c r="U156" s="5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0.35594120680763275</v>
      </c>
      <c r="V156" s="89">
        <f t="shared" ca="1" si="28"/>
        <v>56.386437908496717</v>
      </c>
    </row>
    <row r="157" spans="1:22" x14ac:dyDescent="0.35">
      <c r="A157" s="48">
        <f t="shared" si="29"/>
        <v>45523</v>
      </c>
      <c r="B157" s="88" cm="1">
        <f t="array" aca="1" ref="B157" ca="1">_xlfn.XLOOKUP(A157,INDIRECT($A$5&amp;"!$AJ$41:$AJ$406"),INDIRECT($A$5&amp;"!$AK$41:$AK$406"))*SUM($F$3:$I$3)</f>
        <v>0</v>
      </c>
      <c r="C157" s="88" cm="1">
        <f t="array" aca="1" ref="C157" ca="1">_xlfn.XLOOKUP(A157,INDIRECT($A$5&amp;"!$AJ$41:$AJ$406"),INDIRECT($A$5&amp;"!$AL$41:$AL$406"))*SUM($F$3:$I$3)</f>
        <v>14.05</v>
      </c>
      <c r="D157" s="88" cm="1">
        <f t="array" aca="1" ref="D157" ca="1">_xlfn.XLOOKUP(A157,INDIRECT($A$5&amp;"!$AJ$41:$AJ$406"),INDIRECT($A$5&amp;"!$AO$41:$AO$406"))*SUM($F$3:$I$3)</f>
        <v>13.397499999999999</v>
      </c>
      <c r="E157" s="50" cm="1">
        <f t="array" ref="E157">SUMPRODUCT(('PT Storengy'!$B$8:$K$372)*('PT Storengy'!$A$8:$A$372=$A157)*('PT Storengy'!$B$5:$K$5=$A$6)*('PT Storengy'!$B$7:$K$7=$A$7))</f>
        <v>0</v>
      </c>
      <c r="F157" s="137">
        <f t="shared" ca="1" si="20"/>
        <v>13.397499999999997</v>
      </c>
      <c r="G157" s="194">
        <f t="shared" ca="1" si="23"/>
        <v>0.95355999999999996</v>
      </c>
      <c r="H157" s="5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0.42731941495616332</v>
      </c>
      <c r="I157" s="89">
        <f t="shared" ca="1" si="24"/>
        <v>0</v>
      </c>
      <c r="J157" s="136" cm="1">
        <f t="array" aca="1" ref="J157" ca="1">IF(COUNTIFS('PTC GRTgaz'!$K$7:$K$15996,"",'PTC GRTgaz'!$A$7:$A$15996,J$16,'PTC GRTgaz'!$D$7:$D$15996,$A157,'PTC GRTgaz'!$C$7:$C$15996,"DEL")&gt;0,J$14,SUMIFS('PTC GRTgaz'!$K$7:$K$15996,'PTC GRTgaz'!$A$7:$A$15996,J$16,'PTC GRTgaz'!$D$7:$D$15996,$A157,'PTC GRTgaz'!$C$7:$C$15996,"DEL")*1.0026*$F$4/INDIRECT($A$4&amp;"!D9"))</f>
        <v>158.41503267973854</v>
      </c>
      <c r="K157" s="136">
        <v>1000</v>
      </c>
      <c r="L157" s="137">
        <f t="shared" ca="1" si="21"/>
        <v>13.397499999999997</v>
      </c>
      <c r="M157" s="194">
        <f t="shared" ca="1" si="25"/>
        <v>0.95355999999999996</v>
      </c>
      <c r="N157" s="5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0.42731941495616332</v>
      </c>
      <c r="O157" s="89">
        <f t="shared" ca="1" si="26"/>
        <v>0</v>
      </c>
      <c r="S157" s="137">
        <f t="shared" ca="1" si="22"/>
        <v>15.730029372354775</v>
      </c>
      <c r="T157" s="72">
        <f t="shared" ca="1" si="27"/>
        <v>1</v>
      </c>
      <c r="U157" s="5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0.35594120680763275</v>
      </c>
      <c r="V157" s="89">
        <f t="shared" ca="1" si="28"/>
        <v>56.386437908496717</v>
      </c>
    </row>
    <row r="158" spans="1:22" x14ac:dyDescent="0.35">
      <c r="A158" s="48">
        <f t="shared" si="29"/>
        <v>45524</v>
      </c>
      <c r="B158" s="88" cm="1">
        <f t="array" aca="1" ref="B158" ca="1">_xlfn.XLOOKUP(A158,INDIRECT($A$5&amp;"!$AJ$41:$AJ$406"),INDIRECT($A$5&amp;"!$AK$41:$AK$406"))*SUM($F$3:$I$3)</f>
        <v>0</v>
      </c>
      <c r="C158" s="88" cm="1">
        <f t="array" aca="1" ref="C158" ca="1">_xlfn.XLOOKUP(A158,INDIRECT($A$5&amp;"!$AJ$41:$AJ$406"),INDIRECT($A$5&amp;"!$AL$41:$AL$406"))*SUM($F$3:$I$3)</f>
        <v>14.05</v>
      </c>
      <c r="D158" s="88" cm="1">
        <f t="array" aca="1" ref="D158" ca="1">_xlfn.XLOOKUP(A158,INDIRECT($A$5&amp;"!$AJ$41:$AJ$406"),INDIRECT($A$5&amp;"!$AO$41:$AO$406"))*SUM($F$3:$I$3)</f>
        <v>13.397499999999999</v>
      </c>
      <c r="E158" s="50" cm="1">
        <f t="array" ref="E158">SUMPRODUCT(('PT Storengy'!$B$8:$K$372)*('PT Storengy'!$A$8:$A$372=$A158)*('PT Storengy'!$B$5:$K$5=$A$6)*('PT Storengy'!$B$7:$K$7=$A$7))</f>
        <v>0</v>
      </c>
      <c r="F158" s="137">
        <f t="shared" ca="1" si="20"/>
        <v>13.397499999999997</v>
      </c>
      <c r="G158" s="194">
        <f t="shared" ca="1" si="23"/>
        <v>0.95355999999999996</v>
      </c>
      <c r="H158" s="5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0.42731941495616332</v>
      </c>
      <c r="I158" s="89">
        <f t="shared" ca="1" si="24"/>
        <v>0</v>
      </c>
      <c r="J158" s="136" cm="1">
        <f t="array" aca="1" ref="J158" ca="1">IF(COUNTIFS('PTC GRTgaz'!$K$7:$K$15996,"",'PTC GRTgaz'!$A$7:$A$15996,J$16,'PTC GRTgaz'!$D$7:$D$15996,$A158,'PTC GRTgaz'!$C$7:$C$15996,"DEL")&gt;0,J$14,SUMIFS('PTC GRTgaz'!$K$7:$K$15996,'PTC GRTgaz'!$A$7:$A$15996,J$16,'PTC GRTgaz'!$D$7:$D$15996,$A158,'PTC GRTgaz'!$C$7:$C$15996,"DEL")*1.0026*$F$4/INDIRECT($A$4&amp;"!D9"))</f>
        <v>158.41503267973854</v>
      </c>
      <c r="K158" s="136">
        <v>1000</v>
      </c>
      <c r="L158" s="137">
        <f t="shared" ca="1" si="21"/>
        <v>13.397499999999997</v>
      </c>
      <c r="M158" s="194">
        <f t="shared" ca="1" si="25"/>
        <v>0.95355999999999996</v>
      </c>
      <c r="N158" s="5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0.42731941495616332</v>
      </c>
      <c r="O158" s="89">
        <f t="shared" ca="1" si="26"/>
        <v>0</v>
      </c>
      <c r="S158" s="137">
        <f t="shared" ca="1" si="22"/>
        <v>15.786415810263271</v>
      </c>
      <c r="T158" s="72">
        <f t="shared" ca="1" si="27"/>
        <v>1</v>
      </c>
      <c r="U158" s="5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0.35594120680763275</v>
      </c>
      <c r="V158" s="89">
        <f t="shared" ca="1" si="28"/>
        <v>56.386437908496717</v>
      </c>
    </row>
    <row r="159" spans="1:22" x14ac:dyDescent="0.35">
      <c r="A159" s="48">
        <f t="shared" si="29"/>
        <v>45525</v>
      </c>
      <c r="B159" s="88" cm="1">
        <f t="array" aca="1" ref="B159" ca="1">_xlfn.XLOOKUP(A159,INDIRECT($A$5&amp;"!$AJ$41:$AJ$406"),INDIRECT($A$5&amp;"!$AK$41:$AK$406"))*SUM($F$3:$I$3)</f>
        <v>0</v>
      </c>
      <c r="C159" s="88" cm="1">
        <f t="array" aca="1" ref="C159" ca="1">_xlfn.XLOOKUP(A159,INDIRECT($A$5&amp;"!$AJ$41:$AJ$406"),INDIRECT($A$5&amp;"!$AL$41:$AL$406"))*SUM($F$3:$I$3)</f>
        <v>14.05</v>
      </c>
      <c r="D159" s="88" cm="1">
        <f t="array" aca="1" ref="D159" ca="1">_xlfn.XLOOKUP(A159,INDIRECT($A$5&amp;"!$AJ$41:$AJ$406"),INDIRECT($A$5&amp;"!$AO$41:$AO$406"))*SUM($F$3:$I$3)</f>
        <v>13.397499999999999</v>
      </c>
      <c r="E159" s="50" cm="1">
        <f t="array" ref="E159">SUMPRODUCT(('PT Storengy'!$B$8:$K$372)*('PT Storengy'!$A$8:$A$372=$A159)*('PT Storengy'!$B$5:$K$5=$A$6)*('PT Storengy'!$B$7:$K$7=$A$7))</f>
        <v>0</v>
      </c>
      <c r="F159" s="137">
        <f t="shared" ca="1" si="20"/>
        <v>13.397499999999997</v>
      </c>
      <c r="G159" s="194">
        <f t="shared" ca="1" si="23"/>
        <v>0.95355999999999996</v>
      </c>
      <c r="H159" s="5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0.42731941495616332</v>
      </c>
      <c r="I159" s="89">
        <f t="shared" ca="1" si="24"/>
        <v>0</v>
      </c>
      <c r="J159" s="136" cm="1">
        <f t="array" aca="1" ref="J159" ca="1">IF(COUNTIFS('PTC GRTgaz'!$K$7:$K$15996,"",'PTC GRTgaz'!$A$7:$A$15996,J$16,'PTC GRTgaz'!$D$7:$D$15996,$A159,'PTC GRTgaz'!$C$7:$C$15996,"DEL")&gt;0,J$14,SUMIFS('PTC GRTgaz'!$K$7:$K$15996,'PTC GRTgaz'!$A$7:$A$15996,J$16,'PTC GRTgaz'!$D$7:$D$15996,$A159,'PTC GRTgaz'!$C$7:$C$15996,"DEL")*1.0026*$F$4/INDIRECT($A$4&amp;"!D9"))</f>
        <v>158.41503267973854</v>
      </c>
      <c r="K159" s="136">
        <v>1000</v>
      </c>
      <c r="L159" s="137">
        <f t="shared" ca="1" si="21"/>
        <v>13.397499999999997</v>
      </c>
      <c r="M159" s="194">
        <f t="shared" ca="1" si="25"/>
        <v>0.95355999999999996</v>
      </c>
      <c r="N159" s="5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0.42731941495616332</v>
      </c>
      <c r="O159" s="89">
        <f t="shared" ca="1" si="26"/>
        <v>0</v>
      </c>
      <c r="S159" s="137">
        <f t="shared" ca="1" si="22"/>
        <v>15.842802248171768</v>
      </c>
      <c r="T159" s="72">
        <f t="shared" ca="1" si="27"/>
        <v>1</v>
      </c>
      <c r="U159" s="5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0.35594120680763275</v>
      </c>
      <c r="V159" s="89">
        <f t="shared" ca="1" si="28"/>
        <v>56.386437908496717</v>
      </c>
    </row>
    <row r="160" spans="1:22" x14ac:dyDescent="0.35">
      <c r="A160" s="48">
        <f t="shared" si="29"/>
        <v>45526</v>
      </c>
      <c r="B160" s="88" cm="1">
        <f t="array" aca="1" ref="B160" ca="1">_xlfn.XLOOKUP(A160,INDIRECT($A$5&amp;"!$AJ$41:$AJ$406"),INDIRECT($A$5&amp;"!$AK$41:$AK$406"))*SUM($F$3:$I$3)</f>
        <v>0</v>
      </c>
      <c r="C160" s="88" cm="1">
        <f t="array" aca="1" ref="C160" ca="1">_xlfn.XLOOKUP(A160,INDIRECT($A$5&amp;"!$AJ$41:$AJ$406"),INDIRECT($A$5&amp;"!$AL$41:$AL$406"))*SUM($F$3:$I$3)</f>
        <v>14.05</v>
      </c>
      <c r="D160" s="88" cm="1">
        <f t="array" aca="1" ref="D160" ca="1">_xlfn.XLOOKUP(A160,INDIRECT($A$5&amp;"!$AJ$41:$AJ$406"),INDIRECT($A$5&amp;"!$AO$41:$AO$406"))*SUM($F$3:$I$3)</f>
        <v>13.397499999999999</v>
      </c>
      <c r="E160" s="50" cm="1">
        <f t="array" ref="E160">SUMPRODUCT(('PT Storengy'!$B$8:$K$372)*('PT Storengy'!$A$8:$A$372=$A160)*('PT Storengy'!$B$5:$K$5=$A$6)*('PT Storengy'!$B$7:$K$7=$A$7))</f>
        <v>0</v>
      </c>
      <c r="F160" s="137">
        <f t="shared" ca="1" si="20"/>
        <v>13.397499999999997</v>
      </c>
      <c r="G160" s="194">
        <f t="shared" ca="1" si="23"/>
        <v>0.95355999999999996</v>
      </c>
      <c r="H160" s="5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0.42731941495616332</v>
      </c>
      <c r="I160" s="89">
        <f t="shared" ca="1" si="24"/>
        <v>0</v>
      </c>
      <c r="J160" s="136" cm="1">
        <f t="array" aca="1" ref="J160" ca="1">IF(COUNTIFS('PTC GRTgaz'!$K$7:$K$15996,"",'PTC GRTgaz'!$A$7:$A$15996,J$16,'PTC GRTgaz'!$D$7:$D$15996,$A160,'PTC GRTgaz'!$C$7:$C$15996,"DEL")&gt;0,J$14,SUMIFS('PTC GRTgaz'!$K$7:$K$15996,'PTC GRTgaz'!$A$7:$A$15996,J$16,'PTC GRTgaz'!$D$7:$D$15996,$A160,'PTC GRTgaz'!$C$7:$C$15996,"DEL")*1.0026*$F$4/INDIRECT($A$4&amp;"!D9"))</f>
        <v>158.41503267973854</v>
      </c>
      <c r="K160" s="136">
        <v>1000</v>
      </c>
      <c r="L160" s="137">
        <f t="shared" ca="1" si="21"/>
        <v>13.397499999999997</v>
      </c>
      <c r="M160" s="194">
        <f t="shared" ca="1" si="25"/>
        <v>0.95355999999999996</v>
      </c>
      <c r="N160" s="5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0.42731941495616332</v>
      </c>
      <c r="O160" s="89">
        <f t="shared" ca="1" si="26"/>
        <v>0</v>
      </c>
      <c r="S160" s="137">
        <f t="shared" ca="1" si="22"/>
        <v>15.899188686080265</v>
      </c>
      <c r="T160" s="72">
        <f t="shared" ca="1" si="27"/>
        <v>1</v>
      </c>
      <c r="U160" s="5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0.35594120680763275</v>
      </c>
      <c r="V160" s="89">
        <f t="shared" ca="1" si="28"/>
        <v>56.386437908496717</v>
      </c>
    </row>
    <row r="161" spans="1:22" x14ac:dyDescent="0.35">
      <c r="A161" s="48">
        <f t="shared" si="29"/>
        <v>45527</v>
      </c>
      <c r="B161" s="88" cm="1">
        <f t="array" aca="1" ref="B161" ca="1">_xlfn.XLOOKUP(A161,INDIRECT($A$5&amp;"!$AJ$41:$AJ$406"),INDIRECT($A$5&amp;"!$AK$41:$AK$406"))*SUM($F$3:$I$3)</f>
        <v>0</v>
      </c>
      <c r="C161" s="88" cm="1">
        <f t="array" aca="1" ref="C161" ca="1">_xlfn.XLOOKUP(A161,INDIRECT($A$5&amp;"!$AJ$41:$AJ$406"),INDIRECT($A$5&amp;"!$AL$41:$AL$406"))*SUM($F$3:$I$3)</f>
        <v>14.05</v>
      </c>
      <c r="D161" s="88" cm="1">
        <f t="array" aca="1" ref="D161" ca="1">_xlfn.XLOOKUP(A161,INDIRECT($A$5&amp;"!$AJ$41:$AJ$406"),INDIRECT($A$5&amp;"!$AO$41:$AO$406"))*SUM($F$3:$I$3)</f>
        <v>13.397499999999999</v>
      </c>
      <c r="E161" s="50" cm="1">
        <f t="array" ref="E161">SUMPRODUCT(('PT Storengy'!$B$8:$K$372)*('PT Storengy'!$A$8:$A$372=$A161)*('PT Storengy'!$B$5:$K$5=$A$6)*('PT Storengy'!$B$7:$K$7=$A$7))</f>
        <v>0</v>
      </c>
      <c r="F161" s="137">
        <f t="shared" ca="1" si="20"/>
        <v>13.397499999999997</v>
      </c>
      <c r="G161" s="194">
        <f t="shared" ca="1" si="23"/>
        <v>0.95355999999999996</v>
      </c>
      <c r="H161" s="5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0.42731941495616332</v>
      </c>
      <c r="I161" s="89">
        <f t="shared" ca="1" si="24"/>
        <v>0</v>
      </c>
      <c r="J161" s="136" cm="1">
        <f t="array" aca="1" ref="J161" ca="1">IF(COUNTIFS('PTC GRTgaz'!$K$7:$K$15996,"",'PTC GRTgaz'!$A$7:$A$15996,J$16,'PTC GRTgaz'!$D$7:$D$15996,$A161,'PTC GRTgaz'!$C$7:$C$15996,"DEL")&gt;0,J$14,SUMIFS('PTC GRTgaz'!$K$7:$K$15996,'PTC GRTgaz'!$A$7:$A$15996,J$16,'PTC GRTgaz'!$D$7:$D$15996,$A161,'PTC GRTgaz'!$C$7:$C$15996,"DEL")*1.0026*$F$4/INDIRECT($A$4&amp;"!D9"))</f>
        <v>158.41503267973854</v>
      </c>
      <c r="K161" s="136">
        <v>1000</v>
      </c>
      <c r="L161" s="137">
        <f t="shared" ca="1" si="21"/>
        <v>13.397499999999997</v>
      </c>
      <c r="M161" s="194">
        <f t="shared" ca="1" si="25"/>
        <v>0.95355999999999996</v>
      </c>
      <c r="N161" s="5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0.42731941495616332</v>
      </c>
      <c r="O161" s="89">
        <f t="shared" ca="1" si="26"/>
        <v>0</v>
      </c>
      <c r="S161" s="137">
        <f t="shared" ca="1" si="22"/>
        <v>15.955575123988762</v>
      </c>
      <c r="T161" s="72">
        <f t="shared" ca="1" si="27"/>
        <v>1</v>
      </c>
      <c r="U161" s="5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0.35594120680763275</v>
      </c>
      <c r="V161" s="89">
        <f t="shared" ca="1" si="28"/>
        <v>56.386437908496717</v>
      </c>
    </row>
    <row r="162" spans="1:22" x14ac:dyDescent="0.35">
      <c r="A162" s="48">
        <f t="shared" si="29"/>
        <v>45528</v>
      </c>
      <c r="B162" s="88" cm="1">
        <f t="array" aca="1" ref="B162" ca="1">_xlfn.XLOOKUP(A162,INDIRECT($A$5&amp;"!$AJ$41:$AJ$406"),INDIRECT($A$5&amp;"!$AK$41:$AK$406"))*SUM($F$3:$I$3)</f>
        <v>0</v>
      </c>
      <c r="C162" s="88" cm="1">
        <f t="array" aca="1" ref="C162" ca="1">_xlfn.XLOOKUP(A162,INDIRECT($A$5&amp;"!$AJ$41:$AJ$406"),INDIRECT($A$5&amp;"!$AL$41:$AL$406"))*SUM($F$3:$I$3)</f>
        <v>14.05</v>
      </c>
      <c r="D162" s="88" cm="1">
        <f t="array" aca="1" ref="D162" ca="1">_xlfn.XLOOKUP(A162,INDIRECT($A$5&amp;"!$AJ$41:$AJ$406"),INDIRECT($A$5&amp;"!$AO$41:$AO$406"))*SUM($F$3:$I$3)</f>
        <v>13.397499999999999</v>
      </c>
      <c r="E162" s="50" cm="1">
        <f t="array" ref="E162">SUMPRODUCT(('PT Storengy'!$B$8:$K$372)*('PT Storengy'!$A$8:$A$372=$A162)*('PT Storengy'!$B$5:$K$5=$A$6)*('PT Storengy'!$B$7:$K$7=$A$7))</f>
        <v>0</v>
      </c>
      <c r="F162" s="137">
        <f t="shared" ca="1" si="20"/>
        <v>13.397499999999997</v>
      </c>
      <c r="G162" s="194">
        <f t="shared" ca="1" si="23"/>
        <v>0.95355999999999996</v>
      </c>
      <c r="H162" s="5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0.42731941495616332</v>
      </c>
      <c r="I162" s="89">
        <f t="shared" ca="1" si="24"/>
        <v>0</v>
      </c>
      <c r="J162" s="136" cm="1">
        <f t="array" aca="1" ref="J162" ca="1">IF(COUNTIFS('PTC GRTgaz'!$K$7:$K$15996,"",'PTC GRTgaz'!$A$7:$A$15996,J$16,'PTC GRTgaz'!$D$7:$D$15996,$A162,'PTC GRTgaz'!$C$7:$C$15996,"DEL")&gt;0,J$14,SUMIFS('PTC GRTgaz'!$K$7:$K$15996,'PTC GRTgaz'!$A$7:$A$15996,J$16,'PTC GRTgaz'!$D$7:$D$15996,$A162,'PTC GRTgaz'!$C$7:$C$15996,"DEL")*1.0026*$F$4/INDIRECT($A$4&amp;"!D9"))</f>
        <v>158.41503267973854</v>
      </c>
      <c r="K162" s="136">
        <v>1000</v>
      </c>
      <c r="L162" s="137">
        <f t="shared" ca="1" si="21"/>
        <v>13.397499999999997</v>
      </c>
      <c r="M162" s="194">
        <f t="shared" ca="1" si="25"/>
        <v>0.95355999999999996</v>
      </c>
      <c r="N162" s="5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0.42731941495616332</v>
      </c>
      <c r="O162" s="89">
        <f t="shared" ca="1" si="26"/>
        <v>0</v>
      </c>
      <c r="S162" s="137">
        <f t="shared" ca="1" si="22"/>
        <v>16.011961561897259</v>
      </c>
      <c r="T162" s="72">
        <f t="shared" ca="1" si="27"/>
        <v>1</v>
      </c>
      <c r="U162" s="5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0.35594120680763275</v>
      </c>
      <c r="V162" s="89">
        <f t="shared" ca="1" si="28"/>
        <v>56.386437908496717</v>
      </c>
    </row>
    <row r="163" spans="1:22" x14ac:dyDescent="0.35">
      <c r="A163" s="48">
        <f t="shared" si="29"/>
        <v>45529</v>
      </c>
      <c r="B163" s="88" cm="1">
        <f t="array" aca="1" ref="B163" ca="1">_xlfn.XLOOKUP(A163,INDIRECT($A$5&amp;"!$AJ$41:$AJ$406"),INDIRECT($A$5&amp;"!$AK$41:$AK$406"))*SUM($F$3:$I$3)</f>
        <v>0</v>
      </c>
      <c r="C163" s="88" cm="1">
        <f t="array" aca="1" ref="C163" ca="1">_xlfn.XLOOKUP(A163,INDIRECT($A$5&amp;"!$AJ$41:$AJ$406"),INDIRECT($A$5&amp;"!$AL$41:$AL$406"))*SUM($F$3:$I$3)</f>
        <v>14.05</v>
      </c>
      <c r="D163" s="88" cm="1">
        <f t="array" aca="1" ref="D163" ca="1">_xlfn.XLOOKUP(A163,INDIRECT($A$5&amp;"!$AJ$41:$AJ$406"),INDIRECT($A$5&amp;"!$AO$41:$AO$406"))*SUM($F$3:$I$3)</f>
        <v>13.397499999999999</v>
      </c>
      <c r="E163" s="50" cm="1">
        <f t="array" ref="E163">SUMPRODUCT(('PT Storengy'!$B$8:$K$372)*('PT Storengy'!$A$8:$A$372=$A163)*('PT Storengy'!$B$5:$K$5=$A$6)*('PT Storengy'!$B$7:$K$7=$A$7))</f>
        <v>0</v>
      </c>
      <c r="F163" s="137">
        <f t="shared" ca="1" si="20"/>
        <v>13.397499999999997</v>
      </c>
      <c r="G163" s="194">
        <f t="shared" ca="1" si="23"/>
        <v>0.95355999999999996</v>
      </c>
      <c r="H163" s="5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0.42731941495616332</v>
      </c>
      <c r="I163" s="89">
        <f t="shared" ca="1" si="24"/>
        <v>0</v>
      </c>
      <c r="J163" s="136" cm="1">
        <f t="array" aca="1" ref="J163" ca="1">IF(COUNTIFS('PTC GRTgaz'!$K$7:$K$15996,"",'PTC GRTgaz'!$A$7:$A$15996,J$16,'PTC GRTgaz'!$D$7:$D$15996,$A163,'PTC GRTgaz'!$C$7:$C$15996,"DEL")&gt;0,J$14,SUMIFS('PTC GRTgaz'!$K$7:$K$15996,'PTC GRTgaz'!$A$7:$A$15996,J$16,'PTC GRTgaz'!$D$7:$D$15996,$A163,'PTC GRTgaz'!$C$7:$C$15996,"DEL")*1.0026*$F$4/INDIRECT($A$4&amp;"!D9"))</f>
        <v>158.41503267973854</v>
      </c>
      <c r="K163" s="136">
        <v>1000</v>
      </c>
      <c r="L163" s="137">
        <f t="shared" ca="1" si="21"/>
        <v>13.397499999999997</v>
      </c>
      <c r="M163" s="194">
        <f t="shared" ca="1" si="25"/>
        <v>0.95355999999999996</v>
      </c>
      <c r="N163" s="5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0.42731941495616332</v>
      </c>
      <c r="O163" s="89">
        <f t="shared" ca="1" si="26"/>
        <v>0</v>
      </c>
      <c r="S163" s="137">
        <f t="shared" ca="1" si="22"/>
        <v>16.068347999805756</v>
      </c>
      <c r="T163" s="72">
        <f t="shared" ca="1" si="27"/>
        <v>1</v>
      </c>
      <c r="U163" s="5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0.35594120680763275</v>
      </c>
      <c r="V163" s="89">
        <f t="shared" ca="1" si="28"/>
        <v>56.386437908496717</v>
      </c>
    </row>
    <row r="164" spans="1:22" x14ac:dyDescent="0.35">
      <c r="A164" s="48">
        <f t="shared" si="29"/>
        <v>45530</v>
      </c>
      <c r="B164" s="88" cm="1">
        <f t="array" aca="1" ref="B164" ca="1">_xlfn.XLOOKUP(A164,INDIRECT($A$5&amp;"!$AJ$41:$AJ$406"),INDIRECT($A$5&amp;"!$AK$41:$AK$406"))*SUM($F$3:$I$3)</f>
        <v>0</v>
      </c>
      <c r="C164" s="88" cm="1">
        <f t="array" aca="1" ref="C164" ca="1">_xlfn.XLOOKUP(A164,INDIRECT($A$5&amp;"!$AJ$41:$AJ$406"),INDIRECT($A$5&amp;"!$AL$41:$AL$406"))*SUM($F$3:$I$3)</f>
        <v>14.05</v>
      </c>
      <c r="D164" s="88" cm="1">
        <f t="array" aca="1" ref="D164" ca="1">_xlfn.XLOOKUP(A164,INDIRECT($A$5&amp;"!$AJ$41:$AJ$406"),INDIRECT($A$5&amp;"!$AO$41:$AO$406"))*SUM($F$3:$I$3)</f>
        <v>13.397499999999999</v>
      </c>
      <c r="E164" s="50" cm="1">
        <f t="array" ref="E164">SUMPRODUCT(('PT Storengy'!$B$8:$K$372)*('PT Storengy'!$A$8:$A$372=$A164)*('PT Storengy'!$B$5:$K$5=$A$6)*('PT Storengy'!$B$7:$K$7=$A$7))</f>
        <v>0</v>
      </c>
      <c r="F164" s="137">
        <f t="shared" ca="1" si="20"/>
        <v>13.397499999999997</v>
      </c>
      <c r="G164" s="194">
        <f t="shared" ca="1" si="23"/>
        <v>0.95355999999999996</v>
      </c>
      <c r="H164" s="5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0.42731941495616332</v>
      </c>
      <c r="I164" s="89">
        <f t="shared" ca="1" si="24"/>
        <v>0</v>
      </c>
      <c r="J164" s="136" cm="1">
        <f t="array" aca="1" ref="J164" ca="1">IF(COUNTIFS('PTC GRTgaz'!$K$7:$K$15996,"",'PTC GRTgaz'!$A$7:$A$15996,J$16,'PTC GRTgaz'!$D$7:$D$15996,$A164,'PTC GRTgaz'!$C$7:$C$15996,"DEL")&gt;0,J$14,SUMIFS('PTC GRTgaz'!$K$7:$K$15996,'PTC GRTgaz'!$A$7:$A$15996,J$16,'PTC GRTgaz'!$D$7:$D$15996,$A164,'PTC GRTgaz'!$C$7:$C$15996,"DEL")*1.0026*$F$4/INDIRECT($A$4&amp;"!D9"))</f>
        <v>158.41503267973854</v>
      </c>
      <c r="K164" s="136">
        <v>1000</v>
      </c>
      <c r="L164" s="137">
        <f t="shared" ca="1" si="21"/>
        <v>13.397499999999997</v>
      </c>
      <c r="M164" s="194">
        <f t="shared" ca="1" si="25"/>
        <v>0.95355999999999996</v>
      </c>
      <c r="N164" s="5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0.42731941495616332</v>
      </c>
      <c r="O164" s="89">
        <f t="shared" ca="1" si="26"/>
        <v>0</v>
      </c>
      <c r="S164" s="137">
        <f t="shared" ca="1" si="22"/>
        <v>16.124734437714253</v>
      </c>
      <c r="T164" s="72">
        <f t="shared" ca="1" si="27"/>
        <v>1</v>
      </c>
      <c r="U164" s="5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0.35594120680763275</v>
      </c>
      <c r="V164" s="89">
        <f t="shared" ca="1" si="28"/>
        <v>56.386437908496717</v>
      </c>
    </row>
    <row r="165" spans="1:22" x14ac:dyDescent="0.35">
      <c r="A165" s="48">
        <f t="shared" si="29"/>
        <v>45531</v>
      </c>
      <c r="B165" s="88" cm="1">
        <f t="array" aca="1" ref="B165" ca="1">_xlfn.XLOOKUP(A165,INDIRECT($A$5&amp;"!$AJ$41:$AJ$406"),INDIRECT($A$5&amp;"!$AK$41:$AK$406"))*SUM($F$3:$I$3)</f>
        <v>0</v>
      </c>
      <c r="C165" s="88" cm="1">
        <f t="array" aca="1" ref="C165" ca="1">_xlfn.XLOOKUP(A165,INDIRECT($A$5&amp;"!$AJ$41:$AJ$406"),INDIRECT($A$5&amp;"!$AL$41:$AL$406"))*SUM($F$3:$I$3)</f>
        <v>14.05</v>
      </c>
      <c r="D165" s="88" cm="1">
        <f t="array" aca="1" ref="D165" ca="1">_xlfn.XLOOKUP(A165,INDIRECT($A$5&amp;"!$AJ$41:$AJ$406"),INDIRECT($A$5&amp;"!$AO$41:$AO$406"))*SUM($F$3:$I$3)</f>
        <v>13.397499999999999</v>
      </c>
      <c r="E165" s="50" cm="1">
        <f t="array" ref="E165">SUMPRODUCT(('PT Storengy'!$B$8:$K$372)*('PT Storengy'!$A$8:$A$372=$A165)*('PT Storengy'!$B$5:$K$5=$A$6)*('PT Storengy'!$B$7:$K$7=$A$7))</f>
        <v>0</v>
      </c>
      <c r="F165" s="137">
        <f t="shared" ca="1" si="20"/>
        <v>13.397499999999997</v>
      </c>
      <c r="G165" s="194">
        <f t="shared" ca="1" si="23"/>
        <v>0.95355999999999996</v>
      </c>
      <c r="H165" s="5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0.42731941495616332</v>
      </c>
      <c r="I165" s="89">
        <f t="shared" ca="1" si="24"/>
        <v>0</v>
      </c>
      <c r="J165" s="136" cm="1">
        <f t="array" aca="1" ref="J165" ca="1">IF(COUNTIFS('PTC GRTgaz'!$K$7:$K$15996,"",'PTC GRTgaz'!$A$7:$A$15996,J$16,'PTC GRTgaz'!$D$7:$D$15996,$A165,'PTC GRTgaz'!$C$7:$C$15996,"DEL")&gt;0,J$14,SUMIFS('PTC GRTgaz'!$K$7:$K$15996,'PTC GRTgaz'!$A$7:$A$15996,J$16,'PTC GRTgaz'!$D$7:$D$15996,$A165,'PTC GRTgaz'!$C$7:$C$15996,"DEL")*1.0026*$F$4/INDIRECT($A$4&amp;"!D9"))</f>
        <v>158.41503267973854</v>
      </c>
      <c r="K165" s="136">
        <v>1000</v>
      </c>
      <c r="L165" s="137">
        <f t="shared" ca="1" si="21"/>
        <v>13.397499999999997</v>
      </c>
      <c r="M165" s="194">
        <f t="shared" ca="1" si="25"/>
        <v>0.95355999999999996</v>
      </c>
      <c r="N165" s="5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0.42731941495616332</v>
      </c>
      <c r="O165" s="89">
        <f t="shared" ca="1" si="26"/>
        <v>0</v>
      </c>
      <c r="S165" s="137">
        <f t="shared" ca="1" si="22"/>
        <v>16.181120875622749</v>
      </c>
      <c r="T165" s="72">
        <f t="shared" ca="1" si="27"/>
        <v>1</v>
      </c>
      <c r="U165" s="5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0.35594120680763275</v>
      </c>
      <c r="V165" s="89">
        <f t="shared" ca="1" si="28"/>
        <v>56.386437908496717</v>
      </c>
    </row>
    <row r="166" spans="1:22" x14ac:dyDescent="0.35">
      <c r="A166" s="48">
        <f t="shared" si="29"/>
        <v>45532</v>
      </c>
      <c r="B166" s="88" cm="1">
        <f t="array" aca="1" ref="B166" ca="1">_xlfn.XLOOKUP(A166,INDIRECT($A$5&amp;"!$AJ$41:$AJ$406"),INDIRECT($A$5&amp;"!$AK$41:$AK$406"))*SUM($F$3:$I$3)</f>
        <v>0</v>
      </c>
      <c r="C166" s="88" cm="1">
        <f t="array" aca="1" ref="C166" ca="1">_xlfn.XLOOKUP(A166,INDIRECT($A$5&amp;"!$AJ$41:$AJ$406"),INDIRECT($A$5&amp;"!$AL$41:$AL$406"))*SUM($F$3:$I$3)</f>
        <v>14.05</v>
      </c>
      <c r="D166" s="88" cm="1">
        <f t="array" aca="1" ref="D166" ca="1">_xlfn.XLOOKUP(A166,INDIRECT($A$5&amp;"!$AJ$41:$AJ$406"),INDIRECT($A$5&amp;"!$AO$41:$AO$406"))*SUM($F$3:$I$3)</f>
        <v>13.397499999999999</v>
      </c>
      <c r="E166" s="50" cm="1">
        <f t="array" ref="E166">SUMPRODUCT(('PT Storengy'!$B$8:$K$372)*('PT Storengy'!$A$8:$A$372=$A166)*('PT Storengy'!$B$5:$K$5=$A$6)*('PT Storengy'!$B$7:$K$7=$A$7))</f>
        <v>0</v>
      </c>
      <c r="F166" s="137">
        <f t="shared" ca="1" si="20"/>
        <v>13.397499999999997</v>
      </c>
      <c r="G166" s="194">
        <f t="shared" ca="1" si="23"/>
        <v>0.95355999999999996</v>
      </c>
      <c r="H166" s="5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0.42731941495616332</v>
      </c>
      <c r="I166" s="89">
        <f t="shared" ca="1" si="24"/>
        <v>0</v>
      </c>
      <c r="J166" s="136" cm="1">
        <f t="array" aca="1" ref="J166" ca="1">IF(COUNTIFS('PTC GRTgaz'!$K$7:$K$15996,"",'PTC GRTgaz'!$A$7:$A$15996,J$16,'PTC GRTgaz'!$D$7:$D$15996,$A166,'PTC GRTgaz'!$C$7:$C$15996,"DEL")&gt;0,J$14,SUMIFS('PTC GRTgaz'!$K$7:$K$15996,'PTC GRTgaz'!$A$7:$A$15996,J$16,'PTC GRTgaz'!$D$7:$D$15996,$A166,'PTC GRTgaz'!$C$7:$C$15996,"DEL")*1.0026*$F$4/INDIRECT($A$4&amp;"!D9"))</f>
        <v>158.41503267973854</v>
      </c>
      <c r="K166" s="136">
        <v>1000</v>
      </c>
      <c r="L166" s="137">
        <f t="shared" ca="1" si="21"/>
        <v>13.397499999999997</v>
      </c>
      <c r="M166" s="194">
        <f t="shared" ca="1" si="25"/>
        <v>0.95355999999999996</v>
      </c>
      <c r="N166" s="5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0.42731941495616332</v>
      </c>
      <c r="O166" s="89">
        <f t="shared" ca="1" si="26"/>
        <v>0</v>
      </c>
      <c r="S166" s="137">
        <f t="shared" ca="1" si="22"/>
        <v>16.237507313531246</v>
      </c>
      <c r="T166" s="72">
        <f t="shared" ca="1" si="27"/>
        <v>1</v>
      </c>
      <c r="U166" s="5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0.35594120680763275</v>
      </c>
      <c r="V166" s="89">
        <f t="shared" ca="1" si="28"/>
        <v>56.386437908496717</v>
      </c>
    </row>
    <row r="167" spans="1:22" x14ac:dyDescent="0.35">
      <c r="A167" s="48">
        <f t="shared" si="29"/>
        <v>45533</v>
      </c>
      <c r="B167" s="88" cm="1">
        <f t="array" aca="1" ref="B167" ca="1">_xlfn.XLOOKUP(A167,INDIRECT($A$5&amp;"!$AJ$41:$AJ$406"),INDIRECT($A$5&amp;"!$AK$41:$AK$406"))*SUM($F$3:$I$3)</f>
        <v>0</v>
      </c>
      <c r="C167" s="88" cm="1">
        <f t="array" aca="1" ref="C167" ca="1">_xlfn.XLOOKUP(A167,INDIRECT($A$5&amp;"!$AJ$41:$AJ$406"),INDIRECT($A$5&amp;"!$AL$41:$AL$406"))*SUM($F$3:$I$3)</f>
        <v>14.05</v>
      </c>
      <c r="D167" s="88" cm="1">
        <f t="array" aca="1" ref="D167" ca="1">_xlfn.XLOOKUP(A167,INDIRECT($A$5&amp;"!$AJ$41:$AJ$406"),INDIRECT($A$5&amp;"!$AO$41:$AO$406"))*SUM($F$3:$I$3)</f>
        <v>13.397499999999999</v>
      </c>
      <c r="E167" s="50" cm="1">
        <f t="array" ref="E167">SUMPRODUCT(('PT Storengy'!$B$8:$K$372)*('PT Storengy'!$A$8:$A$372=$A167)*('PT Storengy'!$B$5:$K$5=$A$6)*('PT Storengy'!$B$7:$K$7=$A$7))</f>
        <v>0</v>
      </c>
      <c r="F167" s="137">
        <f t="shared" ca="1" si="20"/>
        <v>13.397499999999997</v>
      </c>
      <c r="G167" s="194">
        <f t="shared" ca="1" si="23"/>
        <v>0.95355999999999996</v>
      </c>
      <c r="H167" s="5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0.42731941495616332</v>
      </c>
      <c r="I167" s="89">
        <f t="shared" ca="1" si="24"/>
        <v>0</v>
      </c>
      <c r="J167" s="136" cm="1">
        <f t="array" aca="1" ref="J167" ca="1">IF(COUNTIFS('PTC GRTgaz'!$K$7:$K$15996,"",'PTC GRTgaz'!$A$7:$A$15996,J$16,'PTC GRTgaz'!$D$7:$D$15996,$A167,'PTC GRTgaz'!$C$7:$C$15996,"DEL")&gt;0,J$14,SUMIFS('PTC GRTgaz'!$K$7:$K$15996,'PTC GRTgaz'!$A$7:$A$15996,J$16,'PTC GRTgaz'!$D$7:$D$15996,$A167,'PTC GRTgaz'!$C$7:$C$15996,"DEL")*1.0026*$F$4/INDIRECT($A$4&amp;"!D9"))</f>
        <v>158.41503267973854</v>
      </c>
      <c r="K167" s="136">
        <v>1000</v>
      </c>
      <c r="L167" s="137">
        <f t="shared" ca="1" si="21"/>
        <v>13.397499999999997</v>
      </c>
      <c r="M167" s="194">
        <f t="shared" ca="1" si="25"/>
        <v>0.95355999999999996</v>
      </c>
      <c r="N167" s="5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0.42731941495616332</v>
      </c>
      <c r="O167" s="89">
        <f t="shared" ca="1" si="26"/>
        <v>0</v>
      </c>
      <c r="S167" s="137">
        <f t="shared" ca="1" si="22"/>
        <v>16.293893751439743</v>
      </c>
      <c r="T167" s="72">
        <f t="shared" ca="1" si="27"/>
        <v>1</v>
      </c>
      <c r="U167" s="5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0.35594120680763275</v>
      </c>
      <c r="V167" s="89">
        <f t="shared" ca="1" si="28"/>
        <v>56.386437908496717</v>
      </c>
    </row>
    <row r="168" spans="1:22" x14ac:dyDescent="0.35">
      <c r="A168" s="48">
        <f t="shared" si="29"/>
        <v>45534</v>
      </c>
      <c r="B168" s="88" cm="1">
        <f t="array" aca="1" ref="B168" ca="1">_xlfn.XLOOKUP(A168,INDIRECT($A$5&amp;"!$AJ$41:$AJ$406"),INDIRECT($A$5&amp;"!$AK$41:$AK$406"))*SUM($F$3:$I$3)</f>
        <v>0</v>
      </c>
      <c r="C168" s="88" cm="1">
        <f t="array" aca="1" ref="C168" ca="1">_xlfn.XLOOKUP(A168,INDIRECT($A$5&amp;"!$AJ$41:$AJ$406"),INDIRECT($A$5&amp;"!$AL$41:$AL$406"))*SUM($F$3:$I$3)</f>
        <v>14.05</v>
      </c>
      <c r="D168" s="88" cm="1">
        <f t="array" aca="1" ref="D168" ca="1">_xlfn.XLOOKUP(A168,INDIRECT($A$5&amp;"!$AJ$41:$AJ$406"),INDIRECT($A$5&amp;"!$AO$41:$AO$406"))*SUM($F$3:$I$3)</f>
        <v>13.397499999999999</v>
      </c>
      <c r="E168" s="50" cm="1">
        <f t="array" ref="E168">SUMPRODUCT(('PT Storengy'!$B$8:$K$372)*('PT Storengy'!$A$8:$A$372=$A168)*('PT Storengy'!$B$5:$K$5=$A$6)*('PT Storengy'!$B$7:$K$7=$A$7))</f>
        <v>0</v>
      </c>
      <c r="F168" s="137">
        <f t="shared" ca="1" si="20"/>
        <v>13.397499999999997</v>
      </c>
      <c r="G168" s="194">
        <f t="shared" ca="1" si="23"/>
        <v>0.95355999999999996</v>
      </c>
      <c r="H168" s="5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0.42731941495616332</v>
      </c>
      <c r="I168" s="89">
        <f t="shared" ca="1" si="24"/>
        <v>0</v>
      </c>
      <c r="J168" s="136" cm="1">
        <f t="array" aca="1" ref="J168" ca="1">IF(COUNTIFS('PTC GRTgaz'!$K$7:$K$15996,"",'PTC GRTgaz'!$A$7:$A$15996,J$16,'PTC GRTgaz'!$D$7:$D$15996,$A168,'PTC GRTgaz'!$C$7:$C$15996,"DEL")&gt;0,J$14,SUMIFS('PTC GRTgaz'!$K$7:$K$15996,'PTC GRTgaz'!$A$7:$A$15996,J$16,'PTC GRTgaz'!$D$7:$D$15996,$A168,'PTC GRTgaz'!$C$7:$C$15996,"DEL")*1.0026*$F$4/INDIRECT($A$4&amp;"!D9"))</f>
        <v>158.41503267973854</v>
      </c>
      <c r="K168" s="136">
        <v>1000</v>
      </c>
      <c r="L168" s="137">
        <f t="shared" ca="1" si="21"/>
        <v>13.397499999999997</v>
      </c>
      <c r="M168" s="194">
        <f t="shared" ca="1" si="25"/>
        <v>0.95355999999999996</v>
      </c>
      <c r="N168" s="5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0.42731941495616332</v>
      </c>
      <c r="O168" s="89">
        <f t="shared" ca="1" si="26"/>
        <v>0</v>
      </c>
      <c r="S168" s="137">
        <f t="shared" ca="1" si="22"/>
        <v>16.35028018934824</v>
      </c>
      <c r="T168" s="72">
        <f t="shared" ca="1" si="27"/>
        <v>1</v>
      </c>
      <c r="U168" s="5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0.35594120680763275</v>
      </c>
      <c r="V168" s="89">
        <f t="shared" ca="1" si="28"/>
        <v>56.386437908496717</v>
      </c>
    </row>
    <row r="169" spans="1:22" x14ac:dyDescent="0.35">
      <c r="A169" s="48">
        <f t="shared" si="29"/>
        <v>45535</v>
      </c>
      <c r="B169" s="88" cm="1">
        <f t="array" aca="1" ref="B169" ca="1">_xlfn.XLOOKUP(A169,INDIRECT($A$5&amp;"!$AJ$41:$AJ$406"),INDIRECT($A$5&amp;"!$AK$41:$AK$406"))*SUM($F$3:$I$3)</f>
        <v>0</v>
      </c>
      <c r="C169" s="88" cm="1">
        <f t="array" aca="1" ref="C169" ca="1">_xlfn.XLOOKUP(A169,INDIRECT($A$5&amp;"!$AJ$41:$AJ$406"),INDIRECT($A$5&amp;"!$AL$41:$AL$406"))*SUM($F$3:$I$3)</f>
        <v>13.397499999999999</v>
      </c>
      <c r="D169" s="88" cm="1">
        <f t="array" aca="1" ref="D169" ca="1">_xlfn.XLOOKUP(A169,INDIRECT($A$5&amp;"!$AJ$41:$AJ$406"),INDIRECT($A$5&amp;"!$AO$41:$AO$406"))*SUM($F$3:$I$3)</f>
        <v>13.397499999999999</v>
      </c>
      <c r="E169" s="50" cm="1">
        <f t="array" ref="E169">SUMPRODUCT(('PT Storengy'!$B$8:$K$372)*('PT Storengy'!$A$8:$A$372=$A169)*('PT Storengy'!$B$5:$K$5=$A$6)*('PT Storengy'!$B$7:$K$7=$A$7))</f>
        <v>0</v>
      </c>
      <c r="F169" s="137">
        <f t="shared" ca="1" si="20"/>
        <v>13.397499999999997</v>
      </c>
      <c r="G169" s="194">
        <f t="shared" ca="1" si="23"/>
        <v>0.95355999999999996</v>
      </c>
      <c r="H169" s="5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0.42731941495616332</v>
      </c>
      <c r="I169" s="89">
        <f t="shared" ca="1" si="24"/>
        <v>0</v>
      </c>
      <c r="J169" s="136" cm="1">
        <f t="array" aca="1" ref="J169" ca="1">IF(COUNTIFS('PTC GRTgaz'!$K$7:$K$15996,"",'PTC GRTgaz'!$A$7:$A$15996,J$16,'PTC GRTgaz'!$D$7:$D$15996,$A169,'PTC GRTgaz'!$C$7:$C$15996,"DEL")&gt;0,J$14,SUMIFS('PTC GRTgaz'!$K$7:$K$15996,'PTC GRTgaz'!$A$7:$A$15996,J$16,'PTC GRTgaz'!$D$7:$D$15996,$A169,'PTC GRTgaz'!$C$7:$C$15996,"DEL")*1.0026*$F$4/INDIRECT($A$4&amp;"!D9"))</f>
        <v>158.41503267973854</v>
      </c>
      <c r="K169" s="136">
        <v>1000</v>
      </c>
      <c r="L169" s="137">
        <f t="shared" ca="1" si="21"/>
        <v>13.397499999999997</v>
      </c>
      <c r="M169" s="194">
        <f t="shared" ca="1" si="25"/>
        <v>0.95355999999999996</v>
      </c>
      <c r="N169" s="5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0.42731941495616332</v>
      </c>
      <c r="O169" s="89">
        <f t="shared" ca="1" si="26"/>
        <v>0</v>
      </c>
      <c r="S169" s="137">
        <f t="shared" ca="1" si="22"/>
        <v>16.406666627256737</v>
      </c>
      <c r="T169" s="72">
        <f t="shared" ca="1" si="27"/>
        <v>1</v>
      </c>
      <c r="U169" s="5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0.35594120680763275</v>
      </c>
      <c r="V169" s="89">
        <f t="shared" ca="1" si="28"/>
        <v>56.386437908496717</v>
      </c>
    </row>
    <row r="170" spans="1:22" x14ac:dyDescent="0.35">
      <c r="A170" s="48">
        <f t="shared" si="29"/>
        <v>45536</v>
      </c>
      <c r="B170" s="88" cm="1">
        <f t="array" aca="1" ref="B170" ca="1">_xlfn.XLOOKUP(A170,INDIRECT($A$5&amp;"!$AJ$41:$AJ$406"),INDIRECT($A$5&amp;"!$AK$41:$AK$406"))*SUM($F$3:$I$3)</f>
        <v>0</v>
      </c>
      <c r="C170" s="88" cm="1">
        <f t="array" aca="1" ref="C170" ca="1">_xlfn.XLOOKUP(A170,INDIRECT($A$5&amp;"!$AJ$41:$AJ$406"),INDIRECT($A$5&amp;"!$AL$41:$AL$406"))*SUM($F$3:$I$3)</f>
        <v>14</v>
      </c>
      <c r="D170" s="88" cm="1">
        <f t="array" aca="1" ref="D170" ca="1">_xlfn.XLOOKUP(A170,INDIRECT($A$5&amp;"!$AJ$41:$AJ$406"),INDIRECT($A$5&amp;"!$AO$41:$AO$406"))*SUM($F$3:$I$3)</f>
        <v>14</v>
      </c>
      <c r="E170" s="50" cm="1">
        <f t="array" ref="E170">SUMPRODUCT(('PT Storengy'!$B$8:$K$372)*('PT Storengy'!$A$8:$A$372=$A170)*('PT Storengy'!$B$5:$K$5=$A$6)*('PT Storengy'!$B$7:$K$7=$A$7))</f>
        <v>0</v>
      </c>
      <c r="F170" s="137">
        <f t="shared" ca="1" si="20"/>
        <v>13.465193799999998</v>
      </c>
      <c r="G170" s="194">
        <f t="shared" ca="1" si="23"/>
        <v>0.95355999999999996</v>
      </c>
      <c r="H170" s="5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0.42731941495616332</v>
      </c>
      <c r="I170" s="89">
        <f t="shared" ca="1" si="24"/>
        <v>67.693799999999996</v>
      </c>
      <c r="J170" s="136" cm="1">
        <f t="array" aca="1" ref="J170" ca="1">IF(COUNTIFS('PTC GRTgaz'!$K$7:$K$15996,"",'PTC GRTgaz'!$A$7:$A$15996,J$16,'PTC GRTgaz'!$D$7:$D$15996,$A170,'PTC GRTgaz'!$C$7:$C$15996,"DEL")&gt;0,J$14,SUMIFS('PTC GRTgaz'!$K$7:$K$15996,'PTC GRTgaz'!$A$7:$A$15996,J$16,'PTC GRTgaz'!$D$7:$D$15996,$A170,'PTC GRTgaz'!$C$7:$C$15996,"DEL")*1.0026*$F$4/INDIRECT($A$4&amp;"!D9"))</f>
        <v>158.41503267973854</v>
      </c>
      <c r="K170" s="136">
        <v>1000</v>
      </c>
      <c r="L170" s="137">
        <f t="shared" ca="1" si="21"/>
        <v>13.465193819084964</v>
      </c>
      <c r="M170" s="194">
        <f t="shared" ca="1" si="25"/>
        <v>0.95355999999999996</v>
      </c>
      <c r="N170" s="5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0.42731941495616332</v>
      </c>
      <c r="O170" s="89">
        <f t="shared" ca="1" si="26"/>
        <v>67.693819084967373</v>
      </c>
      <c r="S170" s="137">
        <f t="shared" ca="1" si="22"/>
        <v>16.463053065165234</v>
      </c>
      <c r="T170" s="72">
        <f t="shared" ca="1" si="27"/>
        <v>1</v>
      </c>
      <c r="U170" s="5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0.35594120680763275</v>
      </c>
      <c r="V170" s="89">
        <f t="shared" ca="1" si="28"/>
        <v>56.386437908496717</v>
      </c>
    </row>
    <row r="171" spans="1:22" x14ac:dyDescent="0.35">
      <c r="A171" s="48">
        <f t="shared" si="29"/>
        <v>45537</v>
      </c>
      <c r="B171" s="88" cm="1">
        <f t="array" aca="1" ref="B171" ca="1">_xlfn.XLOOKUP(A171,INDIRECT($A$5&amp;"!$AJ$41:$AJ$406"),INDIRECT($A$5&amp;"!$AK$41:$AK$406"))*SUM($F$3:$I$3)</f>
        <v>0</v>
      </c>
      <c r="C171" s="88" cm="1">
        <f t="array" aca="1" ref="C171" ca="1">_xlfn.XLOOKUP(A171,INDIRECT($A$5&amp;"!$AJ$41:$AJ$406"),INDIRECT($A$5&amp;"!$AL$41:$AL$406"))*SUM($F$3:$I$3)</f>
        <v>14.05</v>
      </c>
      <c r="D171" s="88" cm="1">
        <f t="array" aca="1" ref="D171" ca="1">_xlfn.XLOOKUP(A171,INDIRECT($A$5&amp;"!$AJ$41:$AJ$406"),INDIRECT($A$5&amp;"!$AO$41:$AO$406"))*SUM($F$3:$I$3)</f>
        <v>14.05</v>
      </c>
      <c r="E171" s="50" cm="1">
        <f t="array" ref="E171">SUMPRODUCT(('PT Storengy'!$B$8:$K$372)*('PT Storengy'!$A$8:$A$372=$A171)*('PT Storengy'!$B$5:$K$5=$A$6)*('PT Storengy'!$B$7:$K$7=$A$7))</f>
        <v>0.05</v>
      </c>
      <c r="F171" s="137">
        <f t="shared" ca="1" si="20"/>
        <v>13.528387999999998</v>
      </c>
      <c r="G171" s="194">
        <f t="shared" ca="1" si="23"/>
        <v>0.95838000000000001</v>
      </c>
      <c r="H171" s="5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0.41991108241361558</v>
      </c>
      <c r="I171" s="89">
        <f t="shared" ca="1" si="24"/>
        <v>63.194200000000002</v>
      </c>
      <c r="J171" s="136" cm="1">
        <f t="array" aca="1" ref="J171" ca="1">IF(COUNTIFS('PTC GRTgaz'!$K$7:$K$15996,"",'PTC GRTgaz'!$A$7:$A$15996,J$16,'PTC GRTgaz'!$D$7:$D$15996,$A171,'PTC GRTgaz'!$C$7:$C$15996,"DEL")&gt;0,J$14,SUMIFS('PTC GRTgaz'!$K$7:$K$15996,'PTC GRTgaz'!$A$7:$A$15996,J$16,'PTC GRTgaz'!$D$7:$D$15996,$A171,'PTC GRTgaz'!$C$7:$C$15996,"DEL")*1.0026*$F$4/INDIRECT($A$4&amp;"!D9"))</f>
        <v>158.41503267973854</v>
      </c>
      <c r="K171" s="136">
        <v>1000</v>
      </c>
      <c r="L171" s="137">
        <f t="shared" ca="1" si="21"/>
        <v>13.528388035535945</v>
      </c>
      <c r="M171" s="194">
        <f t="shared" ca="1" si="25"/>
        <v>0.95838000000000001</v>
      </c>
      <c r="N171" s="5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0.41991108241361558</v>
      </c>
      <c r="O171" s="89">
        <f t="shared" ca="1" si="26"/>
        <v>63.194216450980434</v>
      </c>
      <c r="S171" s="137">
        <f t="shared" ca="1" si="22"/>
        <v>16.51943950307373</v>
      </c>
      <c r="T171" s="72">
        <f t="shared" ca="1" si="27"/>
        <v>1</v>
      </c>
      <c r="U171" s="5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0.35594120680763275</v>
      </c>
      <c r="V171" s="89">
        <f t="shared" ca="1" si="28"/>
        <v>56.386437908496717</v>
      </c>
    </row>
    <row r="172" spans="1:22" x14ac:dyDescent="0.35">
      <c r="A172" s="48">
        <f t="shared" si="29"/>
        <v>45538</v>
      </c>
      <c r="B172" s="88" cm="1">
        <f t="array" aca="1" ref="B172" ca="1">_xlfn.XLOOKUP(A172,INDIRECT($A$5&amp;"!$AJ$41:$AJ$406"),INDIRECT($A$5&amp;"!$AK$41:$AK$406"))*SUM($F$3:$I$3)</f>
        <v>0</v>
      </c>
      <c r="C172" s="88" cm="1">
        <f t="array" aca="1" ref="C172" ca="1">_xlfn.XLOOKUP(A172,INDIRECT($A$5&amp;"!$AJ$41:$AJ$406"),INDIRECT($A$5&amp;"!$AL$41:$AL$406"))*SUM($F$3:$I$3)</f>
        <v>14.05</v>
      </c>
      <c r="D172" s="88" cm="1">
        <f t="array" aca="1" ref="D172" ca="1">_xlfn.XLOOKUP(A172,INDIRECT($A$5&amp;"!$AJ$41:$AJ$406"),INDIRECT($A$5&amp;"!$AO$41:$AO$406"))*SUM($F$3:$I$3)</f>
        <v>14.05</v>
      </c>
      <c r="E172" s="50" cm="1">
        <f t="array" ref="E172">SUMPRODUCT(('PT Storengy'!$B$8:$K$372)*('PT Storengy'!$A$8:$A$372=$A172)*('PT Storengy'!$B$5:$K$5=$A$6)*('PT Storengy'!$B$7:$K$7=$A$7))</f>
        <v>0.05</v>
      </c>
      <c r="F172" s="137">
        <f t="shared" ca="1" si="20"/>
        <v>13.590543599999998</v>
      </c>
      <c r="G172" s="194">
        <f t="shared" ca="1" si="23"/>
        <v>0.96287</v>
      </c>
      <c r="H172" s="5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0.41300995936049534</v>
      </c>
      <c r="I172" s="89">
        <f t="shared" ca="1" si="24"/>
        <v>62.1556</v>
      </c>
      <c r="J172" s="136" cm="1">
        <f t="array" aca="1" ref="J172" ca="1">IF(COUNTIFS('PTC GRTgaz'!$K$7:$K$15996,"",'PTC GRTgaz'!$A$7:$A$15996,J$16,'PTC GRTgaz'!$D$7:$D$15996,$A172,'PTC GRTgaz'!$C$7:$C$15996,"DEL")&gt;0,J$14,SUMIFS('PTC GRTgaz'!$K$7:$K$15996,'PTC GRTgaz'!$A$7:$A$15996,J$16,'PTC GRTgaz'!$D$7:$D$15996,$A172,'PTC GRTgaz'!$C$7:$C$15996,"DEL")*1.0026*$F$4/INDIRECT($A$4&amp;"!D9"))</f>
        <v>158.41503267973854</v>
      </c>
      <c r="K172" s="136">
        <v>1000</v>
      </c>
      <c r="L172" s="137">
        <f t="shared" ca="1" si="21"/>
        <v>13.590543672434638</v>
      </c>
      <c r="M172" s="194">
        <f t="shared" ca="1" si="25"/>
        <v>0.96287</v>
      </c>
      <c r="N172" s="5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0.41300995936049534</v>
      </c>
      <c r="O172" s="89">
        <f t="shared" ca="1" si="26"/>
        <v>62.15563689869284</v>
      </c>
      <c r="S172" s="137">
        <f t="shared" ca="1" si="22"/>
        <v>16.575825940982227</v>
      </c>
      <c r="T172" s="72">
        <f t="shared" ca="1" si="27"/>
        <v>1</v>
      </c>
      <c r="U172" s="5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0.35594120680763275</v>
      </c>
      <c r="V172" s="89">
        <f t="shared" ca="1" si="28"/>
        <v>56.386437908496717</v>
      </c>
    </row>
    <row r="173" spans="1:22" x14ac:dyDescent="0.35">
      <c r="A173" s="48">
        <f t="shared" si="29"/>
        <v>45539</v>
      </c>
      <c r="B173" s="88" cm="1">
        <f t="array" aca="1" ref="B173" ca="1">_xlfn.XLOOKUP(A173,INDIRECT($A$5&amp;"!$AJ$41:$AJ$406"),INDIRECT($A$5&amp;"!$AK$41:$AK$406"))*SUM($F$3:$I$3)</f>
        <v>0</v>
      </c>
      <c r="C173" s="88" cm="1">
        <f t="array" aca="1" ref="C173" ca="1">_xlfn.XLOOKUP(A173,INDIRECT($A$5&amp;"!$AJ$41:$AJ$406"),INDIRECT($A$5&amp;"!$AL$41:$AL$406"))*SUM($F$3:$I$3)</f>
        <v>14.05</v>
      </c>
      <c r="D173" s="88" cm="1">
        <f t="array" aca="1" ref="D173" ca="1">_xlfn.XLOOKUP(A173,INDIRECT($A$5&amp;"!$AJ$41:$AJ$406"),INDIRECT($A$5&amp;"!$AO$41:$AO$406"))*SUM($F$3:$I$3)</f>
        <v>14.05</v>
      </c>
      <c r="E173" s="50" cm="1">
        <f t="array" ref="E173">SUMPRODUCT(('PT Storengy'!$B$8:$K$372)*('PT Storengy'!$A$8:$A$372=$A173)*('PT Storengy'!$B$5:$K$5=$A$6)*('PT Storengy'!$B$7:$K$7=$A$7))</f>
        <v>0.05</v>
      </c>
      <c r="F173" s="137">
        <f t="shared" ca="1" si="20"/>
        <v>13.651674499999999</v>
      </c>
      <c r="G173" s="194">
        <f t="shared" ca="1" si="23"/>
        <v>0.96730000000000005</v>
      </c>
      <c r="H173" s="5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0.40620105621454372</v>
      </c>
      <c r="I173" s="89">
        <f t="shared" ca="1" si="24"/>
        <v>61.130899999999997</v>
      </c>
      <c r="J173" s="136" cm="1">
        <f t="array" aca="1" ref="J173" ca="1">IF(COUNTIFS('PTC GRTgaz'!$K$7:$K$15996,"",'PTC GRTgaz'!$A$7:$A$15996,J$16,'PTC GRTgaz'!$D$7:$D$15996,$A173,'PTC GRTgaz'!$C$7:$C$15996,"DEL")&gt;0,J$14,SUMIFS('PTC GRTgaz'!$K$7:$K$15996,'PTC GRTgaz'!$A$7:$A$15996,J$16,'PTC GRTgaz'!$D$7:$D$15996,$A173,'PTC GRTgaz'!$C$7:$C$15996,"DEL")*1.0026*$F$4/INDIRECT($A$4&amp;"!D9"))</f>
        <v>158.41503267973854</v>
      </c>
      <c r="K173" s="136">
        <v>1000</v>
      </c>
      <c r="L173" s="137">
        <f t="shared" ca="1" si="21"/>
        <v>13.651674608349671</v>
      </c>
      <c r="M173" s="194">
        <f t="shared" ca="1" si="25"/>
        <v>0.96730000000000005</v>
      </c>
      <c r="N173" s="5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0.40620105621454372</v>
      </c>
      <c r="O173" s="89">
        <f t="shared" ca="1" si="26"/>
        <v>61.130935915032694</v>
      </c>
      <c r="S173" s="137">
        <f t="shared" ca="1" si="22"/>
        <v>16.632212378890724</v>
      </c>
      <c r="T173" s="72">
        <f t="shared" ca="1" si="27"/>
        <v>1</v>
      </c>
      <c r="U173" s="5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0.35594120680763275</v>
      </c>
      <c r="V173" s="89">
        <f t="shared" ca="1" si="28"/>
        <v>56.386437908496717</v>
      </c>
    </row>
    <row r="174" spans="1:22" x14ac:dyDescent="0.35">
      <c r="A174" s="48">
        <f t="shared" si="29"/>
        <v>45540</v>
      </c>
      <c r="B174" s="88" cm="1">
        <f t="array" aca="1" ref="B174" ca="1">_xlfn.XLOOKUP(A174,INDIRECT($A$5&amp;"!$AJ$41:$AJ$406"),INDIRECT($A$5&amp;"!$AK$41:$AK$406"))*SUM($F$3:$I$3)</f>
        <v>0</v>
      </c>
      <c r="C174" s="88" cm="1">
        <f t="array" aca="1" ref="C174" ca="1">_xlfn.XLOOKUP(A174,INDIRECT($A$5&amp;"!$AJ$41:$AJ$406"),INDIRECT($A$5&amp;"!$AL$41:$AL$406"))*SUM($F$3:$I$3)</f>
        <v>14.05</v>
      </c>
      <c r="D174" s="88" cm="1">
        <f t="array" aca="1" ref="D174" ca="1">_xlfn.XLOOKUP(A174,INDIRECT($A$5&amp;"!$AJ$41:$AJ$406"),INDIRECT($A$5&amp;"!$AO$41:$AO$406"))*SUM($F$3:$I$3)</f>
        <v>14.05</v>
      </c>
      <c r="E174" s="50" cm="1">
        <f t="array" ref="E174">SUMPRODUCT(('PT Storengy'!$B$8:$K$372)*('PT Storengy'!$A$8:$A$372=$A174)*('PT Storengy'!$B$5:$K$5=$A$6)*('PT Storengy'!$B$7:$K$7=$A$7))</f>
        <v>0.05</v>
      </c>
      <c r="F174" s="137">
        <f t="shared" ca="1" si="20"/>
        <v>13.711799199999998</v>
      </c>
      <c r="G174" s="194">
        <f t="shared" ca="1" si="23"/>
        <v>0.97165000000000001</v>
      </c>
      <c r="H174" s="5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0.39951511294481712</v>
      </c>
      <c r="I174" s="89">
        <f t="shared" ca="1" si="24"/>
        <v>60.124699999999997</v>
      </c>
      <c r="J174" s="136" cm="1">
        <f t="array" aca="1" ref="J174" ca="1">IF(COUNTIFS('PTC GRTgaz'!$K$7:$K$15996,"",'PTC GRTgaz'!$A$7:$A$15996,J$16,'PTC GRTgaz'!$D$7:$D$15996,$A174,'PTC GRTgaz'!$C$7:$C$15996,"DEL")&gt;0,J$14,SUMIFS('PTC GRTgaz'!$K$7:$K$15996,'PTC GRTgaz'!$A$7:$A$15996,J$16,'PTC GRTgaz'!$D$7:$D$15996,$A174,'PTC GRTgaz'!$C$7:$C$15996,"DEL")*1.0026*$F$4/INDIRECT($A$4&amp;"!D9"))</f>
        <v>158.41503267973854</v>
      </c>
      <c r="K174" s="136">
        <v>1000</v>
      </c>
      <c r="L174" s="137">
        <f t="shared" ca="1" si="21"/>
        <v>13.711799348039213</v>
      </c>
      <c r="M174" s="194">
        <f t="shared" ca="1" si="25"/>
        <v>0.97165000000000001</v>
      </c>
      <c r="N174" s="5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0.39951511294481712</v>
      </c>
      <c r="O174" s="89">
        <f t="shared" ca="1" si="26"/>
        <v>60.124739689542508</v>
      </c>
      <c r="S174" s="137">
        <f t="shared" ca="1" si="22"/>
        <v>16.688598816799221</v>
      </c>
      <c r="T174" s="72">
        <f t="shared" ca="1" si="27"/>
        <v>1</v>
      </c>
      <c r="U174" s="5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0.35594120680763275</v>
      </c>
      <c r="V174" s="89">
        <f t="shared" ca="1" si="28"/>
        <v>56.386437908496717</v>
      </c>
    </row>
    <row r="175" spans="1:22" x14ac:dyDescent="0.35">
      <c r="A175" s="48">
        <f t="shared" si="29"/>
        <v>45541</v>
      </c>
      <c r="B175" s="88" cm="1">
        <f t="array" aca="1" ref="B175" ca="1">_xlfn.XLOOKUP(A175,INDIRECT($A$5&amp;"!$AJ$41:$AJ$406"),INDIRECT($A$5&amp;"!$AK$41:$AK$406"))*SUM($F$3:$I$3)</f>
        <v>0</v>
      </c>
      <c r="C175" s="88" cm="1">
        <f t="array" aca="1" ref="C175" ca="1">_xlfn.XLOOKUP(A175,INDIRECT($A$5&amp;"!$AJ$41:$AJ$406"),INDIRECT($A$5&amp;"!$AL$41:$AL$406"))*SUM($F$3:$I$3)</f>
        <v>14.05</v>
      </c>
      <c r="D175" s="88" cm="1">
        <f t="array" aca="1" ref="D175" ca="1">_xlfn.XLOOKUP(A175,INDIRECT($A$5&amp;"!$AJ$41:$AJ$406"),INDIRECT($A$5&amp;"!$AO$41:$AO$406"))*SUM($F$3:$I$3)</f>
        <v>14.05</v>
      </c>
      <c r="E175" s="50" cm="1">
        <f t="array" ref="E175">SUMPRODUCT(('PT Storengy'!$B$8:$K$372)*('PT Storengy'!$A$8:$A$372=$A175)*('PT Storengy'!$B$5:$K$5=$A$6)*('PT Storengy'!$B$7:$K$7=$A$7))</f>
        <v>0.05</v>
      </c>
      <c r="F175" s="137">
        <f t="shared" ca="1" si="20"/>
        <v>13.770933899999998</v>
      </c>
      <c r="G175" s="194">
        <f t="shared" ca="1" si="23"/>
        <v>0.97592999999999996</v>
      </c>
      <c r="H175" s="5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0.39293675956678736</v>
      </c>
      <c r="I175" s="89">
        <f t="shared" ca="1" si="24"/>
        <v>59.134700000000002</v>
      </c>
      <c r="J175" s="136" cm="1">
        <f t="array" aca="1" ref="J175" ca="1">IF(COUNTIFS('PTC GRTgaz'!$K$7:$K$15996,"",'PTC GRTgaz'!$A$7:$A$15996,J$16,'PTC GRTgaz'!$D$7:$D$15996,$A175,'PTC GRTgaz'!$C$7:$C$15996,"DEL")&gt;0,J$14,SUMIFS('PTC GRTgaz'!$K$7:$K$15996,'PTC GRTgaz'!$A$7:$A$15996,J$16,'PTC GRTgaz'!$D$7:$D$15996,$A175,'PTC GRTgaz'!$C$7:$C$15996,"DEL")*1.0026*$F$4/INDIRECT($A$4&amp;"!D9"))</f>
        <v>158.41503267973854</v>
      </c>
      <c r="K175" s="136">
        <v>1000</v>
      </c>
      <c r="L175" s="137">
        <f t="shared" ca="1" si="21"/>
        <v>13.770934083166663</v>
      </c>
      <c r="M175" s="194">
        <f t="shared" ca="1" si="25"/>
        <v>0.97592999999999996</v>
      </c>
      <c r="N175" s="5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0.39293675956678736</v>
      </c>
      <c r="O175" s="89">
        <f t="shared" ca="1" si="26"/>
        <v>59.13473512745103</v>
      </c>
      <c r="S175" s="137">
        <f t="shared" ca="1" si="22"/>
        <v>16.744985254707718</v>
      </c>
      <c r="T175" s="72">
        <f t="shared" ca="1" si="27"/>
        <v>1</v>
      </c>
      <c r="U175" s="5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0.35594120680763275</v>
      </c>
      <c r="V175" s="89">
        <f t="shared" ca="1" si="28"/>
        <v>56.386437908496717</v>
      </c>
    </row>
    <row r="176" spans="1:22" x14ac:dyDescent="0.35">
      <c r="A176" s="48">
        <f t="shared" si="29"/>
        <v>45542</v>
      </c>
      <c r="B176" s="88" cm="1">
        <f t="array" aca="1" ref="B176" ca="1">_xlfn.XLOOKUP(A176,INDIRECT($A$5&amp;"!$AJ$41:$AJ$406"),INDIRECT($A$5&amp;"!$AK$41:$AK$406"))*SUM($F$3:$I$3)</f>
        <v>0</v>
      </c>
      <c r="C176" s="88" cm="1">
        <f t="array" aca="1" ref="C176" ca="1">_xlfn.XLOOKUP(A176,INDIRECT($A$5&amp;"!$AJ$41:$AJ$406"),INDIRECT($A$5&amp;"!$AL$41:$AL$406"))*SUM($F$3:$I$3)</f>
        <v>14.05</v>
      </c>
      <c r="D176" s="88" cm="1">
        <f t="array" aca="1" ref="D176" ca="1">_xlfn.XLOOKUP(A176,INDIRECT($A$5&amp;"!$AJ$41:$AJ$406"),INDIRECT($A$5&amp;"!$AO$41:$AO$406"))*SUM($F$3:$I$3)</f>
        <v>14.05</v>
      </c>
      <c r="E176" s="50" cm="1">
        <f t="array" ref="E176">SUMPRODUCT(('PT Storengy'!$B$8:$K$372)*('PT Storengy'!$A$8:$A$372=$A176)*('PT Storengy'!$B$5:$K$5=$A$6)*('PT Storengy'!$B$7:$K$7=$A$7))</f>
        <v>0</v>
      </c>
      <c r="F176" s="137">
        <f t="shared" ca="1" si="20"/>
        <v>13.832155899999998</v>
      </c>
      <c r="G176" s="194">
        <f t="shared" ca="1" si="23"/>
        <v>0.98014000000000001</v>
      </c>
      <c r="H176" s="5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0.38646599608045418</v>
      </c>
      <c r="I176" s="89">
        <f t="shared" ca="1" si="24"/>
        <v>61.222000000000001</v>
      </c>
      <c r="J176" s="136" cm="1">
        <f t="array" aca="1" ref="J176" ca="1">IF(COUNTIFS('PTC GRTgaz'!$K$7:$K$15996,"",'PTC GRTgaz'!$A$7:$A$15996,J$16,'PTC GRTgaz'!$D$7:$D$15996,$A176,'PTC GRTgaz'!$C$7:$C$15996,"DEL")&gt;0,J$14,SUMIFS('PTC GRTgaz'!$K$7:$K$15996,'PTC GRTgaz'!$A$7:$A$15996,J$16,'PTC GRTgaz'!$D$7:$D$15996,$A176,'PTC GRTgaz'!$C$7:$C$15996,"DEL")*1.0026*$F$4/INDIRECT($A$4&amp;"!D9"))</f>
        <v>158.41503267973854</v>
      </c>
      <c r="K176" s="136">
        <v>1000</v>
      </c>
      <c r="L176" s="137">
        <f t="shared" ca="1" si="21"/>
        <v>13.832156106565357</v>
      </c>
      <c r="M176" s="194">
        <f t="shared" ca="1" si="25"/>
        <v>0.98014000000000001</v>
      </c>
      <c r="N176" s="5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0.38646599608045418</v>
      </c>
      <c r="O176" s="89">
        <f t="shared" ca="1" si="26"/>
        <v>61.222023398692855</v>
      </c>
      <c r="S176" s="137">
        <f t="shared" ca="1" si="22"/>
        <v>16.801371692616215</v>
      </c>
      <c r="T176" s="72">
        <f t="shared" ca="1" si="27"/>
        <v>1</v>
      </c>
      <c r="U176" s="5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0.35594120680763275</v>
      </c>
      <c r="V176" s="89">
        <f t="shared" ca="1" si="28"/>
        <v>56.386437908496717</v>
      </c>
    </row>
    <row r="177" spans="1:22" x14ac:dyDescent="0.35">
      <c r="A177" s="48">
        <f t="shared" si="29"/>
        <v>45543</v>
      </c>
      <c r="B177" s="88" cm="1">
        <f t="array" aca="1" ref="B177" ca="1">_xlfn.XLOOKUP(A177,INDIRECT($A$5&amp;"!$AJ$41:$AJ$406"),INDIRECT($A$5&amp;"!$AK$41:$AK$406"))*SUM($F$3:$I$3)</f>
        <v>0</v>
      </c>
      <c r="C177" s="88" cm="1">
        <f t="array" aca="1" ref="C177" ca="1">_xlfn.XLOOKUP(A177,INDIRECT($A$5&amp;"!$AJ$41:$AJ$406"),INDIRECT($A$5&amp;"!$AL$41:$AL$406"))*SUM($F$3:$I$3)</f>
        <v>14.05</v>
      </c>
      <c r="D177" s="88" cm="1">
        <f t="array" aca="1" ref="D177" ca="1">_xlfn.XLOOKUP(A177,INDIRECT($A$5&amp;"!$AJ$41:$AJ$406"),INDIRECT($A$5&amp;"!$AO$41:$AO$406"))*SUM($F$3:$I$3)</f>
        <v>14.05</v>
      </c>
      <c r="E177" s="50" cm="1">
        <f t="array" ref="E177">SUMPRODUCT(('PT Storengy'!$B$8:$K$372)*('PT Storengy'!$A$8:$A$372=$A177)*('PT Storengy'!$B$5:$K$5=$A$6)*('PT Storengy'!$B$7:$K$7=$A$7))</f>
        <v>0</v>
      </c>
      <c r="F177" s="137">
        <f t="shared" ca="1" si="20"/>
        <v>13.892316299999997</v>
      </c>
      <c r="G177" s="194">
        <f t="shared" ca="1" si="23"/>
        <v>0.98450000000000004</v>
      </c>
      <c r="H177" s="5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0.37976468282619935</v>
      </c>
      <c r="I177" s="89">
        <f t="shared" ca="1" si="24"/>
        <v>60.160400000000003</v>
      </c>
      <c r="J177" s="136" cm="1">
        <f t="array" aca="1" ref="J177" ca="1">IF(COUNTIFS('PTC GRTgaz'!$K$7:$K$15996,"",'PTC GRTgaz'!$A$7:$A$15996,J$16,'PTC GRTgaz'!$D$7:$D$15996,$A177,'PTC GRTgaz'!$C$7:$C$15996,"DEL")&gt;0,J$14,SUMIFS('PTC GRTgaz'!$K$7:$K$15996,'PTC GRTgaz'!$A$7:$A$15996,J$16,'PTC GRTgaz'!$D$7:$D$15996,$A177,'PTC GRTgaz'!$C$7:$C$15996,"DEL")*1.0026*$F$4/INDIRECT($A$4&amp;"!D9"))</f>
        <v>158.41503267973854</v>
      </c>
      <c r="K177" s="136">
        <v>1000</v>
      </c>
      <c r="L177" s="137">
        <f t="shared" ca="1" si="21"/>
        <v>13.892316541205879</v>
      </c>
      <c r="M177" s="194">
        <f t="shared" ca="1" si="25"/>
        <v>0.98450000000000004</v>
      </c>
      <c r="N177" s="5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0.37976468282619935</v>
      </c>
      <c r="O177" s="89">
        <f t="shared" ca="1" si="26"/>
        <v>60.160434640522915</v>
      </c>
      <c r="S177" s="137">
        <f t="shared" ca="1" si="22"/>
        <v>16.857758130524712</v>
      </c>
      <c r="T177" s="72">
        <f t="shared" ca="1" si="27"/>
        <v>1</v>
      </c>
      <c r="U177" s="5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0.35594120680763275</v>
      </c>
      <c r="V177" s="89">
        <f t="shared" ca="1" si="28"/>
        <v>56.386437908496717</v>
      </c>
    </row>
    <row r="178" spans="1:22" x14ac:dyDescent="0.35">
      <c r="A178" s="48">
        <f t="shared" si="29"/>
        <v>45544</v>
      </c>
      <c r="B178" s="88" cm="1">
        <f t="array" aca="1" ref="B178" ca="1">_xlfn.XLOOKUP(A178,INDIRECT($A$5&amp;"!$AJ$41:$AJ$406"),INDIRECT($A$5&amp;"!$AK$41:$AK$406"))*SUM($F$3:$I$3)</f>
        <v>0</v>
      </c>
      <c r="C178" s="88" cm="1">
        <f t="array" aca="1" ref="C178" ca="1">_xlfn.XLOOKUP(A178,INDIRECT($A$5&amp;"!$AJ$41:$AJ$406"),INDIRECT($A$5&amp;"!$AL$41:$AL$406"))*SUM($F$3:$I$3)</f>
        <v>14.05</v>
      </c>
      <c r="D178" s="88" cm="1">
        <f t="array" aca="1" ref="D178" ca="1">_xlfn.XLOOKUP(A178,INDIRECT($A$5&amp;"!$AJ$41:$AJ$406"),INDIRECT($A$5&amp;"!$AO$41:$AO$406"))*SUM($F$3:$I$3)</f>
        <v>14.05</v>
      </c>
      <c r="E178" s="50" cm="1">
        <f t="array" ref="E178">SUMPRODUCT(('PT Storengy'!$B$8:$K$372)*('PT Storengy'!$A$8:$A$372=$A178)*('PT Storengy'!$B$5:$K$5=$A$6)*('PT Storengy'!$B$7:$K$7=$A$7))</f>
        <v>0.35</v>
      </c>
      <c r="F178" s="137">
        <f t="shared" ca="1" si="20"/>
        <v>13.930743199999997</v>
      </c>
      <c r="G178" s="194">
        <f t="shared" ca="1" si="23"/>
        <v>0.98877999999999999</v>
      </c>
      <c r="H178" s="5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0.37318632944816943</v>
      </c>
      <c r="I178" s="89">
        <f t="shared" ca="1" si="24"/>
        <v>38.426900000000003</v>
      </c>
      <c r="J178" s="136" cm="1">
        <f t="array" aca="1" ref="J178" ca="1">IF(COUNTIFS('PTC GRTgaz'!$K$7:$K$15996,"",'PTC GRTgaz'!$A$7:$A$15996,J$16,'PTC GRTgaz'!$D$7:$D$15996,$A178,'PTC GRTgaz'!$C$7:$C$15996,"DEL")&gt;0,J$14,SUMIFS('PTC GRTgaz'!$K$7:$K$15996,'PTC GRTgaz'!$A$7:$A$15996,J$16,'PTC GRTgaz'!$D$7:$D$15996,$A178,'PTC GRTgaz'!$C$7:$C$15996,"DEL")*1.0026*$F$4/INDIRECT($A$4&amp;"!D9"))</f>
        <v>158.41503267973854</v>
      </c>
      <c r="K178" s="136">
        <v>1000</v>
      </c>
      <c r="L178" s="137">
        <f t="shared" ca="1" si="21"/>
        <v>13.930743452179735</v>
      </c>
      <c r="M178" s="194">
        <f t="shared" ca="1" si="25"/>
        <v>0.98877999999999999</v>
      </c>
      <c r="N178" s="5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0.37318632944816943</v>
      </c>
      <c r="O178" s="89">
        <f t="shared" ca="1" si="26"/>
        <v>38.426910973856238</v>
      </c>
      <c r="S178" s="137">
        <f t="shared" ca="1" si="22"/>
        <v>16.914144568433208</v>
      </c>
      <c r="T178" s="72">
        <f t="shared" ca="1" si="27"/>
        <v>1</v>
      </c>
      <c r="U178" s="5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0.35594120680763275</v>
      </c>
      <c r="V178" s="89">
        <f t="shared" ca="1" si="28"/>
        <v>56.386437908496717</v>
      </c>
    </row>
    <row r="179" spans="1:22" x14ac:dyDescent="0.35">
      <c r="A179" s="48">
        <f t="shared" si="29"/>
        <v>45545</v>
      </c>
      <c r="B179" s="88" cm="1">
        <f t="array" aca="1" ref="B179" ca="1">_xlfn.XLOOKUP(A179,INDIRECT($A$5&amp;"!$AJ$41:$AJ$406"),INDIRECT($A$5&amp;"!$AK$41:$AK$406"))*SUM($F$3:$I$3)</f>
        <v>0</v>
      </c>
      <c r="C179" s="88" cm="1">
        <f t="array" aca="1" ref="C179" ca="1">_xlfn.XLOOKUP(A179,INDIRECT($A$5&amp;"!$AJ$41:$AJ$406"),INDIRECT($A$5&amp;"!$AL$41:$AL$406"))*SUM($F$3:$I$3)</f>
        <v>14.05</v>
      </c>
      <c r="D179" s="88" cm="1">
        <f t="array" aca="1" ref="D179" ca="1">_xlfn.XLOOKUP(A179,INDIRECT($A$5&amp;"!$AJ$41:$AJ$406"),INDIRECT($A$5&amp;"!$AO$41:$AO$406"))*SUM($F$3:$I$3)</f>
        <v>14.05</v>
      </c>
      <c r="E179" s="50" cm="1">
        <f t="array" ref="E179">SUMPRODUCT(('PT Storengy'!$B$8:$K$372)*('PT Storengy'!$A$8:$A$372=$A179)*('PT Storengy'!$B$5:$K$5=$A$6)*('PT Storengy'!$B$7:$K$7=$A$7))</f>
        <v>0.35</v>
      </c>
      <c r="F179" s="137">
        <f t="shared" ca="1" si="20"/>
        <v>13.968737999999997</v>
      </c>
      <c r="G179" s="194">
        <f t="shared" ca="1" si="23"/>
        <v>0.99151</v>
      </c>
      <c r="H179" s="5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0.36899032367199619</v>
      </c>
      <c r="I179" s="89">
        <f t="shared" ca="1" si="24"/>
        <v>37.994799999999998</v>
      </c>
      <c r="J179" s="136" cm="1">
        <f t="array" aca="1" ref="J179" ca="1">IF(COUNTIFS('PTC GRTgaz'!$K$7:$K$15996,"",'PTC GRTgaz'!$A$7:$A$15996,J$16,'PTC GRTgaz'!$D$7:$D$15996,$A179,'PTC GRTgaz'!$C$7:$C$15996,"DEL")&gt;0,J$14,SUMIFS('PTC GRTgaz'!$K$7:$K$15996,'PTC GRTgaz'!$A$7:$A$15996,J$16,'PTC GRTgaz'!$D$7:$D$15996,$A179,'PTC GRTgaz'!$C$7:$C$15996,"DEL")*1.0026*$F$4/INDIRECT($A$4&amp;"!D9"))</f>
        <v>158.41503267973854</v>
      </c>
      <c r="K179" s="136">
        <v>1000</v>
      </c>
      <c r="L179" s="137">
        <f t="shared" ca="1" si="21"/>
        <v>13.968738301398689</v>
      </c>
      <c r="M179" s="194">
        <f t="shared" ca="1" si="25"/>
        <v>0.99151</v>
      </c>
      <c r="N179" s="5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0.36899032367199619</v>
      </c>
      <c r="O179" s="89">
        <f t="shared" ca="1" si="26"/>
        <v>37.994849218954279</v>
      </c>
      <c r="S179" s="137">
        <f t="shared" ca="1" si="22"/>
        <v>16.970531006341705</v>
      </c>
      <c r="T179" s="72">
        <f t="shared" ca="1" si="27"/>
        <v>1</v>
      </c>
      <c r="U179" s="5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0.35594120680763275</v>
      </c>
      <c r="V179" s="89">
        <f t="shared" ca="1" si="28"/>
        <v>56.386437908496717</v>
      </c>
    </row>
    <row r="180" spans="1:22" x14ac:dyDescent="0.35">
      <c r="A180" s="48">
        <f t="shared" si="29"/>
        <v>45546</v>
      </c>
      <c r="B180" s="88" cm="1">
        <f t="array" aca="1" ref="B180" ca="1">_xlfn.XLOOKUP(A180,INDIRECT($A$5&amp;"!$AJ$41:$AJ$406"),INDIRECT($A$5&amp;"!$AK$41:$AK$406"))*SUM($F$3:$I$3)</f>
        <v>0</v>
      </c>
      <c r="C180" s="88" cm="1">
        <f t="array" aca="1" ref="C180" ca="1">_xlfn.XLOOKUP(A180,INDIRECT($A$5&amp;"!$AJ$41:$AJ$406"),INDIRECT($A$5&amp;"!$AL$41:$AL$406"))*SUM($F$3:$I$3)</f>
        <v>14.05</v>
      </c>
      <c r="D180" s="88" cm="1">
        <f t="array" aca="1" ref="D180" ca="1">_xlfn.XLOOKUP(A180,INDIRECT($A$5&amp;"!$AJ$41:$AJ$406"),INDIRECT($A$5&amp;"!$AO$41:$AO$406"))*SUM($F$3:$I$3)</f>
        <v>14.05</v>
      </c>
      <c r="E180" s="50" cm="1">
        <f t="array" ref="E180">SUMPRODUCT(('PT Storengy'!$B$8:$K$372)*('PT Storengy'!$A$8:$A$372=$A180)*('PT Storengy'!$B$5:$K$5=$A$6)*('PT Storengy'!$B$7:$K$7=$A$7))</f>
        <v>0.35</v>
      </c>
      <c r="F180" s="137">
        <f t="shared" ca="1" si="20"/>
        <v>14.006303999999997</v>
      </c>
      <c r="G180" s="194">
        <f t="shared" ca="1" si="23"/>
        <v>0.99421999999999999</v>
      </c>
      <c r="H180" s="5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0.36482505786487907</v>
      </c>
      <c r="I180" s="89">
        <f t="shared" ca="1" si="24"/>
        <v>37.566000000000003</v>
      </c>
      <c r="J180" s="136" cm="1">
        <f t="array" aca="1" ref="J180" ca="1">IF(COUNTIFS('PTC GRTgaz'!$K$7:$K$15996,"",'PTC GRTgaz'!$A$7:$A$15996,J$16,'PTC GRTgaz'!$D$7:$D$15996,$A180,'PTC GRTgaz'!$C$7:$C$15996,"DEL")&gt;0,J$14,SUMIFS('PTC GRTgaz'!$K$7:$K$15996,'PTC GRTgaz'!$A$7:$A$15996,J$16,'PTC GRTgaz'!$D$7:$D$15996,$A180,'PTC GRTgaz'!$C$7:$C$15996,"DEL")*1.0026*$F$4/INDIRECT($A$4&amp;"!D9"))</f>
        <v>158.41503267973854</v>
      </c>
      <c r="K180" s="136">
        <v>1000</v>
      </c>
      <c r="L180" s="137">
        <f t="shared" ca="1" si="21"/>
        <v>14.006304254150324</v>
      </c>
      <c r="M180" s="194">
        <f t="shared" ca="1" si="25"/>
        <v>0.99421999999999999</v>
      </c>
      <c r="N180" s="5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0.36482505786487907</v>
      </c>
      <c r="O180" s="89">
        <f t="shared" ca="1" si="26"/>
        <v>37.565952751634015</v>
      </c>
      <c r="S180" s="137">
        <f t="shared" ca="1" si="22"/>
        <v>17.026917444250202</v>
      </c>
      <c r="T180" s="72">
        <f t="shared" ca="1" si="27"/>
        <v>1</v>
      </c>
      <c r="U180" s="5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0.35594120680763275</v>
      </c>
      <c r="V180" s="89">
        <f t="shared" ca="1" si="28"/>
        <v>56.386437908496717</v>
      </c>
    </row>
    <row r="181" spans="1:22" x14ac:dyDescent="0.35">
      <c r="A181" s="48">
        <f t="shared" si="29"/>
        <v>45547</v>
      </c>
      <c r="B181" s="88" cm="1">
        <f t="array" aca="1" ref="B181" ca="1">_xlfn.XLOOKUP(A181,INDIRECT($A$5&amp;"!$AJ$41:$AJ$406"),INDIRECT($A$5&amp;"!$AK$41:$AK$406"))*SUM($F$3:$I$3)</f>
        <v>0</v>
      </c>
      <c r="C181" s="88" cm="1">
        <f t="array" aca="1" ref="C181" ca="1">_xlfn.XLOOKUP(A181,INDIRECT($A$5&amp;"!$AJ$41:$AJ$406"),INDIRECT($A$5&amp;"!$AL$41:$AL$406"))*SUM($F$3:$I$3)</f>
        <v>14.05</v>
      </c>
      <c r="D181" s="88" cm="1">
        <f t="array" aca="1" ref="D181" ca="1">_xlfn.XLOOKUP(A181,INDIRECT($A$5&amp;"!$AJ$41:$AJ$406"),INDIRECT($A$5&amp;"!$AO$41:$AO$406"))*SUM($F$3:$I$3)</f>
        <v>14.05</v>
      </c>
      <c r="E181" s="50" cm="1">
        <f t="array" ref="E181">SUMPRODUCT(('PT Storengy'!$B$8:$K$372)*('PT Storengy'!$A$8:$A$372=$A181)*('PT Storengy'!$B$5:$K$5=$A$6)*('PT Storengy'!$B$7:$K$7=$A$7))</f>
        <v>0.35</v>
      </c>
      <c r="F181" s="137">
        <f t="shared" ca="1" si="20"/>
        <v>14.043447399999996</v>
      </c>
      <c r="G181" s="194">
        <f t="shared" ca="1" si="23"/>
        <v>0.99689000000000005</v>
      </c>
      <c r="H181" s="5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0.36072127199587434</v>
      </c>
      <c r="I181" s="89">
        <f t="shared" ca="1" si="24"/>
        <v>37.1434</v>
      </c>
      <c r="J181" s="136" cm="1">
        <f t="array" aca="1" ref="J181" ca="1">IF(COUNTIFS('PTC GRTgaz'!$K$7:$K$15996,"",'PTC GRTgaz'!$A$7:$A$15996,J$16,'PTC GRTgaz'!$D$7:$D$15996,$A181,'PTC GRTgaz'!$C$7:$C$15996,"DEL")&gt;0,J$14,SUMIFS('PTC GRTgaz'!$K$7:$K$15996,'PTC GRTgaz'!$A$7:$A$15996,J$16,'PTC GRTgaz'!$D$7:$D$15996,$A181,'PTC GRTgaz'!$C$7:$C$15996,"DEL")*1.0026*$F$4/INDIRECT($A$4&amp;"!D9"))</f>
        <v>158.41503267973854</v>
      </c>
      <c r="K181" s="136">
        <v>1000</v>
      </c>
      <c r="L181" s="137">
        <f t="shared" ca="1" si="21"/>
        <v>14.0434476410098</v>
      </c>
      <c r="M181" s="194">
        <f t="shared" ca="1" si="25"/>
        <v>0.99689000000000005</v>
      </c>
      <c r="N181" s="5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0.36072127199587434</v>
      </c>
      <c r="O181" s="89">
        <f t="shared" ca="1" si="26"/>
        <v>37.14338685947714</v>
      </c>
      <c r="S181" s="137">
        <f t="shared" ca="1" si="22"/>
        <v>17.083303882158699</v>
      </c>
      <c r="T181" s="72">
        <f t="shared" ca="1" si="27"/>
        <v>1</v>
      </c>
      <c r="U181" s="5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0.35594120680763275</v>
      </c>
      <c r="V181" s="89">
        <f t="shared" ca="1" si="28"/>
        <v>56.386437908496717</v>
      </c>
    </row>
    <row r="182" spans="1:22" x14ac:dyDescent="0.35">
      <c r="A182" s="48">
        <f t="shared" si="29"/>
        <v>45548</v>
      </c>
      <c r="B182" s="88" cm="1">
        <f t="array" aca="1" ref="B182" ca="1">_xlfn.XLOOKUP(A182,INDIRECT($A$5&amp;"!$AJ$41:$AJ$406"),INDIRECT($A$5&amp;"!$AK$41:$AK$406"))*SUM($F$3:$I$3)</f>
        <v>0</v>
      </c>
      <c r="C182" s="88" cm="1">
        <f t="array" aca="1" ref="C182" ca="1">_xlfn.XLOOKUP(A182,INDIRECT($A$5&amp;"!$AJ$41:$AJ$406"),INDIRECT($A$5&amp;"!$AL$41:$AL$406"))*SUM($F$3:$I$3)</f>
        <v>14.05</v>
      </c>
      <c r="D182" s="88" cm="1">
        <f t="array" aca="1" ref="D182" ca="1">_xlfn.XLOOKUP(A182,INDIRECT($A$5&amp;"!$AJ$41:$AJ$406"),INDIRECT($A$5&amp;"!$AO$41:$AO$406"))*SUM($F$3:$I$3)</f>
        <v>14.05</v>
      </c>
      <c r="E182" s="50" cm="1">
        <f t="array" ref="E182">SUMPRODUCT(('PT Storengy'!$B$8:$K$372)*('PT Storengy'!$A$8:$A$372=$A182)*('PT Storengy'!$B$5:$K$5=$A$6)*('PT Storengy'!$B$7:$K$7=$A$7))</f>
        <v>0.35</v>
      </c>
      <c r="F182" s="137">
        <f t="shared" ca="1" si="20"/>
        <v>14.049999999999995</v>
      </c>
      <c r="G182" s="194">
        <f t="shared" ca="1" si="23"/>
        <v>0.99953000000000003</v>
      </c>
      <c r="H182" s="5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0.35666359608045406</v>
      </c>
      <c r="I182" s="89">
        <f t="shared" ca="1" si="24"/>
        <v>6.5526</v>
      </c>
      <c r="J182" s="136" cm="1">
        <f t="array" aca="1" ref="J182" ca="1">IF(COUNTIFS('PTC GRTgaz'!$K$7:$K$15996,"",'PTC GRTgaz'!$A$7:$A$15996,J$16,'PTC GRTgaz'!$D$7:$D$15996,$A182,'PTC GRTgaz'!$C$7:$C$15996,"DEL")&gt;0,J$14,SUMIFS('PTC GRTgaz'!$K$7:$K$15996,'PTC GRTgaz'!$A$7:$A$15996,J$16,'PTC GRTgaz'!$D$7:$D$15996,$A182,'PTC GRTgaz'!$C$7:$C$15996,"DEL")*1.0026*$F$4/INDIRECT($A$4&amp;"!D9"))</f>
        <v>158.41503267973854</v>
      </c>
      <c r="K182" s="136">
        <v>1000</v>
      </c>
      <c r="L182" s="137">
        <f t="shared" ca="1" si="21"/>
        <v>14.05</v>
      </c>
      <c r="M182" s="194">
        <f t="shared" ca="1" si="25"/>
        <v>0.99953000000000003</v>
      </c>
      <c r="N182" s="5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0.35666359608045406</v>
      </c>
      <c r="O182" s="89">
        <f t="shared" ca="1" si="26"/>
        <v>6.552358990200446</v>
      </c>
      <c r="S182" s="137">
        <f t="shared" ca="1" si="22"/>
        <v>17.139690320067196</v>
      </c>
      <c r="T182" s="72">
        <f t="shared" ca="1" si="27"/>
        <v>1</v>
      </c>
      <c r="U182" s="5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0.35594120680763275</v>
      </c>
      <c r="V182" s="89">
        <f t="shared" ca="1" si="28"/>
        <v>56.386437908496717</v>
      </c>
    </row>
    <row r="183" spans="1:22" x14ac:dyDescent="0.35">
      <c r="A183" s="48">
        <f t="shared" si="29"/>
        <v>45549</v>
      </c>
      <c r="B183" s="88" cm="1">
        <f t="array" aca="1" ref="B183" ca="1">_xlfn.XLOOKUP(A183,INDIRECT($A$5&amp;"!$AJ$41:$AJ$406"),INDIRECT($A$5&amp;"!$AK$41:$AK$406"))*SUM($F$3:$I$3)</f>
        <v>0</v>
      </c>
      <c r="C183" s="88" cm="1">
        <f t="array" aca="1" ref="C183" ca="1">_xlfn.XLOOKUP(A183,INDIRECT($A$5&amp;"!$AJ$41:$AJ$406"),INDIRECT($A$5&amp;"!$AL$41:$AL$406"))*SUM($F$3:$I$3)</f>
        <v>14.05</v>
      </c>
      <c r="D183" s="88" cm="1">
        <f t="array" aca="1" ref="D183" ca="1">_xlfn.XLOOKUP(A183,INDIRECT($A$5&amp;"!$AJ$41:$AJ$406"),INDIRECT($A$5&amp;"!$AO$41:$AO$406"))*SUM($F$3:$I$3)</f>
        <v>14.05</v>
      </c>
      <c r="E183" s="50" cm="1">
        <f t="array" ref="E183">SUMPRODUCT(('PT Storengy'!$B$8:$K$372)*('PT Storengy'!$A$8:$A$372=$A183)*('PT Storengy'!$B$5:$K$5=$A$6)*('PT Storengy'!$B$7:$K$7=$A$7))</f>
        <v>0.25</v>
      </c>
      <c r="F183" s="137">
        <f t="shared" ca="1" si="20"/>
        <v>14.049999999999995</v>
      </c>
      <c r="G183" s="194">
        <f t="shared" ca="1" si="23"/>
        <v>1</v>
      </c>
      <c r="H183" s="5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0.35594120680763275</v>
      </c>
      <c r="I183" s="89">
        <f t="shared" ca="1" si="24"/>
        <v>0</v>
      </c>
      <c r="J183" s="136" cm="1">
        <f t="array" aca="1" ref="J183" ca="1">IF(COUNTIFS('PTC GRTgaz'!$K$7:$K$15996,"",'PTC GRTgaz'!$A$7:$A$15996,J$16,'PTC GRTgaz'!$D$7:$D$15996,$A183,'PTC GRTgaz'!$C$7:$C$15996,"DEL")&gt;0,J$14,SUMIFS('PTC GRTgaz'!$K$7:$K$15996,'PTC GRTgaz'!$A$7:$A$15996,J$16,'PTC GRTgaz'!$D$7:$D$15996,$A183,'PTC GRTgaz'!$C$7:$C$15996,"DEL")*1.0026*$F$4/INDIRECT($A$4&amp;"!D9"))</f>
        <v>158.41503267973854</v>
      </c>
      <c r="K183" s="136">
        <v>1000</v>
      </c>
      <c r="L183" s="137">
        <f t="shared" ca="1" si="21"/>
        <v>14.05</v>
      </c>
      <c r="M183" s="194">
        <f t="shared" ca="1" si="25"/>
        <v>1</v>
      </c>
      <c r="N183" s="5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0.35594120680763275</v>
      </c>
      <c r="O183" s="89">
        <f t="shared" ca="1" si="26"/>
        <v>0</v>
      </c>
      <c r="S183" s="137">
        <f t="shared" ca="1" si="22"/>
        <v>17.196076757975693</v>
      </c>
      <c r="T183" s="72">
        <f t="shared" ca="1" si="27"/>
        <v>1</v>
      </c>
      <c r="U183" s="5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0.35594120680763275</v>
      </c>
      <c r="V183" s="89">
        <f t="shared" ca="1" si="28"/>
        <v>56.386437908496717</v>
      </c>
    </row>
    <row r="184" spans="1:22" x14ac:dyDescent="0.35">
      <c r="A184" s="48">
        <f t="shared" si="29"/>
        <v>45550</v>
      </c>
      <c r="B184" s="88" cm="1">
        <f t="array" aca="1" ref="B184" ca="1">_xlfn.XLOOKUP(A184,INDIRECT($A$5&amp;"!$AJ$41:$AJ$406"),INDIRECT($A$5&amp;"!$AK$41:$AK$406"))*SUM($F$3:$I$3)</f>
        <v>0</v>
      </c>
      <c r="C184" s="88" cm="1">
        <f t="array" aca="1" ref="C184" ca="1">_xlfn.XLOOKUP(A184,INDIRECT($A$5&amp;"!$AJ$41:$AJ$406"),INDIRECT($A$5&amp;"!$AL$41:$AL$406"))*SUM($F$3:$I$3)</f>
        <v>14.05</v>
      </c>
      <c r="D184" s="88" cm="1">
        <f t="array" aca="1" ref="D184" ca="1">_xlfn.XLOOKUP(A184,INDIRECT($A$5&amp;"!$AJ$41:$AJ$406"),INDIRECT($A$5&amp;"!$AO$41:$AO$406"))*SUM($F$3:$I$3)</f>
        <v>14.05</v>
      </c>
      <c r="E184" s="50" cm="1">
        <f t="array" ref="E184">SUMPRODUCT(('PT Storengy'!$B$8:$K$372)*('PT Storengy'!$A$8:$A$372=$A184)*('PT Storengy'!$B$5:$K$5=$A$6)*('PT Storengy'!$B$7:$K$7=$A$7))</f>
        <v>0.25</v>
      </c>
      <c r="F184" s="137">
        <f t="shared" ca="1" si="20"/>
        <v>14.049999999999995</v>
      </c>
      <c r="G184" s="194">
        <f t="shared" ca="1" si="23"/>
        <v>1</v>
      </c>
      <c r="H184" s="5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0.35594120680763275</v>
      </c>
      <c r="I184" s="89">
        <f t="shared" ca="1" si="24"/>
        <v>0</v>
      </c>
      <c r="J184" s="136" cm="1">
        <f t="array" aca="1" ref="J184" ca="1">IF(COUNTIFS('PTC GRTgaz'!$K$7:$K$15996,"",'PTC GRTgaz'!$A$7:$A$15996,J$16,'PTC GRTgaz'!$D$7:$D$15996,$A184,'PTC GRTgaz'!$C$7:$C$15996,"DEL")&gt;0,J$14,SUMIFS('PTC GRTgaz'!$K$7:$K$15996,'PTC GRTgaz'!$A$7:$A$15996,J$16,'PTC GRTgaz'!$D$7:$D$15996,$A184,'PTC GRTgaz'!$C$7:$C$15996,"DEL")*1.0026*$F$4/INDIRECT($A$4&amp;"!D9"))</f>
        <v>158.41503267973854</v>
      </c>
      <c r="K184" s="136">
        <v>1000</v>
      </c>
      <c r="L184" s="137">
        <f t="shared" ca="1" si="21"/>
        <v>14.05</v>
      </c>
      <c r="M184" s="194">
        <f t="shared" ca="1" si="25"/>
        <v>1</v>
      </c>
      <c r="N184" s="5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0.35594120680763275</v>
      </c>
      <c r="O184" s="89">
        <f t="shared" ca="1" si="26"/>
        <v>0</v>
      </c>
      <c r="S184" s="137">
        <f t="shared" ca="1" si="22"/>
        <v>17.252463195884189</v>
      </c>
      <c r="T184" s="72">
        <f t="shared" ca="1" si="27"/>
        <v>1</v>
      </c>
      <c r="U184" s="5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0.35594120680763275</v>
      </c>
      <c r="V184" s="89">
        <f t="shared" ca="1" si="28"/>
        <v>56.386437908496717</v>
      </c>
    </row>
    <row r="185" spans="1:22" x14ac:dyDescent="0.35">
      <c r="A185" s="48">
        <f t="shared" si="29"/>
        <v>45551</v>
      </c>
      <c r="B185" s="88" cm="1">
        <f t="array" aca="1" ref="B185" ca="1">_xlfn.XLOOKUP(A185,INDIRECT($A$5&amp;"!$AJ$41:$AJ$406"),INDIRECT($A$5&amp;"!$AK$41:$AK$406"))*SUM($F$3:$I$3)</f>
        <v>0</v>
      </c>
      <c r="C185" s="88" cm="1">
        <f t="array" aca="1" ref="C185" ca="1">_xlfn.XLOOKUP(A185,INDIRECT($A$5&amp;"!$AJ$41:$AJ$406"),INDIRECT($A$5&amp;"!$AL$41:$AL$406"))*SUM($F$3:$I$3)</f>
        <v>14.05</v>
      </c>
      <c r="D185" s="88" cm="1">
        <f t="array" aca="1" ref="D185" ca="1">_xlfn.XLOOKUP(A185,INDIRECT($A$5&amp;"!$AJ$41:$AJ$406"),INDIRECT($A$5&amp;"!$AO$41:$AO$406"))*SUM($F$3:$I$3)</f>
        <v>14.05</v>
      </c>
      <c r="E185" s="50" cm="1">
        <f t="array" ref="E185">SUMPRODUCT(('PT Storengy'!$B$8:$K$372)*('PT Storengy'!$A$8:$A$372=$A185)*('PT Storengy'!$B$5:$K$5=$A$6)*('PT Storengy'!$B$7:$K$7=$A$7))</f>
        <v>0.35</v>
      </c>
      <c r="F185" s="137">
        <f t="shared" ca="1" si="20"/>
        <v>14.049999999999995</v>
      </c>
      <c r="G185" s="194">
        <f t="shared" ca="1" si="23"/>
        <v>1</v>
      </c>
      <c r="H185" s="5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0.35594120680763275</v>
      </c>
      <c r="I185" s="89">
        <f t="shared" ca="1" si="24"/>
        <v>0</v>
      </c>
      <c r="J185" s="136" cm="1">
        <f t="array" aca="1" ref="J185" ca="1">IF(COUNTIFS('PTC GRTgaz'!$K$7:$K$15996,"",'PTC GRTgaz'!$A$7:$A$15996,J$16,'PTC GRTgaz'!$D$7:$D$15996,$A185,'PTC GRTgaz'!$C$7:$C$15996,"DEL")&gt;0,J$14,SUMIFS('PTC GRTgaz'!$K$7:$K$15996,'PTC GRTgaz'!$A$7:$A$15996,J$16,'PTC GRTgaz'!$D$7:$D$15996,$A185,'PTC GRTgaz'!$C$7:$C$15996,"DEL")*1.0026*$F$4/INDIRECT($A$4&amp;"!D9"))</f>
        <v>158.41503267973854</v>
      </c>
      <c r="K185" s="136">
        <v>1000</v>
      </c>
      <c r="L185" s="137">
        <f t="shared" ca="1" si="21"/>
        <v>14.05</v>
      </c>
      <c r="M185" s="194">
        <f t="shared" ca="1" si="25"/>
        <v>1</v>
      </c>
      <c r="N185" s="5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0.35594120680763275</v>
      </c>
      <c r="O185" s="89">
        <f t="shared" ca="1" si="26"/>
        <v>0</v>
      </c>
      <c r="S185" s="137">
        <f t="shared" ca="1" si="22"/>
        <v>17.308849633792686</v>
      </c>
      <c r="T185" s="72">
        <f t="shared" ca="1" si="27"/>
        <v>1</v>
      </c>
      <c r="U185" s="5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0.35594120680763275</v>
      </c>
      <c r="V185" s="89">
        <f t="shared" ca="1" si="28"/>
        <v>56.386437908496717</v>
      </c>
    </row>
    <row r="186" spans="1:22" x14ac:dyDescent="0.35">
      <c r="A186" s="48">
        <f t="shared" si="29"/>
        <v>45552</v>
      </c>
      <c r="B186" s="88" cm="1">
        <f t="array" aca="1" ref="B186" ca="1">_xlfn.XLOOKUP(A186,INDIRECT($A$5&amp;"!$AJ$41:$AJ$406"),INDIRECT($A$5&amp;"!$AK$41:$AK$406"))*SUM($F$3:$I$3)</f>
        <v>0</v>
      </c>
      <c r="C186" s="88" cm="1">
        <f t="array" aca="1" ref="C186" ca="1">_xlfn.XLOOKUP(A186,INDIRECT($A$5&amp;"!$AJ$41:$AJ$406"),INDIRECT($A$5&amp;"!$AL$41:$AL$406"))*SUM($F$3:$I$3)</f>
        <v>14.05</v>
      </c>
      <c r="D186" s="88" cm="1">
        <f t="array" aca="1" ref="D186" ca="1">_xlfn.XLOOKUP(A186,INDIRECT($A$5&amp;"!$AJ$41:$AJ$406"),INDIRECT($A$5&amp;"!$AO$41:$AO$406"))*SUM($F$3:$I$3)</f>
        <v>14.05</v>
      </c>
      <c r="E186" s="50" cm="1">
        <f t="array" ref="E186">SUMPRODUCT(('PT Storengy'!$B$8:$K$372)*('PT Storengy'!$A$8:$A$372=$A186)*('PT Storengy'!$B$5:$K$5=$A$6)*('PT Storengy'!$B$7:$K$7=$A$7))</f>
        <v>0.35</v>
      </c>
      <c r="F186" s="137">
        <f t="shared" ca="1" si="20"/>
        <v>14.049999999999995</v>
      </c>
      <c r="G186" s="194">
        <f t="shared" ca="1" si="23"/>
        <v>1</v>
      </c>
      <c r="H186" s="5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0.35594120680763275</v>
      </c>
      <c r="I186" s="89">
        <f t="shared" ca="1" si="24"/>
        <v>0</v>
      </c>
      <c r="J186" s="136" cm="1">
        <f t="array" aca="1" ref="J186" ca="1">IF(COUNTIFS('PTC GRTgaz'!$K$7:$K$15996,"",'PTC GRTgaz'!$A$7:$A$15996,J$16,'PTC GRTgaz'!$D$7:$D$15996,$A186,'PTC GRTgaz'!$C$7:$C$15996,"DEL")&gt;0,J$14,SUMIFS('PTC GRTgaz'!$K$7:$K$15996,'PTC GRTgaz'!$A$7:$A$15996,J$16,'PTC GRTgaz'!$D$7:$D$15996,$A186,'PTC GRTgaz'!$C$7:$C$15996,"DEL")*1.0026*$F$4/INDIRECT($A$4&amp;"!D9"))</f>
        <v>158.41503267973854</v>
      </c>
      <c r="K186" s="136">
        <v>1000</v>
      </c>
      <c r="L186" s="137">
        <f t="shared" ca="1" si="21"/>
        <v>14.05</v>
      </c>
      <c r="M186" s="194">
        <f t="shared" ca="1" si="25"/>
        <v>1</v>
      </c>
      <c r="N186" s="5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0.35594120680763275</v>
      </c>
      <c r="O186" s="89">
        <f t="shared" ca="1" si="26"/>
        <v>0</v>
      </c>
      <c r="S186" s="137">
        <f t="shared" ca="1" si="22"/>
        <v>17.365236071701183</v>
      </c>
      <c r="T186" s="72">
        <f t="shared" ca="1" si="27"/>
        <v>1</v>
      </c>
      <c r="U186" s="5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0.35594120680763275</v>
      </c>
      <c r="V186" s="89">
        <f t="shared" ca="1" si="28"/>
        <v>56.386437908496717</v>
      </c>
    </row>
    <row r="187" spans="1:22" x14ac:dyDescent="0.35">
      <c r="A187" s="48">
        <f t="shared" si="29"/>
        <v>45553</v>
      </c>
      <c r="B187" s="88" cm="1">
        <f t="array" aca="1" ref="B187" ca="1">_xlfn.XLOOKUP(A187,INDIRECT($A$5&amp;"!$AJ$41:$AJ$406"),INDIRECT($A$5&amp;"!$AK$41:$AK$406"))*SUM($F$3:$I$3)</f>
        <v>0</v>
      </c>
      <c r="C187" s="88" cm="1">
        <f t="array" aca="1" ref="C187" ca="1">_xlfn.XLOOKUP(A187,INDIRECT($A$5&amp;"!$AJ$41:$AJ$406"),INDIRECT($A$5&amp;"!$AL$41:$AL$406"))*SUM($F$3:$I$3)</f>
        <v>14.05</v>
      </c>
      <c r="D187" s="88" cm="1">
        <f t="array" aca="1" ref="D187" ca="1">_xlfn.XLOOKUP(A187,INDIRECT($A$5&amp;"!$AJ$41:$AJ$406"),INDIRECT($A$5&amp;"!$AO$41:$AO$406"))*SUM($F$3:$I$3)</f>
        <v>14.05</v>
      </c>
      <c r="E187" s="50" cm="1">
        <f t="array" ref="E187">SUMPRODUCT(('PT Storengy'!$B$8:$K$372)*('PT Storengy'!$A$8:$A$372=$A187)*('PT Storengy'!$B$5:$K$5=$A$6)*('PT Storengy'!$B$7:$K$7=$A$7))</f>
        <v>0.35</v>
      </c>
      <c r="F187" s="137">
        <f t="shared" ca="1" si="20"/>
        <v>14.049999999999995</v>
      </c>
      <c r="G187" s="194">
        <f t="shared" ca="1" si="23"/>
        <v>1</v>
      </c>
      <c r="H187" s="5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0.35594120680763275</v>
      </c>
      <c r="I187" s="89">
        <f t="shared" ca="1" si="24"/>
        <v>0</v>
      </c>
      <c r="J187" s="136" cm="1">
        <f t="array" aca="1" ref="J187" ca="1">IF(COUNTIFS('PTC GRTgaz'!$K$7:$K$15996,"",'PTC GRTgaz'!$A$7:$A$15996,J$16,'PTC GRTgaz'!$D$7:$D$15996,$A187,'PTC GRTgaz'!$C$7:$C$15996,"DEL")&gt;0,J$14,SUMIFS('PTC GRTgaz'!$K$7:$K$15996,'PTC GRTgaz'!$A$7:$A$15996,J$16,'PTC GRTgaz'!$D$7:$D$15996,$A187,'PTC GRTgaz'!$C$7:$C$15996,"DEL")*1.0026*$F$4/INDIRECT($A$4&amp;"!D9"))</f>
        <v>158.41503267973854</v>
      </c>
      <c r="K187" s="136">
        <v>1000</v>
      </c>
      <c r="L187" s="137">
        <f t="shared" ca="1" si="21"/>
        <v>14.05</v>
      </c>
      <c r="M187" s="194">
        <f t="shared" ca="1" si="25"/>
        <v>1</v>
      </c>
      <c r="N187" s="5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0.35594120680763275</v>
      </c>
      <c r="O187" s="89">
        <f t="shared" ca="1" si="26"/>
        <v>0</v>
      </c>
      <c r="S187" s="137">
        <f t="shared" ca="1" si="22"/>
        <v>17.42162250960968</v>
      </c>
      <c r="T187" s="72">
        <f t="shared" ca="1" si="27"/>
        <v>1</v>
      </c>
      <c r="U187" s="5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0.35594120680763275</v>
      </c>
      <c r="V187" s="89">
        <f t="shared" ca="1" si="28"/>
        <v>56.386437908496717</v>
      </c>
    </row>
    <row r="188" spans="1:22" x14ac:dyDescent="0.35">
      <c r="A188" s="48">
        <f t="shared" si="29"/>
        <v>45554</v>
      </c>
      <c r="B188" s="88" cm="1">
        <f t="array" aca="1" ref="B188" ca="1">_xlfn.XLOOKUP(A188,INDIRECT($A$5&amp;"!$AJ$41:$AJ$406"),INDIRECT($A$5&amp;"!$AK$41:$AK$406"))*SUM($F$3:$I$3)</f>
        <v>0</v>
      </c>
      <c r="C188" s="88" cm="1">
        <f t="array" aca="1" ref="C188" ca="1">_xlfn.XLOOKUP(A188,INDIRECT($A$5&amp;"!$AJ$41:$AJ$406"),INDIRECT($A$5&amp;"!$AL$41:$AL$406"))*SUM($F$3:$I$3)</f>
        <v>14.05</v>
      </c>
      <c r="D188" s="88" cm="1">
        <f t="array" aca="1" ref="D188" ca="1">_xlfn.XLOOKUP(A188,INDIRECT($A$5&amp;"!$AJ$41:$AJ$406"),INDIRECT($A$5&amp;"!$AO$41:$AO$406"))*SUM($F$3:$I$3)</f>
        <v>14.05</v>
      </c>
      <c r="E188" s="50" cm="1">
        <f t="array" ref="E188">SUMPRODUCT(('PT Storengy'!$B$8:$K$372)*('PT Storengy'!$A$8:$A$372=$A188)*('PT Storengy'!$B$5:$K$5=$A$6)*('PT Storengy'!$B$7:$K$7=$A$7))</f>
        <v>0.35</v>
      </c>
      <c r="F188" s="137">
        <f t="shared" ca="1" si="20"/>
        <v>14.049999999999995</v>
      </c>
      <c r="G188" s="194">
        <f t="shared" ca="1" si="23"/>
        <v>1</v>
      </c>
      <c r="H188" s="5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0.35594120680763275</v>
      </c>
      <c r="I188" s="89">
        <f t="shared" ca="1" si="24"/>
        <v>0</v>
      </c>
      <c r="J188" s="136" cm="1">
        <f t="array" aca="1" ref="J188" ca="1">IF(COUNTIFS('PTC GRTgaz'!$K$7:$K$15996,"",'PTC GRTgaz'!$A$7:$A$15996,J$16,'PTC GRTgaz'!$D$7:$D$15996,$A188,'PTC GRTgaz'!$C$7:$C$15996,"DEL")&gt;0,J$14,SUMIFS('PTC GRTgaz'!$K$7:$K$15996,'PTC GRTgaz'!$A$7:$A$15996,J$16,'PTC GRTgaz'!$D$7:$D$15996,$A188,'PTC GRTgaz'!$C$7:$C$15996,"DEL")*1.0026*$F$4/INDIRECT($A$4&amp;"!D9"))</f>
        <v>158.41503267973854</v>
      </c>
      <c r="K188" s="136">
        <v>1000</v>
      </c>
      <c r="L188" s="137">
        <f t="shared" ca="1" si="21"/>
        <v>14.05</v>
      </c>
      <c r="M188" s="194">
        <f t="shared" ca="1" si="25"/>
        <v>1</v>
      </c>
      <c r="N188" s="5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0.35594120680763275</v>
      </c>
      <c r="O188" s="89">
        <f t="shared" ca="1" si="26"/>
        <v>0</v>
      </c>
      <c r="S188" s="137">
        <f t="shared" ca="1" si="22"/>
        <v>17.478008947518177</v>
      </c>
      <c r="T188" s="72">
        <f t="shared" ca="1" si="27"/>
        <v>1</v>
      </c>
      <c r="U188" s="5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0.35594120680763275</v>
      </c>
      <c r="V188" s="89">
        <f t="shared" ca="1" si="28"/>
        <v>56.386437908496717</v>
      </c>
    </row>
    <row r="189" spans="1:22" x14ac:dyDescent="0.35">
      <c r="A189" s="48">
        <f t="shared" si="29"/>
        <v>45555</v>
      </c>
      <c r="B189" s="88" cm="1">
        <f t="array" aca="1" ref="B189" ca="1">_xlfn.XLOOKUP(A189,INDIRECT($A$5&amp;"!$AJ$41:$AJ$406"),INDIRECT($A$5&amp;"!$AK$41:$AK$406"))*SUM($F$3:$I$3)</f>
        <v>0</v>
      </c>
      <c r="C189" s="88" cm="1">
        <f t="array" aca="1" ref="C189" ca="1">_xlfn.XLOOKUP(A189,INDIRECT($A$5&amp;"!$AJ$41:$AJ$406"),INDIRECT($A$5&amp;"!$AL$41:$AL$406"))*SUM($F$3:$I$3)</f>
        <v>14.05</v>
      </c>
      <c r="D189" s="88" cm="1">
        <f t="array" aca="1" ref="D189" ca="1">_xlfn.XLOOKUP(A189,INDIRECT($A$5&amp;"!$AJ$41:$AJ$406"),INDIRECT($A$5&amp;"!$AO$41:$AO$406"))*SUM($F$3:$I$3)</f>
        <v>14.05</v>
      </c>
      <c r="E189" s="50" cm="1">
        <f t="array" ref="E189">SUMPRODUCT(('PT Storengy'!$B$8:$K$372)*('PT Storengy'!$A$8:$A$372=$A189)*('PT Storengy'!$B$5:$K$5=$A$6)*('PT Storengy'!$B$7:$K$7=$A$7))</f>
        <v>0.35</v>
      </c>
      <c r="F189" s="137">
        <f t="shared" ca="1" si="20"/>
        <v>14.049999999999995</v>
      </c>
      <c r="G189" s="194">
        <f t="shared" ca="1" si="23"/>
        <v>1</v>
      </c>
      <c r="H189" s="5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0.35594120680763275</v>
      </c>
      <c r="I189" s="89">
        <f t="shared" ca="1" si="24"/>
        <v>0</v>
      </c>
      <c r="J189" s="136" cm="1">
        <f t="array" aca="1" ref="J189" ca="1">IF(COUNTIFS('PTC GRTgaz'!$K$7:$K$15996,"",'PTC GRTgaz'!$A$7:$A$15996,J$16,'PTC GRTgaz'!$D$7:$D$15996,$A189,'PTC GRTgaz'!$C$7:$C$15996,"DEL")&gt;0,J$14,SUMIFS('PTC GRTgaz'!$K$7:$K$15996,'PTC GRTgaz'!$A$7:$A$15996,J$16,'PTC GRTgaz'!$D$7:$D$15996,$A189,'PTC GRTgaz'!$C$7:$C$15996,"DEL")*1.0026*$F$4/INDIRECT($A$4&amp;"!D9"))</f>
        <v>158.41503267973854</v>
      </c>
      <c r="K189" s="136">
        <v>1000</v>
      </c>
      <c r="L189" s="137">
        <f t="shared" ca="1" si="21"/>
        <v>14.05</v>
      </c>
      <c r="M189" s="194">
        <f t="shared" ca="1" si="25"/>
        <v>1</v>
      </c>
      <c r="N189" s="5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0.35594120680763275</v>
      </c>
      <c r="O189" s="89">
        <f t="shared" ca="1" si="26"/>
        <v>0</v>
      </c>
      <c r="S189" s="137">
        <f t="shared" ca="1" si="22"/>
        <v>17.534395385426674</v>
      </c>
      <c r="T189" s="72">
        <f t="shared" ca="1" si="27"/>
        <v>1</v>
      </c>
      <c r="U189" s="5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0.35594120680763275</v>
      </c>
      <c r="V189" s="89">
        <f t="shared" ca="1" si="28"/>
        <v>56.386437908496717</v>
      </c>
    </row>
    <row r="190" spans="1:22" x14ac:dyDescent="0.35">
      <c r="A190" s="48">
        <f t="shared" si="29"/>
        <v>45556</v>
      </c>
      <c r="B190" s="88" cm="1">
        <f t="array" aca="1" ref="B190" ca="1">_xlfn.XLOOKUP(A190,INDIRECT($A$5&amp;"!$AJ$41:$AJ$406"),INDIRECT($A$5&amp;"!$AK$41:$AK$406"))*SUM($F$3:$I$3)</f>
        <v>0</v>
      </c>
      <c r="C190" s="88" cm="1">
        <f t="array" aca="1" ref="C190" ca="1">_xlfn.XLOOKUP(A190,INDIRECT($A$5&amp;"!$AJ$41:$AJ$406"),INDIRECT($A$5&amp;"!$AL$41:$AL$406"))*SUM($F$3:$I$3)</f>
        <v>14.05</v>
      </c>
      <c r="D190" s="88" cm="1">
        <f t="array" aca="1" ref="D190" ca="1">_xlfn.XLOOKUP(A190,INDIRECT($A$5&amp;"!$AJ$41:$AJ$406"),INDIRECT($A$5&amp;"!$AO$41:$AO$406"))*SUM($F$3:$I$3)</f>
        <v>14.05</v>
      </c>
      <c r="E190" s="50" cm="1">
        <f t="array" ref="E190">SUMPRODUCT(('PT Storengy'!$B$8:$K$372)*('PT Storengy'!$A$8:$A$372=$A190)*('PT Storengy'!$B$5:$K$5=$A$6)*('PT Storengy'!$B$7:$K$7=$A$7))</f>
        <v>0.3</v>
      </c>
      <c r="F190" s="137">
        <f t="shared" ca="1" si="20"/>
        <v>14.049999999999995</v>
      </c>
      <c r="G190" s="194">
        <f t="shared" ca="1" si="23"/>
        <v>1</v>
      </c>
      <c r="H190" s="5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0.35594120680763275</v>
      </c>
      <c r="I190" s="89">
        <f t="shared" ca="1" si="24"/>
        <v>0</v>
      </c>
      <c r="J190" s="136" cm="1">
        <f t="array" aca="1" ref="J190" ca="1">IF(COUNTIFS('PTC GRTgaz'!$K$7:$K$15996,"",'PTC GRTgaz'!$A$7:$A$15996,J$16,'PTC GRTgaz'!$D$7:$D$15996,$A190,'PTC GRTgaz'!$C$7:$C$15996,"DEL")&gt;0,J$14,SUMIFS('PTC GRTgaz'!$K$7:$K$15996,'PTC GRTgaz'!$A$7:$A$15996,J$16,'PTC GRTgaz'!$D$7:$D$15996,$A190,'PTC GRTgaz'!$C$7:$C$15996,"DEL")*1.0026*$F$4/INDIRECT($A$4&amp;"!D9"))</f>
        <v>158.41503267973854</v>
      </c>
      <c r="K190" s="136">
        <v>1000</v>
      </c>
      <c r="L190" s="137">
        <f t="shared" ca="1" si="21"/>
        <v>14.05</v>
      </c>
      <c r="M190" s="194">
        <f t="shared" ca="1" si="25"/>
        <v>1</v>
      </c>
      <c r="N190" s="5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0.35594120680763275</v>
      </c>
      <c r="O190" s="89">
        <f t="shared" ca="1" si="26"/>
        <v>0</v>
      </c>
      <c r="S190" s="137">
        <f t="shared" ca="1" si="22"/>
        <v>17.59078182333517</v>
      </c>
      <c r="T190" s="72">
        <f t="shared" ca="1" si="27"/>
        <v>1</v>
      </c>
      <c r="U190" s="5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0.35594120680763275</v>
      </c>
      <c r="V190" s="89">
        <f t="shared" ca="1" si="28"/>
        <v>56.386437908496717</v>
      </c>
    </row>
    <row r="191" spans="1:22" x14ac:dyDescent="0.35">
      <c r="A191" s="48">
        <f t="shared" si="29"/>
        <v>45557</v>
      </c>
      <c r="B191" s="88" cm="1">
        <f t="array" aca="1" ref="B191" ca="1">_xlfn.XLOOKUP(A191,INDIRECT($A$5&amp;"!$AJ$41:$AJ$406"),INDIRECT($A$5&amp;"!$AK$41:$AK$406"))*SUM($F$3:$I$3)</f>
        <v>0</v>
      </c>
      <c r="C191" s="88" cm="1">
        <f t="array" aca="1" ref="C191" ca="1">_xlfn.XLOOKUP(A191,INDIRECT($A$5&amp;"!$AJ$41:$AJ$406"),INDIRECT($A$5&amp;"!$AL$41:$AL$406"))*SUM($F$3:$I$3)</f>
        <v>14.05</v>
      </c>
      <c r="D191" s="88" cm="1">
        <f t="array" aca="1" ref="D191" ca="1">_xlfn.XLOOKUP(A191,INDIRECT($A$5&amp;"!$AJ$41:$AJ$406"),INDIRECT($A$5&amp;"!$AO$41:$AO$406"))*SUM($F$3:$I$3)</f>
        <v>14.05</v>
      </c>
      <c r="E191" s="50" cm="1">
        <f t="array" ref="E191">SUMPRODUCT(('PT Storengy'!$B$8:$K$372)*('PT Storengy'!$A$8:$A$372=$A191)*('PT Storengy'!$B$5:$K$5=$A$6)*('PT Storengy'!$B$7:$K$7=$A$7))</f>
        <v>0.3</v>
      </c>
      <c r="F191" s="137">
        <f t="shared" ca="1" si="20"/>
        <v>14.049999999999995</v>
      </c>
      <c r="G191" s="194">
        <f t="shared" ca="1" si="23"/>
        <v>1</v>
      </c>
      <c r="H191" s="5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0.35594120680763275</v>
      </c>
      <c r="I191" s="89">
        <f t="shared" ca="1" si="24"/>
        <v>0</v>
      </c>
      <c r="J191" s="136" cm="1">
        <f t="array" aca="1" ref="J191" ca="1">IF(COUNTIFS('PTC GRTgaz'!$K$7:$K$15996,"",'PTC GRTgaz'!$A$7:$A$15996,J$16,'PTC GRTgaz'!$D$7:$D$15996,$A191,'PTC GRTgaz'!$C$7:$C$15996,"DEL")&gt;0,J$14,SUMIFS('PTC GRTgaz'!$K$7:$K$15996,'PTC GRTgaz'!$A$7:$A$15996,J$16,'PTC GRTgaz'!$D$7:$D$15996,$A191,'PTC GRTgaz'!$C$7:$C$15996,"DEL")*1.0026*$F$4/INDIRECT($A$4&amp;"!D9"))</f>
        <v>158.41503267973854</v>
      </c>
      <c r="K191" s="136">
        <v>1000</v>
      </c>
      <c r="L191" s="137">
        <f t="shared" ca="1" si="21"/>
        <v>14.05</v>
      </c>
      <c r="M191" s="194">
        <f t="shared" ca="1" si="25"/>
        <v>1</v>
      </c>
      <c r="N191" s="5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0.35594120680763275</v>
      </c>
      <c r="O191" s="89">
        <f t="shared" ca="1" si="26"/>
        <v>0</v>
      </c>
      <c r="S191" s="137">
        <f t="shared" ca="1" si="22"/>
        <v>17.647168261243667</v>
      </c>
      <c r="T191" s="72">
        <f t="shared" ca="1" si="27"/>
        <v>1</v>
      </c>
      <c r="U191" s="5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0.35594120680763275</v>
      </c>
      <c r="V191" s="89">
        <f t="shared" ca="1" si="28"/>
        <v>56.386437908496717</v>
      </c>
    </row>
    <row r="192" spans="1:22" x14ac:dyDescent="0.35">
      <c r="A192" s="48">
        <f t="shared" si="29"/>
        <v>45558</v>
      </c>
      <c r="B192" s="88" cm="1">
        <f t="array" aca="1" ref="B192" ca="1">_xlfn.XLOOKUP(A192,INDIRECT($A$5&amp;"!$AJ$41:$AJ$406"),INDIRECT($A$5&amp;"!$AK$41:$AK$406"))*SUM($F$3:$I$3)</f>
        <v>0</v>
      </c>
      <c r="C192" s="88" cm="1">
        <f t="array" aca="1" ref="C192" ca="1">_xlfn.XLOOKUP(A192,INDIRECT($A$5&amp;"!$AJ$41:$AJ$406"),INDIRECT($A$5&amp;"!$AL$41:$AL$406"))*SUM($F$3:$I$3)</f>
        <v>14.05</v>
      </c>
      <c r="D192" s="88" cm="1">
        <f t="array" aca="1" ref="D192" ca="1">_xlfn.XLOOKUP(A192,INDIRECT($A$5&amp;"!$AJ$41:$AJ$406"),INDIRECT($A$5&amp;"!$AO$41:$AO$406"))*SUM($F$3:$I$3)</f>
        <v>14.05</v>
      </c>
      <c r="E192" s="50" cm="1">
        <f t="array" ref="E192">SUMPRODUCT(('PT Storengy'!$B$8:$K$372)*('PT Storengy'!$A$8:$A$372=$A192)*('PT Storengy'!$B$5:$K$5=$A$6)*('PT Storengy'!$B$7:$K$7=$A$7))</f>
        <v>0.4</v>
      </c>
      <c r="F192" s="137">
        <f t="shared" ca="1" si="20"/>
        <v>14.049999999999995</v>
      </c>
      <c r="G192" s="194">
        <f t="shared" ca="1" si="23"/>
        <v>1</v>
      </c>
      <c r="H192" s="5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0.35594120680763275</v>
      </c>
      <c r="I192" s="89">
        <f t="shared" ca="1" si="24"/>
        <v>0</v>
      </c>
      <c r="J192" s="136" cm="1">
        <f t="array" aca="1" ref="J192" ca="1">IF(COUNTIFS('PTC GRTgaz'!$K$7:$K$15996,"",'PTC GRTgaz'!$A$7:$A$15996,J$16,'PTC GRTgaz'!$D$7:$D$15996,$A192,'PTC GRTgaz'!$C$7:$C$15996,"DEL")&gt;0,J$14,SUMIFS('PTC GRTgaz'!$K$7:$K$15996,'PTC GRTgaz'!$A$7:$A$15996,J$16,'PTC GRTgaz'!$D$7:$D$15996,$A192,'PTC GRTgaz'!$C$7:$C$15996,"DEL")*1.0026*$F$4/INDIRECT($A$4&amp;"!D9"))</f>
        <v>158.41503267973854</v>
      </c>
      <c r="K192" s="136">
        <v>1000</v>
      </c>
      <c r="L192" s="137">
        <f t="shared" ca="1" si="21"/>
        <v>14.05</v>
      </c>
      <c r="M192" s="194">
        <f t="shared" ca="1" si="25"/>
        <v>1</v>
      </c>
      <c r="N192" s="5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0.35594120680763275</v>
      </c>
      <c r="O192" s="89">
        <f t="shared" ca="1" si="26"/>
        <v>0</v>
      </c>
      <c r="S192" s="137">
        <f t="shared" ca="1" si="22"/>
        <v>17.703554699152164</v>
      </c>
      <c r="T192" s="72">
        <f t="shared" ca="1" si="27"/>
        <v>1</v>
      </c>
      <c r="U192" s="5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0.35594120680763275</v>
      </c>
      <c r="V192" s="89">
        <f t="shared" ca="1" si="28"/>
        <v>56.386437908496717</v>
      </c>
    </row>
    <row r="193" spans="1:22" x14ac:dyDescent="0.35">
      <c r="A193" s="48">
        <f t="shared" si="29"/>
        <v>45559</v>
      </c>
      <c r="B193" s="88" cm="1">
        <f t="array" aca="1" ref="B193" ca="1">_xlfn.XLOOKUP(A193,INDIRECT($A$5&amp;"!$AJ$41:$AJ$406"),INDIRECT($A$5&amp;"!$AK$41:$AK$406"))*SUM($F$3:$I$3)</f>
        <v>0</v>
      </c>
      <c r="C193" s="88" cm="1">
        <f t="array" aca="1" ref="C193" ca="1">_xlfn.XLOOKUP(A193,INDIRECT($A$5&amp;"!$AJ$41:$AJ$406"),INDIRECT($A$5&amp;"!$AL$41:$AL$406"))*SUM($F$3:$I$3)</f>
        <v>14.05</v>
      </c>
      <c r="D193" s="88" cm="1">
        <f t="array" aca="1" ref="D193" ca="1">_xlfn.XLOOKUP(A193,INDIRECT($A$5&amp;"!$AJ$41:$AJ$406"),INDIRECT($A$5&amp;"!$AO$41:$AO$406"))*SUM($F$3:$I$3)</f>
        <v>14.05</v>
      </c>
      <c r="E193" s="50" cm="1">
        <f t="array" ref="E193">SUMPRODUCT(('PT Storengy'!$B$8:$K$372)*('PT Storengy'!$A$8:$A$372=$A193)*('PT Storengy'!$B$5:$K$5=$A$6)*('PT Storengy'!$B$7:$K$7=$A$7))</f>
        <v>0.4</v>
      </c>
      <c r="F193" s="137">
        <f t="shared" ca="1" si="20"/>
        <v>14.049999999999995</v>
      </c>
      <c r="G193" s="194">
        <f t="shared" ca="1" si="23"/>
        <v>1</v>
      </c>
      <c r="H193" s="5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0.35594120680763275</v>
      </c>
      <c r="I193" s="89">
        <f t="shared" ca="1" si="24"/>
        <v>0</v>
      </c>
      <c r="J193" s="136" cm="1">
        <f t="array" aca="1" ref="J193" ca="1">IF(COUNTIFS('PTC GRTgaz'!$K$7:$K$15996,"",'PTC GRTgaz'!$A$7:$A$15996,J$16,'PTC GRTgaz'!$D$7:$D$15996,$A193,'PTC GRTgaz'!$C$7:$C$15996,"DEL")&gt;0,J$14,SUMIFS('PTC GRTgaz'!$K$7:$K$15996,'PTC GRTgaz'!$A$7:$A$15996,J$16,'PTC GRTgaz'!$D$7:$D$15996,$A193,'PTC GRTgaz'!$C$7:$C$15996,"DEL")*1.0026*$F$4/INDIRECT($A$4&amp;"!D9"))</f>
        <v>158.41503267973854</v>
      </c>
      <c r="K193" s="136">
        <v>1000</v>
      </c>
      <c r="L193" s="137">
        <f t="shared" ca="1" si="21"/>
        <v>14.05</v>
      </c>
      <c r="M193" s="194">
        <f t="shared" ca="1" si="25"/>
        <v>1</v>
      </c>
      <c r="N193" s="5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0.35594120680763275</v>
      </c>
      <c r="O193" s="89">
        <f t="shared" ca="1" si="26"/>
        <v>0</v>
      </c>
      <c r="S193" s="137">
        <f t="shared" ca="1" si="22"/>
        <v>17.759941137060661</v>
      </c>
      <c r="T193" s="72">
        <f t="shared" ca="1" si="27"/>
        <v>1</v>
      </c>
      <c r="U193" s="5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0.35594120680763275</v>
      </c>
      <c r="V193" s="89">
        <f t="shared" ca="1" si="28"/>
        <v>56.386437908496717</v>
      </c>
    </row>
    <row r="194" spans="1:22" x14ac:dyDescent="0.35">
      <c r="A194" s="48">
        <f t="shared" si="29"/>
        <v>45560</v>
      </c>
      <c r="B194" s="88" cm="1">
        <f t="array" aca="1" ref="B194" ca="1">_xlfn.XLOOKUP(A194,INDIRECT($A$5&amp;"!$AJ$41:$AJ$406"),INDIRECT($A$5&amp;"!$AK$41:$AK$406"))*SUM($F$3:$I$3)</f>
        <v>0</v>
      </c>
      <c r="C194" s="88" cm="1">
        <f t="array" aca="1" ref="C194" ca="1">_xlfn.XLOOKUP(A194,INDIRECT($A$5&amp;"!$AJ$41:$AJ$406"),INDIRECT($A$5&amp;"!$AL$41:$AL$406"))*SUM($F$3:$I$3)</f>
        <v>14.05</v>
      </c>
      <c r="D194" s="88" cm="1">
        <f t="array" aca="1" ref="D194" ca="1">_xlfn.XLOOKUP(A194,INDIRECT($A$5&amp;"!$AJ$41:$AJ$406"),INDIRECT($A$5&amp;"!$AO$41:$AO$406"))*SUM($F$3:$I$3)</f>
        <v>14.05</v>
      </c>
      <c r="E194" s="50" cm="1">
        <f t="array" ref="E194">SUMPRODUCT(('PT Storengy'!$B$8:$K$372)*('PT Storengy'!$A$8:$A$372=$A194)*('PT Storengy'!$B$5:$K$5=$A$6)*('PT Storengy'!$B$7:$K$7=$A$7))</f>
        <v>0.4</v>
      </c>
      <c r="F194" s="137">
        <f t="shared" ca="1" si="20"/>
        <v>14.049999999999995</v>
      </c>
      <c r="G194" s="194">
        <f t="shared" ca="1" si="23"/>
        <v>1</v>
      </c>
      <c r="H194" s="5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0.35594120680763275</v>
      </c>
      <c r="I194" s="89">
        <f t="shared" ca="1" si="24"/>
        <v>0</v>
      </c>
      <c r="J194" s="136" cm="1">
        <f t="array" aca="1" ref="J194" ca="1">IF(COUNTIFS('PTC GRTgaz'!$K$7:$K$15996,"",'PTC GRTgaz'!$A$7:$A$15996,J$16,'PTC GRTgaz'!$D$7:$D$15996,$A194,'PTC GRTgaz'!$C$7:$C$15996,"DEL")&gt;0,J$14,SUMIFS('PTC GRTgaz'!$K$7:$K$15996,'PTC GRTgaz'!$A$7:$A$15996,J$16,'PTC GRTgaz'!$D$7:$D$15996,$A194,'PTC GRTgaz'!$C$7:$C$15996,"DEL")*1.0026*$F$4/INDIRECT($A$4&amp;"!D9"))</f>
        <v>158.41503267973854</v>
      </c>
      <c r="K194" s="136">
        <v>1000</v>
      </c>
      <c r="L194" s="137">
        <f t="shared" ca="1" si="21"/>
        <v>14.05</v>
      </c>
      <c r="M194" s="194">
        <f t="shared" ca="1" si="25"/>
        <v>1</v>
      </c>
      <c r="N194" s="5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0.35594120680763275</v>
      </c>
      <c r="O194" s="89">
        <f t="shared" ca="1" si="26"/>
        <v>0</v>
      </c>
      <c r="S194" s="137">
        <f t="shared" ca="1" si="22"/>
        <v>17.816327574969158</v>
      </c>
      <c r="T194" s="72">
        <f t="shared" ca="1" si="27"/>
        <v>1</v>
      </c>
      <c r="U194" s="5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0.35594120680763275</v>
      </c>
      <c r="V194" s="89">
        <f t="shared" ca="1" si="28"/>
        <v>56.386437908496717</v>
      </c>
    </row>
    <row r="195" spans="1:22" x14ac:dyDescent="0.35">
      <c r="A195" s="48">
        <f t="shared" si="29"/>
        <v>45561</v>
      </c>
      <c r="B195" s="88" cm="1">
        <f t="array" aca="1" ref="B195" ca="1">_xlfn.XLOOKUP(A195,INDIRECT($A$5&amp;"!$AJ$41:$AJ$406"),INDIRECT($A$5&amp;"!$AK$41:$AK$406"))*SUM($F$3:$I$3)</f>
        <v>0</v>
      </c>
      <c r="C195" s="88" cm="1">
        <f t="array" aca="1" ref="C195" ca="1">_xlfn.XLOOKUP(A195,INDIRECT($A$5&amp;"!$AJ$41:$AJ$406"),INDIRECT($A$5&amp;"!$AL$41:$AL$406"))*SUM($F$3:$I$3)</f>
        <v>14.05</v>
      </c>
      <c r="D195" s="88" cm="1">
        <f t="array" aca="1" ref="D195" ca="1">_xlfn.XLOOKUP(A195,INDIRECT($A$5&amp;"!$AJ$41:$AJ$406"),INDIRECT($A$5&amp;"!$AO$41:$AO$406"))*SUM($F$3:$I$3)</f>
        <v>14.05</v>
      </c>
      <c r="E195" s="50" cm="1">
        <f t="array" ref="E195">SUMPRODUCT(('PT Storengy'!$B$8:$K$372)*('PT Storengy'!$A$8:$A$372=$A195)*('PT Storengy'!$B$5:$K$5=$A$6)*('PT Storengy'!$B$7:$K$7=$A$7))</f>
        <v>0.4</v>
      </c>
      <c r="F195" s="137">
        <f t="shared" ca="1" si="20"/>
        <v>14.049999999999995</v>
      </c>
      <c r="G195" s="194">
        <f t="shared" ca="1" si="23"/>
        <v>1</v>
      </c>
      <c r="H195" s="5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0.35594120680763275</v>
      </c>
      <c r="I195" s="89">
        <f t="shared" ca="1" si="24"/>
        <v>0</v>
      </c>
      <c r="J195" s="136" cm="1">
        <f t="array" aca="1" ref="J195" ca="1">IF(COUNTIFS('PTC GRTgaz'!$K$7:$K$15996,"",'PTC GRTgaz'!$A$7:$A$15996,J$16,'PTC GRTgaz'!$D$7:$D$15996,$A195,'PTC GRTgaz'!$C$7:$C$15996,"DEL")&gt;0,J$14,SUMIFS('PTC GRTgaz'!$K$7:$K$15996,'PTC GRTgaz'!$A$7:$A$15996,J$16,'PTC GRTgaz'!$D$7:$D$15996,$A195,'PTC GRTgaz'!$C$7:$C$15996,"DEL")*1.0026*$F$4/INDIRECT($A$4&amp;"!D9"))</f>
        <v>158.41503267973854</v>
      </c>
      <c r="K195" s="136">
        <v>1000</v>
      </c>
      <c r="L195" s="137">
        <f t="shared" ca="1" si="21"/>
        <v>14.05</v>
      </c>
      <c r="M195" s="194">
        <f t="shared" ca="1" si="25"/>
        <v>1</v>
      </c>
      <c r="N195" s="5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0.35594120680763275</v>
      </c>
      <c r="O195" s="89">
        <f t="shared" ca="1" si="26"/>
        <v>0</v>
      </c>
      <c r="S195" s="137">
        <f t="shared" ca="1" si="22"/>
        <v>17.872714012877655</v>
      </c>
      <c r="T195" s="72">
        <f t="shared" ca="1" si="27"/>
        <v>1</v>
      </c>
      <c r="U195" s="5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0.35594120680763275</v>
      </c>
      <c r="V195" s="89">
        <f t="shared" ca="1" si="28"/>
        <v>56.386437908496717</v>
      </c>
    </row>
    <row r="196" spans="1:22" x14ac:dyDescent="0.35">
      <c r="A196" s="48">
        <f t="shared" si="29"/>
        <v>45562</v>
      </c>
      <c r="B196" s="88" cm="1">
        <f t="array" aca="1" ref="B196" ca="1">_xlfn.XLOOKUP(A196,INDIRECT($A$5&amp;"!$AJ$41:$AJ$406"),INDIRECT($A$5&amp;"!$AK$41:$AK$406"))*SUM($F$3:$I$3)</f>
        <v>0</v>
      </c>
      <c r="C196" s="88" cm="1">
        <f t="array" aca="1" ref="C196" ca="1">_xlfn.XLOOKUP(A196,INDIRECT($A$5&amp;"!$AJ$41:$AJ$406"),INDIRECT($A$5&amp;"!$AL$41:$AL$406"))*SUM($F$3:$I$3)</f>
        <v>14.05</v>
      </c>
      <c r="D196" s="88" cm="1">
        <f t="array" aca="1" ref="D196" ca="1">_xlfn.XLOOKUP(A196,INDIRECT($A$5&amp;"!$AJ$41:$AJ$406"),INDIRECT($A$5&amp;"!$AO$41:$AO$406"))*SUM($F$3:$I$3)</f>
        <v>14.05</v>
      </c>
      <c r="E196" s="50" cm="1">
        <f t="array" ref="E196">SUMPRODUCT(('PT Storengy'!$B$8:$K$372)*('PT Storengy'!$A$8:$A$372=$A196)*('PT Storengy'!$B$5:$K$5=$A$6)*('PT Storengy'!$B$7:$K$7=$A$7))</f>
        <v>0.4</v>
      </c>
      <c r="F196" s="137">
        <f t="shared" ca="1" si="20"/>
        <v>14.049999999999995</v>
      </c>
      <c r="G196" s="194">
        <f t="shared" ca="1" si="23"/>
        <v>1</v>
      </c>
      <c r="H196" s="5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0.35594120680763275</v>
      </c>
      <c r="I196" s="89">
        <f t="shared" ca="1" si="24"/>
        <v>0</v>
      </c>
      <c r="J196" s="136" cm="1">
        <f t="array" aca="1" ref="J196" ca="1">IF(COUNTIFS('PTC GRTgaz'!$K$7:$K$15996,"",'PTC GRTgaz'!$A$7:$A$15996,J$16,'PTC GRTgaz'!$D$7:$D$15996,$A196,'PTC GRTgaz'!$C$7:$C$15996,"DEL")&gt;0,J$14,SUMIFS('PTC GRTgaz'!$K$7:$K$15996,'PTC GRTgaz'!$A$7:$A$15996,J$16,'PTC GRTgaz'!$D$7:$D$15996,$A196,'PTC GRTgaz'!$C$7:$C$15996,"DEL")*1.0026*$F$4/INDIRECT($A$4&amp;"!D9"))</f>
        <v>158.41503267973854</v>
      </c>
      <c r="K196" s="136">
        <v>1000</v>
      </c>
      <c r="L196" s="137">
        <f t="shared" ca="1" si="21"/>
        <v>14.05</v>
      </c>
      <c r="M196" s="194">
        <f t="shared" ca="1" si="25"/>
        <v>1</v>
      </c>
      <c r="N196" s="5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0.35594120680763275</v>
      </c>
      <c r="O196" s="89">
        <f t="shared" ca="1" si="26"/>
        <v>0</v>
      </c>
      <c r="S196" s="137">
        <f t="shared" ca="1" si="22"/>
        <v>17.929100450786152</v>
      </c>
      <c r="T196" s="72">
        <f t="shared" ca="1" si="27"/>
        <v>1</v>
      </c>
      <c r="U196" s="5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0.35594120680763275</v>
      </c>
      <c r="V196" s="89">
        <f t="shared" ca="1" si="28"/>
        <v>56.386437908496717</v>
      </c>
    </row>
    <row r="197" spans="1:22" x14ac:dyDescent="0.35">
      <c r="A197" s="48">
        <f t="shared" si="29"/>
        <v>45563</v>
      </c>
      <c r="B197" s="88" cm="1">
        <f t="array" aca="1" ref="B197" ca="1">_xlfn.XLOOKUP(A197,INDIRECT($A$5&amp;"!$AJ$41:$AJ$406"),INDIRECT($A$5&amp;"!$AK$41:$AK$406"))*SUM($F$3:$I$3)</f>
        <v>0</v>
      </c>
      <c r="C197" s="88" cm="1">
        <f t="array" aca="1" ref="C197" ca="1">_xlfn.XLOOKUP(A197,INDIRECT($A$5&amp;"!$AJ$41:$AJ$406"),INDIRECT($A$5&amp;"!$AL$41:$AL$406"))*SUM($F$3:$I$3)</f>
        <v>14.05</v>
      </c>
      <c r="D197" s="88" cm="1">
        <f t="array" aca="1" ref="D197" ca="1">_xlfn.XLOOKUP(A197,INDIRECT($A$5&amp;"!$AJ$41:$AJ$406"),INDIRECT($A$5&amp;"!$AO$41:$AO$406"))*SUM($F$3:$I$3)</f>
        <v>14.05</v>
      </c>
      <c r="E197" s="50" cm="1">
        <f t="array" ref="E197">SUMPRODUCT(('PT Storengy'!$B$8:$K$372)*('PT Storengy'!$A$8:$A$372=$A197)*('PT Storengy'!$B$5:$K$5=$A$6)*('PT Storengy'!$B$7:$K$7=$A$7))</f>
        <v>0.35</v>
      </c>
      <c r="F197" s="137">
        <f t="shared" ca="1" si="20"/>
        <v>14.049999999999995</v>
      </c>
      <c r="G197" s="194">
        <f t="shared" ca="1" si="23"/>
        <v>1</v>
      </c>
      <c r="H197" s="5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0.35594120680763275</v>
      </c>
      <c r="I197" s="89">
        <f t="shared" ca="1" si="24"/>
        <v>0</v>
      </c>
      <c r="J197" s="136" cm="1">
        <f t="array" aca="1" ref="J197" ca="1">IF(COUNTIFS('PTC GRTgaz'!$K$7:$K$15996,"",'PTC GRTgaz'!$A$7:$A$15996,J$16,'PTC GRTgaz'!$D$7:$D$15996,$A197,'PTC GRTgaz'!$C$7:$C$15996,"DEL")&gt;0,J$14,SUMIFS('PTC GRTgaz'!$K$7:$K$15996,'PTC GRTgaz'!$A$7:$A$15996,J$16,'PTC GRTgaz'!$D$7:$D$15996,$A197,'PTC GRTgaz'!$C$7:$C$15996,"DEL")*1.0026*$F$4/INDIRECT($A$4&amp;"!D9"))</f>
        <v>158.41503267973854</v>
      </c>
      <c r="K197" s="136">
        <v>1000</v>
      </c>
      <c r="L197" s="137">
        <f t="shared" ca="1" si="21"/>
        <v>14.05</v>
      </c>
      <c r="M197" s="194">
        <f t="shared" ca="1" si="25"/>
        <v>1</v>
      </c>
      <c r="N197" s="5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0.35594120680763275</v>
      </c>
      <c r="O197" s="89">
        <f t="shared" ca="1" si="26"/>
        <v>0</v>
      </c>
      <c r="S197" s="137">
        <f t="shared" ca="1" si="22"/>
        <v>17.985486888694648</v>
      </c>
      <c r="T197" s="72">
        <f t="shared" ca="1" si="27"/>
        <v>1</v>
      </c>
      <c r="U197" s="5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0.35594120680763275</v>
      </c>
      <c r="V197" s="89">
        <f t="shared" ca="1" si="28"/>
        <v>56.386437908496717</v>
      </c>
    </row>
    <row r="198" spans="1:22" x14ac:dyDescent="0.35">
      <c r="A198" s="48">
        <f t="shared" si="29"/>
        <v>45564</v>
      </c>
      <c r="B198" s="88" cm="1">
        <f t="array" aca="1" ref="B198" ca="1">_xlfn.XLOOKUP(A198,INDIRECT($A$5&amp;"!$AJ$41:$AJ$406"),INDIRECT($A$5&amp;"!$AK$41:$AK$406"))*SUM($F$3:$I$3)</f>
        <v>0</v>
      </c>
      <c r="C198" s="88" cm="1">
        <f t="array" aca="1" ref="C198" ca="1">_xlfn.XLOOKUP(A198,INDIRECT($A$5&amp;"!$AJ$41:$AJ$406"),INDIRECT($A$5&amp;"!$AL$41:$AL$406"))*SUM($F$3:$I$3)</f>
        <v>14.05</v>
      </c>
      <c r="D198" s="88" cm="1">
        <f t="array" aca="1" ref="D198" ca="1">_xlfn.XLOOKUP(A198,INDIRECT($A$5&amp;"!$AJ$41:$AJ$406"),INDIRECT($A$5&amp;"!$AO$41:$AO$406"))*SUM($F$3:$I$3)</f>
        <v>14.05</v>
      </c>
      <c r="E198" s="50" cm="1">
        <f t="array" ref="E198">SUMPRODUCT(('PT Storengy'!$B$8:$K$372)*('PT Storengy'!$A$8:$A$372=$A198)*('PT Storengy'!$B$5:$K$5=$A$6)*('PT Storengy'!$B$7:$K$7=$A$7))</f>
        <v>0.35</v>
      </c>
      <c r="F198" s="137">
        <f t="shared" ca="1" si="20"/>
        <v>14.049999999999995</v>
      </c>
      <c r="G198" s="194">
        <f t="shared" ca="1" si="23"/>
        <v>1</v>
      </c>
      <c r="H198" s="5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0.35594120680763275</v>
      </c>
      <c r="I198" s="89">
        <f t="shared" ca="1" si="24"/>
        <v>0</v>
      </c>
      <c r="J198" s="136" cm="1">
        <f t="array" aca="1" ref="J198" ca="1">IF(COUNTIFS('PTC GRTgaz'!$K$7:$K$15996,"",'PTC GRTgaz'!$A$7:$A$15996,J$16,'PTC GRTgaz'!$D$7:$D$15996,$A198,'PTC GRTgaz'!$C$7:$C$15996,"DEL")&gt;0,J$14,SUMIFS('PTC GRTgaz'!$K$7:$K$15996,'PTC GRTgaz'!$A$7:$A$15996,J$16,'PTC GRTgaz'!$D$7:$D$15996,$A198,'PTC GRTgaz'!$C$7:$C$15996,"DEL")*1.0026*$F$4/INDIRECT($A$4&amp;"!D9"))</f>
        <v>158.41503267973854</v>
      </c>
      <c r="K198" s="136">
        <v>1000</v>
      </c>
      <c r="L198" s="137">
        <f t="shared" ca="1" si="21"/>
        <v>14.05</v>
      </c>
      <c r="M198" s="194">
        <f t="shared" ca="1" si="25"/>
        <v>1</v>
      </c>
      <c r="N198" s="5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0.35594120680763275</v>
      </c>
      <c r="O198" s="89">
        <f t="shared" ca="1" si="26"/>
        <v>0</v>
      </c>
      <c r="S198" s="137">
        <f t="shared" ca="1" si="22"/>
        <v>18.041873326603145</v>
      </c>
      <c r="T198" s="72">
        <f t="shared" ca="1" si="27"/>
        <v>1</v>
      </c>
      <c r="U198" s="5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0.35594120680763275</v>
      </c>
      <c r="V198" s="89">
        <f t="shared" ca="1" si="28"/>
        <v>56.386437908496717</v>
      </c>
    </row>
    <row r="199" spans="1:22" x14ac:dyDescent="0.35">
      <c r="A199" s="48">
        <f t="shared" si="29"/>
        <v>45565</v>
      </c>
      <c r="B199" s="88" cm="1">
        <f t="array" aca="1" ref="B199" ca="1">_xlfn.XLOOKUP(A199,INDIRECT($A$5&amp;"!$AJ$41:$AJ$406"),INDIRECT($A$5&amp;"!$AK$41:$AK$406"))*SUM($F$3:$I$3)</f>
        <v>0</v>
      </c>
      <c r="C199" s="88" cm="1">
        <f t="array" aca="1" ref="C199" ca="1">_xlfn.XLOOKUP(A199,INDIRECT($A$5&amp;"!$AJ$41:$AJ$406"),INDIRECT($A$5&amp;"!$AL$41:$AL$406"))*SUM($F$3:$I$3)</f>
        <v>14.05</v>
      </c>
      <c r="D199" s="88" cm="1">
        <f t="array" aca="1" ref="D199" ca="1">_xlfn.XLOOKUP(A199,INDIRECT($A$5&amp;"!$AJ$41:$AJ$406"),INDIRECT($A$5&amp;"!$AO$41:$AO$406"))*SUM($F$3:$I$3)</f>
        <v>14.05</v>
      </c>
      <c r="E199" s="50" cm="1">
        <f t="array" ref="E199">SUMPRODUCT(('PT Storengy'!$B$8:$K$372)*('PT Storengy'!$A$8:$A$372=$A199)*('PT Storengy'!$B$5:$K$5=$A$6)*('PT Storengy'!$B$7:$K$7=$A$7))</f>
        <v>0.45</v>
      </c>
      <c r="F199" s="137">
        <f t="shared" ca="1" si="20"/>
        <v>14.049999999999995</v>
      </c>
      <c r="G199" s="194">
        <f t="shared" ca="1" si="23"/>
        <v>1</v>
      </c>
      <c r="H199" s="5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0.35594120680763275</v>
      </c>
      <c r="I199" s="89">
        <f t="shared" ca="1" si="24"/>
        <v>0</v>
      </c>
      <c r="J199" s="136" cm="1">
        <f t="array" aca="1" ref="J199" ca="1">IF(COUNTIFS('PTC GRTgaz'!$K$7:$K$15996,"",'PTC GRTgaz'!$A$7:$A$15996,J$16,'PTC GRTgaz'!$D$7:$D$15996,$A199,'PTC GRTgaz'!$C$7:$C$15996,"DEL")&gt;0,J$14,SUMIFS('PTC GRTgaz'!$K$7:$K$15996,'PTC GRTgaz'!$A$7:$A$15996,J$16,'PTC GRTgaz'!$D$7:$D$15996,$A199,'PTC GRTgaz'!$C$7:$C$15996,"DEL")*1.0026*$F$4/INDIRECT($A$4&amp;"!D9"))</f>
        <v>158.41503267973854</v>
      </c>
      <c r="K199" s="136">
        <v>1000</v>
      </c>
      <c r="L199" s="137">
        <f t="shared" ca="1" si="21"/>
        <v>14.05</v>
      </c>
      <c r="M199" s="194">
        <f t="shared" ca="1" si="25"/>
        <v>1</v>
      </c>
      <c r="N199" s="5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0.35594120680763275</v>
      </c>
      <c r="O199" s="89">
        <f t="shared" ca="1" si="26"/>
        <v>0</v>
      </c>
      <c r="S199" s="137">
        <f t="shared" ca="1" si="22"/>
        <v>18.098259764511642</v>
      </c>
      <c r="T199" s="72">
        <f t="shared" ca="1" si="27"/>
        <v>1</v>
      </c>
      <c r="U199" s="5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0.35594120680763275</v>
      </c>
      <c r="V199" s="89">
        <f t="shared" ca="1" si="28"/>
        <v>56.386437908496717</v>
      </c>
    </row>
    <row r="200" spans="1:22" x14ac:dyDescent="0.35">
      <c r="A200" s="48">
        <f t="shared" si="29"/>
        <v>45566</v>
      </c>
      <c r="B200" s="88" cm="1">
        <f t="array" aca="1" ref="B200" ca="1">_xlfn.XLOOKUP(A200,INDIRECT($A$5&amp;"!$AJ$41:$AJ$406"),INDIRECT($A$5&amp;"!$AK$41:$AK$406"))*SUM($F$3:$I$3)</f>
        <v>0</v>
      </c>
      <c r="C200" s="88" cm="1">
        <f t="array" aca="1" ref="C200" ca="1">_xlfn.XLOOKUP(A200,INDIRECT($A$5&amp;"!$AJ$41:$AJ$406"),INDIRECT($A$5&amp;"!$AL$41:$AL$406"))*SUM($F$3:$I$3)</f>
        <v>14.05</v>
      </c>
      <c r="D200" s="88" cm="1">
        <f t="array" aca="1" ref="D200" ca="1">_xlfn.XLOOKUP(A200,INDIRECT($A$5&amp;"!$AJ$41:$AJ$406"),INDIRECT($A$5&amp;"!$AO$41:$AO$406"))*SUM($F$3:$I$3)</f>
        <v>14.05</v>
      </c>
      <c r="E200" s="50" cm="1">
        <f t="array" ref="E200">SUMPRODUCT(('PT Storengy'!$B$8:$K$372)*('PT Storengy'!$A$8:$A$372=$A200)*('PT Storengy'!$B$5:$K$5=$A$6)*('PT Storengy'!$B$7:$K$7=$A$7))</f>
        <v>0.45</v>
      </c>
      <c r="F200" s="137">
        <f t="shared" ca="1" si="20"/>
        <v>14.049999999999995</v>
      </c>
      <c r="G200" s="194">
        <f t="shared" ca="1" si="23"/>
        <v>1</v>
      </c>
      <c r="H200" s="5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0.35594120680763275</v>
      </c>
      <c r="I200" s="89">
        <f t="shared" ca="1" si="24"/>
        <v>0</v>
      </c>
      <c r="J200" s="136" cm="1">
        <f t="array" aca="1" ref="J200" ca="1">IF(COUNTIFS('PTC GRTgaz'!$K$7:$K$15996,"",'PTC GRTgaz'!$A$7:$A$15996,J$16,'PTC GRTgaz'!$D$7:$D$15996,$A200,'PTC GRTgaz'!$C$7:$C$15996,"DEL")&gt;0,J$14,SUMIFS('PTC GRTgaz'!$K$7:$K$15996,'PTC GRTgaz'!$A$7:$A$15996,J$16,'PTC GRTgaz'!$D$7:$D$15996,$A200,'PTC GRTgaz'!$C$7:$C$15996,"DEL")*1.0026*$F$4/INDIRECT($A$4&amp;"!D9"))</f>
        <v>158.41503267973854</v>
      </c>
      <c r="K200" s="136">
        <v>1000</v>
      </c>
      <c r="L200" s="137">
        <f t="shared" ca="1" si="21"/>
        <v>14.05</v>
      </c>
      <c r="M200" s="194">
        <f t="shared" ca="1" si="25"/>
        <v>1</v>
      </c>
      <c r="N200" s="5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0.35594120680763275</v>
      </c>
      <c r="O200" s="89">
        <f t="shared" ca="1" si="26"/>
        <v>0</v>
      </c>
      <c r="S200" s="137">
        <f t="shared" ca="1" si="22"/>
        <v>18.154646202420139</v>
      </c>
      <c r="T200" s="72">
        <f t="shared" ca="1" si="27"/>
        <v>1</v>
      </c>
      <c r="U200" s="5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0.35594120680763275</v>
      </c>
      <c r="V200" s="89">
        <f t="shared" ca="1" si="28"/>
        <v>56.386437908496717</v>
      </c>
    </row>
    <row r="201" spans="1:22" x14ac:dyDescent="0.35">
      <c r="A201" s="48">
        <f t="shared" si="29"/>
        <v>45567</v>
      </c>
      <c r="B201" s="88" cm="1">
        <f t="array" aca="1" ref="B201" ca="1">_xlfn.XLOOKUP(A201,INDIRECT($A$5&amp;"!$AJ$41:$AJ$406"),INDIRECT($A$5&amp;"!$AK$41:$AK$406"))*SUM($F$3:$I$3)</f>
        <v>0</v>
      </c>
      <c r="C201" s="88" cm="1">
        <f t="array" aca="1" ref="C201" ca="1">_xlfn.XLOOKUP(A201,INDIRECT($A$5&amp;"!$AJ$41:$AJ$406"),INDIRECT($A$5&amp;"!$AL$41:$AL$406"))*SUM($F$3:$I$3)</f>
        <v>14.05</v>
      </c>
      <c r="D201" s="88" cm="1">
        <f t="array" aca="1" ref="D201" ca="1">_xlfn.XLOOKUP(A201,INDIRECT($A$5&amp;"!$AJ$41:$AJ$406"),INDIRECT($A$5&amp;"!$AO$41:$AO$406"))*SUM($F$3:$I$3)</f>
        <v>14.05</v>
      </c>
      <c r="E201" s="50" cm="1">
        <f t="array" ref="E201">SUMPRODUCT(('PT Storengy'!$B$8:$K$372)*('PT Storengy'!$A$8:$A$372=$A201)*('PT Storengy'!$B$5:$K$5=$A$6)*('PT Storengy'!$B$7:$K$7=$A$7))</f>
        <v>0.45</v>
      </c>
      <c r="F201" s="137">
        <f t="shared" ca="1" si="20"/>
        <v>14.049999999999995</v>
      </c>
      <c r="G201" s="194">
        <f t="shared" ca="1" si="23"/>
        <v>1</v>
      </c>
      <c r="H201" s="5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0.35594120680763275</v>
      </c>
      <c r="I201" s="89">
        <f t="shared" ca="1" si="24"/>
        <v>0</v>
      </c>
      <c r="J201" s="136" cm="1">
        <f t="array" aca="1" ref="J201" ca="1">IF(COUNTIFS('PTC GRTgaz'!$K$7:$K$15996,"",'PTC GRTgaz'!$A$7:$A$15996,J$16,'PTC GRTgaz'!$D$7:$D$15996,$A201,'PTC GRTgaz'!$C$7:$C$15996,"DEL")&gt;0,J$14,SUMIFS('PTC GRTgaz'!$K$7:$K$15996,'PTC GRTgaz'!$A$7:$A$15996,J$16,'PTC GRTgaz'!$D$7:$D$15996,$A201,'PTC GRTgaz'!$C$7:$C$15996,"DEL")*1.0026*$F$4/INDIRECT($A$4&amp;"!D9"))</f>
        <v>158.41503267973854</v>
      </c>
      <c r="K201" s="136">
        <v>1000</v>
      </c>
      <c r="L201" s="137">
        <f t="shared" ca="1" si="21"/>
        <v>14.05</v>
      </c>
      <c r="M201" s="194">
        <f t="shared" ca="1" si="25"/>
        <v>1</v>
      </c>
      <c r="N201" s="5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0.35594120680763275</v>
      </c>
      <c r="O201" s="89">
        <f t="shared" ca="1" si="26"/>
        <v>0</v>
      </c>
      <c r="S201" s="137">
        <f t="shared" ca="1" si="22"/>
        <v>18.211032640328636</v>
      </c>
      <c r="T201" s="72">
        <f t="shared" ca="1" si="27"/>
        <v>1</v>
      </c>
      <c r="U201" s="5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0.35594120680763275</v>
      </c>
      <c r="V201" s="89">
        <f t="shared" ca="1" si="28"/>
        <v>56.386437908496717</v>
      </c>
    </row>
    <row r="202" spans="1:22" x14ac:dyDescent="0.35">
      <c r="A202" s="48">
        <f t="shared" si="29"/>
        <v>45568</v>
      </c>
      <c r="B202" s="88" cm="1">
        <f t="array" aca="1" ref="B202" ca="1">_xlfn.XLOOKUP(A202,INDIRECT($A$5&amp;"!$AJ$41:$AJ$406"),INDIRECT($A$5&amp;"!$AK$41:$AK$406"))*SUM($F$3:$I$3)</f>
        <v>0</v>
      </c>
      <c r="C202" s="88" cm="1">
        <f t="array" aca="1" ref="C202" ca="1">_xlfn.XLOOKUP(A202,INDIRECT($A$5&amp;"!$AJ$41:$AJ$406"),INDIRECT($A$5&amp;"!$AL$41:$AL$406"))*SUM($F$3:$I$3)</f>
        <v>14.05</v>
      </c>
      <c r="D202" s="88" cm="1">
        <f t="array" aca="1" ref="D202" ca="1">_xlfn.XLOOKUP(A202,INDIRECT($A$5&amp;"!$AJ$41:$AJ$406"),INDIRECT($A$5&amp;"!$AO$41:$AO$406"))*SUM($F$3:$I$3)</f>
        <v>14.05</v>
      </c>
      <c r="E202" s="50" cm="1">
        <f t="array" ref="E202">SUMPRODUCT(('PT Storengy'!$B$8:$K$372)*('PT Storengy'!$A$8:$A$372=$A202)*('PT Storengy'!$B$5:$K$5=$A$6)*('PT Storengy'!$B$7:$K$7=$A$7))</f>
        <v>0.45</v>
      </c>
      <c r="F202" s="137">
        <f t="shared" ca="1" si="20"/>
        <v>14.049999999999995</v>
      </c>
      <c r="G202" s="194">
        <f t="shared" ca="1" si="23"/>
        <v>1</v>
      </c>
      <c r="H202" s="5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0.35594120680763275</v>
      </c>
      <c r="I202" s="89">
        <f t="shared" ca="1" si="24"/>
        <v>0</v>
      </c>
      <c r="J202" s="136" cm="1">
        <f t="array" aca="1" ref="J202" ca="1">IF(COUNTIFS('PTC GRTgaz'!$K$7:$K$15996,"",'PTC GRTgaz'!$A$7:$A$15996,J$16,'PTC GRTgaz'!$D$7:$D$15996,$A202,'PTC GRTgaz'!$C$7:$C$15996,"DEL")&gt;0,J$14,SUMIFS('PTC GRTgaz'!$K$7:$K$15996,'PTC GRTgaz'!$A$7:$A$15996,J$16,'PTC GRTgaz'!$D$7:$D$15996,$A202,'PTC GRTgaz'!$C$7:$C$15996,"DEL")*1.0026*$F$4/INDIRECT($A$4&amp;"!D9"))</f>
        <v>158.41503267973854</v>
      </c>
      <c r="K202" s="136">
        <v>1000</v>
      </c>
      <c r="L202" s="137">
        <f t="shared" ca="1" si="21"/>
        <v>14.05</v>
      </c>
      <c r="M202" s="194">
        <f t="shared" ca="1" si="25"/>
        <v>1</v>
      </c>
      <c r="N202" s="5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0.35594120680763275</v>
      </c>
      <c r="O202" s="89">
        <f t="shared" ca="1" si="26"/>
        <v>0</v>
      </c>
      <c r="S202" s="137">
        <f t="shared" ca="1" si="22"/>
        <v>18.267419078237133</v>
      </c>
      <c r="T202" s="72">
        <f t="shared" ca="1" si="27"/>
        <v>1</v>
      </c>
      <c r="U202" s="5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0.35594120680763275</v>
      </c>
      <c r="V202" s="89">
        <f t="shared" ca="1" si="28"/>
        <v>56.386437908496717</v>
      </c>
    </row>
    <row r="203" spans="1:22" x14ac:dyDescent="0.35">
      <c r="A203" s="48">
        <f t="shared" si="29"/>
        <v>45569</v>
      </c>
      <c r="B203" s="88" cm="1">
        <f t="array" aca="1" ref="B203" ca="1">_xlfn.XLOOKUP(A203,INDIRECT($A$5&amp;"!$AJ$41:$AJ$406"),INDIRECT($A$5&amp;"!$AK$41:$AK$406"))*SUM($F$3:$I$3)</f>
        <v>0</v>
      </c>
      <c r="C203" s="88" cm="1">
        <f t="array" aca="1" ref="C203" ca="1">_xlfn.XLOOKUP(A203,INDIRECT($A$5&amp;"!$AJ$41:$AJ$406"),INDIRECT($A$5&amp;"!$AL$41:$AL$406"))*SUM($F$3:$I$3)</f>
        <v>14.05</v>
      </c>
      <c r="D203" s="88" cm="1">
        <f t="array" aca="1" ref="D203" ca="1">_xlfn.XLOOKUP(A203,INDIRECT($A$5&amp;"!$AJ$41:$AJ$406"),INDIRECT($A$5&amp;"!$AO$41:$AO$406"))*SUM($F$3:$I$3)</f>
        <v>14.05</v>
      </c>
      <c r="E203" s="50" cm="1">
        <f t="array" ref="E203">SUMPRODUCT(('PT Storengy'!$B$8:$K$372)*('PT Storengy'!$A$8:$A$372=$A203)*('PT Storengy'!$B$5:$K$5=$A$6)*('PT Storengy'!$B$7:$K$7=$A$7))</f>
        <v>0.45</v>
      </c>
      <c r="F203" s="137">
        <f t="shared" ca="1" si="20"/>
        <v>14.049999999999995</v>
      </c>
      <c r="G203" s="194">
        <f t="shared" ca="1" si="23"/>
        <v>1</v>
      </c>
      <c r="H203" s="5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0.35594120680763275</v>
      </c>
      <c r="I203" s="89">
        <f t="shared" ca="1" si="24"/>
        <v>0</v>
      </c>
      <c r="J203" s="136" cm="1">
        <f t="array" aca="1" ref="J203" ca="1">IF(COUNTIFS('PTC GRTgaz'!$K$7:$K$15996,"",'PTC GRTgaz'!$A$7:$A$15996,J$16,'PTC GRTgaz'!$D$7:$D$15996,$A203,'PTC GRTgaz'!$C$7:$C$15996,"DEL")&gt;0,J$14,SUMIFS('PTC GRTgaz'!$K$7:$K$15996,'PTC GRTgaz'!$A$7:$A$15996,J$16,'PTC GRTgaz'!$D$7:$D$15996,$A203,'PTC GRTgaz'!$C$7:$C$15996,"DEL")*1.0026*$F$4/INDIRECT($A$4&amp;"!D9"))</f>
        <v>158.41503267973854</v>
      </c>
      <c r="K203" s="136">
        <v>1000</v>
      </c>
      <c r="L203" s="137">
        <f t="shared" ca="1" si="21"/>
        <v>14.05</v>
      </c>
      <c r="M203" s="194">
        <f t="shared" ca="1" si="25"/>
        <v>1</v>
      </c>
      <c r="N203" s="5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0.35594120680763275</v>
      </c>
      <c r="O203" s="89">
        <f t="shared" ca="1" si="26"/>
        <v>0</v>
      </c>
      <c r="S203" s="137">
        <f t="shared" ca="1" si="22"/>
        <v>18.323805516145629</v>
      </c>
      <c r="T203" s="72">
        <f t="shared" ca="1" si="27"/>
        <v>1</v>
      </c>
      <c r="U203" s="5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0.35594120680763275</v>
      </c>
      <c r="V203" s="89">
        <f t="shared" ca="1" si="28"/>
        <v>56.386437908496717</v>
      </c>
    </row>
    <row r="204" spans="1:22" x14ac:dyDescent="0.35">
      <c r="A204" s="48">
        <f t="shared" si="29"/>
        <v>45570</v>
      </c>
      <c r="B204" s="88" cm="1">
        <f t="array" aca="1" ref="B204" ca="1">_xlfn.XLOOKUP(A204,INDIRECT($A$5&amp;"!$AJ$41:$AJ$406"),INDIRECT($A$5&amp;"!$AK$41:$AK$406"))*SUM($F$3:$I$3)</f>
        <v>0</v>
      </c>
      <c r="C204" s="88" cm="1">
        <f t="array" aca="1" ref="C204" ca="1">_xlfn.XLOOKUP(A204,INDIRECT($A$5&amp;"!$AJ$41:$AJ$406"),INDIRECT($A$5&amp;"!$AL$41:$AL$406"))*SUM($F$3:$I$3)</f>
        <v>14.05</v>
      </c>
      <c r="D204" s="88" cm="1">
        <f t="array" aca="1" ref="D204" ca="1">_xlfn.XLOOKUP(A204,INDIRECT($A$5&amp;"!$AJ$41:$AJ$406"),INDIRECT($A$5&amp;"!$AO$41:$AO$406"))*SUM($F$3:$I$3)</f>
        <v>14.05</v>
      </c>
      <c r="E204" s="50" cm="1">
        <f t="array" ref="E204">SUMPRODUCT(('PT Storengy'!$B$8:$K$372)*('PT Storengy'!$A$8:$A$372=$A204)*('PT Storengy'!$B$5:$K$5=$A$6)*('PT Storengy'!$B$7:$K$7=$A$7))</f>
        <v>0.45</v>
      </c>
      <c r="F204" s="137">
        <f t="shared" ca="1" si="20"/>
        <v>14.049999999999995</v>
      </c>
      <c r="G204" s="194">
        <f t="shared" ca="1" si="23"/>
        <v>1</v>
      </c>
      <c r="H204" s="5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0.35594120680763275</v>
      </c>
      <c r="I204" s="89">
        <f t="shared" ca="1" si="24"/>
        <v>0</v>
      </c>
      <c r="J204" s="136" cm="1">
        <f t="array" aca="1" ref="J204" ca="1">IF(COUNTIFS('PTC GRTgaz'!$K$7:$K$15996,"",'PTC GRTgaz'!$A$7:$A$15996,J$16,'PTC GRTgaz'!$D$7:$D$15996,$A204,'PTC GRTgaz'!$C$7:$C$15996,"DEL")&gt;0,J$14,SUMIFS('PTC GRTgaz'!$K$7:$K$15996,'PTC GRTgaz'!$A$7:$A$15996,J$16,'PTC GRTgaz'!$D$7:$D$15996,$A204,'PTC GRTgaz'!$C$7:$C$15996,"DEL")*1.0026*$F$4/INDIRECT($A$4&amp;"!D9"))</f>
        <v>158.41503267973854</v>
      </c>
      <c r="K204" s="136">
        <v>1000</v>
      </c>
      <c r="L204" s="137">
        <f t="shared" ca="1" si="21"/>
        <v>14.05</v>
      </c>
      <c r="M204" s="194">
        <f t="shared" ca="1" si="25"/>
        <v>1</v>
      </c>
      <c r="N204" s="5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0.35594120680763275</v>
      </c>
      <c r="O204" s="89">
        <f t="shared" ca="1" si="26"/>
        <v>0</v>
      </c>
      <c r="S204" s="137">
        <f t="shared" ca="1" si="22"/>
        <v>18.380191954054126</v>
      </c>
      <c r="T204" s="72">
        <f t="shared" ca="1" si="27"/>
        <v>1</v>
      </c>
      <c r="U204" s="5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0.35594120680763275</v>
      </c>
      <c r="V204" s="89">
        <f t="shared" ca="1" si="28"/>
        <v>56.386437908496717</v>
      </c>
    </row>
    <row r="205" spans="1:22" x14ac:dyDescent="0.35">
      <c r="A205" s="48">
        <f t="shared" si="29"/>
        <v>45571</v>
      </c>
      <c r="B205" s="88" cm="1">
        <f t="array" aca="1" ref="B205" ca="1">_xlfn.XLOOKUP(A205,INDIRECT($A$5&amp;"!$AJ$41:$AJ$406"),INDIRECT($A$5&amp;"!$AK$41:$AK$406"))*SUM($F$3:$I$3)</f>
        <v>0</v>
      </c>
      <c r="C205" s="88" cm="1">
        <f t="array" aca="1" ref="C205" ca="1">_xlfn.XLOOKUP(A205,INDIRECT($A$5&amp;"!$AJ$41:$AJ$406"),INDIRECT($A$5&amp;"!$AL$41:$AL$406"))*SUM($F$3:$I$3)</f>
        <v>14.05</v>
      </c>
      <c r="D205" s="88" cm="1">
        <f t="array" aca="1" ref="D205" ca="1">_xlfn.XLOOKUP(A205,INDIRECT($A$5&amp;"!$AJ$41:$AJ$406"),INDIRECT($A$5&amp;"!$AO$41:$AO$406"))*SUM($F$3:$I$3)</f>
        <v>14.05</v>
      </c>
      <c r="E205" s="50" cm="1">
        <f t="array" ref="E205">SUMPRODUCT(('PT Storengy'!$B$8:$K$372)*('PT Storengy'!$A$8:$A$372=$A205)*('PT Storengy'!$B$5:$K$5=$A$6)*('PT Storengy'!$B$7:$K$7=$A$7))</f>
        <v>0.35</v>
      </c>
      <c r="F205" s="137">
        <f t="shared" ca="1" si="20"/>
        <v>14.049999999999995</v>
      </c>
      <c r="G205" s="194">
        <f t="shared" ca="1" si="23"/>
        <v>1</v>
      </c>
      <c r="H205" s="5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0.35594120680763275</v>
      </c>
      <c r="I205" s="89">
        <f t="shared" ca="1" si="24"/>
        <v>0</v>
      </c>
      <c r="J205" s="136" cm="1">
        <f t="array" aca="1" ref="J205" ca="1">IF(COUNTIFS('PTC GRTgaz'!$K$7:$K$15996,"",'PTC GRTgaz'!$A$7:$A$15996,J$16,'PTC GRTgaz'!$D$7:$D$15996,$A205,'PTC GRTgaz'!$C$7:$C$15996,"DEL")&gt;0,J$14,SUMIFS('PTC GRTgaz'!$K$7:$K$15996,'PTC GRTgaz'!$A$7:$A$15996,J$16,'PTC GRTgaz'!$D$7:$D$15996,$A205,'PTC GRTgaz'!$C$7:$C$15996,"DEL")*1.0026*$F$4/INDIRECT($A$4&amp;"!D9"))</f>
        <v>158.41503267973854</v>
      </c>
      <c r="K205" s="136">
        <v>1000</v>
      </c>
      <c r="L205" s="137">
        <f t="shared" ca="1" si="21"/>
        <v>14.05</v>
      </c>
      <c r="M205" s="194">
        <f t="shared" ca="1" si="25"/>
        <v>1</v>
      </c>
      <c r="N205" s="5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0.35594120680763275</v>
      </c>
      <c r="O205" s="89">
        <f t="shared" ca="1" si="26"/>
        <v>0</v>
      </c>
      <c r="S205" s="137">
        <f t="shared" ca="1" si="22"/>
        <v>18.436578391962623</v>
      </c>
      <c r="T205" s="72">
        <f t="shared" ca="1" si="27"/>
        <v>1</v>
      </c>
      <c r="U205" s="5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0.35594120680763275</v>
      </c>
      <c r="V205" s="89">
        <f t="shared" ca="1" si="28"/>
        <v>56.386437908496717</v>
      </c>
    </row>
    <row r="206" spans="1:22" x14ac:dyDescent="0.35">
      <c r="A206" s="48">
        <f t="shared" si="29"/>
        <v>45572</v>
      </c>
      <c r="B206" s="88" cm="1">
        <f t="array" aca="1" ref="B206" ca="1">_xlfn.XLOOKUP(A206,INDIRECT($A$5&amp;"!$AJ$41:$AJ$406"),INDIRECT($A$5&amp;"!$AK$41:$AK$406"))*SUM($F$3:$I$3)</f>
        <v>0</v>
      </c>
      <c r="C206" s="88" cm="1">
        <f t="array" aca="1" ref="C206" ca="1">_xlfn.XLOOKUP(A206,INDIRECT($A$5&amp;"!$AJ$41:$AJ$406"),INDIRECT($A$5&amp;"!$AL$41:$AL$406"))*SUM($F$3:$I$3)</f>
        <v>14.05</v>
      </c>
      <c r="D206" s="88" cm="1">
        <f t="array" aca="1" ref="D206" ca="1">_xlfn.XLOOKUP(A206,INDIRECT($A$5&amp;"!$AJ$41:$AJ$406"),INDIRECT($A$5&amp;"!$AO$41:$AO$406"))*SUM($F$3:$I$3)</f>
        <v>14.05</v>
      </c>
      <c r="E206" s="50" cm="1">
        <f t="array" ref="E206">SUMPRODUCT(('PT Storengy'!$B$8:$K$372)*('PT Storengy'!$A$8:$A$372=$A206)*('PT Storengy'!$B$5:$K$5=$A$6)*('PT Storengy'!$B$7:$K$7=$A$7))</f>
        <v>0.35</v>
      </c>
      <c r="F206" s="137">
        <f t="shared" ca="1" si="20"/>
        <v>14.049999999999995</v>
      </c>
      <c r="G206" s="194">
        <f t="shared" ca="1" si="23"/>
        <v>1</v>
      </c>
      <c r="H206" s="5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0.35594120680763275</v>
      </c>
      <c r="I206" s="89">
        <f t="shared" ca="1" si="24"/>
        <v>0</v>
      </c>
      <c r="J206" s="136" cm="1">
        <f t="array" aca="1" ref="J206" ca="1">IF(COUNTIFS('PTC GRTgaz'!$K$7:$K$15996,"",'PTC GRTgaz'!$A$7:$A$15996,J$16,'PTC GRTgaz'!$D$7:$D$15996,$A206,'PTC GRTgaz'!$C$7:$C$15996,"DEL")&gt;0,J$14,SUMIFS('PTC GRTgaz'!$K$7:$K$15996,'PTC GRTgaz'!$A$7:$A$15996,J$16,'PTC GRTgaz'!$D$7:$D$15996,$A206,'PTC GRTgaz'!$C$7:$C$15996,"DEL")*1.0026*$F$4/INDIRECT($A$4&amp;"!D9"))</f>
        <v>158.41503267973854</v>
      </c>
      <c r="K206" s="136">
        <v>1000</v>
      </c>
      <c r="L206" s="137">
        <f t="shared" ca="1" si="21"/>
        <v>14.05</v>
      </c>
      <c r="M206" s="194">
        <f t="shared" ca="1" si="25"/>
        <v>1</v>
      </c>
      <c r="N206" s="5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0.35594120680763275</v>
      </c>
      <c r="O206" s="89">
        <f t="shared" ca="1" si="26"/>
        <v>0</v>
      </c>
      <c r="S206" s="137">
        <f t="shared" ca="1" si="22"/>
        <v>18.49296482987112</v>
      </c>
      <c r="T206" s="72">
        <f t="shared" ca="1" si="27"/>
        <v>1</v>
      </c>
      <c r="U206" s="5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0.35594120680763275</v>
      </c>
      <c r="V206" s="89">
        <f t="shared" ca="1" si="28"/>
        <v>56.386437908496717</v>
      </c>
    </row>
    <row r="207" spans="1:22" x14ac:dyDescent="0.35">
      <c r="A207" s="48">
        <f t="shared" si="29"/>
        <v>45573</v>
      </c>
      <c r="B207" s="88" cm="1">
        <f t="array" aca="1" ref="B207" ca="1">_xlfn.XLOOKUP(A207,INDIRECT($A$5&amp;"!$AJ$41:$AJ$406"),INDIRECT($A$5&amp;"!$AK$41:$AK$406"))*SUM($F$3:$I$3)</f>
        <v>0</v>
      </c>
      <c r="C207" s="88" cm="1">
        <f t="array" aca="1" ref="C207" ca="1">_xlfn.XLOOKUP(A207,INDIRECT($A$5&amp;"!$AJ$41:$AJ$406"),INDIRECT($A$5&amp;"!$AL$41:$AL$406"))*SUM($F$3:$I$3)</f>
        <v>14.05</v>
      </c>
      <c r="D207" s="88" cm="1">
        <f t="array" aca="1" ref="D207" ca="1">_xlfn.XLOOKUP(A207,INDIRECT($A$5&amp;"!$AJ$41:$AJ$406"),INDIRECT($A$5&amp;"!$AO$41:$AO$406"))*SUM($F$3:$I$3)</f>
        <v>14.05</v>
      </c>
      <c r="E207" s="50" cm="1">
        <f t="array" ref="E207">SUMPRODUCT(('PT Storengy'!$B$8:$K$372)*('PT Storengy'!$A$8:$A$372=$A207)*('PT Storengy'!$B$5:$K$5=$A$6)*('PT Storengy'!$B$7:$K$7=$A$7))</f>
        <v>0.35</v>
      </c>
      <c r="F207" s="137">
        <f t="shared" ca="1" si="20"/>
        <v>14.049999999999995</v>
      </c>
      <c r="G207" s="194">
        <f t="shared" ca="1" si="23"/>
        <v>1</v>
      </c>
      <c r="H207" s="5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0.35594120680763275</v>
      </c>
      <c r="I207" s="89">
        <f t="shared" ca="1" si="24"/>
        <v>0</v>
      </c>
      <c r="J207" s="136" cm="1">
        <f t="array" aca="1" ref="J207" ca="1">IF(COUNTIFS('PTC GRTgaz'!$K$7:$K$15996,"",'PTC GRTgaz'!$A$7:$A$15996,J$16,'PTC GRTgaz'!$D$7:$D$15996,$A207,'PTC GRTgaz'!$C$7:$C$15996,"DEL")&gt;0,J$14,SUMIFS('PTC GRTgaz'!$K$7:$K$15996,'PTC GRTgaz'!$A$7:$A$15996,J$16,'PTC GRTgaz'!$D$7:$D$15996,$A207,'PTC GRTgaz'!$C$7:$C$15996,"DEL")*1.0026*$F$4/INDIRECT($A$4&amp;"!D9"))</f>
        <v>158.41503267973854</v>
      </c>
      <c r="K207" s="136">
        <v>1000</v>
      </c>
      <c r="L207" s="137">
        <f t="shared" ca="1" si="21"/>
        <v>14.05</v>
      </c>
      <c r="M207" s="194">
        <f t="shared" ca="1" si="25"/>
        <v>1</v>
      </c>
      <c r="N207" s="5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0.35594120680763275</v>
      </c>
      <c r="O207" s="89">
        <f t="shared" ca="1" si="26"/>
        <v>0</v>
      </c>
      <c r="S207" s="137">
        <f t="shared" ca="1" si="22"/>
        <v>18.549351267779617</v>
      </c>
      <c r="T207" s="72">
        <f t="shared" ca="1" si="27"/>
        <v>1</v>
      </c>
      <c r="U207" s="5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0.35594120680763275</v>
      </c>
      <c r="V207" s="89">
        <f t="shared" ca="1" si="28"/>
        <v>56.386437908496717</v>
      </c>
    </row>
    <row r="208" spans="1:22" x14ac:dyDescent="0.35">
      <c r="A208" s="48">
        <f t="shared" si="29"/>
        <v>45574</v>
      </c>
      <c r="B208" s="88" cm="1">
        <f t="array" aca="1" ref="B208" ca="1">_xlfn.XLOOKUP(A208,INDIRECT($A$5&amp;"!$AJ$41:$AJ$406"),INDIRECT($A$5&amp;"!$AK$41:$AK$406"))*SUM($F$3:$I$3)</f>
        <v>0</v>
      </c>
      <c r="C208" s="88" cm="1">
        <f t="array" aca="1" ref="C208" ca="1">_xlfn.XLOOKUP(A208,INDIRECT($A$5&amp;"!$AJ$41:$AJ$406"),INDIRECT($A$5&amp;"!$AL$41:$AL$406"))*SUM($F$3:$I$3)</f>
        <v>14.05</v>
      </c>
      <c r="D208" s="88" cm="1">
        <f t="array" aca="1" ref="D208" ca="1">_xlfn.XLOOKUP(A208,INDIRECT($A$5&amp;"!$AJ$41:$AJ$406"),INDIRECT($A$5&amp;"!$AO$41:$AO$406"))*SUM($F$3:$I$3)</f>
        <v>14.05</v>
      </c>
      <c r="E208" s="50" cm="1">
        <f t="array" ref="E208">SUMPRODUCT(('PT Storengy'!$B$8:$K$372)*('PT Storengy'!$A$8:$A$372=$A208)*('PT Storengy'!$B$5:$K$5=$A$6)*('PT Storengy'!$B$7:$K$7=$A$7))</f>
        <v>0.35</v>
      </c>
      <c r="F208" s="137">
        <f t="shared" ca="1" si="20"/>
        <v>14.049999999999995</v>
      </c>
      <c r="G208" s="194">
        <f t="shared" ca="1" si="23"/>
        <v>1</v>
      </c>
      <c r="H208" s="5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0.35594120680763275</v>
      </c>
      <c r="I208" s="89">
        <f t="shared" ca="1" si="24"/>
        <v>0</v>
      </c>
      <c r="J208" s="136" cm="1">
        <f t="array" aca="1" ref="J208" ca="1">IF(COUNTIFS('PTC GRTgaz'!$K$7:$K$15996,"",'PTC GRTgaz'!$A$7:$A$15996,J$16,'PTC GRTgaz'!$D$7:$D$15996,$A208,'PTC GRTgaz'!$C$7:$C$15996,"DEL")&gt;0,J$14,SUMIFS('PTC GRTgaz'!$K$7:$K$15996,'PTC GRTgaz'!$A$7:$A$15996,J$16,'PTC GRTgaz'!$D$7:$D$15996,$A208,'PTC GRTgaz'!$C$7:$C$15996,"DEL")*1.0026*$F$4/INDIRECT($A$4&amp;"!D9"))</f>
        <v>158.41503267973854</v>
      </c>
      <c r="K208" s="136">
        <v>1000</v>
      </c>
      <c r="L208" s="137">
        <f t="shared" ca="1" si="21"/>
        <v>14.05</v>
      </c>
      <c r="M208" s="194">
        <f t="shared" ca="1" si="25"/>
        <v>1</v>
      </c>
      <c r="N208" s="5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0.35594120680763275</v>
      </c>
      <c r="O208" s="89">
        <f t="shared" ca="1" si="26"/>
        <v>0</v>
      </c>
      <c r="S208" s="137">
        <f t="shared" ca="1" si="22"/>
        <v>18.605737705688114</v>
      </c>
      <c r="T208" s="72">
        <f t="shared" ca="1" si="27"/>
        <v>1</v>
      </c>
      <c r="U208" s="5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0.35594120680763275</v>
      </c>
      <c r="V208" s="89">
        <f t="shared" ca="1" si="28"/>
        <v>56.386437908496717</v>
      </c>
    </row>
    <row r="209" spans="1:22" x14ac:dyDescent="0.35">
      <c r="A209" s="48">
        <f t="shared" si="29"/>
        <v>45575</v>
      </c>
      <c r="B209" s="88" cm="1">
        <f t="array" aca="1" ref="B209" ca="1">_xlfn.XLOOKUP(A209,INDIRECT($A$5&amp;"!$AJ$41:$AJ$406"),INDIRECT($A$5&amp;"!$AK$41:$AK$406"))*SUM($F$3:$I$3)</f>
        <v>0</v>
      </c>
      <c r="C209" s="88" cm="1">
        <f t="array" aca="1" ref="C209" ca="1">_xlfn.XLOOKUP(A209,INDIRECT($A$5&amp;"!$AJ$41:$AJ$406"),INDIRECT($A$5&amp;"!$AL$41:$AL$406"))*SUM($F$3:$I$3)</f>
        <v>14.05</v>
      </c>
      <c r="D209" s="88" cm="1">
        <f t="array" aca="1" ref="D209" ca="1">_xlfn.XLOOKUP(A209,INDIRECT($A$5&amp;"!$AJ$41:$AJ$406"),INDIRECT($A$5&amp;"!$AO$41:$AO$406"))*SUM($F$3:$I$3)</f>
        <v>14.05</v>
      </c>
      <c r="E209" s="50" cm="1">
        <f t="array" ref="E209">SUMPRODUCT(('PT Storengy'!$B$8:$K$372)*('PT Storengy'!$A$8:$A$372=$A209)*('PT Storengy'!$B$5:$K$5=$A$6)*('PT Storengy'!$B$7:$K$7=$A$7))</f>
        <v>0.35</v>
      </c>
      <c r="F209" s="137">
        <f t="shared" ref="F209:F231" ca="1" si="30">F208+I209/1000</f>
        <v>14.049999999999995</v>
      </c>
      <c r="G209" s="194">
        <f t="shared" ca="1" si="23"/>
        <v>1</v>
      </c>
      <c r="H209" s="5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0.35594120680763275</v>
      </c>
      <c r="I209" s="89">
        <f t="shared" ca="1" si="24"/>
        <v>0</v>
      </c>
      <c r="J209" s="136" cm="1">
        <f t="array" aca="1" ref="J209" ca="1">IF(COUNTIFS('PTC GRTgaz'!$K$7:$K$15996,"",'PTC GRTgaz'!$A$7:$A$15996,J$16,'PTC GRTgaz'!$D$7:$D$15996,$A209,'PTC GRTgaz'!$C$7:$C$15996,"DEL")&gt;0,J$14,SUMIFS('PTC GRTgaz'!$K$7:$K$15996,'PTC GRTgaz'!$A$7:$A$15996,J$16,'PTC GRTgaz'!$D$7:$D$15996,$A209,'PTC GRTgaz'!$C$7:$C$15996,"DEL")*1.0026*$F$4/INDIRECT($A$4&amp;"!D9"))</f>
        <v>158.41503267973854</v>
      </c>
      <c r="K209" s="136">
        <v>1000</v>
      </c>
      <c r="L209" s="137">
        <f t="shared" ref="L209:L231" ca="1" si="31">L208+O209/1000</f>
        <v>14.05</v>
      </c>
      <c r="M209" s="194">
        <f t="shared" ca="1" si="25"/>
        <v>1</v>
      </c>
      <c r="N209" s="5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0.35594120680763275</v>
      </c>
      <c r="O209" s="89">
        <f t="shared" ca="1" si="26"/>
        <v>0</v>
      </c>
      <c r="S209" s="137">
        <f t="shared" ref="S209:S231" ca="1" si="32">S208+V209/1000</f>
        <v>18.662124143596611</v>
      </c>
      <c r="T209" s="72">
        <f t="shared" ca="1" si="27"/>
        <v>1</v>
      </c>
      <c r="U209" s="5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0.35594120680763275</v>
      </c>
      <c r="V209" s="89">
        <f t="shared" ca="1" si="28"/>
        <v>56.386437908496717</v>
      </c>
    </row>
    <row r="210" spans="1:22" x14ac:dyDescent="0.35">
      <c r="A210" s="48">
        <f t="shared" si="29"/>
        <v>45576</v>
      </c>
      <c r="B210" s="88" cm="1">
        <f t="array" aca="1" ref="B210" ca="1">_xlfn.XLOOKUP(A210,INDIRECT($A$5&amp;"!$AJ$41:$AJ$406"),INDIRECT($A$5&amp;"!$AK$41:$AK$406"))*SUM($F$3:$I$3)</f>
        <v>0</v>
      </c>
      <c r="C210" s="88" cm="1">
        <f t="array" aca="1" ref="C210" ca="1">_xlfn.XLOOKUP(A210,INDIRECT($A$5&amp;"!$AJ$41:$AJ$406"),INDIRECT($A$5&amp;"!$AL$41:$AL$406"))*SUM($F$3:$I$3)</f>
        <v>14.05</v>
      </c>
      <c r="D210" s="88" cm="1">
        <f t="array" aca="1" ref="D210" ca="1">_xlfn.XLOOKUP(A210,INDIRECT($A$5&amp;"!$AJ$41:$AJ$406"),INDIRECT($A$5&amp;"!$AO$41:$AO$406"))*SUM($F$3:$I$3)</f>
        <v>14.05</v>
      </c>
      <c r="E210" s="50" cm="1">
        <f t="array" ref="E210">SUMPRODUCT(('PT Storengy'!$B$8:$K$372)*('PT Storengy'!$A$8:$A$372=$A210)*('PT Storengy'!$B$5:$K$5=$A$6)*('PT Storengy'!$B$7:$K$7=$A$7))</f>
        <v>0.35</v>
      </c>
      <c r="F210" s="137">
        <f t="shared" ca="1" si="30"/>
        <v>14.049999999999995</v>
      </c>
      <c r="G210" s="194">
        <f t="shared" ref="G210:G231" ca="1" si="33">ROUND(F209/SUM($F$3,$G$3,$H$3,$I$3),5)</f>
        <v>1</v>
      </c>
      <c r="H210" s="5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0.35594120680763275</v>
      </c>
      <c r="I210" s="89">
        <f t="shared" ref="I210:I231" ca="1" si="34">ROUND(IF(F209*1000+$F$4*(1-$E210)*H210&gt;$D210*1000,$D210*1000-F209*1000,$F$4*(1-$E210)*H210),4)</f>
        <v>0</v>
      </c>
      <c r="J210" s="136" cm="1">
        <f t="array" aca="1" ref="J210" ca="1">IF(COUNTIFS('PTC GRTgaz'!$K$7:$K$15996,"",'PTC GRTgaz'!$A$7:$A$15996,J$16,'PTC GRTgaz'!$D$7:$D$15996,$A210,'PTC GRTgaz'!$C$7:$C$15996,"DEL")&gt;0,J$14,SUMIFS('PTC GRTgaz'!$K$7:$K$15996,'PTC GRTgaz'!$A$7:$A$15996,J$16,'PTC GRTgaz'!$D$7:$D$15996,$A210,'PTC GRTgaz'!$C$7:$C$15996,"DEL")*1.0026*$F$4/INDIRECT($A$4&amp;"!D9"))</f>
        <v>158.41503267973854</v>
      </c>
      <c r="K210" s="136">
        <v>1000</v>
      </c>
      <c r="L210" s="137">
        <f t="shared" ca="1" si="31"/>
        <v>14.05</v>
      </c>
      <c r="M210" s="194">
        <f t="shared" ref="M210:M231" ca="1" si="35">ROUND(L209/SUM($F$3,$G$3,$H$3,$I$3),5)</f>
        <v>1</v>
      </c>
      <c r="N210" s="5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0.35594120680763275</v>
      </c>
      <c r="O210" s="89">
        <f t="shared" ref="O210:O231" ca="1" si="36">IF(L209*1000+MIN(J210,K210,$F$4*(1-$E210)*N210)&gt;$D210*1000,$D210*1000-L209*1000,MIN(J210,K210,$F$4*(1-$E210)*N210))</f>
        <v>0</v>
      </c>
      <c r="S210" s="137">
        <f t="shared" ca="1" si="32"/>
        <v>18.718510581505107</v>
      </c>
      <c r="T210" s="72">
        <f t="shared" ref="T210:T231" ca="1" si="37">MIN(ROUND(S209/SUM($F$3,$G$3,$H$3,$I$3),5),1)</f>
        <v>1</v>
      </c>
      <c r="U210" s="5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0.35594120680763275</v>
      </c>
      <c r="V210" s="89">
        <f t="shared" ref="V210:V231" ca="1" si="38">$F$4*(1)*U210</f>
        <v>56.386437908496717</v>
      </c>
    </row>
    <row r="211" spans="1:22" x14ac:dyDescent="0.35">
      <c r="A211" s="48">
        <f t="shared" ref="A211:A231" si="39">A210+1</f>
        <v>45577</v>
      </c>
      <c r="B211" s="88" cm="1">
        <f t="array" aca="1" ref="B211" ca="1">_xlfn.XLOOKUP(A211,INDIRECT($A$5&amp;"!$AJ$41:$AJ$406"),INDIRECT($A$5&amp;"!$AK$41:$AK$406"))*SUM($F$3:$I$3)</f>
        <v>0</v>
      </c>
      <c r="C211" s="88" cm="1">
        <f t="array" aca="1" ref="C211" ca="1">_xlfn.XLOOKUP(A211,INDIRECT($A$5&amp;"!$AJ$41:$AJ$406"),INDIRECT($A$5&amp;"!$AL$41:$AL$406"))*SUM($F$3:$I$3)</f>
        <v>14.05</v>
      </c>
      <c r="D211" s="88" cm="1">
        <f t="array" aca="1" ref="D211" ca="1">_xlfn.XLOOKUP(A211,INDIRECT($A$5&amp;"!$AJ$41:$AJ$406"),INDIRECT($A$5&amp;"!$AO$41:$AO$406"))*SUM($F$3:$I$3)</f>
        <v>14.05</v>
      </c>
      <c r="E211" s="50" cm="1">
        <f t="array" ref="E211">SUMPRODUCT(('PT Storengy'!$B$8:$K$372)*('PT Storengy'!$A$8:$A$372=$A211)*('PT Storengy'!$B$5:$K$5=$A$6)*('PT Storengy'!$B$7:$K$7=$A$7))</f>
        <v>0.15</v>
      </c>
      <c r="F211" s="137">
        <f t="shared" ca="1" si="30"/>
        <v>14.049999999999995</v>
      </c>
      <c r="G211" s="194">
        <f t="shared" ca="1" si="33"/>
        <v>1</v>
      </c>
      <c r="H211" s="5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0.35594120680763275</v>
      </c>
      <c r="I211" s="89">
        <f t="shared" ca="1" si="34"/>
        <v>0</v>
      </c>
      <c r="J211" s="136" cm="1">
        <f t="array" aca="1" ref="J211" ca="1">IF(COUNTIFS('PTC GRTgaz'!$K$7:$K$15996,"",'PTC GRTgaz'!$A$7:$A$15996,J$16,'PTC GRTgaz'!$D$7:$D$15996,$A211,'PTC GRTgaz'!$C$7:$C$15996,"DEL")&gt;0,J$14,SUMIFS('PTC GRTgaz'!$K$7:$K$15996,'PTC GRTgaz'!$A$7:$A$15996,J$16,'PTC GRTgaz'!$D$7:$D$15996,$A211,'PTC GRTgaz'!$C$7:$C$15996,"DEL")*1.0026*$F$4/INDIRECT($A$4&amp;"!D9"))</f>
        <v>158.41503267973854</v>
      </c>
      <c r="K211" s="136">
        <v>1000</v>
      </c>
      <c r="L211" s="137">
        <f t="shared" ca="1" si="31"/>
        <v>14.05</v>
      </c>
      <c r="M211" s="194">
        <f t="shared" ca="1" si="35"/>
        <v>1</v>
      </c>
      <c r="N211" s="5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0.35594120680763275</v>
      </c>
      <c r="O211" s="89">
        <f t="shared" ca="1" si="36"/>
        <v>0</v>
      </c>
      <c r="S211" s="137">
        <f t="shared" ca="1" si="32"/>
        <v>18.774897019413604</v>
      </c>
      <c r="T211" s="72">
        <f t="shared" ca="1" si="37"/>
        <v>1</v>
      </c>
      <c r="U211" s="5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0.35594120680763275</v>
      </c>
      <c r="V211" s="89">
        <f t="shared" ca="1" si="38"/>
        <v>56.386437908496717</v>
      </c>
    </row>
    <row r="212" spans="1:22" x14ac:dyDescent="0.35">
      <c r="A212" s="48">
        <f t="shared" si="39"/>
        <v>45578</v>
      </c>
      <c r="B212" s="88" cm="1">
        <f t="array" aca="1" ref="B212" ca="1">_xlfn.XLOOKUP(A212,INDIRECT($A$5&amp;"!$AJ$41:$AJ$406"),INDIRECT($A$5&amp;"!$AK$41:$AK$406"))*SUM($F$3:$I$3)</f>
        <v>0</v>
      </c>
      <c r="C212" s="88" cm="1">
        <f t="array" aca="1" ref="C212" ca="1">_xlfn.XLOOKUP(A212,INDIRECT($A$5&amp;"!$AJ$41:$AJ$406"),INDIRECT($A$5&amp;"!$AL$41:$AL$406"))*SUM($F$3:$I$3)</f>
        <v>14.05</v>
      </c>
      <c r="D212" s="88" cm="1">
        <f t="array" aca="1" ref="D212" ca="1">_xlfn.XLOOKUP(A212,INDIRECT($A$5&amp;"!$AJ$41:$AJ$406"),INDIRECT($A$5&amp;"!$AO$41:$AO$406"))*SUM($F$3:$I$3)</f>
        <v>14.05</v>
      </c>
      <c r="E212" s="50" cm="1">
        <f t="array" ref="E212">SUMPRODUCT(('PT Storengy'!$B$8:$K$372)*('PT Storengy'!$A$8:$A$372=$A212)*('PT Storengy'!$B$5:$K$5=$A$6)*('PT Storengy'!$B$7:$K$7=$A$7))</f>
        <v>0.15</v>
      </c>
      <c r="F212" s="137">
        <f t="shared" ca="1" si="30"/>
        <v>14.049999999999995</v>
      </c>
      <c r="G212" s="194">
        <f t="shared" ca="1" si="33"/>
        <v>1</v>
      </c>
      <c r="H212" s="5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0.35594120680763275</v>
      </c>
      <c r="I212" s="89">
        <f t="shared" ca="1" si="34"/>
        <v>0</v>
      </c>
      <c r="J212" s="136" cm="1">
        <f t="array" aca="1" ref="J212" ca="1">IF(COUNTIFS('PTC GRTgaz'!$K$7:$K$15996,"",'PTC GRTgaz'!$A$7:$A$15996,J$16,'PTC GRTgaz'!$D$7:$D$15996,$A212,'PTC GRTgaz'!$C$7:$C$15996,"DEL")&gt;0,J$14,SUMIFS('PTC GRTgaz'!$K$7:$K$15996,'PTC GRTgaz'!$A$7:$A$15996,J$16,'PTC GRTgaz'!$D$7:$D$15996,$A212,'PTC GRTgaz'!$C$7:$C$15996,"DEL")*1.0026*$F$4/INDIRECT($A$4&amp;"!D9"))</f>
        <v>158.41503267973854</v>
      </c>
      <c r="K212" s="136">
        <v>1000</v>
      </c>
      <c r="L212" s="137">
        <f t="shared" ca="1" si="31"/>
        <v>14.05</v>
      </c>
      <c r="M212" s="194">
        <f t="shared" ca="1" si="35"/>
        <v>1</v>
      </c>
      <c r="N212" s="5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0.35594120680763275</v>
      </c>
      <c r="O212" s="89">
        <f t="shared" ca="1" si="36"/>
        <v>0</v>
      </c>
      <c r="S212" s="137">
        <f t="shared" ca="1" si="32"/>
        <v>18.831283457322101</v>
      </c>
      <c r="T212" s="72">
        <f t="shared" ca="1" si="37"/>
        <v>1</v>
      </c>
      <c r="U212" s="5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0.35594120680763275</v>
      </c>
      <c r="V212" s="89">
        <f t="shared" ca="1" si="38"/>
        <v>56.386437908496717</v>
      </c>
    </row>
    <row r="213" spans="1:22" x14ac:dyDescent="0.35">
      <c r="A213" s="48">
        <f t="shared" si="39"/>
        <v>45579</v>
      </c>
      <c r="B213" s="88" cm="1">
        <f t="array" aca="1" ref="B213" ca="1">_xlfn.XLOOKUP(A213,INDIRECT($A$5&amp;"!$AJ$41:$AJ$406"),INDIRECT($A$5&amp;"!$AK$41:$AK$406"))*SUM($F$3:$I$3)</f>
        <v>0</v>
      </c>
      <c r="C213" s="88" cm="1">
        <f t="array" aca="1" ref="C213" ca="1">_xlfn.XLOOKUP(A213,INDIRECT($A$5&amp;"!$AJ$41:$AJ$406"),INDIRECT($A$5&amp;"!$AL$41:$AL$406"))*SUM($F$3:$I$3)</f>
        <v>14.05</v>
      </c>
      <c r="D213" s="88" cm="1">
        <f t="array" aca="1" ref="D213" ca="1">_xlfn.XLOOKUP(A213,INDIRECT($A$5&amp;"!$AJ$41:$AJ$406"),INDIRECT($A$5&amp;"!$AO$41:$AO$406"))*SUM($F$3:$I$3)</f>
        <v>14.05</v>
      </c>
      <c r="E213" s="50" cm="1">
        <f t="array" ref="E213">SUMPRODUCT(('PT Storengy'!$B$8:$K$372)*('PT Storengy'!$A$8:$A$372=$A213)*('PT Storengy'!$B$5:$K$5=$A$6)*('PT Storengy'!$B$7:$K$7=$A$7))</f>
        <v>0.15</v>
      </c>
      <c r="F213" s="137">
        <f t="shared" ca="1" si="30"/>
        <v>14.049999999999995</v>
      </c>
      <c r="G213" s="194">
        <f t="shared" ca="1" si="33"/>
        <v>1</v>
      </c>
      <c r="H213" s="5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0.35594120680763275</v>
      </c>
      <c r="I213" s="89">
        <f t="shared" ca="1" si="34"/>
        <v>0</v>
      </c>
      <c r="J213" s="136" cm="1">
        <f t="array" aca="1" ref="J213" ca="1">IF(COUNTIFS('PTC GRTgaz'!$K$7:$K$15996,"",'PTC GRTgaz'!$A$7:$A$15996,J$16,'PTC GRTgaz'!$D$7:$D$15996,$A213,'PTC GRTgaz'!$C$7:$C$15996,"DEL")&gt;0,J$14,SUMIFS('PTC GRTgaz'!$K$7:$K$15996,'PTC GRTgaz'!$A$7:$A$15996,J$16,'PTC GRTgaz'!$D$7:$D$15996,$A213,'PTC GRTgaz'!$C$7:$C$15996,"DEL")*1.0026*$F$4/INDIRECT($A$4&amp;"!D9"))</f>
        <v>158.41503267973854</v>
      </c>
      <c r="K213" s="136">
        <v>1000</v>
      </c>
      <c r="L213" s="137">
        <f t="shared" ca="1" si="31"/>
        <v>14.05</v>
      </c>
      <c r="M213" s="194">
        <f t="shared" ca="1" si="35"/>
        <v>1</v>
      </c>
      <c r="N213" s="5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0.35594120680763275</v>
      </c>
      <c r="O213" s="89">
        <f t="shared" ca="1" si="36"/>
        <v>0</v>
      </c>
      <c r="S213" s="137">
        <f t="shared" ca="1" si="32"/>
        <v>18.887669895230598</v>
      </c>
      <c r="T213" s="72">
        <f t="shared" ca="1" si="37"/>
        <v>1</v>
      </c>
      <c r="U213" s="5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0.35594120680763275</v>
      </c>
      <c r="V213" s="89">
        <f t="shared" ca="1" si="38"/>
        <v>56.386437908496717</v>
      </c>
    </row>
    <row r="214" spans="1:22" x14ac:dyDescent="0.35">
      <c r="A214" s="48">
        <f t="shared" si="39"/>
        <v>45580</v>
      </c>
      <c r="B214" s="88" cm="1">
        <f t="array" aca="1" ref="B214" ca="1">_xlfn.XLOOKUP(A214,INDIRECT($A$5&amp;"!$AJ$41:$AJ$406"),INDIRECT($A$5&amp;"!$AK$41:$AK$406"))*SUM($F$3:$I$3)</f>
        <v>0</v>
      </c>
      <c r="C214" s="88" cm="1">
        <f t="array" aca="1" ref="C214" ca="1">_xlfn.XLOOKUP(A214,INDIRECT($A$5&amp;"!$AJ$41:$AJ$406"),INDIRECT($A$5&amp;"!$AL$41:$AL$406"))*SUM($F$3:$I$3)</f>
        <v>14.05</v>
      </c>
      <c r="D214" s="88" cm="1">
        <f t="array" aca="1" ref="D214" ca="1">_xlfn.XLOOKUP(A214,INDIRECT($A$5&amp;"!$AJ$41:$AJ$406"),INDIRECT($A$5&amp;"!$AO$41:$AO$406"))*SUM($F$3:$I$3)</f>
        <v>14.05</v>
      </c>
      <c r="E214" s="50" cm="1">
        <f t="array" ref="E214">SUMPRODUCT(('PT Storengy'!$B$8:$K$372)*('PT Storengy'!$A$8:$A$372=$A214)*('PT Storengy'!$B$5:$K$5=$A$6)*('PT Storengy'!$B$7:$K$7=$A$7))</f>
        <v>0.15</v>
      </c>
      <c r="F214" s="137">
        <f t="shared" ca="1" si="30"/>
        <v>14.049999999999995</v>
      </c>
      <c r="G214" s="194">
        <f t="shared" ca="1" si="33"/>
        <v>1</v>
      </c>
      <c r="H214" s="5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0.35594120680763275</v>
      </c>
      <c r="I214" s="89">
        <f t="shared" ca="1" si="34"/>
        <v>0</v>
      </c>
      <c r="J214" s="136" cm="1">
        <f t="array" aca="1" ref="J214" ca="1">IF(COUNTIFS('PTC GRTgaz'!$K$7:$K$15996,"",'PTC GRTgaz'!$A$7:$A$15996,J$16,'PTC GRTgaz'!$D$7:$D$15996,$A214,'PTC GRTgaz'!$C$7:$C$15996,"DEL")&gt;0,J$14,SUMIFS('PTC GRTgaz'!$K$7:$K$15996,'PTC GRTgaz'!$A$7:$A$15996,J$16,'PTC GRTgaz'!$D$7:$D$15996,$A214,'PTC GRTgaz'!$C$7:$C$15996,"DEL")*1.0026*$F$4/INDIRECT($A$4&amp;"!D9"))</f>
        <v>158.41503267973854</v>
      </c>
      <c r="K214" s="136">
        <v>1000</v>
      </c>
      <c r="L214" s="137">
        <f t="shared" ca="1" si="31"/>
        <v>14.05</v>
      </c>
      <c r="M214" s="194">
        <f t="shared" ca="1" si="35"/>
        <v>1</v>
      </c>
      <c r="N214" s="5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0.35594120680763275</v>
      </c>
      <c r="O214" s="89">
        <f t="shared" ca="1" si="36"/>
        <v>0</v>
      </c>
      <c r="S214" s="137">
        <f t="shared" ca="1" si="32"/>
        <v>18.944056333139095</v>
      </c>
      <c r="T214" s="72">
        <f t="shared" ca="1" si="37"/>
        <v>1</v>
      </c>
      <c r="U214" s="5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0.35594120680763275</v>
      </c>
      <c r="V214" s="89">
        <f t="shared" ca="1" si="38"/>
        <v>56.386437908496717</v>
      </c>
    </row>
    <row r="215" spans="1:22" x14ac:dyDescent="0.35">
      <c r="A215" s="48">
        <f t="shared" si="39"/>
        <v>45581</v>
      </c>
      <c r="B215" s="88" cm="1">
        <f t="array" aca="1" ref="B215" ca="1">_xlfn.XLOOKUP(A215,INDIRECT($A$5&amp;"!$AJ$41:$AJ$406"),INDIRECT($A$5&amp;"!$AK$41:$AK$406"))*SUM($F$3:$I$3)</f>
        <v>0</v>
      </c>
      <c r="C215" s="88" cm="1">
        <f t="array" aca="1" ref="C215" ca="1">_xlfn.XLOOKUP(A215,INDIRECT($A$5&amp;"!$AJ$41:$AJ$406"),INDIRECT($A$5&amp;"!$AL$41:$AL$406"))*SUM($F$3:$I$3)</f>
        <v>14.05</v>
      </c>
      <c r="D215" s="88" cm="1">
        <f t="array" aca="1" ref="D215" ca="1">_xlfn.XLOOKUP(A215,INDIRECT($A$5&amp;"!$AJ$41:$AJ$406"),INDIRECT($A$5&amp;"!$AO$41:$AO$406"))*SUM($F$3:$I$3)</f>
        <v>14.05</v>
      </c>
      <c r="E215" s="50" cm="1">
        <f t="array" ref="E215">SUMPRODUCT(('PT Storengy'!$B$8:$K$372)*('PT Storengy'!$A$8:$A$372=$A215)*('PT Storengy'!$B$5:$K$5=$A$6)*('PT Storengy'!$B$7:$K$7=$A$7))</f>
        <v>0.15</v>
      </c>
      <c r="F215" s="137">
        <f t="shared" ca="1" si="30"/>
        <v>14.049999999999995</v>
      </c>
      <c r="G215" s="194">
        <f t="shared" ca="1" si="33"/>
        <v>1</v>
      </c>
      <c r="H215" s="5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0.35594120680763275</v>
      </c>
      <c r="I215" s="89">
        <f t="shared" ca="1" si="34"/>
        <v>0</v>
      </c>
      <c r="J215" s="136" cm="1">
        <f t="array" aca="1" ref="J215" ca="1">IF(COUNTIFS('PTC GRTgaz'!$K$7:$K$15996,"",'PTC GRTgaz'!$A$7:$A$15996,J$16,'PTC GRTgaz'!$D$7:$D$15996,$A215,'PTC GRTgaz'!$C$7:$C$15996,"DEL")&gt;0,J$14,SUMIFS('PTC GRTgaz'!$K$7:$K$15996,'PTC GRTgaz'!$A$7:$A$15996,J$16,'PTC GRTgaz'!$D$7:$D$15996,$A215,'PTC GRTgaz'!$C$7:$C$15996,"DEL")*1.0026*$F$4/INDIRECT($A$4&amp;"!D9"))</f>
        <v>158.41503267973854</v>
      </c>
      <c r="K215" s="136">
        <v>1000</v>
      </c>
      <c r="L215" s="137">
        <f t="shared" ca="1" si="31"/>
        <v>14.05</v>
      </c>
      <c r="M215" s="194">
        <f t="shared" ca="1" si="35"/>
        <v>1</v>
      </c>
      <c r="N215" s="5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0.35594120680763275</v>
      </c>
      <c r="O215" s="89">
        <f t="shared" ca="1" si="36"/>
        <v>0</v>
      </c>
      <c r="S215" s="137">
        <f t="shared" ca="1" si="32"/>
        <v>19.000442771047592</v>
      </c>
      <c r="T215" s="72">
        <f t="shared" ca="1" si="37"/>
        <v>1</v>
      </c>
      <c r="U215" s="5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0.35594120680763275</v>
      </c>
      <c r="V215" s="89">
        <f t="shared" ca="1" si="38"/>
        <v>56.386437908496717</v>
      </c>
    </row>
    <row r="216" spans="1:22" x14ac:dyDescent="0.35">
      <c r="A216" s="48">
        <f t="shared" si="39"/>
        <v>45582</v>
      </c>
      <c r="B216" s="88" cm="1">
        <f t="array" aca="1" ref="B216" ca="1">_xlfn.XLOOKUP(A216,INDIRECT($A$5&amp;"!$AJ$41:$AJ$406"),INDIRECT($A$5&amp;"!$AK$41:$AK$406"))*SUM($F$3:$I$3)</f>
        <v>0</v>
      </c>
      <c r="C216" s="88" cm="1">
        <f t="array" aca="1" ref="C216" ca="1">_xlfn.XLOOKUP(A216,INDIRECT($A$5&amp;"!$AJ$41:$AJ$406"),INDIRECT($A$5&amp;"!$AL$41:$AL$406"))*SUM($F$3:$I$3)</f>
        <v>14.05</v>
      </c>
      <c r="D216" s="88" cm="1">
        <f t="array" aca="1" ref="D216" ca="1">_xlfn.XLOOKUP(A216,INDIRECT($A$5&amp;"!$AJ$41:$AJ$406"),INDIRECT($A$5&amp;"!$AO$41:$AO$406"))*SUM($F$3:$I$3)</f>
        <v>14.05</v>
      </c>
      <c r="E216" s="50" cm="1">
        <f t="array" ref="E216">SUMPRODUCT(('PT Storengy'!$B$8:$K$372)*('PT Storengy'!$A$8:$A$372=$A216)*('PT Storengy'!$B$5:$K$5=$A$6)*('PT Storengy'!$B$7:$K$7=$A$7))</f>
        <v>0.15</v>
      </c>
      <c r="F216" s="137">
        <f t="shared" ca="1" si="30"/>
        <v>14.049999999999995</v>
      </c>
      <c r="G216" s="194">
        <f t="shared" ca="1" si="33"/>
        <v>1</v>
      </c>
      <c r="H216" s="5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0.35594120680763275</v>
      </c>
      <c r="I216" s="89">
        <f t="shared" ca="1" si="34"/>
        <v>0</v>
      </c>
      <c r="J216" s="136" cm="1">
        <f t="array" aca="1" ref="J216" ca="1">IF(COUNTIFS('PTC GRTgaz'!$K$7:$K$15996,"",'PTC GRTgaz'!$A$7:$A$15996,J$16,'PTC GRTgaz'!$D$7:$D$15996,$A216,'PTC GRTgaz'!$C$7:$C$15996,"DEL")&gt;0,J$14,SUMIFS('PTC GRTgaz'!$K$7:$K$15996,'PTC GRTgaz'!$A$7:$A$15996,J$16,'PTC GRTgaz'!$D$7:$D$15996,$A216,'PTC GRTgaz'!$C$7:$C$15996,"DEL")*1.0026*$F$4/INDIRECT($A$4&amp;"!D9"))</f>
        <v>158.41503267973854</v>
      </c>
      <c r="K216" s="136">
        <v>1000</v>
      </c>
      <c r="L216" s="137">
        <f t="shared" ca="1" si="31"/>
        <v>14.05</v>
      </c>
      <c r="M216" s="194">
        <f t="shared" ca="1" si="35"/>
        <v>1</v>
      </c>
      <c r="N216" s="5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0.35594120680763275</v>
      </c>
      <c r="O216" s="89">
        <f t="shared" ca="1" si="36"/>
        <v>0</v>
      </c>
      <c r="S216" s="137">
        <f t="shared" ca="1" si="32"/>
        <v>19.056829208956088</v>
      </c>
      <c r="T216" s="72">
        <f t="shared" ca="1" si="37"/>
        <v>1</v>
      </c>
      <c r="U216" s="5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0.35594120680763275</v>
      </c>
      <c r="V216" s="89">
        <f t="shared" ca="1" si="38"/>
        <v>56.386437908496717</v>
      </c>
    </row>
    <row r="217" spans="1:22" x14ac:dyDescent="0.35">
      <c r="A217" s="48">
        <f t="shared" si="39"/>
        <v>45583</v>
      </c>
      <c r="B217" s="88" cm="1">
        <f t="array" aca="1" ref="B217" ca="1">_xlfn.XLOOKUP(A217,INDIRECT($A$5&amp;"!$AJ$41:$AJ$406"),INDIRECT($A$5&amp;"!$AK$41:$AK$406"))*SUM($F$3:$I$3)</f>
        <v>0</v>
      </c>
      <c r="C217" s="88" cm="1">
        <f t="array" aca="1" ref="C217" ca="1">_xlfn.XLOOKUP(A217,INDIRECT($A$5&amp;"!$AJ$41:$AJ$406"),INDIRECT($A$5&amp;"!$AL$41:$AL$406"))*SUM($F$3:$I$3)</f>
        <v>14.05</v>
      </c>
      <c r="D217" s="88" cm="1">
        <f t="array" aca="1" ref="D217" ca="1">_xlfn.XLOOKUP(A217,INDIRECT($A$5&amp;"!$AJ$41:$AJ$406"),INDIRECT($A$5&amp;"!$AO$41:$AO$406"))*SUM($F$3:$I$3)</f>
        <v>14.05</v>
      </c>
      <c r="E217" s="50" cm="1">
        <f t="array" ref="E217">SUMPRODUCT(('PT Storengy'!$B$8:$K$372)*('PT Storengy'!$A$8:$A$372=$A217)*('PT Storengy'!$B$5:$K$5=$A$6)*('PT Storengy'!$B$7:$K$7=$A$7))</f>
        <v>0.15</v>
      </c>
      <c r="F217" s="137">
        <f t="shared" ca="1" si="30"/>
        <v>14.049999999999995</v>
      </c>
      <c r="G217" s="194">
        <f t="shared" ca="1" si="33"/>
        <v>1</v>
      </c>
      <c r="H217" s="5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0.35594120680763275</v>
      </c>
      <c r="I217" s="89">
        <f t="shared" ca="1" si="34"/>
        <v>0</v>
      </c>
      <c r="J217" s="136" cm="1">
        <f t="array" aca="1" ref="J217" ca="1">IF(COUNTIFS('PTC GRTgaz'!$K$7:$K$15996,"",'PTC GRTgaz'!$A$7:$A$15996,J$16,'PTC GRTgaz'!$D$7:$D$15996,$A217,'PTC GRTgaz'!$C$7:$C$15996,"DEL")&gt;0,J$14,SUMIFS('PTC GRTgaz'!$K$7:$K$15996,'PTC GRTgaz'!$A$7:$A$15996,J$16,'PTC GRTgaz'!$D$7:$D$15996,$A217,'PTC GRTgaz'!$C$7:$C$15996,"DEL")*1.0026*$F$4/INDIRECT($A$4&amp;"!D9"))</f>
        <v>158.41503267973854</v>
      </c>
      <c r="K217" s="136">
        <v>1000</v>
      </c>
      <c r="L217" s="137">
        <f t="shared" ca="1" si="31"/>
        <v>14.05</v>
      </c>
      <c r="M217" s="194">
        <f t="shared" ca="1" si="35"/>
        <v>1</v>
      </c>
      <c r="N217" s="5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0.35594120680763275</v>
      </c>
      <c r="O217" s="89">
        <f t="shared" ca="1" si="36"/>
        <v>0</v>
      </c>
      <c r="S217" s="137">
        <f t="shared" ca="1" si="32"/>
        <v>19.113215646864585</v>
      </c>
      <c r="T217" s="72">
        <f t="shared" ca="1" si="37"/>
        <v>1</v>
      </c>
      <c r="U217" s="5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0.35594120680763275</v>
      </c>
      <c r="V217" s="89">
        <f t="shared" ca="1" si="38"/>
        <v>56.386437908496717</v>
      </c>
    </row>
    <row r="218" spans="1:22" x14ac:dyDescent="0.35">
      <c r="A218" s="48">
        <f t="shared" si="39"/>
        <v>45584</v>
      </c>
      <c r="B218" s="88" cm="1">
        <f t="array" aca="1" ref="B218" ca="1">_xlfn.XLOOKUP(A218,INDIRECT($A$5&amp;"!$AJ$41:$AJ$406"),INDIRECT($A$5&amp;"!$AK$41:$AK$406"))*SUM($F$3:$I$3)</f>
        <v>0</v>
      </c>
      <c r="C218" s="88" cm="1">
        <f t="array" aca="1" ref="C218" ca="1">_xlfn.XLOOKUP(A218,INDIRECT($A$5&amp;"!$AJ$41:$AJ$406"),INDIRECT($A$5&amp;"!$AL$41:$AL$406"))*SUM($F$3:$I$3)</f>
        <v>14.05</v>
      </c>
      <c r="D218" s="88" cm="1">
        <f t="array" aca="1" ref="D218" ca="1">_xlfn.XLOOKUP(A218,INDIRECT($A$5&amp;"!$AJ$41:$AJ$406"),INDIRECT($A$5&amp;"!$AO$41:$AO$406"))*SUM($F$3:$I$3)</f>
        <v>14.05</v>
      </c>
      <c r="E218" s="50" cm="1">
        <f t="array" ref="E218">SUMPRODUCT(('PT Storengy'!$B$8:$K$372)*('PT Storengy'!$A$8:$A$372=$A218)*('PT Storengy'!$B$5:$K$5=$A$6)*('PT Storengy'!$B$7:$K$7=$A$7))</f>
        <v>0.15</v>
      </c>
      <c r="F218" s="137">
        <f t="shared" ca="1" si="30"/>
        <v>14.049999999999995</v>
      </c>
      <c r="G218" s="194">
        <f t="shared" ca="1" si="33"/>
        <v>1</v>
      </c>
      <c r="H218" s="5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0.35594120680763275</v>
      </c>
      <c r="I218" s="89">
        <f t="shared" ca="1" si="34"/>
        <v>0</v>
      </c>
      <c r="J218" s="136" cm="1">
        <f t="array" aca="1" ref="J218" ca="1">IF(COUNTIFS('PTC GRTgaz'!$K$7:$K$15996,"",'PTC GRTgaz'!$A$7:$A$15996,J$16,'PTC GRTgaz'!$D$7:$D$15996,$A218,'PTC GRTgaz'!$C$7:$C$15996,"DEL")&gt;0,J$14,SUMIFS('PTC GRTgaz'!$K$7:$K$15996,'PTC GRTgaz'!$A$7:$A$15996,J$16,'PTC GRTgaz'!$D$7:$D$15996,$A218,'PTC GRTgaz'!$C$7:$C$15996,"DEL")*1.0026*$F$4/INDIRECT($A$4&amp;"!D9"))</f>
        <v>158.41503267973854</v>
      </c>
      <c r="K218" s="136">
        <v>1000</v>
      </c>
      <c r="L218" s="137">
        <f t="shared" ca="1" si="31"/>
        <v>14.05</v>
      </c>
      <c r="M218" s="194">
        <f t="shared" ca="1" si="35"/>
        <v>1</v>
      </c>
      <c r="N218" s="5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0.35594120680763275</v>
      </c>
      <c r="O218" s="89">
        <f t="shared" ca="1" si="36"/>
        <v>0</v>
      </c>
      <c r="S218" s="137">
        <f t="shared" ca="1" si="32"/>
        <v>19.169602084773082</v>
      </c>
      <c r="T218" s="72">
        <f t="shared" ca="1" si="37"/>
        <v>1</v>
      </c>
      <c r="U218" s="5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0.35594120680763275</v>
      </c>
      <c r="V218" s="89">
        <f t="shared" ca="1" si="38"/>
        <v>56.386437908496717</v>
      </c>
    </row>
    <row r="219" spans="1:22" x14ac:dyDescent="0.35">
      <c r="A219" s="48">
        <f t="shared" si="39"/>
        <v>45585</v>
      </c>
      <c r="B219" s="88" cm="1">
        <f t="array" aca="1" ref="B219" ca="1">_xlfn.XLOOKUP(A219,INDIRECT($A$5&amp;"!$AJ$41:$AJ$406"),INDIRECT($A$5&amp;"!$AK$41:$AK$406"))*SUM($F$3:$I$3)</f>
        <v>0</v>
      </c>
      <c r="C219" s="88" cm="1">
        <f t="array" aca="1" ref="C219" ca="1">_xlfn.XLOOKUP(A219,INDIRECT($A$5&amp;"!$AJ$41:$AJ$406"),INDIRECT($A$5&amp;"!$AL$41:$AL$406"))*SUM($F$3:$I$3)</f>
        <v>14.05</v>
      </c>
      <c r="D219" s="88" cm="1">
        <f t="array" aca="1" ref="D219" ca="1">_xlfn.XLOOKUP(A219,INDIRECT($A$5&amp;"!$AJ$41:$AJ$406"),INDIRECT($A$5&amp;"!$AO$41:$AO$406"))*SUM($F$3:$I$3)</f>
        <v>14.05</v>
      </c>
      <c r="E219" s="50" cm="1">
        <f t="array" ref="E219">SUMPRODUCT(('PT Storengy'!$B$8:$K$372)*('PT Storengy'!$A$8:$A$372=$A219)*('PT Storengy'!$B$5:$K$5=$A$6)*('PT Storengy'!$B$7:$K$7=$A$7))</f>
        <v>0.15</v>
      </c>
      <c r="F219" s="137">
        <f t="shared" ca="1" si="30"/>
        <v>14.049999999999995</v>
      </c>
      <c r="G219" s="194">
        <f t="shared" ca="1" si="33"/>
        <v>1</v>
      </c>
      <c r="H219" s="5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0.35594120680763275</v>
      </c>
      <c r="I219" s="89">
        <f t="shared" ca="1" si="34"/>
        <v>0</v>
      </c>
      <c r="J219" s="136" cm="1">
        <f t="array" aca="1" ref="J219" ca="1">IF(COUNTIFS('PTC GRTgaz'!$K$7:$K$15996,"",'PTC GRTgaz'!$A$7:$A$15996,J$16,'PTC GRTgaz'!$D$7:$D$15996,$A219,'PTC GRTgaz'!$C$7:$C$15996,"DEL")&gt;0,J$14,SUMIFS('PTC GRTgaz'!$K$7:$K$15996,'PTC GRTgaz'!$A$7:$A$15996,J$16,'PTC GRTgaz'!$D$7:$D$15996,$A219,'PTC GRTgaz'!$C$7:$C$15996,"DEL")*1.0026*$F$4/INDIRECT($A$4&amp;"!D9"))</f>
        <v>158.41503267973854</v>
      </c>
      <c r="K219" s="136">
        <v>1000</v>
      </c>
      <c r="L219" s="137">
        <f t="shared" ca="1" si="31"/>
        <v>14.05</v>
      </c>
      <c r="M219" s="194">
        <f t="shared" ca="1" si="35"/>
        <v>1</v>
      </c>
      <c r="N219" s="5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0.35594120680763275</v>
      </c>
      <c r="O219" s="89">
        <f t="shared" ca="1" si="36"/>
        <v>0</v>
      </c>
      <c r="S219" s="137">
        <f t="shared" ca="1" si="32"/>
        <v>19.225988522681579</v>
      </c>
      <c r="T219" s="72">
        <f t="shared" ca="1" si="37"/>
        <v>1</v>
      </c>
      <c r="U219" s="5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0.35594120680763275</v>
      </c>
      <c r="V219" s="89">
        <f t="shared" ca="1" si="38"/>
        <v>56.386437908496717</v>
      </c>
    </row>
    <row r="220" spans="1:22" x14ac:dyDescent="0.35">
      <c r="A220" s="48">
        <f t="shared" si="39"/>
        <v>45586</v>
      </c>
      <c r="B220" s="88" cm="1">
        <f t="array" aca="1" ref="B220" ca="1">_xlfn.XLOOKUP(A220,INDIRECT($A$5&amp;"!$AJ$41:$AJ$406"),INDIRECT($A$5&amp;"!$AK$41:$AK$406"))*SUM($F$3:$I$3)</f>
        <v>0</v>
      </c>
      <c r="C220" s="88" cm="1">
        <f t="array" aca="1" ref="C220" ca="1">_xlfn.XLOOKUP(A220,INDIRECT($A$5&amp;"!$AJ$41:$AJ$406"),INDIRECT($A$5&amp;"!$AL$41:$AL$406"))*SUM($F$3:$I$3)</f>
        <v>14.05</v>
      </c>
      <c r="D220" s="88" cm="1">
        <f t="array" aca="1" ref="D220" ca="1">_xlfn.XLOOKUP(A220,INDIRECT($A$5&amp;"!$AJ$41:$AJ$406"),INDIRECT($A$5&amp;"!$AO$41:$AO$406"))*SUM($F$3:$I$3)</f>
        <v>14.05</v>
      </c>
      <c r="E220" s="50" cm="1">
        <f t="array" ref="E220">SUMPRODUCT(('PT Storengy'!$B$8:$K$372)*('PT Storengy'!$A$8:$A$372=$A220)*('PT Storengy'!$B$5:$K$5=$A$6)*('PT Storengy'!$B$7:$K$7=$A$7))</f>
        <v>0.15</v>
      </c>
      <c r="F220" s="137">
        <f t="shared" ca="1" si="30"/>
        <v>14.049999999999995</v>
      </c>
      <c r="G220" s="194">
        <f t="shared" ca="1" si="33"/>
        <v>1</v>
      </c>
      <c r="H220" s="5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0.35594120680763275</v>
      </c>
      <c r="I220" s="89">
        <f t="shared" ca="1" si="34"/>
        <v>0</v>
      </c>
      <c r="J220" s="136" cm="1">
        <f t="array" aca="1" ref="J220" ca="1">IF(COUNTIFS('PTC GRTgaz'!$K$7:$K$15996,"",'PTC GRTgaz'!$A$7:$A$15996,J$16,'PTC GRTgaz'!$D$7:$D$15996,$A220,'PTC GRTgaz'!$C$7:$C$15996,"DEL")&gt;0,J$14,SUMIFS('PTC GRTgaz'!$K$7:$K$15996,'PTC GRTgaz'!$A$7:$A$15996,J$16,'PTC GRTgaz'!$D$7:$D$15996,$A220,'PTC GRTgaz'!$C$7:$C$15996,"DEL")*1.0026*$F$4/INDIRECT($A$4&amp;"!D9"))</f>
        <v>158.41503267973854</v>
      </c>
      <c r="K220" s="136">
        <v>1000</v>
      </c>
      <c r="L220" s="137">
        <f t="shared" ca="1" si="31"/>
        <v>14.05</v>
      </c>
      <c r="M220" s="194">
        <f t="shared" ca="1" si="35"/>
        <v>1</v>
      </c>
      <c r="N220" s="5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0.35594120680763275</v>
      </c>
      <c r="O220" s="89">
        <f t="shared" ca="1" si="36"/>
        <v>0</v>
      </c>
      <c r="S220" s="137">
        <f t="shared" ca="1" si="32"/>
        <v>19.282374960590076</v>
      </c>
      <c r="T220" s="72">
        <f t="shared" ca="1" si="37"/>
        <v>1</v>
      </c>
      <c r="U220" s="5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0.35594120680763275</v>
      </c>
      <c r="V220" s="89">
        <f t="shared" ca="1" si="38"/>
        <v>56.386437908496717</v>
      </c>
    </row>
    <row r="221" spans="1:22" x14ac:dyDescent="0.35">
      <c r="A221" s="48">
        <f t="shared" si="39"/>
        <v>45587</v>
      </c>
      <c r="B221" s="88" cm="1">
        <f t="array" aca="1" ref="B221" ca="1">_xlfn.XLOOKUP(A221,INDIRECT($A$5&amp;"!$AJ$41:$AJ$406"),INDIRECT($A$5&amp;"!$AK$41:$AK$406"))*SUM($F$3:$I$3)</f>
        <v>0</v>
      </c>
      <c r="C221" s="88" cm="1">
        <f t="array" aca="1" ref="C221" ca="1">_xlfn.XLOOKUP(A221,INDIRECT($A$5&amp;"!$AJ$41:$AJ$406"),INDIRECT($A$5&amp;"!$AL$41:$AL$406"))*SUM($F$3:$I$3)</f>
        <v>14.05</v>
      </c>
      <c r="D221" s="88" cm="1">
        <f t="array" aca="1" ref="D221" ca="1">_xlfn.XLOOKUP(A221,INDIRECT($A$5&amp;"!$AJ$41:$AJ$406"),INDIRECT($A$5&amp;"!$AO$41:$AO$406"))*SUM($F$3:$I$3)</f>
        <v>14.05</v>
      </c>
      <c r="E221" s="50" cm="1">
        <f t="array" ref="E221">SUMPRODUCT(('PT Storengy'!$B$8:$K$372)*('PT Storengy'!$A$8:$A$372=$A221)*('PT Storengy'!$B$5:$K$5=$A$6)*('PT Storengy'!$B$7:$K$7=$A$7))</f>
        <v>0.15</v>
      </c>
      <c r="F221" s="137">
        <f t="shared" ca="1" si="30"/>
        <v>14.049999999999995</v>
      </c>
      <c r="G221" s="194">
        <f t="shared" ca="1" si="33"/>
        <v>1</v>
      </c>
      <c r="H221" s="5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0.35594120680763275</v>
      </c>
      <c r="I221" s="89">
        <f t="shared" ca="1" si="34"/>
        <v>0</v>
      </c>
      <c r="J221" s="136" cm="1">
        <f t="array" aca="1" ref="J221" ca="1">IF(COUNTIFS('PTC GRTgaz'!$K$7:$K$15996,"",'PTC GRTgaz'!$A$7:$A$15996,J$16,'PTC GRTgaz'!$D$7:$D$15996,$A221,'PTC GRTgaz'!$C$7:$C$15996,"DEL")&gt;0,J$14,SUMIFS('PTC GRTgaz'!$K$7:$K$15996,'PTC GRTgaz'!$A$7:$A$15996,J$16,'PTC GRTgaz'!$D$7:$D$15996,$A221,'PTC GRTgaz'!$C$7:$C$15996,"DEL")*1.0026*$F$4/INDIRECT($A$4&amp;"!D9"))</f>
        <v>158.41503267973854</v>
      </c>
      <c r="K221" s="136">
        <v>1000</v>
      </c>
      <c r="L221" s="137">
        <f t="shared" ca="1" si="31"/>
        <v>14.05</v>
      </c>
      <c r="M221" s="194">
        <f t="shared" ca="1" si="35"/>
        <v>1</v>
      </c>
      <c r="N221" s="5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0.35594120680763275</v>
      </c>
      <c r="O221" s="89">
        <f t="shared" ca="1" si="36"/>
        <v>0</v>
      </c>
      <c r="S221" s="137">
        <f t="shared" ca="1" si="32"/>
        <v>19.338761398498573</v>
      </c>
      <c r="T221" s="72">
        <f t="shared" ca="1" si="37"/>
        <v>1</v>
      </c>
      <c r="U221" s="5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0.35594120680763275</v>
      </c>
      <c r="V221" s="89">
        <f t="shared" ca="1" si="38"/>
        <v>56.386437908496717</v>
      </c>
    </row>
    <row r="222" spans="1:22" x14ac:dyDescent="0.35">
      <c r="A222" s="48">
        <f t="shared" si="39"/>
        <v>45588</v>
      </c>
      <c r="B222" s="88" cm="1">
        <f t="array" aca="1" ref="B222" ca="1">_xlfn.XLOOKUP(A222,INDIRECT($A$5&amp;"!$AJ$41:$AJ$406"),INDIRECT($A$5&amp;"!$AK$41:$AK$406"))*SUM($F$3:$I$3)</f>
        <v>0</v>
      </c>
      <c r="C222" s="88" cm="1">
        <f t="array" aca="1" ref="C222" ca="1">_xlfn.XLOOKUP(A222,INDIRECT($A$5&amp;"!$AJ$41:$AJ$406"),INDIRECT($A$5&amp;"!$AL$41:$AL$406"))*SUM($F$3:$I$3)</f>
        <v>14.05</v>
      </c>
      <c r="D222" s="88" cm="1">
        <f t="array" aca="1" ref="D222" ca="1">_xlfn.XLOOKUP(A222,INDIRECT($A$5&amp;"!$AJ$41:$AJ$406"),INDIRECT($A$5&amp;"!$AO$41:$AO$406"))*SUM($F$3:$I$3)</f>
        <v>14.05</v>
      </c>
      <c r="E222" s="50" cm="1">
        <f t="array" ref="E222">SUMPRODUCT(('PT Storengy'!$B$8:$K$372)*('PT Storengy'!$A$8:$A$372=$A222)*('PT Storengy'!$B$5:$K$5=$A$6)*('PT Storengy'!$B$7:$K$7=$A$7))</f>
        <v>0.15</v>
      </c>
      <c r="F222" s="137">
        <f t="shared" ca="1" si="30"/>
        <v>14.049999999999995</v>
      </c>
      <c r="G222" s="194">
        <f t="shared" ca="1" si="33"/>
        <v>1</v>
      </c>
      <c r="H222" s="5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0.35594120680763275</v>
      </c>
      <c r="I222" s="89">
        <f t="shared" ca="1" si="34"/>
        <v>0</v>
      </c>
      <c r="J222" s="136" cm="1">
        <f t="array" aca="1" ref="J222" ca="1">IF(COUNTIFS('PTC GRTgaz'!$K$7:$K$15996,"",'PTC GRTgaz'!$A$7:$A$15996,J$16,'PTC GRTgaz'!$D$7:$D$15996,$A222,'PTC GRTgaz'!$C$7:$C$15996,"DEL")&gt;0,J$14,SUMIFS('PTC GRTgaz'!$K$7:$K$15996,'PTC GRTgaz'!$A$7:$A$15996,J$16,'PTC GRTgaz'!$D$7:$D$15996,$A222,'PTC GRTgaz'!$C$7:$C$15996,"DEL")*1.0026*$F$4/INDIRECT($A$4&amp;"!D9"))</f>
        <v>158.41503267973854</v>
      </c>
      <c r="K222" s="136">
        <v>1000</v>
      </c>
      <c r="L222" s="137">
        <f t="shared" ca="1" si="31"/>
        <v>14.05</v>
      </c>
      <c r="M222" s="194">
        <f t="shared" ca="1" si="35"/>
        <v>1</v>
      </c>
      <c r="N222" s="5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0.35594120680763275</v>
      </c>
      <c r="O222" s="89">
        <f t="shared" ca="1" si="36"/>
        <v>0</v>
      </c>
      <c r="S222" s="137">
        <f t="shared" ca="1" si="32"/>
        <v>19.39514783640707</v>
      </c>
      <c r="T222" s="72">
        <f t="shared" ca="1" si="37"/>
        <v>1</v>
      </c>
      <c r="U222" s="5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0.35594120680763275</v>
      </c>
      <c r="V222" s="89">
        <f t="shared" ca="1" si="38"/>
        <v>56.386437908496717</v>
      </c>
    </row>
    <row r="223" spans="1:22" x14ac:dyDescent="0.35">
      <c r="A223" s="48">
        <f t="shared" si="39"/>
        <v>45589</v>
      </c>
      <c r="B223" s="88" cm="1">
        <f t="array" aca="1" ref="B223" ca="1">_xlfn.XLOOKUP(A223,INDIRECT($A$5&amp;"!$AJ$41:$AJ$406"),INDIRECT($A$5&amp;"!$AK$41:$AK$406"))*SUM($F$3:$I$3)</f>
        <v>0</v>
      </c>
      <c r="C223" s="88" cm="1">
        <f t="array" aca="1" ref="C223" ca="1">_xlfn.XLOOKUP(A223,INDIRECT($A$5&amp;"!$AJ$41:$AJ$406"),INDIRECT($A$5&amp;"!$AL$41:$AL$406"))*SUM($F$3:$I$3)</f>
        <v>14.05</v>
      </c>
      <c r="D223" s="88" cm="1">
        <f t="array" aca="1" ref="D223" ca="1">_xlfn.XLOOKUP(A223,INDIRECT($A$5&amp;"!$AJ$41:$AJ$406"),INDIRECT($A$5&amp;"!$AO$41:$AO$406"))*SUM($F$3:$I$3)</f>
        <v>14.05</v>
      </c>
      <c r="E223" s="50" cm="1">
        <f t="array" ref="E223">SUMPRODUCT(('PT Storengy'!$B$8:$K$372)*('PT Storengy'!$A$8:$A$372=$A223)*('PT Storengy'!$B$5:$K$5=$A$6)*('PT Storengy'!$B$7:$K$7=$A$7))</f>
        <v>0.15</v>
      </c>
      <c r="F223" s="137">
        <f t="shared" ca="1" si="30"/>
        <v>14.049999999999995</v>
      </c>
      <c r="G223" s="194">
        <f t="shared" ca="1" si="33"/>
        <v>1</v>
      </c>
      <c r="H223" s="5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0.35594120680763275</v>
      </c>
      <c r="I223" s="89">
        <f t="shared" ca="1" si="34"/>
        <v>0</v>
      </c>
      <c r="J223" s="136" cm="1">
        <f t="array" aca="1" ref="J223" ca="1">IF(COUNTIFS('PTC GRTgaz'!$K$7:$K$15996,"",'PTC GRTgaz'!$A$7:$A$15996,J$16,'PTC GRTgaz'!$D$7:$D$15996,$A223,'PTC GRTgaz'!$C$7:$C$15996,"DEL")&gt;0,J$14,SUMIFS('PTC GRTgaz'!$K$7:$K$15996,'PTC GRTgaz'!$A$7:$A$15996,J$16,'PTC GRTgaz'!$D$7:$D$15996,$A223,'PTC GRTgaz'!$C$7:$C$15996,"DEL")*1.0026*$F$4/INDIRECT($A$4&amp;"!D9"))</f>
        <v>158.41503267973854</v>
      </c>
      <c r="K223" s="136">
        <v>1000</v>
      </c>
      <c r="L223" s="137">
        <f t="shared" ca="1" si="31"/>
        <v>14.05</v>
      </c>
      <c r="M223" s="194">
        <f t="shared" ca="1" si="35"/>
        <v>1</v>
      </c>
      <c r="N223" s="5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0.35594120680763275</v>
      </c>
      <c r="O223" s="89">
        <f t="shared" ca="1" si="36"/>
        <v>0</v>
      </c>
      <c r="S223" s="137">
        <f t="shared" ca="1" si="32"/>
        <v>19.451534274315566</v>
      </c>
      <c r="T223" s="72">
        <f t="shared" ca="1" si="37"/>
        <v>1</v>
      </c>
      <c r="U223" s="5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0.35594120680763275</v>
      </c>
      <c r="V223" s="89">
        <f t="shared" ca="1" si="38"/>
        <v>56.386437908496717</v>
      </c>
    </row>
    <row r="224" spans="1:22" x14ac:dyDescent="0.35">
      <c r="A224" s="48">
        <f t="shared" si="39"/>
        <v>45590</v>
      </c>
      <c r="B224" s="88" cm="1">
        <f t="array" aca="1" ref="B224" ca="1">_xlfn.XLOOKUP(A224,INDIRECT($A$5&amp;"!$AJ$41:$AJ$406"),INDIRECT($A$5&amp;"!$AK$41:$AK$406"))*SUM($F$3:$I$3)</f>
        <v>0</v>
      </c>
      <c r="C224" s="88" cm="1">
        <f t="array" aca="1" ref="C224" ca="1">_xlfn.XLOOKUP(A224,INDIRECT($A$5&amp;"!$AJ$41:$AJ$406"),INDIRECT($A$5&amp;"!$AL$41:$AL$406"))*SUM($F$3:$I$3)</f>
        <v>14.05</v>
      </c>
      <c r="D224" s="88" cm="1">
        <f t="array" aca="1" ref="D224" ca="1">_xlfn.XLOOKUP(A224,INDIRECT($A$5&amp;"!$AJ$41:$AJ$406"),INDIRECT($A$5&amp;"!$AO$41:$AO$406"))*SUM($F$3:$I$3)</f>
        <v>14.05</v>
      </c>
      <c r="E224" s="50" cm="1">
        <f t="array" ref="E224">SUMPRODUCT(('PT Storengy'!$B$8:$K$372)*('PT Storengy'!$A$8:$A$372=$A224)*('PT Storengy'!$B$5:$K$5=$A$6)*('PT Storengy'!$B$7:$K$7=$A$7))</f>
        <v>0.15</v>
      </c>
      <c r="F224" s="137">
        <f t="shared" ca="1" si="30"/>
        <v>14.049999999999995</v>
      </c>
      <c r="G224" s="194">
        <f t="shared" ca="1" si="33"/>
        <v>1</v>
      </c>
      <c r="H224" s="5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0.35594120680763275</v>
      </c>
      <c r="I224" s="89">
        <f t="shared" ca="1" si="34"/>
        <v>0</v>
      </c>
      <c r="J224" s="136" cm="1">
        <f t="array" aca="1" ref="J224" ca="1">IF(COUNTIFS('PTC GRTgaz'!$K$7:$K$15996,"",'PTC GRTgaz'!$A$7:$A$15996,J$16,'PTC GRTgaz'!$D$7:$D$15996,$A224,'PTC GRTgaz'!$C$7:$C$15996,"DEL")&gt;0,J$14,SUMIFS('PTC GRTgaz'!$K$7:$K$15996,'PTC GRTgaz'!$A$7:$A$15996,J$16,'PTC GRTgaz'!$D$7:$D$15996,$A224,'PTC GRTgaz'!$C$7:$C$15996,"DEL")*1.0026*$F$4/INDIRECT($A$4&amp;"!D9"))</f>
        <v>158.41503267973854</v>
      </c>
      <c r="K224" s="136">
        <v>1000</v>
      </c>
      <c r="L224" s="137">
        <f t="shared" ca="1" si="31"/>
        <v>14.05</v>
      </c>
      <c r="M224" s="194">
        <f t="shared" ca="1" si="35"/>
        <v>1</v>
      </c>
      <c r="N224" s="5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0.35594120680763275</v>
      </c>
      <c r="O224" s="89">
        <f t="shared" ca="1" si="36"/>
        <v>0</v>
      </c>
      <c r="S224" s="137">
        <f t="shared" ca="1" si="32"/>
        <v>19.507920712224063</v>
      </c>
      <c r="T224" s="72">
        <f t="shared" ca="1" si="37"/>
        <v>1</v>
      </c>
      <c r="U224" s="5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0.35594120680763275</v>
      </c>
      <c r="V224" s="89">
        <f t="shared" ca="1" si="38"/>
        <v>56.386437908496717</v>
      </c>
    </row>
    <row r="225" spans="1:22" x14ac:dyDescent="0.35">
      <c r="A225" s="48">
        <f t="shared" si="39"/>
        <v>45591</v>
      </c>
      <c r="B225" s="88" cm="1">
        <f t="array" aca="1" ref="B225" ca="1">_xlfn.XLOOKUP(A225,INDIRECT($A$5&amp;"!$AJ$41:$AJ$406"),INDIRECT($A$5&amp;"!$AK$41:$AK$406"))*SUM($F$3:$I$3)</f>
        <v>0</v>
      </c>
      <c r="C225" s="88" cm="1">
        <f t="array" aca="1" ref="C225" ca="1">_xlfn.XLOOKUP(A225,INDIRECT($A$5&amp;"!$AJ$41:$AJ$406"),INDIRECT($A$5&amp;"!$AL$41:$AL$406"))*SUM($F$3:$I$3)</f>
        <v>14.05</v>
      </c>
      <c r="D225" s="88" cm="1">
        <f t="array" aca="1" ref="D225" ca="1">_xlfn.XLOOKUP(A225,INDIRECT($A$5&amp;"!$AJ$41:$AJ$406"),INDIRECT($A$5&amp;"!$AO$41:$AO$406"))*SUM($F$3:$I$3)</f>
        <v>14.05</v>
      </c>
      <c r="E225" s="50" cm="1">
        <f t="array" ref="E225">SUMPRODUCT(('PT Storengy'!$B$8:$K$372)*('PT Storengy'!$A$8:$A$372=$A225)*('PT Storengy'!$B$5:$K$5=$A$6)*('PT Storengy'!$B$7:$K$7=$A$7))</f>
        <v>0.15</v>
      </c>
      <c r="F225" s="137">
        <f t="shared" ca="1" si="30"/>
        <v>14.049999999999995</v>
      </c>
      <c r="G225" s="194">
        <f t="shared" ca="1" si="33"/>
        <v>1</v>
      </c>
      <c r="H225" s="5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0.35594120680763275</v>
      </c>
      <c r="I225" s="89">
        <f t="shared" ca="1" si="34"/>
        <v>0</v>
      </c>
      <c r="J225" s="136" cm="1">
        <f t="array" aca="1" ref="J225" ca="1">IF(COUNTIFS('PTC GRTgaz'!$K$7:$K$15996,"",'PTC GRTgaz'!$A$7:$A$15996,J$16,'PTC GRTgaz'!$D$7:$D$15996,$A225,'PTC GRTgaz'!$C$7:$C$15996,"DEL")&gt;0,J$14,SUMIFS('PTC GRTgaz'!$K$7:$K$15996,'PTC GRTgaz'!$A$7:$A$15996,J$16,'PTC GRTgaz'!$D$7:$D$15996,$A225,'PTC GRTgaz'!$C$7:$C$15996,"DEL")*1.0026*$F$4/INDIRECT($A$4&amp;"!D9"))</f>
        <v>158.41503267973854</v>
      </c>
      <c r="K225" s="136">
        <v>1000</v>
      </c>
      <c r="L225" s="137">
        <f t="shared" ca="1" si="31"/>
        <v>14.05</v>
      </c>
      <c r="M225" s="194">
        <f t="shared" ca="1" si="35"/>
        <v>1</v>
      </c>
      <c r="N225" s="5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0.35594120680763275</v>
      </c>
      <c r="O225" s="89">
        <f t="shared" ca="1" si="36"/>
        <v>0</v>
      </c>
      <c r="S225" s="137">
        <f t="shared" ca="1" si="32"/>
        <v>19.56430715013256</v>
      </c>
      <c r="T225" s="72">
        <f t="shared" ca="1" si="37"/>
        <v>1</v>
      </c>
      <c r="U225" s="5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0.35594120680763275</v>
      </c>
      <c r="V225" s="89">
        <f t="shared" ca="1" si="38"/>
        <v>56.386437908496717</v>
      </c>
    </row>
    <row r="226" spans="1:22" x14ac:dyDescent="0.35">
      <c r="A226" s="48">
        <f t="shared" si="39"/>
        <v>45592</v>
      </c>
      <c r="B226" s="88" cm="1">
        <f t="array" aca="1" ref="B226" ca="1">_xlfn.XLOOKUP(A226,INDIRECT($A$5&amp;"!$AJ$41:$AJ$406"),INDIRECT($A$5&amp;"!$AK$41:$AK$406"))*SUM($F$3:$I$3)</f>
        <v>0</v>
      </c>
      <c r="C226" s="88" cm="1">
        <f t="array" aca="1" ref="C226" ca="1">_xlfn.XLOOKUP(A226,INDIRECT($A$5&amp;"!$AJ$41:$AJ$406"),INDIRECT($A$5&amp;"!$AL$41:$AL$406"))*SUM($F$3:$I$3)</f>
        <v>14.05</v>
      </c>
      <c r="D226" s="88" cm="1">
        <f t="array" aca="1" ref="D226" ca="1">_xlfn.XLOOKUP(A226,INDIRECT($A$5&amp;"!$AJ$41:$AJ$406"),INDIRECT($A$5&amp;"!$AO$41:$AO$406"))*SUM($F$3:$I$3)</f>
        <v>14.05</v>
      </c>
      <c r="E226" s="50" cm="1">
        <f t="array" ref="E226">SUMPRODUCT(('PT Storengy'!$B$8:$K$372)*('PT Storengy'!$A$8:$A$372=$A226)*('PT Storengy'!$B$5:$K$5=$A$6)*('PT Storengy'!$B$7:$K$7=$A$7))</f>
        <v>0.15</v>
      </c>
      <c r="F226" s="137">
        <f t="shared" ca="1" si="30"/>
        <v>14.049999999999995</v>
      </c>
      <c r="G226" s="194">
        <f t="shared" ca="1" si="33"/>
        <v>1</v>
      </c>
      <c r="H226" s="5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0.35594120680763275</v>
      </c>
      <c r="I226" s="89">
        <f t="shared" ca="1" si="34"/>
        <v>0</v>
      </c>
      <c r="J226" s="136" cm="1">
        <f t="array" aca="1" ref="J226" ca="1">IF(COUNTIFS('PTC GRTgaz'!$K$7:$K$15996,"",'PTC GRTgaz'!$A$7:$A$15996,J$16,'PTC GRTgaz'!$D$7:$D$15996,$A226,'PTC GRTgaz'!$C$7:$C$15996,"DEL")&gt;0,J$14,SUMIFS('PTC GRTgaz'!$K$7:$K$15996,'PTC GRTgaz'!$A$7:$A$15996,J$16,'PTC GRTgaz'!$D$7:$D$15996,$A226,'PTC GRTgaz'!$C$7:$C$15996,"DEL")*1.0026*$F$4/INDIRECT($A$4&amp;"!D9"))</f>
        <v>158.41503267973854</v>
      </c>
      <c r="K226" s="136">
        <v>1000</v>
      </c>
      <c r="L226" s="137">
        <f t="shared" ca="1" si="31"/>
        <v>14.05</v>
      </c>
      <c r="M226" s="194">
        <f t="shared" ca="1" si="35"/>
        <v>1</v>
      </c>
      <c r="N226" s="5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0.35594120680763275</v>
      </c>
      <c r="O226" s="89">
        <f t="shared" ca="1" si="36"/>
        <v>0</v>
      </c>
      <c r="S226" s="137">
        <f t="shared" ca="1" si="32"/>
        <v>19.620693588041057</v>
      </c>
      <c r="T226" s="72">
        <f t="shared" ca="1" si="37"/>
        <v>1</v>
      </c>
      <c r="U226" s="5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0.35594120680763275</v>
      </c>
      <c r="V226" s="89">
        <f t="shared" ca="1" si="38"/>
        <v>56.386437908496717</v>
      </c>
    </row>
    <row r="227" spans="1:22" x14ac:dyDescent="0.35">
      <c r="A227" s="48">
        <f t="shared" si="39"/>
        <v>45593</v>
      </c>
      <c r="B227" s="88" cm="1">
        <f t="array" aca="1" ref="B227" ca="1">_xlfn.XLOOKUP(A227,INDIRECT($A$5&amp;"!$AJ$41:$AJ$406"),INDIRECT($A$5&amp;"!$AK$41:$AK$406"))*SUM($F$3:$I$3)</f>
        <v>0</v>
      </c>
      <c r="C227" s="88" cm="1">
        <f t="array" aca="1" ref="C227" ca="1">_xlfn.XLOOKUP(A227,INDIRECT($A$5&amp;"!$AJ$41:$AJ$406"),INDIRECT($A$5&amp;"!$AL$41:$AL$406"))*SUM($F$3:$I$3)</f>
        <v>14.05</v>
      </c>
      <c r="D227" s="88" cm="1">
        <f t="array" aca="1" ref="D227" ca="1">_xlfn.XLOOKUP(A227,INDIRECT($A$5&amp;"!$AJ$41:$AJ$406"),INDIRECT($A$5&amp;"!$AO$41:$AO$406"))*SUM($F$3:$I$3)</f>
        <v>14.05</v>
      </c>
      <c r="E227" s="50" cm="1">
        <f t="array" ref="E227">SUMPRODUCT(('PT Storengy'!$B$8:$K$372)*('PT Storengy'!$A$8:$A$372=$A227)*('PT Storengy'!$B$5:$K$5=$A$6)*('PT Storengy'!$B$7:$K$7=$A$7))</f>
        <v>0.15</v>
      </c>
      <c r="F227" s="137">
        <f t="shared" ca="1" si="30"/>
        <v>14.049999999999995</v>
      </c>
      <c r="G227" s="194">
        <f t="shared" ca="1" si="33"/>
        <v>1</v>
      </c>
      <c r="H227" s="5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0.35594120680763275</v>
      </c>
      <c r="I227" s="89">
        <f t="shared" ca="1" si="34"/>
        <v>0</v>
      </c>
      <c r="J227" s="136" cm="1">
        <f t="array" aca="1" ref="J227" ca="1">IF(COUNTIFS('PTC GRTgaz'!$K$7:$K$15996,"",'PTC GRTgaz'!$A$7:$A$15996,J$16,'PTC GRTgaz'!$D$7:$D$15996,$A227,'PTC GRTgaz'!$C$7:$C$15996,"DEL")&gt;0,J$14,SUMIFS('PTC GRTgaz'!$K$7:$K$15996,'PTC GRTgaz'!$A$7:$A$15996,J$16,'PTC GRTgaz'!$D$7:$D$15996,$A227,'PTC GRTgaz'!$C$7:$C$15996,"DEL")*1.0026*$F$4/INDIRECT($A$4&amp;"!D9"))</f>
        <v>158.41503267973854</v>
      </c>
      <c r="K227" s="136">
        <v>1000</v>
      </c>
      <c r="L227" s="137">
        <f t="shared" ca="1" si="31"/>
        <v>14.05</v>
      </c>
      <c r="M227" s="194">
        <f t="shared" ca="1" si="35"/>
        <v>1</v>
      </c>
      <c r="N227" s="5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0.35594120680763275</v>
      </c>
      <c r="O227" s="89">
        <f t="shared" ca="1" si="36"/>
        <v>0</v>
      </c>
      <c r="S227" s="137">
        <f t="shared" ca="1" si="32"/>
        <v>19.677080025949554</v>
      </c>
      <c r="T227" s="72">
        <f t="shared" ca="1" si="37"/>
        <v>1</v>
      </c>
      <c r="U227" s="5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0.35594120680763275</v>
      </c>
      <c r="V227" s="89">
        <f t="shared" ca="1" si="38"/>
        <v>56.386437908496717</v>
      </c>
    </row>
    <row r="228" spans="1:22" x14ac:dyDescent="0.35">
      <c r="A228" s="48">
        <f t="shared" si="39"/>
        <v>45594</v>
      </c>
      <c r="B228" s="88" cm="1">
        <f t="array" aca="1" ref="B228" ca="1">_xlfn.XLOOKUP(A228,INDIRECT($A$5&amp;"!$AJ$41:$AJ$406"),INDIRECT($A$5&amp;"!$AK$41:$AK$406"))*SUM($F$3:$I$3)</f>
        <v>0</v>
      </c>
      <c r="C228" s="88" cm="1">
        <f t="array" aca="1" ref="C228" ca="1">_xlfn.XLOOKUP(A228,INDIRECT($A$5&amp;"!$AJ$41:$AJ$406"),INDIRECT($A$5&amp;"!$AL$41:$AL$406"))*SUM($F$3:$I$3)</f>
        <v>14.05</v>
      </c>
      <c r="D228" s="88" cm="1">
        <f t="array" aca="1" ref="D228" ca="1">_xlfn.XLOOKUP(A228,INDIRECT($A$5&amp;"!$AJ$41:$AJ$406"),INDIRECT($A$5&amp;"!$AO$41:$AO$406"))*SUM($F$3:$I$3)</f>
        <v>14.05</v>
      </c>
      <c r="E228" s="50" cm="1">
        <f t="array" ref="E228">SUMPRODUCT(('PT Storengy'!$B$8:$K$372)*('PT Storengy'!$A$8:$A$372=$A228)*('PT Storengy'!$B$5:$K$5=$A$6)*('PT Storengy'!$B$7:$K$7=$A$7))</f>
        <v>0.15</v>
      </c>
      <c r="F228" s="137">
        <f t="shared" ca="1" si="30"/>
        <v>14.049999999999995</v>
      </c>
      <c r="G228" s="194">
        <f t="shared" ca="1" si="33"/>
        <v>1</v>
      </c>
      <c r="H228" s="5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0.35594120680763275</v>
      </c>
      <c r="I228" s="89">
        <f t="shared" ca="1" si="34"/>
        <v>0</v>
      </c>
      <c r="J228" s="136" cm="1">
        <f t="array" aca="1" ref="J228" ca="1">IF(COUNTIFS('PTC GRTgaz'!$K$7:$K$15996,"",'PTC GRTgaz'!$A$7:$A$15996,J$16,'PTC GRTgaz'!$D$7:$D$15996,$A228,'PTC GRTgaz'!$C$7:$C$15996,"DEL")&gt;0,J$14,SUMIFS('PTC GRTgaz'!$K$7:$K$15996,'PTC GRTgaz'!$A$7:$A$15996,J$16,'PTC GRTgaz'!$D$7:$D$15996,$A228,'PTC GRTgaz'!$C$7:$C$15996,"DEL")*1.0026*$F$4/INDIRECT($A$4&amp;"!D9"))</f>
        <v>158.41503267973854</v>
      </c>
      <c r="K228" s="136">
        <v>1000</v>
      </c>
      <c r="L228" s="137">
        <f t="shared" ca="1" si="31"/>
        <v>14.05</v>
      </c>
      <c r="M228" s="194">
        <f t="shared" ca="1" si="35"/>
        <v>1</v>
      </c>
      <c r="N228" s="5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0.35594120680763275</v>
      </c>
      <c r="O228" s="89">
        <f t="shared" ca="1" si="36"/>
        <v>0</v>
      </c>
      <c r="S228" s="137">
        <f t="shared" ca="1" si="32"/>
        <v>19.733466463858051</v>
      </c>
      <c r="T228" s="72">
        <f t="shared" ca="1" si="37"/>
        <v>1</v>
      </c>
      <c r="U228" s="5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0.35594120680763275</v>
      </c>
      <c r="V228" s="89">
        <f t="shared" ca="1" si="38"/>
        <v>56.386437908496717</v>
      </c>
    </row>
    <row r="229" spans="1:22" x14ac:dyDescent="0.35">
      <c r="A229" s="48">
        <f t="shared" si="39"/>
        <v>45595</v>
      </c>
      <c r="B229" s="88" cm="1">
        <f t="array" aca="1" ref="B229" ca="1">_xlfn.XLOOKUP(A229,INDIRECT($A$5&amp;"!$AJ$41:$AJ$406"),INDIRECT($A$5&amp;"!$AK$41:$AK$406"))*SUM($F$3:$I$3)</f>
        <v>0</v>
      </c>
      <c r="C229" s="88" cm="1">
        <f t="array" aca="1" ref="C229" ca="1">_xlfn.XLOOKUP(A229,INDIRECT($A$5&amp;"!$AJ$41:$AJ$406"),INDIRECT($A$5&amp;"!$AL$41:$AL$406"))*SUM($F$3:$I$3)</f>
        <v>14.05</v>
      </c>
      <c r="D229" s="88" cm="1">
        <f t="array" aca="1" ref="D229" ca="1">_xlfn.XLOOKUP(A229,INDIRECT($A$5&amp;"!$AJ$41:$AJ$406"),INDIRECT($A$5&amp;"!$AO$41:$AO$406"))*SUM($F$3:$I$3)</f>
        <v>14.05</v>
      </c>
      <c r="E229" s="50" cm="1">
        <f t="array" ref="E229">SUMPRODUCT(('PT Storengy'!$B$8:$K$372)*('PT Storengy'!$A$8:$A$372=$A229)*('PT Storengy'!$B$5:$K$5=$A$6)*('PT Storengy'!$B$7:$K$7=$A$7))</f>
        <v>0.15</v>
      </c>
      <c r="F229" s="137">
        <f t="shared" ca="1" si="30"/>
        <v>14.049999999999995</v>
      </c>
      <c r="G229" s="194">
        <f t="shared" ca="1" si="33"/>
        <v>1</v>
      </c>
      <c r="H229" s="5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0.35594120680763275</v>
      </c>
      <c r="I229" s="89">
        <f t="shared" ca="1" si="34"/>
        <v>0</v>
      </c>
      <c r="J229" s="136" cm="1">
        <f t="array" aca="1" ref="J229" ca="1">IF(COUNTIFS('PTC GRTgaz'!$K$7:$K$15996,"",'PTC GRTgaz'!$A$7:$A$15996,J$16,'PTC GRTgaz'!$D$7:$D$15996,$A229,'PTC GRTgaz'!$C$7:$C$15996,"DEL")&gt;0,J$14,SUMIFS('PTC GRTgaz'!$K$7:$K$15996,'PTC GRTgaz'!$A$7:$A$15996,J$16,'PTC GRTgaz'!$D$7:$D$15996,$A229,'PTC GRTgaz'!$C$7:$C$15996,"DEL")*1.0026*$F$4/INDIRECT($A$4&amp;"!D9"))</f>
        <v>158.41503267973854</v>
      </c>
      <c r="K229" s="136">
        <v>1000</v>
      </c>
      <c r="L229" s="137">
        <f t="shared" ca="1" si="31"/>
        <v>14.05</v>
      </c>
      <c r="M229" s="194">
        <f t="shared" ca="1" si="35"/>
        <v>1</v>
      </c>
      <c r="N229" s="5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0.35594120680763275</v>
      </c>
      <c r="O229" s="89">
        <f t="shared" ca="1" si="36"/>
        <v>0</v>
      </c>
      <c r="S229" s="137">
        <f t="shared" ca="1" si="32"/>
        <v>19.789852901766547</v>
      </c>
      <c r="T229" s="72">
        <f t="shared" ca="1" si="37"/>
        <v>1</v>
      </c>
      <c r="U229" s="5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0.35594120680763275</v>
      </c>
      <c r="V229" s="89">
        <f t="shared" ca="1" si="38"/>
        <v>56.386437908496717</v>
      </c>
    </row>
    <row r="230" spans="1:22" x14ac:dyDescent="0.35">
      <c r="A230" s="48">
        <f t="shared" si="39"/>
        <v>45596</v>
      </c>
      <c r="B230" s="88" cm="1">
        <f t="array" aca="1" ref="B230" ca="1">_xlfn.XLOOKUP(A230,INDIRECT($A$5&amp;"!$AJ$41:$AJ$406"),INDIRECT($A$5&amp;"!$AK$41:$AK$406"))*SUM($F$3:$I$3)</f>
        <v>11.092500000000001</v>
      </c>
      <c r="C230" s="88" cm="1">
        <f t="array" aca="1" ref="C230" ca="1">_xlfn.XLOOKUP(A230,INDIRECT($A$5&amp;"!$AJ$41:$AJ$406"),INDIRECT($A$5&amp;"!$AL$41:$AL$406"))*SUM($F$3:$I$3)</f>
        <v>14.05</v>
      </c>
      <c r="D230" s="88" cm="1">
        <f t="array" aca="1" ref="D230" ca="1">_xlfn.XLOOKUP(A230,INDIRECT($A$5&amp;"!$AJ$41:$AJ$406"),INDIRECT($A$5&amp;"!$AO$41:$AO$406"))*SUM($F$3:$I$3)</f>
        <v>14.05</v>
      </c>
      <c r="E230" s="50" cm="1">
        <f t="array" ref="E230">SUMPRODUCT(('PT Storengy'!$B$8:$K$372)*('PT Storengy'!$A$8:$A$372=$A230)*('PT Storengy'!$B$5:$K$5=$A$6)*('PT Storengy'!$B$7:$K$7=$A$7))</f>
        <v>0.15</v>
      </c>
      <c r="F230" s="137">
        <f t="shared" ca="1" si="30"/>
        <v>14.049999999999995</v>
      </c>
      <c r="G230" s="194">
        <f t="shared" ca="1" si="33"/>
        <v>1</v>
      </c>
      <c r="H230" s="5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0.35594120680763275</v>
      </c>
      <c r="I230" s="89">
        <f t="shared" ca="1" si="34"/>
        <v>0</v>
      </c>
      <c r="J230" s="136" cm="1">
        <f t="array" aca="1" ref="J230" ca="1">IF(COUNTIFS('PTC GRTgaz'!$K$7:$K$15996,"",'PTC GRTgaz'!$A$7:$A$15996,J$16,'PTC GRTgaz'!$D$7:$D$15996,$A230,'PTC GRTgaz'!$C$7:$C$15996,"DEL")&gt;0,J$14,SUMIFS('PTC GRTgaz'!$K$7:$K$15996,'PTC GRTgaz'!$A$7:$A$15996,J$16,'PTC GRTgaz'!$D$7:$D$15996,$A230,'PTC GRTgaz'!$C$7:$C$15996,"DEL")*1.0026*$F$4/INDIRECT($A$4&amp;"!D9"))</f>
        <v>158.41503267973854</v>
      </c>
      <c r="K230" s="136">
        <v>1000</v>
      </c>
      <c r="L230" s="137">
        <f t="shared" ca="1" si="31"/>
        <v>14.05</v>
      </c>
      <c r="M230" s="194">
        <f t="shared" ca="1" si="35"/>
        <v>1</v>
      </c>
      <c r="N230" s="5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0.35594120680763275</v>
      </c>
      <c r="O230" s="89">
        <f t="shared" ca="1" si="36"/>
        <v>0</v>
      </c>
      <c r="S230" s="137">
        <f t="shared" ca="1" si="32"/>
        <v>19.846239339675044</v>
      </c>
      <c r="T230" s="72">
        <f t="shared" ca="1" si="37"/>
        <v>1</v>
      </c>
      <c r="U230" s="5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0.35594120680763275</v>
      </c>
      <c r="V230" s="89">
        <f t="shared" ca="1" si="38"/>
        <v>56.386437908496717</v>
      </c>
    </row>
    <row r="231" spans="1:22" x14ac:dyDescent="0.35">
      <c r="A231" s="48">
        <f t="shared" si="39"/>
        <v>45597</v>
      </c>
      <c r="B231" s="88" cm="1">
        <f t="array" aca="1" ref="B231" ca="1">_xlfn.XLOOKUP(A231,INDIRECT($A$5&amp;"!$AJ$41:$AJ$406"),INDIRECT($A$5&amp;"!$AK$41:$AK$406"))*SUM($F$3:$I$3)</f>
        <v>0.85</v>
      </c>
      <c r="C231" s="88" cm="1">
        <f t="array" aca="1" ref="C231" ca="1">_xlfn.XLOOKUP(A231,INDIRECT($A$5&amp;"!$AJ$41:$AJ$406"),INDIRECT($A$5&amp;"!$AL$41:$AL$406"))*SUM($F$3:$I$3)</f>
        <v>14.05</v>
      </c>
      <c r="D231" s="88" cm="1">
        <f t="array" aca="1" ref="D231" ca="1">_xlfn.XLOOKUP(A231,INDIRECT($A$5&amp;"!$AJ$41:$AJ$406"),INDIRECT($A$5&amp;"!$AO$41:$AO$406"))*SUM($F$3:$I$3)</f>
        <v>14.05</v>
      </c>
      <c r="E231" s="50" cm="1">
        <f t="array" ref="E231">SUMPRODUCT(('PT Storengy'!$B$8:$K$372)*('PT Storengy'!$A$8:$A$372=$A231)*('PT Storengy'!$B$5:$K$5=$A$6)*('PT Storengy'!$B$7:$K$7=$A$7))</f>
        <v>0</v>
      </c>
      <c r="F231" s="137">
        <f t="shared" ca="1" si="30"/>
        <v>14.049999999999995</v>
      </c>
      <c r="G231" s="194">
        <f t="shared" ca="1" si="33"/>
        <v>1</v>
      </c>
      <c r="H231" s="5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0.35594120680763275</v>
      </c>
      <c r="I231" s="89">
        <f t="shared" ca="1" si="34"/>
        <v>0</v>
      </c>
      <c r="J231" s="136" cm="1">
        <f t="array" aca="1" ref="J231" ca="1">IF(COUNTIFS('PTC GRTgaz'!$K$7:$K$15996,"",'PTC GRTgaz'!$A$7:$A$15996,J$16,'PTC GRTgaz'!$D$7:$D$15996,$A231,'PTC GRTgaz'!$C$7:$C$15996,"DEL")&gt;0,J$14,SUMIFS('PTC GRTgaz'!$K$7:$K$15996,'PTC GRTgaz'!$A$7:$A$15996,J$16,'PTC GRTgaz'!$D$7:$D$15996,$A231,'PTC GRTgaz'!$C$7:$C$15996,"DEL")*1.0026*$F$4/INDIRECT($A$4&amp;"!D9"))</f>
        <v>158.41503267973854</v>
      </c>
      <c r="K231" s="136">
        <v>1000</v>
      </c>
      <c r="L231" s="137">
        <f t="shared" ca="1" si="31"/>
        <v>14.05</v>
      </c>
      <c r="M231" s="194">
        <f t="shared" ca="1" si="35"/>
        <v>1</v>
      </c>
      <c r="N231" s="5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0.35594120680763275</v>
      </c>
      <c r="O231" s="89">
        <f t="shared" ca="1" si="36"/>
        <v>0</v>
      </c>
      <c r="S231" s="137">
        <f t="shared" ca="1" si="32"/>
        <v>19.902625777583541</v>
      </c>
      <c r="T231" s="72">
        <f t="shared" ca="1" si="37"/>
        <v>1</v>
      </c>
      <c r="U231" s="5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0.35594120680763275</v>
      </c>
      <c r="V231" s="89">
        <f t="shared" ca="1" si="38"/>
        <v>56.386437908496717</v>
      </c>
    </row>
    <row r="232" spans="1:22" x14ac:dyDescent="0.35">
      <c r="A232" s="29"/>
      <c r="B232" s="29"/>
      <c r="C232" s="29"/>
      <c r="D232" s="29"/>
    </row>
    <row r="233" spans="1:22" x14ac:dyDescent="0.35">
      <c r="A233" s="29"/>
      <c r="B233" s="29"/>
      <c r="C233" s="29"/>
      <c r="D233" s="29"/>
    </row>
    <row r="234" spans="1:22" x14ac:dyDescent="0.35">
      <c r="A234" s="29"/>
      <c r="B234" s="29"/>
      <c r="C234" s="29"/>
      <c r="D234" s="29"/>
    </row>
    <row r="235" spans="1:22" x14ac:dyDescent="0.35">
      <c r="A235" s="29"/>
      <c r="B235" s="29"/>
      <c r="C235" s="29"/>
      <c r="D235" s="29"/>
    </row>
    <row r="236" spans="1:22" x14ac:dyDescent="0.35">
      <c r="A236" s="29"/>
      <c r="B236" s="29"/>
      <c r="C236" s="29"/>
      <c r="D236" s="29"/>
    </row>
    <row r="237" spans="1:22" x14ac:dyDescent="0.35">
      <c r="A237" s="29"/>
      <c r="B237" s="29"/>
      <c r="C237" s="29"/>
      <c r="D237" s="29"/>
    </row>
    <row r="238" spans="1:22" x14ac:dyDescent="0.35">
      <c r="A238" s="29"/>
      <c r="B238" s="29"/>
      <c r="C238" s="29"/>
      <c r="D238" s="29"/>
    </row>
    <row r="239" spans="1:22" x14ac:dyDescent="0.35">
      <c r="A239" s="29"/>
      <c r="B239" s="29"/>
      <c r="C239" s="29"/>
      <c r="D239" s="29"/>
    </row>
    <row r="240" spans="1:22"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row r="260" spans="1:4" x14ac:dyDescent="0.35">
      <c r="A260" s="29"/>
      <c r="B260" s="29"/>
      <c r="C260" s="29"/>
      <c r="D260" s="29"/>
    </row>
    <row r="261" spans="1:4" x14ac:dyDescent="0.35">
      <c r="A261" s="29"/>
      <c r="B261" s="29"/>
      <c r="C261" s="29"/>
      <c r="D261" s="29"/>
    </row>
    <row r="262" spans="1:4" x14ac:dyDescent="0.35">
      <c r="A262" s="29"/>
      <c r="B262" s="29"/>
      <c r="C262" s="29"/>
      <c r="D262" s="29"/>
    </row>
    <row r="263" spans="1:4" x14ac:dyDescent="0.35">
      <c r="A263" s="29"/>
      <c r="B263" s="29"/>
      <c r="C263" s="29"/>
      <c r="D263" s="29"/>
    </row>
    <row r="264" spans="1:4" x14ac:dyDescent="0.35">
      <c r="A264" s="29"/>
      <c r="B264" s="29"/>
      <c r="C264" s="29"/>
      <c r="D264" s="29"/>
    </row>
    <row r="265" spans="1:4" x14ac:dyDescent="0.35">
      <c r="A265" s="29"/>
      <c r="B265" s="29"/>
      <c r="C265" s="29"/>
      <c r="D265" s="29"/>
    </row>
    <row r="266" spans="1:4" x14ac:dyDescent="0.35">
      <c r="A266" s="29"/>
      <c r="B266" s="29"/>
      <c r="C266" s="29"/>
      <c r="D266" s="29"/>
    </row>
    <row r="267" spans="1:4" x14ac:dyDescent="0.35">
      <c r="A267" s="29"/>
      <c r="B267" s="29"/>
      <c r="C267" s="29"/>
      <c r="D267" s="29"/>
    </row>
    <row r="268" spans="1:4" x14ac:dyDescent="0.35">
      <c r="A268" s="29"/>
      <c r="B268" s="29"/>
      <c r="C268" s="29"/>
      <c r="D268" s="29"/>
    </row>
    <row r="269" spans="1:4" x14ac:dyDescent="0.35">
      <c r="A269" s="29"/>
      <c r="B269" s="29"/>
      <c r="C269" s="29"/>
      <c r="D269" s="29"/>
    </row>
    <row r="270" spans="1:4" x14ac:dyDescent="0.35">
      <c r="A270" s="29"/>
      <c r="B270" s="29"/>
      <c r="C270" s="29"/>
      <c r="D270" s="29"/>
    </row>
    <row r="271" spans="1:4" x14ac:dyDescent="0.35">
      <c r="A271" s="29"/>
      <c r="B271" s="29"/>
      <c r="C271" s="29"/>
      <c r="D271" s="29"/>
    </row>
    <row r="272" spans="1:4" x14ac:dyDescent="0.35">
      <c r="A272" s="29"/>
      <c r="B272" s="29"/>
      <c r="C272" s="29"/>
      <c r="D272" s="29"/>
    </row>
    <row r="273" spans="1:4" x14ac:dyDescent="0.35">
      <c r="A273" s="29"/>
      <c r="B273" s="29"/>
      <c r="C273" s="29"/>
      <c r="D273" s="29"/>
    </row>
    <row r="274" spans="1:4" x14ac:dyDescent="0.35">
      <c r="A274" s="29"/>
      <c r="B274" s="29"/>
      <c r="C274" s="29"/>
      <c r="D274" s="29"/>
    </row>
    <row r="275" spans="1:4" x14ac:dyDescent="0.35">
      <c r="A275" s="29"/>
      <c r="B275" s="29"/>
      <c r="C275" s="29"/>
      <c r="D275" s="29"/>
    </row>
    <row r="276" spans="1:4" x14ac:dyDescent="0.35">
      <c r="A276" s="29"/>
      <c r="B276" s="29"/>
      <c r="C276" s="29"/>
      <c r="D276" s="29"/>
    </row>
    <row r="277" spans="1:4" x14ac:dyDescent="0.35">
      <c r="A277" s="29"/>
      <c r="B277" s="29"/>
      <c r="C277" s="29"/>
      <c r="D277" s="29"/>
    </row>
  </sheetData>
  <autoFilter ref="A16:O231" xr:uid="{E0BA2D08-F164-426D-8B22-833BD306E2C0}"/>
  <mergeCells count="3">
    <mergeCell ref="F11:I11"/>
    <mergeCell ref="L11:O11"/>
    <mergeCell ref="S11:V11"/>
  </mergeCells>
  <conditionalFormatting sqref="I17:I231">
    <cfRule type="cellIs" dxfId="3" priority="9" operator="equal">
      <formula>0</formula>
    </cfRule>
  </conditionalFormatting>
  <conditionalFormatting sqref="O17:O231">
    <cfRule type="cellIs" dxfId="2" priority="1" operator="equal">
      <formula>0</formula>
    </cfRule>
  </conditionalFormatting>
  <conditionalFormatting sqref="V17:V231">
    <cfRule type="cellIs" dxfId="1" priority="5"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A67A-33EE-4001-A62E-2D449EDAF072}">
  <sheetPr codeName="Feuil19">
    <tabColor theme="0" tint="-0.249977111117893"/>
  </sheetPr>
  <dimension ref="A1:N259"/>
  <sheetViews>
    <sheetView showGridLines="0" zoomScale="55" zoomScaleNormal="55" workbookViewId="0">
      <pane xSplit="1" ySplit="16" topLeftCell="B17" activePane="bottomRight" state="frozen"/>
      <selection activeCell="A230" sqref="A230"/>
      <selection pane="topRight" activeCell="A230" sqref="A230"/>
      <selection pane="bottomLeft" activeCell="A230" sqref="A230"/>
      <selection pane="bottomRight" activeCell="O47" sqref="O47"/>
    </sheetView>
  </sheetViews>
  <sheetFormatPr baseColWidth="10" defaultColWidth="10.54296875" defaultRowHeight="14.5" x14ac:dyDescent="0.35"/>
  <cols>
    <col min="1" max="1" width="13.90625" customWidth="1"/>
    <col min="2" max="2" width="14.54296875" customWidth="1"/>
    <col min="3" max="4" width="13.90625" customWidth="1"/>
    <col min="5" max="5" width="29.36328125" bestFit="1" customWidth="1"/>
    <col min="6" max="9" width="19.90625" customWidth="1"/>
    <col min="11" max="11" width="12.54296875" customWidth="1"/>
    <col min="14" max="14" width="14.54296875" customWidth="1"/>
  </cols>
  <sheetData>
    <row r="1" spans="1:13" x14ac:dyDescent="0.35">
      <c r="A1" s="49"/>
      <c r="B1" s="49"/>
      <c r="C1" s="49"/>
      <c r="D1" s="49"/>
      <c r="G1" s="70"/>
    </row>
    <row r="2" spans="1:13" x14ac:dyDescent="0.35">
      <c r="F2" s="47" t="str" cm="1">
        <f t="array" aca="1" ref="F2" ca="1">INDEX(INDIRECT($A$4&amp;"!A1:Z500"),3,7+(COLUMN()-COLUMN($F$2))*5)</f>
        <v>Sediane N 22</v>
      </c>
      <c r="G2" s="47" t="str" cm="1">
        <f t="array" aca="1" ref="G2" ca="1">INDEX(INDIRECT($A$4&amp;"!A1:Z500"),3,7+(COLUMN()-COLUMN($F$2))*5)</f>
        <v>Sediane N 23</v>
      </c>
      <c r="H2" s="47" t="str" cm="1">
        <f t="array" aca="1" ref="H2" ca="1">INDEX(INDIRECT($A$4&amp;"!A1:Z500"),3,7+(COLUMN()-COLUMN($F$2))*5)</f>
        <v>Sediane N 24</v>
      </c>
      <c r="I2" s="47" cm="1">
        <f t="array" aca="1" ref="I2" ca="1">INDEX(INDIRECT($A$4&amp;"!A1:Z500"),3,7+(COLUMN()-COLUMN($F$2))*5)</f>
        <v>0</v>
      </c>
    </row>
    <row r="3" spans="1:13" x14ac:dyDescent="0.35">
      <c r="A3" t="s">
        <v>68</v>
      </c>
      <c r="E3" s="47" t="s">
        <v>47</v>
      </c>
      <c r="F3" s="234" cm="1">
        <f t="array" aca="1" ref="F3" ca="1">INDEX(INDIRECT($A$4&amp;"!A1:Z500"),3,8+(COLUMN()-COLUMN($F$2))*5)</f>
        <v>1</v>
      </c>
      <c r="G3" s="234" cm="1">
        <f t="array" aca="1" ref="G3" ca="1">INDEX(INDIRECT($A$4&amp;"!A1:Z500"),3,8+(COLUMN()-COLUMN($F$2))*5)</f>
        <v>2.5249999999999999</v>
      </c>
      <c r="H3" s="234" cm="1">
        <f t="array" aca="1" ref="H3" ca="1">INDEX(INDIRECT($A$4&amp;"!A1:Z500"),3,8+(COLUMN()-COLUMN($F$2))*5)</f>
        <v>10.525</v>
      </c>
      <c r="I3" s="69" cm="1">
        <f t="array" aca="1" ref="I3" ca="1">INDEX(INDIRECT($A$4&amp;"!A1:Z500"),3,8+(COLUMN()-COLUMN($F$2))*5)+Serene_A_I!AB3</f>
        <v>0</v>
      </c>
    </row>
    <row r="4" spans="1:13" x14ac:dyDescent="0.35">
      <c r="A4" t="s">
        <v>226</v>
      </c>
      <c r="E4" s="47" t="s">
        <v>48</v>
      </c>
      <c r="F4" s="235" cm="1">
        <f t="array" aca="1" ref="F4" ca="1">INDIRECT($A$4&amp;"!D5")</f>
        <v>272.90384615384619</v>
      </c>
      <c r="G4" s="236" t="s">
        <v>16</v>
      </c>
      <c r="H4" s="237"/>
    </row>
    <row r="5" spans="1:13" x14ac:dyDescent="0.35">
      <c r="A5" t="s">
        <v>179</v>
      </c>
      <c r="E5" s="47" t="str">
        <f xml:space="preserve"> "COS GRTgaz (" &amp; Results!B9 &amp; ")"</f>
        <v>COS GRTgaz (Firm)</v>
      </c>
      <c r="F5" s="235">
        <f ca="1">F4</f>
        <v>272.90384615384619</v>
      </c>
      <c r="G5" s="236" t="s">
        <v>16</v>
      </c>
      <c r="H5" s="237"/>
    </row>
    <row r="6" spans="1:13" ht="15" thickBot="1" x14ac:dyDescent="0.4">
      <c r="A6" s="60" t="s">
        <v>180</v>
      </c>
      <c r="E6" s="47" t="s">
        <v>223</v>
      </c>
      <c r="F6" s="238">
        <f ca="1">SUM(F3:I3)</f>
        <v>14.05</v>
      </c>
      <c r="G6" s="236" t="s">
        <v>15</v>
      </c>
      <c r="H6" s="237"/>
    </row>
    <row r="7" spans="1:13" ht="15" thickBot="1" x14ac:dyDescent="0.4">
      <c r="A7" s="60" t="s">
        <v>53</v>
      </c>
      <c r="H7" s="90"/>
      <c r="I7" s="90"/>
    </row>
    <row r="8" spans="1:13" x14ac:dyDescent="0.35">
      <c r="F8" s="90"/>
      <c r="G8" s="90"/>
    </row>
    <row r="11" spans="1:13" ht="37.5" customHeight="1" x14ac:dyDescent="0.35">
      <c r="F11" s="311" t="s">
        <v>30</v>
      </c>
      <c r="G11" s="311"/>
      <c r="H11" s="311"/>
      <c r="I11" s="311"/>
    </row>
    <row r="13" spans="1:13" ht="17.25" customHeight="1" x14ac:dyDescent="0.35">
      <c r="K13" t="s">
        <v>228</v>
      </c>
    </row>
    <row r="14" spans="1:13" x14ac:dyDescent="0.35">
      <c r="G14" s="48" cm="1">
        <f t="array" aca="1" ref="G14:H14" ca="1">IF(_xlfn.XLOOKUP(0,F$17:F$169,A$17:B$169,"",0,1)="", "Only " &amp; TEXT(#REF!,"0,0%") &amp; " withdrawal on 31/03", _xlfn.XLOOKUP(0,F$17:F$169,A$17:B$169,"",0,1))</f>
        <v>45663</v>
      </c>
      <c r="H14">
        <f ca="1"/>
        <v>0</v>
      </c>
      <c r="I14" s="29"/>
      <c r="K14" t="s">
        <v>227</v>
      </c>
    </row>
    <row r="15" spans="1:13" ht="48" customHeight="1" x14ac:dyDescent="0.35">
      <c r="F15" s="53" t="s">
        <v>20</v>
      </c>
      <c r="G15" s="53" t="s">
        <v>196</v>
      </c>
      <c r="J15" t="s">
        <v>184</v>
      </c>
      <c r="K15" s="90">
        <f ca="1">COUNTIF(K17:K169,"&gt;"&amp;0)+1</f>
        <v>67</v>
      </c>
    </row>
    <row r="16" spans="1:13" ht="43.25" customHeight="1" x14ac:dyDescent="0.35">
      <c r="A16" s="53" t="s">
        <v>2</v>
      </c>
      <c r="B16" s="53" t="s">
        <v>221</v>
      </c>
      <c r="C16" s="53" t="s">
        <v>222</v>
      </c>
      <c r="D16" s="53" t="s">
        <v>218</v>
      </c>
      <c r="E16" s="53" t="s">
        <v>19</v>
      </c>
      <c r="F16" s="239">
        <f ca="1">F6</f>
        <v>14.05</v>
      </c>
      <c r="G16" s="53" t="s">
        <v>196</v>
      </c>
      <c r="H16" s="53" t="s">
        <v>21</v>
      </c>
      <c r="I16" s="141" t="s">
        <v>60</v>
      </c>
      <c r="K16" s="53">
        <f ca="1">F16</f>
        <v>14.05</v>
      </c>
      <c r="L16" s="53" t="s">
        <v>196</v>
      </c>
      <c r="M16" s="53" t="s">
        <v>21</v>
      </c>
    </row>
    <row r="17" spans="1:14" x14ac:dyDescent="0.35">
      <c r="A17" s="48">
        <f>DATE(Results!J4,10,31)</f>
        <v>45596</v>
      </c>
      <c r="B17" s="88" cm="1">
        <f t="array" aca="1" ref="B17" ca="1">_xlfn.XLOOKUP(A17,INDIRECT($A$5&amp;"!$AJ$41:$AJ$406"),INDIRECT($A$5&amp;"!$An$41:$An$406"))*SUM($F$3:$I$3)</f>
        <v>11.092500000000001</v>
      </c>
      <c r="C17" s="88" cm="1">
        <f t="array" aca="1" ref="C17" ca="1">_xlfn.XLOOKUP(A17,INDIRECT($A$5&amp;"!$AJ$41:$AJ$406"),INDIRECT($A$5&amp;"!$Ak$41:$Ak$406"))*SUM($F$3:$I$3)</f>
        <v>11.092500000000001</v>
      </c>
      <c r="D17" s="88" cm="1">
        <f t="array" aca="1" ref="D17" ca="1">_xlfn.XLOOKUP(A17,INDIRECT($A$5&amp;"!$AJ$41:$AJ$406"),INDIRECT($A$5&amp;"!$AO$41:$AO$406"))*SUM($F$3:$I$3)</f>
        <v>14.05</v>
      </c>
      <c r="E17" s="50" cm="1">
        <f t="array" ref="E17">SUMPRODUCT(('PT Storengy'!$B$8:$K$372)*('PT Storengy'!$A$8:$A$372=$A17)*('PT Storengy'!$A$5:$J$5=$A$6)*('PT Storengy'!$B$7:$K$7=$A$7))</f>
        <v>0</v>
      </c>
      <c r="F17" s="190">
        <f ca="1">F16</f>
        <v>14.05</v>
      </c>
      <c r="G17" s="72">
        <f ca="1">$F$6/SUM($F$3,$G$3,$H$3,$I$3)</f>
        <v>1</v>
      </c>
      <c r="H17" s="5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113">
        <f ca="1">IF(F16*1000-$F$4*(1-E17)*H17&gt;1000*B17,$F$4*(1-E17)*H17,F16*1000-1000*B17)</f>
        <v>272.90384615384619</v>
      </c>
      <c r="K17" s="52">
        <f t="shared" ref="K17:K80" ca="1" si="0">K16-N17/1000</f>
        <v>13.777096153846154</v>
      </c>
      <c r="L17" s="72">
        <f ca="1">MAX(K16/SUM($F$3,$G$3,$H$3,$I$3),0)</f>
        <v>1</v>
      </c>
      <c r="M17" s="5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90">
        <f ca="1">IF(K16*1000&lt;$F$4*(1)*M17,K16*1000,$F$4*(1)*M17)</f>
        <v>272.90384615384619</v>
      </c>
    </row>
    <row r="18" spans="1:14" x14ac:dyDescent="0.35">
      <c r="A18" s="48">
        <f>A17+1</f>
        <v>45597</v>
      </c>
      <c r="B18" s="88" cm="1">
        <f t="array" aca="1" ref="B18" ca="1">_xlfn.XLOOKUP(A18,INDIRECT($A$5&amp;"!$AJ$41:$AJ$406"),INDIRECT($A$5&amp;"!$An$41:$An$406"))*SUM($F$3:$I$3)</f>
        <v>0.85</v>
      </c>
      <c r="C18" s="88" cm="1">
        <f t="array" aca="1" ref="C18" ca="1">_xlfn.XLOOKUP(A18,INDIRECT($A$5&amp;"!$AJ$41:$AJ$406"),INDIRECT($A$5&amp;"!$Ak$41:$Ak$406"))*SUM($F$3:$I$3)</f>
        <v>0.85</v>
      </c>
      <c r="D18" s="88" cm="1">
        <f t="array" aca="1" ref="D18" ca="1">_xlfn.XLOOKUP(A18,INDIRECT($A$5&amp;"!$AJ$41:$AJ$406"),INDIRECT($A$5&amp;"!$AO$41:$AO$406"))*SUM($F$3:$I$3)</f>
        <v>14.05</v>
      </c>
      <c r="E18" s="50" cm="1">
        <f t="array" ref="E18">SUMPRODUCT(('PT Storengy'!$B$8:$K$372)*('PT Storengy'!$A$8:$A$372=$A18)*('PT Storengy'!$A$5:$J$5=$A$6)*('PT Storengy'!$B$7:$K$7=$A$7))</f>
        <v>0</v>
      </c>
      <c r="F18" s="52">
        <f ca="1">F17-I18/1000</f>
        <v>13.777096153846154</v>
      </c>
      <c r="G18" s="72">
        <f ca="1">$F17/SUM($F$3,$G$3,$H$3,$I$3)</f>
        <v>1</v>
      </c>
      <c r="H18" s="51"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113">
        <f t="shared" ref="I18:I81" ca="1" si="1">IF(F17*1000-$F$4*(1-E18)*H18&gt;1000*B18,$F$4*(1-E18)*H18,F17*1000-1000*B18)</f>
        <v>272.90384615384619</v>
      </c>
      <c r="K18" s="52">
        <f t="shared" ca="1" si="0"/>
        <v>13.505785565482629</v>
      </c>
      <c r="L18" s="72">
        <f t="shared" ref="L18:L81" ca="1" si="2">MAX(K17/SUM($F$3,$G$3,$H$3,$I$3),0)</f>
        <v>0.98057623870791122</v>
      </c>
      <c r="M18" s="51" cm="1">
        <f t="array" aca="1" ref="M18" ca="1">IF(ROUND(ROUND(L18,2)-L18,4)=0,_xlfn.XLOOKUP(L18,INDIRECT($A$4&amp;"!$G$32:$G$132"),INDIRECT($A$4&amp;"!$A$32:$A$132"),0,1,1),IF(L18&lt;0,0,(ROUNDUP(L18,2)-L18)*100*_xlfn.XLOOKUP(L18,INDIRECT($A$4&amp;"!$G$32:$G$132"),INDIRECT($A$4&amp;"!$A$32:$A$132"),0,-1,-1)+(L18-ROUNDDOWN(L18,2))*100*_xlfn.XLOOKUP(L18,INDIRECT($A$4&amp;"!$G$32:$G$132"),INDIRECT($A$4&amp;"!$A$32:$A$132"),0,1,1)))</f>
        <v>0.9941618346066754</v>
      </c>
      <c r="N18" s="90">
        <f t="shared" ref="N18:N81" ca="1" si="3">IF(K17*1000&lt;$F$4*(1)*M18,K17*1000,$F$4*(1)*M18)</f>
        <v>271.3105883635256</v>
      </c>
    </row>
    <row r="19" spans="1:14" x14ac:dyDescent="0.35">
      <c r="A19" s="48">
        <f t="shared" ref="A19:A82" si="4">A18+1</f>
        <v>45598</v>
      </c>
      <c r="B19" s="88" cm="1">
        <f t="array" aca="1" ref="B19" ca="1">_xlfn.XLOOKUP(A19,INDIRECT($A$5&amp;"!$AJ$41:$AJ$406"),INDIRECT($A$5&amp;"!$An$41:$An$406"))*SUM($F$3:$I$3)</f>
        <v>0</v>
      </c>
      <c r="C19" s="88" cm="1">
        <f t="array" aca="1" ref="C19" ca="1">_xlfn.XLOOKUP(A19,INDIRECT($A$5&amp;"!$AJ$41:$AJ$406"),INDIRECT($A$5&amp;"!$Ak$41:$Ak$406"))*SUM($F$3:$I$3)</f>
        <v>0</v>
      </c>
      <c r="D19" s="88" cm="1">
        <f t="array" aca="1" ref="D19" ca="1">_xlfn.XLOOKUP(A19,INDIRECT($A$5&amp;"!$AJ$41:$AJ$406"),INDIRECT($A$5&amp;"!$AO$41:$AO$406"))*SUM($F$3:$I$3)</f>
        <v>14.05</v>
      </c>
      <c r="E19" s="50" cm="1">
        <f t="array" ref="E19">SUMPRODUCT(('PT Storengy'!$B$8:$K$372)*('PT Storengy'!$A$8:$A$372=$A19)*('PT Storengy'!$A$5:$J$5=$A$6)*('PT Storengy'!$B$7:$K$7=$A$7))</f>
        <v>0</v>
      </c>
      <c r="F19" s="52">
        <f t="shared" ref="F19:F82" ca="1" si="5">F18-I19/1000</f>
        <v>13.505785565482629</v>
      </c>
      <c r="G19" s="72">
        <f t="shared" ref="G19:G82" ca="1" si="6">$F18/SUM($F$3,$G$3,$H$3,$I$3)</f>
        <v>0.98057623870791122</v>
      </c>
      <c r="H19" s="51" cm="1">
        <f t="array" aca="1" ref="H19" ca="1">IF(ROUND(ROUND(G19,2)-G19,4)=0,_xlfn.XLOOKUP(G19,INDIRECT($A$4&amp;"!$G$32:$G$132"),INDIRECT($A$4&amp;"!$A$32:$A$132"),0,1,1),IF(G19&lt;0,0,(ROUNDUP(G19,2)-G19)*100*_xlfn.XLOOKUP(G19,INDIRECT($A$4&amp;"!$G$32:$G$132"),INDIRECT($A$4&amp;"!$A$32:$A$132"),0,-1,-1)+(G19-ROUNDDOWN(G19,2))*100*_xlfn.XLOOKUP(G19,INDIRECT($A$4&amp;"!$G$32:$G$132"),INDIRECT($A$4&amp;"!$A$32:$A$132"),0,1,1)))</f>
        <v>0.9941618346066754</v>
      </c>
      <c r="I19" s="113">
        <f t="shared" ca="1" si="1"/>
        <v>271.3105883635256</v>
      </c>
      <c r="K19" s="52">
        <f t="shared" ca="1" si="0"/>
        <v>13.23605893320693</v>
      </c>
      <c r="L19" s="72">
        <f t="shared" ca="1" si="2"/>
        <v>0.96126587654680629</v>
      </c>
      <c r="M19" s="51" cm="1">
        <f t="array" aca="1" ref="M19" ca="1">IF(ROUND(ROUND(L19,2)-L19,4)=0,_xlfn.XLOOKUP(L19,INDIRECT($A$4&amp;"!$G$32:$G$132"),INDIRECT($A$4&amp;"!$A$32:$A$132"),0,1,1),IF(L19&lt;0,0,(ROUNDUP(L19,2)-L19)*100*_xlfn.XLOOKUP(L19,INDIRECT($A$4&amp;"!$G$32:$G$132"),INDIRECT($A$4&amp;"!$A$32:$A$132"),0,-1,-1)+(L19-ROUNDDOWN(L19,2))*100*_xlfn.XLOOKUP(L19,INDIRECT($A$4&amp;"!$G$32:$G$132"),INDIRECT($A$4&amp;"!$A$32:$A$132"),0,1,1)))</f>
        <v>0.98835775338850973</v>
      </c>
      <c r="N19" s="90">
        <f t="shared" ca="1" si="3"/>
        <v>269.72663227569893</v>
      </c>
    </row>
    <row r="20" spans="1:14" x14ac:dyDescent="0.35">
      <c r="A20" s="48">
        <f t="shared" si="4"/>
        <v>45599</v>
      </c>
      <c r="B20" s="88" cm="1">
        <f t="array" aca="1" ref="B20" ca="1">_xlfn.XLOOKUP(A20,INDIRECT($A$5&amp;"!$AJ$41:$AJ$406"),INDIRECT($A$5&amp;"!$An$41:$An$406"))*SUM($F$3:$I$3)</f>
        <v>0</v>
      </c>
      <c r="C20" s="88" cm="1">
        <f t="array" aca="1" ref="C20" ca="1">_xlfn.XLOOKUP(A20,INDIRECT($A$5&amp;"!$AJ$41:$AJ$406"),INDIRECT($A$5&amp;"!$Ak$41:$Ak$406"))*SUM($F$3:$I$3)</f>
        <v>0</v>
      </c>
      <c r="D20" s="88" cm="1">
        <f t="array" aca="1" ref="D20" ca="1">_xlfn.XLOOKUP(A20,INDIRECT($A$5&amp;"!$AJ$41:$AJ$406"),INDIRECT($A$5&amp;"!$AO$41:$AO$406"))*SUM($F$3:$I$3)</f>
        <v>14.05</v>
      </c>
      <c r="E20" s="50" cm="1">
        <f t="array" ref="E20">SUMPRODUCT(('PT Storengy'!$B$8:$K$372)*('PT Storengy'!$A$8:$A$372=$A20)*('PT Storengy'!$A$5:$J$5=$A$6)*('PT Storengy'!$B$7:$K$7=$A$7))</f>
        <v>0</v>
      </c>
      <c r="F20" s="52">
        <f t="shared" ca="1" si="5"/>
        <v>13.23605893320693</v>
      </c>
      <c r="G20" s="72">
        <f t="shared" ca="1" si="6"/>
        <v>0.96126587654680629</v>
      </c>
      <c r="H20" s="51" cm="1">
        <f t="array" aca="1" ref="H20" ca="1">IF(ROUND(ROUND(G20,2)-G20,4)=0,_xlfn.XLOOKUP(G20,INDIRECT($A$4&amp;"!$G$32:$G$132"),INDIRECT($A$4&amp;"!$A$32:$A$132"),0,1,1),IF(G20&lt;0,0,(ROUNDUP(G20,2)-G20)*100*_xlfn.XLOOKUP(G20,INDIRECT($A$4&amp;"!$G$32:$G$132"),INDIRECT($A$4&amp;"!$A$32:$A$132"),0,-1,-1)+(G20-ROUNDDOWN(G20,2))*100*_xlfn.XLOOKUP(G20,INDIRECT($A$4&amp;"!$G$32:$G$132"),INDIRECT($A$4&amp;"!$A$32:$A$132"),0,1,1)))</f>
        <v>0.98835775338850973</v>
      </c>
      <c r="I20" s="113">
        <f t="shared" ca="1" si="1"/>
        <v>269.72663227569893</v>
      </c>
      <c r="K20" s="52">
        <f t="shared" ca="1" si="0"/>
        <v>12.967907009621442</v>
      </c>
      <c r="L20" s="72">
        <f t="shared" ca="1" si="2"/>
        <v>0.9420682514738028</v>
      </c>
      <c r="M20" s="51" cm="1">
        <f t="array" aca="1" ref="M20" ca="1">IF(ROUND(ROUND(L20,2)-L20,4)=0,_xlfn.XLOOKUP(L20,INDIRECT($A$4&amp;"!$G$32:$G$132"),INDIRECT($A$4&amp;"!$A$32:$A$132"),0,1,1),IF(L20&lt;0,0,(ROUNDUP(L20,2)-L20)*100*_xlfn.XLOOKUP(L20,INDIRECT($A$4&amp;"!$G$32:$G$132"),INDIRECT($A$4&amp;"!$A$32:$A$132"),0,-1,-1)+(L20-ROUNDDOWN(L20,2))*100*_xlfn.XLOOKUP(L20,INDIRECT($A$4&amp;"!$G$32:$G$132"),INDIRECT($A$4&amp;"!$A$32:$A$132"),0,1,1)))</f>
        <v>0.98258755735645176</v>
      </c>
      <c r="N20" s="90">
        <f t="shared" ca="1" si="3"/>
        <v>268.15192358548865</v>
      </c>
    </row>
    <row r="21" spans="1:14" x14ac:dyDescent="0.35">
      <c r="A21" s="48">
        <f t="shared" si="4"/>
        <v>45600</v>
      </c>
      <c r="B21" s="88" cm="1">
        <f t="array" aca="1" ref="B21" ca="1">_xlfn.XLOOKUP(A21,INDIRECT($A$5&amp;"!$AJ$41:$AJ$406"),INDIRECT($A$5&amp;"!$An$41:$An$406"))*SUM($F$3:$I$3)</f>
        <v>0</v>
      </c>
      <c r="C21" s="88" cm="1">
        <f t="array" aca="1" ref="C21" ca="1">_xlfn.XLOOKUP(A21,INDIRECT($A$5&amp;"!$AJ$41:$AJ$406"),INDIRECT($A$5&amp;"!$Ak$41:$Ak$406"))*SUM($F$3:$I$3)</f>
        <v>0</v>
      </c>
      <c r="D21" s="88" cm="1">
        <f t="array" aca="1" ref="D21" ca="1">_xlfn.XLOOKUP(A21,INDIRECT($A$5&amp;"!$AJ$41:$AJ$406"),INDIRECT($A$5&amp;"!$AO$41:$AO$406"))*SUM($F$3:$I$3)</f>
        <v>14.05</v>
      </c>
      <c r="E21" s="50" cm="1">
        <f t="array" ref="E21">SUMPRODUCT(('PT Storengy'!$B$8:$K$372)*('PT Storengy'!$A$8:$A$372=$A21)*('PT Storengy'!$A$5:$J$5=$A$6)*('PT Storengy'!$B$7:$K$7=$A$7))</f>
        <v>0</v>
      </c>
      <c r="F21" s="52">
        <f t="shared" ca="1" si="5"/>
        <v>12.967907009621442</v>
      </c>
      <c r="G21" s="72">
        <f t="shared" ca="1" si="6"/>
        <v>0.9420682514738028</v>
      </c>
      <c r="H21" s="51" cm="1">
        <f t="array" aca="1" ref="H21" ca="1">IF(ROUND(ROUND(G21,2)-G21,4)=0,_xlfn.XLOOKUP(G21,INDIRECT($A$4&amp;"!$G$32:$G$132"),INDIRECT($A$4&amp;"!$A$32:$A$132"),0,1,1),IF(G21&lt;0,0,(ROUNDUP(G21,2)-G21)*100*_xlfn.XLOOKUP(G21,INDIRECT($A$4&amp;"!$G$32:$G$132"),INDIRECT($A$4&amp;"!$A$32:$A$132"),0,-1,-1)+(G21-ROUNDDOWN(G21,2))*100*_xlfn.XLOOKUP(G21,INDIRECT($A$4&amp;"!$G$32:$G$132"),INDIRECT($A$4&amp;"!$A$32:$A$132"),0,1,1)))</f>
        <v>0.98258755735645176</v>
      </c>
      <c r="I21" s="113">
        <f t="shared" ca="1" si="1"/>
        <v>268.15192358548865</v>
      </c>
      <c r="K21" s="52">
        <f t="shared" ca="1" si="0"/>
        <v>12.701320601316384</v>
      </c>
      <c r="L21" s="72">
        <f t="shared" ca="1" si="2"/>
        <v>0.92298270531113458</v>
      </c>
      <c r="M21" s="51" cm="1">
        <f t="array" aca="1" ref="M21" ca="1">IF(ROUND(ROUND(L21,2)-L21,4)=0,_xlfn.XLOOKUP(L21,INDIRECT($A$4&amp;"!$G$32:$G$132"),INDIRECT($A$4&amp;"!$A$32:$A$132"),0,1,1),IF(L21&lt;0,0,(ROUNDUP(L21,2)-L21)*100*_xlfn.XLOOKUP(L21,INDIRECT($A$4&amp;"!$G$32:$G$132"),INDIRECT($A$4&amp;"!$A$32:$A$132"),0,-1,-1)+(L21-ROUNDDOWN(L21,2))*100*_xlfn.XLOOKUP(L21,INDIRECT($A$4&amp;"!$G$32:$G$132"),INDIRECT($A$4&amp;"!$A$32:$A$132"),0,1,1)))</f>
        <v>0.97685104868318118</v>
      </c>
      <c r="N21" s="90">
        <f t="shared" ca="1" si="3"/>
        <v>266.58640830505817</v>
      </c>
    </row>
    <row r="22" spans="1:14" x14ac:dyDescent="0.35">
      <c r="A22" s="48">
        <f t="shared" si="4"/>
        <v>45601</v>
      </c>
      <c r="B22" s="88" cm="1">
        <f t="array" aca="1" ref="B22" ca="1">_xlfn.XLOOKUP(A22,INDIRECT($A$5&amp;"!$AJ$41:$AJ$406"),INDIRECT($A$5&amp;"!$An$41:$An$406"))*SUM($F$3:$I$3)</f>
        <v>0</v>
      </c>
      <c r="C22" s="88" cm="1">
        <f t="array" aca="1" ref="C22" ca="1">_xlfn.XLOOKUP(A22,INDIRECT($A$5&amp;"!$AJ$41:$AJ$406"),INDIRECT($A$5&amp;"!$Ak$41:$Ak$406"))*SUM($F$3:$I$3)</f>
        <v>0</v>
      </c>
      <c r="D22" s="88" cm="1">
        <f t="array" aca="1" ref="D22" ca="1">_xlfn.XLOOKUP(A22,INDIRECT($A$5&amp;"!$AJ$41:$AJ$406"),INDIRECT($A$5&amp;"!$AO$41:$AO$406"))*SUM($F$3:$I$3)</f>
        <v>14.05</v>
      </c>
      <c r="E22" s="50" cm="1">
        <f t="array" ref="E22">SUMPRODUCT(('PT Storengy'!$B$8:$K$372)*('PT Storengy'!$A$8:$A$372=$A22)*('PT Storengy'!$A$5:$J$5=$A$6)*('PT Storengy'!$B$7:$K$7=$A$7))</f>
        <v>0</v>
      </c>
      <c r="F22" s="52">
        <f t="shared" ca="1" si="5"/>
        <v>12.701320601316384</v>
      </c>
      <c r="G22" s="72">
        <f t="shared" ca="1" si="6"/>
        <v>0.92298270531113458</v>
      </c>
      <c r="H22" s="51" cm="1">
        <f t="array" aca="1" ref="H22" ca="1">IF(ROUND(ROUND(G22,2)-G22,4)=0,_xlfn.XLOOKUP(G22,INDIRECT($A$4&amp;"!$G$32:$G$132"),INDIRECT($A$4&amp;"!$A$32:$A$132"),0,1,1),IF(G22&lt;0,0,(ROUNDUP(G22,2)-G22)*100*_xlfn.XLOOKUP(G22,INDIRECT($A$4&amp;"!$G$32:$G$132"),INDIRECT($A$4&amp;"!$A$32:$A$132"),0,-1,-1)+(G22-ROUNDDOWN(G22,2))*100*_xlfn.XLOOKUP(G22,INDIRECT($A$4&amp;"!$G$32:$G$132"),INDIRECT($A$4&amp;"!$A$32:$A$132"),0,1,1)))</f>
        <v>0.97685104868318118</v>
      </c>
      <c r="I22" s="113">
        <f t="shared" ca="1" si="1"/>
        <v>266.58640830505817</v>
      </c>
      <c r="K22" s="52">
        <f t="shared" ca="1" si="0"/>
        <v>12.436290568554623</v>
      </c>
      <c r="L22" s="72">
        <f t="shared" ca="1" si="2"/>
        <v>0.90400858372358606</v>
      </c>
      <c r="M22" s="51" cm="1">
        <f t="array" aca="1" ref="M22" ca="1">IF(ROUND(ROUND(L22,2)-L22,4)=0,_xlfn.XLOOKUP(L22,INDIRECT($A$4&amp;"!$G$32:$G$132"),INDIRECT($A$4&amp;"!$A$32:$A$132"),0,1,1),IF(L22&lt;0,0,(ROUNDUP(L22,2)-L22)*100*_xlfn.XLOOKUP(L22,INDIRECT($A$4&amp;"!$G$32:$G$132"),INDIRECT($A$4&amp;"!$A$32:$A$132"),0,-1,-1)+(L22-ROUNDDOWN(L22,2))*100*_xlfn.XLOOKUP(L22,INDIRECT($A$4&amp;"!$G$32:$G$132"),INDIRECT($A$4&amp;"!$A$32:$A$132"),0,1,1)))</f>
        <v>0.97114803069632516</v>
      </c>
      <c r="N22" s="90">
        <f t="shared" ca="1" si="3"/>
        <v>265.03003276176059</v>
      </c>
    </row>
    <row r="23" spans="1:14" x14ac:dyDescent="0.35">
      <c r="A23" s="48">
        <f t="shared" si="4"/>
        <v>45602</v>
      </c>
      <c r="B23" s="88" cm="1">
        <f t="array" aca="1" ref="B23" ca="1">_xlfn.XLOOKUP(A23,INDIRECT($A$5&amp;"!$AJ$41:$AJ$406"),INDIRECT($A$5&amp;"!$An$41:$An$406"))*SUM($F$3:$I$3)</f>
        <v>0</v>
      </c>
      <c r="C23" s="88" cm="1">
        <f t="array" aca="1" ref="C23" ca="1">_xlfn.XLOOKUP(A23,INDIRECT($A$5&amp;"!$AJ$41:$AJ$406"),INDIRECT($A$5&amp;"!$Ak$41:$Ak$406"))*SUM($F$3:$I$3)</f>
        <v>0</v>
      </c>
      <c r="D23" s="88" cm="1">
        <f t="array" aca="1" ref="D23" ca="1">_xlfn.XLOOKUP(A23,INDIRECT($A$5&amp;"!$AJ$41:$AJ$406"),INDIRECT($A$5&amp;"!$AO$41:$AO$406"))*SUM($F$3:$I$3)</f>
        <v>14.05</v>
      </c>
      <c r="E23" s="50" cm="1">
        <f t="array" ref="E23">SUMPRODUCT(('PT Storengy'!$B$8:$K$372)*('PT Storengy'!$A$8:$A$372=$A23)*('PT Storengy'!$A$5:$J$5=$A$6)*('PT Storengy'!$B$7:$K$7=$A$7))</f>
        <v>0</v>
      </c>
      <c r="F23" s="52">
        <f t="shared" ca="1" si="5"/>
        <v>12.436290568554623</v>
      </c>
      <c r="G23" s="72">
        <f t="shared" ca="1" si="6"/>
        <v>0.90400858372358606</v>
      </c>
      <c r="H23" s="51" cm="1">
        <f t="array" aca="1" ref="H23" ca="1">IF(ROUND(ROUND(G23,2)-G23,4)=0,_xlfn.XLOOKUP(G23,INDIRECT($A$4&amp;"!$G$32:$G$132"),INDIRECT($A$4&amp;"!$A$32:$A$132"),0,1,1),IF(G23&lt;0,0,(ROUNDUP(G23,2)-G23)*100*_xlfn.XLOOKUP(G23,INDIRECT($A$4&amp;"!$G$32:$G$132"),INDIRECT($A$4&amp;"!$A$32:$A$132"),0,-1,-1)+(G23-ROUNDDOWN(G23,2))*100*_xlfn.XLOOKUP(G23,INDIRECT($A$4&amp;"!$G$32:$G$132"),INDIRECT($A$4&amp;"!$A$32:$A$132"),0,1,1)))</f>
        <v>0.97114803069632516</v>
      </c>
      <c r="I23" s="113">
        <f t="shared" ca="1" si="1"/>
        <v>265.03003276176059</v>
      </c>
      <c r="K23" s="52">
        <f t="shared" ca="1" si="0"/>
        <v>12.172807824958324</v>
      </c>
      <c r="L23" s="72">
        <f t="shared" ca="1" si="2"/>
        <v>0.88514523619605856</v>
      </c>
      <c r="M23" s="51" cm="1">
        <f t="array" aca="1" ref="M23" ca="1">IF(ROUND(ROUND(L23,2)-L23,4)=0,_xlfn.XLOOKUP(L23,INDIRECT($A$4&amp;"!$G$32:$G$132"),INDIRECT($A$4&amp;"!$A$32:$A$132"),0,1,1),IF(L23&lt;0,0,(ROUNDUP(L23,2)-L23)*100*_xlfn.XLOOKUP(L23,INDIRECT($A$4&amp;"!$G$32:$G$132"),INDIRECT($A$4&amp;"!$A$32:$A$132"),0,-1,-1)+(L23-ROUNDDOWN(L23,2))*100*_xlfn.XLOOKUP(L23,INDIRECT($A$4&amp;"!$G$32:$G$132"),INDIRECT($A$4&amp;"!$A$32:$A$132"),0,1,1)))</f>
        <v>0.96547830787171773</v>
      </c>
      <c r="N23" s="90">
        <f t="shared" ca="1" si="3"/>
        <v>263.48274359629897</v>
      </c>
    </row>
    <row r="24" spans="1:14" x14ac:dyDescent="0.35">
      <c r="A24" s="48">
        <f t="shared" si="4"/>
        <v>45603</v>
      </c>
      <c r="B24" s="88" cm="1">
        <f t="array" aca="1" ref="B24" ca="1">_xlfn.XLOOKUP(A24,INDIRECT($A$5&amp;"!$AJ$41:$AJ$406"),INDIRECT($A$5&amp;"!$An$41:$An$406"))*SUM($F$3:$I$3)</f>
        <v>0</v>
      </c>
      <c r="C24" s="88" cm="1">
        <f t="array" aca="1" ref="C24" ca="1">_xlfn.XLOOKUP(A24,INDIRECT($A$5&amp;"!$AJ$41:$AJ$406"),INDIRECT($A$5&amp;"!$Ak$41:$Ak$406"))*SUM($F$3:$I$3)</f>
        <v>0</v>
      </c>
      <c r="D24" s="88" cm="1">
        <f t="array" aca="1" ref="D24" ca="1">_xlfn.XLOOKUP(A24,INDIRECT($A$5&amp;"!$AJ$41:$AJ$406"),INDIRECT($A$5&amp;"!$AO$41:$AO$406"))*SUM($F$3:$I$3)</f>
        <v>14.05</v>
      </c>
      <c r="E24" s="50" cm="1">
        <f t="array" ref="E24">SUMPRODUCT(('PT Storengy'!$B$8:$K$372)*('PT Storengy'!$A$8:$A$372=$A24)*('PT Storengy'!$A$5:$J$5=$A$6)*('PT Storengy'!$B$7:$K$7=$A$7))</f>
        <v>0</v>
      </c>
      <c r="F24" s="52">
        <f t="shared" ca="1" si="5"/>
        <v>12.172807824958324</v>
      </c>
      <c r="G24" s="72">
        <f t="shared" ca="1" si="6"/>
        <v>0.88514523619605856</v>
      </c>
      <c r="H24" s="51" cm="1">
        <f t="array" aca="1" ref="H24" ca="1">IF(ROUND(ROUND(G24,2)-G24,4)=0,_xlfn.XLOOKUP(G24,INDIRECT($A$4&amp;"!$G$32:$G$132"),INDIRECT($A$4&amp;"!$A$32:$A$132"),0,1,1),IF(G24&lt;0,0,(ROUNDUP(G24,2)-G24)*100*_xlfn.XLOOKUP(G24,INDIRECT($A$4&amp;"!$G$32:$G$132"),INDIRECT($A$4&amp;"!$A$32:$A$132"),0,-1,-1)+(G24-ROUNDDOWN(G24,2))*100*_xlfn.XLOOKUP(G24,INDIRECT($A$4&amp;"!$G$32:$G$132"),INDIRECT($A$4&amp;"!$A$32:$A$132"),0,1,1)))</f>
        <v>0.96547830787171773</v>
      </c>
      <c r="I24" s="113">
        <f t="shared" ca="1" si="1"/>
        <v>263.48274359629897</v>
      </c>
      <c r="K24" s="52">
        <f t="shared" ca="1" si="0"/>
        <v>11.910863337197428</v>
      </c>
      <c r="L24" s="72">
        <f t="shared" ca="1" si="2"/>
        <v>0.86639201601126858</v>
      </c>
      <c r="M24" s="51" cm="1">
        <f t="array" aca="1" ref="M24" ca="1">IF(ROUND(ROUND(L24,2)-L24,4)=0,_xlfn.XLOOKUP(L24,INDIRECT($A$4&amp;"!$G$32:$G$132"),INDIRECT($A$4&amp;"!$A$32:$A$132"),0,1,1),IF(L24&lt;0,0,(ROUNDUP(L24,2)-L24)*100*_xlfn.XLOOKUP(L24,INDIRECT($A$4&amp;"!$G$32:$G$132"),INDIRECT($A$4&amp;"!$A$32:$A$132"),0,-1,-1)+(L24-ROUNDDOWN(L24,2))*100*_xlfn.XLOOKUP(L24,INDIRECT($A$4&amp;"!$G$32:$G$132"),INDIRECT($A$4&amp;"!$A$32:$A$132"),0,1,1)))</f>
        <v>0.95984168582669471</v>
      </c>
      <c r="N24" s="90">
        <f t="shared" ca="1" si="3"/>
        <v>261.94448776089666</v>
      </c>
    </row>
    <row r="25" spans="1:14" x14ac:dyDescent="0.35">
      <c r="A25" s="48">
        <f t="shared" si="4"/>
        <v>45604</v>
      </c>
      <c r="B25" s="88" cm="1">
        <f t="array" aca="1" ref="B25" ca="1">_xlfn.XLOOKUP(A25,INDIRECT($A$5&amp;"!$AJ$41:$AJ$406"),INDIRECT($A$5&amp;"!$An$41:$An$406"))*SUM($F$3:$I$3)</f>
        <v>0</v>
      </c>
      <c r="C25" s="88" cm="1">
        <f t="array" aca="1" ref="C25" ca="1">_xlfn.XLOOKUP(A25,INDIRECT($A$5&amp;"!$AJ$41:$AJ$406"),INDIRECT($A$5&amp;"!$Ak$41:$Ak$406"))*SUM($F$3:$I$3)</f>
        <v>0</v>
      </c>
      <c r="D25" s="88" cm="1">
        <f t="array" aca="1" ref="D25" ca="1">_xlfn.XLOOKUP(A25,INDIRECT($A$5&amp;"!$AJ$41:$AJ$406"),INDIRECT($A$5&amp;"!$AO$41:$AO$406"))*SUM($F$3:$I$3)</f>
        <v>14.05</v>
      </c>
      <c r="E25" s="50" cm="1">
        <f t="array" ref="E25">SUMPRODUCT(('PT Storengy'!$B$8:$K$372)*('PT Storengy'!$A$8:$A$372=$A25)*('PT Storengy'!$A$5:$J$5=$A$6)*('PT Storengy'!$B$7:$K$7=$A$7))</f>
        <v>0</v>
      </c>
      <c r="F25" s="52">
        <f t="shared" ca="1" si="5"/>
        <v>11.910863337197428</v>
      </c>
      <c r="G25" s="72">
        <f t="shared" ca="1" si="6"/>
        <v>0.86639201601126858</v>
      </c>
      <c r="H25" s="51" cm="1">
        <f t="array" aca="1" ref="H25" ca="1">IF(ROUND(ROUND(G25,2)-G25,4)=0,_xlfn.XLOOKUP(G25,INDIRECT($A$4&amp;"!$G$32:$G$132"),INDIRECT($A$4&amp;"!$A$32:$A$132"),0,1,1),IF(G25&lt;0,0,(ROUNDUP(G25,2)-G25)*100*_xlfn.XLOOKUP(G25,INDIRECT($A$4&amp;"!$G$32:$G$132"),INDIRECT($A$4&amp;"!$A$32:$A$132"),0,-1,-1)+(G25-ROUNDDOWN(G25,2))*100*_xlfn.XLOOKUP(G25,INDIRECT($A$4&amp;"!$G$32:$G$132"),INDIRECT($A$4&amp;"!$A$32:$A$132"),0,1,1)))</f>
        <v>0.95984168582669471</v>
      </c>
      <c r="I25" s="113">
        <f t="shared" ca="1" si="1"/>
        <v>261.94448776089666</v>
      </c>
      <c r="K25" s="52">
        <f t="shared" ca="1" si="0"/>
        <v>11.650448124679949</v>
      </c>
      <c r="L25" s="72">
        <f t="shared" ca="1" si="2"/>
        <v>0.84774828022757487</v>
      </c>
      <c r="M25" s="51" cm="1">
        <f t="array" aca="1" ref="M25" ca="1">IF(ROUND(ROUND(L25,2)-L25,4)=0,_xlfn.XLOOKUP(L25,INDIRECT($A$4&amp;"!$G$32:$G$132"),INDIRECT($A$4&amp;"!$A$32:$A$132"),0,1,1),IF(L25&lt;0,0,(ROUNDUP(L25,2)-L25)*100*_xlfn.XLOOKUP(L25,INDIRECT($A$4&amp;"!$G$32:$G$132"),INDIRECT($A$4&amp;"!$A$32:$A$132"),0,-1,-1)+(L25-ROUNDDOWN(L25,2))*100*_xlfn.XLOOKUP(L25,INDIRECT($A$4&amp;"!$G$32:$G$132"),INDIRECT($A$4&amp;"!$A$32:$A$132"),0,1,1)))</f>
        <v>0.95423797131342991</v>
      </c>
      <c r="N25" s="90">
        <f t="shared" ca="1" si="3"/>
        <v>260.41521251747855</v>
      </c>
    </row>
    <row r="26" spans="1:14" x14ac:dyDescent="0.35">
      <c r="A26" s="48">
        <f t="shared" si="4"/>
        <v>45605</v>
      </c>
      <c r="B26" s="88" cm="1">
        <f t="array" aca="1" ref="B26" ca="1">_xlfn.XLOOKUP(A26,INDIRECT($A$5&amp;"!$AJ$41:$AJ$406"),INDIRECT($A$5&amp;"!$An$41:$An$406"))*SUM($F$3:$I$3)</f>
        <v>0</v>
      </c>
      <c r="C26" s="88" cm="1">
        <f t="array" aca="1" ref="C26" ca="1">_xlfn.XLOOKUP(A26,INDIRECT($A$5&amp;"!$AJ$41:$AJ$406"),INDIRECT($A$5&amp;"!$Ak$41:$Ak$406"))*SUM($F$3:$I$3)</f>
        <v>0</v>
      </c>
      <c r="D26" s="88" cm="1">
        <f t="array" aca="1" ref="D26" ca="1">_xlfn.XLOOKUP(A26,INDIRECT($A$5&amp;"!$AJ$41:$AJ$406"),INDIRECT($A$5&amp;"!$AO$41:$AO$406"))*SUM($F$3:$I$3)</f>
        <v>14.05</v>
      </c>
      <c r="E26" s="50" cm="1">
        <f t="array" ref="E26">SUMPRODUCT(('PT Storengy'!$B$8:$K$372)*('PT Storengy'!$A$8:$A$372=$A26)*('PT Storengy'!$A$5:$J$5=$A$6)*('PT Storengy'!$B$7:$K$7=$A$7))</f>
        <v>0</v>
      </c>
      <c r="F26" s="52">
        <f t="shared" ca="1" si="5"/>
        <v>11.650448124679949</v>
      </c>
      <c r="G26" s="72">
        <f t="shared" ca="1" si="6"/>
        <v>0.84774828022757487</v>
      </c>
      <c r="H26" s="51" cm="1">
        <f t="array" aca="1" ref="H26" ca="1">IF(ROUND(ROUND(G26,2)-G26,4)=0,_xlfn.XLOOKUP(G26,INDIRECT($A$4&amp;"!$G$32:$G$132"),INDIRECT($A$4&amp;"!$A$32:$A$132"),0,1,1),IF(G26&lt;0,0,(ROUNDUP(G26,2)-G26)*100*_xlfn.XLOOKUP(G26,INDIRECT($A$4&amp;"!$G$32:$G$132"),INDIRECT($A$4&amp;"!$A$32:$A$132"),0,-1,-1)+(G26-ROUNDDOWN(G26,2))*100*_xlfn.XLOOKUP(G26,INDIRECT($A$4&amp;"!$G$32:$G$132"),INDIRECT($A$4&amp;"!$A$32:$A$132"),0,1,1)))</f>
        <v>0.95423797131342991</v>
      </c>
      <c r="I26" s="113">
        <f t="shared" ca="1" si="1"/>
        <v>260.41521251747855</v>
      </c>
      <c r="K26" s="52">
        <f t="shared" ca="1" si="0"/>
        <v>11.391553259244086</v>
      </c>
      <c r="L26" s="72">
        <f t="shared" ca="1" si="2"/>
        <v>0.82921338965693581</v>
      </c>
      <c r="M26" s="51" cm="1">
        <f t="array" aca="1" ref="M26" ca="1">IF(ROUND(ROUND(L26,2)-L26,4)=0,_xlfn.XLOOKUP(L26,INDIRECT($A$4&amp;"!$G$32:$G$132"),INDIRECT($A$4&amp;"!$A$32:$A$132"),0,1,1),IF(L26&lt;0,0,(ROUNDUP(L26,2)-L26)*100*_xlfn.XLOOKUP(L26,INDIRECT($A$4&amp;"!$G$32:$G$132"),INDIRECT($A$4&amp;"!$A$32:$A$132"),0,-1,-1)+(L26-ROUNDDOWN(L26,2))*100*_xlfn.XLOOKUP(L26,INDIRECT($A$4&amp;"!$G$32:$G$132"),INDIRECT($A$4&amp;"!$A$32:$A$132"),0,1,1)))</f>
        <v>0.94866697221231067</v>
      </c>
      <c r="N26" s="90">
        <f t="shared" ca="1" si="3"/>
        <v>258.89486543586349</v>
      </c>
    </row>
    <row r="27" spans="1:14" x14ac:dyDescent="0.35">
      <c r="A27" s="48">
        <f t="shared" si="4"/>
        <v>45606</v>
      </c>
      <c r="B27" s="88" cm="1">
        <f t="array" aca="1" ref="B27" ca="1">_xlfn.XLOOKUP(A27,INDIRECT($A$5&amp;"!$AJ$41:$AJ$406"),INDIRECT($A$5&amp;"!$An$41:$An$406"))*SUM($F$3:$I$3)</f>
        <v>0</v>
      </c>
      <c r="C27" s="88" cm="1">
        <f t="array" aca="1" ref="C27" ca="1">_xlfn.XLOOKUP(A27,INDIRECT($A$5&amp;"!$AJ$41:$AJ$406"),INDIRECT($A$5&amp;"!$Ak$41:$Ak$406"))*SUM($F$3:$I$3)</f>
        <v>0</v>
      </c>
      <c r="D27" s="88" cm="1">
        <f t="array" aca="1" ref="D27" ca="1">_xlfn.XLOOKUP(A27,INDIRECT($A$5&amp;"!$AJ$41:$AJ$406"),INDIRECT($A$5&amp;"!$AO$41:$AO$406"))*SUM($F$3:$I$3)</f>
        <v>14.05</v>
      </c>
      <c r="E27" s="50" cm="1">
        <f t="array" ref="E27">SUMPRODUCT(('PT Storengy'!$B$8:$K$372)*('PT Storengy'!$A$8:$A$372=$A27)*('PT Storengy'!$A$5:$J$5=$A$6)*('PT Storengy'!$B$7:$K$7=$A$7))</f>
        <v>0</v>
      </c>
      <c r="F27" s="52">
        <f t="shared" ca="1" si="5"/>
        <v>11.391553259244086</v>
      </c>
      <c r="G27" s="72">
        <f t="shared" ca="1" si="6"/>
        <v>0.82921338965693581</v>
      </c>
      <c r="H27" s="51" cm="1">
        <f t="array" aca="1" ref="H27" ca="1">IF(ROUND(ROUND(G27,2)-G27,4)=0,_xlfn.XLOOKUP(G27,INDIRECT($A$4&amp;"!$G$32:$G$132"),INDIRECT($A$4&amp;"!$A$32:$A$132"),0,1,1),IF(G27&lt;0,0,(ROUNDUP(G27,2)-G27)*100*_xlfn.XLOOKUP(G27,INDIRECT($A$4&amp;"!$G$32:$G$132"),INDIRECT($A$4&amp;"!$A$32:$A$132"),0,-1,-1)+(G27-ROUNDDOWN(G27,2))*100*_xlfn.XLOOKUP(G27,INDIRECT($A$4&amp;"!$G$32:$G$132"),INDIRECT($A$4&amp;"!$A$32:$A$132"),0,1,1)))</f>
        <v>0.94866697221231067</v>
      </c>
      <c r="I27" s="113">
        <f t="shared" ca="1" si="1"/>
        <v>258.89486543586349</v>
      </c>
      <c r="K27" s="52">
        <f t="shared" ca="1" si="0"/>
        <v>11.134169864852119</v>
      </c>
      <c r="L27" s="72">
        <f t="shared" ca="1" si="2"/>
        <v>0.81078670884299542</v>
      </c>
      <c r="M27" s="51" cm="1">
        <f t="array" aca="1" ref="M27" ca="1">IF(ROUND(ROUND(L27,2)-L27,4)=0,_xlfn.XLOOKUP(L27,INDIRECT($A$4&amp;"!$G$32:$G$132"),INDIRECT($A$4&amp;"!$A$32:$A$132"),0,1,1),IF(L27&lt;0,0,(ROUNDUP(L27,2)-L27)*100*_xlfn.XLOOKUP(L27,INDIRECT($A$4&amp;"!$G$32:$G$132"),INDIRECT($A$4&amp;"!$A$32:$A$132"),0,-1,-1)+(L27-ROUNDDOWN(L27,2))*100*_xlfn.XLOOKUP(L27,INDIRECT($A$4&amp;"!$G$32:$G$132"),INDIRECT($A$4&amp;"!$A$32:$A$132"),0,1,1)))</f>
        <v>0.94312849752535</v>
      </c>
      <c r="N27" s="90">
        <f t="shared" ca="1" si="3"/>
        <v>257.38339439196625</v>
      </c>
    </row>
    <row r="28" spans="1:14" x14ac:dyDescent="0.35">
      <c r="A28" s="48">
        <f t="shared" si="4"/>
        <v>45607</v>
      </c>
      <c r="B28" s="88" cm="1">
        <f t="array" aca="1" ref="B28" ca="1">_xlfn.XLOOKUP(A28,INDIRECT($A$5&amp;"!$AJ$41:$AJ$406"),INDIRECT($A$5&amp;"!$An$41:$An$406"))*SUM($F$3:$I$3)</f>
        <v>0</v>
      </c>
      <c r="C28" s="88" cm="1">
        <f t="array" aca="1" ref="C28" ca="1">_xlfn.XLOOKUP(A28,INDIRECT($A$5&amp;"!$AJ$41:$AJ$406"),INDIRECT($A$5&amp;"!$Ak$41:$Ak$406"))*SUM($F$3:$I$3)</f>
        <v>0</v>
      </c>
      <c r="D28" s="88" cm="1">
        <f t="array" aca="1" ref="D28" ca="1">_xlfn.XLOOKUP(A28,INDIRECT($A$5&amp;"!$AJ$41:$AJ$406"),INDIRECT($A$5&amp;"!$AO$41:$AO$406"))*SUM($F$3:$I$3)</f>
        <v>14.05</v>
      </c>
      <c r="E28" s="50" cm="1">
        <f t="array" ref="E28">SUMPRODUCT(('PT Storengy'!$B$8:$K$372)*('PT Storengy'!$A$8:$A$372=$A28)*('PT Storengy'!$A$5:$J$5=$A$6)*('PT Storengy'!$B$7:$K$7=$A$7))</f>
        <v>0</v>
      </c>
      <c r="F28" s="52">
        <f t="shared" ca="1" si="5"/>
        <v>11.134169864852119</v>
      </c>
      <c r="G28" s="72">
        <f t="shared" ca="1" si="6"/>
        <v>0.81078670884299542</v>
      </c>
      <c r="H28" s="51" cm="1">
        <f t="array" aca="1" ref="H28" ca="1">IF(ROUND(ROUND(G28,2)-G28,4)=0,_xlfn.XLOOKUP(G28,INDIRECT($A$4&amp;"!$G$32:$G$132"),INDIRECT($A$4&amp;"!$A$32:$A$132"),0,1,1),IF(G28&lt;0,0,(ROUNDUP(G28,2)-G28)*100*_xlfn.XLOOKUP(G28,INDIRECT($A$4&amp;"!$G$32:$G$132"),INDIRECT($A$4&amp;"!$A$32:$A$132"),0,-1,-1)+(G28-ROUNDDOWN(G28,2))*100*_xlfn.XLOOKUP(G28,INDIRECT($A$4&amp;"!$G$32:$G$132"),INDIRECT($A$4&amp;"!$A$32:$A$132"),0,1,1)))</f>
        <v>0.94312849752535</v>
      </c>
      <c r="I28" s="113">
        <f t="shared" ca="1" si="1"/>
        <v>257.38339439196625</v>
      </c>
      <c r="K28" s="52">
        <f t="shared" ca="1" si="0"/>
        <v>10.878390013703212</v>
      </c>
      <c r="L28" s="72">
        <f t="shared" ca="1" si="2"/>
        <v>0.79246760603929667</v>
      </c>
      <c r="M28" s="51" cm="1">
        <f t="array" aca="1" ref="M28" ca="1">IF(ROUND(ROUND(L28,2)-L28,4)=0,_xlfn.XLOOKUP(L28,INDIRECT($A$4&amp;"!$G$32:$G$132"),INDIRECT($A$4&amp;"!$A$32:$A$132"),0,1,1),IF(L28&lt;0,0,(ROUNDUP(L28,2)-L28)*100*_xlfn.XLOOKUP(L28,INDIRECT($A$4&amp;"!$G$32:$G$132"),INDIRECT($A$4&amp;"!$A$32:$A$132"),0,-1,-1)+(L28-ROUNDDOWN(L28,2))*100*_xlfn.XLOOKUP(L28,INDIRECT($A$4&amp;"!$G$32:$G$132"),INDIRECT($A$4&amp;"!$A$32:$A$132"),0,1,1)))</f>
        <v>0.93725264320647939</v>
      </c>
      <c r="N28" s="90">
        <f t="shared" ca="1" si="3"/>
        <v>255.77985114890674</v>
      </c>
    </row>
    <row r="29" spans="1:14" x14ac:dyDescent="0.35">
      <c r="A29" s="48">
        <f t="shared" si="4"/>
        <v>45608</v>
      </c>
      <c r="B29" s="88" cm="1">
        <f t="array" aca="1" ref="B29" ca="1">_xlfn.XLOOKUP(A29,INDIRECT($A$5&amp;"!$AJ$41:$AJ$406"),INDIRECT($A$5&amp;"!$An$41:$An$406"))*SUM($F$3:$I$3)</f>
        <v>0</v>
      </c>
      <c r="C29" s="88" cm="1">
        <f t="array" aca="1" ref="C29" ca="1">_xlfn.XLOOKUP(A29,INDIRECT($A$5&amp;"!$AJ$41:$AJ$406"),INDIRECT($A$5&amp;"!$Ak$41:$Ak$406"))*SUM($F$3:$I$3)</f>
        <v>0</v>
      </c>
      <c r="D29" s="88" cm="1">
        <f t="array" aca="1" ref="D29" ca="1">_xlfn.XLOOKUP(A29,INDIRECT($A$5&amp;"!$AJ$41:$AJ$406"),INDIRECT($A$5&amp;"!$AO$41:$AO$406"))*SUM($F$3:$I$3)</f>
        <v>14.05</v>
      </c>
      <c r="E29" s="50" cm="1">
        <f t="array" ref="E29">SUMPRODUCT(('PT Storengy'!$B$8:$K$372)*('PT Storengy'!$A$8:$A$372=$A29)*('PT Storengy'!$A$5:$J$5=$A$6)*('PT Storengy'!$B$7:$K$7=$A$7))</f>
        <v>0</v>
      </c>
      <c r="F29" s="52">
        <f t="shared" ca="1" si="5"/>
        <v>10.878390013703212</v>
      </c>
      <c r="G29" s="72">
        <f t="shared" ca="1" si="6"/>
        <v>0.79246760603929667</v>
      </c>
      <c r="H29" s="51" cm="1">
        <f t="array" aca="1" ref="H29" ca="1">IF(ROUND(ROUND(G29,2)-G29,4)=0,_xlfn.XLOOKUP(G29,INDIRECT($A$4&amp;"!$G$32:$G$132"),INDIRECT($A$4&amp;"!$A$32:$A$132"),0,1,1),IF(G29&lt;0,0,(ROUNDUP(G29,2)-G29)*100*_xlfn.XLOOKUP(G29,INDIRECT($A$4&amp;"!$G$32:$G$132"),INDIRECT($A$4&amp;"!$A$32:$A$132"),0,-1,-1)+(G29-ROUNDDOWN(G29,2))*100*_xlfn.XLOOKUP(G29,INDIRECT($A$4&amp;"!$G$32:$G$132"),INDIRECT($A$4&amp;"!$A$32:$A$132"),0,1,1)))</f>
        <v>0.93725264320647939</v>
      </c>
      <c r="I29" s="113">
        <f t="shared" ca="1" si="1"/>
        <v>255.77985114890674</v>
      </c>
      <c r="K29" s="52">
        <f t="shared" ca="1" si="0"/>
        <v>10.624507210016377</v>
      </c>
      <c r="L29" s="72">
        <f t="shared" ca="1" si="2"/>
        <v>0.77426263442727483</v>
      </c>
      <c r="M29" s="51" cm="1">
        <f t="array" aca="1" ref="M29" ca="1">IF(ROUND(ROUND(L29,2)-L29,4)=0,_xlfn.XLOOKUP(L29,INDIRECT($A$4&amp;"!$G$32:$G$132"),INDIRECT($A$4&amp;"!$A$32:$A$132"),0,1,1),IF(L29&lt;0,0,(ROUNDUP(L29,2)-L29)*100*_xlfn.XLOOKUP(L29,INDIRECT($A$4&amp;"!$G$32:$G$132"),INDIRECT($A$4&amp;"!$A$32:$A$132"),0,-1,-1)+(L29-ROUNDDOWN(L29,2))*100*_xlfn.XLOOKUP(L29,INDIRECT($A$4&amp;"!$G$32:$G$132"),INDIRECT($A$4&amp;"!$A$32:$A$132"),0,1,1)))</f>
        <v>0.9303013030593611</v>
      </c>
      <c r="N29" s="90">
        <f t="shared" ca="1" si="3"/>
        <v>253.88280368683451</v>
      </c>
    </row>
    <row r="30" spans="1:14" x14ac:dyDescent="0.35">
      <c r="A30" s="48">
        <f t="shared" si="4"/>
        <v>45609</v>
      </c>
      <c r="B30" s="88" cm="1">
        <f t="array" aca="1" ref="B30" ca="1">_xlfn.XLOOKUP(A30,INDIRECT($A$5&amp;"!$AJ$41:$AJ$406"),INDIRECT($A$5&amp;"!$An$41:$An$406"))*SUM($F$3:$I$3)</f>
        <v>0</v>
      </c>
      <c r="C30" s="88" cm="1">
        <f t="array" aca="1" ref="C30" ca="1">_xlfn.XLOOKUP(A30,INDIRECT($A$5&amp;"!$AJ$41:$AJ$406"),INDIRECT($A$5&amp;"!$Ak$41:$Ak$406"))*SUM($F$3:$I$3)</f>
        <v>0</v>
      </c>
      <c r="D30" s="88" cm="1">
        <f t="array" aca="1" ref="D30" ca="1">_xlfn.XLOOKUP(A30,INDIRECT($A$5&amp;"!$AJ$41:$AJ$406"),INDIRECT($A$5&amp;"!$AO$41:$AO$406"))*SUM($F$3:$I$3)</f>
        <v>14.05</v>
      </c>
      <c r="E30" s="50" cm="1">
        <f t="array" ref="E30">SUMPRODUCT(('PT Storengy'!$B$8:$K$372)*('PT Storengy'!$A$8:$A$372=$A30)*('PT Storengy'!$A$5:$J$5=$A$6)*('PT Storengy'!$B$7:$K$7=$A$7))</f>
        <v>0</v>
      </c>
      <c r="F30" s="52">
        <f t="shared" ca="1" si="5"/>
        <v>10.624507210016377</v>
      </c>
      <c r="G30" s="72">
        <f t="shared" ca="1" si="6"/>
        <v>0.77426263442727483</v>
      </c>
      <c r="H30" s="51" cm="1">
        <f t="array" aca="1" ref="H30" ca="1">IF(ROUND(ROUND(G30,2)-G30,4)=0,_xlfn.XLOOKUP(G30,INDIRECT($A$4&amp;"!$G$32:$G$132"),INDIRECT($A$4&amp;"!$A$32:$A$132"),0,1,1),IF(G30&lt;0,0,(ROUNDUP(G30,2)-G30)*100*_xlfn.XLOOKUP(G30,INDIRECT($A$4&amp;"!$G$32:$G$132"),INDIRECT($A$4&amp;"!$A$32:$A$132"),0,-1,-1)+(G30-ROUNDDOWN(G30,2))*100*_xlfn.XLOOKUP(G30,INDIRECT($A$4&amp;"!$G$32:$G$132"),INDIRECT($A$4&amp;"!$A$32:$A$132"),0,1,1)))</f>
        <v>0.9303013030593611</v>
      </c>
      <c r="I30" s="113">
        <f t="shared" ca="1" si="1"/>
        <v>253.88280368683451</v>
      </c>
      <c r="K30" s="52">
        <f t="shared" ca="1" si="0"/>
        <v>10.372852292832452</v>
      </c>
      <c r="L30" s="72">
        <f t="shared" ca="1" si="2"/>
        <v>0.75619268398693074</v>
      </c>
      <c r="M30" s="51" cm="1">
        <f t="array" aca="1" ref="M30" ca="1">IF(ROUND(ROUND(L30,2)-L30,4)=0,_xlfn.XLOOKUP(L30,INDIRECT($A$4&amp;"!$G$32:$G$132"),INDIRECT($A$4&amp;"!$A$32:$A$132"),0,1,1),IF(L30&lt;0,0,(ROUNDUP(L30,2)-L30)*100*_xlfn.XLOOKUP(L30,INDIRECT($A$4&amp;"!$G$32:$G$132"),INDIRECT($A$4&amp;"!$A$32:$A$132"),0,-1,-1)+(L30-ROUNDDOWN(L30,2))*100*_xlfn.XLOOKUP(L30,INDIRECT($A$4&amp;"!$G$32:$G$132"),INDIRECT($A$4&amp;"!$A$32:$A$132"),0,1,1)))</f>
        <v>0.92213767131027491</v>
      </c>
      <c r="N30" s="90">
        <f t="shared" ca="1" si="3"/>
        <v>251.65491718392525</v>
      </c>
    </row>
    <row r="31" spans="1:14" x14ac:dyDescent="0.35">
      <c r="A31" s="48">
        <f t="shared" si="4"/>
        <v>45610</v>
      </c>
      <c r="B31" s="88" cm="1">
        <f t="array" aca="1" ref="B31" ca="1">_xlfn.XLOOKUP(A31,INDIRECT($A$5&amp;"!$AJ$41:$AJ$406"),INDIRECT($A$5&amp;"!$An$41:$An$406"))*SUM($F$3:$I$3)</f>
        <v>0</v>
      </c>
      <c r="C31" s="88" cm="1">
        <f t="array" aca="1" ref="C31" ca="1">_xlfn.XLOOKUP(A31,INDIRECT($A$5&amp;"!$AJ$41:$AJ$406"),INDIRECT($A$5&amp;"!$Ak$41:$Ak$406"))*SUM($F$3:$I$3)</f>
        <v>0</v>
      </c>
      <c r="D31" s="88" cm="1">
        <f t="array" aca="1" ref="D31" ca="1">_xlfn.XLOOKUP(A31,INDIRECT($A$5&amp;"!$AJ$41:$AJ$406"),INDIRECT($A$5&amp;"!$AO$41:$AO$406"))*SUM($F$3:$I$3)</f>
        <v>14.05</v>
      </c>
      <c r="E31" s="50" cm="1">
        <f t="array" ref="E31">SUMPRODUCT(('PT Storengy'!$B$8:$K$372)*('PT Storengy'!$A$8:$A$372=$A31)*('PT Storengy'!$A$5:$J$5=$A$6)*('PT Storengy'!$B$7:$K$7=$A$7))</f>
        <v>0</v>
      </c>
      <c r="F31" s="52">
        <f t="shared" ca="1" si="5"/>
        <v>10.372852292832452</v>
      </c>
      <c r="G31" s="72">
        <f t="shared" ca="1" si="6"/>
        <v>0.75619268398693074</v>
      </c>
      <c r="H31" s="51" cm="1">
        <f t="array" aca="1" ref="H31" ca="1">IF(ROUND(ROUND(G31,2)-G31,4)=0,_xlfn.XLOOKUP(G31,INDIRECT($A$4&amp;"!$G$32:$G$132"),INDIRECT($A$4&amp;"!$A$32:$A$132"),0,1,1),IF(G31&lt;0,0,(ROUNDUP(G31,2)-G31)*100*_xlfn.XLOOKUP(G31,INDIRECT($A$4&amp;"!$G$32:$G$132"),INDIRECT($A$4&amp;"!$A$32:$A$132"),0,-1,-1)+(G31-ROUNDDOWN(G31,2))*100*_xlfn.XLOOKUP(G31,INDIRECT($A$4&amp;"!$G$32:$G$132"),INDIRECT($A$4&amp;"!$A$32:$A$132"),0,1,1)))</f>
        <v>0.92213767131027491</v>
      </c>
      <c r="I31" s="113">
        <f t="shared" ca="1" si="1"/>
        <v>251.65491718392525</v>
      </c>
      <c r="K31" s="52">
        <f t="shared" ca="1" si="0"/>
        <v>10.123405711877854</v>
      </c>
      <c r="L31" s="72">
        <f t="shared" ca="1" si="2"/>
        <v>0.73828130198095732</v>
      </c>
      <c r="M31" s="51" cm="1">
        <f t="array" aca="1" ref="M31" ca="1">IF(ROUND(ROUND(L31,2)-L31,4)=0,_xlfn.XLOOKUP(L31,INDIRECT($A$4&amp;"!$G$32:$G$132"),INDIRECT($A$4&amp;"!$A$32:$A$132"),0,1,1),IF(L31&lt;0,0,(ROUNDUP(L31,2)-L31)*100*_xlfn.XLOOKUP(L31,INDIRECT($A$4&amp;"!$G$32:$G$132"),INDIRECT($A$4&amp;"!$A$32:$A$132"),0,-1,-1)+(L31-ROUNDDOWN(L31,2))*100*_xlfn.XLOOKUP(L31,INDIRECT($A$4&amp;"!$G$32:$G$132"),INDIRECT($A$4&amp;"!$A$32:$A$132"),0,1,1)))</f>
        <v>0.91404567751667198</v>
      </c>
      <c r="N31" s="90">
        <f t="shared" ca="1" si="3"/>
        <v>249.44658095459795</v>
      </c>
    </row>
    <row r="32" spans="1:14" x14ac:dyDescent="0.35">
      <c r="A32" s="48">
        <f t="shared" si="4"/>
        <v>45611</v>
      </c>
      <c r="B32" s="88" cm="1">
        <f t="array" aca="1" ref="B32" ca="1">_xlfn.XLOOKUP(A32,INDIRECT($A$5&amp;"!$AJ$41:$AJ$406"),INDIRECT($A$5&amp;"!$An$41:$An$406"))*SUM($F$3:$I$3)</f>
        <v>0</v>
      </c>
      <c r="C32" s="88" cm="1">
        <f t="array" aca="1" ref="C32" ca="1">_xlfn.XLOOKUP(A32,INDIRECT($A$5&amp;"!$AJ$41:$AJ$406"),INDIRECT($A$5&amp;"!$Ak$41:$Ak$406"))*SUM($F$3:$I$3)</f>
        <v>0</v>
      </c>
      <c r="D32" s="88" cm="1">
        <f t="array" aca="1" ref="D32" ca="1">_xlfn.XLOOKUP(A32,INDIRECT($A$5&amp;"!$AJ$41:$AJ$406"),INDIRECT($A$5&amp;"!$AO$41:$AO$406"))*SUM($F$3:$I$3)</f>
        <v>14.05</v>
      </c>
      <c r="E32" s="50" cm="1">
        <f t="array" ref="E32">SUMPRODUCT(('PT Storengy'!$B$8:$K$372)*('PT Storengy'!$A$8:$A$372=$A32)*('PT Storengy'!$A$5:$J$5=$A$6)*('PT Storengy'!$B$7:$K$7=$A$7))</f>
        <v>0</v>
      </c>
      <c r="F32" s="52">
        <f t="shared" ca="1" si="5"/>
        <v>10.123405711877854</v>
      </c>
      <c r="G32" s="72">
        <f t="shared" ca="1" si="6"/>
        <v>0.73828130198095732</v>
      </c>
      <c r="H32" s="51" cm="1">
        <f t="array" aca="1" ref="H32" ca="1">IF(ROUND(ROUND(G32,2)-G32,4)=0,_xlfn.XLOOKUP(G32,INDIRECT($A$4&amp;"!$G$32:$G$132"),INDIRECT($A$4&amp;"!$A$32:$A$132"),0,1,1),IF(G32&lt;0,0,(ROUNDUP(G32,2)-G32)*100*_xlfn.XLOOKUP(G32,INDIRECT($A$4&amp;"!$G$32:$G$132"),INDIRECT($A$4&amp;"!$A$32:$A$132"),0,-1,-1)+(G32-ROUNDDOWN(G32,2))*100*_xlfn.XLOOKUP(G32,INDIRECT($A$4&amp;"!$G$32:$G$132"),INDIRECT($A$4&amp;"!$A$32:$A$132"),0,1,1)))</f>
        <v>0.91404567751667198</v>
      </c>
      <c r="I32" s="113">
        <f t="shared" ca="1" si="1"/>
        <v>249.44658095459795</v>
      </c>
      <c r="K32" s="52">
        <f t="shared" ca="1" si="0"/>
        <v>9.8761480884376507</v>
      </c>
      <c r="L32" s="72">
        <f t="shared" ca="1" si="2"/>
        <v>0.72052709693080808</v>
      </c>
      <c r="M32" s="51" cm="1">
        <f t="array" aca="1" ref="M32" ca="1">IF(ROUND(ROUND(L32,2)-L32,4)=0,_xlfn.XLOOKUP(L32,INDIRECT($A$4&amp;"!$G$32:$G$132"),INDIRECT($A$4&amp;"!$A$32:$A$132"),0,1,1),IF(L32&lt;0,0,(ROUNDUP(L32,2)-L32)*100*_xlfn.XLOOKUP(L32,INDIRECT($A$4&amp;"!$G$32:$G$132"),INDIRECT($A$4&amp;"!$A$32:$A$132"),0,-1,-1)+(L32-ROUNDDOWN(L32,2))*100*_xlfn.XLOOKUP(L32,INDIRECT($A$4&amp;"!$G$32:$G$132"),INDIRECT($A$4&amp;"!$A$32:$A$132"),0,1,1)))</f>
        <v>0.90602469303718025</v>
      </c>
      <c r="N32" s="90">
        <f t="shared" ca="1" si="3"/>
        <v>247.25762344020436</v>
      </c>
    </row>
    <row r="33" spans="1:14" x14ac:dyDescent="0.35">
      <c r="A33" s="48">
        <f t="shared" si="4"/>
        <v>45612</v>
      </c>
      <c r="B33" s="88" cm="1">
        <f t="array" aca="1" ref="B33" ca="1">_xlfn.XLOOKUP(A33,INDIRECT($A$5&amp;"!$AJ$41:$AJ$406"),INDIRECT($A$5&amp;"!$An$41:$An$406"))*SUM($F$3:$I$3)</f>
        <v>0</v>
      </c>
      <c r="C33" s="88" cm="1">
        <f t="array" aca="1" ref="C33" ca="1">_xlfn.XLOOKUP(A33,INDIRECT($A$5&amp;"!$AJ$41:$AJ$406"),INDIRECT($A$5&amp;"!$Ak$41:$Ak$406"))*SUM($F$3:$I$3)</f>
        <v>0</v>
      </c>
      <c r="D33" s="88" cm="1">
        <f t="array" aca="1" ref="D33" ca="1">_xlfn.XLOOKUP(A33,INDIRECT($A$5&amp;"!$AJ$41:$AJ$406"),INDIRECT($A$5&amp;"!$AO$41:$AO$406"))*SUM($F$3:$I$3)</f>
        <v>14.05</v>
      </c>
      <c r="E33" s="50" cm="1">
        <f t="array" ref="E33">SUMPRODUCT(('PT Storengy'!$B$8:$K$372)*('PT Storengy'!$A$8:$A$372=$A33)*('PT Storengy'!$A$5:$J$5=$A$6)*('PT Storengy'!$B$7:$K$7=$A$7))</f>
        <v>0</v>
      </c>
      <c r="F33" s="52">
        <f t="shared" ca="1" si="5"/>
        <v>9.8761480884376507</v>
      </c>
      <c r="G33" s="72">
        <f t="shared" ca="1" si="6"/>
        <v>0.72052709693080808</v>
      </c>
      <c r="H33" s="51" cm="1">
        <f t="array" aca="1" ref="H33" ca="1">IF(ROUND(ROUND(G33,2)-G33,4)=0,_xlfn.XLOOKUP(G33,INDIRECT($A$4&amp;"!$G$32:$G$132"),INDIRECT($A$4&amp;"!$A$32:$A$132"),0,1,1),IF(G33&lt;0,0,(ROUNDUP(G33,2)-G33)*100*_xlfn.XLOOKUP(G33,INDIRECT($A$4&amp;"!$G$32:$G$132"),INDIRECT($A$4&amp;"!$A$32:$A$132"),0,-1,-1)+(G33-ROUNDDOWN(G33,2))*100*_xlfn.XLOOKUP(G33,INDIRECT($A$4&amp;"!$G$32:$G$132"),INDIRECT($A$4&amp;"!$A$32:$A$132"),0,1,1)))</f>
        <v>0.90602469303718025</v>
      </c>
      <c r="I33" s="113">
        <f t="shared" ca="1" si="1"/>
        <v>247.25762344020436</v>
      </c>
      <c r="K33" s="52">
        <f t="shared" ca="1" si="0"/>
        <v>9.631060213850084</v>
      </c>
      <c r="L33" s="72">
        <f t="shared" ca="1" si="2"/>
        <v>0.70292868956851606</v>
      </c>
      <c r="M33" s="51" cm="1">
        <f t="array" aca="1" ref="M33" ca="1">IF(ROUND(ROUND(L33,2)-L33,4)=0,_xlfn.XLOOKUP(L33,INDIRECT($A$4&amp;"!$G$32:$G$132"),INDIRECT($A$4&amp;"!$A$32:$A$132"),0,1,1),IF(L33&lt;0,0,(ROUNDUP(L33,2)-L33)*100*_xlfn.XLOOKUP(L33,INDIRECT($A$4&amp;"!$G$32:$G$132"),INDIRECT($A$4&amp;"!$A$32:$A$132"),0,-1,-1)+(L33-ROUNDDOWN(L33,2))*100*_xlfn.XLOOKUP(L33,INDIRECT($A$4&amp;"!$G$32:$G$132"),INDIRECT($A$4&amp;"!$A$32:$A$132"),0,1,1)))</f>
        <v>0.89807409474691613</v>
      </c>
      <c r="N33" s="90">
        <f t="shared" ca="1" si="3"/>
        <v>245.08787458756709</v>
      </c>
    </row>
    <row r="34" spans="1:14" x14ac:dyDescent="0.35">
      <c r="A34" s="48">
        <f t="shared" si="4"/>
        <v>45613</v>
      </c>
      <c r="B34" s="88" cm="1">
        <f t="array" aca="1" ref="B34" ca="1">_xlfn.XLOOKUP(A34,INDIRECT($A$5&amp;"!$AJ$41:$AJ$406"),INDIRECT($A$5&amp;"!$An$41:$An$406"))*SUM($F$3:$I$3)</f>
        <v>0</v>
      </c>
      <c r="C34" s="88" cm="1">
        <f t="array" aca="1" ref="C34" ca="1">_xlfn.XLOOKUP(A34,INDIRECT($A$5&amp;"!$AJ$41:$AJ$406"),INDIRECT($A$5&amp;"!$Ak$41:$Ak$406"))*SUM($F$3:$I$3)</f>
        <v>0</v>
      </c>
      <c r="D34" s="88" cm="1">
        <f t="array" aca="1" ref="D34" ca="1">_xlfn.XLOOKUP(A34,INDIRECT($A$5&amp;"!$AJ$41:$AJ$406"),INDIRECT($A$5&amp;"!$AO$41:$AO$406"))*SUM($F$3:$I$3)</f>
        <v>14.05</v>
      </c>
      <c r="E34" s="50" cm="1">
        <f t="array" ref="E34">SUMPRODUCT(('PT Storengy'!$B$8:$K$372)*('PT Storengy'!$A$8:$A$372=$A34)*('PT Storengy'!$A$5:$J$5=$A$6)*('PT Storengy'!$B$7:$K$7=$A$7))</f>
        <v>0</v>
      </c>
      <c r="F34" s="52">
        <f t="shared" ca="1" si="5"/>
        <v>9.631060213850084</v>
      </c>
      <c r="G34" s="72">
        <f t="shared" ca="1" si="6"/>
        <v>0.70292868956851606</v>
      </c>
      <c r="H34" s="51" cm="1">
        <f t="array" aca="1" ref="H34" ca="1">IF(ROUND(ROUND(G34,2)-G34,4)=0,_xlfn.XLOOKUP(G34,INDIRECT($A$4&amp;"!$G$32:$G$132"),INDIRECT($A$4&amp;"!$A$32:$A$132"),0,1,1),IF(G34&lt;0,0,(ROUNDUP(G34,2)-G34)*100*_xlfn.XLOOKUP(G34,INDIRECT($A$4&amp;"!$G$32:$G$132"),INDIRECT($A$4&amp;"!$A$32:$A$132"),0,-1,-1)+(G34-ROUNDDOWN(G34,2))*100*_xlfn.XLOOKUP(G34,INDIRECT($A$4&amp;"!$G$32:$G$132"),INDIRECT($A$4&amp;"!$A$32:$A$132"),0,1,1)))</f>
        <v>0.89807409474691613</v>
      </c>
      <c r="I34" s="113">
        <f t="shared" ca="1" si="1"/>
        <v>245.08787458756709</v>
      </c>
      <c r="K34" s="52">
        <f t="shared" ca="1" si="0"/>
        <v>9.3881230480143145</v>
      </c>
      <c r="L34" s="72">
        <f t="shared" ca="1" si="2"/>
        <v>0.68548471272954337</v>
      </c>
      <c r="M34" s="51" cm="1">
        <f t="array" aca="1" ref="M34" ca="1">IF(ROUND(ROUND(L34,2)-L34,4)=0,_xlfn.XLOOKUP(L34,INDIRECT($A$4&amp;"!$G$32:$G$132"),INDIRECT($A$4&amp;"!$A$32:$A$132"),0,1,1),IF(L34&lt;0,0,(ROUNDUP(L34,2)-L34)*100*_xlfn.XLOOKUP(L34,INDIRECT($A$4&amp;"!$G$32:$G$132"),INDIRECT($A$4&amp;"!$A$32:$A$132"),0,-1,-1)+(L34-ROUNDDOWN(L34,2))*100*_xlfn.XLOOKUP(L34,INDIRECT($A$4&amp;"!$G$32:$G$132"),INDIRECT($A$4&amp;"!$A$32:$A$132"),0,1,1)))</f>
        <v>0.89019326498907581</v>
      </c>
      <c r="N34" s="90">
        <f t="shared" ca="1" si="3"/>
        <v>242.93716583576878</v>
      </c>
    </row>
    <row r="35" spans="1:14" x14ac:dyDescent="0.35">
      <c r="A35" s="48">
        <f t="shared" si="4"/>
        <v>45614</v>
      </c>
      <c r="B35" s="88" cm="1">
        <f t="array" aca="1" ref="B35" ca="1">_xlfn.XLOOKUP(A35,INDIRECT($A$5&amp;"!$AJ$41:$AJ$406"),INDIRECT($A$5&amp;"!$An$41:$An$406"))*SUM($F$3:$I$3)</f>
        <v>0</v>
      </c>
      <c r="C35" s="88" cm="1">
        <f t="array" aca="1" ref="C35" ca="1">_xlfn.XLOOKUP(A35,INDIRECT($A$5&amp;"!$AJ$41:$AJ$406"),INDIRECT($A$5&amp;"!$Ak$41:$Ak$406"))*SUM($F$3:$I$3)</f>
        <v>0</v>
      </c>
      <c r="D35" s="88" cm="1">
        <f t="array" aca="1" ref="D35" ca="1">_xlfn.XLOOKUP(A35,INDIRECT($A$5&amp;"!$AJ$41:$AJ$406"),INDIRECT($A$5&amp;"!$AO$41:$AO$406"))*SUM($F$3:$I$3)</f>
        <v>14.05</v>
      </c>
      <c r="E35" s="50" cm="1">
        <f t="array" ref="E35">SUMPRODUCT(('PT Storengy'!$B$8:$K$372)*('PT Storengy'!$A$8:$A$372=$A35)*('PT Storengy'!$A$5:$J$5=$A$6)*('PT Storengy'!$B$7:$K$7=$A$7))</f>
        <v>0</v>
      </c>
      <c r="F35" s="52">
        <f t="shared" ca="1" si="5"/>
        <v>9.3881230480143145</v>
      </c>
      <c r="G35" s="72">
        <f t="shared" ca="1" si="6"/>
        <v>0.68548471272954337</v>
      </c>
      <c r="H35" s="51" cm="1">
        <f t="array" aca="1" ref="H35" ca="1">IF(ROUND(ROUND(G35,2)-G35,4)=0,_xlfn.XLOOKUP(G35,INDIRECT($A$4&amp;"!$G$32:$G$132"),INDIRECT($A$4&amp;"!$A$32:$A$132"),0,1,1),IF(G35&lt;0,0,(ROUNDUP(G35,2)-G35)*100*_xlfn.XLOOKUP(G35,INDIRECT($A$4&amp;"!$G$32:$G$132"),INDIRECT($A$4&amp;"!$A$32:$A$132"),0,-1,-1)+(G35-ROUNDDOWN(G35,2))*100*_xlfn.XLOOKUP(G35,INDIRECT($A$4&amp;"!$G$32:$G$132"),INDIRECT($A$4&amp;"!$A$32:$A$132"),0,1,1)))</f>
        <v>0.89019326498907581</v>
      </c>
      <c r="I35" s="113">
        <f t="shared" ca="1" si="1"/>
        <v>242.93716583576878</v>
      </c>
      <c r="K35" s="52">
        <f t="shared" ca="1" si="0"/>
        <v>9.1473177179112568</v>
      </c>
      <c r="L35" s="72">
        <f t="shared" ca="1" si="2"/>
        <v>0.6681938112465704</v>
      </c>
      <c r="M35" s="51" cm="1">
        <f t="array" aca="1" ref="M35" ca="1">IF(ROUND(ROUND(L35,2)-L35,4)=0,_xlfn.XLOOKUP(L35,INDIRECT($A$4&amp;"!$G$32:$G$132"),INDIRECT($A$4&amp;"!$A$32:$A$132"),0,1,1),IF(L35&lt;0,0,(ROUNDUP(L35,2)-L35)*100*_xlfn.XLOOKUP(L35,INDIRECT($A$4&amp;"!$G$32:$G$132"),INDIRECT($A$4&amp;"!$A$32:$A$132"),0,-1,-1)+(L35-ROUNDDOWN(L35,2))*100*_xlfn.XLOOKUP(L35,INDIRECT($A$4&amp;"!$G$32:$G$132"),INDIRECT($A$4&amp;"!$A$32:$A$132"),0,1,1)))</f>
        <v>0.8823815915269525</v>
      </c>
      <c r="N35" s="90">
        <f t="shared" ca="1" si="3"/>
        <v>240.8053301030574</v>
      </c>
    </row>
    <row r="36" spans="1:14" x14ac:dyDescent="0.35">
      <c r="A36" s="48">
        <f t="shared" si="4"/>
        <v>45615</v>
      </c>
      <c r="B36" s="88" cm="1">
        <f t="array" aca="1" ref="B36" ca="1">_xlfn.XLOOKUP(A36,INDIRECT($A$5&amp;"!$AJ$41:$AJ$406"),INDIRECT($A$5&amp;"!$An$41:$An$406"))*SUM($F$3:$I$3)</f>
        <v>0</v>
      </c>
      <c r="C36" s="88" cm="1">
        <f t="array" aca="1" ref="C36" ca="1">_xlfn.XLOOKUP(A36,INDIRECT($A$5&amp;"!$AJ$41:$AJ$406"),INDIRECT($A$5&amp;"!$Ak$41:$Ak$406"))*SUM($F$3:$I$3)</f>
        <v>0</v>
      </c>
      <c r="D36" s="88" cm="1">
        <f t="array" aca="1" ref="D36" ca="1">_xlfn.XLOOKUP(A36,INDIRECT($A$5&amp;"!$AJ$41:$AJ$406"),INDIRECT($A$5&amp;"!$AO$41:$AO$406"))*SUM($F$3:$I$3)</f>
        <v>14.05</v>
      </c>
      <c r="E36" s="50" cm="1">
        <f t="array" ref="E36">SUMPRODUCT(('PT Storengy'!$B$8:$K$372)*('PT Storengy'!$A$8:$A$372=$A36)*('PT Storengy'!$A$5:$J$5=$A$6)*('PT Storengy'!$B$7:$K$7=$A$7))</f>
        <v>0</v>
      </c>
      <c r="F36" s="52">
        <f t="shared" ca="1" si="5"/>
        <v>9.1473177179112568</v>
      </c>
      <c r="G36" s="72">
        <f t="shared" ca="1" si="6"/>
        <v>0.6681938112465704</v>
      </c>
      <c r="H36" s="51" cm="1">
        <f t="array" aca="1" ref="H36" ca="1">IF(ROUND(ROUND(G36,2)-G36,4)=0,_xlfn.XLOOKUP(G36,INDIRECT($A$4&amp;"!$G$32:$G$132"),INDIRECT($A$4&amp;"!$A$32:$A$132"),0,1,1),IF(G36&lt;0,0,(ROUNDUP(G36,2)-G36)*100*_xlfn.XLOOKUP(G36,INDIRECT($A$4&amp;"!$G$32:$G$132"),INDIRECT($A$4&amp;"!$A$32:$A$132"),0,-1,-1)+(G36-ROUNDDOWN(G36,2))*100*_xlfn.XLOOKUP(G36,INDIRECT($A$4&amp;"!$G$32:$G$132"),INDIRECT($A$4&amp;"!$A$32:$A$132"),0,1,1)))</f>
        <v>0.8823815915269525</v>
      </c>
      <c r="I36" s="113">
        <f t="shared" ca="1" si="1"/>
        <v>240.8053301030574</v>
      </c>
      <c r="K36" s="52">
        <f t="shared" ca="1" si="0"/>
        <v>8.9086255161373913</v>
      </c>
      <c r="L36" s="72">
        <f t="shared" ca="1" si="2"/>
        <v>0.65105464184421757</v>
      </c>
      <c r="M36" s="51" cm="1">
        <f t="array" aca="1" ref="M36" ca="1">IF(ROUND(ROUND(L36,2)-L36,4)=0,_xlfn.XLOOKUP(L36,INDIRECT($A$4&amp;"!$G$32:$G$132"),INDIRECT($A$4&amp;"!$A$32:$A$132"),0,1,1),IF(L36&lt;0,0,(ROUNDUP(L36,2)-L36)*100*_xlfn.XLOOKUP(L36,INDIRECT($A$4&amp;"!$G$32:$G$132"),INDIRECT($A$4&amp;"!$A$32:$A$132"),0,-1,-1)+(L36-ROUNDDOWN(L36,2))*100*_xlfn.XLOOKUP(L36,INDIRECT($A$4&amp;"!$G$32:$G$132"),INDIRECT($A$4&amp;"!$A$32:$A$132"),0,1,1)))</f>
        <v>0.87463846749637286</v>
      </c>
      <c r="N36" s="90">
        <f t="shared" ca="1" si="3"/>
        <v>238.69220177386595</v>
      </c>
    </row>
    <row r="37" spans="1:14" x14ac:dyDescent="0.35">
      <c r="A37" s="48">
        <f t="shared" si="4"/>
        <v>45616</v>
      </c>
      <c r="B37" s="88" cm="1">
        <f t="array" aca="1" ref="B37" ca="1">_xlfn.XLOOKUP(A37,INDIRECT($A$5&amp;"!$AJ$41:$AJ$406"),INDIRECT($A$5&amp;"!$An$41:$An$406"))*SUM($F$3:$I$3)</f>
        <v>0</v>
      </c>
      <c r="C37" s="88" cm="1">
        <f t="array" aca="1" ref="C37" ca="1">_xlfn.XLOOKUP(A37,INDIRECT($A$5&amp;"!$AJ$41:$AJ$406"),INDIRECT($A$5&amp;"!$Ak$41:$Ak$406"))*SUM($F$3:$I$3)</f>
        <v>0</v>
      </c>
      <c r="D37" s="88" cm="1">
        <f t="array" aca="1" ref="D37" ca="1">_xlfn.XLOOKUP(A37,INDIRECT($A$5&amp;"!$AJ$41:$AJ$406"),INDIRECT($A$5&amp;"!$AO$41:$AO$406"))*SUM($F$3:$I$3)</f>
        <v>14.05</v>
      </c>
      <c r="E37" s="50" cm="1">
        <f t="array" ref="E37">SUMPRODUCT(('PT Storengy'!$B$8:$K$372)*('PT Storengy'!$A$8:$A$372=$A37)*('PT Storengy'!$A$5:$J$5=$A$6)*('PT Storengy'!$B$7:$K$7=$A$7))</f>
        <v>0</v>
      </c>
      <c r="F37" s="52">
        <f t="shared" ca="1" si="5"/>
        <v>8.9086255161373913</v>
      </c>
      <c r="G37" s="72">
        <f t="shared" ca="1" si="6"/>
        <v>0.65105464184421757</v>
      </c>
      <c r="H37" s="51" cm="1">
        <f t="array" aca="1" ref="H37" ca="1">IF(ROUND(ROUND(G37,2)-G37,4)=0,_xlfn.XLOOKUP(G37,INDIRECT($A$4&amp;"!$G$32:$G$132"),INDIRECT($A$4&amp;"!$A$32:$A$132"),0,1,1),IF(G37&lt;0,0,(ROUNDUP(G37,2)-G37)*100*_xlfn.XLOOKUP(G37,INDIRECT($A$4&amp;"!$G$32:$G$132"),INDIRECT($A$4&amp;"!$A$32:$A$132"),0,-1,-1)+(G37-ROUNDDOWN(G37,2))*100*_xlfn.XLOOKUP(G37,INDIRECT($A$4&amp;"!$G$32:$G$132"),INDIRECT($A$4&amp;"!$A$32:$A$132"),0,1,1)))</f>
        <v>0.87463846749637286</v>
      </c>
      <c r="I37" s="113">
        <f t="shared" ca="1" si="1"/>
        <v>238.69220177386595</v>
      </c>
      <c r="K37" s="52">
        <f t="shared" ca="1" si="0"/>
        <v>8.6720278994514448</v>
      </c>
      <c r="L37" s="72">
        <f t="shared" ca="1" si="2"/>
        <v>0.63406587303468975</v>
      </c>
      <c r="M37" s="51" cm="1">
        <f t="array" aca="1" ref="M37" ca="1">IF(ROUND(ROUND(L37,2)-L37,4)=0,_xlfn.XLOOKUP(L37,INDIRECT($A$4&amp;"!$G$32:$G$132"),INDIRECT($A$4&amp;"!$A$32:$A$132"),0,1,1),IF(L37&lt;0,0,(ROUNDUP(L37,2)-L37)*100*_xlfn.XLOOKUP(L37,INDIRECT($A$4&amp;"!$G$32:$G$132"),INDIRECT($A$4&amp;"!$A$32:$A$132"),0,-1,-1)+(L37-ROUNDDOWN(L37,2))*100*_xlfn.XLOOKUP(L37,INDIRECT($A$4&amp;"!$G$32:$G$132"),INDIRECT($A$4&amp;"!$A$32:$A$132"),0,1,1)))</f>
        <v>0.86696329135855121</v>
      </c>
      <c r="N37" s="90">
        <f t="shared" ca="1" si="3"/>
        <v>236.59761668594618</v>
      </c>
    </row>
    <row r="38" spans="1:14" x14ac:dyDescent="0.35">
      <c r="A38" s="48">
        <f t="shared" si="4"/>
        <v>45617</v>
      </c>
      <c r="B38" s="88" cm="1">
        <f t="array" aca="1" ref="B38" ca="1">_xlfn.XLOOKUP(A38,INDIRECT($A$5&amp;"!$AJ$41:$AJ$406"),INDIRECT($A$5&amp;"!$An$41:$An$406"))*SUM($F$3:$I$3)</f>
        <v>0</v>
      </c>
      <c r="C38" s="88" cm="1">
        <f t="array" aca="1" ref="C38" ca="1">_xlfn.XLOOKUP(A38,INDIRECT($A$5&amp;"!$AJ$41:$AJ$406"),INDIRECT($A$5&amp;"!$Ak$41:$Ak$406"))*SUM($F$3:$I$3)</f>
        <v>0</v>
      </c>
      <c r="D38" s="88" cm="1">
        <f t="array" aca="1" ref="D38" ca="1">_xlfn.XLOOKUP(A38,INDIRECT($A$5&amp;"!$AJ$41:$AJ$406"),INDIRECT($A$5&amp;"!$AO$41:$AO$406"))*SUM($F$3:$I$3)</f>
        <v>14.05</v>
      </c>
      <c r="E38" s="50" cm="1">
        <f t="array" ref="E38">SUMPRODUCT(('PT Storengy'!$B$8:$K$372)*('PT Storengy'!$A$8:$A$372=$A38)*('PT Storengy'!$A$5:$J$5=$A$6)*('PT Storengy'!$B$7:$K$7=$A$7))</f>
        <v>0</v>
      </c>
      <c r="F38" s="52">
        <f t="shared" ca="1" si="5"/>
        <v>8.6720278994514448</v>
      </c>
      <c r="G38" s="72">
        <f t="shared" ca="1" si="6"/>
        <v>0.63406587303468975</v>
      </c>
      <c r="H38" s="51" cm="1">
        <f t="array" aca="1" ref="H38" ca="1">IF(ROUND(ROUND(G38,2)-G38,4)=0,_xlfn.XLOOKUP(G38,INDIRECT($A$4&amp;"!$G$32:$G$132"),INDIRECT($A$4&amp;"!$A$32:$A$132"),0,1,1),IF(G38&lt;0,0,(ROUNDUP(G38,2)-G38)*100*_xlfn.XLOOKUP(G38,INDIRECT($A$4&amp;"!$G$32:$G$132"),INDIRECT($A$4&amp;"!$A$32:$A$132"),0,-1,-1)+(G38-ROUNDDOWN(G38,2))*100*_xlfn.XLOOKUP(G38,INDIRECT($A$4&amp;"!$G$32:$G$132"),INDIRECT($A$4&amp;"!$A$32:$A$132"),0,1,1)))</f>
        <v>0.86696329135855121</v>
      </c>
      <c r="I38" s="113">
        <f t="shared" ca="1" si="1"/>
        <v>236.59761668594618</v>
      </c>
      <c r="K38" s="52">
        <f t="shared" ca="1" si="0"/>
        <v>8.4375064873338292</v>
      </c>
      <c r="L38" s="72">
        <f t="shared" ca="1" si="2"/>
        <v>0.61722618501433768</v>
      </c>
      <c r="M38" s="51" cm="1">
        <f t="array" aca="1" ref="M38" ca="1">IF(ROUND(ROUND(L38,2)-L38,4)=0,_xlfn.XLOOKUP(L38,INDIRECT($A$4&amp;"!$G$32:$G$132"),INDIRECT($A$4&amp;"!$A$32:$A$132"),0,1,1),IF(L38&lt;0,0,(ROUNDUP(L38,2)-L38)*100*_xlfn.XLOOKUP(L38,INDIRECT($A$4&amp;"!$G$32:$G$132"),INDIRECT($A$4&amp;"!$A$32:$A$132"),0,-1,-1)+(L38-ROUNDDOWN(L38,2))*100*_xlfn.XLOOKUP(L38,INDIRECT($A$4&amp;"!$G$32:$G$132"),INDIRECT($A$4&amp;"!$A$32:$A$132"),0,1,1)))</f>
        <v>0.8593554668533594</v>
      </c>
      <c r="N38" s="90">
        <f t="shared" ca="1" si="3"/>
        <v>234.52141211761585</v>
      </c>
    </row>
    <row r="39" spans="1:14" x14ac:dyDescent="0.35">
      <c r="A39" s="48">
        <f t="shared" si="4"/>
        <v>45618</v>
      </c>
      <c r="B39" s="88" cm="1">
        <f t="array" aca="1" ref="B39" ca="1">_xlfn.XLOOKUP(A39,INDIRECT($A$5&amp;"!$AJ$41:$AJ$406"),INDIRECT($A$5&amp;"!$An$41:$An$406"))*SUM($F$3:$I$3)</f>
        <v>0</v>
      </c>
      <c r="C39" s="88" cm="1">
        <f t="array" aca="1" ref="C39" ca="1">_xlfn.XLOOKUP(A39,INDIRECT($A$5&amp;"!$AJ$41:$AJ$406"),INDIRECT($A$5&amp;"!$Ak$41:$Ak$406"))*SUM($F$3:$I$3)</f>
        <v>0</v>
      </c>
      <c r="D39" s="88" cm="1">
        <f t="array" aca="1" ref="D39" ca="1">_xlfn.XLOOKUP(A39,INDIRECT($A$5&amp;"!$AJ$41:$AJ$406"),INDIRECT($A$5&amp;"!$AO$41:$AO$406"))*SUM($F$3:$I$3)</f>
        <v>14.05</v>
      </c>
      <c r="E39" s="50" cm="1">
        <f t="array" ref="E39">SUMPRODUCT(('PT Storengy'!$B$8:$K$372)*('PT Storengy'!$A$8:$A$372=$A39)*('PT Storengy'!$A$5:$J$5=$A$6)*('PT Storengy'!$B$7:$K$7=$A$7))</f>
        <v>0</v>
      </c>
      <c r="F39" s="52">
        <f t="shared" ca="1" si="5"/>
        <v>8.4375064873338292</v>
      </c>
      <c r="G39" s="72">
        <f t="shared" ca="1" si="6"/>
        <v>0.61722618501433768</v>
      </c>
      <c r="H39" s="51" cm="1">
        <f t="array" aca="1" ref="H39" ca="1">IF(ROUND(ROUND(G39,2)-G39,4)=0,_xlfn.XLOOKUP(G39,INDIRECT($A$4&amp;"!$G$32:$G$132"),INDIRECT($A$4&amp;"!$A$32:$A$132"),0,1,1),IF(G39&lt;0,0,(ROUNDUP(G39,2)-G39)*100*_xlfn.XLOOKUP(G39,INDIRECT($A$4&amp;"!$G$32:$G$132"),INDIRECT($A$4&amp;"!$A$32:$A$132"),0,-1,-1)+(G39-ROUNDDOWN(G39,2))*100*_xlfn.XLOOKUP(G39,INDIRECT($A$4&amp;"!$G$32:$G$132"),INDIRECT($A$4&amp;"!$A$32:$A$132"),0,1,1)))</f>
        <v>0.8593554668533594</v>
      </c>
      <c r="I39" s="113">
        <f t="shared" ca="1" si="1"/>
        <v>234.52141211761585</v>
      </c>
      <c r="K39" s="52">
        <f t="shared" ca="1" si="0"/>
        <v>8.2050430605587117</v>
      </c>
      <c r="L39" s="72">
        <f t="shared" ca="1" si="2"/>
        <v>0.60053426956112665</v>
      </c>
      <c r="M39" s="51" cm="1">
        <f t="array" aca="1" ref="M39" ca="1">IF(ROUND(ROUND(L39,2)-L39,4)=0,_xlfn.XLOOKUP(L39,INDIRECT($A$4&amp;"!$G$32:$G$132"),INDIRECT($A$4&amp;"!$A$32:$A$132"),0,1,1),IF(L39&lt;0,0,(ROUNDUP(L39,2)-L39)*100*_xlfn.XLOOKUP(L39,INDIRECT($A$4&amp;"!$G$32:$G$132"),INDIRECT($A$4&amp;"!$A$32:$A$132"),0,-1,-1)+(L39-ROUNDDOWN(L39,2))*100*_xlfn.XLOOKUP(L39,INDIRECT($A$4&amp;"!$G$32:$G$132"),INDIRECT($A$4&amp;"!$A$32:$A$132"),0,1,1)))</f>
        <v>0.85181440295300381</v>
      </c>
      <c r="N39" s="90">
        <f t="shared" ca="1" si="3"/>
        <v>232.46342677511689</v>
      </c>
    </row>
    <row r="40" spans="1:14" x14ac:dyDescent="0.35">
      <c r="A40" s="48">
        <f t="shared" si="4"/>
        <v>45619</v>
      </c>
      <c r="B40" s="88" cm="1">
        <f t="array" aca="1" ref="B40" ca="1">_xlfn.XLOOKUP(A40,INDIRECT($A$5&amp;"!$AJ$41:$AJ$406"),INDIRECT($A$5&amp;"!$An$41:$An$406"))*SUM($F$3:$I$3)</f>
        <v>0</v>
      </c>
      <c r="C40" s="88" cm="1">
        <f t="array" aca="1" ref="C40" ca="1">_xlfn.XLOOKUP(A40,INDIRECT($A$5&amp;"!$AJ$41:$AJ$406"),INDIRECT($A$5&amp;"!$Ak$41:$Ak$406"))*SUM($F$3:$I$3)</f>
        <v>0</v>
      </c>
      <c r="D40" s="88" cm="1">
        <f t="array" aca="1" ref="D40" ca="1">_xlfn.XLOOKUP(A40,INDIRECT($A$5&amp;"!$AJ$41:$AJ$406"),INDIRECT($A$5&amp;"!$AO$41:$AO$406"))*SUM($F$3:$I$3)</f>
        <v>14.05</v>
      </c>
      <c r="E40" s="50" cm="1">
        <f t="array" ref="E40">SUMPRODUCT(('PT Storengy'!$B$8:$K$372)*('PT Storengy'!$A$8:$A$372=$A40)*('PT Storengy'!$A$5:$J$5=$A$6)*('PT Storengy'!$B$7:$K$7=$A$7))</f>
        <v>0</v>
      </c>
      <c r="F40" s="52">
        <f t="shared" ca="1" si="5"/>
        <v>8.2050430605587117</v>
      </c>
      <c r="G40" s="72">
        <f t="shared" ca="1" si="6"/>
        <v>0.60053426956112665</v>
      </c>
      <c r="H40" s="51" cm="1">
        <f t="array" aca="1" ref="H40" ca="1">IF(ROUND(ROUND(G40,2)-G40,4)=0,_xlfn.XLOOKUP(G40,INDIRECT($A$4&amp;"!$G$32:$G$132"),INDIRECT($A$4&amp;"!$A$32:$A$132"),0,1,1),IF(G40&lt;0,0,(ROUNDUP(G40,2)-G40)*100*_xlfn.XLOOKUP(G40,INDIRECT($A$4&amp;"!$G$32:$G$132"),INDIRECT($A$4&amp;"!$A$32:$A$132"),0,-1,-1)+(G40-ROUNDDOWN(G40,2))*100*_xlfn.XLOOKUP(G40,INDIRECT($A$4&amp;"!$G$32:$G$132"),INDIRECT($A$4&amp;"!$A$32:$A$132"),0,1,1)))</f>
        <v>0.85181440295300381</v>
      </c>
      <c r="I40" s="113">
        <f t="shared" ca="1" si="1"/>
        <v>232.46342677511689</v>
      </c>
      <c r="K40" s="52">
        <f t="shared" ca="1" si="0"/>
        <v>7.9746195597786267</v>
      </c>
      <c r="L40" s="72">
        <f t="shared" ca="1" si="2"/>
        <v>0.58398882993300438</v>
      </c>
      <c r="M40" s="51" cm="1">
        <f t="array" aca="1" ref="M40" ca="1">IF(ROUND(ROUND(L40,2)-L40,4)=0,_xlfn.XLOOKUP(L40,INDIRECT($A$4&amp;"!$G$32:$G$132"),INDIRECT($A$4&amp;"!$A$32:$A$132"),0,1,1),IF(L40&lt;0,0,(ROUNDUP(L40,2)-L40)*100*_xlfn.XLOOKUP(L40,INDIRECT($A$4&amp;"!$G$32:$G$132"),INDIRECT($A$4&amp;"!$A$32:$A$132"),0,-1,-1)+(L40-ROUNDDOWN(L40,2))*100*_xlfn.XLOOKUP(L40,INDIRECT($A$4&amp;"!$G$32:$G$132"),INDIRECT($A$4&amp;"!$A$32:$A$132"),0,1,1)))</f>
        <v>0.8443395138161105</v>
      </c>
      <c r="N40" s="90">
        <f t="shared" ca="1" si="3"/>
        <v>230.42350078008511</v>
      </c>
    </row>
    <row r="41" spans="1:14" x14ac:dyDescent="0.35">
      <c r="A41" s="48">
        <f t="shared" si="4"/>
        <v>45620</v>
      </c>
      <c r="B41" s="88" cm="1">
        <f t="array" aca="1" ref="B41" ca="1">_xlfn.XLOOKUP(A41,INDIRECT($A$5&amp;"!$AJ$41:$AJ$406"),INDIRECT($A$5&amp;"!$An$41:$An$406"))*SUM($F$3:$I$3)</f>
        <v>0</v>
      </c>
      <c r="C41" s="88" cm="1">
        <f t="array" aca="1" ref="C41" ca="1">_xlfn.XLOOKUP(A41,INDIRECT($A$5&amp;"!$AJ$41:$AJ$406"),INDIRECT($A$5&amp;"!$Ak$41:$Ak$406"))*SUM($F$3:$I$3)</f>
        <v>0</v>
      </c>
      <c r="D41" s="88" cm="1">
        <f t="array" aca="1" ref="D41" ca="1">_xlfn.XLOOKUP(A41,INDIRECT($A$5&amp;"!$AJ$41:$AJ$406"),INDIRECT($A$5&amp;"!$AO$41:$AO$406"))*SUM($F$3:$I$3)</f>
        <v>14.05</v>
      </c>
      <c r="E41" s="50" cm="1">
        <f t="array" ref="E41">SUMPRODUCT(('PT Storengy'!$B$8:$K$372)*('PT Storengy'!$A$8:$A$372=$A41)*('PT Storengy'!$A$5:$J$5=$A$6)*('PT Storengy'!$B$7:$K$7=$A$7))</f>
        <v>0</v>
      </c>
      <c r="F41" s="52">
        <f t="shared" ca="1" si="5"/>
        <v>7.9746195597786267</v>
      </c>
      <c r="G41" s="72">
        <f t="shared" ca="1" si="6"/>
        <v>0.58398882993300438</v>
      </c>
      <c r="H41" s="51" cm="1">
        <f t="array" aca="1" ref="H41" ca="1">IF(ROUND(ROUND(G41,2)-G41,4)=0,_xlfn.XLOOKUP(G41,INDIRECT($A$4&amp;"!$G$32:$G$132"),INDIRECT($A$4&amp;"!$A$32:$A$132"),0,1,1),IF(G41&lt;0,0,(ROUNDUP(G41,2)-G41)*100*_xlfn.XLOOKUP(G41,INDIRECT($A$4&amp;"!$G$32:$G$132"),INDIRECT($A$4&amp;"!$A$32:$A$132"),0,-1,-1)+(G41-ROUNDDOWN(G41,2))*100*_xlfn.XLOOKUP(G41,INDIRECT($A$4&amp;"!$G$32:$G$132"),INDIRECT($A$4&amp;"!$A$32:$A$132"),0,1,1)))</f>
        <v>0.8443395138161105</v>
      </c>
      <c r="I41" s="113">
        <f t="shared" ca="1" si="1"/>
        <v>230.42350078008511</v>
      </c>
      <c r="K41" s="52">
        <f t="shared" ca="1" si="0"/>
        <v>7.7462180841214971</v>
      </c>
      <c r="L41" s="72">
        <f t="shared" ca="1" si="2"/>
        <v>0.56758858076716201</v>
      </c>
      <c r="M41" s="51" cm="1">
        <f t="array" aca="1" ref="M41" ca="1">IF(ROUND(ROUND(L41,2)-L41,4)=0,_xlfn.XLOOKUP(L41,INDIRECT($A$4&amp;"!$G$32:$G$132"),INDIRECT($A$4&amp;"!$A$32:$A$132"),0,1,1),IF(L41&lt;0,0,(ROUNDUP(L41,2)-L41)*100*_xlfn.XLOOKUP(L41,INDIRECT($A$4&amp;"!$G$32:$G$132"),INDIRECT($A$4&amp;"!$A$32:$A$132"),0,-1,-1)+(L41-ROUNDDOWN(L41,2))*100*_xlfn.XLOOKUP(L41,INDIRECT($A$4&amp;"!$G$32:$G$132"),INDIRECT($A$4&amp;"!$A$32:$A$132"),0,1,1)))</f>
        <v>0.83693021874221385</v>
      </c>
      <c r="N41" s="90">
        <f t="shared" ca="1" si="3"/>
        <v>228.40147565712996</v>
      </c>
    </row>
    <row r="42" spans="1:14" x14ac:dyDescent="0.35">
      <c r="A42" s="48">
        <f t="shared" si="4"/>
        <v>45621</v>
      </c>
      <c r="B42" s="88" cm="1">
        <f t="array" aca="1" ref="B42" ca="1">_xlfn.XLOOKUP(A42,INDIRECT($A$5&amp;"!$AJ$41:$AJ$406"),INDIRECT($A$5&amp;"!$An$41:$An$406"))*SUM($F$3:$I$3)</f>
        <v>0</v>
      </c>
      <c r="C42" s="88" cm="1">
        <f t="array" aca="1" ref="C42" ca="1">_xlfn.XLOOKUP(A42,INDIRECT($A$5&amp;"!$AJ$41:$AJ$406"),INDIRECT($A$5&amp;"!$Ak$41:$Ak$406"))*SUM($F$3:$I$3)</f>
        <v>0</v>
      </c>
      <c r="D42" s="88" cm="1">
        <f t="array" aca="1" ref="D42" ca="1">_xlfn.XLOOKUP(A42,INDIRECT($A$5&amp;"!$AJ$41:$AJ$406"),INDIRECT($A$5&amp;"!$AO$41:$AO$406"))*SUM($F$3:$I$3)</f>
        <v>14.05</v>
      </c>
      <c r="E42" s="50" cm="1">
        <f t="array" ref="E42">SUMPRODUCT(('PT Storengy'!$B$8:$K$372)*('PT Storengy'!$A$8:$A$372=$A42)*('PT Storengy'!$A$5:$J$5=$A$6)*('PT Storengy'!$B$7:$K$7=$A$7))</f>
        <v>0</v>
      </c>
      <c r="F42" s="52">
        <f t="shared" ca="1" si="5"/>
        <v>7.7462180841214971</v>
      </c>
      <c r="G42" s="72">
        <f t="shared" ca="1" si="6"/>
        <v>0.56758858076716201</v>
      </c>
      <c r="H42" s="51" cm="1">
        <f t="array" aca="1" ref="H42" ca="1">IF(ROUND(ROUND(G42,2)-G42,4)=0,_xlfn.XLOOKUP(G42,INDIRECT($A$4&amp;"!$G$32:$G$132"),INDIRECT($A$4&amp;"!$A$32:$A$132"),0,1,1),IF(G42&lt;0,0,(ROUNDUP(G42,2)-G42)*100*_xlfn.XLOOKUP(G42,INDIRECT($A$4&amp;"!$G$32:$G$132"),INDIRECT($A$4&amp;"!$A$32:$A$132"),0,-1,-1)+(G42-ROUNDDOWN(G42,2))*100*_xlfn.XLOOKUP(G42,INDIRECT($A$4&amp;"!$G$32:$G$132"),INDIRECT($A$4&amp;"!$A$32:$A$132"),0,1,1)))</f>
        <v>0.83693021874221385</v>
      </c>
      <c r="I42" s="113">
        <f t="shared" ca="1" si="1"/>
        <v>228.40147565712996</v>
      </c>
      <c r="K42" s="52">
        <f t="shared" ca="1" si="0"/>
        <v>7.5198208897999743</v>
      </c>
      <c r="L42" s="72">
        <f t="shared" ca="1" si="2"/>
        <v>0.55133224798017766</v>
      </c>
      <c r="M42" s="51" cm="1">
        <f t="array" aca="1" ref="M42" ca="1">IF(ROUND(ROUND(L42,2)-L42,4)=0,_xlfn.XLOOKUP(L42,INDIRECT($A$4&amp;"!$G$32:$G$132"),INDIRECT($A$4&amp;"!$A$32:$A$132"),0,1,1),IF(L42&lt;0,0,(ROUNDUP(L42,2)-L42)*100*_xlfn.XLOOKUP(L42,INDIRECT($A$4&amp;"!$G$32:$G$132"),INDIRECT($A$4&amp;"!$A$32:$A$132"),0,-1,-1)+(L42-ROUNDDOWN(L42,2))*100*_xlfn.XLOOKUP(L42,INDIRECT($A$4&amp;"!$G$32:$G$132"),INDIRECT($A$4&amp;"!$A$32:$A$132"),0,1,1)))</f>
        <v>0.82958594212664349</v>
      </c>
      <c r="N42" s="90">
        <f t="shared" ca="1" si="3"/>
        <v>226.39719432152307</v>
      </c>
    </row>
    <row r="43" spans="1:14" x14ac:dyDescent="0.35">
      <c r="A43" s="48">
        <f t="shared" si="4"/>
        <v>45622</v>
      </c>
      <c r="B43" s="88" cm="1">
        <f t="array" aca="1" ref="B43" ca="1">_xlfn.XLOOKUP(A43,INDIRECT($A$5&amp;"!$AJ$41:$AJ$406"),INDIRECT($A$5&amp;"!$An$41:$An$406"))*SUM($F$3:$I$3)</f>
        <v>0</v>
      </c>
      <c r="C43" s="88" cm="1">
        <f t="array" aca="1" ref="C43" ca="1">_xlfn.XLOOKUP(A43,INDIRECT($A$5&amp;"!$AJ$41:$AJ$406"),INDIRECT($A$5&amp;"!$Ak$41:$Ak$406"))*SUM($F$3:$I$3)</f>
        <v>0</v>
      </c>
      <c r="D43" s="88" cm="1">
        <f t="array" aca="1" ref="D43" ca="1">_xlfn.XLOOKUP(A43,INDIRECT($A$5&amp;"!$AJ$41:$AJ$406"),INDIRECT($A$5&amp;"!$AO$41:$AO$406"))*SUM($F$3:$I$3)</f>
        <v>14.05</v>
      </c>
      <c r="E43" s="50" cm="1">
        <f t="array" ref="E43">SUMPRODUCT(('PT Storengy'!$B$8:$K$372)*('PT Storengy'!$A$8:$A$372=$A43)*('PT Storengy'!$A$5:$J$5=$A$6)*('PT Storengy'!$B$7:$K$7=$A$7))</f>
        <v>0</v>
      </c>
      <c r="F43" s="52">
        <f t="shared" ca="1" si="5"/>
        <v>7.5198208897999743</v>
      </c>
      <c r="G43" s="72">
        <f t="shared" ca="1" si="6"/>
        <v>0.55133224798017766</v>
      </c>
      <c r="H43" s="51" cm="1">
        <f t="array" aca="1" ref="H43" ca="1">IF(ROUND(ROUND(G43,2)-G43,4)=0,_xlfn.XLOOKUP(G43,INDIRECT($A$4&amp;"!$G$32:$G$132"),INDIRECT($A$4&amp;"!$A$32:$A$132"),0,1,1),IF(G43&lt;0,0,(ROUNDUP(G43,2)-G43)*100*_xlfn.XLOOKUP(G43,INDIRECT($A$4&amp;"!$G$32:$G$132"),INDIRECT($A$4&amp;"!$A$32:$A$132"),0,-1,-1)+(G43-ROUNDDOWN(G43,2))*100*_xlfn.XLOOKUP(G43,INDIRECT($A$4&amp;"!$G$32:$G$132"),INDIRECT($A$4&amp;"!$A$32:$A$132"),0,1,1)))</f>
        <v>0.82958594212664349</v>
      </c>
      <c r="I43" s="113">
        <f t="shared" ca="1" si="1"/>
        <v>226.39719432152307</v>
      </c>
      <c r="K43" s="52">
        <f t="shared" ca="1" si="0"/>
        <v>7.2954103887329795</v>
      </c>
      <c r="L43" s="72">
        <f t="shared" ca="1" si="2"/>
        <v>0.53521856866903728</v>
      </c>
      <c r="M43" s="51" cm="1">
        <f t="array" aca="1" ref="M43" ca="1">IF(ROUND(ROUND(L43,2)-L43,4)=0,_xlfn.XLOOKUP(L43,INDIRECT($A$4&amp;"!$G$32:$G$132"),INDIRECT($A$4&amp;"!$A$32:$A$132"),0,1,1),IF(L43&lt;0,0,(ROUNDUP(L43,2)-L43)*100*_xlfn.XLOOKUP(L43,INDIRECT($A$4&amp;"!$G$32:$G$132"),INDIRECT($A$4&amp;"!$A$32:$A$132"),0,-1,-1)+(L43-ROUNDDOWN(L43,2))*100*_xlfn.XLOOKUP(L43,INDIRECT($A$4&amp;"!$G$32:$G$132"),INDIRECT($A$4&amp;"!$A$32:$A$132"),0,1,1)))</f>
        <v>0.82230611341580651</v>
      </c>
      <c r="N43" s="90">
        <f t="shared" ca="1" si="3"/>
        <v>224.41050106699444</v>
      </c>
    </row>
    <row r="44" spans="1:14" x14ac:dyDescent="0.35">
      <c r="A44" s="48">
        <f t="shared" si="4"/>
        <v>45623</v>
      </c>
      <c r="B44" s="88" cm="1">
        <f t="array" aca="1" ref="B44" ca="1">_xlfn.XLOOKUP(A44,INDIRECT($A$5&amp;"!$AJ$41:$AJ$406"),INDIRECT($A$5&amp;"!$An$41:$An$406"))*SUM($F$3:$I$3)</f>
        <v>0</v>
      </c>
      <c r="C44" s="88" cm="1">
        <f t="array" aca="1" ref="C44" ca="1">_xlfn.XLOOKUP(A44,INDIRECT($A$5&amp;"!$AJ$41:$AJ$406"),INDIRECT($A$5&amp;"!$Ak$41:$Ak$406"))*SUM($F$3:$I$3)</f>
        <v>0</v>
      </c>
      <c r="D44" s="88" cm="1">
        <f t="array" aca="1" ref="D44" ca="1">_xlfn.XLOOKUP(A44,INDIRECT($A$5&amp;"!$AJ$41:$AJ$406"),INDIRECT($A$5&amp;"!$AO$41:$AO$406"))*SUM($F$3:$I$3)</f>
        <v>14.05</v>
      </c>
      <c r="E44" s="50" cm="1">
        <f t="array" ref="E44">SUMPRODUCT(('PT Storengy'!$B$8:$K$372)*('PT Storengy'!$A$8:$A$372=$A44)*('PT Storengy'!$A$5:$J$5=$A$6)*('PT Storengy'!$B$7:$K$7=$A$7))</f>
        <v>0</v>
      </c>
      <c r="F44" s="52">
        <f t="shared" ca="1" si="5"/>
        <v>7.2954103887329795</v>
      </c>
      <c r="G44" s="72">
        <f t="shared" ca="1" si="6"/>
        <v>0.53521856866903728</v>
      </c>
      <c r="H44" s="51" cm="1">
        <f t="array" aca="1" ref="H44" ca="1">IF(ROUND(ROUND(G44,2)-G44,4)=0,_xlfn.XLOOKUP(G44,INDIRECT($A$4&amp;"!$G$32:$G$132"),INDIRECT($A$4&amp;"!$A$32:$A$132"),0,1,1),IF(G44&lt;0,0,(ROUNDUP(G44,2)-G44)*100*_xlfn.XLOOKUP(G44,INDIRECT($A$4&amp;"!$G$32:$G$132"),INDIRECT($A$4&amp;"!$A$32:$A$132"),0,-1,-1)+(G44-ROUNDDOWN(G44,2))*100*_xlfn.XLOOKUP(G44,INDIRECT($A$4&amp;"!$G$32:$G$132"),INDIRECT($A$4&amp;"!$A$32:$A$132"),0,1,1)))</f>
        <v>0.82230611341580651</v>
      </c>
      <c r="I44" s="113">
        <f t="shared" ca="1" si="1"/>
        <v>224.41050106699444</v>
      </c>
      <c r="K44" s="52">
        <f t="shared" ca="1" si="0"/>
        <v>7.072969147179343</v>
      </c>
      <c r="L44" s="72">
        <f t="shared" ca="1" si="2"/>
        <v>0.51924629101302344</v>
      </c>
      <c r="M44" s="51" cm="1">
        <f t="array" aca="1" ref="M44" ca="1">IF(ROUND(ROUND(L44,2)-L44,4)=0,_xlfn.XLOOKUP(L44,INDIRECT($A$4&amp;"!$G$32:$G$132"),INDIRECT($A$4&amp;"!$A$32:$A$132"),0,1,1),IF(L44&lt;0,0,(ROUNDUP(L44,2)-L44)*100*_xlfn.XLOOKUP(L44,INDIRECT($A$4&amp;"!$G$32:$G$132"),INDIRECT($A$4&amp;"!$A$32:$A$132"),0,-1,-1)+(L44-ROUNDDOWN(L44,2))*100*_xlfn.XLOOKUP(L44,INDIRECT($A$4&amp;"!$G$32:$G$132"),INDIRECT($A$4&amp;"!$A$32:$A$132"),0,1,1)))</f>
        <v>0.81509016706286397</v>
      </c>
      <c r="N44" s="90">
        <f t="shared" ca="1" si="3"/>
        <v>222.44124155363662</v>
      </c>
    </row>
    <row r="45" spans="1:14" x14ac:dyDescent="0.35">
      <c r="A45" s="48">
        <f t="shared" si="4"/>
        <v>45624</v>
      </c>
      <c r="B45" s="88" cm="1">
        <f t="array" aca="1" ref="B45" ca="1">_xlfn.XLOOKUP(A45,INDIRECT($A$5&amp;"!$AJ$41:$AJ$406"),INDIRECT($A$5&amp;"!$An$41:$An$406"))*SUM($F$3:$I$3)</f>
        <v>0</v>
      </c>
      <c r="C45" s="88" cm="1">
        <f t="array" aca="1" ref="C45" ca="1">_xlfn.XLOOKUP(A45,INDIRECT($A$5&amp;"!$AJ$41:$AJ$406"),INDIRECT($A$5&amp;"!$Ak$41:$Ak$406"))*SUM($F$3:$I$3)</f>
        <v>0</v>
      </c>
      <c r="D45" s="88" cm="1">
        <f t="array" aca="1" ref="D45" ca="1">_xlfn.XLOOKUP(A45,INDIRECT($A$5&amp;"!$AJ$41:$AJ$406"),INDIRECT($A$5&amp;"!$AO$41:$AO$406"))*SUM($F$3:$I$3)</f>
        <v>14.05</v>
      </c>
      <c r="E45" s="50" cm="1">
        <f t="array" ref="E45">SUMPRODUCT(('PT Storengy'!$B$8:$K$372)*('PT Storengy'!$A$8:$A$372=$A45)*('PT Storengy'!$A$5:$J$5=$A$6)*('PT Storengy'!$B$7:$K$7=$A$7))</f>
        <v>0</v>
      </c>
      <c r="F45" s="52">
        <f t="shared" ca="1" si="5"/>
        <v>7.072969147179343</v>
      </c>
      <c r="G45" s="72">
        <f t="shared" ca="1" si="6"/>
        <v>0.51924629101302344</v>
      </c>
      <c r="H45" s="51" cm="1">
        <f t="array" aca="1" ref="H45" ca="1">IF(ROUND(ROUND(G45,2)-G45,4)=0,_xlfn.XLOOKUP(G45,INDIRECT($A$4&amp;"!$G$32:$G$132"),INDIRECT($A$4&amp;"!$A$32:$A$132"),0,1,1),IF(G45&lt;0,0,(ROUNDUP(G45,2)-G45)*100*_xlfn.XLOOKUP(G45,INDIRECT($A$4&amp;"!$G$32:$G$132"),INDIRECT($A$4&amp;"!$A$32:$A$132"),0,-1,-1)+(G45-ROUNDDOWN(G45,2))*100*_xlfn.XLOOKUP(G45,INDIRECT($A$4&amp;"!$G$32:$G$132"),INDIRECT($A$4&amp;"!$A$32:$A$132"),0,1,1)))</f>
        <v>0.81509016706286397</v>
      </c>
      <c r="I45" s="113">
        <f t="shared" ca="1" si="1"/>
        <v>222.44124155363662</v>
      </c>
      <c r="K45" s="52">
        <f t="shared" ca="1" si="0"/>
        <v>6.8524798843834285</v>
      </c>
      <c r="L45" s="72">
        <f t="shared" ca="1" si="2"/>
        <v>0.50341417417646572</v>
      </c>
      <c r="M45" s="51" cm="1">
        <f t="array" aca="1" ref="M45" ca="1">IF(ROUND(ROUND(L45,2)-L45,4)=0,_xlfn.XLOOKUP(L45,INDIRECT($A$4&amp;"!$G$32:$G$132"),INDIRECT($A$4&amp;"!$A$32:$A$132"),0,1,1),IF(L45&lt;0,0,(ROUNDUP(L45,2)-L45)*100*_xlfn.XLOOKUP(L45,INDIRECT($A$4&amp;"!$G$32:$G$132"),INDIRECT($A$4&amp;"!$A$32:$A$132"),0,-1,-1)+(L45-ROUNDDOWN(L45,2))*100*_xlfn.XLOOKUP(L45,INDIRECT($A$4&amp;"!$G$32:$G$132"),INDIRECT($A$4&amp;"!$A$32:$A$132"),0,1,1)))</f>
        <v>0.8079375424837949</v>
      </c>
      <c r="N45" s="90">
        <f t="shared" ca="1" si="3"/>
        <v>220.48926279591413</v>
      </c>
    </row>
    <row r="46" spans="1:14" x14ac:dyDescent="0.35">
      <c r="A46" s="48">
        <f t="shared" si="4"/>
        <v>45625</v>
      </c>
      <c r="B46" s="88" cm="1">
        <f t="array" aca="1" ref="B46" ca="1">_xlfn.XLOOKUP(A46,INDIRECT($A$5&amp;"!$AJ$41:$AJ$406"),INDIRECT($A$5&amp;"!$An$41:$An$406"))*SUM($F$3:$I$3)</f>
        <v>0</v>
      </c>
      <c r="C46" s="88" cm="1">
        <f t="array" aca="1" ref="C46" ca="1">_xlfn.XLOOKUP(A46,INDIRECT($A$5&amp;"!$AJ$41:$AJ$406"),INDIRECT($A$5&amp;"!$Ak$41:$Ak$406"))*SUM($F$3:$I$3)</f>
        <v>0</v>
      </c>
      <c r="D46" s="88" cm="1">
        <f t="array" aca="1" ref="D46" ca="1">_xlfn.XLOOKUP(A46,INDIRECT($A$5&amp;"!$AJ$41:$AJ$406"),INDIRECT($A$5&amp;"!$AO$41:$AO$406"))*SUM($F$3:$I$3)</f>
        <v>14.05</v>
      </c>
      <c r="E46" s="50" cm="1">
        <f t="array" ref="E46">SUMPRODUCT(('PT Storengy'!$B$8:$K$372)*('PT Storengy'!$A$8:$A$372=$A46)*('PT Storengy'!$A$5:$J$5=$A$6)*('PT Storengy'!$B$7:$K$7=$A$7))</f>
        <v>0</v>
      </c>
      <c r="F46" s="52">
        <f t="shared" ca="1" si="5"/>
        <v>6.8524798843834285</v>
      </c>
      <c r="G46" s="72">
        <f t="shared" ca="1" si="6"/>
        <v>0.50341417417646572</v>
      </c>
      <c r="H46" s="51" cm="1">
        <f t="array" aca="1" ref="H46" ca="1">IF(ROUND(ROUND(G46,2)-G46,4)=0,_xlfn.XLOOKUP(G46,INDIRECT($A$4&amp;"!$G$32:$G$132"),INDIRECT($A$4&amp;"!$A$32:$A$132"),0,1,1),IF(G46&lt;0,0,(ROUNDUP(G46,2)-G46)*100*_xlfn.XLOOKUP(G46,INDIRECT($A$4&amp;"!$G$32:$G$132"),INDIRECT($A$4&amp;"!$A$32:$A$132"),0,-1,-1)+(G46-ROUNDDOWN(G46,2))*100*_xlfn.XLOOKUP(G46,INDIRECT($A$4&amp;"!$G$32:$G$132"),INDIRECT($A$4&amp;"!$A$32:$A$132"),0,1,1)))</f>
        <v>0.8079375424837949</v>
      </c>
      <c r="I46" s="113">
        <f t="shared" ca="1" si="1"/>
        <v>220.48926279591413</v>
      </c>
      <c r="K46" s="52">
        <f t="shared" ca="1" si="0"/>
        <v>6.6339254712326499</v>
      </c>
      <c r="L46" s="72">
        <f t="shared" ca="1" si="2"/>
        <v>0.48772098821234366</v>
      </c>
      <c r="M46" s="51" cm="1">
        <f t="array" aca="1" ref="M46" ca="1">IF(ROUND(ROUND(L46,2)-L46,4)=0,_xlfn.XLOOKUP(L46,INDIRECT($A$4&amp;"!$G$32:$G$132"),INDIRECT($A$4&amp;"!$A$32:$A$132"),0,1,1),IF(L46&lt;0,0,(ROUNDUP(L46,2)-L46)*100*_xlfn.XLOOKUP(L46,INDIRECT($A$4&amp;"!$G$32:$G$132"),INDIRECT($A$4&amp;"!$A$32:$A$132"),0,-1,-1)+(L46-ROUNDDOWN(L46,2))*100*_xlfn.XLOOKUP(L46,INDIRECT($A$4&amp;"!$G$32:$G$132"),INDIRECT($A$4&amp;"!$A$32:$A$132"),0,1,1)))</f>
        <v>0.80084768401384654</v>
      </c>
      <c r="N46" s="90">
        <f t="shared" ca="1" si="3"/>
        <v>218.5544131507788</v>
      </c>
    </row>
    <row r="47" spans="1:14" x14ac:dyDescent="0.35">
      <c r="A47" s="48">
        <f t="shared" si="4"/>
        <v>45626</v>
      </c>
      <c r="B47" s="88" cm="1">
        <f t="array" aca="1" ref="B47" ca="1">_xlfn.XLOOKUP(A47,INDIRECT($A$5&amp;"!$AJ$41:$AJ$406"),INDIRECT($A$5&amp;"!$An$41:$An$406"))*SUM($F$3:$I$3)</f>
        <v>0</v>
      </c>
      <c r="C47" s="88" cm="1">
        <f t="array" aca="1" ref="C47" ca="1">_xlfn.XLOOKUP(A47,INDIRECT($A$5&amp;"!$AJ$41:$AJ$406"),INDIRECT($A$5&amp;"!$Ak$41:$Ak$406"))*SUM($F$3:$I$3)</f>
        <v>0</v>
      </c>
      <c r="D47" s="88" cm="1">
        <f t="array" aca="1" ref="D47" ca="1">_xlfn.XLOOKUP(A47,INDIRECT($A$5&amp;"!$AJ$41:$AJ$406"),INDIRECT($A$5&amp;"!$AO$41:$AO$406"))*SUM($F$3:$I$3)</f>
        <v>14.05</v>
      </c>
      <c r="E47" s="50" cm="1">
        <f t="array" ref="E47">SUMPRODUCT(('PT Storengy'!$B$8:$K$372)*('PT Storengy'!$A$8:$A$372=$A47)*('PT Storengy'!$A$5:$J$5=$A$6)*('PT Storengy'!$B$7:$K$7=$A$7))</f>
        <v>0</v>
      </c>
      <c r="F47" s="52">
        <f t="shared" ca="1" si="5"/>
        <v>6.6339254712326499</v>
      </c>
      <c r="G47" s="72">
        <f t="shared" ca="1" si="6"/>
        <v>0.48772098821234366</v>
      </c>
      <c r="H47" s="51" cm="1">
        <f t="array" aca="1" ref="H47" ca="1">IF(ROUND(ROUND(G47,2)-G47,4)=0,_xlfn.XLOOKUP(G47,INDIRECT($A$4&amp;"!$G$32:$G$132"),INDIRECT($A$4&amp;"!$A$32:$A$132"),0,1,1),IF(G47&lt;0,0,(ROUNDUP(G47,2)-G47)*100*_xlfn.XLOOKUP(G47,INDIRECT($A$4&amp;"!$G$32:$G$132"),INDIRECT($A$4&amp;"!$A$32:$A$132"),0,-1,-1)+(G47-ROUNDDOWN(G47,2))*100*_xlfn.XLOOKUP(G47,INDIRECT($A$4&amp;"!$G$32:$G$132"),INDIRECT($A$4&amp;"!$A$32:$A$132"),0,1,1)))</f>
        <v>0.80084768401384654</v>
      </c>
      <c r="I47" s="113">
        <f t="shared" ca="1" si="1"/>
        <v>218.5544131507788</v>
      </c>
      <c r="K47" s="52">
        <f t="shared" ca="1" si="0"/>
        <v>6.4172889289267605</v>
      </c>
      <c r="L47" s="72">
        <f t="shared" ca="1" si="2"/>
        <v>0.47216551396673662</v>
      </c>
      <c r="M47" s="51" cm="1">
        <f t="array" aca="1" ref="M47" ca="1">IF(ROUND(ROUND(L47,2)-L47,4)=0,_xlfn.XLOOKUP(L47,INDIRECT($A$4&amp;"!$G$32:$G$132"),INDIRECT($A$4&amp;"!$A$32:$A$132"),0,1,1),IF(L47&lt;0,0,(ROUNDUP(L47,2)-L47)*100*_xlfn.XLOOKUP(L47,INDIRECT($A$4&amp;"!$G$32:$G$132"),INDIRECT($A$4&amp;"!$A$32:$A$132"),0,-1,-1)+(L47-ROUNDDOWN(L47,2))*100*_xlfn.XLOOKUP(L47,INDIRECT($A$4&amp;"!$G$32:$G$132"),INDIRECT($A$4&amp;"!$A$32:$A$132"),0,1,1)))</f>
        <v>0.79382004086436631</v>
      </c>
      <c r="N47" s="90">
        <f t="shared" ca="1" si="3"/>
        <v>216.63654230588892</v>
      </c>
    </row>
    <row r="48" spans="1:14" x14ac:dyDescent="0.35">
      <c r="A48" s="48">
        <f t="shared" si="4"/>
        <v>45627</v>
      </c>
      <c r="B48" s="88" cm="1">
        <f t="array" aca="1" ref="B48" ca="1">_xlfn.XLOOKUP(A48,INDIRECT($A$5&amp;"!$AJ$41:$AJ$406"),INDIRECT($A$5&amp;"!$An$41:$An$406"))*SUM($F$3:$I$3)</f>
        <v>0</v>
      </c>
      <c r="C48" s="88" cm="1">
        <f t="array" aca="1" ref="C48" ca="1">_xlfn.XLOOKUP(A48,INDIRECT($A$5&amp;"!$AJ$41:$AJ$406"),INDIRECT($A$5&amp;"!$Ak$41:$Ak$406"))*SUM($F$3:$I$3)</f>
        <v>0</v>
      </c>
      <c r="D48" s="88" cm="1">
        <f t="array" aca="1" ref="D48" ca="1">_xlfn.XLOOKUP(A48,INDIRECT($A$5&amp;"!$AJ$41:$AJ$406"),INDIRECT($A$5&amp;"!$AO$41:$AO$406"))*SUM($F$3:$I$3)</f>
        <v>14.05</v>
      </c>
      <c r="E48" s="50" cm="1">
        <f t="array" ref="E48">SUMPRODUCT(('PT Storengy'!$B$8:$K$372)*('PT Storengy'!$A$8:$A$372=$A48)*('PT Storengy'!$A$5:$J$5=$A$6)*('PT Storengy'!$B$7:$K$7=$A$7))</f>
        <v>0</v>
      </c>
      <c r="F48" s="52">
        <f t="shared" ca="1" si="5"/>
        <v>6.4172889289267605</v>
      </c>
      <c r="G48" s="72">
        <f t="shared" ca="1" si="6"/>
        <v>0.47216551396673662</v>
      </c>
      <c r="H48" s="51" cm="1">
        <f t="array" aca="1" ref="H48" ca="1">IF(ROUND(ROUND(G48,2)-G48,4)=0,_xlfn.XLOOKUP(G48,INDIRECT($A$4&amp;"!$G$32:$G$132"),INDIRECT($A$4&amp;"!$A$32:$A$132"),0,1,1),IF(G48&lt;0,0,(ROUNDUP(G48,2)-G48)*100*_xlfn.XLOOKUP(G48,INDIRECT($A$4&amp;"!$G$32:$G$132"),INDIRECT($A$4&amp;"!$A$32:$A$132"),0,-1,-1)+(G48-ROUNDDOWN(G48,2))*100*_xlfn.XLOOKUP(G48,INDIRECT($A$4&amp;"!$G$32:$G$132"),INDIRECT($A$4&amp;"!$A$32:$A$132"),0,1,1)))</f>
        <v>0.79382004086436631</v>
      </c>
      <c r="I48" s="113">
        <f t="shared" ca="1" si="1"/>
        <v>216.63654230588892</v>
      </c>
      <c r="K48" s="52">
        <f t="shared" ca="1" si="0"/>
        <v>6.2025534276588283</v>
      </c>
      <c r="L48" s="72">
        <f t="shared" ca="1" si="2"/>
        <v>0.45674654298411105</v>
      </c>
      <c r="M48" s="51" cm="1">
        <f t="array" aca="1" ref="M48" ca="1">IF(ROUND(ROUND(L48,2)-L48,4)=0,_xlfn.XLOOKUP(L48,INDIRECT($A$4&amp;"!$G$32:$G$132"),INDIRECT($A$4&amp;"!$A$32:$A$132"),0,1,1),IF(L48&lt;0,0,(ROUNDUP(L48,2)-L48)*100*_xlfn.XLOOKUP(L48,INDIRECT($A$4&amp;"!$G$32:$G$132"),INDIRECT($A$4&amp;"!$A$32:$A$132"),0,-1,-1)+(L48-ROUNDDOWN(L48,2))*100*_xlfn.XLOOKUP(L48,INDIRECT($A$4&amp;"!$G$32:$G$132"),INDIRECT($A$4&amp;"!$A$32:$A$132"),0,1,1)))</f>
        <v>0.78685406708001304</v>
      </c>
      <c r="N48" s="90">
        <f t="shared" ca="1" si="3"/>
        <v>214.73550126793205</v>
      </c>
    </row>
    <row r="49" spans="1:14" x14ac:dyDescent="0.35">
      <c r="A49" s="48">
        <f t="shared" si="4"/>
        <v>45628</v>
      </c>
      <c r="B49" s="88" cm="1">
        <f t="array" aca="1" ref="B49" ca="1">_xlfn.XLOOKUP(A49,INDIRECT($A$5&amp;"!$AJ$41:$AJ$406"),INDIRECT($A$5&amp;"!$An$41:$An$406"))*SUM($F$3:$I$3)</f>
        <v>0</v>
      </c>
      <c r="C49" s="88" cm="1">
        <f t="array" aca="1" ref="C49" ca="1">_xlfn.XLOOKUP(A49,INDIRECT($A$5&amp;"!$AJ$41:$AJ$406"),INDIRECT($A$5&amp;"!$Ak$41:$Ak$406"))*SUM($F$3:$I$3)</f>
        <v>0</v>
      </c>
      <c r="D49" s="88" cm="1">
        <f t="array" aca="1" ref="D49" ca="1">_xlfn.XLOOKUP(A49,INDIRECT($A$5&amp;"!$AJ$41:$AJ$406"),INDIRECT($A$5&amp;"!$AO$41:$AO$406"))*SUM($F$3:$I$3)</f>
        <v>14.05</v>
      </c>
      <c r="E49" s="50" cm="1">
        <f t="array" ref="E49">SUMPRODUCT(('PT Storengy'!$B$8:$K$372)*('PT Storengy'!$A$8:$A$372=$A49)*('PT Storengy'!$A$5:$J$5=$A$6)*('PT Storengy'!$B$7:$K$7=$A$7))</f>
        <v>0</v>
      </c>
      <c r="F49" s="52">
        <f t="shared" ca="1" si="5"/>
        <v>6.2025534276588283</v>
      </c>
      <c r="G49" s="72">
        <f t="shared" ca="1" si="6"/>
        <v>0.45674654298411105</v>
      </c>
      <c r="H49" s="51" cm="1">
        <f t="array" aca="1" ref="H49" ca="1">IF(ROUND(ROUND(G49,2)-G49,4)=0,_xlfn.XLOOKUP(G49,INDIRECT($A$4&amp;"!$G$32:$G$132"),INDIRECT($A$4&amp;"!$A$32:$A$132"),0,1,1),IF(G49&lt;0,0,(ROUNDUP(G49,2)-G49)*100*_xlfn.XLOOKUP(G49,INDIRECT($A$4&amp;"!$G$32:$G$132"),INDIRECT($A$4&amp;"!$A$32:$A$132"),0,-1,-1)+(G49-ROUNDDOWN(G49,2))*100*_xlfn.XLOOKUP(G49,INDIRECT($A$4&amp;"!$G$32:$G$132"),INDIRECT($A$4&amp;"!$A$32:$A$132"),0,1,1)))</f>
        <v>0.78685406708001304</v>
      </c>
      <c r="I49" s="113">
        <f t="shared" ca="1" si="1"/>
        <v>214.73550126793205</v>
      </c>
      <c r="K49" s="52">
        <f t="shared" ca="1" si="0"/>
        <v>5.9897022853077786</v>
      </c>
      <c r="L49" s="72">
        <f t="shared" ca="1" si="2"/>
        <v>0.4414628774134397</v>
      </c>
      <c r="M49" s="51" cm="1">
        <f t="array" aca="1" ref="M49" ca="1">IF(ROUND(ROUND(L49,2)-L49,4)=0,_xlfn.XLOOKUP(L49,INDIRECT($A$4&amp;"!$G$32:$G$132"),INDIRECT($A$4&amp;"!$A$32:$A$132"),0,1,1),IF(L49&lt;0,0,(ROUNDUP(L49,2)-L49)*100*_xlfn.XLOOKUP(L49,INDIRECT($A$4&amp;"!$G$32:$G$132"),INDIRECT($A$4&amp;"!$A$32:$A$132"),0,-1,-1)+(L49-ROUNDDOWN(L49,2))*100*_xlfn.XLOOKUP(L49,INDIRECT($A$4&amp;"!$G$32:$G$132"),INDIRECT($A$4&amp;"!$A$32:$A$132"),0,1,1)))</f>
        <v>0.77994922149634294</v>
      </c>
      <c r="N49" s="90">
        <f t="shared" ca="1" si="3"/>
        <v>212.85114235105007</v>
      </c>
    </row>
    <row r="50" spans="1:14" x14ac:dyDescent="0.35">
      <c r="A50" s="48">
        <f t="shared" si="4"/>
        <v>45629</v>
      </c>
      <c r="B50" s="88" cm="1">
        <f t="array" aca="1" ref="B50" ca="1">_xlfn.XLOOKUP(A50,INDIRECT($A$5&amp;"!$AJ$41:$AJ$406"),INDIRECT($A$5&amp;"!$An$41:$An$406"))*SUM($F$3:$I$3)</f>
        <v>0</v>
      </c>
      <c r="C50" s="88" cm="1">
        <f t="array" aca="1" ref="C50" ca="1">_xlfn.XLOOKUP(A50,INDIRECT($A$5&amp;"!$AJ$41:$AJ$406"),INDIRECT($A$5&amp;"!$Ak$41:$Ak$406"))*SUM($F$3:$I$3)</f>
        <v>0</v>
      </c>
      <c r="D50" s="88" cm="1">
        <f t="array" aca="1" ref="D50" ca="1">_xlfn.XLOOKUP(A50,INDIRECT($A$5&amp;"!$AJ$41:$AJ$406"),INDIRECT($A$5&amp;"!$AO$41:$AO$406"))*SUM($F$3:$I$3)</f>
        <v>14.05</v>
      </c>
      <c r="E50" s="50" cm="1">
        <f t="array" ref="E50">SUMPRODUCT(('PT Storengy'!$B$8:$K$372)*('PT Storengy'!$A$8:$A$372=$A50)*('PT Storengy'!$A$5:$J$5=$A$6)*('PT Storengy'!$B$7:$K$7=$A$7))</f>
        <v>0</v>
      </c>
      <c r="F50" s="52">
        <f t="shared" ca="1" si="5"/>
        <v>5.9897022853077786</v>
      </c>
      <c r="G50" s="72">
        <f t="shared" ca="1" si="6"/>
        <v>0.4414628774134397</v>
      </c>
      <c r="H50" s="51" cm="1">
        <f t="array" aca="1" ref="H50" ca="1">IF(ROUND(ROUND(G50,2)-G50,4)=0,_xlfn.XLOOKUP(G50,INDIRECT($A$4&amp;"!$G$32:$G$132"),INDIRECT($A$4&amp;"!$A$32:$A$132"),0,1,1),IF(G50&lt;0,0,(ROUNDUP(G50,2)-G50)*100*_xlfn.XLOOKUP(G50,INDIRECT($A$4&amp;"!$G$32:$G$132"),INDIRECT($A$4&amp;"!$A$32:$A$132"),0,-1,-1)+(G50-ROUNDDOWN(G50,2))*100*_xlfn.XLOOKUP(G50,INDIRECT($A$4&amp;"!$G$32:$G$132"),INDIRECT($A$4&amp;"!$A$32:$A$132"),0,1,1)))</f>
        <v>0.77994922149634294</v>
      </c>
      <c r="I50" s="113">
        <f t="shared" ca="1" si="1"/>
        <v>212.85114235105007</v>
      </c>
      <c r="K50" s="52">
        <f t="shared" ca="1" si="0"/>
        <v>5.7787189661424128</v>
      </c>
      <c r="L50" s="72">
        <f t="shared" ca="1" si="2"/>
        <v>0.42631332991514437</v>
      </c>
      <c r="M50" s="51" cm="1">
        <f t="array" aca="1" ref="M50" ca="1">IF(ROUND(ROUND(L50,2)-L50,4)=0,_xlfn.XLOOKUP(L50,INDIRECT($A$4&amp;"!$G$32:$G$132"),INDIRECT($A$4&amp;"!$A$32:$A$132"),0,1,1),IF(L50&lt;0,0,(ROUNDUP(L50,2)-L50)*100*_xlfn.XLOOKUP(L50,INDIRECT($A$4&amp;"!$G$32:$G$132"),INDIRECT($A$4&amp;"!$A$32:$A$132"),0,-1,-1)+(L50-ROUNDDOWN(L50,2))*100*_xlfn.XLOOKUP(L50,INDIRECT($A$4&amp;"!$G$32:$G$132"),INDIRECT($A$4&amp;"!$A$32:$A$132"),0,1,1)))</f>
        <v>0.77310496769776871</v>
      </c>
      <c r="N50" s="90">
        <f t="shared" ca="1" si="3"/>
        <v>210.98331916536611</v>
      </c>
    </row>
    <row r="51" spans="1:14" x14ac:dyDescent="0.35">
      <c r="A51" s="48">
        <f t="shared" si="4"/>
        <v>45630</v>
      </c>
      <c r="B51" s="88" cm="1">
        <f t="array" aca="1" ref="B51" ca="1">_xlfn.XLOOKUP(A51,INDIRECT($A$5&amp;"!$AJ$41:$AJ$406"),INDIRECT($A$5&amp;"!$An$41:$An$406"))*SUM($F$3:$I$3)</f>
        <v>0</v>
      </c>
      <c r="C51" s="88" cm="1">
        <f t="array" aca="1" ref="C51" ca="1">_xlfn.XLOOKUP(A51,INDIRECT($A$5&amp;"!$AJ$41:$AJ$406"),INDIRECT($A$5&amp;"!$Ak$41:$Ak$406"))*SUM($F$3:$I$3)</f>
        <v>0</v>
      </c>
      <c r="D51" s="88" cm="1">
        <f t="array" aca="1" ref="D51" ca="1">_xlfn.XLOOKUP(A51,INDIRECT($A$5&amp;"!$AJ$41:$AJ$406"),INDIRECT($A$5&amp;"!$AO$41:$AO$406"))*SUM($F$3:$I$3)</f>
        <v>14.05</v>
      </c>
      <c r="E51" s="50" cm="1">
        <f t="array" ref="E51">SUMPRODUCT(('PT Storengy'!$B$8:$K$372)*('PT Storengy'!$A$8:$A$372=$A51)*('PT Storengy'!$A$5:$J$5=$A$6)*('PT Storengy'!$B$7:$K$7=$A$7))</f>
        <v>0</v>
      </c>
      <c r="F51" s="52">
        <f t="shared" ca="1" si="5"/>
        <v>5.7787189661424128</v>
      </c>
      <c r="G51" s="72">
        <f t="shared" ca="1" si="6"/>
        <v>0.42631332991514437</v>
      </c>
      <c r="H51" s="51" cm="1">
        <f t="array" aca="1" ref="H51" ca="1">IF(ROUND(ROUND(G51,2)-G51,4)=0,_xlfn.XLOOKUP(G51,INDIRECT($A$4&amp;"!$G$32:$G$132"),INDIRECT($A$4&amp;"!$A$32:$A$132"),0,1,1),IF(G51&lt;0,0,(ROUNDUP(G51,2)-G51)*100*_xlfn.XLOOKUP(G51,INDIRECT($A$4&amp;"!$G$32:$G$132"),INDIRECT($A$4&amp;"!$A$32:$A$132"),0,-1,-1)+(G51-ROUNDDOWN(G51,2))*100*_xlfn.XLOOKUP(G51,INDIRECT($A$4&amp;"!$G$32:$G$132"),INDIRECT($A$4&amp;"!$A$32:$A$132"),0,1,1)))</f>
        <v>0.77310496769776871</v>
      </c>
      <c r="I51" s="113">
        <f t="shared" ca="1" si="1"/>
        <v>210.98331916536611</v>
      </c>
      <c r="K51" s="52">
        <f t="shared" ca="1" si="0"/>
        <v>5.5695870795368005</v>
      </c>
      <c r="L51" s="72">
        <f t="shared" ca="1" si="2"/>
        <v>0.41129672356885499</v>
      </c>
      <c r="M51" s="51" cm="1">
        <f t="array" aca="1" ref="M51" ca="1">IF(ROUND(ROUND(L51,2)-L51,4)=0,_xlfn.XLOOKUP(L51,INDIRECT($A$4&amp;"!$G$32:$G$132"),INDIRECT($A$4&amp;"!$A$32:$A$132"),0,1,1),IF(L51&lt;0,0,(ROUNDUP(L51,2)-L51)*100*_xlfn.XLOOKUP(L51,INDIRECT($A$4&amp;"!$G$32:$G$132"),INDIRECT($A$4&amp;"!$A$32:$A$132"),0,-1,-1)+(L51-ROUNDDOWN(L51,2))*100*_xlfn.XLOOKUP(L51,INDIRECT($A$4&amp;"!$G$32:$G$132"),INDIRECT($A$4&amp;"!$A$32:$A$132"),0,1,1)))</f>
        <v>0.76632077397588694</v>
      </c>
      <c r="N51" s="90">
        <f t="shared" ca="1" si="3"/>
        <v>209.13188660561178</v>
      </c>
    </row>
    <row r="52" spans="1:14" x14ac:dyDescent="0.35">
      <c r="A52" s="48">
        <f t="shared" si="4"/>
        <v>45631</v>
      </c>
      <c r="B52" s="88" cm="1">
        <f t="array" aca="1" ref="B52" ca="1">_xlfn.XLOOKUP(A52,INDIRECT($A$5&amp;"!$AJ$41:$AJ$406"),INDIRECT($A$5&amp;"!$An$41:$An$406"))*SUM($F$3:$I$3)</f>
        <v>0</v>
      </c>
      <c r="C52" s="88" cm="1">
        <f t="array" aca="1" ref="C52" ca="1">_xlfn.XLOOKUP(A52,INDIRECT($A$5&amp;"!$AJ$41:$AJ$406"),INDIRECT($A$5&amp;"!$Ak$41:$Ak$406"))*SUM($F$3:$I$3)</f>
        <v>0</v>
      </c>
      <c r="D52" s="88" cm="1">
        <f t="array" aca="1" ref="D52" ca="1">_xlfn.XLOOKUP(A52,INDIRECT($A$5&amp;"!$AJ$41:$AJ$406"),INDIRECT($A$5&amp;"!$AO$41:$AO$406"))*SUM($F$3:$I$3)</f>
        <v>14.05</v>
      </c>
      <c r="E52" s="50" cm="1">
        <f t="array" ref="E52">SUMPRODUCT(('PT Storengy'!$B$8:$K$372)*('PT Storengy'!$A$8:$A$372=$A52)*('PT Storengy'!$A$5:$J$5=$A$6)*('PT Storengy'!$B$7:$K$7=$A$7))</f>
        <v>0</v>
      </c>
      <c r="F52" s="52">
        <f t="shared" ca="1" si="5"/>
        <v>5.5695870795368005</v>
      </c>
      <c r="G52" s="72">
        <f t="shared" ca="1" si="6"/>
        <v>0.41129672356885499</v>
      </c>
      <c r="H52" s="51" cm="1">
        <f t="array" aca="1" ref="H52" ca="1">IF(ROUND(ROUND(G52,2)-G52,4)=0,_xlfn.XLOOKUP(G52,INDIRECT($A$4&amp;"!$G$32:$G$132"),INDIRECT($A$4&amp;"!$A$32:$A$132"),0,1,1),IF(G52&lt;0,0,(ROUNDUP(G52,2)-G52)*100*_xlfn.XLOOKUP(G52,INDIRECT($A$4&amp;"!$G$32:$G$132"),INDIRECT($A$4&amp;"!$A$32:$A$132"),0,-1,-1)+(G52-ROUNDDOWN(G52,2))*100*_xlfn.XLOOKUP(G52,INDIRECT($A$4&amp;"!$G$32:$G$132"),INDIRECT($A$4&amp;"!$A$32:$A$132"),0,1,1)))</f>
        <v>0.76632077397588694</v>
      </c>
      <c r="I52" s="113">
        <f t="shared" ca="1" si="1"/>
        <v>209.13188660561178</v>
      </c>
      <c r="K52" s="52">
        <f t="shared" ca="1" si="0"/>
        <v>5.3622903786969456</v>
      </c>
      <c r="L52" s="72">
        <f t="shared" ca="1" si="2"/>
        <v>0.39641189178197866</v>
      </c>
      <c r="M52" s="51" cm="1">
        <f t="array" aca="1" ref="M52" ca="1">IF(ROUND(ROUND(L52,2)-L52,4)=0,_xlfn.XLOOKUP(L52,INDIRECT($A$4&amp;"!$G$32:$G$132"),INDIRECT($A$4&amp;"!$A$32:$A$132"),0,1,1),IF(L52&lt;0,0,(ROUNDUP(L52,2)-L52)*100*_xlfn.XLOOKUP(L52,INDIRECT($A$4&amp;"!$G$32:$G$132"),INDIRECT($A$4&amp;"!$A$32:$A$132"),0,-1,-1)+(L52-ROUNDDOWN(L52,2))*100*_xlfn.XLOOKUP(L52,INDIRECT($A$4&amp;"!$G$32:$G$132"),INDIRECT($A$4&amp;"!$A$32:$A$132"),0,1,1)))</f>
        <v>0.75959611328817145</v>
      </c>
      <c r="N52" s="90">
        <f t="shared" ca="1" si="3"/>
        <v>207.29670083985465</v>
      </c>
    </row>
    <row r="53" spans="1:14" x14ac:dyDescent="0.35">
      <c r="A53" s="48">
        <f t="shared" si="4"/>
        <v>45632</v>
      </c>
      <c r="B53" s="88" cm="1">
        <f t="array" aca="1" ref="B53" ca="1">_xlfn.XLOOKUP(A53,INDIRECT($A$5&amp;"!$AJ$41:$AJ$406"),INDIRECT($A$5&amp;"!$An$41:$An$406"))*SUM($F$3:$I$3)</f>
        <v>0</v>
      </c>
      <c r="C53" s="88" cm="1">
        <f t="array" aca="1" ref="C53" ca="1">_xlfn.XLOOKUP(A53,INDIRECT($A$5&amp;"!$AJ$41:$AJ$406"),INDIRECT($A$5&amp;"!$Ak$41:$Ak$406"))*SUM($F$3:$I$3)</f>
        <v>0</v>
      </c>
      <c r="D53" s="88" cm="1">
        <f t="array" aca="1" ref="D53" ca="1">_xlfn.XLOOKUP(A53,INDIRECT($A$5&amp;"!$AJ$41:$AJ$406"),INDIRECT($A$5&amp;"!$AO$41:$AO$406"))*SUM($F$3:$I$3)</f>
        <v>14.05</v>
      </c>
      <c r="E53" s="50" cm="1">
        <f t="array" ref="E53">SUMPRODUCT(('PT Storengy'!$B$8:$K$372)*('PT Storengy'!$A$8:$A$372=$A53)*('PT Storengy'!$A$5:$J$5=$A$6)*('PT Storengy'!$B$7:$K$7=$A$7))</f>
        <v>0</v>
      </c>
      <c r="F53" s="52">
        <f t="shared" ca="1" si="5"/>
        <v>5.3622903786969456</v>
      </c>
      <c r="G53" s="72">
        <f t="shared" ca="1" si="6"/>
        <v>0.39641189178197866</v>
      </c>
      <c r="H53" s="51" cm="1">
        <f t="array" aca="1" ref="H53" ca="1">IF(ROUND(ROUND(G53,2)-G53,4)=0,_xlfn.XLOOKUP(G53,INDIRECT($A$4&amp;"!$G$32:$G$132"),INDIRECT($A$4&amp;"!$A$32:$A$132"),0,1,1),IF(G53&lt;0,0,(ROUNDUP(G53,2)-G53)*100*_xlfn.XLOOKUP(G53,INDIRECT($A$4&amp;"!$G$32:$G$132"),INDIRECT($A$4&amp;"!$A$32:$A$132"),0,-1,-1)+(G53-ROUNDDOWN(G53,2))*100*_xlfn.XLOOKUP(G53,INDIRECT($A$4&amp;"!$G$32:$G$132"),INDIRECT($A$4&amp;"!$A$32:$A$132"),0,1,1)))</f>
        <v>0.75959611328817145</v>
      </c>
      <c r="I53" s="113">
        <f t="shared" ca="1" si="1"/>
        <v>207.29670083985465</v>
      </c>
      <c r="K53" s="52">
        <f t="shared" ca="1" si="0"/>
        <v>5.1568127593986217</v>
      </c>
      <c r="L53" s="72">
        <f t="shared" ca="1" si="2"/>
        <v>0.38165767819907082</v>
      </c>
      <c r="M53" s="51" cm="1">
        <f t="array" aca="1" ref="M53" ca="1">IF(ROUND(ROUND(L53,2)-L53,4)=0,_xlfn.XLOOKUP(L53,INDIRECT($A$4&amp;"!$G$32:$G$132"),INDIRECT($A$4&amp;"!$A$32:$A$132"),0,1,1),IF(L53&lt;0,0,(ROUNDUP(L53,2)-L53)*100*_xlfn.XLOOKUP(L53,INDIRECT($A$4&amp;"!$G$32:$G$132"),INDIRECT($A$4&amp;"!$A$32:$A$132"),0,-1,-1)+(L53-ROUNDDOWN(L53,2))*100*_xlfn.XLOOKUP(L53,INDIRECT($A$4&amp;"!$G$32:$G$132"),INDIRECT($A$4&amp;"!$A$32:$A$132"),0,1,1)))</f>
        <v>0.75293046321702861</v>
      </c>
      <c r="N53" s="90">
        <f t="shared" ca="1" si="3"/>
        <v>205.47761929832413</v>
      </c>
    </row>
    <row r="54" spans="1:14" x14ac:dyDescent="0.35">
      <c r="A54" s="48">
        <f t="shared" si="4"/>
        <v>45633</v>
      </c>
      <c r="B54" s="88" cm="1">
        <f t="array" aca="1" ref="B54" ca="1">_xlfn.XLOOKUP(A54,INDIRECT($A$5&amp;"!$AJ$41:$AJ$406"),INDIRECT($A$5&amp;"!$An$41:$An$406"))*SUM($F$3:$I$3)</f>
        <v>0</v>
      </c>
      <c r="C54" s="88" cm="1">
        <f t="array" aca="1" ref="C54" ca="1">_xlfn.XLOOKUP(A54,INDIRECT($A$5&amp;"!$AJ$41:$AJ$406"),INDIRECT($A$5&amp;"!$Ak$41:$Ak$406"))*SUM($F$3:$I$3)</f>
        <v>0</v>
      </c>
      <c r="D54" s="88" cm="1">
        <f t="array" aca="1" ref="D54" ca="1">_xlfn.XLOOKUP(A54,INDIRECT($A$5&amp;"!$AJ$41:$AJ$406"),INDIRECT($A$5&amp;"!$AO$41:$AO$406"))*SUM($F$3:$I$3)</f>
        <v>14.05</v>
      </c>
      <c r="E54" s="50" cm="1">
        <f t="array" ref="E54">SUMPRODUCT(('PT Storengy'!$B$8:$K$372)*('PT Storengy'!$A$8:$A$372=$A54)*('PT Storengy'!$A$5:$J$5=$A$6)*('PT Storengy'!$B$7:$K$7=$A$7))</f>
        <v>0</v>
      </c>
      <c r="F54" s="52">
        <f t="shared" ca="1" si="5"/>
        <v>5.1568127593986217</v>
      </c>
      <c r="G54" s="72">
        <f t="shared" ca="1" si="6"/>
        <v>0.38165767819907082</v>
      </c>
      <c r="H54" s="51" cm="1">
        <f t="array" aca="1" ref="H54" ca="1">IF(ROUND(ROUND(G54,2)-G54,4)=0,_xlfn.XLOOKUP(G54,INDIRECT($A$4&amp;"!$G$32:$G$132"),INDIRECT($A$4&amp;"!$A$32:$A$132"),0,1,1),IF(G54&lt;0,0,(ROUNDUP(G54,2)-G54)*100*_xlfn.XLOOKUP(G54,INDIRECT($A$4&amp;"!$G$32:$G$132"),INDIRECT($A$4&amp;"!$A$32:$A$132"),0,-1,-1)+(G54-ROUNDDOWN(G54,2))*100*_xlfn.XLOOKUP(G54,INDIRECT($A$4&amp;"!$G$32:$G$132"),INDIRECT($A$4&amp;"!$A$32:$A$132"),0,1,1)))</f>
        <v>0.75293046321702861</v>
      </c>
      <c r="I54" s="113">
        <f t="shared" ca="1" si="1"/>
        <v>205.47761929832413</v>
      </c>
      <c r="K54" s="52">
        <f t="shared" ca="1" si="0"/>
        <v>4.9531382587362858</v>
      </c>
      <c r="L54" s="72">
        <f t="shared" ca="1" si="2"/>
        <v>0.36703293661200154</v>
      </c>
      <c r="M54" s="51" cm="1">
        <f t="array" aca="1" ref="M54" ca="1">IF(ROUND(ROUND(L54,2)-L54,4)=0,_xlfn.XLOOKUP(L54,INDIRECT($A$4&amp;"!$G$32:$G$132"),INDIRECT($A$4&amp;"!$A$32:$A$132"),0,1,1),IF(L54&lt;0,0,(ROUNDUP(L54,2)-L54)*100*_xlfn.XLOOKUP(L54,INDIRECT($A$4&amp;"!$G$32:$G$132"),INDIRECT($A$4&amp;"!$A$32:$A$132"),0,-1,-1)+(L54-ROUNDDOWN(L54,2))*100*_xlfn.XLOOKUP(L54,INDIRECT($A$4&amp;"!$G$32:$G$132"),INDIRECT($A$4&amp;"!$A$32:$A$132"),0,1,1)))</f>
        <v>0.74632330592921348</v>
      </c>
      <c r="N54" s="90">
        <f t="shared" ca="1" si="3"/>
        <v>203.67450066233596</v>
      </c>
    </row>
    <row r="55" spans="1:14" x14ac:dyDescent="0.35">
      <c r="A55" s="48">
        <f t="shared" si="4"/>
        <v>45634</v>
      </c>
      <c r="B55" s="88" cm="1">
        <f t="array" aca="1" ref="B55" ca="1">_xlfn.XLOOKUP(A55,INDIRECT($A$5&amp;"!$AJ$41:$AJ$406"),INDIRECT($A$5&amp;"!$An$41:$An$406"))*SUM($F$3:$I$3)</f>
        <v>0</v>
      </c>
      <c r="C55" s="88" cm="1">
        <f t="array" aca="1" ref="C55" ca="1">_xlfn.XLOOKUP(A55,INDIRECT($A$5&amp;"!$AJ$41:$AJ$406"),INDIRECT($A$5&amp;"!$Ak$41:$Ak$406"))*SUM($F$3:$I$3)</f>
        <v>0</v>
      </c>
      <c r="D55" s="88" cm="1">
        <f t="array" aca="1" ref="D55" ca="1">_xlfn.XLOOKUP(A55,INDIRECT($A$5&amp;"!$AJ$41:$AJ$406"),INDIRECT($A$5&amp;"!$AO$41:$AO$406"))*SUM($F$3:$I$3)</f>
        <v>14.05</v>
      </c>
      <c r="E55" s="50" cm="1">
        <f t="array" ref="E55">SUMPRODUCT(('PT Storengy'!$B$8:$K$372)*('PT Storengy'!$A$8:$A$372=$A55)*('PT Storengy'!$A$5:$J$5=$A$6)*('PT Storengy'!$B$7:$K$7=$A$7))</f>
        <v>0</v>
      </c>
      <c r="F55" s="52">
        <f t="shared" ca="1" si="5"/>
        <v>4.9531382587362858</v>
      </c>
      <c r="G55" s="72">
        <f t="shared" ca="1" si="6"/>
        <v>0.36703293661200154</v>
      </c>
      <c r="H55" s="51" cm="1">
        <f t="array" aca="1" ref="H55" ca="1">IF(ROUND(ROUND(G55,2)-G55,4)=0,_xlfn.XLOOKUP(G55,INDIRECT($A$4&amp;"!$G$32:$G$132"),INDIRECT($A$4&amp;"!$A$32:$A$132"),0,1,1),IF(G55&lt;0,0,(ROUNDUP(G55,2)-G55)*100*_xlfn.XLOOKUP(G55,INDIRECT($A$4&amp;"!$G$32:$G$132"),INDIRECT($A$4&amp;"!$A$32:$A$132"),0,-1,-1)+(G55-ROUNDDOWN(G55,2))*100*_xlfn.XLOOKUP(G55,INDIRECT($A$4&amp;"!$G$32:$G$132"),INDIRECT($A$4&amp;"!$A$32:$A$132"),0,1,1)))</f>
        <v>0.74632330592921348</v>
      </c>
      <c r="I55" s="113">
        <f t="shared" ca="1" si="1"/>
        <v>203.67450066233596</v>
      </c>
      <c r="K55" s="52">
        <f t="shared" ca="1" si="0"/>
        <v>4.7512510538829726</v>
      </c>
      <c r="L55" s="72">
        <f t="shared" ca="1" si="2"/>
        <v>0.35253653087091003</v>
      </c>
      <c r="M55" s="51" cm="1">
        <f t="array" aca="1" ref="M55" ca="1">IF(ROUND(ROUND(L55,2)-L55,4)=0,_xlfn.XLOOKUP(L55,INDIRECT($A$4&amp;"!$G$32:$G$132"),INDIRECT($A$4&amp;"!$A$32:$A$132"),0,1,1),IF(L55&lt;0,0,(ROUNDUP(L55,2)-L55)*100*_xlfn.XLOOKUP(L55,INDIRECT($A$4&amp;"!$G$32:$G$132"),INDIRECT($A$4&amp;"!$A$32:$A$132"),0,-1,-1)+(L55-ROUNDDOWN(L55,2))*100*_xlfn.XLOOKUP(L55,INDIRECT($A$4&amp;"!$G$32:$G$132"),INDIRECT($A$4&amp;"!$A$32:$A$132"),0,1,1)))</f>
        <v>0.73977412813559928</v>
      </c>
      <c r="N55" s="90">
        <f t="shared" ca="1" si="3"/>
        <v>201.88720485331328</v>
      </c>
    </row>
    <row r="56" spans="1:14" x14ac:dyDescent="0.35">
      <c r="A56" s="48">
        <f t="shared" si="4"/>
        <v>45635</v>
      </c>
      <c r="B56" s="88" cm="1">
        <f t="array" aca="1" ref="B56" ca="1">_xlfn.XLOOKUP(A56,INDIRECT($A$5&amp;"!$AJ$41:$AJ$406"),INDIRECT($A$5&amp;"!$An$41:$An$406"))*SUM($F$3:$I$3)</f>
        <v>0</v>
      </c>
      <c r="C56" s="88" cm="1">
        <f t="array" aca="1" ref="C56" ca="1">_xlfn.XLOOKUP(A56,INDIRECT($A$5&amp;"!$AJ$41:$AJ$406"),INDIRECT($A$5&amp;"!$Ak$41:$Ak$406"))*SUM($F$3:$I$3)</f>
        <v>0</v>
      </c>
      <c r="D56" s="88" cm="1">
        <f t="array" aca="1" ref="D56" ca="1">_xlfn.XLOOKUP(A56,INDIRECT($A$5&amp;"!$AJ$41:$AJ$406"),INDIRECT($A$5&amp;"!$AO$41:$AO$406"))*SUM($F$3:$I$3)</f>
        <v>14.05</v>
      </c>
      <c r="E56" s="50" cm="1">
        <f t="array" ref="E56">SUMPRODUCT(('PT Storengy'!$B$8:$K$372)*('PT Storengy'!$A$8:$A$372=$A56)*('PT Storengy'!$A$5:$J$5=$A$6)*('PT Storengy'!$B$7:$K$7=$A$7))</f>
        <v>0</v>
      </c>
      <c r="F56" s="52">
        <f t="shared" ca="1" si="5"/>
        <v>4.7512510538829726</v>
      </c>
      <c r="G56" s="72">
        <f t="shared" ca="1" si="6"/>
        <v>0.35253653087091003</v>
      </c>
      <c r="H56" s="51" cm="1">
        <f t="array" aca="1" ref="H56" ca="1">IF(ROUND(ROUND(G56,2)-G56,4)=0,_xlfn.XLOOKUP(G56,INDIRECT($A$4&amp;"!$G$32:$G$132"),INDIRECT($A$4&amp;"!$A$32:$A$132"),0,1,1),IF(G56&lt;0,0,(ROUNDUP(G56,2)-G56)*100*_xlfn.XLOOKUP(G56,INDIRECT($A$4&amp;"!$G$32:$G$132"),INDIRECT($A$4&amp;"!$A$32:$A$132"),0,-1,-1)+(G56-ROUNDDOWN(G56,2))*100*_xlfn.XLOOKUP(G56,INDIRECT($A$4&amp;"!$G$32:$G$132"),INDIRECT($A$4&amp;"!$A$32:$A$132"),0,1,1)))</f>
        <v>0.73977412813559928</v>
      </c>
      <c r="I56" s="113">
        <f t="shared" ca="1" si="1"/>
        <v>201.88720485331328</v>
      </c>
      <c r="K56" s="52">
        <f t="shared" ca="1" si="0"/>
        <v>4.5511354608610679</v>
      </c>
      <c r="L56" s="72">
        <f t="shared" ca="1" si="2"/>
        <v>0.33816733479594108</v>
      </c>
      <c r="M56" s="51" cm="1">
        <f t="array" aca="1" ref="M56" ca="1">IF(ROUND(ROUND(L56,2)-L56,4)=0,_xlfn.XLOOKUP(L56,INDIRECT($A$4&amp;"!$G$32:$G$132"),INDIRECT($A$4&amp;"!$A$32:$A$132"),0,1,1),IF(L56&lt;0,0,(ROUNDUP(L56,2)-L56)*100*_xlfn.XLOOKUP(L56,INDIRECT($A$4&amp;"!$G$32:$G$132"),INDIRECT($A$4&amp;"!$A$32:$A$132"),0,-1,-1)+(L56-ROUNDDOWN(L56,2))*100*_xlfn.XLOOKUP(L56,INDIRECT($A$4&amp;"!$G$32:$G$132"),INDIRECT($A$4&amp;"!$A$32:$A$132"),0,1,1)))</f>
        <v>0.73328242105130315</v>
      </c>
      <c r="N56" s="90">
        <f t="shared" ca="1" si="3"/>
        <v>200.11559302190469</v>
      </c>
    </row>
    <row r="57" spans="1:14" x14ac:dyDescent="0.35">
      <c r="A57" s="48">
        <f t="shared" si="4"/>
        <v>45636</v>
      </c>
      <c r="B57" s="88" cm="1">
        <f t="array" aca="1" ref="B57" ca="1">_xlfn.XLOOKUP(A57,INDIRECT($A$5&amp;"!$AJ$41:$AJ$406"),INDIRECT($A$5&amp;"!$An$41:$An$406"))*SUM($F$3:$I$3)</f>
        <v>0</v>
      </c>
      <c r="C57" s="88" cm="1">
        <f t="array" aca="1" ref="C57" ca="1">_xlfn.XLOOKUP(A57,INDIRECT($A$5&amp;"!$AJ$41:$AJ$406"),INDIRECT($A$5&amp;"!$Ak$41:$Ak$406"))*SUM($F$3:$I$3)</f>
        <v>0</v>
      </c>
      <c r="D57" s="88" cm="1">
        <f t="array" aca="1" ref="D57" ca="1">_xlfn.XLOOKUP(A57,INDIRECT($A$5&amp;"!$AJ$41:$AJ$406"),INDIRECT($A$5&amp;"!$AO$41:$AO$406"))*SUM($F$3:$I$3)</f>
        <v>14.05</v>
      </c>
      <c r="E57" s="50" cm="1">
        <f t="array" ref="E57">SUMPRODUCT(('PT Storengy'!$B$8:$K$372)*('PT Storengy'!$A$8:$A$372=$A57)*('PT Storengy'!$A$5:$J$5=$A$6)*('PT Storengy'!$B$7:$K$7=$A$7))</f>
        <v>0</v>
      </c>
      <c r="F57" s="52">
        <f t="shared" ca="1" si="5"/>
        <v>4.5511354608610679</v>
      </c>
      <c r="G57" s="72">
        <f t="shared" ca="1" si="6"/>
        <v>0.33816733479594108</v>
      </c>
      <c r="H57" s="51" cm="1">
        <f t="array" aca="1" ref="H57" ca="1">IF(ROUND(ROUND(G57,2)-G57,4)=0,_xlfn.XLOOKUP(G57,INDIRECT($A$4&amp;"!$G$32:$G$132"),INDIRECT($A$4&amp;"!$A$32:$A$132"),0,1,1),IF(G57&lt;0,0,(ROUNDUP(G57,2)-G57)*100*_xlfn.XLOOKUP(G57,INDIRECT($A$4&amp;"!$G$32:$G$132"),INDIRECT($A$4&amp;"!$A$32:$A$132"),0,-1,-1)+(G57-ROUNDDOWN(G57,2))*100*_xlfn.XLOOKUP(G57,INDIRECT($A$4&amp;"!$G$32:$G$132"),INDIRECT($A$4&amp;"!$A$32:$A$132"),0,1,1)))</f>
        <v>0.73328242105130315</v>
      </c>
      <c r="I57" s="113">
        <f t="shared" ca="1" si="1"/>
        <v>200.11559302190469</v>
      </c>
      <c r="K57" s="52">
        <f t="shared" ca="1" si="0"/>
        <v>4.3527759333238709</v>
      </c>
      <c r="L57" s="72">
        <f t="shared" ca="1" si="2"/>
        <v>0.32392423208975568</v>
      </c>
      <c r="M57" s="51" cm="1">
        <f t="array" aca="1" ref="M57" ca="1">IF(ROUND(ROUND(L57,2)-L57,4)=0,_xlfn.XLOOKUP(L57,INDIRECT($A$4&amp;"!$G$32:$G$132"),INDIRECT($A$4&amp;"!$A$32:$A$132"),0,1,1),IF(L57&lt;0,0,(ROUNDUP(L57,2)-L57)*100*_xlfn.XLOOKUP(L57,INDIRECT($A$4&amp;"!$G$32:$G$132"),INDIRECT($A$4&amp;"!$A$32:$A$132"),0,-1,-1)+(L57-ROUNDDOWN(L57,2))*100*_xlfn.XLOOKUP(L57,INDIRECT($A$4&amp;"!$G$32:$G$132"),INDIRECT($A$4&amp;"!$A$32:$A$132"),0,1,1)))</f>
        <v>0.72684768035615943</v>
      </c>
      <c r="N57" s="90">
        <f t="shared" ca="1" si="3"/>
        <v>198.35952753719729</v>
      </c>
    </row>
    <row r="58" spans="1:14" x14ac:dyDescent="0.35">
      <c r="A58" s="48">
        <f t="shared" si="4"/>
        <v>45637</v>
      </c>
      <c r="B58" s="88" cm="1">
        <f t="array" aca="1" ref="B58" ca="1">_xlfn.XLOOKUP(A58,INDIRECT($A$5&amp;"!$AJ$41:$AJ$406"),INDIRECT($A$5&amp;"!$An$41:$An$406"))*SUM($F$3:$I$3)</f>
        <v>0</v>
      </c>
      <c r="C58" s="88" cm="1">
        <f t="array" aca="1" ref="C58" ca="1">_xlfn.XLOOKUP(A58,INDIRECT($A$5&amp;"!$AJ$41:$AJ$406"),INDIRECT($A$5&amp;"!$Ak$41:$Ak$406"))*SUM($F$3:$I$3)</f>
        <v>0</v>
      </c>
      <c r="D58" s="88" cm="1">
        <f t="array" aca="1" ref="D58" ca="1">_xlfn.XLOOKUP(A58,INDIRECT($A$5&amp;"!$AJ$41:$AJ$406"),INDIRECT($A$5&amp;"!$AO$41:$AO$406"))*SUM($F$3:$I$3)</f>
        <v>14.05</v>
      </c>
      <c r="E58" s="50" cm="1">
        <f t="array" ref="E58">SUMPRODUCT(('PT Storengy'!$B$8:$K$372)*('PT Storengy'!$A$8:$A$372=$A58)*('PT Storengy'!$A$5:$J$5=$A$6)*('PT Storengy'!$B$7:$K$7=$A$7))</f>
        <v>0</v>
      </c>
      <c r="F58" s="52">
        <f t="shared" ca="1" si="5"/>
        <v>4.3527759333238709</v>
      </c>
      <c r="G58" s="72">
        <f t="shared" ca="1" si="6"/>
        <v>0.32392423208975568</v>
      </c>
      <c r="H58" s="51" cm="1">
        <f t="array" aca="1" ref="H58" ca="1">IF(ROUND(ROUND(G58,2)-G58,4)=0,_xlfn.XLOOKUP(G58,INDIRECT($A$4&amp;"!$G$32:$G$132"),INDIRECT($A$4&amp;"!$A$32:$A$132"),0,1,1),IF(G58&lt;0,0,(ROUNDUP(G58,2)-G58)*100*_xlfn.XLOOKUP(G58,INDIRECT($A$4&amp;"!$G$32:$G$132"),INDIRECT($A$4&amp;"!$A$32:$A$132"),0,-1,-1)+(G58-ROUNDDOWN(G58,2))*100*_xlfn.XLOOKUP(G58,INDIRECT($A$4&amp;"!$G$32:$G$132"),INDIRECT($A$4&amp;"!$A$32:$A$132"),0,1,1)))</f>
        <v>0.72684768035615943</v>
      </c>
      <c r="I58" s="113">
        <f t="shared" ca="1" si="1"/>
        <v>198.35952753719729</v>
      </c>
      <c r="K58" s="52">
        <f t="shared" ca="1" si="0"/>
        <v>4.1561570613478462</v>
      </c>
      <c r="L58" s="72">
        <f t="shared" ca="1" si="2"/>
        <v>0.30980611625080928</v>
      </c>
      <c r="M58" s="51" cm="1">
        <f t="array" aca="1" ref="M58" ca="1">IF(ROUND(ROUND(L58,2)-L58,4)=0,_xlfn.XLOOKUP(L58,INDIRECT($A$4&amp;"!$G$32:$G$132"),INDIRECT($A$4&amp;"!$A$32:$A$132"),0,1,1),IF(L58&lt;0,0,(ROUNDUP(L58,2)-L58)*100*_xlfn.XLOOKUP(L58,INDIRECT($A$4&amp;"!$G$32:$G$132"),INDIRECT($A$4&amp;"!$A$32:$A$132"),0,-1,-1)+(L58-ROUNDDOWN(L58,2))*100*_xlfn.XLOOKUP(L58,INDIRECT($A$4&amp;"!$G$32:$G$132"),INDIRECT($A$4&amp;"!$A$32:$A$132"),0,1,1)))</f>
        <v>0.72046940615554111</v>
      </c>
      <c r="N58" s="90">
        <f t="shared" ca="1" si="3"/>
        <v>196.61887197602471</v>
      </c>
    </row>
    <row r="59" spans="1:14" x14ac:dyDescent="0.35">
      <c r="A59" s="48">
        <f t="shared" si="4"/>
        <v>45638</v>
      </c>
      <c r="B59" s="88" cm="1">
        <f t="array" aca="1" ref="B59" ca="1">_xlfn.XLOOKUP(A59,INDIRECT($A$5&amp;"!$AJ$41:$AJ$406"),INDIRECT($A$5&amp;"!$An$41:$An$406"))*SUM($F$3:$I$3)</f>
        <v>0</v>
      </c>
      <c r="C59" s="88" cm="1">
        <f t="array" aca="1" ref="C59" ca="1">_xlfn.XLOOKUP(A59,INDIRECT($A$5&amp;"!$AJ$41:$AJ$406"),INDIRECT($A$5&amp;"!$Ak$41:$Ak$406"))*SUM($F$3:$I$3)</f>
        <v>0</v>
      </c>
      <c r="D59" s="88" cm="1">
        <f t="array" aca="1" ref="D59" ca="1">_xlfn.XLOOKUP(A59,INDIRECT($A$5&amp;"!$AJ$41:$AJ$406"),INDIRECT($A$5&amp;"!$AO$41:$AO$406"))*SUM($F$3:$I$3)</f>
        <v>14.05</v>
      </c>
      <c r="E59" s="50" cm="1">
        <f t="array" ref="E59">SUMPRODUCT(('PT Storengy'!$B$8:$K$372)*('PT Storengy'!$A$8:$A$372=$A59)*('PT Storengy'!$A$5:$J$5=$A$6)*('PT Storengy'!$B$7:$K$7=$A$7))</f>
        <v>0</v>
      </c>
      <c r="F59" s="52">
        <f t="shared" ca="1" si="5"/>
        <v>4.1561570613478462</v>
      </c>
      <c r="G59" s="72">
        <f t="shared" ca="1" si="6"/>
        <v>0.30980611625080928</v>
      </c>
      <c r="H59" s="51" cm="1">
        <f t="array" aca="1" ref="H59" ca="1">IF(ROUND(ROUND(G59,2)-G59,4)=0,_xlfn.XLOOKUP(G59,INDIRECT($A$4&amp;"!$G$32:$G$132"),INDIRECT($A$4&amp;"!$A$32:$A$132"),0,1,1),IF(G59&lt;0,0,(ROUNDUP(G59,2)-G59)*100*_xlfn.XLOOKUP(G59,INDIRECT($A$4&amp;"!$G$32:$G$132"),INDIRECT($A$4&amp;"!$A$32:$A$132"),0,-1,-1)+(G59-ROUNDDOWN(G59,2))*100*_xlfn.XLOOKUP(G59,INDIRECT($A$4&amp;"!$G$32:$G$132"),INDIRECT($A$4&amp;"!$A$32:$A$132"),0,1,1)))</f>
        <v>0.72046940615554111</v>
      </c>
      <c r="I59" s="113">
        <f t="shared" ca="1" si="1"/>
        <v>196.61887197602471</v>
      </c>
      <c r="K59" s="52">
        <f t="shared" ca="1" si="0"/>
        <v>3.9612616018240066</v>
      </c>
      <c r="L59" s="72">
        <f t="shared" ca="1" si="2"/>
        <v>0.29581189048739115</v>
      </c>
      <c r="M59" s="51" cm="1">
        <f t="array" aca="1" ref="M59" ca="1">IF(ROUND(ROUND(L59,2)-L59,4)=0,_xlfn.XLOOKUP(L59,INDIRECT($A$4&amp;"!$G$32:$G$132"),INDIRECT($A$4&amp;"!$A$32:$A$132"),0,1,1),IF(L59&lt;0,0,(ROUNDUP(L59,2)-L59)*100*_xlfn.XLOOKUP(L59,INDIRECT($A$4&amp;"!$G$32:$G$132"),INDIRECT($A$4&amp;"!$A$32:$A$132"),0,-1,-1)+(L59-ROUNDDOWN(L59,2))*100*_xlfn.XLOOKUP(L59,INDIRECT($A$4&amp;"!$G$32:$G$132"),INDIRECT($A$4&amp;"!$A$32:$A$132"),0,1,1)))</f>
        <v>0.71415431578039978</v>
      </c>
      <c r="N59" s="90">
        <f t="shared" ca="1" si="3"/>
        <v>194.89545952383952</v>
      </c>
    </row>
    <row r="60" spans="1:14" x14ac:dyDescent="0.35">
      <c r="A60" s="48">
        <f t="shared" si="4"/>
        <v>45639</v>
      </c>
      <c r="B60" s="88" cm="1">
        <f t="array" aca="1" ref="B60" ca="1">_xlfn.XLOOKUP(A60,INDIRECT($A$5&amp;"!$AJ$41:$AJ$406"),INDIRECT($A$5&amp;"!$An$41:$An$406"))*SUM($F$3:$I$3)</f>
        <v>0</v>
      </c>
      <c r="C60" s="88" cm="1">
        <f t="array" aca="1" ref="C60" ca="1">_xlfn.XLOOKUP(A60,INDIRECT($A$5&amp;"!$AJ$41:$AJ$406"),INDIRECT($A$5&amp;"!$Ak$41:$Ak$406"))*SUM($F$3:$I$3)</f>
        <v>0</v>
      </c>
      <c r="D60" s="88" cm="1">
        <f t="array" aca="1" ref="D60" ca="1">_xlfn.XLOOKUP(A60,INDIRECT($A$5&amp;"!$AJ$41:$AJ$406"),INDIRECT($A$5&amp;"!$AO$41:$AO$406"))*SUM($F$3:$I$3)</f>
        <v>14.05</v>
      </c>
      <c r="E60" s="50" cm="1">
        <f t="array" ref="E60">SUMPRODUCT(('PT Storengy'!$B$8:$K$372)*('PT Storengy'!$A$8:$A$372=$A60)*('PT Storengy'!$A$5:$J$5=$A$6)*('PT Storengy'!$B$7:$K$7=$A$7))</f>
        <v>0</v>
      </c>
      <c r="F60" s="52">
        <f t="shared" ca="1" si="5"/>
        <v>3.9612616018240066</v>
      </c>
      <c r="G60" s="72">
        <f t="shared" ca="1" si="6"/>
        <v>0.29581189048739115</v>
      </c>
      <c r="H60" s="51" cm="1">
        <f t="array" aca="1" ref="H60" ca="1">IF(ROUND(ROUND(G60,2)-G60,4)=0,_xlfn.XLOOKUP(G60,INDIRECT($A$4&amp;"!$G$32:$G$132"),INDIRECT($A$4&amp;"!$A$32:$A$132"),0,1,1),IF(G60&lt;0,0,(ROUNDUP(G60,2)-G60)*100*_xlfn.XLOOKUP(G60,INDIRECT($A$4&amp;"!$G$32:$G$132"),INDIRECT($A$4&amp;"!$A$32:$A$132"),0,-1,-1)+(G60-ROUNDDOWN(G60,2))*100*_xlfn.XLOOKUP(G60,INDIRECT($A$4&amp;"!$G$32:$G$132"),INDIRECT($A$4&amp;"!$A$32:$A$132"),0,1,1)))</f>
        <v>0.71415431578039978</v>
      </c>
      <c r="I60" s="113">
        <f t="shared" ca="1" si="1"/>
        <v>194.89545952383952</v>
      </c>
      <c r="K60" s="52">
        <f t="shared" ca="1" si="0"/>
        <v>3.7680698801444068</v>
      </c>
      <c r="L60" s="72">
        <f t="shared" ca="1" si="2"/>
        <v>0.28194032753195775</v>
      </c>
      <c r="M60" s="51" cm="1">
        <f t="array" aca="1" ref="M60" ca="1">IF(ROUND(ROUND(L60,2)-L60,4)=0,_xlfn.XLOOKUP(L60,INDIRECT($A$4&amp;"!$G$32:$G$132"),INDIRECT($A$4&amp;"!$A$32:$A$132"),0,1,1),IF(L60&lt;0,0,(ROUNDUP(L60,2)-L60)*100*_xlfn.XLOOKUP(L60,INDIRECT($A$4&amp;"!$G$32:$G$132"),INDIRECT($A$4&amp;"!$A$32:$A$132"),0,-1,-1)+(L60-ROUNDDOWN(L60,2))*100*_xlfn.XLOOKUP(L60,INDIRECT($A$4&amp;"!$G$32:$G$132"),INDIRECT($A$4&amp;"!$A$32:$A$132"),0,1,1)))</f>
        <v>0.70791131895843706</v>
      </c>
      <c r="N60" s="90">
        <f t="shared" ca="1" si="3"/>
        <v>193.19172167959965</v>
      </c>
    </row>
    <row r="61" spans="1:14" x14ac:dyDescent="0.35">
      <c r="A61" s="48">
        <f t="shared" si="4"/>
        <v>45640</v>
      </c>
      <c r="B61" s="88" cm="1">
        <f t="array" aca="1" ref="B61" ca="1">_xlfn.XLOOKUP(A61,INDIRECT($A$5&amp;"!$AJ$41:$AJ$406"),INDIRECT($A$5&amp;"!$An$41:$An$406"))*SUM($F$3:$I$3)</f>
        <v>0</v>
      </c>
      <c r="C61" s="88" cm="1">
        <f t="array" aca="1" ref="C61" ca="1">_xlfn.XLOOKUP(A61,INDIRECT($A$5&amp;"!$AJ$41:$AJ$406"),INDIRECT($A$5&amp;"!$Ak$41:$Ak$406"))*SUM($F$3:$I$3)</f>
        <v>0</v>
      </c>
      <c r="D61" s="88" cm="1">
        <f t="array" aca="1" ref="D61" ca="1">_xlfn.XLOOKUP(A61,INDIRECT($A$5&amp;"!$AJ$41:$AJ$406"),INDIRECT($A$5&amp;"!$AO$41:$AO$406"))*SUM($F$3:$I$3)</f>
        <v>14.05</v>
      </c>
      <c r="E61" s="50" cm="1">
        <f t="array" ref="E61">SUMPRODUCT(('PT Storengy'!$B$8:$K$372)*('PT Storengy'!$A$8:$A$372=$A61)*('PT Storengy'!$A$5:$J$5=$A$6)*('PT Storengy'!$B$7:$K$7=$A$7))</f>
        <v>0</v>
      </c>
      <c r="F61" s="52">
        <f t="shared" ca="1" si="5"/>
        <v>3.7680698801444068</v>
      </c>
      <c r="G61" s="72">
        <f t="shared" ca="1" si="6"/>
        <v>0.28194032753195775</v>
      </c>
      <c r="H61" s="51" cm="1">
        <f t="array" aca="1" ref="H61" ca="1">IF(ROUND(ROUND(G61,2)-G61,4)=0,_xlfn.XLOOKUP(G61,INDIRECT($A$4&amp;"!$G$32:$G$132"),INDIRECT($A$4&amp;"!$A$32:$A$132"),0,1,1),IF(G61&lt;0,0,(ROUNDUP(G61,2)-G61)*100*_xlfn.XLOOKUP(G61,INDIRECT($A$4&amp;"!$G$32:$G$132"),INDIRECT($A$4&amp;"!$A$32:$A$132"),0,-1,-1)+(G61-ROUNDDOWN(G61,2))*100*_xlfn.XLOOKUP(G61,INDIRECT($A$4&amp;"!$G$32:$G$132"),INDIRECT($A$4&amp;"!$A$32:$A$132"),0,1,1)))</f>
        <v>0.70791131895843706</v>
      </c>
      <c r="I61" s="113">
        <f t="shared" ca="1" si="1"/>
        <v>193.19172167959965</v>
      </c>
      <c r="K61" s="52">
        <f t="shared" ca="1" si="0"/>
        <v>3.5765670025672995</v>
      </c>
      <c r="L61" s="72">
        <f t="shared" ca="1" si="2"/>
        <v>0.26819002705654138</v>
      </c>
      <c r="M61" s="51" cm="1">
        <f t="array" aca="1" ref="M61" ca="1">IF(ROUND(ROUND(L61,2)-L61,4)=0,_xlfn.XLOOKUP(L61,INDIRECT($A$4&amp;"!$G$32:$G$132"),INDIRECT($A$4&amp;"!$A$32:$A$132"),0,1,1),IF(L61&lt;0,0,(ROUNDUP(L61,2)-L61)*100*_xlfn.XLOOKUP(L61,INDIRECT($A$4&amp;"!$G$32:$G$132"),INDIRECT($A$4&amp;"!$A$32:$A$132"),0,-1,-1)+(L61-ROUNDDOWN(L61,2))*100*_xlfn.XLOOKUP(L61,INDIRECT($A$4&amp;"!$G$32:$G$132"),INDIRECT($A$4&amp;"!$A$32:$A$132"),0,1,1)))</f>
        <v>0.70172289718903358</v>
      </c>
      <c r="N61" s="90">
        <f t="shared" ca="1" si="3"/>
        <v>191.50287757710726</v>
      </c>
    </row>
    <row r="62" spans="1:14" x14ac:dyDescent="0.35">
      <c r="A62" s="48">
        <f t="shared" si="4"/>
        <v>45641</v>
      </c>
      <c r="B62" s="88" cm="1">
        <f t="array" aca="1" ref="B62" ca="1">_xlfn.XLOOKUP(A62,INDIRECT($A$5&amp;"!$AJ$41:$AJ$406"),INDIRECT($A$5&amp;"!$An$41:$An$406"))*SUM($F$3:$I$3)</f>
        <v>0</v>
      </c>
      <c r="C62" s="88" cm="1">
        <f t="array" aca="1" ref="C62" ca="1">_xlfn.XLOOKUP(A62,INDIRECT($A$5&amp;"!$AJ$41:$AJ$406"),INDIRECT($A$5&amp;"!$Ak$41:$Ak$406"))*SUM($F$3:$I$3)</f>
        <v>0</v>
      </c>
      <c r="D62" s="88" cm="1">
        <f t="array" aca="1" ref="D62" ca="1">_xlfn.XLOOKUP(A62,INDIRECT($A$5&amp;"!$AJ$41:$AJ$406"),INDIRECT($A$5&amp;"!$AO$41:$AO$406"))*SUM($F$3:$I$3)</f>
        <v>14.05</v>
      </c>
      <c r="E62" s="50" cm="1">
        <f t="array" ref="E62">SUMPRODUCT(('PT Storengy'!$B$8:$K$372)*('PT Storengy'!$A$8:$A$372=$A62)*('PT Storengy'!$A$5:$J$5=$A$6)*('PT Storengy'!$B$7:$K$7=$A$7))</f>
        <v>0</v>
      </c>
      <c r="F62" s="52">
        <f t="shared" ca="1" si="5"/>
        <v>3.5765670025672995</v>
      </c>
      <c r="G62" s="72">
        <f t="shared" ca="1" si="6"/>
        <v>0.26819002705654138</v>
      </c>
      <c r="H62" s="51" cm="1">
        <f t="array" aca="1" ref="H62" ca="1">IF(ROUND(ROUND(G62,2)-G62,4)=0,_xlfn.XLOOKUP(G62,INDIRECT($A$4&amp;"!$G$32:$G$132"),INDIRECT($A$4&amp;"!$A$32:$A$132"),0,1,1),IF(G62&lt;0,0,(ROUNDUP(G62,2)-G62)*100*_xlfn.XLOOKUP(G62,INDIRECT($A$4&amp;"!$G$32:$G$132"),INDIRECT($A$4&amp;"!$A$32:$A$132"),0,-1,-1)+(G62-ROUNDDOWN(G62,2))*100*_xlfn.XLOOKUP(G62,INDIRECT($A$4&amp;"!$G$32:$G$132"),INDIRECT($A$4&amp;"!$A$32:$A$132"),0,1,1)))</f>
        <v>0.70172289718903358</v>
      </c>
      <c r="I62" s="113">
        <f t="shared" ca="1" si="1"/>
        <v>191.50287757710726</v>
      </c>
      <c r="K62" s="52">
        <f t="shared" ca="1" si="0"/>
        <v>3.3867382055491038</v>
      </c>
      <c r="L62" s="72">
        <f t="shared" ca="1" si="2"/>
        <v>0.25455992900834873</v>
      </c>
      <c r="M62" s="51" cm="1">
        <f t="array" aca="1" ref="M62" ca="1">IF(ROUND(ROUND(L62,2)-L62,4)=0,_xlfn.XLOOKUP(L62,INDIRECT($A$4&amp;"!$G$32:$G$132"),INDIRECT($A$4&amp;"!$A$32:$A$132"),0,1,1),IF(L62&lt;0,0,(ROUNDUP(L62,2)-L62)*100*_xlfn.XLOOKUP(L62,INDIRECT($A$4&amp;"!$G$32:$G$132"),INDIRECT($A$4&amp;"!$A$32:$A$132"),0,-1,-1)+(L62-ROUNDDOWN(L62,2))*100*_xlfn.XLOOKUP(L62,INDIRECT($A$4&amp;"!$G$32:$G$132"),INDIRECT($A$4&amp;"!$A$32:$A$132"),0,1,1)))</f>
        <v>0.69558857338779401</v>
      </c>
      <c r="N62" s="90">
        <f t="shared" ca="1" si="3"/>
        <v>189.82879701819587</v>
      </c>
    </row>
    <row r="63" spans="1:14" x14ac:dyDescent="0.35">
      <c r="A63" s="48">
        <f t="shared" si="4"/>
        <v>45642</v>
      </c>
      <c r="B63" s="88" cm="1">
        <f t="array" aca="1" ref="B63" ca="1">_xlfn.XLOOKUP(A63,INDIRECT($A$5&amp;"!$AJ$41:$AJ$406"),INDIRECT($A$5&amp;"!$An$41:$An$406"))*SUM($F$3:$I$3)</f>
        <v>0</v>
      </c>
      <c r="C63" s="88" cm="1">
        <f t="array" aca="1" ref="C63" ca="1">_xlfn.XLOOKUP(A63,INDIRECT($A$5&amp;"!$AJ$41:$AJ$406"),INDIRECT($A$5&amp;"!$Ak$41:$Ak$406"))*SUM($F$3:$I$3)</f>
        <v>0</v>
      </c>
      <c r="D63" s="88" cm="1">
        <f t="array" aca="1" ref="D63" ca="1">_xlfn.XLOOKUP(A63,INDIRECT($A$5&amp;"!$AJ$41:$AJ$406"),INDIRECT($A$5&amp;"!$AO$41:$AO$406"))*SUM($F$3:$I$3)</f>
        <v>14.05</v>
      </c>
      <c r="E63" s="50" cm="1">
        <f t="array" ref="E63">SUMPRODUCT(('PT Storengy'!$B$8:$K$372)*('PT Storengy'!$A$8:$A$372=$A63)*('PT Storengy'!$A$5:$J$5=$A$6)*('PT Storengy'!$B$7:$K$7=$A$7))</f>
        <v>0</v>
      </c>
      <c r="F63" s="52">
        <f t="shared" ca="1" si="5"/>
        <v>3.3867382055491038</v>
      </c>
      <c r="G63" s="72">
        <f t="shared" ca="1" si="6"/>
        <v>0.25455992900834873</v>
      </c>
      <c r="H63" s="51" cm="1">
        <f t="array" aca="1" ref="H63" ca="1">IF(ROUND(ROUND(G63,2)-G63,4)=0,_xlfn.XLOOKUP(G63,INDIRECT($A$4&amp;"!$G$32:$G$132"),INDIRECT($A$4&amp;"!$A$32:$A$132"),0,1,1),IF(G63&lt;0,0,(ROUNDUP(G63,2)-G63)*100*_xlfn.XLOOKUP(G63,INDIRECT($A$4&amp;"!$G$32:$G$132"),INDIRECT($A$4&amp;"!$A$32:$A$132"),0,-1,-1)+(G63-ROUNDDOWN(G63,2))*100*_xlfn.XLOOKUP(G63,INDIRECT($A$4&amp;"!$G$32:$G$132"),INDIRECT($A$4&amp;"!$A$32:$A$132"),0,1,1)))</f>
        <v>0.69558857338779401</v>
      </c>
      <c r="I63" s="113">
        <f t="shared" ca="1" si="1"/>
        <v>189.82879701819587</v>
      </c>
      <c r="K63" s="52">
        <f t="shared" ca="1" si="0"/>
        <v>3.1985688546062376</v>
      </c>
      <c r="L63" s="72">
        <f t="shared" ca="1" si="2"/>
        <v>0.24104898260135968</v>
      </c>
      <c r="M63" s="51" cm="1">
        <f t="array" aca="1" ref="M63" ca="1">IF(ROUND(ROUND(L63,2)-L63,4)=0,_xlfn.XLOOKUP(L63,INDIRECT($A$4&amp;"!$G$32:$G$132"),INDIRECT($A$4&amp;"!$A$32:$A$132"),0,1,1),IF(L63&lt;0,0,(ROUNDUP(L63,2)-L63)*100*_xlfn.XLOOKUP(L63,INDIRECT($A$4&amp;"!$G$32:$G$132"),INDIRECT($A$4&amp;"!$A$32:$A$132"),0,-1,-1)+(L63-ROUNDDOWN(L63,2))*100*_xlfn.XLOOKUP(L63,INDIRECT($A$4&amp;"!$G$32:$G$132"),INDIRECT($A$4&amp;"!$A$32:$A$132"),0,1,1)))</f>
        <v>0.6895078746409018</v>
      </c>
      <c r="N63" s="90">
        <f t="shared" ca="1" si="3"/>
        <v>188.16935094286612</v>
      </c>
    </row>
    <row r="64" spans="1:14" x14ac:dyDescent="0.35">
      <c r="A64" s="48">
        <f t="shared" si="4"/>
        <v>45643</v>
      </c>
      <c r="B64" s="88" cm="1">
        <f t="array" aca="1" ref="B64" ca="1">_xlfn.XLOOKUP(A64,INDIRECT($A$5&amp;"!$AJ$41:$AJ$406"),INDIRECT($A$5&amp;"!$An$41:$An$406"))*SUM($F$3:$I$3)</f>
        <v>0</v>
      </c>
      <c r="C64" s="88" cm="1">
        <f t="array" aca="1" ref="C64" ca="1">_xlfn.XLOOKUP(A64,INDIRECT($A$5&amp;"!$AJ$41:$AJ$406"),INDIRECT($A$5&amp;"!$Ak$41:$Ak$406"))*SUM($F$3:$I$3)</f>
        <v>0</v>
      </c>
      <c r="D64" s="88" cm="1">
        <f t="array" aca="1" ref="D64" ca="1">_xlfn.XLOOKUP(A64,INDIRECT($A$5&amp;"!$AJ$41:$AJ$406"),INDIRECT($A$5&amp;"!$AO$41:$AO$406"))*SUM($F$3:$I$3)</f>
        <v>14.05</v>
      </c>
      <c r="E64" s="50" cm="1">
        <f t="array" ref="E64">SUMPRODUCT(('PT Storengy'!$B$8:$K$372)*('PT Storengy'!$A$8:$A$372=$A64)*('PT Storengy'!$A$5:$J$5=$A$6)*('PT Storengy'!$B$7:$K$7=$A$7))</f>
        <v>0</v>
      </c>
      <c r="F64" s="52">
        <f t="shared" ca="1" si="5"/>
        <v>3.1985688546062376</v>
      </c>
      <c r="G64" s="72">
        <f t="shared" ca="1" si="6"/>
        <v>0.24104898260135968</v>
      </c>
      <c r="H64" s="51" cm="1">
        <f t="array" aca="1" ref="H64" ca="1">IF(ROUND(ROUND(G64,2)-G64,4)=0,_xlfn.XLOOKUP(G64,INDIRECT($A$4&amp;"!$G$32:$G$132"),INDIRECT($A$4&amp;"!$A$32:$A$132"),0,1,1),IF(G64&lt;0,0,(ROUNDUP(G64,2)-G64)*100*_xlfn.XLOOKUP(G64,INDIRECT($A$4&amp;"!$G$32:$G$132"),INDIRECT($A$4&amp;"!$A$32:$A$132"),0,-1,-1)+(G64-ROUNDDOWN(G64,2))*100*_xlfn.XLOOKUP(G64,INDIRECT($A$4&amp;"!$G$32:$G$132"),INDIRECT($A$4&amp;"!$A$32:$A$132"),0,1,1)))</f>
        <v>0.6895078746409018</v>
      </c>
      <c r="I64" s="113">
        <f t="shared" ca="1" si="1"/>
        <v>188.16935094286612</v>
      </c>
      <c r="K64" s="52">
        <f t="shared" ca="1" si="0"/>
        <v>3.0120444431869022</v>
      </c>
      <c r="L64" s="72">
        <f t="shared" ca="1" si="2"/>
        <v>0.22765614623531941</v>
      </c>
      <c r="M64" s="51" cm="1">
        <f t="array" aca="1" ref="M64" ca="1">IF(ROUND(ROUND(L64,2)-L64,4)=0,_xlfn.XLOOKUP(L64,INDIRECT($A$4&amp;"!$G$32:$G$132"),INDIRECT($A$4&amp;"!$A$32:$A$132"),0,1,1),IF(L64&lt;0,0,(ROUNDUP(L64,2)-L64)*100*_xlfn.XLOOKUP(L64,INDIRECT($A$4&amp;"!$G$32:$G$132"),INDIRECT($A$4&amp;"!$A$32:$A$132"),0,-1,-1)+(L64-ROUNDDOWN(L64,2))*100*_xlfn.XLOOKUP(L64,INDIRECT($A$4&amp;"!$G$32:$G$132"),INDIRECT($A$4&amp;"!$A$32:$A$132"),0,1,1)))</f>
        <v>0.68348033216865967</v>
      </c>
      <c r="N64" s="90">
        <f t="shared" ca="1" si="3"/>
        <v>186.52441141933559</v>
      </c>
    </row>
    <row r="65" spans="1:14" x14ac:dyDescent="0.35">
      <c r="A65" s="48">
        <f t="shared" si="4"/>
        <v>45644</v>
      </c>
      <c r="B65" s="88" cm="1">
        <f t="array" aca="1" ref="B65" ca="1">_xlfn.XLOOKUP(A65,INDIRECT($A$5&amp;"!$AJ$41:$AJ$406"),INDIRECT($A$5&amp;"!$An$41:$An$406"))*SUM($F$3:$I$3)</f>
        <v>0</v>
      </c>
      <c r="C65" s="88" cm="1">
        <f t="array" aca="1" ref="C65" ca="1">_xlfn.XLOOKUP(A65,INDIRECT($A$5&amp;"!$AJ$41:$AJ$406"),INDIRECT($A$5&amp;"!$Ak$41:$Ak$406"))*SUM($F$3:$I$3)</f>
        <v>0</v>
      </c>
      <c r="D65" s="88" cm="1">
        <f t="array" aca="1" ref="D65" ca="1">_xlfn.XLOOKUP(A65,INDIRECT($A$5&amp;"!$AJ$41:$AJ$406"),INDIRECT($A$5&amp;"!$AO$41:$AO$406"))*SUM($F$3:$I$3)</f>
        <v>14.05</v>
      </c>
      <c r="E65" s="50" cm="1">
        <f t="array" ref="E65">SUMPRODUCT(('PT Storengy'!$B$8:$K$372)*('PT Storengy'!$A$8:$A$372=$A65)*('PT Storengy'!$A$5:$J$5=$A$6)*('PT Storengy'!$B$7:$K$7=$A$7))</f>
        <v>0</v>
      </c>
      <c r="F65" s="52">
        <f t="shared" ca="1" si="5"/>
        <v>3.0120444431869022</v>
      </c>
      <c r="G65" s="72">
        <f t="shared" ca="1" si="6"/>
        <v>0.22765614623531941</v>
      </c>
      <c r="H65" s="51" cm="1">
        <f t="array" aca="1" ref="H65" ca="1">IF(ROUND(ROUND(G65,2)-G65,4)=0,_xlfn.XLOOKUP(G65,INDIRECT($A$4&amp;"!$G$32:$G$132"),INDIRECT($A$4&amp;"!$A$32:$A$132"),0,1,1),IF(G65&lt;0,0,(ROUNDUP(G65,2)-G65)*100*_xlfn.XLOOKUP(G65,INDIRECT($A$4&amp;"!$G$32:$G$132"),INDIRECT($A$4&amp;"!$A$32:$A$132"),0,-1,-1)+(G65-ROUNDDOWN(G65,2))*100*_xlfn.XLOOKUP(G65,INDIRECT($A$4&amp;"!$G$32:$G$132"),INDIRECT($A$4&amp;"!$A$32:$A$132"),0,1,1)))</f>
        <v>0.68348033216865967</v>
      </c>
      <c r="I65" s="113">
        <f t="shared" ca="1" si="1"/>
        <v>186.52441141933559</v>
      </c>
      <c r="K65" s="52">
        <f t="shared" ca="1" si="0"/>
        <v>2.827150591552726</v>
      </c>
      <c r="L65" s="72">
        <f t="shared" ca="1" si="2"/>
        <v>0.21438038741543788</v>
      </c>
      <c r="M65" s="51" cm="1">
        <f t="array" aca="1" ref="M65" ca="1">IF(ROUND(ROUND(L65,2)-L65,4)=0,_xlfn.XLOOKUP(L65,INDIRECT($A$4&amp;"!$G$32:$G$132"),INDIRECT($A$4&amp;"!$A$32:$A$132"),0,1,1),IF(L65&lt;0,0,(ROUNDUP(L65,2)-L65)*100*_xlfn.XLOOKUP(L65,INDIRECT($A$4&amp;"!$G$32:$G$132"),INDIRECT($A$4&amp;"!$A$32:$A$132"),0,-1,-1)+(L65-ROUNDDOWN(L65,2))*100*_xlfn.XLOOKUP(L65,INDIRECT($A$4&amp;"!$G$32:$G$132"),INDIRECT($A$4&amp;"!$A$32:$A$132"),0,1,1)))</f>
        <v>0.6775054812893504</v>
      </c>
      <c r="N65" s="90">
        <f t="shared" ca="1" si="3"/>
        <v>184.8938516341764</v>
      </c>
    </row>
    <row r="66" spans="1:14" x14ac:dyDescent="0.35">
      <c r="A66" s="48">
        <f t="shared" si="4"/>
        <v>45645</v>
      </c>
      <c r="B66" s="88" cm="1">
        <f t="array" aca="1" ref="B66" ca="1">_xlfn.XLOOKUP(A66,INDIRECT($A$5&amp;"!$AJ$41:$AJ$406"),INDIRECT($A$5&amp;"!$An$41:$An$406"))*SUM($F$3:$I$3)</f>
        <v>0</v>
      </c>
      <c r="C66" s="88" cm="1">
        <f t="array" aca="1" ref="C66" ca="1">_xlfn.XLOOKUP(A66,INDIRECT($A$5&amp;"!$AJ$41:$AJ$406"),INDIRECT($A$5&amp;"!$Ak$41:$Ak$406"))*SUM($F$3:$I$3)</f>
        <v>0</v>
      </c>
      <c r="D66" s="88" cm="1">
        <f t="array" aca="1" ref="D66" ca="1">_xlfn.XLOOKUP(A66,INDIRECT($A$5&amp;"!$AJ$41:$AJ$406"),INDIRECT($A$5&amp;"!$AO$41:$AO$406"))*SUM($F$3:$I$3)</f>
        <v>14.05</v>
      </c>
      <c r="E66" s="50" cm="1">
        <f t="array" ref="E66">SUMPRODUCT(('PT Storengy'!$B$8:$K$372)*('PT Storengy'!$A$8:$A$372=$A66)*('PT Storengy'!$A$5:$J$5=$A$6)*('PT Storengy'!$B$7:$K$7=$A$7))</f>
        <v>0</v>
      </c>
      <c r="F66" s="52">
        <f t="shared" ca="1" si="5"/>
        <v>2.827150591552726</v>
      </c>
      <c r="G66" s="72">
        <f t="shared" ca="1" si="6"/>
        <v>0.21438038741543788</v>
      </c>
      <c r="H66" s="51" cm="1">
        <f t="array" aca="1" ref="H66" ca="1">IF(ROUND(ROUND(G66,2)-G66,4)=0,_xlfn.XLOOKUP(G66,INDIRECT($A$4&amp;"!$G$32:$G$132"),INDIRECT($A$4&amp;"!$A$32:$A$132"),0,1,1),IF(G66&lt;0,0,(ROUNDUP(G66,2)-G66)*100*_xlfn.XLOOKUP(G66,INDIRECT($A$4&amp;"!$G$32:$G$132"),INDIRECT($A$4&amp;"!$A$32:$A$132"),0,-1,-1)+(G66-ROUNDDOWN(G66,2))*100*_xlfn.XLOOKUP(G66,INDIRECT($A$4&amp;"!$G$32:$G$132"),INDIRECT($A$4&amp;"!$A$32:$A$132"),0,1,1)))</f>
        <v>0.6775054812893504</v>
      </c>
      <c r="I66" s="113">
        <f t="shared" ca="1" si="1"/>
        <v>184.8938516341764</v>
      </c>
      <c r="K66" s="52">
        <f t="shared" ca="1" si="0"/>
        <v>2.6438730456701869</v>
      </c>
      <c r="L66" s="72">
        <f t="shared" ca="1" si="2"/>
        <v>0.20122068267279186</v>
      </c>
      <c r="M66" s="51" cm="1">
        <f t="array" aca="1" ref="M66" ca="1">IF(ROUND(ROUND(L66,2)-L66,4)=0,_xlfn.XLOOKUP(L66,INDIRECT($A$4&amp;"!$G$32:$G$132"),INDIRECT($A$4&amp;"!$A$32:$A$132"),0,1,1),IF(L66&lt;0,0,(ROUNDUP(L66,2)-L66)*100*_xlfn.XLOOKUP(L66,INDIRECT($A$4&amp;"!$G$32:$G$132"),INDIRECT($A$4&amp;"!$A$32:$A$132"),0,-1,-1)+(L66-ROUNDDOWN(L66,2))*100*_xlfn.XLOOKUP(L66,INDIRECT($A$4&amp;"!$G$32:$G$132"),INDIRECT($A$4&amp;"!$A$32:$A$132"),0,1,1)))</f>
        <v>0.6715828613834135</v>
      </c>
      <c r="N66" s="90">
        <f t="shared" ca="1" si="3"/>
        <v>183.27754588253887</v>
      </c>
    </row>
    <row r="67" spans="1:14" x14ac:dyDescent="0.35">
      <c r="A67" s="48">
        <f t="shared" si="4"/>
        <v>45646</v>
      </c>
      <c r="B67" s="88" cm="1">
        <f t="array" aca="1" ref="B67" ca="1">_xlfn.XLOOKUP(A67,INDIRECT($A$5&amp;"!$AJ$41:$AJ$406"),INDIRECT($A$5&amp;"!$An$41:$An$406"))*SUM($F$3:$I$3)</f>
        <v>0</v>
      </c>
      <c r="C67" s="88" cm="1">
        <f t="array" aca="1" ref="C67" ca="1">_xlfn.XLOOKUP(A67,INDIRECT($A$5&amp;"!$AJ$41:$AJ$406"),INDIRECT($A$5&amp;"!$Ak$41:$Ak$406"))*SUM($F$3:$I$3)</f>
        <v>0</v>
      </c>
      <c r="D67" s="88" cm="1">
        <f t="array" aca="1" ref="D67" ca="1">_xlfn.XLOOKUP(A67,INDIRECT($A$5&amp;"!$AJ$41:$AJ$406"),INDIRECT($A$5&amp;"!$AO$41:$AO$406"))*SUM($F$3:$I$3)</f>
        <v>14.05</v>
      </c>
      <c r="E67" s="50" cm="1">
        <f t="array" ref="E67">SUMPRODUCT(('PT Storengy'!$B$8:$K$372)*('PT Storengy'!$A$8:$A$372=$A67)*('PT Storengy'!$A$5:$J$5=$A$6)*('PT Storengy'!$B$7:$K$7=$A$7))</f>
        <v>0</v>
      </c>
      <c r="F67" s="52">
        <f t="shared" ca="1" si="5"/>
        <v>2.6438730456701869</v>
      </c>
      <c r="G67" s="72">
        <f t="shared" ca="1" si="6"/>
        <v>0.20122068267279186</v>
      </c>
      <c r="H67" s="51" cm="1">
        <f t="array" aca="1" ref="H67" ca="1">IF(ROUND(ROUND(G67,2)-G67,4)=0,_xlfn.XLOOKUP(G67,INDIRECT($A$4&amp;"!$G$32:$G$132"),INDIRECT($A$4&amp;"!$A$32:$A$132"),0,1,1),IF(G67&lt;0,0,(ROUNDUP(G67,2)-G67)*100*_xlfn.XLOOKUP(G67,INDIRECT($A$4&amp;"!$G$32:$G$132"),INDIRECT($A$4&amp;"!$A$32:$A$132"),0,-1,-1)+(G67-ROUNDDOWN(G67,2))*100*_xlfn.XLOOKUP(G67,INDIRECT($A$4&amp;"!$G$32:$G$132"),INDIRECT($A$4&amp;"!$A$32:$A$132"),0,1,1)))</f>
        <v>0.6715828613834135</v>
      </c>
      <c r="I67" s="113">
        <f t="shared" ca="1" si="1"/>
        <v>183.27754588253887</v>
      </c>
      <c r="K67" s="52">
        <f t="shared" ca="1" si="0"/>
        <v>2.4621976761117264</v>
      </c>
      <c r="L67" s="72">
        <f t="shared" ca="1" si="2"/>
        <v>0.18817601748542254</v>
      </c>
      <c r="M67" s="51" cm="1">
        <f t="array" aca="1" ref="M67" ca="1">IF(ROUND(ROUND(L67,2)-L67,4)=0,_xlfn.XLOOKUP(L67,INDIRECT($A$4&amp;"!$G$32:$G$132"),INDIRECT($A$4&amp;"!$A$32:$A$132"),0,1,1),IF(L67&lt;0,0,(ROUNDUP(L67,2)-L67)*100*_xlfn.XLOOKUP(L67,INDIRECT($A$4&amp;"!$G$32:$G$132"),INDIRECT($A$4&amp;"!$A$32:$A$132"),0,-1,-1)+(L67-ROUNDDOWN(L67,2))*100*_xlfn.XLOOKUP(L67,INDIRECT($A$4&amp;"!$G$32:$G$132"),INDIRECT($A$4&amp;"!$A$32:$A$132"),0,1,1)))</f>
        <v>0.66571201585793405</v>
      </c>
      <c r="N67" s="90">
        <f t="shared" ca="1" si="3"/>
        <v>181.67536955846046</v>
      </c>
    </row>
    <row r="68" spans="1:14" x14ac:dyDescent="0.35">
      <c r="A68" s="48">
        <f t="shared" si="4"/>
        <v>45647</v>
      </c>
      <c r="B68" s="88" cm="1">
        <f t="array" aca="1" ref="B68" ca="1">_xlfn.XLOOKUP(A68,INDIRECT($A$5&amp;"!$AJ$41:$AJ$406"),INDIRECT($A$5&amp;"!$An$41:$An$406"))*SUM($F$3:$I$3)</f>
        <v>0</v>
      </c>
      <c r="C68" s="88" cm="1">
        <f t="array" aca="1" ref="C68" ca="1">_xlfn.XLOOKUP(A68,INDIRECT($A$5&amp;"!$AJ$41:$AJ$406"),INDIRECT($A$5&amp;"!$Ak$41:$Ak$406"))*SUM($F$3:$I$3)</f>
        <v>0</v>
      </c>
      <c r="D68" s="88" cm="1">
        <f t="array" aca="1" ref="D68" ca="1">_xlfn.XLOOKUP(A68,INDIRECT($A$5&amp;"!$AJ$41:$AJ$406"),INDIRECT($A$5&amp;"!$AO$41:$AO$406"))*SUM($F$3:$I$3)</f>
        <v>14.05</v>
      </c>
      <c r="E68" s="50" cm="1">
        <f t="array" ref="E68">SUMPRODUCT(('PT Storengy'!$B$8:$K$372)*('PT Storengy'!$A$8:$A$372=$A68)*('PT Storengy'!$A$5:$J$5=$A$6)*('PT Storengy'!$B$7:$K$7=$A$7))</f>
        <v>0</v>
      </c>
      <c r="F68" s="52">
        <f t="shared" ca="1" si="5"/>
        <v>2.4621976761117264</v>
      </c>
      <c r="G68" s="72">
        <f t="shared" ca="1" si="6"/>
        <v>0.18817601748542254</v>
      </c>
      <c r="H68" s="51" cm="1">
        <f t="array" aca="1" ref="H68" ca="1">IF(ROUND(ROUND(G68,2)-G68,4)=0,_xlfn.XLOOKUP(G68,INDIRECT($A$4&amp;"!$G$32:$G$132"),INDIRECT($A$4&amp;"!$A$32:$A$132"),0,1,1),IF(G68&lt;0,0,(ROUNDUP(G68,2)-G68)*100*_xlfn.XLOOKUP(G68,INDIRECT($A$4&amp;"!$G$32:$G$132"),INDIRECT($A$4&amp;"!$A$32:$A$132"),0,-1,-1)+(G68-ROUNDDOWN(G68,2))*100*_xlfn.XLOOKUP(G68,INDIRECT($A$4&amp;"!$G$32:$G$132"),INDIRECT($A$4&amp;"!$A$32:$A$132"),0,1,1)))</f>
        <v>0.66571201585793405</v>
      </c>
      <c r="I68" s="113">
        <f t="shared" ca="1" si="1"/>
        <v>181.67536955846046</v>
      </c>
      <c r="K68" s="52">
        <f t="shared" ca="1" si="0"/>
        <v>2.2821104769664671</v>
      </c>
      <c r="L68" s="72">
        <f t="shared" ca="1" si="2"/>
        <v>0.17524538620012287</v>
      </c>
      <c r="M68" s="51" cm="1">
        <f t="array" aca="1" ref="M68" ca="1">IF(ROUND(ROUND(L68,2)-L68,4)=0,_xlfn.XLOOKUP(L68,INDIRECT($A$4&amp;"!$G$32:$G$132"),INDIRECT($A$4&amp;"!$A$32:$A$132"),0,1,1),IF(L68&lt;0,0,(ROUNDUP(L68,2)-L68)*100*_xlfn.XLOOKUP(L68,INDIRECT($A$4&amp;"!$G$32:$G$132"),INDIRECT($A$4&amp;"!$A$32:$A$132"),0,-1,-1)+(L68-ROUNDDOWN(L68,2))*100*_xlfn.XLOOKUP(L68,INDIRECT($A$4&amp;"!$G$32:$G$132"),INDIRECT($A$4&amp;"!$A$32:$A$132"),0,1,1)))</f>
        <v>0.65989249211144252</v>
      </c>
      <c r="N68" s="90">
        <f t="shared" ca="1" si="3"/>
        <v>180.08719914525926</v>
      </c>
    </row>
    <row r="69" spans="1:14" x14ac:dyDescent="0.35">
      <c r="A69" s="48">
        <f t="shared" si="4"/>
        <v>45648</v>
      </c>
      <c r="B69" s="88" cm="1">
        <f t="array" aca="1" ref="B69" ca="1">_xlfn.XLOOKUP(A69,INDIRECT($A$5&amp;"!$AJ$41:$AJ$406"),INDIRECT($A$5&amp;"!$An$41:$An$406"))*SUM($F$3:$I$3)</f>
        <v>0</v>
      </c>
      <c r="C69" s="88" cm="1">
        <f t="array" aca="1" ref="C69" ca="1">_xlfn.XLOOKUP(A69,INDIRECT($A$5&amp;"!$AJ$41:$AJ$406"),INDIRECT($A$5&amp;"!$Ak$41:$Ak$406"))*SUM($F$3:$I$3)</f>
        <v>0</v>
      </c>
      <c r="D69" s="88" cm="1">
        <f t="array" aca="1" ref="D69" ca="1">_xlfn.XLOOKUP(A69,INDIRECT($A$5&amp;"!$AJ$41:$AJ$406"),INDIRECT($A$5&amp;"!$AO$41:$AO$406"))*SUM($F$3:$I$3)</f>
        <v>14.05</v>
      </c>
      <c r="E69" s="50" cm="1">
        <f t="array" ref="E69">SUMPRODUCT(('PT Storengy'!$B$8:$K$372)*('PT Storengy'!$A$8:$A$372=$A69)*('PT Storengy'!$A$5:$J$5=$A$6)*('PT Storengy'!$B$7:$K$7=$A$7))</f>
        <v>0</v>
      </c>
      <c r="F69" s="52">
        <f t="shared" ca="1" si="5"/>
        <v>2.2821104769664671</v>
      </c>
      <c r="G69" s="72">
        <f t="shared" ca="1" si="6"/>
        <v>0.17524538620012287</v>
      </c>
      <c r="H69" s="51" cm="1">
        <f t="array" aca="1" ref="H69" ca="1">IF(ROUND(ROUND(G69,2)-G69,4)=0,_xlfn.XLOOKUP(G69,INDIRECT($A$4&amp;"!$G$32:$G$132"),INDIRECT($A$4&amp;"!$A$32:$A$132"),0,1,1),IF(G69&lt;0,0,(ROUNDUP(G69,2)-G69)*100*_xlfn.XLOOKUP(G69,INDIRECT($A$4&amp;"!$G$32:$G$132"),INDIRECT($A$4&amp;"!$A$32:$A$132"),0,-1,-1)+(G69-ROUNDDOWN(G69,2))*100*_xlfn.XLOOKUP(G69,INDIRECT($A$4&amp;"!$G$32:$G$132"),INDIRECT($A$4&amp;"!$A$32:$A$132"),0,1,1)))</f>
        <v>0.65989249211144252</v>
      </c>
      <c r="I69" s="113">
        <f t="shared" ca="1" si="1"/>
        <v>180.08719914525926</v>
      </c>
      <c r="K69" s="52">
        <f t="shared" ca="1" si="0"/>
        <v>2.103597564760455</v>
      </c>
      <c r="L69" s="72">
        <f t="shared" ca="1" si="2"/>
        <v>0.16242779195490867</v>
      </c>
      <c r="M69" s="51" cm="1">
        <f t="array" aca="1" ref="M69" ca="1">IF(ROUND(ROUND(L69,2)-L69,4)=0,_xlfn.XLOOKUP(L69,INDIRECT($A$4&amp;"!$G$32:$G$132"),INDIRECT($A$4&amp;"!$A$32:$A$132"),0,1,1),IF(L69&lt;0,0,(ROUNDUP(L69,2)-L69)*100*_xlfn.XLOOKUP(L69,INDIRECT($A$4&amp;"!$G$32:$G$132"),INDIRECT($A$4&amp;"!$A$32:$A$132"),0,-1,-1)+(L69-ROUNDDOWN(L69,2))*100*_xlfn.XLOOKUP(L69,INDIRECT($A$4&amp;"!$G$32:$G$132"),INDIRECT($A$4&amp;"!$A$32:$A$132"),0,1,1)))</f>
        <v>0.65412384149902281</v>
      </c>
      <c r="N69" s="90">
        <f t="shared" ca="1" si="3"/>
        <v>178.5129122060122</v>
      </c>
    </row>
    <row r="70" spans="1:14" x14ac:dyDescent="0.35">
      <c r="A70" s="48">
        <f t="shared" si="4"/>
        <v>45649</v>
      </c>
      <c r="B70" s="88" cm="1">
        <f t="array" aca="1" ref="B70" ca="1">_xlfn.XLOOKUP(A70,INDIRECT($A$5&amp;"!$AJ$41:$AJ$406"),INDIRECT($A$5&amp;"!$An$41:$An$406"))*SUM($F$3:$I$3)</f>
        <v>0</v>
      </c>
      <c r="C70" s="88" cm="1">
        <f t="array" aca="1" ref="C70" ca="1">_xlfn.XLOOKUP(A70,INDIRECT($A$5&amp;"!$AJ$41:$AJ$406"),INDIRECT($A$5&amp;"!$Ak$41:$Ak$406"))*SUM($F$3:$I$3)</f>
        <v>0</v>
      </c>
      <c r="D70" s="88" cm="1">
        <f t="array" aca="1" ref="D70" ca="1">_xlfn.XLOOKUP(A70,INDIRECT($A$5&amp;"!$AJ$41:$AJ$406"),INDIRECT($A$5&amp;"!$AO$41:$AO$406"))*SUM($F$3:$I$3)</f>
        <v>14.05</v>
      </c>
      <c r="E70" s="50" cm="1">
        <f t="array" ref="E70">SUMPRODUCT(('PT Storengy'!$B$8:$K$372)*('PT Storengy'!$A$8:$A$372=$A70)*('PT Storengy'!$A$5:$J$5=$A$6)*('PT Storengy'!$B$7:$K$7=$A$7))</f>
        <v>0</v>
      </c>
      <c r="F70" s="52">
        <f t="shared" ca="1" si="5"/>
        <v>2.103597564760455</v>
      </c>
      <c r="G70" s="72">
        <f t="shared" ca="1" si="6"/>
        <v>0.16242779195490867</v>
      </c>
      <c r="H70" s="51" cm="1">
        <f t="array" aca="1" ref="H70" ca="1">IF(ROUND(ROUND(G70,2)-G70,4)=0,_xlfn.XLOOKUP(G70,INDIRECT($A$4&amp;"!$G$32:$G$132"),INDIRECT($A$4&amp;"!$A$32:$A$132"),0,1,1),IF(G70&lt;0,0,(ROUNDUP(G70,2)-G70)*100*_xlfn.XLOOKUP(G70,INDIRECT($A$4&amp;"!$G$32:$G$132"),INDIRECT($A$4&amp;"!$A$32:$A$132"),0,-1,-1)+(G70-ROUNDDOWN(G70,2))*100*_xlfn.XLOOKUP(G70,INDIRECT($A$4&amp;"!$G$32:$G$132"),INDIRECT($A$4&amp;"!$A$32:$A$132"),0,1,1)))</f>
        <v>0.65412384149902281</v>
      </c>
      <c r="I70" s="113">
        <f t="shared" ca="1" si="1"/>
        <v>178.5129122060122</v>
      </c>
      <c r="K70" s="52">
        <f t="shared" ca="1" si="0"/>
        <v>1.9266451773863396</v>
      </c>
      <c r="L70" s="72">
        <f t="shared" ca="1" si="2"/>
        <v>0.1497222466021676</v>
      </c>
      <c r="M70" s="51" cm="1">
        <f t="array" aca="1" ref="M70" ca="1">IF(ROUND(ROUND(L70,2)-L70,4)=0,_xlfn.XLOOKUP(L70,INDIRECT($A$4&amp;"!$G$32:$G$132"),INDIRECT($A$4&amp;"!$A$32:$A$132"),0,1,1),IF(L70&lt;0,0,(ROUNDUP(L70,2)-L70)*100*_xlfn.XLOOKUP(L70,INDIRECT($A$4&amp;"!$G$32:$G$132"),INDIRECT($A$4&amp;"!$A$32:$A$132"),0,-1,-1)+(L70-ROUNDDOWN(L70,2))*100*_xlfn.XLOOKUP(L70,INDIRECT($A$4&amp;"!$G$32:$G$132"),INDIRECT($A$4&amp;"!$A$32:$A$132"),0,1,1)))</f>
        <v>0.64840561929772444</v>
      </c>
      <c r="N70" s="90">
        <f t="shared" ca="1" si="3"/>
        <v>176.95238737411555</v>
      </c>
    </row>
    <row r="71" spans="1:14" x14ac:dyDescent="0.35">
      <c r="A71" s="48">
        <f t="shared" si="4"/>
        <v>45650</v>
      </c>
      <c r="B71" s="88" cm="1">
        <f t="array" aca="1" ref="B71" ca="1">_xlfn.XLOOKUP(A71,INDIRECT($A$5&amp;"!$AJ$41:$AJ$406"),INDIRECT($A$5&amp;"!$An$41:$An$406"))*SUM($F$3:$I$3)</f>
        <v>0</v>
      </c>
      <c r="C71" s="88" cm="1">
        <f t="array" aca="1" ref="C71" ca="1">_xlfn.XLOOKUP(A71,INDIRECT($A$5&amp;"!$AJ$41:$AJ$406"),INDIRECT($A$5&amp;"!$Ak$41:$Ak$406"))*SUM($F$3:$I$3)</f>
        <v>0</v>
      </c>
      <c r="D71" s="88" cm="1">
        <f t="array" aca="1" ref="D71" ca="1">_xlfn.XLOOKUP(A71,INDIRECT($A$5&amp;"!$AJ$41:$AJ$406"),INDIRECT($A$5&amp;"!$AO$41:$AO$406"))*SUM($F$3:$I$3)</f>
        <v>14.05</v>
      </c>
      <c r="E71" s="50" cm="1">
        <f t="array" ref="E71">SUMPRODUCT(('PT Storengy'!$B$8:$K$372)*('PT Storengy'!$A$8:$A$372=$A71)*('PT Storengy'!$A$5:$J$5=$A$6)*('PT Storengy'!$B$7:$K$7=$A$7))</f>
        <v>0</v>
      </c>
      <c r="F71" s="52">
        <f t="shared" ca="1" si="5"/>
        <v>1.9266451773863396</v>
      </c>
      <c r="G71" s="72">
        <f t="shared" ca="1" si="6"/>
        <v>0.1497222466021676</v>
      </c>
      <c r="H71" s="51" cm="1">
        <f t="array" aca="1" ref="H71" ca="1">IF(ROUND(ROUND(G71,2)-G71,4)=0,_xlfn.XLOOKUP(G71,INDIRECT($A$4&amp;"!$G$32:$G$132"),INDIRECT($A$4&amp;"!$A$32:$A$132"),0,1,1),IF(G71&lt;0,0,(ROUNDUP(G71,2)-G71)*100*_xlfn.XLOOKUP(G71,INDIRECT($A$4&amp;"!$G$32:$G$132"),INDIRECT($A$4&amp;"!$A$32:$A$132"),0,-1,-1)+(G71-ROUNDDOWN(G71,2))*100*_xlfn.XLOOKUP(G71,INDIRECT($A$4&amp;"!$G$32:$G$132"),INDIRECT($A$4&amp;"!$A$32:$A$132"),0,1,1)))</f>
        <v>0.64840561929772444</v>
      </c>
      <c r="I71" s="113">
        <f t="shared" ca="1" si="1"/>
        <v>176.95238737411555</v>
      </c>
      <c r="K71" s="52">
        <f t="shared" ca="1" si="0"/>
        <v>1.7512396730424107</v>
      </c>
      <c r="L71" s="72">
        <f t="shared" ca="1" si="2"/>
        <v>0.13712777063247969</v>
      </c>
      <c r="M71" s="51" cm="1">
        <f t="array" aca="1" ref="M71" ca="1">IF(ROUND(ROUND(L71,2)-L71,4)=0,_xlfn.XLOOKUP(L71,INDIRECT($A$4&amp;"!$G$32:$G$132"),INDIRECT($A$4&amp;"!$A$32:$A$132"),0,1,1),IF(L71&lt;0,0,(ROUNDUP(L71,2)-L71)*100*_xlfn.XLOOKUP(L71,INDIRECT($A$4&amp;"!$G$32:$G$132"),INDIRECT($A$4&amp;"!$A$32:$A$132"),0,-1,-1)+(L71-ROUNDDOWN(L71,2))*100*_xlfn.XLOOKUP(L71,INDIRECT($A$4&amp;"!$G$32:$G$132"),INDIRECT($A$4&amp;"!$A$32:$A$132"),0,1,1)))</f>
        <v>0.64273738467227814</v>
      </c>
      <c r="N71" s="90">
        <f t="shared" ca="1" si="3"/>
        <v>175.40550434392884</v>
      </c>
    </row>
    <row r="72" spans="1:14" x14ac:dyDescent="0.35">
      <c r="A72" s="48">
        <f t="shared" si="4"/>
        <v>45651</v>
      </c>
      <c r="B72" s="88" cm="1">
        <f t="array" aca="1" ref="B72" ca="1">_xlfn.XLOOKUP(A72,INDIRECT($A$5&amp;"!$AJ$41:$AJ$406"),INDIRECT($A$5&amp;"!$An$41:$An$406"))*SUM($F$3:$I$3)</f>
        <v>0</v>
      </c>
      <c r="C72" s="88" cm="1">
        <f t="array" aca="1" ref="C72" ca="1">_xlfn.XLOOKUP(A72,INDIRECT($A$5&amp;"!$AJ$41:$AJ$406"),INDIRECT($A$5&amp;"!$Ak$41:$Ak$406"))*SUM($F$3:$I$3)</f>
        <v>0</v>
      </c>
      <c r="D72" s="88" cm="1">
        <f t="array" aca="1" ref="D72" ca="1">_xlfn.XLOOKUP(A72,INDIRECT($A$5&amp;"!$AJ$41:$AJ$406"),INDIRECT($A$5&amp;"!$AO$41:$AO$406"))*SUM($F$3:$I$3)</f>
        <v>14.05</v>
      </c>
      <c r="E72" s="50" cm="1">
        <f t="array" ref="E72">SUMPRODUCT(('PT Storengy'!$B$8:$K$372)*('PT Storengy'!$A$8:$A$372=$A72)*('PT Storengy'!$A$5:$J$5=$A$6)*('PT Storengy'!$B$7:$K$7=$A$7))</f>
        <v>0</v>
      </c>
      <c r="F72" s="52">
        <f t="shared" ca="1" si="5"/>
        <v>1.7512396730424107</v>
      </c>
      <c r="G72" s="72">
        <f t="shared" ca="1" si="6"/>
        <v>0.13712777063247969</v>
      </c>
      <c r="H72" s="51" cm="1">
        <f t="array" aca="1" ref="H72" ca="1">IF(ROUND(ROUND(G72,2)-G72,4)=0,_xlfn.XLOOKUP(G72,INDIRECT($A$4&amp;"!$G$32:$G$132"),INDIRECT($A$4&amp;"!$A$32:$A$132"),0,1,1),IF(G72&lt;0,0,(ROUNDUP(G72,2)-G72)*100*_xlfn.XLOOKUP(G72,INDIRECT($A$4&amp;"!$G$32:$G$132"),INDIRECT($A$4&amp;"!$A$32:$A$132"),0,-1,-1)+(G72-ROUNDDOWN(G72,2))*100*_xlfn.XLOOKUP(G72,INDIRECT($A$4&amp;"!$G$32:$G$132"),INDIRECT($A$4&amp;"!$A$32:$A$132"),0,1,1)))</f>
        <v>0.64273738467227814</v>
      </c>
      <c r="I72" s="113">
        <f t="shared" ca="1" si="1"/>
        <v>175.40550434392884</v>
      </c>
      <c r="K72" s="52">
        <f t="shared" ca="1" si="0"/>
        <v>1.5773675291809111</v>
      </c>
      <c r="L72" s="72">
        <f t="shared" ca="1" si="2"/>
        <v>0.12464339309910395</v>
      </c>
      <c r="M72" s="51" cm="1">
        <f t="array" aca="1" ref="M72" ca="1">IF(ROUND(ROUND(L72,2)-L72,4)=0,_xlfn.XLOOKUP(L72,INDIRECT($A$4&amp;"!$G$32:$G$132"),INDIRECT($A$4&amp;"!$A$32:$A$132"),0,1,1),IF(L72&lt;0,0,(ROUNDUP(L72,2)-L72)*100*_xlfn.XLOOKUP(L72,INDIRECT($A$4&amp;"!$G$32:$G$132"),INDIRECT($A$4&amp;"!$A$32:$A$132"),0,-1,-1)+(L72-ROUNDDOWN(L72,2))*100*_xlfn.XLOOKUP(L72,INDIRECT($A$4&amp;"!$G$32:$G$132"),INDIRECT($A$4&amp;"!$A$32:$A$132"),0,1,1)))</f>
        <v>0.63711870064110931</v>
      </c>
      <c r="N72" s="90">
        <f t="shared" ca="1" si="3"/>
        <v>173.87214386149969</v>
      </c>
    </row>
    <row r="73" spans="1:14" x14ac:dyDescent="0.35">
      <c r="A73" s="48">
        <f t="shared" si="4"/>
        <v>45652</v>
      </c>
      <c r="B73" s="88" cm="1">
        <f t="array" aca="1" ref="B73" ca="1">_xlfn.XLOOKUP(A73,INDIRECT($A$5&amp;"!$AJ$41:$AJ$406"),INDIRECT($A$5&amp;"!$An$41:$An$406"))*SUM($F$3:$I$3)</f>
        <v>0</v>
      </c>
      <c r="C73" s="88" cm="1">
        <f t="array" aca="1" ref="C73" ca="1">_xlfn.XLOOKUP(A73,INDIRECT($A$5&amp;"!$AJ$41:$AJ$406"),INDIRECT($A$5&amp;"!$Ak$41:$Ak$406"))*SUM($F$3:$I$3)</f>
        <v>0</v>
      </c>
      <c r="D73" s="88" cm="1">
        <f t="array" aca="1" ref="D73" ca="1">_xlfn.XLOOKUP(A73,INDIRECT($A$5&amp;"!$AJ$41:$AJ$406"),INDIRECT($A$5&amp;"!$AO$41:$AO$406"))*SUM($F$3:$I$3)</f>
        <v>14.05</v>
      </c>
      <c r="E73" s="50" cm="1">
        <f t="array" ref="E73">SUMPRODUCT(('PT Storengy'!$B$8:$K$372)*('PT Storengy'!$A$8:$A$372=$A73)*('PT Storengy'!$A$5:$J$5=$A$6)*('PT Storengy'!$B$7:$K$7=$A$7))</f>
        <v>0</v>
      </c>
      <c r="F73" s="52">
        <f t="shared" ca="1" si="5"/>
        <v>1.5773675291809111</v>
      </c>
      <c r="G73" s="72">
        <f t="shared" ca="1" si="6"/>
        <v>0.12464339309910395</v>
      </c>
      <c r="H73" s="51" cm="1">
        <f t="array" aca="1" ref="H73" ca="1">IF(ROUND(ROUND(G73,2)-G73,4)=0,_xlfn.XLOOKUP(G73,INDIRECT($A$4&amp;"!$G$32:$G$132"),INDIRECT($A$4&amp;"!$A$32:$A$132"),0,1,1),IF(G73&lt;0,0,(ROUNDUP(G73,2)-G73)*100*_xlfn.XLOOKUP(G73,INDIRECT($A$4&amp;"!$G$32:$G$132"),INDIRECT($A$4&amp;"!$A$32:$A$132"),0,-1,-1)+(G73-ROUNDDOWN(G73,2))*100*_xlfn.XLOOKUP(G73,INDIRECT($A$4&amp;"!$G$32:$G$132"),INDIRECT($A$4&amp;"!$A$32:$A$132"),0,1,1)))</f>
        <v>0.63711870064110931</v>
      </c>
      <c r="I73" s="113">
        <f t="shared" ca="1" si="1"/>
        <v>173.87214386149969</v>
      </c>
      <c r="K73" s="52">
        <f t="shared" ca="1" si="0"/>
        <v>1.4050153414655409</v>
      </c>
      <c r="L73" s="72">
        <f t="shared" ca="1" si="2"/>
        <v>0.11226815154312533</v>
      </c>
      <c r="M73" s="51" cm="1">
        <f t="array" aca="1" ref="M73" ca="1">IF(ROUND(ROUND(L73,2)-L73,4)=0,_xlfn.XLOOKUP(L73,INDIRECT($A$4&amp;"!$G$32:$G$132"),INDIRECT($A$4&amp;"!$A$32:$A$132"),0,1,1),IF(L73&lt;0,0,(ROUNDUP(L73,2)-L73)*100*_xlfn.XLOOKUP(L73,INDIRECT($A$4&amp;"!$G$32:$G$132"),INDIRECT($A$4&amp;"!$A$32:$A$132"),0,-1,-1)+(L73-ROUNDDOWN(L73,2))*100*_xlfn.XLOOKUP(L73,INDIRECT($A$4&amp;"!$G$32:$G$132"),INDIRECT($A$4&amp;"!$A$32:$A$132"),0,1,1)))</f>
        <v>0.6315491340426499</v>
      </c>
      <c r="N73" s="90">
        <f t="shared" ca="1" si="3"/>
        <v>172.35218771537012</v>
      </c>
    </row>
    <row r="74" spans="1:14" x14ac:dyDescent="0.35">
      <c r="A74" s="48">
        <f t="shared" si="4"/>
        <v>45653</v>
      </c>
      <c r="B74" s="88" cm="1">
        <f t="array" aca="1" ref="B74" ca="1">_xlfn.XLOOKUP(A74,INDIRECT($A$5&amp;"!$AJ$41:$AJ$406"),INDIRECT($A$5&amp;"!$An$41:$An$406"))*SUM($F$3:$I$3)</f>
        <v>0</v>
      </c>
      <c r="C74" s="88" cm="1">
        <f t="array" aca="1" ref="C74" ca="1">_xlfn.XLOOKUP(A74,INDIRECT($A$5&amp;"!$AJ$41:$AJ$406"),INDIRECT($A$5&amp;"!$Ak$41:$Ak$406"))*SUM($F$3:$I$3)</f>
        <v>0</v>
      </c>
      <c r="D74" s="88" cm="1">
        <f t="array" aca="1" ref="D74" ca="1">_xlfn.XLOOKUP(A74,INDIRECT($A$5&amp;"!$AJ$41:$AJ$406"),INDIRECT($A$5&amp;"!$AO$41:$AO$406"))*SUM($F$3:$I$3)</f>
        <v>14.05</v>
      </c>
      <c r="E74" s="50" cm="1">
        <f t="array" ref="E74">SUMPRODUCT(('PT Storengy'!$B$8:$K$372)*('PT Storengy'!$A$8:$A$372=$A74)*('PT Storengy'!$A$5:$J$5=$A$6)*('PT Storengy'!$B$7:$K$7=$A$7))</f>
        <v>0</v>
      </c>
      <c r="F74" s="52">
        <f t="shared" ca="1" si="5"/>
        <v>1.4050153414655409</v>
      </c>
      <c r="G74" s="72">
        <f t="shared" ca="1" si="6"/>
        <v>0.11226815154312533</v>
      </c>
      <c r="H74" s="51" cm="1">
        <f t="array" aca="1" ref="H74" ca="1">IF(ROUND(ROUND(G74,2)-G74,4)=0,_xlfn.XLOOKUP(G74,INDIRECT($A$4&amp;"!$G$32:$G$132"),INDIRECT($A$4&amp;"!$A$32:$A$132"),0,1,1),IF(G74&lt;0,0,(ROUNDUP(G74,2)-G74)*100*_xlfn.XLOOKUP(G74,INDIRECT($A$4&amp;"!$G$32:$G$132"),INDIRECT($A$4&amp;"!$A$32:$A$132"),0,-1,-1)+(G74-ROUNDDOWN(G74,2))*100*_xlfn.XLOOKUP(G74,INDIRECT($A$4&amp;"!$G$32:$G$132"),INDIRECT($A$4&amp;"!$A$32:$A$132"),0,1,1)))</f>
        <v>0.6315491340426499</v>
      </c>
      <c r="I74" s="113">
        <f t="shared" ca="1" si="1"/>
        <v>172.35218771537012</v>
      </c>
      <c r="K74" s="52">
        <f t="shared" ca="1" si="0"/>
        <v>1.2329417334338666</v>
      </c>
      <c r="L74" s="72">
        <f t="shared" ca="1" si="2"/>
        <v>0.10000109191925557</v>
      </c>
      <c r="M74" s="51" cm="1">
        <f t="array" aca="1" ref="M74" ca="1">IF(ROUND(ROUND(L74,2)-L74,4)=0,_xlfn.XLOOKUP(L74,INDIRECT($A$4&amp;"!$G$32:$G$132"),INDIRECT($A$4&amp;"!$A$32:$A$132"),0,1,1),IF(L74&lt;0,0,(ROUNDUP(L74,2)-L74)*100*_xlfn.XLOOKUP(L74,INDIRECT($A$4&amp;"!$G$32:$G$132"),INDIRECT($A$4&amp;"!$A$32:$A$132"),0,-1,-1)+(L74-ROUNDDOWN(L74,2))*100*_xlfn.XLOOKUP(L74,INDIRECT($A$4&amp;"!$G$32:$G$132"),INDIRECT($A$4&amp;"!$A$32:$A$132"),0,1,1)))</f>
        <v>0.63052833610366132</v>
      </c>
      <c r="N74" s="90">
        <f t="shared" ca="1" si="3"/>
        <v>172.07360803167421</v>
      </c>
    </row>
    <row r="75" spans="1:14" x14ac:dyDescent="0.35">
      <c r="A75" s="48">
        <f t="shared" si="4"/>
        <v>45654</v>
      </c>
      <c r="B75" s="88" cm="1">
        <f t="array" aca="1" ref="B75" ca="1">_xlfn.XLOOKUP(A75,INDIRECT($A$5&amp;"!$AJ$41:$AJ$406"),INDIRECT($A$5&amp;"!$An$41:$An$406"))*SUM($F$3:$I$3)</f>
        <v>0</v>
      </c>
      <c r="C75" s="88" cm="1">
        <f t="array" aca="1" ref="C75" ca="1">_xlfn.XLOOKUP(A75,INDIRECT($A$5&amp;"!$AJ$41:$AJ$406"),INDIRECT($A$5&amp;"!$Ak$41:$Ak$406"))*SUM($F$3:$I$3)</f>
        <v>0</v>
      </c>
      <c r="D75" s="88" cm="1">
        <f t="array" aca="1" ref="D75" ca="1">_xlfn.XLOOKUP(A75,INDIRECT($A$5&amp;"!$AJ$41:$AJ$406"),INDIRECT($A$5&amp;"!$AO$41:$AO$406"))*SUM($F$3:$I$3)</f>
        <v>14.05</v>
      </c>
      <c r="E75" s="50" cm="1">
        <f t="array" ref="E75">SUMPRODUCT(('PT Storengy'!$B$8:$K$372)*('PT Storengy'!$A$8:$A$372=$A75)*('PT Storengy'!$A$5:$J$5=$A$6)*('PT Storengy'!$B$7:$K$7=$A$7))</f>
        <v>0</v>
      </c>
      <c r="F75" s="52">
        <f t="shared" ca="1" si="5"/>
        <v>1.2329417334338666</v>
      </c>
      <c r="G75" s="72">
        <f t="shared" ca="1" si="6"/>
        <v>0.10000109191925557</v>
      </c>
      <c r="H75" s="51" cm="1">
        <f t="array" aca="1" ref="H75" ca="1">IF(ROUND(ROUND(G75,2)-G75,4)=0,_xlfn.XLOOKUP(G75,INDIRECT($A$4&amp;"!$G$32:$G$132"),INDIRECT($A$4&amp;"!$A$32:$A$132"),0,1,1),IF(G75&lt;0,0,(ROUNDUP(G75,2)-G75)*100*_xlfn.XLOOKUP(G75,INDIRECT($A$4&amp;"!$G$32:$G$132"),INDIRECT($A$4&amp;"!$A$32:$A$132"),0,-1,-1)+(G75-ROUNDDOWN(G75,2))*100*_xlfn.XLOOKUP(G75,INDIRECT($A$4&amp;"!$G$32:$G$132"),INDIRECT($A$4&amp;"!$A$32:$A$132"),0,1,1)))</f>
        <v>0.63052833610366132</v>
      </c>
      <c r="I75" s="113">
        <f t="shared" ca="1" si="1"/>
        <v>172.07360803167421</v>
      </c>
      <c r="K75" s="52">
        <f t="shared" ca="1" si="0"/>
        <v>1.0679235332211727</v>
      </c>
      <c r="L75" s="72">
        <f t="shared" ca="1" si="2"/>
        <v>8.7753860030880176E-2</v>
      </c>
      <c r="M75" s="51" cm="1">
        <f t="array" aca="1" ref="M75" ca="1">IF(ROUND(ROUND(L75,2)-L75,4)=0,_xlfn.XLOOKUP(L75,INDIRECT($A$4&amp;"!$G$32:$G$132"),INDIRECT($A$4&amp;"!$A$32:$A$132"),0,1,1),IF(L75&lt;0,0,(ROUNDUP(L75,2)-L75)*100*_xlfn.XLOOKUP(L75,INDIRECT($A$4&amp;"!$G$32:$G$132"),INDIRECT($A$4&amp;"!$A$32:$A$132"),0,-1,-1)+(L75-ROUNDDOWN(L75,2))*100*_xlfn.XLOOKUP(L75,INDIRECT($A$4&amp;"!$G$32:$G$132"),INDIRECT($A$4&amp;"!$A$32:$A$132"),0,1,1)))</f>
        <v>0.60467524565288433</v>
      </c>
      <c r="N75" s="90">
        <f t="shared" ca="1" si="3"/>
        <v>165.0182002126939</v>
      </c>
    </row>
    <row r="76" spans="1:14" x14ac:dyDescent="0.35">
      <c r="A76" s="48">
        <f t="shared" si="4"/>
        <v>45655</v>
      </c>
      <c r="B76" s="88" cm="1">
        <f t="array" aca="1" ref="B76" ca="1">_xlfn.XLOOKUP(A76,INDIRECT($A$5&amp;"!$AJ$41:$AJ$406"),INDIRECT($A$5&amp;"!$An$41:$An$406"))*SUM($F$3:$I$3)</f>
        <v>0</v>
      </c>
      <c r="C76" s="88" cm="1">
        <f t="array" aca="1" ref="C76" ca="1">_xlfn.XLOOKUP(A76,INDIRECT($A$5&amp;"!$AJ$41:$AJ$406"),INDIRECT($A$5&amp;"!$Ak$41:$Ak$406"))*SUM($F$3:$I$3)</f>
        <v>0</v>
      </c>
      <c r="D76" s="88" cm="1">
        <f t="array" aca="1" ref="D76" ca="1">_xlfn.XLOOKUP(A76,INDIRECT($A$5&amp;"!$AJ$41:$AJ$406"),INDIRECT($A$5&amp;"!$AO$41:$AO$406"))*SUM($F$3:$I$3)</f>
        <v>14.05</v>
      </c>
      <c r="E76" s="50" cm="1">
        <f t="array" ref="E76">SUMPRODUCT(('PT Storengy'!$B$8:$K$372)*('PT Storengy'!$A$8:$A$372=$A76)*('PT Storengy'!$A$5:$J$5=$A$6)*('PT Storengy'!$B$7:$K$7=$A$7))</f>
        <v>0</v>
      </c>
      <c r="F76" s="52">
        <f t="shared" ca="1" si="5"/>
        <v>1.0679235332211727</v>
      </c>
      <c r="G76" s="72">
        <f t="shared" ca="1" si="6"/>
        <v>8.7753860030880176E-2</v>
      </c>
      <c r="H76" s="51" cm="1">
        <f t="array" aca="1" ref="H76" ca="1">IF(ROUND(ROUND(G76,2)-G76,4)=0,_xlfn.XLOOKUP(G76,INDIRECT($A$4&amp;"!$G$32:$G$132"),INDIRECT($A$4&amp;"!$A$32:$A$132"),0,1,1),IF(G76&lt;0,0,(ROUNDUP(G76,2)-G76)*100*_xlfn.XLOOKUP(G76,INDIRECT($A$4&amp;"!$G$32:$G$132"),INDIRECT($A$4&amp;"!$A$32:$A$132"),0,-1,-1)+(G76-ROUNDDOWN(G76,2))*100*_xlfn.XLOOKUP(G76,INDIRECT($A$4&amp;"!$G$32:$G$132"),INDIRECT($A$4&amp;"!$A$32:$A$132"),0,1,1)))</f>
        <v>0.60467524565288433</v>
      </c>
      <c r="I76" s="113">
        <f t="shared" ca="1" si="1"/>
        <v>165.0182002126939</v>
      </c>
      <c r="K76" s="52">
        <f t="shared" ca="1" si="0"/>
        <v>0.90849408792058228</v>
      </c>
      <c r="L76" s="72">
        <f t="shared" ca="1" si="2"/>
        <v>7.6008792400083458E-2</v>
      </c>
      <c r="M76" s="51" cm="1">
        <f t="array" aca="1" ref="M76" ca="1">IF(ROUND(ROUND(L76,2)-L76,4)=0,_xlfn.XLOOKUP(L76,INDIRECT($A$4&amp;"!$G$32:$G$132"),INDIRECT($A$4&amp;"!$A$32:$A$132"),0,1,1),IF(L76&lt;0,0,(ROUNDUP(L76,2)-L76)*100*_xlfn.XLOOKUP(L76,INDIRECT($A$4&amp;"!$G$32:$G$132"),INDIRECT($A$4&amp;"!$A$32:$A$132"),0,-1,-1)+(L76-ROUNDDOWN(L76,2))*100*_xlfn.XLOOKUP(L76,INDIRECT($A$4&amp;"!$G$32:$G$132"),INDIRECT($A$4&amp;"!$A$32:$A$132"),0,1,1)))</f>
        <v>0.58419640304634635</v>
      </c>
      <c r="N76" s="90">
        <f t="shared" ca="1" si="3"/>
        <v>159.42944530059043</v>
      </c>
    </row>
    <row r="77" spans="1:14" x14ac:dyDescent="0.35">
      <c r="A77" s="48">
        <f t="shared" si="4"/>
        <v>45656</v>
      </c>
      <c r="B77" s="88" cm="1">
        <f t="array" aca="1" ref="B77" ca="1">_xlfn.XLOOKUP(A77,INDIRECT($A$5&amp;"!$AJ$41:$AJ$406"),INDIRECT($A$5&amp;"!$An$41:$An$406"))*SUM($F$3:$I$3)</f>
        <v>0</v>
      </c>
      <c r="C77" s="88" cm="1">
        <f t="array" aca="1" ref="C77" ca="1">_xlfn.XLOOKUP(A77,INDIRECT($A$5&amp;"!$AJ$41:$AJ$406"),INDIRECT($A$5&amp;"!$Ak$41:$Ak$406"))*SUM($F$3:$I$3)</f>
        <v>0</v>
      </c>
      <c r="D77" s="88" cm="1">
        <f t="array" aca="1" ref="D77" ca="1">_xlfn.XLOOKUP(A77,INDIRECT($A$5&amp;"!$AJ$41:$AJ$406"),INDIRECT($A$5&amp;"!$AO$41:$AO$406"))*SUM($F$3:$I$3)</f>
        <v>14.05</v>
      </c>
      <c r="E77" s="50" cm="1">
        <f t="array" ref="E77">SUMPRODUCT(('PT Storengy'!$B$8:$K$372)*('PT Storengy'!$A$8:$A$372=$A77)*('PT Storengy'!$A$5:$J$5=$A$6)*('PT Storengy'!$B$7:$K$7=$A$7))</f>
        <v>0</v>
      </c>
      <c r="F77" s="52">
        <f t="shared" ca="1" si="5"/>
        <v>0.90849408792058228</v>
      </c>
      <c r="G77" s="72">
        <f t="shared" ca="1" si="6"/>
        <v>7.6008792400083458E-2</v>
      </c>
      <c r="H77" s="51" cm="1">
        <f t="array" aca="1" ref="H77" ca="1">IF(ROUND(ROUND(G77,2)-G77,4)=0,_xlfn.XLOOKUP(G77,INDIRECT($A$4&amp;"!$G$32:$G$132"),INDIRECT($A$4&amp;"!$A$32:$A$132"),0,1,1),IF(G77&lt;0,0,(ROUNDUP(G77,2)-G77)*100*_xlfn.XLOOKUP(G77,INDIRECT($A$4&amp;"!$G$32:$G$132"),INDIRECT($A$4&amp;"!$A$32:$A$132"),0,-1,-1)+(G77-ROUNDDOWN(G77,2))*100*_xlfn.XLOOKUP(G77,INDIRECT($A$4&amp;"!$G$32:$G$132"),INDIRECT($A$4&amp;"!$A$32:$A$132"),0,1,1)))</f>
        <v>0.58419640304634635</v>
      </c>
      <c r="I77" s="113">
        <f t="shared" ca="1" si="1"/>
        <v>159.42944530059043</v>
      </c>
      <c r="K77" s="52">
        <f t="shared" ca="1" si="0"/>
        <v>0.75446412034068677</v>
      </c>
      <c r="L77" s="72">
        <f t="shared" ca="1" si="2"/>
        <v>6.4661500919614395E-2</v>
      </c>
      <c r="M77" s="51" cm="1">
        <f t="array" aca="1" ref="M77" ca="1">IF(ROUND(ROUND(L77,2)-L77,4)=0,_xlfn.XLOOKUP(L77,INDIRECT($A$4&amp;"!$G$32:$G$132"),INDIRECT($A$4&amp;"!$A$32:$A$132"),0,1,1),IF(L77&lt;0,0,(ROUNDUP(L77,2)-L77)*100*_xlfn.XLOOKUP(L77,INDIRECT($A$4&amp;"!$G$32:$G$132"),INDIRECT($A$4&amp;"!$A$32:$A$132"),0,-1,-1)+(L77-ROUNDDOWN(L77,2))*100*_xlfn.XLOOKUP(L77,INDIRECT($A$4&amp;"!$G$32:$G$132"),INDIRECT($A$4&amp;"!$A$32:$A$132"),0,1,1)))</f>
        <v>0.56441112776792102</v>
      </c>
      <c r="N77" s="90">
        <f t="shared" ca="1" si="3"/>
        <v>154.02996757989555</v>
      </c>
    </row>
    <row r="78" spans="1:14" x14ac:dyDescent="0.35">
      <c r="A78" s="48">
        <f t="shared" si="4"/>
        <v>45657</v>
      </c>
      <c r="B78" s="88" cm="1">
        <f t="array" aca="1" ref="B78" ca="1">_xlfn.XLOOKUP(A78,INDIRECT($A$5&amp;"!$AJ$41:$AJ$406"),INDIRECT($A$5&amp;"!$An$41:$An$406"))*SUM($F$3:$I$3)</f>
        <v>0</v>
      </c>
      <c r="C78" s="88" cm="1">
        <f t="array" aca="1" ref="C78" ca="1">_xlfn.XLOOKUP(A78,INDIRECT($A$5&amp;"!$AJ$41:$AJ$406"),INDIRECT($A$5&amp;"!$Ak$41:$Ak$406"))*SUM($F$3:$I$3)</f>
        <v>0</v>
      </c>
      <c r="D78" s="88" cm="1">
        <f t="array" aca="1" ref="D78" ca="1">_xlfn.XLOOKUP(A78,INDIRECT($A$5&amp;"!$AJ$41:$AJ$406"),INDIRECT($A$5&amp;"!$AO$41:$AO$406"))*SUM($F$3:$I$3)</f>
        <v>14.05</v>
      </c>
      <c r="E78" s="50" cm="1">
        <f t="array" ref="E78">SUMPRODUCT(('PT Storengy'!$B$8:$K$372)*('PT Storengy'!$A$8:$A$372=$A78)*('PT Storengy'!$A$5:$J$5=$A$6)*('PT Storengy'!$B$7:$K$7=$A$7))</f>
        <v>0</v>
      </c>
      <c r="F78" s="52">
        <f t="shared" ca="1" si="5"/>
        <v>0.75446412034068677</v>
      </c>
      <c r="G78" s="72">
        <f t="shared" ca="1" si="6"/>
        <v>6.4661500919614395E-2</v>
      </c>
      <c r="H78" s="51" cm="1">
        <f t="array" aca="1" ref="H78" ca="1">IF(ROUND(ROUND(G78,2)-G78,4)=0,_xlfn.XLOOKUP(G78,INDIRECT($A$4&amp;"!$G$32:$G$132"),INDIRECT($A$4&amp;"!$A$32:$A$132"),0,1,1),IF(G78&lt;0,0,(ROUNDUP(G78,2)-G78)*100*_xlfn.XLOOKUP(G78,INDIRECT($A$4&amp;"!$G$32:$G$132"),INDIRECT($A$4&amp;"!$A$32:$A$132"),0,-1,-1)+(G78-ROUNDDOWN(G78,2))*100*_xlfn.XLOOKUP(G78,INDIRECT($A$4&amp;"!$G$32:$G$132"),INDIRECT($A$4&amp;"!$A$32:$A$132"),0,1,1)))</f>
        <v>0.56441112776792102</v>
      </c>
      <c r="I78" s="113">
        <f t="shared" ca="1" si="1"/>
        <v>154.02996757989555</v>
      </c>
      <c r="K78" s="52">
        <f t="shared" ca="1" si="0"/>
        <v>0.60565076363652326</v>
      </c>
      <c r="L78" s="72">
        <f t="shared" ca="1" si="2"/>
        <v>5.3698513903251727E-2</v>
      </c>
      <c r="M78" s="51" cm="1">
        <f t="array" aca="1" ref="M78" ca="1">IF(ROUND(ROUND(L78,2)-L78,4)=0,_xlfn.XLOOKUP(L78,INDIRECT($A$4&amp;"!$G$32:$G$132"),INDIRECT($A$4&amp;"!$A$32:$A$132"),0,1,1),IF(L78&lt;0,0,(ROUNDUP(L78,2)-L78)*100*_xlfn.XLOOKUP(L78,INDIRECT($A$4&amp;"!$G$32:$G$132"),INDIRECT($A$4&amp;"!$A$32:$A$132"),0,-1,-1)+(L78-ROUNDDOWN(L78,2))*100*_xlfn.XLOOKUP(L78,INDIRECT($A$4&amp;"!$G$32:$G$132"),INDIRECT($A$4&amp;"!$A$32:$A$132"),0,1,1)))</f>
        <v>0.54529593042185198</v>
      </c>
      <c r="N78" s="90">
        <f t="shared" ca="1" si="3"/>
        <v>148.81335670416351</v>
      </c>
    </row>
    <row r="79" spans="1:14" x14ac:dyDescent="0.35">
      <c r="A79" s="48">
        <f t="shared" si="4"/>
        <v>45658</v>
      </c>
      <c r="B79" s="88" cm="1">
        <f t="array" aca="1" ref="B79" ca="1">_xlfn.XLOOKUP(A79,INDIRECT($A$5&amp;"!$AJ$41:$AJ$406"),INDIRECT($A$5&amp;"!$An$41:$An$406"))*SUM($F$3:$I$3)</f>
        <v>0</v>
      </c>
      <c r="C79" s="88" cm="1">
        <f t="array" aca="1" ref="C79" ca="1">_xlfn.XLOOKUP(A79,INDIRECT($A$5&amp;"!$AJ$41:$AJ$406"),INDIRECT($A$5&amp;"!$Ak$41:$Ak$406"))*SUM($F$3:$I$3)</f>
        <v>0</v>
      </c>
      <c r="D79" s="88" cm="1">
        <f t="array" aca="1" ref="D79" ca="1">_xlfn.XLOOKUP(A79,INDIRECT($A$5&amp;"!$AJ$41:$AJ$406"),INDIRECT($A$5&amp;"!$AO$41:$AO$406"))*SUM($F$3:$I$3)</f>
        <v>14.05</v>
      </c>
      <c r="E79" s="50" cm="1">
        <f t="array" ref="E79">SUMPRODUCT(('PT Storengy'!$B$8:$K$372)*('PT Storengy'!$A$8:$A$372=$A79)*('PT Storengy'!$A$5:$J$5=$A$6)*('PT Storengy'!$B$7:$K$7=$A$7))</f>
        <v>0</v>
      </c>
      <c r="F79" s="52">
        <f t="shared" ca="1" si="5"/>
        <v>0.60565076363652326</v>
      </c>
      <c r="G79" s="72">
        <f t="shared" ca="1" si="6"/>
        <v>5.3698513903251727E-2</v>
      </c>
      <c r="H79" s="51" cm="1">
        <f t="array" aca="1" ref="H79" ca="1">IF(ROUND(ROUND(G79,2)-G79,4)=0,_xlfn.XLOOKUP(G79,INDIRECT($A$4&amp;"!$G$32:$G$132"),INDIRECT($A$4&amp;"!$A$32:$A$132"),0,1,1),IF(G79&lt;0,0,(ROUNDUP(G79,2)-G79)*100*_xlfn.XLOOKUP(G79,INDIRECT($A$4&amp;"!$G$32:$G$132"),INDIRECT($A$4&amp;"!$A$32:$A$132"),0,-1,-1)+(G79-ROUNDDOWN(G79,2))*100*_xlfn.XLOOKUP(G79,INDIRECT($A$4&amp;"!$G$32:$G$132"),INDIRECT($A$4&amp;"!$A$32:$A$132"),0,1,1)))</f>
        <v>0.54529593042185198</v>
      </c>
      <c r="I79" s="113">
        <f t="shared" ca="1" si="1"/>
        <v>148.81335670416351</v>
      </c>
      <c r="K79" s="52">
        <f t="shared" ca="1" si="0"/>
        <v>0.46187734420712723</v>
      </c>
      <c r="L79" s="72">
        <f t="shared" ca="1" si="2"/>
        <v>4.3106815917190268E-2</v>
      </c>
      <c r="M79" s="51" cm="1">
        <f t="array" aca="1" ref="M79" ca="1">IF(ROUND(ROUND(L79,2)-L79,4)=0,_xlfn.XLOOKUP(L79,INDIRECT($A$4&amp;"!$G$32:$G$132"),INDIRECT($A$4&amp;"!$A$32:$A$132"),0,1,1),IF(L79&lt;0,0,(ROUNDUP(L79,2)-L79)*100*_xlfn.XLOOKUP(L79,INDIRECT($A$4&amp;"!$G$32:$G$132"),INDIRECT($A$4&amp;"!$A$32:$A$132"),0,-1,-1)+(L79-ROUNDDOWN(L79,2))*100*_xlfn.XLOOKUP(L79,INDIRECT($A$4&amp;"!$G$32:$G$132"),INDIRECT($A$4&amp;"!$A$32:$A$132"),0,1,1)))</f>
        <v>0.52682811713963718</v>
      </c>
      <c r="N79" s="90">
        <f t="shared" ca="1" si="3"/>
        <v>143.773419429396</v>
      </c>
    </row>
    <row r="80" spans="1:14" x14ac:dyDescent="0.35">
      <c r="A80" s="48">
        <f t="shared" si="4"/>
        <v>45659</v>
      </c>
      <c r="B80" s="88" cm="1">
        <f t="array" aca="1" ref="B80" ca="1">_xlfn.XLOOKUP(A80,INDIRECT($A$5&amp;"!$AJ$41:$AJ$406"),INDIRECT($A$5&amp;"!$An$41:$An$406"))*SUM($F$3:$I$3)</f>
        <v>0</v>
      </c>
      <c r="C80" s="88" cm="1">
        <f t="array" aca="1" ref="C80" ca="1">_xlfn.XLOOKUP(A80,INDIRECT($A$5&amp;"!$AJ$41:$AJ$406"),INDIRECT($A$5&amp;"!$Ak$41:$Ak$406"))*SUM($F$3:$I$3)</f>
        <v>0</v>
      </c>
      <c r="D80" s="88" cm="1">
        <f t="array" aca="1" ref="D80" ca="1">_xlfn.XLOOKUP(A80,INDIRECT($A$5&amp;"!$AJ$41:$AJ$406"),INDIRECT($A$5&amp;"!$AO$41:$AO$406"))*SUM($F$3:$I$3)</f>
        <v>14.05</v>
      </c>
      <c r="E80" s="50" cm="1">
        <f t="array" ref="E80">SUMPRODUCT(('PT Storengy'!$B$8:$K$372)*('PT Storengy'!$A$8:$A$372=$A80)*('PT Storengy'!$A$5:$J$5=$A$6)*('PT Storengy'!$B$7:$K$7=$A$7))</f>
        <v>0</v>
      </c>
      <c r="F80" s="52">
        <f t="shared" ca="1" si="5"/>
        <v>0.46187734420712723</v>
      </c>
      <c r="G80" s="72">
        <f t="shared" ca="1" si="6"/>
        <v>4.3106815917190268E-2</v>
      </c>
      <c r="H80" s="51" cm="1">
        <f t="array" aca="1" ref="H80" ca="1">IF(ROUND(ROUND(G80,2)-G80,4)=0,_xlfn.XLOOKUP(G80,INDIRECT($A$4&amp;"!$G$32:$G$132"),INDIRECT($A$4&amp;"!$A$32:$A$132"),0,1,1),IF(G80&lt;0,0,(ROUNDUP(G80,2)-G80)*100*_xlfn.XLOOKUP(G80,INDIRECT($A$4&amp;"!$G$32:$G$132"),INDIRECT($A$4&amp;"!$A$32:$A$132"),0,-1,-1)+(G80-ROUNDDOWN(G80,2))*100*_xlfn.XLOOKUP(G80,INDIRECT($A$4&amp;"!$G$32:$G$132"),INDIRECT($A$4&amp;"!$A$32:$A$132"),0,1,1)))</f>
        <v>0.52682811713963718</v>
      </c>
      <c r="I80" s="113">
        <f t="shared" ca="1" si="1"/>
        <v>143.773419429396</v>
      </c>
      <c r="K80" s="52">
        <f t="shared" ca="1" si="0"/>
        <v>0.32297317194580294</v>
      </c>
      <c r="L80" s="72">
        <f t="shared" ca="1" si="2"/>
        <v>3.2873832327909407E-2</v>
      </c>
      <c r="M80" s="51" cm="1">
        <f t="array" aca="1" ref="M80" ca="1">IF(ROUND(ROUND(L80,2)-L80,4)=0,_xlfn.XLOOKUP(L80,INDIRECT($A$4&amp;"!$G$32:$G$132"),INDIRECT($A$4&amp;"!$A$32:$A$132"),0,1,1),IF(L80&lt;0,0,(ROUNDUP(L80,2)-L80)*100*_xlfn.XLOOKUP(L80,INDIRECT($A$4&amp;"!$G$32:$G$132"),INDIRECT($A$4&amp;"!$A$32:$A$132"),0,-1,-1)+(L80-ROUNDDOWN(L80,2))*100*_xlfn.XLOOKUP(L80,INDIRECT($A$4&amp;"!$G$32:$G$132"),INDIRECT($A$4&amp;"!$A$32:$A$132"),0,1,1)))</f>
        <v>0.50898576263750694</v>
      </c>
      <c r="N80" s="90">
        <f t="shared" ca="1" si="3"/>
        <v>138.90417226132428</v>
      </c>
    </row>
    <row r="81" spans="1:14" x14ac:dyDescent="0.35">
      <c r="A81" s="48">
        <f t="shared" si="4"/>
        <v>45660</v>
      </c>
      <c r="B81" s="88" cm="1">
        <f t="array" aca="1" ref="B81" ca="1">_xlfn.XLOOKUP(A81,INDIRECT($A$5&amp;"!$AJ$41:$AJ$406"),INDIRECT($A$5&amp;"!$An$41:$An$406"))*SUM($F$3:$I$3)</f>
        <v>0</v>
      </c>
      <c r="C81" s="88" cm="1">
        <f t="array" aca="1" ref="C81" ca="1">_xlfn.XLOOKUP(A81,INDIRECT($A$5&amp;"!$AJ$41:$AJ$406"),INDIRECT($A$5&amp;"!$Ak$41:$Ak$406"))*SUM($F$3:$I$3)</f>
        <v>0</v>
      </c>
      <c r="D81" s="88" cm="1">
        <f t="array" aca="1" ref="D81" ca="1">_xlfn.XLOOKUP(A81,INDIRECT($A$5&amp;"!$AJ$41:$AJ$406"),INDIRECT($A$5&amp;"!$AO$41:$AO$406"))*SUM($F$3:$I$3)</f>
        <v>14.05</v>
      </c>
      <c r="E81" s="50" cm="1">
        <f t="array" ref="E81">SUMPRODUCT(('PT Storengy'!$B$8:$K$372)*('PT Storengy'!$A$8:$A$372=$A81)*('PT Storengy'!$A$5:$J$5=$A$6)*('PT Storengy'!$B$7:$K$7=$A$7))</f>
        <v>0</v>
      </c>
      <c r="F81" s="52">
        <f t="shared" ca="1" si="5"/>
        <v>0.32297317194580294</v>
      </c>
      <c r="G81" s="72">
        <f t="shared" ca="1" si="6"/>
        <v>3.2873832327909407E-2</v>
      </c>
      <c r="H81" s="51" cm="1">
        <f t="array" aca="1" ref="H81" ca="1">IF(ROUND(ROUND(G81,2)-G81,4)=0,_xlfn.XLOOKUP(G81,INDIRECT($A$4&amp;"!$G$32:$G$132"),INDIRECT($A$4&amp;"!$A$32:$A$132"),0,1,1),IF(G81&lt;0,0,(ROUNDUP(G81,2)-G81)*100*_xlfn.XLOOKUP(G81,INDIRECT($A$4&amp;"!$G$32:$G$132"),INDIRECT($A$4&amp;"!$A$32:$A$132"),0,-1,-1)+(G81-ROUNDDOWN(G81,2))*100*_xlfn.XLOOKUP(G81,INDIRECT($A$4&amp;"!$G$32:$G$132"),INDIRECT($A$4&amp;"!$A$32:$A$132"),0,1,1)))</f>
        <v>0.50898576263750694</v>
      </c>
      <c r="I81" s="113">
        <f t="shared" ca="1" si="1"/>
        <v>138.90417226132428</v>
      </c>
      <c r="K81" s="52">
        <f t="shared" ref="K81:K144" ca="1" si="7">K80-N81/1000</f>
        <v>0.18877333759409451</v>
      </c>
      <c r="L81" s="72">
        <f t="shared" ca="1" si="2"/>
        <v>2.2987414373366755E-2</v>
      </c>
      <c r="M81" s="51" cm="1">
        <f t="array" aca="1" ref="M81" ca="1">IF(ROUND(ROUND(L81,2)-L81,4)=0,_xlfn.XLOOKUP(L81,INDIRECT($A$4&amp;"!$G$32:$G$132"),INDIRECT($A$4&amp;"!$A$32:$A$132"),0,1,1),IF(L81&lt;0,0,(ROUNDUP(L81,2)-L81)*100*_xlfn.XLOOKUP(L81,INDIRECT($A$4&amp;"!$G$32:$G$132"),INDIRECT($A$4&amp;"!$A$32:$A$132"),0,-1,-1)+(L81-ROUNDDOWN(L81,2))*100*_xlfn.XLOOKUP(L81,INDIRECT($A$4&amp;"!$G$32:$G$132"),INDIRECT($A$4&amp;"!$A$32:$A$132"),0,1,1)))</f>
        <v>0.49174768418637427</v>
      </c>
      <c r="N81" s="90">
        <f t="shared" ca="1" si="3"/>
        <v>134.19983435170843</v>
      </c>
    </row>
    <row r="82" spans="1:14" x14ac:dyDescent="0.35">
      <c r="A82" s="48">
        <f t="shared" si="4"/>
        <v>45661</v>
      </c>
      <c r="B82" s="88" cm="1">
        <f t="array" aca="1" ref="B82" ca="1">_xlfn.XLOOKUP(A82,INDIRECT($A$5&amp;"!$AJ$41:$AJ$406"),INDIRECT($A$5&amp;"!$An$41:$An$406"))*SUM($F$3:$I$3)</f>
        <v>0</v>
      </c>
      <c r="C82" s="88" cm="1">
        <f t="array" aca="1" ref="C82" ca="1">_xlfn.XLOOKUP(A82,INDIRECT($A$5&amp;"!$AJ$41:$AJ$406"),INDIRECT($A$5&amp;"!$Ak$41:$Ak$406"))*SUM($F$3:$I$3)</f>
        <v>0</v>
      </c>
      <c r="D82" s="88" cm="1">
        <f t="array" aca="1" ref="D82" ca="1">_xlfn.XLOOKUP(A82,INDIRECT($A$5&amp;"!$AJ$41:$AJ$406"),INDIRECT($A$5&amp;"!$AO$41:$AO$406"))*SUM($F$3:$I$3)</f>
        <v>14.05</v>
      </c>
      <c r="E82" s="50" cm="1">
        <f t="array" ref="E82">SUMPRODUCT(('PT Storengy'!$B$8:$K$372)*('PT Storengy'!$A$8:$A$372=$A82)*('PT Storengy'!$A$5:$J$5=$A$6)*('PT Storengy'!$B$7:$K$7=$A$7))</f>
        <v>0</v>
      </c>
      <c r="F82" s="52">
        <f t="shared" ca="1" si="5"/>
        <v>0.18877333759409451</v>
      </c>
      <c r="G82" s="72">
        <f t="shared" ca="1" si="6"/>
        <v>2.2987414373366755E-2</v>
      </c>
      <c r="H82" s="51" cm="1">
        <f t="array" aca="1" ref="H82" ca="1">IF(ROUND(ROUND(G82,2)-G82,4)=0,_xlfn.XLOOKUP(G82,INDIRECT($A$4&amp;"!$G$32:$G$132"),INDIRECT($A$4&amp;"!$A$32:$A$132"),0,1,1),IF(G82&lt;0,0,(ROUNDUP(G82,2)-G82)*100*_xlfn.XLOOKUP(G82,INDIRECT($A$4&amp;"!$G$32:$G$132"),INDIRECT($A$4&amp;"!$A$32:$A$132"),0,-1,-1)+(G82-ROUNDDOWN(G82,2))*100*_xlfn.XLOOKUP(G82,INDIRECT($A$4&amp;"!$G$32:$G$132"),INDIRECT($A$4&amp;"!$A$32:$A$132"),0,1,1)))</f>
        <v>0.49174768418637427</v>
      </c>
      <c r="I82" s="113">
        <f t="shared" ref="I82:I145" ca="1" si="8">IF(F81*1000-$F$4*(1-E82)*H82&gt;1000*B82,$F$4*(1-E82)*H82,F81*1000-1000*B82)</f>
        <v>134.19983435170843</v>
      </c>
      <c r="K82" s="52">
        <f t="shared" ca="1" si="7"/>
        <v>5.9118516958872408E-2</v>
      </c>
      <c r="L82" s="72">
        <f t="shared" ref="L82:L145" ca="1" si="9">MAX(K81/SUM($F$3,$G$3,$H$3,$I$3),0)</f>
        <v>1.3435824739793203E-2</v>
      </c>
      <c r="M82" s="51" cm="1">
        <f t="array" aca="1" ref="M82" ca="1">IF(ROUND(ROUND(L82,2)-L82,4)=0,_xlfn.XLOOKUP(L82,INDIRECT($A$4&amp;"!$G$32:$G$132"),INDIRECT($A$4&amp;"!$A$32:$A$132"),0,1,1),IF(L82&lt;0,0,(ROUNDUP(L82,2)-L82)*100*_xlfn.XLOOKUP(L82,INDIRECT($A$4&amp;"!$G$32:$G$132"),INDIRECT($A$4&amp;"!$A$32:$A$132"),0,-1,-1)+(L82-ROUNDDOWN(L82,2))*100*_xlfn.XLOOKUP(L82,INDIRECT($A$4&amp;"!$G$32:$G$132"),INDIRECT($A$4&amp;"!$A$32:$A$132"),0,1,1)))</f>
        <v>0.47509341646336045</v>
      </c>
      <c r="N82" s="90">
        <f t="shared" ref="N82:N145" ca="1" si="10">IF(K81*1000&lt;$F$4*(1)*M82,K81*1000,$F$4*(1)*M82)</f>
        <v>129.65482063522211</v>
      </c>
    </row>
    <row r="83" spans="1:14" x14ac:dyDescent="0.35">
      <c r="A83" s="48">
        <f t="shared" ref="A83:A146" si="11">A82+1</f>
        <v>45662</v>
      </c>
      <c r="B83" s="88" cm="1">
        <f t="array" aca="1" ref="B83" ca="1">_xlfn.XLOOKUP(A83,INDIRECT($A$5&amp;"!$AJ$41:$AJ$406"),INDIRECT($A$5&amp;"!$An$41:$An$406"))*SUM($F$3:$I$3)</f>
        <v>0</v>
      </c>
      <c r="C83" s="88" cm="1">
        <f t="array" aca="1" ref="C83" ca="1">_xlfn.XLOOKUP(A83,INDIRECT($A$5&amp;"!$AJ$41:$AJ$406"),INDIRECT($A$5&amp;"!$Ak$41:$Ak$406"))*SUM($F$3:$I$3)</f>
        <v>0</v>
      </c>
      <c r="D83" s="88" cm="1">
        <f t="array" aca="1" ref="D83" ca="1">_xlfn.XLOOKUP(A83,INDIRECT($A$5&amp;"!$AJ$41:$AJ$406"),INDIRECT($A$5&amp;"!$AO$41:$AO$406"))*SUM($F$3:$I$3)</f>
        <v>14.05</v>
      </c>
      <c r="E83" s="50" cm="1">
        <f t="array" ref="E83">SUMPRODUCT(('PT Storengy'!$B$8:$K$372)*('PT Storengy'!$A$8:$A$372=$A83)*('PT Storengy'!$A$5:$J$5=$A$6)*('PT Storengy'!$B$7:$K$7=$A$7))</f>
        <v>0</v>
      </c>
      <c r="F83" s="52">
        <f t="shared" ref="F83:F146" ca="1" si="12">F82-I83/1000</f>
        <v>5.9118516958872408E-2</v>
      </c>
      <c r="G83" s="72">
        <f t="shared" ref="G83:G146" ca="1" si="13">$F82/SUM($F$3,$G$3,$H$3,$I$3)</f>
        <v>1.3435824739793203E-2</v>
      </c>
      <c r="H83" s="51" cm="1">
        <f t="array" aca="1" ref="H83" ca="1">IF(ROUND(ROUND(G83,2)-G83,4)=0,_xlfn.XLOOKUP(G83,INDIRECT($A$4&amp;"!$G$32:$G$132"),INDIRECT($A$4&amp;"!$A$32:$A$132"),0,1,1),IF(G83&lt;0,0,(ROUNDUP(G83,2)-G83)*100*_xlfn.XLOOKUP(G83,INDIRECT($A$4&amp;"!$G$32:$G$132"),INDIRECT($A$4&amp;"!$A$32:$A$132"),0,-1,-1)+(G83-ROUNDDOWN(G83,2))*100*_xlfn.XLOOKUP(G83,INDIRECT($A$4&amp;"!$G$32:$G$132"),INDIRECT($A$4&amp;"!$A$32:$A$132"),0,1,1)))</f>
        <v>0.47509341646336045</v>
      </c>
      <c r="I83" s="113">
        <f t="shared" ca="1" si="8"/>
        <v>129.65482063522211</v>
      </c>
      <c r="K83" s="52">
        <f t="shared" ca="1" si="7"/>
        <v>0</v>
      </c>
      <c r="L83" s="72">
        <f t="shared" ca="1" si="9"/>
        <v>4.2077236269660078E-3</v>
      </c>
      <c r="M83" s="51" cm="1">
        <f t="array" aca="1" ref="M83" ca="1">IF(ROUND(ROUND(L83,2)-L83,4)=0,_xlfn.XLOOKUP(L83,INDIRECT($A$4&amp;"!$G$32:$G$132"),INDIRECT($A$4&amp;"!$A$32:$A$132"),0,1,1),IF(L83&lt;0,0,(ROUNDUP(L83,2)-L83)*100*_xlfn.XLOOKUP(L83,INDIRECT($A$4&amp;"!$G$32:$G$132"),INDIRECT($A$4&amp;"!$A$32:$A$132"),0,-1,-1)+(L83-ROUNDDOWN(L83,2))*100*_xlfn.XLOOKUP(L83,INDIRECT($A$4&amp;"!$G$32:$G$132"),INDIRECT($A$4&amp;"!$A$32:$A$132"),0,1,1)))</f>
        <v>0.45900318725503464</v>
      </c>
      <c r="N83" s="90">
        <f t="shared" ca="1" si="10"/>
        <v>59.118516958872405</v>
      </c>
    </row>
    <row r="84" spans="1:14" x14ac:dyDescent="0.35">
      <c r="A84" s="48">
        <f t="shared" si="11"/>
        <v>45663</v>
      </c>
      <c r="B84" s="88" cm="1">
        <f t="array" aca="1" ref="B84" ca="1">_xlfn.XLOOKUP(A84,INDIRECT($A$5&amp;"!$AJ$41:$AJ$406"),INDIRECT($A$5&amp;"!$An$41:$An$406"))*SUM($F$3:$I$3)</f>
        <v>0</v>
      </c>
      <c r="C84" s="88" cm="1">
        <f t="array" aca="1" ref="C84" ca="1">_xlfn.XLOOKUP(A84,INDIRECT($A$5&amp;"!$AJ$41:$AJ$406"),INDIRECT($A$5&amp;"!$Ak$41:$Ak$406"))*SUM($F$3:$I$3)</f>
        <v>0</v>
      </c>
      <c r="D84" s="88" cm="1">
        <f t="array" aca="1" ref="D84" ca="1">_xlfn.XLOOKUP(A84,INDIRECT($A$5&amp;"!$AJ$41:$AJ$406"),INDIRECT($A$5&amp;"!$AO$41:$AO$406"))*SUM($F$3:$I$3)</f>
        <v>14.05</v>
      </c>
      <c r="E84" s="50" cm="1">
        <f t="array" ref="E84">SUMPRODUCT(('PT Storengy'!$B$8:$K$372)*('PT Storengy'!$A$8:$A$372=$A84)*('PT Storengy'!$A$5:$J$5=$A$6)*('PT Storengy'!$B$7:$K$7=$A$7))</f>
        <v>0</v>
      </c>
      <c r="F84" s="52">
        <f t="shared" ca="1" si="12"/>
        <v>0</v>
      </c>
      <c r="G84" s="72">
        <f t="shared" ca="1" si="13"/>
        <v>4.2077236269660078E-3</v>
      </c>
      <c r="H84" s="51" cm="1">
        <f t="array" aca="1" ref="H84" ca="1">IF(ROUND(ROUND(G84,2)-G84,4)=0,_xlfn.XLOOKUP(G84,INDIRECT($A$4&amp;"!$G$32:$G$132"),INDIRECT($A$4&amp;"!$A$32:$A$132"),0,1,1),IF(G84&lt;0,0,(ROUNDUP(G84,2)-G84)*100*_xlfn.XLOOKUP(G84,INDIRECT($A$4&amp;"!$G$32:$G$132"),INDIRECT($A$4&amp;"!$A$32:$A$132"),0,-1,-1)+(G84-ROUNDDOWN(G84,2))*100*_xlfn.XLOOKUP(G84,INDIRECT($A$4&amp;"!$G$32:$G$132"),INDIRECT($A$4&amp;"!$A$32:$A$132"),0,1,1)))</f>
        <v>0.45900318725503464</v>
      </c>
      <c r="I84" s="113">
        <f t="shared" ca="1" si="8"/>
        <v>59.118516958872405</v>
      </c>
      <c r="K84" s="52">
        <f t="shared" ca="1" si="7"/>
        <v>0</v>
      </c>
      <c r="L84" s="72">
        <f t="shared" ca="1" si="9"/>
        <v>0</v>
      </c>
      <c r="M84" s="51" cm="1">
        <f t="array" aca="1" ref="M84" ca="1">IF(ROUND(ROUND(L84,2)-L84,4)=0,_xlfn.XLOOKUP(L84,INDIRECT($A$4&amp;"!$G$32:$G$132"),INDIRECT($A$4&amp;"!$A$32:$A$132"),0,1,1),IF(L84&lt;0,0,(ROUNDUP(L84,2)-L84)*100*_xlfn.XLOOKUP(L84,INDIRECT($A$4&amp;"!$G$32:$G$132"),INDIRECT($A$4&amp;"!$A$32:$A$132"),0,-1,-1)+(L84-ROUNDDOWN(L84,2))*100*_xlfn.XLOOKUP(L84,INDIRECT($A$4&amp;"!$G$32:$G$132"),INDIRECT($A$4&amp;"!$A$32:$A$132"),0,1,1)))</f>
        <v>0.45166654922133753</v>
      </c>
      <c r="N84" s="90">
        <f t="shared" ca="1" si="10"/>
        <v>0</v>
      </c>
    </row>
    <row r="85" spans="1:14" x14ac:dyDescent="0.35">
      <c r="A85" s="48">
        <f t="shared" si="11"/>
        <v>45664</v>
      </c>
      <c r="B85" s="88" cm="1">
        <f t="array" aca="1" ref="B85" ca="1">_xlfn.XLOOKUP(A85,INDIRECT($A$5&amp;"!$AJ$41:$AJ$406"),INDIRECT($A$5&amp;"!$An$41:$An$406"))*SUM($F$3:$I$3)</f>
        <v>0</v>
      </c>
      <c r="C85" s="88" cm="1">
        <f t="array" aca="1" ref="C85" ca="1">_xlfn.XLOOKUP(A85,INDIRECT($A$5&amp;"!$AJ$41:$AJ$406"),INDIRECT($A$5&amp;"!$Ak$41:$Ak$406"))*SUM($F$3:$I$3)</f>
        <v>0</v>
      </c>
      <c r="D85" s="88" cm="1">
        <f t="array" aca="1" ref="D85" ca="1">_xlfn.XLOOKUP(A85,INDIRECT($A$5&amp;"!$AJ$41:$AJ$406"),INDIRECT($A$5&amp;"!$AO$41:$AO$406"))*SUM($F$3:$I$3)</f>
        <v>14.05</v>
      </c>
      <c r="E85" s="50" cm="1">
        <f t="array" ref="E85">SUMPRODUCT(('PT Storengy'!$B$8:$K$372)*('PT Storengy'!$A$8:$A$372=$A85)*('PT Storengy'!$A$5:$J$5=$A$6)*('PT Storengy'!$B$7:$K$7=$A$7))</f>
        <v>0</v>
      </c>
      <c r="F85" s="52">
        <f t="shared" ca="1" si="12"/>
        <v>0</v>
      </c>
      <c r="G85" s="72">
        <f t="shared" ca="1" si="13"/>
        <v>0</v>
      </c>
      <c r="H85" s="51" cm="1">
        <f t="array" aca="1" ref="H85" ca="1">IF(ROUND(ROUND(G85,2)-G85,4)=0,_xlfn.XLOOKUP(G85,INDIRECT($A$4&amp;"!$G$32:$G$132"),INDIRECT($A$4&amp;"!$A$32:$A$132"),0,1,1),IF(G85&lt;0,0,(ROUNDUP(G85,2)-G85)*100*_xlfn.XLOOKUP(G85,INDIRECT($A$4&amp;"!$G$32:$G$132"),INDIRECT($A$4&amp;"!$A$32:$A$132"),0,-1,-1)+(G85-ROUNDDOWN(G85,2))*100*_xlfn.XLOOKUP(G85,INDIRECT($A$4&amp;"!$G$32:$G$132"),INDIRECT($A$4&amp;"!$A$32:$A$132"),0,1,1)))</f>
        <v>0.45166654922133753</v>
      </c>
      <c r="I85" s="113">
        <f t="shared" ca="1" si="8"/>
        <v>0</v>
      </c>
      <c r="K85" s="52">
        <f t="shared" ca="1" si="7"/>
        <v>0</v>
      </c>
      <c r="L85" s="72">
        <f t="shared" ca="1" si="9"/>
        <v>0</v>
      </c>
      <c r="M85" s="51" cm="1">
        <f t="array" aca="1" ref="M85" ca="1">IF(ROUND(ROUND(L85,2)-L85,4)=0,_xlfn.XLOOKUP(L85,INDIRECT($A$4&amp;"!$G$32:$G$132"),INDIRECT($A$4&amp;"!$A$32:$A$132"),0,1,1),IF(L85&lt;0,0,(ROUNDUP(L85,2)-L85)*100*_xlfn.XLOOKUP(L85,INDIRECT($A$4&amp;"!$G$32:$G$132"),INDIRECT($A$4&amp;"!$A$32:$A$132"),0,-1,-1)+(L85-ROUNDDOWN(L85,2))*100*_xlfn.XLOOKUP(L85,INDIRECT($A$4&amp;"!$G$32:$G$132"),INDIRECT($A$4&amp;"!$A$32:$A$132"),0,1,1)))</f>
        <v>0.45166654922133753</v>
      </c>
      <c r="N85" s="90">
        <f t="shared" ca="1" si="10"/>
        <v>0</v>
      </c>
    </row>
    <row r="86" spans="1:14" x14ac:dyDescent="0.35">
      <c r="A86" s="48">
        <f t="shared" si="11"/>
        <v>45665</v>
      </c>
      <c r="B86" s="88" cm="1">
        <f t="array" aca="1" ref="B86" ca="1">_xlfn.XLOOKUP(A86,INDIRECT($A$5&amp;"!$AJ$41:$AJ$406"),INDIRECT($A$5&amp;"!$An$41:$An$406"))*SUM($F$3:$I$3)</f>
        <v>0</v>
      </c>
      <c r="C86" s="88" cm="1">
        <f t="array" aca="1" ref="C86" ca="1">_xlfn.XLOOKUP(A86,INDIRECT($A$5&amp;"!$AJ$41:$AJ$406"),INDIRECT($A$5&amp;"!$Ak$41:$Ak$406"))*SUM($F$3:$I$3)</f>
        <v>0</v>
      </c>
      <c r="D86" s="88" cm="1">
        <f t="array" aca="1" ref="D86" ca="1">_xlfn.XLOOKUP(A86,INDIRECT($A$5&amp;"!$AJ$41:$AJ$406"),INDIRECT($A$5&amp;"!$AO$41:$AO$406"))*SUM($F$3:$I$3)</f>
        <v>14.05</v>
      </c>
      <c r="E86" s="50" cm="1">
        <f t="array" ref="E86">SUMPRODUCT(('PT Storengy'!$B$8:$K$372)*('PT Storengy'!$A$8:$A$372=$A86)*('PT Storengy'!$A$5:$J$5=$A$6)*('PT Storengy'!$B$7:$K$7=$A$7))</f>
        <v>0</v>
      </c>
      <c r="F86" s="52">
        <f t="shared" ca="1" si="12"/>
        <v>0</v>
      </c>
      <c r="G86" s="72">
        <f t="shared" ca="1" si="13"/>
        <v>0</v>
      </c>
      <c r="H86" s="51" cm="1">
        <f t="array" aca="1" ref="H86" ca="1">IF(ROUND(ROUND(G86,2)-G86,4)=0,_xlfn.XLOOKUP(G86,INDIRECT($A$4&amp;"!$G$32:$G$132"),INDIRECT($A$4&amp;"!$A$32:$A$132"),0,1,1),IF(G86&lt;0,0,(ROUNDUP(G86,2)-G86)*100*_xlfn.XLOOKUP(G86,INDIRECT($A$4&amp;"!$G$32:$G$132"),INDIRECT($A$4&amp;"!$A$32:$A$132"),0,-1,-1)+(G86-ROUNDDOWN(G86,2))*100*_xlfn.XLOOKUP(G86,INDIRECT($A$4&amp;"!$G$32:$G$132"),INDIRECT($A$4&amp;"!$A$32:$A$132"),0,1,1)))</f>
        <v>0.45166654922133753</v>
      </c>
      <c r="I86" s="113">
        <f t="shared" ca="1" si="8"/>
        <v>0</v>
      </c>
      <c r="K86" s="52">
        <f t="shared" ca="1" si="7"/>
        <v>0</v>
      </c>
      <c r="L86" s="72">
        <f t="shared" ca="1" si="9"/>
        <v>0</v>
      </c>
      <c r="M86" s="51" cm="1">
        <f t="array" aca="1" ref="M86" ca="1">IF(ROUND(ROUND(L86,2)-L86,4)=0,_xlfn.XLOOKUP(L86,INDIRECT($A$4&amp;"!$G$32:$G$132"),INDIRECT($A$4&amp;"!$A$32:$A$132"),0,1,1),IF(L86&lt;0,0,(ROUNDUP(L86,2)-L86)*100*_xlfn.XLOOKUP(L86,INDIRECT($A$4&amp;"!$G$32:$G$132"),INDIRECT($A$4&amp;"!$A$32:$A$132"),0,-1,-1)+(L86-ROUNDDOWN(L86,2))*100*_xlfn.XLOOKUP(L86,INDIRECT($A$4&amp;"!$G$32:$G$132"),INDIRECT($A$4&amp;"!$A$32:$A$132"),0,1,1)))</f>
        <v>0.45166654922133753</v>
      </c>
      <c r="N86" s="90">
        <f t="shared" ca="1" si="10"/>
        <v>0</v>
      </c>
    </row>
    <row r="87" spans="1:14" x14ac:dyDescent="0.35">
      <c r="A87" s="48">
        <f t="shared" si="11"/>
        <v>45666</v>
      </c>
      <c r="B87" s="88" cm="1">
        <f t="array" aca="1" ref="B87" ca="1">_xlfn.XLOOKUP(A87,INDIRECT($A$5&amp;"!$AJ$41:$AJ$406"),INDIRECT($A$5&amp;"!$An$41:$An$406"))*SUM($F$3:$I$3)</f>
        <v>0</v>
      </c>
      <c r="C87" s="88" cm="1">
        <f t="array" aca="1" ref="C87" ca="1">_xlfn.XLOOKUP(A87,INDIRECT($A$5&amp;"!$AJ$41:$AJ$406"),INDIRECT($A$5&amp;"!$Ak$41:$Ak$406"))*SUM($F$3:$I$3)</f>
        <v>0</v>
      </c>
      <c r="D87" s="88" cm="1">
        <f t="array" aca="1" ref="D87" ca="1">_xlfn.XLOOKUP(A87,INDIRECT($A$5&amp;"!$AJ$41:$AJ$406"),INDIRECT($A$5&amp;"!$AO$41:$AO$406"))*SUM($F$3:$I$3)</f>
        <v>14.05</v>
      </c>
      <c r="E87" s="50" cm="1">
        <f t="array" ref="E87">SUMPRODUCT(('PT Storengy'!$B$8:$K$372)*('PT Storengy'!$A$8:$A$372=$A87)*('PT Storengy'!$A$5:$J$5=$A$6)*('PT Storengy'!$B$7:$K$7=$A$7))</f>
        <v>0</v>
      </c>
      <c r="F87" s="52">
        <f t="shared" ca="1" si="12"/>
        <v>0</v>
      </c>
      <c r="G87" s="72">
        <f t="shared" ca="1" si="13"/>
        <v>0</v>
      </c>
      <c r="H87" s="51" cm="1">
        <f t="array" aca="1" ref="H87" ca="1">IF(ROUND(ROUND(G87,2)-G87,4)=0,_xlfn.XLOOKUP(G87,INDIRECT($A$4&amp;"!$G$32:$G$132"),INDIRECT($A$4&amp;"!$A$32:$A$132"),0,1,1),IF(G87&lt;0,0,(ROUNDUP(G87,2)-G87)*100*_xlfn.XLOOKUP(G87,INDIRECT($A$4&amp;"!$G$32:$G$132"),INDIRECT($A$4&amp;"!$A$32:$A$132"),0,-1,-1)+(G87-ROUNDDOWN(G87,2))*100*_xlfn.XLOOKUP(G87,INDIRECT($A$4&amp;"!$G$32:$G$132"),INDIRECT($A$4&amp;"!$A$32:$A$132"),0,1,1)))</f>
        <v>0.45166654922133753</v>
      </c>
      <c r="I87" s="113">
        <f t="shared" ca="1" si="8"/>
        <v>0</v>
      </c>
      <c r="K87" s="52">
        <f t="shared" ca="1" si="7"/>
        <v>0</v>
      </c>
      <c r="L87" s="72">
        <f t="shared" ca="1" si="9"/>
        <v>0</v>
      </c>
      <c r="M87" s="51" cm="1">
        <f t="array" aca="1" ref="M87" ca="1">IF(ROUND(ROUND(L87,2)-L87,4)=0,_xlfn.XLOOKUP(L87,INDIRECT($A$4&amp;"!$G$32:$G$132"),INDIRECT($A$4&amp;"!$A$32:$A$132"),0,1,1),IF(L87&lt;0,0,(ROUNDUP(L87,2)-L87)*100*_xlfn.XLOOKUP(L87,INDIRECT($A$4&amp;"!$G$32:$G$132"),INDIRECT($A$4&amp;"!$A$32:$A$132"),0,-1,-1)+(L87-ROUNDDOWN(L87,2))*100*_xlfn.XLOOKUP(L87,INDIRECT($A$4&amp;"!$G$32:$G$132"),INDIRECT($A$4&amp;"!$A$32:$A$132"),0,1,1)))</f>
        <v>0.45166654922133753</v>
      </c>
      <c r="N87" s="90">
        <f t="shared" ca="1" si="10"/>
        <v>0</v>
      </c>
    </row>
    <row r="88" spans="1:14" x14ac:dyDescent="0.35">
      <c r="A88" s="48">
        <f t="shared" si="11"/>
        <v>45667</v>
      </c>
      <c r="B88" s="88" cm="1">
        <f t="array" aca="1" ref="B88" ca="1">_xlfn.XLOOKUP(A88,INDIRECT($A$5&amp;"!$AJ$41:$AJ$406"),INDIRECT($A$5&amp;"!$An$41:$An$406"))*SUM($F$3:$I$3)</f>
        <v>0</v>
      </c>
      <c r="C88" s="88" cm="1">
        <f t="array" aca="1" ref="C88" ca="1">_xlfn.XLOOKUP(A88,INDIRECT($A$5&amp;"!$AJ$41:$AJ$406"),INDIRECT($A$5&amp;"!$Ak$41:$Ak$406"))*SUM($F$3:$I$3)</f>
        <v>0</v>
      </c>
      <c r="D88" s="88" cm="1">
        <f t="array" aca="1" ref="D88" ca="1">_xlfn.XLOOKUP(A88,INDIRECT($A$5&amp;"!$AJ$41:$AJ$406"),INDIRECT($A$5&amp;"!$AO$41:$AO$406"))*SUM($F$3:$I$3)</f>
        <v>14.05</v>
      </c>
      <c r="E88" s="50" cm="1">
        <f t="array" ref="E88">SUMPRODUCT(('PT Storengy'!$B$8:$K$372)*('PT Storengy'!$A$8:$A$372=$A88)*('PT Storengy'!$A$5:$J$5=$A$6)*('PT Storengy'!$B$7:$K$7=$A$7))</f>
        <v>0</v>
      </c>
      <c r="F88" s="52">
        <f t="shared" ca="1" si="12"/>
        <v>0</v>
      </c>
      <c r="G88" s="72">
        <f t="shared" ca="1" si="13"/>
        <v>0</v>
      </c>
      <c r="H88" s="51" cm="1">
        <f t="array" aca="1" ref="H88" ca="1">IF(ROUND(ROUND(G88,2)-G88,4)=0,_xlfn.XLOOKUP(G88,INDIRECT($A$4&amp;"!$G$32:$G$132"),INDIRECT($A$4&amp;"!$A$32:$A$132"),0,1,1),IF(G88&lt;0,0,(ROUNDUP(G88,2)-G88)*100*_xlfn.XLOOKUP(G88,INDIRECT($A$4&amp;"!$G$32:$G$132"),INDIRECT($A$4&amp;"!$A$32:$A$132"),0,-1,-1)+(G88-ROUNDDOWN(G88,2))*100*_xlfn.XLOOKUP(G88,INDIRECT($A$4&amp;"!$G$32:$G$132"),INDIRECT($A$4&amp;"!$A$32:$A$132"),0,1,1)))</f>
        <v>0.45166654922133753</v>
      </c>
      <c r="I88" s="113">
        <f t="shared" ca="1" si="8"/>
        <v>0</v>
      </c>
      <c r="K88" s="52">
        <f t="shared" ca="1" si="7"/>
        <v>0</v>
      </c>
      <c r="L88" s="72">
        <f t="shared" ca="1" si="9"/>
        <v>0</v>
      </c>
      <c r="M88" s="51" cm="1">
        <f t="array" aca="1" ref="M88" ca="1">IF(ROUND(ROUND(L88,2)-L88,4)=0,_xlfn.XLOOKUP(L88,INDIRECT($A$4&amp;"!$G$32:$G$132"),INDIRECT($A$4&amp;"!$A$32:$A$132"),0,1,1),IF(L88&lt;0,0,(ROUNDUP(L88,2)-L88)*100*_xlfn.XLOOKUP(L88,INDIRECT($A$4&amp;"!$G$32:$G$132"),INDIRECT($A$4&amp;"!$A$32:$A$132"),0,-1,-1)+(L88-ROUNDDOWN(L88,2))*100*_xlfn.XLOOKUP(L88,INDIRECT($A$4&amp;"!$G$32:$G$132"),INDIRECT($A$4&amp;"!$A$32:$A$132"),0,1,1)))</f>
        <v>0.45166654922133753</v>
      </c>
      <c r="N88" s="90">
        <f t="shared" ca="1" si="10"/>
        <v>0</v>
      </c>
    </row>
    <row r="89" spans="1:14" x14ac:dyDescent="0.35">
      <c r="A89" s="48">
        <f t="shared" si="11"/>
        <v>45668</v>
      </c>
      <c r="B89" s="88" cm="1">
        <f t="array" aca="1" ref="B89" ca="1">_xlfn.XLOOKUP(A89,INDIRECT($A$5&amp;"!$AJ$41:$AJ$406"),INDIRECT($A$5&amp;"!$An$41:$An$406"))*SUM($F$3:$I$3)</f>
        <v>0</v>
      </c>
      <c r="C89" s="88" cm="1">
        <f t="array" aca="1" ref="C89" ca="1">_xlfn.XLOOKUP(A89,INDIRECT($A$5&amp;"!$AJ$41:$AJ$406"),INDIRECT($A$5&amp;"!$Ak$41:$Ak$406"))*SUM($F$3:$I$3)</f>
        <v>0</v>
      </c>
      <c r="D89" s="88" cm="1">
        <f t="array" aca="1" ref="D89" ca="1">_xlfn.XLOOKUP(A89,INDIRECT($A$5&amp;"!$AJ$41:$AJ$406"),INDIRECT($A$5&amp;"!$AO$41:$AO$406"))*SUM($F$3:$I$3)</f>
        <v>14.05</v>
      </c>
      <c r="E89" s="50" cm="1">
        <f t="array" ref="E89">SUMPRODUCT(('PT Storengy'!$B$8:$K$372)*('PT Storengy'!$A$8:$A$372=$A89)*('PT Storengy'!$A$5:$J$5=$A$6)*('PT Storengy'!$B$7:$K$7=$A$7))</f>
        <v>0</v>
      </c>
      <c r="F89" s="52">
        <f t="shared" ca="1" si="12"/>
        <v>0</v>
      </c>
      <c r="G89" s="72">
        <f t="shared" ca="1" si="13"/>
        <v>0</v>
      </c>
      <c r="H89" s="51" cm="1">
        <f t="array" aca="1" ref="H89" ca="1">IF(ROUND(ROUND(G89,2)-G89,4)=0,_xlfn.XLOOKUP(G89,INDIRECT($A$4&amp;"!$G$32:$G$132"),INDIRECT($A$4&amp;"!$A$32:$A$132"),0,1,1),IF(G89&lt;0,0,(ROUNDUP(G89,2)-G89)*100*_xlfn.XLOOKUP(G89,INDIRECT($A$4&amp;"!$G$32:$G$132"),INDIRECT($A$4&amp;"!$A$32:$A$132"),0,-1,-1)+(G89-ROUNDDOWN(G89,2))*100*_xlfn.XLOOKUP(G89,INDIRECT($A$4&amp;"!$G$32:$G$132"),INDIRECT($A$4&amp;"!$A$32:$A$132"),0,1,1)))</f>
        <v>0.45166654922133753</v>
      </c>
      <c r="I89" s="113">
        <f t="shared" ca="1" si="8"/>
        <v>0</v>
      </c>
      <c r="K89" s="52">
        <f t="shared" ca="1" si="7"/>
        <v>0</v>
      </c>
      <c r="L89" s="72">
        <f t="shared" ca="1" si="9"/>
        <v>0</v>
      </c>
      <c r="M89" s="51" cm="1">
        <f t="array" aca="1" ref="M89" ca="1">IF(ROUND(ROUND(L89,2)-L89,4)=0,_xlfn.XLOOKUP(L89,INDIRECT($A$4&amp;"!$G$32:$G$132"),INDIRECT($A$4&amp;"!$A$32:$A$132"),0,1,1),IF(L89&lt;0,0,(ROUNDUP(L89,2)-L89)*100*_xlfn.XLOOKUP(L89,INDIRECT($A$4&amp;"!$G$32:$G$132"),INDIRECT($A$4&amp;"!$A$32:$A$132"),0,-1,-1)+(L89-ROUNDDOWN(L89,2))*100*_xlfn.XLOOKUP(L89,INDIRECT($A$4&amp;"!$G$32:$G$132"),INDIRECT($A$4&amp;"!$A$32:$A$132"),0,1,1)))</f>
        <v>0.45166654922133753</v>
      </c>
      <c r="N89" s="90">
        <f t="shared" ca="1" si="10"/>
        <v>0</v>
      </c>
    </row>
    <row r="90" spans="1:14" x14ac:dyDescent="0.35">
      <c r="A90" s="48">
        <f t="shared" si="11"/>
        <v>45669</v>
      </c>
      <c r="B90" s="88" cm="1">
        <f t="array" aca="1" ref="B90" ca="1">_xlfn.XLOOKUP(A90,INDIRECT($A$5&amp;"!$AJ$41:$AJ$406"),INDIRECT($A$5&amp;"!$An$41:$An$406"))*SUM($F$3:$I$3)</f>
        <v>0</v>
      </c>
      <c r="C90" s="88" cm="1">
        <f t="array" aca="1" ref="C90" ca="1">_xlfn.XLOOKUP(A90,INDIRECT($A$5&amp;"!$AJ$41:$AJ$406"),INDIRECT($A$5&amp;"!$Ak$41:$Ak$406"))*SUM($F$3:$I$3)</f>
        <v>0</v>
      </c>
      <c r="D90" s="88" cm="1">
        <f t="array" aca="1" ref="D90" ca="1">_xlfn.XLOOKUP(A90,INDIRECT($A$5&amp;"!$AJ$41:$AJ$406"),INDIRECT($A$5&amp;"!$AO$41:$AO$406"))*SUM($F$3:$I$3)</f>
        <v>14.05</v>
      </c>
      <c r="E90" s="50" cm="1">
        <f t="array" ref="E90">SUMPRODUCT(('PT Storengy'!$B$8:$K$372)*('PT Storengy'!$A$8:$A$372=$A90)*('PT Storengy'!$A$5:$J$5=$A$6)*('PT Storengy'!$B$7:$K$7=$A$7))</f>
        <v>0</v>
      </c>
      <c r="F90" s="52">
        <f t="shared" ca="1" si="12"/>
        <v>0</v>
      </c>
      <c r="G90" s="72">
        <f t="shared" ca="1" si="13"/>
        <v>0</v>
      </c>
      <c r="H90" s="51" cm="1">
        <f t="array" aca="1" ref="H90" ca="1">IF(ROUND(ROUND(G90,2)-G90,4)=0,_xlfn.XLOOKUP(G90,INDIRECT($A$4&amp;"!$G$32:$G$132"),INDIRECT($A$4&amp;"!$A$32:$A$132"),0,1,1),IF(G90&lt;0,0,(ROUNDUP(G90,2)-G90)*100*_xlfn.XLOOKUP(G90,INDIRECT($A$4&amp;"!$G$32:$G$132"),INDIRECT($A$4&amp;"!$A$32:$A$132"),0,-1,-1)+(G90-ROUNDDOWN(G90,2))*100*_xlfn.XLOOKUP(G90,INDIRECT($A$4&amp;"!$G$32:$G$132"),INDIRECT($A$4&amp;"!$A$32:$A$132"),0,1,1)))</f>
        <v>0.45166654922133753</v>
      </c>
      <c r="I90" s="113">
        <f t="shared" ca="1" si="8"/>
        <v>0</v>
      </c>
      <c r="K90" s="52">
        <f t="shared" ca="1" si="7"/>
        <v>0</v>
      </c>
      <c r="L90" s="72">
        <f t="shared" ca="1" si="9"/>
        <v>0</v>
      </c>
      <c r="M90" s="51" cm="1">
        <f t="array" aca="1" ref="M90" ca="1">IF(ROUND(ROUND(L90,2)-L90,4)=0,_xlfn.XLOOKUP(L90,INDIRECT($A$4&amp;"!$G$32:$G$132"),INDIRECT($A$4&amp;"!$A$32:$A$132"),0,1,1),IF(L90&lt;0,0,(ROUNDUP(L90,2)-L90)*100*_xlfn.XLOOKUP(L90,INDIRECT($A$4&amp;"!$G$32:$G$132"),INDIRECT($A$4&amp;"!$A$32:$A$132"),0,-1,-1)+(L90-ROUNDDOWN(L90,2))*100*_xlfn.XLOOKUP(L90,INDIRECT($A$4&amp;"!$G$32:$G$132"),INDIRECT($A$4&amp;"!$A$32:$A$132"),0,1,1)))</f>
        <v>0.45166654922133753</v>
      </c>
      <c r="N90" s="90">
        <f t="shared" ca="1" si="10"/>
        <v>0</v>
      </c>
    </row>
    <row r="91" spans="1:14" x14ac:dyDescent="0.35">
      <c r="A91" s="48">
        <f t="shared" si="11"/>
        <v>45670</v>
      </c>
      <c r="B91" s="88" cm="1">
        <f t="array" aca="1" ref="B91" ca="1">_xlfn.XLOOKUP(A91,INDIRECT($A$5&amp;"!$AJ$41:$AJ$406"),INDIRECT($A$5&amp;"!$An$41:$An$406"))*SUM($F$3:$I$3)</f>
        <v>0</v>
      </c>
      <c r="C91" s="88" cm="1">
        <f t="array" aca="1" ref="C91" ca="1">_xlfn.XLOOKUP(A91,INDIRECT($A$5&amp;"!$AJ$41:$AJ$406"),INDIRECT($A$5&amp;"!$Ak$41:$Ak$406"))*SUM($F$3:$I$3)</f>
        <v>0</v>
      </c>
      <c r="D91" s="88" cm="1">
        <f t="array" aca="1" ref="D91" ca="1">_xlfn.XLOOKUP(A91,INDIRECT($A$5&amp;"!$AJ$41:$AJ$406"),INDIRECT($A$5&amp;"!$AO$41:$AO$406"))*SUM($F$3:$I$3)</f>
        <v>14.05</v>
      </c>
      <c r="E91" s="50" cm="1">
        <f t="array" ref="E91">SUMPRODUCT(('PT Storengy'!$B$8:$K$372)*('PT Storengy'!$A$8:$A$372=$A91)*('PT Storengy'!$A$5:$J$5=$A$6)*('PT Storengy'!$B$7:$K$7=$A$7))</f>
        <v>0</v>
      </c>
      <c r="F91" s="52">
        <f t="shared" ca="1" si="12"/>
        <v>0</v>
      </c>
      <c r="G91" s="72">
        <f t="shared" ca="1" si="13"/>
        <v>0</v>
      </c>
      <c r="H91" s="51" cm="1">
        <f t="array" aca="1" ref="H91" ca="1">IF(ROUND(ROUND(G91,2)-G91,4)=0,_xlfn.XLOOKUP(G91,INDIRECT($A$4&amp;"!$G$32:$G$132"),INDIRECT($A$4&amp;"!$A$32:$A$132"),0,1,1),IF(G91&lt;0,0,(ROUNDUP(G91,2)-G91)*100*_xlfn.XLOOKUP(G91,INDIRECT($A$4&amp;"!$G$32:$G$132"),INDIRECT($A$4&amp;"!$A$32:$A$132"),0,-1,-1)+(G91-ROUNDDOWN(G91,2))*100*_xlfn.XLOOKUP(G91,INDIRECT($A$4&amp;"!$G$32:$G$132"),INDIRECT($A$4&amp;"!$A$32:$A$132"),0,1,1)))</f>
        <v>0.45166654922133753</v>
      </c>
      <c r="I91" s="113">
        <f t="shared" ca="1" si="8"/>
        <v>0</v>
      </c>
      <c r="K91" s="52">
        <f t="shared" ca="1" si="7"/>
        <v>0</v>
      </c>
      <c r="L91" s="72">
        <f t="shared" ca="1" si="9"/>
        <v>0</v>
      </c>
      <c r="M91" s="51" cm="1">
        <f t="array" aca="1" ref="M91" ca="1">IF(ROUND(ROUND(L91,2)-L91,4)=0,_xlfn.XLOOKUP(L91,INDIRECT($A$4&amp;"!$G$32:$G$132"),INDIRECT($A$4&amp;"!$A$32:$A$132"),0,1,1),IF(L91&lt;0,0,(ROUNDUP(L91,2)-L91)*100*_xlfn.XLOOKUP(L91,INDIRECT($A$4&amp;"!$G$32:$G$132"),INDIRECT($A$4&amp;"!$A$32:$A$132"),0,-1,-1)+(L91-ROUNDDOWN(L91,2))*100*_xlfn.XLOOKUP(L91,INDIRECT($A$4&amp;"!$G$32:$G$132"),INDIRECT($A$4&amp;"!$A$32:$A$132"),0,1,1)))</f>
        <v>0.45166654922133753</v>
      </c>
      <c r="N91" s="90">
        <f t="shared" ca="1" si="10"/>
        <v>0</v>
      </c>
    </row>
    <row r="92" spans="1:14" x14ac:dyDescent="0.35">
      <c r="A92" s="48">
        <f t="shared" si="11"/>
        <v>45671</v>
      </c>
      <c r="B92" s="88" cm="1">
        <f t="array" aca="1" ref="B92" ca="1">_xlfn.XLOOKUP(A92,INDIRECT($A$5&amp;"!$AJ$41:$AJ$406"),INDIRECT($A$5&amp;"!$An$41:$An$406"))*SUM($F$3:$I$3)</f>
        <v>0</v>
      </c>
      <c r="C92" s="88" cm="1">
        <f t="array" aca="1" ref="C92" ca="1">_xlfn.XLOOKUP(A92,INDIRECT($A$5&amp;"!$AJ$41:$AJ$406"),INDIRECT($A$5&amp;"!$Ak$41:$Ak$406"))*SUM($F$3:$I$3)</f>
        <v>0</v>
      </c>
      <c r="D92" s="88" cm="1">
        <f t="array" aca="1" ref="D92" ca="1">_xlfn.XLOOKUP(A92,INDIRECT($A$5&amp;"!$AJ$41:$AJ$406"),INDIRECT($A$5&amp;"!$AO$41:$AO$406"))*SUM($F$3:$I$3)</f>
        <v>14.05</v>
      </c>
      <c r="E92" s="50" cm="1">
        <f t="array" ref="E92">SUMPRODUCT(('PT Storengy'!$B$8:$K$372)*('PT Storengy'!$A$8:$A$372=$A92)*('PT Storengy'!$A$5:$J$5=$A$6)*('PT Storengy'!$B$7:$K$7=$A$7))</f>
        <v>0</v>
      </c>
      <c r="F92" s="52">
        <f t="shared" ca="1" si="12"/>
        <v>0</v>
      </c>
      <c r="G92" s="72">
        <f t="shared" ca="1" si="13"/>
        <v>0</v>
      </c>
      <c r="H92" s="51" cm="1">
        <f t="array" aca="1" ref="H92" ca="1">IF(ROUND(ROUND(G92,2)-G92,4)=0,_xlfn.XLOOKUP(G92,INDIRECT($A$4&amp;"!$G$32:$G$132"),INDIRECT($A$4&amp;"!$A$32:$A$132"),0,1,1),IF(G92&lt;0,0,(ROUNDUP(G92,2)-G92)*100*_xlfn.XLOOKUP(G92,INDIRECT($A$4&amp;"!$G$32:$G$132"),INDIRECT($A$4&amp;"!$A$32:$A$132"),0,-1,-1)+(G92-ROUNDDOWN(G92,2))*100*_xlfn.XLOOKUP(G92,INDIRECT($A$4&amp;"!$G$32:$G$132"),INDIRECT($A$4&amp;"!$A$32:$A$132"),0,1,1)))</f>
        <v>0.45166654922133753</v>
      </c>
      <c r="I92" s="113">
        <f t="shared" ca="1" si="8"/>
        <v>0</v>
      </c>
      <c r="K92" s="52">
        <f t="shared" ca="1" si="7"/>
        <v>0</v>
      </c>
      <c r="L92" s="72">
        <f t="shared" ca="1" si="9"/>
        <v>0</v>
      </c>
      <c r="M92" s="51" cm="1">
        <f t="array" aca="1" ref="M92" ca="1">IF(ROUND(ROUND(L92,2)-L92,4)=0,_xlfn.XLOOKUP(L92,INDIRECT($A$4&amp;"!$G$32:$G$132"),INDIRECT($A$4&amp;"!$A$32:$A$132"),0,1,1),IF(L92&lt;0,0,(ROUNDUP(L92,2)-L92)*100*_xlfn.XLOOKUP(L92,INDIRECT($A$4&amp;"!$G$32:$G$132"),INDIRECT($A$4&amp;"!$A$32:$A$132"),0,-1,-1)+(L92-ROUNDDOWN(L92,2))*100*_xlfn.XLOOKUP(L92,INDIRECT($A$4&amp;"!$G$32:$G$132"),INDIRECT($A$4&amp;"!$A$32:$A$132"),0,1,1)))</f>
        <v>0.45166654922133753</v>
      </c>
      <c r="N92" s="90">
        <f t="shared" ca="1" si="10"/>
        <v>0</v>
      </c>
    </row>
    <row r="93" spans="1:14" x14ac:dyDescent="0.35">
      <c r="A93" s="48">
        <f t="shared" si="11"/>
        <v>45672</v>
      </c>
      <c r="B93" s="88" cm="1">
        <f t="array" aca="1" ref="B93" ca="1">_xlfn.XLOOKUP(A93,INDIRECT($A$5&amp;"!$AJ$41:$AJ$406"),INDIRECT($A$5&amp;"!$An$41:$An$406"))*SUM($F$3:$I$3)</f>
        <v>0</v>
      </c>
      <c r="C93" s="88" cm="1">
        <f t="array" aca="1" ref="C93" ca="1">_xlfn.XLOOKUP(A93,INDIRECT($A$5&amp;"!$AJ$41:$AJ$406"),INDIRECT($A$5&amp;"!$Ak$41:$Ak$406"))*SUM($F$3:$I$3)</f>
        <v>0</v>
      </c>
      <c r="D93" s="88" cm="1">
        <f t="array" aca="1" ref="D93" ca="1">_xlfn.XLOOKUP(A93,INDIRECT($A$5&amp;"!$AJ$41:$AJ$406"),INDIRECT($A$5&amp;"!$AO$41:$AO$406"))*SUM($F$3:$I$3)</f>
        <v>14.05</v>
      </c>
      <c r="E93" s="50" cm="1">
        <f t="array" ref="E93">SUMPRODUCT(('PT Storengy'!$B$8:$K$372)*('PT Storengy'!$A$8:$A$372=$A93)*('PT Storengy'!$A$5:$J$5=$A$6)*('PT Storengy'!$B$7:$K$7=$A$7))</f>
        <v>0</v>
      </c>
      <c r="F93" s="52">
        <f t="shared" ca="1" si="12"/>
        <v>0</v>
      </c>
      <c r="G93" s="72">
        <f t="shared" ca="1" si="13"/>
        <v>0</v>
      </c>
      <c r="H93" s="51" cm="1">
        <f t="array" aca="1" ref="H93" ca="1">IF(ROUND(ROUND(G93,2)-G93,4)=0,_xlfn.XLOOKUP(G93,INDIRECT($A$4&amp;"!$G$32:$G$132"),INDIRECT($A$4&amp;"!$A$32:$A$132"),0,1,1),IF(G93&lt;0,0,(ROUNDUP(G93,2)-G93)*100*_xlfn.XLOOKUP(G93,INDIRECT($A$4&amp;"!$G$32:$G$132"),INDIRECT($A$4&amp;"!$A$32:$A$132"),0,-1,-1)+(G93-ROUNDDOWN(G93,2))*100*_xlfn.XLOOKUP(G93,INDIRECT($A$4&amp;"!$G$32:$G$132"),INDIRECT($A$4&amp;"!$A$32:$A$132"),0,1,1)))</f>
        <v>0.45166654922133753</v>
      </c>
      <c r="I93" s="113">
        <f t="shared" ca="1" si="8"/>
        <v>0</v>
      </c>
      <c r="K93" s="52">
        <f t="shared" ca="1" si="7"/>
        <v>0</v>
      </c>
      <c r="L93" s="72">
        <f t="shared" ca="1" si="9"/>
        <v>0</v>
      </c>
      <c r="M93" s="51" cm="1">
        <f t="array" aca="1" ref="M93" ca="1">IF(ROUND(ROUND(L93,2)-L93,4)=0,_xlfn.XLOOKUP(L93,INDIRECT($A$4&amp;"!$G$32:$G$132"),INDIRECT($A$4&amp;"!$A$32:$A$132"),0,1,1),IF(L93&lt;0,0,(ROUNDUP(L93,2)-L93)*100*_xlfn.XLOOKUP(L93,INDIRECT($A$4&amp;"!$G$32:$G$132"),INDIRECT($A$4&amp;"!$A$32:$A$132"),0,-1,-1)+(L93-ROUNDDOWN(L93,2))*100*_xlfn.XLOOKUP(L93,INDIRECT($A$4&amp;"!$G$32:$G$132"),INDIRECT($A$4&amp;"!$A$32:$A$132"),0,1,1)))</f>
        <v>0.45166654922133753</v>
      </c>
      <c r="N93" s="90">
        <f t="shared" ca="1" si="10"/>
        <v>0</v>
      </c>
    </row>
    <row r="94" spans="1:14" x14ac:dyDescent="0.35">
      <c r="A94" s="48">
        <f t="shared" si="11"/>
        <v>45673</v>
      </c>
      <c r="B94" s="88" cm="1">
        <f t="array" aca="1" ref="B94" ca="1">_xlfn.XLOOKUP(A94,INDIRECT($A$5&amp;"!$AJ$41:$AJ$406"),INDIRECT($A$5&amp;"!$An$41:$An$406"))*SUM($F$3:$I$3)</f>
        <v>0</v>
      </c>
      <c r="C94" s="88" cm="1">
        <f t="array" aca="1" ref="C94" ca="1">_xlfn.XLOOKUP(A94,INDIRECT($A$5&amp;"!$AJ$41:$AJ$406"),INDIRECT($A$5&amp;"!$Ak$41:$Ak$406"))*SUM($F$3:$I$3)</f>
        <v>0</v>
      </c>
      <c r="D94" s="88" cm="1">
        <f t="array" aca="1" ref="D94" ca="1">_xlfn.XLOOKUP(A94,INDIRECT($A$5&amp;"!$AJ$41:$AJ$406"),INDIRECT($A$5&amp;"!$AO$41:$AO$406"))*SUM($F$3:$I$3)</f>
        <v>14.05</v>
      </c>
      <c r="E94" s="50" cm="1">
        <f t="array" ref="E94">SUMPRODUCT(('PT Storengy'!$B$8:$K$372)*('PT Storengy'!$A$8:$A$372=$A94)*('PT Storengy'!$A$5:$J$5=$A$6)*('PT Storengy'!$B$7:$K$7=$A$7))</f>
        <v>0</v>
      </c>
      <c r="F94" s="52">
        <f t="shared" ca="1" si="12"/>
        <v>0</v>
      </c>
      <c r="G94" s="72">
        <f t="shared" ca="1" si="13"/>
        <v>0</v>
      </c>
      <c r="H94" s="51" cm="1">
        <f t="array" aca="1" ref="H94" ca="1">IF(ROUND(ROUND(G94,2)-G94,4)=0,_xlfn.XLOOKUP(G94,INDIRECT($A$4&amp;"!$G$32:$G$132"),INDIRECT($A$4&amp;"!$A$32:$A$132"),0,1,1),IF(G94&lt;0,0,(ROUNDUP(G94,2)-G94)*100*_xlfn.XLOOKUP(G94,INDIRECT($A$4&amp;"!$G$32:$G$132"),INDIRECT($A$4&amp;"!$A$32:$A$132"),0,-1,-1)+(G94-ROUNDDOWN(G94,2))*100*_xlfn.XLOOKUP(G94,INDIRECT($A$4&amp;"!$G$32:$G$132"),INDIRECT($A$4&amp;"!$A$32:$A$132"),0,1,1)))</f>
        <v>0.45166654922133753</v>
      </c>
      <c r="I94" s="113">
        <f t="shared" ca="1" si="8"/>
        <v>0</v>
      </c>
      <c r="K94" s="52">
        <f t="shared" ca="1" si="7"/>
        <v>0</v>
      </c>
      <c r="L94" s="72">
        <f t="shared" ca="1" si="9"/>
        <v>0</v>
      </c>
      <c r="M94" s="51" cm="1">
        <f t="array" aca="1" ref="M94" ca="1">IF(ROUND(ROUND(L94,2)-L94,4)=0,_xlfn.XLOOKUP(L94,INDIRECT($A$4&amp;"!$G$32:$G$132"),INDIRECT($A$4&amp;"!$A$32:$A$132"),0,1,1),IF(L94&lt;0,0,(ROUNDUP(L94,2)-L94)*100*_xlfn.XLOOKUP(L94,INDIRECT($A$4&amp;"!$G$32:$G$132"),INDIRECT($A$4&amp;"!$A$32:$A$132"),0,-1,-1)+(L94-ROUNDDOWN(L94,2))*100*_xlfn.XLOOKUP(L94,INDIRECT($A$4&amp;"!$G$32:$G$132"),INDIRECT($A$4&amp;"!$A$32:$A$132"),0,1,1)))</f>
        <v>0.45166654922133753</v>
      </c>
      <c r="N94" s="90">
        <f t="shared" ca="1" si="10"/>
        <v>0</v>
      </c>
    </row>
    <row r="95" spans="1:14" x14ac:dyDescent="0.35">
      <c r="A95" s="48">
        <f t="shared" si="11"/>
        <v>45674</v>
      </c>
      <c r="B95" s="88" cm="1">
        <f t="array" aca="1" ref="B95" ca="1">_xlfn.XLOOKUP(A95,INDIRECT($A$5&amp;"!$AJ$41:$AJ$406"),INDIRECT($A$5&amp;"!$An$41:$An$406"))*SUM($F$3:$I$3)</f>
        <v>0</v>
      </c>
      <c r="C95" s="88" cm="1">
        <f t="array" aca="1" ref="C95" ca="1">_xlfn.XLOOKUP(A95,INDIRECT($A$5&amp;"!$AJ$41:$AJ$406"),INDIRECT($A$5&amp;"!$Ak$41:$Ak$406"))*SUM($F$3:$I$3)</f>
        <v>0</v>
      </c>
      <c r="D95" s="88" cm="1">
        <f t="array" aca="1" ref="D95" ca="1">_xlfn.XLOOKUP(A95,INDIRECT($A$5&amp;"!$AJ$41:$AJ$406"),INDIRECT($A$5&amp;"!$AO$41:$AO$406"))*SUM($F$3:$I$3)</f>
        <v>14.05</v>
      </c>
      <c r="E95" s="50" cm="1">
        <f t="array" ref="E95">SUMPRODUCT(('PT Storengy'!$B$8:$K$372)*('PT Storengy'!$A$8:$A$372=$A95)*('PT Storengy'!$A$5:$J$5=$A$6)*('PT Storengy'!$B$7:$K$7=$A$7))</f>
        <v>0</v>
      </c>
      <c r="F95" s="52">
        <f t="shared" ca="1" si="12"/>
        <v>0</v>
      </c>
      <c r="G95" s="72">
        <f t="shared" ca="1" si="13"/>
        <v>0</v>
      </c>
      <c r="H95" s="51" cm="1">
        <f t="array" aca="1" ref="H95" ca="1">IF(ROUND(ROUND(G95,2)-G95,4)=0,_xlfn.XLOOKUP(G95,INDIRECT($A$4&amp;"!$G$32:$G$132"),INDIRECT($A$4&amp;"!$A$32:$A$132"),0,1,1),IF(G95&lt;0,0,(ROUNDUP(G95,2)-G95)*100*_xlfn.XLOOKUP(G95,INDIRECT($A$4&amp;"!$G$32:$G$132"),INDIRECT($A$4&amp;"!$A$32:$A$132"),0,-1,-1)+(G95-ROUNDDOWN(G95,2))*100*_xlfn.XLOOKUP(G95,INDIRECT($A$4&amp;"!$G$32:$G$132"),INDIRECT($A$4&amp;"!$A$32:$A$132"),0,1,1)))</f>
        <v>0.45166654922133753</v>
      </c>
      <c r="I95" s="113">
        <f t="shared" ca="1" si="8"/>
        <v>0</v>
      </c>
      <c r="K95" s="52">
        <f t="shared" ca="1" si="7"/>
        <v>0</v>
      </c>
      <c r="L95" s="72">
        <f t="shared" ca="1" si="9"/>
        <v>0</v>
      </c>
      <c r="M95" s="51" cm="1">
        <f t="array" aca="1" ref="M95" ca="1">IF(ROUND(ROUND(L95,2)-L95,4)=0,_xlfn.XLOOKUP(L95,INDIRECT($A$4&amp;"!$G$32:$G$132"),INDIRECT($A$4&amp;"!$A$32:$A$132"),0,1,1),IF(L95&lt;0,0,(ROUNDUP(L95,2)-L95)*100*_xlfn.XLOOKUP(L95,INDIRECT($A$4&amp;"!$G$32:$G$132"),INDIRECT($A$4&amp;"!$A$32:$A$132"),0,-1,-1)+(L95-ROUNDDOWN(L95,2))*100*_xlfn.XLOOKUP(L95,INDIRECT($A$4&amp;"!$G$32:$G$132"),INDIRECT($A$4&amp;"!$A$32:$A$132"),0,1,1)))</f>
        <v>0.45166654922133753</v>
      </c>
      <c r="N95" s="90">
        <f t="shared" ca="1" si="10"/>
        <v>0</v>
      </c>
    </row>
    <row r="96" spans="1:14" x14ac:dyDescent="0.35">
      <c r="A96" s="48">
        <f t="shared" si="11"/>
        <v>45675</v>
      </c>
      <c r="B96" s="88" cm="1">
        <f t="array" aca="1" ref="B96" ca="1">_xlfn.XLOOKUP(A96,INDIRECT($A$5&amp;"!$AJ$41:$AJ$406"),INDIRECT($A$5&amp;"!$An$41:$An$406"))*SUM($F$3:$I$3)</f>
        <v>0</v>
      </c>
      <c r="C96" s="88" cm="1">
        <f t="array" aca="1" ref="C96" ca="1">_xlfn.XLOOKUP(A96,INDIRECT($A$5&amp;"!$AJ$41:$AJ$406"),INDIRECT($A$5&amp;"!$Ak$41:$Ak$406"))*SUM($F$3:$I$3)</f>
        <v>0</v>
      </c>
      <c r="D96" s="88" cm="1">
        <f t="array" aca="1" ref="D96" ca="1">_xlfn.XLOOKUP(A96,INDIRECT($A$5&amp;"!$AJ$41:$AJ$406"),INDIRECT($A$5&amp;"!$AO$41:$AO$406"))*SUM($F$3:$I$3)</f>
        <v>14.05</v>
      </c>
      <c r="E96" s="50" cm="1">
        <f t="array" ref="E96">SUMPRODUCT(('PT Storengy'!$B$8:$K$372)*('PT Storengy'!$A$8:$A$372=$A96)*('PT Storengy'!$A$5:$J$5=$A$6)*('PT Storengy'!$B$7:$K$7=$A$7))</f>
        <v>0</v>
      </c>
      <c r="F96" s="52">
        <f t="shared" ca="1" si="12"/>
        <v>0</v>
      </c>
      <c r="G96" s="72">
        <f t="shared" ca="1" si="13"/>
        <v>0</v>
      </c>
      <c r="H96" s="51" cm="1">
        <f t="array" aca="1" ref="H96" ca="1">IF(ROUND(ROUND(G96,2)-G96,4)=0,_xlfn.XLOOKUP(G96,INDIRECT($A$4&amp;"!$G$32:$G$132"),INDIRECT($A$4&amp;"!$A$32:$A$132"),0,1,1),IF(G96&lt;0,0,(ROUNDUP(G96,2)-G96)*100*_xlfn.XLOOKUP(G96,INDIRECT($A$4&amp;"!$G$32:$G$132"),INDIRECT($A$4&amp;"!$A$32:$A$132"),0,-1,-1)+(G96-ROUNDDOWN(G96,2))*100*_xlfn.XLOOKUP(G96,INDIRECT($A$4&amp;"!$G$32:$G$132"),INDIRECT($A$4&amp;"!$A$32:$A$132"),0,1,1)))</f>
        <v>0.45166654922133753</v>
      </c>
      <c r="I96" s="113">
        <f t="shared" ca="1" si="8"/>
        <v>0</v>
      </c>
      <c r="K96" s="52">
        <f t="shared" ca="1" si="7"/>
        <v>0</v>
      </c>
      <c r="L96" s="72">
        <f t="shared" ca="1" si="9"/>
        <v>0</v>
      </c>
      <c r="M96" s="51" cm="1">
        <f t="array" aca="1" ref="M96" ca="1">IF(ROUND(ROUND(L96,2)-L96,4)=0,_xlfn.XLOOKUP(L96,INDIRECT($A$4&amp;"!$G$32:$G$132"),INDIRECT($A$4&amp;"!$A$32:$A$132"),0,1,1),IF(L96&lt;0,0,(ROUNDUP(L96,2)-L96)*100*_xlfn.XLOOKUP(L96,INDIRECT($A$4&amp;"!$G$32:$G$132"),INDIRECT($A$4&amp;"!$A$32:$A$132"),0,-1,-1)+(L96-ROUNDDOWN(L96,2))*100*_xlfn.XLOOKUP(L96,INDIRECT($A$4&amp;"!$G$32:$G$132"),INDIRECT($A$4&amp;"!$A$32:$A$132"),0,1,1)))</f>
        <v>0.45166654922133753</v>
      </c>
      <c r="N96" s="90">
        <f t="shared" ca="1" si="10"/>
        <v>0</v>
      </c>
    </row>
    <row r="97" spans="1:14" x14ac:dyDescent="0.35">
      <c r="A97" s="48">
        <f t="shared" si="11"/>
        <v>45676</v>
      </c>
      <c r="B97" s="88" cm="1">
        <f t="array" aca="1" ref="B97" ca="1">_xlfn.XLOOKUP(A97,INDIRECT($A$5&amp;"!$AJ$41:$AJ$406"),INDIRECT($A$5&amp;"!$An$41:$An$406"))*SUM($F$3:$I$3)</f>
        <v>0</v>
      </c>
      <c r="C97" s="88" cm="1">
        <f t="array" aca="1" ref="C97" ca="1">_xlfn.XLOOKUP(A97,INDIRECT($A$5&amp;"!$AJ$41:$AJ$406"),INDIRECT($A$5&amp;"!$Ak$41:$Ak$406"))*SUM($F$3:$I$3)</f>
        <v>0</v>
      </c>
      <c r="D97" s="88" cm="1">
        <f t="array" aca="1" ref="D97" ca="1">_xlfn.XLOOKUP(A97,INDIRECT($A$5&amp;"!$AJ$41:$AJ$406"),INDIRECT($A$5&amp;"!$AO$41:$AO$406"))*SUM($F$3:$I$3)</f>
        <v>14.05</v>
      </c>
      <c r="E97" s="50" cm="1">
        <f t="array" ref="E97">SUMPRODUCT(('PT Storengy'!$B$8:$K$372)*('PT Storengy'!$A$8:$A$372=$A97)*('PT Storengy'!$A$5:$J$5=$A$6)*('PT Storengy'!$B$7:$K$7=$A$7))</f>
        <v>0</v>
      </c>
      <c r="F97" s="52">
        <f t="shared" ca="1" si="12"/>
        <v>0</v>
      </c>
      <c r="G97" s="72">
        <f t="shared" ca="1" si="13"/>
        <v>0</v>
      </c>
      <c r="H97" s="51" cm="1">
        <f t="array" aca="1" ref="H97" ca="1">IF(ROUND(ROUND(G97,2)-G97,4)=0,_xlfn.XLOOKUP(G97,INDIRECT($A$4&amp;"!$G$32:$G$132"),INDIRECT($A$4&amp;"!$A$32:$A$132"),0,1,1),IF(G97&lt;0,0,(ROUNDUP(G97,2)-G97)*100*_xlfn.XLOOKUP(G97,INDIRECT($A$4&amp;"!$G$32:$G$132"),INDIRECT($A$4&amp;"!$A$32:$A$132"),0,-1,-1)+(G97-ROUNDDOWN(G97,2))*100*_xlfn.XLOOKUP(G97,INDIRECT($A$4&amp;"!$G$32:$G$132"),INDIRECT($A$4&amp;"!$A$32:$A$132"),0,1,1)))</f>
        <v>0.45166654922133753</v>
      </c>
      <c r="I97" s="113">
        <f t="shared" ca="1" si="8"/>
        <v>0</v>
      </c>
      <c r="K97" s="52">
        <f t="shared" ca="1" si="7"/>
        <v>0</v>
      </c>
      <c r="L97" s="72">
        <f t="shared" ca="1" si="9"/>
        <v>0</v>
      </c>
      <c r="M97" s="51" cm="1">
        <f t="array" aca="1" ref="M97" ca="1">IF(ROUND(ROUND(L97,2)-L97,4)=0,_xlfn.XLOOKUP(L97,INDIRECT($A$4&amp;"!$G$32:$G$132"),INDIRECT($A$4&amp;"!$A$32:$A$132"),0,1,1),IF(L97&lt;0,0,(ROUNDUP(L97,2)-L97)*100*_xlfn.XLOOKUP(L97,INDIRECT($A$4&amp;"!$G$32:$G$132"),INDIRECT($A$4&amp;"!$A$32:$A$132"),0,-1,-1)+(L97-ROUNDDOWN(L97,2))*100*_xlfn.XLOOKUP(L97,INDIRECT($A$4&amp;"!$G$32:$G$132"),INDIRECT($A$4&amp;"!$A$32:$A$132"),0,1,1)))</f>
        <v>0.45166654922133753</v>
      </c>
      <c r="N97" s="90">
        <f t="shared" ca="1" si="10"/>
        <v>0</v>
      </c>
    </row>
    <row r="98" spans="1:14" x14ac:dyDescent="0.35">
      <c r="A98" s="48">
        <f t="shared" si="11"/>
        <v>45677</v>
      </c>
      <c r="B98" s="88" cm="1">
        <f t="array" aca="1" ref="B98" ca="1">_xlfn.XLOOKUP(A98,INDIRECT($A$5&amp;"!$AJ$41:$AJ$406"),INDIRECT($A$5&amp;"!$An$41:$An$406"))*SUM($F$3:$I$3)</f>
        <v>0</v>
      </c>
      <c r="C98" s="88" cm="1">
        <f t="array" aca="1" ref="C98" ca="1">_xlfn.XLOOKUP(A98,INDIRECT($A$5&amp;"!$AJ$41:$AJ$406"),INDIRECT($A$5&amp;"!$Ak$41:$Ak$406"))*SUM($F$3:$I$3)</f>
        <v>0</v>
      </c>
      <c r="D98" s="88" cm="1">
        <f t="array" aca="1" ref="D98" ca="1">_xlfn.XLOOKUP(A98,INDIRECT($A$5&amp;"!$AJ$41:$AJ$406"),INDIRECT($A$5&amp;"!$AO$41:$AO$406"))*SUM($F$3:$I$3)</f>
        <v>14.05</v>
      </c>
      <c r="E98" s="50" cm="1">
        <f t="array" ref="E98">SUMPRODUCT(('PT Storengy'!$B$8:$K$372)*('PT Storengy'!$A$8:$A$372=$A98)*('PT Storengy'!$A$5:$J$5=$A$6)*('PT Storengy'!$B$7:$K$7=$A$7))</f>
        <v>0</v>
      </c>
      <c r="F98" s="52">
        <f t="shared" ca="1" si="12"/>
        <v>0</v>
      </c>
      <c r="G98" s="72">
        <f t="shared" ca="1" si="13"/>
        <v>0</v>
      </c>
      <c r="H98" s="51" cm="1">
        <f t="array" aca="1" ref="H98" ca="1">IF(ROUND(ROUND(G98,2)-G98,4)=0,_xlfn.XLOOKUP(G98,INDIRECT($A$4&amp;"!$G$32:$G$132"),INDIRECT($A$4&amp;"!$A$32:$A$132"),0,1,1),IF(G98&lt;0,0,(ROUNDUP(G98,2)-G98)*100*_xlfn.XLOOKUP(G98,INDIRECT($A$4&amp;"!$G$32:$G$132"),INDIRECT($A$4&amp;"!$A$32:$A$132"),0,-1,-1)+(G98-ROUNDDOWN(G98,2))*100*_xlfn.XLOOKUP(G98,INDIRECT($A$4&amp;"!$G$32:$G$132"),INDIRECT($A$4&amp;"!$A$32:$A$132"),0,1,1)))</f>
        <v>0.45166654922133753</v>
      </c>
      <c r="I98" s="113">
        <f t="shared" ca="1" si="8"/>
        <v>0</v>
      </c>
      <c r="K98" s="52">
        <f t="shared" ca="1" si="7"/>
        <v>0</v>
      </c>
      <c r="L98" s="72">
        <f t="shared" ca="1" si="9"/>
        <v>0</v>
      </c>
      <c r="M98" s="51" cm="1">
        <f t="array" aca="1" ref="M98" ca="1">IF(ROUND(ROUND(L98,2)-L98,4)=0,_xlfn.XLOOKUP(L98,INDIRECT($A$4&amp;"!$G$32:$G$132"),INDIRECT($A$4&amp;"!$A$32:$A$132"),0,1,1),IF(L98&lt;0,0,(ROUNDUP(L98,2)-L98)*100*_xlfn.XLOOKUP(L98,INDIRECT($A$4&amp;"!$G$32:$G$132"),INDIRECT($A$4&amp;"!$A$32:$A$132"),0,-1,-1)+(L98-ROUNDDOWN(L98,2))*100*_xlfn.XLOOKUP(L98,INDIRECT($A$4&amp;"!$G$32:$G$132"),INDIRECT($A$4&amp;"!$A$32:$A$132"),0,1,1)))</f>
        <v>0.45166654922133753</v>
      </c>
      <c r="N98" s="90">
        <f t="shared" ca="1" si="10"/>
        <v>0</v>
      </c>
    </row>
    <row r="99" spans="1:14" x14ac:dyDescent="0.35">
      <c r="A99" s="48">
        <f t="shared" si="11"/>
        <v>45678</v>
      </c>
      <c r="B99" s="88" cm="1">
        <f t="array" aca="1" ref="B99" ca="1">_xlfn.XLOOKUP(A99,INDIRECT($A$5&amp;"!$AJ$41:$AJ$406"),INDIRECT($A$5&amp;"!$An$41:$An$406"))*SUM($F$3:$I$3)</f>
        <v>0</v>
      </c>
      <c r="C99" s="88" cm="1">
        <f t="array" aca="1" ref="C99" ca="1">_xlfn.XLOOKUP(A99,INDIRECT($A$5&amp;"!$AJ$41:$AJ$406"),INDIRECT($A$5&amp;"!$Ak$41:$Ak$406"))*SUM($F$3:$I$3)</f>
        <v>0</v>
      </c>
      <c r="D99" s="88" cm="1">
        <f t="array" aca="1" ref="D99" ca="1">_xlfn.XLOOKUP(A99,INDIRECT($A$5&amp;"!$AJ$41:$AJ$406"),INDIRECT($A$5&amp;"!$AO$41:$AO$406"))*SUM($F$3:$I$3)</f>
        <v>14.05</v>
      </c>
      <c r="E99" s="50" cm="1">
        <f t="array" ref="E99">SUMPRODUCT(('PT Storengy'!$B$8:$K$372)*('PT Storengy'!$A$8:$A$372=$A99)*('PT Storengy'!$A$5:$J$5=$A$6)*('PT Storengy'!$B$7:$K$7=$A$7))</f>
        <v>0</v>
      </c>
      <c r="F99" s="52">
        <f t="shared" ca="1" si="12"/>
        <v>0</v>
      </c>
      <c r="G99" s="72">
        <f t="shared" ca="1" si="13"/>
        <v>0</v>
      </c>
      <c r="H99" s="51" cm="1">
        <f t="array" aca="1" ref="H99" ca="1">IF(ROUND(ROUND(G99,2)-G99,4)=0,_xlfn.XLOOKUP(G99,INDIRECT($A$4&amp;"!$G$32:$G$132"),INDIRECT($A$4&amp;"!$A$32:$A$132"),0,1,1),IF(G99&lt;0,0,(ROUNDUP(G99,2)-G99)*100*_xlfn.XLOOKUP(G99,INDIRECT($A$4&amp;"!$G$32:$G$132"),INDIRECT($A$4&amp;"!$A$32:$A$132"),0,-1,-1)+(G99-ROUNDDOWN(G99,2))*100*_xlfn.XLOOKUP(G99,INDIRECT($A$4&amp;"!$G$32:$G$132"),INDIRECT($A$4&amp;"!$A$32:$A$132"),0,1,1)))</f>
        <v>0.45166654922133753</v>
      </c>
      <c r="I99" s="113">
        <f t="shared" ca="1" si="8"/>
        <v>0</v>
      </c>
      <c r="K99" s="52">
        <f t="shared" ca="1" si="7"/>
        <v>0</v>
      </c>
      <c r="L99" s="72">
        <f t="shared" ca="1" si="9"/>
        <v>0</v>
      </c>
      <c r="M99" s="51" cm="1">
        <f t="array" aca="1" ref="M99" ca="1">IF(ROUND(ROUND(L99,2)-L99,4)=0,_xlfn.XLOOKUP(L99,INDIRECT($A$4&amp;"!$G$32:$G$132"),INDIRECT($A$4&amp;"!$A$32:$A$132"),0,1,1),IF(L99&lt;0,0,(ROUNDUP(L99,2)-L99)*100*_xlfn.XLOOKUP(L99,INDIRECT($A$4&amp;"!$G$32:$G$132"),INDIRECT($A$4&amp;"!$A$32:$A$132"),0,-1,-1)+(L99-ROUNDDOWN(L99,2))*100*_xlfn.XLOOKUP(L99,INDIRECT($A$4&amp;"!$G$32:$G$132"),INDIRECT($A$4&amp;"!$A$32:$A$132"),0,1,1)))</f>
        <v>0.45166654922133753</v>
      </c>
      <c r="N99" s="90">
        <f t="shared" ca="1" si="10"/>
        <v>0</v>
      </c>
    </row>
    <row r="100" spans="1:14" x14ac:dyDescent="0.35">
      <c r="A100" s="48">
        <f t="shared" si="11"/>
        <v>45679</v>
      </c>
      <c r="B100" s="88" cm="1">
        <f t="array" aca="1" ref="B100" ca="1">_xlfn.XLOOKUP(A100,INDIRECT($A$5&amp;"!$AJ$41:$AJ$406"),INDIRECT($A$5&amp;"!$An$41:$An$406"))*SUM($F$3:$I$3)</f>
        <v>0</v>
      </c>
      <c r="C100" s="88" cm="1">
        <f t="array" aca="1" ref="C100" ca="1">_xlfn.XLOOKUP(A100,INDIRECT($A$5&amp;"!$AJ$41:$AJ$406"),INDIRECT($A$5&amp;"!$Ak$41:$Ak$406"))*SUM($F$3:$I$3)</f>
        <v>0</v>
      </c>
      <c r="D100" s="88" cm="1">
        <f t="array" aca="1" ref="D100" ca="1">_xlfn.XLOOKUP(A100,INDIRECT($A$5&amp;"!$AJ$41:$AJ$406"),INDIRECT($A$5&amp;"!$AO$41:$AO$406"))*SUM($F$3:$I$3)</f>
        <v>14.05</v>
      </c>
      <c r="E100" s="50" cm="1">
        <f t="array" ref="E100">SUMPRODUCT(('PT Storengy'!$B$8:$K$372)*('PT Storengy'!$A$8:$A$372=$A100)*('PT Storengy'!$A$5:$J$5=$A$6)*('PT Storengy'!$B$7:$K$7=$A$7))</f>
        <v>0</v>
      </c>
      <c r="F100" s="52">
        <f t="shared" ca="1" si="12"/>
        <v>0</v>
      </c>
      <c r="G100" s="72">
        <f t="shared" ca="1" si="13"/>
        <v>0</v>
      </c>
      <c r="H100" s="5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0.45166654922133753</v>
      </c>
      <c r="I100" s="113">
        <f t="shared" ca="1" si="8"/>
        <v>0</v>
      </c>
      <c r="K100" s="52">
        <f t="shared" ca="1" si="7"/>
        <v>0</v>
      </c>
      <c r="L100" s="72">
        <f t="shared" ca="1" si="9"/>
        <v>0</v>
      </c>
      <c r="M100" s="5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0.45166654922133753</v>
      </c>
      <c r="N100" s="90">
        <f t="shared" ca="1" si="10"/>
        <v>0</v>
      </c>
    </row>
    <row r="101" spans="1:14" x14ac:dyDescent="0.35">
      <c r="A101" s="48">
        <f t="shared" si="11"/>
        <v>45680</v>
      </c>
      <c r="B101" s="88" cm="1">
        <f t="array" aca="1" ref="B101" ca="1">_xlfn.XLOOKUP(A101,INDIRECT($A$5&amp;"!$AJ$41:$AJ$406"),INDIRECT($A$5&amp;"!$An$41:$An$406"))*SUM($F$3:$I$3)</f>
        <v>0</v>
      </c>
      <c r="C101" s="88" cm="1">
        <f t="array" aca="1" ref="C101" ca="1">_xlfn.XLOOKUP(A101,INDIRECT($A$5&amp;"!$AJ$41:$AJ$406"),INDIRECT($A$5&amp;"!$Ak$41:$Ak$406"))*SUM($F$3:$I$3)</f>
        <v>0</v>
      </c>
      <c r="D101" s="88" cm="1">
        <f t="array" aca="1" ref="D101" ca="1">_xlfn.XLOOKUP(A101,INDIRECT($A$5&amp;"!$AJ$41:$AJ$406"),INDIRECT($A$5&amp;"!$AO$41:$AO$406"))*SUM($F$3:$I$3)</f>
        <v>14.05</v>
      </c>
      <c r="E101" s="50" cm="1">
        <f t="array" ref="E101">SUMPRODUCT(('PT Storengy'!$B$8:$K$372)*('PT Storengy'!$A$8:$A$372=$A101)*('PT Storengy'!$A$5:$J$5=$A$6)*('PT Storengy'!$B$7:$K$7=$A$7))</f>
        <v>0</v>
      </c>
      <c r="F101" s="52">
        <f t="shared" ca="1" si="12"/>
        <v>0</v>
      </c>
      <c r="G101" s="72">
        <f t="shared" ca="1" si="13"/>
        <v>0</v>
      </c>
      <c r="H101" s="5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0.45166654922133753</v>
      </c>
      <c r="I101" s="113">
        <f t="shared" ca="1" si="8"/>
        <v>0</v>
      </c>
      <c r="K101" s="52">
        <f t="shared" ca="1" si="7"/>
        <v>0</v>
      </c>
      <c r="L101" s="72">
        <f t="shared" ca="1" si="9"/>
        <v>0</v>
      </c>
      <c r="M101" s="5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0.45166654922133753</v>
      </c>
      <c r="N101" s="90">
        <f t="shared" ca="1" si="10"/>
        <v>0</v>
      </c>
    </row>
    <row r="102" spans="1:14" x14ac:dyDescent="0.35">
      <c r="A102" s="48">
        <f t="shared" si="11"/>
        <v>45681</v>
      </c>
      <c r="B102" s="88" cm="1">
        <f t="array" aca="1" ref="B102" ca="1">_xlfn.XLOOKUP(A102,INDIRECT($A$5&amp;"!$AJ$41:$AJ$406"),INDIRECT($A$5&amp;"!$An$41:$An$406"))*SUM($F$3:$I$3)</f>
        <v>0</v>
      </c>
      <c r="C102" s="88" cm="1">
        <f t="array" aca="1" ref="C102" ca="1">_xlfn.XLOOKUP(A102,INDIRECT($A$5&amp;"!$AJ$41:$AJ$406"),INDIRECT($A$5&amp;"!$Ak$41:$Ak$406"))*SUM($F$3:$I$3)</f>
        <v>0</v>
      </c>
      <c r="D102" s="88" cm="1">
        <f t="array" aca="1" ref="D102" ca="1">_xlfn.XLOOKUP(A102,INDIRECT($A$5&amp;"!$AJ$41:$AJ$406"),INDIRECT($A$5&amp;"!$AO$41:$AO$406"))*SUM($F$3:$I$3)</f>
        <v>14.05</v>
      </c>
      <c r="E102" s="50" cm="1">
        <f t="array" ref="E102">SUMPRODUCT(('PT Storengy'!$B$8:$K$372)*('PT Storengy'!$A$8:$A$372=$A102)*('PT Storengy'!$A$5:$J$5=$A$6)*('PT Storengy'!$B$7:$K$7=$A$7))</f>
        <v>0</v>
      </c>
      <c r="F102" s="52">
        <f t="shared" ca="1" si="12"/>
        <v>0</v>
      </c>
      <c r="G102" s="72">
        <f t="shared" ca="1" si="13"/>
        <v>0</v>
      </c>
      <c r="H102" s="5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0.45166654922133753</v>
      </c>
      <c r="I102" s="113">
        <f t="shared" ca="1" si="8"/>
        <v>0</v>
      </c>
      <c r="K102" s="52">
        <f t="shared" ca="1" si="7"/>
        <v>0</v>
      </c>
      <c r="L102" s="72">
        <f t="shared" ca="1" si="9"/>
        <v>0</v>
      </c>
      <c r="M102" s="5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0.45166654922133753</v>
      </c>
      <c r="N102" s="90">
        <f t="shared" ca="1" si="10"/>
        <v>0</v>
      </c>
    </row>
    <row r="103" spans="1:14" x14ac:dyDescent="0.35">
      <c r="A103" s="48">
        <f t="shared" si="11"/>
        <v>45682</v>
      </c>
      <c r="B103" s="88" cm="1">
        <f t="array" aca="1" ref="B103" ca="1">_xlfn.XLOOKUP(A103,INDIRECT($A$5&amp;"!$AJ$41:$AJ$406"),INDIRECT($A$5&amp;"!$An$41:$An$406"))*SUM($F$3:$I$3)</f>
        <v>0</v>
      </c>
      <c r="C103" s="88" cm="1">
        <f t="array" aca="1" ref="C103" ca="1">_xlfn.XLOOKUP(A103,INDIRECT($A$5&amp;"!$AJ$41:$AJ$406"),INDIRECT($A$5&amp;"!$Ak$41:$Ak$406"))*SUM($F$3:$I$3)</f>
        <v>0</v>
      </c>
      <c r="D103" s="88" cm="1">
        <f t="array" aca="1" ref="D103" ca="1">_xlfn.XLOOKUP(A103,INDIRECT($A$5&amp;"!$AJ$41:$AJ$406"),INDIRECT($A$5&amp;"!$AO$41:$AO$406"))*SUM($F$3:$I$3)</f>
        <v>14.05</v>
      </c>
      <c r="E103" s="50" cm="1">
        <f t="array" ref="E103">SUMPRODUCT(('PT Storengy'!$B$8:$K$372)*('PT Storengy'!$A$8:$A$372=$A103)*('PT Storengy'!$A$5:$J$5=$A$6)*('PT Storengy'!$B$7:$K$7=$A$7))</f>
        <v>0</v>
      </c>
      <c r="F103" s="52">
        <f t="shared" ca="1" si="12"/>
        <v>0</v>
      </c>
      <c r="G103" s="72">
        <f t="shared" ca="1" si="13"/>
        <v>0</v>
      </c>
      <c r="H103" s="5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0.45166654922133753</v>
      </c>
      <c r="I103" s="113">
        <f t="shared" ca="1" si="8"/>
        <v>0</v>
      </c>
      <c r="K103" s="52">
        <f t="shared" ca="1" si="7"/>
        <v>0</v>
      </c>
      <c r="L103" s="72">
        <f t="shared" ca="1" si="9"/>
        <v>0</v>
      </c>
      <c r="M103" s="5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0.45166654922133753</v>
      </c>
      <c r="N103" s="90">
        <f t="shared" ca="1" si="10"/>
        <v>0</v>
      </c>
    </row>
    <row r="104" spans="1:14" x14ac:dyDescent="0.35">
      <c r="A104" s="48">
        <f t="shared" si="11"/>
        <v>45683</v>
      </c>
      <c r="B104" s="88" cm="1">
        <f t="array" aca="1" ref="B104" ca="1">_xlfn.XLOOKUP(A104,INDIRECT($A$5&amp;"!$AJ$41:$AJ$406"),INDIRECT($A$5&amp;"!$An$41:$An$406"))*SUM($F$3:$I$3)</f>
        <v>0</v>
      </c>
      <c r="C104" s="88" cm="1">
        <f t="array" aca="1" ref="C104" ca="1">_xlfn.XLOOKUP(A104,INDIRECT($A$5&amp;"!$AJ$41:$AJ$406"),INDIRECT($A$5&amp;"!$Ak$41:$Ak$406"))*SUM($F$3:$I$3)</f>
        <v>0</v>
      </c>
      <c r="D104" s="88" cm="1">
        <f t="array" aca="1" ref="D104" ca="1">_xlfn.XLOOKUP(A104,INDIRECT($A$5&amp;"!$AJ$41:$AJ$406"),INDIRECT($A$5&amp;"!$AO$41:$AO$406"))*SUM($F$3:$I$3)</f>
        <v>14.05</v>
      </c>
      <c r="E104" s="50" cm="1">
        <f t="array" ref="E104">SUMPRODUCT(('PT Storengy'!$B$8:$K$372)*('PT Storengy'!$A$8:$A$372=$A104)*('PT Storengy'!$A$5:$J$5=$A$6)*('PT Storengy'!$B$7:$K$7=$A$7))</f>
        <v>0</v>
      </c>
      <c r="F104" s="52">
        <f t="shared" ca="1" si="12"/>
        <v>0</v>
      </c>
      <c r="G104" s="72">
        <f t="shared" ca="1" si="13"/>
        <v>0</v>
      </c>
      <c r="H104" s="5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0.45166654922133753</v>
      </c>
      <c r="I104" s="113">
        <f t="shared" ca="1" si="8"/>
        <v>0</v>
      </c>
      <c r="K104" s="52">
        <f t="shared" ca="1" si="7"/>
        <v>0</v>
      </c>
      <c r="L104" s="72">
        <f t="shared" ca="1" si="9"/>
        <v>0</v>
      </c>
      <c r="M104" s="5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0.45166654922133753</v>
      </c>
      <c r="N104" s="90">
        <f t="shared" ca="1" si="10"/>
        <v>0</v>
      </c>
    </row>
    <row r="105" spans="1:14" x14ac:dyDescent="0.35">
      <c r="A105" s="48">
        <f t="shared" si="11"/>
        <v>45684</v>
      </c>
      <c r="B105" s="88" cm="1">
        <f t="array" aca="1" ref="B105" ca="1">_xlfn.XLOOKUP(A105,INDIRECT($A$5&amp;"!$AJ$41:$AJ$406"),INDIRECT($A$5&amp;"!$An$41:$An$406"))*SUM($F$3:$I$3)</f>
        <v>0</v>
      </c>
      <c r="C105" s="88" cm="1">
        <f t="array" aca="1" ref="C105" ca="1">_xlfn.XLOOKUP(A105,INDIRECT($A$5&amp;"!$AJ$41:$AJ$406"),INDIRECT($A$5&amp;"!$Ak$41:$Ak$406"))*SUM($F$3:$I$3)</f>
        <v>0</v>
      </c>
      <c r="D105" s="88" cm="1">
        <f t="array" aca="1" ref="D105" ca="1">_xlfn.XLOOKUP(A105,INDIRECT($A$5&amp;"!$AJ$41:$AJ$406"),INDIRECT($A$5&amp;"!$AO$41:$AO$406"))*SUM($F$3:$I$3)</f>
        <v>14.05</v>
      </c>
      <c r="E105" s="50" cm="1">
        <f t="array" ref="E105">SUMPRODUCT(('PT Storengy'!$B$8:$K$372)*('PT Storengy'!$A$8:$A$372=$A105)*('PT Storengy'!$A$5:$J$5=$A$6)*('PT Storengy'!$B$7:$K$7=$A$7))</f>
        <v>0</v>
      </c>
      <c r="F105" s="52">
        <f t="shared" ca="1" si="12"/>
        <v>0</v>
      </c>
      <c r="G105" s="72">
        <f t="shared" ca="1" si="13"/>
        <v>0</v>
      </c>
      <c r="H105" s="5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0.45166654922133753</v>
      </c>
      <c r="I105" s="113">
        <f t="shared" ca="1" si="8"/>
        <v>0</v>
      </c>
      <c r="K105" s="52">
        <f t="shared" ca="1" si="7"/>
        <v>0</v>
      </c>
      <c r="L105" s="72">
        <f t="shared" ca="1" si="9"/>
        <v>0</v>
      </c>
      <c r="M105" s="5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0.45166654922133753</v>
      </c>
      <c r="N105" s="90">
        <f t="shared" ca="1" si="10"/>
        <v>0</v>
      </c>
    </row>
    <row r="106" spans="1:14" x14ac:dyDescent="0.35">
      <c r="A106" s="48">
        <f t="shared" si="11"/>
        <v>45685</v>
      </c>
      <c r="B106" s="88" cm="1">
        <f t="array" aca="1" ref="B106" ca="1">_xlfn.XLOOKUP(A106,INDIRECT($A$5&amp;"!$AJ$41:$AJ$406"),INDIRECT($A$5&amp;"!$An$41:$An$406"))*SUM($F$3:$I$3)</f>
        <v>0</v>
      </c>
      <c r="C106" s="88" cm="1">
        <f t="array" aca="1" ref="C106" ca="1">_xlfn.XLOOKUP(A106,INDIRECT($A$5&amp;"!$AJ$41:$AJ$406"),INDIRECT($A$5&amp;"!$Ak$41:$Ak$406"))*SUM($F$3:$I$3)</f>
        <v>0</v>
      </c>
      <c r="D106" s="88" cm="1">
        <f t="array" aca="1" ref="D106" ca="1">_xlfn.XLOOKUP(A106,INDIRECT($A$5&amp;"!$AJ$41:$AJ$406"),INDIRECT($A$5&amp;"!$AO$41:$AO$406"))*SUM($F$3:$I$3)</f>
        <v>14.05</v>
      </c>
      <c r="E106" s="50" cm="1">
        <f t="array" ref="E106">SUMPRODUCT(('PT Storengy'!$B$8:$K$372)*('PT Storengy'!$A$8:$A$372=$A106)*('PT Storengy'!$A$5:$J$5=$A$6)*('PT Storengy'!$B$7:$K$7=$A$7))</f>
        <v>0</v>
      </c>
      <c r="F106" s="52">
        <f t="shared" ca="1" si="12"/>
        <v>0</v>
      </c>
      <c r="G106" s="72">
        <f t="shared" ca="1" si="13"/>
        <v>0</v>
      </c>
      <c r="H106" s="5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0.45166654922133753</v>
      </c>
      <c r="I106" s="113">
        <f t="shared" ca="1" si="8"/>
        <v>0</v>
      </c>
      <c r="K106" s="52">
        <f t="shared" ca="1" si="7"/>
        <v>0</v>
      </c>
      <c r="L106" s="72">
        <f t="shared" ca="1" si="9"/>
        <v>0</v>
      </c>
      <c r="M106" s="5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0.45166654922133753</v>
      </c>
      <c r="N106" s="90">
        <f t="shared" ca="1" si="10"/>
        <v>0</v>
      </c>
    </row>
    <row r="107" spans="1:14" x14ac:dyDescent="0.35">
      <c r="A107" s="48">
        <f t="shared" si="11"/>
        <v>45686</v>
      </c>
      <c r="B107" s="88" cm="1">
        <f t="array" aca="1" ref="B107" ca="1">_xlfn.XLOOKUP(A107,INDIRECT($A$5&amp;"!$AJ$41:$AJ$406"),INDIRECT($A$5&amp;"!$An$41:$An$406"))*SUM($F$3:$I$3)</f>
        <v>0</v>
      </c>
      <c r="C107" s="88" cm="1">
        <f t="array" aca="1" ref="C107" ca="1">_xlfn.XLOOKUP(A107,INDIRECT($A$5&amp;"!$AJ$41:$AJ$406"),INDIRECT($A$5&amp;"!$Ak$41:$Ak$406"))*SUM($F$3:$I$3)</f>
        <v>0</v>
      </c>
      <c r="D107" s="88" cm="1">
        <f t="array" aca="1" ref="D107" ca="1">_xlfn.XLOOKUP(A107,INDIRECT($A$5&amp;"!$AJ$41:$AJ$406"),INDIRECT($A$5&amp;"!$AO$41:$AO$406"))*SUM($F$3:$I$3)</f>
        <v>14.05</v>
      </c>
      <c r="E107" s="50" cm="1">
        <f t="array" ref="E107">SUMPRODUCT(('PT Storengy'!$B$8:$K$372)*('PT Storengy'!$A$8:$A$372=$A107)*('PT Storengy'!$A$5:$J$5=$A$6)*('PT Storengy'!$B$7:$K$7=$A$7))</f>
        <v>0</v>
      </c>
      <c r="F107" s="52">
        <f t="shared" ca="1" si="12"/>
        <v>0</v>
      </c>
      <c r="G107" s="72">
        <f t="shared" ca="1" si="13"/>
        <v>0</v>
      </c>
      <c r="H107" s="5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0.45166654922133753</v>
      </c>
      <c r="I107" s="113">
        <f t="shared" ca="1" si="8"/>
        <v>0</v>
      </c>
      <c r="K107" s="52">
        <f t="shared" ca="1" si="7"/>
        <v>0</v>
      </c>
      <c r="L107" s="72">
        <f t="shared" ca="1" si="9"/>
        <v>0</v>
      </c>
      <c r="M107" s="5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0.45166654922133753</v>
      </c>
      <c r="N107" s="90">
        <f t="shared" ca="1" si="10"/>
        <v>0</v>
      </c>
    </row>
    <row r="108" spans="1:14" x14ac:dyDescent="0.35">
      <c r="A108" s="48">
        <f t="shared" si="11"/>
        <v>45687</v>
      </c>
      <c r="B108" s="88" cm="1">
        <f t="array" aca="1" ref="B108" ca="1">_xlfn.XLOOKUP(A108,INDIRECT($A$5&amp;"!$AJ$41:$AJ$406"),INDIRECT($A$5&amp;"!$An$41:$An$406"))*SUM($F$3:$I$3)</f>
        <v>0</v>
      </c>
      <c r="C108" s="88" cm="1">
        <f t="array" aca="1" ref="C108" ca="1">_xlfn.XLOOKUP(A108,INDIRECT($A$5&amp;"!$AJ$41:$AJ$406"),INDIRECT($A$5&amp;"!$Ak$41:$Ak$406"))*SUM($F$3:$I$3)</f>
        <v>0</v>
      </c>
      <c r="D108" s="88" cm="1">
        <f t="array" aca="1" ref="D108" ca="1">_xlfn.XLOOKUP(A108,INDIRECT($A$5&amp;"!$AJ$41:$AJ$406"),INDIRECT($A$5&amp;"!$AO$41:$AO$406"))*SUM($F$3:$I$3)</f>
        <v>14.05</v>
      </c>
      <c r="E108" s="50" cm="1">
        <f t="array" ref="E108">SUMPRODUCT(('PT Storengy'!$B$8:$K$372)*('PT Storengy'!$A$8:$A$372=$A108)*('PT Storengy'!$A$5:$J$5=$A$6)*('PT Storengy'!$B$7:$K$7=$A$7))</f>
        <v>0</v>
      </c>
      <c r="F108" s="52">
        <f t="shared" ca="1" si="12"/>
        <v>0</v>
      </c>
      <c r="G108" s="72">
        <f t="shared" ca="1" si="13"/>
        <v>0</v>
      </c>
      <c r="H108" s="5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0.45166654922133753</v>
      </c>
      <c r="I108" s="113">
        <f t="shared" ca="1" si="8"/>
        <v>0</v>
      </c>
      <c r="K108" s="52">
        <f t="shared" ca="1" si="7"/>
        <v>0</v>
      </c>
      <c r="L108" s="72">
        <f t="shared" ca="1" si="9"/>
        <v>0</v>
      </c>
      <c r="M108" s="5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0.45166654922133753</v>
      </c>
      <c r="N108" s="90">
        <f t="shared" ca="1" si="10"/>
        <v>0</v>
      </c>
    </row>
    <row r="109" spans="1:14" x14ac:dyDescent="0.35">
      <c r="A109" s="48">
        <f t="shared" si="11"/>
        <v>45688</v>
      </c>
      <c r="B109" s="88" cm="1">
        <f t="array" aca="1" ref="B109" ca="1">_xlfn.XLOOKUP(A109,INDIRECT($A$5&amp;"!$AJ$41:$AJ$406"),INDIRECT($A$5&amp;"!$An$41:$An$406"))*SUM($F$3:$I$3)</f>
        <v>0</v>
      </c>
      <c r="C109" s="88" cm="1">
        <f t="array" aca="1" ref="C109" ca="1">_xlfn.XLOOKUP(A109,INDIRECT($A$5&amp;"!$AJ$41:$AJ$406"),INDIRECT($A$5&amp;"!$Ak$41:$Ak$406"))*SUM($F$3:$I$3)</f>
        <v>0</v>
      </c>
      <c r="D109" s="88" cm="1">
        <f t="array" aca="1" ref="D109" ca="1">_xlfn.XLOOKUP(A109,INDIRECT($A$5&amp;"!$AJ$41:$AJ$406"),INDIRECT($A$5&amp;"!$AO$41:$AO$406"))*SUM($F$3:$I$3)</f>
        <v>14.05</v>
      </c>
      <c r="E109" s="50" cm="1">
        <f t="array" ref="E109">SUMPRODUCT(('PT Storengy'!$B$8:$K$372)*('PT Storengy'!$A$8:$A$372=$A109)*('PT Storengy'!$A$5:$J$5=$A$6)*('PT Storengy'!$B$7:$K$7=$A$7))</f>
        <v>0</v>
      </c>
      <c r="F109" s="52">
        <f t="shared" ca="1" si="12"/>
        <v>0</v>
      </c>
      <c r="G109" s="72">
        <f t="shared" ca="1" si="13"/>
        <v>0</v>
      </c>
      <c r="H109" s="5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0.45166654922133753</v>
      </c>
      <c r="I109" s="113">
        <f t="shared" ca="1" si="8"/>
        <v>0</v>
      </c>
      <c r="K109" s="52">
        <f t="shared" ca="1" si="7"/>
        <v>0</v>
      </c>
      <c r="L109" s="72">
        <f t="shared" ca="1" si="9"/>
        <v>0</v>
      </c>
      <c r="M109" s="5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0.45166654922133753</v>
      </c>
      <c r="N109" s="90">
        <f t="shared" ca="1" si="10"/>
        <v>0</v>
      </c>
    </row>
    <row r="110" spans="1:14" x14ac:dyDescent="0.35">
      <c r="A110" s="48">
        <f t="shared" si="11"/>
        <v>45689</v>
      </c>
      <c r="B110" s="88" cm="1">
        <f t="array" aca="1" ref="B110" ca="1">_xlfn.XLOOKUP(A110,INDIRECT($A$5&amp;"!$AJ$41:$AJ$406"),INDIRECT($A$5&amp;"!$An$41:$An$406"))*SUM($F$3:$I$3)</f>
        <v>0</v>
      </c>
      <c r="C110" s="88" cm="1">
        <f t="array" aca="1" ref="C110" ca="1">_xlfn.XLOOKUP(A110,INDIRECT($A$5&amp;"!$AJ$41:$AJ$406"),INDIRECT($A$5&amp;"!$Ak$41:$Ak$406"))*SUM($F$3:$I$3)</f>
        <v>0</v>
      </c>
      <c r="D110" s="88" cm="1">
        <f t="array" aca="1" ref="D110" ca="1">_xlfn.XLOOKUP(A110,INDIRECT($A$5&amp;"!$AJ$41:$AJ$406"),INDIRECT($A$5&amp;"!$AO$41:$AO$406"))*SUM($F$3:$I$3)</f>
        <v>14.05</v>
      </c>
      <c r="E110" s="50" cm="1">
        <f t="array" ref="E110">SUMPRODUCT(('PT Storengy'!$B$8:$K$372)*('PT Storengy'!$A$8:$A$372=$A110)*('PT Storengy'!$A$5:$J$5=$A$6)*('PT Storengy'!$B$7:$K$7=$A$7))</f>
        <v>0</v>
      </c>
      <c r="F110" s="52">
        <f t="shared" ca="1" si="12"/>
        <v>0</v>
      </c>
      <c r="G110" s="72">
        <f t="shared" ca="1" si="13"/>
        <v>0</v>
      </c>
      <c r="H110" s="5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0.45166654922133753</v>
      </c>
      <c r="I110" s="113">
        <f t="shared" ca="1" si="8"/>
        <v>0</v>
      </c>
      <c r="K110" s="52">
        <f t="shared" ca="1" si="7"/>
        <v>0</v>
      </c>
      <c r="L110" s="72">
        <f t="shared" ca="1" si="9"/>
        <v>0</v>
      </c>
      <c r="M110" s="5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0.45166654922133753</v>
      </c>
      <c r="N110" s="90">
        <f t="shared" ca="1" si="10"/>
        <v>0</v>
      </c>
    </row>
    <row r="111" spans="1:14" x14ac:dyDescent="0.35">
      <c r="A111" s="48">
        <f t="shared" si="11"/>
        <v>45690</v>
      </c>
      <c r="B111" s="88" cm="1">
        <f t="array" aca="1" ref="B111" ca="1">_xlfn.XLOOKUP(A111,INDIRECT($A$5&amp;"!$AJ$41:$AJ$406"),INDIRECT($A$5&amp;"!$An$41:$An$406"))*SUM($F$3:$I$3)</f>
        <v>0</v>
      </c>
      <c r="C111" s="88" cm="1">
        <f t="array" aca="1" ref="C111" ca="1">_xlfn.XLOOKUP(A111,INDIRECT($A$5&amp;"!$AJ$41:$AJ$406"),INDIRECT($A$5&amp;"!$Ak$41:$Ak$406"))*SUM($F$3:$I$3)</f>
        <v>0</v>
      </c>
      <c r="D111" s="88" cm="1">
        <f t="array" aca="1" ref="D111" ca="1">_xlfn.XLOOKUP(A111,INDIRECT($A$5&amp;"!$AJ$41:$AJ$406"),INDIRECT($A$5&amp;"!$AO$41:$AO$406"))*SUM($F$3:$I$3)</f>
        <v>14.05</v>
      </c>
      <c r="E111" s="50" cm="1">
        <f t="array" ref="E111">SUMPRODUCT(('PT Storengy'!$B$8:$K$372)*('PT Storengy'!$A$8:$A$372=$A111)*('PT Storengy'!$A$5:$J$5=$A$6)*('PT Storengy'!$B$7:$K$7=$A$7))</f>
        <v>0</v>
      </c>
      <c r="F111" s="52">
        <f t="shared" ca="1" si="12"/>
        <v>0</v>
      </c>
      <c r="G111" s="72">
        <f t="shared" ca="1" si="13"/>
        <v>0</v>
      </c>
      <c r="H111" s="5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0.45166654922133753</v>
      </c>
      <c r="I111" s="113">
        <f t="shared" ca="1" si="8"/>
        <v>0</v>
      </c>
      <c r="K111" s="52">
        <f t="shared" ca="1" si="7"/>
        <v>0</v>
      </c>
      <c r="L111" s="72">
        <f t="shared" ca="1" si="9"/>
        <v>0</v>
      </c>
      <c r="M111" s="5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0.45166654922133753</v>
      </c>
      <c r="N111" s="90">
        <f t="shared" ca="1" si="10"/>
        <v>0</v>
      </c>
    </row>
    <row r="112" spans="1:14" x14ac:dyDescent="0.35">
      <c r="A112" s="48">
        <f t="shared" si="11"/>
        <v>45691</v>
      </c>
      <c r="B112" s="88" cm="1">
        <f t="array" aca="1" ref="B112" ca="1">_xlfn.XLOOKUP(A112,INDIRECT($A$5&amp;"!$AJ$41:$AJ$406"),INDIRECT($A$5&amp;"!$An$41:$An$406"))*SUM($F$3:$I$3)</f>
        <v>0</v>
      </c>
      <c r="C112" s="88" cm="1">
        <f t="array" aca="1" ref="C112" ca="1">_xlfn.XLOOKUP(A112,INDIRECT($A$5&amp;"!$AJ$41:$AJ$406"),INDIRECT($A$5&amp;"!$Ak$41:$Ak$406"))*SUM($F$3:$I$3)</f>
        <v>0</v>
      </c>
      <c r="D112" s="88" cm="1">
        <f t="array" aca="1" ref="D112" ca="1">_xlfn.XLOOKUP(A112,INDIRECT($A$5&amp;"!$AJ$41:$AJ$406"),INDIRECT($A$5&amp;"!$AO$41:$AO$406"))*SUM($F$3:$I$3)</f>
        <v>14.05</v>
      </c>
      <c r="E112" s="50" cm="1">
        <f t="array" ref="E112">SUMPRODUCT(('PT Storengy'!$B$8:$K$372)*('PT Storengy'!$A$8:$A$372=$A112)*('PT Storengy'!$A$5:$J$5=$A$6)*('PT Storengy'!$B$7:$K$7=$A$7))</f>
        <v>0</v>
      </c>
      <c r="F112" s="52">
        <f t="shared" ca="1" si="12"/>
        <v>0</v>
      </c>
      <c r="G112" s="72">
        <f t="shared" ca="1" si="13"/>
        <v>0</v>
      </c>
      <c r="H112" s="5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0.45166654922133753</v>
      </c>
      <c r="I112" s="113">
        <f t="shared" ca="1" si="8"/>
        <v>0</v>
      </c>
      <c r="K112" s="52">
        <f t="shared" ca="1" si="7"/>
        <v>0</v>
      </c>
      <c r="L112" s="72">
        <f t="shared" ca="1" si="9"/>
        <v>0</v>
      </c>
      <c r="M112" s="5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0.45166654922133753</v>
      </c>
      <c r="N112" s="90">
        <f t="shared" ca="1" si="10"/>
        <v>0</v>
      </c>
    </row>
    <row r="113" spans="1:14" x14ac:dyDescent="0.35">
      <c r="A113" s="48">
        <f t="shared" si="11"/>
        <v>45692</v>
      </c>
      <c r="B113" s="88" cm="1">
        <f t="array" aca="1" ref="B113" ca="1">_xlfn.XLOOKUP(A113,INDIRECT($A$5&amp;"!$AJ$41:$AJ$406"),INDIRECT($A$5&amp;"!$An$41:$An$406"))*SUM($F$3:$I$3)</f>
        <v>0</v>
      </c>
      <c r="C113" s="88" cm="1">
        <f t="array" aca="1" ref="C113" ca="1">_xlfn.XLOOKUP(A113,INDIRECT($A$5&amp;"!$AJ$41:$AJ$406"),INDIRECT($A$5&amp;"!$Ak$41:$Ak$406"))*SUM($F$3:$I$3)</f>
        <v>0</v>
      </c>
      <c r="D113" s="88" cm="1">
        <f t="array" aca="1" ref="D113" ca="1">_xlfn.XLOOKUP(A113,INDIRECT($A$5&amp;"!$AJ$41:$AJ$406"),INDIRECT($A$5&amp;"!$AO$41:$AO$406"))*SUM($F$3:$I$3)</f>
        <v>14.05</v>
      </c>
      <c r="E113" s="50" cm="1">
        <f t="array" ref="E113">SUMPRODUCT(('PT Storengy'!$B$8:$K$372)*('PT Storengy'!$A$8:$A$372=$A113)*('PT Storengy'!$A$5:$J$5=$A$6)*('PT Storengy'!$B$7:$K$7=$A$7))</f>
        <v>0</v>
      </c>
      <c r="F113" s="52">
        <f t="shared" ca="1" si="12"/>
        <v>0</v>
      </c>
      <c r="G113" s="72">
        <f t="shared" ca="1" si="13"/>
        <v>0</v>
      </c>
      <c r="H113" s="5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0.45166654922133753</v>
      </c>
      <c r="I113" s="113">
        <f t="shared" ca="1" si="8"/>
        <v>0</v>
      </c>
      <c r="K113" s="52">
        <f t="shared" ca="1" si="7"/>
        <v>0</v>
      </c>
      <c r="L113" s="72">
        <f t="shared" ca="1" si="9"/>
        <v>0</v>
      </c>
      <c r="M113" s="5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0.45166654922133753</v>
      </c>
      <c r="N113" s="90">
        <f t="shared" ca="1" si="10"/>
        <v>0</v>
      </c>
    </row>
    <row r="114" spans="1:14" x14ac:dyDescent="0.35">
      <c r="A114" s="48">
        <f t="shared" si="11"/>
        <v>45693</v>
      </c>
      <c r="B114" s="88" cm="1">
        <f t="array" aca="1" ref="B114" ca="1">_xlfn.XLOOKUP(A114,INDIRECT($A$5&amp;"!$AJ$41:$AJ$406"),INDIRECT($A$5&amp;"!$An$41:$An$406"))*SUM($F$3:$I$3)</f>
        <v>0</v>
      </c>
      <c r="C114" s="88" cm="1">
        <f t="array" aca="1" ref="C114" ca="1">_xlfn.XLOOKUP(A114,INDIRECT($A$5&amp;"!$AJ$41:$AJ$406"),INDIRECT($A$5&amp;"!$Ak$41:$Ak$406"))*SUM($F$3:$I$3)</f>
        <v>0</v>
      </c>
      <c r="D114" s="88" cm="1">
        <f t="array" aca="1" ref="D114" ca="1">_xlfn.XLOOKUP(A114,INDIRECT($A$5&amp;"!$AJ$41:$AJ$406"),INDIRECT($A$5&amp;"!$AO$41:$AO$406"))*SUM($F$3:$I$3)</f>
        <v>14.05</v>
      </c>
      <c r="E114" s="50" cm="1">
        <f t="array" ref="E114">SUMPRODUCT(('PT Storengy'!$B$8:$K$372)*('PT Storengy'!$A$8:$A$372=$A114)*('PT Storengy'!$A$5:$J$5=$A$6)*('PT Storengy'!$B$7:$K$7=$A$7))</f>
        <v>0</v>
      </c>
      <c r="F114" s="52">
        <f t="shared" ca="1" si="12"/>
        <v>0</v>
      </c>
      <c r="G114" s="72">
        <f t="shared" ca="1" si="13"/>
        <v>0</v>
      </c>
      <c r="H114" s="5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0.45166654922133753</v>
      </c>
      <c r="I114" s="113">
        <f t="shared" ca="1" si="8"/>
        <v>0</v>
      </c>
      <c r="K114" s="52">
        <f t="shared" ca="1" si="7"/>
        <v>0</v>
      </c>
      <c r="L114" s="72">
        <f t="shared" ca="1" si="9"/>
        <v>0</v>
      </c>
      <c r="M114" s="5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0.45166654922133753</v>
      </c>
      <c r="N114" s="90">
        <f t="shared" ca="1" si="10"/>
        <v>0</v>
      </c>
    </row>
    <row r="115" spans="1:14" x14ac:dyDescent="0.35">
      <c r="A115" s="48">
        <f t="shared" si="11"/>
        <v>45694</v>
      </c>
      <c r="B115" s="88" cm="1">
        <f t="array" aca="1" ref="B115" ca="1">_xlfn.XLOOKUP(A115,INDIRECT($A$5&amp;"!$AJ$41:$AJ$406"),INDIRECT($A$5&amp;"!$An$41:$An$406"))*SUM($F$3:$I$3)</f>
        <v>0</v>
      </c>
      <c r="C115" s="88" cm="1">
        <f t="array" aca="1" ref="C115" ca="1">_xlfn.XLOOKUP(A115,INDIRECT($A$5&amp;"!$AJ$41:$AJ$406"),INDIRECT($A$5&amp;"!$Ak$41:$Ak$406"))*SUM($F$3:$I$3)</f>
        <v>0</v>
      </c>
      <c r="D115" s="88" cm="1">
        <f t="array" aca="1" ref="D115" ca="1">_xlfn.XLOOKUP(A115,INDIRECT($A$5&amp;"!$AJ$41:$AJ$406"),INDIRECT($A$5&amp;"!$AO$41:$AO$406"))*SUM($F$3:$I$3)</f>
        <v>14.05</v>
      </c>
      <c r="E115" s="50" cm="1">
        <f t="array" ref="E115">SUMPRODUCT(('PT Storengy'!$B$8:$K$372)*('PT Storengy'!$A$8:$A$372=$A115)*('PT Storengy'!$A$5:$J$5=$A$6)*('PT Storengy'!$B$7:$K$7=$A$7))</f>
        <v>0</v>
      </c>
      <c r="F115" s="52">
        <f t="shared" ca="1" si="12"/>
        <v>0</v>
      </c>
      <c r="G115" s="72">
        <f t="shared" ca="1" si="13"/>
        <v>0</v>
      </c>
      <c r="H115" s="5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0.45166654922133753</v>
      </c>
      <c r="I115" s="113">
        <f t="shared" ca="1" si="8"/>
        <v>0</v>
      </c>
      <c r="K115" s="52">
        <f t="shared" ca="1" si="7"/>
        <v>0</v>
      </c>
      <c r="L115" s="72">
        <f t="shared" ca="1" si="9"/>
        <v>0</v>
      </c>
      <c r="M115" s="5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0.45166654922133753</v>
      </c>
      <c r="N115" s="90">
        <f t="shared" ca="1" si="10"/>
        <v>0</v>
      </c>
    </row>
    <row r="116" spans="1:14" x14ac:dyDescent="0.35">
      <c r="A116" s="48">
        <f t="shared" si="11"/>
        <v>45695</v>
      </c>
      <c r="B116" s="88" cm="1">
        <f t="array" aca="1" ref="B116" ca="1">_xlfn.XLOOKUP(A116,INDIRECT($A$5&amp;"!$AJ$41:$AJ$406"),INDIRECT($A$5&amp;"!$An$41:$An$406"))*SUM($F$3:$I$3)</f>
        <v>0</v>
      </c>
      <c r="C116" s="88" cm="1">
        <f t="array" aca="1" ref="C116" ca="1">_xlfn.XLOOKUP(A116,INDIRECT($A$5&amp;"!$AJ$41:$AJ$406"),INDIRECT($A$5&amp;"!$Ak$41:$Ak$406"))*SUM($F$3:$I$3)</f>
        <v>0</v>
      </c>
      <c r="D116" s="88" cm="1">
        <f t="array" aca="1" ref="D116" ca="1">_xlfn.XLOOKUP(A116,INDIRECT($A$5&amp;"!$AJ$41:$AJ$406"),INDIRECT($A$5&amp;"!$AO$41:$AO$406"))*SUM($F$3:$I$3)</f>
        <v>14.05</v>
      </c>
      <c r="E116" s="50" cm="1">
        <f t="array" ref="E116">SUMPRODUCT(('PT Storengy'!$B$8:$K$372)*('PT Storengy'!$A$8:$A$372=$A116)*('PT Storengy'!$A$5:$J$5=$A$6)*('PT Storengy'!$B$7:$K$7=$A$7))</f>
        <v>0</v>
      </c>
      <c r="F116" s="52">
        <f t="shared" ca="1" si="12"/>
        <v>0</v>
      </c>
      <c r="G116" s="72">
        <f t="shared" ca="1" si="13"/>
        <v>0</v>
      </c>
      <c r="H116" s="5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0.45166654922133753</v>
      </c>
      <c r="I116" s="113">
        <f t="shared" ca="1" si="8"/>
        <v>0</v>
      </c>
      <c r="K116" s="52">
        <f t="shared" ca="1" si="7"/>
        <v>0</v>
      </c>
      <c r="L116" s="72">
        <f t="shared" ca="1" si="9"/>
        <v>0</v>
      </c>
      <c r="M116" s="5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0.45166654922133753</v>
      </c>
      <c r="N116" s="90">
        <f t="shared" ca="1" si="10"/>
        <v>0</v>
      </c>
    </row>
    <row r="117" spans="1:14" x14ac:dyDescent="0.35">
      <c r="A117" s="48">
        <f t="shared" si="11"/>
        <v>45696</v>
      </c>
      <c r="B117" s="88" cm="1">
        <f t="array" aca="1" ref="B117" ca="1">_xlfn.XLOOKUP(A117,INDIRECT($A$5&amp;"!$AJ$41:$AJ$406"),INDIRECT($A$5&amp;"!$An$41:$An$406"))*SUM($F$3:$I$3)</f>
        <v>0</v>
      </c>
      <c r="C117" s="88" cm="1">
        <f t="array" aca="1" ref="C117" ca="1">_xlfn.XLOOKUP(A117,INDIRECT($A$5&amp;"!$AJ$41:$AJ$406"),INDIRECT($A$5&amp;"!$Ak$41:$Ak$406"))*SUM($F$3:$I$3)</f>
        <v>0</v>
      </c>
      <c r="D117" s="88" cm="1">
        <f t="array" aca="1" ref="D117" ca="1">_xlfn.XLOOKUP(A117,INDIRECT($A$5&amp;"!$AJ$41:$AJ$406"),INDIRECT($A$5&amp;"!$AO$41:$AO$406"))*SUM($F$3:$I$3)</f>
        <v>14.05</v>
      </c>
      <c r="E117" s="50" cm="1">
        <f t="array" ref="E117">SUMPRODUCT(('PT Storengy'!$B$8:$K$372)*('PT Storengy'!$A$8:$A$372=$A117)*('PT Storengy'!$A$5:$J$5=$A$6)*('PT Storengy'!$B$7:$K$7=$A$7))</f>
        <v>0</v>
      </c>
      <c r="F117" s="52">
        <f t="shared" ca="1" si="12"/>
        <v>0</v>
      </c>
      <c r="G117" s="72">
        <f t="shared" ca="1" si="13"/>
        <v>0</v>
      </c>
      <c r="H117" s="5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0.45166654922133753</v>
      </c>
      <c r="I117" s="113">
        <f t="shared" ca="1" si="8"/>
        <v>0</v>
      </c>
      <c r="K117" s="52">
        <f t="shared" ca="1" si="7"/>
        <v>0</v>
      </c>
      <c r="L117" s="72">
        <f t="shared" ca="1" si="9"/>
        <v>0</v>
      </c>
      <c r="M117" s="5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0.45166654922133753</v>
      </c>
      <c r="N117" s="90">
        <f t="shared" ca="1" si="10"/>
        <v>0</v>
      </c>
    </row>
    <row r="118" spans="1:14" x14ac:dyDescent="0.35">
      <c r="A118" s="48">
        <f t="shared" si="11"/>
        <v>45697</v>
      </c>
      <c r="B118" s="88" cm="1">
        <f t="array" aca="1" ref="B118" ca="1">_xlfn.XLOOKUP(A118,INDIRECT($A$5&amp;"!$AJ$41:$AJ$406"),INDIRECT($A$5&amp;"!$An$41:$An$406"))*SUM($F$3:$I$3)</f>
        <v>0</v>
      </c>
      <c r="C118" s="88" cm="1">
        <f t="array" aca="1" ref="C118" ca="1">_xlfn.XLOOKUP(A118,INDIRECT($A$5&amp;"!$AJ$41:$AJ$406"),INDIRECT($A$5&amp;"!$Ak$41:$Ak$406"))*SUM($F$3:$I$3)</f>
        <v>0</v>
      </c>
      <c r="D118" s="88" cm="1">
        <f t="array" aca="1" ref="D118" ca="1">_xlfn.XLOOKUP(A118,INDIRECT($A$5&amp;"!$AJ$41:$AJ$406"),INDIRECT($A$5&amp;"!$AO$41:$AO$406"))*SUM($F$3:$I$3)</f>
        <v>14.05</v>
      </c>
      <c r="E118" s="50" cm="1">
        <f t="array" ref="E118">SUMPRODUCT(('PT Storengy'!$B$8:$K$372)*('PT Storengy'!$A$8:$A$372=$A118)*('PT Storengy'!$A$5:$J$5=$A$6)*('PT Storengy'!$B$7:$K$7=$A$7))</f>
        <v>0</v>
      </c>
      <c r="F118" s="52">
        <f t="shared" ca="1" si="12"/>
        <v>0</v>
      </c>
      <c r="G118" s="72">
        <f t="shared" ca="1" si="13"/>
        <v>0</v>
      </c>
      <c r="H118" s="5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0.45166654922133753</v>
      </c>
      <c r="I118" s="113">
        <f t="shared" ca="1" si="8"/>
        <v>0</v>
      </c>
      <c r="K118" s="52">
        <f t="shared" ca="1" si="7"/>
        <v>0</v>
      </c>
      <c r="L118" s="72">
        <f t="shared" ca="1" si="9"/>
        <v>0</v>
      </c>
      <c r="M118" s="5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0.45166654922133753</v>
      </c>
      <c r="N118" s="90">
        <f t="shared" ca="1" si="10"/>
        <v>0</v>
      </c>
    </row>
    <row r="119" spans="1:14" x14ac:dyDescent="0.35">
      <c r="A119" s="48">
        <f t="shared" si="11"/>
        <v>45698</v>
      </c>
      <c r="B119" s="88" cm="1">
        <f t="array" aca="1" ref="B119" ca="1">_xlfn.XLOOKUP(A119,INDIRECT($A$5&amp;"!$AJ$41:$AJ$406"),INDIRECT($A$5&amp;"!$An$41:$An$406"))*SUM($F$3:$I$3)</f>
        <v>0</v>
      </c>
      <c r="C119" s="88" cm="1">
        <f t="array" aca="1" ref="C119" ca="1">_xlfn.XLOOKUP(A119,INDIRECT($A$5&amp;"!$AJ$41:$AJ$406"),INDIRECT($A$5&amp;"!$Ak$41:$Ak$406"))*SUM($F$3:$I$3)</f>
        <v>0</v>
      </c>
      <c r="D119" s="88" cm="1">
        <f t="array" aca="1" ref="D119" ca="1">_xlfn.XLOOKUP(A119,INDIRECT($A$5&amp;"!$AJ$41:$AJ$406"),INDIRECT($A$5&amp;"!$AO$41:$AO$406"))*SUM($F$3:$I$3)</f>
        <v>14.05</v>
      </c>
      <c r="E119" s="50" cm="1">
        <f t="array" ref="E119">SUMPRODUCT(('PT Storengy'!$B$8:$K$372)*('PT Storengy'!$A$8:$A$372=$A119)*('PT Storengy'!$A$5:$J$5=$A$6)*('PT Storengy'!$B$7:$K$7=$A$7))</f>
        <v>0</v>
      </c>
      <c r="F119" s="52">
        <f t="shared" ca="1" si="12"/>
        <v>0</v>
      </c>
      <c r="G119" s="72">
        <f t="shared" ca="1" si="13"/>
        <v>0</v>
      </c>
      <c r="H119" s="5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0.45166654922133753</v>
      </c>
      <c r="I119" s="113">
        <f t="shared" ca="1" si="8"/>
        <v>0</v>
      </c>
      <c r="K119" s="52">
        <f t="shared" ca="1" si="7"/>
        <v>0</v>
      </c>
      <c r="L119" s="72">
        <f t="shared" ca="1" si="9"/>
        <v>0</v>
      </c>
      <c r="M119" s="5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0.45166654922133753</v>
      </c>
      <c r="N119" s="90">
        <f t="shared" ca="1" si="10"/>
        <v>0</v>
      </c>
    </row>
    <row r="120" spans="1:14" x14ac:dyDescent="0.35">
      <c r="A120" s="48">
        <f t="shared" si="11"/>
        <v>45699</v>
      </c>
      <c r="B120" s="88" cm="1">
        <f t="array" aca="1" ref="B120" ca="1">_xlfn.XLOOKUP(A120,INDIRECT($A$5&amp;"!$AJ$41:$AJ$406"),INDIRECT($A$5&amp;"!$An$41:$An$406"))*SUM($F$3:$I$3)</f>
        <v>0</v>
      </c>
      <c r="C120" s="88" cm="1">
        <f t="array" aca="1" ref="C120" ca="1">_xlfn.XLOOKUP(A120,INDIRECT($A$5&amp;"!$AJ$41:$AJ$406"),INDIRECT($A$5&amp;"!$Ak$41:$Ak$406"))*SUM($F$3:$I$3)</f>
        <v>0</v>
      </c>
      <c r="D120" s="88" cm="1">
        <f t="array" aca="1" ref="D120" ca="1">_xlfn.XLOOKUP(A120,INDIRECT($A$5&amp;"!$AJ$41:$AJ$406"),INDIRECT($A$5&amp;"!$AO$41:$AO$406"))*SUM($F$3:$I$3)</f>
        <v>14.05</v>
      </c>
      <c r="E120" s="50" cm="1">
        <f t="array" ref="E120">SUMPRODUCT(('PT Storengy'!$B$8:$K$372)*('PT Storengy'!$A$8:$A$372=$A120)*('PT Storengy'!$A$5:$J$5=$A$6)*('PT Storengy'!$B$7:$K$7=$A$7))</f>
        <v>0</v>
      </c>
      <c r="F120" s="52">
        <f t="shared" ca="1" si="12"/>
        <v>0</v>
      </c>
      <c r="G120" s="72">
        <f t="shared" ca="1" si="13"/>
        <v>0</v>
      </c>
      <c r="H120" s="5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0.45166654922133753</v>
      </c>
      <c r="I120" s="113">
        <f t="shared" ca="1" si="8"/>
        <v>0</v>
      </c>
      <c r="K120" s="52">
        <f t="shared" ca="1" si="7"/>
        <v>0</v>
      </c>
      <c r="L120" s="72">
        <f t="shared" ca="1" si="9"/>
        <v>0</v>
      </c>
      <c r="M120" s="5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0.45166654922133753</v>
      </c>
      <c r="N120" s="90">
        <f t="shared" ca="1" si="10"/>
        <v>0</v>
      </c>
    </row>
    <row r="121" spans="1:14" x14ac:dyDescent="0.35">
      <c r="A121" s="48">
        <f t="shared" si="11"/>
        <v>45700</v>
      </c>
      <c r="B121" s="88" cm="1">
        <f t="array" aca="1" ref="B121" ca="1">_xlfn.XLOOKUP(A121,INDIRECT($A$5&amp;"!$AJ$41:$AJ$406"),INDIRECT($A$5&amp;"!$An$41:$An$406"))*SUM($F$3:$I$3)</f>
        <v>0</v>
      </c>
      <c r="C121" s="88" cm="1">
        <f t="array" aca="1" ref="C121" ca="1">_xlfn.XLOOKUP(A121,INDIRECT($A$5&amp;"!$AJ$41:$AJ$406"),INDIRECT($A$5&amp;"!$Ak$41:$Ak$406"))*SUM($F$3:$I$3)</f>
        <v>0</v>
      </c>
      <c r="D121" s="88" cm="1">
        <f t="array" aca="1" ref="D121" ca="1">_xlfn.XLOOKUP(A121,INDIRECT($A$5&amp;"!$AJ$41:$AJ$406"),INDIRECT($A$5&amp;"!$AO$41:$AO$406"))*SUM($F$3:$I$3)</f>
        <v>14.05</v>
      </c>
      <c r="E121" s="50" cm="1">
        <f t="array" ref="E121">SUMPRODUCT(('PT Storengy'!$B$8:$K$372)*('PT Storengy'!$A$8:$A$372=$A121)*('PT Storengy'!$A$5:$J$5=$A$6)*('PT Storengy'!$B$7:$K$7=$A$7))</f>
        <v>0</v>
      </c>
      <c r="F121" s="52">
        <f t="shared" ca="1" si="12"/>
        <v>0</v>
      </c>
      <c r="G121" s="72">
        <f t="shared" ca="1" si="13"/>
        <v>0</v>
      </c>
      <c r="H121" s="5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0.45166654922133753</v>
      </c>
      <c r="I121" s="113">
        <f t="shared" ca="1" si="8"/>
        <v>0</v>
      </c>
      <c r="K121" s="52">
        <f t="shared" ca="1" si="7"/>
        <v>0</v>
      </c>
      <c r="L121" s="72">
        <f t="shared" ca="1" si="9"/>
        <v>0</v>
      </c>
      <c r="M121" s="5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0.45166654922133753</v>
      </c>
      <c r="N121" s="90">
        <f t="shared" ca="1" si="10"/>
        <v>0</v>
      </c>
    </row>
    <row r="122" spans="1:14" x14ac:dyDescent="0.35">
      <c r="A122" s="48">
        <f t="shared" si="11"/>
        <v>45701</v>
      </c>
      <c r="B122" s="88" cm="1">
        <f t="array" aca="1" ref="B122" ca="1">_xlfn.XLOOKUP(A122,INDIRECT($A$5&amp;"!$AJ$41:$AJ$406"),INDIRECT($A$5&amp;"!$An$41:$An$406"))*SUM($F$3:$I$3)</f>
        <v>0</v>
      </c>
      <c r="C122" s="88" cm="1">
        <f t="array" aca="1" ref="C122" ca="1">_xlfn.XLOOKUP(A122,INDIRECT($A$5&amp;"!$AJ$41:$AJ$406"),INDIRECT($A$5&amp;"!$Ak$41:$Ak$406"))*SUM($F$3:$I$3)</f>
        <v>0</v>
      </c>
      <c r="D122" s="88" cm="1">
        <f t="array" aca="1" ref="D122" ca="1">_xlfn.XLOOKUP(A122,INDIRECT($A$5&amp;"!$AJ$41:$AJ$406"),INDIRECT($A$5&amp;"!$AO$41:$AO$406"))*SUM($F$3:$I$3)</f>
        <v>14.05</v>
      </c>
      <c r="E122" s="50" cm="1">
        <f t="array" ref="E122">SUMPRODUCT(('PT Storengy'!$B$8:$K$372)*('PT Storengy'!$A$8:$A$372=$A122)*('PT Storengy'!$A$5:$J$5=$A$6)*('PT Storengy'!$B$7:$K$7=$A$7))</f>
        <v>0</v>
      </c>
      <c r="F122" s="52">
        <f t="shared" ca="1" si="12"/>
        <v>0</v>
      </c>
      <c r="G122" s="72">
        <f t="shared" ca="1" si="13"/>
        <v>0</v>
      </c>
      <c r="H122" s="5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0.45166654922133753</v>
      </c>
      <c r="I122" s="113">
        <f t="shared" ca="1" si="8"/>
        <v>0</v>
      </c>
      <c r="K122" s="52">
        <f t="shared" ca="1" si="7"/>
        <v>0</v>
      </c>
      <c r="L122" s="72">
        <f t="shared" ca="1" si="9"/>
        <v>0</v>
      </c>
      <c r="M122" s="5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0.45166654922133753</v>
      </c>
      <c r="N122" s="90">
        <f t="shared" ca="1" si="10"/>
        <v>0</v>
      </c>
    </row>
    <row r="123" spans="1:14" x14ac:dyDescent="0.35">
      <c r="A123" s="48">
        <f t="shared" si="11"/>
        <v>45702</v>
      </c>
      <c r="B123" s="88" cm="1">
        <f t="array" aca="1" ref="B123" ca="1">_xlfn.XLOOKUP(A123,INDIRECT($A$5&amp;"!$AJ$41:$AJ$406"),INDIRECT($A$5&amp;"!$An$41:$An$406"))*SUM($F$3:$I$3)</f>
        <v>0</v>
      </c>
      <c r="C123" s="88" cm="1">
        <f t="array" aca="1" ref="C123" ca="1">_xlfn.XLOOKUP(A123,INDIRECT($A$5&amp;"!$AJ$41:$AJ$406"),INDIRECT($A$5&amp;"!$Ak$41:$Ak$406"))*SUM($F$3:$I$3)</f>
        <v>0</v>
      </c>
      <c r="D123" s="88" cm="1">
        <f t="array" aca="1" ref="D123" ca="1">_xlfn.XLOOKUP(A123,INDIRECT($A$5&amp;"!$AJ$41:$AJ$406"),INDIRECT($A$5&amp;"!$AO$41:$AO$406"))*SUM($F$3:$I$3)</f>
        <v>14.05</v>
      </c>
      <c r="E123" s="50" cm="1">
        <f t="array" ref="E123">SUMPRODUCT(('PT Storengy'!$B$8:$K$372)*('PT Storengy'!$A$8:$A$372=$A123)*('PT Storengy'!$A$5:$J$5=$A$6)*('PT Storengy'!$B$7:$K$7=$A$7))</f>
        <v>0</v>
      </c>
      <c r="F123" s="52">
        <f t="shared" ca="1" si="12"/>
        <v>0</v>
      </c>
      <c r="G123" s="72">
        <f t="shared" ca="1" si="13"/>
        <v>0</v>
      </c>
      <c r="H123" s="5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0.45166654922133753</v>
      </c>
      <c r="I123" s="113">
        <f t="shared" ca="1" si="8"/>
        <v>0</v>
      </c>
      <c r="K123" s="52">
        <f t="shared" ca="1" si="7"/>
        <v>0</v>
      </c>
      <c r="L123" s="72">
        <f t="shared" ca="1" si="9"/>
        <v>0</v>
      </c>
      <c r="M123" s="5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0.45166654922133753</v>
      </c>
      <c r="N123" s="90">
        <f t="shared" ca="1" si="10"/>
        <v>0</v>
      </c>
    </row>
    <row r="124" spans="1:14" x14ac:dyDescent="0.35">
      <c r="A124" s="48">
        <f t="shared" si="11"/>
        <v>45703</v>
      </c>
      <c r="B124" s="88" cm="1">
        <f t="array" aca="1" ref="B124" ca="1">_xlfn.XLOOKUP(A124,INDIRECT($A$5&amp;"!$AJ$41:$AJ$406"),INDIRECT($A$5&amp;"!$An$41:$An$406"))*SUM($F$3:$I$3)</f>
        <v>0</v>
      </c>
      <c r="C124" s="88" cm="1">
        <f t="array" aca="1" ref="C124" ca="1">_xlfn.XLOOKUP(A124,INDIRECT($A$5&amp;"!$AJ$41:$AJ$406"),INDIRECT($A$5&amp;"!$Ak$41:$Ak$406"))*SUM($F$3:$I$3)</f>
        <v>0</v>
      </c>
      <c r="D124" s="88" cm="1">
        <f t="array" aca="1" ref="D124" ca="1">_xlfn.XLOOKUP(A124,INDIRECT($A$5&amp;"!$AJ$41:$AJ$406"),INDIRECT($A$5&amp;"!$AO$41:$AO$406"))*SUM($F$3:$I$3)</f>
        <v>14.05</v>
      </c>
      <c r="E124" s="50" cm="1">
        <f t="array" ref="E124">SUMPRODUCT(('PT Storengy'!$B$8:$K$372)*('PT Storengy'!$A$8:$A$372=$A124)*('PT Storengy'!$A$5:$J$5=$A$6)*('PT Storengy'!$B$7:$K$7=$A$7))</f>
        <v>0</v>
      </c>
      <c r="F124" s="52">
        <f t="shared" ca="1" si="12"/>
        <v>0</v>
      </c>
      <c r="G124" s="72">
        <f t="shared" ca="1" si="13"/>
        <v>0</v>
      </c>
      <c r="H124" s="5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0.45166654922133753</v>
      </c>
      <c r="I124" s="113">
        <f t="shared" ca="1" si="8"/>
        <v>0</v>
      </c>
      <c r="K124" s="52">
        <f t="shared" ca="1" si="7"/>
        <v>0</v>
      </c>
      <c r="L124" s="72">
        <f t="shared" ca="1" si="9"/>
        <v>0</v>
      </c>
      <c r="M124" s="5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0.45166654922133753</v>
      </c>
      <c r="N124" s="90">
        <f t="shared" ca="1" si="10"/>
        <v>0</v>
      </c>
    </row>
    <row r="125" spans="1:14" x14ac:dyDescent="0.35">
      <c r="A125" s="48">
        <f t="shared" si="11"/>
        <v>45704</v>
      </c>
      <c r="B125" s="88" cm="1">
        <f t="array" aca="1" ref="B125" ca="1">_xlfn.XLOOKUP(A125,INDIRECT($A$5&amp;"!$AJ$41:$AJ$406"),INDIRECT($A$5&amp;"!$An$41:$An$406"))*SUM($F$3:$I$3)</f>
        <v>0</v>
      </c>
      <c r="C125" s="88" cm="1">
        <f t="array" aca="1" ref="C125" ca="1">_xlfn.XLOOKUP(A125,INDIRECT($A$5&amp;"!$AJ$41:$AJ$406"),INDIRECT($A$5&amp;"!$Ak$41:$Ak$406"))*SUM($F$3:$I$3)</f>
        <v>0</v>
      </c>
      <c r="D125" s="88" cm="1">
        <f t="array" aca="1" ref="D125" ca="1">_xlfn.XLOOKUP(A125,INDIRECT($A$5&amp;"!$AJ$41:$AJ$406"),INDIRECT($A$5&amp;"!$AO$41:$AO$406"))*SUM($F$3:$I$3)</f>
        <v>14.05</v>
      </c>
      <c r="E125" s="50" cm="1">
        <f t="array" ref="E125">SUMPRODUCT(('PT Storengy'!$B$8:$K$372)*('PT Storengy'!$A$8:$A$372=$A125)*('PT Storengy'!$A$5:$J$5=$A$6)*('PT Storengy'!$B$7:$K$7=$A$7))</f>
        <v>0</v>
      </c>
      <c r="F125" s="52">
        <f t="shared" ca="1" si="12"/>
        <v>0</v>
      </c>
      <c r="G125" s="72">
        <f t="shared" ca="1" si="13"/>
        <v>0</v>
      </c>
      <c r="H125" s="5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0.45166654922133753</v>
      </c>
      <c r="I125" s="113">
        <f t="shared" ca="1" si="8"/>
        <v>0</v>
      </c>
      <c r="K125" s="52">
        <f t="shared" ca="1" si="7"/>
        <v>0</v>
      </c>
      <c r="L125" s="72">
        <f t="shared" ca="1" si="9"/>
        <v>0</v>
      </c>
      <c r="M125" s="5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0.45166654922133753</v>
      </c>
      <c r="N125" s="90">
        <f t="shared" ca="1" si="10"/>
        <v>0</v>
      </c>
    </row>
    <row r="126" spans="1:14" x14ac:dyDescent="0.35">
      <c r="A126" s="48">
        <f t="shared" si="11"/>
        <v>45705</v>
      </c>
      <c r="B126" s="88" cm="1">
        <f t="array" aca="1" ref="B126" ca="1">_xlfn.XLOOKUP(A126,INDIRECT($A$5&amp;"!$AJ$41:$AJ$406"),INDIRECT($A$5&amp;"!$An$41:$An$406"))*SUM($F$3:$I$3)</f>
        <v>0</v>
      </c>
      <c r="C126" s="88" cm="1">
        <f t="array" aca="1" ref="C126" ca="1">_xlfn.XLOOKUP(A126,INDIRECT($A$5&amp;"!$AJ$41:$AJ$406"),INDIRECT($A$5&amp;"!$Ak$41:$Ak$406"))*SUM($F$3:$I$3)</f>
        <v>0</v>
      </c>
      <c r="D126" s="88" cm="1">
        <f t="array" aca="1" ref="D126" ca="1">_xlfn.XLOOKUP(A126,INDIRECT($A$5&amp;"!$AJ$41:$AJ$406"),INDIRECT($A$5&amp;"!$AO$41:$AO$406"))*SUM($F$3:$I$3)</f>
        <v>14.05</v>
      </c>
      <c r="E126" s="50" cm="1">
        <f t="array" ref="E126">SUMPRODUCT(('PT Storengy'!$B$8:$K$372)*('PT Storengy'!$A$8:$A$372=$A126)*('PT Storengy'!$A$5:$J$5=$A$6)*('PT Storengy'!$B$7:$K$7=$A$7))</f>
        <v>0</v>
      </c>
      <c r="F126" s="52">
        <f t="shared" ca="1" si="12"/>
        <v>0</v>
      </c>
      <c r="G126" s="72">
        <f t="shared" ca="1" si="13"/>
        <v>0</v>
      </c>
      <c r="H126" s="5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0.45166654922133753</v>
      </c>
      <c r="I126" s="113">
        <f t="shared" ca="1" si="8"/>
        <v>0</v>
      </c>
      <c r="K126" s="52">
        <f t="shared" ca="1" si="7"/>
        <v>0</v>
      </c>
      <c r="L126" s="72">
        <f t="shared" ca="1" si="9"/>
        <v>0</v>
      </c>
      <c r="M126" s="5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0.45166654922133753</v>
      </c>
      <c r="N126" s="90">
        <f t="shared" ca="1" si="10"/>
        <v>0</v>
      </c>
    </row>
    <row r="127" spans="1:14" x14ac:dyDescent="0.35">
      <c r="A127" s="48">
        <f t="shared" si="11"/>
        <v>45706</v>
      </c>
      <c r="B127" s="88" cm="1">
        <f t="array" aca="1" ref="B127" ca="1">_xlfn.XLOOKUP(A127,INDIRECT($A$5&amp;"!$AJ$41:$AJ$406"),INDIRECT($A$5&amp;"!$An$41:$An$406"))*SUM($F$3:$I$3)</f>
        <v>0</v>
      </c>
      <c r="C127" s="88" cm="1">
        <f t="array" aca="1" ref="C127" ca="1">_xlfn.XLOOKUP(A127,INDIRECT($A$5&amp;"!$AJ$41:$AJ$406"),INDIRECT($A$5&amp;"!$Ak$41:$Ak$406"))*SUM($F$3:$I$3)</f>
        <v>0</v>
      </c>
      <c r="D127" s="88" cm="1">
        <f t="array" aca="1" ref="D127" ca="1">_xlfn.XLOOKUP(A127,INDIRECT($A$5&amp;"!$AJ$41:$AJ$406"),INDIRECT($A$5&amp;"!$AO$41:$AO$406"))*SUM($F$3:$I$3)</f>
        <v>14.05</v>
      </c>
      <c r="E127" s="50" cm="1">
        <f t="array" ref="E127">SUMPRODUCT(('PT Storengy'!$B$8:$K$372)*('PT Storengy'!$A$8:$A$372=$A127)*('PT Storengy'!$A$5:$J$5=$A$6)*('PT Storengy'!$B$7:$K$7=$A$7))</f>
        <v>0</v>
      </c>
      <c r="F127" s="52">
        <f t="shared" ca="1" si="12"/>
        <v>0</v>
      </c>
      <c r="G127" s="72">
        <f t="shared" ca="1" si="13"/>
        <v>0</v>
      </c>
      <c r="H127" s="5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0.45166654922133753</v>
      </c>
      <c r="I127" s="113">
        <f t="shared" ca="1" si="8"/>
        <v>0</v>
      </c>
      <c r="K127" s="52">
        <f t="shared" ca="1" si="7"/>
        <v>0</v>
      </c>
      <c r="L127" s="72">
        <f t="shared" ca="1" si="9"/>
        <v>0</v>
      </c>
      <c r="M127" s="5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0.45166654922133753</v>
      </c>
      <c r="N127" s="90">
        <f t="shared" ca="1" si="10"/>
        <v>0</v>
      </c>
    </row>
    <row r="128" spans="1:14" x14ac:dyDescent="0.35">
      <c r="A128" s="48">
        <f t="shared" si="11"/>
        <v>45707</v>
      </c>
      <c r="B128" s="88" cm="1">
        <f t="array" aca="1" ref="B128" ca="1">_xlfn.XLOOKUP(A128,INDIRECT($A$5&amp;"!$AJ$41:$AJ$406"),INDIRECT($A$5&amp;"!$An$41:$An$406"))*SUM($F$3:$I$3)</f>
        <v>0</v>
      </c>
      <c r="C128" s="88" cm="1">
        <f t="array" aca="1" ref="C128" ca="1">_xlfn.XLOOKUP(A128,INDIRECT($A$5&amp;"!$AJ$41:$AJ$406"),INDIRECT($A$5&amp;"!$Ak$41:$Ak$406"))*SUM($F$3:$I$3)</f>
        <v>0</v>
      </c>
      <c r="D128" s="88" cm="1">
        <f t="array" aca="1" ref="D128" ca="1">_xlfn.XLOOKUP(A128,INDIRECT($A$5&amp;"!$AJ$41:$AJ$406"),INDIRECT($A$5&amp;"!$AO$41:$AO$406"))*SUM($F$3:$I$3)</f>
        <v>14.05</v>
      </c>
      <c r="E128" s="50" cm="1">
        <f t="array" ref="E128">SUMPRODUCT(('PT Storengy'!$B$8:$K$372)*('PT Storengy'!$A$8:$A$372=$A128)*('PT Storengy'!$A$5:$J$5=$A$6)*('PT Storengy'!$B$7:$K$7=$A$7))</f>
        <v>0</v>
      </c>
      <c r="F128" s="52">
        <f t="shared" ca="1" si="12"/>
        <v>0</v>
      </c>
      <c r="G128" s="72">
        <f t="shared" ca="1" si="13"/>
        <v>0</v>
      </c>
      <c r="H128" s="5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0.45166654922133753</v>
      </c>
      <c r="I128" s="113">
        <f t="shared" ca="1" si="8"/>
        <v>0</v>
      </c>
      <c r="K128" s="52">
        <f t="shared" ca="1" si="7"/>
        <v>0</v>
      </c>
      <c r="L128" s="72">
        <f t="shared" ca="1" si="9"/>
        <v>0</v>
      </c>
      <c r="M128" s="5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0.45166654922133753</v>
      </c>
      <c r="N128" s="90">
        <f t="shared" ca="1" si="10"/>
        <v>0</v>
      </c>
    </row>
    <row r="129" spans="1:14" x14ac:dyDescent="0.35">
      <c r="A129" s="48">
        <f t="shared" si="11"/>
        <v>45708</v>
      </c>
      <c r="B129" s="88" cm="1">
        <f t="array" aca="1" ref="B129" ca="1">_xlfn.XLOOKUP(A129,INDIRECT($A$5&amp;"!$AJ$41:$AJ$406"),INDIRECT($A$5&amp;"!$An$41:$An$406"))*SUM($F$3:$I$3)</f>
        <v>0</v>
      </c>
      <c r="C129" s="88" cm="1">
        <f t="array" aca="1" ref="C129" ca="1">_xlfn.XLOOKUP(A129,INDIRECT($A$5&amp;"!$AJ$41:$AJ$406"),INDIRECT($A$5&amp;"!$Ak$41:$Ak$406"))*SUM($F$3:$I$3)</f>
        <v>0</v>
      </c>
      <c r="D129" s="88" cm="1">
        <f t="array" aca="1" ref="D129" ca="1">_xlfn.XLOOKUP(A129,INDIRECT($A$5&amp;"!$AJ$41:$AJ$406"),INDIRECT($A$5&amp;"!$AO$41:$AO$406"))*SUM($F$3:$I$3)</f>
        <v>14.05</v>
      </c>
      <c r="E129" s="50" cm="1">
        <f t="array" ref="E129">SUMPRODUCT(('PT Storengy'!$B$8:$K$372)*('PT Storengy'!$A$8:$A$372=$A129)*('PT Storengy'!$A$5:$J$5=$A$6)*('PT Storengy'!$B$7:$K$7=$A$7))</f>
        <v>0</v>
      </c>
      <c r="F129" s="52">
        <f t="shared" ca="1" si="12"/>
        <v>0</v>
      </c>
      <c r="G129" s="72">
        <f t="shared" ca="1" si="13"/>
        <v>0</v>
      </c>
      <c r="H129" s="5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0.45166654922133753</v>
      </c>
      <c r="I129" s="113">
        <f t="shared" ca="1" si="8"/>
        <v>0</v>
      </c>
      <c r="K129" s="52">
        <f t="shared" ca="1" si="7"/>
        <v>0</v>
      </c>
      <c r="L129" s="72">
        <f t="shared" ca="1" si="9"/>
        <v>0</v>
      </c>
      <c r="M129" s="5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0.45166654922133753</v>
      </c>
      <c r="N129" s="90">
        <f t="shared" ca="1" si="10"/>
        <v>0</v>
      </c>
    </row>
    <row r="130" spans="1:14" x14ac:dyDescent="0.35">
      <c r="A130" s="48">
        <f t="shared" si="11"/>
        <v>45709</v>
      </c>
      <c r="B130" s="88" cm="1">
        <f t="array" aca="1" ref="B130" ca="1">_xlfn.XLOOKUP(A130,INDIRECT($A$5&amp;"!$AJ$41:$AJ$406"),INDIRECT($A$5&amp;"!$An$41:$An$406"))*SUM($F$3:$I$3)</f>
        <v>0</v>
      </c>
      <c r="C130" s="88" cm="1">
        <f t="array" aca="1" ref="C130" ca="1">_xlfn.XLOOKUP(A130,INDIRECT($A$5&amp;"!$AJ$41:$AJ$406"),INDIRECT($A$5&amp;"!$Ak$41:$Ak$406"))*SUM($F$3:$I$3)</f>
        <v>0</v>
      </c>
      <c r="D130" s="88" cm="1">
        <f t="array" aca="1" ref="D130" ca="1">_xlfn.XLOOKUP(A130,INDIRECT($A$5&amp;"!$AJ$41:$AJ$406"),INDIRECT($A$5&amp;"!$AO$41:$AO$406"))*SUM($F$3:$I$3)</f>
        <v>14.05</v>
      </c>
      <c r="E130" s="50" cm="1">
        <f t="array" ref="E130">SUMPRODUCT(('PT Storengy'!$B$8:$K$372)*('PT Storengy'!$A$8:$A$372=$A130)*('PT Storengy'!$A$5:$J$5=$A$6)*('PT Storengy'!$B$7:$K$7=$A$7))</f>
        <v>0</v>
      </c>
      <c r="F130" s="52">
        <f t="shared" ca="1" si="12"/>
        <v>0</v>
      </c>
      <c r="G130" s="72">
        <f t="shared" ca="1" si="13"/>
        <v>0</v>
      </c>
      <c r="H130" s="5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0.45166654922133753</v>
      </c>
      <c r="I130" s="113">
        <f t="shared" ca="1" si="8"/>
        <v>0</v>
      </c>
      <c r="K130" s="52">
        <f t="shared" ca="1" si="7"/>
        <v>0</v>
      </c>
      <c r="L130" s="72">
        <f t="shared" ca="1" si="9"/>
        <v>0</v>
      </c>
      <c r="M130" s="5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0.45166654922133753</v>
      </c>
      <c r="N130" s="90">
        <f t="shared" ca="1" si="10"/>
        <v>0</v>
      </c>
    </row>
    <row r="131" spans="1:14" x14ac:dyDescent="0.35">
      <c r="A131" s="48">
        <f t="shared" si="11"/>
        <v>45710</v>
      </c>
      <c r="B131" s="88" cm="1">
        <f t="array" aca="1" ref="B131" ca="1">_xlfn.XLOOKUP(A131,INDIRECT($A$5&amp;"!$AJ$41:$AJ$406"),INDIRECT($A$5&amp;"!$An$41:$An$406"))*SUM($F$3:$I$3)</f>
        <v>0</v>
      </c>
      <c r="C131" s="88" cm="1">
        <f t="array" aca="1" ref="C131" ca="1">_xlfn.XLOOKUP(A131,INDIRECT($A$5&amp;"!$AJ$41:$AJ$406"),INDIRECT($A$5&amp;"!$Ak$41:$Ak$406"))*SUM($F$3:$I$3)</f>
        <v>0</v>
      </c>
      <c r="D131" s="88" cm="1">
        <f t="array" aca="1" ref="D131" ca="1">_xlfn.XLOOKUP(A131,INDIRECT($A$5&amp;"!$AJ$41:$AJ$406"),INDIRECT($A$5&amp;"!$AO$41:$AO$406"))*SUM($F$3:$I$3)</f>
        <v>14.05</v>
      </c>
      <c r="E131" s="50" cm="1">
        <f t="array" ref="E131">SUMPRODUCT(('PT Storengy'!$B$8:$K$372)*('PT Storengy'!$A$8:$A$372=$A131)*('PT Storengy'!$A$5:$J$5=$A$6)*('PT Storengy'!$B$7:$K$7=$A$7))</f>
        <v>0</v>
      </c>
      <c r="F131" s="52">
        <f t="shared" ca="1" si="12"/>
        <v>0</v>
      </c>
      <c r="G131" s="72">
        <f t="shared" ca="1" si="13"/>
        <v>0</v>
      </c>
      <c r="H131" s="5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0.45166654922133753</v>
      </c>
      <c r="I131" s="113">
        <f t="shared" ca="1" si="8"/>
        <v>0</v>
      </c>
      <c r="K131" s="52">
        <f t="shared" ca="1" si="7"/>
        <v>0</v>
      </c>
      <c r="L131" s="72">
        <f t="shared" ca="1" si="9"/>
        <v>0</v>
      </c>
      <c r="M131" s="5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0.45166654922133753</v>
      </c>
      <c r="N131" s="90">
        <f t="shared" ca="1" si="10"/>
        <v>0</v>
      </c>
    </row>
    <row r="132" spans="1:14" x14ac:dyDescent="0.35">
      <c r="A132" s="48">
        <f t="shared" si="11"/>
        <v>45711</v>
      </c>
      <c r="B132" s="88" cm="1">
        <f t="array" aca="1" ref="B132" ca="1">_xlfn.XLOOKUP(A132,INDIRECT($A$5&amp;"!$AJ$41:$AJ$406"),INDIRECT($A$5&amp;"!$An$41:$An$406"))*SUM($F$3:$I$3)</f>
        <v>0</v>
      </c>
      <c r="C132" s="88" cm="1">
        <f t="array" aca="1" ref="C132" ca="1">_xlfn.XLOOKUP(A132,INDIRECT($A$5&amp;"!$AJ$41:$AJ$406"),INDIRECT($A$5&amp;"!$Ak$41:$Ak$406"))*SUM($F$3:$I$3)</f>
        <v>0</v>
      </c>
      <c r="D132" s="88" cm="1">
        <f t="array" aca="1" ref="D132" ca="1">_xlfn.XLOOKUP(A132,INDIRECT($A$5&amp;"!$AJ$41:$AJ$406"),INDIRECT($A$5&amp;"!$AO$41:$AO$406"))*SUM($F$3:$I$3)</f>
        <v>14.05</v>
      </c>
      <c r="E132" s="50" cm="1">
        <f t="array" ref="E132">SUMPRODUCT(('PT Storengy'!$B$8:$K$372)*('PT Storengy'!$A$8:$A$372=$A132)*('PT Storengy'!$A$5:$J$5=$A$6)*('PT Storengy'!$B$7:$K$7=$A$7))</f>
        <v>0</v>
      </c>
      <c r="F132" s="52">
        <f t="shared" ca="1" si="12"/>
        <v>0</v>
      </c>
      <c r="G132" s="72">
        <f t="shared" ca="1" si="13"/>
        <v>0</v>
      </c>
      <c r="H132" s="5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0.45166654922133753</v>
      </c>
      <c r="I132" s="113">
        <f t="shared" ca="1" si="8"/>
        <v>0</v>
      </c>
      <c r="K132" s="52">
        <f t="shared" ca="1" si="7"/>
        <v>0</v>
      </c>
      <c r="L132" s="72">
        <f t="shared" ca="1" si="9"/>
        <v>0</v>
      </c>
      <c r="M132" s="5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0.45166654922133753</v>
      </c>
      <c r="N132" s="90">
        <f t="shared" ca="1" si="10"/>
        <v>0</v>
      </c>
    </row>
    <row r="133" spans="1:14" x14ac:dyDescent="0.35">
      <c r="A133" s="48">
        <f t="shared" si="11"/>
        <v>45712</v>
      </c>
      <c r="B133" s="88" cm="1">
        <f t="array" aca="1" ref="B133" ca="1">_xlfn.XLOOKUP(A133,INDIRECT($A$5&amp;"!$AJ$41:$AJ$406"),INDIRECT($A$5&amp;"!$An$41:$An$406"))*SUM($F$3:$I$3)</f>
        <v>0</v>
      </c>
      <c r="C133" s="88" cm="1">
        <f t="array" aca="1" ref="C133" ca="1">_xlfn.XLOOKUP(A133,INDIRECT($A$5&amp;"!$AJ$41:$AJ$406"),INDIRECT($A$5&amp;"!$Ak$41:$Ak$406"))*SUM($F$3:$I$3)</f>
        <v>0</v>
      </c>
      <c r="D133" s="88" cm="1">
        <f t="array" aca="1" ref="D133" ca="1">_xlfn.XLOOKUP(A133,INDIRECT($A$5&amp;"!$AJ$41:$AJ$406"),INDIRECT($A$5&amp;"!$AO$41:$AO$406"))*SUM($F$3:$I$3)</f>
        <v>14.05</v>
      </c>
      <c r="E133" s="50" cm="1">
        <f t="array" ref="E133">SUMPRODUCT(('PT Storengy'!$B$8:$K$372)*('PT Storengy'!$A$8:$A$372=$A133)*('PT Storengy'!$A$5:$J$5=$A$6)*('PT Storengy'!$B$7:$K$7=$A$7))</f>
        <v>0</v>
      </c>
      <c r="F133" s="52">
        <f t="shared" ca="1" si="12"/>
        <v>0</v>
      </c>
      <c r="G133" s="72">
        <f t="shared" ca="1" si="13"/>
        <v>0</v>
      </c>
      <c r="H133" s="5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0.45166654922133753</v>
      </c>
      <c r="I133" s="113">
        <f t="shared" ca="1" si="8"/>
        <v>0</v>
      </c>
      <c r="K133" s="52">
        <f t="shared" ca="1" si="7"/>
        <v>0</v>
      </c>
      <c r="L133" s="72">
        <f t="shared" ca="1" si="9"/>
        <v>0</v>
      </c>
      <c r="M133" s="5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0.45166654922133753</v>
      </c>
      <c r="N133" s="90">
        <f t="shared" ca="1" si="10"/>
        <v>0</v>
      </c>
    </row>
    <row r="134" spans="1:14" x14ac:dyDescent="0.35">
      <c r="A134" s="48">
        <f t="shared" si="11"/>
        <v>45713</v>
      </c>
      <c r="B134" s="88" cm="1">
        <f t="array" aca="1" ref="B134" ca="1">_xlfn.XLOOKUP(A134,INDIRECT($A$5&amp;"!$AJ$41:$AJ$406"),INDIRECT($A$5&amp;"!$An$41:$An$406"))*SUM($F$3:$I$3)</f>
        <v>0</v>
      </c>
      <c r="C134" s="88" cm="1">
        <f t="array" aca="1" ref="C134" ca="1">_xlfn.XLOOKUP(A134,INDIRECT($A$5&amp;"!$AJ$41:$AJ$406"),INDIRECT($A$5&amp;"!$Ak$41:$Ak$406"))*SUM($F$3:$I$3)</f>
        <v>0</v>
      </c>
      <c r="D134" s="88" cm="1">
        <f t="array" aca="1" ref="D134" ca="1">_xlfn.XLOOKUP(A134,INDIRECT($A$5&amp;"!$AJ$41:$AJ$406"),INDIRECT($A$5&amp;"!$AO$41:$AO$406"))*SUM($F$3:$I$3)</f>
        <v>14.05</v>
      </c>
      <c r="E134" s="50" cm="1">
        <f t="array" ref="E134">SUMPRODUCT(('PT Storengy'!$B$8:$K$372)*('PT Storengy'!$A$8:$A$372=$A134)*('PT Storengy'!$A$5:$J$5=$A$6)*('PT Storengy'!$B$7:$K$7=$A$7))</f>
        <v>0</v>
      </c>
      <c r="F134" s="52">
        <f t="shared" ca="1" si="12"/>
        <v>0</v>
      </c>
      <c r="G134" s="72">
        <f t="shared" ca="1" si="13"/>
        <v>0</v>
      </c>
      <c r="H134" s="5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0.45166654922133753</v>
      </c>
      <c r="I134" s="113">
        <f t="shared" ca="1" si="8"/>
        <v>0</v>
      </c>
      <c r="K134" s="52">
        <f t="shared" ca="1" si="7"/>
        <v>0</v>
      </c>
      <c r="L134" s="72">
        <f t="shared" ca="1" si="9"/>
        <v>0</v>
      </c>
      <c r="M134" s="5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0.45166654922133753</v>
      </c>
      <c r="N134" s="90">
        <f t="shared" ca="1" si="10"/>
        <v>0</v>
      </c>
    </row>
    <row r="135" spans="1:14" x14ac:dyDescent="0.35">
      <c r="A135" s="48">
        <f t="shared" si="11"/>
        <v>45714</v>
      </c>
      <c r="B135" s="88" cm="1">
        <f t="array" aca="1" ref="B135" ca="1">_xlfn.XLOOKUP(A135,INDIRECT($A$5&amp;"!$AJ$41:$AJ$406"),INDIRECT($A$5&amp;"!$An$41:$An$406"))*SUM($F$3:$I$3)</f>
        <v>0</v>
      </c>
      <c r="C135" s="88" cm="1">
        <f t="array" aca="1" ref="C135" ca="1">_xlfn.XLOOKUP(A135,INDIRECT($A$5&amp;"!$AJ$41:$AJ$406"),INDIRECT($A$5&amp;"!$Ak$41:$Ak$406"))*SUM($F$3:$I$3)</f>
        <v>0</v>
      </c>
      <c r="D135" s="88" cm="1">
        <f t="array" aca="1" ref="D135" ca="1">_xlfn.XLOOKUP(A135,INDIRECT($A$5&amp;"!$AJ$41:$AJ$406"),INDIRECT($A$5&amp;"!$AO$41:$AO$406"))*SUM($F$3:$I$3)</f>
        <v>14.05</v>
      </c>
      <c r="E135" s="50" cm="1">
        <f t="array" ref="E135">SUMPRODUCT(('PT Storengy'!$B$8:$K$372)*('PT Storengy'!$A$8:$A$372=$A135)*('PT Storengy'!$A$5:$J$5=$A$6)*('PT Storengy'!$B$7:$K$7=$A$7))</f>
        <v>0</v>
      </c>
      <c r="F135" s="52">
        <f t="shared" ca="1" si="12"/>
        <v>0</v>
      </c>
      <c r="G135" s="72">
        <f t="shared" ca="1" si="13"/>
        <v>0</v>
      </c>
      <c r="H135" s="5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0.45166654922133753</v>
      </c>
      <c r="I135" s="113">
        <f t="shared" ca="1" si="8"/>
        <v>0</v>
      </c>
      <c r="K135" s="52">
        <f t="shared" ca="1" si="7"/>
        <v>0</v>
      </c>
      <c r="L135" s="72">
        <f t="shared" ca="1" si="9"/>
        <v>0</v>
      </c>
      <c r="M135" s="5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0.45166654922133753</v>
      </c>
      <c r="N135" s="90">
        <f t="shared" ca="1" si="10"/>
        <v>0</v>
      </c>
    </row>
    <row r="136" spans="1:14" x14ac:dyDescent="0.35">
      <c r="A136" s="48">
        <f t="shared" si="11"/>
        <v>45715</v>
      </c>
      <c r="B136" s="88" cm="1">
        <f t="array" aca="1" ref="B136" ca="1">_xlfn.XLOOKUP(A136,INDIRECT($A$5&amp;"!$AJ$41:$AJ$406"),INDIRECT($A$5&amp;"!$An$41:$An$406"))*SUM($F$3:$I$3)</f>
        <v>0</v>
      </c>
      <c r="C136" s="88" cm="1">
        <f t="array" aca="1" ref="C136" ca="1">_xlfn.XLOOKUP(A136,INDIRECT($A$5&amp;"!$AJ$41:$AJ$406"),INDIRECT($A$5&amp;"!$Ak$41:$Ak$406"))*SUM($F$3:$I$3)</f>
        <v>0</v>
      </c>
      <c r="D136" s="88" cm="1">
        <f t="array" aca="1" ref="D136" ca="1">_xlfn.XLOOKUP(A136,INDIRECT($A$5&amp;"!$AJ$41:$AJ$406"),INDIRECT($A$5&amp;"!$AO$41:$AO$406"))*SUM($F$3:$I$3)</f>
        <v>14.05</v>
      </c>
      <c r="E136" s="50" cm="1">
        <f t="array" ref="E136">SUMPRODUCT(('PT Storengy'!$B$8:$K$372)*('PT Storengy'!$A$8:$A$372=$A136)*('PT Storengy'!$A$5:$J$5=$A$6)*('PT Storengy'!$B$7:$K$7=$A$7))</f>
        <v>0</v>
      </c>
      <c r="F136" s="52">
        <f t="shared" ca="1" si="12"/>
        <v>0</v>
      </c>
      <c r="G136" s="72">
        <f t="shared" ca="1" si="13"/>
        <v>0</v>
      </c>
      <c r="H136" s="5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0.45166654922133753</v>
      </c>
      <c r="I136" s="113">
        <f t="shared" ca="1" si="8"/>
        <v>0</v>
      </c>
      <c r="K136" s="52">
        <f t="shared" ca="1" si="7"/>
        <v>0</v>
      </c>
      <c r="L136" s="72">
        <f t="shared" ca="1" si="9"/>
        <v>0</v>
      </c>
      <c r="M136" s="5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0.45166654922133753</v>
      </c>
      <c r="N136" s="90">
        <f t="shared" ca="1" si="10"/>
        <v>0</v>
      </c>
    </row>
    <row r="137" spans="1:14" x14ac:dyDescent="0.35">
      <c r="A137" s="48">
        <f t="shared" si="11"/>
        <v>45716</v>
      </c>
      <c r="B137" s="88" cm="1">
        <f t="array" aca="1" ref="B137" ca="1">_xlfn.XLOOKUP(A137,INDIRECT($A$5&amp;"!$AJ$41:$AJ$406"),INDIRECT($A$5&amp;"!$An$41:$An$406"))*SUM($F$3:$I$3)</f>
        <v>0</v>
      </c>
      <c r="C137" s="88" cm="1">
        <f t="array" aca="1" ref="C137" ca="1">_xlfn.XLOOKUP(A137,INDIRECT($A$5&amp;"!$AJ$41:$AJ$406"),INDIRECT($A$5&amp;"!$Ak$41:$Ak$406"))*SUM($F$3:$I$3)</f>
        <v>0</v>
      </c>
      <c r="D137" s="88" cm="1">
        <f t="array" aca="1" ref="D137" ca="1">_xlfn.XLOOKUP(A137,INDIRECT($A$5&amp;"!$AJ$41:$AJ$406"),INDIRECT($A$5&amp;"!$AO$41:$AO$406"))*SUM($F$3:$I$3)</f>
        <v>14.05</v>
      </c>
      <c r="E137" s="50" cm="1">
        <f t="array" ref="E137">SUMPRODUCT(('PT Storengy'!$B$8:$K$372)*('PT Storengy'!$A$8:$A$372=$A137)*('PT Storengy'!$A$5:$J$5=$A$6)*('PT Storengy'!$B$7:$K$7=$A$7))</f>
        <v>0</v>
      </c>
      <c r="F137" s="52">
        <f t="shared" ca="1" si="12"/>
        <v>0</v>
      </c>
      <c r="G137" s="72">
        <f t="shared" ca="1" si="13"/>
        <v>0</v>
      </c>
      <c r="H137" s="5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0.45166654922133753</v>
      </c>
      <c r="I137" s="113">
        <f t="shared" ca="1" si="8"/>
        <v>0</v>
      </c>
      <c r="K137" s="52">
        <f t="shared" ca="1" si="7"/>
        <v>0</v>
      </c>
      <c r="L137" s="72">
        <f t="shared" ca="1" si="9"/>
        <v>0</v>
      </c>
      <c r="M137" s="5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0.45166654922133753</v>
      </c>
      <c r="N137" s="90">
        <f t="shared" ca="1" si="10"/>
        <v>0</v>
      </c>
    </row>
    <row r="138" spans="1:14" x14ac:dyDescent="0.35">
      <c r="A138" s="48">
        <f t="shared" si="11"/>
        <v>45717</v>
      </c>
      <c r="B138" s="88" cm="1">
        <f t="array" aca="1" ref="B138" ca="1">_xlfn.XLOOKUP(A138,INDIRECT($A$5&amp;"!$AJ$41:$AJ$406"),INDIRECT($A$5&amp;"!$An$41:$An$406"))*SUM($F$3:$I$3)</f>
        <v>0</v>
      </c>
      <c r="C138" s="88" cm="1">
        <f t="array" aca="1" ref="C138" ca="1">_xlfn.XLOOKUP(A138,INDIRECT($A$5&amp;"!$AJ$41:$AJ$406"),INDIRECT($A$5&amp;"!$Ak$41:$Ak$406"))*SUM($F$3:$I$3)</f>
        <v>0</v>
      </c>
      <c r="D138" s="88" cm="1">
        <f t="array" aca="1" ref="D138" ca="1">_xlfn.XLOOKUP(A138,INDIRECT($A$5&amp;"!$AJ$41:$AJ$406"),INDIRECT($A$5&amp;"!$AO$41:$AO$406"))*SUM($F$3:$I$3)</f>
        <v>14.05</v>
      </c>
      <c r="E138" s="50" cm="1">
        <f t="array" ref="E138">SUMPRODUCT(('PT Storengy'!$B$8:$K$372)*('PT Storengy'!$A$8:$A$372=$A138)*('PT Storengy'!$A$5:$J$5=$A$6)*('PT Storengy'!$B$7:$K$7=$A$7))</f>
        <v>0</v>
      </c>
      <c r="F138" s="52">
        <f t="shared" ca="1" si="12"/>
        <v>0</v>
      </c>
      <c r="G138" s="72">
        <f t="shared" ca="1" si="13"/>
        <v>0</v>
      </c>
      <c r="H138" s="5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0.45166654922133753</v>
      </c>
      <c r="I138" s="113">
        <f t="shared" ca="1" si="8"/>
        <v>0</v>
      </c>
      <c r="K138" s="52">
        <f t="shared" ca="1" si="7"/>
        <v>0</v>
      </c>
      <c r="L138" s="72">
        <f t="shared" ca="1" si="9"/>
        <v>0</v>
      </c>
      <c r="M138" s="5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0.45166654922133753</v>
      </c>
      <c r="N138" s="90">
        <f t="shared" ca="1" si="10"/>
        <v>0</v>
      </c>
    </row>
    <row r="139" spans="1:14" x14ac:dyDescent="0.35">
      <c r="A139" s="48">
        <f t="shared" si="11"/>
        <v>45718</v>
      </c>
      <c r="B139" s="88" cm="1">
        <f t="array" aca="1" ref="B139" ca="1">_xlfn.XLOOKUP(A139,INDIRECT($A$5&amp;"!$AJ$41:$AJ$406"),INDIRECT($A$5&amp;"!$An$41:$An$406"))*SUM($F$3:$I$3)</f>
        <v>0</v>
      </c>
      <c r="C139" s="88" cm="1">
        <f t="array" aca="1" ref="C139" ca="1">_xlfn.XLOOKUP(A139,INDIRECT($A$5&amp;"!$AJ$41:$AJ$406"),INDIRECT($A$5&amp;"!$Ak$41:$Ak$406"))*SUM($F$3:$I$3)</f>
        <v>0</v>
      </c>
      <c r="D139" s="88" cm="1">
        <f t="array" aca="1" ref="D139" ca="1">_xlfn.XLOOKUP(A139,INDIRECT($A$5&amp;"!$AJ$41:$AJ$406"),INDIRECT($A$5&amp;"!$AO$41:$AO$406"))*SUM($F$3:$I$3)</f>
        <v>14.05</v>
      </c>
      <c r="E139" s="50" cm="1">
        <f t="array" ref="E139">SUMPRODUCT(('PT Storengy'!$B$8:$K$372)*('PT Storengy'!$A$8:$A$372=$A139)*('PT Storengy'!$A$5:$J$5=$A$6)*('PT Storengy'!$B$7:$K$7=$A$7))</f>
        <v>0</v>
      </c>
      <c r="F139" s="52">
        <f t="shared" ca="1" si="12"/>
        <v>0</v>
      </c>
      <c r="G139" s="72">
        <f t="shared" ca="1" si="13"/>
        <v>0</v>
      </c>
      <c r="H139" s="5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0.45166654922133753</v>
      </c>
      <c r="I139" s="113">
        <f t="shared" ca="1" si="8"/>
        <v>0</v>
      </c>
      <c r="K139" s="52">
        <f t="shared" ca="1" si="7"/>
        <v>0</v>
      </c>
      <c r="L139" s="72">
        <f t="shared" ca="1" si="9"/>
        <v>0</v>
      </c>
      <c r="M139" s="51"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0.45166654922133753</v>
      </c>
      <c r="N139" s="90">
        <f t="shared" ca="1" si="10"/>
        <v>0</v>
      </c>
    </row>
    <row r="140" spans="1:14" x14ac:dyDescent="0.35">
      <c r="A140" s="48">
        <f t="shared" si="11"/>
        <v>45719</v>
      </c>
      <c r="B140" s="88" cm="1">
        <f t="array" aca="1" ref="B140" ca="1">_xlfn.XLOOKUP(A140,INDIRECT($A$5&amp;"!$AJ$41:$AJ$406"),INDIRECT($A$5&amp;"!$An$41:$An$406"))*SUM($F$3:$I$3)</f>
        <v>0</v>
      </c>
      <c r="C140" s="88" cm="1">
        <f t="array" aca="1" ref="C140" ca="1">_xlfn.XLOOKUP(A140,INDIRECT($A$5&amp;"!$AJ$41:$AJ$406"),INDIRECT($A$5&amp;"!$Ak$41:$Ak$406"))*SUM($F$3:$I$3)</f>
        <v>0</v>
      </c>
      <c r="D140" s="88" cm="1">
        <f t="array" aca="1" ref="D140" ca="1">_xlfn.XLOOKUP(A140,INDIRECT($A$5&amp;"!$AJ$41:$AJ$406"),INDIRECT($A$5&amp;"!$AO$41:$AO$406"))*SUM($F$3:$I$3)</f>
        <v>14.05</v>
      </c>
      <c r="E140" s="50" cm="1">
        <f t="array" ref="E140">SUMPRODUCT(('PT Storengy'!$B$8:$K$372)*('PT Storengy'!$A$8:$A$372=$A140)*('PT Storengy'!$A$5:$J$5=$A$6)*('PT Storengy'!$B$7:$K$7=$A$7))</f>
        <v>0</v>
      </c>
      <c r="F140" s="52">
        <f t="shared" ca="1" si="12"/>
        <v>0</v>
      </c>
      <c r="G140" s="72">
        <f t="shared" ca="1" si="13"/>
        <v>0</v>
      </c>
      <c r="H140" s="5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0.45166654922133753</v>
      </c>
      <c r="I140" s="113">
        <f t="shared" ca="1" si="8"/>
        <v>0</v>
      </c>
      <c r="K140" s="52">
        <f t="shared" ca="1" si="7"/>
        <v>0</v>
      </c>
      <c r="L140" s="72">
        <f t="shared" ca="1" si="9"/>
        <v>0</v>
      </c>
      <c r="M140" s="51"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0.45166654922133753</v>
      </c>
      <c r="N140" s="90">
        <f t="shared" ca="1" si="10"/>
        <v>0</v>
      </c>
    </row>
    <row r="141" spans="1:14" x14ac:dyDescent="0.35">
      <c r="A141" s="48">
        <f t="shared" si="11"/>
        <v>45720</v>
      </c>
      <c r="B141" s="88" cm="1">
        <f t="array" aca="1" ref="B141" ca="1">_xlfn.XLOOKUP(A141,INDIRECT($A$5&amp;"!$AJ$41:$AJ$406"),INDIRECT($A$5&amp;"!$An$41:$An$406"))*SUM($F$3:$I$3)</f>
        <v>0</v>
      </c>
      <c r="C141" s="88" cm="1">
        <f t="array" aca="1" ref="C141" ca="1">_xlfn.XLOOKUP(A141,INDIRECT($A$5&amp;"!$AJ$41:$AJ$406"),INDIRECT($A$5&amp;"!$Ak$41:$Ak$406"))*SUM($F$3:$I$3)</f>
        <v>0</v>
      </c>
      <c r="D141" s="88" cm="1">
        <f t="array" aca="1" ref="D141" ca="1">_xlfn.XLOOKUP(A141,INDIRECT($A$5&amp;"!$AJ$41:$AJ$406"),INDIRECT($A$5&amp;"!$AO$41:$AO$406"))*SUM($F$3:$I$3)</f>
        <v>14.05</v>
      </c>
      <c r="E141" s="50" cm="1">
        <f t="array" ref="E141">SUMPRODUCT(('PT Storengy'!$B$8:$K$372)*('PT Storengy'!$A$8:$A$372=$A141)*('PT Storengy'!$A$5:$J$5=$A$6)*('PT Storengy'!$B$7:$K$7=$A$7))</f>
        <v>0</v>
      </c>
      <c r="F141" s="52">
        <f t="shared" ca="1" si="12"/>
        <v>0</v>
      </c>
      <c r="G141" s="72">
        <f t="shared" ca="1" si="13"/>
        <v>0</v>
      </c>
      <c r="H141" s="5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0.45166654922133753</v>
      </c>
      <c r="I141" s="113">
        <f t="shared" ca="1" si="8"/>
        <v>0</v>
      </c>
      <c r="K141" s="52">
        <f t="shared" ca="1" si="7"/>
        <v>0</v>
      </c>
      <c r="L141" s="72">
        <f t="shared" ca="1" si="9"/>
        <v>0</v>
      </c>
      <c r="M141" s="51"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0.45166654922133753</v>
      </c>
      <c r="N141" s="90">
        <f t="shared" ca="1" si="10"/>
        <v>0</v>
      </c>
    </row>
    <row r="142" spans="1:14" x14ac:dyDescent="0.35">
      <c r="A142" s="48">
        <f t="shared" si="11"/>
        <v>45721</v>
      </c>
      <c r="B142" s="88" cm="1">
        <f t="array" aca="1" ref="B142" ca="1">_xlfn.XLOOKUP(A142,INDIRECT($A$5&amp;"!$AJ$41:$AJ$406"),INDIRECT($A$5&amp;"!$An$41:$An$406"))*SUM($F$3:$I$3)</f>
        <v>0</v>
      </c>
      <c r="C142" s="88" cm="1">
        <f t="array" aca="1" ref="C142" ca="1">_xlfn.XLOOKUP(A142,INDIRECT($A$5&amp;"!$AJ$41:$AJ$406"),INDIRECT($A$5&amp;"!$Ak$41:$Ak$406"))*SUM($F$3:$I$3)</f>
        <v>0</v>
      </c>
      <c r="D142" s="88" cm="1">
        <f t="array" aca="1" ref="D142" ca="1">_xlfn.XLOOKUP(A142,INDIRECT($A$5&amp;"!$AJ$41:$AJ$406"),INDIRECT($A$5&amp;"!$AO$41:$AO$406"))*SUM($F$3:$I$3)</f>
        <v>14.05</v>
      </c>
      <c r="E142" s="50" cm="1">
        <f t="array" ref="E142">SUMPRODUCT(('PT Storengy'!$B$8:$K$372)*('PT Storengy'!$A$8:$A$372=$A142)*('PT Storengy'!$A$5:$J$5=$A$6)*('PT Storengy'!$B$7:$K$7=$A$7))</f>
        <v>0</v>
      </c>
      <c r="F142" s="52">
        <f t="shared" ca="1" si="12"/>
        <v>0</v>
      </c>
      <c r="G142" s="72">
        <f t="shared" ca="1" si="13"/>
        <v>0</v>
      </c>
      <c r="H142" s="5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0.45166654922133753</v>
      </c>
      <c r="I142" s="113">
        <f t="shared" ca="1" si="8"/>
        <v>0</v>
      </c>
      <c r="K142" s="52">
        <f t="shared" ca="1" si="7"/>
        <v>0</v>
      </c>
      <c r="L142" s="72">
        <f t="shared" ca="1" si="9"/>
        <v>0</v>
      </c>
      <c r="M142" s="51"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0.45166654922133753</v>
      </c>
      <c r="N142" s="90">
        <f t="shared" ca="1" si="10"/>
        <v>0</v>
      </c>
    </row>
    <row r="143" spans="1:14" x14ac:dyDescent="0.35">
      <c r="A143" s="48">
        <f t="shared" si="11"/>
        <v>45722</v>
      </c>
      <c r="B143" s="88" cm="1">
        <f t="array" aca="1" ref="B143" ca="1">_xlfn.XLOOKUP(A143,INDIRECT($A$5&amp;"!$AJ$41:$AJ$406"),INDIRECT($A$5&amp;"!$An$41:$An$406"))*SUM($F$3:$I$3)</f>
        <v>0</v>
      </c>
      <c r="C143" s="88" cm="1">
        <f t="array" aca="1" ref="C143" ca="1">_xlfn.XLOOKUP(A143,INDIRECT($A$5&amp;"!$AJ$41:$AJ$406"),INDIRECT($A$5&amp;"!$Ak$41:$Ak$406"))*SUM($F$3:$I$3)</f>
        <v>0</v>
      </c>
      <c r="D143" s="88" cm="1">
        <f t="array" aca="1" ref="D143" ca="1">_xlfn.XLOOKUP(A143,INDIRECT($A$5&amp;"!$AJ$41:$AJ$406"),INDIRECT($A$5&amp;"!$AO$41:$AO$406"))*SUM($F$3:$I$3)</f>
        <v>14.05</v>
      </c>
      <c r="E143" s="50" cm="1">
        <f t="array" ref="E143">SUMPRODUCT(('PT Storengy'!$B$8:$K$372)*('PT Storengy'!$A$8:$A$372=$A143)*('PT Storengy'!$A$5:$J$5=$A$6)*('PT Storengy'!$B$7:$K$7=$A$7))</f>
        <v>0</v>
      </c>
      <c r="F143" s="52">
        <f t="shared" ca="1" si="12"/>
        <v>0</v>
      </c>
      <c r="G143" s="72">
        <f t="shared" ca="1" si="13"/>
        <v>0</v>
      </c>
      <c r="H143" s="5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0.45166654922133753</v>
      </c>
      <c r="I143" s="113">
        <f t="shared" ca="1" si="8"/>
        <v>0</v>
      </c>
      <c r="K143" s="52">
        <f t="shared" ca="1" si="7"/>
        <v>0</v>
      </c>
      <c r="L143" s="72">
        <f t="shared" ca="1" si="9"/>
        <v>0</v>
      </c>
      <c r="M143" s="51"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0.45166654922133753</v>
      </c>
      <c r="N143" s="90">
        <f t="shared" ca="1" si="10"/>
        <v>0</v>
      </c>
    </row>
    <row r="144" spans="1:14" x14ac:dyDescent="0.35">
      <c r="A144" s="48">
        <f t="shared" si="11"/>
        <v>45723</v>
      </c>
      <c r="B144" s="88" cm="1">
        <f t="array" aca="1" ref="B144" ca="1">_xlfn.XLOOKUP(A144,INDIRECT($A$5&amp;"!$AJ$41:$AJ$406"),INDIRECT($A$5&amp;"!$An$41:$An$406"))*SUM($F$3:$I$3)</f>
        <v>0</v>
      </c>
      <c r="C144" s="88" cm="1">
        <f t="array" aca="1" ref="C144" ca="1">_xlfn.XLOOKUP(A144,INDIRECT($A$5&amp;"!$AJ$41:$AJ$406"),INDIRECT($A$5&amp;"!$Ak$41:$Ak$406"))*SUM($F$3:$I$3)</f>
        <v>0</v>
      </c>
      <c r="D144" s="88" cm="1">
        <f t="array" aca="1" ref="D144" ca="1">_xlfn.XLOOKUP(A144,INDIRECT($A$5&amp;"!$AJ$41:$AJ$406"),INDIRECT($A$5&amp;"!$AO$41:$AO$406"))*SUM($F$3:$I$3)</f>
        <v>14.05</v>
      </c>
      <c r="E144" s="50" cm="1">
        <f t="array" ref="E144">SUMPRODUCT(('PT Storengy'!$B$8:$K$372)*('PT Storengy'!$A$8:$A$372=$A144)*('PT Storengy'!$A$5:$J$5=$A$6)*('PT Storengy'!$B$7:$K$7=$A$7))</f>
        <v>0</v>
      </c>
      <c r="F144" s="52">
        <f t="shared" ca="1" si="12"/>
        <v>0</v>
      </c>
      <c r="G144" s="72">
        <f t="shared" ca="1" si="13"/>
        <v>0</v>
      </c>
      <c r="H144" s="5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0.45166654922133753</v>
      </c>
      <c r="I144" s="113">
        <f t="shared" ca="1" si="8"/>
        <v>0</v>
      </c>
      <c r="K144" s="52">
        <f t="shared" ca="1" si="7"/>
        <v>0</v>
      </c>
      <c r="L144" s="72">
        <f t="shared" ca="1" si="9"/>
        <v>0</v>
      </c>
      <c r="M144" s="51"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0.45166654922133753</v>
      </c>
      <c r="N144" s="90">
        <f t="shared" ca="1" si="10"/>
        <v>0</v>
      </c>
    </row>
    <row r="145" spans="1:14" x14ac:dyDescent="0.35">
      <c r="A145" s="48">
        <f t="shared" si="11"/>
        <v>45724</v>
      </c>
      <c r="B145" s="88" cm="1">
        <f t="array" aca="1" ref="B145" ca="1">_xlfn.XLOOKUP(A145,INDIRECT($A$5&amp;"!$AJ$41:$AJ$406"),INDIRECT($A$5&amp;"!$An$41:$An$406"))*SUM($F$3:$I$3)</f>
        <v>0</v>
      </c>
      <c r="C145" s="88" cm="1">
        <f t="array" aca="1" ref="C145" ca="1">_xlfn.XLOOKUP(A145,INDIRECT($A$5&amp;"!$AJ$41:$AJ$406"),INDIRECT($A$5&amp;"!$Ak$41:$Ak$406"))*SUM($F$3:$I$3)</f>
        <v>0</v>
      </c>
      <c r="D145" s="88" cm="1">
        <f t="array" aca="1" ref="D145" ca="1">_xlfn.XLOOKUP(A145,INDIRECT($A$5&amp;"!$AJ$41:$AJ$406"),INDIRECT($A$5&amp;"!$AO$41:$AO$406"))*SUM($F$3:$I$3)</f>
        <v>14.05</v>
      </c>
      <c r="E145" s="50" cm="1">
        <f t="array" ref="E145">SUMPRODUCT(('PT Storengy'!$B$8:$K$372)*('PT Storengy'!$A$8:$A$372=$A145)*('PT Storengy'!$A$5:$J$5=$A$6)*('PT Storengy'!$B$7:$K$7=$A$7))</f>
        <v>0</v>
      </c>
      <c r="F145" s="52">
        <f t="shared" ca="1" si="12"/>
        <v>0</v>
      </c>
      <c r="G145" s="72">
        <f t="shared" ca="1" si="13"/>
        <v>0</v>
      </c>
      <c r="H145" s="5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0.45166654922133753</v>
      </c>
      <c r="I145" s="113">
        <f t="shared" ca="1" si="8"/>
        <v>0</v>
      </c>
      <c r="K145" s="52">
        <f t="shared" ref="K145:K169" ca="1" si="14">K144-N145/1000</f>
        <v>0</v>
      </c>
      <c r="L145" s="72">
        <f t="shared" ca="1" si="9"/>
        <v>0</v>
      </c>
      <c r="M145" s="51"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0.45166654922133753</v>
      </c>
      <c r="N145" s="90">
        <f t="shared" ca="1" si="10"/>
        <v>0</v>
      </c>
    </row>
    <row r="146" spans="1:14" x14ac:dyDescent="0.35">
      <c r="A146" s="48">
        <f t="shared" si="11"/>
        <v>45725</v>
      </c>
      <c r="B146" s="88" cm="1">
        <f t="array" aca="1" ref="B146" ca="1">_xlfn.XLOOKUP(A146,INDIRECT($A$5&amp;"!$AJ$41:$AJ$406"),INDIRECT($A$5&amp;"!$An$41:$An$406"))*SUM($F$3:$I$3)</f>
        <v>0</v>
      </c>
      <c r="C146" s="88" cm="1">
        <f t="array" aca="1" ref="C146" ca="1">_xlfn.XLOOKUP(A146,INDIRECT($A$5&amp;"!$AJ$41:$AJ$406"),INDIRECT($A$5&amp;"!$Ak$41:$Ak$406"))*SUM($F$3:$I$3)</f>
        <v>0</v>
      </c>
      <c r="D146" s="88" cm="1">
        <f t="array" aca="1" ref="D146" ca="1">_xlfn.XLOOKUP(A146,INDIRECT($A$5&amp;"!$AJ$41:$AJ$406"),INDIRECT($A$5&amp;"!$AO$41:$AO$406"))*SUM($F$3:$I$3)</f>
        <v>14.05</v>
      </c>
      <c r="E146" s="50" cm="1">
        <f t="array" ref="E146">SUMPRODUCT(('PT Storengy'!$B$8:$K$372)*('PT Storengy'!$A$8:$A$372=$A146)*('PT Storengy'!$A$5:$J$5=$A$6)*('PT Storengy'!$B$7:$K$7=$A$7))</f>
        <v>0</v>
      </c>
      <c r="F146" s="52">
        <f t="shared" ca="1" si="12"/>
        <v>0</v>
      </c>
      <c r="G146" s="72">
        <f t="shared" ca="1" si="13"/>
        <v>0</v>
      </c>
      <c r="H146" s="5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0.45166654922133753</v>
      </c>
      <c r="I146" s="113">
        <f t="shared" ref="I146:I169" ca="1" si="15">IF(F145*1000-$F$4*(1-E146)*H146&gt;1000*B146,$F$4*(1-E146)*H146,F145*1000-1000*B146)</f>
        <v>0</v>
      </c>
      <c r="K146" s="52">
        <f t="shared" ca="1" si="14"/>
        <v>0</v>
      </c>
      <c r="L146" s="72">
        <f t="shared" ref="L146:L169" ca="1" si="16">MAX(K145/SUM($F$3,$G$3,$H$3,$I$3),0)</f>
        <v>0</v>
      </c>
      <c r="M146" s="51"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0.45166654922133753</v>
      </c>
      <c r="N146" s="90">
        <f t="shared" ref="N146:N169" ca="1" si="17">IF(K145*1000&lt;$F$4*(1)*M146,K145*1000,$F$4*(1)*M146)</f>
        <v>0</v>
      </c>
    </row>
    <row r="147" spans="1:14" x14ac:dyDescent="0.35">
      <c r="A147" s="48">
        <f t="shared" ref="A147:A169" si="18">A146+1</f>
        <v>45726</v>
      </c>
      <c r="B147" s="88" cm="1">
        <f t="array" aca="1" ref="B147" ca="1">_xlfn.XLOOKUP(A147,INDIRECT($A$5&amp;"!$AJ$41:$AJ$406"),INDIRECT($A$5&amp;"!$An$41:$An$406"))*SUM($F$3:$I$3)</f>
        <v>0</v>
      </c>
      <c r="C147" s="88" cm="1">
        <f t="array" aca="1" ref="C147" ca="1">_xlfn.XLOOKUP(A147,INDIRECT($A$5&amp;"!$AJ$41:$AJ$406"),INDIRECT($A$5&amp;"!$Ak$41:$Ak$406"))*SUM($F$3:$I$3)</f>
        <v>0</v>
      </c>
      <c r="D147" s="88" cm="1">
        <f t="array" aca="1" ref="D147" ca="1">_xlfn.XLOOKUP(A147,INDIRECT($A$5&amp;"!$AJ$41:$AJ$406"),INDIRECT($A$5&amp;"!$AO$41:$AO$406"))*SUM($F$3:$I$3)</f>
        <v>14.05</v>
      </c>
      <c r="E147" s="50" cm="1">
        <f t="array" ref="E147">SUMPRODUCT(('PT Storengy'!$B$8:$K$372)*('PT Storengy'!$A$8:$A$372=$A147)*('PT Storengy'!$A$5:$J$5=$A$6)*('PT Storengy'!$B$7:$K$7=$A$7))</f>
        <v>0</v>
      </c>
      <c r="F147" s="52">
        <f t="shared" ref="F147:F169" ca="1" si="19">F146-I147/1000</f>
        <v>0</v>
      </c>
      <c r="G147" s="72">
        <f t="shared" ref="G147:G169" ca="1" si="20">$F146/SUM($F$3,$G$3,$H$3,$I$3)</f>
        <v>0</v>
      </c>
      <c r="H147" s="5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0.45166654922133753</v>
      </c>
      <c r="I147" s="113">
        <f t="shared" ca="1" si="15"/>
        <v>0</v>
      </c>
      <c r="K147" s="52">
        <f t="shared" ca="1" si="14"/>
        <v>0</v>
      </c>
      <c r="L147" s="72">
        <f t="shared" ca="1" si="16"/>
        <v>0</v>
      </c>
      <c r="M147" s="51"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0.45166654922133753</v>
      </c>
      <c r="N147" s="90">
        <f t="shared" ca="1" si="17"/>
        <v>0</v>
      </c>
    </row>
    <row r="148" spans="1:14" x14ac:dyDescent="0.35">
      <c r="A148" s="48">
        <f t="shared" si="18"/>
        <v>45727</v>
      </c>
      <c r="B148" s="88" cm="1">
        <f t="array" aca="1" ref="B148" ca="1">_xlfn.XLOOKUP(A148,INDIRECT($A$5&amp;"!$AJ$41:$AJ$406"),INDIRECT($A$5&amp;"!$An$41:$An$406"))*SUM($F$3:$I$3)</f>
        <v>0</v>
      </c>
      <c r="C148" s="88" cm="1">
        <f t="array" aca="1" ref="C148" ca="1">_xlfn.XLOOKUP(A148,INDIRECT($A$5&amp;"!$AJ$41:$AJ$406"),INDIRECT($A$5&amp;"!$Ak$41:$Ak$406"))*SUM($F$3:$I$3)</f>
        <v>0</v>
      </c>
      <c r="D148" s="88" cm="1">
        <f t="array" aca="1" ref="D148" ca="1">_xlfn.XLOOKUP(A148,INDIRECT($A$5&amp;"!$AJ$41:$AJ$406"),INDIRECT($A$5&amp;"!$AO$41:$AO$406"))*SUM($F$3:$I$3)</f>
        <v>14.05</v>
      </c>
      <c r="E148" s="50" cm="1">
        <f t="array" ref="E148">SUMPRODUCT(('PT Storengy'!$B$8:$K$372)*('PT Storengy'!$A$8:$A$372=$A148)*('PT Storengy'!$A$5:$J$5=$A$6)*('PT Storengy'!$B$7:$K$7=$A$7))</f>
        <v>0</v>
      </c>
      <c r="F148" s="52">
        <f t="shared" ca="1" si="19"/>
        <v>0</v>
      </c>
      <c r="G148" s="72">
        <f t="shared" ca="1" si="20"/>
        <v>0</v>
      </c>
      <c r="H148" s="5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0.45166654922133753</v>
      </c>
      <c r="I148" s="113">
        <f t="shared" ca="1" si="15"/>
        <v>0</v>
      </c>
      <c r="K148" s="52">
        <f t="shared" ca="1" si="14"/>
        <v>0</v>
      </c>
      <c r="L148" s="72">
        <f t="shared" ca="1" si="16"/>
        <v>0</v>
      </c>
      <c r="M148" s="51"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0.45166654922133753</v>
      </c>
      <c r="N148" s="90">
        <f t="shared" ca="1" si="17"/>
        <v>0</v>
      </c>
    </row>
    <row r="149" spans="1:14" x14ac:dyDescent="0.35">
      <c r="A149" s="48">
        <f t="shared" si="18"/>
        <v>45728</v>
      </c>
      <c r="B149" s="88" cm="1">
        <f t="array" aca="1" ref="B149" ca="1">_xlfn.XLOOKUP(A149,INDIRECT($A$5&amp;"!$AJ$41:$AJ$406"),INDIRECT($A$5&amp;"!$An$41:$An$406"))*SUM($F$3:$I$3)</f>
        <v>0</v>
      </c>
      <c r="C149" s="88" cm="1">
        <f t="array" aca="1" ref="C149" ca="1">_xlfn.XLOOKUP(A149,INDIRECT($A$5&amp;"!$AJ$41:$AJ$406"),INDIRECT($A$5&amp;"!$Ak$41:$Ak$406"))*SUM($F$3:$I$3)</f>
        <v>0</v>
      </c>
      <c r="D149" s="88" cm="1">
        <f t="array" aca="1" ref="D149" ca="1">_xlfn.XLOOKUP(A149,INDIRECT($A$5&amp;"!$AJ$41:$AJ$406"),INDIRECT($A$5&amp;"!$AO$41:$AO$406"))*SUM($F$3:$I$3)</f>
        <v>14.05</v>
      </c>
      <c r="E149" s="50" cm="1">
        <f t="array" ref="E149">SUMPRODUCT(('PT Storengy'!$B$8:$K$372)*('PT Storengy'!$A$8:$A$372=$A149)*('PT Storengy'!$A$5:$J$5=$A$6)*('PT Storengy'!$B$7:$K$7=$A$7))</f>
        <v>0</v>
      </c>
      <c r="F149" s="52">
        <f t="shared" ca="1" si="19"/>
        <v>0</v>
      </c>
      <c r="G149" s="72">
        <f t="shared" ca="1" si="20"/>
        <v>0</v>
      </c>
      <c r="H149" s="5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0.45166654922133753</v>
      </c>
      <c r="I149" s="113">
        <f t="shared" ca="1" si="15"/>
        <v>0</v>
      </c>
      <c r="K149" s="52">
        <f t="shared" ca="1" si="14"/>
        <v>0</v>
      </c>
      <c r="L149" s="72">
        <f t="shared" ca="1" si="16"/>
        <v>0</v>
      </c>
      <c r="M149" s="51"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0.45166654922133753</v>
      </c>
      <c r="N149" s="90">
        <f t="shared" ca="1" si="17"/>
        <v>0</v>
      </c>
    </row>
    <row r="150" spans="1:14" x14ac:dyDescent="0.35">
      <c r="A150" s="48">
        <f t="shared" si="18"/>
        <v>45729</v>
      </c>
      <c r="B150" s="88" cm="1">
        <f t="array" aca="1" ref="B150" ca="1">_xlfn.XLOOKUP(A150,INDIRECT($A$5&amp;"!$AJ$41:$AJ$406"),INDIRECT($A$5&amp;"!$An$41:$An$406"))*SUM($F$3:$I$3)</f>
        <v>0</v>
      </c>
      <c r="C150" s="88" cm="1">
        <f t="array" aca="1" ref="C150" ca="1">_xlfn.XLOOKUP(A150,INDIRECT($A$5&amp;"!$AJ$41:$AJ$406"),INDIRECT($A$5&amp;"!$Ak$41:$Ak$406"))*SUM($F$3:$I$3)</f>
        <v>0</v>
      </c>
      <c r="D150" s="88" cm="1">
        <f t="array" aca="1" ref="D150" ca="1">_xlfn.XLOOKUP(A150,INDIRECT($A$5&amp;"!$AJ$41:$AJ$406"),INDIRECT($A$5&amp;"!$AO$41:$AO$406"))*SUM($F$3:$I$3)</f>
        <v>14.05</v>
      </c>
      <c r="E150" s="50" cm="1">
        <f t="array" ref="E150">SUMPRODUCT(('PT Storengy'!$B$8:$K$372)*('PT Storengy'!$A$8:$A$372=$A150)*('PT Storengy'!$A$5:$J$5=$A$6)*('PT Storengy'!$B$7:$K$7=$A$7))</f>
        <v>0</v>
      </c>
      <c r="F150" s="52">
        <f t="shared" ca="1" si="19"/>
        <v>0</v>
      </c>
      <c r="G150" s="72">
        <f t="shared" ca="1" si="20"/>
        <v>0</v>
      </c>
      <c r="H150" s="5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0.45166654922133753</v>
      </c>
      <c r="I150" s="113">
        <f t="shared" ca="1" si="15"/>
        <v>0</v>
      </c>
      <c r="K150" s="52">
        <f t="shared" ca="1" si="14"/>
        <v>0</v>
      </c>
      <c r="L150" s="72">
        <f t="shared" ca="1" si="16"/>
        <v>0</v>
      </c>
      <c r="M150" s="51"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0.45166654922133753</v>
      </c>
      <c r="N150" s="90">
        <f t="shared" ca="1" si="17"/>
        <v>0</v>
      </c>
    </row>
    <row r="151" spans="1:14" x14ac:dyDescent="0.35">
      <c r="A151" s="48">
        <f t="shared" si="18"/>
        <v>45730</v>
      </c>
      <c r="B151" s="88" cm="1">
        <f t="array" aca="1" ref="B151" ca="1">_xlfn.XLOOKUP(A151,INDIRECT($A$5&amp;"!$AJ$41:$AJ$406"),INDIRECT($A$5&amp;"!$An$41:$An$406"))*SUM($F$3:$I$3)</f>
        <v>0</v>
      </c>
      <c r="C151" s="88" cm="1">
        <f t="array" aca="1" ref="C151" ca="1">_xlfn.XLOOKUP(A151,INDIRECT($A$5&amp;"!$AJ$41:$AJ$406"),INDIRECT($A$5&amp;"!$Ak$41:$Ak$406"))*SUM($F$3:$I$3)</f>
        <v>0</v>
      </c>
      <c r="D151" s="88" cm="1">
        <f t="array" aca="1" ref="D151" ca="1">_xlfn.XLOOKUP(A151,INDIRECT($A$5&amp;"!$AJ$41:$AJ$406"),INDIRECT($A$5&amp;"!$AO$41:$AO$406"))*SUM($F$3:$I$3)</f>
        <v>14.05</v>
      </c>
      <c r="E151" s="50" cm="1">
        <f t="array" ref="E151">SUMPRODUCT(('PT Storengy'!$B$8:$K$372)*('PT Storengy'!$A$8:$A$372=$A151)*('PT Storengy'!$A$5:$J$5=$A$6)*('PT Storengy'!$B$7:$K$7=$A$7))</f>
        <v>0</v>
      </c>
      <c r="F151" s="52">
        <f t="shared" ca="1" si="19"/>
        <v>0</v>
      </c>
      <c r="G151" s="72">
        <f t="shared" ca="1" si="20"/>
        <v>0</v>
      </c>
      <c r="H151" s="5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0.45166654922133753</v>
      </c>
      <c r="I151" s="113">
        <f t="shared" ca="1" si="15"/>
        <v>0</v>
      </c>
      <c r="K151" s="52">
        <f t="shared" ca="1" si="14"/>
        <v>0</v>
      </c>
      <c r="L151" s="72">
        <f t="shared" ca="1" si="16"/>
        <v>0</v>
      </c>
      <c r="M151" s="51"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0.45166654922133753</v>
      </c>
      <c r="N151" s="90">
        <f t="shared" ca="1" si="17"/>
        <v>0</v>
      </c>
    </row>
    <row r="152" spans="1:14" x14ac:dyDescent="0.35">
      <c r="A152" s="48">
        <f t="shared" si="18"/>
        <v>45731</v>
      </c>
      <c r="B152" s="88" cm="1">
        <f t="array" aca="1" ref="B152" ca="1">_xlfn.XLOOKUP(A152,INDIRECT($A$5&amp;"!$AJ$41:$AJ$406"),INDIRECT($A$5&amp;"!$An$41:$An$406"))*SUM($F$3:$I$3)</f>
        <v>0</v>
      </c>
      <c r="C152" s="88" cm="1">
        <f t="array" aca="1" ref="C152" ca="1">_xlfn.XLOOKUP(A152,INDIRECT($A$5&amp;"!$AJ$41:$AJ$406"),INDIRECT($A$5&amp;"!$Ak$41:$Ak$406"))*SUM($F$3:$I$3)</f>
        <v>0</v>
      </c>
      <c r="D152" s="88" cm="1">
        <f t="array" aca="1" ref="D152" ca="1">_xlfn.XLOOKUP(A152,INDIRECT($A$5&amp;"!$AJ$41:$AJ$406"),INDIRECT($A$5&amp;"!$AO$41:$AO$406"))*SUM($F$3:$I$3)</f>
        <v>14.05</v>
      </c>
      <c r="E152" s="50" cm="1">
        <f t="array" ref="E152">SUMPRODUCT(('PT Storengy'!$B$8:$K$372)*('PT Storengy'!$A$8:$A$372=$A152)*('PT Storengy'!$A$5:$J$5=$A$6)*('PT Storengy'!$B$7:$K$7=$A$7))</f>
        <v>0</v>
      </c>
      <c r="F152" s="52">
        <f t="shared" ca="1" si="19"/>
        <v>0</v>
      </c>
      <c r="G152" s="72">
        <f t="shared" ca="1" si="20"/>
        <v>0</v>
      </c>
      <c r="H152" s="5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0.45166654922133753</v>
      </c>
      <c r="I152" s="113">
        <f t="shared" ca="1" si="15"/>
        <v>0</v>
      </c>
      <c r="K152" s="52">
        <f t="shared" ca="1" si="14"/>
        <v>0</v>
      </c>
      <c r="L152" s="72">
        <f t="shared" ca="1" si="16"/>
        <v>0</v>
      </c>
      <c r="M152" s="51"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0.45166654922133753</v>
      </c>
      <c r="N152" s="90">
        <f t="shared" ca="1" si="17"/>
        <v>0</v>
      </c>
    </row>
    <row r="153" spans="1:14" x14ac:dyDescent="0.35">
      <c r="A153" s="48">
        <f t="shared" si="18"/>
        <v>45732</v>
      </c>
      <c r="B153" s="88" cm="1">
        <f t="array" aca="1" ref="B153" ca="1">_xlfn.XLOOKUP(A153,INDIRECT($A$5&amp;"!$AJ$41:$AJ$406"),INDIRECT($A$5&amp;"!$An$41:$An$406"))*SUM($F$3:$I$3)</f>
        <v>0</v>
      </c>
      <c r="C153" s="88" cm="1">
        <f t="array" aca="1" ref="C153" ca="1">_xlfn.XLOOKUP(A153,INDIRECT($A$5&amp;"!$AJ$41:$AJ$406"),INDIRECT($A$5&amp;"!$Ak$41:$Ak$406"))*SUM($F$3:$I$3)</f>
        <v>0</v>
      </c>
      <c r="D153" s="88" cm="1">
        <f t="array" aca="1" ref="D153" ca="1">_xlfn.XLOOKUP(A153,INDIRECT($A$5&amp;"!$AJ$41:$AJ$406"),INDIRECT($A$5&amp;"!$AO$41:$AO$406"))*SUM($F$3:$I$3)</f>
        <v>14.05</v>
      </c>
      <c r="E153" s="50" cm="1">
        <f t="array" ref="E153">SUMPRODUCT(('PT Storengy'!$B$8:$K$372)*('PT Storengy'!$A$8:$A$372=$A153)*('PT Storengy'!$A$5:$J$5=$A$6)*('PT Storengy'!$B$7:$K$7=$A$7))</f>
        <v>0</v>
      </c>
      <c r="F153" s="52">
        <f t="shared" ca="1" si="19"/>
        <v>0</v>
      </c>
      <c r="G153" s="72">
        <f t="shared" ca="1" si="20"/>
        <v>0</v>
      </c>
      <c r="H153" s="5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0.45166654922133753</v>
      </c>
      <c r="I153" s="113">
        <f t="shared" ca="1" si="15"/>
        <v>0</v>
      </c>
      <c r="K153" s="52">
        <f t="shared" ca="1" si="14"/>
        <v>0</v>
      </c>
      <c r="L153" s="72">
        <f t="shared" ca="1" si="16"/>
        <v>0</v>
      </c>
      <c r="M153" s="51"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0.45166654922133753</v>
      </c>
      <c r="N153" s="90">
        <f t="shared" ca="1" si="17"/>
        <v>0</v>
      </c>
    </row>
    <row r="154" spans="1:14" x14ac:dyDescent="0.35">
      <c r="A154" s="48">
        <f t="shared" si="18"/>
        <v>45733</v>
      </c>
      <c r="B154" s="88" cm="1">
        <f t="array" aca="1" ref="B154" ca="1">_xlfn.XLOOKUP(A154,INDIRECT($A$5&amp;"!$AJ$41:$AJ$406"),INDIRECT($A$5&amp;"!$An$41:$An$406"))*SUM($F$3:$I$3)</f>
        <v>0</v>
      </c>
      <c r="C154" s="88" cm="1">
        <f t="array" aca="1" ref="C154" ca="1">_xlfn.XLOOKUP(A154,INDIRECT($A$5&amp;"!$AJ$41:$AJ$406"),INDIRECT($A$5&amp;"!$Ak$41:$Ak$406"))*SUM($F$3:$I$3)</f>
        <v>0</v>
      </c>
      <c r="D154" s="88" cm="1">
        <f t="array" aca="1" ref="D154" ca="1">_xlfn.XLOOKUP(A154,INDIRECT($A$5&amp;"!$AJ$41:$AJ$406"),INDIRECT($A$5&amp;"!$AO$41:$AO$406"))*SUM($F$3:$I$3)</f>
        <v>14.05</v>
      </c>
      <c r="E154" s="50" cm="1">
        <f t="array" ref="E154">SUMPRODUCT(('PT Storengy'!$B$8:$K$372)*('PT Storengy'!$A$8:$A$372=$A154)*('PT Storengy'!$A$5:$J$5=$A$6)*('PT Storengy'!$B$7:$K$7=$A$7))</f>
        <v>0</v>
      </c>
      <c r="F154" s="52">
        <f t="shared" ca="1" si="19"/>
        <v>0</v>
      </c>
      <c r="G154" s="72">
        <f t="shared" ca="1" si="20"/>
        <v>0</v>
      </c>
      <c r="H154" s="5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0.45166654922133753</v>
      </c>
      <c r="I154" s="113">
        <f t="shared" ca="1" si="15"/>
        <v>0</v>
      </c>
      <c r="K154" s="52">
        <f t="shared" ca="1" si="14"/>
        <v>0</v>
      </c>
      <c r="L154" s="72">
        <f t="shared" ca="1" si="16"/>
        <v>0</v>
      </c>
      <c r="M154" s="51"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0.45166654922133753</v>
      </c>
      <c r="N154" s="90">
        <f t="shared" ca="1" si="17"/>
        <v>0</v>
      </c>
    </row>
    <row r="155" spans="1:14" x14ac:dyDescent="0.35">
      <c r="A155" s="48">
        <f t="shared" si="18"/>
        <v>45734</v>
      </c>
      <c r="B155" s="88" cm="1">
        <f t="array" aca="1" ref="B155" ca="1">_xlfn.XLOOKUP(A155,INDIRECT($A$5&amp;"!$AJ$41:$AJ$406"),INDIRECT($A$5&amp;"!$An$41:$An$406"))*SUM($F$3:$I$3)</f>
        <v>0</v>
      </c>
      <c r="C155" s="88" cm="1">
        <f t="array" aca="1" ref="C155" ca="1">_xlfn.XLOOKUP(A155,INDIRECT($A$5&amp;"!$AJ$41:$AJ$406"),INDIRECT($A$5&amp;"!$Ak$41:$Ak$406"))*SUM($F$3:$I$3)</f>
        <v>0</v>
      </c>
      <c r="D155" s="88" cm="1">
        <f t="array" aca="1" ref="D155" ca="1">_xlfn.XLOOKUP(A155,INDIRECT($A$5&amp;"!$AJ$41:$AJ$406"),INDIRECT($A$5&amp;"!$AO$41:$AO$406"))*SUM($F$3:$I$3)</f>
        <v>14.05</v>
      </c>
      <c r="E155" s="50" cm="1">
        <f t="array" ref="E155">SUMPRODUCT(('PT Storengy'!$B$8:$K$372)*('PT Storengy'!$A$8:$A$372=$A155)*('PT Storengy'!$A$5:$J$5=$A$6)*('PT Storengy'!$B$7:$K$7=$A$7))</f>
        <v>0</v>
      </c>
      <c r="F155" s="52">
        <f t="shared" ca="1" si="19"/>
        <v>0</v>
      </c>
      <c r="G155" s="72">
        <f t="shared" ca="1" si="20"/>
        <v>0</v>
      </c>
      <c r="H155" s="5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0.45166654922133753</v>
      </c>
      <c r="I155" s="113">
        <f t="shared" ca="1" si="15"/>
        <v>0</v>
      </c>
      <c r="K155" s="52">
        <f t="shared" ca="1" si="14"/>
        <v>0</v>
      </c>
      <c r="L155" s="72">
        <f t="shared" ca="1" si="16"/>
        <v>0</v>
      </c>
      <c r="M155" s="51"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0.45166654922133753</v>
      </c>
      <c r="N155" s="90">
        <f t="shared" ca="1" si="17"/>
        <v>0</v>
      </c>
    </row>
    <row r="156" spans="1:14" x14ac:dyDescent="0.35">
      <c r="A156" s="48">
        <f t="shared" si="18"/>
        <v>45735</v>
      </c>
      <c r="B156" s="88" cm="1">
        <f t="array" aca="1" ref="B156" ca="1">_xlfn.XLOOKUP(A156,INDIRECT($A$5&amp;"!$AJ$41:$AJ$406"),INDIRECT($A$5&amp;"!$An$41:$An$406"))*SUM($F$3:$I$3)</f>
        <v>0</v>
      </c>
      <c r="C156" s="88" cm="1">
        <f t="array" aca="1" ref="C156" ca="1">_xlfn.XLOOKUP(A156,INDIRECT($A$5&amp;"!$AJ$41:$AJ$406"),INDIRECT($A$5&amp;"!$Ak$41:$Ak$406"))*SUM($F$3:$I$3)</f>
        <v>0</v>
      </c>
      <c r="D156" s="88" cm="1">
        <f t="array" aca="1" ref="D156" ca="1">_xlfn.XLOOKUP(A156,INDIRECT($A$5&amp;"!$AJ$41:$AJ$406"),INDIRECT($A$5&amp;"!$AO$41:$AO$406"))*SUM($F$3:$I$3)</f>
        <v>14.05</v>
      </c>
      <c r="E156" s="50" cm="1">
        <f t="array" ref="E156">SUMPRODUCT(('PT Storengy'!$B$8:$K$372)*('PT Storengy'!$A$8:$A$372=$A156)*('PT Storengy'!$A$5:$J$5=$A$6)*('PT Storengy'!$B$7:$K$7=$A$7))</f>
        <v>0</v>
      </c>
      <c r="F156" s="52">
        <f t="shared" ca="1" si="19"/>
        <v>0</v>
      </c>
      <c r="G156" s="72">
        <f t="shared" ca="1" si="20"/>
        <v>0</v>
      </c>
      <c r="H156" s="5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0.45166654922133753</v>
      </c>
      <c r="I156" s="113">
        <f t="shared" ca="1" si="15"/>
        <v>0</v>
      </c>
      <c r="K156" s="52">
        <f t="shared" ca="1" si="14"/>
        <v>0</v>
      </c>
      <c r="L156" s="72">
        <f t="shared" ca="1" si="16"/>
        <v>0</v>
      </c>
      <c r="M156" s="51"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0.45166654922133753</v>
      </c>
      <c r="N156" s="90">
        <f t="shared" ca="1" si="17"/>
        <v>0</v>
      </c>
    </row>
    <row r="157" spans="1:14" x14ac:dyDescent="0.35">
      <c r="A157" s="48">
        <f t="shared" si="18"/>
        <v>45736</v>
      </c>
      <c r="B157" s="88" cm="1">
        <f t="array" aca="1" ref="B157" ca="1">_xlfn.XLOOKUP(A157,INDIRECT($A$5&amp;"!$AJ$41:$AJ$406"),INDIRECT($A$5&amp;"!$An$41:$An$406"))*SUM($F$3:$I$3)</f>
        <v>0</v>
      </c>
      <c r="C157" s="88" cm="1">
        <f t="array" aca="1" ref="C157" ca="1">_xlfn.XLOOKUP(A157,INDIRECT($A$5&amp;"!$AJ$41:$AJ$406"),INDIRECT($A$5&amp;"!$Ak$41:$Ak$406"))*SUM($F$3:$I$3)</f>
        <v>0</v>
      </c>
      <c r="D157" s="88" cm="1">
        <f t="array" aca="1" ref="D157" ca="1">_xlfn.XLOOKUP(A157,INDIRECT($A$5&amp;"!$AJ$41:$AJ$406"),INDIRECT($A$5&amp;"!$AO$41:$AO$406"))*SUM($F$3:$I$3)</f>
        <v>14.05</v>
      </c>
      <c r="E157" s="50" cm="1">
        <f t="array" ref="E157">SUMPRODUCT(('PT Storengy'!$B$8:$K$372)*('PT Storengy'!$A$8:$A$372=$A157)*('PT Storengy'!$A$5:$J$5=$A$6)*('PT Storengy'!$B$7:$K$7=$A$7))</f>
        <v>0</v>
      </c>
      <c r="F157" s="52">
        <f t="shared" ca="1" si="19"/>
        <v>0</v>
      </c>
      <c r="G157" s="72">
        <f t="shared" ca="1" si="20"/>
        <v>0</v>
      </c>
      <c r="H157" s="5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0.45166654922133753</v>
      </c>
      <c r="I157" s="113">
        <f t="shared" ca="1" si="15"/>
        <v>0</v>
      </c>
      <c r="K157" s="52">
        <f t="shared" ca="1" si="14"/>
        <v>0</v>
      </c>
      <c r="L157" s="72">
        <f t="shared" ca="1" si="16"/>
        <v>0</v>
      </c>
      <c r="M157" s="51"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0.45166654922133753</v>
      </c>
      <c r="N157" s="90">
        <f t="shared" ca="1" si="17"/>
        <v>0</v>
      </c>
    </row>
    <row r="158" spans="1:14" x14ac:dyDescent="0.35">
      <c r="A158" s="48">
        <f t="shared" si="18"/>
        <v>45737</v>
      </c>
      <c r="B158" s="88" cm="1">
        <f t="array" aca="1" ref="B158" ca="1">_xlfn.XLOOKUP(A158,INDIRECT($A$5&amp;"!$AJ$41:$AJ$406"),INDIRECT($A$5&amp;"!$An$41:$An$406"))*SUM($F$3:$I$3)</f>
        <v>0</v>
      </c>
      <c r="C158" s="88" cm="1">
        <f t="array" aca="1" ref="C158" ca="1">_xlfn.XLOOKUP(A158,INDIRECT($A$5&amp;"!$AJ$41:$AJ$406"),INDIRECT($A$5&amp;"!$Ak$41:$Ak$406"))*SUM($F$3:$I$3)</f>
        <v>0</v>
      </c>
      <c r="D158" s="88" cm="1">
        <f t="array" aca="1" ref="D158" ca="1">_xlfn.XLOOKUP(A158,INDIRECT($A$5&amp;"!$AJ$41:$AJ$406"),INDIRECT($A$5&amp;"!$AO$41:$AO$406"))*SUM($F$3:$I$3)</f>
        <v>14.05</v>
      </c>
      <c r="E158" s="50" cm="1">
        <f t="array" ref="E158">SUMPRODUCT(('PT Storengy'!$B$8:$K$372)*('PT Storengy'!$A$8:$A$372=$A158)*('PT Storengy'!$A$5:$J$5=$A$6)*('PT Storengy'!$B$7:$K$7=$A$7))</f>
        <v>0</v>
      </c>
      <c r="F158" s="52">
        <f t="shared" ca="1" si="19"/>
        <v>0</v>
      </c>
      <c r="G158" s="72">
        <f t="shared" ca="1" si="20"/>
        <v>0</v>
      </c>
      <c r="H158" s="5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0.45166654922133753</v>
      </c>
      <c r="I158" s="113">
        <f t="shared" ca="1" si="15"/>
        <v>0</v>
      </c>
      <c r="K158" s="52">
        <f t="shared" ca="1" si="14"/>
        <v>0</v>
      </c>
      <c r="L158" s="72">
        <f t="shared" ca="1" si="16"/>
        <v>0</v>
      </c>
      <c r="M158" s="51"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0.45166654922133753</v>
      </c>
      <c r="N158" s="90">
        <f t="shared" ca="1" si="17"/>
        <v>0</v>
      </c>
    </row>
    <row r="159" spans="1:14" x14ac:dyDescent="0.35">
      <c r="A159" s="48">
        <f t="shared" si="18"/>
        <v>45738</v>
      </c>
      <c r="B159" s="88" cm="1">
        <f t="array" aca="1" ref="B159" ca="1">_xlfn.XLOOKUP(A159,INDIRECT($A$5&amp;"!$AJ$41:$AJ$406"),INDIRECT($A$5&amp;"!$An$41:$An$406"))*SUM($F$3:$I$3)</f>
        <v>0</v>
      </c>
      <c r="C159" s="88" cm="1">
        <f t="array" aca="1" ref="C159" ca="1">_xlfn.XLOOKUP(A159,INDIRECT($A$5&amp;"!$AJ$41:$AJ$406"),INDIRECT($A$5&amp;"!$Ak$41:$Ak$406"))*SUM($F$3:$I$3)</f>
        <v>0</v>
      </c>
      <c r="D159" s="88" cm="1">
        <f t="array" aca="1" ref="D159" ca="1">_xlfn.XLOOKUP(A159,INDIRECT($A$5&amp;"!$AJ$41:$AJ$406"),INDIRECT($A$5&amp;"!$AO$41:$AO$406"))*SUM($F$3:$I$3)</f>
        <v>14.05</v>
      </c>
      <c r="E159" s="50" cm="1">
        <f t="array" ref="E159">SUMPRODUCT(('PT Storengy'!$B$8:$K$372)*('PT Storengy'!$A$8:$A$372=$A159)*('PT Storengy'!$A$5:$J$5=$A$6)*('PT Storengy'!$B$7:$K$7=$A$7))</f>
        <v>0</v>
      </c>
      <c r="F159" s="52">
        <f t="shared" ca="1" si="19"/>
        <v>0</v>
      </c>
      <c r="G159" s="72">
        <f t="shared" ca="1" si="20"/>
        <v>0</v>
      </c>
      <c r="H159" s="5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0.45166654922133753</v>
      </c>
      <c r="I159" s="113">
        <f t="shared" ca="1" si="15"/>
        <v>0</v>
      </c>
      <c r="K159" s="52">
        <f t="shared" ca="1" si="14"/>
        <v>0</v>
      </c>
      <c r="L159" s="72">
        <f t="shared" ca="1" si="16"/>
        <v>0</v>
      </c>
      <c r="M159" s="51"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0.45166654922133753</v>
      </c>
      <c r="N159" s="90">
        <f t="shared" ca="1" si="17"/>
        <v>0</v>
      </c>
    </row>
    <row r="160" spans="1:14" x14ac:dyDescent="0.35">
      <c r="A160" s="48">
        <f t="shared" si="18"/>
        <v>45739</v>
      </c>
      <c r="B160" s="88" cm="1">
        <f t="array" aca="1" ref="B160" ca="1">_xlfn.XLOOKUP(A160,INDIRECT($A$5&amp;"!$AJ$41:$AJ$406"),INDIRECT($A$5&amp;"!$An$41:$An$406"))*SUM($F$3:$I$3)</f>
        <v>0</v>
      </c>
      <c r="C160" s="88" cm="1">
        <f t="array" aca="1" ref="C160" ca="1">_xlfn.XLOOKUP(A160,INDIRECT($A$5&amp;"!$AJ$41:$AJ$406"),INDIRECT($A$5&amp;"!$Ak$41:$Ak$406"))*SUM($F$3:$I$3)</f>
        <v>0</v>
      </c>
      <c r="D160" s="88" cm="1">
        <f t="array" aca="1" ref="D160" ca="1">_xlfn.XLOOKUP(A160,INDIRECT($A$5&amp;"!$AJ$41:$AJ$406"),INDIRECT($A$5&amp;"!$AO$41:$AO$406"))*SUM($F$3:$I$3)</f>
        <v>14.05</v>
      </c>
      <c r="E160" s="50" cm="1">
        <f t="array" ref="E160">SUMPRODUCT(('PT Storengy'!$B$8:$K$372)*('PT Storengy'!$A$8:$A$372=$A160)*('PT Storengy'!$A$5:$J$5=$A$6)*('PT Storengy'!$B$7:$K$7=$A$7))</f>
        <v>0</v>
      </c>
      <c r="F160" s="52">
        <f t="shared" ca="1" si="19"/>
        <v>0</v>
      </c>
      <c r="G160" s="72">
        <f t="shared" ca="1" si="20"/>
        <v>0</v>
      </c>
      <c r="H160" s="5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0.45166654922133753</v>
      </c>
      <c r="I160" s="113">
        <f t="shared" ca="1" si="15"/>
        <v>0</v>
      </c>
      <c r="K160" s="52">
        <f t="shared" ca="1" si="14"/>
        <v>0</v>
      </c>
      <c r="L160" s="72">
        <f t="shared" ca="1" si="16"/>
        <v>0</v>
      </c>
      <c r="M160" s="51"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0.45166654922133753</v>
      </c>
      <c r="N160" s="90">
        <f t="shared" ca="1" si="17"/>
        <v>0</v>
      </c>
    </row>
    <row r="161" spans="1:14" x14ac:dyDescent="0.35">
      <c r="A161" s="48">
        <f t="shared" si="18"/>
        <v>45740</v>
      </c>
      <c r="B161" s="88" cm="1">
        <f t="array" aca="1" ref="B161" ca="1">_xlfn.XLOOKUP(A161,INDIRECT($A$5&amp;"!$AJ$41:$AJ$406"),INDIRECT($A$5&amp;"!$An$41:$An$406"))*SUM($F$3:$I$3)</f>
        <v>0</v>
      </c>
      <c r="C161" s="88" cm="1">
        <f t="array" aca="1" ref="C161" ca="1">_xlfn.XLOOKUP(A161,INDIRECT($A$5&amp;"!$AJ$41:$AJ$406"),INDIRECT($A$5&amp;"!$Ak$41:$Ak$406"))*SUM($F$3:$I$3)</f>
        <v>0</v>
      </c>
      <c r="D161" s="88" cm="1">
        <f t="array" aca="1" ref="D161" ca="1">_xlfn.XLOOKUP(A161,INDIRECT($A$5&amp;"!$AJ$41:$AJ$406"),INDIRECT($A$5&amp;"!$AO$41:$AO$406"))*SUM($F$3:$I$3)</f>
        <v>14.05</v>
      </c>
      <c r="E161" s="50" cm="1">
        <f t="array" ref="E161">SUMPRODUCT(('PT Storengy'!$B$8:$K$372)*('PT Storengy'!$A$8:$A$372=$A161)*('PT Storengy'!$A$5:$J$5=$A$6)*('PT Storengy'!$B$7:$K$7=$A$7))</f>
        <v>0</v>
      </c>
      <c r="F161" s="52">
        <f t="shared" ca="1" si="19"/>
        <v>0</v>
      </c>
      <c r="G161" s="72">
        <f t="shared" ca="1" si="20"/>
        <v>0</v>
      </c>
      <c r="H161" s="5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0.45166654922133753</v>
      </c>
      <c r="I161" s="113">
        <f t="shared" ca="1" si="15"/>
        <v>0</v>
      </c>
      <c r="K161" s="52">
        <f t="shared" ca="1" si="14"/>
        <v>0</v>
      </c>
      <c r="L161" s="72">
        <f t="shared" ca="1" si="16"/>
        <v>0</v>
      </c>
      <c r="M161" s="51"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0.45166654922133753</v>
      </c>
      <c r="N161" s="90">
        <f t="shared" ca="1" si="17"/>
        <v>0</v>
      </c>
    </row>
    <row r="162" spans="1:14" x14ac:dyDescent="0.35">
      <c r="A162" s="48">
        <f t="shared" si="18"/>
        <v>45741</v>
      </c>
      <c r="B162" s="88" cm="1">
        <f t="array" aca="1" ref="B162" ca="1">_xlfn.XLOOKUP(A162,INDIRECT($A$5&amp;"!$AJ$41:$AJ$406"),INDIRECT($A$5&amp;"!$An$41:$An$406"))*SUM($F$3:$I$3)</f>
        <v>0</v>
      </c>
      <c r="C162" s="88" cm="1">
        <f t="array" aca="1" ref="C162" ca="1">_xlfn.XLOOKUP(A162,INDIRECT($A$5&amp;"!$AJ$41:$AJ$406"),INDIRECT($A$5&amp;"!$Ak$41:$Ak$406"))*SUM($F$3:$I$3)</f>
        <v>0</v>
      </c>
      <c r="D162" s="88" cm="1">
        <f t="array" aca="1" ref="D162" ca="1">_xlfn.XLOOKUP(A162,INDIRECT($A$5&amp;"!$AJ$41:$AJ$406"),INDIRECT($A$5&amp;"!$AO$41:$AO$406"))*SUM($F$3:$I$3)</f>
        <v>14.05</v>
      </c>
      <c r="E162" s="50" cm="1">
        <f t="array" ref="E162">SUMPRODUCT(('PT Storengy'!$B$8:$K$372)*('PT Storengy'!$A$8:$A$372=$A162)*('PT Storengy'!$A$5:$J$5=$A$6)*('PT Storengy'!$B$7:$K$7=$A$7))</f>
        <v>0</v>
      </c>
      <c r="F162" s="52">
        <f t="shared" ca="1" si="19"/>
        <v>0</v>
      </c>
      <c r="G162" s="72">
        <f t="shared" ca="1" si="20"/>
        <v>0</v>
      </c>
      <c r="H162" s="5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0.45166654922133753</v>
      </c>
      <c r="I162" s="113">
        <f t="shared" ca="1" si="15"/>
        <v>0</v>
      </c>
      <c r="K162" s="52">
        <f t="shared" ca="1" si="14"/>
        <v>0</v>
      </c>
      <c r="L162" s="72">
        <f t="shared" ca="1" si="16"/>
        <v>0</v>
      </c>
      <c r="M162" s="51"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0.45166654922133753</v>
      </c>
      <c r="N162" s="90">
        <f t="shared" ca="1" si="17"/>
        <v>0</v>
      </c>
    </row>
    <row r="163" spans="1:14" x14ac:dyDescent="0.35">
      <c r="A163" s="48">
        <f t="shared" si="18"/>
        <v>45742</v>
      </c>
      <c r="B163" s="88" cm="1">
        <f t="array" aca="1" ref="B163" ca="1">_xlfn.XLOOKUP(A163,INDIRECT($A$5&amp;"!$AJ$41:$AJ$406"),INDIRECT($A$5&amp;"!$An$41:$An$406"))*SUM($F$3:$I$3)</f>
        <v>0</v>
      </c>
      <c r="C163" s="88" cm="1">
        <f t="array" aca="1" ref="C163" ca="1">_xlfn.XLOOKUP(A163,INDIRECT($A$5&amp;"!$AJ$41:$AJ$406"),INDIRECT($A$5&amp;"!$Ak$41:$Ak$406"))*SUM($F$3:$I$3)</f>
        <v>0</v>
      </c>
      <c r="D163" s="88" cm="1">
        <f t="array" aca="1" ref="D163" ca="1">_xlfn.XLOOKUP(A163,INDIRECT($A$5&amp;"!$AJ$41:$AJ$406"),INDIRECT($A$5&amp;"!$AO$41:$AO$406"))*SUM($F$3:$I$3)</f>
        <v>14.05</v>
      </c>
      <c r="E163" s="50" cm="1">
        <f t="array" ref="E163">SUMPRODUCT(('PT Storengy'!$B$8:$K$372)*('PT Storengy'!$A$8:$A$372=$A163)*('PT Storengy'!$A$5:$J$5=$A$6)*('PT Storengy'!$B$7:$K$7=$A$7))</f>
        <v>0</v>
      </c>
      <c r="F163" s="52">
        <f t="shared" ca="1" si="19"/>
        <v>0</v>
      </c>
      <c r="G163" s="72">
        <f t="shared" ca="1" si="20"/>
        <v>0</v>
      </c>
      <c r="H163" s="5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0.45166654922133753</v>
      </c>
      <c r="I163" s="113">
        <f t="shared" ca="1" si="15"/>
        <v>0</v>
      </c>
      <c r="K163" s="52">
        <f t="shared" ca="1" si="14"/>
        <v>0</v>
      </c>
      <c r="L163" s="72">
        <f t="shared" ca="1" si="16"/>
        <v>0</v>
      </c>
      <c r="M163" s="51"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0.45166654922133753</v>
      </c>
      <c r="N163" s="90">
        <f t="shared" ca="1" si="17"/>
        <v>0</v>
      </c>
    </row>
    <row r="164" spans="1:14" x14ac:dyDescent="0.35">
      <c r="A164" s="48">
        <f t="shared" si="18"/>
        <v>45743</v>
      </c>
      <c r="B164" s="88" cm="1">
        <f t="array" aca="1" ref="B164" ca="1">_xlfn.XLOOKUP(A164,INDIRECT($A$5&amp;"!$AJ$41:$AJ$406"),INDIRECT($A$5&amp;"!$An$41:$An$406"))*SUM($F$3:$I$3)</f>
        <v>0</v>
      </c>
      <c r="C164" s="88" cm="1">
        <f t="array" aca="1" ref="C164" ca="1">_xlfn.XLOOKUP(A164,INDIRECT($A$5&amp;"!$AJ$41:$AJ$406"),INDIRECT($A$5&amp;"!$Ak$41:$Ak$406"))*SUM($F$3:$I$3)</f>
        <v>0</v>
      </c>
      <c r="D164" s="88" cm="1">
        <f t="array" aca="1" ref="D164" ca="1">_xlfn.XLOOKUP(A164,INDIRECT($A$5&amp;"!$AJ$41:$AJ$406"),INDIRECT($A$5&amp;"!$AO$41:$AO$406"))*SUM($F$3:$I$3)</f>
        <v>14.05</v>
      </c>
      <c r="E164" s="50" cm="1">
        <f t="array" ref="E164">SUMPRODUCT(('PT Storengy'!$B$8:$K$372)*('PT Storengy'!$A$8:$A$372=$A164)*('PT Storengy'!$A$5:$J$5=$A$6)*('PT Storengy'!$B$7:$K$7=$A$7))</f>
        <v>0</v>
      </c>
      <c r="F164" s="52">
        <f t="shared" ca="1" si="19"/>
        <v>0</v>
      </c>
      <c r="G164" s="72">
        <f t="shared" ca="1" si="20"/>
        <v>0</v>
      </c>
      <c r="H164" s="5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0.45166654922133753</v>
      </c>
      <c r="I164" s="113">
        <f t="shared" ca="1" si="15"/>
        <v>0</v>
      </c>
      <c r="K164" s="52">
        <f t="shared" ca="1" si="14"/>
        <v>0</v>
      </c>
      <c r="L164" s="72">
        <f t="shared" ca="1" si="16"/>
        <v>0</v>
      </c>
      <c r="M164" s="51"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0.45166654922133753</v>
      </c>
      <c r="N164" s="90">
        <f t="shared" ca="1" si="17"/>
        <v>0</v>
      </c>
    </row>
    <row r="165" spans="1:14" x14ac:dyDescent="0.35">
      <c r="A165" s="48">
        <f t="shared" si="18"/>
        <v>45744</v>
      </c>
      <c r="B165" s="88" cm="1">
        <f t="array" aca="1" ref="B165" ca="1">_xlfn.XLOOKUP(A165,INDIRECT($A$5&amp;"!$AJ$41:$AJ$406"),INDIRECT($A$5&amp;"!$An$41:$An$406"))*SUM($F$3:$I$3)</f>
        <v>0</v>
      </c>
      <c r="C165" s="88" cm="1">
        <f t="array" aca="1" ref="C165" ca="1">_xlfn.XLOOKUP(A165,INDIRECT($A$5&amp;"!$AJ$41:$AJ$406"),INDIRECT($A$5&amp;"!$Ak$41:$Ak$406"))*SUM($F$3:$I$3)</f>
        <v>0</v>
      </c>
      <c r="D165" s="88" cm="1">
        <f t="array" aca="1" ref="D165" ca="1">_xlfn.XLOOKUP(A165,INDIRECT($A$5&amp;"!$AJ$41:$AJ$406"),INDIRECT($A$5&amp;"!$AO$41:$AO$406"))*SUM($F$3:$I$3)</f>
        <v>14.05</v>
      </c>
      <c r="E165" s="50" cm="1">
        <f t="array" ref="E165">SUMPRODUCT(('PT Storengy'!$B$8:$K$372)*('PT Storengy'!$A$8:$A$372=$A165)*('PT Storengy'!$A$5:$J$5=$A$6)*('PT Storengy'!$B$7:$K$7=$A$7))</f>
        <v>0</v>
      </c>
      <c r="F165" s="52">
        <f t="shared" ca="1" si="19"/>
        <v>0</v>
      </c>
      <c r="G165" s="72">
        <f t="shared" ca="1" si="20"/>
        <v>0</v>
      </c>
      <c r="H165" s="5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0.45166654922133753</v>
      </c>
      <c r="I165" s="113">
        <f t="shared" ca="1" si="15"/>
        <v>0</v>
      </c>
      <c r="K165" s="52">
        <f t="shared" ca="1" si="14"/>
        <v>0</v>
      </c>
      <c r="L165" s="72">
        <f t="shared" ca="1" si="16"/>
        <v>0</v>
      </c>
      <c r="M165" s="51"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0.45166654922133753</v>
      </c>
      <c r="N165" s="90">
        <f t="shared" ca="1" si="17"/>
        <v>0</v>
      </c>
    </row>
    <row r="166" spans="1:14" x14ac:dyDescent="0.35">
      <c r="A166" s="48">
        <f t="shared" si="18"/>
        <v>45745</v>
      </c>
      <c r="B166" s="88" cm="1">
        <f t="array" aca="1" ref="B166" ca="1">_xlfn.XLOOKUP(A166,INDIRECT($A$5&amp;"!$AJ$41:$AJ$406"),INDIRECT($A$5&amp;"!$An$41:$An$406"))*SUM($F$3:$I$3)</f>
        <v>0</v>
      </c>
      <c r="C166" s="88" cm="1">
        <f t="array" aca="1" ref="C166" ca="1">_xlfn.XLOOKUP(A166,INDIRECT($A$5&amp;"!$AJ$41:$AJ$406"),INDIRECT($A$5&amp;"!$Ak$41:$Ak$406"))*SUM($F$3:$I$3)</f>
        <v>0</v>
      </c>
      <c r="D166" s="88" cm="1">
        <f t="array" aca="1" ref="D166" ca="1">_xlfn.XLOOKUP(A166,INDIRECT($A$5&amp;"!$AJ$41:$AJ$406"),INDIRECT($A$5&amp;"!$AO$41:$AO$406"))*SUM($F$3:$I$3)</f>
        <v>14.05</v>
      </c>
      <c r="E166" s="50" cm="1">
        <f t="array" ref="E166">SUMPRODUCT(('PT Storengy'!$B$8:$K$372)*('PT Storengy'!$A$8:$A$372=$A166)*('PT Storengy'!$A$5:$J$5=$A$6)*('PT Storengy'!$B$7:$K$7=$A$7))</f>
        <v>0</v>
      </c>
      <c r="F166" s="52">
        <f t="shared" ca="1" si="19"/>
        <v>0</v>
      </c>
      <c r="G166" s="72">
        <f t="shared" ca="1" si="20"/>
        <v>0</v>
      </c>
      <c r="H166" s="5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0.45166654922133753</v>
      </c>
      <c r="I166" s="113">
        <f t="shared" ca="1" si="15"/>
        <v>0</v>
      </c>
      <c r="K166" s="52">
        <f t="shared" ca="1" si="14"/>
        <v>0</v>
      </c>
      <c r="L166" s="72">
        <f t="shared" ca="1" si="16"/>
        <v>0</v>
      </c>
      <c r="M166" s="51"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0.45166654922133753</v>
      </c>
      <c r="N166" s="90">
        <f t="shared" ca="1" si="17"/>
        <v>0</v>
      </c>
    </row>
    <row r="167" spans="1:14" x14ac:dyDescent="0.35">
      <c r="A167" s="48">
        <f t="shared" si="18"/>
        <v>45746</v>
      </c>
      <c r="B167" s="88" cm="1">
        <f t="array" aca="1" ref="B167" ca="1">_xlfn.XLOOKUP(A167,INDIRECT($A$5&amp;"!$AJ$41:$AJ$406"),INDIRECT($A$5&amp;"!$An$41:$An$406"))*SUM($F$3:$I$3)</f>
        <v>0</v>
      </c>
      <c r="C167" s="88" cm="1">
        <f t="array" aca="1" ref="C167" ca="1">_xlfn.XLOOKUP(A167,INDIRECT($A$5&amp;"!$AJ$41:$AJ$406"),INDIRECT($A$5&amp;"!$Ak$41:$Ak$406"))*SUM($F$3:$I$3)</f>
        <v>0</v>
      </c>
      <c r="D167" s="88" cm="1">
        <f t="array" aca="1" ref="D167" ca="1">_xlfn.XLOOKUP(A167,INDIRECT($A$5&amp;"!$AJ$41:$AJ$406"),INDIRECT($A$5&amp;"!$AO$41:$AO$406"))*SUM($F$3:$I$3)</f>
        <v>14.05</v>
      </c>
      <c r="E167" s="50" cm="1">
        <f t="array" ref="E167">SUMPRODUCT(('PT Storengy'!$B$8:$K$372)*('PT Storengy'!$A$8:$A$372=$A167)*('PT Storengy'!$A$5:$J$5=$A$6)*('PT Storengy'!$B$7:$K$7=$A$7))</f>
        <v>0</v>
      </c>
      <c r="F167" s="52">
        <f t="shared" ca="1" si="19"/>
        <v>0</v>
      </c>
      <c r="G167" s="72">
        <f t="shared" ca="1" si="20"/>
        <v>0</v>
      </c>
      <c r="H167" s="5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0.45166654922133753</v>
      </c>
      <c r="I167" s="113">
        <f t="shared" ca="1" si="15"/>
        <v>0</v>
      </c>
      <c r="K167" s="52">
        <f t="shared" ca="1" si="14"/>
        <v>0</v>
      </c>
      <c r="L167" s="72">
        <f t="shared" ca="1" si="16"/>
        <v>0</v>
      </c>
      <c r="M167" s="5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0.45166654922133753</v>
      </c>
      <c r="N167" s="90">
        <f t="shared" ca="1" si="17"/>
        <v>0</v>
      </c>
    </row>
    <row r="168" spans="1:14" x14ac:dyDescent="0.35">
      <c r="A168" s="48">
        <f t="shared" si="18"/>
        <v>45747</v>
      </c>
      <c r="B168" s="88" cm="1">
        <f t="array" aca="1" ref="B168" ca="1">_xlfn.XLOOKUP(A168,INDIRECT($A$5&amp;"!$AJ$41:$AJ$406"),INDIRECT($A$5&amp;"!$An$41:$An$406"))*SUM($F$3:$I$3)</f>
        <v>0</v>
      </c>
      <c r="C168" s="88" cm="1">
        <f t="array" aca="1" ref="C168" ca="1">_xlfn.XLOOKUP(A168,INDIRECT($A$5&amp;"!$AJ$41:$AJ$406"),INDIRECT($A$5&amp;"!$Ak$41:$Ak$406"))*SUM($F$3:$I$3)</f>
        <v>0</v>
      </c>
      <c r="D168" s="88" cm="1">
        <f t="array" aca="1" ref="D168" ca="1">_xlfn.XLOOKUP(A168,INDIRECT($A$5&amp;"!$AJ$41:$AJ$406"),INDIRECT($A$5&amp;"!$AO$41:$AO$406"))*SUM($F$3:$I$3)</f>
        <v>5.62</v>
      </c>
      <c r="E168" s="50" cm="1">
        <f t="array" ref="E168">SUMPRODUCT(('PT Storengy'!$B$8:$K$372)*('PT Storengy'!$A$8:$A$372=$A168)*('PT Storengy'!$A$5:$J$5=$A$6)*('PT Storengy'!$B$7:$K$7=$A$7))</f>
        <v>0</v>
      </c>
      <c r="F168" s="52">
        <f t="shared" ca="1" si="19"/>
        <v>0</v>
      </c>
      <c r="G168" s="72">
        <f t="shared" ca="1" si="20"/>
        <v>0</v>
      </c>
      <c r="H168" s="5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0.45166654922133753</v>
      </c>
      <c r="I168" s="113">
        <f t="shared" ca="1" si="15"/>
        <v>0</v>
      </c>
      <c r="K168" s="52">
        <f t="shared" ca="1" si="14"/>
        <v>0</v>
      </c>
      <c r="L168" s="72">
        <f t="shared" ca="1" si="16"/>
        <v>0</v>
      </c>
      <c r="M168" s="5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0.45166654922133753</v>
      </c>
      <c r="N168" s="90">
        <f t="shared" ca="1" si="17"/>
        <v>0</v>
      </c>
    </row>
    <row r="169" spans="1:14" x14ac:dyDescent="0.35">
      <c r="A169" s="48">
        <f t="shared" si="18"/>
        <v>45748</v>
      </c>
      <c r="B169" s="88" cm="1">
        <f t="array" aca="1" ref="B169" ca="1">_xlfn.XLOOKUP(A169,INDIRECT($A$5&amp;"!$AJ$41:$AJ$406"),INDIRECT($A$5&amp;"!$An$41:$An$406"))*SUM($F$3:$I$3)</f>
        <v>0</v>
      </c>
      <c r="C169" s="88" cm="1">
        <f t="array" aca="1" ref="C169" ca="1">_xlfn.XLOOKUP(A169,INDIRECT($A$5&amp;"!$AJ$41:$AJ$406"),INDIRECT($A$5&amp;"!$Ak$41:$Ak$406"))*SUM($F$3:$I$3)</f>
        <v>0</v>
      </c>
      <c r="D169" s="88" cm="1">
        <f t="array" aca="1" ref="D169" ca="1">_xlfn.XLOOKUP(A169,INDIRECT($A$5&amp;"!$AJ$41:$AJ$406"),INDIRECT($A$5&amp;"!$AO$41:$AO$406"))*SUM($F$3:$I$3)</f>
        <v>14.05</v>
      </c>
      <c r="E169" s="50" cm="1">
        <f t="array" ref="E169">SUMPRODUCT(('PT Storengy'!$B$8:$K$372)*('PT Storengy'!$A$8:$A$372=$A169)*('PT Storengy'!$A$5:$J$5=$A$6)*('PT Storengy'!$B$7:$K$7=$A$7))</f>
        <v>0</v>
      </c>
      <c r="F169" s="52">
        <f t="shared" ca="1" si="19"/>
        <v>0</v>
      </c>
      <c r="G169" s="72">
        <f t="shared" ca="1" si="20"/>
        <v>0</v>
      </c>
      <c r="H169" s="5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0.45166654922133753</v>
      </c>
      <c r="I169" s="113">
        <f t="shared" ca="1" si="15"/>
        <v>0</v>
      </c>
      <c r="K169" s="52">
        <f t="shared" ca="1" si="14"/>
        <v>0</v>
      </c>
      <c r="L169" s="72">
        <f t="shared" ca="1" si="16"/>
        <v>0</v>
      </c>
      <c r="M169" s="5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0.45166654922133753</v>
      </c>
      <c r="N169" s="90">
        <f t="shared" ca="1" si="17"/>
        <v>0</v>
      </c>
    </row>
    <row r="170" spans="1:14" x14ac:dyDescent="0.35">
      <c r="A170" s="48"/>
      <c r="B170" s="88"/>
      <c r="C170" s="88"/>
      <c r="D170" s="84"/>
      <c r="E170" s="50"/>
      <c r="F170" s="52"/>
      <c r="G170" s="72"/>
      <c r="H170" s="51"/>
      <c r="I170" s="113"/>
      <c r="L170" s="72"/>
      <c r="M170" s="72"/>
      <c r="N170" s="90"/>
    </row>
    <row r="171" spans="1:14" x14ac:dyDescent="0.35">
      <c r="A171" s="48"/>
      <c r="B171" s="88"/>
      <c r="C171" s="88"/>
      <c r="D171" s="84"/>
      <c r="E171" s="50"/>
      <c r="F171" s="52"/>
      <c r="G171" s="72"/>
      <c r="H171" s="51"/>
      <c r="I171" s="113"/>
      <c r="L171" s="72"/>
      <c r="M171" s="72"/>
      <c r="N171" s="90"/>
    </row>
    <row r="172" spans="1:14" x14ac:dyDescent="0.35">
      <c r="A172" s="48"/>
      <c r="B172" s="88"/>
      <c r="C172" s="88"/>
      <c r="D172" s="84"/>
      <c r="E172" s="50"/>
      <c r="F172" s="52"/>
      <c r="G172" s="72"/>
      <c r="H172" s="51"/>
      <c r="I172" s="113"/>
      <c r="L172" s="72"/>
      <c r="M172" s="72"/>
      <c r="N172" s="90"/>
    </row>
    <row r="173" spans="1:14" x14ac:dyDescent="0.35">
      <c r="A173" s="48"/>
      <c r="B173" s="88"/>
      <c r="C173" s="88"/>
      <c r="D173" s="84"/>
      <c r="E173" s="50"/>
      <c r="F173" s="52"/>
      <c r="G173" s="72"/>
      <c r="H173" s="51"/>
      <c r="I173" s="113"/>
      <c r="L173" s="72"/>
      <c r="M173" s="72"/>
      <c r="N173" s="90"/>
    </row>
    <row r="174" spans="1:14" x14ac:dyDescent="0.35">
      <c r="A174" s="48"/>
      <c r="B174" s="88"/>
      <c r="C174" s="88"/>
      <c r="D174" s="84"/>
      <c r="E174" s="50"/>
      <c r="F174" s="52"/>
      <c r="G174" s="72"/>
      <c r="H174" s="51"/>
      <c r="I174" s="113"/>
      <c r="L174" s="72"/>
      <c r="M174" s="72"/>
      <c r="N174" s="90"/>
    </row>
    <row r="175" spans="1:14" x14ac:dyDescent="0.35">
      <c r="A175" s="48"/>
      <c r="B175" s="88"/>
      <c r="C175" s="88"/>
      <c r="D175" s="84"/>
      <c r="E175" s="50"/>
      <c r="F175" s="52"/>
      <c r="G175" s="72"/>
      <c r="H175" s="51"/>
      <c r="I175" s="113"/>
      <c r="L175" s="72"/>
      <c r="M175" s="72"/>
      <c r="N175" s="90"/>
    </row>
    <row r="176" spans="1:14" x14ac:dyDescent="0.35">
      <c r="A176" s="48"/>
      <c r="B176" s="88"/>
      <c r="C176" s="88"/>
      <c r="D176" s="84"/>
      <c r="E176" s="50"/>
      <c r="F176" s="52"/>
      <c r="G176" s="72"/>
      <c r="H176" s="51"/>
      <c r="I176" s="113"/>
      <c r="L176" s="72"/>
      <c r="M176" s="72"/>
      <c r="N176" s="90"/>
    </row>
    <row r="177" spans="1:14" x14ac:dyDescent="0.35">
      <c r="A177" s="48"/>
      <c r="B177" s="88"/>
      <c r="C177" s="88"/>
      <c r="D177" s="84"/>
      <c r="E177" s="50"/>
      <c r="F177" s="52"/>
      <c r="G177" s="72"/>
      <c r="H177" s="51"/>
      <c r="I177" s="113"/>
      <c r="L177" s="72"/>
      <c r="M177" s="72"/>
      <c r="N177" s="90"/>
    </row>
    <row r="178" spans="1:14" x14ac:dyDescent="0.35">
      <c r="A178" s="48"/>
      <c r="B178" s="88"/>
      <c r="C178" s="88"/>
      <c r="D178" s="84"/>
      <c r="E178" s="50"/>
      <c r="F178" s="52"/>
      <c r="G178" s="72"/>
      <c r="H178" s="51"/>
      <c r="I178" s="113"/>
      <c r="L178" s="72"/>
      <c r="M178" s="72"/>
      <c r="N178" s="90"/>
    </row>
    <row r="179" spans="1:14" x14ac:dyDescent="0.35">
      <c r="A179" s="48"/>
      <c r="B179" s="88"/>
      <c r="C179" s="88"/>
      <c r="D179" s="84"/>
      <c r="E179" s="50"/>
      <c r="F179" s="52"/>
      <c r="G179" s="72"/>
      <c r="H179" s="51"/>
      <c r="I179" s="113"/>
      <c r="L179" s="72"/>
      <c r="M179" s="72"/>
      <c r="N179" s="90"/>
    </row>
    <row r="180" spans="1:14" x14ac:dyDescent="0.35">
      <c r="A180" s="48"/>
      <c r="B180" s="88"/>
      <c r="C180" s="88"/>
      <c r="D180" s="84"/>
      <c r="E180" s="50"/>
      <c r="F180" s="52"/>
      <c r="G180" s="72"/>
      <c r="H180" s="51"/>
      <c r="I180" s="113"/>
      <c r="L180" s="72"/>
      <c r="M180" s="72"/>
      <c r="N180" s="90"/>
    </row>
    <row r="181" spans="1:14" x14ac:dyDescent="0.35">
      <c r="A181" s="48"/>
      <c r="B181" s="88"/>
      <c r="C181" s="88"/>
      <c r="D181" s="84"/>
      <c r="E181" s="50"/>
      <c r="F181" s="52"/>
      <c r="G181" s="72"/>
      <c r="H181" s="51"/>
      <c r="I181" s="113"/>
      <c r="L181" s="72"/>
      <c r="M181" s="72"/>
      <c r="N181" s="90"/>
    </row>
    <row r="182" spans="1:14" x14ac:dyDescent="0.35">
      <c r="A182" s="48"/>
      <c r="B182" s="88"/>
      <c r="C182" s="88"/>
      <c r="D182" s="84"/>
      <c r="E182" s="50"/>
      <c r="F182" s="52"/>
      <c r="G182" s="72"/>
      <c r="H182" s="51"/>
      <c r="I182" s="113"/>
      <c r="L182" s="72"/>
      <c r="M182" s="72"/>
      <c r="N182" s="90"/>
    </row>
    <row r="183" spans="1:14" x14ac:dyDescent="0.35">
      <c r="A183" s="48"/>
      <c r="B183" s="88"/>
      <c r="C183" s="88"/>
      <c r="D183" s="84"/>
      <c r="E183" s="50"/>
      <c r="F183" s="52"/>
      <c r="G183" s="72"/>
      <c r="H183" s="51"/>
      <c r="I183" s="113"/>
      <c r="L183" s="72"/>
      <c r="M183" s="72"/>
      <c r="N183" s="90"/>
    </row>
    <row r="184" spans="1:14" x14ac:dyDescent="0.35">
      <c r="A184" s="48"/>
      <c r="B184" s="88"/>
      <c r="C184" s="88"/>
      <c r="D184" s="84"/>
      <c r="E184" s="50"/>
      <c r="F184" s="52"/>
      <c r="G184" s="72"/>
      <c r="H184" s="51"/>
      <c r="I184" s="113"/>
      <c r="L184" s="72"/>
      <c r="M184" s="72"/>
      <c r="N184" s="90"/>
    </row>
    <row r="185" spans="1:14" x14ac:dyDescent="0.35">
      <c r="A185" s="48"/>
      <c r="B185" s="88"/>
      <c r="C185" s="88"/>
      <c r="D185" s="84"/>
      <c r="E185" s="50"/>
      <c r="F185" s="52"/>
      <c r="G185" s="72"/>
      <c r="H185" s="51"/>
      <c r="I185" s="113"/>
      <c r="L185" s="72"/>
      <c r="M185" s="72"/>
      <c r="N185" s="90"/>
    </row>
    <row r="186" spans="1:14" x14ac:dyDescent="0.35">
      <c r="A186" s="48"/>
      <c r="B186" s="88"/>
      <c r="C186" s="88"/>
      <c r="D186" s="84"/>
      <c r="E186" s="50"/>
      <c r="F186" s="52"/>
      <c r="G186" s="72"/>
      <c r="H186" s="51"/>
      <c r="I186" s="113"/>
      <c r="L186" s="72"/>
      <c r="M186" s="72"/>
      <c r="N186" s="90"/>
    </row>
    <row r="187" spans="1:14" x14ac:dyDescent="0.35">
      <c r="A187" s="48"/>
      <c r="B187" s="88"/>
      <c r="C187" s="88"/>
      <c r="D187" s="84"/>
      <c r="E187" s="50"/>
      <c r="F187" s="52"/>
      <c r="G187" s="72"/>
      <c r="H187" s="51"/>
      <c r="I187" s="113"/>
      <c r="L187" s="72"/>
      <c r="M187" s="72"/>
      <c r="N187" s="90"/>
    </row>
    <row r="188" spans="1:14" x14ac:dyDescent="0.35">
      <c r="A188" s="48"/>
      <c r="B188" s="88"/>
      <c r="C188" s="88"/>
      <c r="D188" s="84"/>
      <c r="E188" s="50"/>
      <c r="F188" s="52"/>
      <c r="G188" s="72"/>
      <c r="H188" s="51"/>
      <c r="I188" s="113"/>
      <c r="L188" s="72"/>
      <c r="M188" s="72"/>
      <c r="N188" s="90"/>
    </row>
    <row r="189" spans="1:14" x14ac:dyDescent="0.35">
      <c r="A189" s="48"/>
      <c r="B189" s="88"/>
      <c r="C189" s="88"/>
      <c r="D189" s="84"/>
      <c r="E189" s="50"/>
      <c r="F189" s="52"/>
      <c r="G189" s="72"/>
      <c r="H189" s="51"/>
      <c r="I189" s="113"/>
      <c r="L189" s="72"/>
      <c r="M189" s="72"/>
      <c r="N189" s="90"/>
    </row>
    <row r="190" spans="1:14" x14ac:dyDescent="0.35">
      <c r="A190" s="48"/>
      <c r="B190" s="88"/>
      <c r="C190" s="88"/>
      <c r="D190" s="84"/>
      <c r="E190" s="50"/>
      <c r="F190" s="52"/>
      <c r="G190" s="72"/>
      <c r="H190" s="51"/>
      <c r="I190" s="113"/>
      <c r="L190" s="72"/>
      <c r="M190" s="72"/>
      <c r="N190" s="90"/>
    </row>
    <row r="191" spans="1:14" x14ac:dyDescent="0.35">
      <c r="A191" s="48"/>
      <c r="B191" s="88"/>
      <c r="C191" s="88"/>
      <c r="D191" s="84"/>
      <c r="E191" s="50"/>
      <c r="F191" s="52"/>
      <c r="G191" s="72"/>
      <c r="H191" s="51"/>
      <c r="I191" s="113"/>
      <c r="L191" s="72"/>
      <c r="M191" s="72"/>
      <c r="N191" s="90"/>
    </row>
    <row r="192" spans="1:14" x14ac:dyDescent="0.35">
      <c r="A192" s="48"/>
      <c r="B192" s="88"/>
      <c r="C192" s="88"/>
      <c r="D192" s="84"/>
      <c r="E192" s="50"/>
      <c r="F192" s="52"/>
      <c r="G192" s="72"/>
      <c r="H192" s="51"/>
      <c r="I192" s="113"/>
      <c r="L192" s="72"/>
      <c r="M192" s="72"/>
      <c r="N192" s="90"/>
    </row>
    <row r="193" spans="1:14" x14ac:dyDescent="0.35">
      <c r="A193" s="48"/>
      <c r="B193" s="88"/>
      <c r="C193" s="88"/>
      <c r="D193" s="84"/>
      <c r="E193" s="50"/>
      <c r="F193" s="52"/>
      <c r="G193" s="72"/>
      <c r="H193" s="51"/>
      <c r="I193" s="113"/>
      <c r="L193" s="72"/>
      <c r="M193" s="72"/>
      <c r="N193" s="90"/>
    </row>
    <row r="194" spans="1:14" x14ac:dyDescent="0.35">
      <c r="A194" s="48"/>
      <c r="B194" s="88"/>
      <c r="C194" s="88"/>
      <c r="D194" s="84"/>
      <c r="E194" s="50"/>
      <c r="F194" s="52"/>
      <c r="G194" s="72"/>
      <c r="H194" s="51"/>
      <c r="I194" s="113"/>
      <c r="L194" s="72"/>
      <c r="M194" s="72"/>
      <c r="N194" s="90"/>
    </row>
    <row r="195" spans="1:14" x14ac:dyDescent="0.35">
      <c r="A195" s="48"/>
      <c r="B195" s="88"/>
      <c r="C195" s="88"/>
      <c r="D195" s="84"/>
      <c r="E195" s="50"/>
      <c r="F195" s="52"/>
      <c r="G195" s="72"/>
      <c r="H195" s="51"/>
      <c r="I195" s="113"/>
      <c r="L195" s="72"/>
      <c r="M195" s="72"/>
      <c r="N195" s="90"/>
    </row>
    <row r="196" spans="1:14" x14ac:dyDescent="0.35">
      <c r="A196" s="48"/>
      <c r="B196" s="88"/>
      <c r="C196" s="88"/>
      <c r="D196" s="84"/>
      <c r="E196" s="50"/>
      <c r="F196" s="52"/>
      <c r="G196" s="72"/>
      <c r="H196" s="51"/>
      <c r="I196" s="113"/>
      <c r="L196" s="72"/>
      <c r="M196" s="72"/>
      <c r="N196" s="90"/>
    </row>
    <row r="197" spans="1:14" x14ac:dyDescent="0.35">
      <c r="A197" s="48"/>
      <c r="B197" s="88"/>
      <c r="C197" s="88"/>
      <c r="D197" s="84"/>
      <c r="E197" s="50"/>
      <c r="F197" s="52"/>
      <c r="G197" s="72"/>
      <c r="H197" s="51"/>
      <c r="I197" s="113"/>
      <c r="L197" s="72"/>
      <c r="M197" s="72"/>
      <c r="N197" s="90"/>
    </row>
    <row r="198" spans="1:14" x14ac:dyDescent="0.35">
      <c r="A198" s="48"/>
      <c r="B198" s="88"/>
      <c r="C198" s="88"/>
      <c r="D198" s="84"/>
      <c r="E198" s="50"/>
      <c r="F198" s="52"/>
      <c r="G198" s="72"/>
      <c r="H198" s="51"/>
      <c r="I198" s="113"/>
      <c r="L198" s="72"/>
      <c r="M198" s="72"/>
      <c r="N198" s="90"/>
    </row>
    <row r="199" spans="1:14" x14ac:dyDescent="0.35">
      <c r="A199" s="48"/>
      <c r="B199" s="88"/>
      <c r="C199" s="88"/>
      <c r="D199" s="84"/>
      <c r="E199" s="50"/>
      <c r="F199" s="52"/>
      <c r="G199" s="72"/>
      <c r="H199" s="51"/>
      <c r="I199" s="113"/>
      <c r="L199" s="72"/>
      <c r="M199" s="72"/>
      <c r="N199" s="90"/>
    </row>
    <row r="200" spans="1:14" x14ac:dyDescent="0.35">
      <c r="A200" s="48"/>
      <c r="B200" s="88"/>
      <c r="C200" s="88"/>
      <c r="D200" s="84"/>
      <c r="E200" s="50"/>
      <c r="F200" s="52"/>
      <c r="G200" s="72"/>
      <c r="H200" s="51"/>
      <c r="I200" s="113"/>
      <c r="L200" s="72"/>
      <c r="M200" s="72"/>
      <c r="N200" s="90"/>
    </row>
    <row r="201" spans="1:14" x14ac:dyDescent="0.35">
      <c r="A201" s="48"/>
      <c r="B201" s="88"/>
      <c r="C201" s="88"/>
      <c r="D201" s="84"/>
      <c r="E201" s="50"/>
      <c r="F201" s="52"/>
      <c r="G201" s="72"/>
      <c r="H201" s="51"/>
      <c r="I201" s="113"/>
      <c r="L201" s="72"/>
      <c r="M201" s="72"/>
      <c r="N201" s="90"/>
    </row>
    <row r="202" spans="1:14" x14ac:dyDescent="0.35">
      <c r="A202" s="48"/>
      <c r="B202" s="88"/>
      <c r="C202" s="88"/>
      <c r="D202" s="84"/>
      <c r="E202" s="50"/>
      <c r="F202" s="52"/>
      <c r="G202" s="72"/>
      <c r="H202" s="51"/>
      <c r="I202" s="113"/>
      <c r="L202" s="72"/>
      <c r="M202" s="72"/>
      <c r="N202" s="90"/>
    </row>
    <row r="203" spans="1:14" x14ac:dyDescent="0.35">
      <c r="A203" s="48"/>
      <c r="B203" s="88"/>
      <c r="C203" s="88"/>
      <c r="D203" s="84"/>
      <c r="E203" s="50"/>
      <c r="F203" s="52"/>
      <c r="G203" s="72"/>
      <c r="H203" s="51"/>
      <c r="I203" s="113"/>
      <c r="L203" s="72"/>
      <c r="M203" s="72"/>
      <c r="N203" s="90"/>
    </row>
    <row r="204" spans="1:14" x14ac:dyDescent="0.35">
      <c r="A204" s="48"/>
      <c r="B204" s="88"/>
      <c r="C204" s="88"/>
      <c r="D204" s="84"/>
      <c r="E204" s="50"/>
      <c r="F204" s="52"/>
      <c r="G204" s="72"/>
      <c r="H204" s="51"/>
      <c r="I204" s="113"/>
      <c r="L204" s="72"/>
      <c r="M204" s="72"/>
      <c r="N204" s="90"/>
    </row>
    <row r="205" spans="1:14" x14ac:dyDescent="0.35">
      <c r="A205" s="48"/>
      <c r="B205" s="88"/>
      <c r="C205" s="88"/>
      <c r="D205" s="84"/>
      <c r="E205" s="50"/>
      <c r="F205" s="52"/>
      <c r="G205" s="72"/>
      <c r="H205" s="51"/>
      <c r="I205" s="113"/>
      <c r="L205" s="72"/>
      <c r="M205" s="72"/>
      <c r="N205" s="90"/>
    </row>
    <row r="206" spans="1:14" x14ac:dyDescent="0.35">
      <c r="A206" s="48"/>
      <c r="B206" s="88"/>
      <c r="C206" s="88"/>
      <c r="D206" s="84"/>
      <c r="E206" s="50"/>
      <c r="F206" s="52"/>
      <c r="G206" s="72"/>
      <c r="H206" s="51"/>
      <c r="I206" s="113"/>
      <c r="L206" s="72"/>
      <c r="M206" s="72"/>
      <c r="N206" s="90"/>
    </row>
    <row r="207" spans="1:14" x14ac:dyDescent="0.35">
      <c r="A207" s="48"/>
      <c r="B207" s="88"/>
      <c r="C207" s="88"/>
      <c r="D207" s="84"/>
      <c r="E207" s="50"/>
      <c r="F207" s="52"/>
      <c r="G207" s="72"/>
      <c r="H207" s="51"/>
      <c r="I207" s="113"/>
      <c r="L207" s="72"/>
      <c r="M207" s="72"/>
      <c r="N207" s="90"/>
    </row>
    <row r="208" spans="1:14" x14ac:dyDescent="0.35">
      <c r="A208" s="48"/>
      <c r="B208" s="88"/>
      <c r="C208" s="88"/>
      <c r="D208" s="84"/>
      <c r="E208" s="50"/>
      <c r="F208" s="52"/>
      <c r="G208" s="72"/>
      <c r="H208" s="51"/>
      <c r="I208" s="113"/>
      <c r="L208" s="72"/>
      <c r="M208" s="72"/>
      <c r="N208" s="90"/>
    </row>
    <row r="209" spans="1:14" x14ac:dyDescent="0.35">
      <c r="A209" s="48"/>
      <c r="B209" s="88"/>
      <c r="C209" s="88"/>
      <c r="D209" s="84"/>
      <c r="E209" s="50"/>
      <c r="F209" s="52"/>
      <c r="G209" s="72"/>
      <c r="H209" s="51"/>
      <c r="I209" s="113"/>
      <c r="L209" s="72"/>
      <c r="M209" s="72"/>
      <c r="N209" s="90"/>
    </row>
    <row r="210" spans="1:14" x14ac:dyDescent="0.35">
      <c r="A210" s="48"/>
      <c r="B210" s="88"/>
      <c r="C210" s="88"/>
      <c r="D210" s="84"/>
      <c r="E210" s="50"/>
      <c r="F210" s="52"/>
      <c r="G210" s="72"/>
      <c r="H210" s="51"/>
      <c r="I210" s="113"/>
      <c r="L210" s="72"/>
      <c r="M210" s="72"/>
      <c r="N210" s="90"/>
    </row>
    <row r="211" spans="1:14" x14ac:dyDescent="0.35">
      <c r="A211" s="48"/>
      <c r="B211" s="88"/>
      <c r="C211" s="88"/>
      <c r="D211" s="84"/>
      <c r="E211" s="50"/>
      <c r="F211" s="52"/>
      <c r="G211" s="72"/>
      <c r="H211" s="51"/>
      <c r="I211" s="113"/>
      <c r="L211" s="72"/>
      <c r="M211" s="72"/>
      <c r="N211" s="90"/>
    </row>
    <row r="212" spans="1:14" x14ac:dyDescent="0.35">
      <c r="A212" s="48"/>
      <c r="B212" s="88"/>
      <c r="C212" s="88"/>
      <c r="D212" s="84"/>
      <c r="E212" s="50"/>
      <c r="F212" s="52"/>
      <c r="G212" s="72"/>
      <c r="H212" s="51"/>
      <c r="I212" s="113"/>
      <c r="L212" s="72"/>
      <c r="M212" s="72"/>
      <c r="N212" s="90"/>
    </row>
    <row r="213" spans="1:14" x14ac:dyDescent="0.35">
      <c r="A213" s="48"/>
      <c r="B213" s="88"/>
      <c r="C213" s="88"/>
      <c r="D213" s="84"/>
      <c r="E213" s="50"/>
      <c r="F213" s="52"/>
      <c r="G213" s="72"/>
      <c r="H213" s="51"/>
      <c r="I213" s="113"/>
      <c r="L213" s="72"/>
      <c r="M213" s="72"/>
      <c r="N213" s="90"/>
    </row>
    <row r="214" spans="1:14" x14ac:dyDescent="0.35">
      <c r="A214" s="29"/>
      <c r="B214" s="29"/>
      <c r="C214" s="29"/>
      <c r="D214" s="29"/>
    </row>
    <row r="215" spans="1:14" x14ac:dyDescent="0.35">
      <c r="A215" s="29"/>
      <c r="B215" s="29"/>
      <c r="C215" s="29"/>
      <c r="D215" s="29"/>
    </row>
    <row r="216" spans="1:14" x14ac:dyDescent="0.35">
      <c r="A216" s="29"/>
      <c r="B216" s="29"/>
      <c r="C216" s="29"/>
      <c r="D216" s="29"/>
    </row>
    <row r="217" spans="1:14" x14ac:dyDescent="0.35">
      <c r="A217" s="29"/>
      <c r="B217" s="29"/>
      <c r="C217" s="29"/>
      <c r="D217" s="29"/>
    </row>
    <row r="218" spans="1:14" x14ac:dyDescent="0.35">
      <c r="A218" s="29"/>
      <c r="B218" s="29"/>
      <c r="C218" s="29"/>
      <c r="D218" s="29"/>
    </row>
    <row r="219" spans="1:14" x14ac:dyDescent="0.35">
      <c r="A219" s="29"/>
      <c r="B219" s="29"/>
      <c r="C219" s="29"/>
      <c r="D219" s="29"/>
    </row>
    <row r="220" spans="1:14" x14ac:dyDescent="0.35">
      <c r="A220" s="29"/>
      <c r="B220" s="29"/>
      <c r="C220" s="29"/>
      <c r="D220" s="29"/>
    </row>
    <row r="221" spans="1:14" x14ac:dyDescent="0.35">
      <c r="A221" s="29"/>
      <c r="B221" s="29"/>
      <c r="C221" s="29"/>
      <c r="D221" s="29"/>
    </row>
    <row r="222" spans="1:14" x14ac:dyDescent="0.35">
      <c r="A222" s="29"/>
      <c r="B222" s="29"/>
      <c r="C222" s="29"/>
      <c r="D222" s="29"/>
    </row>
    <row r="223" spans="1:14" x14ac:dyDescent="0.35">
      <c r="A223" s="29"/>
      <c r="B223" s="29"/>
      <c r="C223" s="29"/>
      <c r="D223" s="29"/>
    </row>
    <row r="224" spans="1:14" x14ac:dyDescent="0.35">
      <c r="A224" s="29"/>
      <c r="B224" s="29"/>
      <c r="C224" s="29"/>
      <c r="D224" s="29"/>
    </row>
    <row r="225" spans="1:4" x14ac:dyDescent="0.35">
      <c r="A225" s="29"/>
      <c r="B225" s="29"/>
      <c r="C225" s="29"/>
      <c r="D225" s="29"/>
    </row>
    <row r="226" spans="1:4" x14ac:dyDescent="0.35">
      <c r="A226" s="29"/>
      <c r="B226" s="29"/>
      <c r="C226" s="29"/>
      <c r="D226" s="29"/>
    </row>
    <row r="227" spans="1:4" x14ac:dyDescent="0.35">
      <c r="A227" s="29"/>
      <c r="B227" s="29"/>
      <c r="C227" s="29"/>
      <c r="D227" s="29"/>
    </row>
    <row r="228" spans="1:4" x14ac:dyDescent="0.35">
      <c r="A228" s="29"/>
      <c r="B228" s="29"/>
      <c r="C228" s="29"/>
      <c r="D228" s="29"/>
    </row>
    <row r="229" spans="1:4" x14ac:dyDescent="0.35">
      <c r="A229" s="29"/>
      <c r="B229" s="29"/>
      <c r="C229" s="29"/>
      <c r="D229" s="29"/>
    </row>
    <row r="230" spans="1:4" x14ac:dyDescent="0.35">
      <c r="A230" s="29"/>
      <c r="B230" s="29"/>
      <c r="C230" s="29"/>
      <c r="D230" s="29"/>
    </row>
    <row r="231" spans="1:4" x14ac:dyDescent="0.35">
      <c r="A231" s="29"/>
      <c r="B231" s="29"/>
      <c r="C231" s="29"/>
      <c r="D231" s="29"/>
    </row>
    <row r="232" spans="1:4" x14ac:dyDescent="0.35">
      <c r="A232" s="29"/>
      <c r="B232" s="29"/>
      <c r="C232" s="29"/>
      <c r="D232" s="29"/>
    </row>
    <row r="233" spans="1:4" x14ac:dyDescent="0.35">
      <c r="A233" s="29"/>
      <c r="B233" s="29"/>
      <c r="C233" s="29"/>
      <c r="D233" s="29"/>
    </row>
    <row r="234" spans="1:4" x14ac:dyDescent="0.35">
      <c r="A234" s="29"/>
      <c r="B234" s="29"/>
      <c r="C234" s="29"/>
      <c r="D234" s="29"/>
    </row>
    <row r="235" spans="1:4" x14ac:dyDescent="0.35">
      <c r="A235" s="29"/>
      <c r="B235" s="29"/>
      <c r="C235" s="29"/>
      <c r="D235" s="29"/>
    </row>
    <row r="236" spans="1:4" x14ac:dyDescent="0.35">
      <c r="A236" s="29"/>
      <c r="B236" s="29"/>
      <c r="C236" s="29"/>
      <c r="D236" s="29"/>
    </row>
    <row r="237" spans="1:4" x14ac:dyDescent="0.35">
      <c r="A237" s="29"/>
      <c r="B237" s="29"/>
      <c r="C237" s="29"/>
      <c r="D237" s="29"/>
    </row>
    <row r="238" spans="1:4" x14ac:dyDescent="0.35">
      <c r="A238" s="29"/>
      <c r="B238" s="29"/>
      <c r="C238" s="29"/>
      <c r="D238" s="29"/>
    </row>
    <row r="239" spans="1:4" x14ac:dyDescent="0.35">
      <c r="A239" s="29"/>
      <c r="B239" s="29"/>
      <c r="C239" s="29"/>
      <c r="D239" s="29"/>
    </row>
    <row r="240" spans="1:4" x14ac:dyDescent="0.35">
      <c r="A240" s="29"/>
      <c r="B240" s="29"/>
      <c r="C240" s="29"/>
      <c r="D240" s="29"/>
    </row>
    <row r="241" spans="1:4" x14ac:dyDescent="0.35">
      <c r="A241" s="29"/>
      <c r="B241" s="29"/>
      <c r="C241" s="29"/>
      <c r="D241" s="29"/>
    </row>
    <row r="242" spans="1:4" x14ac:dyDescent="0.35">
      <c r="A242" s="29"/>
      <c r="B242" s="29"/>
      <c r="C242" s="29"/>
      <c r="D242" s="29"/>
    </row>
    <row r="243" spans="1:4" x14ac:dyDescent="0.35">
      <c r="A243" s="29"/>
      <c r="B243" s="29"/>
      <c r="C243" s="29"/>
      <c r="D243" s="29"/>
    </row>
    <row r="244" spans="1:4" x14ac:dyDescent="0.35">
      <c r="A244" s="29"/>
      <c r="B244" s="29"/>
      <c r="C244" s="29"/>
      <c r="D244" s="29"/>
    </row>
    <row r="245" spans="1:4" x14ac:dyDescent="0.35">
      <c r="A245" s="29"/>
      <c r="B245" s="29"/>
      <c r="C245" s="29"/>
      <c r="D245" s="29"/>
    </row>
    <row r="246" spans="1:4" x14ac:dyDescent="0.35">
      <c r="A246" s="29"/>
      <c r="B246" s="29"/>
      <c r="C246" s="29"/>
      <c r="D246" s="29"/>
    </row>
    <row r="247" spans="1:4" x14ac:dyDescent="0.35">
      <c r="A247" s="29"/>
      <c r="B247" s="29"/>
      <c r="C247" s="29"/>
      <c r="D247" s="29"/>
    </row>
    <row r="248" spans="1:4" x14ac:dyDescent="0.35">
      <c r="A248" s="29"/>
      <c r="B248" s="29"/>
      <c r="C248" s="29"/>
      <c r="D248" s="29"/>
    </row>
    <row r="249" spans="1:4" x14ac:dyDescent="0.35">
      <c r="A249" s="29"/>
      <c r="B249" s="29"/>
      <c r="C249" s="29"/>
      <c r="D249" s="29"/>
    </row>
    <row r="250" spans="1:4" x14ac:dyDescent="0.35">
      <c r="A250" s="29"/>
      <c r="B250" s="29"/>
      <c r="C250" s="29"/>
      <c r="D250" s="29"/>
    </row>
    <row r="251" spans="1:4" x14ac:dyDescent="0.35">
      <c r="A251" s="29"/>
      <c r="B251" s="29"/>
      <c r="C251" s="29"/>
      <c r="D251" s="29"/>
    </row>
    <row r="252" spans="1:4" x14ac:dyDescent="0.35">
      <c r="A252" s="29"/>
      <c r="B252" s="29"/>
      <c r="C252" s="29"/>
      <c r="D252" s="29"/>
    </row>
    <row r="253" spans="1:4" x14ac:dyDescent="0.35">
      <c r="A253" s="29"/>
      <c r="B253" s="29"/>
      <c r="C253" s="29"/>
      <c r="D253" s="29"/>
    </row>
    <row r="254" spans="1:4" x14ac:dyDescent="0.35">
      <c r="A254" s="29"/>
      <c r="B254" s="29"/>
      <c r="C254" s="29"/>
      <c r="D254" s="29"/>
    </row>
    <row r="255" spans="1:4" x14ac:dyDescent="0.35">
      <c r="A255" s="29"/>
      <c r="B255" s="29"/>
      <c r="C255" s="29"/>
      <c r="D255" s="29"/>
    </row>
    <row r="256" spans="1:4" x14ac:dyDescent="0.35">
      <c r="A256" s="29"/>
      <c r="B256" s="29"/>
      <c r="C256" s="29"/>
      <c r="D256" s="29"/>
    </row>
    <row r="257" spans="1:4" x14ac:dyDescent="0.35">
      <c r="A257" s="29"/>
      <c r="B257" s="29"/>
      <c r="C257" s="29"/>
      <c r="D257" s="29"/>
    </row>
    <row r="258" spans="1:4" x14ac:dyDescent="0.35">
      <c r="A258" s="29"/>
      <c r="B258" s="29"/>
      <c r="C258" s="29"/>
      <c r="D258" s="29"/>
    </row>
    <row r="259" spans="1:4" x14ac:dyDescent="0.35">
      <c r="A259" s="29"/>
      <c r="B259" s="29"/>
      <c r="C259" s="29"/>
      <c r="D259" s="29"/>
    </row>
  </sheetData>
  <autoFilter ref="A16:U213" xr:uid="{E0BA2D08-F164-426D-8B22-833BD306E2C0}"/>
  <mergeCells count="1">
    <mergeCell ref="F11:I11"/>
  </mergeCells>
  <conditionalFormatting sqref="I17:I213">
    <cfRule type="cellIs" dxfId="0"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2EF0-12BD-4368-8595-367579993F1F}">
  <sheetPr codeName="Feuil9">
    <tabColor rgb="FF7030A0"/>
  </sheetPr>
  <dimension ref="A1:X94"/>
  <sheetViews>
    <sheetView topLeftCell="A67" zoomScale="85" zoomScaleNormal="85" workbookViewId="0">
      <selection activeCell="X22" sqref="X22"/>
    </sheetView>
  </sheetViews>
  <sheetFormatPr baseColWidth="10" defaultRowHeight="14.5" x14ac:dyDescent="0.35"/>
  <cols>
    <col min="1" max="1" width="16.90625" customWidth="1"/>
    <col min="2" max="2" width="10.54296875"/>
    <col min="5" max="8" width="10.54296875"/>
    <col min="10" max="10" width="17.36328125" customWidth="1"/>
    <col min="14" max="14" width="17.36328125" customWidth="1"/>
    <col min="18" max="18" width="19.453125" customWidth="1"/>
  </cols>
  <sheetData>
    <row r="1" spans="1:24" x14ac:dyDescent="0.35">
      <c r="A1" t="s">
        <v>152</v>
      </c>
      <c r="C1" t="s">
        <v>1</v>
      </c>
      <c r="F1" t="s">
        <v>59</v>
      </c>
      <c r="J1" t="s">
        <v>153</v>
      </c>
      <c r="L1" t="s">
        <v>138</v>
      </c>
      <c r="N1" t="s">
        <v>153</v>
      </c>
      <c r="P1" t="s">
        <v>144</v>
      </c>
      <c r="R1" t="s">
        <v>1</v>
      </c>
      <c r="S1" t="s">
        <v>166</v>
      </c>
      <c r="T1" t="s">
        <v>167</v>
      </c>
      <c r="V1" t="s">
        <v>59</v>
      </c>
      <c r="W1" t="s">
        <v>166</v>
      </c>
      <c r="X1" t="s">
        <v>167</v>
      </c>
    </row>
    <row r="2" spans="1:24" x14ac:dyDescent="0.35">
      <c r="A2" t="s">
        <v>151</v>
      </c>
      <c r="B2">
        <v>1</v>
      </c>
      <c r="C2" s="11">
        <v>1</v>
      </c>
      <c r="D2" s="12">
        <v>0.78</v>
      </c>
      <c r="E2" t="s">
        <v>151</v>
      </c>
      <c r="F2">
        <v>1</v>
      </c>
      <c r="G2" s="168">
        <v>1</v>
      </c>
      <c r="H2" s="168">
        <v>1</v>
      </c>
      <c r="J2" t="s">
        <v>151</v>
      </c>
      <c r="K2" s="29">
        <v>92</v>
      </c>
      <c r="L2">
        <v>0.4</v>
      </c>
      <c r="N2" t="s">
        <v>151</v>
      </c>
      <c r="O2" s="29">
        <v>306</v>
      </c>
      <c r="P2">
        <v>0.9</v>
      </c>
      <c r="R2" t="s">
        <v>151</v>
      </c>
      <c r="S2">
        <v>135</v>
      </c>
      <c r="T2">
        <v>151</v>
      </c>
      <c r="V2" t="s">
        <v>151</v>
      </c>
      <c r="W2">
        <v>80</v>
      </c>
      <c r="X2">
        <v>136</v>
      </c>
    </row>
    <row r="3" spans="1:24" x14ac:dyDescent="0.35">
      <c r="A3" t="s">
        <v>151</v>
      </c>
      <c r="B3">
        <v>2</v>
      </c>
      <c r="C3" s="13">
        <v>0.75</v>
      </c>
      <c r="D3" s="14">
        <v>0.8</v>
      </c>
      <c r="E3" t="s">
        <v>151</v>
      </c>
      <c r="F3">
        <v>2</v>
      </c>
      <c r="G3" s="168">
        <v>0.55000000000000004</v>
      </c>
      <c r="H3" s="168">
        <v>0.8</v>
      </c>
      <c r="J3" t="s">
        <v>151</v>
      </c>
      <c r="K3" s="29">
        <v>91</v>
      </c>
      <c r="L3">
        <v>0.4</v>
      </c>
      <c r="N3" t="s">
        <v>31</v>
      </c>
      <c r="O3" s="29">
        <v>306</v>
      </c>
      <c r="P3">
        <v>0.9</v>
      </c>
      <c r="R3" t="s">
        <v>31</v>
      </c>
      <c r="S3">
        <v>135</v>
      </c>
      <c r="T3">
        <v>151</v>
      </c>
      <c r="V3" t="s">
        <v>31</v>
      </c>
      <c r="W3">
        <v>80</v>
      </c>
      <c r="X3">
        <v>138</v>
      </c>
    </row>
    <row r="4" spans="1:24" x14ac:dyDescent="0.35">
      <c r="A4" t="s">
        <v>151</v>
      </c>
      <c r="B4">
        <v>3</v>
      </c>
      <c r="C4" s="13">
        <v>0.65</v>
      </c>
      <c r="D4" s="14">
        <v>0.85</v>
      </c>
      <c r="E4" t="s">
        <v>151</v>
      </c>
      <c r="F4">
        <v>3</v>
      </c>
      <c r="G4" s="168">
        <v>0.1</v>
      </c>
      <c r="H4" s="168">
        <v>0.35</v>
      </c>
      <c r="J4" t="s">
        <v>31</v>
      </c>
      <c r="K4" s="29">
        <v>92</v>
      </c>
      <c r="L4">
        <v>0.4</v>
      </c>
      <c r="N4" t="s">
        <v>32</v>
      </c>
      <c r="O4" s="29">
        <v>275</v>
      </c>
      <c r="P4">
        <v>0.9</v>
      </c>
      <c r="R4" t="s">
        <v>32</v>
      </c>
      <c r="S4">
        <v>115</v>
      </c>
      <c r="T4">
        <v>129</v>
      </c>
      <c r="V4" t="s">
        <v>32</v>
      </c>
      <c r="W4">
        <v>85</v>
      </c>
      <c r="X4">
        <v>164</v>
      </c>
    </row>
    <row r="5" spans="1:24" x14ac:dyDescent="0.35">
      <c r="A5" t="s">
        <v>151</v>
      </c>
      <c r="B5">
        <v>4</v>
      </c>
      <c r="C5" s="13">
        <v>0.3</v>
      </c>
      <c r="D5" s="14">
        <v>1</v>
      </c>
      <c r="E5" t="s">
        <v>151</v>
      </c>
      <c r="F5">
        <v>4</v>
      </c>
      <c r="G5" s="168">
        <v>0</v>
      </c>
      <c r="H5" s="168">
        <v>0.2</v>
      </c>
      <c r="J5" t="s">
        <v>31</v>
      </c>
      <c r="K5" s="29">
        <v>91</v>
      </c>
      <c r="L5">
        <v>0.4</v>
      </c>
      <c r="N5" t="s">
        <v>32</v>
      </c>
      <c r="O5" s="29">
        <v>306</v>
      </c>
      <c r="P5">
        <v>0.85</v>
      </c>
      <c r="R5" t="s">
        <v>55</v>
      </c>
      <c r="S5">
        <v>120</v>
      </c>
      <c r="T5">
        <v>128</v>
      </c>
      <c r="V5" t="s">
        <v>55</v>
      </c>
      <c r="W5">
        <v>70</v>
      </c>
      <c r="X5">
        <v>160</v>
      </c>
    </row>
    <row r="6" spans="1:24" x14ac:dyDescent="0.35">
      <c r="A6" t="s">
        <v>151</v>
      </c>
      <c r="B6">
        <v>5</v>
      </c>
      <c r="C6" s="13">
        <v>0</v>
      </c>
      <c r="D6" s="14">
        <v>1</v>
      </c>
      <c r="E6" t="s">
        <v>31</v>
      </c>
      <c r="F6">
        <v>1</v>
      </c>
      <c r="G6" s="168">
        <v>1</v>
      </c>
      <c r="H6" s="168">
        <v>1</v>
      </c>
      <c r="J6" t="s">
        <v>32</v>
      </c>
      <c r="K6" s="29">
        <v>92</v>
      </c>
      <c r="L6">
        <v>0.4</v>
      </c>
      <c r="N6" t="s">
        <v>55</v>
      </c>
      <c r="O6" s="29">
        <v>275</v>
      </c>
      <c r="P6">
        <v>0.9</v>
      </c>
      <c r="R6" t="s">
        <v>154</v>
      </c>
      <c r="S6">
        <v>120</v>
      </c>
      <c r="T6">
        <v>128</v>
      </c>
      <c r="V6" t="s">
        <v>173</v>
      </c>
      <c r="W6">
        <v>70</v>
      </c>
      <c r="X6">
        <v>160</v>
      </c>
    </row>
    <row r="7" spans="1:24" x14ac:dyDescent="0.35">
      <c r="A7" t="s">
        <v>31</v>
      </c>
      <c r="B7">
        <v>1</v>
      </c>
      <c r="C7" s="11">
        <v>1</v>
      </c>
      <c r="D7" s="12">
        <v>0.78</v>
      </c>
      <c r="E7" t="s">
        <v>31</v>
      </c>
      <c r="F7">
        <v>2</v>
      </c>
      <c r="G7" s="168">
        <v>0.8</v>
      </c>
      <c r="H7" s="168">
        <v>0.9</v>
      </c>
      <c r="J7" t="s">
        <v>32</v>
      </c>
      <c r="K7" s="29">
        <v>214</v>
      </c>
      <c r="L7">
        <v>0.85</v>
      </c>
      <c r="N7" t="s">
        <v>55</v>
      </c>
      <c r="O7" s="29">
        <v>306</v>
      </c>
      <c r="P7">
        <v>0.85</v>
      </c>
      <c r="R7" t="s">
        <v>155</v>
      </c>
      <c r="S7">
        <v>135</v>
      </c>
      <c r="T7">
        <v>151</v>
      </c>
      <c r="V7" t="s">
        <v>155</v>
      </c>
      <c r="W7">
        <v>85</v>
      </c>
      <c r="X7">
        <v>136</v>
      </c>
    </row>
    <row r="8" spans="1:24" x14ac:dyDescent="0.35">
      <c r="A8" t="s">
        <v>31</v>
      </c>
      <c r="B8">
        <v>2</v>
      </c>
      <c r="C8" s="13">
        <v>0.75</v>
      </c>
      <c r="D8" s="14">
        <v>0.8</v>
      </c>
      <c r="E8" t="s">
        <v>31</v>
      </c>
      <c r="F8">
        <v>3</v>
      </c>
      <c r="G8" s="168">
        <v>0.55000000000000004</v>
      </c>
      <c r="H8" s="168">
        <v>0.75</v>
      </c>
      <c r="J8" t="s">
        <v>32</v>
      </c>
      <c r="K8" s="29">
        <v>245</v>
      </c>
      <c r="L8">
        <v>0.95</v>
      </c>
      <c r="N8" t="s">
        <v>155</v>
      </c>
      <c r="O8" s="29">
        <v>306</v>
      </c>
      <c r="P8">
        <v>0.9</v>
      </c>
      <c r="R8" t="s">
        <v>33</v>
      </c>
      <c r="S8">
        <v>135</v>
      </c>
      <c r="T8">
        <v>151</v>
      </c>
      <c r="V8" t="s">
        <v>33</v>
      </c>
      <c r="W8">
        <v>85</v>
      </c>
      <c r="X8">
        <v>149</v>
      </c>
    </row>
    <row r="9" spans="1:24" x14ac:dyDescent="0.35">
      <c r="A9" t="s">
        <v>31</v>
      </c>
      <c r="B9">
        <v>3</v>
      </c>
      <c r="C9" s="13">
        <v>0.65</v>
      </c>
      <c r="D9" s="14">
        <v>0.85</v>
      </c>
      <c r="E9" t="s">
        <v>31</v>
      </c>
      <c r="F9">
        <v>4</v>
      </c>
      <c r="G9" s="168">
        <v>0.15</v>
      </c>
      <c r="H9" s="168">
        <v>0.42</v>
      </c>
      <c r="J9" t="s">
        <v>32</v>
      </c>
      <c r="K9" s="29">
        <v>91</v>
      </c>
      <c r="L9">
        <v>0.35</v>
      </c>
      <c r="N9" t="s">
        <v>33</v>
      </c>
      <c r="O9" s="29">
        <v>306</v>
      </c>
      <c r="P9">
        <v>0.9</v>
      </c>
      <c r="R9" t="s">
        <v>34</v>
      </c>
      <c r="S9">
        <v>115</v>
      </c>
      <c r="T9">
        <v>129</v>
      </c>
      <c r="V9" t="s">
        <v>34</v>
      </c>
      <c r="W9">
        <v>85</v>
      </c>
      <c r="X9">
        <v>165</v>
      </c>
    </row>
    <row r="10" spans="1:24" x14ac:dyDescent="0.35">
      <c r="A10" t="s">
        <v>31</v>
      </c>
      <c r="B10">
        <v>4</v>
      </c>
      <c r="C10" s="13">
        <v>0.3</v>
      </c>
      <c r="D10" s="14">
        <v>1</v>
      </c>
      <c r="E10" t="s">
        <v>31</v>
      </c>
      <c r="F10">
        <v>5</v>
      </c>
      <c r="G10" s="168">
        <v>0</v>
      </c>
      <c r="H10" s="168">
        <v>0.2</v>
      </c>
      <c r="J10" t="s">
        <v>55</v>
      </c>
      <c r="K10" s="29">
        <v>92</v>
      </c>
      <c r="L10">
        <v>0.35</v>
      </c>
      <c r="N10" t="s">
        <v>34</v>
      </c>
      <c r="O10" s="29">
        <v>275</v>
      </c>
      <c r="P10">
        <v>0.9</v>
      </c>
      <c r="R10" t="s">
        <v>56</v>
      </c>
      <c r="S10">
        <v>120</v>
      </c>
      <c r="T10">
        <v>128</v>
      </c>
      <c r="V10" t="s">
        <v>56</v>
      </c>
      <c r="W10">
        <v>85</v>
      </c>
      <c r="X10">
        <v>158</v>
      </c>
    </row>
    <row r="11" spans="1:24" x14ac:dyDescent="0.35">
      <c r="A11" t="s">
        <v>31</v>
      </c>
      <c r="B11">
        <v>5</v>
      </c>
      <c r="C11" s="13">
        <v>0</v>
      </c>
      <c r="D11" s="14">
        <v>1</v>
      </c>
      <c r="E11" t="s">
        <v>32</v>
      </c>
      <c r="F11">
        <v>1</v>
      </c>
      <c r="G11" s="168">
        <v>1</v>
      </c>
      <c r="H11" s="168">
        <v>1</v>
      </c>
      <c r="J11" t="s">
        <v>55</v>
      </c>
      <c r="K11" s="29">
        <v>214</v>
      </c>
      <c r="L11">
        <v>0.85</v>
      </c>
      <c r="N11" t="s">
        <v>34</v>
      </c>
      <c r="O11" s="29">
        <v>306</v>
      </c>
      <c r="P11">
        <v>0.85</v>
      </c>
      <c r="R11" t="s">
        <v>35</v>
      </c>
      <c r="S11">
        <v>125</v>
      </c>
      <c r="T11">
        <v>180</v>
      </c>
      <c r="V11" t="s">
        <v>35</v>
      </c>
      <c r="W11">
        <v>17</v>
      </c>
      <c r="X11">
        <v>23</v>
      </c>
    </row>
    <row r="12" spans="1:24" x14ac:dyDescent="0.35">
      <c r="A12" t="s">
        <v>32</v>
      </c>
      <c r="B12">
        <v>1</v>
      </c>
      <c r="C12" s="11">
        <v>1</v>
      </c>
      <c r="D12" s="12">
        <v>0.78</v>
      </c>
      <c r="E12" t="s">
        <v>32</v>
      </c>
      <c r="F12">
        <v>2</v>
      </c>
      <c r="G12" s="168">
        <v>0.85</v>
      </c>
      <c r="H12" s="168">
        <v>0.85</v>
      </c>
      <c r="J12" t="s">
        <v>55</v>
      </c>
      <c r="K12" s="29">
        <v>245</v>
      </c>
      <c r="L12">
        <v>0.95</v>
      </c>
      <c r="N12" t="s">
        <v>56</v>
      </c>
      <c r="O12" s="29">
        <v>275</v>
      </c>
      <c r="P12">
        <v>0.9</v>
      </c>
      <c r="R12" t="s">
        <v>57</v>
      </c>
      <c r="S12">
        <v>125</v>
      </c>
      <c r="T12">
        <v>180</v>
      </c>
      <c r="V12" t="s">
        <v>57</v>
      </c>
      <c r="W12">
        <v>18</v>
      </c>
      <c r="X12">
        <v>26</v>
      </c>
    </row>
    <row r="13" spans="1:24" x14ac:dyDescent="0.35">
      <c r="A13" t="s">
        <v>32</v>
      </c>
      <c r="B13">
        <v>2</v>
      </c>
      <c r="C13" s="13">
        <v>0.75</v>
      </c>
      <c r="D13" s="14">
        <v>0.8</v>
      </c>
      <c r="E13" t="s">
        <v>32</v>
      </c>
      <c r="F13">
        <v>3</v>
      </c>
      <c r="G13" s="168">
        <v>0.28999999999999998</v>
      </c>
      <c r="H13" s="168">
        <v>0.54</v>
      </c>
      <c r="J13" t="s">
        <v>55</v>
      </c>
      <c r="K13" s="29">
        <v>91</v>
      </c>
      <c r="L13">
        <v>0.35</v>
      </c>
      <c r="N13" t="s">
        <v>56</v>
      </c>
      <c r="O13" s="29">
        <v>306</v>
      </c>
      <c r="P13">
        <v>0.85</v>
      </c>
      <c r="R13" t="s">
        <v>174</v>
      </c>
      <c r="S13">
        <v>85</v>
      </c>
      <c r="T13">
        <v>101</v>
      </c>
      <c r="V13" t="s">
        <v>174</v>
      </c>
      <c r="W13">
        <v>44</v>
      </c>
      <c r="X13">
        <v>69</v>
      </c>
    </row>
    <row r="14" spans="1:24" x14ac:dyDescent="0.35">
      <c r="A14" t="s">
        <v>32</v>
      </c>
      <c r="B14">
        <v>3</v>
      </c>
      <c r="C14" s="13">
        <v>0.65</v>
      </c>
      <c r="D14" s="14">
        <v>0.85</v>
      </c>
      <c r="E14" t="s">
        <v>32</v>
      </c>
      <c r="F14">
        <v>4</v>
      </c>
      <c r="G14" s="168">
        <v>0.04</v>
      </c>
      <c r="H14" s="168">
        <v>0.19</v>
      </c>
      <c r="J14" t="s">
        <v>155</v>
      </c>
      <c r="K14" s="29">
        <v>92</v>
      </c>
      <c r="L14">
        <v>0.4</v>
      </c>
      <c r="N14" t="s">
        <v>156</v>
      </c>
      <c r="O14" s="29">
        <v>306</v>
      </c>
      <c r="P14">
        <v>0.85</v>
      </c>
      <c r="R14" t="s">
        <v>170</v>
      </c>
      <c r="S14">
        <v>85</v>
      </c>
      <c r="T14">
        <v>101</v>
      </c>
      <c r="V14" t="s">
        <v>170</v>
      </c>
      <c r="W14">
        <v>50</v>
      </c>
      <c r="X14">
        <v>63</v>
      </c>
    </row>
    <row r="15" spans="1:24" x14ac:dyDescent="0.35">
      <c r="A15" t="s">
        <v>32</v>
      </c>
      <c r="B15">
        <v>4</v>
      </c>
      <c r="C15" s="13">
        <v>0.3</v>
      </c>
      <c r="D15" s="14">
        <v>1</v>
      </c>
      <c r="E15" t="s">
        <v>32</v>
      </c>
      <c r="F15">
        <v>5</v>
      </c>
      <c r="G15" s="168">
        <v>0</v>
      </c>
      <c r="H15" s="168">
        <v>0.19</v>
      </c>
      <c r="J15" t="s">
        <v>155</v>
      </c>
      <c r="K15" s="29">
        <v>214</v>
      </c>
      <c r="L15">
        <v>1</v>
      </c>
      <c r="N15" t="s">
        <v>35</v>
      </c>
      <c r="O15" s="29">
        <v>306</v>
      </c>
      <c r="P15">
        <v>0.85</v>
      </c>
      <c r="R15" t="s">
        <v>171</v>
      </c>
      <c r="S15">
        <v>85</v>
      </c>
      <c r="T15">
        <v>101</v>
      </c>
      <c r="V15" t="s">
        <v>171</v>
      </c>
      <c r="W15">
        <v>50</v>
      </c>
      <c r="X15">
        <v>63</v>
      </c>
    </row>
    <row r="16" spans="1:24" x14ac:dyDescent="0.35">
      <c r="A16" t="s">
        <v>32</v>
      </c>
      <c r="B16">
        <v>5</v>
      </c>
      <c r="C16" s="13">
        <v>0</v>
      </c>
      <c r="D16" s="14">
        <v>1</v>
      </c>
      <c r="E16" t="s">
        <v>55</v>
      </c>
      <c r="F16">
        <v>1</v>
      </c>
      <c r="G16" s="168">
        <v>1</v>
      </c>
      <c r="H16" s="168">
        <v>1</v>
      </c>
      <c r="J16" t="s">
        <v>155</v>
      </c>
      <c r="K16" s="29">
        <v>245</v>
      </c>
      <c r="L16">
        <v>1</v>
      </c>
      <c r="N16" t="s">
        <v>57</v>
      </c>
      <c r="O16" s="29">
        <v>306</v>
      </c>
      <c r="P16">
        <v>0.85</v>
      </c>
      <c r="R16" t="s">
        <v>150</v>
      </c>
      <c r="S16">
        <v>120</v>
      </c>
      <c r="T16">
        <v>128</v>
      </c>
      <c r="V16" t="s">
        <v>150</v>
      </c>
      <c r="W16">
        <v>68</v>
      </c>
      <c r="X16">
        <v>159</v>
      </c>
    </row>
    <row r="17" spans="1:24" x14ac:dyDescent="0.35">
      <c r="A17" t="s">
        <v>55</v>
      </c>
      <c r="B17">
        <v>1</v>
      </c>
      <c r="C17" s="11">
        <v>1</v>
      </c>
      <c r="D17" s="12">
        <v>0.8</v>
      </c>
      <c r="E17" t="s">
        <v>55</v>
      </c>
      <c r="F17">
        <v>2</v>
      </c>
      <c r="G17" s="168">
        <v>0.75</v>
      </c>
      <c r="H17" s="168">
        <v>0.7</v>
      </c>
      <c r="J17" t="s">
        <v>155</v>
      </c>
      <c r="K17" s="29">
        <v>91</v>
      </c>
      <c r="L17">
        <v>0.4</v>
      </c>
      <c r="N17" t="s">
        <v>174</v>
      </c>
      <c r="O17" s="29">
        <v>153</v>
      </c>
      <c r="P17">
        <v>0.2</v>
      </c>
      <c r="R17" t="s">
        <v>169</v>
      </c>
      <c r="S17">
        <v>120</v>
      </c>
      <c r="T17">
        <v>128</v>
      </c>
      <c r="V17" t="s">
        <v>169</v>
      </c>
      <c r="W17">
        <v>85</v>
      </c>
      <c r="X17">
        <v>158</v>
      </c>
    </row>
    <row r="18" spans="1:24" x14ac:dyDescent="0.35">
      <c r="A18" t="s">
        <v>55</v>
      </c>
      <c r="B18">
        <v>2</v>
      </c>
      <c r="C18" s="13">
        <v>0.8</v>
      </c>
      <c r="D18" s="14">
        <v>0.85</v>
      </c>
      <c r="E18" t="s">
        <v>55</v>
      </c>
      <c r="F18">
        <v>3</v>
      </c>
      <c r="G18" s="168">
        <v>0.35</v>
      </c>
      <c r="H18" s="168">
        <v>0.45</v>
      </c>
      <c r="J18" t="s">
        <v>33</v>
      </c>
      <c r="K18" s="29">
        <v>92</v>
      </c>
      <c r="L18">
        <v>0.4</v>
      </c>
      <c r="N18" t="s">
        <v>174</v>
      </c>
      <c r="O18" s="29">
        <v>153</v>
      </c>
      <c r="P18">
        <v>0.2</v>
      </c>
      <c r="R18" t="s">
        <v>172</v>
      </c>
      <c r="S18">
        <v>125</v>
      </c>
      <c r="T18">
        <v>180</v>
      </c>
      <c r="V18" t="s">
        <v>172</v>
      </c>
      <c r="W18">
        <v>18</v>
      </c>
      <c r="X18">
        <v>26</v>
      </c>
    </row>
    <row r="19" spans="1:24" x14ac:dyDescent="0.35">
      <c r="A19" t="s">
        <v>55</v>
      </c>
      <c r="B19">
        <v>3</v>
      </c>
      <c r="C19" s="13">
        <v>0.5</v>
      </c>
      <c r="D19" s="14">
        <v>1</v>
      </c>
      <c r="E19" t="s">
        <v>55</v>
      </c>
      <c r="F19">
        <v>4</v>
      </c>
      <c r="G19" s="168">
        <v>0.15</v>
      </c>
      <c r="H19" s="168">
        <v>0.25</v>
      </c>
      <c r="J19" t="s">
        <v>33</v>
      </c>
      <c r="K19" s="29">
        <v>214</v>
      </c>
      <c r="L19">
        <v>0.9</v>
      </c>
      <c r="N19" t="s">
        <v>174</v>
      </c>
      <c r="O19" s="29">
        <v>214</v>
      </c>
      <c r="P19">
        <v>0.5</v>
      </c>
      <c r="R19" t="s">
        <v>175</v>
      </c>
      <c r="S19">
        <v>85</v>
      </c>
      <c r="T19">
        <v>112</v>
      </c>
      <c r="V19" t="s">
        <v>175</v>
      </c>
      <c r="W19">
        <v>50</v>
      </c>
      <c r="X19">
        <v>63</v>
      </c>
    </row>
    <row r="20" spans="1:24" x14ac:dyDescent="0.35">
      <c r="A20" t="s">
        <v>55</v>
      </c>
      <c r="B20">
        <v>4</v>
      </c>
      <c r="C20" s="13">
        <v>0</v>
      </c>
      <c r="D20" s="14">
        <v>1</v>
      </c>
      <c r="E20" t="s">
        <v>55</v>
      </c>
      <c r="F20">
        <v>5</v>
      </c>
      <c r="G20" s="168">
        <v>0.03</v>
      </c>
      <c r="H20" s="168">
        <v>0.2</v>
      </c>
      <c r="J20" t="s">
        <v>33</v>
      </c>
      <c r="K20" s="29">
        <v>245</v>
      </c>
      <c r="L20">
        <v>0.95</v>
      </c>
      <c r="N20" t="s">
        <v>174</v>
      </c>
      <c r="O20" s="29">
        <v>306</v>
      </c>
      <c r="P20">
        <v>0.85</v>
      </c>
      <c r="R20" s="179" t="s">
        <v>209</v>
      </c>
      <c r="S20" s="179">
        <v>120</v>
      </c>
      <c r="T20" s="179">
        <v>128</v>
      </c>
      <c r="V20" s="179" t="s">
        <v>209</v>
      </c>
      <c r="W20" s="179">
        <v>70</v>
      </c>
      <c r="X20" s="179">
        <v>158</v>
      </c>
    </row>
    <row r="21" spans="1:24" x14ac:dyDescent="0.35">
      <c r="A21" t="s">
        <v>173</v>
      </c>
      <c r="B21">
        <v>1</v>
      </c>
      <c r="C21" s="11">
        <v>1</v>
      </c>
      <c r="D21" s="12">
        <v>0.8</v>
      </c>
      <c r="E21" t="s">
        <v>55</v>
      </c>
      <c r="F21">
        <v>6</v>
      </c>
      <c r="G21" s="168">
        <v>0</v>
      </c>
      <c r="H21" s="168">
        <v>0.17</v>
      </c>
      <c r="J21" t="s">
        <v>33</v>
      </c>
      <c r="K21" s="29">
        <v>91</v>
      </c>
      <c r="L21">
        <v>0.4</v>
      </c>
      <c r="N21" t="s">
        <v>170</v>
      </c>
      <c r="O21" s="29">
        <v>153</v>
      </c>
      <c r="P21">
        <v>0.2</v>
      </c>
      <c r="R21" s="179" t="s">
        <v>207</v>
      </c>
      <c r="S21" s="179">
        <v>120</v>
      </c>
      <c r="T21" s="179">
        <v>128</v>
      </c>
      <c r="V21" s="179" t="s">
        <v>207</v>
      </c>
      <c r="W21" s="179">
        <v>85</v>
      </c>
      <c r="X21" s="179">
        <v>158</v>
      </c>
    </row>
    <row r="22" spans="1:24" x14ac:dyDescent="0.35">
      <c r="A22" t="s">
        <v>173</v>
      </c>
      <c r="B22">
        <v>2</v>
      </c>
      <c r="C22" s="13">
        <v>0.8</v>
      </c>
      <c r="D22" s="14">
        <v>0.85</v>
      </c>
      <c r="E22" t="s">
        <v>155</v>
      </c>
      <c r="F22">
        <v>1</v>
      </c>
      <c r="G22" s="168">
        <v>1</v>
      </c>
      <c r="H22" s="168">
        <v>1</v>
      </c>
      <c r="J22" t="s">
        <v>34</v>
      </c>
      <c r="K22" s="29">
        <v>92</v>
      </c>
      <c r="L22">
        <v>0.4</v>
      </c>
      <c r="N22" t="s">
        <v>170</v>
      </c>
      <c r="O22" s="29">
        <v>214</v>
      </c>
      <c r="P22">
        <v>0.5</v>
      </c>
      <c r="R22" s="179" t="s">
        <v>210</v>
      </c>
      <c r="S22" s="179">
        <v>125</v>
      </c>
      <c r="T22" s="179">
        <v>180</v>
      </c>
      <c r="V22" s="179" t="s">
        <v>210</v>
      </c>
      <c r="W22" s="179">
        <v>18</v>
      </c>
      <c r="X22" s="179">
        <v>26</v>
      </c>
    </row>
    <row r="23" spans="1:24" x14ac:dyDescent="0.35">
      <c r="A23" t="s">
        <v>173</v>
      </c>
      <c r="B23">
        <v>3</v>
      </c>
      <c r="C23" s="13">
        <v>0.5</v>
      </c>
      <c r="D23" s="14">
        <v>1</v>
      </c>
      <c r="E23" t="s">
        <v>155</v>
      </c>
      <c r="F23">
        <v>2</v>
      </c>
      <c r="G23" s="168">
        <v>0.55000000000000004</v>
      </c>
      <c r="H23" s="168">
        <v>0.8</v>
      </c>
      <c r="J23" t="s">
        <v>34</v>
      </c>
      <c r="K23" s="29">
        <v>214</v>
      </c>
      <c r="L23">
        <v>0.85</v>
      </c>
      <c r="N23" t="s">
        <v>170</v>
      </c>
      <c r="O23" s="29">
        <v>306</v>
      </c>
      <c r="P23">
        <v>0.85</v>
      </c>
      <c r="R23" s="179" t="s">
        <v>208</v>
      </c>
      <c r="S23" s="179">
        <v>90</v>
      </c>
      <c r="T23" s="179">
        <v>113</v>
      </c>
      <c r="V23" s="179" t="s">
        <v>208</v>
      </c>
      <c r="W23" s="179">
        <v>52</v>
      </c>
      <c r="X23" s="179">
        <v>69</v>
      </c>
    </row>
    <row r="24" spans="1:24" x14ac:dyDescent="0.35">
      <c r="A24" t="s">
        <v>173</v>
      </c>
      <c r="B24">
        <v>4</v>
      </c>
      <c r="C24" s="13">
        <v>0</v>
      </c>
      <c r="D24" s="14">
        <v>1</v>
      </c>
      <c r="E24" t="s">
        <v>155</v>
      </c>
      <c r="F24">
        <v>3</v>
      </c>
      <c r="G24" s="168">
        <v>0.1</v>
      </c>
      <c r="H24" s="168">
        <v>0.35</v>
      </c>
      <c r="J24" t="s">
        <v>34</v>
      </c>
      <c r="K24" s="29">
        <v>245</v>
      </c>
      <c r="L24">
        <v>0.95</v>
      </c>
      <c r="N24" t="s">
        <v>171</v>
      </c>
      <c r="O24" s="29">
        <v>153</v>
      </c>
      <c r="P24">
        <v>0.2</v>
      </c>
    </row>
    <row r="25" spans="1:24" x14ac:dyDescent="0.35">
      <c r="A25" t="s">
        <v>155</v>
      </c>
      <c r="B25">
        <v>1</v>
      </c>
      <c r="C25" s="11">
        <v>1</v>
      </c>
      <c r="D25" s="12">
        <v>0.78</v>
      </c>
      <c r="E25" t="s">
        <v>155</v>
      </c>
      <c r="F25">
        <v>4</v>
      </c>
      <c r="G25" s="168">
        <v>0</v>
      </c>
      <c r="H25" s="168">
        <v>0.2</v>
      </c>
      <c r="J25" t="s">
        <v>34</v>
      </c>
      <c r="K25" s="29">
        <v>91</v>
      </c>
      <c r="L25">
        <v>0.35</v>
      </c>
      <c r="N25" t="s">
        <v>171</v>
      </c>
      <c r="O25" s="29">
        <v>214</v>
      </c>
      <c r="P25">
        <v>0.5</v>
      </c>
    </row>
    <row r="26" spans="1:24" x14ac:dyDescent="0.35">
      <c r="A26" t="s">
        <v>155</v>
      </c>
      <c r="B26">
        <v>2</v>
      </c>
      <c r="C26" s="13">
        <v>0.75</v>
      </c>
      <c r="D26" s="14">
        <v>0.8</v>
      </c>
      <c r="E26" t="s">
        <v>33</v>
      </c>
      <c r="F26">
        <v>1</v>
      </c>
      <c r="G26" s="168">
        <v>1</v>
      </c>
      <c r="H26" s="168">
        <v>1</v>
      </c>
      <c r="J26" t="s">
        <v>56</v>
      </c>
      <c r="K26" s="29">
        <v>92</v>
      </c>
      <c r="L26">
        <v>0.35</v>
      </c>
      <c r="N26" t="s">
        <v>171</v>
      </c>
      <c r="O26" s="29">
        <v>306</v>
      </c>
      <c r="P26">
        <v>0.85</v>
      </c>
    </row>
    <row r="27" spans="1:24" x14ac:dyDescent="0.35">
      <c r="A27" t="s">
        <v>155</v>
      </c>
      <c r="B27">
        <v>3</v>
      </c>
      <c r="C27" s="13">
        <v>0.65</v>
      </c>
      <c r="D27" s="14">
        <v>0.85</v>
      </c>
      <c r="E27" t="s">
        <v>33</v>
      </c>
      <c r="F27">
        <v>2</v>
      </c>
      <c r="G27" s="168">
        <v>0.7</v>
      </c>
      <c r="H27" s="168">
        <v>0.85</v>
      </c>
      <c r="J27" t="s">
        <v>56</v>
      </c>
      <c r="K27" s="29">
        <v>214</v>
      </c>
      <c r="L27">
        <v>0.85</v>
      </c>
      <c r="N27" t="s">
        <v>150</v>
      </c>
      <c r="O27" s="29">
        <v>274</v>
      </c>
      <c r="P27">
        <v>0.9</v>
      </c>
    </row>
    <row r="28" spans="1:24" x14ac:dyDescent="0.35">
      <c r="A28" t="s">
        <v>155</v>
      </c>
      <c r="B28">
        <v>4</v>
      </c>
      <c r="C28" s="13">
        <v>0.3</v>
      </c>
      <c r="D28" s="14">
        <v>1</v>
      </c>
      <c r="E28" t="s">
        <v>33</v>
      </c>
      <c r="F28">
        <v>3</v>
      </c>
      <c r="G28" s="168">
        <v>0.35</v>
      </c>
      <c r="H28" s="168">
        <v>0.6</v>
      </c>
      <c r="J28" t="s">
        <v>56</v>
      </c>
      <c r="K28" s="29">
        <v>245</v>
      </c>
      <c r="L28">
        <v>0.95</v>
      </c>
      <c r="N28" t="s">
        <v>150</v>
      </c>
      <c r="O28" s="29">
        <v>305</v>
      </c>
      <c r="P28">
        <v>0.85</v>
      </c>
    </row>
    <row r="29" spans="1:24" x14ac:dyDescent="0.35">
      <c r="A29" t="s">
        <v>155</v>
      </c>
      <c r="B29">
        <v>5</v>
      </c>
      <c r="C29" s="13">
        <v>0</v>
      </c>
      <c r="D29" s="14">
        <v>1</v>
      </c>
      <c r="E29" t="s">
        <v>33</v>
      </c>
      <c r="F29">
        <v>4</v>
      </c>
      <c r="G29" s="168">
        <v>0.1</v>
      </c>
      <c r="H29" s="168">
        <v>0.3</v>
      </c>
      <c r="J29" t="s">
        <v>56</v>
      </c>
      <c r="K29" s="29">
        <v>91</v>
      </c>
      <c r="L29">
        <v>0.35</v>
      </c>
      <c r="N29" t="s">
        <v>169</v>
      </c>
      <c r="O29" s="29">
        <v>274</v>
      </c>
      <c r="P29">
        <v>0.9</v>
      </c>
    </row>
    <row r="30" spans="1:24" x14ac:dyDescent="0.35">
      <c r="A30" t="s">
        <v>33</v>
      </c>
      <c r="B30">
        <v>1</v>
      </c>
      <c r="C30" s="11">
        <v>1</v>
      </c>
      <c r="D30" s="12">
        <v>0.78</v>
      </c>
      <c r="E30" t="s">
        <v>33</v>
      </c>
      <c r="F30">
        <v>5</v>
      </c>
      <c r="G30" s="168">
        <v>0</v>
      </c>
      <c r="H30" s="168">
        <v>0.25</v>
      </c>
      <c r="J30" t="s">
        <v>174</v>
      </c>
      <c r="K30" s="29">
        <v>92</v>
      </c>
      <c r="L30">
        <v>0.4</v>
      </c>
      <c r="N30" t="s">
        <v>169</v>
      </c>
      <c r="O30" s="29">
        <v>305</v>
      </c>
      <c r="P30">
        <v>0.85</v>
      </c>
    </row>
    <row r="31" spans="1:24" x14ac:dyDescent="0.35">
      <c r="A31" t="s">
        <v>33</v>
      </c>
      <c r="B31">
        <v>2</v>
      </c>
      <c r="C31" s="13">
        <v>0.75</v>
      </c>
      <c r="D31" s="14">
        <v>0.8</v>
      </c>
      <c r="E31" t="s">
        <v>34</v>
      </c>
      <c r="F31">
        <v>1</v>
      </c>
      <c r="G31" s="168">
        <v>1</v>
      </c>
      <c r="H31" s="168">
        <v>1</v>
      </c>
      <c r="J31" t="s">
        <v>174</v>
      </c>
      <c r="K31" s="29">
        <v>153</v>
      </c>
      <c r="L31">
        <v>0.65</v>
      </c>
      <c r="N31" t="s">
        <v>172</v>
      </c>
      <c r="O31" s="29">
        <v>305</v>
      </c>
      <c r="P31">
        <v>0.85</v>
      </c>
    </row>
    <row r="32" spans="1:24" x14ac:dyDescent="0.35">
      <c r="A32" t="s">
        <v>33</v>
      </c>
      <c r="B32">
        <v>3</v>
      </c>
      <c r="C32" s="13">
        <v>0.65</v>
      </c>
      <c r="D32" s="14">
        <v>0.85</v>
      </c>
      <c r="E32" t="s">
        <v>34</v>
      </c>
      <c r="F32">
        <v>2</v>
      </c>
      <c r="G32" s="168">
        <v>0.55000000000000004</v>
      </c>
      <c r="H32" s="168">
        <v>0.7</v>
      </c>
      <c r="J32" t="s">
        <v>174</v>
      </c>
      <c r="K32" s="29">
        <v>214</v>
      </c>
      <c r="L32">
        <v>0.9</v>
      </c>
      <c r="N32" t="s">
        <v>175</v>
      </c>
      <c r="O32" s="29">
        <v>152</v>
      </c>
      <c r="P32">
        <v>0.2</v>
      </c>
    </row>
    <row r="33" spans="1:16" x14ac:dyDescent="0.35">
      <c r="A33" t="s">
        <v>33</v>
      </c>
      <c r="B33">
        <v>4</v>
      </c>
      <c r="C33" s="13">
        <v>0.3</v>
      </c>
      <c r="D33" s="14">
        <v>1</v>
      </c>
      <c r="E33" t="s">
        <v>34</v>
      </c>
      <c r="F33">
        <v>3</v>
      </c>
      <c r="G33" s="168">
        <v>0.44</v>
      </c>
      <c r="H33" s="168">
        <v>0.5</v>
      </c>
      <c r="J33" t="s">
        <v>174</v>
      </c>
      <c r="K33" s="29">
        <v>245</v>
      </c>
      <c r="L33">
        <v>0.95</v>
      </c>
      <c r="N33" t="s">
        <v>175</v>
      </c>
      <c r="O33" s="29">
        <v>213</v>
      </c>
      <c r="P33">
        <v>0.5</v>
      </c>
    </row>
    <row r="34" spans="1:16" x14ac:dyDescent="0.35">
      <c r="A34" t="s">
        <v>33</v>
      </c>
      <c r="B34">
        <v>5</v>
      </c>
      <c r="C34" s="13">
        <v>0</v>
      </c>
      <c r="D34" s="14">
        <v>1</v>
      </c>
      <c r="E34" t="s">
        <v>34</v>
      </c>
      <c r="F34">
        <v>4</v>
      </c>
      <c r="G34" s="168">
        <v>0.08</v>
      </c>
      <c r="H34" s="168">
        <v>0.28999999999999998</v>
      </c>
      <c r="J34" t="s">
        <v>174</v>
      </c>
      <c r="K34" s="29">
        <v>91</v>
      </c>
      <c r="L34">
        <v>0.4</v>
      </c>
      <c r="N34" t="s">
        <v>175</v>
      </c>
      <c r="O34" s="29">
        <v>305</v>
      </c>
      <c r="P34" s="221">
        <v>0.85</v>
      </c>
    </row>
    <row r="35" spans="1:16" x14ac:dyDescent="0.35">
      <c r="A35" t="s">
        <v>34</v>
      </c>
      <c r="B35">
        <v>1</v>
      </c>
      <c r="C35" s="11">
        <v>1</v>
      </c>
      <c r="D35" s="12">
        <v>0.78</v>
      </c>
      <c r="E35" t="s">
        <v>34</v>
      </c>
      <c r="F35">
        <v>5</v>
      </c>
      <c r="G35" s="168">
        <v>0</v>
      </c>
      <c r="H35" s="168">
        <v>0.28999999999999998</v>
      </c>
      <c r="J35" t="s">
        <v>170</v>
      </c>
      <c r="K35" s="29">
        <v>92</v>
      </c>
      <c r="L35">
        <v>0.4</v>
      </c>
      <c r="N35" s="179" t="s">
        <v>209</v>
      </c>
      <c r="O35" s="202">
        <v>274</v>
      </c>
      <c r="P35" s="179">
        <v>0.9</v>
      </c>
    </row>
    <row r="36" spans="1:16" x14ac:dyDescent="0.35">
      <c r="A36" t="s">
        <v>34</v>
      </c>
      <c r="B36">
        <v>2</v>
      </c>
      <c r="C36" s="13">
        <v>0.75</v>
      </c>
      <c r="D36" s="14">
        <v>0.8</v>
      </c>
      <c r="E36" t="s">
        <v>56</v>
      </c>
      <c r="F36">
        <v>1</v>
      </c>
      <c r="G36" s="168">
        <v>1</v>
      </c>
      <c r="H36" s="168">
        <v>1</v>
      </c>
      <c r="J36" t="s">
        <v>170</v>
      </c>
      <c r="K36" s="29">
        <v>153</v>
      </c>
      <c r="L36">
        <v>0.65</v>
      </c>
      <c r="N36" s="179" t="s">
        <v>209</v>
      </c>
      <c r="O36" s="202">
        <v>305</v>
      </c>
      <c r="P36" s="179">
        <v>0.85</v>
      </c>
    </row>
    <row r="37" spans="1:16" x14ac:dyDescent="0.35">
      <c r="A37" t="s">
        <v>34</v>
      </c>
      <c r="B37">
        <v>3</v>
      </c>
      <c r="C37" s="13">
        <v>0.65</v>
      </c>
      <c r="D37" s="14">
        <v>0.85</v>
      </c>
      <c r="E37" t="s">
        <v>56</v>
      </c>
      <c r="F37">
        <v>2</v>
      </c>
      <c r="G37" s="168">
        <v>0.54</v>
      </c>
      <c r="H37" s="168">
        <v>0.75</v>
      </c>
      <c r="J37" t="s">
        <v>170</v>
      </c>
      <c r="K37" s="29">
        <v>214</v>
      </c>
      <c r="L37">
        <v>0.9</v>
      </c>
      <c r="N37" s="179" t="s">
        <v>207</v>
      </c>
      <c r="O37" s="202">
        <v>274</v>
      </c>
      <c r="P37" s="179">
        <v>0.9</v>
      </c>
    </row>
    <row r="38" spans="1:16" x14ac:dyDescent="0.35">
      <c r="A38" t="s">
        <v>34</v>
      </c>
      <c r="B38">
        <v>4</v>
      </c>
      <c r="C38" s="13">
        <v>0.3</v>
      </c>
      <c r="D38" s="14">
        <v>1</v>
      </c>
      <c r="E38" t="s">
        <v>56</v>
      </c>
      <c r="F38">
        <v>3</v>
      </c>
      <c r="G38" s="168">
        <v>0.35</v>
      </c>
      <c r="H38" s="168">
        <v>0.52</v>
      </c>
      <c r="J38" t="s">
        <v>170</v>
      </c>
      <c r="K38" s="29">
        <v>245</v>
      </c>
      <c r="L38">
        <v>0.95</v>
      </c>
      <c r="N38" s="179" t="s">
        <v>207</v>
      </c>
      <c r="O38" s="202">
        <v>305</v>
      </c>
      <c r="P38" s="179">
        <v>0.85</v>
      </c>
    </row>
    <row r="39" spans="1:16" x14ac:dyDescent="0.35">
      <c r="A39" t="s">
        <v>34</v>
      </c>
      <c r="B39">
        <v>5</v>
      </c>
      <c r="C39" s="13">
        <v>0</v>
      </c>
      <c r="D39" s="14">
        <v>1</v>
      </c>
      <c r="E39" t="s">
        <v>56</v>
      </c>
      <c r="F39">
        <v>4</v>
      </c>
      <c r="G39" s="168">
        <v>0.11</v>
      </c>
      <c r="H39" s="168">
        <v>0.2</v>
      </c>
      <c r="J39" t="s">
        <v>170</v>
      </c>
      <c r="K39" s="29">
        <v>91</v>
      </c>
      <c r="L39">
        <v>0.4</v>
      </c>
      <c r="N39" s="179" t="s">
        <v>210</v>
      </c>
      <c r="O39" s="202">
        <v>305</v>
      </c>
      <c r="P39" s="179">
        <v>0.85</v>
      </c>
    </row>
    <row r="40" spans="1:16" x14ac:dyDescent="0.35">
      <c r="A40" t="s">
        <v>56</v>
      </c>
      <c r="B40">
        <v>1</v>
      </c>
      <c r="C40" s="11">
        <v>1</v>
      </c>
      <c r="D40" s="12">
        <v>0.7</v>
      </c>
      <c r="E40" t="s">
        <v>56</v>
      </c>
      <c r="F40">
        <v>5</v>
      </c>
      <c r="G40" s="168">
        <v>0</v>
      </c>
      <c r="H40" s="168">
        <v>0.21</v>
      </c>
      <c r="J40" t="s">
        <v>171</v>
      </c>
      <c r="K40" s="29">
        <v>92</v>
      </c>
      <c r="L40">
        <v>0.4</v>
      </c>
      <c r="N40" s="179" t="s">
        <v>208</v>
      </c>
      <c r="O40" s="202">
        <v>152</v>
      </c>
      <c r="P40" s="179">
        <v>0.2</v>
      </c>
    </row>
    <row r="41" spans="1:16" x14ac:dyDescent="0.35">
      <c r="A41" t="s">
        <v>56</v>
      </c>
      <c r="B41">
        <v>2</v>
      </c>
      <c r="C41" s="13">
        <v>0.85</v>
      </c>
      <c r="D41" s="14">
        <v>0.8</v>
      </c>
      <c r="E41" t="s">
        <v>35</v>
      </c>
      <c r="F41">
        <v>1</v>
      </c>
      <c r="G41" s="168">
        <v>1</v>
      </c>
      <c r="H41" s="168">
        <v>1</v>
      </c>
      <c r="J41" t="s">
        <v>171</v>
      </c>
      <c r="K41" s="29">
        <v>153</v>
      </c>
      <c r="L41">
        <v>0.65</v>
      </c>
      <c r="N41" s="179" t="s">
        <v>208</v>
      </c>
      <c r="O41" s="202">
        <v>213</v>
      </c>
      <c r="P41" s="179">
        <v>0.5</v>
      </c>
    </row>
    <row r="42" spans="1:16" x14ac:dyDescent="0.35">
      <c r="A42" t="s">
        <v>56</v>
      </c>
      <c r="B42">
        <v>3</v>
      </c>
      <c r="C42" s="13">
        <v>0.75</v>
      </c>
      <c r="D42" s="14">
        <v>1</v>
      </c>
      <c r="E42" t="s">
        <v>35</v>
      </c>
      <c r="F42">
        <v>2</v>
      </c>
      <c r="G42" s="168">
        <v>0.45</v>
      </c>
      <c r="H42" s="168">
        <v>1</v>
      </c>
      <c r="J42" t="s">
        <v>171</v>
      </c>
      <c r="K42" s="29">
        <v>214</v>
      </c>
      <c r="L42">
        <v>0.9</v>
      </c>
      <c r="N42" s="179" t="s">
        <v>208</v>
      </c>
      <c r="O42" s="202">
        <v>305</v>
      </c>
      <c r="P42" s="178">
        <v>0.85</v>
      </c>
    </row>
    <row r="43" spans="1:16" x14ac:dyDescent="0.35">
      <c r="A43" t="s">
        <v>56</v>
      </c>
      <c r="B43">
        <v>4</v>
      </c>
      <c r="C43" s="13">
        <v>0</v>
      </c>
      <c r="D43" s="14">
        <v>1</v>
      </c>
      <c r="E43" t="s">
        <v>35</v>
      </c>
      <c r="F43">
        <v>3</v>
      </c>
      <c r="G43" s="169">
        <v>0.15</v>
      </c>
      <c r="H43" s="169">
        <v>0.7</v>
      </c>
      <c r="J43" t="s">
        <v>171</v>
      </c>
      <c r="K43" s="29">
        <v>245</v>
      </c>
      <c r="L43">
        <v>0.95</v>
      </c>
    </row>
    <row r="44" spans="1:16" x14ac:dyDescent="0.35">
      <c r="A44" t="s">
        <v>35</v>
      </c>
      <c r="B44">
        <v>1</v>
      </c>
      <c r="C44" s="54">
        <v>1</v>
      </c>
      <c r="D44" s="55">
        <v>0.25</v>
      </c>
      <c r="E44" t="s">
        <v>35</v>
      </c>
      <c r="F44">
        <v>4</v>
      </c>
      <c r="G44" s="169">
        <v>0</v>
      </c>
      <c r="H44" s="169">
        <v>0.1</v>
      </c>
      <c r="J44" t="s">
        <v>171</v>
      </c>
      <c r="K44" s="29">
        <v>91</v>
      </c>
      <c r="L44">
        <v>0.4</v>
      </c>
    </row>
    <row r="45" spans="1:16" x14ac:dyDescent="0.35">
      <c r="A45" t="s">
        <v>35</v>
      </c>
      <c r="B45">
        <v>2</v>
      </c>
      <c r="C45" s="56">
        <v>0.9</v>
      </c>
      <c r="D45" s="57">
        <v>0.55000000000000004</v>
      </c>
      <c r="E45" t="s">
        <v>57</v>
      </c>
      <c r="F45">
        <v>1</v>
      </c>
      <c r="G45" s="169">
        <v>1</v>
      </c>
      <c r="H45" s="169">
        <v>1</v>
      </c>
      <c r="J45" t="s">
        <v>150</v>
      </c>
      <c r="K45" s="29">
        <v>92</v>
      </c>
      <c r="L45">
        <v>0.35</v>
      </c>
    </row>
    <row r="46" spans="1:16" x14ac:dyDescent="0.35">
      <c r="A46" t="s">
        <v>35</v>
      </c>
      <c r="B46">
        <v>3</v>
      </c>
      <c r="C46" s="56">
        <v>0.45</v>
      </c>
      <c r="D46" s="57">
        <v>0.8</v>
      </c>
      <c r="E46" t="s">
        <v>57</v>
      </c>
      <c r="F46">
        <v>2</v>
      </c>
      <c r="G46" s="169">
        <v>0.4</v>
      </c>
      <c r="H46" s="169">
        <v>1</v>
      </c>
      <c r="J46" t="s">
        <v>150</v>
      </c>
      <c r="K46" s="29">
        <v>213</v>
      </c>
      <c r="L46">
        <v>0.85</v>
      </c>
    </row>
    <row r="47" spans="1:16" x14ac:dyDescent="0.35">
      <c r="A47" t="s">
        <v>35</v>
      </c>
      <c r="B47">
        <v>4</v>
      </c>
      <c r="C47" s="56">
        <v>0</v>
      </c>
      <c r="D47" s="57">
        <v>1</v>
      </c>
      <c r="E47" t="s">
        <v>57</v>
      </c>
      <c r="F47">
        <v>3</v>
      </c>
      <c r="G47" s="169">
        <v>0.2</v>
      </c>
      <c r="H47" s="169">
        <v>0.7</v>
      </c>
      <c r="J47" t="s">
        <v>150</v>
      </c>
      <c r="K47" s="29">
        <v>244</v>
      </c>
      <c r="L47">
        <v>0.95</v>
      </c>
    </row>
    <row r="48" spans="1:16" x14ac:dyDescent="0.35">
      <c r="A48" t="s">
        <v>57</v>
      </c>
      <c r="B48">
        <v>1</v>
      </c>
      <c r="C48" s="54">
        <v>1</v>
      </c>
      <c r="D48" s="55">
        <v>0.25</v>
      </c>
      <c r="E48" t="s">
        <v>57</v>
      </c>
      <c r="F48">
        <v>4</v>
      </c>
      <c r="G48" s="169">
        <v>0</v>
      </c>
      <c r="H48" s="169">
        <v>0.1</v>
      </c>
      <c r="J48" t="s">
        <v>150</v>
      </c>
      <c r="K48" s="29">
        <v>91</v>
      </c>
      <c r="L48">
        <v>0.35</v>
      </c>
    </row>
    <row r="49" spans="1:12" x14ac:dyDescent="0.35">
      <c r="A49" t="s">
        <v>57</v>
      </c>
      <c r="B49">
        <v>2</v>
      </c>
      <c r="C49" s="56">
        <v>0.9</v>
      </c>
      <c r="D49" s="57">
        <v>0.55000000000000004</v>
      </c>
      <c r="E49" t="s">
        <v>174</v>
      </c>
      <c r="F49">
        <v>1</v>
      </c>
      <c r="G49" s="169">
        <v>1</v>
      </c>
      <c r="H49" s="169">
        <v>1</v>
      </c>
      <c r="J49" t="s">
        <v>169</v>
      </c>
      <c r="K49" s="29">
        <v>92</v>
      </c>
      <c r="L49">
        <v>0.35</v>
      </c>
    </row>
    <row r="50" spans="1:12" x14ac:dyDescent="0.35">
      <c r="A50" t="s">
        <v>57</v>
      </c>
      <c r="B50">
        <v>3</v>
      </c>
      <c r="C50" s="56">
        <v>0.45</v>
      </c>
      <c r="D50" s="57">
        <v>0.8</v>
      </c>
      <c r="E50" t="s">
        <v>174</v>
      </c>
      <c r="F50">
        <v>2</v>
      </c>
      <c r="G50" s="169">
        <v>0.17</v>
      </c>
      <c r="H50" s="169">
        <v>0.65</v>
      </c>
      <c r="J50" t="s">
        <v>169</v>
      </c>
      <c r="K50" s="29">
        <v>213</v>
      </c>
      <c r="L50">
        <v>0.85</v>
      </c>
    </row>
    <row r="51" spans="1:12" x14ac:dyDescent="0.35">
      <c r="A51" t="s">
        <v>57</v>
      </c>
      <c r="B51">
        <v>4</v>
      </c>
      <c r="C51" s="56">
        <v>0</v>
      </c>
      <c r="D51" s="57">
        <v>1</v>
      </c>
      <c r="E51" t="s">
        <v>174</v>
      </c>
      <c r="F51">
        <v>3</v>
      </c>
      <c r="G51" s="169">
        <v>0</v>
      </c>
      <c r="H51" s="169">
        <v>0.4</v>
      </c>
      <c r="J51" t="s">
        <v>169</v>
      </c>
      <c r="K51" s="29">
        <v>244</v>
      </c>
      <c r="L51">
        <v>0.95</v>
      </c>
    </row>
    <row r="52" spans="1:12" x14ac:dyDescent="0.35">
      <c r="A52" t="s">
        <v>174</v>
      </c>
      <c r="B52">
        <v>1</v>
      </c>
      <c r="C52" s="54">
        <v>1</v>
      </c>
      <c r="D52" s="55">
        <v>0.43</v>
      </c>
      <c r="E52" t="s">
        <v>170</v>
      </c>
      <c r="F52">
        <v>1</v>
      </c>
      <c r="G52" s="169">
        <v>1</v>
      </c>
      <c r="H52" s="169">
        <v>1</v>
      </c>
      <c r="J52" t="s">
        <v>169</v>
      </c>
      <c r="K52" s="29">
        <v>91</v>
      </c>
      <c r="L52">
        <v>0.35</v>
      </c>
    </row>
    <row r="53" spans="1:12" x14ac:dyDescent="0.35">
      <c r="A53" t="s">
        <v>174</v>
      </c>
      <c r="B53">
        <v>2</v>
      </c>
      <c r="C53" s="56">
        <v>0.6</v>
      </c>
      <c r="D53" s="57">
        <v>1</v>
      </c>
      <c r="E53" t="s">
        <v>170</v>
      </c>
      <c r="F53">
        <v>2</v>
      </c>
      <c r="G53" s="169">
        <v>0.8</v>
      </c>
      <c r="H53" s="169">
        <v>0.95</v>
      </c>
      <c r="J53" t="s">
        <v>175</v>
      </c>
      <c r="K53" s="29">
        <v>92</v>
      </c>
      <c r="L53">
        <v>0.4</v>
      </c>
    </row>
    <row r="54" spans="1:12" x14ac:dyDescent="0.35">
      <c r="A54" t="s">
        <v>174</v>
      </c>
      <c r="B54">
        <v>3</v>
      </c>
      <c r="C54" s="56">
        <v>0</v>
      </c>
      <c r="D54" s="57">
        <v>1</v>
      </c>
      <c r="E54" t="s">
        <v>170</v>
      </c>
      <c r="F54">
        <v>3</v>
      </c>
      <c r="G54" s="169">
        <v>0.3</v>
      </c>
      <c r="H54" s="169">
        <v>0.73</v>
      </c>
      <c r="J54" t="s">
        <v>175</v>
      </c>
      <c r="K54" s="29">
        <v>152</v>
      </c>
      <c r="L54">
        <v>0.65</v>
      </c>
    </row>
    <row r="55" spans="1:12" x14ac:dyDescent="0.35">
      <c r="A55" t="s">
        <v>170</v>
      </c>
      <c r="B55">
        <v>1</v>
      </c>
      <c r="C55" s="54">
        <v>1</v>
      </c>
      <c r="D55" s="55">
        <v>0.43</v>
      </c>
      <c r="E55" t="s">
        <v>170</v>
      </c>
      <c r="F55">
        <v>4</v>
      </c>
      <c r="G55" s="169">
        <v>0</v>
      </c>
      <c r="H55" s="169">
        <v>0.6</v>
      </c>
      <c r="J55" t="s">
        <v>175</v>
      </c>
      <c r="K55" s="29">
        <v>213</v>
      </c>
      <c r="L55">
        <v>0.9</v>
      </c>
    </row>
    <row r="56" spans="1:12" x14ac:dyDescent="0.35">
      <c r="A56" t="s">
        <v>170</v>
      </c>
      <c r="B56">
        <v>2</v>
      </c>
      <c r="C56" s="56">
        <v>0.6</v>
      </c>
      <c r="D56" s="57">
        <v>1</v>
      </c>
      <c r="E56" t="s">
        <v>171</v>
      </c>
      <c r="F56">
        <v>1</v>
      </c>
      <c r="G56" s="169">
        <v>1</v>
      </c>
      <c r="H56" s="169">
        <v>1</v>
      </c>
      <c r="J56" t="s">
        <v>175</v>
      </c>
      <c r="K56" s="29">
        <v>244</v>
      </c>
      <c r="L56">
        <v>0.95</v>
      </c>
    </row>
    <row r="57" spans="1:12" x14ac:dyDescent="0.35">
      <c r="A57" t="s">
        <v>170</v>
      </c>
      <c r="B57">
        <v>3</v>
      </c>
      <c r="C57" s="56">
        <v>0</v>
      </c>
      <c r="D57" s="57">
        <v>1</v>
      </c>
      <c r="E57" t="s">
        <v>171</v>
      </c>
      <c r="F57">
        <v>2</v>
      </c>
      <c r="G57" s="169">
        <v>0.8</v>
      </c>
      <c r="H57" s="169">
        <v>0.95</v>
      </c>
      <c r="J57" t="s">
        <v>175</v>
      </c>
      <c r="K57" s="29">
        <v>91</v>
      </c>
      <c r="L57">
        <v>0.4</v>
      </c>
    </row>
    <row r="58" spans="1:12" x14ac:dyDescent="0.35">
      <c r="A58" t="s">
        <v>171</v>
      </c>
      <c r="B58">
        <v>1</v>
      </c>
      <c r="C58" s="54">
        <v>1</v>
      </c>
      <c r="D58" s="55">
        <v>0.43</v>
      </c>
      <c r="E58" t="s">
        <v>171</v>
      </c>
      <c r="F58">
        <v>3</v>
      </c>
      <c r="G58" s="169">
        <v>0.3</v>
      </c>
      <c r="H58" s="169">
        <v>0.73</v>
      </c>
      <c r="J58" s="179" t="s">
        <v>209</v>
      </c>
      <c r="K58" s="202">
        <v>92</v>
      </c>
      <c r="L58" s="179">
        <v>0.35</v>
      </c>
    </row>
    <row r="59" spans="1:12" x14ac:dyDescent="0.35">
      <c r="A59" t="s">
        <v>171</v>
      </c>
      <c r="B59">
        <v>2</v>
      </c>
      <c r="C59" s="56">
        <v>0.6</v>
      </c>
      <c r="D59" s="57">
        <v>1</v>
      </c>
      <c r="E59" t="s">
        <v>171</v>
      </c>
      <c r="F59">
        <v>4</v>
      </c>
      <c r="G59" s="169">
        <v>0</v>
      </c>
      <c r="H59" s="169">
        <v>0.6</v>
      </c>
      <c r="J59" s="179" t="s">
        <v>209</v>
      </c>
      <c r="K59" s="202">
        <v>213</v>
      </c>
      <c r="L59" s="179">
        <v>0.85</v>
      </c>
    </row>
    <row r="60" spans="1:12" x14ac:dyDescent="0.35">
      <c r="A60" t="s">
        <v>171</v>
      </c>
      <c r="B60">
        <v>3</v>
      </c>
      <c r="C60" s="56">
        <v>0</v>
      </c>
      <c r="D60" s="57">
        <v>1</v>
      </c>
      <c r="E60" t="s">
        <v>150</v>
      </c>
      <c r="F60">
        <v>1</v>
      </c>
      <c r="G60" s="168">
        <v>1</v>
      </c>
      <c r="H60" s="168">
        <v>1</v>
      </c>
      <c r="J60" s="179" t="s">
        <v>209</v>
      </c>
      <c r="K60" s="202">
        <v>244</v>
      </c>
      <c r="L60" s="179">
        <v>0.95</v>
      </c>
    </row>
    <row r="61" spans="1:12" x14ac:dyDescent="0.35">
      <c r="A61" s="221" t="s">
        <v>150</v>
      </c>
      <c r="B61" s="221">
        <v>1</v>
      </c>
      <c r="C61" s="168">
        <v>1</v>
      </c>
      <c r="D61" s="168">
        <v>0.8</v>
      </c>
      <c r="E61" t="s">
        <v>150</v>
      </c>
      <c r="F61">
        <v>2</v>
      </c>
      <c r="G61" s="168">
        <v>0.75</v>
      </c>
      <c r="H61" s="168">
        <v>0.75</v>
      </c>
      <c r="J61" s="179" t="s">
        <v>209</v>
      </c>
      <c r="K61" s="202">
        <v>91</v>
      </c>
      <c r="L61" s="179">
        <v>0.35</v>
      </c>
    </row>
    <row r="62" spans="1:12" x14ac:dyDescent="0.35">
      <c r="A62" s="221" t="s">
        <v>150</v>
      </c>
      <c r="B62" s="221">
        <v>2</v>
      </c>
      <c r="C62" s="168">
        <v>0.8</v>
      </c>
      <c r="D62" s="168">
        <v>0.85</v>
      </c>
      <c r="E62" t="s">
        <v>150</v>
      </c>
      <c r="F62">
        <v>3</v>
      </c>
      <c r="G62" s="168">
        <v>0.35</v>
      </c>
      <c r="H62" s="168">
        <v>0.45</v>
      </c>
      <c r="J62" s="179" t="s">
        <v>207</v>
      </c>
      <c r="K62" s="202">
        <v>92</v>
      </c>
      <c r="L62" s="179">
        <v>0.35</v>
      </c>
    </row>
    <row r="63" spans="1:12" x14ac:dyDescent="0.35">
      <c r="A63" s="221" t="s">
        <v>150</v>
      </c>
      <c r="B63" s="221">
        <v>3</v>
      </c>
      <c r="C63" s="168">
        <v>0.5</v>
      </c>
      <c r="D63" s="168">
        <v>1</v>
      </c>
      <c r="E63" t="s">
        <v>150</v>
      </c>
      <c r="F63">
        <v>4</v>
      </c>
      <c r="G63" s="168">
        <v>0.2</v>
      </c>
      <c r="H63" s="168">
        <v>0.25</v>
      </c>
      <c r="J63" s="179" t="s">
        <v>207</v>
      </c>
      <c r="K63" s="202">
        <v>213</v>
      </c>
      <c r="L63" s="179">
        <v>0.85</v>
      </c>
    </row>
    <row r="64" spans="1:12" x14ac:dyDescent="0.35">
      <c r="A64" s="221" t="s">
        <v>150</v>
      </c>
      <c r="B64" s="221">
        <v>4</v>
      </c>
      <c r="C64" s="168">
        <v>0</v>
      </c>
      <c r="D64" s="168">
        <v>1</v>
      </c>
      <c r="E64" t="s">
        <v>150</v>
      </c>
      <c r="F64">
        <v>5</v>
      </c>
      <c r="G64" s="168">
        <v>0</v>
      </c>
      <c r="H64" s="168">
        <v>0.18</v>
      </c>
      <c r="J64" s="179" t="s">
        <v>207</v>
      </c>
      <c r="K64" s="202">
        <v>244</v>
      </c>
      <c r="L64" s="179">
        <v>0.95</v>
      </c>
    </row>
    <row r="65" spans="1:12" x14ac:dyDescent="0.35">
      <c r="A65" t="s">
        <v>169</v>
      </c>
      <c r="B65">
        <v>1</v>
      </c>
      <c r="C65" s="168">
        <v>1</v>
      </c>
      <c r="D65" s="168">
        <v>0.7</v>
      </c>
      <c r="E65" t="s">
        <v>169</v>
      </c>
      <c r="F65">
        <v>1</v>
      </c>
      <c r="G65" s="168">
        <v>1</v>
      </c>
      <c r="H65" s="168">
        <v>1</v>
      </c>
      <c r="J65" s="179" t="s">
        <v>207</v>
      </c>
      <c r="K65" s="202">
        <v>91</v>
      </c>
      <c r="L65" s="179">
        <v>0.35</v>
      </c>
    </row>
    <row r="66" spans="1:12" x14ac:dyDescent="0.35">
      <c r="A66" t="s">
        <v>169</v>
      </c>
      <c r="B66">
        <v>2</v>
      </c>
      <c r="C66" s="168">
        <v>0.85</v>
      </c>
      <c r="D66" s="168">
        <v>0.8</v>
      </c>
      <c r="E66" t="s">
        <v>169</v>
      </c>
      <c r="F66">
        <v>2</v>
      </c>
      <c r="G66" s="168">
        <v>0.54</v>
      </c>
      <c r="H66" s="168">
        <v>0.75</v>
      </c>
      <c r="J66" s="179" t="s">
        <v>208</v>
      </c>
      <c r="K66" s="202">
        <v>92</v>
      </c>
      <c r="L66" s="179">
        <v>0.4</v>
      </c>
    </row>
    <row r="67" spans="1:12" x14ac:dyDescent="0.35">
      <c r="A67" t="s">
        <v>169</v>
      </c>
      <c r="B67">
        <v>3</v>
      </c>
      <c r="C67" s="168">
        <v>0.75</v>
      </c>
      <c r="D67" s="168">
        <v>1</v>
      </c>
      <c r="E67" t="s">
        <v>169</v>
      </c>
      <c r="F67">
        <v>3</v>
      </c>
      <c r="G67" s="168">
        <v>0.35</v>
      </c>
      <c r="H67" s="168">
        <v>0.52</v>
      </c>
      <c r="J67" s="179" t="s">
        <v>208</v>
      </c>
      <c r="K67" s="202">
        <v>152</v>
      </c>
      <c r="L67" s="179">
        <v>0.65</v>
      </c>
    </row>
    <row r="68" spans="1:12" x14ac:dyDescent="0.35">
      <c r="A68" t="s">
        <v>169</v>
      </c>
      <c r="B68">
        <v>4</v>
      </c>
      <c r="C68" s="168">
        <v>0</v>
      </c>
      <c r="D68" s="168">
        <v>1</v>
      </c>
      <c r="E68" t="s">
        <v>169</v>
      </c>
      <c r="F68">
        <v>4</v>
      </c>
      <c r="G68" s="168">
        <v>0.11</v>
      </c>
      <c r="H68" s="168">
        <v>0.3</v>
      </c>
      <c r="J68" s="179" t="s">
        <v>208</v>
      </c>
      <c r="K68" s="202">
        <v>213</v>
      </c>
      <c r="L68" s="179">
        <v>0.9</v>
      </c>
    </row>
    <row r="69" spans="1:12" x14ac:dyDescent="0.35">
      <c r="A69" t="s">
        <v>172</v>
      </c>
      <c r="B69">
        <v>1</v>
      </c>
      <c r="C69" s="168">
        <v>1</v>
      </c>
      <c r="D69" s="168">
        <v>0.25</v>
      </c>
      <c r="E69" t="s">
        <v>169</v>
      </c>
      <c r="F69">
        <v>5</v>
      </c>
      <c r="G69" s="168">
        <v>0</v>
      </c>
      <c r="H69" s="168">
        <v>0.21</v>
      </c>
      <c r="J69" s="179" t="s">
        <v>208</v>
      </c>
      <c r="K69" s="202">
        <v>244</v>
      </c>
      <c r="L69" s="179">
        <v>0.95</v>
      </c>
    </row>
    <row r="70" spans="1:12" x14ac:dyDescent="0.35">
      <c r="A70" t="s">
        <v>172</v>
      </c>
      <c r="B70">
        <v>2</v>
      </c>
      <c r="C70" s="168">
        <v>0.95</v>
      </c>
      <c r="D70" s="168">
        <v>0.3</v>
      </c>
      <c r="E70" t="s">
        <v>172</v>
      </c>
      <c r="F70">
        <v>1</v>
      </c>
      <c r="G70" s="168">
        <v>1</v>
      </c>
      <c r="H70" s="168">
        <v>1</v>
      </c>
      <c r="J70" s="179" t="s">
        <v>208</v>
      </c>
      <c r="K70" s="202">
        <v>91</v>
      </c>
      <c r="L70" s="179">
        <v>0.4</v>
      </c>
    </row>
    <row r="71" spans="1:12" x14ac:dyDescent="0.35">
      <c r="A71" t="s">
        <v>172</v>
      </c>
      <c r="B71">
        <v>3</v>
      </c>
      <c r="C71" s="168">
        <v>0.9</v>
      </c>
      <c r="D71" s="168">
        <v>0.55000000000000004</v>
      </c>
      <c r="E71" t="s">
        <v>172</v>
      </c>
      <c r="F71">
        <v>2</v>
      </c>
      <c r="G71" s="169">
        <v>0.4</v>
      </c>
      <c r="H71" s="169">
        <v>1</v>
      </c>
    </row>
    <row r="72" spans="1:12" x14ac:dyDescent="0.35">
      <c r="A72" t="s">
        <v>172</v>
      </c>
      <c r="B72">
        <v>4</v>
      </c>
      <c r="C72" s="168">
        <v>0.45</v>
      </c>
      <c r="D72" s="168">
        <v>0.85</v>
      </c>
      <c r="E72" t="s">
        <v>172</v>
      </c>
      <c r="F72">
        <v>3</v>
      </c>
      <c r="G72" s="169">
        <v>0.2</v>
      </c>
      <c r="H72" s="169">
        <v>0.7</v>
      </c>
    </row>
    <row r="73" spans="1:12" x14ac:dyDescent="0.35">
      <c r="A73" t="s">
        <v>172</v>
      </c>
      <c r="B73">
        <v>5</v>
      </c>
      <c r="C73" s="168">
        <v>0</v>
      </c>
      <c r="D73" s="168">
        <v>1</v>
      </c>
      <c r="E73" t="s">
        <v>172</v>
      </c>
      <c r="F73">
        <v>4</v>
      </c>
      <c r="G73" s="169">
        <v>0</v>
      </c>
      <c r="H73" s="169">
        <v>0.1</v>
      </c>
    </row>
    <row r="74" spans="1:12" x14ac:dyDescent="0.35">
      <c r="A74" t="s">
        <v>175</v>
      </c>
      <c r="B74">
        <v>1</v>
      </c>
      <c r="C74" s="168">
        <v>1</v>
      </c>
      <c r="D74" s="168">
        <v>0.35</v>
      </c>
      <c r="E74" t="s">
        <v>175</v>
      </c>
      <c r="F74">
        <v>1</v>
      </c>
      <c r="G74" s="169">
        <v>1</v>
      </c>
      <c r="H74" s="169">
        <v>1</v>
      </c>
    </row>
    <row r="75" spans="1:12" x14ac:dyDescent="0.35">
      <c r="A75" t="s">
        <v>175</v>
      </c>
      <c r="B75">
        <v>2</v>
      </c>
      <c r="C75" s="168">
        <v>0.7</v>
      </c>
      <c r="D75" s="168">
        <v>0.75</v>
      </c>
      <c r="E75" t="s">
        <v>175</v>
      </c>
      <c r="F75">
        <v>2</v>
      </c>
      <c r="G75" s="169">
        <v>0.8</v>
      </c>
      <c r="H75" s="169">
        <v>0.95</v>
      </c>
    </row>
    <row r="76" spans="1:12" x14ac:dyDescent="0.35">
      <c r="A76" t="s">
        <v>175</v>
      </c>
      <c r="B76">
        <v>3</v>
      </c>
      <c r="C76" s="168">
        <v>0.4</v>
      </c>
      <c r="D76" s="168">
        <v>1</v>
      </c>
      <c r="E76" t="s">
        <v>175</v>
      </c>
      <c r="F76">
        <v>3</v>
      </c>
      <c r="G76" s="169">
        <v>0.3</v>
      </c>
      <c r="H76" s="169">
        <v>0.73</v>
      </c>
    </row>
    <row r="77" spans="1:12" x14ac:dyDescent="0.35">
      <c r="A77" t="s">
        <v>175</v>
      </c>
      <c r="B77">
        <v>4</v>
      </c>
      <c r="C77" s="168">
        <v>0</v>
      </c>
      <c r="D77" s="168">
        <v>1</v>
      </c>
      <c r="E77" t="s">
        <v>175</v>
      </c>
      <c r="F77">
        <v>4</v>
      </c>
      <c r="G77" s="169">
        <v>0</v>
      </c>
      <c r="H77" s="169">
        <v>0.6</v>
      </c>
    </row>
    <row r="78" spans="1:12" x14ac:dyDescent="0.35">
      <c r="A78" s="179" t="s">
        <v>210</v>
      </c>
      <c r="B78" s="179">
        <v>1</v>
      </c>
      <c r="C78" s="180">
        <v>1</v>
      </c>
      <c r="D78" s="180">
        <v>0.25</v>
      </c>
      <c r="E78" s="179" t="s">
        <v>210</v>
      </c>
      <c r="F78" s="179">
        <v>1</v>
      </c>
      <c r="G78" s="180">
        <v>1</v>
      </c>
      <c r="H78" s="180">
        <v>1</v>
      </c>
    </row>
    <row r="79" spans="1:12" x14ac:dyDescent="0.35">
      <c r="A79" s="179" t="s">
        <v>210</v>
      </c>
      <c r="B79" s="179">
        <v>2</v>
      </c>
      <c r="C79" s="180">
        <v>0.95</v>
      </c>
      <c r="D79" s="180">
        <v>0.3</v>
      </c>
      <c r="E79" s="179" t="s">
        <v>210</v>
      </c>
      <c r="F79" s="179">
        <v>2</v>
      </c>
      <c r="G79" s="181">
        <v>0.4</v>
      </c>
      <c r="H79" s="181">
        <v>1</v>
      </c>
    </row>
    <row r="80" spans="1:12" x14ac:dyDescent="0.35">
      <c r="A80" s="179" t="s">
        <v>210</v>
      </c>
      <c r="B80" s="179">
        <v>3</v>
      </c>
      <c r="C80" s="180">
        <v>0.9</v>
      </c>
      <c r="D80" s="180">
        <v>0.55000000000000004</v>
      </c>
      <c r="E80" s="179" t="s">
        <v>210</v>
      </c>
      <c r="F80" s="179">
        <v>3</v>
      </c>
      <c r="G80" s="181">
        <v>0.2</v>
      </c>
      <c r="H80" s="181">
        <v>0.7</v>
      </c>
    </row>
    <row r="81" spans="1:8" x14ac:dyDescent="0.35">
      <c r="A81" s="179" t="s">
        <v>210</v>
      </c>
      <c r="B81" s="179">
        <v>4</v>
      </c>
      <c r="C81" s="180">
        <v>0.45</v>
      </c>
      <c r="D81" s="180">
        <v>0.85</v>
      </c>
      <c r="E81" s="179" t="s">
        <v>210</v>
      </c>
      <c r="F81" s="179">
        <v>4</v>
      </c>
      <c r="G81" s="181">
        <v>0</v>
      </c>
      <c r="H81" s="181">
        <v>0.1</v>
      </c>
    </row>
    <row r="82" spans="1:8" x14ac:dyDescent="0.35">
      <c r="A82" s="179" t="s">
        <v>210</v>
      </c>
      <c r="B82" s="179">
        <v>5</v>
      </c>
      <c r="C82" s="180">
        <v>0</v>
      </c>
      <c r="D82" s="180">
        <v>1</v>
      </c>
      <c r="E82" s="179" t="s">
        <v>208</v>
      </c>
      <c r="F82" s="179">
        <v>1</v>
      </c>
      <c r="G82" s="181">
        <v>1</v>
      </c>
      <c r="H82" s="181">
        <v>1</v>
      </c>
    </row>
    <row r="83" spans="1:8" x14ac:dyDescent="0.35">
      <c r="A83" s="179" t="s">
        <v>208</v>
      </c>
      <c r="B83" s="179">
        <v>1</v>
      </c>
      <c r="C83" s="180">
        <v>1</v>
      </c>
      <c r="D83" s="180">
        <v>0.35</v>
      </c>
      <c r="E83" s="179" t="s">
        <v>208</v>
      </c>
      <c r="F83" s="179">
        <v>2</v>
      </c>
      <c r="G83" s="181">
        <v>0.78</v>
      </c>
      <c r="H83" s="181">
        <v>0.93</v>
      </c>
    </row>
    <row r="84" spans="1:8" x14ac:dyDescent="0.35">
      <c r="A84" s="179" t="s">
        <v>208</v>
      </c>
      <c r="B84" s="179">
        <v>2</v>
      </c>
      <c r="C84" s="180">
        <v>0.75</v>
      </c>
      <c r="D84" s="180">
        <v>0.75</v>
      </c>
      <c r="E84" s="179" t="s">
        <v>208</v>
      </c>
      <c r="F84" s="179">
        <v>3</v>
      </c>
      <c r="G84" s="181">
        <v>0.1</v>
      </c>
      <c r="H84" s="181">
        <v>0.62</v>
      </c>
    </row>
    <row r="85" spans="1:8" x14ac:dyDescent="0.35">
      <c r="A85" s="179" t="s">
        <v>208</v>
      </c>
      <c r="B85" s="179">
        <v>3</v>
      </c>
      <c r="C85" s="180">
        <v>0.56999999999999995</v>
      </c>
      <c r="D85" s="180">
        <v>1</v>
      </c>
      <c r="E85" s="179" t="s">
        <v>208</v>
      </c>
      <c r="F85" s="179">
        <v>4</v>
      </c>
      <c r="G85" s="181">
        <v>0</v>
      </c>
      <c r="H85" s="181">
        <v>0.4</v>
      </c>
    </row>
    <row r="86" spans="1:8" x14ac:dyDescent="0.35">
      <c r="A86" s="179" t="s">
        <v>208</v>
      </c>
      <c r="B86" s="179">
        <v>4</v>
      </c>
      <c r="C86" s="180">
        <v>0</v>
      </c>
      <c r="D86" s="180">
        <v>1</v>
      </c>
      <c r="E86" s="178" t="s">
        <v>209</v>
      </c>
      <c r="F86" s="179">
        <v>1</v>
      </c>
      <c r="G86" s="180">
        <v>1</v>
      </c>
      <c r="H86" s="180">
        <v>1</v>
      </c>
    </row>
    <row r="87" spans="1:8" x14ac:dyDescent="0.35">
      <c r="A87" s="178" t="s">
        <v>209</v>
      </c>
      <c r="B87" s="178">
        <v>1</v>
      </c>
      <c r="C87" s="180">
        <v>1</v>
      </c>
      <c r="D87" s="180">
        <v>0.8</v>
      </c>
      <c r="E87" s="178" t="s">
        <v>209</v>
      </c>
      <c r="F87" s="179">
        <v>2</v>
      </c>
      <c r="G87" s="180">
        <v>0.75</v>
      </c>
      <c r="H87" s="180">
        <v>0.73</v>
      </c>
    </row>
    <row r="88" spans="1:8" x14ac:dyDescent="0.35">
      <c r="A88" s="178" t="s">
        <v>209</v>
      </c>
      <c r="B88" s="178">
        <v>2</v>
      </c>
      <c r="C88" s="180">
        <v>0.8</v>
      </c>
      <c r="D88" s="180">
        <v>0.85</v>
      </c>
      <c r="E88" s="178" t="s">
        <v>209</v>
      </c>
      <c r="F88" s="179">
        <v>3</v>
      </c>
      <c r="G88" s="180">
        <v>0.45</v>
      </c>
      <c r="H88" s="180">
        <v>0.5</v>
      </c>
    </row>
    <row r="89" spans="1:8" x14ac:dyDescent="0.35">
      <c r="A89" s="178" t="s">
        <v>209</v>
      </c>
      <c r="B89" s="178">
        <v>3</v>
      </c>
      <c r="C89" s="180">
        <v>0.5</v>
      </c>
      <c r="D89" s="180">
        <v>1</v>
      </c>
      <c r="E89" s="178" t="s">
        <v>209</v>
      </c>
      <c r="F89" s="179">
        <v>4</v>
      </c>
      <c r="G89" s="180">
        <v>0</v>
      </c>
      <c r="H89" s="180">
        <v>0.17</v>
      </c>
    </row>
    <row r="90" spans="1:8" x14ac:dyDescent="0.35">
      <c r="A90" s="178" t="s">
        <v>209</v>
      </c>
      <c r="B90" s="178">
        <v>4</v>
      </c>
      <c r="C90" s="180">
        <v>0</v>
      </c>
      <c r="D90" s="180">
        <v>1</v>
      </c>
      <c r="E90" s="179" t="s">
        <v>207</v>
      </c>
      <c r="F90" s="179">
        <v>1</v>
      </c>
      <c r="G90" s="180">
        <v>1</v>
      </c>
      <c r="H90" s="180">
        <v>1</v>
      </c>
    </row>
    <row r="91" spans="1:8" x14ac:dyDescent="0.35">
      <c r="A91" s="179" t="s">
        <v>207</v>
      </c>
      <c r="B91" s="179">
        <v>1</v>
      </c>
      <c r="C91" s="180">
        <v>1</v>
      </c>
      <c r="D91" s="180">
        <v>0.7</v>
      </c>
      <c r="E91" s="179" t="s">
        <v>207</v>
      </c>
      <c r="F91" s="179">
        <v>2</v>
      </c>
      <c r="G91" s="180">
        <v>0.54</v>
      </c>
      <c r="H91" s="180">
        <v>0.75</v>
      </c>
    </row>
    <row r="92" spans="1:8" x14ac:dyDescent="0.35">
      <c r="A92" s="179" t="s">
        <v>207</v>
      </c>
      <c r="B92" s="179">
        <v>2</v>
      </c>
      <c r="C92" s="180">
        <v>0.85</v>
      </c>
      <c r="D92" s="180">
        <v>0.8</v>
      </c>
      <c r="E92" s="179" t="s">
        <v>207</v>
      </c>
      <c r="F92" s="179">
        <v>3</v>
      </c>
      <c r="G92" s="180">
        <v>0.35</v>
      </c>
      <c r="H92" s="180">
        <v>0.52</v>
      </c>
    </row>
    <row r="93" spans="1:8" x14ac:dyDescent="0.35">
      <c r="A93" s="179" t="s">
        <v>207</v>
      </c>
      <c r="B93" s="179">
        <v>3</v>
      </c>
      <c r="C93" s="180">
        <v>0.75</v>
      </c>
      <c r="D93" s="180">
        <v>1</v>
      </c>
      <c r="E93" s="179" t="s">
        <v>207</v>
      </c>
      <c r="F93" s="179">
        <v>4</v>
      </c>
      <c r="G93" s="180">
        <v>0.11</v>
      </c>
      <c r="H93" s="180">
        <v>0.3</v>
      </c>
    </row>
    <row r="94" spans="1:8" x14ac:dyDescent="0.35">
      <c r="A94" s="179" t="s">
        <v>207</v>
      </c>
      <c r="B94" s="179">
        <v>4</v>
      </c>
      <c r="C94" s="180">
        <v>0</v>
      </c>
      <c r="D94" s="180">
        <v>1</v>
      </c>
      <c r="E94" s="179" t="s">
        <v>207</v>
      </c>
      <c r="F94" s="179">
        <v>5</v>
      </c>
      <c r="G94" s="180">
        <v>0</v>
      </c>
      <c r="H94" s="180">
        <v>0.21</v>
      </c>
    </row>
  </sheetData>
  <phoneticPr fontId="50" type="noConversion"/>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39997558519241921"/>
  </sheetPr>
  <dimension ref="A1:BC446"/>
  <sheetViews>
    <sheetView zoomScaleNormal="100" workbookViewId="0">
      <pane xSplit="1" ySplit="7" topLeftCell="B8" activePane="bottomRight" state="frozen"/>
      <selection activeCell="L10" sqref="L10"/>
      <selection pane="topRight" activeCell="L10" sqref="L10"/>
      <selection pane="bottomLeft" activeCell="L10" sqref="L10"/>
      <selection pane="bottomRight" activeCell="O29" sqref="O29"/>
    </sheetView>
  </sheetViews>
  <sheetFormatPr baseColWidth="10" defaultColWidth="11.36328125" defaultRowHeight="12.5" x14ac:dyDescent="0.25"/>
  <cols>
    <col min="1" max="1" width="20.08984375" style="31" customWidth="1"/>
    <col min="2" max="3" width="11.36328125" style="31" customWidth="1"/>
    <col min="4" max="4" width="12.08984375" style="31" customWidth="1"/>
    <col min="5" max="5" width="13.90625" style="31" customWidth="1"/>
    <col min="6" max="6" width="12.54296875" style="31" customWidth="1"/>
    <col min="7" max="7" width="12.08984375" style="31" customWidth="1"/>
    <col min="8" max="11" width="11.36328125" style="31"/>
    <col min="12" max="12" width="1.54296875" style="31" customWidth="1"/>
    <col min="13" max="16384" width="11.36328125" style="34"/>
  </cols>
  <sheetData>
    <row r="1" spans="1:55" ht="13" x14ac:dyDescent="0.3">
      <c r="A1" s="30" t="s">
        <v>5</v>
      </c>
      <c r="J1" s="32" t="s">
        <v>6</v>
      </c>
      <c r="K1" s="33">
        <v>2</v>
      </c>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row>
    <row r="2" spans="1:55" ht="13" x14ac:dyDescent="0.3">
      <c r="A2" s="31" t="s">
        <v>7</v>
      </c>
      <c r="J2" s="32" t="s">
        <v>8</v>
      </c>
      <c r="K2" s="206">
        <v>45371</v>
      </c>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row>
    <row r="3" spans="1:55" ht="13" x14ac:dyDescent="0.25">
      <c r="B3" s="35"/>
      <c r="D3" s="36"/>
      <c r="F3" s="37"/>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row>
    <row r="4" spans="1:55" ht="9.75" customHeight="1" thickBot="1" x14ac:dyDescent="0.3">
      <c r="B4" s="38"/>
      <c r="C4" s="38"/>
      <c r="D4" s="36"/>
      <c r="E4" s="38"/>
      <c r="F4" s="36"/>
      <c r="G4" s="36"/>
      <c r="H4" s="38"/>
      <c r="I4" s="38"/>
      <c r="J4" s="38"/>
      <c r="K4" s="38"/>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row>
    <row r="5" spans="1:55" s="40" customFormat="1" ht="16.5" customHeight="1" x14ac:dyDescent="0.3">
      <c r="A5" s="284" t="s">
        <v>2</v>
      </c>
      <c r="B5" s="280" t="s">
        <v>9</v>
      </c>
      <c r="C5" s="281"/>
      <c r="D5" s="280" t="s">
        <v>10</v>
      </c>
      <c r="E5" s="281"/>
      <c r="F5" s="280" t="s">
        <v>11</v>
      </c>
      <c r="G5" s="281"/>
      <c r="H5" s="280" t="s">
        <v>12</v>
      </c>
      <c r="I5" s="281"/>
      <c r="J5" s="280" t="s">
        <v>13</v>
      </c>
      <c r="K5" s="281"/>
      <c r="L5" s="39"/>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row>
    <row r="6" spans="1:55" s="40" customFormat="1" ht="15" customHeight="1" x14ac:dyDescent="0.3">
      <c r="A6" s="285"/>
      <c r="B6" s="282"/>
      <c r="C6" s="283"/>
      <c r="D6" s="282"/>
      <c r="E6" s="283"/>
      <c r="F6" s="282"/>
      <c r="G6" s="283"/>
      <c r="H6" s="282"/>
      <c r="I6" s="283"/>
      <c r="J6" s="282"/>
      <c r="K6" s="283"/>
      <c r="L6" s="39"/>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row>
    <row r="7" spans="1:55" s="40" customFormat="1" ht="14.5" thickBot="1" x14ac:dyDescent="0.35">
      <c r="A7" s="286"/>
      <c r="B7" s="59" t="s">
        <v>14</v>
      </c>
      <c r="C7" s="60" t="s">
        <v>53</v>
      </c>
      <c r="D7" s="59" t="s">
        <v>14</v>
      </c>
      <c r="E7" s="60" t="s">
        <v>53</v>
      </c>
      <c r="F7" s="59" t="s">
        <v>14</v>
      </c>
      <c r="G7" s="60" t="s">
        <v>53</v>
      </c>
      <c r="H7" s="59" t="s">
        <v>14</v>
      </c>
      <c r="I7" s="60" t="s">
        <v>53</v>
      </c>
      <c r="J7" s="59" t="s">
        <v>14</v>
      </c>
      <c r="K7" s="60" t="s">
        <v>53</v>
      </c>
      <c r="L7" s="4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row>
    <row r="8" spans="1:55" x14ac:dyDescent="0.25">
      <c r="A8" s="61">
        <v>45383</v>
      </c>
      <c r="B8" s="217">
        <v>0</v>
      </c>
      <c r="C8" s="217">
        <v>0</v>
      </c>
      <c r="D8" s="217">
        <v>0</v>
      </c>
      <c r="E8" s="217">
        <v>0.1</v>
      </c>
      <c r="F8" s="217">
        <v>0</v>
      </c>
      <c r="G8" s="217">
        <v>0</v>
      </c>
      <c r="H8" s="217">
        <v>0.2</v>
      </c>
      <c r="I8" s="217">
        <v>0</v>
      </c>
      <c r="J8" s="217">
        <v>0.55000000000000004</v>
      </c>
      <c r="K8" s="217">
        <v>0.8</v>
      </c>
      <c r="L8" s="42"/>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row>
    <row r="9" spans="1:55" x14ac:dyDescent="0.25">
      <c r="A9" s="62">
        <f>A8+1</f>
        <v>45384</v>
      </c>
      <c r="B9" s="216">
        <v>0</v>
      </c>
      <c r="C9" s="216">
        <v>0</v>
      </c>
      <c r="D9" s="216">
        <v>0</v>
      </c>
      <c r="E9" s="216">
        <v>0.1</v>
      </c>
      <c r="F9" s="216">
        <v>0</v>
      </c>
      <c r="G9" s="216">
        <v>0</v>
      </c>
      <c r="H9" s="216">
        <v>0.2</v>
      </c>
      <c r="I9" s="216">
        <v>0.5</v>
      </c>
      <c r="J9" s="216">
        <v>0.55000000000000004</v>
      </c>
      <c r="K9" s="216">
        <v>0.8</v>
      </c>
      <c r="L9" s="42"/>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row>
    <row r="10" spans="1:55" x14ac:dyDescent="0.25">
      <c r="A10" s="62">
        <f t="shared" ref="A10:A73" si="0">A9+1</f>
        <v>45385</v>
      </c>
      <c r="B10" s="216">
        <v>0.6</v>
      </c>
      <c r="C10" s="216">
        <v>0</v>
      </c>
      <c r="D10" s="216">
        <v>0</v>
      </c>
      <c r="E10" s="216">
        <v>0.1</v>
      </c>
      <c r="F10" s="216">
        <v>0</v>
      </c>
      <c r="G10" s="216">
        <v>0</v>
      </c>
      <c r="H10" s="216">
        <v>0.2</v>
      </c>
      <c r="I10" s="216">
        <v>0.5</v>
      </c>
      <c r="J10" s="216">
        <v>0.55000000000000004</v>
      </c>
      <c r="K10" s="216">
        <v>0.8</v>
      </c>
      <c r="L10" s="42"/>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row>
    <row r="11" spans="1:55" x14ac:dyDescent="0.25">
      <c r="A11" s="62">
        <f t="shared" si="0"/>
        <v>45386</v>
      </c>
      <c r="B11" s="216">
        <v>0</v>
      </c>
      <c r="C11" s="216">
        <v>0</v>
      </c>
      <c r="D11" s="216">
        <v>0</v>
      </c>
      <c r="E11" s="216">
        <v>0.1</v>
      </c>
      <c r="F11" s="216">
        <v>0</v>
      </c>
      <c r="G11" s="216">
        <v>0</v>
      </c>
      <c r="H11" s="216">
        <v>0.2</v>
      </c>
      <c r="I11" s="216">
        <v>0.5</v>
      </c>
      <c r="J11" s="216">
        <v>0.55000000000000004</v>
      </c>
      <c r="K11" s="216">
        <v>0.8</v>
      </c>
      <c r="L11" s="42"/>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row>
    <row r="12" spans="1:55" x14ac:dyDescent="0.25">
      <c r="A12" s="62">
        <f t="shared" si="0"/>
        <v>45387</v>
      </c>
      <c r="B12" s="216">
        <v>0</v>
      </c>
      <c r="C12" s="216">
        <v>0</v>
      </c>
      <c r="D12" s="216">
        <v>0</v>
      </c>
      <c r="E12" s="216">
        <v>0.1</v>
      </c>
      <c r="F12" s="216">
        <v>0</v>
      </c>
      <c r="G12" s="216">
        <v>0</v>
      </c>
      <c r="H12" s="216">
        <v>0.2</v>
      </c>
      <c r="I12" s="216">
        <v>0.5</v>
      </c>
      <c r="J12" s="216">
        <v>0.55000000000000004</v>
      </c>
      <c r="K12" s="216">
        <v>0.8</v>
      </c>
      <c r="L12" s="42"/>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row>
    <row r="13" spans="1:55" x14ac:dyDescent="0.25">
      <c r="A13" s="62">
        <f t="shared" si="0"/>
        <v>45388</v>
      </c>
      <c r="B13" s="216">
        <v>0</v>
      </c>
      <c r="C13" s="216">
        <v>0.1</v>
      </c>
      <c r="D13" s="216">
        <v>0</v>
      </c>
      <c r="E13" s="216">
        <v>0.1</v>
      </c>
      <c r="F13" s="216">
        <v>0</v>
      </c>
      <c r="G13" s="216">
        <v>0</v>
      </c>
      <c r="H13" s="216">
        <v>0.2</v>
      </c>
      <c r="I13" s="216">
        <v>0.5</v>
      </c>
      <c r="J13" s="216">
        <v>0.55000000000000004</v>
      </c>
      <c r="K13" s="216">
        <v>0.8</v>
      </c>
      <c r="L13" s="42"/>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row>
    <row r="14" spans="1:55" x14ac:dyDescent="0.25">
      <c r="A14" s="62">
        <f t="shared" si="0"/>
        <v>45389</v>
      </c>
      <c r="B14" s="216">
        <v>0</v>
      </c>
      <c r="C14" s="216">
        <v>0.1</v>
      </c>
      <c r="D14" s="216">
        <v>0</v>
      </c>
      <c r="E14" s="216">
        <v>0.1</v>
      </c>
      <c r="F14" s="216">
        <v>0</v>
      </c>
      <c r="G14" s="216">
        <v>0</v>
      </c>
      <c r="H14" s="216">
        <v>0.2</v>
      </c>
      <c r="I14" s="216">
        <v>0.5</v>
      </c>
      <c r="J14" s="216">
        <v>0.55000000000000004</v>
      </c>
      <c r="K14" s="216">
        <v>0.8</v>
      </c>
      <c r="L14" s="42"/>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row>
    <row r="15" spans="1:55" x14ac:dyDescent="0.25">
      <c r="A15" s="62">
        <f t="shared" si="0"/>
        <v>45390</v>
      </c>
      <c r="B15" s="216">
        <v>0.2</v>
      </c>
      <c r="C15" s="216">
        <v>0.8</v>
      </c>
      <c r="D15" s="216">
        <v>0</v>
      </c>
      <c r="E15" s="216">
        <v>0.15</v>
      </c>
      <c r="F15" s="216">
        <v>0</v>
      </c>
      <c r="G15" s="216">
        <v>0</v>
      </c>
      <c r="H15" s="216">
        <v>0.2</v>
      </c>
      <c r="I15" s="216">
        <v>0.5</v>
      </c>
      <c r="J15" s="216">
        <v>0.55000000000000004</v>
      </c>
      <c r="K15" s="216">
        <v>0.8</v>
      </c>
      <c r="L15" s="42"/>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row>
    <row r="16" spans="1:55" x14ac:dyDescent="0.25">
      <c r="A16" s="62">
        <f t="shared" si="0"/>
        <v>45391</v>
      </c>
      <c r="B16" s="216">
        <v>0.2</v>
      </c>
      <c r="C16" s="216">
        <v>0.8</v>
      </c>
      <c r="D16" s="216">
        <v>0</v>
      </c>
      <c r="E16" s="216">
        <v>0.15</v>
      </c>
      <c r="F16" s="216">
        <v>0</v>
      </c>
      <c r="G16" s="216">
        <v>0</v>
      </c>
      <c r="H16" s="216">
        <v>0.4</v>
      </c>
      <c r="I16" s="216">
        <v>0.5</v>
      </c>
      <c r="J16" s="216">
        <v>0.55000000000000004</v>
      </c>
      <c r="K16" s="216">
        <v>0.8</v>
      </c>
      <c r="L16" s="42"/>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row>
    <row r="17" spans="1:55" x14ac:dyDescent="0.25">
      <c r="A17" s="62">
        <f t="shared" si="0"/>
        <v>45392</v>
      </c>
      <c r="B17" s="216">
        <v>0.8</v>
      </c>
      <c r="C17" s="216">
        <v>0.8</v>
      </c>
      <c r="D17" s="216">
        <v>0</v>
      </c>
      <c r="E17" s="216">
        <v>0.15</v>
      </c>
      <c r="F17" s="216">
        <v>0</v>
      </c>
      <c r="G17" s="216">
        <v>0</v>
      </c>
      <c r="H17" s="216">
        <v>0.2</v>
      </c>
      <c r="I17" s="216">
        <v>0.5</v>
      </c>
      <c r="J17" s="216">
        <v>0.55000000000000004</v>
      </c>
      <c r="K17" s="216">
        <v>0.8</v>
      </c>
      <c r="L17" s="42"/>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row>
    <row r="18" spans="1:55" x14ac:dyDescent="0.25">
      <c r="A18" s="62">
        <f t="shared" si="0"/>
        <v>45393</v>
      </c>
      <c r="B18" s="216">
        <v>0.2</v>
      </c>
      <c r="C18" s="216">
        <v>0.8</v>
      </c>
      <c r="D18" s="216">
        <v>0</v>
      </c>
      <c r="E18" s="216">
        <v>0.15</v>
      </c>
      <c r="F18" s="216">
        <v>0</v>
      </c>
      <c r="G18" s="216">
        <v>0</v>
      </c>
      <c r="H18" s="216">
        <v>0.2</v>
      </c>
      <c r="I18" s="216">
        <v>0.5</v>
      </c>
      <c r="J18" s="216">
        <v>0.55000000000000004</v>
      </c>
      <c r="K18" s="216">
        <v>0.8</v>
      </c>
      <c r="L18" s="42"/>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row>
    <row r="19" spans="1:55" x14ac:dyDescent="0.25">
      <c r="A19" s="62">
        <f t="shared" si="0"/>
        <v>45394</v>
      </c>
      <c r="B19" s="216">
        <v>0.2</v>
      </c>
      <c r="C19" s="216">
        <v>0.8</v>
      </c>
      <c r="D19" s="216">
        <v>0</v>
      </c>
      <c r="E19" s="216">
        <v>0.15</v>
      </c>
      <c r="F19" s="216">
        <v>0</v>
      </c>
      <c r="G19" s="216">
        <v>0</v>
      </c>
      <c r="H19" s="216">
        <v>0.2</v>
      </c>
      <c r="I19" s="216">
        <v>0.5</v>
      </c>
      <c r="J19" s="216">
        <v>0.55000000000000004</v>
      </c>
      <c r="K19" s="216">
        <v>0.8</v>
      </c>
      <c r="L19" s="42"/>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row>
    <row r="20" spans="1:55" x14ac:dyDescent="0.25">
      <c r="A20" s="62">
        <f t="shared" si="0"/>
        <v>45395</v>
      </c>
      <c r="B20" s="216">
        <v>0</v>
      </c>
      <c r="C20" s="216">
        <v>0.8</v>
      </c>
      <c r="D20" s="216">
        <v>0</v>
      </c>
      <c r="E20" s="216">
        <v>0.15</v>
      </c>
      <c r="F20" s="216">
        <v>0</v>
      </c>
      <c r="G20" s="216">
        <v>0</v>
      </c>
      <c r="H20" s="216">
        <v>0.2</v>
      </c>
      <c r="I20" s="216">
        <v>0.5</v>
      </c>
      <c r="J20" s="216">
        <v>0.55000000000000004</v>
      </c>
      <c r="K20" s="216">
        <v>0.8</v>
      </c>
      <c r="L20" s="42"/>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row>
    <row r="21" spans="1:55" x14ac:dyDescent="0.25">
      <c r="A21" s="62">
        <f t="shared" si="0"/>
        <v>45396</v>
      </c>
      <c r="B21" s="216">
        <v>0</v>
      </c>
      <c r="C21" s="216">
        <v>0.8</v>
      </c>
      <c r="D21" s="216">
        <v>0</v>
      </c>
      <c r="E21" s="216">
        <v>0.15</v>
      </c>
      <c r="F21" s="216">
        <v>0</v>
      </c>
      <c r="G21" s="216">
        <v>0</v>
      </c>
      <c r="H21" s="216">
        <v>0.2</v>
      </c>
      <c r="I21" s="216">
        <v>0.5</v>
      </c>
      <c r="J21" s="216">
        <v>0.55000000000000004</v>
      </c>
      <c r="K21" s="216">
        <v>0.8</v>
      </c>
      <c r="L21" s="42"/>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row>
    <row r="22" spans="1:55" x14ac:dyDescent="0.25">
      <c r="A22" s="62">
        <f t="shared" si="0"/>
        <v>45397</v>
      </c>
      <c r="B22" s="216">
        <v>0</v>
      </c>
      <c r="C22" s="216">
        <v>0.8</v>
      </c>
      <c r="D22" s="216">
        <v>0</v>
      </c>
      <c r="E22" s="216">
        <v>0.15</v>
      </c>
      <c r="F22" s="216">
        <v>0</v>
      </c>
      <c r="G22" s="216">
        <v>0</v>
      </c>
      <c r="H22" s="216">
        <v>0.30000000000000004</v>
      </c>
      <c r="I22" s="216">
        <v>0.5</v>
      </c>
      <c r="J22" s="216">
        <v>0.55000000000000004</v>
      </c>
      <c r="K22" s="216">
        <v>0.8</v>
      </c>
      <c r="L22" s="42"/>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row>
    <row r="23" spans="1:55" x14ac:dyDescent="0.25">
      <c r="A23" s="62">
        <f t="shared" si="0"/>
        <v>45398</v>
      </c>
      <c r="B23" s="216">
        <v>0</v>
      </c>
      <c r="C23" s="216">
        <v>0.8</v>
      </c>
      <c r="D23" s="216">
        <v>0</v>
      </c>
      <c r="E23" s="216">
        <v>0.2</v>
      </c>
      <c r="F23" s="216">
        <v>0</v>
      </c>
      <c r="G23" s="216">
        <v>0</v>
      </c>
      <c r="H23" s="216">
        <v>0.30000000000000004</v>
      </c>
      <c r="I23" s="216">
        <v>0.5</v>
      </c>
      <c r="J23" s="216">
        <v>0.55000000000000004</v>
      </c>
      <c r="K23" s="216">
        <v>0.8</v>
      </c>
      <c r="L23" s="42"/>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row>
    <row r="24" spans="1:55" x14ac:dyDescent="0.25">
      <c r="A24" s="62">
        <f t="shared" si="0"/>
        <v>45399</v>
      </c>
      <c r="B24" s="216">
        <v>0.6</v>
      </c>
      <c r="C24" s="216">
        <v>0.8</v>
      </c>
      <c r="D24" s="216">
        <v>0</v>
      </c>
      <c r="E24" s="216">
        <v>0.2</v>
      </c>
      <c r="F24" s="216">
        <v>0</v>
      </c>
      <c r="G24" s="216">
        <v>0</v>
      </c>
      <c r="H24" s="216">
        <v>0.30000000000000004</v>
      </c>
      <c r="I24" s="216">
        <v>0.5</v>
      </c>
      <c r="J24" s="216">
        <v>0.55000000000000004</v>
      </c>
      <c r="K24" s="216">
        <v>0.8</v>
      </c>
      <c r="L24" s="42"/>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row>
    <row r="25" spans="1:55" x14ac:dyDescent="0.25">
      <c r="A25" s="62">
        <f t="shared" si="0"/>
        <v>45400</v>
      </c>
      <c r="B25" s="216">
        <v>0</v>
      </c>
      <c r="C25" s="216">
        <v>0.8</v>
      </c>
      <c r="D25" s="216">
        <v>0</v>
      </c>
      <c r="E25" s="216">
        <v>0.2</v>
      </c>
      <c r="F25" s="216">
        <v>0</v>
      </c>
      <c r="G25" s="216">
        <v>0</v>
      </c>
      <c r="H25" s="216">
        <v>0.30000000000000004</v>
      </c>
      <c r="I25" s="216">
        <v>0.5</v>
      </c>
      <c r="J25" s="216">
        <v>0.55000000000000004</v>
      </c>
      <c r="K25" s="216">
        <v>0.8</v>
      </c>
      <c r="L25" s="42"/>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row>
    <row r="26" spans="1:55" x14ac:dyDescent="0.25">
      <c r="A26" s="62">
        <f t="shared" si="0"/>
        <v>45401</v>
      </c>
      <c r="B26" s="216">
        <v>0</v>
      </c>
      <c r="C26" s="216">
        <v>0.8</v>
      </c>
      <c r="D26" s="216">
        <v>0</v>
      </c>
      <c r="E26" s="216">
        <v>0.2</v>
      </c>
      <c r="F26" s="216">
        <v>0</v>
      </c>
      <c r="G26" s="216">
        <v>0</v>
      </c>
      <c r="H26" s="216">
        <v>0.30000000000000004</v>
      </c>
      <c r="I26" s="216">
        <v>0.5</v>
      </c>
      <c r="J26" s="216">
        <v>0.55000000000000004</v>
      </c>
      <c r="K26" s="216">
        <v>0.8</v>
      </c>
      <c r="L26" s="42"/>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row>
    <row r="27" spans="1:55" x14ac:dyDescent="0.25">
      <c r="A27" s="62">
        <f t="shared" si="0"/>
        <v>45402</v>
      </c>
      <c r="B27" s="216">
        <v>0</v>
      </c>
      <c r="C27" s="216">
        <v>0.8</v>
      </c>
      <c r="D27" s="216">
        <v>0</v>
      </c>
      <c r="E27" s="216">
        <v>0.2</v>
      </c>
      <c r="F27" s="216">
        <v>0</v>
      </c>
      <c r="G27" s="216">
        <v>0</v>
      </c>
      <c r="H27" s="216">
        <v>0.30000000000000004</v>
      </c>
      <c r="I27" s="216">
        <v>0.5</v>
      </c>
      <c r="J27" s="216">
        <v>0.55000000000000004</v>
      </c>
      <c r="K27" s="216">
        <v>0.8</v>
      </c>
      <c r="L27" s="42"/>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row>
    <row r="28" spans="1:55" x14ac:dyDescent="0.25">
      <c r="A28" s="62">
        <f t="shared" si="0"/>
        <v>45403</v>
      </c>
      <c r="B28" s="216">
        <v>0</v>
      </c>
      <c r="C28" s="216">
        <v>0.8</v>
      </c>
      <c r="D28" s="216">
        <v>0</v>
      </c>
      <c r="E28" s="216">
        <v>0.2</v>
      </c>
      <c r="F28" s="216">
        <v>0</v>
      </c>
      <c r="G28" s="216">
        <v>0</v>
      </c>
      <c r="H28" s="216">
        <v>0.30000000000000004</v>
      </c>
      <c r="I28" s="216">
        <v>0.5</v>
      </c>
      <c r="J28" s="216">
        <v>0.55000000000000004</v>
      </c>
      <c r="K28" s="216">
        <v>0.8</v>
      </c>
      <c r="L28" s="42"/>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row>
    <row r="29" spans="1:55" x14ac:dyDescent="0.25">
      <c r="A29" s="62">
        <f t="shared" si="0"/>
        <v>45404</v>
      </c>
      <c r="B29" s="216">
        <v>0</v>
      </c>
      <c r="C29" s="216">
        <v>0.8</v>
      </c>
      <c r="D29" s="216">
        <v>0</v>
      </c>
      <c r="E29" s="216">
        <v>0.3</v>
      </c>
      <c r="F29" s="216">
        <v>0</v>
      </c>
      <c r="G29" s="216">
        <v>0</v>
      </c>
      <c r="H29" s="216">
        <v>0.30000000000000004</v>
      </c>
      <c r="I29" s="216">
        <v>0.9</v>
      </c>
      <c r="J29" s="216">
        <v>0.55000000000000004</v>
      </c>
      <c r="K29" s="216">
        <v>0.8</v>
      </c>
      <c r="L29" s="42"/>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row>
    <row r="30" spans="1:55" x14ac:dyDescent="0.25">
      <c r="A30" s="62">
        <f t="shared" si="0"/>
        <v>45405</v>
      </c>
      <c r="B30" s="216">
        <v>0</v>
      </c>
      <c r="C30" s="216">
        <v>0.8</v>
      </c>
      <c r="D30" s="216">
        <v>0</v>
      </c>
      <c r="E30" s="216">
        <v>0.3</v>
      </c>
      <c r="F30" s="216">
        <v>0</v>
      </c>
      <c r="G30" s="216">
        <v>0</v>
      </c>
      <c r="H30" s="216">
        <v>0.30000000000000004</v>
      </c>
      <c r="I30" s="216">
        <v>0.9</v>
      </c>
      <c r="J30" s="216">
        <v>0.55000000000000004</v>
      </c>
      <c r="K30" s="216">
        <v>0.8</v>
      </c>
      <c r="L30" s="42"/>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row>
    <row r="31" spans="1:55" x14ac:dyDescent="0.25">
      <c r="A31" s="62">
        <f t="shared" si="0"/>
        <v>45406</v>
      </c>
      <c r="B31" s="216">
        <v>0</v>
      </c>
      <c r="C31" s="216">
        <v>0.8</v>
      </c>
      <c r="D31" s="216">
        <v>0</v>
      </c>
      <c r="E31" s="216">
        <v>0.3</v>
      </c>
      <c r="F31" s="216">
        <v>0</v>
      </c>
      <c r="G31" s="216">
        <v>0</v>
      </c>
      <c r="H31" s="216">
        <v>0.30000000000000004</v>
      </c>
      <c r="I31" s="216">
        <v>0.9</v>
      </c>
      <c r="J31" s="216">
        <v>0.55000000000000004</v>
      </c>
      <c r="K31" s="216">
        <v>0.8</v>
      </c>
      <c r="L31" s="42"/>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row>
    <row r="32" spans="1:55" x14ac:dyDescent="0.25">
      <c r="A32" s="62">
        <f t="shared" si="0"/>
        <v>45407</v>
      </c>
      <c r="B32" s="216">
        <v>0</v>
      </c>
      <c r="C32" s="216">
        <v>0.8</v>
      </c>
      <c r="D32" s="216">
        <v>0</v>
      </c>
      <c r="E32" s="216">
        <v>0.3</v>
      </c>
      <c r="F32" s="216">
        <v>0</v>
      </c>
      <c r="G32" s="216">
        <v>0</v>
      </c>
      <c r="H32" s="216">
        <v>0.30000000000000004</v>
      </c>
      <c r="I32" s="216">
        <v>0.9</v>
      </c>
      <c r="J32" s="216">
        <v>0.55000000000000004</v>
      </c>
      <c r="K32" s="216">
        <v>0.8</v>
      </c>
      <c r="L32" s="42"/>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row>
    <row r="33" spans="1:55" x14ac:dyDescent="0.25">
      <c r="A33" s="62">
        <f t="shared" si="0"/>
        <v>45408</v>
      </c>
      <c r="B33" s="216">
        <v>0</v>
      </c>
      <c r="C33" s="216">
        <v>0.8</v>
      </c>
      <c r="D33" s="216">
        <v>0</v>
      </c>
      <c r="E33" s="216">
        <v>0.3</v>
      </c>
      <c r="F33" s="216">
        <v>0</v>
      </c>
      <c r="G33" s="216">
        <v>0</v>
      </c>
      <c r="H33" s="216">
        <v>0.30000000000000004</v>
      </c>
      <c r="I33" s="216">
        <v>0.9</v>
      </c>
      <c r="J33" s="216">
        <v>0.55000000000000004</v>
      </c>
      <c r="K33" s="216">
        <v>0.8</v>
      </c>
      <c r="L33" s="42"/>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row>
    <row r="34" spans="1:55" x14ac:dyDescent="0.25">
      <c r="A34" s="62">
        <f t="shared" si="0"/>
        <v>45409</v>
      </c>
      <c r="B34" s="216">
        <v>0</v>
      </c>
      <c r="C34" s="216">
        <v>0.8</v>
      </c>
      <c r="D34" s="216">
        <v>0</v>
      </c>
      <c r="E34" s="216">
        <v>0.2</v>
      </c>
      <c r="F34" s="216">
        <v>0</v>
      </c>
      <c r="G34" s="216">
        <v>0</v>
      </c>
      <c r="H34" s="216">
        <v>0.30000000000000004</v>
      </c>
      <c r="I34" s="216">
        <v>0.9</v>
      </c>
      <c r="J34" s="216">
        <v>0.1</v>
      </c>
      <c r="K34" s="216">
        <v>0.8</v>
      </c>
      <c r="L34" s="42"/>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row>
    <row r="35" spans="1:55" x14ac:dyDescent="0.25">
      <c r="A35" s="62">
        <f t="shared" si="0"/>
        <v>45410</v>
      </c>
      <c r="B35" s="216">
        <v>0</v>
      </c>
      <c r="C35" s="216">
        <v>0.8</v>
      </c>
      <c r="D35" s="216">
        <v>0</v>
      </c>
      <c r="E35" s="216">
        <v>0.2</v>
      </c>
      <c r="F35" s="216">
        <v>0</v>
      </c>
      <c r="G35" s="216">
        <v>0</v>
      </c>
      <c r="H35" s="216">
        <v>0.30000000000000004</v>
      </c>
      <c r="I35" s="216">
        <v>0.9</v>
      </c>
      <c r="J35" s="216">
        <v>0.1</v>
      </c>
      <c r="K35" s="216">
        <v>0.8</v>
      </c>
      <c r="L35" s="42"/>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row>
    <row r="36" spans="1:55" x14ac:dyDescent="0.25">
      <c r="A36" s="62">
        <f t="shared" si="0"/>
        <v>45411</v>
      </c>
      <c r="B36" s="216">
        <v>0</v>
      </c>
      <c r="C36" s="216">
        <v>0.8</v>
      </c>
      <c r="D36" s="216">
        <v>0</v>
      </c>
      <c r="E36" s="216">
        <v>0.2</v>
      </c>
      <c r="F36" s="216">
        <v>0</v>
      </c>
      <c r="G36" s="216">
        <v>0</v>
      </c>
      <c r="H36" s="216">
        <v>0.30000000000000004</v>
      </c>
      <c r="I36" s="216">
        <v>0.9</v>
      </c>
      <c r="J36" s="216">
        <v>0.1</v>
      </c>
      <c r="K36" s="216">
        <v>0.8</v>
      </c>
      <c r="L36" s="42"/>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row>
    <row r="37" spans="1:55" ht="13" thickBot="1" x14ac:dyDescent="0.3">
      <c r="A37" s="62">
        <f t="shared" si="0"/>
        <v>45412</v>
      </c>
      <c r="B37" s="215">
        <v>0</v>
      </c>
      <c r="C37" s="215">
        <v>0.8</v>
      </c>
      <c r="D37" s="215">
        <v>0</v>
      </c>
      <c r="E37" s="215">
        <v>0.2</v>
      </c>
      <c r="F37" s="215">
        <v>0</v>
      </c>
      <c r="G37" s="215">
        <v>0</v>
      </c>
      <c r="H37" s="215">
        <v>0.30000000000000004</v>
      </c>
      <c r="I37" s="215">
        <v>0.9</v>
      </c>
      <c r="J37" s="215">
        <v>0.1</v>
      </c>
      <c r="K37" s="215">
        <v>0.8</v>
      </c>
      <c r="L37" s="42"/>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row>
    <row r="38" spans="1:55" x14ac:dyDescent="0.25">
      <c r="A38" s="62">
        <f t="shared" si="0"/>
        <v>45413</v>
      </c>
      <c r="B38" s="217">
        <v>0</v>
      </c>
      <c r="C38" s="217">
        <v>0.5</v>
      </c>
      <c r="D38" s="217">
        <v>0</v>
      </c>
      <c r="E38" s="217">
        <v>0</v>
      </c>
      <c r="F38" s="217">
        <v>0</v>
      </c>
      <c r="G38" s="217">
        <v>0</v>
      </c>
      <c r="H38" s="217">
        <v>0.3</v>
      </c>
      <c r="I38" s="217">
        <v>0.6</v>
      </c>
      <c r="J38" s="217">
        <v>0.1</v>
      </c>
      <c r="K38" s="217">
        <v>0.35</v>
      </c>
      <c r="L38" s="42"/>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row>
    <row r="39" spans="1:55" x14ac:dyDescent="0.25">
      <c r="A39" s="62">
        <f t="shared" si="0"/>
        <v>45414</v>
      </c>
      <c r="B39" s="216">
        <v>0</v>
      </c>
      <c r="C39" s="216">
        <v>0.5</v>
      </c>
      <c r="D39" s="216">
        <v>0</v>
      </c>
      <c r="E39" s="216">
        <v>0</v>
      </c>
      <c r="F39" s="216">
        <v>0</v>
      </c>
      <c r="G39" s="216">
        <v>0</v>
      </c>
      <c r="H39" s="216">
        <v>0.3</v>
      </c>
      <c r="I39" s="216">
        <v>0.6</v>
      </c>
      <c r="J39" s="216">
        <v>0.1</v>
      </c>
      <c r="K39" s="216">
        <v>0.35</v>
      </c>
      <c r="L39" s="42"/>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row>
    <row r="40" spans="1:55" x14ac:dyDescent="0.25">
      <c r="A40" s="62">
        <f t="shared" si="0"/>
        <v>45415</v>
      </c>
      <c r="B40" s="216">
        <v>0</v>
      </c>
      <c r="C40" s="216">
        <v>0.5</v>
      </c>
      <c r="D40" s="216">
        <v>0</v>
      </c>
      <c r="E40" s="216">
        <v>0</v>
      </c>
      <c r="F40" s="216">
        <v>0</v>
      </c>
      <c r="G40" s="216">
        <v>0</v>
      </c>
      <c r="H40" s="216">
        <v>0.3</v>
      </c>
      <c r="I40" s="216">
        <v>0.6</v>
      </c>
      <c r="J40" s="216">
        <v>0.1</v>
      </c>
      <c r="K40" s="216">
        <v>0.35</v>
      </c>
      <c r="L40" s="42"/>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row>
    <row r="41" spans="1:55" x14ac:dyDescent="0.25">
      <c r="A41" s="62">
        <f t="shared" si="0"/>
        <v>45416</v>
      </c>
      <c r="B41" s="216">
        <v>0</v>
      </c>
      <c r="C41" s="216">
        <v>0.3</v>
      </c>
      <c r="D41" s="216">
        <v>0</v>
      </c>
      <c r="E41" s="216">
        <v>0</v>
      </c>
      <c r="F41" s="216">
        <v>0</v>
      </c>
      <c r="G41" s="216">
        <v>0</v>
      </c>
      <c r="H41" s="216">
        <v>0.3</v>
      </c>
      <c r="I41" s="216">
        <v>0.6</v>
      </c>
      <c r="J41" s="216">
        <v>0.1</v>
      </c>
      <c r="K41" s="216">
        <v>0.35</v>
      </c>
      <c r="L41" s="42"/>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row>
    <row r="42" spans="1:55" x14ac:dyDescent="0.25">
      <c r="A42" s="62">
        <f t="shared" si="0"/>
        <v>45417</v>
      </c>
      <c r="B42" s="216">
        <v>0</v>
      </c>
      <c r="C42" s="216">
        <v>0.3</v>
      </c>
      <c r="D42" s="216">
        <v>0</v>
      </c>
      <c r="E42" s="216">
        <v>0</v>
      </c>
      <c r="F42" s="216">
        <v>0</v>
      </c>
      <c r="G42" s="216">
        <v>0</v>
      </c>
      <c r="H42" s="216">
        <v>0.3</v>
      </c>
      <c r="I42" s="216">
        <v>0.6</v>
      </c>
      <c r="J42" s="216">
        <v>0.1</v>
      </c>
      <c r="K42" s="216">
        <v>0.35</v>
      </c>
      <c r="L42" s="42"/>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row>
    <row r="43" spans="1:55" x14ac:dyDescent="0.25">
      <c r="A43" s="62">
        <f t="shared" si="0"/>
        <v>45418</v>
      </c>
      <c r="B43" s="216">
        <v>0</v>
      </c>
      <c r="C43" s="216">
        <v>0.3</v>
      </c>
      <c r="D43" s="216">
        <v>0</v>
      </c>
      <c r="E43" s="216">
        <v>0</v>
      </c>
      <c r="F43" s="216">
        <v>0</v>
      </c>
      <c r="G43" s="216">
        <v>0</v>
      </c>
      <c r="H43" s="216">
        <v>0.3</v>
      </c>
      <c r="I43" s="216">
        <v>0.6</v>
      </c>
      <c r="J43" s="216">
        <v>0.1</v>
      </c>
      <c r="K43" s="216">
        <v>0.35</v>
      </c>
      <c r="L43" s="42"/>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row>
    <row r="44" spans="1:55" x14ac:dyDescent="0.25">
      <c r="A44" s="62">
        <f t="shared" si="0"/>
        <v>45419</v>
      </c>
      <c r="B44" s="216">
        <v>0</v>
      </c>
      <c r="C44" s="216">
        <v>0.3</v>
      </c>
      <c r="D44" s="216">
        <v>0</v>
      </c>
      <c r="E44" s="216">
        <v>0</v>
      </c>
      <c r="F44" s="216">
        <v>0</v>
      </c>
      <c r="G44" s="216">
        <v>0</v>
      </c>
      <c r="H44" s="216">
        <v>0.3</v>
      </c>
      <c r="I44" s="216">
        <v>0.6</v>
      </c>
      <c r="J44" s="216">
        <v>0.1</v>
      </c>
      <c r="K44" s="216">
        <v>0.35</v>
      </c>
      <c r="L44" s="42"/>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row>
    <row r="45" spans="1:55" x14ac:dyDescent="0.25">
      <c r="A45" s="62">
        <f t="shared" si="0"/>
        <v>45420</v>
      </c>
      <c r="B45" s="216">
        <v>0</v>
      </c>
      <c r="C45" s="216">
        <v>0.3</v>
      </c>
      <c r="D45" s="216">
        <v>0</v>
      </c>
      <c r="E45" s="216">
        <v>0</v>
      </c>
      <c r="F45" s="216">
        <v>0</v>
      </c>
      <c r="G45" s="216">
        <v>0</v>
      </c>
      <c r="H45" s="216">
        <v>0.3</v>
      </c>
      <c r="I45" s="216">
        <v>0.6</v>
      </c>
      <c r="J45" s="216">
        <v>0.1</v>
      </c>
      <c r="K45" s="216">
        <v>0.35</v>
      </c>
      <c r="L45" s="42"/>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row>
    <row r="46" spans="1:55" x14ac:dyDescent="0.25">
      <c r="A46" s="62">
        <f t="shared" si="0"/>
        <v>45421</v>
      </c>
      <c r="B46" s="216">
        <v>0</v>
      </c>
      <c r="C46" s="216">
        <v>0.3</v>
      </c>
      <c r="D46" s="216">
        <v>0</v>
      </c>
      <c r="E46" s="216">
        <v>0</v>
      </c>
      <c r="F46" s="216">
        <v>0</v>
      </c>
      <c r="G46" s="216">
        <v>0</v>
      </c>
      <c r="H46" s="216">
        <v>0.3</v>
      </c>
      <c r="I46" s="216">
        <v>0.6</v>
      </c>
      <c r="J46" s="216">
        <v>0.1</v>
      </c>
      <c r="K46" s="216">
        <v>0.35</v>
      </c>
      <c r="L46" s="42"/>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row>
    <row r="47" spans="1:55" x14ac:dyDescent="0.25">
      <c r="A47" s="62">
        <f t="shared" si="0"/>
        <v>45422</v>
      </c>
      <c r="B47" s="216">
        <v>0</v>
      </c>
      <c r="C47" s="216">
        <v>0.3</v>
      </c>
      <c r="D47" s="216">
        <v>0</v>
      </c>
      <c r="E47" s="216">
        <v>0</v>
      </c>
      <c r="F47" s="216">
        <v>0</v>
      </c>
      <c r="G47" s="216">
        <v>0</v>
      </c>
      <c r="H47" s="216">
        <v>0.3</v>
      </c>
      <c r="I47" s="216">
        <v>0.6</v>
      </c>
      <c r="J47" s="216">
        <v>0.1</v>
      </c>
      <c r="K47" s="216">
        <v>0.35</v>
      </c>
      <c r="L47" s="42"/>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row>
    <row r="48" spans="1:55" x14ac:dyDescent="0.25">
      <c r="A48" s="62">
        <f t="shared" si="0"/>
        <v>45423</v>
      </c>
      <c r="B48" s="216">
        <v>0</v>
      </c>
      <c r="C48" s="216">
        <v>0</v>
      </c>
      <c r="D48" s="216">
        <v>0</v>
      </c>
      <c r="E48" s="216">
        <v>0</v>
      </c>
      <c r="F48" s="216">
        <v>0</v>
      </c>
      <c r="G48" s="216">
        <v>0</v>
      </c>
      <c r="H48" s="216">
        <v>0.3</v>
      </c>
      <c r="I48" s="216">
        <v>0.6</v>
      </c>
      <c r="J48" s="216">
        <v>0.1</v>
      </c>
      <c r="K48" s="216">
        <v>0.35</v>
      </c>
      <c r="L48" s="42"/>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row>
    <row r="49" spans="1:55" x14ac:dyDescent="0.25">
      <c r="A49" s="62">
        <f t="shared" si="0"/>
        <v>45424</v>
      </c>
      <c r="B49" s="216">
        <v>0</v>
      </c>
      <c r="C49" s="216">
        <v>0</v>
      </c>
      <c r="D49" s="216">
        <v>0</v>
      </c>
      <c r="E49" s="216">
        <v>0</v>
      </c>
      <c r="F49" s="216">
        <v>0</v>
      </c>
      <c r="G49" s="216">
        <v>0</v>
      </c>
      <c r="H49" s="216">
        <v>0.3</v>
      </c>
      <c r="I49" s="216">
        <v>0.6</v>
      </c>
      <c r="J49" s="216">
        <v>0.1</v>
      </c>
      <c r="K49" s="216">
        <v>0.35</v>
      </c>
      <c r="L49" s="42"/>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row>
    <row r="50" spans="1:55" x14ac:dyDescent="0.25">
      <c r="A50" s="62">
        <f t="shared" si="0"/>
        <v>45425</v>
      </c>
      <c r="B50" s="216">
        <v>0</v>
      </c>
      <c r="C50" s="216">
        <v>0.35</v>
      </c>
      <c r="D50" s="216">
        <v>0</v>
      </c>
      <c r="E50" s="216">
        <v>0.3</v>
      </c>
      <c r="F50" s="216">
        <v>0</v>
      </c>
      <c r="G50" s="216">
        <v>0</v>
      </c>
      <c r="H50" s="216">
        <v>0.3</v>
      </c>
      <c r="I50" s="216">
        <v>0.6</v>
      </c>
      <c r="J50" s="216">
        <v>0.05</v>
      </c>
      <c r="K50" s="216">
        <v>0.35</v>
      </c>
      <c r="L50" s="42"/>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row>
    <row r="51" spans="1:55" x14ac:dyDescent="0.25">
      <c r="A51" s="62">
        <f t="shared" si="0"/>
        <v>45426</v>
      </c>
      <c r="B51" s="216">
        <v>0</v>
      </c>
      <c r="C51" s="216">
        <v>0.35</v>
      </c>
      <c r="D51" s="216">
        <v>0</v>
      </c>
      <c r="E51" s="216">
        <v>0.3</v>
      </c>
      <c r="F51" s="216">
        <v>0</v>
      </c>
      <c r="G51" s="216">
        <v>0</v>
      </c>
      <c r="H51" s="216">
        <v>0.3</v>
      </c>
      <c r="I51" s="216">
        <v>0.6</v>
      </c>
      <c r="J51" s="216">
        <v>0.05</v>
      </c>
      <c r="K51" s="216">
        <v>0.35</v>
      </c>
      <c r="L51" s="42"/>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row>
    <row r="52" spans="1:55" x14ac:dyDescent="0.25">
      <c r="A52" s="62">
        <f t="shared" si="0"/>
        <v>45427</v>
      </c>
      <c r="B52" s="216">
        <v>0</v>
      </c>
      <c r="C52" s="216">
        <v>0.35</v>
      </c>
      <c r="D52" s="216">
        <v>0</v>
      </c>
      <c r="E52" s="216">
        <v>0.3</v>
      </c>
      <c r="F52" s="216">
        <v>0</v>
      </c>
      <c r="G52" s="216">
        <v>0</v>
      </c>
      <c r="H52" s="216">
        <v>0.3</v>
      </c>
      <c r="I52" s="216">
        <v>0.6</v>
      </c>
      <c r="J52" s="216">
        <v>0.05</v>
      </c>
      <c r="K52" s="216">
        <v>0.35</v>
      </c>
      <c r="L52" s="42"/>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row>
    <row r="53" spans="1:55" x14ac:dyDescent="0.25">
      <c r="A53" s="62">
        <f t="shared" si="0"/>
        <v>45428</v>
      </c>
      <c r="B53" s="216">
        <v>0</v>
      </c>
      <c r="C53" s="216">
        <v>0.4</v>
      </c>
      <c r="D53" s="216">
        <v>0</v>
      </c>
      <c r="E53" s="216">
        <v>0.3</v>
      </c>
      <c r="F53" s="216">
        <v>0</v>
      </c>
      <c r="G53" s="216">
        <v>0</v>
      </c>
      <c r="H53" s="216">
        <v>0.3</v>
      </c>
      <c r="I53" s="216">
        <v>0.6</v>
      </c>
      <c r="J53" s="216">
        <v>0.05</v>
      </c>
      <c r="K53" s="216">
        <v>0.35</v>
      </c>
      <c r="L53" s="42"/>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row>
    <row r="54" spans="1:55" x14ac:dyDescent="0.25">
      <c r="A54" s="62">
        <f t="shared" si="0"/>
        <v>45429</v>
      </c>
      <c r="B54" s="216">
        <v>0</v>
      </c>
      <c r="C54" s="216">
        <v>0.4</v>
      </c>
      <c r="D54" s="216">
        <v>0</v>
      </c>
      <c r="E54" s="216">
        <v>0.3</v>
      </c>
      <c r="F54" s="216">
        <v>0</v>
      </c>
      <c r="G54" s="216">
        <v>0</v>
      </c>
      <c r="H54" s="216">
        <v>0.3</v>
      </c>
      <c r="I54" s="216">
        <v>0.6</v>
      </c>
      <c r="J54" s="216">
        <v>0.05</v>
      </c>
      <c r="K54" s="216">
        <v>0.35</v>
      </c>
      <c r="L54" s="42"/>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row>
    <row r="55" spans="1:55" x14ac:dyDescent="0.25">
      <c r="A55" s="62">
        <f t="shared" si="0"/>
        <v>45430</v>
      </c>
      <c r="B55" s="216">
        <v>0</v>
      </c>
      <c r="C55" s="216">
        <v>0.4</v>
      </c>
      <c r="D55" s="216">
        <v>0</v>
      </c>
      <c r="E55" s="216">
        <v>0.3</v>
      </c>
      <c r="F55" s="216">
        <v>0</v>
      </c>
      <c r="G55" s="216">
        <v>0</v>
      </c>
      <c r="H55" s="216">
        <v>0.05</v>
      </c>
      <c r="I55" s="216">
        <v>0.6</v>
      </c>
      <c r="J55" s="216">
        <v>0.05</v>
      </c>
      <c r="K55" s="216">
        <v>0.35</v>
      </c>
      <c r="L55" s="42"/>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row>
    <row r="56" spans="1:55" x14ac:dyDescent="0.25">
      <c r="A56" s="62">
        <f t="shared" si="0"/>
        <v>45431</v>
      </c>
      <c r="B56" s="216">
        <v>0</v>
      </c>
      <c r="C56" s="216">
        <v>0.4</v>
      </c>
      <c r="D56" s="216">
        <v>0</v>
      </c>
      <c r="E56" s="216">
        <v>0.3</v>
      </c>
      <c r="F56" s="216">
        <v>0</v>
      </c>
      <c r="G56" s="216">
        <v>0</v>
      </c>
      <c r="H56" s="216">
        <v>0.05</v>
      </c>
      <c r="I56" s="216">
        <v>0.6</v>
      </c>
      <c r="J56" s="216">
        <v>0.05</v>
      </c>
      <c r="K56" s="216">
        <v>0.35</v>
      </c>
      <c r="L56" s="42"/>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row>
    <row r="57" spans="1:55" x14ac:dyDescent="0.25">
      <c r="A57" s="62">
        <f t="shared" si="0"/>
        <v>45432</v>
      </c>
      <c r="B57" s="216">
        <v>0</v>
      </c>
      <c r="C57" s="216">
        <v>0.4</v>
      </c>
      <c r="D57" s="216">
        <v>0</v>
      </c>
      <c r="E57" s="216">
        <v>0.3</v>
      </c>
      <c r="F57" s="216">
        <v>0</v>
      </c>
      <c r="G57" s="216">
        <v>0</v>
      </c>
      <c r="H57" s="216">
        <v>0.5</v>
      </c>
      <c r="I57" s="216">
        <v>0.6</v>
      </c>
      <c r="J57" s="216">
        <v>0.05</v>
      </c>
      <c r="K57" s="216">
        <v>0.35</v>
      </c>
      <c r="L57" s="42"/>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row>
    <row r="58" spans="1:55" x14ac:dyDescent="0.25">
      <c r="A58" s="62">
        <f t="shared" si="0"/>
        <v>45433</v>
      </c>
      <c r="B58" s="216">
        <v>0</v>
      </c>
      <c r="C58" s="216">
        <v>0.4</v>
      </c>
      <c r="D58" s="216">
        <v>0</v>
      </c>
      <c r="E58" s="216">
        <v>0.35</v>
      </c>
      <c r="F58" s="216">
        <v>1</v>
      </c>
      <c r="G58" s="216">
        <v>1</v>
      </c>
      <c r="H58" s="216">
        <v>0.5</v>
      </c>
      <c r="I58" s="216">
        <v>0.85</v>
      </c>
      <c r="J58" s="216">
        <v>0.05</v>
      </c>
      <c r="K58" s="216">
        <v>0.85</v>
      </c>
      <c r="L58" s="42"/>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1:55" x14ac:dyDescent="0.25">
      <c r="A59" s="62">
        <f t="shared" si="0"/>
        <v>45434</v>
      </c>
      <c r="B59" s="216">
        <v>0</v>
      </c>
      <c r="C59" s="216">
        <v>0.4</v>
      </c>
      <c r="D59" s="216">
        <v>0</v>
      </c>
      <c r="E59" s="216">
        <v>0.35</v>
      </c>
      <c r="F59" s="216">
        <v>1</v>
      </c>
      <c r="G59" s="216">
        <v>1</v>
      </c>
      <c r="H59" s="216">
        <v>0.5</v>
      </c>
      <c r="I59" s="216">
        <v>0.85</v>
      </c>
      <c r="J59" s="216">
        <v>0.05</v>
      </c>
      <c r="K59" s="216">
        <v>0.85</v>
      </c>
      <c r="L59" s="42"/>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row>
    <row r="60" spans="1:55" x14ac:dyDescent="0.25">
      <c r="A60" s="62">
        <f t="shared" si="0"/>
        <v>45435</v>
      </c>
      <c r="B60" s="216">
        <v>0</v>
      </c>
      <c r="C60" s="216">
        <v>0.4</v>
      </c>
      <c r="D60" s="216">
        <v>0</v>
      </c>
      <c r="E60" s="216">
        <v>0.35</v>
      </c>
      <c r="F60" s="216">
        <v>1</v>
      </c>
      <c r="G60" s="216">
        <v>1</v>
      </c>
      <c r="H60" s="216">
        <v>0.5</v>
      </c>
      <c r="I60" s="216">
        <v>0.6</v>
      </c>
      <c r="J60" s="216">
        <v>0.05</v>
      </c>
      <c r="K60" s="216">
        <v>0.35</v>
      </c>
      <c r="L60" s="42"/>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row>
    <row r="61" spans="1:55" x14ac:dyDescent="0.25">
      <c r="A61" s="62">
        <f t="shared" si="0"/>
        <v>45436</v>
      </c>
      <c r="B61" s="216">
        <v>0</v>
      </c>
      <c r="C61" s="216">
        <v>0.45</v>
      </c>
      <c r="D61" s="216">
        <v>0</v>
      </c>
      <c r="E61" s="216">
        <v>0.35</v>
      </c>
      <c r="F61" s="216">
        <v>1</v>
      </c>
      <c r="G61" s="216">
        <v>1</v>
      </c>
      <c r="H61" s="216">
        <v>0.5</v>
      </c>
      <c r="I61" s="216">
        <v>0.6</v>
      </c>
      <c r="J61" s="216">
        <v>0.05</v>
      </c>
      <c r="K61" s="216">
        <v>0.35</v>
      </c>
      <c r="L61" s="42"/>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row>
    <row r="62" spans="1:55" x14ac:dyDescent="0.25">
      <c r="A62" s="62">
        <f t="shared" si="0"/>
        <v>45437</v>
      </c>
      <c r="B62" s="216">
        <v>0</v>
      </c>
      <c r="C62" s="216">
        <v>0.45</v>
      </c>
      <c r="D62" s="216">
        <v>0</v>
      </c>
      <c r="E62" s="216">
        <v>0.3</v>
      </c>
      <c r="F62" s="216">
        <v>1</v>
      </c>
      <c r="G62" s="216">
        <v>1</v>
      </c>
      <c r="H62" s="216">
        <v>0.5</v>
      </c>
      <c r="I62" s="216">
        <v>0.6</v>
      </c>
      <c r="J62" s="216">
        <v>0.15</v>
      </c>
      <c r="K62" s="216">
        <v>0.35</v>
      </c>
      <c r="L62" s="42"/>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row>
    <row r="63" spans="1:55" x14ac:dyDescent="0.25">
      <c r="A63" s="62">
        <f t="shared" si="0"/>
        <v>45438</v>
      </c>
      <c r="B63" s="216">
        <v>0</v>
      </c>
      <c r="C63" s="216">
        <v>0.45</v>
      </c>
      <c r="D63" s="216">
        <v>0</v>
      </c>
      <c r="E63" s="216">
        <v>0.3</v>
      </c>
      <c r="F63" s="216">
        <v>1</v>
      </c>
      <c r="G63" s="216">
        <v>1</v>
      </c>
      <c r="H63" s="216">
        <v>0.5</v>
      </c>
      <c r="I63" s="216">
        <v>0.6</v>
      </c>
      <c r="J63" s="216">
        <v>0.15</v>
      </c>
      <c r="K63" s="216">
        <v>0.35</v>
      </c>
      <c r="L63" s="42"/>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row>
    <row r="64" spans="1:55" x14ac:dyDescent="0.25">
      <c r="A64" s="62">
        <f t="shared" si="0"/>
        <v>45439</v>
      </c>
      <c r="B64" s="216">
        <v>0</v>
      </c>
      <c r="C64" s="216">
        <v>0.6</v>
      </c>
      <c r="D64" s="216">
        <v>0</v>
      </c>
      <c r="E64" s="216">
        <v>0.95</v>
      </c>
      <c r="F64" s="216">
        <v>1</v>
      </c>
      <c r="G64" s="216">
        <v>1</v>
      </c>
      <c r="H64" s="216">
        <v>0.5</v>
      </c>
      <c r="I64" s="216">
        <v>0.85</v>
      </c>
      <c r="J64" s="216">
        <v>0.15</v>
      </c>
      <c r="K64" s="216">
        <v>0.85</v>
      </c>
      <c r="L64" s="42"/>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row>
    <row r="65" spans="1:55" x14ac:dyDescent="0.25">
      <c r="A65" s="62">
        <f t="shared" si="0"/>
        <v>45440</v>
      </c>
      <c r="B65" s="216">
        <v>0</v>
      </c>
      <c r="C65" s="216">
        <v>0.6</v>
      </c>
      <c r="D65" s="216">
        <v>0</v>
      </c>
      <c r="E65" s="216">
        <v>0.95</v>
      </c>
      <c r="F65" s="216">
        <v>1</v>
      </c>
      <c r="G65" s="216">
        <v>1</v>
      </c>
      <c r="H65" s="216">
        <v>0.5</v>
      </c>
      <c r="I65" s="216">
        <v>0.85</v>
      </c>
      <c r="J65" s="216">
        <v>0.15</v>
      </c>
      <c r="K65" s="216">
        <v>0.85</v>
      </c>
      <c r="L65" s="42"/>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row>
    <row r="66" spans="1:55" x14ac:dyDescent="0.25">
      <c r="A66" s="62">
        <f t="shared" si="0"/>
        <v>45441</v>
      </c>
      <c r="B66" s="216">
        <v>0</v>
      </c>
      <c r="C66" s="216">
        <v>0.6</v>
      </c>
      <c r="D66" s="216">
        <v>0</v>
      </c>
      <c r="E66" s="216">
        <v>0.95</v>
      </c>
      <c r="F66" s="216">
        <v>1</v>
      </c>
      <c r="G66" s="216">
        <v>1</v>
      </c>
      <c r="H66" s="216">
        <v>0.5</v>
      </c>
      <c r="I66" s="216">
        <v>0.85</v>
      </c>
      <c r="J66" s="216">
        <v>0.15</v>
      </c>
      <c r="K66" s="216">
        <v>0.85</v>
      </c>
      <c r="L66" s="42"/>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row>
    <row r="67" spans="1:55" x14ac:dyDescent="0.25">
      <c r="A67" s="62">
        <f t="shared" si="0"/>
        <v>45442</v>
      </c>
      <c r="B67" s="216">
        <v>0</v>
      </c>
      <c r="C67" s="216">
        <v>0.6</v>
      </c>
      <c r="D67" s="216">
        <v>0.8</v>
      </c>
      <c r="E67" s="216">
        <v>0.95</v>
      </c>
      <c r="F67" s="216">
        <v>1</v>
      </c>
      <c r="G67" s="216">
        <v>1</v>
      </c>
      <c r="H67" s="216">
        <v>0.5</v>
      </c>
      <c r="I67" s="216">
        <v>0.85</v>
      </c>
      <c r="J67" s="216">
        <v>0.15</v>
      </c>
      <c r="K67" s="216">
        <v>0.85</v>
      </c>
      <c r="L67" s="42"/>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row>
    <row r="68" spans="1:55" ht="13" thickBot="1" x14ac:dyDescent="0.3">
      <c r="A68" s="62">
        <f t="shared" si="0"/>
        <v>45443</v>
      </c>
      <c r="B68" s="215">
        <v>0</v>
      </c>
      <c r="C68" s="215">
        <v>0.6</v>
      </c>
      <c r="D68" s="215">
        <v>0</v>
      </c>
      <c r="E68" s="215">
        <v>0.95</v>
      </c>
      <c r="F68" s="215">
        <v>1</v>
      </c>
      <c r="G68" s="215">
        <v>1</v>
      </c>
      <c r="H68" s="215">
        <v>0.5</v>
      </c>
      <c r="I68" s="215">
        <v>0.85</v>
      </c>
      <c r="J68" s="215">
        <v>0.15</v>
      </c>
      <c r="K68" s="215">
        <v>0.85</v>
      </c>
      <c r="L68" s="42"/>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row>
    <row r="69" spans="1:55" x14ac:dyDescent="0.25">
      <c r="A69" s="62">
        <f t="shared" si="0"/>
        <v>45444</v>
      </c>
      <c r="B69" s="217">
        <v>0</v>
      </c>
      <c r="C69" s="217">
        <v>0.4</v>
      </c>
      <c r="D69" s="217">
        <v>0.05</v>
      </c>
      <c r="E69" s="217">
        <v>0.3</v>
      </c>
      <c r="F69" s="217">
        <v>1</v>
      </c>
      <c r="G69" s="217">
        <v>1</v>
      </c>
      <c r="H69" s="217">
        <v>0.5</v>
      </c>
      <c r="I69" s="217">
        <v>0.2</v>
      </c>
      <c r="J69" s="217">
        <v>0.1</v>
      </c>
      <c r="K69" s="217">
        <v>0.25</v>
      </c>
      <c r="L69" s="42"/>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row>
    <row r="70" spans="1:55" x14ac:dyDescent="0.25">
      <c r="A70" s="62">
        <f t="shared" si="0"/>
        <v>45445</v>
      </c>
      <c r="B70" s="216">
        <v>0</v>
      </c>
      <c r="C70" s="216">
        <v>0.4</v>
      </c>
      <c r="D70" s="216">
        <v>0.05</v>
      </c>
      <c r="E70" s="216">
        <v>0.3</v>
      </c>
      <c r="F70" s="216">
        <v>1</v>
      </c>
      <c r="G70" s="216">
        <v>1</v>
      </c>
      <c r="H70" s="216">
        <v>0.5</v>
      </c>
      <c r="I70" s="216">
        <v>0.2</v>
      </c>
      <c r="J70" s="216">
        <v>0.1</v>
      </c>
      <c r="K70" s="216">
        <v>0.25</v>
      </c>
      <c r="L70" s="42"/>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row>
    <row r="71" spans="1:55" x14ac:dyDescent="0.25">
      <c r="A71" s="62">
        <f t="shared" si="0"/>
        <v>45446</v>
      </c>
      <c r="B71" s="216">
        <v>0</v>
      </c>
      <c r="C71" s="216">
        <v>0.4</v>
      </c>
      <c r="D71" s="216">
        <v>0.05</v>
      </c>
      <c r="E71" s="216">
        <v>0.4</v>
      </c>
      <c r="F71" s="216">
        <v>1</v>
      </c>
      <c r="G71" s="216">
        <v>1</v>
      </c>
      <c r="H71" s="216">
        <v>0.5</v>
      </c>
      <c r="I71" s="216">
        <v>0.2</v>
      </c>
      <c r="J71" s="216">
        <v>0.1</v>
      </c>
      <c r="K71" s="216">
        <v>0.25</v>
      </c>
      <c r="L71" s="42"/>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row>
    <row r="72" spans="1:55" x14ac:dyDescent="0.25">
      <c r="A72" s="62">
        <f t="shared" si="0"/>
        <v>45447</v>
      </c>
      <c r="B72" s="216">
        <v>0</v>
      </c>
      <c r="C72" s="216">
        <v>0.4</v>
      </c>
      <c r="D72" s="216">
        <v>0.05</v>
      </c>
      <c r="E72" s="216">
        <v>0.4</v>
      </c>
      <c r="F72" s="216">
        <v>1</v>
      </c>
      <c r="G72" s="216">
        <v>1</v>
      </c>
      <c r="H72" s="216">
        <v>0.5</v>
      </c>
      <c r="I72" s="216">
        <v>0.2</v>
      </c>
      <c r="J72" s="216">
        <v>0.1</v>
      </c>
      <c r="K72" s="216">
        <v>0.25</v>
      </c>
      <c r="L72" s="42"/>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row>
    <row r="73" spans="1:55" x14ac:dyDescent="0.25">
      <c r="A73" s="62">
        <f t="shared" si="0"/>
        <v>45448</v>
      </c>
      <c r="B73" s="216">
        <v>0</v>
      </c>
      <c r="C73" s="216">
        <v>0.4</v>
      </c>
      <c r="D73" s="216">
        <v>0.05</v>
      </c>
      <c r="E73" s="216">
        <v>0.4</v>
      </c>
      <c r="F73" s="216">
        <v>1</v>
      </c>
      <c r="G73" s="216">
        <v>1</v>
      </c>
      <c r="H73" s="216">
        <v>0.5</v>
      </c>
      <c r="I73" s="216">
        <v>0.2</v>
      </c>
      <c r="J73" s="216">
        <v>0.1</v>
      </c>
      <c r="K73" s="216">
        <v>0.25</v>
      </c>
      <c r="L73" s="42"/>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row>
    <row r="74" spans="1:55" x14ac:dyDescent="0.25">
      <c r="A74" s="62">
        <f t="shared" ref="A74:A137" si="1">A73+1</f>
        <v>45449</v>
      </c>
      <c r="B74" s="216">
        <v>0</v>
      </c>
      <c r="C74" s="216">
        <v>0.4</v>
      </c>
      <c r="D74" s="216">
        <v>0.05</v>
      </c>
      <c r="E74" s="216">
        <v>0.4</v>
      </c>
      <c r="F74" s="216">
        <v>1</v>
      </c>
      <c r="G74" s="216">
        <v>1</v>
      </c>
      <c r="H74" s="216">
        <v>0.5</v>
      </c>
      <c r="I74" s="216">
        <v>0.2</v>
      </c>
      <c r="J74" s="216">
        <v>0.1</v>
      </c>
      <c r="K74" s="216">
        <v>0.25</v>
      </c>
      <c r="L74" s="42"/>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row>
    <row r="75" spans="1:55" x14ac:dyDescent="0.25">
      <c r="A75" s="62">
        <f t="shared" si="1"/>
        <v>45450</v>
      </c>
      <c r="B75" s="216">
        <v>0</v>
      </c>
      <c r="C75" s="216">
        <v>0.4</v>
      </c>
      <c r="D75" s="216">
        <v>0.05</v>
      </c>
      <c r="E75" s="216">
        <v>0.4</v>
      </c>
      <c r="F75" s="216">
        <v>1</v>
      </c>
      <c r="G75" s="216">
        <v>1</v>
      </c>
      <c r="H75" s="216">
        <v>0.5</v>
      </c>
      <c r="I75" s="216">
        <v>0.2</v>
      </c>
      <c r="J75" s="216">
        <v>0.1</v>
      </c>
      <c r="K75" s="216">
        <v>0.25</v>
      </c>
      <c r="L75" s="42"/>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row>
    <row r="76" spans="1:55" x14ac:dyDescent="0.25">
      <c r="A76" s="62">
        <f t="shared" si="1"/>
        <v>45451</v>
      </c>
      <c r="B76" s="216">
        <v>0</v>
      </c>
      <c r="C76" s="216">
        <v>0.4</v>
      </c>
      <c r="D76" s="216">
        <v>0.05</v>
      </c>
      <c r="E76" s="216">
        <v>0.4</v>
      </c>
      <c r="F76" s="216">
        <v>1</v>
      </c>
      <c r="G76" s="216">
        <v>1</v>
      </c>
      <c r="H76" s="216">
        <v>0.5</v>
      </c>
      <c r="I76" s="216">
        <v>0.2</v>
      </c>
      <c r="J76" s="216">
        <v>0.1</v>
      </c>
      <c r="K76" s="216">
        <v>0.25</v>
      </c>
      <c r="L76" s="42"/>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row>
    <row r="77" spans="1:55" x14ac:dyDescent="0.25">
      <c r="A77" s="62">
        <f t="shared" si="1"/>
        <v>45452</v>
      </c>
      <c r="B77" s="216">
        <v>0</v>
      </c>
      <c r="C77" s="216">
        <v>0.4</v>
      </c>
      <c r="D77" s="216">
        <v>0.05</v>
      </c>
      <c r="E77" s="216">
        <v>0.4</v>
      </c>
      <c r="F77" s="216">
        <v>1</v>
      </c>
      <c r="G77" s="216">
        <v>1</v>
      </c>
      <c r="H77" s="216">
        <v>0.5</v>
      </c>
      <c r="I77" s="216">
        <v>0.2</v>
      </c>
      <c r="J77" s="216">
        <v>0.1</v>
      </c>
      <c r="K77" s="216">
        <v>0.25</v>
      </c>
      <c r="L77" s="42"/>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row>
    <row r="78" spans="1:55" x14ac:dyDescent="0.25">
      <c r="A78" s="62">
        <f t="shared" si="1"/>
        <v>45453</v>
      </c>
      <c r="B78" s="216">
        <v>0.15</v>
      </c>
      <c r="C78" s="216">
        <v>0.5</v>
      </c>
      <c r="D78" s="216">
        <v>0.9</v>
      </c>
      <c r="E78" s="216">
        <v>0.95</v>
      </c>
      <c r="F78" s="216">
        <v>1</v>
      </c>
      <c r="G78" s="216">
        <v>1</v>
      </c>
      <c r="H78" s="216">
        <v>0.5</v>
      </c>
      <c r="I78" s="216">
        <v>0.2</v>
      </c>
      <c r="J78" s="216">
        <v>0.1</v>
      </c>
      <c r="K78" s="216">
        <v>0.25</v>
      </c>
      <c r="L78" s="42"/>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row>
    <row r="79" spans="1:55" x14ac:dyDescent="0.25">
      <c r="A79" s="62">
        <f t="shared" si="1"/>
        <v>45454</v>
      </c>
      <c r="B79" s="216">
        <v>0.15</v>
      </c>
      <c r="C79" s="216">
        <v>0.4</v>
      </c>
      <c r="D79" s="216">
        <v>0.9</v>
      </c>
      <c r="E79" s="216">
        <v>0.95</v>
      </c>
      <c r="F79" s="216">
        <v>1</v>
      </c>
      <c r="G79" s="216">
        <v>1</v>
      </c>
      <c r="H79" s="216">
        <v>0.5</v>
      </c>
      <c r="I79" s="216">
        <v>0.2</v>
      </c>
      <c r="J79" s="216">
        <v>0.1</v>
      </c>
      <c r="K79" s="216">
        <v>0.25</v>
      </c>
      <c r="L79" s="42"/>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row>
    <row r="80" spans="1:55" x14ac:dyDescent="0.25">
      <c r="A80" s="62">
        <f t="shared" si="1"/>
        <v>45455</v>
      </c>
      <c r="B80" s="216">
        <v>0.15</v>
      </c>
      <c r="C80" s="216">
        <v>0.4</v>
      </c>
      <c r="D80" s="216">
        <v>0.9</v>
      </c>
      <c r="E80" s="216">
        <v>0.95</v>
      </c>
      <c r="F80" s="216">
        <v>1</v>
      </c>
      <c r="G80" s="216">
        <v>1</v>
      </c>
      <c r="H80" s="216">
        <v>0.5</v>
      </c>
      <c r="I80" s="216">
        <v>0.2</v>
      </c>
      <c r="J80" s="216">
        <v>0.1</v>
      </c>
      <c r="K80" s="216">
        <v>0.25</v>
      </c>
      <c r="L80" s="42"/>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row>
    <row r="81" spans="1:55" x14ac:dyDescent="0.25">
      <c r="A81" s="62">
        <f t="shared" si="1"/>
        <v>45456</v>
      </c>
      <c r="B81" s="216">
        <v>0.15</v>
      </c>
      <c r="C81" s="216">
        <v>0.4</v>
      </c>
      <c r="D81" s="216">
        <v>0.9</v>
      </c>
      <c r="E81" s="216">
        <v>0.95</v>
      </c>
      <c r="F81" s="216">
        <v>1</v>
      </c>
      <c r="G81" s="216">
        <v>1</v>
      </c>
      <c r="H81" s="216">
        <v>0.5</v>
      </c>
      <c r="I81" s="216">
        <v>0.2</v>
      </c>
      <c r="J81" s="216">
        <v>0.1</v>
      </c>
      <c r="K81" s="216">
        <v>0.25</v>
      </c>
      <c r="L81" s="42"/>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row>
    <row r="82" spans="1:55" x14ac:dyDescent="0.25">
      <c r="A82" s="62">
        <f t="shared" si="1"/>
        <v>45457</v>
      </c>
      <c r="B82" s="216">
        <v>0.15</v>
      </c>
      <c r="C82" s="216">
        <v>0.4</v>
      </c>
      <c r="D82" s="216">
        <v>0.9</v>
      </c>
      <c r="E82" s="216">
        <v>0.95</v>
      </c>
      <c r="F82" s="216">
        <v>1</v>
      </c>
      <c r="G82" s="216">
        <v>1</v>
      </c>
      <c r="H82" s="216">
        <v>0.5</v>
      </c>
      <c r="I82" s="216">
        <v>0.2</v>
      </c>
      <c r="J82" s="216">
        <v>0.1</v>
      </c>
      <c r="K82" s="216">
        <v>0.25</v>
      </c>
      <c r="L82" s="42"/>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row>
    <row r="83" spans="1:55" x14ac:dyDescent="0.25">
      <c r="A83" s="62">
        <f t="shared" si="1"/>
        <v>45458</v>
      </c>
      <c r="B83" s="216">
        <v>0</v>
      </c>
      <c r="C83" s="216">
        <v>0.3</v>
      </c>
      <c r="D83" s="216">
        <v>0.9</v>
      </c>
      <c r="E83" s="216">
        <v>0.95</v>
      </c>
      <c r="F83" s="216">
        <v>1</v>
      </c>
      <c r="G83" s="216">
        <v>1</v>
      </c>
      <c r="H83" s="216">
        <v>0.5</v>
      </c>
      <c r="I83" s="216">
        <v>0.2</v>
      </c>
      <c r="J83" s="216">
        <v>0.1</v>
      </c>
      <c r="K83" s="216">
        <v>0.25</v>
      </c>
      <c r="L83" s="42"/>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row>
    <row r="84" spans="1:55" x14ac:dyDescent="0.25">
      <c r="A84" s="62">
        <f t="shared" si="1"/>
        <v>45459</v>
      </c>
      <c r="B84" s="216">
        <v>0</v>
      </c>
      <c r="C84" s="216">
        <v>0.3</v>
      </c>
      <c r="D84" s="216">
        <v>0.9</v>
      </c>
      <c r="E84" s="216">
        <v>0.95</v>
      </c>
      <c r="F84" s="216">
        <v>1</v>
      </c>
      <c r="G84" s="216">
        <v>1</v>
      </c>
      <c r="H84" s="216">
        <v>0.5</v>
      </c>
      <c r="I84" s="216">
        <v>0.2</v>
      </c>
      <c r="J84" s="216">
        <v>0.1</v>
      </c>
      <c r="K84" s="216">
        <v>0.25</v>
      </c>
      <c r="L84" s="42"/>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row>
    <row r="85" spans="1:55" x14ac:dyDescent="0.25">
      <c r="A85" s="62">
        <f t="shared" si="1"/>
        <v>45460</v>
      </c>
      <c r="B85" s="216">
        <v>0.15</v>
      </c>
      <c r="C85" s="216">
        <v>0.55000000000000004</v>
      </c>
      <c r="D85" s="216">
        <v>0.9</v>
      </c>
      <c r="E85" s="216">
        <v>0.95</v>
      </c>
      <c r="F85" s="216">
        <v>1</v>
      </c>
      <c r="G85" s="216">
        <v>1</v>
      </c>
      <c r="H85" s="216">
        <v>0.75</v>
      </c>
      <c r="I85" s="216">
        <v>0.2</v>
      </c>
      <c r="J85" s="216">
        <v>0.1</v>
      </c>
      <c r="K85" s="216">
        <v>0.25</v>
      </c>
      <c r="L85" s="42"/>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row>
    <row r="86" spans="1:55" x14ac:dyDescent="0.25">
      <c r="A86" s="62">
        <f t="shared" si="1"/>
        <v>45461</v>
      </c>
      <c r="B86" s="216">
        <v>0.15</v>
      </c>
      <c r="C86" s="216">
        <v>0.45</v>
      </c>
      <c r="D86" s="216">
        <v>0.9</v>
      </c>
      <c r="E86" s="216">
        <v>0.95</v>
      </c>
      <c r="F86" s="216">
        <v>1</v>
      </c>
      <c r="G86" s="216">
        <v>1</v>
      </c>
      <c r="H86" s="216">
        <v>0.75</v>
      </c>
      <c r="I86" s="216">
        <v>0.2</v>
      </c>
      <c r="J86" s="216">
        <v>0.1</v>
      </c>
      <c r="K86" s="216">
        <v>0.25</v>
      </c>
      <c r="L86" s="42"/>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row>
    <row r="87" spans="1:55" x14ac:dyDescent="0.25">
      <c r="A87" s="62">
        <f t="shared" si="1"/>
        <v>45462</v>
      </c>
      <c r="B87" s="216">
        <v>0.15</v>
      </c>
      <c r="C87" s="216">
        <v>0.45</v>
      </c>
      <c r="D87" s="216">
        <v>0.9</v>
      </c>
      <c r="E87" s="216">
        <v>0.95</v>
      </c>
      <c r="F87" s="216">
        <v>1</v>
      </c>
      <c r="G87" s="216">
        <v>1</v>
      </c>
      <c r="H87" s="216">
        <v>0.75</v>
      </c>
      <c r="I87" s="216">
        <v>0.2</v>
      </c>
      <c r="J87" s="216">
        <v>0.1</v>
      </c>
      <c r="K87" s="216">
        <v>0.25</v>
      </c>
      <c r="L87" s="42"/>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row>
    <row r="88" spans="1:55" x14ac:dyDescent="0.25">
      <c r="A88" s="62">
        <f t="shared" si="1"/>
        <v>45463</v>
      </c>
      <c r="B88" s="216">
        <v>0.15</v>
      </c>
      <c r="C88" s="216">
        <v>0.45</v>
      </c>
      <c r="D88" s="216">
        <v>0.9</v>
      </c>
      <c r="E88" s="216">
        <v>0.95</v>
      </c>
      <c r="F88" s="216">
        <v>1</v>
      </c>
      <c r="G88" s="216">
        <v>1</v>
      </c>
      <c r="H88" s="216">
        <v>0.75</v>
      </c>
      <c r="I88" s="216">
        <v>0.2</v>
      </c>
      <c r="J88" s="216">
        <v>0.1</v>
      </c>
      <c r="K88" s="216">
        <v>0.25</v>
      </c>
      <c r="L88" s="42"/>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row>
    <row r="89" spans="1:55" x14ac:dyDescent="0.25">
      <c r="A89" s="62">
        <f t="shared" si="1"/>
        <v>45464</v>
      </c>
      <c r="B89" s="216">
        <v>0.15</v>
      </c>
      <c r="C89" s="216">
        <v>0.45</v>
      </c>
      <c r="D89" s="216">
        <v>0.9</v>
      </c>
      <c r="E89" s="216">
        <v>0.95</v>
      </c>
      <c r="F89" s="216">
        <v>1</v>
      </c>
      <c r="G89" s="216">
        <v>1</v>
      </c>
      <c r="H89" s="216">
        <v>0.75</v>
      </c>
      <c r="I89" s="216">
        <v>0.2</v>
      </c>
      <c r="J89" s="216">
        <v>0.1</v>
      </c>
      <c r="K89" s="216">
        <v>0.25</v>
      </c>
      <c r="L89" s="42"/>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1:55" x14ac:dyDescent="0.25">
      <c r="A90" s="62">
        <f t="shared" si="1"/>
        <v>45465</v>
      </c>
      <c r="B90" s="216">
        <v>0</v>
      </c>
      <c r="C90" s="216">
        <v>0.45</v>
      </c>
      <c r="D90" s="216">
        <v>0.9</v>
      </c>
      <c r="E90" s="216">
        <v>0.85</v>
      </c>
      <c r="F90" s="216">
        <v>0.1</v>
      </c>
      <c r="G90" s="216">
        <v>1</v>
      </c>
      <c r="H90" s="216">
        <v>0.75</v>
      </c>
      <c r="I90" s="216">
        <v>0.2</v>
      </c>
      <c r="J90" s="216">
        <v>0.1</v>
      </c>
      <c r="K90" s="216">
        <v>0.25</v>
      </c>
      <c r="L90" s="42"/>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row>
    <row r="91" spans="1:55" x14ac:dyDescent="0.25">
      <c r="A91" s="62">
        <f t="shared" si="1"/>
        <v>45466</v>
      </c>
      <c r="B91" s="216">
        <v>0</v>
      </c>
      <c r="C91" s="216">
        <v>0.45</v>
      </c>
      <c r="D91" s="216">
        <v>0.9</v>
      </c>
      <c r="E91" s="216">
        <v>0.85</v>
      </c>
      <c r="F91" s="216">
        <v>0.1</v>
      </c>
      <c r="G91" s="216">
        <v>1</v>
      </c>
      <c r="H91" s="216">
        <v>0.75</v>
      </c>
      <c r="I91" s="216">
        <v>0.2</v>
      </c>
      <c r="J91" s="216">
        <v>0.1</v>
      </c>
      <c r="K91" s="216">
        <v>0.25</v>
      </c>
      <c r="L91" s="42"/>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row>
    <row r="92" spans="1:55" x14ac:dyDescent="0.25">
      <c r="A92" s="62">
        <f t="shared" si="1"/>
        <v>45467</v>
      </c>
      <c r="B92" s="216">
        <v>0</v>
      </c>
      <c r="C92" s="216">
        <v>0.3</v>
      </c>
      <c r="D92" s="216">
        <v>0.9</v>
      </c>
      <c r="E92" s="216">
        <v>0.85</v>
      </c>
      <c r="F92" s="216">
        <v>0.1</v>
      </c>
      <c r="G92" s="216">
        <v>1</v>
      </c>
      <c r="H92" s="216">
        <v>0.75</v>
      </c>
      <c r="I92" s="216">
        <v>0.2</v>
      </c>
      <c r="J92" s="216">
        <v>0.1</v>
      </c>
      <c r="K92" s="216">
        <v>0.25</v>
      </c>
      <c r="L92" s="42"/>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row>
    <row r="93" spans="1:55" x14ac:dyDescent="0.25">
      <c r="A93" s="62">
        <f t="shared" si="1"/>
        <v>45468</v>
      </c>
      <c r="B93" s="216">
        <v>0</v>
      </c>
      <c r="C93" s="216">
        <v>0.3</v>
      </c>
      <c r="D93" s="216">
        <v>0.9</v>
      </c>
      <c r="E93" s="216">
        <v>0.85</v>
      </c>
      <c r="F93" s="216">
        <v>0.1</v>
      </c>
      <c r="G93" s="216">
        <v>1</v>
      </c>
      <c r="H93" s="216">
        <v>0.75</v>
      </c>
      <c r="I93" s="216">
        <v>0.2</v>
      </c>
      <c r="J93" s="216">
        <v>0.1</v>
      </c>
      <c r="K93" s="216">
        <v>0.25</v>
      </c>
      <c r="L93" s="42"/>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row>
    <row r="94" spans="1:55" x14ac:dyDescent="0.25">
      <c r="A94" s="62">
        <f t="shared" si="1"/>
        <v>45469</v>
      </c>
      <c r="B94" s="216">
        <v>0</v>
      </c>
      <c r="C94" s="216">
        <v>0.3</v>
      </c>
      <c r="D94" s="216">
        <v>0.9</v>
      </c>
      <c r="E94" s="216">
        <v>0.85</v>
      </c>
      <c r="F94" s="216">
        <v>0.1</v>
      </c>
      <c r="G94" s="216">
        <v>1</v>
      </c>
      <c r="H94" s="216">
        <v>0.75</v>
      </c>
      <c r="I94" s="216">
        <v>0.2</v>
      </c>
      <c r="J94" s="216">
        <v>0.1</v>
      </c>
      <c r="K94" s="216">
        <v>0.25</v>
      </c>
      <c r="L94" s="42"/>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row>
    <row r="95" spans="1:55" x14ac:dyDescent="0.25">
      <c r="A95" s="62">
        <f t="shared" si="1"/>
        <v>45470</v>
      </c>
      <c r="B95" s="216">
        <v>0</v>
      </c>
      <c r="C95" s="216">
        <v>0.3</v>
      </c>
      <c r="D95" s="216">
        <v>0.9</v>
      </c>
      <c r="E95" s="216">
        <v>0.85</v>
      </c>
      <c r="F95" s="216">
        <v>0.1</v>
      </c>
      <c r="G95" s="216">
        <v>1</v>
      </c>
      <c r="H95" s="216">
        <v>0.75</v>
      </c>
      <c r="I95" s="216">
        <v>0.2</v>
      </c>
      <c r="J95" s="216">
        <v>0.1</v>
      </c>
      <c r="K95" s="216">
        <v>0.25</v>
      </c>
      <c r="L95" s="42"/>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row>
    <row r="96" spans="1:55" x14ac:dyDescent="0.25">
      <c r="A96" s="62">
        <f t="shared" si="1"/>
        <v>45471</v>
      </c>
      <c r="B96" s="216">
        <v>0</v>
      </c>
      <c r="C96" s="216">
        <v>0.3</v>
      </c>
      <c r="D96" s="216">
        <v>0.9</v>
      </c>
      <c r="E96" s="216">
        <v>0.85</v>
      </c>
      <c r="F96" s="216">
        <v>0.1</v>
      </c>
      <c r="G96" s="216">
        <v>1</v>
      </c>
      <c r="H96" s="216">
        <v>0.75</v>
      </c>
      <c r="I96" s="216">
        <v>0.2</v>
      </c>
      <c r="J96" s="216">
        <v>0.1</v>
      </c>
      <c r="K96" s="216">
        <v>0.25</v>
      </c>
      <c r="L96" s="42"/>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row>
    <row r="97" spans="1:55" x14ac:dyDescent="0.25">
      <c r="A97" s="62">
        <f t="shared" si="1"/>
        <v>45472</v>
      </c>
      <c r="B97" s="216">
        <v>0</v>
      </c>
      <c r="C97" s="216">
        <v>0.15</v>
      </c>
      <c r="D97" s="216">
        <v>0.9</v>
      </c>
      <c r="E97" s="216">
        <v>0.85</v>
      </c>
      <c r="F97" s="216">
        <v>0.1</v>
      </c>
      <c r="G97" s="216">
        <v>1</v>
      </c>
      <c r="H97" s="216">
        <v>0.5</v>
      </c>
      <c r="I97" s="216">
        <v>0.2</v>
      </c>
      <c r="J97" s="216">
        <v>0.1</v>
      </c>
      <c r="K97" s="216">
        <v>0.25</v>
      </c>
      <c r="L97" s="42"/>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8" spans="1:55" ht="13" thickBot="1" x14ac:dyDescent="0.3">
      <c r="A98" s="62">
        <f t="shared" si="1"/>
        <v>45473</v>
      </c>
      <c r="B98" s="215">
        <v>0</v>
      </c>
      <c r="C98" s="215">
        <v>0.15</v>
      </c>
      <c r="D98" s="215">
        <v>0.9</v>
      </c>
      <c r="E98" s="215">
        <v>0.85</v>
      </c>
      <c r="F98" s="215">
        <v>0.1</v>
      </c>
      <c r="G98" s="215">
        <v>1</v>
      </c>
      <c r="H98" s="215">
        <v>0.5</v>
      </c>
      <c r="I98" s="215">
        <v>0.2</v>
      </c>
      <c r="J98" s="215">
        <v>0.1</v>
      </c>
      <c r="K98" s="215">
        <v>0.25</v>
      </c>
      <c r="L98" s="42"/>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row>
    <row r="99" spans="1:55" x14ac:dyDescent="0.25">
      <c r="A99" s="62">
        <f t="shared" si="1"/>
        <v>45474</v>
      </c>
      <c r="B99" s="217">
        <v>0</v>
      </c>
      <c r="C99" s="217">
        <v>0.4</v>
      </c>
      <c r="D99" s="217">
        <v>0.8</v>
      </c>
      <c r="E99" s="217">
        <v>0.85</v>
      </c>
      <c r="F99" s="217">
        <v>0.1</v>
      </c>
      <c r="G99" s="217">
        <v>1</v>
      </c>
      <c r="H99" s="217">
        <v>0.5</v>
      </c>
      <c r="I99" s="217">
        <v>0.55000000000000004</v>
      </c>
      <c r="J99" s="217">
        <v>0.5</v>
      </c>
      <c r="K99" s="217">
        <v>0.2</v>
      </c>
      <c r="L99" s="42"/>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0" spans="1:55" x14ac:dyDescent="0.25">
      <c r="A100" s="62">
        <f t="shared" si="1"/>
        <v>45475</v>
      </c>
      <c r="B100" s="216">
        <v>0</v>
      </c>
      <c r="C100" s="216">
        <v>0.6</v>
      </c>
      <c r="D100" s="216">
        <v>0.8</v>
      </c>
      <c r="E100" s="216">
        <v>0.85</v>
      </c>
      <c r="F100" s="216">
        <v>0.1</v>
      </c>
      <c r="G100" s="216">
        <v>1</v>
      </c>
      <c r="H100" s="216">
        <v>0.5</v>
      </c>
      <c r="I100" s="216">
        <v>0.55000000000000004</v>
      </c>
      <c r="J100" s="216">
        <v>0.5</v>
      </c>
      <c r="K100" s="216">
        <v>0.2</v>
      </c>
      <c r="L100" s="42"/>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row>
    <row r="101" spans="1:55" x14ac:dyDescent="0.25">
      <c r="A101" s="62">
        <f t="shared" si="1"/>
        <v>45476</v>
      </c>
      <c r="B101" s="216">
        <v>0</v>
      </c>
      <c r="C101" s="216">
        <v>0.6</v>
      </c>
      <c r="D101" s="216">
        <v>0.8</v>
      </c>
      <c r="E101" s="216">
        <v>0.85</v>
      </c>
      <c r="F101" s="216">
        <v>0.1</v>
      </c>
      <c r="G101" s="216">
        <v>1</v>
      </c>
      <c r="H101" s="216">
        <v>0.5</v>
      </c>
      <c r="I101" s="216">
        <v>0.55000000000000004</v>
      </c>
      <c r="J101" s="216">
        <v>0.5</v>
      </c>
      <c r="K101" s="216">
        <v>0.2</v>
      </c>
      <c r="L101" s="42"/>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row>
    <row r="102" spans="1:55" x14ac:dyDescent="0.25">
      <c r="A102" s="62">
        <f t="shared" si="1"/>
        <v>45477</v>
      </c>
      <c r="B102" s="216">
        <v>0</v>
      </c>
      <c r="C102" s="216">
        <v>0.6</v>
      </c>
      <c r="D102" s="216">
        <v>0.8</v>
      </c>
      <c r="E102" s="216">
        <v>0.85</v>
      </c>
      <c r="F102" s="216">
        <v>0.1</v>
      </c>
      <c r="G102" s="216">
        <v>1</v>
      </c>
      <c r="H102" s="216">
        <v>0.5</v>
      </c>
      <c r="I102" s="216">
        <v>0.55000000000000004</v>
      </c>
      <c r="J102" s="216">
        <v>0.5</v>
      </c>
      <c r="K102" s="216">
        <v>0.2</v>
      </c>
      <c r="L102" s="42"/>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row>
    <row r="103" spans="1:55" x14ac:dyDescent="0.25">
      <c r="A103" s="62">
        <f t="shared" si="1"/>
        <v>45478</v>
      </c>
      <c r="B103" s="216">
        <v>0</v>
      </c>
      <c r="C103" s="216">
        <v>0.1</v>
      </c>
      <c r="D103" s="216">
        <v>0.8</v>
      </c>
      <c r="E103" s="216">
        <v>0.85</v>
      </c>
      <c r="F103" s="216">
        <v>0.1</v>
      </c>
      <c r="G103" s="216">
        <v>1</v>
      </c>
      <c r="H103" s="216">
        <v>0.5</v>
      </c>
      <c r="I103" s="216">
        <v>0.55000000000000004</v>
      </c>
      <c r="J103" s="216">
        <v>0.5</v>
      </c>
      <c r="K103" s="216">
        <v>0.2</v>
      </c>
      <c r="L103" s="42"/>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row>
    <row r="104" spans="1:55" x14ac:dyDescent="0.25">
      <c r="A104" s="62">
        <f t="shared" si="1"/>
        <v>45479</v>
      </c>
      <c r="B104" s="216">
        <v>0</v>
      </c>
      <c r="C104" s="216">
        <v>0</v>
      </c>
      <c r="D104" s="216">
        <v>0.8</v>
      </c>
      <c r="E104" s="216">
        <v>0.7</v>
      </c>
      <c r="F104" s="216">
        <v>0.1</v>
      </c>
      <c r="G104" s="216">
        <v>1</v>
      </c>
      <c r="H104" s="216">
        <v>0</v>
      </c>
      <c r="I104" s="216">
        <v>0.55000000000000004</v>
      </c>
      <c r="J104" s="216">
        <v>0</v>
      </c>
      <c r="K104" s="216">
        <v>0.2</v>
      </c>
      <c r="L104" s="42"/>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row>
    <row r="105" spans="1:55" x14ac:dyDescent="0.25">
      <c r="A105" s="62">
        <f t="shared" si="1"/>
        <v>45480</v>
      </c>
      <c r="B105" s="216">
        <v>0</v>
      </c>
      <c r="C105" s="216">
        <v>0</v>
      </c>
      <c r="D105" s="216">
        <v>0.8</v>
      </c>
      <c r="E105" s="216">
        <v>0.7</v>
      </c>
      <c r="F105" s="216">
        <v>0.1</v>
      </c>
      <c r="G105" s="216">
        <v>1</v>
      </c>
      <c r="H105" s="216">
        <v>0</v>
      </c>
      <c r="I105" s="216">
        <v>0.55000000000000004</v>
      </c>
      <c r="J105" s="216">
        <v>0</v>
      </c>
      <c r="K105" s="216">
        <v>0.2</v>
      </c>
      <c r="L105" s="42"/>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row>
    <row r="106" spans="1:55" x14ac:dyDescent="0.25">
      <c r="A106" s="62">
        <f t="shared" si="1"/>
        <v>45481</v>
      </c>
      <c r="B106" s="216">
        <v>0</v>
      </c>
      <c r="C106" s="216">
        <v>0.1</v>
      </c>
      <c r="D106" s="216">
        <v>0.8</v>
      </c>
      <c r="E106" s="216">
        <v>0.7</v>
      </c>
      <c r="F106" s="216">
        <v>0.1</v>
      </c>
      <c r="G106" s="216">
        <v>1</v>
      </c>
      <c r="H106" s="216">
        <v>0</v>
      </c>
      <c r="I106" s="216">
        <v>0.55000000000000004</v>
      </c>
      <c r="J106" s="216">
        <v>0</v>
      </c>
      <c r="K106" s="216">
        <v>0.2</v>
      </c>
      <c r="L106" s="42"/>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row>
    <row r="107" spans="1:55" x14ac:dyDescent="0.25">
      <c r="A107" s="62">
        <f t="shared" si="1"/>
        <v>45482</v>
      </c>
      <c r="B107" s="216">
        <v>0.8</v>
      </c>
      <c r="C107" s="216">
        <v>0.8</v>
      </c>
      <c r="D107" s="216">
        <v>0.8</v>
      </c>
      <c r="E107" s="216">
        <v>0.7</v>
      </c>
      <c r="F107" s="216">
        <v>0.1</v>
      </c>
      <c r="G107" s="216">
        <v>1</v>
      </c>
      <c r="H107" s="216">
        <v>0</v>
      </c>
      <c r="I107" s="216">
        <v>0.55000000000000004</v>
      </c>
      <c r="J107" s="216">
        <v>0</v>
      </c>
      <c r="K107" s="216">
        <v>0.2</v>
      </c>
      <c r="L107" s="42"/>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row>
    <row r="108" spans="1:55" x14ac:dyDescent="0.25">
      <c r="A108" s="62">
        <f t="shared" si="1"/>
        <v>45483</v>
      </c>
      <c r="B108" s="216">
        <v>0.8</v>
      </c>
      <c r="C108" s="216">
        <v>0.8</v>
      </c>
      <c r="D108" s="216">
        <v>0.8</v>
      </c>
      <c r="E108" s="216">
        <v>0.7</v>
      </c>
      <c r="F108" s="216">
        <v>0.1</v>
      </c>
      <c r="G108" s="216">
        <v>1</v>
      </c>
      <c r="H108" s="216">
        <v>0</v>
      </c>
      <c r="I108" s="216">
        <v>0.55000000000000004</v>
      </c>
      <c r="J108" s="216">
        <v>0</v>
      </c>
      <c r="K108" s="216">
        <v>0.2</v>
      </c>
      <c r="L108" s="42"/>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row>
    <row r="109" spans="1:55" x14ac:dyDescent="0.25">
      <c r="A109" s="62">
        <f t="shared" si="1"/>
        <v>45484</v>
      </c>
      <c r="B109" s="216">
        <v>0</v>
      </c>
      <c r="C109" s="216">
        <v>0.1</v>
      </c>
      <c r="D109" s="216">
        <v>0.8</v>
      </c>
      <c r="E109" s="216">
        <v>0.7</v>
      </c>
      <c r="F109" s="216">
        <v>0.1</v>
      </c>
      <c r="G109" s="216">
        <v>1</v>
      </c>
      <c r="H109" s="216">
        <v>0</v>
      </c>
      <c r="I109" s="216">
        <v>0.55000000000000004</v>
      </c>
      <c r="J109" s="216">
        <v>0</v>
      </c>
      <c r="K109" s="216">
        <v>0.2</v>
      </c>
      <c r="L109" s="42"/>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row>
    <row r="110" spans="1:55" x14ac:dyDescent="0.25">
      <c r="A110" s="62">
        <f t="shared" si="1"/>
        <v>45485</v>
      </c>
      <c r="B110" s="216">
        <v>0</v>
      </c>
      <c r="C110" s="216">
        <v>0.1</v>
      </c>
      <c r="D110" s="216">
        <v>0.8</v>
      </c>
      <c r="E110" s="216">
        <v>0.7</v>
      </c>
      <c r="F110" s="216">
        <v>0.1</v>
      </c>
      <c r="G110" s="216">
        <v>1</v>
      </c>
      <c r="H110" s="216">
        <v>0</v>
      </c>
      <c r="I110" s="216">
        <v>0.55000000000000004</v>
      </c>
      <c r="J110" s="216">
        <v>0</v>
      </c>
      <c r="K110" s="216">
        <v>0.2</v>
      </c>
      <c r="L110" s="42"/>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row>
    <row r="111" spans="1:55" x14ac:dyDescent="0.25">
      <c r="A111" s="62">
        <f t="shared" si="1"/>
        <v>45486</v>
      </c>
      <c r="B111" s="216">
        <v>0</v>
      </c>
      <c r="C111" s="216">
        <v>0.1</v>
      </c>
      <c r="D111" s="216">
        <v>0</v>
      </c>
      <c r="E111" s="216">
        <v>0</v>
      </c>
      <c r="F111" s="216">
        <v>0</v>
      </c>
      <c r="G111" s="216">
        <v>0</v>
      </c>
      <c r="H111" s="216">
        <v>0</v>
      </c>
      <c r="I111" s="216">
        <v>0.55000000000000004</v>
      </c>
      <c r="J111" s="216">
        <v>0</v>
      </c>
      <c r="K111" s="216">
        <v>0.2</v>
      </c>
      <c r="L111" s="42"/>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row>
    <row r="112" spans="1:55" x14ac:dyDescent="0.25">
      <c r="A112" s="62">
        <f t="shared" si="1"/>
        <v>45487</v>
      </c>
      <c r="B112" s="216">
        <v>0</v>
      </c>
      <c r="C112" s="216">
        <v>0.1</v>
      </c>
      <c r="D112" s="216">
        <v>0</v>
      </c>
      <c r="E112" s="216">
        <v>0</v>
      </c>
      <c r="F112" s="216">
        <v>0</v>
      </c>
      <c r="G112" s="216">
        <v>0</v>
      </c>
      <c r="H112" s="216">
        <v>0</v>
      </c>
      <c r="I112" s="216">
        <v>0.55000000000000004</v>
      </c>
      <c r="J112" s="216">
        <v>0</v>
      </c>
      <c r="K112" s="216">
        <v>0.2</v>
      </c>
      <c r="L112" s="42"/>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row>
    <row r="113" spans="1:55" x14ac:dyDescent="0.25">
      <c r="A113" s="62">
        <f t="shared" si="1"/>
        <v>45488</v>
      </c>
      <c r="B113" s="216">
        <v>0</v>
      </c>
      <c r="C113" s="216">
        <v>0.1</v>
      </c>
      <c r="D113" s="216">
        <v>0</v>
      </c>
      <c r="E113" s="216">
        <v>0</v>
      </c>
      <c r="F113" s="216">
        <v>0</v>
      </c>
      <c r="G113" s="216">
        <v>0</v>
      </c>
      <c r="H113" s="216">
        <v>0</v>
      </c>
      <c r="I113" s="216">
        <v>0.55000000000000004</v>
      </c>
      <c r="J113" s="216">
        <v>0</v>
      </c>
      <c r="K113" s="216">
        <v>0.2</v>
      </c>
      <c r="L113" s="42"/>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row>
    <row r="114" spans="1:55" x14ac:dyDescent="0.25">
      <c r="A114" s="62">
        <f t="shared" si="1"/>
        <v>45489</v>
      </c>
      <c r="B114" s="216">
        <v>0</v>
      </c>
      <c r="C114" s="216">
        <v>0.1</v>
      </c>
      <c r="D114" s="216">
        <v>0</v>
      </c>
      <c r="E114" s="216">
        <v>0</v>
      </c>
      <c r="F114" s="216">
        <v>0</v>
      </c>
      <c r="G114" s="216">
        <v>0</v>
      </c>
      <c r="H114" s="216">
        <v>0</v>
      </c>
      <c r="I114" s="216">
        <v>0.55000000000000004</v>
      </c>
      <c r="J114" s="216">
        <v>0</v>
      </c>
      <c r="K114" s="216">
        <v>0.2</v>
      </c>
      <c r="L114" s="42"/>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row>
    <row r="115" spans="1:55" x14ac:dyDescent="0.25">
      <c r="A115" s="62">
        <f t="shared" si="1"/>
        <v>45490</v>
      </c>
      <c r="B115" s="216">
        <v>0</v>
      </c>
      <c r="C115" s="216">
        <v>0.1</v>
      </c>
      <c r="D115" s="216">
        <v>0</v>
      </c>
      <c r="E115" s="216">
        <v>0</v>
      </c>
      <c r="F115" s="216">
        <v>0</v>
      </c>
      <c r="G115" s="216">
        <v>0</v>
      </c>
      <c r="H115" s="216">
        <v>0</v>
      </c>
      <c r="I115" s="216">
        <v>0.55000000000000004</v>
      </c>
      <c r="J115" s="216">
        <v>0</v>
      </c>
      <c r="K115" s="216">
        <v>0.2</v>
      </c>
      <c r="L115" s="42"/>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row>
    <row r="116" spans="1:55" x14ac:dyDescent="0.25">
      <c r="A116" s="62">
        <f t="shared" si="1"/>
        <v>45491</v>
      </c>
      <c r="B116" s="216">
        <v>0</v>
      </c>
      <c r="C116" s="216">
        <v>0.1</v>
      </c>
      <c r="D116" s="216">
        <v>0</v>
      </c>
      <c r="E116" s="216">
        <v>0</v>
      </c>
      <c r="F116" s="216">
        <v>0</v>
      </c>
      <c r="G116" s="216">
        <v>0</v>
      </c>
      <c r="H116" s="216">
        <v>0</v>
      </c>
      <c r="I116" s="216">
        <v>0.55000000000000004</v>
      </c>
      <c r="J116" s="216">
        <v>0</v>
      </c>
      <c r="K116" s="216">
        <v>0.2</v>
      </c>
      <c r="L116" s="42"/>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row>
    <row r="117" spans="1:55" x14ac:dyDescent="0.25">
      <c r="A117" s="62">
        <f t="shared" si="1"/>
        <v>45492</v>
      </c>
      <c r="B117" s="216">
        <v>0</v>
      </c>
      <c r="C117" s="216">
        <v>0.1</v>
      </c>
      <c r="D117" s="216">
        <v>0</v>
      </c>
      <c r="E117" s="216">
        <v>0</v>
      </c>
      <c r="F117" s="216">
        <v>0</v>
      </c>
      <c r="G117" s="216">
        <v>0</v>
      </c>
      <c r="H117" s="216">
        <v>0</v>
      </c>
      <c r="I117" s="216">
        <v>0.55000000000000004</v>
      </c>
      <c r="J117" s="216">
        <v>0</v>
      </c>
      <c r="K117" s="216">
        <v>0.2</v>
      </c>
      <c r="L117" s="42"/>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row>
    <row r="118" spans="1:55" x14ac:dyDescent="0.25">
      <c r="A118" s="62">
        <f t="shared" si="1"/>
        <v>45493</v>
      </c>
      <c r="B118" s="216">
        <v>0</v>
      </c>
      <c r="C118" s="216">
        <v>0.1</v>
      </c>
      <c r="D118" s="216">
        <v>0</v>
      </c>
      <c r="E118" s="216">
        <v>0</v>
      </c>
      <c r="F118" s="216">
        <v>0</v>
      </c>
      <c r="G118" s="216">
        <v>0</v>
      </c>
      <c r="H118" s="216">
        <v>0</v>
      </c>
      <c r="I118" s="216">
        <v>0.55000000000000004</v>
      </c>
      <c r="J118" s="216">
        <v>0</v>
      </c>
      <c r="K118" s="216">
        <v>0.2</v>
      </c>
      <c r="L118" s="42"/>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row>
    <row r="119" spans="1:55" x14ac:dyDescent="0.25">
      <c r="A119" s="62">
        <f t="shared" si="1"/>
        <v>45494</v>
      </c>
      <c r="B119" s="216">
        <v>0</v>
      </c>
      <c r="C119" s="216">
        <v>0.1</v>
      </c>
      <c r="D119" s="216">
        <v>0</v>
      </c>
      <c r="E119" s="216">
        <v>0</v>
      </c>
      <c r="F119" s="216">
        <v>0</v>
      </c>
      <c r="G119" s="216">
        <v>0</v>
      </c>
      <c r="H119" s="216">
        <v>0</v>
      </c>
      <c r="I119" s="216">
        <v>0.55000000000000004</v>
      </c>
      <c r="J119" s="216">
        <v>0</v>
      </c>
      <c r="K119" s="216">
        <v>0.2</v>
      </c>
      <c r="L119" s="42"/>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row>
    <row r="120" spans="1:55" x14ac:dyDescent="0.25">
      <c r="A120" s="62">
        <f t="shared" si="1"/>
        <v>45495</v>
      </c>
      <c r="B120" s="216">
        <v>0</v>
      </c>
      <c r="C120" s="216">
        <v>0.3</v>
      </c>
      <c r="D120" s="216">
        <v>0</v>
      </c>
      <c r="E120" s="216">
        <v>0</v>
      </c>
      <c r="F120" s="216">
        <v>0</v>
      </c>
      <c r="G120" s="216">
        <v>0</v>
      </c>
      <c r="H120" s="216">
        <v>0</v>
      </c>
      <c r="I120" s="216">
        <v>0.55000000000000004</v>
      </c>
      <c r="J120" s="216">
        <v>0</v>
      </c>
      <c r="K120" s="216">
        <v>0.2</v>
      </c>
      <c r="L120" s="42"/>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row>
    <row r="121" spans="1:55" x14ac:dyDescent="0.25">
      <c r="A121" s="62">
        <f t="shared" si="1"/>
        <v>45496</v>
      </c>
      <c r="B121" s="216">
        <v>0</v>
      </c>
      <c r="C121" s="216">
        <v>0.3</v>
      </c>
      <c r="D121" s="216">
        <v>0</v>
      </c>
      <c r="E121" s="216">
        <v>0</v>
      </c>
      <c r="F121" s="216">
        <v>0</v>
      </c>
      <c r="G121" s="216">
        <v>0</v>
      </c>
      <c r="H121" s="216">
        <v>0</v>
      </c>
      <c r="I121" s="216">
        <v>0.55000000000000004</v>
      </c>
      <c r="J121" s="216">
        <v>0</v>
      </c>
      <c r="K121" s="216">
        <v>0.2</v>
      </c>
      <c r="L121" s="42"/>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row>
    <row r="122" spans="1:55" x14ac:dyDescent="0.25">
      <c r="A122" s="62">
        <f t="shared" si="1"/>
        <v>45497</v>
      </c>
      <c r="B122" s="216">
        <v>0</v>
      </c>
      <c r="C122" s="216">
        <v>0.3</v>
      </c>
      <c r="D122" s="216">
        <v>0</v>
      </c>
      <c r="E122" s="216">
        <v>0</v>
      </c>
      <c r="F122" s="216">
        <v>0</v>
      </c>
      <c r="G122" s="216">
        <v>0</v>
      </c>
      <c r="H122" s="216">
        <v>0</v>
      </c>
      <c r="I122" s="216">
        <v>0.55000000000000004</v>
      </c>
      <c r="J122" s="216">
        <v>0</v>
      </c>
      <c r="K122" s="216">
        <v>0.2</v>
      </c>
      <c r="L122" s="42"/>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row>
    <row r="123" spans="1:55" x14ac:dyDescent="0.25">
      <c r="A123" s="62">
        <f t="shared" si="1"/>
        <v>45498</v>
      </c>
      <c r="B123" s="216">
        <v>0</v>
      </c>
      <c r="C123" s="216">
        <v>0.3</v>
      </c>
      <c r="D123" s="216">
        <v>0.8</v>
      </c>
      <c r="E123" s="216">
        <v>0.7</v>
      </c>
      <c r="F123" s="216">
        <v>0</v>
      </c>
      <c r="G123" s="216">
        <v>0</v>
      </c>
      <c r="H123" s="216">
        <v>0</v>
      </c>
      <c r="I123" s="216">
        <v>0.55000000000000004</v>
      </c>
      <c r="J123" s="216">
        <v>0</v>
      </c>
      <c r="K123" s="216">
        <v>0.2</v>
      </c>
      <c r="L123" s="42"/>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row>
    <row r="124" spans="1:55" x14ac:dyDescent="0.25">
      <c r="A124" s="62">
        <f t="shared" si="1"/>
        <v>45499</v>
      </c>
      <c r="B124" s="216">
        <v>0</v>
      </c>
      <c r="C124" s="216">
        <v>0.2</v>
      </c>
      <c r="D124" s="216">
        <v>0.8</v>
      </c>
      <c r="E124" s="216">
        <v>0.7</v>
      </c>
      <c r="F124" s="216">
        <v>0</v>
      </c>
      <c r="G124" s="216">
        <v>0</v>
      </c>
      <c r="H124" s="216">
        <v>0</v>
      </c>
      <c r="I124" s="216">
        <v>0.55000000000000004</v>
      </c>
      <c r="J124" s="216">
        <v>0</v>
      </c>
      <c r="K124" s="216">
        <v>0.2</v>
      </c>
      <c r="L124" s="42"/>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row>
    <row r="125" spans="1:55" x14ac:dyDescent="0.25">
      <c r="A125" s="62">
        <f t="shared" si="1"/>
        <v>45500</v>
      </c>
      <c r="B125" s="216">
        <v>0</v>
      </c>
      <c r="C125" s="216">
        <v>0.2</v>
      </c>
      <c r="D125" s="216">
        <v>0</v>
      </c>
      <c r="E125" s="216">
        <v>0</v>
      </c>
      <c r="F125" s="216">
        <v>0</v>
      </c>
      <c r="G125" s="216">
        <v>0</v>
      </c>
      <c r="H125" s="216">
        <v>0</v>
      </c>
      <c r="I125" s="216">
        <v>0.55000000000000004</v>
      </c>
      <c r="J125" s="216">
        <v>0</v>
      </c>
      <c r="K125" s="216">
        <v>0.2</v>
      </c>
      <c r="L125" s="42"/>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row>
    <row r="126" spans="1:55" x14ac:dyDescent="0.25">
      <c r="A126" s="62">
        <f t="shared" si="1"/>
        <v>45501</v>
      </c>
      <c r="B126" s="216">
        <v>0</v>
      </c>
      <c r="C126" s="216">
        <v>0.2</v>
      </c>
      <c r="D126" s="216">
        <v>0</v>
      </c>
      <c r="E126" s="216">
        <v>0</v>
      </c>
      <c r="F126" s="216">
        <v>0</v>
      </c>
      <c r="G126" s="216">
        <v>0</v>
      </c>
      <c r="H126" s="216">
        <v>0</v>
      </c>
      <c r="I126" s="216">
        <v>0.55000000000000004</v>
      </c>
      <c r="J126" s="216">
        <v>0</v>
      </c>
      <c r="K126" s="216">
        <v>0.2</v>
      </c>
      <c r="L126" s="42"/>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row>
    <row r="127" spans="1:55" x14ac:dyDescent="0.25">
      <c r="A127" s="62">
        <f t="shared" si="1"/>
        <v>45502</v>
      </c>
      <c r="B127" s="216">
        <v>0.2</v>
      </c>
      <c r="C127" s="216">
        <v>0.55000000000000004</v>
      </c>
      <c r="D127" s="216">
        <v>0</v>
      </c>
      <c r="E127" s="216">
        <v>0</v>
      </c>
      <c r="F127" s="216">
        <v>0</v>
      </c>
      <c r="G127" s="216">
        <v>0</v>
      </c>
      <c r="H127" s="216">
        <v>0</v>
      </c>
      <c r="I127" s="216">
        <v>0.55000000000000004</v>
      </c>
      <c r="J127" s="216">
        <v>0</v>
      </c>
      <c r="K127" s="216">
        <v>0.2</v>
      </c>
      <c r="L127" s="42"/>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row>
    <row r="128" spans="1:55" x14ac:dyDescent="0.25">
      <c r="A128" s="62">
        <f t="shared" si="1"/>
        <v>45503</v>
      </c>
      <c r="B128" s="216">
        <v>0.25</v>
      </c>
      <c r="C128" s="216">
        <v>0.5</v>
      </c>
      <c r="D128" s="216">
        <v>0</v>
      </c>
      <c r="E128" s="216">
        <v>0</v>
      </c>
      <c r="F128" s="216">
        <v>0</v>
      </c>
      <c r="G128" s="216">
        <v>0</v>
      </c>
      <c r="H128" s="216">
        <v>0</v>
      </c>
      <c r="I128" s="216">
        <v>0.55000000000000004</v>
      </c>
      <c r="J128" s="216">
        <v>0</v>
      </c>
      <c r="K128" s="216">
        <v>0.2</v>
      </c>
      <c r="L128" s="42"/>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row>
    <row r="129" spans="1:55" ht="13" thickBot="1" x14ac:dyDescent="0.3">
      <c r="A129" s="62">
        <f t="shared" si="1"/>
        <v>45504</v>
      </c>
      <c r="B129" s="216">
        <v>0.25</v>
      </c>
      <c r="C129" s="216">
        <v>0.5</v>
      </c>
      <c r="D129" s="216">
        <v>0</v>
      </c>
      <c r="E129" s="216">
        <v>0</v>
      </c>
      <c r="F129" s="216">
        <v>0</v>
      </c>
      <c r="G129" s="215">
        <v>0</v>
      </c>
      <c r="H129" s="216">
        <v>0</v>
      </c>
      <c r="I129" s="215">
        <v>0.55000000000000004</v>
      </c>
      <c r="J129" s="216">
        <v>0</v>
      </c>
      <c r="K129" s="215">
        <v>0.2</v>
      </c>
      <c r="L129" s="42"/>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row>
    <row r="130" spans="1:55" x14ac:dyDescent="0.25">
      <c r="A130" s="62">
        <f t="shared" si="1"/>
        <v>45505</v>
      </c>
      <c r="B130" s="216">
        <v>0.25</v>
      </c>
      <c r="C130" s="216">
        <v>0.5</v>
      </c>
      <c r="D130" s="216">
        <v>0</v>
      </c>
      <c r="E130" s="216">
        <v>0</v>
      </c>
      <c r="F130" s="216">
        <v>0</v>
      </c>
      <c r="G130" s="217">
        <v>0</v>
      </c>
      <c r="H130" s="216">
        <v>0</v>
      </c>
      <c r="I130" s="217">
        <v>0.55000000000000004</v>
      </c>
      <c r="J130" s="216">
        <v>0.15</v>
      </c>
      <c r="K130" s="216">
        <v>0.2</v>
      </c>
      <c r="L130" s="42"/>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row>
    <row r="131" spans="1:55" x14ac:dyDescent="0.25">
      <c r="A131" s="62">
        <f t="shared" si="1"/>
        <v>45506</v>
      </c>
      <c r="B131" s="216">
        <v>0.25</v>
      </c>
      <c r="C131" s="216">
        <v>0.4</v>
      </c>
      <c r="D131" s="216">
        <v>0</v>
      </c>
      <c r="E131" s="216">
        <v>0</v>
      </c>
      <c r="F131" s="216">
        <v>0</v>
      </c>
      <c r="G131" s="216">
        <v>0</v>
      </c>
      <c r="H131" s="216">
        <v>0</v>
      </c>
      <c r="I131" s="216">
        <v>0.55000000000000004</v>
      </c>
      <c r="J131" s="216">
        <v>0.15</v>
      </c>
      <c r="K131" s="216">
        <v>0.2</v>
      </c>
      <c r="L131" s="42"/>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row>
    <row r="132" spans="1:55" x14ac:dyDescent="0.25">
      <c r="A132" s="62">
        <f t="shared" si="1"/>
        <v>45507</v>
      </c>
      <c r="B132" s="216">
        <v>0.25</v>
      </c>
      <c r="C132" s="216">
        <v>0.4</v>
      </c>
      <c r="D132" s="216">
        <v>0</v>
      </c>
      <c r="E132" s="216">
        <v>0</v>
      </c>
      <c r="F132" s="216">
        <v>0</v>
      </c>
      <c r="G132" s="216">
        <v>0</v>
      </c>
      <c r="H132" s="216">
        <v>0</v>
      </c>
      <c r="I132" s="216">
        <v>0.55000000000000004</v>
      </c>
      <c r="J132" s="216">
        <v>0.15</v>
      </c>
      <c r="K132" s="216">
        <v>0.2</v>
      </c>
      <c r="L132" s="42"/>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row>
    <row r="133" spans="1:55" x14ac:dyDescent="0.25">
      <c r="A133" s="62">
        <f t="shared" si="1"/>
        <v>45508</v>
      </c>
      <c r="B133" s="216">
        <v>0.25</v>
      </c>
      <c r="C133" s="216">
        <v>0.4</v>
      </c>
      <c r="D133" s="216">
        <v>0</v>
      </c>
      <c r="E133" s="216">
        <v>0</v>
      </c>
      <c r="F133" s="216">
        <v>0</v>
      </c>
      <c r="G133" s="216">
        <v>0</v>
      </c>
      <c r="H133" s="216">
        <v>0</v>
      </c>
      <c r="I133" s="216">
        <v>0.55000000000000004</v>
      </c>
      <c r="J133" s="216">
        <v>0.15</v>
      </c>
      <c r="K133" s="216">
        <v>0.2</v>
      </c>
      <c r="L133" s="42"/>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row>
    <row r="134" spans="1:55" x14ac:dyDescent="0.25">
      <c r="A134" s="62">
        <f t="shared" si="1"/>
        <v>45509</v>
      </c>
      <c r="B134" s="216">
        <v>0.25</v>
      </c>
      <c r="C134" s="216">
        <v>0.55000000000000004</v>
      </c>
      <c r="D134" s="216">
        <v>0</v>
      </c>
      <c r="E134" s="216">
        <v>0</v>
      </c>
      <c r="F134" s="216">
        <v>0</v>
      </c>
      <c r="G134" s="216">
        <v>0</v>
      </c>
      <c r="H134" s="216">
        <v>0</v>
      </c>
      <c r="I134" s="216">
        <v>0.55000000000000004</v>
      </c>
      <c r="J134" s="216">
        <v>0.15</v>
      </c>
      <c r="K134" s="216">
        <v>0.2</v>
      </c>
      <c r="L134" s="42"/>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row>
    <row r="135" spans="1:55" x14ac:dyDescent="0.25">
      <c r="A135" s="62">
        <f t="shared" si="1"/>
        <v>45510</v>
      </c>
      <c r="B135" s="216">
        <v>0.25</v>
      </c>
      <c r="C135" s="216">
        <v>0.55000000000000004</v>
      </c>
      <c r="D135" s="216">
        <v>0</v>
      </c>
      <c r="E135" s="216">
        <v>0</v>
      </c>
      <c r="F135" s="216">
        <v>0</v>
      </c>
      <c r="G135" s="216">
        <v>0</v>
      </c>
      <c r="H135" s="216">
        <v>0</v>
      </c>
      <c r="I135" s="216">
        <v>0.55000000000000004</v>
      </c>
      <c r="J135" s="216">
        <v>0.15</v>
      </c>
      <c r="K135" s="216">
        <v>0.2</v>
      </c>
      <c r="L135" s="42"/>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6" spans="1:55" x14ac:dyDescent="0.25">
      <c r="A136" s="62">
        <f t="shared" si="1"/>
        <v>45511</v>
      </c>
      <c r="B136" s="216">
        <v>0.25</v>
      </c>
      <c r="C136" s="216">
        <v>0.5</v>
      </c>
      <c r="D136" s="216">
        <v>0</v>
      </c>
      <c r="E136" s="216">
        <v>0</v>
      </c>
      <c r="F136" s="216">
        <v>0</v>
      </c>
      <c r="G136" s="216">
        <v>0</v>
      </c>
      <c r="H136" s="216">
        <v>0</v>
      </c>
      <c r="I136" s="216">
        <v>0.55000000000000004</v>
      </c>
      <c r="J136" s="216">
        <v>0.15</v>
      </c>
      <c r="K136" s="216">
        <v>0.2</v>
      </c>
      <c r="L136" s="42"/>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row>
    <row r="137" spans="1:55" x14ac:dyDescent="0.25">
      <c r="A137" s="62">
        <f t="shared" si="1"/>
        <v>45512</v>
      </c>
      <c r="B137" s="216">
        <v>0.25</v>
      </c>
      <c r="C137" s="216">
        <v>0.5</v>
      </c>
      <c r="D137" s="216">
        <v>0</v>
      </c>
      <c r="E137" s="216">
        <v>0</v>
      </c>
      <c r="F137" s="216">
        <v>0</v>
      </c>
      <c r="G137" s="216">
        <v>0</v>
      </c>
      <c r="H137" s="216">
        <v>0</v>
      </c>
      <c r="I137" s="216">
        <v>0.55000000000000004</v>
      </c>
      <c r="J137" s="216">
        <v>0.15</v>
      </c>
      <c r="K137" s="216">
        <v>0.2</v>
      </c>
      <c r="L137" s="42"/>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row>
    <row r="138" spans="1:55" x14ac:dyDescent="0.25">
      <c r="A138" s="62">
        <f t="shared" ref="A138:A201" si="2">A137+1</f>
        <v>45513</v>
      </c>
      <c r="B138" s="216">
        <v>0.25</v>
      </c>
      <c r="C138" s="216">
        <v>0.3</v>
      </c>
      <c r="D138" s="216">
        <v>0</v>
      </c>
      <c r="E138" s="216">
        <v>0</v>
      </c>
      <c r="F138" s="216">
        <v>0</v>
      </c>
      <c r="G138" s="216">
        <v>0</v>
      </c>
      <c r="H138" s="216">
        <v>0</v>
      </c>
      <c r="I138" s="216">
        <v>0.55000000000000004</v>
      </c>
      <c r="J138" s="216">
        <v>0.15</v>
      </c>
      <c r="K138" s="216">
        <v>0.2</v>
      </c>
      <c r="L138" s="42"/>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row>
    <row r="139" spans="1:55" x14ac:dyDescent="0.25">
      <c r="A139" s="62">
        <f t="shared" si="2"/>
        <v>45514</v>
      </c>
      <c r="B139" s="216">
        <v>0.25</v>
      </c>
      <c r="C139" s="216">
        <v>0.25</v>
      </c>
      <c r="D139" s="216">
        <v>0</v>
      </c>
      <c r="E139" s="216">
        <v>0</v>
      </c>
      <c r="F139" s="216">
        <v>0</v>
      </c>
      <c r="G139" s="216">
        <v>0</v>
      </c>
      <c r="H139" s="216">
        <v>0</v>
      </c>
      <c r="I139" s="216">
        <v>0.55000000000000004</v>
      </c>
      <c r="J139" s="216">
        <v>0.15</v>
      </c>
      <c r="K139" s="216">
        <v>0.2</v>
      </c>
      <c r="L139" s="42"/>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row>
    <row r="140" spans="1:55" x14ac:dyDescent="0.25">
      <c r="A140" s="62">
        <f t="shared" si="2"/>
        <v>45515</v>
      </c>
      <c r="B140" s="216">
        <v>0.25</v>
      </c>
      <c r="C140" s="216">
        <v>0.25</v>
      </c>
      <c r="D140" s="216">
        <v>0</v>
      </c>
      <c r="E140" s="216">
        <v>0</v>
      </c>
      <c r="F140" s="216">
        <v>0</v>
      </c>
      <c r="G140" s="216">
        <v>0</v>
      </c>
      <c r="H140" s="216">
        <v>0</v>
      </c>
      <c r="I140" s="216">
        <v>0.55000000000000004</v>
      </c>
      <c r="J140" s="216">
        <v>0.15</v>
      </c>
      <c r="K140" s="216">
        <v>0.2</v>
      </c>
      <c r="L140" s="42"/>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row>
    <row r="141" spans="1:55" x14ac:dyDescent="0.25">
      <c r="A141" s="62">
        <f t="shared" si="2"/>
        <v>45516</v>
      </c>
      <c r="B141" s="216">
        <v>0.25</v>
      </c>
      <c r="C141" s="216">
        <v>0.25</v>
      </c>
      <c r="D141" s="216">
        <v>0</v>
      </c>
      <c r="E141" s="216">
        <v>0</v>
      </c>
      <c r="F141" s="216">
        <v>0</v>
      </c>
      <c r="G141" s="216">
        <v>0</v>
      </c>
      <c r="H141" s="216">
        <v>0</v>
      </c>
      <c r="I141" s="216">
        <v>0.55000000000000004</v>
      </c>
      <c r="J141" s="216">
        <v>0.15</v>
      </c>
      <c r="K141" s="216">
        <v>0.2</v>
      </c>
      <c r="L141" s="42"/>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row>
    <row r="142" spans="1:55" x14ac:dyDescent="0.25">
      <c r="A142" s="62">
        <f t="shared" si="2"/>
        <v>45517</v>
      </c>
      <c r="B142" s="216">
        <v>0.25</v>
      </c>
      <c r="C142" s="216">
        <v>0.25</v>
      </c>
      <c r="D142" s="216">
        <v>0</v>
      </c>
      <c r="E142" s="216">
        <v>0</v>
      </c>
      <c r="F142" s="216">
        <v>0</v>
      </c>
      <c r="G142" s="216">
        <v>0</v>
      </c>
      <c r="H142" s="216">
        <v>0</v>
      </c>
      <c r="I142" s="216">
        <v>0.55000000000000004</v>
      </c>
      <c r="J142" s="216">
        <v>0.15</v>
      </c>
      <c r="K142" s="216">
        <v>0.2</v>
      </c>
      <c r="L142" s="42"/>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row>
    <row r="143" spans="1:55" x14ac:dyDescent="0.25">
      <c r="A143" s="62">
        <f t="shared" si="2"/>
        <v>45518</v>
      </c>
      <c r="B143" s="216">
        <v>0.25</v>
      </c>
      <c r="C143" s="216">
        <v>0.25</v>
      </c>
      <c r="D143" s="216">
        <v>0</v>
      </c>
      <c r="E143" s="216">
        <v>0</v>
      </c>
      <c r="F143" s="216">
        <v>0</v>
      </c>
      <c r="G143" s="216">
        <v>0</v>
      </c>
      <c r="H143" s="216">
        <v>0</v>
      </c>
      <c r="I143" s="216">
        <v>0.55000000000000004</v>
      </c>
      <c r="J143" s="216">
        <v>0.15</v>
      </c>
      <c r="K143" s="216">
        <v>0.2</v>
      </c>
      <c r="L143" s="42"/>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row>
    <row r="144" spans="1:55" x14ac:dyDescent="0.25">
      <c r="A144" s="62">
        <f t="shared" si="2"/>
        <v>45519</v>
      </c>
      <c r="B144" s="216">
        <v>0.25</v>
      </c>
      <c r="C144" s="216">
        <v>0.25</v>
      </c>
      <c r="D144" s="216">
        <v>0</v>
      </c>
      <c r="E144" s="216">
        <v>0</v>
      </c>
      <c r="F144" s="216">
        <v>0</v>
      </c>
      <c r="G144" s="216">
        <v>0</v>
      </c>
      <c r="H144" s="216">
        <v>0</v>
      </c>
      <c r="I144" s="216">
        <v>0.55000000000000004</v>
      </c>
      <c r="J144" s="216">
        <v>0.15</v>
      </c>
      <c r="K144" s="216">
        <v>0.2</v>
      </c>
      <c r="L144" s="42"/>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row>
    <row r="145" spans="1:55" x14ac:dyDescent="0.25">
      <c r="A145" s="62">
        <f t="shared" si="2"/>
        <v>45520</v>
      </c>
      <c r="B145" s="216">
        <v>0.25</v>
      </c>
      <c r="C145" s="216">
        <v>0.25</v>
      </c>
      <c r="D145" s="216">
        <v>0</v>
      </c>
      <c r="E145" s="216">
        <v>0</v>
      </c>
      <c r="F145" s="216">
        <v>0</v>
      </c>
      <c r="G145" s="216">
        <v>0</v>
      </c>
      <c r="H145" s="216">
        <v>0</v>
      </c>
      <c r="I145" s="216">
        <v>0.55000000000000004</v>
      </c>
      <c r="J145" s="216">
        <v>0.15</v>
      </c>
      <c r="K145" s="216">
        <v>0.2</v>
      </c>
      <c r="L145" s="42"/>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row>
    <row r="146" spans="1:55" x14ac:dyDescent="0.25">
      <c r="A146" s="62">
        <f t="shared" si="2"/>
        <v>45521</v>
      </c>
      <c r="B146" s="216">
        <v>0.25</v>
      </c>
      <c r="C146" s="216">
        <v>0.25</v>
      </c>
      <c r="D146" s="216">
        <v>0</v>
      </c>
      <c r="E146" s="216">
        <v>0</v>
      </c>
      <c r="F146" s="216">
        <v>0</v>
      </c>
      <c r="G146" s="216">
        <v>0</v>
      </c>
      <c r="H146" s="216">
        <v>0</v>
      </c>
      <c r="I146" s="216">
        <v>0.55000000000000004</v>
      </c>
      <c r="J146" s="216">
        <v>0.15</v>
      </c>
      <c r="K146" s="216">
        <v>0.2</v>
      </c>
      <c r="L146" s="42"/>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row>
    <row r="147" spans="1:55" x14ac:dyDescent="0.25">
      <c r="A147" s="62">
        <f t="shared" si="2"/>
        <v>45522</v>
      </c>
      <c r="B147" s="216">
        <v>0.25</v>
      </c>
      <c r="C147" s="216">
        <v>0.25</v>
      </c>
      <c r="D147" s="216">
        <v>0</v>
      </c>
      <c r="E147" s="216">
        <v>0</v>
      </c>
      <c r="F147" s="216">
        <v>0</v>
      </c>
      <c r="G147" s="216">
        <v>0</v>
      </c>
      <c r="H147" s="216">
        <v>0</v>
      </c>
      <c r="I147" s="216">
        <v>0.55000000000000004</v>
      </c>
      <c r="J147" s="216">
        <v>0.15</v>
      </c>
      <c r="K147" s="216">
        <v>0.2</v>
      </c>
      <c r="L147" s="42"/>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row>
    <row r="148" spans="1:55" x14ac:dyDescent="0.25">
      <c r="A148" s="62">
        <f t="shared" si="2"/>
        <v>45523</v>
      </c>
      <c r="B148" s="216">
        <v>0.25</v>
      </c>
      <c r="C148" s="216">
        <v>0.25</v>
      </c>
      <c r="D148" s="216">
        <v>0</v>
      </c>
      <c r="E148" s="216">
        <v>0</v>
      </c>
      <c r="F148" s="216">
        <v>0</v>
      </c>
      <c r="G148" s="216">
        <v>0</v>
      </c>
      <c r="H148" s="216">
        <v>0</v>
      </c>
      <c r="I148" s="216">
        <v>0.55000000000000004</v>
      </c>
      <c r="J148" s="216">
        <v>0.15</v>
      </c>
      <c r="K148" s="216">
        <v>0.2</v>
      </c>
      <c r="L148" s="42"/>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row>
    <row r="149" spans="1:55" x14ac:dyDescent="0.25">
      <c r="A149" s="62">
        <f t="shared" si="2"/>
        <v>45524</v>
      </c>
      <c r="B149" s="216">
        <v>0.25</v>
      </c>
      <c r="C149" s="216">
        <v>0.25</v>
      </c>
      <c r="D149" s="216">
        <v>0</v>
      </c>
      <c r="E149" s="216">
        <v>0</v>
      </c>
      <c r="F149" s="216">
        <v>0</v>
      </c>
      <c r="G149" s="216">
        <v>0</v>
      </c>
      <c r="H149" s="216">
        <v>0</v>
      </c>
      <c r="I149" s="216">
        <v>0.55000000000000004</v>
      </c>
      <c r="J149" s="216">
        <v>0.15</v>
      </c>
      <c r="K149" s="216">
        <v>0.2</v>
      </c>
      <c r="L149" s="42"/>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row>
    <row r="150" spans="1:55" x14ac:dyDescent="0.25">
      <c r="A150" s="62">
        <f t="shared" si="2"/>
        <v>45525</v>
      </c>
      <c r="B150" s="216">
        <v>0.25</v>
      </c>
      <c r="C150" s="216">
        <v>0.25</v>
      </c>
      <c r="D150" s="216">
        <v>0</v>
      </c>
      <c r="E150" s="216">
        <v>0</v>
      </c>
      <c r="F150" s="216">
        <v>0</v>
      </c>
      <c r="G150" s="216">
        <v>0</v>
      </c>
      <c r="H150" s="216">
        <v>0</v>
      </c>
      <c r="I150" s="216">
        <v>0.55000000000000004</v>
      </c>
      <c r="J150" s="216">
        <v>0.15</v>
      </c>
      <c r="K150" s="216">
        <v>0.2</v>
      </c>
      <c r="L150" s="42"/>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row>
    <row r="151" spans="1:55" x14ac:dyDescent="0.25">
      <c r="A151" s="62">
        <f t="shared" si="2"/>
        <v>45526</v>
      </c>
      <c r="B151" s="216">
        <v>0.25</v>
      </c>
      <c r="C151" s="216">
        <v>0.25</v>
      </c>
      <c r="D151" s="216">
        <v>0</v>
      </c>
      <c r="E151" s="216">
        <v>0</v>
      </c>
      <c r="F151" s="216">
        <v>0</v>
      </c>
      <c r="G151" s="216">
        <v>0</v>
      </c>
      <c r="H151" s="216">
        <v>0</v>
      </c>
      <c r="I151" s="216">
        <v>0.55000000000000004</v>
      </c>
      <c r="J151" s="216">
        <v>0.15</v>
      </c>
      <c r="K151" s="216">
        <v>0.2</v>
      </c>
      <c r="L151" s="42"/>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row>
    <row r="152" spans="1:55" x14ac:dyDescent="0.25">
      <c r="A152" s="62">
        <f t="shared" si="2"/>
        <v>45527</v>
      </c>
      <c r="B152" s="216">
        <v>0.25</v>
      </c>
      <c r="C152" s="216">
        <v>0.25</v>
      </c>
      <c r="D152" s="216">
        <v>0</v>
      </c>
      <c r="E152" s="216">
        <v>0</v>
      </c>
      <c r="F152" s="216">
        <v>0</v>
      </c>
      <c r="G152" s="216">
        <v>0</v>
      </c>
      <c r="H152" s="216">
        <v>0</v>
      </c>
      <c r="I152" s="216">
        <v>0.55000000000000004</v>
      </c>
      <c r="J152" s="216">
        <v>0.15</v>
      </c>
      <c r="K152" s="216">
        <v>0.2</v>
      </c>
      <c r="L152" s="42"/>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row>
    <row r="153" spans="1:55" x14ac:dyDescent="0.25">
      <c r="A153" s="62">
        <f t="shared" si="2"/>
        <v>45528</v>
      </c>
      <c r="B153" s="216">
        <v>0.25</v>
      </c>
      <c r="C153" s="216">
        <v>0.25</v>
      </c>
      <c r="D153" s="216">
        <v>0</v>
      </c>
      <c r="E153" s="216">
        <v>0</v>
      </c>
      <c r="F153" s="216">
        <v>0</v>
      </c>
      <c r="G153" s="216">
        <v>0</v>
      </c>
      <c r="H153" s="216">
        <v>0</v>
      </c>
      <c r="I153" s="216">
        <v>0.55000000000000004</v>
      </c>
      <c r="J153" s="216">
        <v>0.15</v>
      </c>
      <c r="K153" s="216">
        <v>0.2</v>
      </c>
      <c r="L153" s="42"/>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row>
    <row r="154" spans="1:55" x14ac:dyDescent="0.25">
      <c r="A154" s="62">
        <f t="shared" si="2"/>
        <v>45529</v>
      </c>
      <c r="B154" s="216">
        <v>0.25</v>
      </c>
      <c r="C154" s="216">
        <v>0.25</v>
      </c>
      <c r="D154" s="216">
        <v>0</v>
      </c>
      <c r="E154" s="216">
        <v>0</v>
      </c>
      <c r="F154" s="216">
        <v>0</v>
      </c>
      <c r="G154" s="216">
        <v>0</v>
      </c>
      <c r="H154" s="216">
        <v>0</v>
      </c>
      <c r="I154" s="216">
        <v>0.55000000000000004</v>
      </c>
      <c r="J154" s="216">
        <v>0.15</v>
      </c>
      <c r="K154" s="216">
        <v>0.2</v>
      </c>
      <c r="L154" s="42"/>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row>
    <row r="155" spans="1:55" x14ac:dyDescent="0.25">
      <c r="A155" s="62">
        <f t="shared" si="2"/>
        <v>45530</v>
      </c>
      <c r="B155" s="216">
        <v>0.25</v>
      </c>
      <c r="C155" s="216">
        <v>0.35</v>
      </c>
      <c r="D155" s="216">
        <v>0</v>
      </c>
      <c r="E155" s="216">
        <v>0</v>
      </c>
      <c r="F155" s="216">
        <v>0</v>
      </c>
      <c r="G155" s="216">
        <v>0</v>
      </c>
      <c r="H155" s="216">
        <v>0.05</v>
      </c>
      <c r="I155" s="216">
        <v>0.55000000000000004</v>
      </c>
      <c r="J155" s="216">
        <v>0.15</v>
      </c>
      <c r="K155" s="216">
        <v>0.2</v>
      </c>
      <c r="L155" s="42"/>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row>
    <row r="156" spans="1:55" x14ac:dyDescent="0.25">
      <c r="A156" s="62">
        <f t="shared" si="2"/>
        <v>45531</v>
      </c>
      <c r="B156" s="216">
        <v>0.25</v>
      </c>
      <c r="C156" s="216">
        <v>0.35</v>
      </c>
      <c r="D156" s="216">
        <v>0</v>
      </c>
      <c r="E156" s="216">
        <v>0</v>
      </c>
      <c r="F156" s="216">
        <v>0</v>
      </c>
      <c r="G156" s="216">
        <v>0</v>
      </c>
      <c r="H156" s="216">
        <v>0.05</v>
      </c>
      <c r="I156" s="216">
        <v>0.55000000000000004</v>
      </c>
      <c r="J156" s="216">
        <v>0.15</v>
      </c>
      <c r="K156" s="216">
        <v>0.2</v>
      </c>
      <c r="L156" s="42"/>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row>
    <row r="157" spans="1:55" x14ac:dyDescent="0.25">
      <c r="A157" s="62">
        <f t="shared" si="2"/>
        <v>45532</v>
      </c>
      <c r="B157" s="216">
        <v>0.25</v>
      </c>
      <c r="C157" s="216">
        <v>0.35</v>
      </c>
      <c r="D157" s="216">
        <v>0</v>
      </c>
      <c r="E157" s="216">
        <v>0</v>
      </c>
      <c r="F157" s="216">
        <v>0</v>
      </c>
      <c r="G157" s="216">
        <v>0</v>
      </c>
      <c r="H157" s="216">
        <v>0.05</v>
      </c>
      <c r="I157" s="216">
        <v>0.55000000000000004</v>
      </c>
      <c r="J157" s="216">
        <v>0.15</v>
      </c>
      <c r="K157" s="216">
        <v>0.2</v>
      </c>
      <c r="L157" s="42"/>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row>
    <row r="158" spans="1:55" x14ac:dyDescent="0.25">
      <c r="A158" s="62">
        <f t="shared" si="2"/>
        <v>45533</v>
      </c>
      <c r="B158" s="216">
        <v>0.25</v>
      </c>
      <c r="C158" s="216">
        <v>0.35</v>
      </c>
      <c r="D158" s="216">
        <v>0</v>
      </c>
      <c r="E158" s="216">
        <v>0</v>
      </c>
      <c r="F158" s="216">
        <v>0</v>
      </c>
      <c r="G158" s="216">
        <v>0</v>
      </c>
      <c r="H158" s="216">
        <v>0.05</v>
      </c>
      <c r="I158" s="216">
        <v>0.55000000000000004</v>
      </c>
      <c r="J158" s="216">
        <v>0.15</v>
      </c>
      <c r="K158" s="216">
        <v>0.2</v>
      </c>
      <c r="L158" s="42"/>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row>
    <row r="159" spans="1:55" x14ac:dyDescent="0.25">
      <c r="A159" s="62">
        <f t="shared" si="2"/>
        <v>45534</v>
      </c>
      <c r="B159" s="216">
        <v>0.25</v>
      </c>
      <c r="C159" s="216">
        <v>0.35</v>
      </c>
      <c r="D159" s="216">
        <v>0</v>
      </c>
      <c r="E159" s="216">
        <v>0</v>
      </c>
      <c r="F159" s="216">
        <v>0</v>
      </c>
      <c r="G159" s="216">
        <v>0</v>
      </c>
      <c r="H159" s="216">
        <v>0.05</v>
      </c>
      <c r="I159" s="216">
        <v>0.55000000000000004</v>
      </c>
      <c r="J159" s="216">
        <v>0.15</v>
      </c>
      <c r="K159" s="216">
        <v>0.2</v>
      </c>
      <c r="L159" s="42"/>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row>
    <row r="160" spans="1:55" ht="13" thickBot="1" x14ac:dyDescent="0.3">
      <c r="A160" s="62">
        <f t="shared" si="2"/>
        <v>45535</v>
      </c>
      <c r="B160" s="215">
        <v>0.25</v>
      </c>
      <c r="C160" s="215">
        <v>0.35</v>
      </c>
      <c r="D160" s="215">
        <v>0</v>
      </c>
      <c r="E160" s="215">
        <v>0</v>
      </c>
      <c r="F160" s="215">
        <v>0</v>
      </c>
      <c r="G160" s="215">
        <v>0</v>
      </c>
      <c r="H160" s="215">
        <v>0.05</v>
      </c>
      <c r="I160" s="215">
        <v>0.55000000000000004</v>
      </c>
      <c r="J160" s="215">
        <v>0.15</v>
      </c>
      <c r="K160" s="215">
        <v>0.2</v>
      </c>
      <c r="L160" s="42"/>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row>
    <row r="161" spans="1:55" x14ac:dyDescent="0.25">
      <c r="A161" s="62">
        <f t="shared" si="2"/>
        <v>45536</v>
      </c>
      <c r="B161" s="216">
        <v>0.6</v>
      </c>
      <c r="C161" s="216">
        <v>0.35</v>
      </c>
      <c r="D161" s="216">
        <v>0</v>
      </c>
      <c r="E161" s="216">
        <v>0</v>
      </c>
      <c r="F161" s="216">
        <v>0</v>
      </c>
      <c r="G161" s="216">
        <v>0.5</v>
      </c>
      <c r="H161" s="216">
        <v>0.05</v>
      </c>
      <c r="I161" s="216">
        <v>0.4</v>
      </c>
      <c r="J161" s="216">
        <v>0.15</v>
      </c>
      <c r="K161" s="216">
        <v>0.2</v>
      </c>
      <c r="L161" s="42"/>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row>
    <row r="162" spans="1:55" x14ac:dyDescent="0.25">
      <c r="A162" s="62">
        <f t="shared" si="2"/>
        <v>45537</v>
      </c>
      <c r="B162" s="216">
        <v>0.6</v>
      </c>
      <c r="C162" s="216">
        <v>0.4</v>
      </c>
      <c r="D162" s="216">
        <v>0.05</v>
      </c>
      <c r="E162" s="216">
        <v>0.4</v>
      </c>
      <c r="F162" s="216">
        <v>0</v>
      </c>
      <c r="G162" s="216">
        <v>0.5</v>
      </c>
      <c r="H162" s="216">
        <v>0.05</v>
      </c>
      <c r="I162" s="216">
        <v>0.4</v>
      </c>
      <c r="J162" s="216">
        <v>0.5</v>
      </c>
      <c r="K162" s="216">
        <v>0.89999999999999991</v>
      </c>
      <c r="L162" s="42"/>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row>
    <row r="163" spans="1:55" x14ac:dyDescent="0.25">
      <c r="A163" s="62">
        <f t="shared" si="2"/>
        <v>45538</v>
      </c>
      <c r="B163" s="216">
        <v>0.6</v>
      </c>
      <c r="C163" s="216">
        <v>0.45</v>
      </c>
      <c r="D163" s="216">
        <v>0.05</v>
      </c>
      <c r="E163" s="216">
        <v>0.4</v>
      </c>
      <c r="F163" s="216">
        <v>0</v>
      </c>
      <c r="G163" s="216">
        <v>0.5</v>
      </c>
      <c r="H163" s="216">
        <v>0.05</v>
      </c>
      <c r="I163" s="216">
        <v>0.4</v>
      </c>
      <c r="J163" s="216">
        <v>0.5</v>
      </c>
      <c r="K163" s="216">
        <v>0.89999999999999991</v>
      </c>
      <c r="L163" s="42"/>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row>
    <row r="164" spans="1:55" x14ac:dyDescent="0.25">
      <c r="A164" s="62">
        <f t="shared" si="2"/>
        <v>45539</v>
      </c>
      <c r="B164" s="216">
        <v>0.6</v>
      </c>
      <c r="C164" s="216">
        <v>0.45</v>
      </c>
      <c r="D164" s="216">
        <v>0.05</v>
      </c>
      <c r="E164" s="216">
        <v>0.4</v>
      </c>
      <c r="F164" s="216">
        <v>0</v>
      </c>
      <c r="G164" s="216">
        <v>0.5</v>
      </c>
      <c r="H164" s="216">
        <v>0.05</v>
      </c>
      <c r="I164" s="216">
        <v>0.4</v>
      </c>
      <c r="J164" s="216">
        <v>0.5</v>
      </c>
      <c r="K164" s="216">
        <v>0.89999999999999991</v>
      </c>
      <c r="L164" s="42"/>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row>
    <row r="165" spans="1:55" x14ac:dyDescent="0.25">
      <c r="A165" s="62">
        <f t="shared" si="2"/>
        <v>45540</v>
      </c>
      <c r="B165" s="216">
        <v>0.6</v>
      </c>
      <c r="C165" s="216">
        <v>0.45</v>
      </c>
      <c r="D165" s="216">
        <v>0.05</v>
      </c>
      <c r="E165" s="216">
        <v>0.4</v>
      </c>
      <c r="F165" s="216">
        <v>0</v>
      </c>
      <c r="G165" s="216">
        <v>0.5</v>
      </c>
      <c r="H165" s="216">
        <v>0.05</v>
      </c>
      <c r="I165" s="216">
        <v>0.4</v>
      </c>
      <c r="J165" s="216">
        <v>0.5</v>
      </c>
      <c r="K165" s="216">
        <v>0.89999999999999991</v>
      </c>
      <c r="L165" s="42"/>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row>
    <row r="166" spans="1:55" x14ac:dyDescent="0.25">
      <c r="A166" s="62">
        <f t="shared" si="2"/>
        <v>45541</v>
      </c>
      <c r="B166" s="216">
        <v>0.6</v>
      </c>
      <c r="C166" s="216">
        <v>0.45</v>
      </c>
      <c r="D166" s="216">
        <v>0.05</v>
      </c>
      <c r="E166" s="216">
        <v>0.4</v>
      </c>
      <c r="F166" s="216">
        <v>0</v>
      </c>
      <c r="G166" s="216">
        <v>0.5</v>
      </c>
      <c r="H166" s="216">
        <v>0.05</v>
      </c>
      <c r="I166" s="216">
        <v>0.4</v>
      </c>
      <c r="J166" s="216">
        <v>0.5</v>
      </c>
      <c r="K166" s="216">
        <v>0.89999999999999991</v>
      </c>
      <c r="L166" s="42"/>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row>
    <row r="167" spans="1:55" x14ac:dyDescent="0.25">
      <c r="A167" s="62">
        <f t="shared" si="2"/>
        <v>45542</v>
      </c>
      <c r="B167" s="216">
        <v>0.6</v>
      </c>
      <c r="C167" s="216">
        <v>0.45</v>
      </c>
      <c r="D167" s="216">
        <v>0</v>
      </c>
      <c r="E167" s="216">
        <v>0.35</v>
      </c>
      <c r="F167" s="216">
        <v>0</v>
      </c>
      <c r="G167" s="216">
        <v>0.5</v>
      </c>
      <c r="H167" s="216">
        <v>0.05</v>
      </c>
      <c r="I167" s="216">
        <v>0.4</v>
      </c>
      <c r="J167" s="216">
        <v>0.5</v>
      </c>
      <c r="K167" s="216">
        <v>0.89999999999999991</v>
      </c>
      <c r="L167" s="42"/>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row>
    <row r="168" spans="1:55" x14ac:dyDescent="0.25">
      <c r="A168" s="62">
        <f t="shared" si="2"/>
        <v>45543</v>
      </c>
      <c r="B168" s="216">
        <v>0.6</v>
      </c>
      <c r="C168" s="216">
        <v>0.45</v>
      </c>
      <c r="D168" s="216">
        <v>0</v>
      </c>
      <c r="E168" s="216">
        <v>0.35</v>
      </c>
      <c r="F168" s="216">
        <v>0</v>
      </c>
      <c r="G168" s="216">
        <v>0.5</v>
      </c>
      <c r="H168" s="216">
        <v>0.05</v>
      </c>
      <c r="I168" s="216">
        <v>0.4</v>
      </c>
      <c r="J168" s="216">
        <v>0.5</v>
      </c>
      <c r="K168" s="216">
        <v>0.89999999999999991</v>
      </c>
      <c r="L168" s="42"/>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row>
    <row r="169" spans="1:55" x14ac:dyDescent="0.25">
      <c r="A169" s="62">
        <f t="shared" si="2"/>
        <v>45544</v>
      </c>
      <c r="B169" s="216">
        <v>1</v>
      </c>
      <c r="C169" s="216">
        <v>0.7</v>
      </c>
      <c r="D169" s="216">
        <v>0.35</v>
      </c>
      <c r="E169" s="216">
        <v>0.7</v>
      </c>
      <c r="F169" s="216">
        <v>0</v>
      </c>
      <c r="G169" s="216">
        <v>0.5</v>
      </c>
      <c r="H169" s="216">
        <v>0.05</v>
      </c>
      <c r="I169" s="216">
        <v>0.4</v>
      </c>
      <c r="J169" s="216">
        <v>0.5</v>
      </c>
      <c r="K169" s="216">
        <v>0.89999999999999991</v>
      </c>
      <c r="L169" s="42"/>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row>
    <row r="170" spans="1:55" x14ac:dyDescent="0.25">
      <c r="A170" s="62">
        <f t="shared" si="2"/>
        <v>45545</v>
      </c>
      <c r="B170" s="216">
        <v>1</v>
      </c>
      <c r="C170" s="216">
        <v>0.7</v>
      </c>
      <c r="D170" s="216">
        <v>0.35</v>
      </c>
      <c r="E170" s="216">
        <v>0.7</v>
      </c>
      <c r="F170" s="216">
        <v>0</v>
      </c>
      <c r="G170" s="216">
        <v>0.5</v>
      </c>
      <c r="H170" s="216">
        <v>0.05</v>
      </c>
      <c r="I170" s="216">
        <v>0.4</v>
      </c>
      <c r="J170" s="216">
        <v>0.5</v>
      </c>
      <c r="K170" s="216">
        <v>0.89999999999999991</v>
      </c>
      <c r="L170" s="42"/>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row>
    <row r="171" spans="1:55" x14ac:dyDescent="0.25">
      <c r="A171" s="62">
        <f t="shared" si="2"/>
        <v>45546</v>
      </c>
      <c r="B171" s="216">
        <v>1</v>
      </c>
      <c r="C171" s="216">
        <v>0.7</v>
      </c>
      <c r="D171" s="216">
        <v>0.35</v>
      </c>
      <c r="E171" s="216">
        <v>0.7</v>
      </c>
      <c r="F171" s="216">
        <v>0</v>
      </c>
      <c r="G171" s="216">
        <v>0.5</v>
      </c>
      <c r="H171" s="216">
        <v>0.05</v>
      </c>
      <c r="I171" s="216">
        <v>0.4</v>
      </c>
      <c r="J171" s="216">
        <v>0.5</v>
      </c>
      <c r="K171" s="216">
        <v>0.89999999999999991</v>
      </c>
      <c r="L171" s="42"/>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row>
    <row r="172" spans="1:55" x14ac:dyDescent="0.25">
      <c r="A172" s="62">
        <f t="shared" si="2"/>
        <v>45547</v>
      </c>
      <c r="B172" s="216">
        <v>1</v>
      </c>
      <c r="C172" s="216">
        <v>0.7</v>
      </c>
      <c r="D172" s="216">
        <v>0.35</v>
      </c>
      <c r="E172" s="216">
        <v>0.7</v>
      </c>
      <c r="F172" s="216">
        <v>0</v>
      </c>
      <c r="G172" s="216">
        <v>0.5</v>
      </c>
      <c r="H172" s="216">
        <v>0.05</v>
      </c>
      <c r="I172" s="216">
        <v>0.4</v>
      </c>
      <c r="J172" s="216">
        <v>0.5</v>
      </c>
      <c r="K172" s="216">
        <v>0.89999999999999991</v>
      </c>
      <c r="L172" s="42"/>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row>
    <row r="173" spans="1:55" x14ac:dyDescent="0.25">
      <c r="A173" s="62">
        <f t="shared" si="2"/>
        <v>45548</v>
      </c>
      <c r="B173" s="216">
        <v>1</v>
      </c>
      <c r="C173" s="216">
        <v>0.7</v>
      </c>
      <c r="D173" s="216">
        <v>0.35</v>
      </c>
      <c r="E173" s="216">
        <v>0.7</v>
      </c>
      <c r="F173" s="216">
        <v>0</v>
      </c>
      <c r="G173" s="216">
        <v>0.5</v>
      </c>
      <c r="H173" s="216">
        <v>0.05</v>
      </c>
      <c r="I173" s="216">
        <v>0.4</v>
      </c>
      <c r="J173" s="216">
        <v>0.5</v>
      </c>
      <c r="K173" s="216">
        <v>0.89999999999999991</v>
      </c>
      <c r="L173" s="42"/>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row>
    <row r="174" spans="1:55" x14ac:dyDescent="0.25">
      <c r="A174" s="62">
        <f t="shared" si="2"/>
        <v>45549</v>
      </c>
      <c r="B174" s="216">
        <v>0</v>
      </c>
      <c r="C174" s="216">
        <v>0.15</v>
      </c>
      <c r="D174" s="216">
        <v>0.25</v>
      </c>
      <c r="E174" s="216">
        <v>0.7</v>
      </c>
      <c r="F174" s="216">
        <v>0</v>
      </c>
      <c r="G174" s="216">
        <v>0.5</v>
      </c>
      <c r="H174" s="216">
        <v>0.05</v>
      </c>
      <c r="I174" s="216">
        <v>0.4</v>
      </c>
      <c r="J174" s="216">
        <v>0.5</v>
      </c>
      <c r="K174" s="216">
        <v>0.89999999999999991</v>
      </c>
      <c r="L174" s="42"/>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row>
    <row r="175" spans="1:55" x14ac:dyDescent="0.25">
      <c r="A175" s="62">
        <f t="shared" si="2"/>
        <v>45550</v>
      </c>
      <c r="B175" s="216">
        <v>0</v>
      </c>
      <c r="C175" s="216">
        <v>0.15</v>
      </c>
      <c r="D175" s="216">
        <v>0.25</v>
      </c>
      <c r="E175" s="216">
        <v>0.7</v>
      </c>
      <c r="F175" s="216">
        <v>0</v>
      </c>
      <c r="G175" s="216">
        <v>0.5</v>
      </c>
      <c r="H175" s="216">
        <v>0.05</v>
      </c>
      <c r="I175" s="216">
        <v>0.4</v>
      </c>
      <c r="J175" s="216">
        <v>0.5</v>
      </c>
      <c r="K175" s="216">
        <v>0.89999999999999991</v>
      </c>
      <c r="L175" s="42"/>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row>
    <row r="176" spans="1:55" x14ac:dyDescent="0.25">
      <c r="A176" s="62">
        <f t="shared" si="2"/>
        <v>45551</v>
      </c>
      <c r="B176" s="216">
        <v>0</v>
      </c>
      <c r="C176" s="216">
        <v>0.2</v>
      </c>
      <c r="D176" s="216">
        <v>0.35</v>
      </c>
      <c r="E176" s="216">
        <v>0.7</v>
      </c>
      <c r="F176" s="216">
        <v>0</v>
      </c>
      <c r="G176" s="216">
        <v>0.5</v>
      </c>
      <c r="H176" s="216">
        <v>0.05</v>
      </c>
      <c r="I176" s="216">
        <v>0.4</v>
      </c>
      <c r="J176" s="216">
        <v>0.5</v>
      </c>
      <c r="K176" s="216">
        <v>0.89999999999999991</v>
      </c>
      <c r="L176" s="42"/>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row>
    <row r="177" spans="1:55" x14ac:dyDescent="0.25">
      <c r="A177" s="62">
        <f t="shared" si="2"/>
        <v>45552</v>
      </c>
      <c r="B177" s="216">
        <v>0</v>
      </c>
      <c r="C177" s="216">
        <v>0.15</v>
      </c>
      <c r="D177" s="216">
        <v>0.35</v>
      </c>
      <c r="E177" s="216">
        <v>0.7</v>
      </c>
      <c r="F177" s="216">
        <v>0</v>
      </c>
      <c r="G177" s="216">
        <v>0.5</v>
      </c>
      <c r="H177" s="216">
        <v>0.05</v>
      </c>
      <c r="I177" s="216">
        <v>0.4</v>
      </c>
      <c r="J177" s="216">
        <v>0.5</v>
      </c>
      <c r="K177" s="216">
        <v>0.89999999999999991</v>
      </c>
      <c r="L177" s="42"/>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row>
    <row r="178" spans="1:55" x14ac:dyDescent="0.25">
      <c r="A178" s="62">
        <f t="shared" si="2"/>
        <v>45553</v>
      </c>
      <c r="B178" s="216">
        <v>0</v>
      </c>
      <c r="C178" s="216">
        <v>0.15</v>
      </c>
      <c r="D178" s="216">
        <v>0.35</v>
      </c>
      <c r="E178" s="216">
        <v>0.7</v>
      </c>
      <c r="F178" s="216">
        <v>0</v>
      </c>
      <c r="G178" s="216">
        <v>0.5</v>
      </c>
      <c r="H178" s="216">
        <v>0.05</v>
      </c>
      <c r="I178" s="216">
        <v>0.4</v>
      </c>
      <c r="J178" s="216">
        <v>0.5</v>
      </c>
      <c r="K178" s="216">
        <v>0.89999999999999991</v>
      </c>
      <c r="L178" s="42"/>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row>
    <row r="179" spans="1:55" x14ac:dyDescent="0.25">
      <c r="A179" s="62">
        <f t="shared" si="2"/>
        <v>45554</v>
      </c>
      <c r="B179" s="216">
        <v>0</v>
      </c>
      <c r="C179" s="216">
        <v>0.15</v>
      </c>
      <c r="D179" s="216">
        <v>0.35</v>
      </c>
      <c r="E179" s="216">
        <v>0.7</v>
      </c>
      <c r="F179" s="216">
        <v>0</v>
      </c>
      <c r="G179" s="216">
        <v>0.5</v>
      </c>
      <c r="H179" s="216">
        <v>0.05</v>
      </c>
      <c r="I179" s="216">
        <v>0.4</v>
      </c>
      <c r="J179" s="216">
        <v>0.5</v>
      </c>
      <c r="K179" s="216">
        <v>0.89999999999999991</v>
      </c>
      <c r="L179" s="42"/>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row>
    <row r="180" spans="1:55" x14ac:dyDescent="0.25">
      <c r="A180" s="62">
        <f t="shared" si="2"/>
        <v>45555</v>
      </c>
      <c r="B180" s="216">
        <v>0</v>
      </c>
      <c r="C180" s="216">
        <v>0.15</v>
      </c>
      <c r="D180" s="216">
        <v>0.35</v>
      </c>
      <c r="E180" s="216">
        <v>0.7</v>
      </c>
      <c r="F180" s="216">
        <v>0</v>
      </c>
      <c r="G180" s="216">
        <v>0.5</v>
      </c>
      <c r="H180" s="216">
        <v>0.05</v>
      </c>
      <c r="I180" s="216">
        <v>0.4</v>
      </c>
      <c r="J180" s="216">
        <v>0.5</v>
      </c>
      <c r="K180" s="216">
        <v>0.89999999999999991</v>
      </c>
      <c r="L180" s="42"/>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row>
    <row r="181" spans="1:55" x14ac:dyDescent="0.25">
      <c r="A181" s="62">
        <f t="shared" si="2"/>
        <v>45556</v>
      </c>
      <c r="B181" s="216">
        <v>0</v>
      </c>
      <c r="C181" s="216">
        <v>0.15</v>
      </c>
      <c r="D181" s="216">
        <v>0.3</v>
      </c>
      <c r="E181" s="216">
        <v>0.7</v>
      </c>
      <c r="F181" s="216">
        <v>0</v>
      </c>
      <c r="G181" s="216">
        <v>0.5</v>
      </c>
      <c r="H181" s="216">
        <v>0.05</v>
      </c>
      <c r="I181" s="216">
        <v>0.4</v>
      </c>
      <c r="J181" s="216">
        <v>0.5</v>
      </c>
      <c r="K181" s="216">
        <v>0.89999999999999991</v>
      </c>
      <c r="L181" s="42"/>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row>
    <row r="182" spans="1:55" x14ac:dyDescent="0.25">
      <c r="A182" s="62">
        <f t="shared" si="2"/>
        <v>45557</v>
      </c>
      <c r="B182" s="216">
        <v>0</v>
      </c>
      <c r="C182" s="216">
        <v>0.15</v>
      </c>
      <c r="D182" s="216">
        <v>0.3</v>
      </c>
      <c r="E182" s="216">
        <v>0.7</v>
      </c>
      <c r="F182" s="216">
        <v>0</v>
      </c>
      <c r="G182" s="216">
        <v>0.5</v>
      </c>
      <c r="H182" s="216">
        <v>0.05</v>
      </c>
      <c r="I182" s="216">
        <v>0.4</v>
      </c>
      <c r="J182" s="216">
        <v>0.5</v>
      </c>
      <c r="K182" s="216">
        <v>0.89999999999999991</v>
      </c>
      <c r="L182" s="42"/>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row>
    <row r="183" spans="1:55" x14ac:dyDescent="0.25">
      <c r="A183" s="62">
        <f t="shared" si="2"/>
        <v>45558</v>
      </c>
      <c r="B183" s="216">
        <v>0</v>
      </c>
      <c r="C183" s="216">
        <v>0.15</v>
      </c>
      <c r="D183" s="216">
        <v>0.4</v>
      </c>
      <c r="E183" s="216">
        <v>0.7</v>
      </c>
      <c r="F183" s="216">
        <v>0</v>
      </c>
      <c r="G183" s="216">
        <v>0.5</v>
      </c>
      <c r="H183" s="216">
        <v>0.05</v>
      </c>
      <c r="I183" s="216">
        <v>0.4</v>
      </c>
      <c r="J183" s="216">
        <v>0.5</v>
      </c>
      <c r="K183" s="216">
        <v>0.89999999999999991</v>
      </c>
      <c r="L183" s="42"/>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row>
    <row r="184" spans="1:55" x14ac:dyDescent="0.25">
      <c r="A184" s="62">
        <f t="shared" si="2"/>
        <v>45559</v>
      </c>
      <c r="B184" s="216">
        <v>0</v>
      </c>
      <c r="C184" s="216">
        <v>0.15</v>
      </c>
      <c r="D184" s="216">
        <v>0.4</v>
      </c>
      <c r="E184" s="216">
        <v>0.7</v>
      </c>
      <c r="F184" s="216">
        <v>0</v>
      </c>
      <c r="G184" s="216">
        <v>0.5</v>
      </c>
      <c r="H184" s="216">
        <v>0.05</v>
      </c>
      <c r="I184" s="216">
        <v>0.4</v>
      </c>
      <c r="J184" s="216">
        <v>0.5</v>
      </c>
      <c r="K184" s="216">
        <v>0.89999999999999991</v>
      </c>
      <c r="L184" s="42"/>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row>
    <row r="185" spans="1:55" x14ac:dyDescent="0.25">
      <c r="A185" s="62">
        <f t="shared" si="2"/>
        <v>45560</v>
      </c>
      <c r="B185" s="216">
        <v>0</v>
      </c>
      <c r="C185" s="216">
        <v>0.15</v>
      </c>
      <c r="D185" s="216">
        <v>0.4</v>
      </c>
      <c r="E185" s="216">
        <v>0.7</v>
      </c>
      <c r="F185" s="216">
        <v>0</v>
      </c>
      <c r="G185" s="216">
        <v>0.5</v>
      </c>
      <c r="H185" s="216">
        <v>0.05</v>
      </c>
      <c r="I185" s="216">
        <v>0.4</v>
      </c>
      <c r="J185" s="216">
        <v>0.5</v>
      </c>
      <c r="K185" s="216">
        <v>0.89999999999999991</v>
      </c>
      <c r="L185" s="42"/>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row>
    <row r="186" spans="1:55" x14ac:dyDescent="0.25">
      <c r="A186" s="62">
        <f t="shared" si="2"/>
        <v>45561</v>
      </c>
      <c r="B186" s="216">
        <v>0</v>
      </c>
      <c r="C186" s="216">
        <v>0.15</v>
      </c>
      <c r="D186" s="216">
        <v>0.4</v>
      </c>
      <c r="E186" s="216">
        <v>0.7</v>
      </c>
      <c r="F186" s="216">
        <v>0</v>
      </c>
      <c r="G186" s="216">
        <v>0.5</v>
      </c>
      <c r="H186" s="216">
        <v>0.05</v>
      </c>
      <c r="I186" s="216">
        <v>0.4</v>
      </c>
      <c r="J186" s="216">
        <v>0.5</v>
      </c>
      <c r="K186" s="216">
        <v>0.89999999999999991</v>
      </c>
      <c r="L186" s="42"/>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row>
    <row r="187" spans="1:55" x14ac:dyDescent="0.25">
      <c r="A187" s="62">
        <f t="shared" si="2"/>
        <v>45562</v>
      </c>
      <c r="B187" s="216">
        <v>0</v>
      </c>
      <c r="C187" s="216">
        <v>0.25</v>
      </c>
      <c r="D187" s="216">
        <v>0.4</v>
      </c>
      <c r="E187" s="216">
        <v>0.7</v>
      </c>
      <c r="F187" s="216">
        <v>0</v>
      </c>
      <c r="G187" s="216">
        <v>0.5</v>
      </c>
      <c r="H187" s="216">
        <v>0.05</v>
      </c>
      <c r="I187" s="216">
        <v>0.4</v>
      </c>
      <c r="J187" s="216">
        <v>0.5</v>
      </c>
      <c r="K187" s="216">
        <v>0.89999999999999991</v>
      </c>
      <c r="L187" s="42"/>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row>
    <row r="188" spans="1:55" x14ac:dyDescent="0.25">
      <c r="A188" s="62">
        <f t="shared" si="2"/>
        <v>45563</v>
      </c>
      <c r="B188" s="216">
        <v>0</v>
      </c>
      <c r="C188" s="216">
        <v>0.25</v>
      </c>
      <c r="D188" s="216">
        <v>0.35</v>
      </c>
      <c r="E188" s="216">
        <v>0.7</v>
      </c>
      <c r="F188" s="216">
        <v>0</v>
      </c>
      <c r="G188" s="216">
        <v>0.5</v>
      </c>
      <c r="H188" s="216">
        <v>0.05</v>
      </c>
      <c r="I188" s="216">
        <v>0.4</v>
      </c>
      <c r="J188" s="216">
        <v>0</v>
      </c>
      <c r="K188" s="216">
        <v>0.1</v>
      </c>
      <c r="L188" s="42"/>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row>
    <row r="189" spans="1:55" x14ac:dyDescent="0.25">
      <c r="A189" s="62">
        <f t="shared" si="2"/>
        <v>45564</v>
      </c>
      <c r="B189" s="216">
        <v>0</v>
      </c>
      <c r="C189" s="216">
        <v>0.25</v>
      </c>
      <c r="D189" s="216">
        <v>0.35</v>
      </c>
      <c r="E189" s="216">
        <v>0.7</v>
      </c>
      <c r="F189" s="216">
        <v>0</v>
      </c>
      <c r="G189" s="216">
        <v>0.5</v>
      </c>
      <c r="H189" s="216">
        <v>0.05</v>
      </c>
      <c r="I189" s="216">
        <v>0.4</v>
      </c>
      <c r="J189" s="216">
        <v>0</v>
      </c>
      <c r="K189" s="216">
        <v>0.1</v>
      </c>
      <c r="L189" s="42"/>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row>
    <row r="190" spans="1:55" ht="13" thickBot="1" x14ac:dyDescent="0.3">
      <c r="A190" s="62">
        <f t="shared" si="2"/>
        <v>45565</v>
      </c>
      <c r="B190" s="216">
        <v>0.2</v>
      </c>
      <c r="C190" s="216">
        <v>0.3</v>
      </c>
      <c r="D190" s="216">
        <v>0.45</v>
      </c>
      <c r="E190" s="216">
        <v>0.8</v>
      </c>
      <c r="F190" s="216">
        <v>0</v>
      </c>
      <c r="G190" s="216">
        <v>0.5</v>
      </c>
      <c r="H190" s="216">
        <v>0.6</v>
      </c>
      <c r="I190" s="216">
        <v>0.4</v>
      </c>
      <c r="J190" s="216">
        <v>0</v>
      </c>
      <c r="K190" s="216">
        <v>0.1</v>
      </c>
      <c r="L190" s="42"/>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row>
    <row r="191" spans="1:55" x14ac:dyDescent="0.25">
      <c r="A191" s="62">
        <f t="shared" si="2"/>
        <v>45566</v>
      </c>
      <c r="B191" s="217">
        <v>0.2</v>
      </c>
      <c r="C191" s="217">
        <v>0.3</v>
      </c>
      <c r="D191" s="217">
        <v>0.45</v>
      </c>
      <c r="E191" s="217">
        <v>0.8</v>
      </c>
      <c r="F191" s="217">
        <v>0</v>
      </c>
      <c r="G191" s="217">
        <v>0.5</v>
      </c>
      <c r="H191" s="217">
        <v>0.6</v>
      </c>
      <c r="I191" s="217">
        <v>0.5</v>
      </c>
      <c r="J191" s="217">
        <v>0</v>
      </c>
      <c r="K191" s="217">
        <v>0.1</v>
      </c>
      <c r="L191" s="42"/>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row>
    <row r="192" spans="1:55" x14ac:dyDescent="0.25">
      <c r="A192" s="62">
        <f t="shared" si="2"/>
        <v>45567</v>
      </c>
      <c r="B192" s="216">
        <v>0.2</v>
      </c>
      <c r="C192" s="216">
        <v>0.3</v>
      </c>
      <c r="D192" s="216">
        <v>0.45</v>
      </c>
      <c r="E192" s="216">
        <v>0.8</v>
      </c>
      <c r="F192" s="216">
        <v>0</v>
      </c>
      <c r="G192" s="216">
        <v>0.5</v>
      </c>
      <c r="H192" s="216">
        <v>0.6</v>
      </c>
      <c r="I192" s="216">
        <v>0.5</v>
      </c>
      <c r="J192" s="216">
        <v>0</v>
      </c>
      <c r="K192" s="216">
        <v>0.1</v>
      </c>
      <c r="L192" s="42"/>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row>
    <row r="193" spans="1:55" x14ac:dyDescent="0.25">
      <c r="A193" s="62">
        <f t="shared" si="2"/>
        <v>45568</v>
      </c>
      <c r="B193" s="216">
        <v>0.2</v>
      </c>
      <c r="C193" s="216">
        <v>0.3</v>
      </c>
      <c r="D193" s="216">
        <v>0.45</v>
      </c>
      <c r="E193" s="216">
        <v>0.8</v>
      </c>
      <c r="F193" s="216">
        <v>0</v>
      </c>
      <c r="G193" s="216">
        <v>0.5</v>
      </c>
      <c r="H193" s="216">
        <v>0.6</v>
      </c>
      <c r="I193" s="216">
        <v>0.5</v>
      </c>
      <c r="J193" s="216">
        <v>0</v>
      </c>
      <c r="K193" s="216">
        <v>0.1</v>
      </c>
      <c r="L193" s="42"/>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row>
    <row r="194" spans="1:55" x14ac:dyDescent="0.25">
      <c r="A194" s="62">
        <f t="shared" si="2"/>
        <v>45569</v>
      </c>
      <c r="B194" s="216">
        <v>0.2</v>
      </c>
      <c r="C194" s="216">
        <v>0.25</v>
      </c>
      <c r="D194" s="216">
        <v>0.45</v>
      </c>
      <c r="E194" s="216">
        <v>0.8</v>
      </c>
      <c r="F194" s="216">
        <v>0</v>
      </c>
      <c r="G194" s="216">
        <v>0.5</v>
      </c>
      <c r="H194" s="216">
        <v>0.6</v>
      </c>
      <c r="I194" s="216">
        <v>0.5</v>
      </c>
      <c r="J194" s="216">
        <v>0</v>
      </c>
      <c r="K194" s="216">
        <v>0.1</v>
      </c>
      <c r="L194" s="42"/>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1:55" x14ac:dyDescent="0.25">
      <c r="A195" s="62">
        <f t="shared" si="2"/>
        <v>45570</v>
      </c>
      <c r="B195" s="216">
        <v>0.2</v>
      </c>
      <c r="C195" s="216">
        <v>0.25</v>
      </c>
      <c r="D195" s="216">
        <v>0.45</v>
      </c>
      <c r="E195" s="216">
        <v>0.7</v>
      </c>
      <c r="F195" s="216">
        <v>0</v>
      </c>
      <c r="G195" s="216">
        <v>0.5</v>
      </c>
      <c r="H195" s="216">
        <v>0.6</v>
      </c>
      <c r="I195" s="216">
        <v>0.5</v>
      </c>
      <c r="J195" s="216">
        <v>0</v>
      </c>
      <c r="K195" s="216">
        <v>0</v>
      </c>
      <c r="L195" s="42"/>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row>
    <row r="196" spans="1:55" x14ac:dyDescent="0.25">
      <c r="A196" s="62">
        <f t="shared" si="2"/>
        <v>45571</v>
      </c>
      <c r="B196" s="216">
        <v>0.2</v>
      </c>
      <c r="C196" s="216">
        <v>0.25</v>
      </c>
      <c r="D196" s="216">
        <v>0.35</v>
      </c>
      <c r="E196" s="216">
        <v>0.7</v>
      </c>
      <c r="F196" s="216">
        <v>0</v>
      </c>
      <c r="G196" s="216">
        <v>0.5</v>
      </c>
      <c r="H196" s="216">
        <v>0.6</v>
      </c>
      <c r="I196" s="216">
        <v>0.5</v>
      </c>
      <c r="J196" s="216">
        <v>0</v>
      </c>
      <c r="K196" s="216">
        <v>0</v>
      </c>
      <c r="L196" s="42"/>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row>
    <row r="197" spans="1:55" x14ac:dyDescent="0.25">
      <c r="A197" s="62">
        <f t="shared" si="2"/>
        <v>45572</v>
      </c>
      <c r="B197" s="216">
        <v>0.2</v>
      </c>
      <c r="C197" s="216">
        <v>0.35</v>
      </c>
      <c r="D197" s="216">
        <v>0.35</v>
      </c>
      <c r="E197" s="216">
        <v>0.7</v>
      </c>
      <c r="F197" s="216">
        <v>0</v>
      </c>
      <c r="G197" s="216">
        <v>0.5</v>
      </c>
      <c r="H197" s="216">
        <v>0.6</v>
      </c>
      <c r="I197" s="216">
        <v>0.5</v>
      </c>
      <c r="J197" s="216">
        <v>0</v>
      </c>
      <c r="K197" s="216">
        <v>0</v>
      </c>
      <c r="L197" s="42"/>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row>
    <row r="198" spans="1:55" x14ac:dyDescent="0.25">
      <c r="A198" s="62">
        <f t="shared" si="2"/>
        <v>45573</v>
      </c>
      <c r="B198" s="216">
        <v>0.2</v>
      </c>
      <c r="C198" s="216">
        <v>0.35</v>
      </c>
      <c r="D198" s="216">
        <v>0.35</v>
      </c>
      <c r="E198" s="216">
        <v>0.7</v>
      </c>
      <c r="F198" s="216">
        <v>0</v>
      </c>
      <c r="G198" s="216">
        <v>0.5</v>
      </c>
      <c r="H198" s="216">
        <v>0.6</v>
      </c>
      <c r="I198" s="216">
        <v>0.5</v>
      </c>
      <c r="J198" s="216">
        <v>0</v>
      </c>
      <c r="K198" s="216">
        <v>0</v>
      </c>
      <c r="L198" s="42"/>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row>
    <row r="199" spans="1:55" x14ac:dyDescent="0.25">
      <c r="A199" s="62">
        <f t="shared" si="2"/>
        <v>45574</v>
      </c>
      <c r="B199" s="216">
        <v>0.2</v>
      </c>
      <c r="C199" s="216">
        <v>0.35</v>
      </c>
      <c r="D199" s="216">
        <v>0.35</v>
      </c>
      <c r="E199" s="216">
        <v>0.7</v>
      </c>
      <c r="F199" s="216">
        <v>0</v>
      </c>
      <c r="G199" s="216">
        <v>0.5</v>
      </c>
      <c r="H199" s="216">
        <v>0.6</v>
      </c>
      <c r="I199" s="216">
        <v>0.5</v>
      </c>
      <c r="J199" s="216">
        <v>0</v>
      </c>
      <c r="K199" s="216">
        <v>0</v>
      </c>
      <c r="L199" s="42"/>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row>
    <row r="200" spans="1:55" x14ac:dyDescent="0.25">
      <c r="A200" s="62">
        <f t="shared" si="2"/>
        <v>45575</v>
      </c>
      <c r="B200" s="216">
        <v>0.2</v>
      </c>
      <c r="C200" s="216">
        <v>0.35</v>
      </c>
      <c r="D200" s="216">
        <v>0.35</v>
      </c>
      <c r="E200" s="216">
        <v>0.7</v>
      </c>
      <c r="F200" s="216">
        <v>0</v>
      </c>
      <c r="G200" s="216">
        <v>0.5</v>
      </c>
      <c r="H200" s="216">
        <v>0.6</v>
      </c>
      <c r="I200" s="216">
        <v>0.5</v>
      </c>
      <c r="J200" s="216">
        <v>0</v>
      </c>
      <c r="K200" s="216">
        <v>0</v>
      </c>
      <c r="L200" s="42"/>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row>
    <row r="201" spans="1:55" x14ac:dyDescent="0.25">
      <c r="A201" s="62">
        <f t="shared" si="2"/>
        <v>45576</v>
      </c>
      <c r="B201" s="216">
        <v>0.2</v>
      </c>
      <c r="C201" s="216">
        <v>0.35</v>
      </c>
      <c r="D201" s="216">
        <v>0.35</v>
      </c>
      <c r="E201" s="216">
        <v>0.7</v>
      </c>
      <c r="F201" s="216">
        <v>0</v>
      </c>
      <c r="G201" s="216">
        <v>0.5</v>
      </c>
      <c r="H201" s="216">
        <v>0.6</v>
      </c>
      <c r="I201" s="216">
        <v>0.5</v>
      </c>
      <c r="J201" s="216">
        <v>0</v>
      </c>
      <c r="K201" s="216">
        <v>0</v>
      </c>
      <c r="L201" s="42"/>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row>
    <row r="202" spans="1:55" x14ac:dyDescent="0.25">
      <c r="A202" s="62">
        <f t="shared" ref="A202:A265" si="3">A201+1</f>
        <v>45577</v>
      </c>
      <c r="B202" s="216">
        <v>0.2</v>
      </c>
      <c r="C202" s="216">
        <v>0.25</v>
      </c>
      <c r="D202" s="216">
        <v>0.15</v>
      </c>
      <c r="E202" s="216">
        <v>0</v>
      </c>
      <c r="F202" s="216">
        <v>0</v>
      </c>
      <c r="G202" s="216">
        <v>0.5</v>
      </c>
      <c r="H202" s="216">
        <v>0.6</v>
      </c>
      <c r="I202" s="216">
        <v>0.5</v>
      </c>
      <c r="J202" s="216">
        <v>0</v>
      </c>
      <c r="K202" s="216">
        <v>0</v>
      </c>
      <c r="L202" s="42"/>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row>
    <row r="203" spans="1:55" x14ac:dyDescent="0.25">
      <c r="A203" s="62">
        <f t="shared" si="3"/>
        <v>45578</v>
      </c>
      <c r="B203" s="216">
        <v>0.2</v>
      </c>
      <c r="C203" s="216">
        <v>0.25</v>
      </c>
      <c r="D203" s="216">
        <v>0.15</v>
      </c>
      <c r="E203" s="216">
        <v>0</v>
      </c>
      <c r="F203" s="216">
        <v>0</v>
      </c>
      <c r="G203" s="216">
        <v>0.5</v>
      </c>
      <c r="H203" s="216">
        <v>0.6</v>
      </c>
      <c r="I203" s="216">
        <v>0.5</v>
      </c>
      <c r="J203" s="216">
        <v>0</v>
      </c>
      <c r="K203" s="216">
        <v>0</v>
      </c>
      <c r="L203" s="42"/>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row>
    <row r="204" spans="1:55" x14ac:dyDescent="0.25">
      <c r="A204" s="62">
        <f t="shared" si="3"/>
        <v>45579</v>
      </c>
      <c r="B204" s="216">
        <v>0.2</v>
      </c>
      <c r="C204" s="216">
        <v>0.3</v>
      </c>
      <c r="D204" s="216">
        <v>0.15</v>
      </c>
      <c r="E204" s="216">
        <v>0</v>
      </c>
      <c r="F204" s="216">
        <v>0</v>
      </c>
      <c r="G204" s="216">
        <v>0.5</v>
      </c>
      <c r="H204" s="216">
        <v>0.75</v>
      </c>
      <c r="I204" s="216">
        <v>0.5</v>
      </c>
      <c r="J204" s="216">
        <v>0</v>
      </c>
      <c r="K204" s="216">
        <v>0</v>
      </c>
      <c r="L204" s="42"/>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row>
    <row r="205" spans="1:55" x14ac:dyDescent="0.25">
      <c r="A205" s="62">
        <f t="shared" si="3"/>
        <v>45580</v>
      </c>
      <c r="B205" s="216">
        <v>0.2</v>
      </c>
      <c r="C205" s="216">
        <v>0.25</v>
      </c>
      <c r="D205" s="216">
        <v>0.15</v>
      </c>
      <c r="E205" s="216">
        <v>0</v>
      </c>
      <c r="F205" s="216">
        <v>0</v>
      </c>
      <c r="G205" s="216">
        <v>0.5</v>
      </c>
      <c r="H205" s="216">
        <v>0.75</v>
      </c>
      <c r="I205" s="216">
        <v>0.5</v>
      </c>
      <c r="J205" s="216">
        <v>0</v>
      </c>
      <c r="K205" s="216">
        <v>0</v>
      </c>
      <c r="L205" s="42"/>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row>
    <row r="206" spans="1:55" x14ac:dyDescent="0.25">
      <c r="A206" s="62">
        <f t="shared" si="3"/>
        <v>45581</v>
      </c>
      <c r="B206" s="216">
        <v>0.2</v>
      </c>
      <c r="C206" s="216">
        <v>0.15</v>
      </c>
      <c r="D206" s="216">
        <v>0.15</v>
      </c>
      <c r="E206" s="216">
        <v>0</v>
      </c>
      <c r="F206" s="216">
        <v>0</v>
      </c>
      <c r="G206" s="216">
        <v>0</v>
      </c>
      <c r="H206" s="216">
        <v>0.75</v>
      </c>
      <c r="I206" s="216">
        <v>0.5</v>
      </c>
      <c r="J206" s="216">
        <v>0</v>
      </c>
      <c r="K206" s="216">
        <v>0</v>
      </c>
      <c r="L206" s="42"/>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row>
    <row r="207" spans="1:55" x14ac:dyDescent="0.25">
      <c r="A207" s="62">
        <f t="shared" si="3"/>
        <v>45582</v>
      </c>
      <c r="B207" s="216">
        <v>0.2</v>
      </c>
      <c r="C207" s="216">
        <v>0.15</v>
      </c>
      <c r="D207" s="216">
        <v>0.15</v>
      </c>
      <c r="E207" s="216">
        <v>0</v>
      </c>
      <c r="F207" s="216">
        <v>0</v>
      </c>
      <c r="G207" s="216">
        <v>0</v>
      </c>
      <c r="H207" s="216">
        <v>0.75</v>
      </c>
      <c r="I207" s="216">
        <v>0.5</v>
      </c>
      <c r="J207" s="216">
        <v>0</v>
      </c>
      <c r="K207" s="216">
        <v>0</v>
      </c>
      <c r="L207" s="42"/>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row>
    <row r="208" spans="1:55" x14ac:dyDescent="0.25">
      <c r="A208" s="62">
        <f t="shared" si="3"/>
        <v>45583</v>
      </c>
      <c r="B208" s="216">
        <v>0.2</v>
      </c>
      <c r="C208" s="216">
        <v>0.15</v>
      </c>
      <c r="D208" s="216">
        <v>0.15</v>
      </c>
      <c r="E208" s="216">
        <v>0</v>
      </c>
      <c r="F208" s="216">
        <v>0</v>
      </c>
      <c r="G208" s="216">
        <v>0</v>
      </c>
      <c r="H208" s="216">
        <v>0.75</v>
      </c>
      <c r="I208" s="216">
        <v>0.5</v>
      </c>
      <c r="J208" s="216">
        <v>0</v>
      </c>
      <c r="K208" s="216">
        <v>0</v>
      </c>
      <c r="L208" s="42"/>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row>
    <row r="209" spans="1:55" x14ac:dyDescent="0.25">
      <c r="A209" s="62">
        <f t="shared" si="3"/>
        <v>45584</v>
      </c>
      <c r="B209" s="216">
        <v>0.2</v>
      </c>
      <c r="C209" s="216">
        <v>0.05</v>
      </c>
      <c r="D209" s="216">
        <v>0.15</v>
      </c>
      <c r="E209" s="216">
        <v>0</v>
      </c>
      <c r="F209" s="216">
        <v>0</v>
      </c>
      <c r="G209" s="216">
        <v>0</v>
      </c>
      <c r="H209" s="216">
        <v>0.75</v>
      </c>
      <c r="I209" s="216">
        <v>0</v>
      </c>
      <c r="J209" s="216">
        <v>0</v>
      </c>
      <c r="K209" s="216">
        <v>0</v>
      </c>
      <c r="L209" s="42"/>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row>
    <row r="210" spans="1:55" x14ac:dyDescent="0.25">
      <c r="A210" s="62">
        <f t="shared" si="3"/>
        <v>45585</v>
      </c>
      <c r="B210" s="216">
        <v>0.2</v>
      </c>
      <c r="C210" s="216">
        <v>0.05</v>
      </c>
      <c r="D210" s="216">
        <v>0.15</v>
      </c>
      <c r="E210" s="216">
        <v>0</v>
      </c>
      <c r="F210" s="216">
        <v>0</v>
      </c>
      <c r="G210" s="216">
        <v>0</v>
      </c>
      <c r="H210" s="216">
        <v>0.75</v>
      </c>
      <c r="I210" s="216">
        <v>0</v>
      </c>
      <c r="J210" s="216">
        <v>0</v>
      </c>
      <c r="K210" s="216">
        <v>0</v>
      </c>
      <c r="L210" s="42"/>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row>
    <row r="211" spans="1:55" x14ac:dyDescent="0.25">
      <c r="A211" s="62">
        <f t="shared" si="3"/>
        <v>45586</v>
      </c>
      <c r="B211" s="216">
        <v>0.5</v>
      </c>
      <c r="C211" s="216">
        <v>0.3</v>
      </c>
      <c r="D211" s="216">
        <v>0.15</v>
      </c>
      <c r="E211" s="216">
        <v>0</v>
      </c>
      <c r="F211" s="216">
        <v>0</v>
      </c>
      <c r="G211" s="216">
        <v>0</v>
      </c>
      <c r="H211" s="216">
        <v>0.75</v>
      </c>
      <c r="I211" s="216">
        <v>0</v>
      </c>
      <c r="J211" s="216">
        <v>0</v>
      </c>
      <c r="K211" s="216">
        <v>0</v>
      </c>
      <c r="L211" s="42"/>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row>
    <row r="212" spans="1:55" x14ac:dyDescent="0.25">
      <c r="A212" s="62">
        <f t="shared" si="3"/>
        <v>45587</v>
      </c>
      <c r="B212" s="216">
        <v>0.5</v>
      </c>
      <c r="C212" s="216">
        <v>0.3</v>
      </c>
      <c r="D212" s="216">
        <v>0.15</v>
      </c>
      <c r="E212" s="216">
        <v>0</v>
      </c>
      <c r="F212" s="216">
        <v>0</v>
      </c>
      <c r="G212" s="216">
        <v>0</v>
      </c>
      <c r="H212" s="216">
        <v>0.75</v>
      </c>
      <c r="I212" s="216">
        <v>0</v>
      </c>
      <c r="J212" s="216">
        <v>0</v>
      </c>
      <c r="K212" s="216">
        <v>0</v>
      </c>
      <c r="L212" s="42"/>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row>
    <row r="213" spans="1:55" x14ac:dyDescent="0.25">
      <c r="A213" s="62">
        <f t="shared" si="3"/>
        <v>45588</v>
      </c>
      <c r="B213" s="216">
        <v>0.5</v>
      </c>
      <c r="C213" s="216">
        <v>0.3</v>
      </c>
      <c r="D213" s="216">
        <v>0.15</v>
      </c>
      <c r="E213" s="216">
        <v>0</v>
      </c>
      <c r="F213" s="216">
        <v>0</v>
      </c>
      <c r="G213" s="216">
        <v>0</v>
      </c>
      <c r="H213" s="216">
        <v>0.75</v>
      </c>
      <c r="I213" s="216">
        <v>0</v>
      </c>
      <c r="J213" s="216">
        <v>0</v>
      </c>
      <c r="K213" s="216">
        <v>0</v>
      </c>
      <c r="L213" s="42"/>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row>
    <row r="214" spans="1:55" x14ac:dyDescent="0.25">
      <c r="A214" s="62">
        <f t="shared" si="3"/>
        <v>45589</v>
      </c>
      <c r="B214" s="216">
        <v>0.5</v>
      </c>
      <c r="C214" s="216">
        <v>0.3</v>
      </c>
      <c r="D214" s="216">
        <v>0.15</v>
      </c>
      <c r="E214" s="216">
        <v>0</v>
      </c>
      <c r="F214" s="216">
        <v>0</v>
      </c>
      <c r="G214" s="216">
        <v>0</v>
      </c>
      <c r="H214" s="216">
        <v>0.75</v>
      </c>
      <c r="I214" s="216">
        <v>0</v>
      </c>
      <c r="J214" s="216">
        <v>0</v>
      </c>
      <c r="K214" s="216">
        <v>0</v>
      </c>
      <c r="L214" s="42"/>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row>
    <row r="215" spans="1:55" x14ac:dyDescent="0.25">
      <c r="A215" s="62">
        <f t="shared" si="3"/>
        <v>45590</v>
      </c>
      <c r="B215" s="216">
        <v>0.5</v>
      </c>
      <c r="C215" s="216">
        <v>0.3</v>
      </c>
      <c r="D215" s="216">
        <v>0.15</v>
      </c>
      <c r="E215" s="216">
        <v>0</v>
      </c>
      <c r="F215" s="216">
        <v>0</v>
      </c>
      <c r="G215" s="216">
        <v>0</v>
      </c>
      <c r="H215" s="216">
        <v>0.75</v>
      </c>
      <c r="I215" s="216">
        <v>0</v>
      </c>
      <c r="J215" s="216">
        <v>0</v>
      </c>
      <c r="K215" s="216">
        <v>0</v>
      </c>
      <c r="L215" s="42"/>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row>
    <row r="216" spans="1:55" x14ac:dyDescent="0.25">
      <c r="A216" s="62">
        <f t="shared" si="3"/>
        <v>45591</v>
      </c>
      <c r="B216" s="216">
        <v>0.5</v>
      </c>
      <c r="C216" s="216">
        <v>0</v>
      </c>
      <c r="D216" s="216">
        <v>0.15</v>
      </c>
      <c r="E216" s="216">
        <v>0</v>
      </c>
      <c r="F216" s="216">
        <v>0</v>
      </c>
      <c r="G216" s="216">
        <v>0</v>
      </c>
      <c r="H216" s="216">
        <v>0.75</v>
      </c>
      <c r="I216" s="216">
        <v>0</v>
      </c>
      <c r="J216" s="216">
        <v>0</v>
      </c>
      <c r="K216" s="216">
        <v>0</v>
      </c>
      <c r="L216" s="42"/>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row>
    <row r="217" spans="1:55" x14ac:dyDescent="0.25">
      <c r="A217" s="62">
        <f t="shared" si="3"/>
        <v>45592</v>
      </c>
      <c r="B217" s="216">
        <v>0.5</v>
      </c>
      <c r="C217" s="216">
        <v>0</v>
      </c>
      <c r="D217" s="216">
        <v>0.15</v>
      </c>
      <c r="E217" s="216">
        <v>0</v>
      </c>
      <c r="F217" s="216">
        <v>0</v>
      </c>
      <c r="G217" s="216">
        <v>0</v>
      </c>
      <c r="H217" s="216">
        <v>0.75</v>
      </c>
      <c r="I217" s="216">
        <v>0</v>
      </c>
      <c r="J217" s="216">
        <v>0</v>
      </c>
      <c r="K217" s="216">
        <v>0</v>
      </c>
      <c r="L217" s="42"/>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row>
    <row r="218" spans="1:55" x14ac:dyDescent="0.25">
      <c r="A218" s="62">
        <f t="shared" si="3"/>
        <v>45593</v>
      </c>
      <c r="B218" s="216">
        <v>0.5</v>
      </c>
      <c r="C218" s="216">
        <v>0.1</v>
      </c>
      <c r="D218" s="216">
        <v>0.15</v>
      </c>
      <c r="E218" s="216">
        <v>0</v>
      </c>
      <c r="F218" s="216">
        <v>0</v>
      </c>
      <c r="G218" s="216">
        <v>0</v>
      </c>
      <c r="H218" s="216">
        <v>0.99</v>
      </c>
      <c r="I218" s="216">
        <v>0</v>
      </c>
      <c r="J218" s="216">
        <v>0</v>
      </c>
      <c r="K218" s="216">
        <v>0</v>
      </c>
      <c r="L218" s="42"/>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row>
    <row r="219" spans="1:55" x14ac:dyDescent="0.25">
      <c r="A219" s="62">
        <f t="shared" si="3"/>
        <v>45594</v>
      </c>
      <c r="B219" s="216">
        <v>0.5</v>
      </c>
      <c r="C219" s="216">
        <v>0.1</v>
      </c>
      <c r="D219" s="216">
        <v>0.15</v>
      </c>
      <c r="E219" s="216">
        <v>0</v>
      </c>
      <c r="F219" s="216">
        <v>0</v>
      </c>
      <c r="G219" s="216">
        <v>0</v>
      </c>
      <c r="H219" s="216">
        <v>0.99</v>
      </c>
      <c r="I219" s="216">
        <v>0</v>
      </c>
      <c r="J219" s="216">
        <v>0</v>
      </c>
      <c r="K219" s="216">
        <v>0</v>
      </c>
      <c r="L219" s="42"/>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row>
    <row r="220" spans="1:55" x14ac:dyDescent="0.25">
      <c r="A220" s="62">
        <f t="shared" si="3"/>
        <v>45595</v>
      </c>
      <c r="B220" s="216">
        <v>0.5</v>
      </c>
      <c r="C220" s="216">
        <v>0.1</v>
      </c>
      <c r="D220" s="216">
        <v>0.15</v>
      </c>
      <c r="E220" s="216">
        <v>0</v>
      </c>
      <c r="F220" s="216">
        <v>0</v>
      </c>
      <c r="G220" s="216">
        <v>0</v>
      </c>
      <c r="H220" s="216">
        <v>0.99</v>
      </c>
      <c r="I220" s="216">
        <v>0</v>
      </c>
      <c r="J220" s="216">
        <v>0</v>
      </c>
      <c r="K220" s="216">
        <v>0</v>
      </c>
      <c r="L220" s="42"/>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row>
    <row r="221" spans="1:55" ht="13" thickBot="1" x14ac:dyDescent="0.3">
      <c r="A221" s="62">
        <f t="shared" si="3"/>
        <v>45596</v>
      </c>
      <c r="B221" s="215">
        <v>0.5</v>
      </c>
      <c r="C221" s="216">
        <v>0.1</v>
      </c>
      <c r="D221" s="216">
        <v>0.15</v>
      </c>
      <c r="E221" s="216">
        <v>0</v>
      </c>
      <c r="F221" s="216">
        <v>0</v>
      </c>
      <c r="G221" s="216">
        <v>0</v>
      </c>
      <c r="H221" s="215">
        <v>0.99</v>
      </c>
      <c r="I221" s="216">
        <v>0</v>
      </c>
      <c r="J221" s="216">
        <v>0</v>
      </c>
      <c r="K221" s="216">
        <v>0</v>
      </c>
      <c r="L221" s="42"/>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row>
    <row r="222" spans="1:55" x14ac:dyDescent="0.25">
      <c r="A222" s="62">
        <f t="shared" si="3"/>
        <v>45597</v>
      </c>
      <c r="B222" s="217">
        <v>0.6</v>
      </c>
      <c r="C222" s="216">
        <v>0</v>
      </c>
      <c r="D222" s="216">
        <v>0</v>
      </c>
      <c r="E222" s="216">
        <v>0</v>
      </c>
      <c r="F222" s="216">
        <v>0</v>
      </c>
      <c r="G222" s="216">
        <v>0</v>
      </c>
      <c r="H222" s="217">
        <v>0.99</v>
      </c>
      <c r="I222" s="216">
        <v>0</v>
      </c>
      <c r="J222" s="216">
        <v>0</v>
      </c>
      <c r="K222" s="216">
        <v>0</v>
      </c>
      <c r="L222" s="42"/>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row>
    <row r="223" spans="1:55" x14ac:dyDescent="0.25">
      <c r="A223" s="62">
        <f t="shared" si="3"/>
        <v>45598</v>
      </c>
      <c r="B223" s="216">
        <v>0.6</v>
      </c>
      <c r="C223" s="216">
        <v>0</v>
      </c>
      <c r="D223" s="216">
        <v>0</v>
      </c>
      <c r="E223" s="216">
        <v>0</v>
      </c>
      <c r="F223" s="216">
        <v>0</v>
      </c>
      <c r="G223" s="216">
        <v>0</v>
      </c>
      <c r="H223" s="216">
        <v>0.99</v>
      </c>
      <c r="I223" s="216">
        <v>0</v>
      </c>
      <c r="J223" s="216">
        <v>0</v>
      </c>
      <c r="K223" s="216">
        <v>0</v>
      </c>
      <c r="L223" s="42"/>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row>
    <row r="224" spans="1:55" x14ac:dyDescent="0.25">
      <c r="A224" s="62">
        <f t="shared" si="3"/>
        <v>45599</v>
      </c>
      <c r="B224" s="216">
        <v>0.6</v>
      </c>
      <c r="C224" s="216">
        <v>0</v>
      </c>
      <c r="D224" s="216">
        <v>0</v>
      </c>
      <c r="E224" s="216">
        <v>0</v>
      </c>
      <c r="F224" s="216">
        <v>0</v>
      </c>
      <c r="G224" s="216">
        <v>0</v>
      </c>
      <c r="H224" s="216">
        <v>0.99</v>
      </c>
      <c r="I224" s="216">
        <v>0</v>
      </c>
      <c r="J224" s="216">
        <v>0</v>
      </c>
      <c r="K224" s="216">
        <v>0</v>
      </c>
      <c r="L224" s="42"/>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row>
    <row r="225" spans="1:55" x14ac:dyDescent="0.25">
      <c r="A225" s="62">
        <f t="shared" si="3"/>
        <v>45600</v>
      </c>
      <c r="B225" s="216">
        <v>0.6</v>
      </c>
      <c r="C225" s="216">
        <v>0</v>
      </c>
      <c r="D225" s="216">
        <v>0</v>
      </c>
      <c r="E225" s="216">
        <v>0</v>
      </c>
      <c r="F225" s="216">
        <v>0</v>
      </c>
      <c r="G225" s="216">
        <v>0</v>
      </c>
      <c r="H225" s="216">
        <v>0.99</v>
      </c>
      <c r="I225" s="216">
        <v>0</v>
      </c>
      <c r="J225" s="216">
        <v>0.95</v>
      </c>
      <c r="K225" s="216">
        <v>0</v>
      </c>
      <c r="L225" s="42"/>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row>
    <row r="226" spans="1:55" x14ac:dyDescent="0.25">
      <c r="A226" s="62">
        <f t="shared" si="3"/>
        <v>45601</v>
      </c>
      <c r="B226" s="216">
        <v>0.5</v>
      </c>
      <c r="C226" s="216">
        <v>0</v>
      </c>
      <c r="D226" s="216">
        <v>0</v>
      </c>
      <c r="E226" s="216">
        <v>0</v>
      </c>
      <c r="F226" s="216">
        <v>0</v>
      </c>
      <c r="G226" s="216">
        <v>0</v>
      </c>
      <c r="H226" s="216">
        <v>0.99</v>
      </c>
      <c r="I226" s="216">
        <v>0</v>
      </c>
      <c r="J226" s="216">
        <v>0.95</v>
      </c>
      <c r="K226" s="216">
        <v>0</v>
      </c>
      <c r="L226" s="42"/>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row>
    <row r="227" spans="1:55" x14ac:dyDescent="0.25">
      <c r="A227" s="62">
        <f t="shared" si="3"/>
        <v>45602</v>
      </c>
      <c r="B227" s="216">
        <v>0.5</v>
      </c>
      <c r="C227" s="216">
        <v>0</v>
      </c>
      <c r="D227" s="216">
        <v>0</v>
      </c>
      <c r="E227" s="216">
        <v>0</v>
      </c>
      <c r="F227" s="216">
        <v>0</v>
      </c>
      <c r="G227" s="216">
        <v>0</v>
      </c>
      <c r="H227" s="216">
        <v>0.99</v>
      </c>
      <c r="I227" s="216">
        <v>0</v>
      </c>
      <c r="J227" s="216">
        <v>0.7</v>
      </c>
      <c r="K227" s="216">
        <v>0</v>
      </c>
      <c r="L227" s="42"/>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row>
    <row r="228" spans="1:55" x14ac:dyDescent="0.25">
      <c r="A228" s="62">
        <f t="shared" si="3"/>
        <v>45603</v>
      </c>
      <c r="B228" s="216">
        <v>0.5</v>
      </c>
      <c r="C228" s="216">
        <v>0</v>
      </c>
      <c r="D228" s="216">
        <v>0</v>
      </c>
      <c r="E228" s="216">
        <v>0</v>
      </c>
      <c r="F228" s="216">
        <v>0</v>
      </c>
      <c r="G228" s="216">
        <v>0</v>
      </c>
      <c r="H228" s="216">
        <v>0.99</v>
      </c>
      <c r="I228" s="216">
        <v>0</v>
      </c>
      <c r="J228" s="216">
        <v>0.7</v>
      </c>
      <c r="K228" s="216">
        <v>0</v>
      </c>
      <c r="L228" s="42"/>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row>
    <row r="229" spans="1:55" x14ac:dyDescent="0.25">
      <c r="A229" s="62">
        <f t="shared" si="3"/>
        <v>45604</v>
      </c>
      <c r="B229" s="216">
        <v>0.5</v>
      </c>
      <c r="C229" s="216">
        <v>0</v>
      </c>
      <c r="D229" s="216">
        <v>0</v>
      </c>
      <c r="E229" s="216">
        <v>0</v>
      </c>
      <c r="F229" s="216">
        <v>0</v>
      </c>
      <c r="G229" s="216">
        <v>0</v>
      </c>
      <c r="H229" s="216">
        <v>0.99</v>
      </c>
      <c r="I229" s="216">
        <v>0</v>
      </c>
      <c r="J229" s="216">
        <v>0.7</v>
      </c>
      <c r="K229" s="216">
        <v>0</v>
      </c>
      <c r="L229" s="42"/>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row>
    <row r="230" spans="1:55" x14ac:dyDescent="0.25">
      <c r="A230" s="62">
        <f t="shared" si="3"/>
        <v>45605</v>
      </c>
      <c r="B230" s="216">
        <v>0.5</v>
      </c>
      <c r="C230" s="216">
        <v>0</v>
      </c>
      <c r="D230" s="216">
        <v>0</v>
      </c>
      <c r="E230" s="216">
        <v>0</v>
      </c>
      <c r="F230" s="216">
        <v>0</v>
      </c>
      <c r="G230" s="216">
        <v>0</v>
      </c>
      <c r="H230" s="216">
        <v>0.9</v>
      </c>
      <c r="I230" s="216">
        <v>0</v>
      </c>
      <c r="J230" s="216">
        <v>0.7</v>
      </c>
      <c r="K230" s="216">
        <v>0</v>
      </c>
      <c r="L230" s="42"/>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row>
    <row r="231" spans="1:55" x14ac:dyDescent="0.25">
      <c r="A231" s="62">
        <f t="shared" si="3"/>
        <v>45606</v>
      </c>
      <c r="B231" s="216">
        <v>0.5</v>
      </c>
      <c r="C231" s="216">
        <v>0</v>
      </c>
      <c r="D231" s="216">
        <v>0</v>
      </c>
      <c r="E231" s="216">
        <v>0</v>
      </c>
      <c r="F231" s="216">
        <v>0</v>
      </c>
      <c r="G231" s="216">
        <v>0</v>
      </c>
      <c r="H231" s="216">
        <v>0.9</v>
      </c>
      <c r="I231" s="216">
        <v>0</v>
      </c>
      <c r="J231" s="216">
        <v>0.7</v>
      </c>
      <c r="K231" s="216">
        <v>0</v>
      </c>
      <c r="L231" s="42"/>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row>
    <row r="232" spans="1:55" x14ac:dyDescent="0.25">
      <c r="A232" s="62">
        <f t="shared" si="3"/>
        <v>45607</v>
      </c>
      <c r="B232" s="216">
        <v>0.5</v>
      </c>
      <c r="C232" s="216">
        <v>0</v>
      </c>
      <c r="D232" s="216">
        <v>0</v>
      </c>
      <c r="E232" s="216">
        <v>0</v>
      </c>
      <c r="F232" s="216">
        <v>0</v>
      </c>
      <c r="G232" s="216">
        <v>0</v>
      </c>
      <c r="H232" s="216">
        <v>0.9</v>
      </c>
      <c r="I232" s="216">
        <v>0</v>
      </c>
      <c r="J232" s="216">
        <v>0.7</v>
      </c>
      <c r="K232" s="216">
        <v>0</v>
      </c>
      <c r="L232" s="42"/>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row>
    <row r="233" spans="1:55" x14ac:dyDescent="0.25">
      <c r="A233" s="62">
        <f t="shared" si="3"/>
        <v>45608</v>
      </c>
      <c r="B233" s="216">
        <v>0.6</v>
      </c>
      <c r="C233" s="216">
        <v>0</v>
      </c>
      <c r="D233" s="216">
        <v>0</v>
      </c>
      <c r="E233" s="216">
        <v>0</v>
      </c>
      <c r="F233" s="216">
        <v>1</v>
      </c>
      <c r="G233" s="216">
        <v>0</v>
      </c>
      <c r="H233" s="216">
        <v>0.99</v>
      </c>
      <c r="I233" s="216">
        <v>0</v>
      </c>
      <c r="J233" s="216">
        <v>0.7</v>
      </c>
      <c r="K233" s="216">
        <v>0</v>
      </c>
      <c r="L233" s="42"/>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row>
    <row r="234" spans="1:55" x14ac:dyDescent="0.25">
      <c r="A234" s="62">
        <f t="shared" si="3"/>
        <v>45609</v>
      </c>
      <c r="B234" s="216">
        <v>0.6</v>
      </c>
      <c r="C234" s="216">
        <v>0</v>
      </c>
      <c r="D234" s="216">
        <v>0</v>
      </c>
      <c r="E234" s="216">
        <v>0</v>
      </c>
      <c r="F234" s="216">
        <v>1</v>
      </c>
      <c r="G234" s="216">
        <v>0</v>
      </c>
      <c r="H234" s="216">
        <v>0.99</v>
      </c>
      <c r="I234" s="216">
        <v>0</v>
      </c>
      <c r="J234" s="216">
        <v>0.7</v>
      </c>
      <c r="K234" s="216">
        <v>0</v>
      </c>
      <c r="L234" s="42"/>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row>
    <row r="235" spans="1:55" x14ac:dyDescent="0.25">
      <c r="A235" s="62">
        <f t="shared" si="3"/>
        <v>45610</v>
      </c>
      <c r="B235" s="216">
        <v>0.6</v>
      </c>
      <c r="C235" s="216">
        <v>0</v>
      </c>
      <c r="D235" s="216">
        <v>0</v>
      </c>
      <c r="E235" s="216">
        <v>0</v>
      </c>
      <c r="F235" s="216">
        <v>1</v>
      </c>
      <c r="G235" s="216">
        <v>0</v>
      </c>
      <c r="H235" s="216">
        <v>0.99</v>
      </c>
      <c r="I235" s="216">
        <v>0</v>
      </c>
      <c r="J235" s="216">
        <v>0.7</v>
      </c>
      <c r="K235" s="216">
        <v>0</v>
      </c>
      <c r="L235" s="42"/>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row>
    <row r="236" spans="1:55" x14ac:dyDescent="0.25">
      <c r="A236" s="62">
        <f t="shared" si="3"/>
        <v>45611</v>
      </c>
      <c r="B236" s="216">
        <v>0.6</v>
      </c>
      <c r="C236" s="216">
        <v>0</v>
      </c>
      <c r="D236" s="216">
        <v>0</v>
      </c>
      <c r="E236" s="216">
        <v>0</v>
      </c>
      <c r="F236" s="216">
        <v>1</v>
      </c>
      <c r="G236" s="216">
        <v>0</v>
      </c>
      <c r="H236" s="216">
        <v>0.99</v>
      </c>
      <c r="I236" s="216">
        <v>0</v>
      </c>
      <c r="J236" s="216">
        <v>0.7</v>
      </c>
      <c r="K236" s="216">
        <v>0</v>
      </c>
      <c r="L236" s="42"/>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row>
    <row r="237" spans="1:55" x14ac:dyDescent="0.25">
      <c r="A237" s="62">
        <f t="shared" si="3"/>
        <v>45612</v>
      </c>
      <c r="B237" s="216">
        <v>0.55000000000000004</v>
      </c>
      <c r="C237" s="216">
        <v>0</v>
      </c>
      <c r="D237" s="216">
        <v>0</v>
      </c>
      <c r="E237" s="216">
        <v>0</v>
      </c>
      <c r="F237" s="216">
        <v>1</v>
      </c>
      <c r="G237" s="216">
        <v>0</v>
      </c>
      <c r="H237" s="216">
        <v>0.99</v>
      </c>
      <c r="I237" s="216">
        <v>0</v>
      </c>
      <c r="J237" s="216">
        <v>0.7</v>
      </c>
      <c r="K237" s="216">
        <v>0</v>
      </c>
      <c r="L237" s="42"/>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row>
    <row r="238" spans="1:55" x14ac:dyDescent="0.25">
      <c r="A238" s="62">
        <f t="shared" si="3"/>
        <v>45613</v>
      </c>
      <c r="B238" s="216">
        <v>0.55000000000000004</v>
      </c>
      <c r="C238" s="216">
        <v>0</v>
      </c>
      <c r="D238" s="216">
        <v>0</v>
      </c>
      <c r="E238" s="216">
        <v>0</v>
      </c>
      <c r="F238" s="216">
        <v>1</v>
      </c>
      <c r="G238" s="216">
        <v>0</v>
      </c>
      <c r="H238" s="216">
        <v>0.99</v>
      </c>
      <c r="I238" s="216">
        <v>0</v>
      </c>
      <c r="J238" s="216">
        <v>0.7</v>
      </c>
      <c r="K238" s="216">
        <v>0</v>
      </c>
      <c r="L238" s="42"/>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row>
    <row r="239" spans="1:55" x14ac:dyDescent="0.25">
      <c r="A239" s="62">
        <f t="shared" si="3"/>
        <v>45614</v>
      </c>
      <c r="B239" s="216">
        <v>0.7</v>
      </c>
      <c r="C239" s="216">
        <v>0</v>
      </c>
      <c r="D239" s="216">
        <v>0</v>
      </c>
      <c r="E239" s="216">
        <v>0</v>
      </c>
      <c r="F239" s="216">
        <v>1</v>
      </c>
      <c r="G239" s="216">
        <v>0</v>
      </c>
      <c r="H239" s="216">
        <v>0.99</v>
      </c>
      <c r="I239" s="216">
        <v>0</v>
      </c>
      <c r="J239" s="216">
        <v>0.7</v>
      </c>
      <c r="K239" s="216">
        <v>0</v>
      </c>
      <c r="L239" s="42"/>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row>
    <row r="240" spans="1:55" x14ac:dyDescent="0.25">
      <c r="A240" s="62">
        <f t="shared" si="3"/>
        <v>45615</v>
      </c>
      <c r="B240" s="216">
        <v>0.7</v>
      </c>
      <c r="C240" s="216">
        <v>0</v>
      </c>
      <c r="D240" s="216">
        <v>0</v>
      </c>
      <c r="E240" s="216">
        <v>0</v>
      </c>
      <c r="F240" s="216">
        <v>1</v>
      </c>
      <c r="G240" s="216">
        <v>0</v>
      </c>
      <c r="H240" s="216">
        <v>0.99</v>
      </c>
      <c r="I240" s="216">
        <v>0</v>
      </c>
      <c r="J240" s="216">
        <v>0.7</v>
      </c>
      <c r="K240" s="216">
        <v>0</v>
      </c>
      <c r="L240" s="42"/>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row>
    <row r="241" spans="1:55" x14ac:dyDescent="0.25">
      <c r="A241" s="62">
        <f t="shared" si="3"/>
        <v>45616</v>
      </c>
      <c r="B241" s="216">
        <v>0.7</v>
      </c>
      <c r="C241" s="216">
        <v>0</v>
      </c>
      <c r="D241" s="216">
        <v>0</v>
      </c>
      <c r="E241" s="216">
        <v>0</v>
      </c>
      <c r="F241" s="216">
        <v>1</v>
      </c>
      <c r="G241" s="216">
        <v>0</v>
      </c>
      <c r="H241" s="216">
        <v>0.99</v>
      </c>
      <c r="I241" s="216">
        <v>0</v>
      </c>
      <c r="J241" s="216">
        <v>0.7</v>
      </c>
      <c r="K241" s="216">
        <v>0</v>
      </c>
      <c r="L241" s="42"/>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row>
    <row r="242" spans="1:55" x14ac:dyDescent="0.25">
      <c r="A242" s="62">
        <f t="shared" si="3"/>
        <v>45617</v>
      </c>
      <c r="B242" s="216">
        <v>0.7</v>
      </c>
      <c r="C242" s="216">
        <v>0</v>
      </c>
      <c r="D242" s="216">
        <v>0</v>
      </c>
      <c r="E242" s="216">
        <v>0</v>
      </c>
      <c r="F242" s="216">
        <v>1</v>
      </c>
      <c r="G242" s="216">
        <v>0</v>
      </c>
      <c r="H242" s="216">
        <v>0.99</v>
      </c>
      <c r="I242" s="216">
        <v>0</v>
      </c>
      <c r="J242" s="216">
        <v>0.7</v>
      </c>
      <c r="K242" s="216">
        <v>0</v>
      </c>
      <c r="L242" s="42"/>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row>
    <row r="243" spans="1:55" x14ac:dyDescent="0.25">
      <c r="A243" s="62">
        <f t="shared" si="3"/>
        <v>45618</v>
      </c>
      <c r="B243" s="216">
        <v>0.7</v>
      </c>
      <c r="C243" s="216">
        <v>0</v>
      </c>
      <c r="D243" s="216">
        <v>0</v>
      </c>
      <c r="E243" s="216">
        <v>0</v>
      </c>
      <c r="F243" s="216">
        <v>1</v>
      </c>
      <c r="G243" s="216">
        <v>0</v>
      </c>
      <c r="H243" s="216">
        <v>0.99</v>
      </c>
      <c r="I243" s="216">
        <v>0</v>
      </c>
      <c r="J243" s="216">
        <v>0.7</v>
      </c>
      <c r="K243" s="216">
        <v>0</v>
      </c>
      <c r="L243" s="42"/>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row>
    <row r="244" spans="1:55" x14ac:dyDescent="0.25">
      <c r="A244" s="62">
        <f t="shared" si="3"/>
        <v>45619</v>
      </c>
      <c r="B244" s="216">
        <v>0.5</v>
      </c>
      <c r="C244" s="216">
        <v>0</v>
      </c>
      <c r="D244" s="216">
        <v>0</v>
      </c>
      <c r="E244" s="216">
        <v>0</v>
      </c>
      <c r="F244" s="216">
        <v>1</v>
      </c>
      <c r="G244" s="216">
        <v>0</v>
      </c>
      <c r="H244" s="216">
        <v>0.99</v>
      </c>
      <c r="I244" s="216">
        <v>0</v>
      </c>
      <c r="J244" s="216">
        <v>0.7</v>
      </c>
      <c r="K244" s="216">
        <v>0</v>
      </c>
      <c r="L244" s="42"/>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row>
    <row r="245" spans="1:55" x14ac:dyDescent="0.25">
      <c r="A245" s="62">
        <f t="shared" si="3"/>
        <v>45620</v>
      </c>
      <c r="B245" s="216">
        <v>0.5</v>
      </c>
      <c r="C245" s="216">
        <v>0</v>
      </c>
      <c r="D245" s="216">
        <v>0</v>
      </c>
      <c r="E245" s="216">
        <v>0</v>
      </c>
      <c r="F245" s="216">
        <v>1</v>
      </c>
      <c r="G245" s="216">
        <v>0</v>
      </c>
      <c r="H245" s="216">
        <v>0.99</v>
      </c>
      <c r="I245" s="216">
        <v>0</v>
      </c>
      <c r="J245" s="216">
        <v>0.7</v>
      </c>
      <c r="K245" s="216">
        <v>0</v>
      </c>
      <c r="L245" s="42"/>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row>
    <row r="246" spans="1:55" x14ac:dyDescent="0.25">
      <c r="A246" s="62">
        <f t="shared" si="3"/>
        <v>45621</v>
      </c>
      <c r="B246" s="216">
        <v>0.5</v>
      </c>
      <c r="C246" s="216">
        <v>0</v>
      </c>
      <c r="D246" s="216">
        <v>0</v>
      </c>
      <c r="E246" s="216">
        <v>0</v>
      </c>
      <c r="F246" s="216">
        <v>1</v>
      </c>
      <c r="G246" s="216">
        <v>0</v>
      </c>
      <c r="H246" s="216">
        <v>0.99</v>
      </c>
      <c r="I246" s="216">
        <v>0</v>
      </c>
      <c r="J246" s="216">
        <v>0.7</v>
      </c>
      <c r="K246" s="216">
        <v>0</v>
      </c>
      <c r="L246" s="42"/>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row>
    <row r="247" spans="1:55" x14ac:dyDescent="0.25">
      <c r="A247" s="62">
        <f t="shared" si="3"/>
        <v>45622</v>
      </c>
      <c r="B247" s="216">
        <v>0.5</v>
      </c>
      <c r="C247" s="216">
        <v>0</v>
      </c>
      <c r="D247" s="216">
        <v>0</v>
      </c>
      <c r="E247" s="216">
        <v>0</v>
      </c>
      <c r="F247" s="216">
        <v>1</v>
      </c>
      <c r="G247" s="216">
        <v>0</v>
      </c>
      <c r="H247" s="216">
        <v>0.99</v>
      </c>
      <c r="I247" s="216">
        <v>0</v>
      </c>
      <c r="J247" s="216">
        <v>0.7</v>
      </c>
      <c r="K247" s="216">
        <v>0</v>
      </c>
      <c r="L247" s="42"/>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row>
    <row r="248" spans="1:55" x14ac:dyDescent="0.25">
      <c r="A248" s="62">
        <f t="shared" si="3"/>
        <v>45623</v>
      </c>
      <c r="B248" s="216">
        <v>0.5</v>
      </c>
      <c r="C248" s="216">
        <v>0</v>
      </c>
      <c r="D248" s="216">
        <v>0</v>
      </c>
      <c r="E248" s="216">
        <v>0</v>
      </c>
      <c r="F248" s="216">
        <v>1</v>
      </c>
      <c r="G248" s="216">
        <v>0</v>
      </c>
      <c r="H248" s="216">
        <v>0.99</v>
      </c>
      <c r="I248" s="216">
        <v>0</v>
      </c>
      <c r="J248" s="216">
        <v>0.7</v>
      </c>
      <c r="K248" s="216">
        <v>0</v>
      </c>
      <c r="L248" s="42"/>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row>
    <row r="249" spans="1:55" x14ac:dyDescent="0.25">
      <c r="A249" s="62">
        <f t="shared" si="3"/>
        <v>45624</v>
      </c>
      <c r="B249" s="216">
        <v>0.5</v>
      </c>
      <c r="C249" s="216">
        <v>0</v>
      </c>
      <c r="D249" s="216">
        <v>0</v>
      </c>
      <c r="E249" s="216">
        <v>0</v>
      </c>
      <c r="F249" s="216">
        <v>1</v>
      </c>
      <c r="G249" s="216">
        <v>0</v>
      </c>
      <c r="H249" s="216">
        <v>0.99</v>
      </c>
      <c r="I249" s="216">
        <v>0</v>
      </c>
      <c r="J249" s="216">
        <v>0.7</v>
      </c>
      <c r="K249" s="216">
        <v>0</v>
      </c>
      <c r="L249" s="42"/>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row>
    <row r="250" spans="1:55" x14ac:dyDescent="0.25">
      <c r="A250" s="62">
        <f t="shared" si="3"/>
        <v>45625</v>
      </c>
      <c r="B250" s="216">
        <v>0.5</v>
      </c>
      <c r="C250" s="216">
        <v>0</v>
      </c>
      <c r="D250" s="216">
        <v>0</v>
      </c>
      <c r="E250" s="216">
        <v>0</v>
      </c>
      <c r="F250" s="216">
        <v>1</v>
      </c>
      <c r="G250" s="216">
        <v>0</v>
      </c>
      <c r="H250" s="216">
        <v>0.99</v>
      </c>
      <c r="I250" s="216">
        <v>0</v>
      </c>
      <c r="J250" s="216">
        <v>0.7</v>
      </c>
      <c r="K250" s="216">
        <v>0</v>
      </c>
      <c r="L250" s="42"/>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row>
    <row r="251" spans="1:55" ht="13" thickBot="1" x14ac:dyDescent="0.3">
      <c r="A251" s="62">
        <f t="shared" si="3"/>
        <v>45626</v>
      </c>
      <c r="B251" s="215">
        <v>0.5</v>
      </c>
      <c r="C251" s="215">
        <v>0</v>
      </c>
      <c r="D251" s="215">
        <v>0</v>
      </c>
      <c r="E251" s="215">
        <v>0</v>
      </c>
      <c r="F251" s="215">
        <v>1</v>
      </c>
      <c r="G251" s="215">
        <v>0</v>
      </c>
      <c r="H251" s="215">
        <v>0.99</v>
      </c>
      <c r="I251" s="215">
        <v>0</v>
      </c>
      <c r="J251" s="215">
        <v>0.7</v>
      </c>
      <c r="K251" s="215">
        <v>0</v>
      </c>
      <c r="L251" s="42"/>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row>
    <row r="252" spans="1:55" x14ac:dyDescent="0.25">
      <c r="A252" s="62">
        <f t="shared" si="3"/>
        <v>45627</v>
      </c>
      <c r="B252" s="217">
        <v>0.5</v>
      </c>
      <c r="C252" s="217">
        <v>0</v>
      </c>
      <c r="D252" s="217">
        <v>0</v>
      </c>
      <c r="E252" s="217">
        <v>0</v>
      </c>
      <c r="F252" s="217">
        <v>1</v>
      </c>
      <c r="G252" s="217">
        <v>0</v>
      </c>
      <c r="H252" s="217">
        <v>0.99</v>
      </c>
      <c r="I252" s="217">
        <v>0</v>
      </c>
      <c r="J252" s="217">
        <v>0.7</v>
      </c>
      <c r="K252" s="217">
        <v>0</v>
      </c>
      <c r="L252" s="42"/>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row>
    <row r="253" spans="1:55" x14ac:dyDescent="0.25">
      <c r="A253" s="62">
        <f t="shared" si="3"/>
        <v>45628</v>
      </c>
      <c r="B253" s="216">
        <v>0.5</v>
      </c>
      <c r="C253" s="216">
        <v>0</v>
      </c>
      <c r="D253" s="216">
        <v>0</v>
      </c>
      <c r="E253" s="216">
        <v>0</v>
      </c>
      <c r="F253" s="216">
        <v>1</v>
      </c>
      <c r="G253" s="216">
        <v>0</v>
      </c>
      <c r="H253" s="216">
        <v>0.99</v>
      </c>
      <c r="I253" s="216">
        <v>0</v>
      </c>
      <c r="J253" s="216">
        <v>0.7</v>
      </c>
      <c r="K253" s="216">
        <v>0</v>
      </c>
      <c r="L253" s="42"/>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row>
    <row r="254" spans="1:55" x14ac:dyDescent="0.25">
      <c r="A254" s="62">
        <f t="shared" si="3"/>
        <v>45629</v>
      </c>
      <c r="B254" s="216">
        <v>0.5</v>
      </c>
      <c r="C254" s="216">
        <v>0</v>
      </c>
      <c r="D254" s="216">
        <v>0</v>
      </c>
      <c r="E254" s="216">
        <v>0</v>
      </c>
      <c r="F254" s="216">
        <v>1</v>
      </c>
      <c r="G254" s="216">
        <v>0</v>
      </c>
      <c r="H254" s="216">
        <v>0.99</v>
      </c>
      <c r="I254" s="216">
        <v>0</v>
      </c>
      <c r="J254" s="216">
        <v>0.7</v>
      </c>
      <c r="K254" s="216">
        <v>0</v>
      </c>
      <c r="L254" s="42"/>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row>
    <row r="255" spans="1:55" x14ac:dyDescent="0.25">
      <c r="A255" s="62">
        <f t="shared" si="3"/>
        <v>45630</v>
      </c>
      <c r="B255" s="216">
        <v>0.5</v>
      </c>
      <c r="C255" s="216">
        <v>0</v>
      </c>
      <c r="D255" s="216">
        <v>0</v>
      </c>
      <c r="E255" s="216">
        <v>0</v>
      </c>
      <c r="F255" s="216">
        <v>1</v>
      </c>
      <c r="G255" s="216">
        <v>0</v>
      </c>
      <c r="H255" s="216">
        <v>0.99</v>
      </c>
      <c r="I255" s="216">
        <v>0</v>
      </c>
      <c r="J255" s="216">
        <v>0.7</v>
      </c>
      <c r="K255" s="216">
        <v>0</v>
      </c>
      <c r="L255" s="42"/>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row>
    <row r="256" spans="1:55" x14ac:dyDescent="0.25">
      <c r="A256" s="62">
        <f t="shared" si="3"/>
        <v>45631</v>
      </c>
      <c r="B256" s="216">
        <v>0.5</v>
      </c>
      <c r="C256" s="216">
        <v>0</v>
      </c>
      <c r="D256" s="216">
        <v>0</v>
      </c>
      <c r="E256" s="216">
        <v>0</v>
      </c>
      <c r="F256" s="216">
        <v>1</v>
      </c>
      <c r="G256" s="216">
        <v>0</v>
      </c>
      <c r="H256" s="216">
        <v>0.99</v>
      </c>
      <c r="I256" s="216">
        <v>0</v>
      </c>
      <c r="J256" s="216">
        <v>0.7</v>
      </c>
      <c r="K256" s="216">
        <v>0</v>
      </c>
      <c r="L256" s="42"/>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row>
    <row r="257" spans="1:55" x14ac:dyDescent="0.25">
      <c r="A257" s="62">
        <f t="shared" si="3"/>
        <v>45632</v>
      </c>
      <c r="B257" s="216">
        <v>0.5</v>
      </c>
      <c r="C257" s="216">
        <v>0</v>
      </c>
      <c r="D257" s="216">
        <v>0</v>
      </c>
      <c r="E257" s="216">
        <v>0</v>
      </c>
      <c r="F257" s="216">
        <v>1</v>
      </c>
      <c r="G257" s="216">
        <v>0</v>
      </c>
      <c r="H257" s="216">
        <v>0.99</v>
      </c>
      <c r="I257" s="216">
        <v>0</v>
      </c>
      <c r="J257" s="216">
        <v>0.7</v>
      </c>
      <c r="K257" s="216">
        <v>0</v>
      </c>
      <c r="L257" s="42"/>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row>
    <row r="258" spans="1:55" x14ac:dyDescent="0.25">
      <c r="A258" s="62">
        <f t="shared" si="3"/>
        <v>45633</v>
      </c>
      <c r="B258" s="216">
        <v>0.5</v>
      </c>
      <c r="C258" s="216">
        <v>0</v>
      </c>
      <c r="D258" s="216">
        <v>0</v>
      </c>
      <c r="E258" s="216">
        <v>0</v>
      </c>
      <c r="F258" s="216">
        <v>1</v>
      </c>
      <c r="G258" s="216">
        <v>0</v>
      </c>
      <c r="H258" s="216">
        <v>0.99</v>
      </c>
      <c r="I258" s="216">
        <v>0</v>
      </c>
      <c r="J258" s="216">
        <v>0.7</v>
      </c>
      <c r="K258" s="216">
        <v>0</v>
      </c>
      <c r="L258" s="42"/>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row>
    <row r="259" spans="1:55" x14ac:dyDescent="0.25">
      <c r="A259" s="62">
        <f t="shared" si="3"/>
        <v>45634</v>
      </c>
      <c r="B259" s="216">
        <v>0.5</v>
      </c>
      <c r="C259" s="216">
        <v>0</v>
      </c>
      <c r="D259" s="216">
        <v>0</v>
      </c>
      <c r="E259" s="216">
        <v>0</v>
      </c>
      <c r="F259" s="216">
        <v>1</v>
      </c>
      <c r="G259" s="216">
        <v>0</v>
      </c>
      <c r="H259" s="216">
        <v>0.99</v>
      </c>
      <c r="I259" s="216">
        <v>0</v>
      </c>
      <c r="J259" s="216">
        <v>0.7</v>
      </c>
      <c r="K259" s="216">
        <v>0</v>
      </c>
      <c r="L259" s="42"/>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row>
    <row r="260" spans="1:55" x14ac:dyDescent="0.25">
      <c r="A260" s="62">
        <f t="shared" si="3"/>
        <v>45635</v>
      </c>
      <c r="B260" s="216">
        <v>0.5</v>
      </c>
      <c r="C260" s="216">
        <v>0</v>
      </c>
      <c r="D260" s="216">
        <v>0</v>
      </c>
      <c r="E260" s="216">
        <v>0</v>
      </c>
      <c r="F260" s="216">
        <v>1</v>
      </c>
      <c r="G260" s="216">
        <v>0</v>
      </c>
      <c r="H260" s="216">
        <v>0.99</v>
      </c>
      <c r="I260" s="216">
        <v>0</v>
      </c>
      <c r="J260" s="216">
        <v>0.7</v>
      </c>
      <c r="K260" s="216">
        <v>0</v>
      </c>
      <c r="L260" s="42"/>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row>
    <row r="261" spans="1:55" x14ac:dyDescent="0.25">
      <c r="A261" s="62">
        <f t="shared" si="3"/>
        <v>45636</v>
      </c>
      <c r="B261" s="216">
        <v>0.5</v>
      </c>
      <c r="C261" s="216">
        <v>0</v>
      </c>
      <c r="D261" s="216">
        <v>0</v>
      </c>
      <c r="E261" s="216">
        <v>0</v>
      </c>
      <c r="F261" s="216">
        <v>1</v>
      </c>
      <c r="G261" s="216">
        <v>0</v>
      </c>
      <c r="H261" s="216">
        <v>0.99</v>
      </c>
      <c r="I261" s="216">
        <v>0</v>
      </c>
      <c r="J261" s="216">
        <v>0.7</v>
      </c>
      <c r="K261" s="216">
        <v>0</v>
      </c>
      <c r="L261" s="42"/>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row>
    <row r="262" spans="1:55" x14ac:dyDescent="0.25">
      <c r="A262" s="62">
        <f t="shared" si="3"/>
        <v>45637</v>
      </c>
      <c r="B262" s="216">
        <v>0.5</v>
      </c>
      <c r="C262" s="216">
        <v>0</v>
      </c>
      <c r="D262" s="216">
        <v>0</v>
      </c>
      <c r="E262" s="216">
        <v>0</v>
      </c>
      <c r="F262" s="216">
        <v>1</v>
      </c>
      <c r="G262" s="216">
        <v>0</v>
      </c>
      <c r="H262" s="216">
        <v>0.99</v>
      </c>
      <c r="I262" s="216">
        <v>0</v>
      </c>
      <c r="J262" s="216">
        <v>0.7</v>
      </c>
      <c r="K262" s="216">
        <v>0</v>
      </c>
      <c r="L262" s="42"/>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row>
    <row r="263" spans="1:55" x14ac:dyDescent="0.25">
      <c r="A263" s="62">
        <f t="shared" si="3"/>
        <v>45638</v>
      </c>
      <c r="B263" s="216">
        <v>0.5</v>
      </c>
      <c r="C263" s="216">
        <v>0</v>
      </c>
      <c r="D263" s="216">
        <v>0</v>
      </c>
      <c r="E263" s="216">
        <v>0</v>
      </c>
      <c r="F263" s="216">
        <v>1</v>
      </c>
      <c r="G263" s="216">
        <v>0</v>
      </c>
      <c r="H263" s="216">
        <v>0.99</v>
      </c>
      <c r="I263" s="216">
        <v>0</v>
      </c>
      <c r="J263" s="216">
        <v>0.7</v>
      </c>
      <c r="K263" s="216">
        <v>0</v>
      </c>
      <c r="L263" s="42"/>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row>
    <row r="264" spans="1:55" x14ac:dyDescent="0.25">
      <c r="A264" s="62">
        <f t="shared" si="3"/>
        <v>45639</v>
      </c>
      <c r="B264" s="216">
        <v>0.5</v>
      </c>
      <c r="C264" s="216">
        <v>0</v>
      </c>
      <c r="D264" s="216">
        <v>0</v>
      </c>
      <c r="E264" s="216">
        <v>0</v>
      </c>
      <c r="F264" s="216">
        <v>1</v>
      </c>
      <c r="G264" s="216">
        <v>0</v>
      </c>
      <c r="H264" s="216">
        <v>0.99</v>
      </c>
      <c r="I264" s="216">
        <v>0</v>
      </c>
      <c r="J264" s="216">
        <v>0.7</v>
      </c>
      <c r="K264" s="216">
        <v>0</v>
      </c>
      <c r="L264" s="42"/>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row>
    <row r="265" spans="1:55" x14ac:dyDescent="0.25">
      <c r="A265" s="62">
        <f t="shared" si="3"/>
        <v>45640</v>
      </c>
      <c r="B265" s="216">
        <v>0.5</v>
      </c>
      <c r="C265" s="216">
        <v>0</v>
      </c>
      <c r="D265" s="216">
        <v>0</v>
      </c>
      <c r="E265" s="216">
        <v>0</v>
      </c>
      <c r="F265" s="216">
        <v>1</v>
      </c>
      <c r="G265" s="216">
        <v>0</v>
      </c>
      <c r="H265" s="216">
        <v>0.99</v>
      </c>
      <c r="I265" s="216">
        <v>0</v>
      </c>
      <c r="J265" s="216">
        <v>0.7</v>
      </c>
      <c r="K265" s="216">
        <v>0</v>
      </c>
      <c r="L265" s="42"/>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row>
    <row r="266" spans="1:55" x14ac:dyDescent="0.25">
      <c r="A266" s="62">
        <f t="shared" ref="A266:A329" si="4">A265+1</f>
        <v>45641</v>
      </c>
      <c r="B266" s="216">
        <v>0.5</v>
      </c>
      <c r="C266" s="216">
        <v>0</v>
      </c>
      <c r="D266" s="216">
        <v>0</v>
      </c>
      <c r="E266" s="216">
        <v>0</v>
      </c>
      <c r="F266" s="216">
        <v>1</v>
      </c>
      <c r="G266" s="216">
        <v>0</v>
      </c>
      <c r="H266" s="216">
        <v>0.99</v>
      </c>
      <c r="I266" s="216">
        <v>0</v>
      </c>
      <c r="J266" s="216">
        <v>0.7</v>
      </c>
      <c r="K266" s="216">
        <v>0</v>
      </c>
      <c r="L266" s="42"/>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row>
    <row r="267" spans="1:55" x14ac:dyDescent="0.25">
      <c r="A267" s="62">
        <f t="shared" si="4"/>
        <v>45642</v>
      </c>
      <c r="B267" s="216">
        <v>0.5</v>
      </c>
      <c r="C267" s="216">
        <v>0</v>
      </c>
      <c r="D267" s="216">
        <v>0</v>
      </c>
      <c r="E267" s="216">
        <v>0</v>
      </c>
      <c r="F267" s="216">
        <v>1</v>
      </c>
      <c r="G267" s="216">
        <v>0</v>
      </c>
      <c r="H267" s="216">
        <v>0.75</v>
      </c>
      <c r="I267" s="216">
        <v>0</v>
      </c>
      <c r="J267" s="216">
        <v>0.7</v>
      </c>
      <c r="K267" s="216">
        <v>0</v>
      </c>
      <c r="L267" s="42"/>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row>
    <row r="268" spans="1:55" x14ac:dyDescent="0.25">
      <c r="A268" s="62">
        <f t="shared" si="4"/>
        <v>45643</v>
      </c>
      <c r="B268" s="216">
        <v>0.5</v>
      </c>
      <c r="C268" s="216">
        <v>0</v>
      </c>
      <c r="D268" s="216">
        <v>0</v>
      </c>
      <c r="E268" s="216">
        <v>0</v>
      </c>
      <c r="F268" s="216">
        <v>1</v>
      </c>
      <c r="G268" s="216">
        <v>0</v>
      </c>
      <c r="H268" s="216">
        <v>0.75</v>
      </c>
      <c r="I268" s="216">
        <v>0</v>
      </c>
      <c r="J268" s="216">
        <v>0.7</v>
      </c>
      <c r="K268" s="216">
        <v>0</v>
      </c>
      <c r="L268" s="42"/>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row>
    <row r="269" spans="1:55" x14ac:dyDescent="0.25">
      <c r="A269" s="62">
        <f t="shared" si="4"/>
        <v>45644</v>
      </c>
      <c r="B269" s="216">
        <v>0.5</v>
      </c>
      <c r="C269" s="216">
        <v>0</v>
      </c>
      <c r="D269" s="216">
        <v>0</v>
      </c>
      <c r="E269" s="216">
        <v>0</v>
      </c>
      <c r="F269" s="216">
        <v>1</v>
      </c>
      <c r="G269" s="216">
        <v>0</v>
      </c>
      <c r="H269" s="216">
        <v>0.75</v>
      </c>
      <c r="I269" s="216">
        <v>0</v>
      </c>
      <c r="J269" s="216">
        <v>0.7</v>
      </c>
      <c r="K269" s="216">
        <v>0</v>
      </c>
      <c r="L269" s="42"/>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row>
    <row r="270" spans="1:55" x14ac:dyDescent="0.25">
      <c r="A270" s="62">
        <f t="shared" si="4"/>
        <v>45645</v>
      </c>
      <c r="B270" s="216">
        <v>0.5</v>
      </c>
      <c r="C270" s="216">
        <v>0</v>
      </c>
      <c r="D270" s="216">
        <v>0</v>
      </c>
      <c r="E270" s="216">
        <v>0</v>
      </c>
      <c r="F270" s="216">
        <v>1</v>
      </c>
      <c r="G270" s="216">
        <v>0</v>
      </c>
      <c r="H270" s="216">
        <v>0.75</v>
      </c>
      <c r="I270" s="216">
        <v>0</v>
      </c>
      <c r="J270" s="216">
        <v>0.7</v>
      </c>
      <c r="K270" s="216">
        <v>0</v>
      </c>
      <c r="L270" s="42"/>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row>
    <row r="271" spans="1:55" x14ac:dyDescent="0.25">
      <c r="A271" s="62">
        <f t="shared" si="4"/>
        <v>45646</v>
      </c>
      <c r="B271" s="216">
        <v>0.5</v>
      </c>
      <c r="C271" s="216">
        <v>0</v>
      </c>
      <c r="D271" s="216">
        <v>0</v>
      </c>
      <c r="E271" s="216">
        <v>0</v>
      </c>
      <c r="F271" s="216">
        <v>1</v>
      </c>
      <c r="G271" s="216">
        <v>0</v>
      </c>
      <c r="H271" s="216">
        <v>0.75</v>
      </c>
      <c r="I271" s="216">
        <v>0</v>
      </c>
      <c r="J271" s="216">
        <v>0.7</v>
      </c>
      <c r="K271" s="216">
        <v>0</v>
      </c>
      <c r="L271" s="42"/>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row>
    <row r="272" spans="1:55" x14ac:dyDescent="0.25">
      <c r="A272" s="62">
        <f t="shared" si="4"/>
        <v>45647</v>
      </c>
      <c r="B272" s="216">
        <v>0.5</v>
      </c>
      <c r="C272" s="216">
        <v>0</v>
      </c>
      <c r="D272" s="216">
        <v>0</v>
      </c>
      <c r="E272" s="216">
        <v>0</v>
      </c>
      <c r="F272" s="216">
        <v>0</v>
      </c>
      <c r="G272" s="216">
        <v>0</v>
      </c>
      <c r="H272" s="216">
        <v>0.3</v>
      </c>
      <c r="I272" s="216">
        <v>0</v>
      </c>
      <c r="J272" s="216">
        <v>0.7</v>
      </c>
      <c r="K272" s="216">
        <v>0</v>
      </c>
      <c r="L272" s="42"/>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row>
    <row r="273" spans="1:55" x14ac:dyDescent="0.25">
      <c r="A273" s="62">
        <f t="shared" si="4"/>
        <v>45648</v>
      </c>
      <c r="B273" s="216">
        <v>0.5</v>
      </c>
      <c r="C273" s="216">
        <v>0</v>
      </c>
      <c r="D273" s="216">
        <v>0</v>
      </c>
      <c r="E273" s="216">
        <v>0</v>
      </c>
      <c r="F273" s="216">
        <v>0</v>
      </c>
      <c r="G273" s="216">
        <v>0</v>
      </c>
      <c r="H273" s="216">
        <v>0.3</v>
      </c>
      <c r="I273" s="216">
        <v>0</v>
      </c>
      <c r="J273" s="216">
        <v>0.7</v>
      </c>
      <c r="K273" s="216">
        <v>0</v>
      </c>
      <c r="L273" s="42"/>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row>
    <row r="274" spans="1:55" x14ac:dyDescent="0.25">
      <c r="A274" s="62">
        <f t="shared" si="4"/>
        <v>45649</v>
      </c>
      <c r="B274" s="216">
        <v>0.5</v>
      </c>
      <c r="C274" s="216">
        <v>0</v>
      </c>
      <c r="D274" s="216">
        <v>0</v>
      </c>
      <c r="E274" s="216">
        <v>0</v>
      </c>
      <c r="F274" s="216">
        <v>0</v>
      </c>
      <c r="G274" s="216">
        <v>0</v>
      </c>
      <c r="H274" s="216">
        <v>0.3</v>
      </c>
      <c r="I274" s="216">
        <v>0</v>
      </c>
      <c r="J274" s="216">
        <v>0.7</v>
      </c>
      <c r="K274" s="216">
        <v>0</v>
      </c>
      <c r="L274" s="42"/>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row>
    <row r="275" spans="1:55" x14ac:dyDescent="0.25">
      <c r="A275" s="62">
        <f t="shared" si="4"/>
        <v>45650</v>
      </c>
      <c r="B275" s="216">
        <v>0.5</v>
      </c>
      <c r="C275" s="216">
        <v>0</v>
      </c>
      <c r="D275" s="216">
        <v>0</v>
      </c>
      <c r="E275" s="216">
        <v>0</v>
      </c>
      <c r="F275" s="216">
        <v>0</v>
      </c>
      <c r="G275" s="216">
        <v>0</v>
      </c>
      <c r="H275" s="216">
        <v>0.3</v>
      </c>
      <c r="I275" s="216">
        <v>0</v>
      </c>
      <c r="J275" s="216">
        <v>0.7</v>
      </c>
      <c r="K275" s="216">
        <v>0</v>
      </c>
      <c r="L275" s="42"/>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row>
    <row r="276" spans="1:55" x14ac:dyDescent="0.25">
      <c r="A276" s="62">
        <f t="shared" si="4"/>
        <v>45651</v>
      </c>
      <c r="B276" s="216">
        <v>0.5</v>
      </c>
      <c r="C276" s="216">
        <v>0</v>
      </c>
      <c r="D276" s="216">
        <v>0</v>
      </c>
      <c r="E276" s="216">
        <v>0</v>
      </c>
      <c r="F276" s="216">
        <v>0</v>
      </c>
      <c r="G276" s="216">
        <v>0</v>
      </c>
      <c r="H276" s="216">
        <v>0.3</v>
      </c>
      <c r="I276" s="216">
        <v>0</v>
      </c>
      <c r="J276" s="216">
        <v>0.7</v>
      </c>
      <c r="K276" s="216">
        <v>0</v>
      </c>
      <c r="L276" s="42"/>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row>
    <row r="277" spans="1:55" x14ac:dyDescent="0.25">
      <c r="A277" s="62">
        <f t="shared" si="4"/>
        <v>45652</v>
      </c>
      <c r="B277" s="216">
        <v>0.5</v>
      </c>
      <c r="C277" s="216">
        <v>0</v>
      </c>
      <c r="D277" s="216">
        <v>0</v>
      </c>
      <c r="E277" s="216">
        <v>0</v>
      </c>
      <c r="F277" s="216">
        <v>0</v>
      </c>
      <c r="G277" s="216">
        <v>0</v>
      </c>
      <c r="H277" s="216">
        <v>0.3</v>
      </c>
      <c r="I277" s="216">
        <v>0</v>
      </c>
      <c r="J277" s="216">
        <v>0.7</v>
      </c>
      <c r="K277" s="216">
        <v>0</v>
      </c>
      <c r="L277" s="42"/>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row>
    <row r="278" spans="1:55" x14ac:dyDescent="0.25">
      <c r="A278" s="62">
        <f t="shared" si="4"/>
        <v>45653</v>
      </c>
      <c r="B278" s="216">
        <v>0.5</v>
      </c>
      <c r="C278" s="216">
        <v>0</v>
      </c>
      <c r="D278" s="216">
        <v>0</v>
      </c>
      <c r="E278" s="216">
        <v>0</v>
      </c>
      <c r="F278" s="216">
        <v>0</v>
      </c>
      <c r="G278" s="216">
        <v>0</v>
      </c>
      <c r="H278" s="216">
        <v>0.3</v>
      </c>
      <c r="I278" s="216">
        <v>0</v>
      </c>
      <c r="J278" s="216">
        <v>0.7</v>
      </c>
      <c r="K278" s="216">
        <v>0</v>
      </c>
      <c r="L278" s="42"/>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row>
    <row r="279" spans="1:55" x14ac:dyDescent="0.25">
      <c r="A279" s="62">
        <f t="shared" si="4"/>
        <v>45654</v>
      </c>
      <c r="B279" s="216">
        <v>0.5</v>
      </c>
      <c r="C279" s="216">
        <v>0</v>
      </c>
      <c r="D279" s="216">
        <v>0</v>
      </c>
      <c r="E279" s="216">
        <v>0</v>
      </c>
      <c r="F279" s="216">
        <v>0</v>
      </c>
      <c r="G279" s="216">
        <v>0</v>
      </c>
      <c r="H279" s="216">
        <v>0.3</v>
      </c>
      <c r="I279" s="216">
        <v>0</v>
      </c>
      <c r="J279" s="216">
        <v>0.7</v>
      </c>
      <c r="K279" s="216">
        <v>0</v>
      </c>
      <c r="L279" s="42"/>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row>
    <row r="280" spans="1:55" x14ac:dyDescent="0.25">
      <c r="A280" s="62">
        <f t="shared" si="4"/>
        <v>45655</v>
      </c>
      <c r="B280" s="216">
        <v>0.5</v>
      </c>
      <c r="C280" s="216">
        <v>0</v>
      </c>
      <c r="D280" s="216">
        <v>0</v>
      </c>
      <c r="E280" s="216">
        <v>0</v>
      </c>
      <c r="F280" s="216">
        <v>0</v>
      </c>
      <c r="G280" s="216">
        <v>0</v>
      </c>
      <c r="H280" s="216">
        <v>0.3</v>
      </c>
      <c r="I280" s="216">
        <v>0</v>
      </c>
      <c r="J280" s="216">
        <v>0.7</v>
      </c>
      <c r="K280" s="216">
        <v>0</v>
      </c>
      <c r="L280" s="42"/>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row>
    <row r="281" spans="1:55" x14ac:dyDescent="0.25">
      <c r="A281" s="62">
        <f t="shared" si="4"/>
        <v>45656</v>
      </c>
      <c r="B281" s="216">
        <v>0.5</v>
      </c>
      <c r="C281" s="216">
        <v>0</v>
      </c>
      <c r="D281" s="216">
        <v>0</v>
      </c>
      <c r="E281" s="216">
        <v>0</v>
      </c>
      <c r="F281" s="216">
        <v>0</v>
      </c>
      <c r="G281" s="216">
        <v>0</v>
      </c>
      <c r="H281" s="216">
        <v>0.3</v>
      </c>
      <c r="I281" s="216">
        <v>0</v>
      </c>
      <c r="J281" s="216">
        <v>0.7</v>
      </c>
      <c r="K281" s="216">
        <v>0</v>
      </c>
      <c r="L281" s="42"/>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row>
    <row r="282" spans="1:55" ht="13" thickBot="1" x14ac:dyDescent="0.3">
      <c r="A282" s="62">
        <f t="shared" si="4"/>
        <v>45657</v>
      </c>
      <c r="B282" s="216">
        <v>0.5</v>
      </c>
      <c r="C282" s="216">
        <v>0</v>
      </c>
      <c r="D282" s="216">
        <v>0</v>
      </c>
      <c r="E282" s="216">
        <v>0</v>
      </c>
      <c r="F282" s="216">
        <v>0</v>
      </c>
      <c r="G282" s="216">
        <v>0</v>
      </c>
      <c r="H282" s="216">
        <v>0.3</v>
      </c>
      <c r="I282" s="216">
        <v>0</v>
      </c>
      <c r="J282" s="216">
        <v>0.7</v>
      </c>
      <c r="K282" s="216">
        <v>0</v>
      </c>
      <c r="L282" s="42"/>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row>
    <row r="283" spans="1:55" x14ac:dyDescent="0.25">
      <c r="A283" s="62">
        <f t="shared" si="4"/>
        <v>45658</v>
      </c>
      <c r="B283" s="217">
        <v>0.5</v>
      </c>
      <c r="C283" s="217">
        <v>0</v>
      </c>
      <c r="D283" s="217">
        <v>0</v>
      </c>
      <c r="E283" s="217">
        <v>0</v>
      </c>
      <c r="F283" s="217">
        <v>0</v>
      </c>
      <c r="G283" s="217">
        <v>0</v>
      </c>
      <c r="H283" s="217">
        <v>0.3</v>
      </c>
      <c r="I283" s="217">
        <v>0</v>
      </c>
      <c r="J283" s="217">
        <v>0.7</v>
      </c>
      <c r="K283" s="217">
        <v>0</v>
      </c>
      <c r="L283" s="42"/>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row>
    <row r="284" spans="1:55" x14ac:dyDescent="0.25">
      <c r="A284" s="62">
        <f t="shared" si="4"/>
        <v>45659</v>
      </c>
      <c r="B284" s="216">
        <v>0.5</v>
      </c>
      <c r="C284" s="216">
        <v>0</v>
      </c>
      <c r="D284" s="216">
        <v>0</v>
      </c>
      <c r="E284" s="216">
        <v>0</v>
      </c>
      <c r="F284" s="216">
        <v>0</v>
      </c>
      <c r="G284" s="216">
        <v>0</v>
      </c>
      <c r="H284" s="216">
        <v>0.3</v>
      </c>
      <c r="I284" s="216">
        <v>0</v>
      </c>
      <c r="J284" s="216">
        <v>0.7</v>
      </c>
      <c r="K284" s="216">
        <v>0</v>
      </c>
      <c r="L284" s="42"/>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row>
    <row r="285" spans="1:55" x14ac:dyDescent="0.25">
      <c r="A285" s="62">
        <f t="shared" si="4"/>
        <v>45660</v>
      </c>
      <c r="B285" s="216">
        <v>0.5</v>
      </c>
      <c r="C285" s="216">
        <v>0</v>
      </c>
      <c r="D285" s="216">
        <v>0</v>
      </c>
      <c r="E285" s="216">
        <v>0</v>
      </c>
      <c r="F285" s="216">
        <v>0</v>
      </c>
      <c r="G285" s="216">
        <v>0</v>
      </c>
      <c r="H285" s="216">
        <v>0.3</v>
      </c>
      <c r="I285" s="216">
        <v>0</v>
      </c>
      <c r="J285" s="216">
        <v>0.7</v>
      </c>
      <c r="K285" s="216">
        <v>0</v>
      </c>
      <c r="L285" s="42"/>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row>
    <row r="286" spans="1:55" x14ac:dyDescent="0.25">
      <c r="A286" s="62">
        <f t="shared" si="4"/>
        <v>45661</v>
      </c>
      <c r="B286" s="216">
        <v>0.5</v>
      </c>
      <c r="C286" s="216">
        <v>0</v>
      </c>
      <c r="D286" s="216">
        <v>0</v>
      </c>
      <c r="E286" s="216">
        <v>0</v>
      </c>
      <c r="F286" s="216">
        <v>0</v>
      </c>
      <c r="G286" s="216">
        <v>0</v>
      </c>
      <c r="H286" s="216">
        <v>0.1</v>
      </c>
      <c r="I286" s="216">
        <v>0</v>
      </c>
      <c r="J286" s="216">
        <v>0.7</v>
      </c>
      <c r="K286" s="216">
        <v>0</v>
      </c>
      <c r="L286" s="42"/>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row>
    <row r="287" spans="1:55" x14ac:dyDescent="0.25">
      <c r="A287" s="62">
        <f t="shared" si="4"/>
        <v>45662</v>
      </c>
      <c r="B287" s="216">
        <v>0.5</v>
      </c>
      <c r="C287" s="216">
        <v>0</v>
      </c>
      <c r="D287" s="216">
        <v>0</v>
      </c>
      <c r="E287" s="216">
        <v>0</v>
      </c>
      <c r="F287" s="216">
        <v>0</v>
      </c>
      <c r="G287" s="216">
        <v>0</v>
      </c>
      <c r="H287" s="216">
        <v>0.1</v>
      </c>
      <c r="I287" s="216">
        <v>0</v>
      </c>
      <c r="J287" s="216">
        <v>0.7</v>
      </c>
      <c r="K287" s="216">
        <v>0</v>
      </c>
      <c r="L287" s="42"/>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row>
    <row r="288" spans="1:55" x14ac:dyDescent="0.25">
      <c r="A288" s="62">
        <f t="shared" si="4"/>
        <v>45663</v>
      </c>
      <c r="B288" s="216">
        <v>0.8</v>
      </c>
      <c r="C288" s="216">
        <v>0</v>
      </c>
      <c r="D288" s="216">
        <v>0</v>
      </c>
      <c r="E288" s="216">
        <v>0</v>
      </c>
      <c r="F288" s="216">
        <v>0</v>
      </c>
      <c r="G288" s="216">
        <v>0</v>
      </c>
      <c r="H288" s="216">
        <v>0.1</v>
      </c>
      <c r="I288" s="216">
        <v>0</v>
      </c>
      <c r="J288" s="216">
        <v>0.7</v>
      </c>
      <c r="K288" s="216">
        <v>0</v>
      </c>
      <c r="L288" s="42"/>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row>
    <row r="289" spans="1:55" x14ac:dyDescent="0.25">
      <c r="A289" s="62">
        <f t="shared" si="4"/>
        <v>45664</v>
      </c>
      <c r="B289" s="216">
        <v>0.6</v>
      </c>
      <c r="C289" s="216">
        <v>0</v>
      </c>
      <c r="D289" s="216">
        <v>0</v>
      </c>
      <c r="E289" s="216">
        <v>0</v>
      </c>
      <c r="F289" s="216">
        <v>0</v>
      </c>
      <c r="G289" s="216">
        <v>0</v>
      </c>
      <c r="H289" s="216">
        <v>0.1</v>
      </c>
      <c r="I289" s="216">
        <v>0</v>
      </c>
      <c r="J289" s="216">
        <v>0.7</v>
      </c>
      <c r="K289" s="216">
        <v>0</v>
      </c>
      <c r="L289" s="42"/>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row>
    <row r="290" spans="1:55" x14ac:dyDescent="0.25">
      <c r="A290" s="62">
        <f t="shared" si="4"/>
        <v>45665</v>
      </c>
      <c r="B290" s="216">
        <v>0.6</v>
      </c>
      <c r="C290" s="216">
        <v>0</v>
      </c>
      <c r="D290" s="216">
        <v>0</v>
      </c>
      <c r="E290" s="216">
        <v>0</v>
      </c>
      <c r="F290" s="216">
        <v>0</v>
      </c>
      <c r="G290" s="216">
        <v>0</v>
      </c>
      <c r="H290" s="216">
        <v>0.1</v>
      </c>
      <c r="I290" s="216">
        <v>0</v>
      </c>
      <c r="J290" s="216">
        <v>0.7</v>
      </c>
      <c r="K290" s="216">
        <v>0</v>
      </c>
      <c r="L290" s="42"/>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row>
    <row r="291" spans="1:55" x14ac:dyDescent="0.25">
      <c r="A291" s="62">
        <f t="shared" si="4"/>
        <v>45666</v>
      </c>
      <c r="B291" s="216">
        <v>0.6</v>
      </c>
      <c r="C291" s="216">
        <v>0</v>
      </c>
      <c r="D291" s="216">
        <v>0</v>
      </c>
      <c r="E291" s="216">
        <v>0</v>
      </c>
      <c r="F291" s="216">
        <v>0</v>
      </c>
      <c r="G291" s="216">
        <v>0</v>
      </c>
      <c r="H291" s="216">
        <v>0.1</v>
      </c>
      <c r="I291" s="216">
        <v>0</v>
      </c>
      <c r="J291" s="216">
        <v>0.7</v>
      </c>
      <c r="K291" s="216">
        <v>0</v>
      </c>
      <c r="L291" s="42"/>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row>
    <row r="292" spans="1:55" x14ac:dyDescent="0.25">
      <c r="A292" s="62">
        <f t="shared" si="4"/>
        <v>45667</v>
      </c>
      <c r="B292" s="216">
        <v>0.6</v>
      </c>
      <c r="C292" s="216">
        <v>0</v>
      </c>
      <c r="D292" s="216">
        <v>0</v>
      </c>
      <c r="E292" s="216">
        <v>0</v>
      </c>
      <c r="F292" s="216">
        <v>0</v>
      </c>
      <c r="G292" s="216">
        <v>0</v>
      </c>
      <c r="H292" s="216">
        <v>0.1</v>
      </c>
      <c r="I292" s="216">
        <v>0</v>
      </c>
      <c r="J292" s="216">
        <v>0.7</v>
      </c>
      <c r="K292" s="216">
        <v>0</v>
      </c>
      <c r="L292" s="42"/>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row>
    <row r="293" spans="1:55" x14ac:dyDescent="0.25">
      <c r="A293" s="62">
        <f t="shared" si="4"/>
        <v>45668</v>
      </c>
      <c r="B293" s="216">
        <v>0.6</v>
      </c>
      <c r="C293" s="216">
        <v>0</v>
      </c>
      <c r="D293" s="216">
        <v>0</v>
      </c>
      <c r="E293" s="216">
        <v>0</v>
      </c>
      <c r="F293" s="216">
        <v>0</v>
      </c>
      <c r="G293" s="216">
        <v>0</v>
      </c>
      <c r="H293" s="216">
        <v>0.1</v>
      </c>
      <c r="I293" s="216">
        <v>0</v>
      </c>
      <c r="J293" s="216">
        <v>0.7</v>
      </c>
      <c r="K293" s="216">
        <v>0</v>
      </c>
      <c r="L293" s="42"/>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row>
    <row r="294" spans="1:55" x14ac:dyDescent="0.25">
      <c r="A294" s="62">
        <f t="shared" si="4"/>
        <v>45669</v>
      </c>
      <c r="B294" s="216">
        <v>0.6</v>
      </c>
      <c r="C294" s="216">
        <v>0</v>
      </c>
      <c r="D294" s="216">
        <v>0</v>
      </c>
      <c r="E294" s="216">
        <v>0</v>
      </c>
      <c r="F294" s="216">
        <v>0</v>
      </c>
      <c r="G294" s="216">
        <v>0</v>
      </c>
      <c r="H294" s="216">
        <v>0.1</v>
      </c>
      <c r="I294" s="216">
        <v>0</v>
      </c>
      <c r="J294" s="216">
        <v>0.7</v>
      </c>
      <c r="K294" s="216">
        <v>0</v>
      </c>
      <c r="L294" s="42"/>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row>
    <row r="295" spans="1:55" x14ac:dyDescent="0.25">
      <c r="A295" s="62">
        <f t="shared" si="4"/>
        <v>45670</v>
      </c>
      <c r="B295" s="216">
        <v>0.6</v>
      </c>
      <c r="C295" s="216">
        <v>0</v>
      </c>
      <c r="D295" s="216">
        <v>0</v>
      </c>
      <c r="E295" s="216">
        <v>0</v>
      </c>
      <c r="F295" s="216">
        <v>0</v>
      </c>
      <c r="G295" s="216">
        <v>0</v>
      </c>
      <c r="H295" s="216">
        <v>0.1</v>
      </c>
      <c r="I295" s="216">
        <v>0</v>
      </c>
      <c r="J295" s="216">
        <v>0.7</v>
      </c>
      <c r="K295" s="216">
        <v>0</v>
      </c>
      <c r="L295" s="42"/>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row>
    <row r="296" spans="1:55" x14ac:dyDescent="0.25">
      <c r="A296" s="62">
        <f t="shared" si="4"/>
        <v>45671</v>
      </c>
      <c r="B296" s="216">
        <v>0.6</v>
      </c>
      <c r="C296" s="216">
        <v>0</v>
      </c>
      <c r="D296" s="216">
        <v>0</v>
      </c>
      <c r="E296" s="216">
        <v>0</v>
      </c>
      <c r="F296" s="216">
        <v>0</v>
      </c>
      <c r="G296" s="216">
        <v>0</v>
      </c>
      <c r="H296" s="216">
        <v>0.1</v>
      </c>
      <c r="I296" s="216">
        <v>0</v>
      </c>
      <c r="J296" s="216">
        <v>0.7</v>
      </c>
      <c r="K296" s="216">
        <v>0</v>
      </c>
      <c r="L296" s="42"/>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row>
    <row r="297" spans="1:55" x14ac:dyDescent="0.25">
      <c r="A297" s="62">
        <f t="shared" si="4"/>
        <v>45672</v>
      </c>
      <c r="B297" s="216">
        <v>0.6</v>
      </c>
      <c r="C297" s="216">
        <v>0</v>
      </c>
      <c r="D297" s="216">
        <v>0</v>
      </c>
      <c r="E297" s="216">
        <v>0</v>
      </c>
      <c r="F297" s="216">
        <v>0</v>
      </c>
      <c r="G297" s="216">
        <v>0</v>
      </c>
      <c r="H297" s="216">
        <v>0.1</v>
      </c>
      <c r="I297" s="216">
        <v>0</v>
      </c>
      <c r="J297" s="216">
        <v>0.7</v>
      </c>
      <c r="K297" s="216">
        <v>0</v>
      </c>
      <c r="L297" s="42"/>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row>
    <row r="298" spans="1:55" x14ac:dyDescent="0.25">
      <c r="A298" s="62">
        <f t="shared" si="4"/>
        <v>45673</v>
      </c>
      <c r="B298" s="216">
        <v>0.6</v>
      </c>
      <c r="C298" s="216">
        <v>0</v>
      </c>
      <c r="D298" s="216">
        <v>0</v>
      </c>
      <c r="E298" s="216">
        <v>0</v>
      </c>
      <c r="F298" s="216">
        <v>0</v>
      </c>
      <c r="G298" s="216">
        <v>0</v>
      </c>
      <c r="H298" s="216">
        <v>0.1</v>
      </c>
      <c r="I298" s="216">
        <v>0</v>
      </c>
      <c r="J298" s="216">
        <v>0.7</v>
      </c>
      <c r="K298" s="216">
        <v>0</v>
      </c>
      <c r="L298" s="42"/>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row>
    <row r="299" spans="1:55" x14ac:dyDescent="0.25">
      <c r="A299" s="62">
        <f t="shared" si="4"/>
        <v>45674</v>
      </c>
      <c r="B299" s="216">
        <v>0.6</v>
      </c>
      <c r="C299" s="216">
        <v>0</v>
      </c>
      <c r="D299" s="216">
        <v>0</v>
      </c>
      <c r="E299" s="216">
        <v>0</v>
      </c>
      <c r="F299" s="216">
        <v>0</v>
      </c>
      <c r="G299" s="216">
        <v>0</v>
      </c>
      <c r="H299" s="216">
        <v>0.1</v>
      </c>
      <c r="I299" s="216">
        <v>0</v>
      </c>
      <c r="J299" s="216">
        <v>0.7</v>
      </c>
      <c r="K299" s="216">
        <v>0</v>
      </c>
      <c r="L299" s="42"/>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row>
    <row r="300" spans="1:55" x14ac:dyDescent="0.25">
      <c r="A300" s="62">
        <f t="shared" si="4"/>
        <v>45675</v>
      </c>
      <c r="B300" s="216">
        <v>0.6</v>
      </c>
      <c r="C300" s="216">
        <v>0</v>
      </c>
      <c r="D300" s="216">
        <v>0</v>
      </c>
      <c r="E300" s="216">
        <v>0</v>
      </c>
      <c r="F300" s="216">
        <v>0</v>
      </c>
      <c r="G300" s="216">
        <v>0</v>
      </c>
      <c r="H300" s="216">
        <v>0.1</v>
      </c>
      <c r="I300" s="216">
        <v>0</v>
      </c>
      <c r="J300" s="216">
        <v>0.7</v>
      </c>
      <c r="K300" s="216">
        <v>0</v>
      </c>
      <c r="L300" s="42"/>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row>
    <row r="301" spans="1:55" x14ac:dyDescent="0.25">
      <c r="A301" s="62">
        <f t="shared" si="4"/>
        <v>45676</v>
      </c>
      <c r="B301" s="216">
        <v>0.6</v>
      </c>
      <c r="C301" s="216">
        <v>0</v>
      </c>
      <c r="D301" s="216">
        <v>0</v>
      </c>
      <c r="E301" s="216">
        <v>0</v>
      </c>
      <c r="F301" s="216">
        <v>0</v>
      </c>
      <c r="G301" s="216">
        <v>0</v>
      </c>
      <c r="H301" s="216">
        <v>0.1</v>
      </c>
      <c r="I301" s="216">
        <v>0</v>
      </c>
      <c r="J301" s="216">
        <v>0.7</v>
      </c>
      <c r="K301" s="216">
        <v>0</v>
      </c>
      <c r="L301" s="42"/>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row>
    <row r="302" spans="1:55" x14ac:dyDescent="0.25">
      <c r="A302" s="62">
        <f t="shared" si="4"/>
        <v>45677</v>
      </c>
      <c r="B302" s="216">
        <v>0.6</v>
      </c>
      <c r="C302" s="216">
        <v>0</v>
      </c>
      <c r="D302" s="216">
        <v>0</v>
      </c>
      <c r="E302" s="216">
        <v>0</v>
      </c>
      <c r="F302" s="216">
        <v>0</v>
      </c>
      <c r="G302" s="216">
        <v>0</v>
      </c>
      <c r="H302" s="216">
        <v>0.1</v>
      </c>
      <c r="I302" s="216">
        <v>0</v>
      </c>
      <c r="J302" s="216">
        <v>0.7</v>
      </c>
      <c r="K302" s="216">
        <v>0</v>
      </c>
      <c r="L302" s="42"/>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row>
    <row r="303" spans="1:55" x14ac:dyDescent="0.25">
      <c r="A303" s="62">
        <f t="shared" si="4"/>
        <v>45678</v>
      </c>
      <c r="B303" s="216">
        <v>0.6</v>
      </c>
      <c r="C303" s="216">
        <v>0</v>
      </c>
      <c r="D303" s="216">
        <v>0</v>
      </c>
      <c r="E303" s="216">
        <v>0</v>
      </c>
      <c r="F303" s="216">
        <v>0</v>
      </c>
      <c r="G303" s="216">
        <v>0</v>
      </c>
      <c r="H303" s="216">
        <v>0.1</v>
      </c>
      <c r="I303" s="216">
        <v>0</v>
      </c>
      <c r="J303" s="216">
        <v>0.7</v>
      </c>
      <c r="K303" s="216">
        <v>0</v>
      </c>
      <c r="L303" s="42"/>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row>
    <row r="304" spans="1:55" x14ac:dyDescent="0.25">
      <c r="A304" s="62">
        <f t="shared" si="4"/>
        <v>45679</v>
      </c>
      <c r="B304" s="216">
        <v>0.6</v>
      </c>
      <c r="C304" s="216">
        <v>0</v>
      </c>
      <c r="D304" s="216">
        <v>0</v>
      </c>
      <c r="E304" s="216">
        <v>0</v>
      </c>
      <c r="F304" s="216">
        <v>0</v>
      </c>
      <c r="G304" s="216">
        <v>0</v>
      </c>
      <c r="H304" s="216">
        <v>0.1</v>
      </c>
      <c r="I304" s="216">
        <v>0</v>
      </c>
      <c r="J304" s="216">
        <v>0.7</v>
      </c>
      <c r="K304" s="216">
        <v>0</v>
      </c>
      <c r="L304" s="42"/>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row>
    <row r="305" spans="1:55" x14ac:dyDescent="0.25">
      <c r="A305" s="62">
        <f t="shared" si="4"/>
        <v>45680</v>
      </c>
      <c r="B305" s="216">
        <v>0.6</v>
      </c>
      <c r="C305" s="216">
        <v>0</v>
      </c>
      <c r="D305" s="216">
        <v>0</v>
      </c>
      <c r="E305" s="216">
        <v>0</v>
      </c>
      <c r="F305" s="216">
        <v>0</v>
      </c>
      <c r="G305" s="216">
        <v>0</v>
      </c>
      <c r="H305" s="216">
        <v>0.1</v>
      </c>
      <c r="I305" s="216">
        <v>0</v>
      </c>
      <c r="J305" s="216">
        <v>0.7</v>
      </c>
      <c r="K305" s="216">
        <v>0</v>
      </c>
      <c r="L305" s="42"/>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row>
    <row r="306" spans="1:55" x14ac:dyDescent="0.25">
      <c r="A306" s="62">
        <f t="shared" si="4"/>
        <v>45681</v>
      </c>
      <c r="B306" s="216">
        <v>0.6</v>
      </c>
      <c r="C306" s="216">
        <v>0</v>
      </c>
      <c r="D306" s="216">
        <v>0</v>
      </c>
      <c r="E306" s="216">
        <v>0</v>
      </c>
      <c r="F306" s="216">
        <v>0</v>
      </c>
      <c r="G306" s="216">
        <v>0</v>
      </c>
      <c r="H306" s="216">
        <v>0.1</v>
      </c>
      <c r="I306" s="216">
        <v>0</v>
      </c>
      <c r="J306" s="216">
        <v>0.7</v>
      </c>
      <c r="K306" s="216">
        <v>0</v>
      </c>
      <c r="L306" s="42"/>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row>
    <row r="307" spans="1:55" x14ac:dyDescent="0.25">
      <c r="A307" s="62">
        <f t="shared" si="4"/>
        <v>45682</v>
      </c>
      <c r="B307" s="216">
        <v>0.5</v>
      </c>
      <c r="C307" s="216">
        <v>0</v>
      </c>
      <c r="D307" s="216">
        <v>0</v>
      </c>
      <c r="E307" s="216">
        <v>0</v>
      </c>
      <c r="F307" s="216">
        <v>0</v>
      </c>
      <c r="G307" s="216">
        <v>0</v>
      </c>
      <c r="H307" s="216">
        <v>0.1</v>
      </c>
      <c r="I307" s="216">
        <v>0</v>
      </c>
      <c r="J307" s="216">
        <v>0.7</v>
      </c>
      <c r="K307" s="216">
        <v>0</v>
      </c>
      <c r="L307" s="42"/>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row>
    <row r="308" spans="1:55" x14ac:dyDescent="0.25">
      <c r="A308" s="62">
        <f t="shared" si="4"/>
        <v>45683</v>
      </c>
      <c r="B308" s="216">
        <v>0.5</v>
      </c>
      <c r="C308" s="216">
        <v>0</v>
      </c>
      <c r="D308" s="216">
        <v>0</v>
      </c>
      <c r="E308" s="216">
        <v>0</v>
      </c>
      <c r="F308" s="216">
        <v>0</v>
      </c>
      <c r="G308" s="216">
        <v>0</v>
      </c>
      <c r="H308" s="216">
        <v>0.1</v>
      </c>
      <c r="I308" s="216">
        <v>0</v>
      </c>
      <c r="J308" s="216">
        <v>0.7</v>
      </c>
      <c r="K308" s="216">
        <v>0</v>
      </c>
      <c r="L308" s="42"/>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row>
    <row r="309" spans="1:55" x14ac:dyDescent="0.25">
      <c r="A309" s="62">
        <f t="shared" si="4"/>
        <v>45684</v>
      </c>
      <c r="B309" s="216">
        <v>0.5</v>
      </c>
      <c r="C309" s="216">
        <v>0</v>
      </c>
      <c r="D309" s="216">
        <v>0</v>
      </c>
      <c r="E309" s="216">
        <v>0</v>
      </c>
      <c r="F309" s="216">
        <v>0</v>
      </c>
      <c r="G309" s="216">
        <v>0</v>
      </c>
      <c r="H309" s="216">
        <v>0.1</v>
      </c>
      <c r="I309" s="216">
        <v>0</v>
      </c>
      <c r="J309" s="216">
        <v>0.7</v>
      </c>
      <c r="K309" s="216">
        <v>0</v>
      </c>
      <c r="L309" s="42"/>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row>
    <row r="310" spans="1:55" x14ac:dyDescent="0.25">
      <c r="A310" s="62">
        <f t="shared" si="4"/>
        <v>45685</v>
      </c>
      <c r="B310" s="216">
        <v>0.5</v>
      </c>
      <c r="C310" s="216">
        <v>0</v>
      </c>
      <c r="D310" s="216">
        <v>0</v>
      </c>
      <c r="E310" s="216">
        <v>0</v>
      </c>
      <c r="F310" s="216">
        <v>0</v>
      </c>
      <c r="G310" s="216">
        <v>0</v>
      </c>
      <c r="H310" s="216">
        <v>0.1</v>
      </c>
      <c r="I310" s="216">
        <v>0</v>
      </c>
      <c r="J310" s="216">
        <v>0.7</v>
      </c>
      <c r="K310" s="216">
        <v>0</v>
      </c>
      <c r="L310" s="42"/>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row>
    <row r="311" spans="1:55" x14ac:dyDescent="0.25">
      <c r="A311" s="62">
        <f t="shared" si="4"/>
        <v>45686</v>
      </c>
      <c r="B311" s="216">
        <v>0.5</v>
      </c>
      <c r="C311" s="216">
        <v>0</v>
      </c>
      <c r="D311" s="216">
        <v>0</v>
      </c>
      <c r="E311" s="216">
        <v>0</v>
      </c>
      <c r="F311" s="216">
        <v>0</v>
      </c>
      <c r="G311" s="216">
        <v>0</v>
      </c>
      <c r="H311" s="216">
        <v>0.1</v>
      </c>
      <c r="I311" s="216">
        <v>0</v>
      </c>
      <c r="J311" s="216">
        <v>0.7</v>
      </c>
      <c r="K311" s="216">
        <v>0</v>
      </c>
      <c r="L311" s="42"/>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row>
    <row r="312" spans="1:55" x14ac:dyDescent="0.25">
      <c r="A312" s="62">
        <f t="shared" si="4"/>
        <v>45687</v>
      </c>
      <c r="B312" s="216">
        <v>0.5</v>
      </c>
      <c r="C312" s="216">
        <v>0</v>
      </c>
      <c r="D312" s="216">
        <v>0</v>
      </c>
      <c r="E312" s="216">
        <v>0</v>
      </c>
      <c r="F312" s="216">
        <v>0</v>
      </c>
      <c r="G312" s="216">
        <v>0</v>
      </c>
      <c r="H312" s="216">
        <v>0.1</v>
      </c>
      <c r="I312" s="216">
        <v>0</v>
      </c>
      <c r="J312" s="216">
        <v>0.7</v>
      </c>
      <c r="K312" s="216">
        <v>0</v>
      </c>
      <c r="L312" s="42"/>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row>
    <row r="313" spans="1:55" ht="13" thickBot="1" x14ac:dyDescent="0.3">
      <c r="A313" s="62">
        <f t="shared" si="4"/>
        <v>45688</v>
      </c>
      <c r="B313" s="215">
        <v>0.5</v>
      </c>
      <c r="C313" s="215">
        <v>0</v>
      </c>
      <c r="D313" s="215">
        <v>0</v>
      </c>
      <c r="E313" s="215">
        <v>0</v>
      </c>
      <c r="F313" s="215">
        <v>0</v>
      </c>
      <c r="G313" s="215">
        <v>0</v>
      </c>
      <c r="H313" s="215">
        <v>0.1</v>
      </c>
      <c r="I313" s="215">
        <v>0</v>
      </c>
      <c r="J313" s="215">
        <v>0.7</v>
      </c>
      <c r="K313" s="215">
        <v>0</v>
      </c>
      <c r="L313" s="42"/>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row>
    <row r="314" spans="1:55" x14ac:dyDescent="0.25">
      <c r="A314" s="62">
        <f t="shared" si="4"/>
        <v>45689</v>
      </c>
      <c r="B314" s="216">
        <v>0.5</v>
      </c>
      <c r="C314" s="216">
        <v>0</v>
      </c>
      <c r="D314" s="216">
        <v>0</v>
      </c>
      <c r="E314" s="216">
        <v>0</v>
      </c>
      <c r="F314" s="216">
        <v>0</v>
      </c>
      <c r="G314" s="216">
        <v>0</v>
      </c>
      <c r="H314" s="216">
        <v>0.1</v>
      </c>
      <c r="I314" s="216">
        <v>0</v>
      </c>
      <c r="J314" s="216">
        <v>0</v>
      </c>
      <c r="K314" s="216">
        <v>0</v>
      </c>
      <c r="L314" s="42"/>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row>
    <row r="315" spans="1:55" x14ac:dyDescent="0.25">
      <c r="A315" s="62">
        <f t="shared" si="4"/>
        <v>45690</v>
      </c>
      <c r="B315" s="216">
        <v>0.5</v>
      </c>
      <c r="C315" s="216">
        <v>0</v>
      </c>
      <c r="D315" s="216">
        <v>0</v>
      </c>
      <c r="E315" s="216">
        <v>0</v>
      </c>
      <c r="F315" s="216">
        <v>0</v>
      </c>
      <c r="G315" s="216">
        <v>0</v>
      </c>
      <c r="H315" s="216">
        <v>0.1</v>
      </c>
      <c r="I315" s="216">
        <v>0</v>
      </c>
      <c r="J315" s="216">
        <v>0</v>
      </c>
      <c r="K315" s="216">
        <v>0</v>
      </c>
      <c r="L315" s="42"/>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row>
    <row r="316" spans="1:55" x14ac:dyDescent="0.25">
      <c r="A316" s="62">
        <f t="shared" si="4"/>
        <v>45691</v>
      </c>
      <c r="B316" s="216">
        <v>0.5</v>
      </c>
      <c r="C316" s="216">
        <v>0</v>
      </c>
      <c r="D316" s="216">
        <v>0</v>
      </c>
      <c r="E316" s="216">
        <v>0</v>
      </c>
      <c r="F316" s="216">
        <v>0</v>
      </c>
      <c r="G316" s="216">
        <v>0</v>
      </c>
      <c r="H316" s="216">
        <v>0.1</v>
      </c>
      <c r="I316" s="216">
        <v>0</v>
      </c>
      <c r="J316" s="216">
        <v>0</v>
      </c>
      <c r="K316" s="216">
        <v>0</v>
      </c>
      <c r="L316" s="42"/>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row>
    <row r="317" spans="1:55" x14ac:dyDescent="0.25">
      <c r="A317" s="62">
        <f t="shared" si="4"/>
        <v>45692</v>
      </c>
      <c r="B317" s="216">
        <v>0.5</v>
      </c>
      <c r="C317" s="216">
        <v>0</v>
      </c>
      <c r="D317" s="216">
        <v>0</v>
      </c>
      <c r="E317" s="216">
        <v>0</v>
      </c>
      <c r="F317" s="216">
        <v>0</v>
      </c>
      <c r="G317" s="216">
        <v>0</v>
      </c>
      <c r="H317" s="216">
        <v>0.1</v>
      </c>
      <c r="I317" s="216">
        <v>0</v>
      </c>
      <c r="J317" s="216">
        <v>0</v>
      </c>
      <c r="K317" s="216">
        <v>0</v>
      </c>
      <c r="L317" s="42"/>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row>
    <row r="318" spans="1:55" x14ac:dyDescent="0.25">
      <c r="A318" s="62">
        <f t="shared" si="4"/>
        <v>45693</v>
      </c>
      <c r="B318" s="216">
        <v>0.5</v>
      </c>
      <c r="C318" s="216">
        <v>0</v>
      </c>
      <c r="D318" s="216">
        <v>0</v>
      </c>
      <c r="E318" s="216">
        <v>0</v>
      </c>
      <c r="F318" s="216">
        <v>0</v>
      </c>
      <c r="G318" s="216">
        <v>0</v>
      </c>
      <c r="H318" s="216">
        <v>0.1</v>
      </c>
      <c r="I318" s="216">
        <v>0</v>
      </c>
      <c r="J318" s="216">
        <v>0</v>
      </c>
      <c r="K318" s="216">
        <v>0</v>
      </c>
      <c r="L318" s="42"/>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row>
    <row r="319" spans="1:55" x14ac:dyDescent="0.25">
      <c r="A319" s="62">
        <f t="shared" si="4"/>
        <v>45694</v>
      </c>
      <c r="B319" s="216">
        <v>0.5</v>
      </c>
      <c r="C319" s="216">
        <v>0</v>
      </c>
      <c r="D319" s="216">
        <v>0</v>
      </c>
      <c r="E319" s="216">
        <v>0</v>
      </c>
      <c r="F319" s="216">
        <v>0</v>
      </c>
      <c r="G319" s="216">
        <v>0</v>
      </c>
      <c r="H319" s="216">
        <v>0.1</v>
      </c>
      <c r="I319" s="216">
        <v>0</v>
      </c>
      <c r="J319" s="216">
        <v>0</v>
      </c>
      <c r="K319" s="216">
        <v>0</v>
      </c>
      <c r="L319" s="42"/>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row>
    <row r="320" spans="1:55" x14ac:dyDescent="0.25">
      <c r="A320" s="62">
        <f t="shared" si="4"/>
        <v>45695</v>
      </c>
      <c r="B320" s="216">
        <v>0.5</v>
      </c>
      <c r="C320" s="216">
        <v>0</v>
      </c>
      <c r="D320" s="216">
        <v>0</v>
      </c>
      <c r="E320" s="216">
        <v>0</v>
      </c>
      <c r="F320" s="216">
        <v>0</v>
      </c>
      <c r="G320" s="216">
        <v>0</v>
      </c>
      <c r="H320" s="216">
        <v>0.1</v>
      </c>
      <c r="I320" s="216">
        <v>0</v>
      </c>
      <c r="J320" s="216">
        <v>0</v>
      </c>
      <c r="K320" s="216">
        <v>0</v>
      </c>
      <c r="L320" s="42"/>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row>
    <row r="321" spans="1:55" x14ac:dyDescent="0.25">
      <c r="A321" s="62">
        <f t="shared" si="4"/>
        <v>45696</v>
      </c>
      <c r="B321" s="216">
        <v>0.5</v>
      </c>
      <c r="C321" s="216">
        <v>0</v>
      </c>
      <c r="D321" s="216">
        <v>0</v>
      </c>
      <c r="E321" s="216">
        <v>0</v>
      </c>
      <c r="F321" s="216">
        <v>0</v>
      </c>
      <c r="G321" s="216">
        <v>0</v>
      </c>
      <c r="H321" s="216">
        <v>0.1</v>
      </c>
      <c r="I321" s="216">
        <v>0</v>
      </c>
      <c r="J321" s="216">
        <v>0</v>
      </c>
      <c r="K321" s="216">
        <v>0</v>
      </c>
      <c r="L321" s="42"/>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row>
    <row r="322" spans="1:55" x14ac:dyDescent="0.25">
      <c r="A322" s="62">
        <f t="shared" si="4"/>
        <v>45697</v>
      </c>
      <c r="B322" s="216">
        <v>0.5</v>
      </c>
      <c r="C322" s="216">
        <v>0</v>
      </c>
      <c r="D322" s="216">
        <v>0</v>
      </c>
      <c r="E322" s="216">
        <v>0</v>
      </c>
      <c r="F322" s="216">
        <v>0</v>
      </c>
      <c r="G322" s="216">
        <v>0</v>
      </c>
      <c r="H322" s="216">
        <v>0.1</v>
      </c>
      <c r="I322" s="216">
        <v>0</v>
      </c>
      <c r="J322" s="216">
        <v>0</v>
      </c>
      <c r="K322" s="216">
        <v>0</v>
      </c>
      <c r="L322" s="42"/>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row>
    <row r="323" spans="1:55" x14ac:dyDescent="0.25">
      <c r="A323" s="62">
        <f t="shared" si="4"/>
        <v>45698</v>
      </c>
      <c r="B323" s="216">
        <v>0.5</v>
      </c>
      <c r="C323" s="216">
        <v>0</v>
      </c>
      <c r="D323" s="216">
        <v>0</v>
      </c>
      <c r="E323" s="216">
        <v>0</v>
      </c>
      <c r="F323" s="216">
        <v>0</v>
      </c>
      <c r="G323" s="216">
        <v>0</v>
      </c>
      <c r="H323" s="216">
        <v>0.1</v>
      </c>
      <c r="I323" s="216">
        <v>0</v>
      </c>
      <c r="J323" s="216">
        <v>0</v>
      </c>
      <c r="K323" s="216">
        <v>0</v>
      </c>
      <c r="L323" s="42"/>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row>
    <row r="324" spans="1:55" x14ac:dyDescent="0.25">
      <c r="A324" s="62">
        <f t="shared" si="4"/>
        <v>45699</v>
      </c>
      <c r="B324" s="216">
        <v>0.5</v>
      </c>
      <c r="C324" s="216">
        <v>0</v>
      </c>
      <c r="D324" s="216">
        <v>0</v>
      </c>
      <c r="E324" s="216">
        <v>0</v>
      </c>
      <c r="F324" s="216">
        <v>0</v>
      </c>
      <c r="G324" s="216">
        <v>0</v>
      </c>
      <c r="H324" s="216">
        <v>0.1</v>
      </c>
      <c r="I324" s="216">
        <v>0</v>
      </c>
      <c r="J324" s="216">
        <v>0</v>
      </c>
      <c r="K324" s="216">
        <v>0</v>
      </c>
      <c r="L324" s="42"/>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row>
    <row r="325" spans="1:55" x14ac:dyDescent="0.25">
      <c r="A325" s="62">
        <f t="shared" si="4"/>
        <v>45700</v>
      </c>
      <c r="B325" s="216">
        <v>0.5</v>
      </c>
      <c r="C325" s="216">
        <v>0</v>
      </c>
      <c r="D325" s="216">
        <v>0</v>
      </c>
      <c r="E325" s="216">
        <v>0</v>
      </c>
      <c r="F325" s="216">
        <v>0</v>
      </c>
      <c r="G325" s="216">
        <v>0</v>
      </c>
      <c r="H325" s="216">
        <v>0.1</v>
      </c>
      <c r="I325" s="216">
        <v>0</v>
      </c>
      <c r="J325" s="216">
        <v>0</v>
      </c>
      <c r="K325" s="216">
        <v>0</v>
      </c>
      <c r="L325" s="42"/>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row>
    <row r="326" spans="1:55" x14ac:dyDescent="0.25">
      <c r="A326" s="62">
        <f t="shared" si="4"/>
        <v>45701</v>
      </c>
      <c r="B326" s="216">
        <v>0.5</v>
      </c>
      <c r="C326" s="216">
        <v>0</v>
      </c>
      <c r="D326" s="216">
        <v>0</v>
      </c>
      <c r="E326" s="216">
        <v>0</v>
      </c>
      <c r="F326" s="216">
        <v>0</v>
      </c>
      <c r="G326" s="216">
        <v>0</v>
      </c>
      <c r="H326" s="216">
        <v>0.1</v>
      </c>
      <c r="I326" s="216">
        <v>0</v>
      </c>
      <c r="J326" s="216">
        <v>0</v>
      </c>
      <c r="K326" s="216">
        <v>0</v>
      </c>
      <c r="L326" s="42"/>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row>
    <row r="327" spans="1:55" x14ac:dyDescent="0.25">
      <c r="A327" s="62">
        <f t="shared" si="4"/>
        <v>45702</v>
      </c>
      <c r="B327" s="216">
        <v>0.5</v>
      </c>
      <c r="C327" s="216">
        <v>0</v>
      </c>
      <c r="D327" s="216">
        <v>0</v>
      </c>
      <c r="E327" s="216">
        <v>0</v>
      </c>
      <c r="F327" s="216">
        <v>0</v>
      </c>
      <c r="G327" s="216">
        <v>0</v>
      </c>
      <c r="H327" s="216">
        <v>0.1</v>
      </c>
      <c r="I327" s="216">
        <v>0</v>
      </c>
      <c r="J327" s="216">
        <v>0</v>
      </c>
      <c r="K327" s="216">
        <v>0</v>
      </c>
      <c r="L327" s="42"/>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row>
    <row r="328" spans="1:55" x14ac:dyDescent="0.25">
      <c r="A328" s="62">
        <f t="shared" si="4"/>
        <v>45703</v>
      </c>
      <c r="B328" s="216">
        <v>0.5</v>
      </c>
      <c r="C328" s="216">
        <v>0</v>
      </c>
      <c r="D328" s="216">
        <v>0</v>
      </c>
      <c r="E328" s="216">
        <v>0</v>
      </c>
      <c r="F328" s="216">
        <v>0</v>
      </c>
      <c r="G328" s="216">
        <v>0</v>
      </c>
      <c r="H328" s="216">
        <v>0</v>
      </c>
      <c r="I328" s="216">
        <v>0</v>
      </c>
      <c r="J328" s="216">
        <v>0</v>
      </c>
      <c r="K328" s="216">
        <v>0</v>
      </c>
      <c r="L328" s="42"/>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row>
    <row r="329" spans="1:55" x14ac:dyDescent="0.25">
      <c r="A329" s="62">
        <f t="shared" si="4"/>
        <v>45704</v>
      </c>
      <c r="B329" s="216">
        <v>0.5</v>
      </c>
      <c r="C329" s="216">
        <v>0</v>
      </c>
      <c r="D329" s="216">
        <v>0</v>
      </c>
      <c r="E329" s="216">
        <v>0</v>
      </c>
      <c r="F329" s="216">
        <v>0</v>
      </c>
      <c r="G329" s="216">
        <v>0</v>
      </c>
      <c r="H329" s="216">
        <v>0</v>
      </c>
      <c r="I329" s="216">
        <v>0</v>
      </c>
      <c r="J329" s="216">
        <v>0</v>
      </c>
      <c r="K329" s="216">
        <v>0</v>
      </c>
      <c r="L329" s="42"/>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row>
    <row r="330" spans="1:55" x14ac:dyDescent="0.25">
      <c r="A330" s="62">
        <f t="shared" ref="A330:A372" si="5">A329+1</f>
        <v>45705</v>
      </c>
      <c r="B330" s="216">
        <v>0.5</v>
      </c>
      <c r="C330" s="216">
        <v>0</v>
      </c>
      <c r="D330" s="216">
        <v>0</v>
      </c>
      <c r="E330" s="216">
        <v>0</v>
      </c>
      <c r="F330" s="216">
        <v>0</v>
      </c>
      <c r="G330" s="216">
        <v>0</v>
      </c>
      <c r="H330" s="216">
        <v>0</v>
      </c>
      <c r="I330" s="216">
        <v>0</v>
      </c>
      <c r="J330" s="216">
        <v>0</v>
      </c>
      <c r="K330" s="216">
        <v>0</v>
      </c>
      <c r="L330" s="42"/>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row>
    <row r="331" spans="1:55" x14ac:dyDescent="0.25">
      <c r="A331" s="62">
        <f t="shared" si="5"/>
        <v>45706</v>
      </c>
      <c r="B331" s="216">
        <v>0.5</v>
      </c>
      <c r="C331" s="216">
        <v>0</v>
      </c>
      <c r="D331" s="216">
        <v>0</v>
      </c>
      <c r="E331" s="216">
        <v>0</v>
      </c>
      <c r="F331" s="216">
        <v>0</v>
      </c>
      <c r="G331" s="216">
        <v>0</v>
      </c>
      <c r="H331" s="216">
        <v>0</v>
      </c>
      <c r="I331" s="216">
        <v>0</v>
      </c>
      <c r="J331" s="216">
        <v>0</v>
      </c>
      <c r="K331" s="216">
        <v>0</v>
      </c>
      <c r="L331" s="42"/>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row>
    <row r="332" spans="1:55" x14ac:dyDescent="0.25">
      <c r="A332" s="62">
        <f t="shared" si="5"/>
        <v>45707</v>
      </c>
      <c r="B332" s="216">
        <v>0.5</v>
      </c>
      <c r="C332" s="216">
        <v>0</v>
      </c>
      <c r="D332" s="216">
        <v>0</v>
      </c>
      <c r="E332" s="216">
        <v>0</v>
      </c>
      <c r="F332" s="216">
        <v>0</v>
      </c>
      <c r="G332" s="216">
        <v>0</v>
      </c>
      <c r="H332" s="216">
        <v>0</v>
      </c>
      <c r="I332" s="216">
        <v>0</v>
      </c>
      <c r="J332" s="216">
        <v>0</v>
      </c>
      <c r="K332" s="216">
        <v>0</v>
      </c>
      <c r="L332" s="42"/>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row>
    <row r="333" spans="1:55" x14ac:dyDescent="0.25">
      <c r="A333" s="62">
        <f t="shared" si="5"/>
        <v>45708</v>
      </c>
      <c r="B333" s="216">
        <v>0.5</v>
      </c>
      <c r="C333" s="216">
        <v>0</v>
      </c>
      <c r="D333" s="216">
        <v>0</v>
      </c>
      <c r="E333" s="216">
        <v>0</v>
      </c>
      <c r="F333" s="216">
        <v>0</v>
      </c>
      <c r="G333" s="216">
        <v>0</v>
      </c>
      <c r="H333" s="216">
        <v>0</v>
      </c>
      <c r="I333" s="216">
        <v>0</v>
      </c>
      <c r="J333" s="216">
        <v>0</v>
      </c>
      <c r="K333" s="216">
        <v>0</v>
      </c>
      <c r="L333" s="42"/>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row>
    <row r="334" spans="1:55" x14ac:dyDescent="0.25">
      <c r="A334" s="62">
        <f t="shared" si="5"/>
        <v>45709</v>
      </c>
      <c r="B334" s="216">
        <v>0.5</v>
      </c>
      <c r="C334" s="216">
        <v>0</v>
      </c>
      <c r="D334" s="216">
        <v>0</v>
      </c>
      <c r="E334" s="216">
        <v>0</v>
      </c>
      <c r="F334" s="216">
        <v>0</v>
      </c>
      <c r="G334" s="216">
        <v>0</v>
      </c>
      <c r="H334" s="216">
        <v>0</v>
      </c>
      <c r="I334" s="216">
        <v>0</v>
      </c>
      <c r="J334" s="216">
        <v>0</v>
      </c>
      <c r="K334" s="216">
        <v>0</v>
      </c>
      <c r="L334" s="42"/>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row>
    <row r="335" spans="1:55" x14ac:dyDescent="0.25">
      <c r="A335" s="62">
        <f t="shared" si="5"/>
        <v>45710</v>
      </c>
      <c r="B335" s="216">
        <v>0.5</v>
      </c>
      <c r="C335" s="216">
        <v>0</v>
      </c>
      <c r="D335" s="216">
        <v>0</v>
      </c>
      <c r="E335" s="216">
        <v>0</v>
      </c>
      <c r="F335" s="216">
        <v>0</v>
      </c>
      <c r="G335" s="216">
        <v>0</v>
      </c>
      <c r="H335" s="216">
        <v>0</v>
      </c>
      <c r="I335" s="216">
        <v>0</v>
      </c>
      <c r="J335" s="216">
        <v>0</v>
      </c>
      <c r="K335" s="216">
        <v>0</v>
      </c>
      <c r="L335" s="42"/>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row>
    <row r="336" spans="1:55" x14ac:dyDescent="0.25">
      <c r="A336" s="62">
        <f t="shared" si="5"/>
        <v>45711</v>
      </c>
      <c r="B336" s="216">
        <v>0.5</v>
      </c>
      <c r="C336" s="216">
        <v>0</v>
      </c>
      <c r="D336" s="216">
        <v>0</v>
      </c>
      <c r="E336" s="216">
        <v>0</v>
      </c>
      <c r="F336" s="216">
        <v>0</v>
      </c>
      <c r="G336" s="216">
        <v>0</v>
      </c>
      <c r="H336" s="216">
        <v>0</v>
      </c>
      <c r="I336" s="216">
        <v>0</v>
      </c>
      <c r="J336" s="216">
        <v>0</v>
      </c>
      <c r="K336" s="216">
        <v>0</v>
      </c>
      <c r="L336" s="42"/>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row>
    <row r="337" spans="1:55" x14ac:dyDescent="0.25">
      <c r="A337" s="62">
        <f t="shared" si="5"/>
        <v>45712</v>
      </c>
      <c r="B337" s="216">
        <v>0.5</v>
      </c>
      <c r="C337" s="216">
        <v>0</v>
      </c>
      <c r="D337" s="216">
        <v>0</v>
      </c>
      <c r="E337" s="216">
        <v>0</v>
      </c>
      <c r="F337" s="216">
        <v>0</v>
      </c>
      <c r="G337" s="216">
        <v>0</v>
      </c>
      <c r="H337" s="216">
        <v>0</v>
      </c>
      <c r="I337" s="216">
        <v>0</v>
      </c>
      <c r="J337" s="216">
        <v>0</v>
      </c>
      <c r="K337" s="216">
        <v>0</v>
      </c>
      <c r="L337" s="42"/>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row>
    <row r="338" spans="1:55" x14ac:dyDescent="0.25">
      <c r="A338" s="62">
        <f t="shared" si="5"/>
        <v>45713</v>
      </c>
      <c r="B338" s="216">
        <v>0.5</v>
      </c>
      <c r="C338" s="216">
        <v>0</v>
      </c>
      <c r="D338" s="216">
        <v>0</v>
      </c>
      <c r="E338" s="216">
        <v>0</v>
      </c>
      <c r="F338" s="216">
        <v>0</v>
      </c>
      <c r="G338" s="216">
        <v>0</v>
      </c>
      <c r="H338" s="216">
        <v>0</v>
      </c>
      <c r="I338" s="216">
        <v>0</v>
      </c>
      <c r="J338" s="216">
        <v>0</v>
      </c>
      <c r="K338" s="216">
        <v>0</v>
      </c>
      <c r="L338" s="42"/>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row>
    <row r="339" spans="1:55" x14ac:dyDescent="0.25">
      <c r="A339" s="62">
        <f t="shared" si="5"/>
        <v>45714</v>
      </c>
      <c r="B339" s="216">
        <v>0.5</v>
      </c>
      <c r="C339" s="216">
        <v>0</v>
      </c>
      <c r="D339" s="216">
        <v>0</v>
      </c>
      <c r="E339" s="216">
        <v>0</v>
      </c>
      <c r="F339" s="216">
        <v>0</v>
      </c>
      <c r="G339" s="216">
        <v>0</v>
      </c>
      <c r="H339" s="216">
        <v>0</v>
      </c>
      <c r="I339" s="216">
        <v>0</v>
      </c>
      <c r="J339" s="216">
        <v>0</v>
      </c>
      <c r="K339" s="216">
        <v>0</v>
      </c>
      <c r="L339" s="42"/>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row>
    <row r="340" spans="1:55" x14ac:dyDescent="0.25">
      <c r="A340" s="62">
        <f t="shared" si="5"/>
        <v>45715</v>
      </c>
      <c r="B340" s="216">
        <v>0.5</v>
      </c>
      <c r="C340" s="216">
        <v>0</v>
      </c>
      <c r="D340" s="216">
        <v>0</v>
      </c>
      <c r="E340" s="216">
        <v>0</v>
      </c>
      <c r="F340" s="216">
        <v>0</v>
      </c>
      <c r="G340" s="216">
        <v>0</v>
      </c>
      <c r="H340" s="216">
        <v>0</v>
      </c>
      <c r="I340" s="216">
        <v>0</v>
      </c>
      <c r="J340" s="216">
        <v>0</v>
      </c>
      <c r="K340" s="216">
        <v>0</v>
      </c>
      <c r="L340" s="42"/>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row>
    <row r="341" spans="1:55" ht="13" thickBot="1" x14ac:dyDescent="0.3">
      <c r="A341" s="62">
        <f t="shared" si="5"/>
        <v>45716</v>
      </c>
      <c r="B341" s="215">
        <v>0.5</v>
      </c>
      <c r="C341" s="215">
        <v>0</v>
      </c>
      <c r="D341" s="215">
        <v>0</v>
      </c>
      <c r="E341" s="215">
        <v>0</v>
      </c>
      <c r="F341" s="215">
        <v>0</v>
      </c>
      <c r="G341" s="215">
        <v>0</v>
      </c>
      <c r="H341" s="215">
        <v>0</v>
      </c>
      <c r="I341" s="215">
        <v>0</v>
      </c>
      <c r="J341" s="215">
        <v>0</v>
      </c>
      <c r="K341" s="215">
        <v>0</v>
      </c>
      <c r="L341" s="42"/>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row>
    <row r="342" spans="1:55" x14ac:dyDescent="0.25">
      <c r="A342" s="62">
        <f t="shared" si="5"/>
        <v>45717</v>
      </c>
      <c r="B342" s="217">
        <v>0.5</v>
      </c>
      <c r="C342" s="217">
        <v>0</v>
      </c>
      <c r="D342" s="217">
        <v>0</v>
      </c>
      <c r="E342" s="217">
        <v>0</v>
      </c>
      <c r="F342" s="217">
        <v>0</v>
      </c>
      <c r="G342" s="217">
        <v>0</v>
      </c>
      <c r="H342" s="217">
        <v>0</v>
      </c>
      <c r="I342" s="217">
        <v>0</v>
      </c>
      <c r="J342" s="217">
        <v>0</v>
      </c>
      <c r="K342" s="217">
        <v>0</v>
      </c>
      <c r="L342" s="42"/>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row>
    <row r="343" spans="1:55" x14ac:dyDescent="0.25">
      <c r="A343" s="62">
        <f t="shared" si="5"/>
        <v>45718</v>
      </c>
      <c r="B343" s="216">
        <v>0.5</v>
      </c>
      <c r="C343" s="216">
        <v>0</v>
      </c>
      <c r="D343" s="216">
        <v>0</v>
      </c>
      <c r="E343" s="216">
        <v>0</v>
      </c>
      <c r="F343" s="216">
        <v>0</v>
      </c>
      <c r="G343" s="216">
        <v>0</v>
      </c>
      <c r="H343" s="216">
        <v>0</v>
      </c>
      <c r="I343" s="216">
        <v>0</v>
      </c>
      <c r="J343" s="216">
        <v>0</v>
      </c>
      <c r="K343" s="216">
        <v>0</v>
      </c>
      <c r="L343" s="42"/>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row>
    <row r="344" spans="1:55" x14ac:dyDescent="0.25">
      <c r="A344" s="62">
        <f t="shared" si="5"/>
        <v>45719</v>
      </c>
      <c r="B344" s="216">
        <v>0.5</v>
      </c>
      <c r="C344" s="216">
        <v>0</v>
      </c>
      <c r="D344" s="216">
        <v>0</v>
      </c>
      <c r="E344" s="216">
        <v>0</v>
      </c>
      <c r="F344" s="216">
        <v>0</v>
      </c>
      <c r="G344" s="216">
        <v>0</v>
      </c>
      <c r="H344" s="216">
        <v>0</v>
      </c>
      <c r="I344" s="216">
        <v>0</v>
      </c>
      <c r="J344" s="216">
        <v>0</v>
      </c>
      <c r="K344" s="216">
        <v>0</v>
      </c>
      <c r="L344" s="42"/>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row>
    <row r="345" spans="1:55" x14ac:dyDescent="0.25">
      <c r="A345" s="62">
        <f t="shared" si="5"/>
        <v>45720</v>
      </c>
      <c r="B345" s="216">
        <v>0.5</v>
      </c>
      <c r="C345" s="216">
        <v>0</v>
      </c>
      <c r="D345" s="216">
        <v>0</v>
      </c>
      <c r="E345" s="216">
        <v>0</v>
      </c>
      <c r="F345" s="216">
        <v>0</v>
      </c>
      <c r="G345" s="216">
        <v>0</v>
      </c>
      <c r="H345" s="216">
        <v>0</v>
      </c>
      <c r="I345" s="216">
        <v>0</v>
      </c>
      <c r="J345" s="216">
        <v>0</v>
      </c>
      <c r="K345" s="216">
        <v>0</v>
      </c>
      <c r="L345" s="42"/>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row>
    <row r="346" spans="1:55" x14ac:dyDescent="0.25">
      <c r="A346" s="62">
        <f t="shared" si="5"/>
        <v>45721</v>
      </c>
      <c r="B346" s="216">
        <v>0.5</v>
      </c>
      <c r="C346" s="216">
        <v>0</v>
      </c>
      <c r="D346" s="216">
        <v>0</v>
      </c>
      <c r="E346" s="216">
        <v>0</v>
      </c>
      <c r="F346" s="216">
        <v>0</v>
      </c>
      <c r="G346" s="216">
        <v>0</v>
      </c>
      <c r="H346" s="216">
        <v>0</v>
      </c>
      <c r="I346" s="216">
        <v>0</v>
      </c>
      <c r="J346" s="216">
        <v>0</v>
      </c>
      <c r="K346" s="216">
        <v>0</v>
      </c>
      <c r="L346" s="42"/>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row>
    <row r="347" spans="1:55" x14ac:dyDescent="0.25">
      <c r="A347" s="62">
        <f t="shared" si="5"/>
        <v>45722</v>
      </c>
      <c r="B347" s="216">
        <v>0.5</v>
      </c>
      <c r="C347" s="216">
        <v>0</v>
      </c>
      <c r="D347" s="216">
        <v>0</v>
      </c>
      <c r="E347" s="216">
        <v>0</v>
      </c>
      <c r="F347" s="216">
        <v>0</v>
      </c>
      <c r="G347" s="216">
        <v>0</v>
      </c>
      <c r="H347" s="216">
        <v>0</v>
      </c>
      <c r="I347" s="216">
        <v>0</v>
      </c>
      <c r="J347" s="216">
        <v>0</v>
      </c>
      <c r="K347" s="216">
        <v>0</v>
      </c>
      <c r="L347" s="42"/>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row>
    <row r="348" spans="1:55" x14ac:dyDescent="0.25">
      <c r="A348" s="62">
        <f t="shared" si="5"/>
        <v>45723</v>
      </c>
      <c r="B348" s="216">
        <v>0.5</v>
      </c>
      <c r="C348" s="216">
        <v>0</v>
      </c>
      <c r="D348" s="216">
        <v>0</v>
      </c>
      <c r="E348" s="216">
        <v>0</v>
      </c>
      <c r="F348" s="216">
        <v>0</v>
      </c>
      <c r="G348" s="216">
        <v>0</v>
      </c>
      <c r="H348" s="216">
        <v>0</v>
      </c>
      <c r="I348" s="216">
        <v>0</v>
      </c>
      <c r="J348" s="216">
        <v>0</v>
      </c>
      <c r="K348" s="216">
        <v>0</v>
      </c>
      <c r="L348" s="42"/>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row>
    <row r="349" spans="1:55" x14ac:dyDescent="0.25">
      <c r="A349" s="62">
        <f t="shared" si="5"/>
        <v>45724</v>
      </c>
      <c r="B349" s="216">
        <v>0.5</v>
      </c>
      <c r="C349" s="216">
        <v>0</v>
      </c>
      <c r="D349" s="216">
        <v>0</v>
      </c>
      <c r="E349" s="216">
        <v>0</v>
      </c>
      <c r="F349" s="216">
        <v>0</v>
      </c>
      <c r="G349" s="216">
        <v>0</v>
      </c>
      <c r="H349" s="216">
        <v>0</v>
      </c>
      <c r="I349" s="216">
        <v>0</v>
      </c>
      <c r="J349" s="216">
        <v>0</v>
      </c>
      <c r="K349" s="216">
        <v>0</v>
      </c>
      <c r="L349" s="42"/>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row>
    <row r="350" spans="1:55" x14ac:dyDescent="0.25">
      <c r="A350" s="62">
        <f t="shared" si="5"/>
        <v>45725</v>
      </c>
      <c r="B350" s="216">
        <v>0.5</v>
      </c>
      <c r="C350" s="216">
        <v>0</v>
      </c>
      <c r="D350" s="216">
        <v>0</v>
      </c>
      <c r="E350" s="216">
        <v>0</v>
      </c>
      <c r="F350" s="216">
        <v>0</v>
      </c>
      <c r="G350" s="216">
        <v>0</v>
      </c>
      <c r="H350" s="216">
        <v>0</v>
      </c>
      <c r="I350" s="216">
        <v>0</v>
      </c>
      <c r="J350" s="216">
        <v>0</v>
      </c>
      <c r="K350" s="216">
        <v>0</v>
      </c>
      <c r="L350" s="42"/>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row>
    <row r="351" spans="1:55" x14ac:dyDescent="0.25">
      <c r="A351" s="62">
        <f t="shared" si="5"/>
        <v>45726</v>
      </c>
      <c r="B351" s="216">
        <v>0.5</v>
      </c>
      <c r="C351" s="216">
        <v>0</v>
      </c>
      <c r="D351" s="216">
        <v>0</v>
      </c>
      <c r="E351" s="216">
        <v>0</v>
      </c>
      <c r="F351" s="216">
        <v>0</v>
      </c>
      <c r="G351" s="216">
        <v>0</v>
      </c>
      <c r="H351" s="216">
        <v>0</v>
      </c>
      <c r="I351" s="216">
        <v>0</v>
      </c>
      <c r="J351" s="216">
        <v>0</v>
      </c>
      <c r="K351" s="216">
        <v>0</v>
      </c>
      <c r="L351" s="42"/>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row>
    <row r="352" spans="1:55" x14ac:dyDescent="0.25">
      <c r="A352" s="62">
        <f t="shared" si="5"/>
        <v>45727</v>
      </c>
      <c r="B352" s="216">
        <v>0.5</v>
      </c>
      <c r="C352" s="216">
        <v>0</v>
      </c>
      <c r="D352" s="216">
        <v>0</v>
      </c>
      <c r="E352" s="216">
        <v>0</v>
      </c>
      <c r="F352" s="216">
        <v>0</v>
      </c>
      <c r="G352" s="216">
        <v>0</v>
      </c>
      <c r="H352" s="216">
        <v>0</v>
      </c>
      <c r="I352" s="216">
        <v>0</v>
      </c>
      <c r="J352" s="216">
        <v>0</v>
      </c>
      <c r="K352" s="216">
        <v>0</v>
      </c>
      <c r="L352" s="42"/>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row>
    <row r="353" spans="1:55" x14ac:dyDescent="0.25">
      <c r="A353" s="62">
        <f t="shared" si="5"/>
        <v>45728</v>
      </c>
      <c r="B353" s="216">
        <v>0.5</v>
      </c>
      <c r="C353" s="216">
        <v>0</v>
      </c>
      <c r="D353" s="216">
        <v>0</v>
      </c>
      <c r="E353" s="216">
        <v>0</v>
      </c>
      <c r="F353" s="216">
        <v>0</v>
      </c>
      <c r="G353" s="216">
        <v>0</v>
      </c>
      <c r="H353" s="216">
        <v>0</v>
      </c>
      <c r="I353" s="216">
        <v>0</v>
      </c>
      <c r="J353" s="216">
        <v>0</v>
      </c>
      <c r="K353" s="216">
        <v>0</v>
      </c>
      <c r="L353" s="42"/>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row>
    <row r="354" spans="1:55" x14ac:dyDescent="0.25">
      <c r="A354" s="62">
        <f t="shared" si="5"/>
        <v>45729</v>
      </c>
      <c r="B354" s="216">
        <v>0.5</v>
      </c>
      <c r="C354" s="216">
        <v>0</v>
      </c>
      <c r="D354" s="216">
        <v>0</v>
      </c>
      <c r="E354" s="216">
        <v>0</v>
      </c>
      <c r="F354" s="216">
        <v>0</v>
      </c>
      <c r="G354" s="216">
        <v>0</v>
      </c>
      <c r="H354" s="216">
        <v>0</v>
      </c>
      <c r="I354" s="216">
        <v>0</v>
      </c>
      <c r="J354" s="216">
        <v>0</v>
      </c>
      <c r="K354" s="216">
        <v>0</v>
      </c>
      <c r="L354" s="42"/>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row>
    <row r="355" spans="1:55" x14ac:dyDescent="0.25">
      <c r="A355" s="62">
        <f t="shared" si="5"/>
        <v>45730</v>
      </c>
      <c r="B355" s="216">
        <v>0.5</v>
      </c>
      <c r="C355" s="216">
        <v>0</v>
      </c>
      <c r="D355" s="216">
        <v>0</v>
      </c>
      <c r="E355" s="216">
        <v>0</v>
      </c>
      <c r="F355" s="216">
        <v>0</v>
      </c>
      <c r="G355" s="216">
        <v>0</v>
      </c>
      <c r="H355" s="216">
        <v>0</v>
      </c>
      <c r="I355" s="216">
        <v>0</v>
      </c>
      <c r="J355" s="216">
        <v>0</v>
      </c>
      <c r="K355" s="216">
        <v>0</v>
      </c>
      <c r="L355" s="42"/>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row>
    <row r="356" spans="1:55" x14ac:dyDescent="0.25">
      <c r="A356" s="62">
        <f t="shared" si="5"/>
        <v>45731</v>
      </c>
      <c r="B356" s="216">
        <v>0</v>
      </c>
      <c r="C356" s="216">
        <v>0</v>
      </c>
      <c r="D356" s="216">
        <v>0</v>
      </c>
      <c r="E356" s="216">
        <v>0</v>
      </c>
      <c r="F356" s="216">
        <v>0</v>
      </c>
      <c r="G356" s="216">
        <v>0</v>
      </c>
      <c r="H356" s="216">
        <v>0</v>
      </c>
      <c r="I356" s="216">
        <v>0</v>
      </c>
      <c r="J356" s="216">
        <v>0</v>
      </c>
      <c r="K356" s="216">
        <v>0</v>
      </c>
      <c r="L356" s="42"/>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row>
    <row r="357" spans="1:55" x14ac:dyDescent="0.25">
      <c r="A357" s="62">
        <f t="shared" si="5"/>
        <v>45732</v>
      </c>
      <c r="B357" s="216">
        <v>0</v>
      </c>
      <c r="C357" s="216">
        <v>0</v>
      </c>
      <c r="D357" s="216">
        <v>0</v>
      </c>
      <c r="E357" s="216">
        <v>0</v>
      </c>
      <c r="F357" s="216">
        <v>0</v>
      </c>
      <c r="G357" s="216">
        <v>0</v>
      </c>
      <c r="H357" s="216">
        <v>0.5</v>
      </c>
      <c r="I357" s="216">
        <v>0</v>
      </c>
      <c r="J357" s="216">
        <v>0</v>
      </c>
      <c r="K357" s="216">
        <v>0</v>
      </c>
      <c r="L357" s="42"/>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row>
    <row r="358" spans="1:55" x14ac:dyDescent="0.25">
      <c r="A358" s="62">
        <f t="shared" si="5"/>
        <v>45733</v>
      </c>
      <c r="B358" s="216">
        <v>0</v>
      </c>
      <c r="C358" s="216">
        <v>0</v>
      </c>
      <c r="D358" s="216">
        <v>0</v>
      </c>
      <c r="E358" s="216">
        <v>0</v>
      </c>
      <c r="F358" s="216">
        <v>0</v>
      </c>
      <c r="G358" s="216">
        <v>0</v>
      </c>
      <c r="H358" s="216">
        <v>0.5</v>
      </c>
      <c r="I358" s="216">
        <v>0</v>
      </c>
      <c r="J358" s="216">
        <v>0</v>
      </c>
      <c r="K358" s="216">
        <v>0</v>
      </c>
      <c r="L358" s="42"/>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row>
    <row r="359" spans="1:55" x14ac:dyDescent="0.25">
      <c r="A359" s="62">
        <f t="shared" si="5"/>
        <v>45734</v>
      </c>
      <c r="B359" s="216">
        <v>0</v>
      </c>
      <c r="C359" s="216">
        <v>0</v>
      </c>
      <c r="D359" s="216">
        <v>0</v>
      </c>
      <c r="E359" s="216">
        <v>0</v>
      </c>
      <c r="F359" s="216">
        <v>0</v>
      </c>
      <c r="G359" s="216">
        <v>0</v>
      </c>
      <c r="H359" s="216">
        <v>0.5</v>
      </c>
      <c r="I359" s="216">
        <v>0</v>
      </c>
      <c r="J359" s="216">
        <v>0</v>
      </c>
      <c r="K359" s="216">
        <v>0</v>
      </c>
      <c r="L359" s="42"/>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row>
    <row r="360" spans="1:55" x14ac:dyDescent="0.25">
      <c r="A360" s="62">
        <f t="shared" si="5"/>
        <v>45735</v>
      </c>
      <c r="B360" s="216">
        <v>0</v>
      </c>
      <c r="C360" s="216">
        <v>0</v>
      </c>
      <c r="D360" s="216">
        <v>0</v>
      </c>
      <c r="E360" s="216">
        <v>0</v>
      </c>
      <c r="F360" s="216">
        <v>0</v>
      </c>
      <c r="G360" s="216">
        <v>0</v>
      </c>
      <c r="H360" s="216">
        <v>0.5</v>
      </c>
      <c r="I360" s="216">
        <v>0</v>
      </c>
      <c r="J360" s="216">
        <v>0</v>
      </c>
      <c r="K360" s="216">
        <v>0</v>
      </c>
      <c r="L360" s="42"/>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row>
    <row r="361" spans="1:55" x14ac:dyDescent="0.25">
      <c r="A361" s="62">
        <f t="shared" si="5"/>
        <v>45736</v>
      </c>
      <c r="B361" s="216">
        <v>0</v>
      </c>
      <c r="C361" s="216">
        <v>0</v>
      </c>
      <c r="D361" s="216">
        <v>0</v>
      </c>
      <c r="E361" s="216">
        <v>0</v>
      </c>
      <c r="F361" s="216">
        <v>0</v>
      </c>
      <c r="G361" s="216">
        <v>0</v>
      </c>
      <c r="H361" s="216">
        <v>0.5</v>
      </c>
      <c r="I361" s="216">
        <v>0</v>
      </c>
      <c r="J361" s="216">
        <v>0</v>
      </c>
      <c r="K361" s="216">
        <v>0</v>
      </c>
      <c r="L361" s="42"/>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row>
    <row r="362" spans="1:55" x14ac:dyDescent="0.25">
      <c r="A362" s="62">
        <f t="shared" si="5"/>
        <v>45737</v>
      </c>
      <c r="B362" s="216">
        <v>0</v>
      </c>
      <c r="C362" s="216">
        <v>0</v>
      </c>
      <c r="D362" s="216">
        <v>0</v>
      </c>
      <c r="E362" s="216">
        <v>0</v>
      </c>
      <c r="F362" s="216">
        <v>0</v>
      </c>
      <c r="G362" s="216">
        <v>0</v>
      </c>
      <c r="H362" s="216">
        <v>0.5</v>
      </c>
      <c r="I362" s="216">
        <v>0</v>
      </c>
      <c r="J362" s="216">
        <v>0</v>
      </c>
      <c r="K362" s="216">
        <v>0</v>
      </c>
      <c r="L362" s="42"/>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row>
    <row r="363" spans="1:55" x14ac:dyDescent="0.25">
      <c r="A363" s="62">
        <f t="shared" si="5"/>
        <v>45738</v>
      </c>
      <c r="B363" s="216">
        <v>0</v>
      </c>
      <c r="C363" s="216">
        <v>0</v>
      </c>
      <c r="D363" s="216">
        <v>0</v>
      </c>
      <c r="E363" s="216">
        <v>0</v>
      </c>
      <c r="F363" s="216">
        <v>0</v>
      </c>
      <c r="G363" s="216">
        <v>0</v>
      </c>
      <c r="H363" s="216">
        <v>0.5</v>
      </c>
      <c r="I363" s="216">
        <v>0</v>
      </c>
      <c r="J363" s="216">
        <v>0</v>
      </c>
      <c r="K363" s="216">
        <v>0</v>
      </c>
      <c r="L363" s="42"/>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row>
    <row r="364" spans="1:55" x14ac:dyDescent="0.25">
      <c r="A364" s="62">
        <f t="shared" si="5"/>
        <v>45739</v>
      </c>
      <c r="B364" s="216">
        <v>0</v>
      </c>
      <c r="C364" s="216">
        <v>0</v>
      </c>
      <c r="D364" s="216">
        <v>0</v>
      </c>
      <c r="E364" s="216">
        <v>0</v>
      </c>
      <c r="F364" s="216">
        <v>0</v>
      </c>
      <c r="G364" s="216">
        <v>0</v>
      </c>
      <c r="H364" s="216">
        <v>0.5</v>
      </c>
      <c r="I364" s="216">
        <v>0</v>
      </c>
      <c r="J364" s="216">
        <v>0</v>
      </c>
      <c r="K364" s="216">
        <v>0</v>
      </c>
      <c r="L364" s="42"/>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row>
    <row r="365" spans="1:55" x14ac:dyDescent="0.25">
      <c r="A365" s="62">
        <f t="shared" si="5"/>
        <v>45740</v>
      </c>
      <c r="B365" s="216">
        <v>0.5</v>
      </c>
      <c r="C365" s="216">
        <v>0</v>
      </c>
      <c r="D365" s="216">
        <v>0</v>
      </c>
      <c r="E365" s="216">
        <v>0</v>
      </c>
      <c r="F365" s="216">
        <v>0</v>
      </c>
      <c r="G365" s="216">
        <v>0</v>
      </c>
      <c r="H365" s="216">
        <v>0.5</v>
      </c>
      <c r="I365" s="216">
        <v>0</v>
      </c>
      <c r="J365" s="216">
        <v>0</v>
      </c>
      <c r="K365" s="216">
        <v>0</v>
      </c>
      <c r="L365" s="42"/>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row>
    <row r="366" spans="1:55" x14ac:dyDescent="0.25">
      <c r="A366" s="62">
        <f t="shared" si="5"/>
        <v>45741</v>
      </c>
      <c r="B366" s="216">
        <v>0.5</v>
      </c>
      <c r="C366" s="216">
        <v>0</v>
      </c>
      <c r="D366" s="216">
        <v>0</v>
      </c>
      <c r="E366" s="216">
        <v>0</v>
      </c>
      <c r="F366" s="216">
        <v>0</v>
      </c>
      <c r="G366" s="216">
        <v>0</v>
      </c>
      <c r="H366" s="216">
        <v>0.5</v>
      </c>
      <c r="I366" s="216">
        <v>0</v>
      </c>
      <c r="J366" s="216">
        <v>0</v>
      </c>
      <c r="K366" s="216">
        <v>0</v>
      </c>
      <c r="L366" s="42"/>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row>
    <row r="367" spans="1:55" x14ac:dyDescent="0.25">
      <c r="A367" s="62">
        <f t="shared" si="5"/>
        <v>45742</v>
      </c>
      <c r="B367" s="216">
        <v>0.5</v>
      </c>
      <c r="C367" s="216">
        <v>0</v>
      </c>
      <c r="D367" s="216">
        <v>0</v>
      </c>
      <c r="E367" s="216">
        <v>0</v>
      </c>
      <c r="F367" s="216">
        <v>0</v>
      </c>
      <c r="G367" s="216">
        <v>0</v>
      </c>
      <c r="H367" s="216">
        <v>0.5</v>
      </c>
      <c r="I367" s="216">
        <v>0</v>
      </c>
      <c r="J367" s="216">
        <v>0</v>
      </c>
      <c r="K367" s="216">
        <v>0</v>
      </c>
      <c r="L367" s="42"/>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row>
    <row r="368" spans="1:55" x14ac:dyDescent="0.25">
      <c r="A368" s="62">
        <f t="shared" si="5"/>
        <v>45743</v>
      </c>
      <c r="B368" s="216">
        <v>0.5</v>
      </c>
      <c r="C368" s="216">
        <v>0</v>
      </c>
      <c r="D368" s="216">
        <v>0</v>
      </c>
      <c r="E368" s="216">
        <v>0</v>
      </c>
      <c r="F368" s="216">
        <v>0</v>
      </c>
      <c r="G368" s="216">
        <v>0</v>
      </c>
      <c r="H368" s="216">
        <v>0.5</v>
      </c>
      <c r="I368" s="216">
        <v>0</v>
      </c>
      <c r="J368" s="216">
        <v>0</v>
      </c>
      <c r="K368" s="216">
        <v>0</v>
      </c>
      <c r="L368" s="42"/>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row>
    <row r="369" spans="1:55" x14ac:dyDescent="0.25">
      <c r="A369" s="62">
        <f t="shared" si="5"/>
        <v>45744</v>
      </c>
      <c r="B369" s="216">
        <v>0.5</v>
      </c>
      <c r="C369" s="216">
        <v>0</v>
      </c>
      <c r="D369" s="216">
        <v>0</v>
      </c>
      <c r="E369" s="216">
        <v>0</v>
      </c>
      <c r="F369" s="216">
        <v>0</v>
      </c>
      <c r="G369" s="216">
        <v>0</v>
      </c>
      <c r="H369" s="216">
        <v>0.5</v>
      </c>
      <c r="I369" s="216">
        <v>0</v>
      </c>
      <c r="J369" s="216">
        <v>0</v>
      </c>
      <c r="K369" s="216">
        <v>0</v>
      </c>
      <c r="L369" s="42"/>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row>
    <row r="370" spans="1:55" x14ac:dyDescent="0.25">
      <c r="A370" s="62">
        <f t="shared" si="5"/>
        <v>45745</v>
      </c>
      <c r="B370" s="216">
        <v>0</v>
      </c>
      <c r="C370" s="216">
        <v>0</v>
      </c>
      <c r="D370" s="216">
        <v>0</v>
      </c>
      <c r="E370" s="216">
        <v>0</v>
      </c>
      <c r="F370" s="216">
        <v>0</v>
      </c>
      <c r="G370" s="216">
        <v>0</v>
      </c>
      <c r="H370" s="216">
        <v>0.5</v>
      </c>
      <c r="I370" s="216">
        <v>0</v>
      </c>
      <c r="J370" s="216">
        <v>0</v>
      </c>
      <c r="K370" s="216">
        <v>0</v>
      </c>
      <c r="L370" s="42"/>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row>
    <row r="371" spans="1:55" x14ac:dyDescent="0.25">
      <c r="A371" s="62">
        <f t="shared" si="5"/>
        <v>45746</v>
      </c>
      <c r="B371" s="216">
        <v>0</v>
      </c>
      <c r="C371" s="216">
        <v>0</v>
      </c>
      <c r="D371" s="216">
        <v>0</v>
      </c>
      <c r="E371" s="216">
        <v>0</v>
      </c>
      <c r="F371" s="216">
        <v>0</v>
      </c>
      <c r="G371" s="216">
        <v>0</v>
      </c>
      <c r="H371" s="216">
        <v>0.5</v>
      </c>
      <c r="I371" s="216">
        <v>0</v>
      </c>
      <c r="J371" s="216">
        <v>0</v>
      </c>
      <c r="K371" s="216">
        <v>0</v>
      </c>
      <c r="L371" s="42"/>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row>
    <row r="372" spans="1:55" x14ac:dyDescent="0.25">
      <c r="A372" s="62">
        <f t="shared" si="5"/>
        <v>45747</v>
      </c>
      <c r="B372" s="216">
        <v>0</v>
      </c>
      <c r="C372" s="216">
        <v>0</v>
      </c>
      <c r="D372" s="216">
        <v>0</v>
      </c>
      <c r="E372" s="216">
        <v>0</v>
      </c>
      <c r="F372" s="216">
        <v>0</v>
      </c>
      <c r="G372" s="216">
        <v>0</v>
      </c>
      <c r="H372" s="216">
        <v>0.5</v>
      </c>
      <c r="I372" s="216">
        <v>0</v>
      </c>
      <c r="J372" s="216">
        <v>0</v>
      </c>
      <c r="K372" s="216">
        <v>0</v>
      </c>
      <c r="L372" s="42"/>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row>
    <row r="373" spans="1:55" x14ac:dyDescent="0.25">
      <c r="A373" s="43"/>
      <c r="B373" s="43"/>
      <c r="C373" s="43"/>
      <c r="D373" s="43"/>
      <c r="E373" s="43"/>
      <c r="F373" s="43"/>
      <c r="G373" s="43"/>
      <c r="H373" s="43"/>
      <c r="I373" s="43"/>
      <c r="J373" s="43"/>
      <c r="K373" s="43"/>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row>
    <row r="374" spans="1:55" s="44" customFormat="1" x14ac:dyDescent="0.25">
      <c r="A374" s="43"/>
      <c r="B374" s="43"/>
      <c r="C374" s="43"/>
      <c r="D374" s="43"/>
      <c r="E374" s="43"/>
      <c r="F374" s="43"/>
      <c r="G374" s="43"/>
      <c r="H374" s="43"/>
      <c r="I374" s="43"/>
      <c r="J374" s="43"/>
      <c r="K374" s="43"/>
      <c r="L374" s="43"/>
      <c r="M374" s="43"/>
      <c r="N374" s="31"/>
      <c r="O374" s="31"/>
      <c r="P374" s="31"/>
      <c r="Q374" s="31"/>
      <c r="R374" s="31"/>
      <c r="S374" s="31"/>
      <c r="T374" s="31"/>
      <c r="U374" s="31"/>
      <c r="V374" s="31"/>
      <c r="W374" s="31"/>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row>
    <row r="375" spans="1:55" x14ac:dyDescent="0.25">
      <c r="B375" s="45"/>
      <c r="I375" s="43"/>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row>
    <row r="376" spans="1:55" x14ac:dyDescent="0.25">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row>
    <row r="377" spans="1:55" x14ac:dyDescent="0.25">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row>
    <row r="378" spans="1:55" x14ac:dyDescent="0.25">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row>
    <row r="379" spans="1:55" x14ac:dyDescent="0.25">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row>
    <row r="380" spans="1:55" x14ac:dyDescent="0.25">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row>
    <row r="381" spans="1:55" x14ac:dyDescent="0.25">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row>
    <row r="382" spans="1:55" x14ac:dyDescent="0.25">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row>
    <row r="383" spans="1:55" x14ac:dyDescent="0.25">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row>
    <row r="384" spans="1:55" x14ac:dyDescent="0.25">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row>
    <row r="385" spans="13:55" x14ac:dyDescent="0.25">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row>
    <row r="386" spans="13:55" x14ac:dyDescent="0.25">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row>
    <row r="387" spans="13:55" x14ac:dyDescent="0.25">
      <c r="M387" s="31"/>
      <c r="N387" s="31"/>
      <c r="O387" s="31"/>
      <c r="P387" s="31"/>
      <c r="Q387" s="31"/>
      <c r="R387" s="31"/>
      <c r="S387" s="31"/>
      <c r="T387" s="31"/>
      <c r="U387" s="31"/>
      <c r="V387" s="31"/>
      <c r="W387" s="31"/>
      <c r="X387" s="31"/>
      <c r="Y387" s="31"/>
      <c r="Z387" s="31"/>
      <c r="AA387" s="31"/>
      <c r="AB387" s="31"/>
      <c r="AC387" s="31"/>
      <c r="AD387" s="31"/>
      <c r="AE387" s="31"/>
      <c r="AF387" s="31"/>
      <c r="AG387" s="31"/>
      <c r="AH387" s="31"/>
    </row>
    <row r="388" spans="13:55" x14ac:dyDescent="0.25">
      <c r="M388" s="31"/>
      <c r="N388" s="31"/>
      <c r="O388" s="31"/>
      <c r="P388" s="31"/>
      <c r="Q388" s="31"/>
      <c r="R388" s="31"/>
      <c r="S388" s="31"/>
      <c r="T388" s="31"/>
      <c r="U388" s="31"/>
      <c r="V388" s="31"/>
      <c r="W388" s="31"/>
      <c r="X388" s="31"/>
      <c r="Y388" s="31"/>
      <c r="Z388" s="31"/>
      <c r="AA388" s="31"/>
      <c r="AB388" s="31"/>
      <c r="AC388" s="31"/>
      <c r="AD388" s="31"/>
      <c r="AE388" s="31"/>
      <c r="AF388" s="31"/>
      <c r="AG388" s="31"/>
      <c r="AH388" s="31"/>
    </row>
    <row r="389" spans="13:55" x14ac:dyDescent="0.25">
      <c r="M389" s="31"/>
      <c r="N389" s="31"/>
      <c r="O389" s="31"/>
      <c r="P389" s="31"/>
      <c r="Q389" s="31"/>
      <c r="R389" s="31"/>
      <c r="S389" s="31"/>
      <c r="T389" s="31"/>
      <c r="U389" s="31"/>
      <c r="V389" s="31"/>
      <c r="W389" s="31"/>
      <c r="X389" s="31"/>
      <c r="Y389" s="31"/>
      <c r="Z389" s="31"/>
      <c r="AA389" s="31"/>
      <c r="AB389" s="31"/>
      <c r="AC389" s="31"/>
      <c r="AD389" s="31"/>
      <c r="AE389" s="31"/>
      <c r="AF389" s="31"/>
      <c r="AG389" s="31"/>
      <c r="AH389" s="31"/>
    </row>
    <row r="390" spans="13:55" x14ac:dyDescent="0.25">
      <c r="M390" s="31"/>
      <c r="N390" s="31"/>
      <c r="O390" s="31"/>
      <c r="P390" s="31"/>
      <c r="Q390" s="31"/>
      <c r="R390" s="31"/>
      <c r="S390" s="31"/>
      <c r="T390" s="31"/>
      <c r="U390" s="31"/>
      <c r="V390" s="31"/>
      <c r="W390" s="31"/>
      <c r="X390" s="31"/>
      <c r="Y390" s="31"/>
      <c r="Z390" s="31"/>
      <c r="AA390" s="31"/>
      <c r="AB390" s="31"/>
      <c r="AC390" s="31"/>
      <c r="AD390" s="31"/>
      <c r="AE390" s="31"/>
      <c r="AF390" s="31"/>
      <c r="AG390" s="31"/>
      <c r="AH390" s="31"/>
    </row>
    <row r="391" spans="13:55" x14ac:dyDescent="0.25">
      <c r="M391" s="31"/>
      <c r="N391" s="31"/>
      <c r="O391" s="31"/>
      <c r="P391" s="31"/>
      <c r="Q391" s="31"/>
      <c r="R391" s="31"/>
      <c r="S391" s="31"/>
      <c r="T391" s="31"/>
      <c r="U391" s="31"/>
      <c r="V391" s="31"/>
      <c r="W391" s="31"/>
      <c r="X391" s="31"/>
      <c r="Y391" s="31"/>
      <c r="Z391" s="31"/>
      <c r="AA391" s="31"/>
      <c r="AB391" s="31"/>
      <c r="AC391" s="31"/>
      <c r="AD391" s="31"/>
      <c r="AE391" s="31"/>
      <c r="AF391" s="31"/>
      <c r="AG391" s="31"/>
      <c r="AH391" s="31"/>
    </row>
    <row r="392" spans="13:55" x14ac:dyDescent="0.25">
      <c r="M392" s="31"/>
      <c r="N392" s="31"/>
      <c r="O392" s="31"/>
      <c r="P392" s="31"/>
      <c r="Q392" s="31"/>
      <c r="R392" s="31"/>
      <c r="S392" s="31"/>
      <c r="T392" s="31"/>
      <c r="U392" s="31"/>
      <c r="V392" s="31"/>
      <c r="W392" s="31"/>
      <c r="X392" s="31"/>
      <c r="Y392" s="31"/>
      <c r="Z392" s="31"/>
      <c r="AA392" s="31"/>
      <c r="AB392" s="31"/>
      <c r="AC392" s="31"/>
      <c r="AD392" s="31"/>
      <c r="AE392" s="31"/>
      <c r="AF392" s="31"/>
      <c r="AG392" s="31"/>
      <c r="AH392" s="31"/>
    </row>
    <row r="393" spans="13:55" x14ac:dyDescent="0.25">
      <c r="M393" s="31"/>
      <c r="N393" s="31"/>
      <c r="O393" s="31"/>
      <c r="P393" s="31"/>
      <c r="Q393" s="31"/>
      <c r="R393" s="31"/>
      <c r="S393" s="31"/>
      <c r="T393" s="31"/>
      <c r="U393" s="31"/>
      <c r="V393" s="31"/>
      <c r="W393" s="31"/>
      <c r="X393" s="31"/>
      <c r="Y393" s="31"/>
      <c r="Z393" s="31"/>
      <c r="AA393" s="31"/>
      <c r="AB393" s="31"/>
      <c r="AC393" s="31"/>
      <c r="AD393" s="31"/>
      <c r="AE393" s="31"/>
      <c r="AF393" s="31"/>
      <c r="AG393" s="31"/>
      <c r="AH393" s="31"/>
    </row>
    <row r="394" spans="13:55" x14ac:dyDescent="0.25">
      <c r="M394" s="31"/>
      <c r="N394" s="31"/>
      <c r="O394" s="31"/>
      <c r="P394" s="31"/>
      <c r="Q394" s="31"/>
      <c r="R394" s="31"/>
      <c r="S394" s="31"/>
      <c r="T394" s="31"/>
      <c r="U394" s="31"/>
      <c r="V394" s="31"/>
      <c r="W394" s="31"/>
      <c r="X394" s="31"/>
      <c r="Y394" s="31"/>
      <c r="Z394" s="31"/>
      <c r="AA394" s="31"/>
      <c r="AB394" s="31"/>
      <c r="AC394" s="31"/>
      <c r="AD394" s="31"/>
      <c r="AE394" s="31"/>
      <c r="AF394" s="31"/>
      <c r="AG394" s="31"/>
      <c r="AH394" s="31"/>
    </row>
    <row r="395" spans="13:55" x14ac:dyDescent="0.25">
      <c r="M395" s="31"/>
      <c r="N395" s="31"/>
      <c r="O395" s="31"/>
      <c r="P395" s="31"/>
      <c r="Q395" s="31"/>
      <c r="R395" s="31"/>
      <c r="S395" s="31"/>
      <c r="T395" s="31"/>
      <c r="U395" s="31"/>
      <c r="V395" s="31"/>
      <c r="W395" s="31"/>
      <c r="X395" s="31"/>
      <c r="Y395" s="31"/>
      <c r="Z395" s="31"/>
      <c r="AA395" s="31"/>
      <c r="AB395" s="31"/>
      <c r="AC395" s="31"/>
      <c r="AD395" s="31"/>
      <c r="AE395" s="31"/>
      <c r="AF395" s="31"/>
      <c r="AG395" s="31"/>
      <c r="AH395" s="31"/>
    </row>
    <row r="396" spans="13:55" x14ac:dyDescent="0.25">
      <c r="M396" s="31"/>
      <c r="N396" s="31"/>
      <c r="O396" s="31"/>
      <c r="P396" s="31"/>
      <c r="Q396" s="31"/>
      <c r="R396" s="31"/>
      <c r="S396" s="31"/>
      <c r="T396" s="31"/>
      <c r="U396" s="31"/>
      <c r="V396" s="31"/>
      <c r="W396" s="31"/>
      <c r="X396" s="31"/>
      <c r="Y396" s="31"/>
      <c r="Z396" s="31"/>
      <c r="AA396" s="31"/>
      <c r="AB396" s="31"/>
      <c r="AC396" s="31"/>
      <c r="AD396" s="31"/>
      <c r="AE396" s="31"/>
      <c r="AF396" s="31"/>
      <c r="AG396" s="31"/>
      <c r="AH396" s="31"/>
    </row>
    <row r="397" spans="13:55" x14ac:dyDescent="0.25">
      <c r="M397" s="31"/>
      <c r="N397" s="31"/>
      <c r="O397" s="31"/>
      <c r="P397" s="31"/>
      <c r="Q397" s="31"/>
      <c r="R397" s="31"/>
      <c r="S397" s="31"/>
      <c r="T397" s="31"/>
      <c r="U397" s="31"/>
      <c r="V397" s="31"/>
      <c r="W397" s="31"/>
      <c r="X397" s="31"/>
      <c r="Y397" s="31"/>
      <c r="Z397" s="31"/>
      <c r="AA397" s="31"/>
      <c r="AB397" s="31"/>
      <c r="AC397" s="31"/>
      <c r="AD397" s="31"/>
      <c r="AE397" s="31"/>
      <c r="AF397" s="31"/>
      <c r="AG397" s="31"/>
      <c r="AH397" s="31"/>
    </row>
    <row r="398" spans="13:55" x14ac:dyDescent="0.25">
      <c r="M398" s="31"/>
      <c r="N398" s="31"/>
      <c r="O398" s="31"/>
      <c r="P398" s="31"/>
      <c r="Q398" s="31"/>
      <c r="R398" s="31"/>
      <c r="S398" s="31"/>
      <c r="T398" s="31"/>
      <c r="U398" s="31"/>
      <c r="V398" s="31"/>
      <c r="W398" s="31"/>
      <c r="X398" s="31"/>
      <c r="Y398" s="31"/>
      <c r="Z398" s="31"/>
      <c r="AA398" s="31"/>
      <c r="AB398" s="31"/>
      <c r="AC398" s="31"/>
      <c r="AD398" s="31"/>
      <c r="AE398" s="31"/>
      <c r="AF398" s="31"/>
      <c r="AG398" s="31"/>
      <c r="AH398" s="31"/>
    </row>
    <row r="399" spans="13:55" x14ac:dyDescent="0.25">
      <c r="M399" s="31"/>
      <c r="N399" s="31"/>
      <c r="O399" s="31"/>
      <c r="P399" s="31"/>
      <c r="Q399" s="31"/>
      <c r="R399" s="31"/>
      <c r="S399" s="31"/>
      <c r="T399" s="31"/>
      <c r="U399" s="31"/>
      <c r="V399" s="31"/>
      <c r="W399" s="31"/>
      <c r="X399" s="31"/>
      <c r="Y399" s="31"/>
      <c r="Z399" s="31"/>
      <c r="AA399" s="31"/>
      <c r="AB399" s="31"/>
      <c r="AC399" s="31"/>
      <c r="AD399" s="31"/>
      <c r="AE399" s="31"/>
      <c r="AF399" s="31"/>
      <c r="AG399" s="31"/>
      <c r="AH399" s="31"/>
    </row>
    <row r="400" spans="13:55" x14ac:dyDescent="0.25">
      <c r="M400" s="31"/>
      <c r="N400" s="31"/>
      <c r="O400" s="31"/>
      <c r="P400" s="31"/>
      <c r="Q400" s="31"/>
      <c r="R400" s="31"/>
      <c r="S400" s="31"/>
      <c r="T400" s="31"/>
      <c r="U400" s="31"/>
      <c r="V400" s="31"/>
      <c r="W400" s="31"/>
      <c r="X400" s="31"/>
      <c r="Y400" s="31"/>
      <c r="Z400" s="31"/>
      <c r="AA400" s="31"/>
      <c r="AB400" s="31"/>
      <c r="AC400" s="31"/>
      <c r="AD400" s="31"/>
      <c r="AE400" s="31"/>
      <c r="AF400" s="31"/>
      <c r="AG400" s="31"/>
      <c r="AH400" s="31"/>
    </row>
    <row r="401" spans="13:34" x14ac:dyDescent="0.25">
      <c r="M401" s="31"/>
      <c r="N401" s="31"/>
      <c r="O401" s="31"/>
      <c r="P401" s="31"/>
      <c r="Q401" s="31"/>
      <c r="R401" s="31"/>
      <c r="S401" s="31"/>
      <c r="T401" s="31"/>
      <c r="U401" s="31"/>
      <c r="V401" s="31"/>
      <c r="W401" s="31"/>
      <c r="X401" s="31"/>
      <c r="Y401" s="31"/>
      <c r="Z401" s="31"/>
      <c r="AA401" s="31"/>
      <c r="AB401" s="31"/>
      <c r="AC401" s="31"/>
      <c r="AD401" s="31"/>
      <c r="AE401" s="31"/>
      <c r="AF401" s="31"/>
      <c r="AG401" s="31"/>
      <c r="AH401" s="31"/>
    </row>
    <row r="402" spans="13:34" x14ac:dyDescent="0.25">
      <c r="M402" s="31"/>
      <c r="N402" s="31"/>
      <c r="O402" s="31"/>
      <c r="P402" s="31"/>
      <c r="Q402" s="31"/>
      <c r="R402" s="31"/>
      <c r="S402" s="31"/>
      <c r="T402" s="31"/>
      <c r="U402" s="31"/>
      <c r="V402" s="31"/>
      <c r="W402" s="31"/>
      <c r="X402" s="31"/>
      <c r="Y402" s="31"/>
      <c r="Z402" s="31"/>
      <c r="AA402" s="31"/>
      <c r="AB402" s="31"/>
      <c r="AC402" s="31"/>
      <c r="AD402" s="31"/>
      <c r="AE402" s="31"/>
      <c r="AF402" s="31"/>
      <c r="AG402" s="31"/>
      <c r="AH402" s="31"/>
    </row>
    <row r="403" spans="13:34" x14ac:dyDescent="0.25">
      <c r="M403" s="31"/>
      <c r="N403" s="31"/>
      <c r="O403" s="31"/>
      <c r="P403" s="31"/>
      <c r="Q403" s="31"/>
      <c r="R403" s="31"/>
      <c r="S403" s="31"/>
      <c r="T403" s="31"/>
      <c r="U403" s="31"/>
      <c r="V403" s="31"/>
      <c r="W403" s="31"/>
      <c r="X403" s="31"/>
      <c r="Y403" s="31"/>
      <c r="Z403" s="31"/>
      <c r="AA403" s="31"/>
      <c r="AB403" s="31"/>
      <c r="AC403" s="31"/>
      <c r="AD403" s="31"/>
      <c r="AE403" s="31"/>
      <c r="AF403" s="31"/>
      <c r="AG403" s="31"/>
      <c r="AH403" s="31"/>
    </row>
    <row r="404" spans="13:34" x14ac:dyDescent="0.25">
      <c r="M404" s="31"/>
      <c r="N404" s="31"/>
      <c r="O404" s="31"/>
      <c r="P404" s="31"/>
      <c r="Q404" s="31"/>
      <c r="R404" s="31"/>
      <c r="S404" s="31"/>
      <c r="T404" s="31"/>
      <c r="U404" s="31"/>
      <c r="V404" s="31"/>
      <c r="W404" s="31"/>
      <c r="X404" s="31"/>
      <c r="Y404" s="31"/>
      <c r="Z404" s="31"/>
      <c r="AA404" s="31"/>
      <c r="AB404" s="31"/>
      <c r="AC404" s="31"/>
      <c r="AD404" s="31"/>
      <c r="AE404" s="31"/>
      <c r="AF404" s="31"/>
      <c r="AG404" s="31"/>
      <c r="AH404" s="31"/>
    </row>
    <row r="405" spans="13:34" x14ac:dyDescent="0.25">
      <c r="M405" s="31"/>
      <c r="N405" s="31"/>
      <c r="O405" s="31"/>
      <c r="P405" s="31"/>
      <c r="Q405" s="31"/>
      <c r="R405" s="31"/>
      <c r="S405" s="31"/>
      <c r="T405" s="31"/>
      <c r="U405" s="31"/>
      <c r="V405" s="31"/>
      <c r="W405" s="31"/>
      <c r="X405" s="31"/>
      <c r="Y405" s="31"/>
      <c r="Z405" s="31"/>
      <c r="AA405" s="31"/>
      <c r="AB405" s="31"/>
      <c r="AC405" s="31"/>
      <c r="AD405" s="31"/>
      <c r="AE405" s="31"/>
      <c r="AF405" s="31"/>
      <c r="AG405" s="31"/>
      <c r="AH405" s="31"/>
    </row>
    <row r="406" spans="13:34" x14ac:dyDescent="0.25">
      <c r="M406" s="31"/>
      <c r="N406" s="31"/>
      <c r="O406" s="31"/>
      <c r="P406" s="31"/>
      <c r="Q406" s="31"/>
      <c r="R406" s="31"/>
      <c r="S406" s="31"/>
      <c r="T406" s="31"/>
      <c r="U406" s="31"/>
      <c r="V406" s="31"/>
      <c r="W406" s="31"/>
      <c r="X406" s="31"/>
      <c r="Y406" s="31"/>
      <c r="Z406" s="31"/>
      <c r="AA406" s="31"/>
      <c r="AB406" s="31"/>
      <c r="AC406" s="31"/>
      <c r="AD406" s="31"/>
      <c r="AE406" s="31"/>
      <c r="AF406" s="31"/>
      <c r="AG406" s="31"/>
      <c r="AH406" s="31"/>
    </row>
    <row r="407" spans="13:34" x14ac:dyDescent="0.25">
      <c r="M407" s="31"/>
      <c r="N407" s="31"/>
      <c r="O407" s="31"/>
      <c r="P407" s="31"/>
      <c r="Q407" s="31"/>
      <c r="R407" s="31"/>
      <c r="S407" s="31"/>
      <c r="T407" s="31"/>
      <c r="U407" s="31"/>
      <c r="V407" s="31"/>
      <c r="W407" s="31"/>
      <c r="X407" s="31"/>
      <c r="Y407" s="31"/>
      <c r="Z407" s="31"/>
      <c r="AA407" s="31"/>
      <c r="AB407" s="31"/>
      <c r="AC407" s="31"/>
      <c r="AD407" s="31"/>
      <c r="AE407" s="31"/>
      <c r="AF407" s="31"/>
      <c r="AG407" s="31"/>
      <c r="AH407" s="31"/>
    </row>
    <row r="408" spans="13:34" x14ac:dyDescent="0.25">
      <c r="M408" s="31"/>
      <c r="N408" s="31"/>
      <c r="O408" s="31"/>
      <c r="P408" s="31"/>
      <c r="Q408" s="31"/>
      <c r="R408" s="31"/>
      <c r="S408" s="31"/>
      <c r="T408" s="31"/>
      <c r="U408" s="31"/>
      <c r="V408" s="31"/>
      <c r="W408" s="31"/>
      <c r="X408" s="31"/>
      <c r="Y408" s="31"/>
      <c r="Z408" s="31"/>
      <c r="AA408" s="31"/>
      <c r="AB408" s="31"/>
      <c r="AC408" s="31"/>
      <c r="AD408" s="31"/>
      <c r="AE408" s="31"/>
      <c r="AF408" s="31"/>
      <c r="AG408" s="31"/>
      <c r="AH408" s="31"/>
    </row>
    <row r="409" spans="13:34" x14ac:dyDescent="0.25">
      <c r="M409" s="31"/>
      <c r="N409" s="31"/>
      <c r="O409" s="31"/>
      <c r="P409" s="31"/>
      <c r="Q409" s="31"/>
      <c r="R409" s="31"/>
      <c r="S409" s="31"/>
      <c r="T409" s="31"/>
      <c r="U409" s="31"/>
      <c r="V409" s="31"/>
      <c r="W409" s="31"/>
      <c r="X409" s="31"/>
      <c r="Y409" s="31"/>
      <c r="Z409" s="31"/>
      <c r="AA409" s="31"/>
      <c r="AB409" s="31"/>
      <c r="AC409" s="31"/>
      <c r="AD409" s="31"/>
      <c r="AE409" s="31"/>
      <c r="AF409" s="31"/>
      <c r="AG409" s="31"/>
      <c r="AH409" s="31"/>
    </row>
    <row r="410" spans="13:34" x14ac:dyDescent="0.25">
      <c r="M410" s="31"/>
      <c r="N410" s="31"/>
      <c r="O410" s="31"/>
      <c r="P410" s="31"/>
      <c r="Q410" s="31"/>
      <c r="R410" s="31"/>
      <c r="S410" s="31"/>
      <c r="T410" s="31"/>
      <c r="U410" s="31"/>
      <c r="V410" s="31"/>
      <c r="W410" s="31"/>
      <c r="X410" s="31"/>
      <c r="Y410" s="31"/>
      <c r="Z410" s="31"/>
      <c r="AA410" s="31"/>
      <c r="AB410" s="31"/>
      <c r="AC410" s="31"/>
      <c r="AD410" s="31"/>
      <c r="AE410" s="31"/>
      <c r="AF410" s="31"/>
      <c r="AG410" s="31"/>
      <c r="AH410" s="31"/>
    </row>
    <row r="411" spans="13:34" x14ac:dyDescent="0.25">
      <c r="M411" s="31"/>
      <c r="N411" s="31"/>
      <c r="O411" s="31"/>
      <c r="P411" s="31"/>
      <c r="Q411" s="31"/>
      <c r="R411" s="31"/>
      <c r="S411" s="31"/>
      <c r="T411" s="31"/>
      <c r="U411" s="31"/>
      <c r="V411" s="31"/>
      <c r="W411" s="31"/>
      <c r="X411" s="31"/>
      <c r="Y411" s="31"/>
      <c r="Z411" s="31"/>
      <c r="AA411" s="31"/>
      <c r="AB411" s="31"/>
      <c r="AC411" s="31"/>
      <c r="AD411" s="31"/>
      <c r="AE411" s="31"/>
      <c r="AF411" s="31"/>
      <c r="AG411" s="31"/>
      <c r="AH411" s="31"/>
    </row>
    <row r="412" spans="13:34" x14ac:dyDescent="0.25">
      <c r="M412" s="31"/>
      <c r="N412" s="31"/>
      <c r="O412" s="31"/>
      <c r="P412" s="31"/>
      <c r="Q412" s="31"/>
      <c r="R412" s="31"/>
      <c r="S412" s="31"/>
      <c r="T412" s="31"/>
      <c r="U412" s="31"/>
      <c r="V412" s="31"/>
      <c r="W412" s="31"/>
      <c r="X412" s="31"/>
      <c r="Y412" s="31"/>
      <c r="Z412" s="31"/>
      <c r="AA412" s="31"/>
      <c r="AB412" s="31"/>
      <c r="AC412" s="31"/>
      <c r="AD412" s="31"/>
      <c r="AE412" s="31"/>
      <c r="AF412" s="31"/>
      <c r="AG412" s="31"/>
      <c r="AH412" s="31"/>
    </row>
    <row r="413" spans="13:34" x14ac:dyDescent="0.25">
      <c r="M413" s="31"/>
      <c r="N413" s="31"/>
      <c r="O413" s="31"/>
      <c r="P413" s="31"/>
      <c r="Q413" s="31"/>
      <c r="R413" s="31"/>
      <c r="S413" s="31"/>
      <c r="T413" s="31"/>
      <c r="U413" s="31"/>
      <c r="V413" s="31"/>
      <c r="W413" s="31"/>
      <c r="X413" s="31"/>
      <c r="Y413" s="31"/>
      <c r="Z413" s="31"/>
      <c r="AA413" s="31"/>
      <c r="AB413" s="31"/>
      <c r="AC413" s="31"/>
      <c r="AD413" s="31"/>
      <c r="AE413" s="31"/>
      <c r="AF413" s="31"/>
      <c r="AG413" s="31"/>
      <c r="AH413" s="31"/>
    </row>
    <row r="414" spans="13:34" x14ac:dyDescent="0.25">
      <c r="M414" s="31"/>
      <c r="N414" s="31"/>
      <c r="O414" s="31"/>
      <c r="P414" s="31"/>
      <c r="Q414" s="31"/>
      <c r="R414" s="31"/>
      <c r="S414" s="31"/>
      <c r="T414" s="31"/>
      <c r="U414" s="31"/>
      <c r="V414" s="31"/>
      <c r="W414" s="31"/>
      <c r="X414" s="31"/>
      <c r="Y414" s="31"/>
      <c r="Z414" s="31"/>
      <c r="AA414" s="31"/>
      <c r="AB414" s="31"/>
      <c r="AC414" s="31"/>
      <c r="AD414" s="31"/>
      <c r="AE414" s="31"/>
      <c r="AF414" s="31"/>
      <c r="AG414" s="31"/>
      <c r="AH414" s="31"/>
    </row>
    <row r="415" spans="13:34" x14ac:dyDescent="0.25">
      <c r="M415" s="31"/>
      <c r="N415" s="31"/>
      <c r="O415" s="31"/>
      <c r="P415" s="31"/>
      <c r="Q415" s="31"/>
      <c r="R415" s="31"/>
      <c r="S415" s="31"/>
      <c r="T415" s="31"/>
      <c r="U415" s="31"/>
      <c r="V415" s="31"/>
      <c r="W415" s="31"/>
      <c r="X415" s="31"/>
      <c r="Y415" s="31"/>
      <c r="Z415" s="31"/>
      <c r="AA415" s="31"/>
      <c r="AB415" s="31"/>
      <c r="AC415" s="31"/>
      <c r="AD415" s="31"/>
      <c r="AE415" s="31"/>
      <c r="AF415" s="31"/>
      <c r="AG415" s="31"/>
      <c r="AH415" s="31"/>
    </row>
    <row r="416" spans="13:34" x14ac:dyDescent="0.25">
      <c r="M416" s="31"/>
      <c r="N416" s="31"/>
      <c r="O416" s="31"/>
      <c r="P416" s="31"/>
      <c r="Q416" s="31"/>
      <c r="R416" s="31"/>
      <c r="S416" s="31"/>
      <c r="T416" s="31"/>
      <c r="U416" s="31"/>
      <c r="V416" s="31"/>
      <c r="W416" s="31"/>
      <c r="X416" s="31"/>
      <c r="Y416" s="31"/>
      <c r="Z416" s="31"/>
      <c r="AA416" s="31"/>
      <c r="AB416" s="31"/>
      <c r="AC416" s="31"/>
      <c r="AD416" s="31"/>
      <c r="AE416" s="31"/>
      <c r="AF416" s="31"/>
      <c r="AG416" s="31"/>
      <c r="AH416" s="31"/>
    </row>
    <row r="417" spans="13:34" x14ac:dyDescent="0.25">
      <c r="M417" s="31"/>
      <c r="N417" s="31"/>
      <c r="O417" s="31"/>
      <c r="P417" s="31"/>
      <c r="Q417" s="31"/>
      <c r="R417" s="31"/>
      <c r="S417" s="31"/>
      <c r="T417" s="31"/>
      <c r="U417" s="31"/>
      <c r="V417" s="31"/>
      <c r="W417" s="31"/>
      <c r="X417" s="31"/>
      <c r="Y417" s="31"/>
      <c r="Z417" s="31"/>
      <c r="AA417" s="31"/>
      <c r="AB417" s="31"/>
      <c r="AC417" s="31"/>
      <c r="AD417" s="31"/>
      <c r="AE417" s="31"/>
      <c r="AF417" s="31"/>
      <c r="AG417" s="31"/>
      <c r="AH417" s="31"/>
    </row>
    <row r="418" spans="13:34" x14ac:dyDescent="0.25">
      <c r="M418" s="31"/>
      <c r="N418" s="31"/>
      <c r="O418" s="31"/>
      <c r="P418" s="31"/>
      <c r="Q418" s="31"/>
      <c r="R418" s="31"/>
      <c r="S418" s="31"/>
      <c r="T418" s="31"/>
      <c r="U418" s="31"/>
      <c r="V418" s="31"/>
      <c r="W418" s="31"/>
      <c r="X418" s="31"/>
      <c r="Y418" s="31"/>
      <c r="Z418" s="31"/>
      <c r="AA418" s="31"/>
      <c r="AB418" s="31"/>
      <c r="AC418" s="31"/>
      <c r="AD418" s="31"/>
      <c r="AE418" s="31"/>
      <c r="AF418" s="31"/>
      <c r="AG418" s="31"/>
      <c r="AH418" s="31"/>
    </row>
    <row r="419" spans="13:34" x14ac:dyDescent="0.25">
      <c r="M419" s="31"/>
      <c r="N419" s="31"/>
      <c r="O419" s="31"/>
      <c r="P419" s="31"/>
      <c r="Q419" s="31"/>
      <c r="R419" s="31"/>
      <c r="S419" s="31"/>
      <c r="T419" s="31"/>
      <c r="U419" s="31"/>
      <c r="V419" s="31"/>
      <c r="W419" s="31"/>
      <c r="X419" s="31"/>
      <c r="Y419" s="31"/>
      <c r="Z419" s="31"/>
      <c r="AA419" s="31"/>
      <c r="AB419" s="31"/>
      <c r="AC419" s="31"/>
      <c r="AD419" s="31"/>
      <c r="AE419" s="31"/>
      <c r="AF419" s="31"/>
      <c r="AG419" s="31"/>
      <c r="AH419" s="31"/>
    </row>
    <row r="420" spans="13:34" x14ac:dyDescent="0.25">
      <c r="M420" s="31"/>
      <c r="N420" s="31"/>
      <c r="O420" s="31"/>
      <c r="P420" s="31"/>
      <c r="Q420" s="31"/>
      <c r="R420" s="31"/>
      <c r="S420" s="31"/>
      <c r="T420" s="31"/>
      <c r="U420" s="31"/>
      <c r="V420" s="31"/>
      <c r="W420" s="31"/>
      <c r="X420" s="31"/>
      <c r="Y420" s="31"/>
      <c r="Z420" s="31"/>
      <c r="AA420" s="31"/>
      <c r="AB420" s="31"/>
      <c r="AC420" s="31"/>
      <c r="AD420" s="31"/>
      <c r="AE420" s="31"/>
      <c r="AF420" s="31"/>
      <c r="AG420" s="31"/>
      <c r="AH420" s="31"/>
    </row>
    <row r="421" spans="13:34" x14ac:dyDescent="0.25">
      <c r="M421" s="31"/>
      <c r="N421" s="31"/>
      <c r="O421" s="31"/>
      <c r="P421" s="31"/>
      <c r="Q421" s="31"/>
      <c r="R421" s="31"/>
      <c r="S421" s="31"/>
      <c r="T421" s="31"/>
      <c r="U421" s="31"/>
      <c r="V421" s="31"/>
      <c r="W421" s="31"/>
      <c r="X421" s="31"/>
      <c r="Y421" s="31"/>
      <c r="Z421" s="31"/>
      <c r="AA421" s="31"/>
      <c r="AB421" s="31"/>
      <c r="AC421" s="31"/>
      <c r="AD421" s="31"/>
      <c r="AE421" s="31"/>
      <c r="AF421" s="31"/>
      <c r="AG421" s="31"/>
      <c r="AH421" s="31"/>
    </row>
    <row r="422" spans="13:34" x14ac:dyDescent="0.25">
      <c r="M422" s="31"/>
      <c r="N422" s="31"/>
      <c r="O422" s="31"/>
      <c r="P422" s="31"/>
      <c r="Q422" s="31"/>
      <c r="R422" s="31"/>
      <c r="S422" s="31"/>
      <c r="T422" s="31"/>
      <c r="U422" s="31"/>
      <c r="V422" s="31"/>
      <c r="W422" s="31"/>
      <c r="X422" s="31"/>
      <c r="Y422" s="31"/>
      <c r="Z422" s="31"/>
      <c r="AA422" s="31"/>
      <c r="AB422" s="31"/>
      <c r="AC422" s="31"/>
      <c r="AD422" s="31"/>
      <c r="AE422" s="31"/>
      <c r="AF422" s="31"/>
      <c r="AG422" s="31"/>
      <c r="AH422" s="31"/>
    </row>
    <row r="423" spans="13:34" x14ac:dyDescent="0.25">
      <c r="M423" s="31"/>
      <c r="N423" s="31"/>
      <c r="O423" s="31"/>
      <c r="P423" s="31"/>
      <c r="Q423" s="31"/>
      <c r="R423" s="31"/>
      <c r="S423" s="31"/>
      <c r="T423" s="31"/>
      <c r="U423" s="31"/>
      <c r="V423" s="31"/>
      <c r="W423" s="31"/>
      <c r="X423" s="31"/>
      <c r="Y423" s="31"/>
      <c r="Z423" s="31"/>
      <c r="AA423" s="31"/>
      <c r="AB423" s="31"/>
      <c r="AC423" s="31"/>
      <c r="AD423" s="31"/>
      <c r="AE423" s="31"/>
      <c r="AF423" s="31"/>
      <c r="AG423" s="31"/>
      <c r="AH423" s="31"/>
    </row>
    <row r="424" spans="13:34" x14ac:dyDescent="0.25">
      <c r="M424" s="31"/>
      <c r="N424" s="31"/>
      <c r="O424" s="31"/>
      <c r="P424" s="31"/>
      <c r="Q424" s="31"/>
      <c r="R424" s="31"/>
      <c r="S424" s="31"/>
      <c r="T424" s="31"/>
      <c r="U424" s="31"/>
      <c r="V424" s="31"/>
      <c r="W424" s="31"/>
      <c r="X424" s="31"/>
      <c r="Y424" s="31"/>
      <c r="Z424" s="31"/>
      <c r="AA424" s="31"/>
      <c r="AB424" s="31"/>
      <c r="AC424" s="31"/>
      <c r="AD424" s="31"/>
      <c r="AE424" s="31"/>
      <c r="AF424" s="31"/>
      <c r="AG424" s="31"/>
      <c r="AH424" s="31"/>
    </row>
    <row r="425" spans="13:34" x14ac:dyDescent="0.25">
      <c r="M425" s="31"/>
      <c r="N425" s="31"/>
      <c r="O425" s="31"/>
      <c r="P425" s="31"/>
      <c r="Q425" s="31"/>
      <c r="R425" s="31"/>
      <c r="S425" s="31"/>
      <c r="T425" s="31"/>
      <c r="U425" s="31"/>
      <c r="V425" s="31"/>
      <c r="W425" s="31"/>
      <c r="X425" s="31"/>
      <c r="Y425" s="31"/>
      <c r="Z425" s="31"/>
      <c r="AA425" s="31"/>
      <c r="AB425" s="31"/>
      <c r="AC425" s="31"/>
      <c r="AD425" s="31"/>
      <c r="AE425" s="31"/>
      <c r="AF425" s="31"/>
      <c r="AG425" s="31"/>
      <c r="AH425" s="31"/>
    </row>
    <row r="426" spans="13:34" x14ac:dyDescent="0.25">
      <c r="M426" s="31"/>
      <c r="N426" s="31"/>
      <c r="O426" s="31"/>
      <c r="P426" s="31"/>
      <c r="Q426" s="31"/>
      <c r="R426" s="31"/>
      <c r="S426" s="31"/>
      <c r="T426" s="31"/>
      <c r="U426" s="31"/>
      <c r="V426" s="31"/>
      <c r="W426" s="31"/>
      <c r="X426" s="31"/>
      <c r="Y426" s="31"/>
      <c r="Z426" s="31"/>
      <c r="AA426" s="31"/>
      <c r="AB426" s="31"/>
      <c r="AC426" s="31"/>
      <c r="AD426" s="31"/>
      <c r="AE426" s="31"/>
      <c r="AF426" s="31"/>
      <c r="AG426" s="31"/>
      <c r="AH426" s="31"/>
    </row>
    <row r="427" spans="13:34" x14ac:dyDescent="0.25">
      <c r="M427" s="31"/>
      <c r="N427" s="31"/>
      <c r="O427" s="31"/>
      <c r="P427" s="31"/>
      <c r="Q427" s="31"/>
      <c r="R427" s="31"/>
      <c r="S427" s="31"/>
      <c r="T427" s="31"/>
      <c r="U427" s="31"/>
      <c r="V427" s="31"/>
      <c r="W427" s="31"/>
      <c r="X427" s="31"/>
      <c r="Y427" s="31"/>
      <c r="Z427" s="31"/>
      <c r="AA427" s="31"/>
      <c r="AB427" s="31"/>
      <c r="AC427" s="31"/>
      <c r="AD427" s="31"/>
      <c r="AE427" s="31"/>
      <c r="AF427" s="31"/>
      <c r="AG427" s="31"/>
      <c r="AH427" s="31"/>
    </row>
    <row r="428" spans="13:34" x14ac:dyDescent="0.25">
      <c r="M428" s="31"/>
      <c r="N428" s="31"/>
      <c r="O428" s="31"/>
      <c r="P428" s="31"/>
      <c r="Q428" s="31"/>
      <c r="R428" s="31"/>
      <c r="S428" s="31"/>
      <c r="T428" s="31"/>
      <c r="U428" s="31"/>
      <c r="V428" s="31"/>
      <c r="W428" s="31"/>
      <c r="X428" s="31"/>
      <c r="Y428" s="31"/>
      <c r="Z428" s="31"/>
      <c r="AA428" s="31"/>
      <c r="AB428" s="31"/>
      <c r="AC428" s="31"/>
      <c r="AD428" s="31"/>
      <c r="AE428" s="31"/>
      <c r="AF428" s="31"/>
      <c r="AG428" s="31"/>
      <c r="AH428" s="31"/>
    </row>
    <row r="429" spans="13:34" x14ac:dyDescent="0.25">
      <c r="M429" s="31"/>
      <c r="N429" s="31"/>
      <c r="O429" s="31"/>
      <c r="P429" s="31"/>
      <c r="Q429" s="31"/>
      <c r="R429" s="31"/>
      <c r="S429" s="31"/>
      <c r="T429" s="31"/>
      <c r="U429" s="31"/>
      <c r="V429" s="31"/>
      <c r="W429" s="31"/>
      <c r="X429" s="31"/>
      <c r="Y429" s="31"/>
      <c r="Z429" s="31"/>
      <c r="AA429" s="31"/>
      <c r="AB429" s="31"/>
      <c r="AC429" s="31"/>
      <c r="AD429" s="31"/>
      <c r="AE429" s="31"/>
      <c r="AF429" s="31"/>
      <c r="AG429" s="31"/>
      <c r="AH429" s="31"/>
    </row>
    <row r="430" spans="13:34" x14ac:dyDescent="0.25">
      <c r="M430" s="31"/>
      <c r="N430" s="31"/>
      <c r="O430" s="31"/>
      <c r="P430" s="31"/>
      <c r="Q430" s="31"/>
      <c r="R430" s="31"/>
      <c r="S430" s="31"/>
      <c r="T430" s="31"/>
      <c r="U430" s="31"/>
      <c r="V430" s="31"/>
      <c r="W430" s="31"/>
      <c r="X430" s="31"/>
      <c r="Y430" s="31"/>
      <c r="Z430" s="31"/>
      <c r="AA430" s="31"/>
      <c r="AB430" s="31"/>
      <c r="AC430" s="31"/>
      <c r="AD430" s="31"/>
      <c r="AE430" s="31"/>
      <c r="AF430" s="31"/>
      <c r="AG430" s="31"/>
      <c r="AH430" s="31"/>
    </row>
    <row r="431" spans="13:34" x14ac:dyDescent="0.25">
      <c r="M431" s="31"/>
      <c r="N431" s="31"/>
      <c r="O431" s="31"/>
      <c r="P431" s="31"/>
      <c r="Q431" s="31"/>
      <c r="R431" s="31"/>
      <c r="S431" s="31"/>
      <c r="T431" s="31"/>
      <c r="U431" s="31"/>
      <c r="V431" s="31"/>
      <c r="W431" s="31"/>
      <c r="X431" s="31"/>
      <c r="Y431" s="31"/>
      <c r="Z431" s="31"/>
      <c r="AA431" s="31"/>
      <c r="AB431" s="31"/>
      <c r="AC431" s="31"/>
      <c r="AD431" s="31"/>
      <c r="AE431" s="31"/>
      <c r="AF431" s="31"/>
      <c r="AG431" s="31"/>
      <c r="AH431" s="31"/>
    </row>
    <row r="432" spans="13:34" x14ac:dyDescent="0.25">
      <c r="M432" s="31"/>
      <c r="N432" s="31"/>
      <c r="O432" s="31"/>
      <c r="P432" s="31"/>
      <c r="Q432" s="31"/>
      <c r="R432" s="31"/>
      <c r="S432" s="31"/>
      <c r="T432" s="31"/>
      <c r="U432" s="31"/>
      <c r="V432" s="31"/>
      <c r="W432" s="31"/>
      <c r="X432" s="31"/>
      <c r="Y432" s="31"/>
      <c r="Z432" s="31"/>
      <c r="AA432" s="31"/>
      <c r="AB432" s="31"/>
      <c r="AC432" s="31"/>
      <c r="AD432" s="31"/>
      <c r="AE432" s="31"/>
      <c r="AF432" s="31"/>
      <c r="AG432" s="31"/>
      <c r="AH432" s="31"/>
    </row>
    <row r="433" spans="13:34" x14ac:dyDescent="0.25">
      <c r="M433" s="31"/>
      <c r="N433" s="31"/>
      <c r="O433" s="31"/>
      <c r="P433" s="31"/>
      <c r="Q433" s="31"/>
      <c r="R433" s="31"/>
      <c r="S433" s="31"/>
      <c r="T433" s="31"/>
      <c r="U433" s="31"/>
      <c r="V433" s="31"/>
      <c r="W433" s="31"/>
      <c r="X433" s="31"/>
      <c r="Y433" s="31"/>
      <c r="Z433" s="31"/>
      <c r="AA433" s="31"/>
      <c r="AB433" s="31"/>
      <c r="AC433" s="31"/>
      <c r="AD433" s="31"/>
      <c r="AE433" s="31"/>
      <c r="AF433" s="31"/>
      <c r="AG433" s="31"/>
      <c r="AH433" s="31"/>
    </row>
    <row r="434" spans="13:34" x14ac:dyDescent="0.25">
      <c r="M434" s="31"/>
      <c r="N434" s="31"/>
      <c r="O434" s="31"/>
      <c r="P434" s="31"/>
      <c r="Q434" s="31"/>
      <c r="R434" s="31"/>
      <c r="S434" s="31"/>
      <c r="T434" s="31"/>
      <c r="U434" s="31"/>
      <c r="V434" s="31"/>
      <c r="W434" s="31"/>
      <c r="X434" s="31"/>
      <c r="Y434" s="31"/>
      <c r="Z434" s="31"/>
      <c r="AA434" s="31"/>
      <c r="AB434" s="31"/>
      <c r="AC434" s="31"/>
      <c r="AD434" s="31"/>
      <c r="AE434" s="31"/>
      <c r="AF434" s="31"/>
      <c r="AG434" s="31"/>
      <c r="AH434" s="31"/>
    </row>
    <row r="435" spans="13:34" x14ac:dyDescent="0.25">
      <c r="M435" s="31"/>
      <c r="N435" s="31"/>
      <c r="O435" s="31"/>
      <c r="P435" s="31"/>
      <c r="Q435" s="31"/>
      <c r="R435" s="31"/>
      <c r="S435" s="31"/>
      <c r="T435" s="31"/>
      <c r="U435" s="31"/>
      <c r="V435" s="31"/>
      <c r="W435" s="31"/>
      <c r="X435" s="31"/>
      <c r="Y435" s="31"/>
      <c r="Z435" s="31"/>
      <c r="AA435" s="31"/>
      <c r="AB435" s="31"/>
      <c r="AC435" s="31"/>
      <c r="AD435" s="31"/>
      <c r="AE435" s="31"/>
      <c r="AF435" s="31"/>
      <c r="AG435" s="31"/>
      <c r="AH435" s="31"/>
    </row>
    <row r="436" spans="13:34" x14ac:dyDescent="0.25">
      <c r="M436" s="31"/>
      <c r="N436" s="31"/>
      <c r="O436" s="31"/>
      <c r="P436" s="31"/>
      <c r="Q436" s="31"/>
      <c r="R436" s="31"/>
      <c r="S436" s="31"/>
      <c r="T436" s="31"/>
      <c r="U436" s="31"/>
      <c r="V436" s="31"/>
      <c r="W436" s="31"/>
      <c r="X436" s="31"/>
      <c r="Y436" s="31"/>
      <c r="Z436" s="31"/>
      <c r="AA436" s="31"/>
      <c r="AB436" s="31"/>
      <c r="AC436" s="31"/>
      <c r="AD436" s="31"/>
      <c r="AE436" s="31"/>
      <c r="AF436" s="31"/>
      <c r="AG436" s="31"/>
      <c r="AH436" s="31"/>
    </row>
    <row r="437" spans="13:34" x14ac:dyDescent="0.25">
      <c r="M437" s="31"/>
      <c r="N437" s="31"/>
      <c r="O437" s="31"/>
      <c r="P437" s="31"/>
      <c r="Q437" s="31"/>
      <c r="R437" s="31"/>
      <c r="S437" s="31"/>
      <c r="T437" s="31"/>
      <c r="U437" s="31"/>
      <c r="V437" s="31"/>
      <c r="W437" s="31"/>
      <c r="X437" s="31"/>
      <c r="Y437" s="31"/>
      <c r="Z437" s="31"/>
      <c r="AA437" s="31"/>
      <c r="AB437" s="31"/>
      <c r="AC437" s="31"/>
      <c r="AD437" s="31"/>
      <c r="AE437" s="31"/>
      <c r="AF437" s="31"/>
      <c r="AG437" s="31"/>
      <c r="AH437" s="31"/>
    </row>
    <row r="438" spans="13:34" x14ac:dyDescent="0.25">
      <c r="M438" s="31"/>
      <c r="N438" s="31"/>
      <c r="O438" s="31"/>
      <c r="P438" s="31"/>
      <c r="Q438" s="31"/>
      <c r="R438" s="31"/>
      <c r="S438" s="31"/>
      <c r="T438" s="31"/>
      <c r="U438" s="31"/>
      <c r="V438" s="31"/>
      <c r="W438" s="31"/>
      <c r="X438" s="31"/>
      <c r="Y438" s="31"/>
      <c r="Z438" s="31"/>
      <c r="AA438" s="31"/>
      <c r="AB438" s="31"/>
      <c r="AC438" s="31"/>
      <c r="AD438" s="31"/>
      <c r="AE438" s="31"/>
      <c r="AF438" s="31"/>
      <c r="AG438" s="31"/>
      <c r="AH438" s="31"/>
    </row>
    <row r="439" spans="13:34" x14ac:dyDescent="0.25">
      <c r="M439" s="31"/>
      <c r="N439" s="31"/>
      <c r="O439" s="31"/>
      <c r="P439" s="31"/>
      <c r="Q439" s="31"/>
      <c r="R439" s="31"/>
      <c r="S439" s="31"/>
      <c r="T439" s="31"/>
      <c r="U439" s="31"/>
      <c r="V439" s="31"/>
      <c r="W439" s="31"/>
      <c r="X439" s="31"/>
      <c r="Y439" s="31"/>
      <c r="Z439" s="31"/>
      <c r="AA439" s="31"/>
      <c r="AB439" s="31"/>
      <c r="AC439" s="31"/>
      <c r="AD439" s="31"/>
      <c r="AE439" s="31"/>
      <c r="AF439" s="31"/>
      <c r="AG439" s="31"/>
      <c r="AH439" s="31"/>
    </row>
    <row r="440" spans="13:34" x14ac:dyDescent="0.25">
      <c r="M440" s="31"/>
      <c r="N440" s="31"/>
      <c r="O440" s="31"/>
      <c r="P440" s="31"/>
      <c r="Q440" s="31"/>
      <c r="R440" s="31"/>
      <c r="S440" s="31"/>
      <c r="T440" s="31"/>
      <c r="U440" s="31"/>
      <c r="V440" s="31"/>
      <c r="W440" s="31"/>
      <c r="X440" s="31"/>
      <c r="Y440" s="31"/>
      <c r="Z440" s="31"/>
      <c r="AA440" s="31"/>
      <c r="AB440" s="31"/>
      <c r="AC440" s="31"/>
      <c r="AD440" s="31"/>
      <c r="AE440" s="31"/>
      <c r="AF440" s="31"/>
      <c r="AG440" s="31"/>
      <c r="AH440" s="31"/>
    </row>
    <row r="441" spans="13:34" x14ac:dyDescent="0.25">
      <c r="M441" s="31"/>
      <c r="N441" s="31"/>
      <c r="O441" s="31"/>
      <c r="P441" s="31"/>
      <c r="Q441" s="31"/>
      <c r="R441" s="31"/>
      <c r="S441" s="31"/>
      <c r="T441" s="31"/>
      <c r="U441" s="31"/>
      <c r="V441" s="31"/>
      <c r="W441" s="31"/>
      <c r="X441" s="31"/>
      <c r="Y441" s="31"/>
      <c r="Z441" s="31"/>
      <c r="AA441" s="31"/>
      <c r="AB441" s="31"/>
      <c r="AC441" s="31"/>
      <c r="AD441" s="31"/>
      <c r="AE441" s="31"/>
      <c r="AF441" s="31"/>
      <c r="AG441" s="31"/>
      <c r="AH441" s="31"/>
    </row>
    <row r="442" spans="13:34" x14ac:dyDescent="0.25">
      <c r="M442" s="31"/>
      <c r="N442" s="31"/>
      <c r="O442" s="31"/>
      <c r="P442" s="31"/>
      <c r="Q442" s="31"/>
      <c r="R442" s="31"/>
      <c r="S442" s="31"/>
      <c r="T442" s="31"/>
      <c r="U442" s="31"/>
      <c r="V442" s="31"/>
      <c r="W442" s="31"/>
      <c r="X442" s="31"/>
      <c r="Y442" s="31"/>
      <c r="Z442" s="31"/>
      <c r="AA442" s="31"/>
      <c r="AB442" s="31"/>
      <c r="AC442" s="31"/>
      <c r="AD442" s="31"/>
      <c r="AE442" s="31"/>
      <c r="AF442" s="31"/>
      <c r="AG442" s="31"/>
      <c r="AH442" s="31"/>
    </row>
    <row r="443" spans="13:34" x14ac:dyDescent="0.25">
      <c r="M443" s="31"/>
      <c r="N443" s="31"/>
      <c r="O443" s="31"/>
      <c r="P443" s="31"/>
      <c r="Q443" s="31"/>
      <c r="R443" s="31"/>
      <c r="S443" s="31"/>
      <c r="T443" s="31"/>
      <c r="U443" s="31"/>
      <c r="V443" s="31"/>
      <c r="W443" s="31"/>
      <c r="X443" s="31"/>
      <c r="Y443" s="31"/>
      <c r="Z443" s="31"/>
      <c r="AA443" s="31"/>
      <c r="AB443" s="31"/>
      <c r="AC443" s="31"/>
      <c r="AD443" s="31"/>
      <c r="AE443" s="31"/>
      <c r="AF443" s="31"/>
      <c r="AG443" s="31"/>
      <c r="AH443" s="31"/>
    </row>
    <row r="444" spans="13:34" x14ac:dyDescent="0.25">
      <c r="M444" s="31"/>
      <c r="N444" s="31"/>
      <c r="O444" s="31"/>
      <c r="P444" s="31"/>
      <c r="Q444" s="31"/>
      <c r="R444" s="31"/>
      <c r="S444" s="31"/>
      <c r="T444" s="31"/>
      <c r="U444" s="31"/>
      <c r="V444" s="31"/>
      <c r="W444" s="31"/>
      <c r="X444" s="31"/>
      <c r="Y444" s="31"/>
      <c r="Z444" s="31"/>
      <c r="AA444" s="31"/>
      <c r="AB444" s="31"/>
      <c r="AC444" s="31"/>
      <c r="AD444" s="31"/>
      <c r="AE444" s="31"/>
      <c r="AF444" s="31"/>
      <c r="AG444" s="31"/>
      <c r="AH444" s="31"/>
    </row>
    <row r="445" spans="13:34" x14ac:dyDescent="0.25">
      <c r="M445" s="31"/>
      <c r="N445" s="31"/>
      <c r="O445" s="31"/>
      <c r="P445" s="31"/>
      <c r="Q445" s="31"/>
      <c r="R445" s="31"/>
      <c r="S445" s="31"/>
      <c r="T445" s="31"/>
      <c r="U445" s="31"/>
      <c r="V445" s="31"/>
      <c r="W445" s="31"/>
      <c r="X445" s="31"/>
      <c r="Y445" s="31"/>
      <c r="Z445" s="31"/>
      <c r="AA445" s="31"/>
      <c r="AB445" s="31"/>
      <c r="AC445" s="31"/>
      <c r="AD445" s="31"/>
      <c r="AE445" s="31"/>
      <c r="AF445" s="31"/>
      <c r="AG445" s="31"/>
      <c r="AH445" s="31"/>
    </row>
    <row r="446" spans="13:34" x14ac:dyDescent="0.25">
      <c r="M446" s="31"/>
      <c r="N446" s="31"/>
      <c r="O446" s="31"/>
      <c r="P446" s="31"/>
      <c r="Q446" s="31"/>
      <c r="R446" s="31"/>
      <c r="S446" s="31"/>
      <c r="T446" s="31"/>
      <c r="U446" s="31"/>
      <c r="V446" s="31"/>
      <c r="W446" s="31"/>
      <c r="X446" s="31"/>
      <c r="Y446" s="31"/>
      <c r="Z446" s="31"/>
      <c r="AA446" s="31"/>
      <c r="AB446" s="31"/>
      <c r="AC446" s="31"/>
      <c r="AD446" s="31"/>
      <c r="AE446" s="31"/>
      <c r="AF446" s="31"/>
      <c r="AG446" s="31"/>
      <c r="AH446" s="31"/>
    </row>
  </sheetData>
  <autoFilter ref="A7:BC7" xr:uid="{42F0F900-F1CA-4012-BC33-4FB64FD1B882}"/>
  <dataConsolidate/>
  <mergeCells count="6">
    <mergeCell ref="J5:K6"/>
    <mergeCell ref="A5:A7"/>
    <mergeCell ref="B5:C6"/>
    <mergeCell ref="D5:E6"/>
    <mergeCell ref="F5:G6"/>
    <mergeCell ref="H5:I6"/>
  </mergeCells>
  <conditionalFormatting sqref="B8:K372">
    <cfRule type="colorScale" priority="1">
      <colorScale>
        <cfvo type="min"/>
        <cfvo type="percentile" val="50"/>
        <cfvo type="max"/>
        <color theme="0"/>
        <color theme="5" tint="0.39997558519241921"/>
        <color theme="5" tint="-0.499984740745262"/>
      </colorScale>
    </cfRule>
    <cfRule type="cellIs" dxfId="24" priority="2" operator="not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C049-7010-494A-8703-369091AA75BF}">
  <sheetPr codeName="Feuil18">
    <tabColor theme="4" tint="0.39997558519241921"/>
  </sheetPr>
  <dimension ref="A1:T15701"/>
  <sheetViews>
    <sheetView zoomScale="60" zoomScaleNormal="60" workbookViewId="0">
      <pane ySplit="6" topLeftCell="A7" activePane="bottomLeft" state="frozen"/>
      <selection pane="bottomLeft" activeCell="D6" sqref="D6"/>
    </sheetView>
  </sheetViews>
  <sheetFormatPr baseColWidth="10" defaultRowHeight="14.5" x14ac:dyDescent="0.35"/>
  <cols>
    <col min="20" max="20" width="15.54296875" customWidth="1"/>
  </cols>
  <sheetData>
    <row r="1" spans="1:20" x14ac:dyDescent="0.35">
      <c r="A1" t="s">
        <v>232</v>
      </c>
    </row>
    <row r="2" spans="1:20" x14ac:dyDescent="0.35">
      <c r="A2" t="s">
        <v>78</v>
      </c>
    </row>
    <row r="3" spans="1:20" x14ac:dyDescent="0.35">
      <c r="A3" t="s">
        <v>233</v>
      </c>
    </row>
    <row r="4" spans="1:20" x14ac:dyDescent="0.35">
      <c r="A4" t="s">
        <v>241</v>
      </c>
    </row>
    <row r="6" spans="1:20" x14ac:dyDescent="0.35">
      <c r="A6" t="s">
        <v>79</v>
      </c>
      <c r="B6" t="s">
        <v>80</v>
      </c>
      <c r="C6" t="s">
        <v>81</v>
      </c>
      <c r="D6" t="s">
        <v>197</v>
      </c>
      <c r="E6" t="s">
        <v>198</v>
      </c>
      <c r="F6" t="s">
        <v>199</v>
      </c>
      <c r="G6" t="s">
        <v>200</v>
      </c>
      <c r="H6" t="s">
        <v>201</v>
      </c>
      <c r="I6" t="s">
        <v>202</v>
      </c>
      <c r="J6" t="s">
        <v>73</v>
      </c>
      <c r="K6" t="s">
        <v>74</v>
      </c>
      <c r="L6" t="s">
        <v>82</v>
      </c>
      <c r="M6" t="s">
        <v>83</v>
      </c>
      <c r="N6" t="s">
        <v>84</v>
      </c>
      <c r="O6" t="s">
        <v>85</v>
      </c>
      <c r="P6" t="s">
        <v>86</v>
      </c>
      <c r="Q6" t="s">
        <v>87</v>
      </c>
      <c r="R6" t="s">
        <v>88</v>
      </c>
      <c r="S6" t="s">
        <v>203</v>
      </c>
      <c r="T6" t="s">
        <v>89</v>
      </c>
    </row>
    <row r="7" spans="1:20" x14ac:dyDescent="0.35">
      <c r="A7" t="s">
        <v>90</v>
      </c>
      <c r="B7" t="s">
        <v>91</v>
      </c>
      <c r="C7" t="s">
        <v>92</v>
      </c>
      <c r="D7" s="29">
        <v>45383</v>
      </c>
      <c r="E7">
        <v>0</v>
      </c>
      <c r="F7">
        <v>0</v>
      </c>
      <c r="G7">
        <v>0</v>
      </c>
      <c r="H7">
        <v>0</v>
      </c>
      <c r="R7">
        <v>0</v>
      </c>
      <c r="S7" t="s">
        <v>204</v>
      </c>
      <c r="T7" s="247">
        <v>45078.313078703701</v>
      </c>
    </row>
    <row r="8" spans="1:20" x14ac:dyDescent="0.35">
      <c r="A8" t="s">
        <v>90</v>
      </c>
      <c r="B8" t="s">
        <v>91</v>
      </c>
      <c r="C8" t="s">
        <v>92</v>
      </c>
      <c r="D8" s="29">
        <v>45384</v>
      </c>
      <c r="E8">
        <v>0</v>
      </c>
      <c r="F8">
        <v>0</v>
      </c>
      <c r="G8">
        <v>0</v>
      </c>
      <c r="H8">
        <v>0</v>
      </c>
      <c r="R8">
        <v>0</v>
      </c>
      <c r="S8" t="s">
        <v>204</v>
      </c>
      <c r="T8" s="247">
        <v>45078.313483796293</v>
      </c>
    </row>
    <row r="9" spans="1:20" x14ac:dyDescent="0.35">
      <c r="A9" t="s">
        <v>90</v>
      </c>
      <c r="B9" t="s">
        <v>91</v>
      </c>
      <c r="C9" t="s">
        <v>92</v>
      </c>
      <c r="D9" s="29">
        <v>45385</v>
      </c>
      <c r="E9">
        <v>0</v>
      </c>
      <c r="F9">
        <v>0</v>
      </c>
      <c r="G9">
        <v>0</v>
      </c>
      <c r="H9">
        <v>0</v>
      </c>
      <c r="R9">
        <v>0</v>
      </c>
      <c r="S9" t="s">
        <v>204</v>
      </c>
      <c r="T9" s="247">
        <v>45078.313460648147</v>
      </c>
    </row>
    <row r="10" spans="1:20" x14ac:dyDescent="0.35">
      <c r="A10" t="s">
        <v>90</v>
      </c>
      <c r="B10" t="s">
        <v>91</v>
      </c>
      <c r="C10" t="s">
        <v>92</v>
      </c>
      <c r="D10" s="29">
        <v>45386</v>
      </c>
      <c r="E10">
        <v>0</v>
      </c>
      <c r="F10">
        <v>0</v>
      </c>
      <c r="G10">
        <v>0</v>
      </c>
      <c r="H10">
        <v>0</v>
      </c>
      <c r="R10">
        <v>0</v>
      </c>
      <c r="S10" t="s">
        <v>204</v>
      </c>
      <c r="T10" s="247">
        <v>45078.313530092593</v>
      </c>
    </row>
    <row r="11" spans="1:20" x14ac:dyDescent="0.35">
      <c r="A11" t="s">
        <v>90</v>
      </c>
      <c r="B11" t="s">
        <v>91</v>
      </c>
      <c r="C11" t="s">
        <v>92</v>
      </c>
      <c r="D11" s="29">
        <v>45387</v>
      </c>
      <c r="E11">
        <v>0</v>
      </c>
      <c r="F11">
        <v>0</v>
      </c>
      <c r="G11">
        <v>0</v>
      </c>
      <c r="H11">
        <v>0</v>
      </c>
      <c r="R11">
        <v>0</v>
      </c>
      <c r="S11" t="s">
        <v>204</v>
      </c>
      <c r="T11" s="247">
        <v>45078.313530092593</v>
      </c>
    </row>
    <row r="12" spans="1:20" x14ac:dyDescent="0.35">
      <c r="A12" t="s">
        <v>90</v>
      </c>
      <c r="B12" t="s">
        <v>91</v>
      </c>
      <c r="C12" t="s">
        <v>92</v>
      </c>
      <c r="D12" s="29">
        <v>45388</v>
      </c>
      <c r="E12">
        <v>0</v>
      </c>
      <c r="F12">
        <v>0</v>
      </c>
      <c r="G12">
        <v>0</v>
      </c>
      <c r="H12">
        <v>0</v>
      </c>
      <c r="R12">
        <v>0</v>
      </c>
      <c r="S12" t="s">
        <v>204</v>
      </c>
      <c r="T12" s="247">
        <v>45078.31354166667</v>
      </c>
    </row>
    <row r="13" spans="1:20" x14ac:dyDescent="0.35">
      <c r="A13" t="s">
        <v>90</v>
      </c>
      <c r="B13" t="s">
        <v>91</v>
      </c>
      <c r="C13" t="s">
        <v>92</v>
      </c>
      <c r="D13" s="29">
        <v>45389</v>
      </c>
      <c r="E13">
        <v>0</v>
      </c>
      <c r="F13">
        <v>0</v>
      </c>
      <c r="G13">
        <v>0</v>
      </c>
      <c r="H13">
        <v>0</v>
      </c>
      <c r="R13">
        <v>0</v>
      </c>
      <c r="S13" t="s">
        <v>204</v>
      </c>
      <c r="T13" s="247">
        <v>45078.31354166667</v>
      </c>
    </row>
    <row r="14" spans="1:20" x14ac:dyDescent="0.35">
      <c r="A14" t="s">
        <v>90</v>
      </c>
      <c r="B14" t="s">
        <v>91</v>
      </c>
      <c r="C14" t="s">
        <v>92</v>
      </c>
      <c r="D14" s="29">
        <v>45390</v>
      </c>
      <c r="E14">
        <v>0</v>
      </c>
      <c r="F14">
        <v>0</v>
      </c>
      <c r="G14">
        <v>0</v>
      </c>
      <c r="H14">
        <v>0</v>
      </c>
      <c r="R14">
        <v>0</v>
      </c>
      <c r="S14" t="s">
        <v>204</v>
      </c>
      <c r="T14" s="247">
        <v>45078.31354166667</v>
      </c>
    </row>
    <row r="15" spans="1:20" x14ac:dyDescent="0.35">
      <c r="A15" t="s">
        <v>90</v>
      </c>
      <c r="B15" t="s">
        <v>91</v>
      </c>
      <c r="C15" t="s">
        <v>92</v>
      </c>
      <c r="D15" s="29">
        <v>45391</v>
      </c>
      <c r="E15">
        <v>0</v>
      </c>
      <c r="F15">
        <v>0</v>
      </c>
      <c r="G15">
        <v>0</v>
      </c>
      <c r="H15">
        <v>0</v>
      </c>
      <c r="R15">
        <v>0</v>
      </c>
      <c r="S15" t="s">
        <v>204</v>
      </c>
      <c r="T15" s="247">
        <v>45078.31355324074</v>
      </c>
    </row>
    <row r="16" spans="1:20" x14ac:dyDescent="0.35">
      <c r="A16" t="s">
        <v>90</v>
      </c>
      <c r="B16" t="s">
        <v>91</v>
      </c>
      <c r="C16" t="s">
        <v>92</v>
      </c>
      <c r="D16" s="29">
        <v>45392</v>
      </c>
      <c r="E16">
        <v>0</v>
      </c>
      <c r="F16">
        <v>0</v>
      </c>
      <c r="G16">
        <v>0</v>
      </c>
      <c r="H16">
        <v>0</v>
      </c>
      <c r="R16">
        <v>0</v>
      </c>
      <c r="S16" t="s">
        <v>204</v>
      </c>
      <c r="T16" s="247">
        <v>45078.31355324074</v>
      </c>
    </row>
    <row r="17" spans="1:20" x14ac:dyDescent="0.35">
      <c r="A17" t="s">
        <v>90</v>
      </c>
      <c r="B17" t="s">
        <v>91</v>
      </c>
      <c r="C17" t="s">
        <v>92</v>
      </c>
      <c r="D17" s="29">
        <v>45393</v>
      </c>
      <c r="E17">
        <v>0</v>
      </c>
      <c r="F17">
        <v>0</v>
      </c>
      <c r="G17">
        <v>0</v>
      </c>
      <c r="H17">
        <v>0</v>
      </c>
      <c r="R17">
        <v>0</v>
      </c>
      <c r="S17" t="s">
        <v>204</v>
      </c>
      <c r="T17" s="247">
        <v>45078.31355324074</v>
      </c>
    </row>
    <row r="18" spans="1:20" x14ac:dyDescent="0.35">
      <c r="A18" t="s">
        <v>90</v>
      </c>
      <c r="B18" t="s">
        <v>91</v>
      </c>
      <c r="C18" t="s">
        <v>92</v>
      </c>
      <c r="D18" s="29">
        <v>45394</v>
      </c>
      <c r="E18">
        <v>0</v>
      </c>
      <c r="F18">
        <v>0</v>
      </c>
      <c r="G18">
        <v>0</v>
      </c>
      <c r="H18">
        <v>0</v>
      </c>
      <c r="R18">
        <v>0</v>
      </c>
      <c r="S18" t="s">
        <v>204</v>
      </c>
      <c r="T18" s="247">
        <v>45078.31355324074</v>
      </c>
    </row>
    <row r="19" spans="1:20" x14ac:dyDescent="0.35">
      <c r="A19" t="s">
        <v>90</v>
      </c>
      <c r="B19" t="s">
        <v>91</v>
      </c>
      <c r="C19" t="s">
        <v>92</v>
      </c>
      <c r="D19" s="29">
        <v>45395</v>
      </c>
      <c r="E19">
        <v>0</v>
      </c>
      <c r="F19">
        <v>0</v>
      </c>
      <c r="G19">
        <v>0</v>
      </c>
      <c r="H19">
        <v>0</v>
      </c>
      <c r="R19">
        <v>0</v>
      </c>
      <c r="S19" t="s">
        <v>204</v>
      </c>
      <c r="T19" s="247">
        <v>45078.313564814816</v>
      </c>
    </row>
    <row r="20" spans="1:20" x14ac:dyDescent="0.35">
      <c r="A20" t="s">
        <v>90</v>
      </c>
      <c r="B20" t="s">
        <v>91</v>
      </c>
      <c r="C20" t="s">
        <v>92</v>
      </c>
      <c r="D20" s="29">
        <v>45396</v>
      </c>
      <c r="E20">
        <v>0</v>
      </c>
      <c r="F20">
        <v>0</v>
      </c>
      <c r="G20">
        <v>0</v>
      </c>
      <c r="H20">
        <v>0</v>
      </c>
      <c r="R20">
        <v>0</v>
      </c>
      <c r="S20" t="s">
        <v>204</v>
      </c>
      <c r="T20" s="247">
        <v>45078.313564814816</v>
      </c>
    </row>
    <row r="21" spans="1:20" x14ac:dyDescent="0.35">
      <c r="A21" t="s">
        <v>90</v>
      </c>
      <c r="B21" t="s">
        <v>91</v>
      </c>
      <c r="C21" t="s">
        <v>92</v>
      </c>
      <c r="D21" s="29">
        <v>45397</v>
      </c>
      <c r="E21">
        <v>0</v>
      </c>
      <c r="F21">
        <v>0</v>
      </c>
      <c r="G21">
        <v>0</v>
      </c>
      <c r="H21">
        <v>0</v>
      </c>
      <c r="R21">
        <v>0</v>
      </c>
      <c r="S21" t="s">
        <v>204</v>
      </c>
      <c r="T21" s="247">
        <v>45078.313576388886</v>
      </c>
    </row>
    <row r="22" spans="1:20" x14ac:dyDescent="0.35">
      <c r="A22" t="s">
        <v>90</v>
      </c>
      <c r="B22" t="s">
        <v>91</v>
      </c>
      <c r="C22" t="s">
        <v>92</v>
      </c>
      <c r="D22" s="29">
        <v>45398</v>
      </c>
      <c r="E22">
        <v>0</v>
      </c>
      <c r="F22">
        <v>0</v>
      </c>
      <c r="G22">
        <v>0</v>
      </c>
      <c r="H22">
        <v>0</v>
      </c>
      <c r="R22">
        <v>0</v>
      </c>
      <c r="S22" t="s">
        <v>204</v>
      </c>
      <c r="T22" s="247">
        <v>45078.313576388886</v>
      </c>
    </row>
    <row r="23" spans="1:20" x14ac:dyDescent="0.35">
      <c r="A23" t="s">
        <v>90</v>
      </c>
      <c r="B23" t="s">
        <v>91</v>
      </c>
      <c r="C23" t="s">
        <v>92</v>
      </c>
      <c r="D23" s="29">
        <v>45399</v>
      </c>
      <c r="E23">
        <v>0</v>
      </c>
      <c r="F23">
        <v>0</v>
      </c>
      <c r="G23">
        <v>0</v>
      </c>
      <c r="H23">
        <v>0</v>
      </c>
      <c r="R23">
        <v>0</v>
      </c>
      <c r="S23" t="s">
        <v>204</v>
      </c>
      <c r="T23" s="247">
        <v>45078.313576388886</v>
      </c>
    </row>
    <row r="24" spans="1:20" x14ac:dyDescent="0.35">
      <c r="A24" t="s">
        <v>90</v>
      </c>
      <c r="B24" t="s">
        <v>91</v>
      </c>
      <c r="C24" t="s">
        <v>92</v>
      </c>
      <c r="D24" s="29">
        <v>45400</v>
      </c>
      <c r="E24">
        <v>0</v>
      </c>
      <c r="F24">
        <v>0</v>
      </c>
      <c r="G24">
        <v>0</v>
      </c>
      <c r="H24">
        <v>0</v>
      </c>
      <c r="R24">
        <v>0</v>
      </c>
      <c r="S24" t="s">
        <v>204</v>
      </c>
      <c r="T24" s="247">
        <v>45078.313576388886</v>
      </c>
    </row>
    <row r="25" spans="1:20" x14ac:dyDescent="0.35">
      <c r="A25" t="s">
        <v>90</v>
      </c>
      <c r="B25" t="s">
        <v>91</v>
      </c>
      <c r="C25" t="s">
        <v>92</v>
      </c>
      <c r="D25" s="29">
        <v>45401</v>
      </c>
      <c r="E25">
        <v>0</v>
      </c>
      <c r="F25">
        <v>0</v>
      </c>
      <c r="G25">
        <v>0</v>
      </c>
      <c r="H25">
        <v>0</v>
      </c>
      <c r="R25">
        <v>0</v>
      </c>
      <c r="S25" t="s">
        <v>204</v>
      </c>
      <c r="T25" s="247">
        <v>45078.313587962963</v>
      </c>
    </row>
    <row r="26" spans="1:20" x14ac:dyDescent="0.35">
      <c r="A26" t="s">
        <v>90</v>
      </c>
      <c r="B26" t="s">
        <v>91</v>
      </c>
      <c r="C26" t="s">
        <v>92</v>
      </c>
      <c r="D26" s="29">
        <v>45402</v>
      </c>
      <c r="E26">
        <v>0</v>
      </c>
      <c r="F26">
        <v>0</v>
      </c>
      <c r="G26">
        <v>0</v>
      </c>
      <c r="H26">
        <v>0</v>
      </c>
      <c r="R26">
        <v>0</v>
      </c>
      <c r="S26" t="s">
        <v>204</v>
      </c>
      <c r="T26" s="247">
        <v>45078.313587962963</v>
      </c>
    </row>
    <row r="27" spans="1:20" x14ac:dyDescent="0.35">
      <c r="A27" t="s">
        <v>90</v>
      </c>
      <c r="B27" t="s">
        <v>91</v>
      </c>
      <c r="C27" t="s">
        <v>92</v>
      </c>
      <c r="D27" s="29">
        <v>45403</v>
      </c>
      <c r="E27">
        <v>0</v>
      </c>
      <c r="F27">
        <v>0</v>
      </c>
      <c r="G27">
        <v>0</v>
      </c>
      <c r="H27">
        <v>0</v>
      </c>
      <c r="R27">
        <v>0</v>
      </c>
      <c r="S27" t="s">
        <v>204</v>
      </c>
      <c r="T27" s="247">
        <v>45078.313587962963</v>
      </c>
    </row>
    <row r="28" spans="1:20" x14ac:dyDescent="0.35">
      <c r="A28" t="s">
        <v>90</v>
      </c>
      <c r="B28" t="s">
        <v>91</v>
      </c>
      <c r="C28" t="s">
        <v>92</v>
      </c>
      <c r="D28" s="29">
        <v>45404</v>
      </c>
      <c r="E28">
        <v>0</v>
      </c>
      <c r="F28">
        <v>0</v>
      </c>
      <c r="G28">
        <v>0</v>
      </c>
      <c r="H28">
        <v>0</v>
      </c>
      <c r="R28">
        <v>0</v>
      </c>
      <c r="S28" t="s">
        <v>204</v>
      </c>
      <c r="T28" s="247">
        <v>45078.313599537039</v>
      </c>
    </row>
    <row r="29" spans="1:20" x14ac:dyDescent="0.35">
      <c r="A29" t="s">
        <v>90</v>
      </c>
      <c r="B29" t="s">
        <v>91</v>
      </c>
      <c r="C29" t="s">
        <v>92</v>
      </c>
      <c r="D29" s="29">
        <v>45405</v>
      </c>
      <c r="E29">
        <v>0</v>
      </c>
      <c r="F29">
        <v>0</v>
      </c>
      <c r="G29">
        <v>0</v>
      </c>
      <c r="H29">
        <v>0</v>
      </c>
      <c r="R29">
        <v>0</v>
      </c>
      <c r="S29" t="s">
        <v>204</v>
      </c>
      <c r="T29" s="247">
        <v>45078.313611111109</v>
      </c>
    </row>
    <row r="30" spans="1:20" x14ac:dyDescent="0.35">
      <c r="A30" t="s">
        <v>90</v>
      </c>
      <c r="B30" t="s">
        <v>91</v>
      </c>
      <c r="C30" t="s">
        <v>92</v>
      </c>
      <c r="D30" s="29">
        <v>45406</v>
      </c>
      <c r="E30">
        <v>0</v>
      </c>
      <c r="F30">
        <v>0</v>
      </c>
      <c r="G30">
        <v>0</v>
      </c>
      <c r="H30">
        <v>0</v>
      </c>
      <c r="R30">
        <v>0</v>
      </c>
      <c r="S30" t="s">
        <v>204</v>
      </c>
      <c r="T30" s="247">
        <v>45078.313611111109</v>
      </c>
    </row>
    <row r="31" spans="1:20" x14ac:dyDescent="0.35">
      <c r="A31" t="s">
        <v>90</v>
      </c>
      <c r="B31" t="s">
        <v>91</v>
      </c>
      <c r="C31" t="s">
        <v>92</v>
      </c>
      <c r="D31" s="29">
        <v>45407</v>
      </c>
      <c r="E31">
        <v>0</v>
      </c>
      <c r="F31">
        <v>0</v>
      </c>
      <c r="G31">
        <v>0</v>
      </c>
      <c r="H31">
        <v>0</v>
      </c>
      <c r="R31">
        <v>0</v>
      </c>
      <c r="S31" t="s">
        <v>204</v>
      </c>
      <c r="T31" s="247">
        <v>45078.313611111109</v>
      </c>
    </row>
    <row r="32" spans="1:20" x14ac:dyDescent="0.35">
      <c r="A32" t="s">
        <v>90</v>
      </c>
      <c r="B32" t="s">
        <v>91</v>
      </c>
      <c r="C32" t="s">
        <v>92</v>
      </c>
      <c r="D32" s="29">
        <v>45408</v>
      </c>
      <c r="E32">
        <v>0</v>
      </c>
      <c r="F32">
        <v>0</v>
      </c>
      <c r="G32">
        <v>0</v>
      </c>
      <c r="H32">
        <v>0</v>
      </c>
      <c r="R32">
        <v>0</v>
      </c>
      <c r="S32" t="s">
        <v>204</v>
      </c>
      <c r="T32" s="247">
        <v>45078.313611111109</v>
      </c>
    </row>
    <row r="33" spans="1:20" x14ac:dyDescent="0.35">
      <c r="A33" t="s">
        <v>90</v>
      </c>
      <c r="B33" t="s">
        <v>91</v>
      </c>
      <c r="C33" t="s">
        <v>92</v>
      </c>
      <c r="D33" s="29">
        <v>45409</v>
      </c>
      <c r="E33">
        <v>0</v>
      </c>
      <c r="F33">
        <v>0</v>
      </c>
      <c r="G33">
        <v>0</v>
      </c>
      <c r="H33">
        <v>0</v>
      </c>
      <c r="R33">
        <v>0</v>
      </c>
      <c r="S33" t="s">
        <v>204</v>
      </c>
      <c r="T33" s="247">
        <v>45078.313622685186</v>
      </c>
    </row>
    <row r="34" spans="1:20" x14ac:dyDescent="0.35">
      <c r="A34" t="s">
        <v>90</v>
      </c>
      <c r="B34" t="s">
        <v>91</v>
      </c>
      <c r="C34" t="s">
        <v>92</v>
      </c>
      <c r="D34" s="29">
        <v>45410</v>
      </c>
      <c r="E34">
        <v>0</v>
      </c>
      <c r="F34">
        <v>0</v>
      </c>
      <c r="G34">
        <v>0</v>
      </c>
      <c r="H34">
        <v>0</v>
      </c>
      <c r="R34">
        <v>0</v>
      </c>
      <c r="S34" t="s">
        <v>204</v>
      </c>
      <c r="T34" s="247">
        <v>45078.313622685186</v>
      </c>
    </row>
    <row r="35" spans="1:20" x14ac:dyDescent="0.35">
      <c r="A35" t="s">
        <v>90</v>
      </c>
      <c r="B35" t="s">
        <v>91</v>
      </c>
      <c r="C35" t="s">
        <v>92</v>
      </c>
      <c r="D35" s="29">
        <v>45411</v>
      </c>
      <c r="E35">
        <v>0</v>
      </c>
      <c r="F35">
        <v>0</v>
      </c>
      <c r="G35">
        <v>0</v>
      </c>
      <c r="H35">
        <v>0</v>
      </c>
      <c r="R35">
        <v>0</v>
      </c>
      <c r="S35" t="s">
        <v>204</v>
      </c>
      <c r="T35" s="247">
        <v>45078.313622685186</v>
      </c>
    </row>
    <row r="36" spans="1:20" x14ac:dyDescent="0.35">
      <c r="A36" t="s">
        <v>90</v>
      </c>
      <c r="B36" t="s">
        <v>91</v>
      </c>
      <c r="C36" t="s">
        <v>92</v>
      </c>
      <c r="D36" s="29">
        <v>45412</v>
      </c>
      <c r="E36">
        <v>0</v>
      </c>
      <c r="F36">
        <v>0</v>
      </c>
      <c r="G36">
        <v>0</v>
      </c>
      <c r="H36">
        <v>0</v>
      </c>
      <c r="R36">
        <v>0</v>
      </c>
      <c r="S36" t="s">
        <v>204</v>
      </c>
      <c r="T36" s="247">
        <v>45078.313622685186</v>
      </c>
    </row>
    <row r="37" spans="1:20" x14ac:dyDescent="0.35">
      <c r="A37" t="s">
        <v>90</v>
      </c>
      <c r="B37" t="s">
        <v>91</v>
      </c>
      <c r="C37" t="s">
        <v>92</v>
      </c>
      <c r="D37" s="29">
        <v>45413</v>
      </c>
      <c r="E37">
        <v>0</v>
      </c>
      <c r="F37">
        <v>0</v>
      </c>
      <c r="G37">
        <v>0</v>
      </c>
      <c r="H37">
        <v>0</v>
      </c>
      <c r="R37">
        <v>0</v>
      </c>
      <c r="S37" t="s">
        <v>204</v>
      </c>
      <c r="T37" s="247">
        <v>45108.312650462962</v>
      </c>
    </row>
    <row r="38" spans="1:20" x14ac:dyDescent="0.35">
      <c r="A38" t="s">
        <v>90</v>
      </c>
      <c r="B38" t="s">
        <v>91</v>
      </c>
      <c r="C38" t="s">
        <v>92</v>
      </c>
      <c r="D38" s="29">
        <v>45414</v>
      </c>
      <c r="E38">
        <v>0</v>
      </c>
      <c r="F38">
        <v>0</v>
      </c>
      <c r="G38">
        <v>0</v>
      </c>
      <c r="H38">
        <v>0</v>
      </c>
      <c r="R38">
        <v>0</v>
      </c>
      <c r="S38" t="s">
        <v>204</v>
      </c>
      <c r="T38" s="247">
        <v>45108.31322916667</v>
      </c>
    </row>
    <row r="39" spans="1:20" x14ac:dyDescent="0.35">
      <c r="A39" t="s">
        <v>90</v>
      </c>
      <c r="B39" t="s">
        <v>91</v>
      </c>
      <c r="C39" t="s">
        <v>92</v>
      </c>
      <c r="D39" s="29">
        <v>45415</v>
      </c>
      <c r="E39">
        <v>0</v>
      </c>
      <c r="F39">
        <v>0</v>
      </c>
      <c r="G39">
        <v>0</v>
      </c>
      <c r="H39">
        <v>0</v>
      </c>
      <c r="R39">
        <v>0</v>
      </c>
      <c r="S39" t="s">
        <v>204</v>
      </c>
      <c r="T39" s="247">
        <v>45108.313402777778</v>
      </c>
    </row>
    <row r="40" spans="1:20" x14ac:dyDescent="0.35">
      <c r="A40" t="s">
        <v>90</v>
      </c>
      <c r="B40" t="s">
        <v>91</v>
      </c>
      <c r="C40" t="s">
        <v>92</v>
      </c>
      <c r="D40" s="29">
        <v>45416</v>
      </c>
      <c r="E40">
        <v>0</v>
      </c>
      <c r="F40">
        <v>0</v>
      </c>
      <c r="G40">
        <v>0</v>
      </c>
      <c r="H40">
        <v>0</v>
      </c>
      <c r="R40">
        <v>0</v>
      </c>
      <c r="S40" t="s">
        <v>204</v>
      </c>
      <c r="T40" s="247">
        <v>45108.313518518517</v>
      </c>
    </row>
    <row r="41" spans="1:20" x14ac:dyDescent="0.35">
      <c r="A41" t="s">
        <v>90</v>
      </c>
      <c r="B41" t="s">
        <v>91</v>
      </c>
      <c r="C41" t="s">
        <v>92</v>
      </c>
      <c r="D41" s="29">
        <v>45417</v>
      </c>
      <c r="E41">
        <v>0</v>
      </c>
      <c r="F41">
        <v>0</v>
      </c>
      <c r="G41">
        <v>0</v>
      </c>
      <c r="H41">
        <v>0</v>
      </c>
      <c r="R41">
        <v>0</v>
      </c>
      <c r="S41" t="s">
        <v>204</v>
      </c>
      <c r="T41" s="247">
        <v>45108.313518518517</v>
      </c>
    </row>
    <row r="42" spans="1:20" x14ac:dyDescent="0.35">
      <c r="A42" t="s">
        <v>90</v>
      </c>
      <c r="B42" t="s">
        <v>91</v>
      </c>
      <c r="C42" t="s">
        <v>92</v>
      </c>
      <c r="D42" s="29">
        <v>45418</v>
      </c>
      <c r="E42">
        <v>0</v>
      </c>
      <c r="F42">
        <v>0</v>
      </c>
      <c r="G42">
        <v>0</v>
      </c>
      <c r="H42">
        <v>0</v>
      </c>
      <c r="R42">
        <v>0</v>
      </c>
      <c r="S42" t="s">
        <v>204</v>
      </c>
      <c r="T42" s="247">
        <v>45108.313530092593</v>
      </c>
    </row>
    <row r="43" spans="1:20" x14ac:dyDescent="0.35">
      <c r="A43" t="s">
        <v>90</v>
      </c>
      <c r="B43" t="s">
        <v>91</v>
      </c>
      <c r="C43" t="s">
        <v>92</v>
      </c>
      <c r="D43" s="29">
        <v>45419</v>
      </c>
      <c r="E43">
        <v>0</v>
      </c>
      <c r="F43">
        <v>0</v>
      </c>
      <c r="G43">
        <v>0</v>
      </c>
      <c r="H43">
        <v>0</v>
      </c>
      <c r="R43">
        <v>0</v>
      </c>
      <c r="S43" t="s">
        <v>204</v>
      </c>
      <c r="T43" s="247">
        <v>45108.313530092593</v>
      </c>
    </row>
    <row r="44" spans="1:20" x14ac:dyDescent="0.35">
      <c r="A44" t="s">
        <v>90</v>
      </c>
      <c r="B44" t="s">
        <v>91</v>
      </c>
      <c r="C44" t="s">
        <v>92</v>
      </c>
      <c r="D44" s="29">
        <v>45420</v>
      </c>
      <c r="E44">
        <v>0</v>
      </c>
      <c r="F44">
        <v>0</v>
      </c>
      <c r="G44">
        <v>0</v>
      </c>
      <c r="H44">
        <v>0</v>
      </c>
      <c r="R44">
        <v>0</v>
      </c>
      <c r="S44" t="s">
        <v>204</v>
      </c>
      <c r="T44" s="247">
        <v>45108.313530092593</v>
      </c>
    </row>
    <row r="45" spans="1:20" x14ac:dyDescent="0.35">
      <c r="A45" t="s">
        <v>90</v>
      </c>
      <c r="B45" t="s">
        <v>91</v>
      </c>
      <c r="C45" t="s">
        <v>92</v>
      </c>
      <c r="D45" s="29">
        <v>45421</v>
      </c>
      <c r="E45">
        <v>0</v>
      </c>
      <c r="F45">
        <v>0</v>
      </c>
      <c r="G45">
        <v>0</v>
      </c>
      <c r="H45">
        <v>0</v>
      </c>
      <c r="R45">
        <v>0</v>
      </c>
      <c r="S45" t="s">
        <v>204</v>
      </c>
      <c r="T45" s="247">
        <v>45108.31355324074</v>
      </c>
    </row>
    <row r="46" spans="1:20" x14ac:dyDescent="0.35">
      <c r="A46" t="s">
        <v>90</v>
      </c>
      <c r="B46" t="s">
        <v>91</v>
      </c>
      <c r="C46" t="s">
        <v>92</v>
      </c>
      <c r="D46" s="29">
        <v>45422</v>
      </c>
      <c r="E46">
        <v>0</v>
      </c>
      <c r="F46">
        <v>0</v>
      </c>
      <c r="G46">
        <v>0</v>
      </c>
      <c r="H46">
        <v>0</v>
      </c>
      <c r="R46">
        <v>0</v>
      </c>
      <c r="S46" t="s">
        <v>204</v>
      </c>
      <c r="T46" s="247">
        <v>45108.31355324074</v>
      </c>
    </row>
    <row r="47" spans="1:20" x14ac:dyDescent="0.35">
      <c r="A47" t="s">
        <v>90</v>
      </c>
      <c r="B47" t="s">
        <v>91</v>
      </c>
      <c r="C47" t="s">
        <v>92</v>
      </c>
      <c r="D47" s="29">
        <v>45423</v>
      </c>
      <c r="E47">
        <v>0</v>
      </c>
      <c r="F47">
        <v>0</v>
      </c>
      <c r="G47">
        <v>0</v>
      </c>
      <c r="H47">
        <v>0</v>
      </c>
      <c r="R47">
        <v>0</v>
      </c>
      <c r="S47" t="s">
        <v>204</v>
      </c>
      <c r="T47" s="247">
        <v>45108.31355324074</v>
      </c>
    </row>
    <row r="48" spans="1:20" x14ac:dyDescent="0.35">
      <c r="A48" t="s">
        <v>90</v>
      </c>
      <c r="B48" t="s">
        <v>91</v>
      </c>
      <c r="C48" t="s">
        <v>92</v>
      </c>
      <c r="D48" s="29">
        <v>45424</v>
      </c>
      <c r="E48">
        <v>0</v>
      </c>
      <c r="F48">
        <v>0</v>
      </c>
      <c r="G48">
        <v>0</v>
      </c>
      <c r="H48">
        <v>0</v>
      </c>
      <c r="R48">
        <v>0</v>
      </c>
      <c r="S48" t="s">
        <v>204</v>
      </c>
      <c r="T48" s="247">
        <v>45108.313576388886</v>
      </c>
    </row>
    <row r="49" spans="1:20" x14ac:dyDescent="0.35">
      <c r="A49" t="s">
        <v>90</v>
      </c>
      <c r="B49" t="s">
        <v>91</v>
      </c>
      <c r="C49" t="s">
        <v>92</v>
      </c>
      <c r="D49" s="29">
        <v>45425</v>
      </c>
      <c r="E49">
        <v>0</v>
      </c>
      <c r="F49">
        <v>0</v>
      </c>
      <c r="G49">
        <v>0</v>
      </c>
      <c r="H49">
        <v>0</v>
      </c>
      <c r="R49">
        <v>0</v>
      </c>
      <c r="S49" t="s">
        <v>204</v>
      </c>
      <c r="T49" s="247">
        <v>45108.313564814816</v>
      </c>
    </row>
    <row r="50" spans="1:20" x14ac:dyDescent="0.35">
      <c r="A50" t="s">
        <v>90</v>
      </c>
      <c r="B50" t="s">
        <v>91</v>
      </c>
      <c r="C50" t="s">
        <v>92</v>
      </c>
      <c r="D50" s="29">
        <v>45426</v>
      </c>
      <c r="E50">
        <v>0</v>
      </c>
      <c r="F50">
        <v>0</v>
      </c>
      <c r="G50">
        <v>0</v>
      </c>
      <c r="H50">
        <v>0</v>
      </c>
      <c r="R50">
        <v>0</v>
      </c>
      <c r="S50" t="s">
        <v>204</v>
      </c>
      <c r="T50" s="247">
        <v>45108.313576388886</v>
      </c>
    </row>
    <row r="51" spans="1:20" x14ac:dyDescent="0.35">
      <c r="A51" t="s">
        <v>90</v>
      </c>
      <c r="B51" t="s">
        <v>91</v>
      </c>
      <c r="C51" t="s">
        <v>92</v>
      </c>
      <c r="D51" s="29">
        <v>45427</v>
      </c>
      <c r="E51">
        <v>0</v>
      </c>
      <c r="F51">
        <v>0</v>
      </c>
      <c r="G51">
        <v>0</v>
      </c>
      <c r="H51">
        <v>0</v>
      </c>
      <c r="R51">
        <v>0</v>
      </c>
      <c r="S51" t="s">
        <v>204</v>
      </c>
      <c r="T51" s="247">
        <v>45108.313576388886</v>
      </c>
    </row>
    <row r="52" spans="1:20" x14ac:dyDescent="0.35">
      <c r="A52" t="s">
        <v>90</v>
      </c>
      <c r="B52" t="s">
        <v>91</v>
      </c>
      <c r="C52" t="s">
        <v>92</v>
      </c>
      <c r="D52" s="29">
        <v>45428</v>
      </c>
      <c r="E52">
        <v>0</v>
      </c>
      <c r="F52">
        <v>0</v>
      </c>
      <c r="G52">
        <v>0</v>
      </c>
      <c r="H52">
        <v>0</v>
      </c>
      <c r="R52">
        <v>0</v>
      </c>
      <c r="S52" t="s">
        <v>204</v>
      </c>
      <c r="T52" s="247">
        <v>45108.313587962963</v>
      </c>
    </row>
    <row r="53" spans="1:20" x14ac:dyDescent="0.35">
      <c r="A53" t="s">
        <v>90</v>
      </c>
      <c r="B53" t="s">
        <v>91</v>
      </c>
      <c r="C53" t="s">
        <v>92</v>
      </c>
      <c r="D53" s="29">
        <v>45429</v>
      </c>
      <c r="E53">
        <v>0</v>
      </c>
      <c r="F53">
        <v>0</v>
      </c>
      <c r="G53">
        <v>0</v>
      </c>
      <c r="H53">
        <v>0</v>
      </c>
      <c r="R53">
        <v>0</v>
      </c>
      <c r="S53" t="s">
        <v>204</v>
      </c>
      <c r="T53" s="247">
        <v>45108.313611111109</v>
      </c>
    </row>
    <row r="54" spans="1:20" x14ac:dyDescent="0.35">
      <c r="A54" t="s">
        <v>90</v>
      </c>
      <c r="B54" t="s">
        <v>91</v>
      </c>
      <c r="C54" t="s">
        <v>92</v>
      </c>
      <c r="D54" s="29">
        <v>45430</v>
      </c>
      <c r="E54">
        <v>0</v>
      </c>
      <c r="F54">
        <v>0</v>
      </c>
      <c r="G54">
        <v>0</v>
      </c>
      <c r="H54">
        <v>0</v>
      </c>
      <c r="R54">
        <v>0</v>
      </c>
      <c r="S54" t="s">
        <v>204</v>
      </c>
      <c r="T54" s="247">
        <v>45108.313611111109</v>
      </c>
    </row>
    <row r="55" spans="1:20" x14ac:dyDescent="0.35">
      <c r="A55" t="s">
        <v>90</v>
      </c>
      <c r="B55" t="s">
        <v>91</v>
      </c>
      <c r="C55" t="s">
        <v>92</v>
      </c>
      <c r="D55" s="29">
        <v>45431</v>
      </c>
      <c r="E55">
        <v>0</v>
      </c>
      <c r="F55">
        <v>0</v>
      </c>
      <c r="G55">
        <v>0</v>
      </c>
      <c r="H55">
        <v>0</v>
      </c>
      <c r="R55">
        <v>0</v>
      </c>
      <c r="S55" t="s">
        <v>204</v>
      </c>
      <c r="T55" s="247">
        <v>45108.313622685186</v>
      </c>
    </row>
    <row r="56" spans="1:20" x14ac:dyDescent="0.35">
      <c r="A56" t="s">
        <v>90</v>
      </c>
      <c r="B56" t="s">
        <v>91</v>
      </c>
      <c r="C56" t="s">
        <v>92</v>
      </c>
      <c r="D56" s="29">
        <v>45432</v>
      </c>
      <c r="E56">
        <v>0</v>
      </c>
      <c r="F56">
        <v>0</v>
      </c>
      <c r="G56">
        <v>0</v>
      </c>
      <c r="H56">
        <v>0</v>
      </c>
      <c r="R56">
        <v>0</v>
      </c>
      <c r="S56" t="s">
        <v>204</v>
      </c>
      <c r="T56" s="247">
        <v>45108.313622685186</v>
      </c>
    </row>
    <row r="57" spans="1:20" x14ac:dyDescent="0.35">
      <c r="A57" t="s">
        <v>90</v>
      </c>
      <c r="B57" t="s">
        <v>91</v>
      </c>
      <c r="C57" t="s">
        <v>92</v>
      </c>
      <c r="D57" s="29">
        <v>45433</v>
      </c>
      <c r="E57">
        <v>0</v>
      </c>
      <c r="F57">
        <v>0</v>
      </c>
      <c r="G57">
        <v>0</v>
      </c>
      <c r="H57">
        <v>0</v>
      </c>
      <c r="R57">
        <v>0</v>
      </c>
      <c r="S57" t="s">
        <v>204</v>
      </c>
      <c r="T57" s="247">
        <v>45108.313634259262</v>
      </c>
    </row>
    <row r="58" spans="1:20" x14ac:dyDescent="0.35">
      <c r="A58" t="s">
        <v>90</v>
      </c>
      <c r="B58" t="s">
        <v>91</v>
      </c>
      <c r="C58" t="s">
        <v>92</v>
      </c>
      <c r="D58" s="29">
        <v>45434</v>
      </c>
      <c r="E58">
        <v>0</v>
      </c>
      <c r="F58">
        <v>0</v>
      </c>
      <c r="G58">
        <v>0</v>
      </c>
      <c r="H58">
        <v>0</v>
      </c>
      <c r="R58">
        <v>0</v>
      </c>
      <c r="S58" t="s">
        <v>204</v>
      </c>
      <c r="T58" s="247">
        <v>45108.313634259262</v>
      </c>
    </row>
    <row r="59" spans="1:20" x14ac:dyDescent="0.35">
      <c r="A59" t="s">
        <v>90</v>
      </c>
      <c r="B59" t="s">
        <v>91</v>
      </c>
      <c r="C59" t="s">
        <v>92</v>
      </c>
      <c r="D59" s="29">
        <v>45435</v>
      </c>
      <c r="E59">
        <v>0</v>
      </c>
      <c r="F59">
        <v>0</v>
      </c>
      <c r="G59">
        <v>0</v>
      </c>
      <c r="H59">
        <v>0</v>
      </c>
      <c r="R59">
        <v>0</v>
      </c>
      <c r="S59" t="s">
        <v>204</v>
      </c>
      <c r="T59" s="247">
        <v>45108.313657407409</v>
      </c>
    </row>
    <row r="60" spans="1:20" x14ac:dyDescent="0.35">
      <c r="A60" t="s">
        <v>90</v>
      </c>
      <c r="B60" t="s">
        <v>91</v>
      </c>
      <c r="C60" t="s">
        <v>92</v>
      </c>
      <c r="D60" s="29">
        <v>45436</v>
      </c>
      <c r="E60">
        <v>0</v>
      </c>
      <c r="F60">
        <v>0</v>
      </c>
      <c r="G60">
        <v>0</v>
      </c>
      <c r="H60">
        <v>0</v>
      </c>
      <c r="R60">
        <v>0</v>
      </c>
      <c r="S60" t="s">
        <v>204</v>
      </c>
      <c r="T60" s="247">
        <v>45108.313668981478</v>
      </c>
    </row>
    <row r="61" spans="1:20" x14ac:dyDescent="0.35">
      <c r="A61" t="s">
        <v>90</v>
      </c>
      <c r="B61" t="s">
        <v>91</v>
      </c>
      <c r="C61" t="s">
        <v>92</v>
      </c>
      <c r="D61" s="29">
        <v>45437</v>
      </c>
      <c r="E61">
        <v>0</v>
      </c>
      <c r="F61">
        <v>0</v>
      </c>
      <c r="G61">
        <v>0</v>
      </c>
      <c r="H61">
        <v>0</v>
      </c>
      <c r="R61">
        <v>0</v>
      </c>
      <c r="S61" t="s">
        <v>204</v>
      </c>
      <c r="T61" s="247">
        <v>45108.313657407409</v>
      </c>
    </row>
    <row r="62" spans="1:20" x14ac:dyDescent="0.35">
      <c r="A62" t="s">
        <v>90</v>
      </c>
      <c r="B62" t="s">
        <v>91</v>
      </c>
      <c r="C62" t="s">
        <v>92</v>
      </c>
      <c r="D62" s="29">
        <v>45438</v>
      </c>
      <c r="E62">
        <v>0</v>
      </c>
      <c r="F62">
        <v>0</v>
      </c>
      <c r="G62">
        <v>0</v>
      </c>
      <c r="H62">
        <v>0</v>
      </c>
      <c r="R62">
        <v>0</v>
      </c>
      <c r="S62" t="s">
        <v>204</v>
      </c>
      <c r="T62" s="247">
        <v>45108.313668981478</v>
      </c>
    </row>
    <row r="63" spans="1:20" x14ac:dyDescent="0.35">
      <c r="A63" t="s">
        <v>90</v>
      </c>
      <c r="B63" t="s">
        <v>91</v>
      </c>
      <c r="C63" t="s">
        <v>92</v>
      </c>
      <c r="D63" s="29">
        <v>45439</v>
      </c>
      <c r="E63">
        <v>0</v>
      </c>
      <c r="F63">
        <v>0</v>
      </c>
      <c r="G63">
        <v>0</v>
      </c>
      <c r="H63">
        <v>0</v>
      </c>
      <c r="R63">
        <v>0</v>
      </c>
      <c r="S63" t="s">
        <v>204</v>
      </c>
      <c r="T63" s="247">
        <v>45108.313680555555</v>
      </c>
    </row>
    <row r="64" spans="1:20" x14ac:dyDescent="0.35">
      <c r="A64" t="s">
        <v>90</v>
      </c>
      <c r="B64" t="s">
        <v>91</v>
      </c>
      <c r="C64" t="s">
        <v>92</v>
      </c>
      <c r="D64" s="29">
        <v>45440</v>
      </c>
      <c r="E64">
        <v>0</v>
      </c>
      <c r="F64">
        <v>0</v>
      </c>
      <c r="G64">
        <v>0</v>
      </c>
      <c r="H64">
        <v>0</v>
      </c>
      <c r="R64">
        <v>0</v>
      </c>
      <c r="S64" t="s">
        <v>204</v>
      </c>
      <c r="T64" s="247">
        <v>45108.313680555555</v>
      </c>
    </row>
    <row r="65" spans="1:20" x14ac:dyDescent="0.35">
      <c r="A65" t="s">
        <v>90</v>
      </c>
      <c r="B65" t="s">
        <v>91</v>
      </c>
      <c r="C65" t="s">
        <v>92</v>
      </c>
      <c r="D65" s="29">
        <v>45441</v>
      </c>
      <c r="E65">
        <v>0</v>
      </c>
      <c r="F65">
        <v>0</v>
      </c>
      <c r="G65">
        <v>0</v>
      </c>
      <c r="H65">
        <v>0</v>
      </c>
      <c r="R65">
        <v>0</v>
      </c>
      <c r="S65" t="s">
        <v>204</v>
      </c>
      <c r="T65" s="247">
        <v>45108.313692129632</v>
      </c>
    </row>
    <row r="66" spans="1:20" x14ac:dyDescent="0.35">
      <c r="A66" t="s">
        <v>90</v>
      </c>
      <c r="B66" t="s">
        <v>91</v>
      </c>
      <c r="C66" t="s">
        <v>92</v>
      </c>
      <c r="D66" s="29">
        <v>45442</v>
      </c>
      <c r="E66">
        <v>0</v>
      </c>
      <c r="F66">
        <v>0</v>
      </c>
      <c r="G66">
        <v>0</v>
      </c>
      <c r="H66">
        <v>0</v>
      </c>
      <c r="R66">
        <v>0</v>
      </c>
      <c r="S66" t="s">
        <v>204</v>
      </c>
      <c r="T66" s="247">
        <v>45108.313692129632</v>
      </c>
    </row>
    <row r="67" spans="1:20" x14ac:dyDescent="0.35">
      <c r="A67" t="s">
        <v>90</v>
      </c>
      <c r="B67" t="s">
        <v>91</v>
      </c>
      <c r="C67" t="s">
        <v>92</v>
      </c>
      <c r="D67" s="29">
        <v>45443</v>
      </c>
      <c r="E67">
        <v>0</v>
      </c>
      <c r="F67">
        <v>0</v>
      </c>
      <c r="G67">
        <v>0</v>
      </c>
      <c r="H67">
        <v>0</v>
      </c>
      <c r="R67">
        <v>0</v>
      </c>
      <c r="S67" t="s">
        <v>204</v>
      </c>
      <c r="T67" s="247">
        <v>45108.313692129632</v>
      </c>
    </row>
    <row r="68" spans="1:20" x14ac:dyDescent="0.35">
      <c r="A68" t="s">
        <v>90</v>
      </c>
      <c r="B68" t="s">
        <v>91</v>
      </c>
      <c r="C68" t="s">
        <v>92</v>
      </c>
      <c r="D68" s="29">
        <v>45444</v>
      </c>
      <c r="E68">
        <v>0</v>
      </c>
      <c r="F68">
        <v>0</v>
      </c>
      <c r="G68">
        <v>0</v>
      </c>
      <c r="H68">
        <v>0</v>
      </c>
      <c r="R68">
        <v>0</v>
      </c>
      <c r="S68" t="s">
        <v>204</v>
      </c>
      <c r="T68" s="247">
        <v>45139.313159722224</v>
      </c>
    </row>
    <row r="69" spans="1:20" x14ac:dyDescent="0.35">
      <c r="A69" t="s">
        <v>90</v>
      </c>
      <c r="B69" t="s">
        <v>91</v>
      </c>
      <c r="C69" t="s">
        <v>92</v>
      </c>
      <c r="D69" s="29">
        <v>45445</v>
      </c>
      <c r="E69">
        <v>0</v>
      </c>
      <c r="F69">
        <v>0</v>
      </c>
      <c r="G69">
        <v>0</v>
      </c>
      <c r="H69">
        <v>0</v>
      </c>
      <c r="R69">
        <v>0</v>
      </c>
      <c r="S69" t="s">
        <v>204</v>
      </c>
      <c r="T69" s="247">
        <v>45139.313310185185</v>
      </c>
    </row>
    <row r="70" spans="1:20" x14ac:dyDescent="0.35">
      <c r="A70" t="s">
        <v>90</v>
      </c>
      <c r="B70" t="s">
        <v>91</v>
      </c>
      <c r="C70" t="s">
        <v>92</v>
      </c>
      <c r="D70" s="29">
        <v>45446</v>
      </c>
      <c r="E70">
        <v>0</v>
      </c>
      <c r="F70">
        <v>0</v>
      </c>
      <c r="G70">
        <v>0</v>
      </c>
      <c r="H70">
        <v>0</v>
      </c>
      <c r="R70">
        <v>0</v>
      </c>
      <c r="S70" t="s">
        <v>204</v>
      </c>
      <c r="T70" s="247">
        <v>45139.31355324074</v>
      </c>
    </row>
    <row r="71" spans="1:20" x14ac:dyDescent="0.35">
      <c r="A71" t="s">
        <v>90</v>
      </c>
      <c r="B71" t="s">
        <v>91</v>
      </c>
      <c r="C71" t="s">
        <v>92</v>
      </c>
      <c r="D71" s="29">
        <v>45447</v>
      </c>
      <c r="E71">
        <v>0</v>
      </c>
      <c r="F71">
        <v>0</v>
      </c>
      <c r="G71">
        <v>0</v>
      </c>
      <c r="H71">
        <v>0</v>
      </c>
      <c r="R71">
        <v>0</v>
      </c>
      <c r="S71" t="s">
        <v>204</v>
      </c>
      <c r="T71" s="247">
        <v>45139.313645833332</v>
      </c>
    </row>
    <row r="72" spans="1:20" x14ac:dyDescent="0.35">
      <c r="A72" t="s">
        <v>90</v>
      </c>
      <c r="B72" t="s">
        <v>91</v>
      </c>
      <c r="C72" t="s">
        <v>92</v>
      </c>
      <c r="D72" s="29">
        <v>45448</v>
      </c>
      <c r="E72">
        <v>0</v>
      </c>
      <c r="F72">
        <v>0</v>
      </c>
      <c r="G72">
        <v>0</v>
      </c>
      <c r="H72">
        <v>0</v>
      </c>
      <c r="R72">
        <v>0</v>
      </c>
      <c r="S72" t="s">
        <v>204</v>
      </c>
      <c r="T72" s="247">
        <v>45139.313657407409</v>
      </c>
    </row>
    <row r="73" spans="1:20" x14ac:dyDescent="0.35">
      <c r="A73" t="s">
        <v>90</v>
      </c>
      <c r="B73" t="s">
        <v>91</v>
      </c>
      <c r="C73" t="s">
        <v>92</v>
      </c>
      <c r="D73" s="29">
        <v>45449</v>
      </c>
      <c r="E73">
        <v>0</v>
      </c>
      <c r="F73">
        <v>0</v>
      </c>
      <c r="G73">
        <v>0</v>
      </c>
      <c r="H73">
        <v>0</v>
      </c>
      <c r="R73">
        <v>0</v>
      </c>
      <c r="S73" t="s">
        <v>204</v>
      </c>
      <c r="T73" s="247">
        <v>45139.313668981478</v>
      </c>
    </row>
    <row r="74" spans="1:20" x14ac:dyDescent="0.35">
      <c r="A74" t="s">
        <v>90</v>
      </c>
      <c r="B74" t="s">
        <v>91</v>
      </c>
      <c r="C74" t="s">
        <v>92</v>
      </c>
      <c r="D74" s="29">
        <v>45450</v>
      </c>
      <c r="E74">
        <v>0</v>
      </c>
      <c r="F74">
        <v>0</v>
      </c>
      <c r="G74">
        <v>0</v>
      </c>
      <c r="H74">
        <v>0</v>
      </c>
      <c r="R74">
        <v>0</v>
      </c>
      <c r="S74" t="s">
        <v>204</v>
      </c>
      <c r="T74" s="247">
        <v>45139.313668981478</v>
      </c>
    </row>
    <row r="75" spans="1:20" x14ac:dyDescent="0.35">
      <c r="A75" t="s">
        <v>90</v>
      </c>
      <c r="B75" t="s">
        <v>91</v>
      </c>
      <c r="C75" t="s">
        <v>92</v>
      </c>
      <c r="D75" s="29">
        <v>45451</v>
      </c>
      <c r="E75">
        <v>0</v>
      </c>
      <c r="F75">
        <v>0</v>
      </c>
      <c r="G75">
        <v>0</v>
      </c>
      <c r="H75">
        <v>0</v>
      </c>
      <c r="R75">
        <v>0</v>
      </c>
      <c r="S75" t="s">
        <v>204</v>
      </c>
      <c r="T75" s="247">
        <v>45139.313680555555</v>
      </c>
    </row>
    <row r="76" spans="1:20" x14ac:dyDescent="0.35">
      <c r="A76" t="s">
        <v>90</v>
      </c>
      <c r="B76" t="s">
        <v>91</v>
      </c>
      <c r="C76" t="s">
        <v>92</v>
      </c>
      <c r="D76" s="29">
        <v>45452</v>
      </c>
      <c r="E76">
        <v>0</v>
      </c>
      <c r="F76">
        <v>0</v>
      </c>
      <c r="G76">
        <v>0</v>
      </c>
      <c r="H76">
        <v>0</v>
      </c>
      <c r="R76">
        <v>0</v>
      </c>
      <c r="S76" t="s">
        <v>204</v>
      </c>
      <c r="T76" s="247">
        <v>45139.313680555555</v>
      </c>
    </row>
    <row r="77" spans="1:20" x14ac:dyDescent="0.35">
      <c r="A77" t="s">
        <v>90</v>
      </c>
      <c r="B77" t="s">
        <v>91</v>
      </c>
      <c r="C77" t="s">
        <v>92</v>
      </c>
      <c r="D77" s="29">
        <v>45453</v>
      </c>
      <c r="E77">
        <v>0</v>
      </c>
      <c r="F77">
        <v>0</v>
      </c>
      <c r="G77">
        <v>0</v>
      </c>
      <c r="H77">
        <v>0</v>
      </c>
      <c r="R77">
        <v>0</v>
      </c>
      <c r="S77" t="s">
        <v>204</v>
      </c>
      <c r="T77" s="247">
        <v>45139.313703703701</v>
      </c>
    </row>
    <row r="78" spans="1:20" x14ac:dyDescent="0.35">
      <c r="A78" t="s">
        <v>90</v>
      </c>
      <c r="B78" t="s">
        <v>91</v>
      </c>
      <c r="C78" t="s">
        <v>92</v>
      </c>
      <c r="D78" s="29">
        <v>45454</v>
      </c>
      <c r="E78">
        <v>0</v>
      </c>
      <c r="F78">
        <v>0</v>
      </c>
      <c r="G78">
        <v>0</v>
      </c>
      <c r="H78">
        <v>0</v>
      </c>
      <c r="R78">
        <v>0</v>
      </c>
      <c r="S78" t="s">
        <v>204</v>
      </c>
      <c r="T78" s="247">
        <v>45139.313715277778</v>
      </c>
    </row>
    <row r="79" spans="1:20" x14ac:dyDescent="0.35">
      <c r="A79" t="s">
        <v>90</v>
      </c>
      <c r="B79" t="s">
        <v>91</v>
      </c>
      <c r="C79" t="s">
        <v>92</v>
      </c>
      <c r="D79" s="29">
        <v>45455</v>
      </c>
      <c r="E79">
        <v>0</v>
      </c>
      <c r="F79">
        <v>0</v>
      </c>
      <c r="G79">
        <v>0</v>
      </c>
      <c r="H79">
        <v>0</v>
      </c>
      <c r="R79">
        <v>0</v>
      </c>
      <c r="S79" t="s">
        <v>204</v>
      </c>
      <c r="T79" s="247">
        <v>45139.313715277778</v>
      </c>
    </row>
    <row r="80" spans="1:20" x14ac:dyDescent="0.35">
      <c r="A80" t="s">
        <v>90</v>
      </c>
      <c r="B80" t="s">
        <v>91</v>
      </c>
      <c r="C80" t="s">
        <v>92</v>
      </c>
      <c r="D80" s="29">
        <v>45456</v>
      </c>
      <c r="E80">
        <v>0</v>
      </c>
      <c r="F80">
        <v>0</v>
      </c>
      <c r="G80">
        <v>0</v>
      </c>
      <c r="H80">
        <v>0</v>
      </c>
      <c r="R80">
        <v>0</v>
      </c>
      <c r="S80" t="s">
        <v>204</v>
      </c>
      <c r="T80" s="247">
        <v>45139.313726851855</v>
      </c>
    </row>
    <row r="81" spans="1:20" x14ac:dyDescent="0.35">
      <c r="A81" t="s">
        <v>90</v>
      </c>
      <c r="B81" t="s">
        <v>91</v>
      </c>
      <c r="C81" t="s">
        <v>92</v>
      </c>
      <c r="D81" s="29">
        <v>45457</v>
      </c>
      <c r="E81">
        <v>0</v>
      </c>
      <c r="F81">
        <v>0</v>
      </c>
      <c r="G81">
        <v>0</v>
      </c>
      <c r="H81">
        <v>0</v>
      </c>
      <c r="R81">
        <v>0</v>
      </c>
      <c r="S81" t="s">
        <v>204</v>
      </c>
      <c r="T81" s="247">
        <v>45139.313738425924</v>
      </c>
    </row>
    <row r="82" spans="1:20" x14ac:dyDescent="0.35">
      <c r="A82" t="s">
        <v>90</v>
      </c>
      <c r="B82" t="s">
        <v>91</v>
      </c>
      <c r="C82" t="s">
        <v>92</v>
      </c>
      <c r="D82" s="29">
        <v>45458</v>
      </c>
      <c r="E82">
        <v>0</v>
      </c>
      <c r="F82">
        <v>0</v>
      </c>
      <c r="G82">
        <v>0</v>
      </c>
      <c r="H82">
        <v>0</v>
      </c>
      <c r="R82">
        <v>0</v>
      </c>
      <c r="S82" t="s">
        <v>204</v>
      </c>
      <c r="T82" s="247">
        <v>45139.313738425924</v>
      </c>
    </row>
    <row r="83" spans="1:20" x14ac:dyDescent="0.35">
      <c r="A83" t="s">
        <v>90</v>
      </c>
      <c r="B83" t="s">
        <v>91</v>
      </c>
      <c r="C83" t="s">
        <v>92</v>
      </c>
      <c r="D83" s="29">
        <v>45459</v>
      </c>
      <c r="E83">
        <v>0</v>
      </c>
      <c r="F83">
        <v>0</v>
      </c>
      <c r="G83">
        <v>0</v>
      </c>
      <c r="H83">
        <v>0</v>
      </c>
      <c r="R83">
        <v>0</v>
      </c>
      <c r="S83" t="s">
        <v>204</v>
      </c>
      <c r="T83" s="247">
        <v>45139.313761574071</v>
      </c>
    </row>
    <row r="84" spans="1:20" x14ac:dyDescent="0.35">
      <c r="A84" t="s">
        <v>90</v>
      </c>
      <c r="B84" t="s">
        <v>91</v>
      </c>
      <c r="C84" t="s">
        <v>92</v>
      </c>
      <c r="D84" s="29">
        <v>45460</v>
      </c>
      <c r="E84">
        <v>0</v>
      </c>
      <c r="F84">
        <v>0</v>
      </c>
      <c r="G84">
        <v>0</v>
      </c>
      <c r="H84">
        <v>0</v>
      </c>
      <c r="R84">
        <v>0</v>
      </c>
      <c r="S84" t="s">
        <v>204</v>
      </c>
      <c r="T84" s="247">
        <v>45139.313761574071</v>
      </c>
    </row>
    <row r="85" spans="1:20" x14ac:dyDescent="0.35">
      <c r="A85" t="s">
        <v>90</v>
      </c>
      <c r="B85" t="s">
        <v>91</v>
      </c>
      <c r="C85" t="s">
        <v>92</v>
      </c>
      <c r="D85" s="29">
        <v>45461</v>
      </c>
      <c r="E85">
        <v>0</v>
      </c>
      <c r="F85">
        <v>0</v>
      </c>
      <c r="G85">
        <v>0</v>
      </c>
      <c r="H85">
        <v>0</v>
      </c>
      <c r="R85">
        <v>0</v>
      </c>
      <c r="S85" t="s">
        <v>204</v>
      </c>
      <c r="T85" s="247">
        <v>45139.313761574071</v>
      </c>
    </row>
    <row r="86" spans="1:20" x14ac:dyDescent="0.35">
      <c r="A86" t="s">
        <v>90</v>
      </c>
      <c r="B86" t="s">
        <v>91</v>
      </c>
      <c r="C86" t="s">
        <v>92</v>
      </c>
      <c r="D86" s="29">
        <v>45462</v>
      </c>
      <c r="E86">
        <v>0</v>
      </c>
      <c r="F86">
        <v>0</v>
      </c>
      <c r="G86">
        <v>0</v>
      </c>
      <c r="H86">
        <v>0</v>
      </c>
      <c r="R86">
        <v>0</v>
      </c>
      <c r="S86" t="s">
        <v>204</v>
      </c>
      <c r="T86" s="247">
        <v>45139.313773148147</v>
      </c>
    </row>
    <row r="87" spans="1:20" x14ac:dyDescent="0.35">
      <c r="A87" t="s">
        <v>90</v>
      </c>
      <c r="B87" t="s">
        <v>91</v>
      </c>
      <c r="C87" t="s">
        <v>92</v>
      </c>
      <c r="D87" s="29">
        <v>45463</v>
      </c>
      <c r="E87">
        <v>0</v>
      </c>
      <c r="F87">
        <v>0</v>
      </c>
      <c r="G87">
        <v>0</v>
      </c>
      <c r="H87">
        <v>0</v>
      </c>
      <c r="R87">
        <v>0</v>
      </c>
      <c r="S87" t="s">
        <v>204</v>
      </c>
      <c r="T87" s="247">
        <v>45139.313784722224</v>
      </c>
    </row>
    <row r="88" spans="1:20" x14ac:dyDescent="0.35">
      <c r="A88" t="s">
        <v>90</v>
      </c>
      <c r="B88" t="s">
        <v>91</v>
      </c>
      <c r="C88" t="s">
        <v>92</v>
      </c>
      <c r="D88" s="29">
        <v>45464</v>
      </c>
      <c r="E88">
        <v>0</v>
      </c>
      <c r="F88">
        <v>0</v>
      </c>
      <c r="G88">
        <v>0</v>
      </c>
      <c r="H88">
        <v>0</v>
      </c>
      <c r="R88">
        <v>0</v>
      </c>
      <c r="S88" t="s">
        <v>204</v>
      </c>
      <c r="T88" s="247">
        <v>45139.313784722224</v>
      </c>
    </row>
    <row r="89" spans="1:20" x14ac:dyDescent="0.35">
      <c r="A89" t="s">
        <v>90</v>
      </c>
      <c r="B89" t="s">
        <v>91</v>
      </c>
      <c r="C89" t="s">
        <v>92</v>
      </c>
      <c r="D89" s="29">
        <v>45465</v>
      </c>
      <c r="E89">
        <v>0</v>
      </c>
      <c r="F89">
        <v>0</v>
      </c>
      <c r="G89">
        <v>0</v>
      </c>
      <c r="H89">
        <v>0</v>
      </c>
      <c r="R89">
        <v>0</v>
      </c>
      <c r="S89" t="s">
        <v>204</v>
      </c>
      <c r="T89" s="247">
        <v>45139.313784722224</v>
      </c>
    </row>
    <row r="90" spans="1:20" x14ac:dyDescent="0.35">
      <c r="A90" t="s">
        <v>90</v>
      </c>
      <c r="B90" t="s">
        <v>91</v>
      </c>
      <c r="C90" t="s">
        <v>92</v>
      </c>
      <c r="D90" s="29">
        <v>45466</v>
      </c>
      <c r="E90">
        <v>0</v>
      </c>
      <c r="F90">
        <v>0</v>
      </c>
      <c r="G90">
        <v>0</v>
      </c>
      <c r="H90">
        <v>0</v>
      </c>
      <c r="R90">
        <v>0</v>
      </c>
      <c r="S90" t="s">
        <v>204</v>
      </c>
      <c r="T90" s="247">
        <v>45139.313819444447</v>
      </c>
    </row>
    <row r="91" spans="1:20" x14ac:dyDescent="0.35">
      <c r="A91" t="s">
        <v>90</v>
      </c>
      <c r="B91" t="s">
        <v>91</v>
      </c>
      <c r="C91" t="s">
        <v>92</v>
      </c>
      <c r="D91" s="29">
        <v>45467</v>
      </c>
      <c r="E91">
        <v>0</v>
      </c>
      <c r="F91">
        <v>0</v>
      </c>
      <c r="G91">
        <v>0</v>
      </c>
      <c r="H91">
        <v>0</v>
      </c>
      <c r="R91">
        <v>0</v>
      </c>
      <c r="S91" t="s">
        <v>204</v>
      </c>
      <c r="T91" s="247">
        <v>45139.313807870371</v>
      </c>
    </row>
    <row r="92" spans="1:20" x14ac:dyDescent="0.35">
      <c r="A92" t="s">
        <v>90</v>
      </c>
      <c r="B92" t="s">
        <v>91</v>
      </c>
      <c r="C92" t="s">
        <v>92</v>
      </c>
      <c r="D92" s="29">
        <v>45468</v>
      </c>
      <c r="E92">
        <v>0</v>
      </c>
      <c r="F92">
        <v>0</v>
      </c>
      <c r="G92">
        <v>0</v>
      </c>
      <c r="H92">
        <v>0</v>
      </c>
      <c r="R92">
        <v>0</v>
      </c>
      <c r="S92" t="s">
        <v>204</v>
      </c>
      <c r="T92" s="247">
        <v>45139.313807870371</v>
      </c>
    </row>
    <row r="93" spans="1:20" x14ac:dyDescent="0.35">
      <c r="A93" t="s">
        <v>90</v>
      </c>
      <c r="B93" t="s">
        <v>91</v>
      </c>
      <c r="C93" t="s">
        <v>92</v>
      </c>
      <c r="D93" s="29">
        <v>45469</v>
      </c>
      <c r="E93">
        <v>0</v>
      </c>
      <c r="F93">
        <v>0</v>
      </c>
      <c r="G93">
        <v>0</v>
      </c>
      <c r="H93">
        <v>0</v>
      </c>
      <c r="R93">
        <v>0</v>
      </c>
      <c r="S93" t="s">
        <v>204</v>
      </c>
      <c r="T93" s="247">
        <v>45139.313819444447</v>
      </c>
    </row>
    <row r="94" spans="1:20" x14ac:dyDescent="0.35">
      <c r="A94" t="s">
        <v>90</v>
      </c>
      <c r="B94" t="s">
        <v>91</v>
      </c>
      <c r="C94" t="s">
        <v>92</v>
      </c>
      <c r="D94" s="29">
        <v>45470</v>
      </c>
      <c r="E94">
        <v>0</v>
      </c>
      <c r="F94">
        <v>0</v>
      </c>
      <c r="G94">
        <v>0</v>
      </c>
      <c r="H94">
        <v>0</v>
      </c>
      <c r="R94">
        <v>0</v>
      </c>
      <c r="S94" t="s">
        <v>204</v>
      </c>
      <c r="T94" s="247">
        <v>45139.313819444447</v>
      </c>
    </row>
    <row r="95" spans="1:20" x14ac:dyDescent="0.35">
      <c r="A95" t="s">
        <v>90</v>
      </c>
      <c r="B95" t="s">
        <v>91</v>
      </c>
      <c r="C95" t="s">
        <v>92</v>
      </c>
      <c r="D95" s="29">
        <v>45471</v>
      </c>
      <c r="E95">
        <v>0</v>
      </c>
      <c r="F95">
        <v>0</v>
      </c>
      <c r="G95">
        <v>0</v>
      </c>
      <c r="H95">
        <v>0</v>
      </c>
      <c r="R95">
        <v>0</v>
      </c>
      <c r="S95" t="s">
        <v>204</v>
      </c>
      <c r="T95" s="247">
        <v>45139.313831018517</v>
      </c>
    </row>
    <row r="96" spans="1:20" x14ac:dyDescent="0.35">
      <c r="A96" t="s">
        <v>90</v>
      </c>
      <c r="B96" t="s">
        <v>91</v>
      </c>
      <c r="C96" t="s">
        <v>92</v>
      </c>
      <c r="D96" s="29">
        <v>45472</v>
      </c>
      <c r="E96">
        <v>0</v>
      </c>
      <c r="F96">
        <v>0</v>
      </c>
      <c r="G96">
        <v>0</v>
      </c>
      <c r="H96">
        <v>0</v>
      </c>
      <c r="R96">
        <v>0</v>
      </c>
      <c r="S96" t="s">
        <v>204</v>
      </c>
      <c r="T96" s="247">
        <v>45139.313842592594</v>
      </c>
    </row>
    <row r="97" spans="1:20" x14ac:dyDescent="0.35">
      <c r="A97" t="s">
        <v>90</v>
      </c>
      <c r="B97" t="s">
        <v>91</v>
      </c>
      <c r="C97" t="s">
        <v>92</v>
      </c>
      <c r="D97" s="29">
        <v>45473</v>
      </c>
      <c r="E97">
        <v>0</v>
      </c>
      <c r="F97">
        <v>0</v>
      </c>
      <c r="G97">
        <v>0</v>
      </c>
      <c r="H97">
        <v>0</v>
      </c>
      <c r="R97">
        <v>0</v>
      </c>
      <c r="S97" t="s">
        <v>204</v>
      </c>
      <c r="T97" s="247">
        <v>45139.313854166663</v>
      </c>
    </row>
    <row r="98" spans="1:20" x14ac:dyDescent="0.35">
      <c r="A98" t="s">
        <v>90</v>
      </c>
      <c r="B98" t="s">
        <v>91</v>
      </c>
      <c r="C98" t="s">
        <v>92</v>
      </c>
      <c r="D98" s="29">
        <v>45474</v>
      </c>
      <c r="E98">
        <v>0</v>
      </c>
      <c r="F98">
        <v>0</v>
      </c>
      <c r="G98">
        <v>0</v>
      </c>
      <c r="H98">
        <v>0</v>
      </c>
      <c r="R98">
        <v>0</v>
      </c>
      <c r="S98" t="s">
        <v>204</v>
      </c>
      <c r="T98" s="247">
        <v>45170.3127662037</v>
      </c>
    </row>
    <row r="99" spans="1:20" x14ac:dyDescent="0.35">
      <c r="A99" t="s">
        <v>90</v>
      </c>
      <c r="B99" t="s">
        <v>91</v>
      </c>
      <c r="C99" t="s">
        <v>92</v>
      </c>
      <c r="D99" s="29">
        <v>45475</v>
      </c>
      <c r="E99">
        <v>0</v>
      </c>
      <c r="F99">
        <v>0</v>
      </c>
      <c r="G99">
        <v>0</v>
      </c>
      <c r="H99">
        <v>0</v>
      </c>
      <c r="R99">
        <v>0</v>
      </c>
      <c r="S99" t="s">
        <v>204</v>
      </c>
      <c r="T99" s="247">
        <v>45170.313263888886</v>
      </c>
    </row>
    <row r="100" spans="1:20" x14ac:dyDescent="0.35">
      <c r="A100" t="s">
        <v>90</v>
      </c>
      <c r="B100" t="s">
        <v>91</v>
      </c>
      <c r="C100" t="s">
        <v>92</v>
      </c>
      <c r="D100" s="29">
        <v>45476</v>
      </c>
      <c r="E100">
        <v>0</v>
      </c>
      <c r="F100">
        <v>0</v>
      </c>
      <c r="G100">
        <v>0</v>
      </c>
      <c r="H100">
        <v>0</v>
      </c>
      <c r="R100">
        <v>0</v>
      </c>
      <c r="S100" t="s">
        <v>204</v>
      </c>
      <c r="T100" s="247">
        <v>45170.313483796293</v>
      </c>
    </row>
    <row r="101" spans="1:20" x14ac:dyDescent="0.35">
      <c r="A101" t="s">
        <v>90</v>
      </c>
      <c r="B101" t="s">
        <v>91</v>
      </c>
      <c r="C101" t="s">
        <v>92</v>
      </c>
      <c r="D101" s="29">
        <v>45477</v>
      </c>
      <c r="E101">
        <v>0</v>
      </c>
      <c r="F101">
        <v>0</v>
      </c>
      <c r="G101">
        <v>0</v>
      </c>
      <c r="H101">
        <v>0</v>
      </c>
      <c r="R101">
        <v>0</v>
      </c>
      <c r="S101" t="s">
        <v>204</v>
      </c>
      <c r="T101" s="247">
        <v>45170.313599537039</v>
      </c>
    </row>
    <row r="102" spans="1:20" x14ac:dyDescent="0.35">
      <c r="A102" t="s">
        <v>90</v>
      </c>
      <c r="B102" t="s">
        <v>91</v>
      </c>
      <c r="C102" t="s">
        <v>92</v>
      </c>
      <c r="D102" s="29">
        <v>45478</v>
      </c>
      <c r="E102">
        <v>0</v>
      </c>
      <c r="F102">
        <v>0</v>
      </c>
      <c r="G102">
        <v>0</v>
      </c>
      <c r="H102">
        <v>0</v>
      </c>
      <c r="R102">
        <v>0</v>
      </c>
      <c r="S102" t="s">
        <v>204</v>
      </c>
      <c r="T102" s="247">
        <v>45170.313611111109</v>
      </c>
    </row>
    <row r="103" spans="1:20" x14ac:dyDescent="0.35">
      <c r="A103" t="s">
        <v>90</v>
      </c>
      <c r="B103" t="s">
        <v>91</v>
      </c>
      <c r="C103" t="s">
        <v>92</v>
      </c>
      <c r="D103" s="29">
        <v>45479</v>
      </c>
      <c r="E103">
        <v>0</v>
      </c>
      <c r="F103">
        <v>0</v>
      </c>
      <c r="G103">
        <v>0</v>
      </c>
      <c r="H103">
        <v>0</v>
      </c>
      <c r="R103">
        <v>0</v>
      </c>
      <c r="S103" t="s">
        <v>204</v>
      </c>
      <c r="T103" s="247">
        <v>45170.313599537039</v>
      </c>
    </row>
    <row r="104" spans="1:20" x14ac:dyDescent="0.35">
      <c r="A104" t="s">
        <v>90</v>
      </c>
      <c r="B104" t="s">
        <v>91</v>
      </c>
      <c r="C104" t="s">
        <v>92</v>
      </c>
      <c r="D104" s="29">
        <v>45480</v>
      </c>
      <c r="E104">
        <v>0</v>
      </c>
      <c r="F104">
        <v>0</v>
      </c>
      <c r="G104">
        <v>0</v>
      </c>
      <c r="H104">
        <v>0</v>
      </c>
      <c r="R104">
        <v>0</v>
      </c>
      <c r="S104" t="s">
        <v>204</v>
      </c>
      <c r="T104" s="247">
        <v>45170.313611111109</v>
      </c>
    </row>
    <row r="105" spans="1:20" x14ac:dyDescent="0.35">
      <c r="A105" t="s">
        <v>90</v>
      </c>
      <c r="B105" t="s">
        <v>91</v>
      </c>
      <c r="C105" t="s">
        <v>92</v>
      </c>
      <c r="D105" s="29">
        <v>45481</v>
      </c>
      <c r="E105">
        <v>0</v>
      </c>
      <c r="F105">
        <v>0</v>
      </c>
      <c r="G105">
        <v>0</v>
      </c>
      <c r="H105">
        <v>0</v>
      </c>
      <c r="R105">
        <v>0</v>
      </c>
      <c r="S105" t="s">
        <v>204</v>
      </c>
      <c r="T105" s="247">
        <v>45170.313611111109</v>
      </c>
    </row>
    <row r="106" spans="1:20" x14ac:dyDescent="0.35">
      <c r="A106" t="s">
        <v>90</v>
      </c>
      <c r="B106" t="s">
        <v>91</v>
      </c>
      <c r="C106" t="s">
        <v>92</v>
      </c>
      <c r="D106" s="29">
        <v>45482</v>
      </c>
      <c r="E106">
        <v>0</v>
      </c>
      <c r="F106">
        <v>0</v>
      </c>
      <c r="G106">
        <v>0</v>
      </c>
      <c r="H106">
        <v>0</v>
      </c>
      <c r="R106">
        <v>0</v>
      </c>
      <c r="S106" t="s">
        <v>204</v>
      </c>
      <c r="T106" s="247">
        <v>45170.313611111109</v>
      </c>
    </row>
    <row r="107" spans="1:20" x14ac:dyDescent="0.35">
      <c r="A107" t="s">
        <v>90</v>
      </c>
      <c r="B107" t="s">
        <v>91</v>
      </c>
      <c r="C107" t="s">
        <v>92</v>
      </c>
      <c r="D107" s="29">
        <v>45483</v>
      </c>
      <c r="E107">
        <v>0</v>
      </c>
      <c r="F107">
        <v>0</v>
      </c>
      <c r="G107">
        <v>0</v>
      </c>
      <c r="H107">
        <v>0</v>
      </c>
      <c r="R107">
        <v>0</v>
      </c>
      <c r="S107" t="s">
        <v>204</v>
      </c>
      <c r="T107" s="247">
        <v>45170.313622685186</v>
      </c>
    </row>
    <row r="108" spans="1:20" x14ac:dyDescent="0.35">
      <c r="A108" t="s">
        <v>90</v>
      </c>
      <c r="B108" t="s">
        <v>91</v>
      </c>
      <c r="C108" t="s">
        <v>92</v>
      </c>
      <c r="D108" s="29">
        <v>45484</v>
      </c>
      <c r="E108">
        <v>0</v>
      </c>
      <c r="F108">
        <v>0</v>
      </c>
      <c r="G108">
        <v>0</v>
      </c>
      <c r="H108">
        <v>0</v>
      </c>
      <c r="R108">
        <v>0</v>
      </c>
      <c r="S108" t="s">
        <v>204</v>
      </c>
      <c r="T108" s="247">
        <v>45170.313622685186</v>
      </c>
    </row>
    <row r="109" spans="1:20" x14ac:dyDescent="0.35">
      <c r="A109" t="s">
        <v>90</v>
      </c>
      <c r="B109" t="s">
        <v>91</v>
      </c>
      <c r="C109" t="s">
        <v>92</v>
      </c>
      <c r="D109" s="29">
        <v>45485</v>
      </c>
      <c r="E109">
        <v>0</v>
      </c>
      <c r="F109">
        <v>0</v>
      </c>
      <c r="G109">
        <v>0</v>
      </c>
      <c r="H109">
        <v>0</v>
      </c>
      <c r="R109">
        <v>0</v>
      </c>
      <c r="S109" t="s">
        <v>204</v>
      </c>
      <c r="T109" s="247">
        <v>45170.313622685186</v>
      </c>
    </row>
    <row r="110" spans="1:20" x14ac:dyDescent="0.35">
      <c r="A110" t="s">
        <v>90</v>
      </c>
      <c r="B110" t="s">
        <v>91</v>
      </c>
      <c r="C110" t="s">
        <v>92</v>
      </c>
      <c r="D110" s="29">
        <v>45486</v>
      </c>
      <c r="E110">
        <v>0</v>
      </c>
      <c r="F110">
        <v>0</v>
      </c>
      <c r="G110">
        <v>0</v>
      </c>
      <c r="H110">
        <v>0</v>
      </c>
      <c r="R110">
        <v>0</v>
      </c>
      <c r="S110" t="s">
        <v>204</v>
      </c>
      <c r="T110" s="247">
        <v>45170.313622685186</v>
      </c>
    </row>
    <row r="111" spans="1:20" x14ac:dyDescent="0.35">
      <c r="A111" t="s">
        <v>90</v>
      </c>
      <c r="B111" t="s">
        <v>91</v>
      </c>
      <c r="C111" t="s">
        <v>92</v>
      </c>
      <c r="D111" s="29">
        <v>45487</v>
      </c>
      <c r="E111">
        <v>0</v>
      </c>
      <c r="F111">
        <v>0</v>
      </c>
      <c r="G111">
        <v>0</v>
      </c>
      <c r="H111">
        <v>0</v>
      </c>
      <c r="R111">
        <v>0</v>
      </c>
      <c r="S111" t="s">
        <v>204</v>
      </c>
      <c r="T111" s="247">
        <v>45170.313634259262</v>
      </c>
    </row>
    <row r="112" spans="1:20" x14ac:dyDescent="0.35">
      <c r="A112" t="s">
        <v>90</v>
      </c>
      <c r="B112" t="s">
        <v>91</v>
      </c>
      <c r="C112" t="s">
        <v>92</v>
      </c>
      <c r="D112" s="29">
        <v>45488</v>
      </c>
      <c r="E112">
        <v>0</v>
      </c>
      <c r="F112">
        <v>0</v>
      </c>
      <c r="G112">
        <v>0</v>
      </c>
      <c r="H112">
        <v>0</v>
      </c>
      <c r="R112">
        <v>0</v>
      </c>
      <c r="S112" t="s">
        <v>204</v>
      </c>
      <c r="T112" s="247">
        <v>45170.313634259262</v>
      </c>
    </row>
    <row r="113" spans="1:20" x14ac:dyDescent="0.35">
      <c r="A113" t="s">
        <v>90</v>
      </c>
      <c r="B113" t="s">
        <v>91</v>
      </c>
      <c r="C113" t="s">
        <v>92</v>
      </c>
      <c r="D113" s="29">
        <v>45489</v>
      </c>
      <c r="E113">
        <v>0</v>
      </c>
      <c r="F113">
        <v>0</v>
      </c>
      <c r="G113">
        <v>0</v>
      </c>
      <c r="H113">
        <v>0</v>
      </c>
      <c r="R113">
        <v>0</v>
      </c>
      <c r="S113" t="s">
        <v>204</v>
      </c>
      <c r="T113" s="247">
        <v>45170.313634259262</v>
      </c>
    </row>
    <row r="114" spans="1:20" x14ac:dyDescent="0.35">
      <c r="A114" t="s">
        <v>90</v>
      </c>
      <c r="B114" t="s">
        <v>91</v>
      </c>
      <c r="C114" t="s">
        <v>92</v>
      </c>
      <c r="D114" s="29">
        <v>45490</v>
      </c>
      <c r="E114">
        <v>0</v>
      </c>
      <c r="F114">
        <v>0</v>
      </c>
      <c r="G114">
        <v>0</v>
      </c>
      <c r="H114">
        <v>0</v>
      </c>
      <c r="R114">
        <v>0</v>
      </c>
      <c r="S114" t="s">
        <v>204</v>
      </c>
      <c r="T114" s="247">
        <v>45170.313645833332</v>
      </c>
    </row>
    <row r="115" spans="1:20" x14ac:dyDescent="0.35">
      <c r="A115" t="s">
        <v>90</v>
      </c>
      <c r="B115" t="s">
        <v>91</v>
      </c>
      <c r="C115" t="s">
        <v>92</v>
      </c>
      <c r="D115" s="29">
        <v>45491</v>
      </c>
      <c r="E115">
        <v>0</v>
      </c>
      <c r="F115">
        <v>0</v>
      </c>
      <c r="G115">
        <v>0</v>
      </c>
      <c r="H115">
        <v>0</v>
      </c>
      <c r="R115">
        <v>0</v>
      </c>
      <c r="S115" t="s">
        <v>204</v>
      </c>
      <c r="T115" s="247">
        <v>45170.313645833332</v>
      </c>
    </row>
    <row r="116" spans="1:20" x14ac:dyDescent="0.35">
      <c r="A116" t="s">
        <v>90</v>
      </c>
      <c r="B116" t="s">
        <v>91</v>
      </c>
      <c r="C116" t="s">
        <v>92</v>
      </c>
      <c r="D116" s="29">
        <v>45492</v>
      </c>
      <c r="E116">
        <v>0</v>
      </c>
      <c r="F116">
        <v>0</v>
      </c>
      <c r="G116">
        <v>0</v>
      </c>
      <c r="H116">
        <v>0</v>
      </c>
      <c r="R116">
        <v>0</v>
      </c>
      <c r="S116" t="s">
        <v>204</v>
      </c>
      <c r="T116" s="247">
        <v>45170.313645833332</v>
      </c>
    </row>
    <row r="117" spans="1:20" x14ac:dyDescent="0.35">
      <c r="A117" t="s">
        <v>90</v>
      </c>
      <c r="B117" t="s">
        <v>91</v>
      </c>
      <c r="C117" t="s">
        <v>92</v>
      </c>
      <c r="D117" s="29">
        <v>45493</v>
      </c>
      <c r="E117">
        <v>0</v>
      </c>
      <c r="F117">
        <v>0</v>
      </c>
      <c r="G117">
        <v>0</v>
      </c>
      <c r="H117">
        <v>0</v>
      </c>
      <c r="R117">
        <v>0</v>
      </c>
      <c r="S117" t="s">
        <v>204</v>
      </c>
      <c r="T117" s="247">
        <v>45170.313657407409</v>
      </c>
    </row>
    <row r="118" spans="1:20" x14ac:dyDescent="0.35">
      <c r="A118" t="s">
        <v>90</v>
      </c>
      <c r="B118" t="s">
        <v>91</v>
      </c>
      <c r="C118" t="s">
        <v>92</v>
      </c>
      <c r="D118" s="29">
        <v>45494</v>
      </c>
      <c r="E118">
        <v>0</v>
      </c>
      <c r="F118">
        <v>0</v>
      </c>
      <c r="G118">
        <v>0</v>
      </c>
      <c r="H118">
        <v>0</v>
      </c>
      <c r="R118">
        <v>0</v>
      </c>
      <c r="S118" t="s">
        <v>204</v>
      </c>
      <c r="T118" s="247">
        <v>45170.313657407409</v>
      </c>
    </row>
    <row r="119" spans="1:20" x14ac:dyDescent="0.35">
      <c r="A119" t="s">
        <v>90</v>
      </c>
      <c r="B119" t="s">
        <v>91</v>
      </c>
      <c r="C119" t="s">
        <v>92</v>
      </c>
      <c r="D119" s="29">
        <v>45495</v>
      </c>
      <c r="E119">
        <v>0</v>
      </c>
      <c r="F119">
        <v>0</v>
      </c>
      <c r="G119">
        <v>0</v>
      </c>
      <c r="H119">
        <v>0</v>
      </c>
      <c r="R119">
        <v>0</v>
      </c>
      <c r="S119" t="s">
        <v>204</v>
      </c>
      <c r="T119" s="247">
        <v>45170.313657407409</v>
      </c>
    </row>
    <row r="120" spans="1:20" x14ac:dyDescent="0.35">
      <c r="A120" t="s">
        <v>90</v>
      </c>
      <c r="B120" t="s">
        <v>91</v>
      </c>
      <c r="C120" t="s">
        <v>92</v>
      </c>
      <c r="D120" s="29">
        <v>45496</v>
      </c>
      <c r="E120">
        <v>0</v>
      </c>
      <c r="F120">
        <v>0</v>
      </c>
      <c r="G120">
        <v>0</v>
      </c>
      <c r="H120">
        <v>0</v>
      </c>
      <c r="R120">
        <v>0</v>
      </c>
      <c r="S120" t="s">
        <v>204</v>
      </c>
      <c r="T120" s="247">
        <v>45170.313668981478</v>
      </c>
    </row>
    <row r="121" spans="1:20" x14ac:dyDescent="0.35">
      <c r="A121" t="s">
        <v>90</v>
      </c>
      <c r="B121" t="s">
        <v>91</v>
      </c>
      <c r="C121" t="s">
        <v>92</v>
      </c>
      <c r="D121" s="29">
        <v>45497</v>
      </c>
      <c r="E121">
        <v>0</v>
      </c>
      <c r="F121">
        <v>0</v>
      </c>
      <c r="G121">
        <v>0</v>
      </c>
      <c r="H121">
        <v>0</v>
      </c>
      <c r="R121">
        <v>0</v>
      </c>
      <c r="S121" t="s">
        <v>204</v>
      </c>
      <c r="T121" s="247">
        <v>45170.313668981478</v>
      </c>
    </row>
    <row r="122" spans="1:20" x14ac:dyDescent="0.35">
      <c r="A122" t="s">
        <v>90</v>
      </c>
      <c r="B122" t="s">
        <v>91</v>
      </c>
      <c r="C122" t="s">
        <v>92</v>
      </c>
      <c r="D122" s="29">
        <v>45498</v>
      </c>
      <c r="E122">
        <v>0</v>
      </c>
      <c r="F122">
        <v>0</v>
      </c>
      <c r="G122">
        <v>0</v>
      </c>
      <c r="H122">
        <v>0</v>
      </c>
      <c r="R122">
        <v>0</v>
      </c>
      <c r="S122" t="s">
        <v>204</v>
      </c>
      <c r="T122" s="247">
        <v>45170.313668981478</v>
      </c>
    </row>
    <row r="123" spans="1:20" x14ac:dyDescent="0.35">
      <c r="A123" t="s">
        <v>90</v>
      </c>
      <c r="B123" t="s">
        <v>91</v>
      </c>
      <c r="C123" t="s">
        <v>92</v>
      </c>
      <c r="D123" s="29">
        <v>45499</v>
      </c>
      <c r="E123">
        <v>0</v>
      </c>
      <c r="F123">
        <v>0</v>
      </c>
      <c r="G123">
        <v>0</v>
      </c>
      <c r="H123">
        <v>0</v>
      </c>
      <c r="R123">
        <v>0</v>
      </c>
      <c r="S123" t="s">
        <v>204</v>
      </c>
      <c r="T123" s="247">
        <v>45170.313680555555</v>
      </c>
    </row>
    <row r="124" spans="1:20" x14ac:dyDescent="0.35">
      <c r="A124" t="s">
        <v>90</v>
      </c>
      <c r="B124" t="s">
        <v>91</v>
      </c>
      <c r="C124" t="s">
        <v>92</v>
      </c>
      <c r="D124" s="29">
        <v>45500</v>
      </c>
      <c r="E124">
        <v>0</v>
      </c>
      <c r="F124">
        <v>0</v>
      </c>
      <c r="G124">
        <v>0</v>
      </c>
      <c r="H124">
        <v>0</v>
      </c>
      <c r="R124">
        <v>0</v>
      </c>
      <c r="S124" t="s">
        <v>204</v>
      </c>
      <c r="T124" s="247">
        <v>45170.313680555555</v>
      </c>
    </row>
    <row r="125" spans="1:20" x14ac:dyDescent="0.35">
      <c r="A125" t="s">
        <v>90</v>
      </c>
      <c r="B125" t="s">
        <v>91</v>
      </c>
      <c r="C125" t="s">
        <v>92</v>
      </c>
      <c r="D125" s="29">
        <v>45501</v>
      </c>
      <c r="E125">
        <v>0</v>
      </c>
      <c r="F125">
        <v>0</v>
      </c>
      <c r="G125">
        <v>0</v>
      </c>
      <c r="H125">
        <v>0</v>
      </c>
      <c r="R125">
        <v>0</v>
      </c>
      <c r="S125" t="s">
        <v>204</v>
      </c>
      <c r="T125" s="247">
        <v>45170.313680555555</v>
      </c>
    </row>
    <row r="126" spans="1:20" x14ac:dyDescent="0.35">
      <c r="A126" t="s">
        <v>90</v>
      </c>
      <c r="B126" t="s">
        <v>91</v>
      </c>
      <c r="C126" t="s">
        <v>92</v>
      </c>
      <c r="D126" s="29">
        <v>45502</v>
      </c>
      <c r="E126">
        <v>0</v>
      </c>
      <c r="F126">
        <v>0</v>
      </c>
      <c r="G126">
        <v>0</v>
      </c>
      <c r="H126">
        <v>0</v>
      </c>
      <c r="R126">
        <v>0</v>
      </c>
      <c r="S126" t="s">
        <v>204</v>
      </c>
      <c r="T126" s="247">
        <v>45170.313680555555</v>
      </c>
    </row>
    <row r="127" spans="1:20" x14ac:dyDescent="0.35">
      <c r="A127" t="s">
        <v>90</v>
      </c>
      <c r="B127" t="s">
        <v>91</v>
      </c>
      <c r="C127" t="s">
        <v>92</v>
      </c>
      <c r="D127" s="29">
        <v>45503</v>
      </c>
      <c r="E127">
        <v>0</v>
      </c>
      <c r="F127">
        <v>0</v>
      </c>
      <c r="G127">
        <v>0</v>
      </c>
      <c r="H127">
        <v>0</v>
      </c>
      <c r="R127">
        <v>0</v>
      </c>
      <c r="S127" t="s">
        <v>204</v>
      </c>
      <c r="T127" s="247">
        <v>45170.313680555555</v>
      </c>
    </row>
    <row r="128" spans="1:20" x14ac:dyDescent="0.35">
      <c r="A128" t="s">
        <v>90</v>
      </c>
      <c r="B128" t="s">
        <v>91</v>
      </c>
      <c r="C128" t="s">
        <v>92</v>
      </c>
      <c r="D128" s="29">
        <v>45504</v>
      </c>
      <c r="E128">
        <v>0</v>
      </c>
      <c r="F128">
        <v>0</v>
      </c>
      <c r="G128">
        <v>0</v>
      </c>
      <c r="H128">
        <v>0</v>
      </c>
      <c r="R128">
        <v>0</v>
      </c>
      <c r="S128" t="s">
        <v>204</v>
      </c>
      <c r="T128" s="247">
        <v>45170.313692129632</v>
      </c>
    </row>
    <row r="129" spans="1:20" x14ac:dyDescent="0.35">
      <c r="A129" t="s">
        <v>90</v>
      </c>
      <c r="B129" t="s">
        <v>91</v>
      </c>
      <c r="C129" t="s">
        <v>92</v>
      </c>
      <c r="D129" s="29">
        <v>45505</v>
      </c>
      <c r="E129">
        <v>0</v>
      </c>
      <c r="F129">
        <v>0</v>
      </c>
      <c r="G129">
        <v>0</v>
      </c>
      <c r="H129">
        <v>0</v>
      </c>
      <c r="R129">
        <v>0</v>
      </c>
      <c r="S129" t="s">
        <v>204</v>
      </c>
      <c r="T129" s="247">
        <v>45200.3128125</v>
      </c>
    </row>
    <row r="130" spans="1:20" x14ac:dyDescent="0.35">
      <c r="A130" t="s">
        <v>90</v>
      </c>
      <c r="B130" t="s">
        <v>91</v>
      </c>
      <c r="C130" t="s">
        <v>92</v>
      </c>
      <c r="D130" s="29">
        <v>45506</v>
      </c>
      <c r="E130">
        <v>0</v>
      </c>
      <c r="F130">
        <v>0</v>
      </c>
      <c r="G130">
        <v>0</v>
      </c>
      <c r="H130">
        <v>0</v>
      </c>
      <c r="R130">
        <v>0</v>
      </c>
      <c r="S130" t="s">
        <v>204</v>
      </c>
      <c r="T130" s="247">
        <v>45200.313321759262</v>
      </c>
    </row>
    <row r="131" spans="1:20" x14ac:dyDescent="0.35">
      <c r="A131" t="s">
        <v>90</v>
      </c>
      <c r="B131" t="s">
        <v>91</v>
      </c>
      <c r="C131" t="s">
        <v>92</v>
      </c>
      <c r="D131" s="29">
        <v>45507</v>
      </c>
      <c r="E131">
        <v>0</v>
      </c>
      <c r="F131">
        <v>0</v>
      </c>
      <c r="G131">
        <v>0</v>
      </c>
      <c r="H131">
        <v>0</v>
      </c>
      <c r="R131">
        <v>0</v>
      </c>
      <c r="S131" t="s">
        <v>204</v>
      </c>
      <c r="T131" s="247">
        <v>45200.31349537037</v>
      </c>
    </row>
    <row r="132" spans="1:20" x14ac:dyDescent="0.35">
      <c r="A132" t="s">
        <v>90</v>
      </c>
      <c r="B132" t="s">
        <v>91</v>
      </c>
      <c r="C132" t="s">
        <v>92</v>
      </c>
      <c r="D132" s="29">
        <v>45508</v>
      </c>
      <c r="E132">
        <v>0</v>
      </c>
      <c r="F132">
        <v>0</v>
      </c>
      <c r="G132">
        <v>0</v>
      </c>
      <c r="H132">
        <v>0</v>
      </c>
      <c r="R132">
        <v>0</v>
      </c>
      <c r="S132" t="s">
        <v>204</v>
      </c>
      <c r="T132" s="247">
        <v>45200.313680555555</v>
      </c>
    </row>
    <row r="133" spans="1:20" x14ac:dyDescent="0.35">
      <c r="A133" t="s">
        <v>90</v>
      </c>
      <c r="B133" t="s">
        <v>91</v>
      </c>
      <c r="C133" t="s">
        <v>92</v>
      </c>
      <c r="D133" s="29">
        <v>45509</v>
      </c>
      <c r="E133">
        <v>0</v>
      </c>
      <c r="F133">
        <v>0</v>
      </c>
      <c r="G133">
        <v>0</v>
      </c>
      <c r="H133">
        <v>0</v>
      </c>
      <c r="R133">
        <v>0</v>
      </c>
      <c r="S133" t="s">
        <v>204</v>
      </c>
      <c r="T133" s="247">
        <v>45200.313715277778</v>
      </c>
    </row>
    <row r="134" spans="1:20" x14ac:dyDescent="0.35">
      <c r="A134" t="s">
        <v>90</v>
      </c>
      <c r="B134" t="s">
        <v>91</v>
      </c>
      <c r="C134" t="s">
        <v>92</v>
      </c>
      <c r="D134" s="29">
        <v>45510</v>
      </c>
      <c r="E134">
        <v>0</v>
      </c>
      <c r="F134">
        <v>0</v>
      </c>
      <c r="G134">
        <v>0</v>
      </c>
      <c r="H134">
        <v>0</v>
      </c>
      <c r="R134">
        <v>0</v>
      </c>
      <c r="S134" t="s">
        <v>204</v>
      </c>
      <c r="T134" s="247">
        <v>45200.313715277778</v>
      </c>
    </row>
    <row r="135" spans="1:20" x14ac:dyDescent="0.35">
      <c r="A135" t="s">
        <v>90</v>
      </c>
      <c r="B135" t="s">
        <v>91</v>
      </c>
      <c r="C135" t="s">
        <v>92</v>
      </c>
      <c r="D135" s="29">
        <v>45511</v>
      </c>
      <c r="E135">
        <v>0</v>
      </c>
      <c r="F135">
        <v>0</v>
      </c>
      <c r="G135">
        <v>0</v>
      </c>
      <c r="H135">
        <v>0</v>
      </c>
      <c r="R135">
        <v>0</v>
      </c>
      <c r="S135" t="s">
        <v>204</v>
      </c>
      <c r="T135" s="247">
        <v>45200.313726851855</v>
      </c>
    </row>
    <row r="136" spans="1:20" x14ac:dyDescent="0.35">
      <c r="A136" t="s">
        <v>90</v>
      </c>
      <c r="B136" t="s">
        <v>91</v>
      </c>
      <c r="C136" t="s">
        <v>92</v>
      </c>
      <c r="D136" s="29">
        <v>45512</v>
      </c>
      <c r="E136">
        <v>0</v>
      </c>
      <c r="F136">
        <v>0</v>
      </c>
      <c r="G136">
        <v>0</v>
      </c>
      <c r="H136">
        <v>0</v>
      </c>
      <c r="R136">
        <v>0</v>
      </c>
      <c r="S136" t="s">
        <v>204</v>
      </c>
      <c r="T136" s="247">
        <v>45200.313726851855</v>
      </c>
    </row>
    <row r="137" spans="1:20" x14ac:dyDescent="0.35">
      <c r="A137" t="s">
        <v>90</v>
      </c>
      <c r="B137" t="s">
        <v>91</v>
      </c>
      <c r="C137" t="s">
        <v>92</v>
      </c>
      <c r="D137" s="29">
        <v>45513</v>
      </c>
      <c r="E137">
        <v>0</v>
      </c>
      <c r="F137">
        <v>0</v>
      </c>
      <c r="G137">
        <v>0</v>
      </c>
      <c r="H137">
        <v>0</v>
      </c>
      <c r="R137">
        <v>0</v>
      </c>
      <c r="S137" t="s">
        <v>204</v>
      </c>
      <c r="T137" s="247">
        <v>45200.313726851855</v>
      </c>
    </row>
    <row r="138" spans="1:20" x14ac:dyDescent="0.35">
      <c r="A138" t="s">
        <v>90</v>
      </c>
      <c r="B138" t="s">
        <v>91</v>
      </c>
      <c r="C138" t="s">
        <v>92</v>
      </c>
      <c r="D138" s="29">
        <v>45514</v>
      </c>
      <c r="E138">
        <v>0</v>
      </c>
      <c r="F138">
        <v>0</v>
      </c>
      <c r="G138">
        <v>0</v>
      </c>
      <c r="H138">
        <v>0</v>
      </c>
      <c r="R138">
        <v>0</v>
      </c>
      <c r="S138" t="s">
        <v>204</v>
      </c>
      <c r="T138" s="247">
        <v>45200.313750000001</v>
      </c>
    </row>
    <row r="139" spans="1:20" x14ac:dyDescent="0.35">
      <c r="A139" t="s">
        <v>90</v>
      </c>
      <c r="B139" t="s">
        <v>91</v>
      </c>
      <c r="C139" t="s">
        <v>92</v>
      </c>
      <c r="D139" s="29">
        <v>45515</v>
      </c>
      <c r="E139">
        <v>0</v>
      </c>
      <c r="F139">
        <v>0</v>
      </c>
      <c r="G139">
        <v>0</v>
      </c>
      <c r="H139">
        <v>0</v>
      </c>
      <c r="R139">
        <v>0</v>
      </c>
      <c r="S139" t="s">
        <v>204</v>
      </c>
      <c r="T139" s="247">
        <v>45200.313750000001</v>
      </c>
    </row>
    <row r="140" spans="1:20" x14ac:dyDescent="0.35">
      <c r="A140" t="s">
        <v>90</v>
      </c>
      <c r="B140" t="s">
        <v>91</v>
      </c>
      <c r="C140" t="s">
        <v>92</v>
      </c>
      <c r="D140" s="29">
        <v>45516</v>
      </c>
      <c r="E140">
        <v>0</v>
      </c>
      <c r="F140">
        <v>0</v>
      </c>
      <c r="G140">
        <v>0</v>
      </c>
      <c r="H140">
        <v>0</v>
      </c>
      <c r="R140">
        <v>0</v>
      </c>
      <c r="S140" t="s">
        <v>204</v>
      </c>
      <c r="T140" s="247">
        <v>45200.313761574071</v>
      </c>
    </row>
    <row r="141" spans="1:20" x14ac:dyDescent="0.35">
      <c r="A141" t="s">
        <v>90</v>
      </c>
      <c r="B141" t="s">
        <v>91</v>
      </c>
      <c r="C141" t="s">
        <v>92</v>
      </c>
      <c r="D141" s="29">
        <v>45517</v>
      </c>
      <c r="E141">
        <v>0</v>
      </c>
      <c r="F141">
        <v>0</v>
      </c>
      <c r="G141">
        <v>0</v>
      </c>
      <c r="H141">
        <v>0</v>
      </c>
      <c r="R141">
        <v>0</v>
      </c>
      <c r="S141" t="s">
        <v>204</v>
      </c>
      <c r="T141" s="247">
        <v>45200.313761574071</v>
      </c>
    </row>
    <row r="142" spans="1:20" x14ac:dyDescent="0.35">
      <c r="A142" t="s">
        <v>90</v>
      </c>
      <c r="B142" t="s">
        <v>91</v>
      </c>
      <c r="C142" t="s">
        <v>92</v>
      </c>
      <c r="D142" s="29">
        <v>45518</v>
      </c>
      <c r="E142">
        <v>0</v>
      </c>
      <c r="F142">
        <v>0</v>
      </c>
      <c r="G142">
        <v>0</v>
      </c>
      <c r="H142">
        <v>0</v>
      </c>
      <c r="R142">
        <v>0</v>
      </c>
      <c r="S142" t="s">
        <v>204</v>
      </c>
      <c r="T142" s="247">
        <v>45200.313773148147</v>
      </c>
    </row>
    <row r="143" spans="1:20" x14ac:dyDescent="0.35">
      <c r="A143" t="s">
        <v>90</v>
      </c>
      <c r="B143" t="s">
        <v>91</v>
      </c>
      <c r="C143" t="s">
        <v>92</v>
      </c>
      <c r="D143" s="29">
        <v>45519</v>
      </c>
      <c r="E143">
        <v>0</v>
      </c>
      <c r="F143">
        <v>0</v>
      </c>
      <c r="G143">
        <v>0</v>
      </c>
      <c r="H143">
        <v>0</v>
      </c>
      <c r="R143">
        <v>0</v>
      </c>
      <c r="S143" t="s">
        <v>204</v>
      </c>
      <c r="T143" s="247">
        <v>45200.313784722224</v>
      </c>
    </row>
    <row r="144" spans="1:20" x14ac:dyDescent="0.35">
      <c r="A144" t="s">
        <v>90</v>
      </c>
      <c r="B144" t="s">
        <v>91</v>
      </c>
      <c r="C144" t="s">
        <v>92</v>
      </c>
      <c r="D144" s="29">
        <v>45520</v>
      </c>
      <c r="E144">
        <v>0</v>
      </c>
      <c r="F144">
        <v>0</v>
      </c>
      <c r="G144">
        <v>0</v>
      </c>
      <c r="H144">
        <v>0</v>
      </c>
      <c r="R144">
        <v>0</v>
      </c>
      <c r="S144" t="s">
        <v>204</v>
      </c>
      <c r="T144" s="247">
        <v>45200.313784722224</v>
      </c>
    </row>
    <row r="145" spans="1:20" x14ac:dyDescent="0.35">
      <c r="A145" t="s">
        <v>90</v>
      </c>
      <c r="B145" t="s">
        <v>91</v>
      </c>
      <c r="C145" t="s">
        <v>92</v>
      </c>
      <c r="D145" s="29">
        <v>45521</v>
      </c>
      <c r="E145">
        <v>0</v>
      </c>
      <c r="F145">
        <v>0</v>
      </c>
      <c r="G145">
        <v>0</v>
      </c>
      <c r="H145">
        <v>0</v>
      </c>
      <c r="R145">
        <v>0</v>
      </c>
      <c r="S145" t="s">
        <v>204</v>
      </c>
      <c r="T145" s="247">
        <v>45200.313796296294</v>
      </c>
    </row>
    <row r="146" spans="1:20" x14ac:dyDescent="0.35">
      <c r="A146" t="s">
        <v>90</v>
      </c>
      <c r="B146" t="s">
        <v>91</v>
      </c>
      <c r="C146" t="s">
        <v>92</v>
      </c>
      <c r="D146" s="29">
        <v>45522</v>
      </c>
      <c r="E146">
        <v>0</v>
      </c>
      <c r="F146">
        <v>0</v>
      </c>
      <c r="G146">
        <v>0</v>
      </c>
      <c r="H146">
        <v>0</v>
      </c>
      <c r="R146">
        <v>0</v>
      </c>
      <c r="S146" t="s">
        <v>204</v>
      </c>
      <c r="T146" s="247">
        <v>45200.313796296294</v>
      </c>
    </row>
    <row r="147" spans="1:20" x14ac:dyDescent="0.35">
      <c r="A147" t="s">
        <v>90</v>
      </c>
      <c r="B147" t="s">
        <v>91</v>
      </c>
      <c r="C147" t="s">
        <v>92</v>
      </c>
      <c r="D147" s="29">
        <v>45523</v>
      </c>
      <c r="E147">
        <v>0</v>
      </c>
      <c r="F147">
        <v>0</v>
      </c>
      <c r="G147">
        <v>0</v>
      </c>
      <c r="H147">
        <v>0</v>
      </c>
      <c r="R147">
        <v>0</v>
      </c>
      <c r="S147" t="s">
        <v>204</v>
      </c>
      <c r="T147" s="247">
        <v>45200.313807870371</v>
      </c>
    </row>
    <row r="148" spans="1:20" x14ac:dyDescent="0.35">
      <c r="A148" t="s">
        <v>90</v>
      </c>
      <c r="B148" t="s">
        <v>91</v>
      </c>
      <c r="C148" t="s">
        <v>92</v>
      </c>
      <c r="D148" s="29">
        <v>45524</v>
      </c>
      <c r="E148">
        <v>0</v>
      </c>
      <c r="F148">
        <v>0</v>
      </c>
      <c r="G148">
        <v>0</v>
      </c>
      <c r="H148">
        <v>0</v>
      </c>
      <c r="R148">
        <v>0</v>
      </c>
      <c r="S148" t="s">
        <v>204</v>
      </c>
      <c r="T148" s="247">
        <v>45200.313807870371</v>
      </c>
    </row>
    <row r="149" spans="1:20" x14ac:dyDescent="0.35">
      <c r="A149" t="s">
        <v>90</v>
      </c>
      <c r="B149" t="s">
        <v>91</v>
      </c>
      <c r="C149" t="s">
        <v>92</v>
      </c>
      <c r="D149" s="29">
        <v>45525</v>
      </c>
      <c r="E149">
        <v>0</v>
      </c>
      <c r="F149">
        <v>0</v>
      </c>
      <c r="G149">
        <v>0</v>
      </c>
      <c r="H149">
        <v>0</v>
      </c>
      <c r="R149">
        <v>0</v>
      </c>
      <c r="S149" t="s">
        <v>204</v>
      </c>
      <c r="T149" s="247">
        <v>45200.313819444447</v>
      </c>
    </row>
    <row r="150" spans="1:20" x14ac:dyDescent="0.35">
      <c r="A150" t="s">
        <v>90</v>
      </c>
      <c r="B150" t="s">
        <v>91</v>
      </c>
      <c r="C150" t="s">
        <v>92</v>
      </c>
      <c r="D150" s="29">
        <v>45526</v>
      </c>
      <c r="E150">
        <v>0</v>
      </c>
      <c r="F150">
        <v>0</v>
      </c>
      <c r="G150">
        <v>0</v>
      </c>
      <c r="H150">
        <v>0</v>
      </c>
      <c r="R150">
        <v>0</v>
      </c>
      <c r="S150" t="s">
        <v>204</v>
      </c>
      <c r="T150" s="247">
        <v>45200.313819444447</v>
      </c>
    </row>
    <row r="151" spans="1:20" x14ac:dyDescent="0.35">
      <c r="A151" t="s">
        <v>90</v>
      </c>
      <c r="B151" t="s">
        <v>91</v>
      </c>
      <c r="C151" t="s">
        <v>92</v>
      </c>
      <c r="D151" s="29">
        <v>45527</v>
      </c>
      <c r="E151">
        <v>0</v>
      </c>
      <c r="F151">
        <v>0</v>
      </c>
      <c r="G151">
        <v>0</v>
      </c>
      <c r="H151">
        <v>0</v>
      </c>
      <c r="R151">
        <v>0</v>
      </c>
      <c r="S151" t="s">
        <v>204</v>
      </c>
      <c r="T151" s="247">
        <v>45200.313831018517</v>
      </c>
    </row>
    <row r="152" spans="1:20" x14ac:dyDescent="0.35">
      <c r="A152" t="s">
        <v>90</v>
      </c>
      <c r="B152" t="s">
        <v>91</v>
      </c>
      <c r="C152" t="s">
        <v>92</v>
      </c>
      <c r="D152" s="29">
        <v>45528</v>
      </c>
      <c r="E152">
        <v>0</v>
      </c>
      <c r="F152">
        <v>0</v>
      </c>
      <c r="G152">
        <v>0</v>
      </c>
      <c r="H152">
        <v>0</v>
      </c>
      <c r="R152">
        <v>0</v>
      </c>
      <c r="S152" t="s">
        <v>204</v>
      </c>
      <c r="T152" s="247">
        <v>45200.313842592594</v>
      </c>
    </row>
    <row r="153" spans="1:20" x14ac:dyDescent="0.35">
      <c r="A153" t="s">
        <v>90</v>
      </c>
      <c r="B153" t="s">
        <v>91</v>
      </c>
      <c r="C153" t="s">
        <v>92</v>
      </c>
      <c r="D153" s="29">
        <v>45529</v>
      </c>
      <c r="E153">
        <v>0</v>
      </c>
      <c r="F153">
        <v>0</v>
      </c>
      <c r="G153">
        <v>0</v>
      </c>
      <c r="H153">
        <v>0</v>
      </c>
      <c r="R153">
        <v>0</v>
      </c>
      <c r="S153" t="s">
        <v>204</v>
      </c>
      <c r="T153" s="247">
        <v>45200.313831018517</v>
      </c>
    </row>
    <row r="154" spans="1:20" x14ac:dyDescent="0.35">
      <c r="A154" t="s">
        <v>90</v>
      </c>
      <c r="B154" t="s">
        <v>91</v>
      </c>
      <c r="C154" t="s">
        <v>92</v>
      </c>
      <c r="D154" s="29">
        <v>45530</v>
      </c>
      <c r="E154">
        <v>0</v>
      </c>
      <c r="F154">
        <v>0</v>
      </c>
      <c r="G154">
        <v>0</v>
      </c>
      <c r="H154">
        <v>0</v>
      </c>
      <c r="R154">
        <v>0</v>
      </c>
      <c r="S154" t="s">
        <v>204</v>
      </c>
      <c r="T154" s="247">
        <v>45200.313842592594</v>
      </c>
    </row>
    <row r="155" spans="1:20" x14ac:dyDescent="0.35">
      <c r="A155" t="s">
        <v>90</v>
      </c>
      <c r="B155" t="s">
        <v>91</v>
      </c>
      <c r="C155" t="s">
        <v>92</v>
      </c>
      <c r="D155" s="29">
        <v>45531</v>
      </c>
      <c r="E155">
        <v>0</v>
      </c>
      <c r="F155">
        <v>0</v>
      </c>
      <c r="G155">
        <v>0</v>
      </c>
      <c r="H155">
        <v>0</v>
      </c>
      <c r="R155">
        <v>0</v>
      </c>
      <c r="S155" t="s">
        <v>204</v>
      </c>
      <c r="T155" s="247">
        <v>45200.313842592594</v>
      </c>
    </row>
    <row r="156" spans="1:20" x14ac:dyDescent="0.35">
      <c r="A156" t="s">
        <v>90</v>
      </c>
      <c r="B156" t="s">
        <v>91</v>
      </c>
      <c r="C156" t="s">
        <v>92</v>
      </c>
      <c r="D156" s="29">
        <v>45532</v>
      </c>
      <c r="E156">
        <v>0</v>
      </c>
      <c r="F156">
        <v>0</v>
      </c>
      <c r="G156">
        <v>0</v>
      </c>
      <c r="H156">
        <v>0</v>
      </c>
      <c r="R156">
        <v>0</v>
      </c>
      <c r="S156" t="s">
        <v>204</v>
      </c>
      <c r="T156" s="247">
        <v>45200.313842592594</v>
      </c>
    </row>
    <row r="157" spans="1:20" x14ac:dyDescent="0.35">
      <c r="A157" t="s">
        <v>90</v>
      </c>
      <c r="B157" t="s">
        <v>91</v>
      </c>
      <c r="C157" t="s">
        <v>92</v>
      </c>
      <c r="D157" s="29">
        <v>45533</v>
      </c>
      <c r="E157">
        <v>0</v>
      </c>
      <c r="F157">
        <v>0</v>
      </c>
      <c r="G157">
        <v>0</v>
      </c>
      <c r="H157">
        <v>0</v>
      </c>
      <c r="R157">
        <v>0</v>
      </c>
      <c r="S157" t="s">
        <v>204</v>
      </c>
      <c r="T157" s="247">
        <v>45200.313854166663</v>
      </c>
    </row>
    <row r="158" spans="1:20" x14ac:dyDescent="0.35">
      <c r="A158" t="s">
        <v>90</v>
      </c>
      <c r="B158" t="s">
        <v>91</v>
      </c>
      <c r="C158" t="s">
        <v>92</v>
      </c>
      <c r="D158" s="29">
        <v>45534</v>
      </c>
      <c r="E158">
        <v>0</v>
      </c>
      <c r="F158">
        <v>0</v>
      </c>
      <c r="G158">
        <v>0</v>
      </c>
      <c r="H158">
        <v>0</v>
      </c>
      <c r="R158">
        <v>0</v>
      </c>
      <c r="S158" t="s">
        <v>204</v>
      </c>
      <c r="T158" s="247">
        <v>45200.313854166663</v>
      </c>
    </row>
    <row r="159" spans="1:20" x14ac:dyDescent="0.35">
      <c r="A159" t="s">
        <v>90</v>
      </c>
      <c r="B159" t="s">
        <v>91</v>
      </c>
      <c r="C159" t="s">
        <v>92</v>
      </c>
      <c r="D159" s="29">
        <v>45535</v>
      </c>
      <c r="E159">
        <v>0</v>
      </c>
      <c r="F159">
        <v>0</v>
      </c>
      <c r="G159">
        <v>0</v>
      </c>
      <c r="H159">
        <v>0</v>
      </c>
      <c r="R159">
        <v>0</v>
      </c>
      <c r="S159" t="s">
        <v>204</v>
      </c>
      <c r="T159" s="247">
        <v>45200.31386574074</v>
      </c>
    </row>
    <row r="160" spans="1:20" x14ac:dyDescent="0.35">
      <c r="A160" t="s">
        <v>90</v>
      </c>
      <c r="B160" t="s">
        <v>91</v>
      </c>
      <c r="C160" t="s">
        <v>92</v>
      </c>
      <c r="D160" s="29">
        <v>45536</v>
      </c>
      <c r="E160">
        <v>0</v>
      </c>
      <c r="F160">
        <v>0</v>
      </c>
      <c r="G160">
        <v>0</v>
      </c>
      <c r="H160">
        <v>0</v>
      </c>
      <c r="R160">
        <v>0</v>
      </c>
      <c r="S160" t="s">
        <v>204</v>
      </c>
      <c r="T160" s="247">
        <v>45231.312939814816</v>
      </c>
    </row>
    <row r="161" spans="1:20" x14ac:dyDescent="0.35">
      <c r="A161" t="s">
        <v>90</v>
      </c>
      <c r="B161" t="s">
        <v>91</v>
      </c>
      <c r="C161" t="s">
        <v>92</v>
      </c>
      <c r="D161" s="29">
        <v>45537</v>
      </c>
      <c r="E161">
        <v>0</v>
      </c>
      <c r="F161">
        <v>0</v>
      </c>
      <c r="G161">
        <v>0</v>
      </c>
      <c r="H161">
        <v>0</v>
      </c>
      <c r="R161">
        <v>0</v>
      </c>
      <c r="S161" t="s">
        <v>204</v>
      </c>
      <c r="T161" s="247">
        <v>45231.313726851855</v>
      </c>
    </row>
    <row r="162" spans="1:20" x14ac:dyDescent="0.35">
      <c r="A162" t="s">
        <v>90</v>
      </c>
      <c r="B162" t="s">
        <v>91</v>
      </c>
      <c r="C162" t="s">
        <v>92</v>
      </c>
      <c r="D162" s="29">
        <v>45538</v>
      </c>
      <c r="E162">
        <v>0</v>
      </c>
      <c r="F162">
        <v>0</v>
      </c>
      <c r="G162">
        <v>0</v>
      </c>
      <c r="H162">
        <v>0</v>
      </c>
      <c r="R162">
        <v>0</v>
      </c>
      <c r="S162" t="s">
        <v>204</v>
      </c>
      <c r="T162" s="247">
        <v>45231.313738425924</v>
      </c>
    </row>
    <row r="163" spans="1:20" x14ac:dyDescent="0.35">
      <c r="A163" t="s">
        <v>90</v>
      </c>
      <c r="B163" t="s">
        <v>91</v>
      </c>
      <c r="C163" t="s">
        <v>92</v>
      </c>
      <c r="D163" s="29">
        <v>45539</v>
      </c>
      <c r="E163">
        <v>0</v>
      </c>
      <c r="F163">
        <v>0</v>
      </c>
      <c r="G163">
        <v>0</v>
      </c>
      <c r="H163">
        <v>0</v>
      </c>
      <c r="R163">
        <v>0</v>
      </c>
      <c r="S163" t="s">
        <v>204</v>
      </c>
      <c r="T163" s="247">
        <v>45231.313773148147</v>
      </c>
    </row>
    <row r="164" spans="1:20" x14ac:dyDescent="0.35">
      <c r="A164" t="s">
        <v>90</v>
      </c>
      <c r="B164" t="s">
        <v>91</v>
      </c>
      <c r="C164" t="s">
        <v>92</v>
      </c>
      <c r="D164" s="29">
        <v>45540</v>
      </c>
      <c r="E164">
        <v>0</v>
      </c>
      <c r="F164">
        <v>0</v>
      </c>
      <c r="G164">
        <v>0</v>
      </c>
      <c r="H164">
        <v>0</v>
      </c>
      <c r="R164">
        <v>0</v>
      </c>
      <c r="S164" t="s">
        <v>204</v>
      </c>
      <c r="T164" s="247">
        <v>45231.313784722224</v>
      </c>
    </row>
    <row r="165" spans="1:20" x14ac:dyDescent="0.35">
      <c r="A165" t="s">
        <v>90</v>
      </c>
      <c r="B165" t="s">
        <v>91</v>
      </c>
      <c r="C165" t="s">
        <v>92</v>
      </c>
      <c r="D165" s="29">
        <v>45541</v>
      </c>
      <c r="E165">
        <v>0</v>
      </c>
      <c r="F165">
        <v>0</v>
      </c>
      <c r="G165">
        <v>0</v>
      </c>
      <c r="H165">
        <v>0</v>
      </c>
      <c r="R165">
        <v>0</v>
      </c>
      <c r="S165" t="s">
        <v>204</v>
      </c>
      <c r="T165" s="247">
        <v>45231.313807870371</v>
      </c>
    </row>
    <row r="166" spans="1:20" x14ac:dyDescent="0.35">
      <c r="A166" t="s">
        <v>90</v>
      </c>
      <c r="B166" t="s">
        <v>91</v>
      </c>
      <c r="C166" t="s">
        <v>92</v>
      </c>
      <c r="D166" s="29">
        <v>45542</v>
      </c>
      <c r="E166">
        <v>0</v>
      </c>
      <c r="F166">
        <v>0</v>
      </c>
      <c r="G166">
        <v>0</v>
      </c>
      <c r="H166">
        <v>0</v>
      </c>
      <c r="R166">
        <v>0</v>
      </c>
      <c r="S166" t="s">
        <v>204</v>
      </c>
      <c r="T166" s="247">
        <v>45231.313819444447</v>
      </c>
    </row>
    <row r="167" spans="1:20" x14ac:dyDescent="0.35">
      <c r="A167" t="s">
        <v>90</v>
      </c>
      <c r="B167" t="s">
        <v>91</v>
      </c>
      <c r="C167" t="s">
        <v>92</v>
      </c>
      <c r="D167" s="29">
        <v>45543</v>
      </c>
      <c r="E167">
        <v>0</v>
      </c>
      <c r="F167">
        <v>0</v>
      </c>
      <c r="G167">
        <v>0</v>
      </c>
      <c r="H167">
        <v>0</v>
      </c>
      <c r="R167">
        <v>0</v>
      </c>
      <c r="S167" t="s">
        <v>204</v>
      </c>
      <c r="T167" s="247">
        <v>45231.313831018517</v>
      </c>
    </row>
    <row r="168" spans="1:20" x14ac:dyDescent="0.35">
      <c r="A168" t="s">
        <v>90</v>
      </c>
      <c r="B168" t="s">
        <v>91</v>
      </c>
      <c r="C168" t="s">
        <v>92</v>
      </c>
      <c r="D168" s="29">
        <v>45544</v>
      </c>
      <c r="E168">
        <v>0</v>
      </c>
      <c r="F168">
        <v>0</v>
      </c>
      <c r="G168">
        <v>0</v>
      </c>
      <c r="H168">
        <v>0</v>
      </c>
      <c r="R168">
        <v>0</v>
      </c>
      <c r="S168" t="s">
        <v>204</v>
      </c>
      <c r="T168" s="247">
        <v>45231.313842592594</v>
      </c>
    </row>
    <row r="169" spans="1:20" x14ac:dyDescent="0.35">
      <c r="A169" t="s">
        <v>90</v>
      </c>
      <c r="B169" t="s">
        <v>91</v>
      </c>
      <c r="C169" t="s">
        <v>92</v>
      </c>
      <c r="D169" s="29">
        <v>45545</v>
      </c>
      <c r="E169">
        <v>0</v>
      </c>
      <c r="F169">
        <v>0</v>
      </c>
      <c r="G169">
        <v>0</v>
      </c>
      <c r="H169">
        <v>0</v>
      </c>
      <c r="R169">
        <v>0</v>
      </c>
      <c r="S169" t="s">
        <v>204</v>
      </c>
      <c r="T169" s="247">
        <v>45231.31386574074</v>
      </c>
    </row>
    <row r="170" spans="1:20" x14ac:dyDescent="0.35">
      <c r="A170" t="s">
        <v>90</v>
      </c>
      <c r="B170" t="s">
        <v>91</v>
      </c>
      <c r="C170" t="s">
        <v>92</v>
      </c>
      <c r="D170" s="29">
        <v>45546</v>
      </c>
      <c r="E170">
        <v>0</v>
      </c>
      <c r="F170">
        <v>0</v>
      </c>
      <c r="G170">
        <v>0</v>
      </c>
      <c r="H170">
        <v>0</v>
      </c>
      <c r="R170">
        <v>0</v>
      </c>
      <c r="S170" t="s">
        <v>204</v>
      </c>
      <c r="T170" s="247">
        <v>45231.313877314817</v>
      </c>
    </row>
    <row r="171" spans="1:20" x14ac:dyDescent="0.35">
      <c r="A171" t="s">
        <v>90</v>
      </c>
      <c r="B171" t="s">
        <v>91</v>
      </c>
      <c r="C171" t="s">
        <v>92</v>
      </c>
      <c r="D171" s="29">
        <v>45547</v>
      </c>
      <c r="E171">
        <v>0</v>
      </c>
      <c r="F171">
        <v>0</v>
      </c>
      <c r="G171">
        <v>0</v>
      </c>
      <c r="H171">
        <v>0</v>
      </c>
      <c r="R171">
        <v>0</v>
      </c>
      <c r="S171" t="s">
        <v>204</v>
      </c>
      <c r="T171" s="247">
        <v>45231.313900462963</v>
      </c>
    </row>
    <row r="172" spans="1:20" x14ac:dyDescent="0.35">
      <c r="A172" t="s">
        <v>90</v>
      </c>
      <c r="B172" t="s">
        <v>91</v>
      </c>
      <c r="C172" t="s">
        <v>92</v>
      </c>
      <c r="D172" s="29">
        <v>45548</v>
      </c>
      <c r="E172">
        <v>0</v>
      </c>
      <c r="F172">
        <v>0</v>
      </c>
      <c r="G172">
        <v>0</v>
      </c>
      <c r="H172">
        <v>0</v>
      </c>
      <c r="R172">
        <v>0</v>
      </c>
      <c r="S172" t="s">
        <v>204</v>
      </c>
      <c r="T172" s="247">
        <v>45231.313923611109</v>
      </c>
    </row>
    <row r="173" spans="1:20" x14ac:dyDescent="0.35">
      <c r="A173" t="s">
        <v>90</v>
      </c>
      <c r="B173" t="s">
        <v>91</v>
      </c>
      <c r="C173" t="s">
        <v>92</v>
      </c>
      <c r="D173" s="29">
        <v>45549</v>
      </c>
      <c r="E173">
        <v>0</v>
      </c>
      <c r="F173">
        <v>0</v>
      </c>
      <c r="G173">
        <v>0</v>
      </c>
      <c r="H173">
        <v>0</v>
      </c>
      <c r="R173">
        <v>0</v>
      </c>
      <c r="S173" t="s">
        <v>204</v>
      </c>
      <c r="T173" s="247">
        <v>45231.313958333332</v>
      </c>
    </row>
    <row r="174" spans="1:20" x14ac:dyDescent="0.35">
      <c r="A174" t="s">
        <v>90</v>
      </c>
      <c r="B174" t="s">
        <v>91</v>
      </c>
      <c r="C174" t="s">
        <v>92</v>
      </c>
      <c r="D174" s="29">
        <v>45550</v>
      </c>
      <c r="E174">
        <v>0</v>
      </c>
      <c r="F174">
        <v>0</v>
      </c>
      <c r="G174">
        <v>0</v>
      </c>
      <c r="H174">
        <v>0</v>
      </c>
      <c r="R174">
        <v>0</v>
      </c>
      <c r="S174" t="s">
        <v>204</v>
      </c>
      <c r="T174" s="247">
        <v>45231.313981481479</v>
      </c>
    </row>
    <row r="175" spans="1:20" x14ac:dyDescent="0.35">
      <c r="A175" t="s">
        <v>90</v>
      </c>
      <c r="B175" t="s">
        <v>91</v>
      </c>
      <c r="C175" t="s">
        <v>92</v>
      </c>
      <c r="D175" s="29">
        <v>45551</v>
      </c>
      <c r="E175">
        <v>0</v>
      </c>
      <c r="F175">
        <v>0</v>
      </c>
      <c r="G175">
        <v>0</v>
      </c>
      <c r="H175">
        <v>0</v>
      </c>
      <c r="R175">
        <v>0</v>
      </c>
      <c r="S175" t="s">
        <v>204</v>
      </c>
      <c r="T175" s="247">
        <v>45231.313981481479</v>
      </c>
    </row>
    <row r="176" spans="1:20" x14ac:dyDescent="0.35">
      <c r="A176" t="s">
        <v>90</v>
      </c>
      <c r="B176" t="s">
        <v>91</v>
      </c>
      <c r="C176" t="s">
        <v>92</v>
      </c>
      <c r="D176" s="29">
        <v>45552</v>
      </c>
      <c r="E176">
        <v>0</v>
      </c>
      <c r="F176">
        <v>0</v>
      </c>
      <c r="G176">
        <v>0</v>
      </c>
      <c r="H176">
        <v>0</v>
      </c>
      <c r="R176">
        <v>0</v>
      </c>
      <c r="S176" t="s">
        <v>204</v>
      </c>
      <c r="T176" s="247">
        <v>45231.314004629632</v>
      </c>
    </row>
    <row r="177" spans="1:20" x14ac:dyDescent="0.35">
      <c r="A177" t="s">
        <v>90</v>
      </c>
      <c r="B177" t="s">
        <v>91</v>
      </c>
      <c r="C177" t="s">
        <v>92</v>
      </c>
      <c r="D177" s="29">
        <v>45553</v>
      </c>
      <c r="E177">
        <v>0</v>
      </c>
      <c r="F177">
        <v>0</v>
      </c>
      <c r="G177">
        <v>0</v>
      </c>
      <c r="H177">
        <v>0</v>
      </c>
      <c r="R177">
        <v>0</v>
      </c>
      <c r="S177" t="s">
        <v>204</v>
      </c>
      <c r="T177" s="247">
        <v>45231.314004629632</v>
      </c>
    </row>
    <row r="178" spans="1:20" x14ac:dyDescent="0.35">
      <c r="A178" t="s">
        <v>90</v>
      </c>
      <c r="B178" t="s">
        <v>91</v>
      </c>
      <c r="C178" t="s">
        <v>92</v>
      </c>
      <c r="D178" s="29">
        <v>45554</v>
      </c>
      <c r="E178">
        <v>0</v>
      </c>
      <c r="F178">
        <v>0</v>
      </c>
      <c r="G178">
        <v>0</v>
      </c>
      <c r="H178">
        <v>0</v>
      </c>
      <c r="R178">
        <v>0</v>
      </c>
      <c r="S178" t="s">
        <v>204</v>
      </c>
      <c r="T178" s="247">
        <v>45231.314016203702</v>
      </c>
    </row>
    <row r="179" spans="1:20" x14ac:dyDescent="0.35">
      <c r="A179" t="s">
        <v>90</v>
      </c>
      <c r="B179" t="s">
        <v>91</v>
      </c>
      <c r="C179" t="s">
        <v>92</v>
      </c>
      <c r="D179" s="29">
        <v>45555</v>
      </c>
      <c r="E179">
        <v>0</v>
      </c>
      <c r="F179">
        <v>0</v>
      </c>
      <c r="G179">
        <v>0</v>
      </c>
      <c r="H179">
        <v>0</v>
      </c>
      <c r="R179">
        <v>0</v>
      </c>
      <c r="S179" t="s">
        <v>204</v>
      </c>
      <c r="T179" s="247">
        <v>45231.314027777778</v>
      </c>
    </row>
    <row r="180" spans="1:20" x14ac:dyDescent="0.35">
      <c r="A180" t="s">
        <v>90</v>
      </c>
      <c r="B180" t="s">
        <v>91</v>
      </c>
      <c r="C180" t="s">
        <v>92</v>
      </c>
      <c r="D180" s="29">
        <v>45556</v>
      </c>
      <c r="E180">
        <v>0</v>
      </c>
      <c r="F180">
        <v>0</v>
      </c>
      <c r="G180">
        <v>0</v>
      </c>
      <c r="H180">
        <v>0</v>
      </c>
      <c r="R180">
        <v>0</v>
      </c>
      <c r="S180" t="s">
        <v>204</v>
      </c>
      <c r="T180" s="247">
        <v>45231.314039351855</v>
      </c>
    </row>
    <row r="181" spans="1:20" x14ac:dyDescent="0.35">
      <c r="A181" t="s">
        <v>90</v>
      </c>
      <c r="B181" t="s">
        <v>91</v>
      </c>
      <c r="C181" t="s">
        <v>92</v>
      </c>
      <c r="D181" s="29">
        <v>45557</v>
      </c>
      <c r="E181">
        <v>0</v>
      </c>
      <c r="F181">
        <v>0</v>
      </c>
      <c r="G181">
        <v>0</v>
      </c>
      <c r="H181">
        <v>0</v>
      </c>
      <c r="R181">
        <v>0</v>
      </c>
      <c r="S181" t="s">
        <v>204</v>
      </c>
      <c r="T181" s="247">
        <v>45231.314050925925</v>
      </c>
    </row>
    <row r="182" spans="1:20" x14ac:dyDescent="0.35">
      <c r="A182" t="s">
        <v>90</v>
      </c>
      <c r="B182" t="s">
        <v>91</v>
      </c>
      <c r="C182" t="s">
        <v>92</v>
      </c>
      <c r="D182" s="29">
        <v>45558</v>
      </c>
      <c r="E182">
        <v>0</v>
      </c>
      <c r="F182">
        <v>0</v>
      </c>
      <c r="G182">
        <v>0</v>
      </c>
      <c r="H182">
        <v>0</v>
      </c>
      <c r="R182">
        <v>0</v>
      </c>
      <c r="S182" t="s">
        <v>204</v>
      </c>
      <c r="T182" s="247">
        <v>45231.314062500001</v>
      </c>
    </row>
    <row r="183" spans="1:20" x14ac:dyDescent="0.35">
      <c r="A183" t="s">
        <v>90</v>
      </c>
      <c r="B183" t="s">
        <v>91</v>
      </c>
      <c r="C183" t="s">
        <v>92</v>
      </c>
      <c r="D183" s="29">
        <v>45559</v>
      </c>
      <c r="E183">
        <v>0</v>
      </c>
      <c r="F183">
        <v>0</v>
      </c>
      <c r="G183">
        <v>0</v>
      </c>
      <c r="H183">
        <v>0</v>
      </c>
      <c r="R183">
        <v>0</v>
      </c>
      <c r="S183" t="s">
        <v>204</v>
      </c>
      <c r="T183" s="247">
        <v>45231.314062500001</v>
      </c>
    </row>
    <row r="184" spans="1:20" x14ac:dyDescent="0.35">
      <c r="A184" t="s">
        <v>90</v>
      </c>
      <c r="B184" t="s">
        <v>91</v>
      </c>
      <c r="C184" t="s">
        <v>92</v>
      </c>
      <c r="D184" s="29">
        <v>45560</v>
      </c>
      <c r="E184">
        <v>0</v>
      </c>
      <c r="F184">
        <v>0</v>
      </c>
      <c r="G184">
        <v>0</v>
      </c>
      <c r="H184">
        <v>0</v>
      </c>
      <c r="R184">
        <v>0</v>
      </c>
      <c r="S184" t="s">
        <v>204</v>
      </c>
      <c r="T184" s="247">
        <v>45231.314074074071</v>
      </c>
    </row>
    <row r="185" spans="1:20" x14ac:dyDescent="0.35">
      <c r="A185" t="s">
        <v>90</v>
      </c>
      <c r="B185" t="s">
        <v>91</v>
      </c>
      <c r="C185" t="s">
        <v>92</v>
      </c>
      <c r="D185" s="29">
        <v>45561</v>
      </c>
      <c r="E185">
        <v>0</v>
      </c>
      <c r="F185">
        <v>0</v>
      </c>
      <c r="G185">
        <v>0</v>
      </c>
      <c r="H185">
        <v>0</v>
      </c>
      <c r="R185">
        <v>0</v>
      </c>
      <c r="S185" t="s">
        <v>204</v>
      </c>
      <c r="T185" s="247">
        <v>45231.314085648148</v>
      </c>
    </row>
    <row r="186" spans="1:20" x14ac:dyDescent="0.35">
      <c r="A186" t="s">
        <v>90</v>
      </c>
      <c r="B186" t="s">
        <v>91</v>
      </c>
      <c r="C186" t="s">
        <v>92</v>
      </c>
      <c r="D186" s="29">
        <v>45562</v>
      </c>
      <c r="E186">
        <v>0</v>
      </c>
      <c r="F186">
        <v>0</v>
      </c>
      <c r="G186">
        <v>0</v>
      </c>
      <c r="H186">
        <v>0</v>
      </c>
      <c r="R186">
        <v>0</v>
      </c>
      <c r="S186" t="s">
        <v>204</v>
      </c>
      <c r="T186" s="247">
        <v>45231.314097222225</v>
      </c>
    </row>
    <row r="187" spans="1:20" x14ac:dyDescent="0.35">
      <c r="A187" t="s">
        <v>90</v>
      </c>
      <c r="B187" t="s">
        <v>91</v>
      </c>
      <c r="C187" t="s">
        <v>92</v>
      </c>
      <c r="D187" s="29">
        <v>45563</v>
      </c>
      <c r="E187">
        <v>0</v>
      </c>
      <c r="F187">
        <v>0</v>
      </c>
      <c r="G187">
        <v>0</v>
      </c>
      <c r="H187">
        <v>0</v>
      </c>
      <c r="R187">
        <v>0</v>
      </c>
      <c r="S187" t="s">
        <v>204</v>
      </c>
      <c r="T187" s="247">
        <v>45231.314108796294</v>
      </c>
    </row>
    <row r="188" spans="1:20" x14ac:dyDescent="0.35">
      <c r="A188" t="s">
        <v>90</v>
      </c>
      <c r="B188" t="s">
        <v>91</v>
      </c>
      <c r="C188" t="s">
        <v>92</v>
      </c>
      <c r="D188" s="29">
        <v>45564</v>
      </c>
      <c r="E188">
        <v>0</v>
      </c>
      <c r="F188">
        <v>0</v>
      </c>
      <c r="G188">
        <v>0</v>
      </c>
      <c r="H188">
        <v>0</v>
      </c>
      <c r="R188">
        <v>0</v>
      </c>
      <c r="S188" t="s">
        <v>204</v>
      </c>
      <c r="T188" s="247">
        <v>45231.314120370371</v>
      </c>
    </row>
    <row r="189" spans="1:20" x14ac:dyDescent="0.35">
      <c r="A189" t="s">
        <v>90</v>
      </c>
      <c r="B189" t="s">
        <v>91</v>
      </c>
      <c r="C189" t="s">
        <v>92</v>
      </c>
      <c r="D189" s="29">
        <v>45565</v>
      </c>
      <c r="E189">
        <v>0</v>
      </c>
      <c r="F189">
        <v>0</v>
      </c>
      <c r="G189">
        <v>0</v>
      </c>
      <c r="H189">
        <v>0</v>
      </c>
      <c r="R189">
        <v>0</v>
      </c>
      <c r="S189" t="s">
        <v>204</v>
      </c>
      <c r="T189" s="247">
        <v>45231.314120370371</v>
      </c>
    </row>
    <row r="190" spans="1:20" x14ac:dyDescent="0.35">
      <c r="A190" t="s">
        <v>90</v>
      </c>
      <c r="B190" t="s">
        <v>91</v>
      </c>
      <c r="C190" t="s">
        <v>92</v>
      </c>
      <c r="D190" s="29">
        <v>45566</v>
      </c>
      <c r="E190">
        <v>0</v>
      </c>
      <c r="F190">
        <v>0</v>
      </c>
      <c r="G190">
        <v>0</v>
      </c>
      <c r="H190">
        <v>0</v>
      </c>
      <c r="R190">
        <v>0</v>
      </c>
      <c r="S190" t="s">
        <v>204</v>
      </c>
      <c r="T190" s="247">
        <v>45261.312685185185</v>
      </c>
    </row>
    <row r="191" spans="1:20" x14ac:dyDescent="0.35">
      <c r="A191" t="s">
        <v>90</v>
      </c>
      <c r="B191" t="s">
        <v>91</v>
      </c>
      <c r="C191" t="s">
        <v>92</v>
      </c>
      <c r="D191" s="29">
        <v>45567</v>
      </c>
      <c r="E191">
        <v>0</v>
      </c>
      <c r="F191">
        <v>0</v>
      </c>
      <c r="G191">
        <v>0</v>
      </c>
      <c r="H191">
        <v>0</v>
      </c>
      <c r="R191">
        <v>0</v>
      </c>
      <c r="S191" t="s">
        <v>204</v>
      </c>
      <c r="T191" s="247">
        <v>45261.313703703701</v>
      </c>
    </row>
    <row r="192" spans="1:20" x14ac:dyDescent="0.35">
      <c r="A192" t="s">
        <v>90</v>
      </c>
      <c r="B192" t="s">
        <v>91</v>
      </c>
      <c r="C192" t="s">
        <v>92</v>
      </c>
      <c r="D192" s="29">
        <v>45568</v>
      </c>
      <c r="E192">
        <v>0</v>
      </c>
      <c r="F192">
        <v>0</v>
      </c>
      <c r="G192">
        <v>0</v>
      </c>
      <c r="H192">
        <v>0</v>
      </c>
      <c r="R192">
        <v>0</v>
      </c>
      <c r="S192" t="s">
        <v>204</v>
      </c>
      <c r="T192" s="247">
        <v>45261.313726851855</v>
      </c>
    </row>
    <row r="193" spans="1:20" x14ac:dyDescent="0.35">
      <c r="A193" t="s">
        <v>90</v>
      </c>
      <c r="B193" t="s">
        <v>91</v>
      </c>
      <c r="C193" t="s">
        <v>92</v>
      </c>
      <c r="D193" s="29">
        <v>45569</v>
      </c>
      <c r="E193">
        <v>0</v>
      </c>
      <c r="F193">
        <v>0</v>
      </c>
      <c r="G193">
        <v>0</v>
      </c>
      <c r="H193">
        <v>0</v>
      </c>
      <c r="R193">
        <v>0</v>
      </c>
      <c r="S193" t="s">
        <v>204</v>
      </c>
      <c r="T193" s="247">
        <v>45261.313773148147</v>
      </c>
    </row>
    <row r="194" spans="1:20" x14ac:dyDescent="0.35">
      <c r="A194" t="s">
        <v>90</v>
      </c>
      <c r="B194" t="s">
        <v>91</v>
      </c>
      <c r="C194" t="s">
        <v>92</v>
      </c>
      <c r="D194" s="29">
        <v>45570</v>
      </c>
      <c r="E194">
        <v>0</v>
      </c>
      <c r="F194">
        <v>0</v>
      </c>
      <c r="G194">
        <v>0</v>
      </c>
      <c r="H194">
        <v>0</v>
      </c>
      <c r="R194">
        <v>0</v>
      </c>
      <c r="S194" t="s">
        <v>204</v>
      </c>
      <c r="T194" s="247">
        <v>45261.313784722224</v>
      </c>
    </row>
    <row r="195" spans="1:20" x14ac:dyDescent="0.35">
      <c r="A195" t="s">
        <v>90</v>
      </c>
      <c r="B195" t="s">
        <v>91</v>
      </c>
      <c r="C195" t="s">
        <v>92</v>
      </c>
      <c r="D195" s="29">
        <v>45571</v>
      </c>
      <c r="E195">
        <v>0</v>
      </c>
      <c r="F195">
        <v>0</v>
      </c>
      <c r="G195">
        <v>0</v>
      </c>
      <c r="H195">
        <v>0</v>
      </c>
      <c r="R195">
        <v>0</v>
      </c>
      <c r="S195" t="s">
        <v>204</v>
      </c>
      <c r="T195" s="247">
        <v>45261.313796296294</v>
      </c>
    </row>
    <row r="196" spans="1:20" x14ac:dyDescent="0.35">
      <c r="A196" t="s">
        <v>90</v>
      </c>
      <c r="B196" t="s">
        <v>91</v>
      </c>
      <c r="C196" t="s">
        <v>92</v>
      </c>
      <c r="D196" s="29">
        <v>45572</v>
      </c>
      <c r="E196">
        <v>0</v>
      </c>
      <c r="F196">
        <v>0</v>
      </c>
      <c r="G196">
        <v>0</v>
      </c>
      <c r="H196">
        <v>0</v>
      </c>
      <c r="R196">
        <v>0</v>
      </c>
      <c r="S196" t="s">
        <v>204</v>
      </c>
      <c r="T196" s="247">
        <v>45261.313819444447</v>
      </c>
    </row>
    <row r="197" spans="1:20" x14ac:dyDescent="0.35">
      <c r="A197" t="s">
        <v>90</v>
      </c>
      <c r="B197" t="s">
        <v>91</v>
      </c>
      <c r="C197" t="s">
        <v>92</v>
      </c>
      <c r="D197" s="29">
        <v>45573</v>
      </c>
      <c r="E197">
        <v>0</v>
      </c>
      <c r="F197">
        <v>0</v>
      </c>
      <c r="G197">
        <v>0</v>
      </c>
      <c r="H197">
        <v>0</v>
      </c>
      <c r="R197">
        <v>0</v>
      </c>
      <c r="S197" t="s">
        <v>204</v>
      </c>
      <c r="T197" s="247">
        <v>45261.313831018517</v>
      </c>
    </row>
    <row r="198" spans="1:20" x14ac:dyDescent="0.35">
      <c r="A198" t="s">
        <v>90</v>
      </c>
      <c r="B198" t="s">
        <v>91</v>
      </c>
      <c r="C198" t="s">
        <v>92</v>
      </c>
      <c r="D198" s="29">
        <v>45574</v>
      </c>
      <c r="E198">
        <v>0</v>
      </c>
      <c r="F198">
        <v>0</v>
      </c>
      <c r="G198">
        <v>0</v>
      </c>
      <c r="H198">
        <v>0</v>
      </c>
      <c r="R198">
        <v>0</v>
      </c>
      <c r="S198" t="s">
        <v>204</v>
      </c>
      <c r="T198" s="247">
        <v>45261.313854166663</v>
      </c>
    </row>
    <row r="199" spans="1:20" x14ac:dyDescent="0.35">
      <c r="A199" t="s">
        <v>90</v>
      </c>
      <c r="B199" t="s">
        <v>91</v>
      </c>
      <c r="C199" t="s">
        <v>92</v>
      </c>
      <c r="D199" s="29">
        <v>45575</v>
      </c>
      <c r="E199">
        <v>0</v>
      </c>
      <c r="F199">
        <v>0</v>
      </c>
      <c r="G199">
        <v>0</v>
      </c>
      <c r="H199">
        <v>0</v>
      </c>
      <c r="R199">
        <v>0</v>
      </c>
      <c r="S199" t="s">
        <v>204</v>
      </c>
      <c r="T199" s="247">
        <v>45261.31386574074</v>
      </c>
    </row>
    <row r="200" spans="1:20" x14ac:dyDescent="0.35">
      <c r="A200" t="s">
        <v>90</v>
      </c>
      <c r="B200" t="s">
        <v>91</v>
      </c>
      <c r="C200" t="s">
        <v>92</v>
      </c>
      <c r="D200" s="29">
        <v>45576</v>
      </c>
      <c r="E200">
        <v>0</v>
      </c>
      <c r="F200">
        <v>0</v>
      </c>
      <c r="G200">
        <v>0</v>
      </c>
      <c r="H200">
        <v>0</v>
      </c>
      <c r="R200">
        <v>0</v>
      </c>
      <c r="S200" t="s">
        <v>204</v>
      </c>
      <c r="T200" s="247">
        <v>45261.31391203704</v>
      </c>
    </row>
    <row r="201" spans="1:20" x14ac:dyDescent="0.35">
      <c r="A201" t="s">
        <v>90</v>
      </c>
      <c r="B201" t="s">
        <v>91</v>
      </c>
      <c r="C201" t="s">
        <v>92</v>
      </c>
      <c r="D201" s="29">
        <v>45577</v>
      </c>
      <c r="E201">
        <v>0</v>
      </c>
      <c r="F201">
        <v>0</v>
      </c>
      <c r="G201">
        <v>0</v>
      </c>
      <c r="H201">
        <v>0</v>
      </c>
      <c r="R201">
        <v>0</v>
      </c>
      <c r="S201" t="s">
        <v>204</v>
      </c>
      <c r="T201" s="247">
        <v>45261.313946759263</v>
      </c>
    </row>
    <row r="202" spans="1:20" x14ac:dyDescent="0.35">
      <c r="A202" t="s">
        <v>90</v>
      </c>
      <c r="B202" t="s">
        <v>91</v>
      </c>
      <c r="C202" t="s">
        <v>92</v>
      </c>
      <c r="D202" s="29">
        <v>45578</v>
      </c>
      <c r="E202">
        <v>0</v>
      </c>
      <c r="F202">
        <v>0</v>
      </c>
      <c r="G202">
        <v>0</v>
      </c>
      <c r="H202">
        <v>0</v>
      </c>
      <c r="R202">
        <v>0</v>
      </c>
      <c r="S202" t="s">
        <v>204</v>
      </c>
      <c r="T202" s="247">
        <v>45261.313958333332</v>
      </c>
    </row>
    <row r="203" spans="1:20" x14ac:dyDescent="0.35">
      <c r="A203" t="s">
        <v>90</v>
      </c>
      <c r="B203" t="s">
        <v>91</v>
      </c>
      <c r="C203" t="s">
        <v>92</v>
      </c>
      <c r="D203" s="29">
        <v>45579</v>
      </c>
      <c r="E203">
        <v>0</v>
      </c>
      <c r="F203">
        <v>0</v>
      </c>
      <c r="G203">
        <v>0</v>
      </c>
      <c r="H203">
        <v>0</v>
      </c>
      <c r="R203">
        <v>0</v>
      </c>
      <c r="S203" t="s">
        <v>204</v>
      </c>
      <c r="T203" s="247">
        <v>45261.313969907409</v>
      </c>
    </row>
    <row r="204" spans="1:20" x14ac:dyDescent="0.35">
      <c r="A204" t="s">
        <v>90</v>
      </c>
      <c r="B204" t="s">
        <v>91</v>
      </c>
      <c r="C204" t="s">
        <v>92</v>
      </c>
      <c r="D204" s="29">
        <v>45580</v>
      </c>
      <c r="E204">
        <v>0</v>
      </c>
      <c r="F204">
        <v>0</v>
      </c>
      <c r="G204">
        <v>0</v>
      </c>
      <c r="H204">
        <v>0</v>
      </c>
      <c r="R204">
        <v>0</v>
      </c>
      <c r="S204" t="s">
        <v>204</v>
      </c>
      <c r="T204" s="247">
        <v>45261.313969907409</v>
      </c>
    </row>
    <row r="205" spans="1:20" x14ac:dyDescent="0.35">
      <c r="A205" t="s">
        <v>90</v>
      </c>
      <c r="B205" t="s">
        <v>91</v>
      </c>
      <c r="C205" t="s">
        <v>92</v>
      </c>
      <c r="D205" s="29">
        <v>45581</v>
      </c>
      <c r="E205">
        <v>0</v>
      </c>
      <c r="F205">
        <v>0</v>
      </c>
      <c r="G205">
        <v>0</v>
      </c>
      <c r="H205">
        <v>0</v>
      </c>
      <c r="R205">
        <v>0</v>
      </c>
      <c r="S205" t="s">
        <v>204</v>
      </c>
      <c r="T205" s="247">
        <v>45261.313981481479</v>
      </c>
    </row>
    <row r="206" spans="1:20" x14ac:dyDescent="0.35">
      <c r="A206" t="s">
        <v>90</v>
      </c>
      <c r="B206" t="s">
        <v>91</v>
      </c>
      <c r="C206" t="s">
        <v>92</v>
      </c>
      <c r="D206" s="29">
        <v>45582</v>
      </c>
      <c r="E206">
        <v>0</v>
      </c>
      <c r="F206">
        <v>0</v>
      </c>
      <c r="G206">
        <v>0</v>
      </c>
      <c r="H206">
        <v>0</v>
      </c>
      <c r="R206">
        <v>0</v>
      </c>
      <c r="S206" t="s">
        <v>204</v>
      </c>
      <c r="T206" s="247">
        <v>45261.313993055555</v>
      </c>
    </row>
    <row r="207" spans="1:20" x14ac:dyDescent="0.35">
      <c r="A207" t="s">
        <v>90</v>
      </c>
      <c r="B207" t="s">
        <v>91</v>
      </c>
      <c r="C207" t="s">
        <v>92</v>
      </c>
      <c r="D207" s="29">
        <v>45583</v>
      </c>
      <c r="E207">
        <v>0</v>
      </c>
      <c r="F207">
        <v>0</v>
      </c>
      <c r="G207">
        <v>0</v>
      </c>
      <c r="H207">
        <v>0</v>
      </c>
      <c r="R207">
        <v>0</v>
      </c>
      <c r="S207" t="s">
        <v>204</v>
      </c>
      <c r="T207" s="247">
        <v>45261.314004629632</v>
      </c>
    </row>
    <row r="208" spans="1:20" x14ac:dyDescent="0.35">
      <c r="A208" t="s">
        <v>90</v>
      </c>
      <c r="B208" t="s">
        <v>91</v>
      </c>
      <c r="C208" t="s">
        <v>92</v>
      </c>
      <c r="D208" s="29">
        <v>45584</v>
      </c>
      <c r="E208">
        <v>0</v>
      </c>
      <c r="F208">
        <v>0</v>
      </c>
      <c r="G208">
        <v>0</v>
      </c>
      <c r="H208">
        <v>0</v>
      </c>
      <c r="R208">
        <v>0</v>
      </c>
      <c r="S208" t="s">
        <v>204</v>
      </c>
      <c r="T208" s="247">
        <v>45261.314016203702</v>
      </c>
    </row>
    <row r="209" spans="1:20" x14ac:dyDescent="0.35">
      <c r="A209" t="s">
        <v>90</v>
      </c>
      <c r="B209" t="s">
        <v>91</v>
      </c>
      <c r="C209" t="s">
        <v>92</v>
      </c>
      <c r="D209" s="29">
        <v>45585</v>
      </c>
      <c r="E209">
        <v>0</v>
      </c>
      <c r="F209">
        <v>0</v>
      </c>
      <c r="G209">
        <v>0</v>
      </c>
      <c r="H209">
        <v>0</v>
      </c>
      <c r="R209">
        <v>0</v>
      </c>
      <c r="S209" t="s">
        <v>204</v>
      </c>
      <c r="T209" s="247">
        <v>45261.314027777778</v>
      </c>
    </row>
    <row r="210" spans="1:20" x14ac:dyDescent="0.35">
      <c r="A210" t="s">
        <v>90</v>
      </c>
      <c r="B210" t="s">
        <v>91</v>
      </c>
      <c r="C210" t="s">
        <v>92</v>
      </c>
      <c r="D210" s="29">
        <v>45586</v>
      </c>
      <c r="E210">
        <v>0</v>
      </c>
      <c r="F210">
        <v>0</v>
      </c>
      <c r="G210">
        <v>0</v>
      </c>
      <c r="H210">
        <v>0</v>
      </c>
      <c r="R210">
        <v>0</v>
      </c>
      <c r="S210" t="s">
        <v>204</v>
      </c>
      <c r="T210" s="247">
        <v>45261.314039351855</v>
      </c>
    </row>
    <row r="211" spans="1:20" x14ac:dyDescent="0.35">
      <c r="A211" t="s">
        <v>90</v>
      </c>
      <c r="B211" t="s">
        <v>91</v>
      </c>
      <c r="C211" t="s">
        <v>92</v>
      </c>
      <c r="D211" s="29">
        <v>45587</v>
      </c>
      <c r="E211">
        <v>0</v>
      </c>
      <c r="F211">
        <v>0</v>
      </c>
      <c r="G211">
        <v>0</v>
      </c>
      <c r="H211">
        <v>0</v>
      </c>
      <c r="R211">
        <v>0</v>
      </c>
      <c r="S211" t="s">
        <v>204</v>
      </c>
      <c r="T211" s="247">
        <v>45261.314062500001</v>
      </c>
    </row>
    <row r="212" spans="1:20" x14ac:dyDescent="0.35">
      <c r="A212" t="s">
        <v>90</v>
      </c>
      <c r="B212" t="s">
        <v>91</v>
      </c>
      <c r="C212" t="s">
        <v>92</v>
      </c>
      <c r="D212" s="29">
        <v>45588</v>
      </c>
      <c r="E212">
        <v>0</v>
      </c>
      <c r="F212">
        <v>0</v>
      </c>
      <c r="G212">
        <v>0</v>
      </c>
      <c r="H212">
        <v>0</v>
      </c>
      <c r="R212">
        <v>0</v>
      </c>
      <c r="S212" t="s">
        <v>204</v>
      </c>
      <c r="T212" s="247">
        <v>45261.314074074071</v>
      </c>
    </row>
    <row r="213" spans="1:20" x14ac:dyDescent="0.35">
      <c r="A213" t="s">
        <v>90</v>
      </c>
      <c r="B213" t="s">
        <v>91</v>
      </c>
      <c r="C213" t="s">
        <v>92</v>
      </c>
      <c r="D213" s="29">
        <v>45589</v>
      </c>
      <c r="E213">
        <v>0</v>
      </c>
      <c r="F213">
        <v>0</v>
      </c>
      <c r="G213">
        <v>0</v>
      </c>
      <c r="H213">
        <v>0</v>
      </c>
      <c r="R213">
        <v>0</v>
      </c>
      <c r="S213" t="s">
        <v>204</v>
      </c>
      <c r="T213" s="247">
        <v>45261.314085648148</v>
      </c>
    </row>
    <row r="214" spans="1:20" x14ac:dyDescent="0.35">
      <c r="A214" t="s">
        <v>90</v>
      </c>
      <c r="B214" t="s">
        <v>91</v>
      </c>
      <c r="C214" t="s">
        <v>92</v>
      </c>
      <c r="D214" s="29">
        <v>45590</v>
      </c>
      <c r="E214">
        <v>0</v>
      </c>
      <c r="F214">
        <v>0</v>
      </c>
      <c r="G214">
        <v>0</v>
      </c>
      <c r="H214">
        <v>0</v>
      </c>
      <c r="R214">
        <v>0</v>
      </c>
      <c r="S214" t="s">
        <v>204</v>
      </c>
      <c r="T214" s="247">
        <v>45261.314097222225</v>
      </c>
    </row>
    <row r="215" spans="1:20" x14ac:dyDescent="0.35">
      <c r="A215" t="s">
        <v>90</v>
      </c>
      <c r="B215" t="s">
        <v>91</v>
      </c>
      <c r="C215" t="s">
        <v>92</v>
      </c>
      <c r="D215" s="29">
        <v>45591</v>
      </c>
      <c r="E215">
        <v>0</v>
      </c>
      <c r="F215">
        <v>0</v>
      </c>
      <c r="G215">
        <v>0</v>
      </c>
      <c r="H215">
        <v>0</v>
      </c>
      <c r="R215">
        <v>0</v>
      </c>
      <c r="S215" t="s">
        <v>204</v>
      </c>
      <c r="T215" s="247">
        <v>45261.314108796294</v>
      </c>
    </row>
    <row r="216" spans="1:20" x14ac:dyDescent="0.35">
      <c r="A216" t="s">
        <v>90</v>
      </c>
      <c r="B216" t="s">
        <v>91</v>
      </c>
      <c r="C216" t="s">
        <v>92</v>
      </c>
      <c r="D216" s="29">
        <v>45592</v>
      </c>
      <c r="E216">
        <v>0</v>
      </c>
      <c r="F216">
        <v>0</v>
      </c>
      <c r="G216">
        <v>0</v>
      </c>
      <c r="H216">
        <v>0</v>
      </c>
      <c r="R216">
        <v>0</v>
      </c>
      <c r="S216" t="s">
        <v>204</v>
      </c>
      <c r="T216" s="247">
        <v>45261.314120370371</v>
      </c>
    </row>
    <row r="217" spans="1:20" x14ac:dyDescent="0.35">
      <c r="A217" t="s">
        <v>90</v>
      </c>
      <c r="B217" t="s">
        <v>91</v>
      </c>
      <c r="C217" t="s">
        <v>92</v>
      </c>
      <c r="D217" s="29">
        <v>45593</v>
      </c>
      <c r="E217">
        <v>0</v>
      </c>
      <c r="F217">
        <v>0</v>
      </c>
      <c r="G217">
        <v>0</v>
      </c>
      <c r="H217">
        <v>0</v>
      </c>
      <c r="R217">
        <v>0</v>
      </c>
      <c r="S217" t="s">
        <v>204</v>
      </c>
      <c r="T217" s="247">
        <v>45261.314131944448</v>
      </c>
    </row>
    <row r="218" spans="1:20" x14ac:dyDescent="0.35">
      <c r="A218" t="s">
        <v>90</v>
      </c>
      <c r="B218" t="s">
        <v>91</v>
      </c>
      <c r="C218" t="s">
        <v>92</v>
      </c>
      <c r="D218" s="29">
        <v>45594</v>
      </c>
      <c r="E218">
        <v>0</v>
      </c>
      <c r="F218">
        <v>0</v>
      </c>
      <c r="G218">
        <v>0</v>
      </c>
      <c r="H218">
        <v>0</v>
      </c>
      <c r="R218">
        <v>0</v>
      </c>
      <c r="S218" t="s">
        <v>204</v>
      </c>
      <c r="T218" s="247">
        <v>45261.314143518517</v>
      </c>
    </row>
    <row r="219" spans="1:20" x14ac:dyDescent="0.35">
      <c r="A219" t="s">
        <v>90</v>
      </c>
      <c r="B219" t="s">
        <v>91</v>
      </c>
      <c r="C219" t="s">
        <v>92</v>
      </c>
      <c r="D219" s="29">
        <v>45595</v>
      </c>
      <c r="E219">
        <v>0</v>
      </c>
      <c r="F219">
        <v>0</v>
      </c>
      <c r="G219">
        <v>0</v>
      </c>
      <c r="H219">
        <v>0</v>
      </c>
      <c r="R219">
        <v>0</v>
      </c>
      <c r="S219" t="s">
        <v>204</v>
      </c>
      <c r="T219" s="247">
        <v>45261.314155092594</v>
      </c>
    </row>
    <row r="220" spans="1:20" x14ac:dyDescent="0.35">
      <c r="A220" t="s">
        <v>90</v>
      </c>
      <c r="B220" t="s">
        <v>91</v>
      </c>
      <c r="C220" t="s">
        <v>92</v>
      </c>
      <c r="D220" s="29">
        <v>45596</v>
      </c>
      <c r="E220">
        <v>0</v>
      </c>
      <c r="F220">
        <v>0</v>
      </c>
      <c r="G220">
        <v>0</v>
      </c>
      <c r="H220">
        <v>0</v>
      </c>
      <c r="R220">
        <v>0</v>
      </c>
      <c r="S220" t="s">
        <v>204</v>
      </c>
      <c r="T220" s="247">
        <v>45261.314166666663</v>
      </c>
    </row>
    <row r="221" spans="1:20" x14ac:dyDescent="0.35">
      <c r="A221" t="s">
        <v>90</v>
      </c>
      <c r="B221" t="s">
        <v>91</v>
      </c>
      <c r="C221" t="s">
        <v>92</v>
      </c>
      <c r="D221" s="29">
        <v>45597</v>
      </c>
      <c r="E221">
        <v>0</v>
      </c>
      <c r="F221">
        <v>0</v>
      </c>
      <c r="G221">
        <v>0</v>
      </c>
      <c r="H221">
        <v>0</v>
      </c>
      <c r="R221">
        <v>0</v>
      </c>
      <c r="S221" t="s">
        <v>204</v>
      </c>
      <c r="T221" s="247">
        <v>45292.312824074077</v>
      </c>
    </row>
    <row r="222" spans="1:20" x14ac:dyDescent="0.35">
      <c r="A222" t="s">
        <v>90</v>
      </c>
      <c r="B222" t="s">
        <v>91</v>
      </c>
      <c r="C222" t="s">
        <v>92</v>
      </c>
      <c r="D222" s="29">
        <v>45598</v>
      </c>
      <c r="E222">
        <v>0</v>
      </c>
      <c r="F222">
        <v>0</v>
      </c>
      <c r="G222">
        <v>0</v>
      </c>
      <c r="H222">
        <v>0</v>
      </c>
      <c r="R222">
        <v>0</v>
      </c>
      <c r="S222" t="s">
        <v>204</v>
      </c>
      <c r="T222" s="247">
        <v>45292.313796296294</v>
      </c>
    </row>
    <row r="223" spans="1:20" x14ac:dyDescent="0.35">
      <c r="A223" t="s">
        <v>90</v>
      </c>
      <c r="B223" t="s">
        <v>91</v>
      </c>
      <c r="C223" t="s">
        <v>92</v>
      </c>
      <c r="D223" s="29">
        <v>45599</v>
      </c>
      <c r="E223">
        <v>0</v>
      </c>
      <c r="F223">
        <v>0</v>
      </c>
      <c r="G223">
        <v>0</v>
      </c>
      <c r="H223">
        <v>0</v>
      </c>
      <c r="R223">
        <v>0</v>
      </c>
      <c r="S223" t="s">
        <v>204</v>
      </c>
      <c r="T223" s="247">
        <v>45292.313807870371</v>
      </c>
    </row>
    <row r="224" spans="1:20" x14ac:dyDescent="0.35">
      <c r="A224" t="s">
        <v>90</v>
      </c>
      <c r="B224" t="s">
        <v>91</v>
      </c>
      <c r="C224" t="s">
        <v>92</v>
      </c>
      <c r="D224" s="29">
        <v>45600</v>
      </c>
      <c r="E224">
        <v>0</v>
      </c>
      <c r="F224">
        <v>0</v>
      </c>
      <c r="G224">
        <v>0</v>
      </c>
      <c r="H224">
        <v>0</v>
      </c>
      <c r="R224">
        <v>0</v>
      </c>
      <c r="S224" t="s">
        <v>204</v>
      </c>
      <c r="T224" s="247">
        <v>45292.313819444447</v>
      </c>
    </row>
    <row r="225" spans="1:20" x14ac:dyDescent="0.35">
      <c r="A225" t="s">
        <v>90</v>
      </c>
      <c r="B225" t="s">
        <v>91</v>
      </c>
      <c r="C225" t="s">
        <v>92</v>
      </c>
      <c r="D225" s="29">
        <v>45601</v>
      </c>
      <c r="E225">
        <v>0</v>
      </c>
      <c r="F225">
        <v>0</v>
      </c>
      <c r="G225">
        <v>0</v>
      </c>
      <c r="H225">
        <v>0</v>
      </c>
      <c r="R225">
        <v>0</v>
      </c>
      <c r="S225" t="s">
        <v>204</v>
      </c>
      <c r="T225" s="247">
        <v>45292.313842592594</v>
      </c>
    </row>
    <row r="226" spans="1:20" x14ac:dyDescent="0.35">
      <c r="A226" t="s">
        <v>90</v>
      </c>
      <c r="B226" t="s">
        <v>91</v>
      </c>
      <c r="C226" t="s">
        <v>92</v>
      </c>
      <c r="D226" s="29">
        <v>45602</v>
      </c>
      <c r="E226">
        <v>0</v>
      </c>
      <c r="F226">
        <v>0</v>
      </c>
      <c r="G226">
        <v>0</v>
      </c>
      <c r="H226">
        <v>0</v>
      </c>
      <c r="R226">
        <v>0</v>
      </c>
      <c r="S226" t="s">
        <v>204</v>
      </c>
      <c r="T226" s="247">
        <v>45292.313854166663</v>
      </c>
    </row>
    <row r="227" spans="1:20" x14ac:dyDescent="0.35">
      <c r="A227" t="s">
        <v>90</v>
      </c>
      <c r="B227" t="s">
        <v>91</v>
      </c>
      <c r="C227" t="s">
        <v>92</v>
      </c>
      <c r="D227" s="29">
        <v>45603</v>
      </c>
      <c r="E227">
        <v>0</v>
      </c>
      <c r="F227">
        <v>0</v>
      </c>
      <c r="G227">
        <v>0</v>
      </c>
      <c r="H227">
        <v>0</v>
      </c>
      <c r="R227">
        <v>0</v>
      </c>
      <c r="S227" t="s">
        <v>204</v>
      </c>
      <c r="T227" s="247">
        <v>45292.31386574074</v>
      </c>
    </row>
    <row r="228" spans="1:20" x14ac:dyDescent="0.35">
      <c r="A228" t="s">
        <v>90</v>
      </c>
      <c r="B228" t="s">
        <v>91</v>
      </c>
      <c r="C228" t="s">
        <v>92</v>
      </c>
      <c r="D228" s="29">
        <v>45604</v>
      </c>
      <c r="E228">
        <v>0</v>
      </c>
      <c r="F228">
        <v>0</v>
      </c>
      <c r="G228">
        <v>0</v>
      </c>
      <c r="H228">
        <v>0</v>
      </c>
      <c r="R228">
        <v>0</v>
      </c>
      <c r="S228" t="s">
        <v>204</v>
      </c>
      <c r="T228" s="247">
        <v>45292.313888888886</v>
      </c>
    </row>
    <row r="229" spans="1:20" x14ac:dyDescent="0.35">
      <c r="A229" t="s">
        <v>90</v>
      </c>
      <c r="B229" t="s">
        <v>91</v>
      </c>
      <c r="C229" t="s">
        <v>92</v>
      </c>
      <c r="D229" s="29">
        <v>45605</v>
      </c>
      <c r="E229">
        <v>0</v>
      </c>
      <c r="F229">
        <v>0</v>
      </c>
      <c r="G229">
        <v>0</v>
      </c>
      <c r="H229">
        <v>0</v>
      </c>
      <c r="R229">
        <v>0</v>
      </c>
      <c r="S229" t="s">
        <v>204</v>
      </c>
      <c r="T229" s="247">
        <v>45292.313900462963</v>
      </c>
    </row>
    <row r="230" spans="1:20" x14ac:dyDescent="0.35">
      <c r="A230" t="s">
        <v>90</v>
      </c>
      <c r="B230" t="s">
        <v>91</v>
      </c>
      <c r="C230" t="s">
        <v>92</v>
      </c>
      <c r="D230" s="29">
        <v>45606</v>
      </c>
      <c r="E230">
        <v>0</v>
      </c>
      <c r="F230">
        <v>0</v>
      </c>
      <c r="G230">
        <v>0</v>
      </c>
      <c r="H230">
        <v>0</v>
      </c>
      <c r="R230">
        <v>0</v>
      </c>
      <c r="S230" t="s">
        <v>204</v>
      </c>
      <c r="T230" s="247">
        <v>45292.31391203704</v>
      </c>
    </row>
    <row r="231" spans="1:20" x14ac:dyDescent="0.35">
      <c r="A231" t="s">
        <v>90</v>
      </c>
      <c r="B231" t="s">
        <v>91</v>
      </c>
      <c r="C231" t="s">
        <v>92</v>
      </c>
      <c r="D231" s="29">
        <v>45607</v>
      </c>
      <c r="E231">
        <v>0</v>
      </c>
      <c r="F231">
        <v>0</v>
      </c>
      <c r="G231">
        <v>0</v>
      </c>
      <c r="H231">
        <v>0</v>
      </c>
      <c r="R231">
        <v>0</v>
      </c>
      <c r="S231" t="s">
        <v>204</v>
      </c>
      <c r="T231" s="247">
        <v>45292.313935185186</v>
      </c>
    </row>
    <row r="232" spans="1:20" x14ac:dyDescent="0.35">
      <c r="A232" t="s">
        <v>90</v>
      </c>
      <c r="B232" t="s">
        <v>91</v>
      </c>
      <c r="C232" t="s">
        <v>92</v>
      </c>
      <c r="D232" s="29">
        <v>45608</v>
      </c>
      <c r="E232">
        <v>0</v>
      </c>
      <c r="F232">
        <v>0</v>
      </c>
      <c r="G232">
        <v>0</v>
      </c>
      <c r="H232">
        <v>0</v>
      </c>
      <c r="R232">
        <v>0</v>
      </c>
      <c r="S232" t="s">
        <v>204</v>
      </c>
      <c r="T232" s="247">
        <v>45292.313958333332</v>
      </c>
    </row>
    <row r="233" spans="1:20" x14ac:dyDescent="0.35">
      <c r="A233" t="s">
        <v>90</v>
      </c>
      <c r="B233" t="s">
        <v>91</v>
      </c>
      <c r="C233" t="s">
        <v>92</v>
      </c>
      <c r="D233" s="29">
        <v>45609</v>
      </c>
      <c r="E233">
        <v>0</v>
      </c>
      <c r="F233">
        <v>0</v>
      </c>
      <c r="G233">
        <v>0</v>
      </c>
      <c r="H233">
        <v>0</v>
      </c>
      <c r="R233">
        <v>0</v>
      </c>
      <c r="S233" t="s">
        <v>204</v>
      </c>
      <c r="T233" s="247">
        <v>45292.313969907409</v>
      </c>
    </row>
    <row r="234" spans="1:20" x14ac:dyDescent="0.35">
      <c r="A234" t="s">
        <v>90</v>
      </c>
      <c r="B234" t="s">
        <v>91</v>
      </c>
      <c r="C234" t="s">
        <v>92</v>
      </c>
      <c r="D234" s="29">
        <v>45610</v>
      </c>
      <c r="E234">
        <v>0</v>
      </c>
      <c r="F234">
        <v>0</v>
      </c>
      <c r="G234">
        <v>0</v>
      </c>
      <c r="H234">
        <v>0</v>
      </c>
      <c r="R234">
        <v>0</v>
      </c>
      <c r="S234" t="s">
        <v>204</v>
      </c>
      <c r="T234" s="247">
        <v>45292.313981481479</v>
      </c>
    </row>
    <row r="235" spans="1:20" x14ac:dyDescent="0.35">
      <c r="A235" t="s">
        <v>90</v>
      </c>
      <c r="B235" t="s">
        <v>91</v>
      </c>
      <c r="C235" t="s">
        <v>92</v>
      </c>
      <c r="D235" s="29">
        <v>45611</v>
      </c>
      <c r="E235">
        <v>0</v>
      </c>
      <c r="F235">
        <v>0</v>
      </c>
      <c r="G235">
        <v>0</v>
      </c>
      <c r="H235">
        <v>0</v>
      </c>
      <c r="R235">
        <v>0</v>
      </c>
      <c r="S235" t="s">
        <v>204</v>
      </c>
      <c r="T235" s="247">
        <v>45292.314004629632</v>
      </c>
    </row>
    <row r="236" spans="1:20" x14ac:dyDescent="0.35">
      <c r="A236" t="s">
        <v>90</v>
      </c>
      <c r="B236" t="s">
        <v>91</v>
      </c>
      <c r="C236" t="s">
        <v>92</v>
      </c>
      <c r="D236" s="29">
        <v>45612</v>
      </c>
      <c r="E236">
        <v>0</v>
      </c>
      <c r="F236">
        <v>0</v>
      </c>
      <c r="G236">
        <v>0</v>
      </c>
      <c r="H236">
        <v>0</v>
      </c>
      <c r="R236">
        <v>0</v>
      </c>
      <c r="S236" t="s">
        <v>204</v>
      </c>
      <c r="T236" s="247">
        <v>45292.314016203702</v>
      </c>
    </row>
    <row r="237" spans="1:20" x14ac:dyDescent="0.35">
      <c r="A237" t="s">
        <v>90</v>
      </c>
      <c r="B237" t="s">
        <v>91</v>
      </c>
      <c r="C237" t="s">
        <v>92</v>
      </c>
      <c r="D237" s="29">
        <v>45613</v>
      </c>
      <c r="E237">
        <v>0</v>
      </c>
      <c r="F237">
        <v>0</v>
      </c>
      <c r="G237">
        <v>0</v>
      </c>
      <c r="H237">
        <v>0</v>
      </c>
      <c r="R237">
        <v>0</v>
      </c>
      <c r="S237" t="s">
        <v>204</v>
      </c>
      <c r="T237" s="247">
        <v>45292.314039351855</v>
      </c>
    </row>
    <row r="238" spans="1:20" x14ac:dyDescent="0.35">
      <c r="A238" t="s">
        <v>90</v>
      </c>
      <c r="B238" t="s">
        <v>91</v>
      </c>
      <c r="C238" t="s">
        <v>92</v>
      </c>
      <c r="D238" s="29">
        <v>45614</v>
      </c>
      <c r="E238">
        <v>0</v>
      </c>
      <c r="F238">
        <v>0</v>
      </c>
      <c r="G238">
        <v>0</v>
      </c>
      <c r="H238">
        <v>0</v>
      </c>
      <c r="R238">
        <v>0</v>
      </c>
      <c r="S238" t="s">
        <v>204</v>
      </c>
      <c r="T238" s="247">
        <v>45292.314050925925</v>
      </c>
    </row>
    <row r="239" spans="1:20" x14ac:dyDescent="0.35">
      <c r="A239" t="s">
        <v>90</v>
      </c>
      <c r="B239" t="s">
        <v>91</v>
      </c>
      <c r="C239" t="s">
        <v>92</v>
      </c>
      <c r="D239" s="29">
        <v>45615</v>
      </c>
      <c r="E239">
        <v>0</v>
      </c>
      <c r="F239">
        <v>0</v>
      </c>
      <c r="G239">
        <v>0</v>
      </c>
      <c r="H239">
        <v>0</v>
      </c>
      <c r="R239">
        <v>0</v>
      </c>
      <c r="S239" t="s">
        <v>204</v>
      </c>
      <c r="T239" s="247">
        <v>45292.314074074071</v>
      </c>
    </row>
    <row r="240" spans="1:20" x14ac:dyDescent="0.35">
      <c r="A240" t="s">
        <v>90</v>
      </c>
      <c r="B240" t="s">
        <v>91</v>
      </c>
      <c r="C240" t="s">
        <v>92</v>
      </c>
      <c r="D240" s="29">
        <v>45616</v>
      </c>
      <c r="E240">
        <v>0</v>
      </c>
      <c r="F240">
        <v>0</v>
      </c>
      <c r="G240">
        <v>0</v>
      </c>
      <c r="H240">
        <v>0</v>
      </c>
      <c r="R240">
        <v>0</v>
      </c>
      <c r="S240" t="s">
        <v>204</v>
      </c>
      <c r="T240" s="247">
        <v>45292.314085648148</v>
      </c>
    </row>
    <row r="241" spans="1:20" x14ac:dyDescent="0.35">
      <c r="A241" t="s">
        <v>90</v>
      </c>
      <c r="B241" t="s">
        <v>91</v>
      </c>
      <c r="C241" t="s">
        <v>92</v>
      </c>
      <c r="D241" s="29">
        <v>45617</v>
      </c>
      <c r="E241">
        <v>0</v>
      </c>
      <c r="F241">
        <v>0</v>
      </c>
      <c r="G241">
        <v>0</v>
      </c>
      <c r="H241">
        <v>0</v>
      </c>
      <c r="R241">
        <v>0</v>
      </c>
      <c r="S241" t="s">
        <v>204</v>
      </c>
      <c r="T241" s="247">
        <v>45292.314108796294</v>
      </c>
    </row>
    <row r="242" spans="1:20" x14ac:dyDescent="0.35">
      <c r="A242" t="s">
        <v>90</v>
      </c>
      <c r="B242" t="s">
        <v>91</v>
      </c>
      <c r="C242" t="s">
        <v>92</v>
      </c>
      <c r="D242" s="29">
        <v>45618</v>
      </c>
      <c r="E242">
        <v>0</v>
      </c>
      <c r="F242">
        <v>0</v>
      </c>
      <c r="G242">
        <v>0</v>
      </c>
      <c r="H242">
        <v>0</v>
      </c>
      <c r="R242">
        <v>0</v>
      </c>
      <c r="S242" t="s">
        <v>204</v>
      </c>
      <c r="T242" s="247">
        <v>45292.314120370371</v>
      </c>
    </row>
    <row r="243" spans="1:20" x14ac:dyDescent="0.35">
      <c r="A243" t="s">
        <v>90</v>
      </c>
      <c r="B243" t="s">
        <v>91</v>
      </c>
      <c r="C243" t="s">
        <v>92</v>
      </c>
      <c r="D243" s="29">
        <v>45619</v>
      </c>
      <c r="E243">
        <v>0</v>
      </c>
      <c r="F243">
        <v>0</v>
      </c>
      <c r="G243">
        <v>0</v>
      </c>
      <c r="H243">
        <v>0</v>
      </c>
      <c r="R243">
        <v>0</v>
      </c>
      <c r="S243" t="s">
        <v>204</v>
      </c>
      <c r="T243" s="247">
        <v>45292.314131944448</v>
      </c>
    </row>
    <row r="244" spans="1:20" x14ac:dyDescent="0.35">
      <c r="A244" t="s">
        <v>90</v>
      </c>
      <c r="B244" t="s">
        <v>91</v>
      </c>
      <c r="C244" t="s">
        <v>92</v>
      </c>
      <c r="D244" s="29">
        <v>45620</v>
      </c>
      <c r="E244">
        <v>0</v>
      </c>
      <c r="F244">
        <v>0</v>
      </c>
      <c r="G244">
        <v>0</v>
      </c>
      <c r="H244">
        <v>0</v>
      </c>
      <c r="R244">
        <v>0</v>
      </c>
      <c r="S244" t="s">
        <v>204</v>
      </c>
      <c r="T244" s="247">
        <v>45292.314155092594</v>
      </c>
    </row>
    <row r="245" spans="1:20" x14ac:dyDescent="0.35">
      <c r="A245" t="s">
        <v>90</v>
      </c>
      <c r="B245" t="s">
        <v>91</v>
      </c>
      <c r="C245" t="s">
        <v>92</v>
      </c>
      <c r="D245" s="29">
        <v>45621</v>
      </c>
      <c r="E245">
        <v>0</v>
      </c>
      <c r="F245">
        <v>0</v>
      </c>
      <c r="G245">
        <v>0</v>
      </c>
      <c r="H245">
        <v>0</v>
      </c>
      <c r="R245">
        <v>0</v>
      </c>
      <c r="S245" t="s">
        <v>204</v>
      </c>
      <c r="T245" s="247">
        <v>45292.314166666663</v>
      </c>
    </row>
    <row r="246" spans="1:20" x14ac:dyDescent="0.35">
      <c r="A246" t="s">
        <v>90</v>
      </c>
      <c r="B246" t="s">
        <v>91</v>
      </c>
      <c r="C246" t="s">
        <v>92</v>
      </c>
      <c r="D246" s="29">
        <v>45622</v>
      </c>
      <c r="E246">
        <v>0</v>
      </c>
      <c r="F246">
        <v>0</v>
      </c>
      <c r="G246">
        <v>0</v>
      </c>
      <c r="H246">
        <v>0</v>
      </c>
      <c r="R246">
        <v>0</v>
      </c>
      <c r="S246" t="s">
        <v>204</v>
      </c>
      <c r="T246" s="247">
        <v>45292.31417824074</v>
      </c>
    </row>
    <row r="247" spans="1:20" x14ac:dyDescent="0.35">
      <c r="A247" t="s">
        <v>90</v>
      </c>
      <c r="B247" t="s">
        <v>91</v>
      </c>
      <c r="C247" t="s">
        <v>92</v>
      </c>
      <c r="D247" s="29">
        <v>45623</v>
      </c>
      <c r="E247">
        <v>0</v>
      </c>
      <c r="F247">
        <v>0</v>
      </c>
      <c r="G247">
        <v>0</v>
      </c>
      <c r="H247">
        <v>0</v>
      </c>
      <c r="R247">
        <v>0</v>
      </c>
      <c r="S247" t="s">
        <v>204</v>
      </c>
      <c r="T247" s="247">
        <v>45292.314201388886</v>
      </c>
    </row>
    <row r="248" spans="1:20" x14ac:dyDescent="0.35">
      <c r="A248" t="s">
        <v>90</v>
      </c>
      <c r="B248" t="s">
        <v>91</v>
      </c>
      <c r="C248" t="s">
        <v>92</v>
      </c>
      <c r="D248" s="29">
        <v>45624</v>
      </c>
      <c r="E248">
        <v>0</v>
      </c>
      <c r="F248">
        <v>0</v>
      </c>
      <c r="G248">
        <v>0</v>
      </c>
      <c r="H248">
        <v>0</v>
      </c>
      <c r="R248">
        <v>0</v>
      </c>
      <c r="S248" t="s">
        <v>204</v>
      </c>
      <c r="T248" s="247">
        <v>45292.314212962963</v>
      </c>
    </row>
    <row r="249" spans="1:20" x14ac:dyDescent="0.35">
      <c r="A249" t="s">
        <v>90</v>
      </c>
      <c r="B249" t="s">
        <v>91</v>
      </c>
      <c r="C249" t="s">
        <v>92</v>
      </c>
      <c r="D249" s="29">
        <v>45625</v>
      </c>
      <c r="E249">
        <v>0</v>
      </c>
      <c r="F249">
        <v>0</v>
      </c>
      <c r="G249">
        <v>0</v>
      </c>
      <c r="H249">
        <v>0</v>
      </c>
      <c r="R249">
        <v>0</v>
      </c>
      <c r="S249" t="s">
        <v>204</v>
      </c>
      <c r="T249" s="247">
        <v>45292.314236111109</v>
      </c>
    </row>
    <row r="250" spans="1:20" x14ac:dyDescent="0.35">
      <c r="A250" t="s">
        <v>90</v>
      </c>
      <c r="B250" t="s">
        <v>91</v>
      </c>
      <c r="C250" t="s">
        <v>92</v>
      </c>
      <c r="D250" s="29">
        <v>45626</v>
      </c>
      <c r="E250">
        <v>0</v>
      </c>
      <c r="F250">
        <v>0</v>
      </c>
      <c r="G250">
        <v>0</v>
      </c>
      <c r="H250">
        <v>0</v>
      </c>
      <c r="R250">
        <v>0</v>
      </c>
      <c r="S250" t="s">
        <v>204</v>
      </c>
      <c r="T250" s="247">
        <v>45292.314247685186</v>
      </c>
    </row>
    <row r="251" spans="1:20" x14ac:dyDescent="0.35">
      <c r="A251" t="s">
        <v>90</v>
      </c>
      <c r="B251" t="s">
        <v>91</v>
      </c>
      <c r="C251" t="s">
        <v>92</v>
      </c>
      <c r="D251" s="29">
        <v>45627</v>
      </c>
      <c r="E251">
        <v>0</v>
      </c>
      <c r="F251">
        <v>0</v>
      </c>
      <c r="G251">
        <v>0</v>
      </c>
      <c r="H251">
        <v>0</v>
      </c>
      <c r="R251">
        <v>0</v>
      </c>
      <c r="S251" t="s">
        <v>204</v>
      </c>
      <c r="T251" s="247">
        <v>45323.312708333331</v>
      </c>
    </row>
    <row r="252" spans="1:20" x14ac:dyDescent="0.35">
      <c r="A252" t="s">
        <v>90</v>
      </c>
      <c r="B252" t="s">
        <v>91</v>
      </c>
      <c r="C252" t="s">
        <v>92</v>
      </c>
      <c r="D252" s="29">
        <v>45628</v>
      </c>
      <c r="E252">
        <v>0</v>
      </c>
      <c r="F252">
        <v>0</v>
      </c>
      <c r="G252">
        <v>0</v>
      </c>
      <c r="H252">
        <v>0</v>
      </c>
      <c r="R252">
        <v>0</v>
      </c>
      <c r="S252" t="s">
        <v>204</v>
      </c>
      <c r="T252" s="247">
        <v>45323.313761574071</v>
      </c>
    </row>
    <row r="253" spans="1:20" x14ac:dyDescent="0.35">
      <c r="A253" t="s">
        <v>90</v>
      </c>
      <c r="B253" t="s">
        <v>91</v>
      </c>
      <c r="C253" t="s">
        <v>92</v>
      </c>
      <c r="D253" s="29">
        <v>45629</v>
      </c>
      <c r="E253">
        <v>0</v>
      </c>
      <c r="F253">
        <v>0</v>
      </c>
      <c r="G253">
        <v>0</v>
      </c>
      <c r="H253">
        <v>0</v>
      </c>
      <c r="R253">
        <v>0</v>
      </c>
      <c r="S253" t="s">
        <v>204</v>
      </c>
      <c r="T253" s="247">
        <v>45323.313773148147</v>
      </c>
    </row>
    <row r="254" spans="1:20" x14ac:dyDescent="0.35">
      <c r="A254" t="s">
        <v>90</v>
      </c>
      <c r="B254" t="s">
        <v>91</v>
      </c>
      <c r="C254" t="s">
        <v>92</v>
      </c>
      <c r="D254" s="29">
        <v>45630</v>
      </c>
      <c r="E254">
        <v>0</v>
      </c>
      <c r="F254">
        <v>0</v>
      </c>
      <c r="G254">
        <v>0</v>
      </c>
      <c r="H254">
        <v>0</v>
      </c>
      <c r="R254">
        <v>0</v>
      </c>
      <c r="S254" t="s">
        <v>204</v>
      </c>
      <c r="T254" s="247">
        <v>45323.313807870371</v>
      </c>
    </row>
    <row r="255" spans="1:20" x14ac:dyDescent="0.35">
      <c r="A255" t="s">
        <v>90</v>
      </c>
      <c r="B255" t="s">
        <v>91</v>
      </c>
      <c r="C255" t="s">
        <v>92</v>
      </c>
      <c r="D255" s="29">
        <v>45631</v>
      </c>
      <c r="E255">
        <v>0</v>
      </c>
      <c r="F255">
        <v>0</v>
      </c>
      <c r="G255">
        <v>0</v>
      </c>
      <c r="H255">
        <v>0</v>
      </c>
      <c r="R255">
        <v>0</v>
      </c>
      <c r="S255" t="s">
        <v>204</v>
      </c>
      <c r="T255" s="247">
        <v>45323.313831018517</v>
      </c>
    </row>
    <row r="256" spans="1:20" x14ac:dyDescent="0.35">
      <c r="A256" t="s">
        <v>90</v>
      </c>
      <c r="B256" t="s">
        <v>91</v>
      </c>
      <c r="C256" t="s">
        <v>92</v>
      </c>
      <c r="D256" s="29">
        <v>45632</v>
      </c>
      <c r="E256">
        <v>0</v>
      </c>
      <c r="F256">
        <v>0</v>
      </c>
      <c r="G256">
        <v>0</v>
      </c>
      <c r="H256">
        <v>0</v>
      </c>
      <c r="R256">
        <v>0</v>
      </c>
      <c r="S256" t="s">
        <v>204</v>
      </c>
      <c r="T256" s="247">
        <v>45323.313854166663</v>
      </c>
    </row>
    <row r="257" spans="1:20" x14ac:dyDescent="0.35">
      <c r="A257" t="s">
        <v>90</v>
      </c>
      <c r="B257" t="s">
        <v>91</v>
      </c>
      <c r="C257" t="s">
        <v>92</v>
      </c>
      <c r="D257" s="29">
        <v>45633</v>
      </c>
      <c r="E257">
        <v>0</v>
      </c>
      <c r="F257">
        <v>0</v>
      </c>
      <c r="G257">
        <v>0</v>
      </c>
      <c r="H257">
        <v>0</v>
      </c>
      <c r="R257">
        <v>0</v>
      </c>
      <c r="S257" t="s">
        <v>204</v>
      </c>
      <c r="T257" s="247">
        <v>45323.313877314817</v>
      </c>
    </row>
    <row r="258" spans="1:20" x14ac:dyDescent="0.35">
      <c r="A258" t="s">
        <v>90</v>
      </c>
      <c r="B258" t="s">
        <v>91</v>
      </c>
      <c r="C258" t="s">
        <v>92</v>
      </c>
      <c r="D258" s="29">
        <v>45634</v>
      </c>
      <c r="E258">
        <v>0</v>
      </c>
      <c r="F258">
        <v>0</v>
      </c>
      <c r="G258">
        <v>0</v>
      </c>
      <c r="H258">
        <v>0</v>
      </c>
      <c r="R258">
        <v>0</v>
      </c>
      <c r="S258" t="s">
        <v>204</v>
      </c>
      <c r="T258" s="247">
        <v>45323.313900462963</v>
      </c>
    </row>
    <row r="259" spans="1:20" x14ac:dyDescent="0.35">
      <c r="A259" t="s">
        <v>90</v>
      </c>
      <c r="B259" t="s">
        <v>91</v>
      </c>
      <c r="C259" t="s">
        <v>92</v>
      </c>
      <c r="D259" s="29">
        <v>45635</v>
      </c>
      <c r="E259">
        <v>0</v>
      </c>
      <c r="F259">
        <v>0</v>
      </c>
      <c r="G259">
        <v>0</v>
      </c>
      <c r="H259">
        <v>0</v>
      </c>
      <c r="R259">
        <v>0</v>
      </c>
      <c r="S259" t="s">
        <v>204</v>
      </c>
      <c r="T259" s="247">
        <v>45323.313923611109</v>
      </c>
    </row>
    <row r="260" spans="1:20" x14ac:dyDescent="0.35">
      <c r="A260" t="s">
        <v>90</v>
      </c>
      <c r="B260" t="s">
        <v>91</v>
      </c>
      <c r="C260" t="s">
        <v>92</v>
      </c>
      <c r="D260" s="29">
        <v>45636</v>
      </c>
      <c r="E260">
        <v>0</v>
      </c>
      <c r="F260">
        <v>0</v>
      </c>
      <c r="G260">
        <v>0</v>
      </c>
      <c r="H260">
        <v>0</v>
      </c>
      <c r="R260">
        <v>0</v>
      </c>
      <c r="S260" t="s">
        <v>204</v>
      </c>
      <c r="T260" s="247">
        <v>45323.313935185186</v>
      </c>
    </row>
    <row r="261" spans="1:20" x14ac:dyDescent="0.35">
      <c r="A261" t="s">
        <v>90</v>
      </c>
      <c r="B261" t="s">
        <v>91</v>
      </c>
      <c r="C261" t="s">
        <v>92</v>
      </c>
      <c r="D261" s="29">
        <v>45637</v>
      </c>
      <c r="E261">
        <v>0</v>
      </c>
      <c r="F261">
        <v>0</v>
      </c>
      <c r="G261">
        <v>0</v>
      </c>
      <c r="H261">
        <v>0</v>
      </c>
      <c r="R261">
        <v>0</v>
      </c>
      <c r="S261" t="s">
        <v>204</v>
      </c>
      <c r="T261" s="247">
        <v>45323.313969907409</v>
      </c>
    </row>
    <row r="262" spans="1:20" x14ac:dyDescent="0.35">
      <c r="A262" t="s">
        <v>90</v>
      </c>
      <c r="B262" t="s">
        <v>91</v>
      </c>
      <c r="C262" t="s">
        <v>92</v>
      </c>
      <c r="D262" s="29">
        <v>45638</v>
      </c>
      <c r="E262">
        <v>0</v>
      </c>
      <c r="F262">
        <v>0</v>
      </c>
      <c r="G262">
        <v>0</v>
      </c>
      <c r="H262">
        <v>0</v>
      </c>
      <c r="R262">
        <v>0</v>
      </c>
      <c r="S262" t="s">
        <v>204</v>
      </c>
      <c r="T262" s="247">
        <v>45323.314004629632</v>
      </c>
    </row>
    <row r="263" spans="1:20" x14ac:dyDescent="0.35">
      <c r="A263" t="s">
        <v>90</v>
      </c>
      <c r="B263" t="s">
        <v>91</v>
      </c>
      <c r="C263" t="s">
        <v>92</v>
      </c>
      <c r="D263" s="29">
        <v>45639</v>
      </c>
      <c r="E263">
        <v>0</v>
      </c>
      <c r="F263">
        <v>0</v>
      </c>
      <c r="G263">
        <v>0</v>
      </c>
      <c r="H263">
        <v>0</v>
      </c>
      <c r="R263">
        <v>0</v>
      </c>
      <c r="S263" t="s">
        <v>204</v>
      </c>
      <c r="T263" s="247">
        <v>45323.314016203702</v>
      </c>
    </row>
    <row r="264" spans="1:20" x14ac:dyDescent="0.35">
      <c r="A264" t="s">
        <v>90</v>
      </c>
      <c r="B264" t="s">
        <v>91</v>
      </c>
      <c r="C264" t="s">
        <v>92</v>
      </c>
      <c r="D264" s="29">
        <v>45640</v>
      </c>
      <c r="E264">
        <v>0</v>
      </c>
      <c r="F264">
        <v>0</v>
      </c>
      <c r="G264">
        <v>0</v>
      </c>
      <c r="H264">
        <v>0</v>
      </c>
      <c r="R264">
        <v>0</v>
      </c>
      <c r="S264" t="s">
        <v>204</v>
      </c>
      <c r="T264" s="247">
        <v>45323.314027777778</v>
      </c>
    </row>
    <row r="265" spans="1:20" x14ac:dyDescent="0.35">
      <c r="A265" t="s">
        <v>90</v>
      </c>
      <c r="B265" t="s">
        <v>91</v>
      </c>
      <c r="C265" t="s">
        <v>92</v>
      </c>
      <c r="D265" s="29">
        <v>45641</v>
      </c>
      <c r="E265">
        <v>0</v>
      </c>
      <c r="F265">
        <v>0</v>
      </c>
      <c r="G265">
        <v>0</v>
      </c>
      <c r="H265">
        <v>0</v>
      </c>
      <c r="R265">
        <v>0</v>
      </c>
      <c r="S265" t="s">
        <v>204</v>
      </c>
      <c r="T265" s="247">
        <v>45323.314039351855</v>
      </c>
    </row>
    <row r="266" spans="1:20" x14ac:dyDescent="0.35">
      <c r="A266" t="s">
        <v>90</v>
      </c>
      <c r="B266" t="s">
        <v>91</v>
      </c>
      <c r="C266" t="s">
        <v>92</v>
      </c>
      <c r="D266" s="29">
        <v>45642</v>
      </c>
      <c r="E266">
        <v>0</v>
      </c>
      <c r="F266">
        <v>0</v>
      </c>
      <c r="G266">
        <v>0</v>
      </c>
      <c r="H266">
        <v>0</v>
      </c>
      <c r="R266">
        <v>0</v>
      </c>
      <c r="S266" t="s">
        <v>204</v>
      </c>
      <c r="T266" s="247">
        <v>45323.314062500001</v>
      </c>
    </row>
    <row r="267" spans="1:20" x14ac:dyDescent="0.35">
      <c r="A267" t="s">
        <v>90</v>
      </c>
      <c r="B267" t="s">
        <v>91</v>
      </c>
      <c r="C267" t="s">
        <v>92</v>
      </c>
      <c r="D267" s="29">
        <v>45643</v>
      </c>
      <c r="E267">
        <v>0</v>
      </c>
      <c r="F267">
        <v>0</v>
      </c>
      <c r="G267">
        <v>0</v>
      </c>
      <c r="H267">
        <v>0</v>
      </c>
      <c r="R267">
        <v>0</v>
      </c>
      <c r="S267" t="s">
        <v>204</v>
      </c>
      <c r="T267" s="247">
        <v>45323.314074074071</v>
      </c>
    </row>
    <row r="268" spans="1:20" x14ac:dyDescent="0.35">
      <c r="A268" t="s">
        <v>90</v>
      </c>
      <c r="B268" t="s">
        <v>91</v>
      </c>
      <c r="C268" t="s">
        <v>92</v>
      </c>
      <c r="D268" s="29">
        <v>45644</v>
      </c>
      <c r="E268">
        <v>0</v>
      </c>
      <c r="F268">
        <v>0</v>
      </c>
      <c r="G268">
        <v>0</v>
      </c>
      <c r="H268">
        <v>0</v>
      </c>
      <c r="R268">
        <v>0</v>
      </c>
      <c r="S268" t="s">
        <v>204</v>
      </c>
      <c r="T268" s="247">
        <v>45323.314085648148</v>
      </c>
    </row>
    <row r="269" spans="1:20" x14ac:dyDescent="0.35">
      <c r="A269" t="s">
        <v>90</v>
      </c>
      <c r="B269" t="s">
        <v>91</v>
      </c>
      <c r="C269" t="s">
        <v>92</v>
      </c>
      <c r="D269" s="29">
        <v>45645</v>
      </c>
      <c r="E269">
        <v>0</v>
      </c>
      <c r="F269">
        <v>0</v>
      </c>
      <c r="G269">
        <v>0</v>
      </c>
      <c r="H269">
        <v>0</v>
      </c>
      <c r="R269">
        <v>0</v>
      </c>
      <c r="S269" t="s">
        <v>204</v>
      </c>
      <c r="T269" s="247">
        <v>45323.314097222225</v>
      </c>
    </row>
    <row r="270" spans="1:20" x14ac:dyDescent="0.35">
      <c r="A270" t="s">
        <v>90</v>
      </c>
      <c r="B270" t="s">
        <v>91</v>
      </c>
      <c r="C270" t="s">
        <v>92</v>
      </c>
      <c r="D270" s="29">
        <v>45646</v>
      </c>
      <c r="E270">
        <v>0</v>
      </c>
      <c r="F270">
        <v>0</v>
      </c>
      <c r="G270">
        <v>0</v>
      </c>
      <c r="H270">
        <v>0</v>
      </c>
      <c r="R270">
        <v>0</v>
      </c>
      <c r="S270" t="s">
        <v>204</v>
      </c>
      <c r="T270" s="247">
        <v>45323.314097222225</v>
      </c>
    </row>
    <row r="271" spans="1:20" x14ac:dyDescent="0.35">
      <c r="A271" t="s">
        <v>90</v>
      </c>
      <c r="B271" t="s">
        <v>91</v>
      </c>
      <c r="C271" t="s">
        <v>92</v>
      </c>
      <c r="D271" s="29">
        <v>45647</v>
      </c>
      <c r="E271">
        <v>0</v>
      </c>
      <c r="F271">
        <v>0</v>
      </c>
      <c r="G271">
        <v>0</v>
      </c>
      <c r="H271">
        <v>0</v>
      </c>
      <c r="R271">
        <v>0</v>
      </c>
      <c r="S271" t="s">
        <v>204</v>
      </c>
      <c r="T271" s="247">
        <v>45323.314108796294</v>
      </c>
    </row>
    <row r="272" spans="1:20" x14ac:dyDescent="0.35">
      <c r="A272" t="s">
        <v>90</v>
      </c>
      <c r="B272" t="s">
        <v>91</v>
      </c>
      <c r="C272" t="s">
        <v>92</v>
      </c>
      <c r="D272" s="29">
        <v>45648</v>
      </c>
      <c r="E272">
        <v>0</v>
      </c>
      <c r="F272">
        <v>0</v>
      </c>
      <c r="G272">
        <v>0</v>
      </c>
      <c r="H272">
        <v>0</v>
      </c>
      <c r="R272">
        <v>0</v>
      </c>
      <c r="S272" t="s">
        <v>204</v>
      </c>
      <c r="T272" s="247">
        <v>45323.314131944448</v>
      </c>
    </row>
    <row r="273" spans="1:20" x14ac:dyDescent="0.35">
      <c r="A273" t="s">
        <v>90</v>
      </c>
      <c r="B273" t="s">
        <v>91</v>
      </c>
      <c r="C273" t="s">
        <v>92</v>
      </c>
      <c r="D273" s="29">
        <v>45649</v>
      </c>
      <c r="E273">
        <v>0</v>
      </c>
      <c r="F273">
        <v>0</v>
      </c>
      <c r="G273">
        <v>0</v>
      </c>
      <c r="H273">
        <v>0</v>
      </c>
      <c r="R273">
        <v>0</v>
      </c>
      <c r="S273" t="s">
        <v>204</v>
      </c>
      <c r="T273" s="247">
        <v>45323.314131944448</v>
      </c>
    </row>
    <row r="274" spans="1:20" x14ac:dyDescent="0.35">
      <c r="A274" t="s">
        <v>90</v>
      </c>
      <c r="B274" t="s">
        <v>91</v>
      </c>
      <c r="C274" t="s">
        <v>92</v>
      </c>
      <c r="D274" s="29">
        <v>45650</v>
      </c>
      <c r="E274">
        <v>0</v>
      </c>
      <c r="F274">
        <v>0</v>
      </c>
      <c r="G274">
        <v>0</v>
      </c>
      <c r="H274">
        <v>0</v>
      </c>
      <c r="R274">
        <v>0</v>
      </c>
      <c r="S274" t="s">
        <v>204</v>
      </c>
      <c r="T274" s="247">
        <v>45323.314143518517</v>
      </c>
    </row>
    <row r="275" spans="1:20" x14ac:dyDescent="0.35">
      <c r="A275" t="s">
        <v>90</v>
      </c>
      <c r="B275" t="s">
        <v>91</v>
      </c>
      <c r="C275" t="s">
        <v>92</v>
      </c>
      <c r="D275" s="29">
        <v>45651</v>
      </c>
      <c r="E275">
        <v>0</v>
      </c>
      <c r="F275">
        <v>0</v>
      </c>
      <c r="G275">
        <v>0</v>
      </c>
      <c r="H275">
        <v>0</v>
      </c>
      <c r="R275">
        <v>0</v>
      </c>
      <c r="S275" t="s">
        <v>204</v>
      </c>
      <c r="T275" s="247">
        <v>45323.314155092594</v>
      </c>
    </row>
    <row r="276" spans="1:20" x14ac:dyDescent="0.35">
      <c r="A276" t="s">
        <v>90</v>
      </c>
      <c r="B276" t="s">
        <v>91</v>
      </c>
      <c r="C276" t="s">
        <v>92</v>
      </c>
      <c r="D276" s="29">
        <v>45652</v>
      </c>
      <c r="E276">
        <v>0</v>
      </c>
      <c r="F276">
        <v>0</v>
      </c>
      <c r="G276">
        <v>0</v>
      </c>
      <c r="H276">
        <v>0</v>
      </c>
      <c r="R276">
        <v>0</v>
      </c>
      <c r="S276" t="s">
        <v>204</v>
      </c>
      <c r="T276" s="247">
        <v>45323.314166666663</v>
      </c>
    </row>
    <row r="277" spans="1:20" x14ac:dyDescent="0.35">
      <c r="A277" t="s">
        <v>90</v>
      </c>
      <c r="B277" t="s">
        <v>91</v>
      </c>
      <c r="C277" t="s">
        <v>92</v>
      </c>
      <c r="D277" s="29">
        <v>45653</v>
      </c>
      <c r="E277">
        <v>0</v>
      </c>
      <c r="F277">
        <v>0</v>
      </c>
      <c r="G277">
        <v>0</v>
      </c>
      <c r="H277">
        <v>0</v>
      </c>
      <c r="R277">
        <v>0</v>
      </c>
      <c r="S277" t="s">
        <v>204</v>
      </c>
      <c r="T277" s="247">
        <v>45323.31417824074</v>
      </c>
    </row>
    <row r="278" spans="1:20" x14ac:dyDescent="0.35">
      <c r="A278" t="s">
        <v>90</v>
      </c>
      <c r="B278" t="s">
        <v>91</v>
      </c>
      <c r="C278" t="s">
        <v>92</v>
      </c>
      <c r="D278" s="29">
        <v>45654</v>
      </c>
      <c r="E278">
        <v>0</v>
      </c>
      <c r="F278">
        <v>0</v>
      </c>
      <c r="G278">
        <v>0</v>
      </c>
      <c r="H278">
        <v>0</v>
      </c>
      <c r="R278">
        <v>0</v>
      </c>
      <c r="S278" t="s">
        <v>204</v>
      </c>
      <c r="T278" s="247">
        <v>45323.314189814817</v>
      </c>
    </row>
    <row r="279" spans="1:20" x14ac:dyDescent="0.35">
      <c r="A279" t="s">
        <v>90</v>
      </c>
      <c r="B279" t="s">
        <v>91</v>
      </c>
      <c r="C279" t="s">
        <v>92</v>
      </c>
      <c r="D279" s="29">
        <v>45655</v>
      </c>
      <c r="E279">
        <v>0</v>
      </c>
      <c r="F279">
        <v>0</v>
      </c>
      <c r="G279">
        <v>0</v>
      </c>
      <c r="H279">
        <v>0</v>
      </c>
      <c r="R279">
        <v>0</v>
      </c>
      <c r="S279" t="s">
        <v>204</v>
      </c>
      <c r="T279" s="247">
        <v>45323.314201388886</v>
      </c>
    </row>
    <row r="280" spans="1:20" x14ac:dyDescent="0.35">
      <c r="A280" t="s">
        <v>90</v>
      </c>
      <c r="B280" t="s">
        <v>91</v>
      </c>
      <c r="C280" t="s">
        <v>92</v>
      </c>
      <c r="D280" s="29">
        <v>45656</v>
      </c>
      <c r="E280">
        <v>0</v>
      </c>
      <c r="F280">
        <v>0</v>
      </c>
      <c r="G280">
        <v>0</v>
      </c>
      <c r="H280">
        <v>0</v>
      </c>
      <c r="R280">
        <v>0</v>
      </c>
      <c r="S280" t="s">
        <v>204</v>
      </c>
      <c r="T280" s="247">
        <v>45323.314212962963</v>
      </c>
    </row>
    <row r="281" spans="1:20" x14ac:dyDescent="0.35">
      <c r="A281" t="s">
        <v>90</v>
      </c>
      <c r="B281" t="s">
        <v>91</v>
      </c>
      <c r="C281" t="s">
        <v>92</v>
      </c>
      <c r="D281" s="29">
        <v>45657</v>
      </c>
      <c r="E281">
        <v>0</v>
      </c>
      <c r="F281">
        <v>0</v>
      </c>
      <c r="G281">
        <v>0</v>
      </c>
      <c r="H281">
        <v>0</v>
      </c>
      <c r="R281">
        <v>0</v>
      </c>
      <c r="S281" t="s">
        <v>204</v>
      </c>
      <c r="T281" s="247">
        <v>45323.31422453704</v>
      </c>
    </row>
    <row r="282" spans="1:20" x14ac:dyDescent="0.35">
      <c r="A282" t="s">
        <v>205</v>
      </c>
      <c r="B282" t="s">
        <v>206</v>
      </c>
      <c r="C282" t="s">
        <v>97</v>
      </c>
      <c r="D282" s="29">
        <v>45383</v>
      </c>
      <c r="E282">
        <v>0</v>
      </c>
      <c r="F282">
        <v>0</v>
      </c>
      <c r="G282">
        <v>0</v>
      </c>
      <c r="H282">
        <v>0</v>
      </c>
      <c r="R282">
        <v>0</v>
      </c>
      <c r="S282" t="s">
        <v>204</v>
      </c>
      <c r="T282" s="247">
        <v>45078.313009259262</v>
      </c>
    </row>
    <row r="283" spans="1:20" x14ac:dyDescent="0.35">
      <c r="A283" t="s">
        <v>205</v>
      </c>
      <c r="B283" t="s">
        <v>206</v>
      </c>
      <c r="C283" t="s">
        <v>97</v>
      </c>
      <c r="D283" s="29">
        <v>45384</v>
      </c>
      <c r="E283">
        <v>0</v>
      </c>
      <c r="F283">
        <v>0</v>
      </c>
      <c r="G283">
        <v>0</v>
      </c>
      <c r="H283">
        <v>0</v>
      </c>
      <c r="R283">
        <v>0</v>
      </c>
      <c r="S283" t="s">
        <v>204</v>
      </c>
      <c r="T283" s="247">
        <v>45078.313356481478</v>
      </c>
    </row>
    <row r="284" spans="1:20" x14ac:dyDescent="0.35">
      <c r="A284" t="s">
        <v>205</v>
      </c>
      <c r="B284" t="s">
        <v>206</v>
      </c>
      <c r="C284" t="s">
        <v>97</v>
      </c>
      <c r="D284" s="29">
        <v>45385</v>
      </c>
      <c r="E284">
        <v>0</v>
      </c>
      <c r="F284">
        <v>0</v>
      </c>
      <c r="G284">
        <v>0</v>
      </c>
      <c r="H284">
        <v>0</v>
      </c>
      <c r="R284">
        <v>0</v>
      </c>
      <c r="S284" t="s">
        <v>204</v>
      </c>
      <c r="T284" s="247">
        <v>45078.313460648147</v>
      </c>
    </row>
    <row r="285" spans="1:20" x14ac:dyDescent="0.35">
      <c r="A285" t="s">
        <v>205</v>
      </c>
      <c r="B285" t="s">
        <v>206</v>
      </c>
      <c r="C285" t="s">
        <v>97</v>
      </c>
      <c r="D285" s="29">
        <v>45386</v>
      </c>
      <c r="E285">
        <v>0</v>
      </c>
      <c r="F285">
        <v>0</v>
      </c>
      <c r="G285">
        <v>0</v>
      </c>
      <c r="H285">
        <v>0</v>
      </c>
      <c r="R285">
        <v>0</v>
      </c>
      <c r="S285" t="s">
        <v>204</v>
      </c>
      <c r="T285" s="247">
        <v>45078.313530092593</v>
      </c>
    </row>
    <row r="286" spans="1:20" x14ac:dyDescent="0.35">
      <c r="A286" t="s">
        <v>205</v>
      </c>
      <c r="B286" t="s">
        <v>206</v>
      </c>
      <c r="C286" t="s">
        <v>97</v>
      </c>
      <c r="D286" s="29">
        <v>45387</v>
      </c>
      <c r="E286">
        <v>0</v>
      </c>
      <c r="F286">
        <v>0</v>
      </c>
      <c r="G286">
        <v>0</v>
      </c>
      <c r="H286">
        <v>0</v>
      </c>
      <c r="R286">
        <v>0</v>
      </c>
      <c r="S286" t="s">
        <v>204</v>
      </c>
      <c r="T286" s="247">
        <v>45078.313530092593</v>
      </c>
    </row>
    <row r="287" spans="1:20" x14ac:dyDescent="0.35">
      <c r="A287" t="s">
        <v>205</v>
      </c>
      <c r="B287" t="s">
        <v>206</v>
      </c>
      <c r="C287" t="s">
        <v>97</v>
      </c>
      <c r="D287" s="29">
        <v>45388</v>
      </c>
      <c r="E287">
        <v>0</v>
      </c>
      <c r="F287">
        <v>0</v>
      </c>
      <c r="G287">
        <v>0</v>
      </c>
      <c r="H287">
        <v>0</v>
      </c>
      <c r="R287">
        <v>0</v>
      </c>
      <c r="S287" t="s">
        <v>204</v>
      </c>
      <c r="T287" s="247">
        <v>45078.313530092593</v>
      </c>
    </row>
    <row r="288" spans="1:20" x14ac:dyDescent="0.35">
      <c r="A288" t="s">
        <v>205</v>
      </c>
      <c r="B288" t="s">
        <v>206</v>
      </c>
      <c r="C288" t="s">
        <v>97</v>
      </c>
      <c r="D288" s="29">
        <v>45389</v>
      </c>
      <c r="E288">
        <v>0</v>
      </c>
      <c r="F288">
        <v>0</v>
      </c>
      <c r="G288">
        <v>0</v>
      </c>
      <c r="H288">
        <v>0</v>
      </c>
      <c r="R288">
        <v>0</v>
      </c>
      <c r="S288" t="s">
        <v>204</v>
      </c>
      <c r="T288" s="247">
        <v>45078.31354166667</v>
      </c>
    </row>
    <row r="289" spans="1:20" x14ac:dyDescent="0.35">
      <c r="A289" t="s">
        <v>205</v>
      </c>
      <c r="B289" t="s">
        <v>206</v>
      </c>
      <c r="C289" t="s">
        <v>97</v>
      </c>
      <c r="D289" s="29">
        <v>45390</v>
      </c>
      <c r="E289">
        <v>0</v>
      </c>
      <c r="F289">
        <v>0</v>
      </c>
      <c r="G289">
        <v>0</v>
      </c>
      <c r="H289">
        <v>0</v>
      </c>
      <c r="R289">
        <v>0</v>
      </c>
      <c r="S289" t="s">
        <v>204</v>
      </c>
      <c r="T289" s="247">
        <v>45078.31354166667</v>
      </c>
    </row>
    <row r="290" spans="1:20" x14ac:dyDescent="0.35">
      <c r="A290" t="s">
        <v>205</v>
      </c>
      <c r="B290" t="s">
        <v>206</v>
      </c>
      <c r="C290" t="s">
        <v>97</v>
      </c>
      <c r="D290" s="29">
        <v>45391</v>
      </c>
      <c r="E290">
        <v>0</v>
      </c>
      <c r="F290">
        <v>0</v>
      </c>
      <c r="G290">
        <v>0</v>
      </c>
      <c r="H290">
        <v>0</v>
      </c>
      <c r="R290">
        <v>0</v>
      </c>
      <c r="S290" t="s">
        <v>204</v>
      </c>
      <c r="T290" s="247">
        <v>45078.31355324074</v>
      </c>
    </row>
    <row r="291" spans="1:20" x14ac:dyDescent="0.35">
      <c r="A291" t="s">
        <v>205</v>
      </c>
      <c r="B291" t="s">
        <v>206</v>
      </c>
      <c r="C291" t="s">
        <v>97</v>
      </c>
      <c r="D291" s="29">
        <v>45392</v>
      </c>
      <c r="E291">
        <v>0</v>
      </c>
      <c r="F291">
        <v>0</v>
      </c>
      <c r="G291">
        <v>0</v>
      </c>
      <c r="H291">
        <v>0</v>
      </c>
      <c r="R291">
        <v>0</v>
      </c>
      <c r="S291" t="s">
        <v>204</v>
      </c>
      <c r="T291" s="247">
        <v>45078.31355324074</v>
      </c>
    </row>
    <row r="292" spans="1:20" x14ac:dyDescent="0.35">
      <c r="A292" t="s">
        <v>205</v>
      </c>
      <c r="B292" t="s">
        <v>206</v>
      </c>
      <c r="C292" t="s">
        <v>97</v>
      </c>
      <c r="D292" s="29">
        <v>45393</v>
      </c>
      <c r="E292">
        <v>0</v>
      </c>
      <c r="F292">
        <v>0</v>
      </c>
      <c r="G292">
        <v>0</v>
      </c>
      <c r="H292">
        <v>0</v>
      </c>
      <c r="R292">
        <v>0</v>
      </c>
      <c r="S292" t="s">
        <v>204</v>
      </c>
      <c r="T292" s="247">
        <v>45078.313564814816</v>
      </c>
    </row>
    <row r="293" spans="1:20" x14ac:dyDescent="0.35">
      <c r="A293" t="s">
        <v>205</v>
      </c>
      <c r="B293" t="s">
        <v>206</v>
      </c>
      <c r="C293" t="s">
        <v>97</v>
      </c>
      <c r="D293" s="29">
        <v>45394</v>
      </c>
      <c r="E293">
        <v>0</v>
      </c>
      <c r="F293">
        <v>0</v>
      </c>
      <c r="G293">
        <v>0</v>
      </c>
      <c r="H293">
        <v>0</v>
      </c>
      <c r="R293">
        <v>0</v>
      </c>
      <c r="S293" t="s">
        <v>204</v>
      </c>
      <c r="T293" s="247">
        <v>45078.31355324074</v>
      </c>
    </row>
    <row r="294" spans="1:20" x14ac:dyDescent="0.35">
      <c r="A294" t="s">
        <v>205</v>
      </c>
      <c r="B294" t="s">
        <v>206</v>
      </c>
      <c r="C294" t="s">
        <v>97</v>
      </c>
      <c r="D294" s="29">
        <v>45395</v>
      </c>
      <c r="E294">
        <v>0</v>
      </c>
      <c r="F294">
        <v>0</v>
      </c>
      <c r="G294">
        <v>0</v>
      </c>
      <c r="H294">
        <v>0</v>
      </c>
      <c r="R294">
        <v>0</v>
      </c>
      <c r="S294" t="s">
        <v>204</v>
      </c>
      <c r="T294" s="247">
        <v>45078.313564814816</v>
      </c>
    </row>
    <row r="295" spans="1:20" x14ac:dyDescent="0.35">
      <c r="A295" t="s">
        <v>205</v>
      </c>
      <c r="B295" t="s">
        <v>206</v>
      </c>
      <c r="C295" t="s">
        <v>97</v>
      </c>
      <c r="D295" s="29">
        <v>45396</v>
      </c>
      <c r="E295">
        <v>0</v>
      </c>
      <c r="F295">
        <v>0</v>
      </c>
      <c r="G295">
        <v>0</v>
      </c>
      <c r="H295">
        <v>0</v>
      </c>
      <c r="R295">
        <v>0</v>
      </c>
      <c r="S295" t="s">
        <v>204</v>
      </c>
      <c r="T295" s="247">
        <v>45078.313564814816</v>
      </c>
    </row>
    <row r="296" spans="1:20" x14ac:dyDescent="0.35">
      <c r="A296" t="s">
        <v>205</v>
      </c>
      <c r="B296" t="s">
        <v>206</v>
      </c>
      <c r="C296" t="s">
        <v>97</v>
      </c>
      <c r="D296" s="29">
        <v>45397</v>
      </c>
      <c r="E296">
        <v>0</v>
      </c>
      <c r="F296">
        <v>0</v>
      </c>
      <c r="G296">
        <v>0</v>
      </c>
      <c r="H296">
        <v>0</v>
      </c>
      <c r="R296">
        <v>0</v>
      </c>
      <c r="S296" t="s">
        <v>204</v>
      </c>
      <c r="T296" s="247">
        <v>45078.313576388886</v>
      </c>
    </row>
    <row r="297" spans="1:20" x14ac:dyDescent="0.35">
      <c r="A297" t="s">
        <v>205</v>
      </c>
      <c r="B297" t="s">
        <v>206</v>
      </c>
      <c r="C297" t="s">
        <v>97</v>
      </c>
      <c r="D297" s="29">
        <v>45398</v>
      </c>
      <c r="E297">
        <v>0</v>
      </c>
      <c r="F297">
        <v>0</v>
      </c>
      <c r="G297">
        <v>0</v>
      </c>
      <c r="H297">
        <v>0</v>
      </c>
      <c r="R297">
        <v>0</v>
      </c>
      <c r="S297" t="s">
        <v>204</v>
      </c>
      <c r="T297" s="247">
        <v>45078.313576388886</v>
      </c>
    </row>
    <row r="298" spans="1:20" x14ac:dyDescent="0.35">
      <c r="A298" t="s">
        <v>205</v>
      </c>
      <c r="B298" t="s">
        <v>206</v>
      </c>
      <c r="C298" t="s">
        <v>97</v>
      </c>
      <c r="D298" s="29">
        <v>45399</v>
      </c>
      <c r="E298">
        <v>0</v>
      </c>
      <c r="F298">
        <v>0</v>
      </c>
      <c r="G298">
        <v>0</v>
      </c>
      <c r="H298">
        <v>0</v>
      </c>
      <c r="R298">
        <v>0</v>
      </c>
      <c r="S298" t="s">
        <v>204</v>
      </c>
      <c r="T298" s="247">
        <v>45078.313576388886</v>
      </c>
    </row>
    <row r="299" spans="1:20" x14ac:dyDescent="0.35">
      <c r="A299" t="s">
        <v>205</v>
      </c>
      <c r="B299" t="s">
        <v>206</v>
      </c>
      <c r="C299" t="s">
        <v>97</v>
      </c>
      <c r="D299" s="29">
        <v>45400</v>
      </c>
      <c r="E299">
        <v>0</v>
      </c>
      <c r="F299">
        <v>0</v>
      </c>
      <c r="G299">
        <v>0</v>
      </c>
      <c r="H299">
        <v>0</v>
      </c>
      <c r="R299">
        <v>0</v>
      </c>
      <c r="S299" t="s">
        <v>204</v>
      </c>
      <c r="T299" s="247">
        <v>45078.313587962963</v>
      </c>
    </row>
    <row r="300" spans="1:20" x14ac:dyDescent="0.35">
      <c r="A300" t="s">
        <v>205</v>
      </c>
      <c r="B300" t="s">
        <v>206</v>
      </c>
      <c r="C300" t="s">
        <v>97</v>
      </c>
      <c r="D300" s="29">
        <v>45401</v>
      </c>
      <c r="E300">
        <v>0</v>
      </c>
      <c r="F300">
        <v>0</v>
      </c>
      <c r="G300">
        <v>0</v>
      </c>
      <c r="H300">
        <v>0</v>
      </c>
      <c r="R300">
        <v>0</v>
      </c>
      <c r="S300" t="s">
        <v>204</v>
      </c>
      <c r="T300" s="247">
        <v>45078.313587962963</v>
      </c>
    </row>
    <row r="301" spans="1:20" x14ac:dyDescent="0.35">
      <c r="A301" t="s">
        <v>205</v>
      </c>
      <c r="B301" t="s">
        <v>206</v>
      </c>
      <c r="C301" t="s">
        <v>97</v>
      </c>
      <c r="D301" s="29">
        <v>45402</v>
      </c>
      <c r="E301">
        <v>0</v>
      </c>
      <c r="F301">
        <v>0</v>
      </c>
      <c r="G301">
        <v>0</v>
      </c>
      <c r="H301">
        <v>0</v>
      </c>
      <c r="R301">
        <v>0</v>
      </c>
      <c r="S301" t="s">
        <v>204</v>
      </c>
      <c r="T301" s="247">
        <v>45078.313587962963</v>
      </c>
    </row>
    <row r="302" spans="1:20" x14ac:dyDescent="0.35">
      <c r="A302" t="s">
        <v>205</v>
      </c>
      <c r="B302" t="s">
        <v>206</v>
      </c>
      <c r="C302" t="s">
        <v>97</v>
      </c>
      <c r="D302" s="29">
        <v>45403</v>
      </c>
      <c r="E302">
        <v>0</v>
      </c>
      <c r="F302">
        <v>0</v>
      </c>
      <c r="G302">
        <v>0</v>
      </c>
      <c r="H302">
        <v>0</v>
      </c>
      <c r="R302">
        <v>0</v>
      </c>
      <c r="S302" t="s">
        <v>204</v>
      </c>
      <c r="T302" s="247">
        <v>45078.313599537039</v>
      </c>
    </row>
    <row r="303" spans="1:20" x14ac:dyDescent="0.35">
      <c r="A303" t="s">
        <v>205</v>
      </c>
      <c r="B303" t="s">
        <v>206</v>
      </c>
      <c r="C303" t="s">
        <v>97</v>
      </c>
      <c r="D303" s="29">
        <v>45404</v>
      </c>
      <c r="E303">
        <v>0</v>
      </c>
      <c r="F303">
        <v>0</v>
      </c>
      <c r="G303">
        <v>0</v>
      </c>
      <c r="H303">
        <v>0</v>
      </c>
      <c r="R303">
        <v>0</v>
      </c>
      <c r="S303" t="s">
        <v>204</v>
      </c>
      <c r="T303" s="247">
        <v>45078.313599537039</v>
      </c>
    </row>
    <row r="304" spans="1:20" x14ac:dyDescent="0.35">
      <c r="A304" t="s">
        <v>205</v>
      </c>
      <c r="B304" t="s">
        <v>206</v>
      </c>
      <c r="C304" t="s">
        <v>97</v>
      </c>
      <c r="D304" s="29">
        <v>45405</v>
      </c>
      <c r="E304">
        <v>0</v>
      </c>
      <c r="F304">
        <v>0</v>
      </c>
      <c r="G304">
        <v>0</v>
      </c>
      <c r="H304">
        <v>0</v>
      </c>
      <c r="R304">
        <v>0</v>
      </c>
      <c r="S304" t="s">
        <v>204</v>
      </c>
      <c r="T304" s="247">
        <v>45078.313599537039</v>
      </c>
    </row>
    <row r="305" spans="1:20" x14ac:dyDescent="0.35">
      <c r="A305" t="s">
        <v>205</v>
      </c>
      <c r="B305" t="s">
        <v>206</v>
      </c>
      <c r="C305" t="s">
        <v>97</v>
      </c>
      <c r="D305" s="29">
        <v>45406</v>
      </c>
      <c r="E305">
        <v>0</v>
      </c>
      <c r="F305">
        <v>0</v>
      </c>
      <c r="G305">
        <v>0</v>
      </c>
      <c r="H305">
        <v>0</v>
      </c>
      <c r="R305">
        <v>0</v>
      </c>
      <c r="S305" t="s">
        <v>204</v>
      </c>
      <c r="T305" s="247">
        <v>45078.313611111109</v>
      </c>
    </row>
    <row r="306" spans="1:20" x14ac:dyDescent="0.35">
      <c r="A306" t="s">
        <v>205</v>
      </c>
      <c r="B306" t="s">
        <v>206</v>
      </c>
      <c r="C306" t="s">
        <v>97</v>
      </c>
      <c r="D306" s="29">
        <v>45407</v>
      </c>
      <c r="E306">
        <v>0</v>
      </c>
      <c r="F306">
        <v>0</v>
      </c>
      <c r="G306">
        <v>0</v>
      </c>
      <c r="H306">
        <v>0</v>
      </c>
      <c r="R306">
        <v>0</v>
      </c>
      <c r="S306" t="s">
        <v>204</v>
      </c>
      <c r="T306" s="247">
        <v>45078.313611111109</v>
      </c>
    </row>
    <row r="307" spans="1:20" x14ac:dyDescent="0.35">
      <c r="A307" t="s">
        <v>205</v>
      </c>
      <c r="B307" t="s">
        <v>206</v>
      </c>
      <c r="C307" t="s">
        <v>97</v>
      </c>
      <c r="D307" s="29">
        <v>45408</v>
      </c>
      <c r="E307">
        <v>0</v>
      </c>
      <c r="F307">
        <v>0</v>
      </c>
      <c r="G307">
        <v>0</v>
      </c>
      <c r="H307">
        <v>0</v>
      </c>
      <c r="R307">
        <v>0</v>
      </c>
      <c r="S307" t="s">
        <v>204</v>
      </c>
      <c r="T307" s="247">
        <v>45078.313611111109</v>
      </c>
    </row>
    <row r="308" spans="1:20" x14ac:dyDescent="0.35">
      <c r="A308" t="s">
        <v>205</v>
      </c>
      <c r="B308" t="s">
        <v>206</v>
      </c>
      <c r="C308" t="s">
        <v>97</v>
      </c>
      <c r="D308" s="29">
        <v>45409</v>
      </c>
      <c r="E308">
        <v>0</v>
      </c>
      <c r="F308">
        <v>0</v>
      </c>
      <c r="G308">
        <v>0</v>
      </c>
      <c r="H308">
        <v>0</v>
      </c>
      <c r="R308">
        <v>0</v>
      </c>
      <c r="S308" t="s">
        <v>204</v>
      </c>
      <c r="T308" s="247">
        <v>45078.313622685186</v>
      </c>
    </row>
    <row r="309" spans="1:20" x14ac:dyDescent="0.35">
      <c r="A309" t="s">
        <v>205</v>
      </c>
      <c r="B309" t="s">
        <v>206</v>
      </c>
      <c r="C309" t="s">
        <v>97</v>
      </c>
      <c r="D309" s="29">
        <v>45410</v>
      </c>
      <c r="E309">
        <v>0</v>
      </c>
      <c r="F309">
        <v>0</v>
      </c>
      <c r="G309">
        <v>0</v>
      </c>
      <c r="H309">
        <v>0</v>
      </c>
      <c r="R309">
        <v>0</v>
      </c>
      <c r="S309" t="s">
        <v>204</v>
      </c>
      <c r="T309" s="247">
        <v>45078.313622685186</v>
      </c>
    </row>
    <row r="310" spans="1:20" x14ac:dyDescent="0.35">
      <c r="A310" t="s">
        <v>205</v>
      </c>
      <c r="B310" t="s">
        <v>206</v>
      </c>
      <c r="C310" t="s">
        <v>97</v>
      </c>
      <c r="D310" s="29">
        <v>45411</v>
      </c>
      <c r="E310">
        <v>0</v>
      </c>
      <c r="F310">
        <v>0</v>
      </c>
      <c r="G310">
        <v>0</v>
      </c>
      <c r="H310">
        <v>0</v>
      </c>
      <c r="R310">
        <v>0</v>
      </c>
      <c r="S310" t="s">
        <v>204</v>
      </c>
      <c r="T310" s="247">
        <v>45078.313622685186</v>
      </c>
    </row>
    <row r="311" spans="1:20" x14ac:dyDescent="0.35">
      <c r="A311" t="s">
        <v>205</v>
      </c>
      <c r="B311" t="s">
        <v>206</v>
      </c>
      <c r="C311" t="s">
        <v>97</v>
      </c>
      <c r="D311" s="29">
        <v>45412</v>
      </c>
      <c r="E311">
        <v>0</v>
      </c>
      <c r="F311">
        <v>0</v>
      </c>
      <c r="G311">
        <v>0</v>
      </c>
      <c r="H311">
        <v>0</v>
      </c>
      <c r="R311">
        <v>0</v>
      </c>
      <c r="S311" t="s">
        <v>204</v>
      </c>
      <c r="T311" s="247">
        <v>45078.313622685186</v>
      </c>
    </row>
    <row r="312" spans="1:20" x14ac:dyDescent="0.35">
      <c r="A312" t="s">
        <v>205</v>
      </c>
      <c r="B312" t="s">
        <v>206</v>
      </c>
      <c r="C312" t="s">
        <v>97</v>
      </c>
      <c r="D312" s="29">
        <v>45413</v>
      </c>
      <c r="E312">
        <v>0</v>
      </c>
      <c r="F312">
        <v>0</v>
      </c>
      <c r="G312">
        <v>0</v>
      </c>
      <c r="H312">
        <v>0</v>
      </c>
      <c r="R312">
        <v>0</v>
      </c>
      <c r="S312" t="s">
        <v>204</v>
      </c>
      <c r="T312" s="247">
        <v>45108.313206018516</v>
      </c>
    </row>
    <row r="313" spans="1:20" x14ac:dyDescent="0.35">
      <c r="A313" t="s">
        <v>205</v>
      </c>
      <c r="B313" t="s">
        <v>206</v>
      </c>
      <c r="C313" t="s">
        <v>97</v>
      </c>
      <c r="D313" s="29">
        <v>45414</v>
      </c>
      <c r="E313">
        <v>0</v>
      </c>
      <c r="F313">
        <v>0</v>
      </c>
      <c r="G313">
        <v>0</v>
      </c>
      <c r="H313">
        <v>0</v>
      </c>
      <c r="R313">
        <v>0</v>
      </c>
      <c r="S313" t="s">
        <v>204</v>
      </c>
      <c r="T313" s="247">
        <v>45108.313275462962</v>
      </c>
    </row>
    <row r="314" spans="1:20" x14ac:dyDescent="0.35">
      <c r="A314" t="s">
        <v>205</v>
      </c>
      <c r="B314" t="s">
        <v>206</v>
      </c>
      <c r="C314" t="s">
        <v>97</v>
      </c>
      <c r="D314" s="29">
        <v>45415</v>
      </c>
      <c r="E314">
        <v>0</v>
      </c>
      <c r="F314">
        <v>0</v>
      </c>
      <c r="G314">
        <v>0</v>
      </c>
      <c r="H314">
        <v>0</v>
      </c>
      <c r="R314">
        <v>0</v>
      </c>
      <c r="S314" t="s">
        <v>204</v>
      </c>
      <c r="T314" s="247">
        <v>45108.313425925924</v>
      </c>
    </row>
    <row r="315" spans="1:20" x14ac:dyDescent="0.35">
      <c r="A315" t="s">
        <v>205</v>
      </c>
      <c r="B315" t="s">
        <v>206</v>
      </c>
      <c r="C315" t="s">
        <v>97</v>
      </c>
      <c r="D315" s="29">
        <v>45416</v>
      </c>
      <c r="E315">
        <v>0</v>
      </c>
      <c r="F315">
        <v>0</v>
      </c>
      <c r="G315">
        <v>0</v>
      </c>
      <c r="H315">
        <v>0</v>
      </c>
      <c r="R315">
        <v>0</v>
      </c>
      <c r="S315" t="s">
        <v>204</v>
      </c>
      <c r="T315" s="247">
        <v>45108.313518518517</v>
      </c>
    </row>
    <row r="316" spans="1:20" x14ac:dyDescent="0.35">
      <c r="A316" t="s">
        <v>205</v>
      </c>
      <c r="B316" t="s">
        <v>206</v>
      </c>
      <c r="C316" t="s">
        <v>97</v>
      </c>
      <c r="D316" s="29">
        <v>45417</v>
      </c>
      <c r="E316">
        <v>0</v>
      </c>
      <c r="F316">
        <v>0</v>
      </c>
      <c r="G316">
        <v>0</v>
      </c>
      <c r="H316">
        <v>0</v>
      </c>
      <c r="R316">
        <v>0</v>
      </c>
      <c r="S316" t="s">
        <v>204</v>
      </c>
      <c r="T316" s="247">
        <v>45108.313530092593</v>
      </c>
    </row>
    <row r="317" spans="1:20" x14ac:dyDescent="0.35">
      <c r="A317" t="s">
        <v>205</v>
      </c>
      <c r="B317" t="s">
        <v>206</v>
      </c>
      <c r="C317" t="s">
        <v>97</v>
      </c>
      <c r="D317" s="29">
        <v>45418</v>
      </c>
      <c r="E317">
        <v>0</v>
      </c>
      <c r="F317">
        <v>0</v>
      </c>
      <c r="G317">
        <v>0</v>
      </c>
      <c r="H317">
        <v>0</v>
      </c>
      <c r="R317">
        <v>0</v>
      </c>
      <c r="S317" t="s">
        <v>204</v>
      </c>
      <c r="T317" s="247">
        <v>45108.313530092593</v>
      </c>
    </row>
    <row r="318" spans="1:20" x14ac:dyDescent="0.35">
      <c r="A318" t="s">
        <v>205</v>
      </c>
      <c r="B318" t="s">
        <v>206</v>
      </c>
      <c r="C318" t="s">
        <v>97</v>
      </c>
      <c r="D318" s="29">
        <v>45419</v>
      </c>
      <c r="E318">
        <v>0</v>
      </c>
      <c r="F318">
        <v>0</v>
      </c>
      <c r="G318">
        <v>0</v>
      </c>
      <c r="H318">
        <v>0</v>
      </c>
      <c r="R318">
        <v>0</v>
      </c>
      <c r="S318" t="s">
        <v>204</v>
      </c>
      <c r="T318" s="247">
        <v>45108.313530092593</v>
      </c>
    </row>
    <row r="319" spans="1:20" x14ac:dyDescent="0.35">
      <c r="A319" t="s">
        <v>205</v>
      </c>
      <c r="B319" t="s">
        <v>206</v>
      </c>
      <c r="C319" t="s">
        <v>97</v>
      </c>
      <c r="D319" s="29">
        <v>45420</v>
      </c>
      <c r="E319">
        <v>0</v>
      </c>
      <c r="F319">
        <v>0</v>
      </c>
      <c r="G319">
        <v>0</v>
      </c>
      <c r="H319">
        <v>0</v>
      </c>
      <c r="R319">
        <v>0</v>
      </c>
      <c r="S319" t="s">
        <v>204</v>
      </c>
      <c r="T319" s="247">
        <v>45108.313530092593</v>
      </c>
    </row>
    <row r="320" spans="1:20" x14ac:dyDescent="0.35">
      <c r="A320" t="s">
        <v>205</v>
      </c>
      <c r="B320" t="s">
        <v>206</v>
      </c>
      <c r="C320" t="s">
        <v>97</v>
      </c>
      <c r="D320" s="29">
        <v>45421</v>
      </c>
      <c r="E320">
        <v>0</v>
      </c>
      <c r="F320">
        <v>0</v>
      </c>
      <c r="G320">
        <v>0</v>
      </c>
      <c r="H320">
        <v>0</v>
      </c>
      <c r="R320">
        <v>0</v>
      </c>
      <c r="S320" t="s">
        <v>204</v>
      </c>
      <c r="T320" s="247">
        <v>45108.31354166667</v>
      </c>
    </row>
    <row r="321" spans="1:20" x14ac:dyDescent="0.35">
      <c r="A321" t="s">
        <v>205</v>
      </c>
      <c r="B321" t="s">
        <v>206</v>
      </c>
      <c r="C321" t="s">
        <v>97</v>
      </c>
      <c r="D321" s="29">
        <v>45422</v>
      </c>
      <c r="E321">
        <v>0</v>
      </c>
      <c r="F321">
        <v>0</v>
      </c>
      <c r="G321">
        <v>0</v>
      </c>
      <c r="H321">
        <v>0</v>
      </c>
      <c r="R321">
        <v>0</v>
      </c>
      <c r="S321" t="s">
        <v>204</v>
      </c>
      <c r="T321" s="247">
        <v>45108.31354166667</v>
      </c>
    </row>
    <row r="322" spans="1:20" x14ac:dyDescent="0.35">
      <c r="A322" t="s">
        <v>205</v>
      </c>
      <c r="B322" t="s">
        <v>206</v>
      </c>
      <c r="C322" t="s">
        <v>97</v>
      </c>
      <c r="D322" s="29">
        <v>45423</v>
      </c>
      <c r="E322">
        <v>0</v>
      </c>
      <c r="F322">
        <v>0</v>
      </c>
      <c r="G322">
        <v>0</v>
      </c>
      <c r="H322">
        <v>0</v>
      </c>
      <c r="R322">
        <v>0</v>
      </c>
      <c r="S322" t="s">
        <v>204</v>
      </c>
      <c r="T322" s="247">
        <v>45108.31355324074</v>
      </c>
    </row>
    <row r="323" spans="1:20" x14ac:dyDescent="0.35">
      <c r="A323" t="s">
        <v>205</v>
      </c>
      <c r="B323" t="s">
        <v>206</v>
      </c>
      <c r="C323" t="s">
        <v>97</v>
      </c>
      <c r="D323" s="29">
        <v>45424</v>
      </c>
      <c r="E323">
        <v>0</v>
      </c>
      <c r="F323">
        <v>0</v>
      </c>
      <c r="G323">
        <v>0</v>
      </c>
      <c r="H323">
        <v>0</v>
      </c>
      <c r="R323">
        <v>0</v>
      </c>
      <c r="S323" t="s">
        <v>204</v>
      </c>
      <c r="T323" s="247">
        <v>45108.313564814816</v>
      </c>
    </row>
    <row r="324" spans="1:20" x14ac:dyDescent="0.35">
      <c r="A324" t="s">
        <v>205</v>
      </c>
      <c r="B324" t="s">
        <v>206</v>
      </c>
      <c r="C324" t="s">
        <v>97</v>
      </c>
      <c r="D324" s="29">
        <v>45425</v>
      </c>
      <c r="E324">
        <v>0</v>
      </c>
      <c r="F324">
        <v>0</v>
      </c>
      <c r="G324">
        <v>0</v>
      </c>
      <c r="H324">
        <v>0</v>
      </c>
      <c r="R324">
        <v>0</v>
      </c>
      <c r="S324" t="s">
        <v>204</v>
      </c>
      <c r="T324" s="247">
        <v>45108.313576388886</v>
      </c>
    </row>
    <row r="325" spans="1:20" x14ac:dyDescent="0.35">
      <c r="A325" t="s">
        <v>205</v>
      </c>
      <c r="B325" t="s">
        <v>206</v>
      </c>
      <c r="C325" t="s">
        <v>97</v>
      </c>
      <c r="D325" s="29">
        <v>45426</v>
      </c>
      <c r="E325">
        <v>0</v>
      </c>
      <c r="F325">
        <v>0</v>
      </c>
      <c r="G325">
        <v>0</v>
      </c>
      <c r="H325">
        <v>0</v>
      </c>
      <c r="R325">
        <v>0</v>
      </c>
      <c r="S325" t="s">
        <v>204</v>
      </c>
      <c r="T325" s="247">
        <v>45108.313576388886</v>
      </c>
    </row>
    <row r="326" spans="1:20" x14ac:dyDescent="0.35">
      <c r="A326" t="s">
        <v>205</v>
      </c>
      <c r="B326" t="s">
        <v>206</v>
      </c>
      <c r="C326" t="s">
        <v>97</v>
      </c>
      <c r="D326" s="29">
        <v>45427</v>
      </c>
      <c r="E326">
        <v>0</v>
      </c>
      <c r="F326">
        <v>0</v>
      </c>
      <c r="G326">
        <v>0</v>
      </c>
      <c r="H326">
        <v>0</v>
      </c>
      <c r="R326">
        <v>0</v>
      </c>
      <c r="S326" t="s">
        <v>204</v>
      </c>
      <c r="T326" s="247">
        <v>45108.313576388886</v>
      </c>
    </row>
    <row r="327" spans="1:20" x14ac:dyDescent="0.35">
      <c r="A327" t="s">
        <v>205</v>
      </c>
      <c r="B327" t="s">
        <v>206</v>
      </c>
      <c r="C327" t="s">
        <v>97</v>
      </c>
      <c r="D327" s="29">
        <v>45428</v>
      </c>
      <c r="E327">
        <v>0</v>
      </c>
      <c r="F327">
        <v>0</v>
      </c>
      <c r="G327">
        <v>0</v>
      </c>
      <c r="H327">
        <v>0</v>
      </c>
      <c r="R327">
        <v>0</v>
      </c>
      <c r="S327" t="s">
        <v>204</v>
      </c>
      <c r="T327" s="247">
        <v>45108.313587962963</v>
      </c>
    </row>
    <row r="328" spans="1:20" x14ac:dyDescent="0.35">
      <c r="A328" t="s">
        <v>205</v>
      </c>
      <c r="B328" t="s">
        <v>206</v>
      </c>
      <c r="C328" t="s">
        <v>97</v>
      </c>
      <c r="D328" s="29">
        <v>45429</v>
      </c>
      <c r="E328">
        <v>0</v>
      </c>
      <c r="F328">
        <v>0</v>
      </c>
      <c r="G328">
        <v>0</v>
      </c>
      <c r="H328">
        <v>0</v>
      </c>
      <c r="R328">
        <v>0</v>
      </c>
      <c r="S328" t="s">
        <v>204</v>
      </c>
      <c r="T328" s="247">
        <v>45108.313611111109</v>
      </c>
    </row>
    <row r="329" spans="1:20" x14ac:dyDescent="0.35">
      <c r="A329" t="s">
        <v>205</v>
      </c>
      <c r="B329" t="s">
        <v>206</v>
      </c>
      <c r="C329" t="s">
        <v>97</v>
      </c>
      <c r="D329" s="29">
        <v>45430</v>
      </c>
      <c r="E329">
        <v>0</v>
      </c>
      <c r="F329">
        <v>0</v>
      </c>
      <c r="G329">
        <v>0</v>
      </c>
      <c r="H329">
        <v>0</v>
      </c>
      <c r="R329">
        <v>0</v>
      </c>
      <c r="S329" t="s">
        <v>204</v>
      </c>
      <c r="T329" s="247">
        <v>45108.313611111109</v>
      </c>
    </row>
    <row r="330" spans="1:20" x14ac:dyDescent="0.35">
      <c r="A330" t="s">
        <v>205</v>
      </c>
      <c r="B330" t="s">
        <v>206</v>
      </c>
      <c r="C330" t="s">
        <v>97</v>
      </c>
      <c r="D330" s="29">
        <v>45431</v>
      </c>
      <c r="E330">
        <v>0</v>
      </c>
      <c r="F330">
        <v>0</v>
      </c>
      <c r="G330">
        <v>0</v>
      </c>
      <c r="H330">
        <v>0</v>
      </c>
      <c r="R330">
        <v>0</v>
      </c>
      <c r="S330" t="s">
        <v>204</v>
      </c>
      <c r="T330" s="247">
        <v>45108.313622685186</v>
      </c>
    </row>
    <row r="331" spans="1:20" x14ac:dyDescent="0.35">
      <c r="A331" t="s">
        <v>205</v>
      </c>
      <c r="B331" t="s">
        <v>206</v>
      </c>
      <c r="C331" t="s">
        <v>97</v>
      </c>
      <c r="D331" s="29">
        <v>45432</v>
      </c>
      <c r="E331">
        <v>0</v>
      </c>
      <c r="F331">
        <v>0</v>
      </c>
      <c r="G331">
        <v>0</v>
      </c>
      <c r="H331">
        <v>0</v>
      </c>
      <c r="R331">
        <v>0</v>
      </c>
      <c r="S331" t="s">
        <v>204</v>
      </c>
      <c r="T331" s="247">
        <v>45108.313622685186</v>
      </c>
    </row>
    <row r="332" spans="1:20" x14ac:dyDescent="0.35">
      <c r="A332" t="s">
        <v>205</v>
      </c>
      <c r="B332" t="s">
        <v>206</v>
      </c>
      <c r="C332" t="s">
        <v>97</v>
      </c>
      <c r="D332" s="29">
        <v>45433</v>
      </c>
      <c r="E332">
        <v>0</v>
      </c>
      <c r="F332">
        <v>0</v>
      </c>
      <c r="G332">
        <v>0</v>
      </c>
      <c r="H332">
        <v>0</v>
      </c>
      <c r="R332">
        <v>0</v>
      </c>
      <c r="S332" t="s">
        <v>204</v>
      </c>
      <c r="T332" s="247">
        <v>45108.313634259262</v>
      </c>
    </row>
    <row r="333" spans="1:20" x14ac:dyDescent="0.35">
      <c r="A333" t="s">
        <v>205</v>
      </c>
      <c r="B333" t="s">
        <v>206</v>
      </c>
      <c r="C333" t="s">
        <v>97</v>
      </c>
      <c r="D333" s="29">
        <v>45434</v>
      </c>
      <c r="E333">
        <v>0</v>
      </c>
      <c r="F333">
        <v>0</v>
      </c>
      <c r="G333">
        <v>0</v>
      </c>
      <c r="H333">
        <v>0</v>
      </c>
      <c r="R333">
        <v>0</v>
      </c>
      <c r="S333" t="s">
        <v>204</v>
      </c>
      <c r="T333" s="247">
        <v>45108.313634259262</v>
      </c>
    </row>
    <row r="334" spans="1:20" x14ac:dyDescent="0.35">
      <c r="A334" t="s">
        <v>205</v>
      </c>
      <c r="B334" t="s">
        <v>206</v>
      </c>
      <c r="C334" t="s">
        <v>97</v>
      </c>
      <c r="D334" s="29">
        <v>45435</v>
      </c>
      <c r="E334">
        <v>0</v>
      </c>
      <c r="F334">
        <v>0</v>
      </c>
      <c r="G334">
        <v>0</v>
      </c>
      <c r="H334">
        <v>0</v>
      </c>
      <c r="R334">
        <v>0</v>
      </c>
      <c r="S334" t="s">
        <v>204</v>
      </c>
      <c r="T334" s="247">
        <v>45108.313645833332</v>
      </c>
    </row>
    <row r="335" spans="1:20" x14ac:dyDescent="0.35">
      <c r="A335" t="s">
        <v>205</v>
      </c>
      <c r="B335" t="s">
        <v>206</v>
      </c>
      <c r="C335" t="s">
        <v>97</v>
      </c>
      <c r="D335" s="29">
        <v>45436</v>
      </c>
      <c r="E335">
        <v>0</v>
      </c>
      <c r="F335">
        <v>0</v>
      </c>
      <c r="G335">
        <v>0</v>
      </c>
      <c r="H335">
        <v>0</v>
      </c>
      <c r="R335">
        <v>0</v>
      </c>
      <c r="S335" t="s">
        <v>204</v>
      </c>
      <c r="T335" s="247">
        <v>45108.313657407409</v>
      </c>
    </row>
    <row r="336" spans="1:20" x14ac:dyDescent="0.35">
      <c r="A336" t="s">
        <v>205</v>
      </c>
      <c r="B336" t="s">
        <v>206</v>
      </c>
      <c r="C336" t="s">
        <v>97</v>
      </c>
      <c r="D336" s="29">
        <v>45437</v>
      </c>
      <c r="E336">
        <v>0</v>
      </c>
      <c r="F336">
        <v>0</v>
      </c>
      <c r="G336">
        <v>0</v>
      </c>
      <c r="H336">
        <v>0</v>
      </c>
      <c r="R336">
        <v>0</v>
      </c>
      <c r="S336" t="s">
        <v>204</v>
      </c>
      <c r="T336" s="247">
        <v>45108.313668981478</v>
      </c>
    </row>
    <row r="337" spans="1:20" x14ac:dyDescent="0.35">
      <c r="A337" t="s">
        <v>205</v>
      </c>
      <c r="B337" t="s">
        <v>206</v>
      </c>
      <c r="C337" t="s">
        <v>97</v>
      </c>
      <c r="D337" s="29">
        <v>45438</v>
      </c>
      <c r="E337">
        <v>0</v>
      </c>
      <c r="F337">
        <v>0</v>
      </c>
      <c r="G337">
        <v>0</v>
      </c>
      <c r="H337">
        <v>0</v>
      </c>
      <c r="R337">
        <v>0</v>
      </c>
      <c r="S337" t="s">
        <v>204</v>
      </c>
      <c r="T337" s="247">
        <v>45108.313668981478</v>
      </c>
    </row>
    <row r="338" spans="1:20" x14ac:dyDescent="0.35">
      <c r="A338" t="s">
        <v>205</v>
      </c>
      <c r="B338" t="s">
        <v>206</v>
      </c>
      <c r="C338" t="s">
        <v>97</v>
      </c>
      <c r="D338" s="29">
        <v>45439</v>
      </c>
      <c r="E338">
        <v>0</v>
      </c>
      <c r="F338">
        <v>0</v>
      </c>
      <c r="G338">
        <v>0</v>
      </c>
      <c r="H338">
        <v>0</v>
      </c>
      <c r="R338">
        <v>0</v>
      </c>
      <c r="S338" t="s">
        <v>204</v>
      </c>
      <c r="T338" s="247">
        <v>45108.313668981478</v>
      </c>
    </row>
    <row r="339" spans="1:20" x14ac:dyDescent="0.35">
      <c r="A339" t="s">
        <v>205</v>
      </c>
      <c r="B339" t="s">
        <v>206</v>
      </c>
      <c r="C339" t="s">
        <v>97</v>
      </c>
      <c r="D339" s="29">
        <v>45440</v>
      </c>
      <c r="E339">
        <v>0</v>
      </c>
      <c r="F339">
        <v>0</v>
      </c>
      <c r="G339">
        <v>0</v>
      </c>
      <c r="H339">
        <v>0</v>
      </c>
      <c r="R339">
        <v>0</v>
      </c>
      <c r="S339" t="s">
        <v>204</v>
      </c>
      <c r="T339" s="247">
        <v>45108.313680555555</v>
      </c>
    </row>
    <row r="340" spans="1:20" x14ac:dyDescent="0.35">
      <c r="A340" t="s">
        <v>205</v>
      </c>
      <c r="B340" t="s">
        <v>206</v>
      </c>
      <c r="C340" t="s">
        <v>97</v>
      </c>
      <c r="D340" s="29">
        <v>45441</v>
      </c>
      <c r="E340">
        <v>0</v>
      </c>
      <c r="F340">
        <v>0</v>
      </c>
      <c r="G340">
        <v>0</v>
      </c>
      <c r="H340">
        <v>0</v>
      </c>
      <c r="R340">
        <v>0</v>
      </c>
      <c r="S340" t="s">
        <v>204</v>
      </c>
      <c r="T340" s="247">
        <v>45108.313680555555</v>
      </c>
    </row>
    <row r="341" spans="1:20" x14ac:dyDescent="0.35">
      <c r="A341" t="s">
        <v>205</v>
      </c>
      <c r="B341" t="s">
        <v>206</v>
      </c>
      <c r="C341" t="s">
        <v>97</v>
      </c>
      <c r="D341" s="29">
        <v>45442</v>
      </c>
      <c r="E341">
        <v>0</v>
      </c>
      <c r="F341">
        <v>0</v>
      </c>
      <c r="G341">
        <v>0</v>
      </c>
      <c r="H341">
        <v>0</v>
      </c>
      <c r="R341">
        <v>0</v>
      </c>
      <c r="S341" t="s">
        <v>204</v>
      </c>
      <c r="T341" s="247">
        <v>45108.313692129632</v>
      </c>
    </row>
    <row r="342" spans="1:20" x14ac:dyDescent="0.35">
      <c r="A342" t="s">
        <v>205</v>
      </c>
      <c r="B342" t="s">
        <v>206</v>
      </c>
      <c r="C342" t="s">
        <v>97</v>
      </c>
      <c r="D342" s="29">
        <v>45443</v>
      </c>
      <c r="E342">
        <v>0</v>
      </c>
      <c r="F342">
        <v>0</v>
      </c>
      <c r="G342">
        <v>0</v>
      </c>
      <c r="H342">
        <v>0</v>
      </c>
      <c r="R342">
        <v>0</v>
      </c>
      <c r="S342" t="s">
        <v>204</v>
      </c>
      <c r="T342" s="247">
        <v>45108.313703703701</v>
      </c>
    </row>
    <row r="343" spans="1:20" x14ac:dyDescent="0.35">
      <c r="A343" t="s">
        <v>205</v>
      </c>
      <c r="B343" t="s">
        <v>206</v>
      </c>
      <c r="C343" t="s">
        <v>97</v>
      </c>
      <c r="D343" s="29">
        <v>45444</v>
      </c>
      <c r="E343">
        <v>0</v>
      </c>
      <c r="F343">
        <v>0</v>
      </c>
      <c r="G343">
        <v>0</v>
      </c>
      <c r="H343">
        <v>0</v>
      </c>
      <c r="R343">
        <v>0</v>
      </c>
      <c r="S343" t="s">
        <v>204</v>
      </c>
      <c r="T343" s="247">
        <v>45139.313032407408</v>
      </c>
    </row>
    <row r="344" spans="1:20" x14ac:dyDescent="0.35">
      <c r="A344" t="s">
        <v>205</v>
      </c>
      <c r="B344" t="s">
        <v>206</v>
      </c>
      <c r="C344" t="s">
        <v>97</v>
      </c>
      <c r="D344" s="29">
        <v>45445</v>
      </c>
      <c r="E344">
        <v>0</v>
      </c>
      <c r="F344">
        <v>0</v>
      </c>
      <c r="G344">
        <v>0</v>
      </c>
      <c r="H344">
        <v>0</v>
      </c>
      <c r="R344">
        <v>0</v>
      </c>
      <c r="S344" t="s">
        <v>204</v>
      </c>
      <c r="T344" s="247">
        <v>45139.313321759262</v>
      </c>
    </row>
    <row r="345" spans="1:20" x14ac:dyDescent="0.35">
      <c r="A345" t="s">
        <v>205</v>
      </c>
      <c r="B345" t="s">
        <v>206</v>
      </c>
      <c r="C345" t="s">
        <v>97</v>
      </c>
      <c r="D345" s="29">
        <v>45446</v>
      </c>
      <c r="E345">
        <v>0</v>
      </c>
      <c r="F345">
        <v>0</v>
      </c>
      <c r="G345">
        <v>0</v>
      </c>
      <c r="H345">
        <v>0</v>
      </c>
      <c r="R345">
        <v>0</v>
      </c>
      <c r="S345" t="s">
        <v>204</v>
      </c>
      <c r="T345" s="247">
        <v>45139.313564814816</v>
      </c>
    </row>
    <row r="346" spans="1:20" x14ac:dyDescent="0.35">
      <c r="A346" t="s">
        <v>205</v>
      </c>
      <c r="B346" t="s">
        <v>206</v>
      </c>
      <c r="C346" t="s">
        <v>97</v>
      </c>
      <c r="D346" s="29">
        <v>45447</v>
      </c>
      <c r="E346">
        <v>0</v>
      </c>
      <c r="F346">
        <v>0</v>
      </c>
      <c r="G346">
        <v>0</v>
      </c>
      <c r="H346">
        <v>0</v>
      </c>
      <c r="R346">
        <v>0</v>
      </c>
      <c r="S346" t="s">
        <v>204</v>
      </c>
      <c r="T346" s="247">
        <v>45139.313645833332</v>
      </c>
    </row>
    <row r="347" spans="1:20" x14ac:dyDescent="0.35">
      <c r="A347" t="s">
        <v>205</v>
      </c>
      <c r="B347" t="s">
        <v>206</v>
      </c>
      <c r="C347" t="s">
        <v>97</v>
      </c>
      <c r="D347" s="29">
        <v>45448</v>
      </c>
      <c r="E347">
        <v>0</v>
      </c>
      <c r="F347">
        <v>0</v>
      </c>
      <c r="G347">
        <v>0</v>
      </c>
      <c r="H347">
        <v>0</v>
      </c>
      <c r="R347">
        <v>0</v>
      </c>
      <c r="S347" t="s">
        <v>204</v>
      </c>
      <c r="T347" s="247">
        <v>45139.313657407409</v>
      </c>
    </row>
    <row r="348" spans="1:20" x14ac:dyDescent="0.35">
      <c r="A348" t="s">
        <v>205</v>
      </c>
      <c r="B348" t="s">
        <v>206</v>
      </c>
      <c r="C348" t="s">
        <v>97</v>
      </c>
      <c r="D348" s="29">
        <v>45449</v>
      </c>
      <c r="E348">
        <v>0</v>
      </c>
      <c r="F348">
        <v>0</v>
      </c>
      <c r="G348">
        <v>0</v>
      </c>
      <c r="H348">
        <v>0</v>
      </c>
      <c r="R348">
        <v>0</v>
      </c>
      <c r="S348" t="s">
        <v>204</v>
      </c>
      <c r="T348" s="247">
        <v>45139.313668981478</v>
      </c>
    </row>
    <row r="349" spans="1:20" x14ac:dyDescent="0.35">
      <c r="A349" t="s">
        <v>205</v>
      </c>
      <c r="B349" t="s">
        <v>206</v>
      </c>
      <c r="C349" t="s">
        <v>97</v>
      </c>
      <c r="D349" s="29">
        <v>45450</v>
      </c>
      <c r="E349">
        <v>0</v>
      </c>
      <c r="F349">
        <v>0</v>
      </c>
      <c r="G349">
        <v>0</v>
      </c>
      <c r="H349">
        <v>0</v>
      </c>
      <c r="R349">
        <v>0</v>
      </c>
      <c r="S349" t="s">
        <v>204</v>
      </c>
      <c r="T349" s="247">
        <v>45139.313680555555</v>
      </c>
    </row>
    <row r="350" spans="1:20" x14ac:dyDescent="0.35">
      <c r="A350" t="s">
        <v>205</v>
      </c>
      <c r="B350" t="s">
        <v>206</v>
      </c>
      <c r="C350" t="s">
        <v>97</v>
      </c>
      <c r="D350" s="29">
        <v>45451</v>
      </c>
      <c r="E350">
        <v>0</v>
      </c>
      <c r="F350">
        <v>0</v>
      </c>
      <c r="G350">
        <v>0</v>
      </c>
      <c r="H350">
        <v>0</v>
      </c>
      <c r="R350">
        <v>0</v>
      </c>
      <c r="S350" t="s">
        <v>204</v>
      </c>
      <c r="T350" s="247">
        <v>45139.313680555555</v>
      </c>
    </row>
    <row r="351" spans="1:20" x14ac:dyDescent="0.35">
      <c r="A351" t="s">
        <v>205</v>
      </c>
      <c r="B351" t="s">
        <v>206</v>
      </c>
      <c r="C351" t="s">
        <v>97</v>
      </c>
      <c r="D351" s="29">
        <v>45452</v>
      </c>
      <c r="E351">
        <v>0</v>
      </c>
      <c r="F351">
        <v>0</v>
      </c>
      <c r="G351">
        <v>0</v>
      </c>
      <c r="H351">
        <v>0</v>
      </c>
      <c r="R351">
        <v>0</v>
      </c>
      <c r="S351" t="s">
        <v>204</v>
      </c>
      <c r="T351" s="247">
        <v>45139.313680555555</v>
      </c>
    </row>
    <row r="352" spans="1:20" x14ac:dyDescent="0.35">
      <c r="A352" t="s">
        <v>205</v>
      </c>
      <c r="B352" t="s">
        <v>206</v>
      </c>
      <c r="C352" t="s">
        <v>97</v>
      </c>
      <c r="D352" s="29">
        <v>45453</v>
      </c>
      <c r="E352">
        <v>0</v>
      </c>
      <c r="F352">
        <v>0</v>
      </c>
      <c r="G352">
        <v>0</v>
      </c>
      <c r="H352">
        <v>0</v>
      </c>
      <c r="R352">
        <v>0</v>
      </c>
      <c r="S352" t="s">
        <v>204</v>
      </c>
      <c r="T352" s="247">
        <v>45139.313703703701</v>
      </c>
    </row>
    <row r="353" spans="1:20" x14ac:dyDescent="0.35">
      <c r="A353" t="s">
        <v>205</v>
      </c>
      <c r="B353" t="s">
        <v>206</v>
      </c>
      <c r="C353" t="s">
        <v>97</v>
      </c>
      <c r="D353" s="29">
        <v>45454</v>
      </c>
      <c r="E353">
        <v>0</v>
      </c>
      <c r="F353">
        <v>0</v>
      </c>
      <c r="G353">
        <v>0</v>
      </c>
      <c r="H353">
        <v>0</v>
      </c>
      <c r="R353">
        <v>0</v>
      </c>
      <c r="S353" t="s">
        <v>204</v>
      </c>
      <c r="T353" s="247">
        <v>45139.313715277778</v>
      </c>
    </row>
    <row r="354" spans="1:20" x14ac:dyDescent="0.35">
      <c r="A354" t="s">
        <v>205</v>
      </c>
      <c r="B354" t="s">
        <v>206</v>
      </c>
      <c r="C354" t="s">
        <v>97</v>
      </c>
      <c r="D354" s="29">
        <v>45455</v>
      </c>
      <c r="E354">
        <v>0</v>
      </c>
      <c r="F354">
        <v>0</v>
      </c>
      <c r="G354">
        <v>0</v>
      </c>
      <c r="H354">
        <v>0</v>
      </c>
      <c r="R354">
        <v>0</v>
      </c>
      <c r="S354" t="s">
        <v>204</v>
      </c>
      <c r="T354" s="247">
        <v>45139.313726851855</v>
      </c>
    </row>
    <row r="355" spans="1:20" x14ac:dyDescent="0.35">
      <c r="A355" t="s">
        <v>205</v>
      </c>
      <c r="B355" t="s">
        <v>206</v>
      </c>
      <c r="C355" t="s">
        <v>97</v>
      </c>
      <c r="D355" s="29">
        <v>45456</v>
      </c>
      <c r="E355">
        <v>0</v>
      </c>
      <c r="F355">
        <v>0</v>
      </c>
      <c r="G355">
        <v>0</v>
      </c>
      <c r="H355">
        <v>0</v>
      </c>
      <c r="R355">
        <v>0</v>
      </c>
      <c r="S355" t="s">
        <v>204</v>
      </c>
      <c r="T355" s="247">
        <v>45139.313726851855</v>
      </c>
    </row>
    <row r="356" spans="1:20" x14ac:dyDescent="0.35">
      <c r="A356" t="s">
        <v>205</v>
      </c>
      <c r="B356" t="s">
        <v>206</v>
      </c>
      <c r="C356" t="s">
        <v>97</v>
      </c>
      <c r="D356" s="29">
        <v>45457</v>
      </c>
      <c r="E356">
        <v>0</v>
      </c>
      <c r="F356">
        <v>0</v>
      </c>
      <c r="G356">
        <v>0</v>
      </c>
      <c r="H356">
        <v>0</v>
      </c>
      <c r="R356">
        <v>0</v>
      </c>
      <c r="S356" t="s">
        <v>204</v>
      </c>
      <c r="T356" s="247">
        <v>45139.313738425924</v>
      </c>
    </row>
    <row r="357" spans="1:20" x14ac:dyDescent="0.35">
      <c r="A357" t="s">
        <v>205</v>
      </c>
      <c r="B357" t="s">
        <v>206</v>
      </c>
      <c r="C357" t="s">
        <v>97</v>
      </c>
      <c r="D357" s="29">
        <v>45458</v>
      </c>
      <c r="E357">
        <v>0</v>
      </c>
      <c r="F357">
        <v>0</v>
      </c>
      <c r="G357">
        <v>0</v>
      </c>
      <c r="H357">
        <v>0</v>
      </c>
      <c r="R357">
        <v>0</v>
      </c>
      <c r="S357" t="s">
        <v>204</v>
      </c>
      <c r="T357" s="247">
        <v>45139.313738425924</v>
      </c>
    </row>
    <row r="358" spans="1:20" x14ac:dyDescent="0.35">
      <c r="A358" t="s">
        <v>205</v>
      </c>
      <c r="B358" t="s">
        <v>206</v>
      </c>
      <c r="C358" t="s">
        <v>97</v>
      </c>
      <c r="D358" s="29">
        <v>45459</v>
      </c>
      <c r="E358">
        <v>0</v>
      </c>
      <c r="F358">
        <v>0</v>
      </c>
      <c r="G358">
        <v>0</v>
      </c>
      <c r="H358">
        <v>0</v>
      </c>
      <c r="R358">
        <v>0</v>
      </c>
      <c r="S358" t="s">
        <v>204</v>
      </c>
      <c r="T358" s="247">
        <v>45139.313750000001</v>
      </c>
    </row>
    <row r="359" spans="1:20" x14ac:dyDescent="0.35">
      <c r="A359" t="s">
        <v>205</v>
      </c>
      <c r="B359" t="s">
        <v>206</v>
      </c>
      <c r="C359" t="s">
        <v>97</v>
      </c>
      <c r="D359" s="29">
        <v>45460</v>
      </c>
      <c r="E359">
        <v>0</v>
      </c>
      <c r="F359">
        <v>0</v>
      </c>
      <c r="G359">
        <v>0</v>
      </c>
      <c r="H359">
        <v>0</v>
      </c>
      <c r="R359">
        <v>0</v>
      </c>
      <c r="S359" t="s">
        <v>204</v>
      </c>
      <c r="T359" s="247">
        <v>45139.313761574071</v>
      </c>
    </row>
    <row r="360" spans="1:20" x14ac:dyDescent="0.35">
      <c r="A360" t="s">
        <v>205</v>
      </c>
      <c r="B360" t="s">
        <v>206</v>
      </c>
      <c r="C360" t="s">
        <v>97</v>
      </c>
      <c r="D360" s="29">
        <v>45461</v>
      </c>
      <c r="E360">
        <v>0</v>
      </c>
      <c r="F360">
        <v>0</v>
      </c>
      <c r="G360">
        <v>0</v>
      </c>
      <c r="H360">
        <v>0</v>
      </c>
      <c r="R360">
        <v>0</v>
      </c>
      <c r="S360" t="s">
        <v>204</v>
      </c>
      <c r="T360" s="247">
        <v>45139.313761574071</v>
      </c>
    </row>
    <row r="361" spans="1:20" x14ac:dyDescent="0.35">
      <c r="A361" t="s">
        <v>205</v>
      </c>
      <c r="B361" t="s">
        <v>206</v>
      </c>
      <c r="C361" t="s">
        <v>97</v>
      </c>
      <c r="D361" s="29">
        <v>45462</v>
      </c>
      <c r="E361">
        <v>0</v>
      </c>
      <c r="F361">
        <v>0</v>
      </c>
      <c r="G361">
        <v>0</v>
      </c>
      <c r="H361">
        <v>0</v>
      </c>
      <c r="R361">
        <v>0</v>
      </c>
      <c r="S361" t="s">
        <v>204</v>
      </c>
      <c r="T361" s="247">
        <v>45139.313773148147</v>
      </c>
    </row>
    <row r="362" spans="1:20" x14ac:dyDescent="0.35">
      <c r="A362" t="s">
        <v>205</v>
      </c>
      <c r="B362" t="s">
        <v>206</v>
      </c>
      <c r="C362" t="s">
        <v>97</v>
      </c>
      <c r="D362" s="29">
        <v>45463</v>
      </c>
      <c r="E362">
        <v>0</v>
      </c>
      <c r="F362">
        <v>0</v>
      </c>
      <c r="G362">
        <v>0</v>
      </c>
      <c r="H362">
        <v>0</v>
      </c>
      <c r="R362">
        <v>0</v>
      </c>
      <c r="S362" t="s">
        <v>204</v>
      </c>
      <c r="T362" s="247">
        <v>45139.313784722224</v>
      </c>
    </row>
    <row r="363" spans="1:20" x14ac:dyDescent="0.35">
      <c r="A363" t="s">
        <v>205</v>
      </c>
      <c r="B363" t="s">
        <v>206</v>
      </c>
      <c r="C363" t="s">
        <v>97</v>
      </c>
      <c r="D363" s="29">
        <v>45464</v>
      </c>
      <c r="E363">
        <v>0</v>
      </c>
      <c r="F363">
        <v>0</v>
      </c>
      <c r="G363">
        <v>0</v>
      </c>
      <c r="H363">
        <v>0</v>
      </c>
      <c r="R363">
        <v>0</v>
      </c>
      <c r="S363" t="s">
        <v>204</v>
      </c>
      <c r="T363" s="247">
        <v>45139.313784722224</v>
      </c>
    </row>
    <row r="364" spans="1:20" x14ac:dyDescent="0.35">
      <c r="A364" t="s">
        <v>205</v>
      </c>
      <c r="B364" t="s">
        <v>206</v>
      </c>
      <c r="C364" t="s">
        <v>97</v>
      </c>
      <c r="D364" s="29">
        <v>45465</v>
      </c>
      <c r="E364">
        <v>0</v>
      </c>
      <c r="F364">
        <v>0</v>
      </c>
      <c r="G364">
        <v>0</v>
      </c>
      <c r="H364">
        <v>0</v>
      </c>
      <c r="R364">
        <v>0</v>
      </c>
      <c r="S364" t="s">
        <v>204</v>
      </c>
      <c r="T364" s="247">
        <v>45139.313796296294</v>
      </c>
    </row>
    <row r="365" spans="1:20" x14ac:dyDescent="0.35">
      <c r="A365" t="s">
        <v>205</v>
      </c>
      <c r="B365" t="s">
        <v>206</v>
      </c>
      <c r="C365" t="s">
        <v>97</v>
      </c>
      <c r="D365" s="29">
        <v>45466</v>
      </c>
      <c r="E365">
        <v>0</v>
      </c>
      <c r="F365">
        <v>0</v>
      </c>
      <c r="G365">
        <v>0</v>
      </c>
      <c r="H365">
        <v>0</v>
      </c>
      <c r="R365">
        <v>0</v>
      </c>
      <c r="S365" t="s">
        <v>204</v>
      </c>
      <c r="T365" s="247">
        <v>45139.313796296294</v>
      </c>
    </row>
    <row r="366" spans="1:20" x14ac:dyDescent="0.35">
      <c r="A366" t="s">
        <v>205</v>
      </c>
      <c r="B366" t="s">
        <v>206</v>
      </c>
      <c r="C366" t="s">
        <v>97</v>
      </c>
      <c r="D366" s="29">
        <v>45467</v>
      </c>
      <c r="E366">
        <v>0</v>
      </c>
      <c r="F366">
        <v>0</v>
      </c>
      <c r="G366">
        <v>0</v>
      </c>
      <c r="H366">
        <v>0</v>
      </c>
      <c r="R366">
        <v>0</v>
      </c>
      <c r="S366" t="s">
        <v>204</v>
      </c>
      <c r="T366" s="247">
        <v>45139.313807870371</v>
      </c>
    </row>
    <row r="367" spans="1:20" x14ac:dyDescent="0.35">
      <c r="A367" t="s">
        <v>205</v>
      </c>
      <c r="B367" t="s">
        <v>206</v>
      </c>
      <c r="C367" t="s">
        <v>97</v>
      </c>
      <c r="D367" s="29">
        <v>45468</v>
      </c>
      <c r="E367">
        <v>0</v>
      </c>
      <c r="F367">
        <v>0</v>
      </c>
      <c r="G367">
        <v>0</v>
      </c>
      <c r="H367">
        <v>0</v>
      </c>
      <c r="R367">
        <v>0</v>
      </c>
      <c r="S367" t="s">
        <v>204</v>
      </c>
      <c r="T367" s="247">
        <v>45139.313807870371</v>
      </c>
    </row>
    <row r="368" spans="1:20" x14ac:dyDescent="0.35">
      <c r="A368" t="s">
        <v>205</v>
      </c>
      <c r="B368" t="s">
        <v>206</v>
      </c>
      <c r="C368" t="s">
        <v>97</v>
      </c>
      <c r="D368" s="29">
        <v>45469</v>
      </c>
      <c r="E368">
        <v>0</v>
      </c>
      <c r="F368">
        <v>0</v>
      </c>
      <c r="G368">
        <v>0</v>
      </c>
      <c r="H368">
        <v>0</v>
      </c>
      <c r="R368">
        <v>0</v>
      </c>
      <c r="S368" t="s">
        <v>204</v>
      </c>
      <c r="T368" s="247">
        <v>45139.313854166663</v>
      </c>
    </row>
    <row r="369" spans="1:20" x14ac:dyDescent="0.35">
      <c r="A369" t="s">
        <v>205</v>
      </c>
      <c r="B369" t="s">
        <v>206</v>
      </c>
      <c r="C369" t="s">
        <v>97</v>
      </c>
      <c r="D369" s="29">
        <v>45470</v>
      </c>
      <c r="E369">
        <v>0</v>
      </c>
      <c r="F369">
        <v>0</v>
      </c>
      <c r="G369">
        <v>0</v>
      </c>
      <c r="H369">
        <v>0</v>
      </c>
      <c r="R369">
        <v>0</v>
      </c>
      <c r="S369" t="s">
        <v>204</v>
      </c>
      <c r="T369" s="247">
        <v>45139.313819444447</v>
      </c>
    </row>
    <row r="370" spans="1:20" x14ac:dyDescent="0.35">
      <c r="A370" t="s">
        <v>205</v>
      </c>
      <c r="B370" t="s">
        <v>206</v>
      </c>
      <c r="C370" t="s">
        <v>97</v>
      </c>
      <c r="D370" s="29">
        <v>45471</v>
      </c>
      <c r="E370">
        <v>0</v>
      </c>
      <c r="F370">
        <v>0</v>
      </c>
      <c r="G370">
        <v>0</v>
      </c>
      <c r="H370">
        <v>0</v>
      </c>
      <c r="R370">
        <v>0</v>
      </c>
      <c r="S370" t="s">
        <v>204</v>
      </c>
      <c r="T370" s="247">
        <v>45139.313831018517</v>
      </c>
    </row>
    <row r="371" spans="1:20" x14ac:dyDescent="0.35">
      <c r="A371" t="s">
        <v>205</v>
      </c>
      <c r="B371" t="s">
        <v>206</v>
      </c>
      <c r="C371" t="s">
        <v>97</v>
      </c>
      <c r="D371" s="29">
        <v>45472</v>
      </c>
      <c r="E371">
        <v>0</v>
      </c>
      <c r="F371">
        <v>0</v>
      </c>
      <c r="G371">
        <v>0</v>
      </c>
      <c r="H371">
        <v>0</v>
      </c>
      <c r="R371">
        <v>0</v>
      </c>
      <c r="S371" t="s">
        <v>204</v>
      </c>
      <c r="T371" s="247">
        <v>45139.313842592594</v>
      </c>
    </row>
    <row r="372" spans="1:20" x14ac:dyDescent="0.35">
      <c r="A372" t="s">
        <v>205</v>
      </c>
      <c r="B372" t="s">
        <v>206</v>
      </c>
      <c r="C372" t="s">
        <v>97</v>
      </c>
      <c r="D372" s="29">
        <v>45473</v>
      </c>
      <c r="E372">
        <v>0</v>
      </c>
      <c r="F372">
        <v>0</v>
      </c>
      <c r="G372">
        <v>0</v>
      </c>
      <c r="H372">
        <v>0</v>
      </c>
      <c r="R372">
        <v>0</v>
      </c>
      <c r="S372" t="s">
        <v>204</v>
      </c>
      <c r="T372" s="247">
        <v>45139.313842592594</v>
      </c>
    </row>
    <row r="373" spans="1:20" x14ac:dyDescent="0.35">
      <c r="A373" t="s">
        <v>205</v>
      </c>
      <c r="B373" t="s">
        <v>206</v>
      </c>
      <c r="C373" t="s">
        <v>97</v>
      </c>
      <c r="D373" s="29">
        <v>45474</v>
      </c>
      <c r="E373">
        <v>0</v>
      </c>
      <c r="F373">
        <v>0</v>
      </c>
      <c r="G373">
        <v>0</v>
      </c>
      <c r="H373">
        <v>0</v>
      </c>
      <c r="R373">
        <v>0</v>
      </c>
      <c r="S373" t="s">
        <v>204</v>
      </c>
      <c r="T373" s="247">
        <v>45170.312650462962</v>
      </c>
    </row>
    <row r="374" spans="1:20" x14ac:dyDescent="0.35">
      <c r="A374" t="s">
        <v>205</v>
      </c>
      <c r="B374" t="s">
        <v>206</v>
      </c>
      <c r="C374" t="s">
        <v>97</v>
      </c>
      <c r="D374" s="29">
        <v>45475</v>
      </c>
      <c r="E374">
        <v>0</v>
      </c>
      <c r="F374">
        <v>0</v>
      </c>
      <c r="G374">
        <v>0</v>
      </c>
      <c r="H374">
        <v>0</v>
      </c>
      <c r="R374">
        <v>0</v>
      </c>
      <c r="S374" t="s">
        <v>204</v>
      </c>
      <c r="T374" s="247">
        <v>45170.313298611109</v>
      </c>
    </row>
    <row r="375" spans="1:20" x14ac:dyDescent="0.35">
      <c r="A375" t="s">
        <v>205</v>
      </c>
      <c r="B375" t="s">
        <v>206</v>
      </c>
      <c r="C375" t="s">
        <v>97</v>
      </c>
      <c r="D375" s="29">
        <v>45476</v>
      </c>
      <c r="E375">
        <v>0</v>
      </c>
      <c r="F375">
        <v>0</v>
      </c>
      <c r="G375">
        <v>0</v>
      </c>
      <c r="H375">
        <v>0</v>
      </c>
      <c r="R375">
        <v>0</v>
      </c>
      <c r="S375" t="s">
        <v>204</v>
      </c>
      <c r="T375" s="247">
        <v>45170.313483796293</v>
      </c>
    </row>
    <row r="376" spans="1:20" x14ac:dyDescent="0.35">
      <c r="A376" t="s">
        <v>205</v>
      </c>
      <c r="B376" t="s">
        <v>206</v>
      </c>
      <c r="C376" t="s">
        <v>97</v>
      </c>
      <c r="D376" s="29">
        <v>45477</v>
      </c>
      <c r="E376">
        <v>0</v>
      </c>
      <c r="F376">
        <v>0</v>
      </c>
      <c r="G376">
        <v>0</v>
      </c>
      <c r="H376">
        <v>0</v>
      </c>
      <c r="R376">
        <v>0</v>
      </c>
      <c r="S376" t="s">
        <v>204</v>
      </c>
      <c r="T376" s="247">
        <v>45170.313599537039</v>
      </c>
    </row>
    <row r="377" spans="1:20" x14ac:dyDescent="0.35">
      <c r="A377" t="s">
        <v>205</v>
      </c>
      <c r="B377" t="s">
        <v>206</v>
      </c>
      <c r="C377" t="s">
        <v>97</v>
      </c>
      <c r="D377" s="29">
        <v>45478</v>
      </c>
      <c r="E377">
        <v>0</v>
      </c>
      <c r="F377">
        <v>0</v>
      </c>
      <c r="G377">
        <v>0</v>
      </c>
      <c r="H377">
        <v>0</v>
      </c>
      <c r="R377">
        <v>0</v>
      </c>
      <c r="S377" t="s">
        <v>204</v>
      </c>
      <c r="T377" s="247">
        <v>45170.313599537039</v>
      </c>
    </row>
    <row r="378" spans="1:20" x14ac:dyDescent="0.35">
      <c r="A378" t="s">
        <v>205</v>
      </c>
      <c r="B378" t="s">
        <v>206</v>
      </c>
      <c r="C378" t="s">
        <v>97</v>
      </c>
      <c r="D378" s="29">
        <v>45479</v>
      </c>
      <c r="E378">
        <v>0</v>
      </c>
      <c r="F378">
        <v>0</v>
      </c>
      <c r="G378">
        <v>0</v>
      </c>
      <c r="H378">
        <v>0</v>
      </c>
      <c r="R378">
        <v>0</v>
      </c>
      <c r="S378" t="s">
        <v>204</v>
      </c>
      <c r="T378" s="247">
        <v>45170.313611111109</v>
      </c>
    </row>
    <row r="379" spans="1:20" x14ac:dyDescent="0.35">
      <c r="A379" t="s">
        <v>205</v>
      </c>
      <c r="B379" t="s">
        <v>206</v>
      </c>
      <c r="C379" t="s">
        <v>97</v>
      </c>
      <c r="D379" s="29">
        <v>45480</v>
      </c>
      <c r="E379">
        <v>0</v>
      </c>
      <c r="F379">
        <v>0</v>
      </c>
      <c r="G379">
        <v>0</v>
      </c>
      <c r="H379">
        <v>0</v>
      </c>
      <c r="R379">
        <v>0</v>
      </c>
      <c r="S379" t="s">
        <v>204</v>
      </c>
      <c r="T379" s="247">
        <v>45170.313611111109</v>
      </c>
    </row>
    <row r="380" spans="1:20" x14ac:dyDescent="0.35">
      <c r="A380" t="s">
        <v>205</v>
      </c>
      <c r="B380" t="s">
        <v>206</v>
      </c>
      <c r="C380" t="s">
        <v>97</v>
      </c>
      <c r="D380" s="29">
        <v>45481</v>
      </c>
      <c r="E380">
        <v>0</v>
      </c>
      <c r="F380">
        <v>0</v>
      </c>
      <c r="G380">
        <v>0</v>
      </c>
      <c r="H380">
        <v>0</v>
      </c>
      <c r="R380">
        <v>0</v>
      </c>
      <c r="S380" t="s">
        <v>204</v>
      </c>
      <c r="T380" s="247">
        <v>45170.313611111109</v>
      </c>
    </row>
    <row r="381" spans="1:20" x14ac:dyDescent="0.35">
      <c r="A381" t="s">
        <v>205</v>
      </c>
      <c r="B381" t="s">
        <v>206</v>
      </c>
      <c r="C381" t="s">
        <v>97</v>
      </c>
      <c r="D381" s="29">
        <v>45482</v>
      </c>
      <c r="E381">
        <v>0</v>
      </c>
      <c r="F381">
        <v>0</v>
      </c>
      <c r="G381">
        <v>0</v>
      </c>
      <c r="H381">
        <v>0</v>
      </c>
      <c r="R381">
        <v>0</v>
      </c>
      <c r="S381" t="s">
        <v>204</v>
      </c>
      <c r="T381" s="247">
        <v>45170.313611111109</v>
      </c>
    </row>
    <row r="382" spans="1:20" x14ac:dyDescent="0.35">
      <c r="A382" t="s">
        <v>205</v>
      </c>
      <c r="B382" t="s">
        <v>206</v>
      </c>
      <c r="C382" t="s">
        <v>97</v>
      </c>
      <c r="D382" s="29">
        <v>45483</v>
      </c>
      <c r="E382">
        <v>0</v>
      </c>
      <c r="F382">
        <v>0</v>
      </c>
      <c r="G382">
        <v>0</v>
      </c>
      <c r="H382">
        <v>0</v>
      </c>
      <c r="R382">
        <v>0</v>
      </c>
      <c r="S382" t="s">
        <v>204</v>
      </c>
      <c r="T382" s="247">
        <v>45170.313622685186</v>
      </c>
    </row>
    <row r="383" spans="1:20" x14ac:dyDescent="0.35">
      <c r="A383" t="s">
        <v>205</v>
      </c>
      <c r="B383" t="s">
        <v>206</v>
      </c>
      <c r="C383" t="s">
        <v>97</v>
      </c>
      <c r="D383" s="29">
        <v>45484</v>
      </c>
      <c r="E383">
        <v>0</v>
      </c>
      <c r="F383">
        <v>0</v>
      </c>
      <c r="G383">
        <v>0</v>
      </c>
      <c r="H383">
        <v>0</v>
      </c>
      <c r="R383">
        <v>0</v>
      </c>
      <c r="S383" t="s">
        <v>204</v>
      </c>
      <c r="T383" s="247">
        <v>45170.313622685186</v>
      </c>
    </row>
    <row r="384" spans="1:20" x14ac:dyDescent="0.35">
      <c r="A384" t="s">
        <v>205</v>
      </c>
      <c r="B384" t="s">
        <v>206</v>
      </c>
      <c r="C384" t="s">
        <v>97</v>
      </c>
      <c r="D384" s="29">
        <v>45485</v>
      </c>
      <c r="E384">
        <v>0</v>
      </c>
      <c r="F384">
        <v>0</v>
      </c>
      <c r="G384">
        <v>0</v>
      </c>
      <c r="H384">
        <v>0</v>
      </c>
      <c r="R384">
        <v>0</v>
      </c>
      <c r="S384" t="s">
        <v>204</v>
      </c>
      <c r="T384" s="247">
        <v>45170.313622685186</v>
      </c>
    </row>
    <row r="385" spans="1:20" x14ac:dyDescent="0.35">
      <c r="A385" t="s">
        <v>205</v>
      </c>
      <c r="B385" t="s">
        <v>206</v>
      </c>
      <c r="C385" t="s">
        <v>97</v>
      </c>
      <c r="D385" s="29">
        <v>45486</v>
      </c>
      <c r="E385">
        <v>0</v>
      </c>
      <c r="F385">
        <v>0</v>
      </c>
      <c r="G385">
        <v>0</v>
      </c>
      <c r="H385">
        <v>0</v>
      </c>
      <c r="R385">
        <v>0</v>
      </c>
      <c r="S385" t="s">
        <v>204</v>
      </c>
      <c r="T385" s="247">
        <v>45170.313622685186</v>
      </c>
    </row>
    <row r="386" spans="1:20" x14ac:dyDescent="0.35">
      <c r="A386" t="s">
        <v>205</v>
      </c>
      <c r="B386" t="s">
        <v>206</v>
      </c>
      <c r="C386" t="s">
        <v>97</v>
      </c>
      <c r="D386" s="29">
        <v>45487</v>
      </c>
      <c r="E386">
        <v>0</v>
      </c>
      <c r="F386">
        <v>0</v>
      </c>
      <c r="G386">
        <v>0</v>
      </c>
      <c r="H386">
        <v>0</v>
      </c>
      <c r="R386">
        <v>0</v>
      </c>
      <c r="S386" t="s">
        <v>204</v>
      </c>
      <c r="T386" s="247">
        <v>45170.313634259262</v>
      </c>
    </row>
    <row r="387" spans="1:20" x14ac:dyDescent="0.35">
      <c r="A387" t="s">
        <v>205</v>
      </c>
      <c r="B387" t="s">
        <v>206</v>
      </c>
      <c r="C387" t="s">
        <v>97</v>
      </c>
      <c r="D387" s="29">
        <v>45488</v>
      </c>
      <c r="E387">
        <v>0</v>
      </c>
      <c r="F387">
        <v>0</v>
      </c>
      <c r="G387">
        <v>0</v>
      </c>
      <c r="H387">
        <v>0</v>
      </c>
      <c r="R387">
        <v>0</v>
      </c>
      <c r="S387" t="s">
        <v>204</v>
      </c>
      <c r="T387" s="247">
        <v>45170.313634259262</v>
      </c>
    </row>
    <row r="388" spans="1:20" x14ac:dyDescent="0.35">
      <c r="A388" t="s">
        <v>205</v>
      </c>
      <c r="B388" t="s">
        <v>206</v>
      </c>
      <c r="C388" t="s">
        <v>97</v>
      </c>
      <c r="D388" s="29">
        <v>45489</v>
      </c>
      <c r="E388">
        <v>0</v>
      </c>
      <c r="F388">
        <v>0</v>
      </c>
      <c r="G388">
        <v>0</v>
      </c>
      <c r="H388">
        <v>0</v>
      </c>
      <c r="R388">
        <v>0</v>
      </c>
      <c r="S388" t="s">
        <v>204</v>
      </c>
      <c r="T388" s="247">
        <v>45170.313645833332</v>
      </c>
    </row>
    <row r="389" spans="1:20" x14ac:dyDescent="0.35">
      <c r="A389" t="s">
        <v>205</v>
      </c>
      <c r="B389" t="s">
        <v>206</v>
      </c>
      <c r="C389" t="s">
        <v>97</v>
      </c>
      <c r="D389" s="29">
        <v>45490</v>
      </c>
      <c r="E389">
        <v>0</v>
      </c>
      <c r="F389">
        <v>0</v>
      </c>
      <c r="G389">
        <v>0</v>
      </c>
      <c r="H389">
        <v>0</v>
      </c>
      <c r="R389">
        <v>0</v>
      </c>
      <c r="S389" t="s">
        <v>204</v>
      </c>
      <c r="T389" s="247">
        <v>45170.313645833332</v>
      </c>
    </row>
    <row r="390" spans="1:20" x14ac:dyDescent="0.35">
      <c r="A390" t="s">
        <v>205</v>
      </c>
      <c r="B390" t="s">
        <v>206</v>
      </c>
      <c r="C390" t="s">
        <v>97</v>
      </c>
      <c r="D390" s="29">
        <v>45491</v>
      </c>
      <c r="E390">
        <v>0</v>
      </c>
      <c r="F390">
        <v>0</v>
      </c>
      <c r="G390">
        <v>0</v>
      </c>
      <c r="H390">
        <v>0</v>
      </c>
      <c r="R390">
        <v>0</v>
      </c>
      <c r="S390" t="s">
        <v>204</v>
      </c>
      <c r="T390" s="247">
        <v>45170.313645833332</v>
      </c>
    </row>
    <row r="391" spans="1:20" x14ac:dyDescent="0.35">
      <c r="A391" t="s">
        <v>205</v>
      </c>
      <c r="B391" t="s">
        <v>206</v>
      </c>
      <c r="C391" t="s">
        <v>97</v>
      </c>
      <c r="D391" s="29">
        <v>45492</v>
      </c>
      <c r="E391">
        <v>0</v>
      </c>
      <c r="F391">
        <v>0</v>
      </c>
      <c r="G391">
        <v>0</v>
      </c>
      <c r="H391">
        <v>0</v>
      </c>
      <c r="R391">
        <v>0</v>
      </c>
      <c r="S391" t="s">
        <v>204</v>
      </c>
      <c r="T391" s="247">
        <v>45170.313645833332</v>
      </c>
    </row>
    <row r="392" spans="1:20" x14ac:dyDescent="0.35">
      <c r="A392" t="s">
        <v>205</v>
      </c>
      <c r="B392" t="s">
        <v>206</v>
      </c>
      <c r="C392" t="s">
        <v>97</v>
      </c>
      <c r="D392" s="29">
        <v>45493</v>
      </c>
      <c r="E392">
        <v>0</v>
      </c>
      <c r="F392">
        <v>0</v>
      </c>
      <c r="G392">
        <v>0</v>
      </c>
      <c r="H392">
        <v>0</v>
      </c>
      <c r="R392">
        <v>0</v>
      </c>
      <c r="S392" t="s">
        <v>204</v>
      </c>
      <c r="T392" s="247">
        <v>45170.313657407409</v>
      </c>
    </row>
    <row r="393" spans="1:20" x14ac:dyDescent="0.35">
      <c r="A393" t="s">
        <v>205</v>
      </c>
      <c r="B393" t="s">
        <v>206</v>
      </c>
      <c r="C393" t="s">
        <v>97</v>
      </c>
      <c r="D393" s="29">
        <v>45494</v>
      </c>
      <c r="E393">
        <v>0</v>
      </c>
      <c r="F393">
        <v>0</v>
      </c>
      <c r="G393">
        <v>0</v>
      </c>
      <c r="H393">
        <v>0</v>
      </c>
      <c r="R393">
        <v>0</v>
      </c>
      <c r="S393" t="s">
        <v>204</v>
      </c>
      <c r="T393" s="247">
        <v>45170.313657407409</v>
      </c>
    </row>
    <row r="394" spans="1:20" x14ac:dyDescent="0.35">
      <c r="A394" t="s">
        <v>205</v>
      </c>
      <c r="B394" t="s">
        <v>206</v>
      </c>
      <c r="C394" t="s">
        <v>97</v>
      </c>
      <c r="D394" s="29">
        <v>45495</v>
      </c>
      <c r="E394">
        <v>0</v>
      </c>
      <c r="F394">
        <v>0</v>
      </c>
      <c r="G394">
        <v>0</v>
      </c>
      <c r="H394">
        <v>0</v>
      </c>
      <c r="R394">
        <v>0</v>
      </c>
      <c r="S394" t="s">
        <v>204</v>
      </c>
      <c r="T394" s="247">
        <v>45170.313657407409</v>
      </c>
    </row>
    <row r="395" spans="1:20" x14ac:dyDescent="0.35">
      <c r="A395" t="s">
        <v>205</v>
      </c>
      <c r="B395" t="s">
        <v>206</v>
      </c>
      <c r="C395" t="s">
        <v>97</v>
      </c>
      <c r="D395" s="29">
        <v>45496</v>
      </c>
      <c r="E395">
        <v>0</v>
      </c>
      <c r="F395">
        <v>0</v>
      </c>
      <c r="G395">
        <v>0</v>
      </c>
      <c r="H395">
        <v>0</v>
      </c>
      <c r="R395">
        <v>0</v>
      </c>
      <c r="S395" t="s">
        <v>204</v>
      </c>
      <c r="T395" s="247">
        <v>45170.313668981478</v>
      </c>
    </row>
    <row r="396" spans="1:20" x14ac:dyDescent="0.35">
      <c r="A396" t="s">
        <v>205</v>
      </c>
      <c r="B396" t="s">
        <v>206</v>
      </c>
      <c r="C396" t="s">
        <v>97</v>
      </c>
      <c r="D396" s="29">
        <v>45497</v>
      </c>
      <c r="E396">
        <v>0</v>
      </c>
      <c r="F396">
        <v>0</v>
      </c>
      <c r="G396">
        <v>0</v>
      </c>
      <c r="H396">
        <v>0</v>
      </c>
      <c r="R396">
        <v>0</v>
      </c>
      <c r="S396" t="s">
        <v>204</v>
      </c>
      <c r="T396" s="247">
        <v>45170.313668981478</v>
      </c>
    </row>
    <row r="397" spans="1:20" x14ac:dyDescent="0.35">
      <c r="A397" t="s">
        <v>205</v>
      </c>
      <c r="B397" t="s">
        <v>206</v>
      </c>
      <c r="C397" t="s">
        <v>97</v>
      </c>
      <c r="D397" s="29">
        <v>45498</v>
      </c>
      <c r="E397">
        <v>0</v>
      </c>
      <c r="F397">
        <v>0</v>
      </c>
      <c r="G397">
        <v>0</v>
      </c>
      <c r="H397">
        <v>0</v>
      </c>
      <c r="R397">
        <v>0</v>
      </c>
      <c r="S397" t="s">
        <v>204</v>
      </c>
      <c r="T397" s="247">
        <v>45170.313668981478</v>
      </c>
    </row>
    <row r="398" spans="1:20" x14ac:dyDescent="0.35">
      <c r="A398" t="s">
        <v>205</v>
      </c>
      <c r="B398" t="s">
        <v>206</v>
      </c>
      <c r="C398" t="s">
        <v>97</v>
      </c>
      <c r="D398" s="29">
        <v>45499</v>
      </c>
      <c r="E398">
        <v>0</v>
      </c>
      <c r="F398">
        <v>0</v>
      </c>
      <c r="G398">
        <v>0</v>
      </c>
      <c r="H398">
        <v>0</v>
      </c>
      <c r="R398">
        <v>0</v>
      </c>
      <c r="S398" t="s">
        <v>204</v>
      </c>
      <c r="T398" s="247">
        <v>45170.313680555555</v>
      </c>
    </row>
    <row r="399" spans="1:20" x14ac:dyDescent="0.35">
      <c r="A399" t="s">
        <v>205</v>
      </c>
      <c r="B399" t="s">
        <v>206</v>
      </c>
      <c r="C399" t="s">
        <v>97</v>
      </c>
      <c r="D399" s="29">
        <v>45500</v>
      </c>
      <c r="E399">
        <v>0</v>
      </c>
      <c r="F399">
        <v>0</v>
      </c>
      <c r="G399">
        <v>0</v>
      </c>
      <c r="H399">
        <v>0</v>
      </c>
      <c r="R399">
        <v>0</v>
      </c>
      <c r="S399" t="s">
        <v>204</v>
      </c>
      <c r="T399" s="247">
        <v>45170.313680555555</v>
      </c>
    </row>
    <row r="400" spans="1:20" x14ac:dyDescent="0.35">
      <c r="A400" t="s">
        <v>205</v>
      </c>
      <c r="B400" t="s">
        <v>206</v>
      </c>
      <c r="C400" t="s">
        <v>97</v>
      </c>
      <c r="D400" s="29">
        <v>45501</v>
      </c>
      <c r="E400">
        <v>0</v>
      </c>
      <c r="F400">
        <v>0</v>
      </c>
      <c r="G400">
        <v>0</v>
      </c>
      <c r="H400">
        <v>0</v>
      </c>
      <c r="R400">
        <v>0</v>
      </c>
      <c r="S400" t="s">
        <v>204</v>
      </c>
      <c r="T400" s="247">
        <v>45170.313680555555</v>
      </c>
    </row>
    <row r="401" spans="1:20" x14ac:dyDescent="0.35">
      <c r="A401" t="s">
        <v>205</v>
      </c>
      <c r="B401" t="s">
        <v>206</v>
      </c>
      <c r="C401" t="s">
        <v>97</v>
      </c>
      <c r="D401" s="29">
        <v>45502</v>
      </c>
      <c r="E401">
        <v>0</v>
      </c>
      <c r="F401">
        <v>0</v>
      </c>
      <c r="G401">
        <v>0</v>
      </c>
      <c r="H401">
        <v>0</v>
      </c>
      <c r="R401">
        <v>0</v>
      </c>
      <c r="S401" t="s">
        <v>204</v>
      </c>
      <c r="T401" s="247">
        <v>45170.313692129632</v>
      </c>
    </row>
    <row r="402" spans="1:20" x14ac:dyDescent="0.35">
      <c r="A402" t="s">
        <v>205</v>
      </c>
      <c r="B402" t="s">
        <v>206</v>
      </c>
      <c r="C402" t="s">
        <v>97</v>
      </c>
      <c r="D402" s="29">
        <v>45503</v>
      </c>
      <c r="E402">
        <v>0</v>
      </c>
      <c r="F402">
        <v>0</v>
      </c>
      <c r="G402">
        <v>0</v>
      </c>
      <c r="H402">
        <v>0</v>
      </c>
      <c r="R402">
        <v>0</v>
      </c>
      <c r="S402" t="s">
        <v>204</v>
      </c>
      <c r="T402" s="247">
        <v>45170.313680555555</v>
      </c>
    </row>
    <row r="403" spans="1:20" x14ac:dyDescent="0.35">
      <c r="A403" t="s">
        <v>205</v>
      </c>
      <c r="B403" t="s">
        <v>206</v>
      </c>
      <c r="C403" t="s">
        <v>97</v>
      </c>
      <c r="D403" s="29">
        <v>45504</v>
      </c>
      <c r="E403">
        <v>0</v>
      </c>
      <c r="F403">
        <v>0</v>
      </c>
      <c r="G403">
        <v>0</v>
      </c>
      <c r="H403">
        <v>0</v>
      </c>
      <c r="R403">
        <v>0</v>
      </c>
      <c r="S403" t="s">
        <v>204</v>
      </c>
      <c r="T403" s="247">
        <v>45170.313692129632</v>
      </c>
    </row>
    <row r="404" spans="1:20" x14ac:dyDescent="0.35">
      <c r="A404" t="s">
        <v>205</v>
      </c>
      <c r="B404" t="s">
        <v>206</v>
      </c>
      <c r="C404" t="s">
        <v>97</v>
      </c>
      <c r="D404" s="29">
        <v>45505</v>
      </c>
      <c r="E404">
        <v>0</v>
      </c>
      <c r="F404">
        <v>0</v>
      </c>
      <c r="G404">
        <v>0</v>
      </c>
      <c r="H404">
        <v>0</v>
      </c>
      <c r="R404">
        <v>0</v>
      </c>
      <c r="S404" t="s">
        <v>204</v>
      </c>
      <c r="T404" s="247">
        <v>45200.313078703701</v>
      </c>
    </row>
    <row r="405" spans="1:20" x14ac:dyDescent="0.35">
      <c r="A405" t="s">
        <v>205</v>
      </c>
      <c r="B405" t="s">
        <v>206</v>
      </c>
      <c r="C405" t="s">
        <v>97</v>
      </c>
      <c r="D405" s="29">
        <v>45506</v>
      </c>
      <c r="E405">
        <v>0</v>
      </c>
      <c r="F405">
        <v>0</v>
      </c>
      <c r="G405">
        <v>0</v>
      </c>
      <c r="H405">
        <v>0</v>
      </c>
      <c r="R405">
        <v>0</v>
      </c>
      <c r="S405" t="s">
        <v>204</v>
      </c>
      <c r="T405" s="247">
        <v>45200.313321759262</v>
      </c>
    </row>
    <row r="406" spans="1:20" x14ac:dyDescent="0.35">
      <c r="A406" t="s">
        <v>205</v>
      </c>
      <c r="B406" t="s">
        <v>206</v>
      </c>
      <c r="C406" t="s">
        <v>97</v>
      </c>
      <c r="D406" s="29">
        <v>45507</v>
      </c>
      <c r="E406">
        <v>0</v>
      </c>
      <c r="F406">
        <v>0</v>
      </c>
      <c r="G406">
        <v>0</v>
      </c>
      <c r="H406">
        <v>0</v>
      </c>
      <c r="R406">
        <v>0</v>
      </c>
      <c r="S406" t="s">
        <v>204</v>
      </c>
      <c r="T406" s="247">
        <v>45200.313506944447</v>
      </c>
    </row>
    <row r="407" spans="1:20" x14ac:dyDescent="0.35">
      <c r="A407" t="s">
        <v>205</v>
      </c>
      <c r="B407" t="s">
        <v>206</v>
      </c>
      <c r="C407" t="s">
        <v>97</v>
      </c>
      <c r="D407" s="29">
        <v>45508</v>
      </c>
      <c r="E407">
        <v>0</v>
      </c>
      <c r="F407">
        <v>0</v>
      </c>
      <c r="G407">
        <v>0</v>
      </c>
      <c r="H407">
        <v>0</v>
      </c>
      <c r="R407">
        <v>0</v>
      </c>
      <c r="S407" t="s">
        <v>204</v>
      </c>
      <c r="T407" s="247">
        <v>45200.313668981478</v>
      </c>
    </row>
    <row r="408" spans="1:20" x14ac:dyDescent="0.35">
      <c r="A408" t="s">
        <v>205</v>
      </c>
      <c r="B408" t="s">
        <v>206</v>
      </c>
      <c r="C408" t="s">
        <v>97</v>
      </c>
      <c r="D408" s="29">
        <v>45509</v>
      </c>
      <c r="E408">
        <v>0</v>
      </c>
      <c r="F408">
        <v>0</v>
      </c>
      <c r="G408">
        <v>0</v>
      </c>
      <c r="H408">
        <v>0</v>
      </c>
      <c r="R408">
        <v>0</v>
      </c>
      <c r="S408" t="s">
        <v>204</v>
      </c>
      <c r="T408" s="247">
        <v>45200.313715277778</v>
      </c>
    </row>
    <row r="409" spans="1:20" x14ac:dyDescent="0.35">
      <c r="A409" t="s">
        <v>205</v>
      </c>
      <c r="B409" t="s">
        <v>206</v>
      </c>
      <c r="C409" t="s">
        <v>97</v>
      </c>
      <c r="D409" s="29">
        <v>45510</v>
      </c>
      <c r="E409">
        <v>0</v>
      </c>
      <c r="F409">
        <v>0</v>
      </c>
      <c r="G409">
        <v>0</v>
      </c>
      <c r="H409">
        <v>0</v>
      </c>
      <c r="R409">
        <v>0</v>
      </c>
      <c r="S409" t="s">
        <v>204</v>
      </c>
      <c r="T409" s="247">
        <v>45200.313715277778</v>
      </c>
    </row>
    <row r="410" spans="1:20" x14ac:dyDescent="0.35">
      <c r="A410" t="s">
        <v>205</v>
      </c>
      <c r="B410" t="s">
        <v>206</v>
      </c>
      <c r="C410" t="s">
        <v>97</v>
      </c>
      <c r="D410" s="29">
        <v>45511</v>
      </c>
      <c r="E410">
        <v>0</v>
      </c>
      <c r="F410">
        <v>0</v>
      </c>
      <c r="G410">
        <v>0</v>
      </c>
      <c r="H410">
        <v>0</v>
      </c>
      <c r="R410">
        <v>0</v>
      </c>
      <c r="S410" t="s">
        <v>204</v>
      </c>
      <c r="T410" s="247">
        <v>45200.313726851855</v>
      </c>
    </row>
    <row r="411" spans="1:20" x14ac:dyDescent="0.35">
      <c r="A411" t="s">
        <v>205</v>
      </c>
      <c r="B411" t="s">
        <v>206</v>
      </c>
      <c r="C411" t="s">
        <v>97</v>
      </c>
      <c r="D411" s="29">
        <v>45512</v>
      </c>
      <c r="E411">
        <v>0</v>
      </c>
      <c r="F411">
        <v>0</v>
      </c>
      <c r="G411">
        <v>0</v>
      </c>
      <c r="H411">
        <v>0</v>
      </c>
      <c r="R411">
        <v>0</v>
      </c>
      <c r="S411" t="s">
        <v>204</v>
      </c>
      <c r="T411" s="247">
        <v>45200.313726851855</v>
      </c>
    </row>
    <row r="412" spans="1:20" x14ac:dyDescent="0.35">
      <c r="A412" t="s">
        <v>205</v>
      </c>
      <c r="B412" t="s">
        <v>206</v>
      </c>
      <c r="C412" t="s">
        <v>97</v>
      </c>
      <c r="D412" s="29">
        <v>45513</v>
      </c>
      <c r="E412">
        <v>0</v>
      </c>
      <c r="F412">
        <v>0</v>
      </c>
      <c r="G412">
        <v>0</v>
      </c>
      <c r="H412">
        <v>0</v>
      </c>
      <c r="R412">
        <v>0</v>
      </c>
      <c r="S412" t="s">
        <v>204</v>
      </c>
      <c r="T412" s="247">
        <v>45200.313726851855</v>
      </c>
    </row>
    <row r="413" spans="1:20" x14ac:dyDescent="0.35">
      <c r="A413" t="s">
        <v>205</v>
      </c>
      <c r="B413" t="s">
        <v>206</v>
      </c>
      <c r="C413" t="s">
        <v>97</v>
      </c>
      <c r="D413" s="29">
        <v>45514</v>
      </c>
      <c r="E413">
        <v>0</v>
      </c>
      <c r="F413">
        <v>0</v>
      </c>
      <c r="G413">
        <v>0</v>
      </c>
      <c r="H413">
        <v>0</v>
      </c>
      <c r="R413">
        <v>0</v>
      </c>
      <c r="S413" t="s">
        <v>204</v>
      </c>
      <c r="T413" s="247">
        <v>45200.313738425924</v>
      </c>
    </row>
    <row r="414" spans="1:20" x14ac:dyDescent="0.35">
      <c r="A414" t="s">
        <v>205</v>
      </c>
      <c r="B414" t="s">
        <v>206</v>
      </c>
      <c r="C414" t="s">
        <v>97</v>
      </c>
      <c r="D414" s="29">
        <v>45515</v>
      </c>
      <c r="E414">
        <v>0</v>
      </c>
      <c r="F414">
        <v>0</v>
      </c>
      <c r="G414">
        <v>0</v>
      </c>
      <c r="H414">
        <v>0</v>
      </c>
      <c r="R414">
        <v>0</v>
      </c>
      <c r="S414" t="s">
        <v>204</v>
      </c>
      <c r="T414" s="247">
        <v>45200.313750000001</v>
      </c>
    </row>
    <row r="415" spans="1:20" x14ac:dyDescent="0.35">
      <c r="A415" t="s">
        <v>205</v>
      </c>
      <c r="B415" t="s">
        <v>206</v>
      </c>
      <c r="C415" t="s">
        <v>97</v>
      </c>
      <c r="D415" s="29">
        <v>45516</v>
      </c>
      <c r="E415">
        <v>0</v>
      </c>
      <c r="F415">
        <v>0</v>
      </c>
      <c r="G415">
        <v>0</v>
      </c>
      <c r="H415">
        <v>0</v>
      </c>
      <c r="R415">
        <v>0</v>
      </c>
      <c r="S415" t="s">
        <v>204</v>
      </c>
      <c r="T415" s="247">
        <v>45200.313761574071</v>
      </c>
    </row>
    <row r="416" spans="1:20" x14ac:dyDescent="0.35">
      <c r="A416" t="s">
        <v>205</v>
      </c>
      <c r="B416" t="s">
        <v>206</v>
      </c>
      <c r="C416" t="s">
        <v>97</v>
      </c>
      <c r="D416" s="29">
        <v>45517</v>
      </c>
      <c r="E416">
        <v>0</v>
      </c>
      <c r="F416">
        <v>0</v>
      </c>
      <c r="G416">
        <v>0</v>
      </c>
      <c r="H416">
        <v>0</v>
      </c>
      <c r="R416">
        <v>0</v>
      </c>
      <c r="S416" t="s">
        <v>204</v>
      </c>
      <c r="T416" s="247">
        <v>45200.313761574071</v>
      </c>
    </row>
    <row r="417" spans="1:20" x14ac:dyDescent="0.35">
      <c r="A417" t="s">
        <v>205</v>
      </c>
      <c r="B417" t="s">
        <v>206</v>
      </c>
      <c r="C417" t="s">
        <v>97</v>
      </c>
      <c r="D417" s="29">
        <v>45518</v>
      </c>
      <c r="E417">
        <v>0</v>
      </c>
      <c r="F417">
        <v>0</v>
      </c>
      <c r="G417">
        <v>0</v>
      </c>
      <c r="H417">
        <v>0</v>
      </c>
      <c r="R417">
        <v>0</v>
      </c>
      <c r="S417" t="s">
        <v>204</v>
      </c>
      <c r="T417" s="247">
        <v>45200.313773148147</v>
      </c>
    </row>
    <row r="418" spans="1:20" x14ac:dyDescent="0.35">
      <c r="A418" t="s">
        <v>205</v>
      </c>
      <c r="B418" t="s">
        <v>206</v>
      </c>
      <c r="C418" t="s">
        <v>97</v>
      </c>
      <c r="D418" s="29">
        <v>45519</v>
      </c>
      <c r="E418">
        <v>0</v>
      </c>
      <c r="F418">
        <v>0</v>
      </c>
      <c r="G418">
        <v>0</v>
      </c>
      <c r="H418">
        <v>0</v>
      </c>
      <c r="R418">
        <v>0</v>
      </c>
      <c r="S418" t="s">
        <v>204</v>
      </c>
      <c r="T418" s="247">
        <v>45200.313784722224</v>
      </c>
    </row>
    <row r="419" spans="1:20" x14ac:dyDescent="0.35">
      <c r="A419" t="s">
        <v>205</v>
      </c>
      <c r="B419" t="s">
        <v>206</v>
      </c>
      <c r="C419" t="s">
        <v>97</v>
      </c>
      <c r="D419" s="29">
        <v>45520</v>
      </c>
      <c r="E419">
        <v>0</v>
      </c>
      <c r="F419">
        <v>0</v>
      </c>
      <c r="G419">
        <v>0</v>
      </c>
      <c r="H419">
        <v>0</v>
      </c>
      <c r="R419">
        <v>0</v>
      </c>
      <c r="S419" t="s">
        <v>204</v>
      </c>
      <c r="T419" s="247">
        <v>45200.313796296294</v>
      </c>
    </row>
    <row r="420" spans="1:20" x14ac:dyDescent="0.35">
      <c r="A420" t="s">
        <v>205</v>
      </c>
      <c r="B420" t="s">
        <v>206</v>
      </c>
      <c r="C420" t="s">
        <v>97</v>
      </c>
      <c r="D420" s="29">
        <v>45521</v>
      </c>
      <c r="E420">
        <v>0</v>
      </c>
      <c r="F420">
        <v>0</v>
      </c>
      <c r="G420">
        <v>0</v>
      </c>
      <c r="H420">
        <v>0</v>
      </c>
      <c r="R420">
        <v>0</v>
      </c>
      <c r="S420" t="s">
        <v>204</v>
      </c>
      <c r="T420" s="247">
        <v>45200.313796296294</v>
      </c>
    </row>
    <row r="421" spans="1:20" x14ac:dyDescent="0.35">
      <c r="A421" t="s">
        <v>205</v>
      </c>
      <c r="B421" t="s">
        <v>206</v>
      </c>
      <c r="C421" t="s">
        <v>97</v>
      </c>
      <c r="D421" s="29">
        <v>45522</v>
      </c>
      <c r="E421">
        <v>0</v>
      </c>
      <c r="F421">
        <v>0</v>
      </c>
      <c r="G421">
        <v>0</v>
      </c>
      <c r="H421">
        <v>0</v>
      </c>
      <c r="R421">
        <v>0</v>
      </c>
      <c r="S421" t="s">
        <v>204</v>
      </c>
      <c r="T421" s="247">
        <v>45200.313807870371</v>
      </c>
    </row>
    <row r="422" spans="1:20" x14ac:dyDescent="0.35">
      <c r="A422" t="s">
        <v>205</v>
      </c>
      <c r="B422" t="s">
        <v>206</v>
      </c>
      <c r="C422" t="s">
        <v>97</v>
      </c>
      <c r="D422" s="29">
        <v>45523</v>
      </c>
      <c r="E422">
        <v>0</v>
      </c>
      <c r="F422">
        <v>0</v>
      </c>
      <c r="G422">
        <v>0</v>
      </c>
      <c r="H422">
        <v>0</v>
      </c>
      <c r="R422">
        <v>0</v>
      </c>
      <c r="S422" t="s">
        <v>204</v>
      </c>
      <c r="T422" s="247">
        <v>45200.313807870371</v>
      </c>
    </row>
    <row r="423" spans="1:20" x14ac:dyDescent="0.35">
      <c r="A423" t="s">
        <v>205</v>
      </c>
      <c r="B423" t="s">
        <v>206</v>
      </c>
      <c r="C423" t="s">
        <v>97</v>
      </c>
      <c r="D423" s="29">
        <v>45524</v>
      </c>
      <c r="E423">
        <v>0</v>
      </c>
      <c r="F423">
        <v>0</v>
      </c>
      <c r="G423">
        <v>0</v>
      </c>
      <c r="H423">
        <v>0</v>
      </c>
      <c r="R423">
        <v>0</v>
      </c>
      <c r="S423" t="s">
        <v>204</v>
      </c>
      <c r="T423" s="247">
        <v>45200.313807870371</v>
      </c>
    </row>
    <row r="424" spans="1:20" x14ac:dyDescent="0.35">
      <c r="A424" t="s">
        <v>205</v>
      </c>
      <c r="B424" t="s">
        <v>206</v>
      </c>
      <c r="C424" t="s">
        <v>97</v>
      </c>
      <c r="D424" s="29">
        <v>45525</v>
      </c>
      <c r="E424">
        <v>0</v>
      </c>
      <c r="F424">
        <v>0</v>
      </c>
      <c r="G424">
        <v>0</v>
      </c>
      <c r="H424">
        <v>0</v>
      </c>
      <c r="R424">
        <v>0</v>
      </c>
      <c r="S424" t="s">
        <v>204</v>
      </c>
      <c r="T424" s="247">
        <v>45200.313819444447</v>
      </c>
    </row>
    <row r="425" spans="1:20" x14ac:dyDescent="0.35">
      <c r="A425" t="s">
        <v>205</v>
      </c>
      <c r="B425" t="s">
        <v>206</v>
      </c>
      <c r="C425" t="s">
        <v>97</v>
      </c>
      <c r="D425" s="29">
        <v>45526</v>
      </c>
      <c r="E425">
        <v>0</v>
      </c>
      <c r="F425">
        <v>0</v>
      </c>
      <c r="G425">
        <v>0</v>
      </c>
      <c r="H425">
        <v>0</v>
      </c>
      <c r="R425">
        <v>0</v>
      </c>
      <c r="S425" t="s">
        <v>204</v>
      </c>
      <c r="T425" s="247">
        <v>45200.313819444447</v>
      </c>
    </row>
    <row r="426" spans="1:20" x14ac:dyDescent="0.35">
      <c r="A426" t="s">
        <v>205</v>
      </c>
      <c r="B426" t="s">
        <v>206</v>
      </c>
      <c r="C426" t="s">
        <v>97</v>
      </c>
      <c r="D426" s="29">
        <v>45527</v>
      </c>
      <c r="E426">
        <v>0</v>
      </c>
      <c r="F426">
        <v>0</v>
      </c>
      <c r="G426">
        <v>0</v>
      </c>
      <c r="H426">
        <v>0</v>
      </c>
      <c r="R426">
        <v>0</v>
      </c>
      <c r="S426" t="s">
        <v>204</v>
      </c>
      <c r="T426" s="247">
        <v>45200.313831018517</v>
      </c>
    </row>
    <row r="427" spans="1:20" x14ac:dyDescent="0.35">
      <c r="A427" t="s">
        <v>205</v>
      </c>
      <c r="B427" t="s">
        <v>206</v>
      </c>
      <c r="C427" t="s">
        <v>97</v>
      </c>
      <c r="D427" s="29">
        <v>45528</v>
      </c>
      <c r="E427">
        <v>0</v>
      </c>
      <c r="F427">
        <v>0</v>
      </c>
      <c r="G427">
        <v>0</v>
      </c>
      <c r="H427">
        <v>0</v>
      </c>
      <c r="R427">
        <v>0</v>
      </c>
      <c r="S427" t="s">
        <v>204</v>
      </c>
      <c r="T427" s="247">
        <v>45200.313831018517</v>
      </c>
    </row>
    <row r="428" spans="1:20" x14ac:dyDescent="0.35">
      <c r="A428" t="s">
        <v>205</v>
      </c>
      <c r="B428" t="s">
        <v>206</v>
      </c>
      <c r="C428" t="s">
        <v>97</v>
      </c>
      <c r="D428" s="29">
        <v>45529</v>
      </c>
      <c r="E428">
        <v>0</v>
      </c>
      <c r="F428">
        <v>0</v>
      </c>
      <c r="G428">
        <v>0</v>
      </c>
      <c r="H428">
        <v>0</v>
      </c>
      <c r="R428">
        <v>0</v>
      </c>
      <c r="S428" t="s">
        <v>204</v>
      </c>
      <c r="T428" s="247">
        <v>45200.313831018517</v>
      </c>
    </row>
    <row r="429" spans="1:20" x14ac:dyDescent="0.35">
      <c r="A429" t="s">
        <v>205</v>
      </c>
      <c r="B429" t="s">
        <v>206</v>
      </c>
      <c r="C429" t="s">
        <v>97</v>
      </c>
      <c r="D429" s="29">
        <v>45530</v>
      </c>
      <c r="E429">
        <v>0</v>
      </c>
      <c r="F429">
        <v>0</v>
      </c>
      <c r="G429">
        <v>0</v>
      </c>
      <c r="H429">
        <v>0</v>
      </c>
      <c r="R429">
        <v>0</v>
      </c>
      <c r="S429" t="s">
        <v>204</v>
      </c>
      <c r="T429" s="247">
        <v>45200.313842592594</v>
      </c>
    </row>
    <row r="430" spans="1:20" x14ac:dyDescent="0.35">
      <c r="A430" t="s">
        <v>205</v>
      </c>
      <c r="B430" t="s">
        <v>206</v>
      </c>
      <c r="C430" t="s">
        <v>97</v>
      </c>
      <c r="D430" s="29">
        <v>45531</v>
      </c>
      <c r="E430">
        <v>0</v>
      </c>
      <c r="F430">
        <v>0</v>
      </c>
      <c r="G430">
        <v>0</v>
      </c>
      <c r="H430">
        <v>0</v>
      </c>
      <c r="R430">
        <v>0</v>
      </c>
      <c r="S430" t="s">
        <v>204</v>
      </c>
      <c r="T430" s="247">
        <v>45200.313842592594</v>
      </c>
    </row>
    <row r="431" spans="1:20" x14ac:dyDescent="0.35">
      <c r="A431" t="s">
        <v>205</v>
      </c>
      <c r="B431" t="s">
        <v>206</v>
      </c>
      <c r="C431" t="s">
        <v>97</v>
      </c>
      <c r="D431" s="29">
        <v>45532</v>
      </c>
      <c r="E431">
        <v>0</v>
      </c>
      <c r="F431">
        <v>0</v>
      </c>
      <c r="G431">
        <v>0</v>
      </c>
      <c r="H431">
        <v>0</v>
      </c>
      <c r="R431">
        <v>0</v>
      </c>
      <c r="S431" t="s">
        <v>204</v>
      </c>
      <c r="T431" s="247">
        <v>45200.313842592594</v>
      </c>
    </row>
    <row r="432" spans="1:20" x14ac:dyDescent="0.35">
      <c r="A432" t="s">
        <v>205</v>
      </c>
      <c r="B432" t="s">
        <v>206</v>
      </c>
      <c r="C432" t="s">
        <v>97</v>
      </c>
      <c r="D432" s="29">
        <v>45533</v>
      </c>
      <c r="E432">
        <v>0</v>
      </c>
      <c r="F432">
        <v>0</v>
      </c>
      <c r="G432">
        <v>0</v>
      </c>
      <c r="H432">
        <v>0</v>
      </c>
      <c r="R432">
        <v>0</v>
      </c>
      <c r="S432" t="s">
        <v>204</v>
      </c>
      <c r="T432" s="247">
        <v>45200.313854166663</v>
      </c>
    </row>
    <row r="433" spans="1:20" x14ac:dyDescent="0.35">
      <c r="A433" t="s">
        <v>205</v>
      </c>
      <c r="B433" t="s">
        <v>206</v>
      </c>
      <c r="C433" t="s">
        <v>97</v>
      </c>
      <c r="D433" s="29">
        <v>45534</v>
      </c>
      <c r="E433">
        <v>0</v>
      </c>
      <c r="F433">
        <v>0</v>
      </c>
      <c r="G433">
        <v>0</v>
      </c>
      <c r="H433">
        <v>0</v>
      </c>
      <c r="R433">
        <v>0</v>
      </c>
      <c r="S433" t="s">
        <v>204</v>
      </c>
      <c r="T433" s="247">
        <v>45200.313854166663</v>
      </c>
    </row>
    <row r="434" spans="1:20" x14ac:dyDescent="0.35">
      <c r="A434" t="s">
        <v>205</v>
      </c>
      <c r="B434" t="s">
        <v>206</v>
      </c>
      <c r="C434" t="s">
        <v>97</v>
      </c>
      <c r="D434" s="29">
        <v>45535</v>
      </c>
      <c r="E434">
        <v>0</v>
      </c>
      <c r="F434">
        <v>0</v>
      </c>
      <c r="G434">
        <v>0</v>
      </c>
      <c r="H434">
        <v>0</v>
      </c>
      <c r="R434">
        <v>0</v>
      </c>
      <c r="S434" t="s">
        <v>204</v>
      </c>
      <c r="T434" s="247">
        <v>45200.31386574074</v>
      </c>
    </row>
    <row r="435" spans="1:20" x14ac:dyDescent="0.35">
      <c r="A435" t="s">
        <v>205</v>
      </c>
      <c r="B435" t="s">
        <v>206</v>
      </c>
      <c r="C435" t="s">
        <v>97</v>
      </c>
      <c r="D435" s="29">
        <v>45536</v>
      </c>
      <c r="E435">
        <v>0</v>
      </c>
      <c r="F435">
        <v>0</v>
      </c>
      <c r="G435">
        <v>0</v>
      </c>
      <c r="H435">
        <v>0</v>
      </c>
      <c r="R435">
        <v>0</v>
      </c>
      <c r="S435" t="s">
        <v>204</v>
      </c>
      <c r="T435" s="247">
        <v>45231.3127662037</v>
      </c>
    </row>
    <row r="436" spans="1:20" x14ac:dyDescent="0.35">
      <c r="A436" t="s">
        <v>205</v>
      </c>
      <c r="B436" t="s">
        <v>206</v>
      </c>
      <c r="C436" t="s">
        <v>97</v>
      </c>
      <c r="D436" s="29">
        <v>45537</v>
      </c>
      <c r="E436">
        <v>0</v>
      </c>
      <c r="F436">
        <v>0</v>
      </c>
      <c r="G436">
        <v>0</v>
      </c>
      <c r="H436">
        <v>0</v>
      </c>
      <c r="R436">
        <v>0</v>
      </c>
      <c r="S436" t="s">
        <v>204</v>
      </c>
      <c r="T436" s="247">
        <v>45231.313715277778</v>
      </c>
    </row>
    <row r="437" spans="1:20" x14ac:dyDescent="0.35">
      <c r="A437" t="s">
        <v>205</v>
      </c>
      <c r="B437" t="s">
        <v>206</v>
      </c>
      <c r="C437" t="s">
        <v>97</v>
      </c>
      <c r="D437" s="29">
        <v>45538</v>
      </c>
      <c r="E437">
        <v>0</v>
      </c>
      <c r="F437">
        <v>0</v>
      </c>
      <c r="G437">
        <v>0</v>
      </c>
      <c r="H437">
        <v>0</v>
      </c>
      <c r="R437">
        <v>0</v>
      </c>
      <c r="S437" t="s">
        <v>204</v>
      </c>
      <c r="T437" s="247">
        <v>45231.313738425924</v>
      </c>
    </row>
    <row r="438" spans="1:20" x14ac:dyDescent="0.35">
      <c r="A438" t="s">
        <v>205</v>
      </c>
      <c r="B438" t="s">
        <v>206</v>
      </c>
      <c r="C438" t="s">
        <v>97</v>
      </c>
      <c r="D438" s="29">
        <v>45539</v>
      </c>
      <c r="E438">
        <v>0</v>
      </c>
      <c r="F438">
        <v>0</v>
      </c>
      <c r="G438">
        <v>0</v>
      </c>
      <c r="H438">
        <v>0</v>
      </c>
      <c r="R438">
        <v>0</v>
      </c>
      <c r="S438" t="s">
        <v>204</v>
      </c>
      <c r="T438" s="247">
        <v>45231.313761574071</v>
      </c>
    </row>
    <row r="439" spans="1:20" x14ac:dyDescent="0.35">
      <c r="A439" t="s">
        <v>205</v>
      </c>
      <c r="B439" t="s">
        <v>206</v>
      </c>
      <c r="C439" t="s">
        <v>97</v>
      </c>
      <c r="D439" s="29">
        <v>45540</v>
      </c>
      <c r="E439">
        <v>0</v>
      </c>
      <c r="F439">
        <v>0</v>
      </c>
      <c r="G439">
        <v>0</v>
      </c>
      <c r="H439">
        <v>0</v>
      </c>
      <c r="R439">
        <v>0</v>
      </c>
      <c r="S439" t="s">
        <v>204</v>
      </c>
      <c r="T439" s="247">
        <v>45231.313784722224</v>
      </c>
    </row>
    <row r="440" spans="1:20" x14ac:dyDescent="0.35">
      <c r="A440" t="s">
        <v>205</v>
      </c>
      <c r="B440" t="s">
        <v>206</v>
      </c>
      <c r="C440" t="s">
        <v>97</v>
      </c>
      <c r="D440" s="29">
        <v>45541</v>
      </c>
      <c r="E440">
        <v>0</v>
      </c>
      <c r="F440">
        <v>0</v>
      </c>
      <c r="G440">
        <v>0</v>
      </c>
      <c r="H440">
        <v>0</v>
      </c>
      <c r="R440">
        <v>0</v>
      </c>
      <c r="S440" t="s">
        <v>204</v>
      </c>
      <c r="T440" s="247">
        <v>45231.313807870371</v>
      </c>
    </row>
    <row r="441" spans="1:20" x14ac:dyDescent="0.35">
      <c r="A441" t="s">
        <v>205</v>
      </c>
      <c r="B441" t="s">
        <v>206</v>
      </c>
      <c r="C441" t="s">
        <v>97</v>
      </c>
      <c r="D441" s="29">
        <v>45542</v>
      </c>
      <c r="E441">
        <v>0</v>
      </c>
      <c r="F441">
        <v>0</v>
      </c>
      <c r="G441">
        <v>0</v>
      </c>
      <c r="H441">
        <v>0</v>
      </c>
      <c r="R441">
        <v>0</v>
      </c>
      <c r="S441" t="s">
        <v>204</v>
      </c>
      <c r="T441" s="247">
        <v>45231.313819444447</v>
      </c>
    </row>
    <row r="442" spans="1:20" x14ac:dyDescent="0.35">
      <c r="A442" t="s">
        <v>205</v>
      </c>
      <c r="B442" t="s">
        <v>206</v>
      </c>
      <c r="C442" t="s">
        <v>97</v>
      </c>
      <c r="D442" s="29">
        <v>45543</v>
      </c>
      <c r="E442">
        <v>0</v>
      </c>
      <c r="F442">
        <v>0</v>
      </c>
      <c r="G442">
        <v>0</v>
      </c>
      <c r="H442">
        <v>0</v>
      </c>
      <c r="R442">
        <v>0</v>
      </c>
      <c r="S442" t="s">
        <v>204</v>
      </c>
      <c r="T442" s="247">
        <v>45231.313842592594</v>
      </c>
    </row>
    <row r="443" spans="1:20" x14ac:dyDescent="0.35">
      <c r="A443" t="s">
        <v>205</v>
      </c>
      <c r="B443" t="s">
        <v>206</v>
      </c>
      <c r="C443" t="s">
        <v>97</v>
      </c>
      <c r="D443" s="29">
        <v>45544</v>
      </c>
      <c r="E443">
        <v>0</v>
      </c>
      <c r="F443">
        <v>0</v>
      </c>
      <c r="G443">
        <v>0</v>
      </c>
      <c r="H443">
        <v>0</v>
      </c>
      <c r="R443">
        <v>0</v>
      </c>
      <c r="S443" t="s">
        <v>204</v>
      </c>
      <c r="T443" s="247">
        <v>45231.313842592594</v>
      </c>
    </row>
    <row r="444" spans="1:20" x14ac:dyDescent="0.35">
      <c r="A444" t="s">
        <v>205</v>
      </c>
      <c r="B444" t="s">
        <v>206</v>
      </c>
      <c r="C444" t="s">
        <v>97</v>
      </c>
      <c r="D444" s="29">
        <v>45545</v>
      </c>
      <c r="E444">
        <v>0</v>
      </c>
      <c r="F444">
        <v>0</v>
      </c>
      <c r="G444">
        <v>0</v>
      </c>
      <c r="H444">
        <v>0</v>
      </c>
      <c r="R444">
        <v>0</v>
      </c>
      <c r="S444" t="s">
        <v>204</v>
      </c>
      <c r="T444" s="247">
        <v>45231.31386574074</v>
      </c>
    </row>
    <row r="445" spans="1:20" x14ac:dyDescent="0.35">
      <c r="A445" t="s">
        <v>205</v>
      </c>
      <c r="B445" t="s">
        <v>206</v>
      </c>
      <c r="C445" t="s">
        <v>97</v>
      </c>
      <c r="D445" s="29">
        <v>45546</v>
      </c>
      <c r="E445">
        <v>0</v>
      </c>
      <c r="F445">
        <v>0</v>
      </c>
      <c r="G445">
        <v>0</v>
      </c>
      <c r="H445">
        <v>0</v>
      </c>
      <c r="R445">
        <v>0</v>
      </c>
      <c r="S445" t="s">
        <v>204</v>
      </c>
      <c r="T445" s="247">
        <v>45231.313877314817</v>
      </c>
    </row>
    <row r="446" spans="1:20" x14ac:dyDescent="0.35">
      <c r="A446" t="s">
        <v>205</v>
      </c>
      <c r="B446" t="s">
        <v>206</v>
      </c>
      <c r="C446" t="s">
        <v>97</v>
      </c>
      <c r="D446" s="29">
        <v>45547</v>
      </c>
      <c r="E446">
        <v>0</v>
      </c>
      <c r="F446">
        <v>0</v>
      </c>
      <c r="G446">
        <v>0</v>
      </c>
      <c r="H446">
        <v>0</v>
      </c>
      <c r="R446">
        <v>0</v>
      </c>
      <c r="S446" t="s">
        <v>204</v>
      </c>
      <c r="T446" s="247">
        <v>45231.313900462963</v>
      </c>
    </row>
    <row r="447" spans="1:20" x14ac:dyDescent="0.35">
      <c r="A447" t="s">
        <v>205</v>
      </c>
      <c r="B447" t="s">
        <v>206</v>
      </c>
      <c r="C447" t="s">
        <v>97</v>
      </c>
      <c r="D447" s="29">
        <v>45548</v>
      </c>
      <c r="E447">
        <v>0</v>
      </c>
      <c r="F447">
        <v>0</v>
      </c>
      <c r="G447">
        <v>0</v>
      </c>
      <c r="H447">
        <v>0</v>
      </c>
      <c r="R447">
        <v>0</v>
      </c>
      <c r="S447" t="s">
        <v>204</v>
      </c>
      <c r="T447" s="247">
        <v>45231.313935185186</v>
      </c>
    </row>
    <row r="448" spans="1:20" x14ac:dyDescent="0.35">
      <c r="A448" t="s">
        <v>205</v>
      </c>
      <c r="B448" t="s">
        <v>206</v>
      </c>
      <c r="C448" t="s">
        <v>97</v>
      </c>
      <c r="D448" s="29">
        <v>45549</v>
      </c>
      <c r="E448">
        <v>0</v>
      </c>
      <c r="F448">
        <v>0</v>
      </c>
      <c r="G448">
        <v>0</v>
      </c>
      <c r="H448">
        <v>0</v>
      </c>
      <c r="R448">
        <v>0</v>
      </c>
      <c r="S448" t="s">
        <v>204</v>
      </c>
      <c r="T448" s="247">
        <v>45231.313958333332</v>
      </c>
    </row>
    <row r="449" spans="1:20" x14ac:dyDescent="0.35">
      <c r="A449" t="s">
        <v>205</v>
      </c>
      <c r="B449" t="s">
        <v>206</v>
      </c>
      <c r="C449" t="s">
        <v>97</v>
      </c>
      <c r="D449" s="29">
        <v>45550</v>
      </c>
      <c r="E449">
        <v>0</v>
      </c>
      <c r="F449">
        <v>0</v>
      </c>
      <c r="G449">
        <v>0</v>
      </c>
      <c r="H449">
        <v>0</v>
      </c>
      <c r="R449">
        <v>0</v>
      </c>
      <c r="S449" t="s">
        <v>204</v>
      </c>
      <c r="T449" s="247">
        <v>45231.313969907409</v>
      </c>
    </row>
    <row r="450" spans="1:20" x14ac:dyDescent="0.35">
      <c r="A450" t="s">
        <v>205</v>
      </c>
      <c r="B450" t="s">
        <v>206</v>
      </c>
      <c r="C450" t="s">
        <v>97</v>
      </c>
      <c r="D450" s="29">
        <v>45551</v>
      </c>
      <c r="E450">
        <v>0</v>
      </c>
      <c r="F450">
        <v>0</v>
      </c>
      <c r="G450">
        <v>0</v>
      </c>
      <c r="H450">
        <v>0</v>
      </c>
      <c r="R450">
        <v>0</v>
      </c>
      <c r="S450" t="s">
        <v>204</v>
      </c>
      <c r="T450" s="247">
        <v>45231.313981481479</v>
      </c>
    </row>
    <row r="451" spans="1:20" x14ac:dyDescent="0.35">
      <c r="A451" t="s">
        <v>205</v>
      </c>
      <c r="B451" t="s">
        <v>206</v>
      </c>
      <c r="C451" t="s">
        <v>97</v>
      </c>
      <c r="D451" s="29">
        <v>45552</v>
      </c>
      <c r="E451">
        <v>0</v>
      </c>
      <c r="F451">
        <v>0</v>
      </c>
      <c r="G451">
        <v>0</v>
      </c>
      <c r="H451">
        <v>0</v>
      </c>
      <c r="R451">
        <v>0</v>
      </c>
      <c r="S451" t="s">
        <v>204</v>
      </c>
      <c r="T451" s="247">
        <v>45231.313993055555</v>
      </c>
    </row>
    <row r="452" spans="1:20" x14ac:dyDescent="0.35">
      <c r="A452" t="s">
        <v>205</v>
      </c>
      <c r="B452" t="s">
        <v>206</v>
      </c>
      <c r="C452" t="s">
        <v>97</v>
      </c>
      <c r="D452" s="29">
        <v>45553</v>
      </c>
      <c r="E452">
        <v>0</v>
      </c>
      <c r="F452">
        <v>0</v>
      </c>
      <c r="G452">
        <v>0</v>
      </c>
      <c r="H452">
        <v>0</v>
      </c>
      <c r="R452">
        <v>0</v>
      </c>
      <c r="S452" t="s">
        <v>204</v>
      </c>
      <c r="T452" s="247">
        <v>45231.314004629632</v>
      </c>
    </row>
    <row r="453" spans="1:20" x14ac:dyDescent="0.35">
      <c r="A453" t="s">
        <v>205</v>
      </c>
      <c r="B453" t="s">
        <v>206</v>
      </c>
      <c r="C453" t="s">
        <v>97</v>
      </c>
      <c r="D453" s="29">
        <v>45554</v>
      </c>
      <c r="E453">
        <v>0</v>
      </c>
      <c r="F453">
        <v>0</v>
      </c>
      <c r="G453">
        <v>0</v>
      </c>
      <c r="H453">
        <v>0</v>
      </c>
      <c r="R453">
        <v>0</v>
      </c>
      <c r="S453" t="s">
        <v>204</v>
      </c>
      <c r="T453" s="247">
        <v>45231.314016203702</v>
      </c>
    </row>
    <row r="454" spans="1:20" x14ac:dyDescent="0.35">
      <c r="A454" t="s">
        <v>205</v>
      </c>
      <c r="B454" t="s">
        <v>206</v>
      </c>
      <c r="C454" t="s">
        <v>97</v>
      </c>
      <c r="D454" s="29">
        <v>45555</v>
      </c>
      <c r="E454">
        <v>0</v>
      </c>
      <c r="F454">
        <v>0</v>
      </c>
      <c r="G454">
        <v>0</v>
      </c>
      <c r="H454">
        <v>0</v>
      </c>
      <c r="R454">
        <v>0</v>
      </c>
      <c r="S454" t="s">
        <v>204</v>
      </c>
      <c r="T454" s="247">
        <v>45231.314027777778</v>
      </c>
    </row>
    <row r="455" spans="1:20" x14ac:dyDescent="0.35">
      <c r="A455" t="s">
        <v>205</v>
      </c>
      <c r="B455" t="s">
        <v>206</v>
      </c>
      <c r="C455" t="s">
        <v>97</v>
      </c>
      <c r="D455" s="29">
        <v>45556</v>
      </c>
      <c r="E455">
        <v>0</v>
      </c>
      <c r="F455">
        <v>0</v>
      </c>
      <c r="G455">
        <v>0</v>
      </c>
      <c r="H455">
        <v>0</v>
      </c>
      <c r="R455">
        <v>0</v>
      </c>
      <c r="S455" t="s">
        <v>204</v>
      </c>
      <c r="T455" s="247">
        <v>45231.314039351855</v>
      </c>
    </row>
    <row r="456" spans="1:20" x14ac:dyDescent="0.35">
      <c r="A456" t="s">
        <v>205</v>
      </c>
      <c r="B456" t="s">
        <v>206</v>
      </c>
      <c r="C456" t="s">
        <v>97</v>
      </c>
      <c r="D456" s="29">
        <v>45557</v>
      </c>
      <c r="E456">
        <v>0</v>
      </c>
      <c r="F456">
        <v>0</v>
      </c>
      <c r="G456">
        <v>0</v>
      </c>
      <c r="H456">
        <v>0</v>
      </c>
      <c r="R456">
        <v>0</v>
      </c>
      <c r="S456" t="s">
        <v>204</v>
      </c>
      <c r="T456" s="247">
        <v>45231.314050925925</v>
      </c>
    </row>
    <row r="457" spans="1:20" x14ac:dyDescent="0.35">
      <c r="A457" t="s">
        <v>205</v>
      </c>
      <c r="B457" t="s">
        <v>206</v>
      </c>
      <c r="C457" t="s">
        <v>97</v>
      </c>
      <c r="D457" s="29">
        <v>45558</v>
      </c>
      <c r="E457">
        <v>0</v>
      </c>
      <c r="F457">
        <v>0</v>
      </c>
      <c r="G457">
        <v>0</v>
      </c>
      <c r="H457">
        <v>0</v>
      </c>
      <c r="R457">
        <v>0</v>
      </c>
      <c r="S457" t="s">
        <v>204</v>
      </c>
      <c r="T457" s="247">
        <v>45231.314062500001</v>
      </c>
    </row>
    <row r="458" spans="1:20" x14ac:dyDescent="0.35">
      <c r="A458" t="s">
        <v>205</v>
      </c>
      <c r="B458" t="s">
        <v>206</v>
      </c>
      <c r="C458" t="s">
        <v>97</v>
      </c>
      <c r="D458" s="29">
        <v>45559</v>
      </c>
      <c r="E458">
        <v>0</v>
      </c>
      <c r="F458">
        <v>0</v>
      </c>
      <c r="G458">
        <v>0</v>
      </c>
      <c r="H458">
        <v>0</v>
      </c>
      <c r="R458">
        <v>0</v>
      </c>
      <c r="S458" t="s">
        <v>204</v>
      </c>
      <c r="T458" s="247">
        <v>45231.314074074071</v>
      </c>
    </row>
    <row r="459" spans="1:20" x14ac:dyDescent="0.35">
      <c r="A459" t="s">
        <v>205</v>
      </c>
      <c r="B459" t="s">
        <v>206</v>
      </c>
      <c r="C459" t="s">
        <v>97</v>
      </c>
      <c r="D459" s="29">
        <v>45560</v>
      </c>
      <c r="E459">
        <v>0</v>
      </c>
      <c r="F459">
        <v>0</v>
      </c>
      <c r="G459">
        <v>0</v>
      </c>
      <c r="H459">
        <v>0</v>
      </c>
      <c r="R459">
        <v>0</v>
      </c>
      <c r="S459" t="s">
        <v>204</v>
      </c>
      <c r="T459" s="247">
        <v>45231.314074074071</v>
      </c>
    </row>
    <row r="460" spans="1:20" x14ac:dyDescent="0.35">
      <c r="A460" t="s">
        <v>205</v>
      </c>
      <c r="B460" t="s">
        <v>206</v>
      </c>
      <c r="C460" t="s">
        <v>97</v>
      </c>
      <c r="D460" s="29">
        <v>45561</v>
      </c>
      <c r="E460">
        <v>0</v>
      </c>
      <c r="F460">
        <v>0</v>
      </c>
      <c r="G460">
        <v>0</v>
      </c>
      <c r="H460">
        <v>0</v>
      </c>
      <c r="R460">
        <v>0</v>
      </c>
      <c r="S460" t="s">
        <v>204</v>
      </c>
      <c r="T460" s="247">
        <v>45231.314085648148</v>
      </c>
    </row>
    <row r="461" spans="1:20" x14ac:dyDescent="0.35">
      <c r="A461" t="s">
        <v>205</v>
      </c>
      <c r="B461" t="s">
        <v>206</v>
      </c>
      <c r="C461" t="s">
        <v>97</v>
      </c>
      <c r="D461" s="29">
        <v>45562</v>
      </c>
      <c r="E461">
        <v>0</v>
      </c>
      <c r="F461">
        <v>0</v>
      </c>
      <c r="G461">
        <v>0</v>
      </c>
      <c r="H461">
        <v>0</v>
      </c>
      <c r="R461">
        <v>0</v>
      </c>
      <c r="S461" t="s">
        <v>204</v>
      </c>
      <c r="T461" s="247">
        <v>45231.314097222225</v>
      </c>
    </row>
    <row r="462" spans="1:20" x14ac:dyDescent="0.35">
      <c r="A462" t="s">
        <v>205</v>
      </c>
      <c r="B462" t="s">
        <v>206</v>
      </c>
      <c r="C462" t="s">
        <v>97</v>
      </c>
      <c r="D462" s="29">
        <v>45563</v>
      </c>
      <c r="E462">
        <v>0</v>
      </c>
      <c r="F462">
        <v>0</v>
      </c>
      <c r="G462">
        <v>0</v>
      </c>
      <c r="H462">
        <v>0</v>
      </c>
      <c r="R462">
        <v>0</v>
      </c>
      <c r="S462" t="s">
        <v>204</v>
      </c>
      <c r="T462" s="247">
        <v>45231.314108796294</v>
      </c>
    </row>
    <row r="463" spans="1:20" x14ac:dyDescent="0.35">
      <c r="A463" t="s">
        <v>205</v>
      </c>
      <c r="B463" t="s">
        <v>206</v>
      </c>
      <c r="C463" t="s">
        <v>97</v>
      </c>
      <c r="D463" s="29">
        <v>45564</v>
      </c>
      <c r="E463">
        <v>0</v>
      </c>
      <c r="F463">
        <v>0</v>
      </c>
      <c r="G463">
        <v>0</v>
      </c>
      <c r="H463">
        <v>0</v>
      </c>
      <c r="R463">
        <v>0</v>
      </c>
      <c r="S463" t="s">
        <v>204</v>
      </c>
      <c r="T463" s="247">
        <v>45231.314120370371</v>
      </c>
    </row>
    <row r="464" spans="1:20" x14ac:dyDescent="0.35">
      <c r="A464" t="s">
        <v>205</v>
      </c>
      <c r="B464" t="s">
        <v>206</v>
      </c>
      <c r="C464" t="s">
        <v>97</v>
      </c>
      <c r="D464" s="29">
        <v>45565</v>
      </c>
      <c r="E464">
        <v>0</v>
      </c>
      <c r="F464">
        <v>0</v>
      </c>
      <c r="G464">
        <v>0</v>
      </c>
      <c r="H464">
        <v>0</v>
      </c>
      <c r="R464">
        <v>0</v>
      </c>
      <c r="S464" t="s">
        <v>204</v>
      </c>
      <c r="T464" s="247">
        <v>45231.314120370371</v>
      </c>
    </row>
    <row r="465" spans="1:20" x14ac:dyDescent="0.35">
      <c r="A465" t="s">
        <v>205</v>
      </c>
      <c r="B465" t="s">
        <v>206</v>
      </c>
      <c r="C465" t="s">
        <v>97</v>
      </c>
      <c r="D465" s="29">
        <v>45566</v>
      </c>
      <c r="E465">
        <v>0</v>
      </c>
      <c r="F465">
        <v>0</v>
      </c>
      <c r="G465">
        <v>0</v>
      </c>
      <c r="H465">
        <v>0</v>
      </c>
      <c r="R465">
        <v>0</v>
      </c>
      <c r="S465" t="s">
        <v>204</v>
      </c>
      <c r="T465" s="247">
        <v>45261.312777777777</v>
      </c>
    </row>
    <row r="466" spans="1:20" x14ac:dyDescent="0.35">
      <c r="A466" t="s">
        <v>205</v>
      </c>
      <c r="B466" t="s">
        <v>206</v>
      </c>
      <c r="C466" t="s">
        <v>97</v>
      </c>
      <c r="D466" s="29">
        <v>45567</v>
      </c>
      <c r="E466">
        <v>0</v>
      </c>
      <c r="F466">
        <v>0</v>
      </c>
      <c r="G466">
        <v>0</v>
      </c>
      <c r="H466">
        <v>0</v>
      </c>
      <c r="R466">
        <v>0</v>
      </c>
      <c r="S466" t="s">
        <v>204</v>
      </c>
      <c r="T466" s="247">
        <v>45261.313703703701</v>
      </c>
    </row>
    <row r="467" spans="1:20" x14ac:dyDescent="0.35">
      <c r="A467" t="s">
        <v>205</v>
      </c>
      <c r="B467" t="s">
        <v>206</v>
      </c>
      <c r="C467" t="s">
        <v>97</v>
      </c>
      <c r="D467" s="29">
        <v>45568</v>
      </c>
      <c r="E467">
        <v>0</v>
      </c>
      <c r="F467">
        <v>0</v>
      </c>
      <c r="G467">
        <v>0</v>
      </c>
      <c r="H467">
        <v>0</v>
      </c>
      <c r="R467">
        <v>0</v>
      </c>
      <c r="S467" t="s">
        <v>204</v>
      </c>
      <c r="T467" s="247">
        <v>45261.313726851855</v>
      </c>
    </row>
    <row r="468" spans="1:20" x14ac:dyDescent="0.35">
      <c r="A468" t="s">
        <v>205</v>
      </c>
      <c r="B468" t="s">
        <v>206</v>
      </c>
      <c r="C468" t="s">
        <v>97</v>
      </c>
      <c r="D468" s="29">
        <v>45569</v>
      </c>
      <c r="E468">
        <v>0</v>
      </c>
      <c r="F468">
        <v>0</v>
      </c>
      <c r="G468">
        <v>0</v>
      </c>
      <c r="H468">
        <v>0</v>
      </c>
      <c r="R468">
        <v>0</v>
      </c>
      <c r="S468" t="s">
        <v>204</v>
      </c>
      <c r="T468" s="247">
        <v>45261.313761574071</v>
      </c>
    </row>
    <row r="469" spans="1:20" x14ac:dyDescent="0.35">
      <c r="A469" t="s">
        <v>205</v>
      </c>
      <c r="B469" t="s">
        <v>206</v>
      </c>
      <c r="C469" t="s">
        <v>97</v>
      </c>
      <c r="D469" s="29">
        <v>45570</v>
      </c>
      <c r="E469">
        <v>0</v>
      </c>
      <c r="F469">
        <v>0</v>
      </c>
      <c r="G469">
        <v>0</v>
      </c>
      <c r="H469">
        <v>0</v>
      </c>
      <c r="R469">
        <v>0</v>
      </c>
      <c r="S469" t="s">
        <v>204</v>
      </c>
      <c r="T469" s="247">
        <v>45261.313784722224</v>
      </c>
    </row>
    <row r="470" spans="1:20" x14ac:dyDescent="0.35">
      <c r="A470" t="s">
        <v>205</v>
      </c>
      <c r="B470" t="s">
        <v>206</v>
      </c>
      <c r="C470" t="s">
        <v>97</v>
      </c>
      <c r="D470" s="29">
        <v>45571</v>
      </c>
      <c r="E470">
        <v>0</v>
      </c>
      <c r="F470">
        <v>0</v>
      </c>
      <c r="G470">
        <v>0</v>
      </c>
      <c r="H470">
        <v>0</v>
      </c>
      <c r="R470">
        <v>0</v>
      </c>
      <c r="S470" t="s">
        <v>204</v>
      </c>
      <c r="T470" s="247">
        <v>45261.313796296294</v>
      </c>
    </row>
    <row r="471" spans="1:20" x14ac:dyDescent="0.35">
      <c r="A471" t="s">
        <v>205</v>
      </c>
      <c r="B471" t="s">
        <v>206</v>
      </c>
      <c r="C471" t="s">
        <v>97</v>
      </c>
      <c r="D471" s="29">
        <v>45572</v>
      </c>
      <c r="E471">
        <v>0</v>
      </c>
      <c r="F471">
        <v>0</v>
      </c>
      <c r="G471">
        <v>0</v>
      </c>
      <c r="H471">
        <v>0</v>
      </c>
      <c r="R471">
        <v>0</v>
      </c>
      <c r="S471" t="s">
        <v>204</v>
      </c>
      <c r="T471" s="247">
        <v>45261.313819444447</v>
      </c>
    </row>
    <row r="472" spans="1:20" x14ac:dyDescent="0.35">
      <c r="A472" t="s">
        <v>205</v>
      </c>
      <c r="B472" t="s">
        <v>206</v>
      </c>
      <c r="C472" t="s">
        <v>97</v>
      </c>
      <c r="D472" s="29">
        <v>45573</v>
      </c>
      <c r="E472">
        <v>0</v>
      </c>
      <c r="F472">
        <v>0</v>
      </c>
      <c r="G472">
        <v>0</v>
      </c>
      <c r="H472">
        <v>0</v>
      </c>
      <c r="R472">
        <v>0</v>
      </c>
      <c r="S472" t="s">
        <v>204</v>
      </c>
      <c r="T472" s="247">
        <v>45261.313831018517</v>
      </c>
    </row>
    <row r="473" spans="1:20" x14ac:dyDescent="0.35">
      <c r="A473" t="s">
        <v>205</v>
      </c>
      <c r="B473" t="s">
        <v>206</v>
      </c>
      <c r="C473" t="s">
        <v>97</v>
      </c>
      <c r="D473" s="29">
        <v>45574</v>
      </c>
      <c r="E473">
        <v>0</v>
      </c>
      <c r="F473">
        <v>0</v>
      </c>
      <c r="G473">
        <v>0</v>
      </c>
      <c r="H473">
        <v>0</v>
      </c>
      <c r="R473">
        <v>0</v>
      </c>
      <c r="S473" t="s">
        <v>204</v>
      </c>
      <c r="T473" s="247">
        <v>45261.313854166663</v>
      </c>
    </row>
    <row r="474" spans="1:20" x14ac:dyDescent="0.35">
      <c r="A474" t="s">
        <v>205</v>
      </c>
      <c r="B474" t="s">
        <v>206</v>
      </c>
      <c r="C474" t="s">
        <v>97</v>
      </c>
      <c r="D474" s="29">
        <v>45575</v>
      </c>
      <c r="E474">
        <v>0</v>
      </c>
      <c r="F474">
        <v>0</v>
      </c>
      <c r="G474">
        <v>0</v>
      </c>
      <c r="H474">
        <v>0</v>
      </c>
      <c r="R474">
        <v>0</v>
      </c>
      <c r="S474" t="s">
        <v>204</v>
      </c>
      <c r="T474" s="247">
        <v>45261.31386574074</v>
      </c>
    </row>
    <row r="475" spans="1:20" x14ac:dyDescent="0.35">
      <c r="A475" t="s">
        <v>205</v>
      </c>
      <c r="B475" t="s">
        <v>206</v>
      </c>
      <c r="C475" t="s">
        <v>97</v>
      </c>
      <c r="D475" s="29">
        <v>45576</v>
      </c>
      <c r="E475">
        <v>0</v>
      </c>
      <c r="F475">
        <v>0</v>
      </c>
      <c r="G475">
        <v>0</v>
      </c>
      <c r="H475">
        <v>0</v>
      </c>
      <c r="R475">
        <v>0</v>
      </c>
      <c r="S475" t="s">
        <v>204</v>
      </c>
      <c r="T475" s="247">
        <v>45261.31391203704</v>
      </c>
    </row>
    <row r="476" spans="1:20" x14ac:dyDescent="0.35">
      <c r="A476" t="s">
        <v>205</v>
      </c>
      <c r="B476" t="s">
        <v>206</v>
      </c>
      <c r="C476" t="s">
        <v>97</v>
      </c>
      <c r="D476" s="29">
        <v>45577</v>
      </c>
      <c r="E476">
        <v>0</v>
      </c>
      <c r="F476">
        <v>0</v>
      </c>
      <c r="G476">
        <v>0</v>
      </c>
      <c r="H476">
        <v>0</v>
      </c>
      <c r="R476">
        <v>0</v>
      </c>
      <c r="S476" t="s">
        <v>204</v>
      </c>
      <c r="T476" s="247">
        <v>45261.313946759263</v>
      </c>
    </row>
    <row r="477" spans="1:20" x14ac:dyDescent="0.35">
      <c r="A477" t="s">
        <v>205</v>
      </c>
      <c r="B477" t="s">
        <v>206</v>
      </c>
      <c r="C477" t="s">
        <v>97</v>
      </c>
      <c r="D477" s="29">
        <v>45578</v>
      </c>
      <c r="E477">
        <v>0</v>
      </c>
      <c r="F477">
        <v>0</v>
      </c>
      <c r="G477">
        <v>0</v>
      </c>
      <c r="H477">
        <v>0</v>
      </c>
      <c r="R477">
        <v>0</v>
      </c>
      <c r="S477" t="s">
        <v>204</v>
      </c>
      <c r="T477" s="247">
        <v>45261.313958333332</v>
      </c>
    </row>
    <row r="478" spans="1:20" x14ac:dyDescent="0.35">
      <c r="A478" t="s">
        <v>205</v>
      </c>
      <c r="B478" t="s">
        <v>206</v>
      </c>
      <c r="C478" t="s">
        <v>97</v>
      </c>
      <c r="D478" s="29">
        <v>45579</v>
      </c>
      <c r="E478">
        <v>0</v>
      </c>
      <c r="F478">
        <v>0</v>
      </c>
      <c r="G478">
        <v>0</v>
      </c>
      <c r="H478">
        <v>0</v>
      </c>
      <c r="R478">
        <v>0</v>
      </c>
      <c r="S478" t="s">
        <v>204</v>
      </c>
      <c r="T478" s="247">
        <v>45261.313969907409</v>
      </c>
    </row>
    <row r="479" spans="1:20" x14ac:dyDescent="0.35">
      <c r="A479" t="s">
        <v>205</v>
      </c>
      <c r="B479" t="s">
        <v>206</v>
      </c>
      <c r="C479" t="s">
        <v>97</v>
      </c>
      <c r="D479" s="29">
        <v>45580</v>
      </c>
      <c r="E479">
        <v>0</v>
      </c>
      <c r="F479">
        <v>0</v>
      </c>
      <c r="G479">
        <v>0</v>
      </c>
      <c r="H479">
        <v>0</v>
      </c>
      <c r="R479">
        <v>0</v>
      </c>
      <c r="S479" t="s">
        <v>204</v>
      </c>
      <c r="T479" s="247">
        <v>45261.313981481479</v>
      </c>
    </row>
    <row r="480" spans="1:20" x14ac:dyDescent="0.35">
      <c r="A480" t="s">
        <v>205</v>
      </c>
      <c r="B480" t="s">
        <v>206</v>
      </c>
      <c r="C480" t="s">
        <v>97</v>
      </c>
      <c r="D480" s="29">
        <v>45581</v>
      </c>
      <c r="E480">
        <v>0</v>
      </c>
      <c r="F480">
        <v>0</v>
      </c>
      <c r="G480">
        <v>0</v>
      </c>
      <c r="H480">
        <v>0</v>
      </c>
      <c r="R480">
        <v>0</v>
      </c>
      <c r="S480" t="s">
        <v>204</v>
      </c>
      <c r="T480" s="247">
        <v>45261.313981481479</v>
      </c>
    </row>
    <row r="481" spans="1:20" x14ac:dyDescent="0.35">
      <c r="A481" t="s">
        <v>205</v>
      </c>
      <c r="B481" t="s">
        <v>206</v>
      </c>
      <c r="C481" t="s">
        <v>97</v>
      </c>
      <c r="D481" s="29">
        <v>45582</v>
      </c>
      <c r="E481">
        <v>0</v>
      </c>
      <c r="F481">
        <v>0</v>
      </c>
      <c r="G481">
        <v>0</v>
      </c>
      <c r="H481">
        <v>0</v>
      </c>
      <c r="R481">
        <v>0</v>
      </c>
      <c r="S481" t="s">
        <v>204</v>
      </c>
      <c r="T481" s="247">
        <v>45261.313993055555</v>
      </c>
    </row>
    <row r="482" spans="1:20" x14ac:dyDescent="0.35">
      <c r="A482" t="s">
        <v>205</v>
      </c>
      <c r="B482" t="s">
        <v>206</v>
      </c>
      <c r="C482" t="s">
        <v>97</v>
      </c>
      <c r="D482" s="29">
        <v>45583</v>
      </c>
      <c r="E482">
        <v>0</v>
      </c>
      <c r="F482">
        <v>0</v>
      </c>
      <c r="G482">
        <v>0</v>
      </c>
      <c r="H482">
        <v>0</v>
      </c>
      <c r="R482">
        <v>0</v>
      </c>
      <c r="S482" t="s">
        <v>204</v>
      </c>
      <c r="T482" s="247">
        <v>45261.314004629632</v>
      </c>
    </row>
    <row r="483" spans="1:20" x14ac:dyDescent="0.35">
      <c r="A483" t="s">
        <v>205</v>
      </c>
      <c r="B483" t="s">
        <v>206</v>
      </c>
      <c r="C483" t="s">
        <v>97</v>
      </c>
      <c r="D483" s="29">
        <v>45584</v>
      </c>
      <c r="E483">
        <v>0</v>
      </c>
      <c r="F483">
        <v>0</v>
      </c>
      <c r="G483">
        <v>0</v>
      </c>
      <c r="H483">
        <v>0</v>
      </c>
      <c r="R483">
        <v>0</v>
      </c>
      <c r="S483" t="s">
        <v>204</v>
      </c>
      <c r="T483" s="247">
        <v>45261.314016203702</v>
      </c>
    </row>
    <row r="484" spans="1:20" x14ac:dyDescent="0.35">
      <c r="A484" t="s">
        <v>205</v>
      </c>
      <c r="B484" t="s">
        <v>206</v>
      </c>
      <c r="C484" t="s">
        <v>97</v>
      </c>
      <c r="D484" s="29">
        <v>45585</v>
      </c>
      <c r="E484">
        <v>0</v>
      </c>
      <c r="F484">
        <v>0</v>
      </c>
      <c r="G484">
        <v>0</v>
      </c>
      <c r="H484">
        <v>0</v>
      </c>
      <c r="R484">
        <v>0</v>
      </c>
      <c r="S484" t="s">
        <v>204</v>
      </c>
      <c r="T484" s="247">
        <v>45261.314027777778</v>
      </c>
    </row>
    <row r="485" spans="1:20" x14ac:dyDescent="0.35">
      <c r="A485" t="s">
        <v>205</v>
      </c>
      <c r="B485" t="s">
        <v>206</v>
      </c>
      <c r="C485" t="s">
        <v>97</v>
      </c>
      <c r="D485" s="29">
        <v>45586</v>
      </c>
      <c r="E485">
        <v>0</v>
      </c>
      <c r="F485">
        <v>0</v>
      </c>
      <c r="G485">
        <v>0</v>
      </c>
      <c r="H485">
        <v>0</v>
      </c>
      <c r="R485">
        <v>0</v>
      </c>
      <c r="S485" t="s">
        <v>204</v>
      </c>
      <c r="T485" s="247">
        <v>45261.314039351855</v>
      </c>
    </row>
    <row r="486" spans="1:20" x14ac:dyDescent="0.35">
      <c r="A486" t="s">
        <v>205</v>
      </c>
      <c r="B486" t="s">
        <v>206</v>
      </c>
      <c r="C486" t="s">
        <v>97</v>
      </c>
      <c r="D486" s="29">
        <v>45587</v>
      </c>
      <c r="E486">
        <v>0</v>
      </c>
      <c r="F486">
        <v>0</v>
      </c>
      <c r="G486">
        <v>0</v>
      </c>
      <c r="H486">
        <v>0</v>
      </c>
      <c r="R486">
        <v>0</v>
      </c>
      <c r="S486" t="s">
        <v>204</v>
      </c>
      <c r="T486" s="247">
        <v>45261.314062500001</v>
      </c>
    </row>
    <row r="487" spans="1:20" x14ac:dyDescent="0.35">
      <c r="A487" t="s">
        <v>205</v>
      </c>
      <c r="B487" t="s">
        <v>206</v>
      </c>
      <c r="C487" t="s">
        <v>97</v>
      </c>
      <c r="D487" s="29">
        <v>45588</v>
      </c>
      <c r="E487">
        <v>0</v>
      </c>
      <c r="F487">
        <v>0</v>
      </c>
      <c r="G487">
        <v>0</v>
      </c>
      <c r="H487">
        <v>0</v>
      </c>
      <c r="R487">
        <v>0</v>
      </c>
      <c r="S487" t="s">
        <v>204</v>
      </c>
      <c r="T487" s="247">
        <v>45261.314074074071</v>
      </c>
    </row>
    <row r="488" spans="1:20" x14ac:dyDescent="0.35">
      <c r="A488" t="s">
        <v>205</v>
      </c>
      <c r="B488" t="s">
        <v>206</v>
      </c>
      <c r="C488" t="s">
        <v>97</v>
      </c>
      <c r="D488" s="29">
        <v>45589</v>
      </c>
      <c r="E488">
        <v>0</v>
      </c>
      <c r="F488">
        <v>0</v>
      </c>
      <c r="G488">
        <v>0</v>
      </c>
      <c r="H488">
        <v>0</v>
      </c>
      <c r="R488">
        <v>0</v>
      </c>
      <c r="S488" t="s">
        <v>204</v>
      </c>
      <c r="T488" s="247">
        <v>45261.314085648148</v>
      </c>
    </row>
    <row r="489" spans="1:20" x14ac:dyDescent="0.35">
      <c r="A489" t="s">
        <v>205</v>
      </c>
      <c r="B489" t="s">
        <v>206</v>
      </c>
      <c r="C489" t="s">
        <v>97</v>
      </c>
      <c r="D489" s="29">
        <v>45590</v>
      </c>
      <c r="E489">
        <v>0</v>
      </c>
      <c r="F489">
        <v>0</v>
      </c>
      <c r="G489">
        <v>0</v>
      </c>
      <c r="H489">
        <v>0</v>
      </c>
      <c r="R489">
        <v>0</v>
      </c>
      <c r="S489" t="s">
        <v>204</v>
      </c>
      <c r="T489" s="247">
        <v>45261.314097222225</v>
      </c>
    </row>
    <row r="490" spans="1:20" x14ac:dyDescent="0.35">
      <c r="A490" t="s">
        <v>205</v>
      </c>
      <c r="B490" t="s">
        <v>206</v>
      </c>
      <c r="C490" t="s">
        <v>97</v>
      </c>
      <c r="D490" s="29">
        <v>45591</v>
      </c>
      <c r="E490">
        <v>0</v>
      </c>
      <c r="F490">
        <v>0</v>
      </c>
      <c r="G490">
        <v>0</v>
      </c>
      <c r="H490">
        <v>0</v>
      </c>
      <c r="R490">
        <v>0</v>
      </c>
      <c r="S490" t="s">
        <v>204</v>
      </c>
      <c r="T490" s="247">
        <v>45261.314108796294</v>
      </c>
    </row>
    <row r="491" spans="1:20" x14ac:dyDescent="0.35">
      <c r="A491" t="s">
        <v>205</v>
      </c>
      <c r="B491" t="s">
        <v>206</v>
      </c>
      <c r="C491" t="s">
        <v>97</v>
      </c>
      <c r="D491" s="29">
        <v>45592</v>
      </c>
      <c r="E491">
        <v>0</v>
      </c>
      <c r="F491">
        <v>0</v>
      </c>
      <c r="G491">
        <v>0</v>
      </c>
      <c r="H491">
        <v>0</v>
      </c>
      <c r="R491">
        <v>0</v>
      </c>
      <c r="S491" t="s">
        <v>204</v>
      </c>
      <c r="T491" s="247">
        <v>45261.314120370371</v>
      </c>
    </row>
    <row r="492" spans="1:20" x14ac:dyDescent="0.35">
      <c r="A492" t="s">
        <v>205</v>
      </c>
      <c r="B492" t="s">
        <v>206</v>
      </c>
      <c r="C492" t="s">
        <v>97</v>
      </c>
      <c r="D492" s="29">
        <v>45593</v>
      </c>
      <c r="E492">
        <v>0</v>
      </c>
      <c r="F492">
        <v>0</v>
      </c>
      <c r="G492">
        <v>0</v>
      </c>
      <c r="H492">
        <v>0</v>
      </c>
      <c r="R492">
        <v>0</v>
      </c>
      <c r="S492" t="s">
        <v>204</v>
      </c>
      <c r="T492" s="247">
        <v>45261.314131944448</v>
      </c>
    </row>
    <row r="493" spans="1:20" x14ac:dyDescent="0.35">
      <c r="A493" t="s">
        <v>205</v>
      </c>
      <c r="B493" t="s">
        <v>206</v>
      </c>
      <c r="C493" t="s">
        <v>97</v>
      </c>
      <c r="D493" s="29">
        <v>45594</v>
      </c>
      <c r="E493">
        <v>0</v>
      </c>
      <c r="F493">
        <v>0</v>
      </c>
      <c r="G493">
        <v>0</v>
      </c>
      <c r="H493">
        <v>0</v>
      </c>
      <c r="R493">
        <v>0</v>
      </c>
      <c r="S493" t="s">
        <v>204</v>
      </c>
      <c r="T493" s="247">
        <v>45261.314143518517</v>
      </c>
    </row>
    <row r="494" spans="1:20" x14ac:dyDescent="0.35">
      <c r="A494" t="s">
        <v>205</v>
      </c>
      <c r="B494" t="s">
        <v>206</v>
      </c>
      <c r="C494" t="s">
        <v>97</v>
      </c>
      <c r="D494" s="29">
        <v>45595</v>
      </c>
      <c r="E494">
        <v>0</v>
      </c>
      <c r="F494">
        <v>0</v>
      </c>
      <c r="G494">
        <v>0</v>
      </c>
      <c r="H494">
        <v>0</v>
      </c>
      <c r="R494">
        <v>0</v>
      </c>
      <c r="S494" t="s">
        <v>204</v>
      </c>
      <c r="T494" s="247">
        <v>45261.314155092594</v>
      </c>
    </row>
    <row r="495" spans="1:20" x14ac:dyDescent="0.35">
      <c r="A495" t="s">
        <v>205</v>
      </c>
      <c r="B495" t="s">
        <v>206</v>
      </c>
      <c r="C495" t="s">
        <v>97</v>
      </c>
      <c r="D495" s="29">
        <v>45596</v>
      </c>
      <c r="E495">
        <v>0</v>
      </c>
      <c r="F495">
        <v>0</v>
      </c>
      <c r="G495">
        <v>0</v>
      </c>
      <c r="H495">
        <v>0</v>
      </c>
      <c r="R495">
        <v>0</v>
      </c>
      <c r="S495" t="s">
        <v>204</v>
      </c>
      <c r="T495" s="247">
        <v>45261.314166666663</v>
      </c>
    </row>
    <row r="496" spans="1:20" x14ac:dyDescent="0.35">
      <c r="A496" t="s">
        <v>205</v>
      </c>
      <c r="B496" t="s">
        <v>206</v>
      </c>
      <c r="C496" t="s">
        <v>97</v>
      </c>
      <c r="D496" s="29">
        <v>45597</v>
      </c>
      <c r="E496">
        <v>0</v>
      </c>
      <c r="F496">
        <v>0</v>
      </c>
      <c r="G496">
        <v>0</v>
      </c>
      <c r="H496">
        <v>0</v>
      </c>
      <c r="R496">
        <v>0</v>
      </c>
      <c r="S496" t="s">
        <v>204</v>
      </c>
      <c r="T496" s="247">
        <v>45292.312719907408</v>
      </c>
    </row>
    <row r="497" spans="1:20" x14ac:dyDescent="0.35">
      <c r="A497" t="s">
        <v>205</v>
      </c>
      <c r="B497" t="s">
        <v>206</v>
      </c>
      <c r="C497" t="s">
        <v>97</v>
      </c>
      <c r="D497" s="29">
        <v>45598</v>
      </c>
      <c r="E497">
        <v>0</v>
      </c>
      <c r="F497">
        <v>0</v>
      </c>
      <c r="G497">
        <v>0</v>
      </c>
      <c r="H497">
        <v>0</v>
      </c>
      <c r="R497">
        <v>0</v>
      </c>
      <c r="S497" t="s">
        <v>204</v>
      </c>
      <c r="T497" s="247">
        <v>45292.313796296294</v>
      </c>
    </row>
    <row r="498" spans="1:20" x14ac:dyDescent="0.35">
      <c r="A498" t="s">
        <v>205</v>
      </c>
      <c r="B498" t="s">
        <v>206</v>
      </c>
      <c r="C498" t="s">
        <v>97</v>
      </c>
      <c r="D498" s="29">
        <v>45599</v>
      </c>
      <c r="E498">
        <v>0</v>
      </c>
      <c r="F498">
        <v>0</v>
      </c>
      <c r="G498">
        <v>0</v>
      </c>
      <c r="H498">
        <v>0</v>
      </c>
      <c r="R498">
        <v>0</v>
      </c>
      <c r="S498" t="s">
        <v>204</v>
      </c>
      <c r="T498" s="247">
        <v>45292.313807870371</v>
      </c>
    </row>
    <row r="499" spans="1:20" x14ac:dyDescent="0.35">
      <c r="A499" t="s">
        <v>205</v>
      </c>
      <c r="B499" t="s">
        <v>206</v>
      </c>
      <c r="C499" t="s">
        <v>97</v>
      </c>
      <c r="D499" s="29">
        <v>45600</v>
      </c>
      <c r="E499">
        <v>0</v>
      </c>
      <c r="F499">
        <v>0</v>
      </c>
      <c r="G499">
        <v>0</v>
      </c>
      <c r="H499">
        <v>0</v>
      </c>
      <c r="R499">
        <v>0</v>
      </c>
      <c r="S499" t="s">
        <v>204</v>
      </c>
      <c r="T499" s="247">
        <v>45292.313831018517</v>
      </c>
    </row>
    <row r="500" spans="1:20" x14ac:dyDescent="0.35">
      <c r="A500" t="s">
        <v>205</v>
      </c>
      <c r="B500" t="s">
        <v>206</v>
      </c>
      <c r="C500" t="s">
        <v>97</v>
      </c>
      <c r="D500" s="29">
        <v>45601</v>
      </c>
      <c r="E500">
        <v>0</v>
      </c>
      <c r="F500">
        <v>0</v>
      </c>
      <c r="G500">
        <v>0</v>
      </c>
      <c r="H500">
        <v>0</v>
      </c>
      <c r="R500">
        <v>0</v>
      </c>
      <c r="S500" t="s">
        <v>204</v>
      </c>
      <c r="T500" s="247">
        <v>45292.313842592594</v>
      </c>
    </row>
    <row r="501" spans="1:20" x14ac:dyDescent="0.35">
      <c r="A501" t="s">
        <v>205</v>
      </c>
      <c r="B501" t="s">
        <v>206</v>
      </c>
      <c r="C501" t="s">
        <v>97</v>
      </c>
      <c r="D501" s="29">
        <v>45602</v>
      </c>
      <c r="E501">
        <v>0</v>
      </c>
      <c r="F501">
        <v>0</v>
      </c>
      <c r="G501">
        <v>0</v>
      </c>
      <c r="H501">
        <v>0</v>
      </c>
      <c r="R501">
        <v>0</v>
      </c>
      <c r="S501" t="s">
        <v>204</v>
      </c>
      <c r="T501" s="247">
        <v>45292.313854166663</v>
      </c>
    </row>
    <row r="502" spans="1:20" x14ac:dyDescent="0.35">
      <c r="A502" t="s">
        <v>205</v>
      </c>
      <c r="B502" t="s">
        <v>206</v>
      </c>
      <c r="C502" t="s">
        <v>97</v>
      </c>
      <c r="D502" s="29">
        <v>45603</v>
      </c>
      <c r="E502">
        <v>0</v>
      </c>
      <c r="F502">
        <v>0</v>
      </c>
      <c r="G502">
        <v>0</v>
      </c>
      <c r="H502">
        <v>0</v>
      </c>
      <c r="R502">
        <v>0</v>
      </c>
      <c r="S502" t="s">
        <v>204</v>
      </c>
      <c r="T502" s="247">
        <v>45292.31386574074</v>
      </c>
    </row>
    <row r="503" spans="1:20" x14ac:dyDescent="0.35">
      <c r="A503" t="s">
        <v>205</v>
      </c>
      <c r="B503" t="s">
        <v>206</v>
      </c>
      <c r="C503" t="s">
        <v>97</v>
      </c>
      <c r="D503" s="29">
        <v>45604</v>
      </c>
      <c r="E503">
        <v>0</v>
      </c>
      <c r="F503">
        <v>0</v>
      </c>
      <c r="G503">
        <v>0</v>
      </c>
      <c r="H503">
        <v>0</v>
      </c>
      <c r="R503">
        <v>0</v>
      </c>
      <c r="S503" t="s">
        <v>204</v>
      </c>
      <c r="T503" s="247">
        <v>45292.313877314817</v>
      </c>
    </row>
    <row r="504" spans="1:20" x14ac:dyDescent="0.35">
      <c r="A504" t="s">
        <v>205</v>
      </c>
      <c r="B504" t="s">
        <v>206</v>
      </c>
      <c r="C504" t="s">
        <v>97</v>
      </c>
      <c r="D504" s="29">
        <v>45605</v>
      </c>
      <c r="E504">
        <v>0</v>
      </c>
      <c r="F504">
        <v>0</v>
      </c>
      <c r="G504">
        <v>0</v>
      </c>
      <c r="H504">
        <v>0</v>
      </c>
      <c r="R504">
        <v>0</v>
      </c>
      <c r="S504" t="s">
        <v>204</v>
      </c>
      <c r="T504" s="247">
        <v>45292.313900462963</v>
      </c>
    </row>
    <row r="505" spans="1:20" x14ac:dyDescent="0.35">
      <c r="A505" t="s">
        <v>205</v>
      </c>
      <c r="B505" t="s">
        <v>206</v>
      </c>
      <c r="C505" t="s">
        <v>97</v>
      </c>
      <c r="D505" s="29">
        <v>45606</v>
      </c>
      <c r="E505">
        <v>0</v>
      </c>
      <c r="F505">
        <v>0</v>
      </c>
      <c r="G505">
        <v>0</v>
      </c>
      <c r="H505">
        <v>0</v>
      </c>
      <c r="R505">
        <v>0</v>
      </c>
      <c r="S505" t="s">
        <v>204</v>
      </c>
      <c r="T505" s="247">
        <v>45292.313923611109</v>
      </c>
    </row>
    <row r="506" spans="1:20" x14ac:dyDescent="0.35">
      <c r="A506" t="s">
        <v>205</v>
      </c>
      <c r="B506" t="s">
        <v>206</v>
      </c>
      <c r="C506" t="s">
        <v>97</v>
      </c>
      <c r="D506" s="29">
        <v>45607</v>
      </c>
      <c r="E506">
        <v>0</v>
      </c>
      <c r="F506">
        <v>0</v>
      </c>
      <c r="G506">
        <v>0</v>
      </c>
      <c r="H506">
        <v>0</v>
      </c>
      <c r="R506">
        <v>0</v>
      </c>
      <c r="S506" t="s">
        <v>204</v>
      </c>
      <c r="T506" s="247">
        <v>45292.313935185186</v>
      </c>
    </row>
    <row r="507" spans="1:20" x14ac:dyDescent="0.35">
      <c r="A507" t="s">
        <v>205</v>
      </c>
      <c r="B507" t="s">
        <v>206</v>
      </c>
      <c r="C507" t="s">
        <v>97</v>
      </c>
      <c r="D507" s="29">
        <v>45608</v>
      </c>
      <c r="E507">
        <v>0</v>
      </c>
      <c r="F507">
        <v>0</v>
      </c>
      <c r="G507">
        <v>0</v>
      </c>
      <c r="H507">
        <v>0</v>
      </c>
      <c r="R507">
        <v>0</v>
      </c>
      <c r="S507" t="s">
        <v>204</v>
      </c>
      <c r="T507" s="247">
        <v>45292.313958333332</v>
      </c>
    </row>
    <row r="508" spans="1:20" x14ac:dyDescent="0.35">
      <c r="A508" t="s">
        <v>205</v>
      </c>
      <c r="B508" t="s">
        <v>206</v>
      </c>
      <c r="C508" t="s">
        <v>97</v>
      </c>
      <c r="D508" s="29">
        <v>45609</v>
      </c>
      <c r="E508">
        <v>0</v>
      </c>
      <c r="F508">
        <v>0</v>
      </c>
      <c r="G508">
        <v>0</v>
      </c>
      <c r="H508">
        <v>0</v>
      </c>
      <c r="R508">
        <v>0</v>
      </c>
      <c r="S508" t="s">
        <v>204</v>
      </c>
      <c r="T508" s="247">
        <v>45292.313969907409</v>
      </c>
    </row>
    <row r="509" spans="1:20" x14ac:dyDescent="0.35">
      <c r="A509" t="s">
        <v>205</v>
      </c>
      <c r="B509" t="s">
        <v>206</v>
      </c>
      <c r="C509" t="s">
        <v>97</v>
      </c>
      <c r="D509" s="29">
        <v>45610</v>
      </c>
      <c r="E509">
        <v>0</v>
      </c>
      <c r="F509">
        <v>0</v>
      </c>
      <c r="G509">
        <v>0</v>
      </c>
      <c r="H509">
        <v>0</v>
      </c>
      <c r="R509">
        <v>0</v>
      </c>
      <c r="S509" t="s">
        <v>204</v>
      </c>
      <c r="T509" s="247">
        <v>45292.313981481479</v>
      </c>
    </row>
    <row r="510" spans="1:20" x14ac:dyDescent="0.35">
      <c r="A510" t="s">
        <v>205</v>
      </c>
      <c r="B510" t="s">
        <v>206</v>
      </c>
      <c r="C510" t="s">
        <v>97</v>
      </c>
      <c r="D510" s="29">
        <v>45611</v>
      </c>
      <c r="E510">
        <v>0</v>
      </c>
      <c r="F510">
        <v>0</v>
      </c>
      <c r="G510">
        <v>0</v>
      </c>
      <c r="H510">
        <v>0</v>
      </c>
      <c r="R510">
        <v>0</v>
      </c>
      <c r="S510" t="s">
        <v>204</v>
      </c>
      <c r="T510" s="247">
        <v>45292.314004629632</v>
      </c>
    </row>
    <row r="511" spans="1:20" x14ac:dyDescent="0.35">
      <c r="A511" t="s">
        <v>205</v>
      </c>
      <c r="B511" t="s">
        <v>206</v>
      </c>
      <c r="C511" t="s">
        <v>97</v>
      </c>
      <c r="D511" s="29">
        <v>45612</v>
      </c>
      <c r="E511">
        <v>0</v>
      </c>
      <c r="F511">
        <v>0</v>
      </c>
      <c r="G511">
        <v>0</v>
      </c>
      <c r="H511">
        <v>0</v>
      </c>
      <c r="R511">
        <v>0</v>
      </c>
      <c r="S511" t="s">
        <v>204</v>
      </c>
      <c r="T511" s="247">
        <v>45292.314016203702</v>
      </c>
    </row>
    <row r="512" spans="1:20" x14ac:dyDescent="0.35">
      <c r="A512" t="s">
        <v>205</v>
      </c>
      <c r="B512" t="s">
        <v>206</v>
      </c>
      <c r="C512" t="s">
        <v>97</v>
      </c>
      <c r="D512" s="29">
        <v>45613</v>
      </c>
      <c r="E512">
        <v>0</v>
      </c>
      <c r="F512">
        <v>0</v>
      </c>
      <c r="G512">
        <v>0</v>
      </c>
      <c r="H512">
        <v>0</v>
      </c>
      <c r="R512">
        <v>0</v>
      </c>
      <c r="S512" t="s">
        <v>204</v>
      </c>
      <c r="T512" s="247">
        <v>45292.314039351855</v>
      </c>
    </row>
    <row r="513" spans="1:20" x14ac:dyDescent="0.35">
      <c r="A513" t="s">
        <v>205</v>
      </c>
      <c r="B513" t="s">
        <v>206</v>
      </c>
      <c r="C513" t="s">
        <v>97</v>
      </c>
      <c r="D513" s="29">
        <v>45614</v>
      </c>
      <c r="E513">
        <v>0</v>
      </c>
      <c r="F513">
        <v>0</v>
      </c>
      <c r="G513">
        <v>0</v>
      </c>
      <c r="H513">
        <v>0</v>
      </c>
      <c r="R513">
        <v>0</v>
      </c>
      <c r="S513" t="s">
        <v>204</v>
      </c>
      <c r="T513" s="247">
        <v>45292.314050925925</v>
      </c>
    </row>
    <row r="514" spans="1:20" x14ac:dyDescent="0.35">
      <c r="A514" t="s">
        <v>205</v>
      </c>
      <c r="B514" t="s">
        <v>206</v>
      </c>
      <c r="C514" t="s">
        <v>97</v>
      </c>
      <c r="D514" s="29">
        <v>45615</v>
      </c>
      <c r="E514">
        <v>0</v>
      </c>
      <c r="F514">
        <v>0</v>
      </c>
      <c r="G514">
        <v>0</v>
      </c>
      <c r="H514">
        <v>0</v>
      </c>
      <c r="R514">
        <v>0</v>
      </c>
      <c r="S514" t="s">
        <v>204</v>
      </c>
      <c r="T514" s="247">
        <v>45292.314074074071</v>
      </c>
    </row>
    <row r="515" spans="1:20" x14ac:dyDescent="0.35">
      <c r="A515" t="s">
        <v>205</v>
      </c>
      <c r="B515" t="s">
        <v>206</v>
      </c>
      <c r="C515" t="s">
        <v>97</v>
      </c>
      <c r="D515" s="29">
        <v>45616</v>
      </c>
      <c r="E515">
        <v>0</v>
      </c>
      <c r="F515">
        <v>0</v>
      </c>
      <c r="G515">
        <v>0</v>
      </c>
      <c r="H515">
        <v>0</v>
      </c>
      <c r="R515">
        <v>0</v>
      </c>
      <c r="S515" t="s">
        <v>204</v>
      </c>
      <c r="T515" s="247">
        <v>45292.314085648148</v>
      </c>
    </row>
    <row r="516" spans="1:20" x14ac:dyDescent="0.35">
      <c r="A516" t="s">
        <v>205</v>
      </c>
      <c r="B516" t="s">
        <v>206</v>
      </c>
      <c r="C516" t="s">
        <v>97</v>
      </c>
      <c r="D516" s="29">
        <v>45617</v>
      </c>
      <c r="E516">
        <v>0</v>
      </c>
      <c r="F516">
        <v>0</v>
      </c>
      <c r="G516">
        <v>0</v>
      </c>
      <c r="H516">
        <v>0</v>
      </c>
      <c r="R516">
        <v>0</v>
      </c>
      <c r="S516" t="s">
        <v>204</v>
      </c>
      <c r="T516" s="247">
        <v>45292.314097222225</v>
      </c>
    </row>
    <row r="517" spans="1:20" x14ac:dyDescent="0.35">
      <c r="A517" t="s">
        <v>205</v>
      </c>
      <c r="B517" t="s">
        <v>206</v>
      </c>
      <c r="C517" t="s">
        <v>97</v>
      </c>
      <c r="D517" s="29">
        <v>45618</v>
      </c>
      <c r="E517">
        <v>0</v>
      </c>
      <c r="F517">
        <v>0</v>
      </c>
      <c r="G517">
        <v>0</v>
      </c>
      <c r="H517">
        <v>0</v>
      </c>
      <c r="R517">
        <v>0</v>
      </c>
      <c r="S517" t="s">
        <v>204</v>
      </c>
      <c r="T517" s="247">
        <v>45292.314120370371</v>
      </c>
    </row>
    <row r="518" spans="1:20" x14ac:dyDescent="0.35">
      <c r="A518" t="s">
        <v>205</v>
      </c>
      <c r="B518" t="s">
        <v>206</v>
      </c>
      <c r="C518" t="s">
        <v>97</v>
      </c>
      <c r="D518" s="29">
        <v>45619</v>
      </c>
      <c r="E518">
        <v>0</v>
      </c>
      <c r="F518">
        <v>0</v>
      </c>
      <c r="G518">
        <v>0</v>
      </c>
      <c r="H518">
        <v>0</v>
      </c>
      <c r="R518">
        <v>0</v>
      </c>
      <c r="S518" t="s">
        <v>204</v>
      </c>
      <c r="T518" s="247">
        <v>45292.314131944448</v>
      </c>
    </row>
    <row r="519" spans="1:20" x14ac:dyDescent="0.35">
      <c r="A519" t="s">
        <v>205</v>
      </c>
      <c r="B519" t="s">
        <v>206</v>
      </c>
      <c r="C519" t="s">
        <v>97</v>
      </c>
      <c r="D519" s="29">
        <v>45620</v>
      </c>
      <c r="E519">
        <v>0</v>
      </c>
      <c r="F519">
        <v>0</v>
      </c>
      <c r="G519">
        <v>0</v>
      </c>
      <c r="H519">
        <v>0</v>
      </c>
      <c r="R519">
        <v>0</v>
      </c>
      <c r="S519" t="s">
        <v>204</v>
      </c>
      <c r="T519" s="247">
        <v>45292.314155092594</v>
      </c>
    </row>
    <row r="520" spans="1:20" x14ac:dyDescent="0.35">
      <c r="A520" t="s">
        <v>205</v>
      </c>
      <c r="B520" t="s">
        <v>206</v>
      </c>
      <c r="C520" t="s">
        <v>97</v>
      </c>
      <c r="D520" s="29">
        <v>45621</v>
      </c>
      <c r="E520">
        <v>0</v>
      </c>
      <c r="F520">
        <v>0</v>
      </c>
      <c r="G520">
        <v>0</v>
      </c>
      <c r="H520">
        <v>0</v>
      </c>
      <c r="R520">
        <v>0</v>
      </c>
      <c r="S520" t="s">
        <v>204</v>
      </c>
      <c r="T520" s="247">
        <v>45292.314166666663</v>
      </c>
    </row>
    <row r="521" spans="1:20" x14ac:dyDescent="0.35">
      <c r="A521" t="s">
        <v>205</v>
      </c>
      <c r="B521" t="s">
        <v>206</v>
      </c>
      <c r="C521" t="s">
        <v>97</v>
      </c>
      <c r="D521" s="29">
        <v>45622</v>
      </c>
      <c r="E521">
        <v>0</v>
      </c>
      <c r="F521">
        <v>0</v>
      </c>
      <c r="G521">
        <v>0</v>
      </c>
      <c r="H521">
        <v>0</v>
      </c>
      <c r="R521">
        <v>0</v>
      </c>
      <c r="S521" t="s">
        <v>204</v>
      </c>
      <c r="T521" s="247">
        <v>45292.314189814817</v>
      </c>
    </row>
    <row r="522" spans="1:20" x14ac:dyDescent="0.35">
      <c r="A522" t="s">
        <v>205</v>
      </c>
      <c r="B522" t="s">
        <v>206</v>
      </c>
      <c r="C522" t="s">
        <v>97</v>
      </c>
      <c r="D522" s="29">
        <v>45623</v>
      </c>
      <c r="E522">
        <v>0</v>
      </c>
      <c r="F522">
        <v>0</v>
      </c>
      <c r="G522">
        <v>0</v>
      </c>
      <c r="H522">
        <v>0</v>
      </c>
      <c r="R522">
        <v>0</v>
      </c>
      <c r="S522" t="s">
        <v>204</v>
      </c>
      <c r="T522" s="247">
        <v>45292.314201388886</v>
      </c>
    </row>
    <row r="523" spans="1:20" x14ac:dyDescent="0.35">
      <c r="A523" t="s">
        <v>205</v>
      </c>
      <c r="B523" t="s">
        <v>206</v>
      </c>
      <c r="C523" t="s">
        <v>97</v>
      </c>
      <c r="D523" s="29">
        <v>45624</v>
      </c>
      <c r="E523">
        <v>0</v>
      </c>
      <c r="F523">
        <v>0</v>
      </c>
      <c r="G523">
        <v>0</v>
      </c>
      <c r="H523">
        <v>0</v>
      </c>
      <c r="R523">
        <v>0</v>
      </c>
      <c r="S523" t="s">
        <v>204</v>
      </c>
      <c r="T523" s="247">
        <v>45292.314212962963</v>
      </c>
    </row>
    <row r="524" spans="1:20" x14ac:dyDescent="0.35">
      <c r="A524" t="s">
        <v>205</v>
      </c>
      <c r="B524" t="s">
        <v>206</v>
      </c>
      <c r="C524" t="s">
        <v>97</v>
      </c>
      <c r="D524" s="29">
        <v>45625</v>
      </c>
      <c r="E524">
        <v>0</v>
      </c>
      <c r="F524">
        <v>0</v>
      </c>
      <c r="G524">
        <v>0</v>
      </c>
      <c r="H524">
        <v>0</v>
      </c>
      <c r="R524">
        <v>0</v>
      </c>
      <c r="S524" t="s">
        <v>204</v>
      </c>
      <c r="T524" s="247">
        <v>45292.314236111109</v>
      </c>
    </row>
    <row r="525" spans="1:20" x14ac:dyDescent="0.35">
      <c r="A525" t="s">
        <v>205</v>
      </c>
      <c r="B525" t="s">
        <v>206</v>
      </c>
      <c r="C525" t="s">
        <v>97</v>
      </c>
      <c r="D525" s="29">
        <v>45626</v>
      </c>
      <c r="E525">
        <v>0</v>
      </c>
      <c r="F525">
        <v>0</v>
      </c>
      <c r="G525">
        <v>0</v>
      </c>
      <c r="H525">
        <v>0</v>
      </c>
      <c r="R525">
        <v>0</v>
      </c>
      <c r="S525" t="s">
        <v>204</v>
      </c>
      <c r="T525" s="247">
        <v>45292.314247685186</v>
      </c>
    </row>
    <row r="526" spans="1:20" x14ac:dyDescent="0.35">
      <c r="A526" t="s">
        <v>205</v>
      </c>
      <c r="B526" t="s">
        <v>206</v>
      </c>
      <c r="C526" t="s">
        <v>97</v>
      </c>
      <c r="D526" s="29">
        <v>45627</v>
      </c>
      <c r="E526">
        <v>0</v>
      </c>
      <c r="F526">
        <v>0</v>
      </c>
      <c r="G526">
        <v>0</v>
      </c>
      <c r="H526">
        <v>0</v>
      </c>
      <c r="R526">
        <v>0</v>
      </c>
      <c r="S526" t="s">
        <v>204</v>
      </c>
      <c r="T526" s="247">
        <v>45323.312986111108</v>
      </c>
    </row>
    <row r="527" spans="1:20" x14ac:dyDescent="0.35">
      <c r="A527" t="s">
        <v>205</v>
      </c>
      <c r="B527" t="s">
        <v>206</v>
      </c>
      <c r="C527" t="s">
        <v>97</v>
      </c>
      <c r="D527" s="29">
        <v>45628</v>
      </c>
      <c r="E527">
        <v>0</v>
      </c>
      <c r="F527">
        <v>0</v>
      </c>
      <c r="G527">
        <v>0</v>
      </c>
      <c r="H527">
        <v>0</v>
      </c>
      <c r="R527">
        <v>0</v>
      </c>
      <c r="S527" t="s">
        <v>204</v>
      </c>
      <c r="T527" s="247">
        <v>45323.313761574071</v>
      </c>
    </row>
    <row r="528" spans="1:20" x14ac:dyDescent="0.35">
      <c r="A528" t="s">
        <v>205</v>
      </c>
      <c r="B528" t="s">
        <v>206</v>
      </c>
      <c r="C528" t="s">
        <v>97</v>
      </c>
      <c r="D528" s="29">
        <v>45629</v>
      </c>
      <c r="E528">
        <v>0</v>
      </c>
      <c r="F528">
        <v>0</v>
      </c>
      <c r="G528">
        <v>0</v>
      </c>
      <c r="H528">
        <v>0</v>
      </c>
      <c r="R528">
        <v>0</v>
      </c>
      <c r="S528" t="s">
        <v>204</v>
      </c>
      <c r="T528" s="247">
        <v>45323.313773148147</v>
      </c>
    </row>
    <row r="529" spans="1:20" x14ac:dyDescent="0.35">
      <c r="A529" t="s">
        <v>205</v>
      </c>
      <c r="B529" t="s">
        <v>206</v>
      </c>
      <c r="C529" t="s">
        <v>97</v>
      </c>
      <c r="D529" s="29">
        <v>45630</v>
      </c>
      <c r="E529">
        <v>0</v>
      </c>
      <c r="F529">
        <v>0</v>
      </c>
      <c r="G529">
        <v>0</v>
      </c>
      <c r="H529">
        <v>0</v>
      </c>
      <c r="R529">
        <v>0</v>
      </c>
      <c r="S529" t="s">
        <v>204</v>
      </c>
      <c r="T529" s="247">
        <v>45323.313819444447</v>
      </c>
    </row>
    <row r="530" spans="1:20" x14ac:dyDescent="0.35">
      <c r="A530" t="s">
        <v>205</v>
      </c>
      <c r="B530" t="s">
        <v>206</v>
      </c>
      <c r="C530" t="s">
        <v>97</v>
      </c>
      <c r="D530" s="29">
        <v>45631</v>
      </c>
      <c r="E530">
        <v>0</v>
      </c>
      <c r="F530">
        <v>0</v>
      </c>
      <c r="G530">
        <v>0</v>
      </c>
      <c r="H530">
        <v>0</v>
      </c>
      <c r="R530">
        <v>0</v>
      </c>
      <c r="S530" t="s">
        <v>204</v>
      </c>
      <c r="T530" s="247">
        <v>45323.313831018517</v>
      </c>
    </row>
    <row r="531" spans="1:20" x14ac:dyDescent="0.35">
      <c r="A531" t="s">
        <v>205</v>
      </c>
      <c r="B531" t="s">
        <v>206</v>
      </c>
      <c r="C531" t="s">
        <v>97</v>
      </c>
      <c r="D531" s="29">
        <v>45632</v>
      </c>
      <c r="E531">
        <v>0</v>
      </c>
      <c r="F531">
        <v>0</v>
      </c>
      <c r="G531">
        <v>0</v>
      </c>
      <c r="H531">
        <v>0</v>
      </c>
      <c r="R531">
        <v>0</v>
      </c>
      <c r="S531" t="s">
        <v>204</v>
      </c>
      <c r="T531" s="247">
        <v>45323.313854166663</v>
      </c>
    </row>
    <row r="532" spans="1:20" x14ac:dyDescent="0.35">
      <c r="A532" t="s">
        <v>205</v>
      </c>
      <c r="B532" t="s">
        <v>206</v>
      </c>
      <c r="C532" t="s">
        <v>97</v>
      </c>
      <c r="D532" s="29">
        <v>45633</v>
      </c>
      <c r="E532">
        <v>0</v>
      </c>
      <c r="F532">
        <v>0</v>
      </c>
      <c r="G532">
        <v>0</v>
      </c>
      <c r="H532">
        <v>0</v>
      </c>
      <c r="R532">
        <v>0</v>
      </c>
      <c r="S532" t="s">
        <v>204</v>
      </c>
      <c r="T532" s="247">
        <v>45323.313877314817</v>
      </c>
    </row>
    <row r="533" spans="1:20" x14ac:dyDescent="0.35">
      <c r="A533" t="s">
        <v>205</v>
      </c>
      <c r="B533" t="s">
        <v>206</v>
      </c>
      <c r="C533" t="s">
        <v>97</v>
      </c>
      <c r="D533" s="29">
        <v>45634</v>
      </c>
      <c r="E533">
        <v>0</v>
      </c>
      <c r="F533">
        <v>0</v>
      </c>
      <c r="G533">
        <v>0</v>
      </c>
      <c r="H533">
        <v>0</v>
      </c>
      <c r="R533">
        <v>0</v>
      </c>
      <c r="S533" t="s">
        <v>204</v>
      </c>
      <c r="T533" s="247">
        <v>45323.313900462963</v>
      </c>
    </row>
    <row r="534" spans="1:20" x14ac:dyDescent="0.35">
      <c r="A534" t="s">
        <v>205</v>
      </c>
      <c r="B534" t="s">
        <v>206</v>
      </c>
      <c r="C534" t="s">
        <v>97</v>
      </c>
      <c r="D534" s="29">
        <v>45635</v>
      </c>
      <c r="E534">
        <v>0</v>
      </c>
      <c r="F534">
        <v>0</v>
      </c>
      <c r="G534">
        <v>0</v>
      </c>
      <c r="H534">
        <v>0</v>
      </c>
      <c r="R534">
        <v>0</v>
      </c>
      <c r="S534" t="s">
        <v>204</v>
      </c>
      <c r="T534" s="247">
        <v>45323.313923611109</v>
      </c>
    </row>
    <row r="535" spans="1:20" x14ac:dyDescent="0.35">
      <c r="A535" t="s">
        <v>205</v>
      </c>
      <c r="B535" t="s">
        <v>206</v>
      </c>
      <c r="C535" t="s">
        <v>97</v>
      </c>
      <c r="D535" s="29">
        <v>45636</v>
      </c>
      <c r="E535">
        <v>0</v>
      </c>
      <c r="F535">
        <v>0</v>
      </c>
      <c r="G535">
        <v>0</v>
      </c>
      <c r="H535">
        <v>0</v>
      </c>
      <c r="R535">
        <v>0</v>
      </c>
      <c r="S535" t="s">
        <v>204</v>
      </c>
      <c r="T535" s="247">
        <v>45323.313935185186</v>
      </c>
    </row>
    <row r="536" spans="1:20" x14ac:dyDescent="0.35">
      <c r="A536" t="s">
        <v>205</v>
      </c>
      <c r="B536" t="s">
        <v>206</v>
      </c>
      <c r="C536" t="s">
        <v>97</v>
      </c>
      <c r="D536" s="29">
        <v>45637</v>
      </c>
      <c r="E536">
        <v>0</v>
      </c>
      <c r="F536">
        <v>0</v>
      </c>
      <c r="G536">
        <v>0</v>
      </c>
      <c r="H536">
        <v>0</v>
      </c>
      <c r="R536">
        <v>0</v>
      </c>
      <c r="S536" t="s">
        <v>204</v>
      </c>
      <c r="T536" s="247">
        <v>45323.313981481479</v>
      </c>
    </row>
    <row r="537" spans="1:20" x14ac:dyDescent="0.35">
      <c r="A537" t="s">
        <v>205</v>
      </c>
      <c r="B537" t="s">
        <v>206</v>
      </c>
      <c r="C537" t="s">
        <v>97</v>
      </c>
      <c r="D537" s="29">
        <v>45638</v>
      </c>
      <c r="E537">
        <v>0</v>
      </c>
      <c r="F537">
        <v>0</v>
      </c>
      <c r="G537">
        <v>0</v>
      </c>
      <c r="H537">
        <v>0</v>
      </c>
      <c r="R537">
        <v>0</v>
      </c>
      <c r="S537" t="s">
        <v>204</v>
      </c>
      <c r="T537" s="247">
        <v>45323.314004629632</v>
      </c>
    </row>
    <row r="538" spans="1:20" x14ac:dyDescent="0.35">
      <c r="A538" t="s">
        <v>205</v>
      </c>
      <c r="B538" t="s">
        <v>206</v>
      </c>
      <c r="C538" t="s">
        <v>97</v>
      </c>
      <c r="D538" s="29">
        <v>45639</v>
      </c>
      <c r="E538">
        <v>0</v>
      </c>
      <c r="F538">
        <v>0</v>
      </c>
      <c r="G538">
        <v>0</v>
      </c>
      <c r="H538">
        <v>0</v>
      </c>
      <c r="R538">
        <v>0</v>
      </c>
      <c r="S538" t="s">
        <v>204</v>
      </c>
      <c r="T538" s="247">
        <v>45323.314016203702</v>
      </c>
    </row>
    <row r="539" spans="1:20" x14ac:dyDescent="0.35">
      <c r="A539" t="s">
        <v>205</v>
      </c>
      <c r="B539" t="s">
        <v>206</v>
      </c>
      <c r="C539" t="s">
        <v>97</v>
      </c>
      <c r="D539" s="29">
        <v>45640</v>
      </c>
      <c r="E539">
        <v>0</v>
      </c>
      <c r="F539">
        <v>0</v>
      </c>
      <c r="G539">
        <v>0</v>
      </c>
      <c r="H539">
        <v>0</v>
      </c>
      <c r="R539">
        <v>0</v>
      </c>
      <c r="S539" t="s">
        <v>204</v>
      </c>
      <c r="T539" s="247">
        <v>45323.314027777778</v>
      </c>
    </row>
    <row r="540" spans="1:20" x14ac:dyDescent="0.35">
      <c r="A540" t="s">
        <v>205</v>
      </c>
      <c r="B540" t="s">
        <v>206</v>
      </c>
      <c r="C540" t="s">
        <v>97</v>
      </c>
      <c r="D540" s="29">
        <v>45641</v>
      </c>
      <c r="E540">
        <v>0</v>
      </c>
      <c r="F540">
        <v>0</v>
      </c>
      <c r="G540">
        <v>0</v>
      </c>
      <c r="H540">
        <v>0</v>
      </c>
      <c r="R540">
        <v>0</v>
      </c>
      <c r="S540" t="s">
        <v>204</v>
      </c>
      <c r="T540" s="247">
        <v>45323.314039351855</v>
      </c>
    </row>
    <row r="541" spans="1:20" x14ac:dyDescent="0.35">
      <c r="A541" t="s">
        <v>205</v>
      </c>
      <c r="B541" t="s">
        <v>206</v>
      </c>
      <c r="C541" t="s">
        <v>97</v>
      </c>
      <c r="D541" s="29">
        <v>45642</v>
      </c>
      <c r="E541">
        <v>0</v>
      </c>
      <c r="F541">
        <v>0</v>
      </c>
      <c r="G541">
        <v>0</v>
      </c>
      <c r="H541">
        <v>0</v>
      </c>
      <c r="R541">
        <v>0</v>
      </c>
      <c r="S541" t="s">
        <v>204</v>
      </c>
      <c r="T541" s="247">
        <v>45323.314062500001</v>
      </c>
    </row>
    <row r="542" spans="1:20" x14ac:dyDescent="0.35">
      <c r="A542" t="s">
        <v>205</v>
      </c>
      <c r="B542" t="s">
        <v>206</v>
      </c>
      <c r="C542" t="s">
        <v>97</v>
      </c>
      <c r="D542" s="29">
        <v>45643</v>
      </c>
      <c r="E542">
        <v>0</v>
      </c>
      <c r="F542">
        <v>0</v>
      </c>
      <c r="G542">
        <v>0</v>
      </c>
      <c r="H542">
        <v>0</v>
      </c>
      <c r="R542">
        <v>0</v>
      </c>
      <c r="S542" t="s">
        <v>204</v>
      </c>
      <c r="T542" s="247">
        <v>45323.314074074071</v>
      </c>
    </row>
    <row r="543" spans="1:20" x14ac:dyDescent="0.35">
      <c r="A543" t="s">
        <v>205</v>
      </c>
      <c r="B543" t="s">
        <v>206</v>
      </c>
      <c r="C543" t="s">
        <v>97</v>
      </c>
      <c r="D543" s="29">
        <v>45644</v>
      </c>
      <c r="E543">
        <v>0</v>
      </c>
      <c r="F543">
        <v>0</v>
      </c>
      <c r="G543">
        <v>0</v>
      </c>
      <c r="H543">
        <v>0</v>
      </c>
      <c r="R543">
        <v>0</v>
      </c>
      <c r="S543" t="s">
        <v>204</v>
      </c>
      <c r="T543" s="247">
        <v>45323.314085648148</v>
      </c>
    </row>
    <row r="544" spans="1:20" x14ac:dyDescent="0.35">
      <c r="A544" t="s">
        <v>205</v>
      </c>
      <c r="B544" t="s">
        <v>206</v>
      </c>
      <c r="C544" t="s">
        <v>97</v>
      </c>
      <c r="D544" s="29">
        <v>45645</v>
      </c>
      <c r="E544">
        <v>0</v>
      </c>
      <c r="F544">
        <v>0</v>
      </c>
      <c r="G544">
        <v>0</v>
      </c>
      <c r="H544">
        <v>0</v>
      </c>
      <c r="R544">
        <v>0</v>
      </c>
      <c r="S544" t="s">
        <v>204</v>
      </c>
      <c r="T544" s="247">
        <v>45323.314097222225</v>
      </c>
    </row>
    <row r="545" spans="1:20" x14ac:dyDescent="0.35">
      <c r="A545" t="s">
        <v>205</v>
      </c>
      <c r="B545" t="s">
        <v>206</v>
      </c>
      <c r="C545" t="s">
        <v>97</v>
      </c>
      <c r="D545" s="29">
        <v>45646</v>
      </c>
      <c r="E545">
        <v>0</v>
      </c>
      <c r="F545">
        <v>0</v>
      </c>
      <c r="G545">
        <v>0</v>
      </c>
      <c r="H545">
        <v>0</v>
      </c>
      <c r="R545">
        <v>0</v>
      </c>
      <c r="S545" t="s">
        <v>204</v>
      </c>
      <c r="T545" s="247">
        <v>45323.314108796294</v>
      </c>
    </row>
    <row r="546" spans="1:20" x14ac:dyDescent="0.35">
      <c r="A546" t="s">
        <v>205</v>
      </c>
      <c r="B546" t="s">
        <v>206</v>
      </c>
      <c r="C546" t="s">
        <v>97</v>
      </c>
      <c r="D546" s="29">
        <v>45647</v>
      </c>
      <c r="E546">
        <v>0</v>
      </c>
      <c r="F546">
        <v>0</v>
      </c>
      <c r="G546">
        <v>0</v>
      </c>
      <c r="H546">
        <v>0</v>
      </c>
      <c r="R546">
        <v>0</v>
      </c>
      <c r="S546" t="s">
        <v>204</v>
      </c>
      <c r="T546" s="247">
        <v>45323.314108796294</v>
      </c>
    </row>
    <row r="547" spans="1:20" x14ac:dyDescent="0.35">
      <c r="A547" t="s">
        <v>205</v>
      </c>
      <c r="B547" t="s">
        <v>206</v>
      </c>
      <c r="C547" t="s">
        <v>97</v>
      </c>
      <c r="D547" s="29">
        <v>45648</v>
      </c>
      <c r="E547">
        <v>0</v>
      </c>
      <c r="F547">
        <v>0</v>
      </c>
      <c r="G547">
        <v>0</v>
      </c>
      <c r="H547">
        <v>0</v>
      </c>
      <c r="R547">
        <v>0</v>
      </c>
      <c r="S547" t="s">
        <v>204</v>
      </c>
      <c r="T547" s="247">
        <v>45323.314131944448</v>
      </c>
    </row>
    <row r="548" spans="1:20" x14ac:dyDescent="0.35">
      <c r="A548" t="s">
        <v>205</v>
      </c>
      <c r="B548" t="s">
        <v>206</v>
      </c>
      <c r="C548" t="s">
        <v>97</v>
      </c>
      <c r="D548" s="29">
        <v>45649</v>
      </c>
      <c r="E548">
        <v>0</v>
      </c>
      <c r="F548">
        <v>0</v>
      </c>
      <c r="G548">
        <v>0</v>
      </c>
      <c r="H548">
        <v>0</v>
      </c>
      <c r="R548">
        <v>0</v>
      </c>
      <c r="S548" t="s">
        <v>204</v>
      </c>
      <c r="T548" s="247">
        <v>45323.314131944448</v>
      </c>
    </row>
    <row r="549" spans="1:20" x14ac:dyDescent="0.35">
      <c r="A549" t="s">
        <v>205</v>
      </c>
      <c r="B549" t="s">
        <v>206</v>
      </c>
      <c r="C549" t="s">
        <v>97</v>
      </c>
      <c r="D549" s="29">
        <v>45650</v>
      </c>
      <c r="E549">
        <v>0</v>
      </c>
      <c r="F549">
        <v>0</v>
      </c>
      <c r="G549">
        <v>0</v>
      </c>
      <c r="H549">
        <v>0</v>
      </c>
      <c r="R549">
        <v>0</v>
      </c>
      <c r="S549" t="s">
        <v>204</v>
      </c>
      <c r="T549" s="247">
        <v>45323.314143518517</v>
      </c>
    </row>
    <row r="550" spans="1:20" x14ac:dyDescent="0.35">
      <c r="A550" t="s">
        <v>205</v>
      </c>
      <c r="B550" t="s">
        <v>206</v>
      </c>
      <c r="C550" t="s">
        <v>97</v>
      </c>
      <c r="D550" s="29">
        <v>45651</v>
      </c>
      <c r="E550">
        <v>0</v>
      </c>
      <c r="F550">
        <v>0</v>
      </c>
      <c r="G550">
        <v>0</v>
      </c>
      <c r="H550">
        <v>0</v>
      </c>
      <c r="R550">
        <v>0</v>
      </c>
      <c r="S550" t="s">
        <v>204</v>
      </c>
      <c r="T550" s="247">
        <v>45323.314155092594</v>
      </c>
    </row>
    <row r="551" spans="1:20" x14ac:dyDescent="0.35">
      <c r="A551" t="s">
        <v>205</v>
      </c>
      <c r="B551" t="s">
        <v>206</v>
      </c>
      <c r="C551" t="s">
        <v>97</v>
      </c>
      <c r="D551" s="29">
        <v>45652</v>
      </c>
      <c r="E551">
        <v>0</v>
      </c>
      <c r="F551">
        <v>0</v>
      </c>
      <c r="G551">
        <v>0</v>
      </c>
      <c r="H551">
        <v>0</v>
      </c>
      <c r="R551">
        <v>0</v>
      </c>
      <c r="S551" t="s">
        <v>204</v>
      </c>
      <c r="T551" s="247">
        <v>45323.314166666663</v>
      </c>
    </row>
    <row r="552" spans="1:20" x14ac:dyDescent="0.35">
      <c r="A552" t="s">
        <v>205</v>
      </c>
      <c r="B552" t="s">
        <v>206</v>
      </c>
      <c r="C552" t="s">
        <v>97</v>
      </c>
      <c r="D552" s="29">
        <v>45653</v>
      </c>
      <c r="E552">
        <v>0</v>
      </c>
      <c r="F552">
        <v>0</v>
      </c>
      <c r="G552">
        <v>0</v>
      </c>
      <c r="H552">
        <v>0</v>
      </c>
      <c r="R552">
        <v>0</v>
      </c>
      <c r="S552" t="s">
        <v>204</v>
      </c>
      <c r="T552" s="247">
        <v>45323.31417824074</v>
      </c>
    </row>
    <row r="553" spans="1:20" x14ac:dyDescent="0.35">
      <c r="A553" t="s">
        <v>205</v>
      </c>
      <c r="B553" t="s">
        <v>206</v>
      </c>
      <c r="C553" t="s">
        <v>97</v>
      </c>
      <c r="D553" s="29">
        <v>45654</v>
      </c>
      <c r="E553">
        <v>0</v>
      </c>
      <c r="F553">
        <v>0</v>
      </c>
      <c r="G553">
        <v>0</v>
      </c>
      <c r="H553">
        <v>0</v>
      </c>
      <c r="R553">
        <v>0</v>
      </c>
      <c r="S553" t="s">
        <v>204</v>
      </c>
      <c r="T553" s="247">
        <v>45323.314189814817</v>
      </c>
    </row>
    <row r="554" spans="1:20" x14ac:dyDescent="0.35">
      <c r="A554" t="s">
        <v>205</v>
      </c>
      <c r="B554" t="s">
        <v>206</v>
      </c>
      <c r="C554" t="s">
        <v>97</v>
      </c>
      <c r="D554" s="29">
        <v>45655</v>
      </c>
      <c r="E554">
        <v>0</v>
      </c>
      <c r="F554">
        <v>0</v>
      </c>
      <c r="G554">
        <v>0</v>
      </c>
      <c r="H554">
        <v>0</v>
      </c>
      <c r="R554">
        <v>0</v>
      </c>
      <c r="S554" t="s">
        <v>204</v>
      </c>
      <c r="T554" s="247">
        <v>45323.314201388886</v>
      </c>
    </row>
    <row r="555" spans="1:20" x14ac:dyDescent="0.35">
      <c r="A555" t="s">
        <v>205</v>
      </c>
      <c r="B555" t="s">
        <v>206</v>
      </c>
      <c r="C555" t="s">
        <v>97</v>
      </c>
      <c r="D555" s="29">
        <v>45656</v>
      </c>
      <c r="E555">
        <v>0</v>
      </c>
      <c r="F555">
        <v>0</v>
      </c>
      <c r="G555">
        <v>0</v>
      </c>
      <c r="H555">
        <v>0</v>
      </c>
      <c r="R555">
        <v>0</v>
      </c>
      <c r="S555" t="s">
        <v>204</v>
      </c>
      <c r="T555" s="247">
        <v>45323.314212962963</v>
      </c>
    </row>
    <row r="556" spans="1:20" x14ac:dyDescent="0.35">
      <c r="A556" t="s">
        <v>205</v>
      </c>
      <c r="B556" t="s">
        <v>206</v>
      </c>
      <c r="C556" t="s">
        <v>97</v>
      </c>
      <c r="D556" s="29">
        <v>45657</v>
      </c>
      <c r="E556">
        <v>0</v>
      </c>
      <c r="F556">
        <v>0</v>
      </c>
      <c r="G556">
        <v>0</v>
      </c>
      <c r="H556">
        <v>0</v>
      </c>
      <c r="R556">
        <v>0</v>
      </c>
      <c r="S556" t="s">
        <v>204</v>
      </c>
      <c r="T556" s="247">
        <v>45323.31422453704</v>
      </c>
    </row>
    <row r="557" spans="1:20" x14ac:dyDescent="0.35">
      <c r="A557" t="s">
        <v>93</v>
      </c>
      <c r="B557" t="s">
        <v>94</v>
      </c>
      <c r="C557" t="s">
        <v>92</v>
      </c>
      <c r="D557" s="29">
        <v>45383</v>
      </c>
      <c r="E557">
        <v>0</v>
      </c>
      <c r="F557">
        <v>0</v>
      </c>
      <c r="G557">
        <v>0</v>
      </c>
      <c r="H557">
        <v>0</v>
      </c>
      <c r="L557">
        <v>351.702201</v>
      </c>
      <c r="R557">
        <v>568.52184299999999</v>
      </c>
      <c r="S557" t="s">
        <v>204</v>
      </c>
      <c r="T557" s="247">
        <v>45328.335636574076</v>
      </c>
    </row>
    <row r="558" spans="1:20" x14ac:dyDescent="0.35">
      <c r="A558" t="s">
        <v>93</v>
      </c>
      <c r="B558" t="s">
        <v>94</v>
      </c>
      <c r="C558" t="s">
        <v>92</v>
      </c>
      <c r="D558" s="29">
        <v>45384</v>
      </c>
      <c r="E558">
        <v>0</v>
      </c>
      <c r="F558">
        <v>0</v>
      </c>
      <c r="G558">
        <v>0</v>
      </c>
      <c r="H558">
        <v>0</v>
      </c>
      <c r="L558">
        <v>351.702201</v>
      </c>
      <c r="R558">
        <v>568.52184299999999</v>
      </c>
      <c r="S558" t="s">
        <v>204</v>
      </c>
      <c r="T558" s="247">
        <v>45328.335636574076</v>
      </c>
    </row>
    <row r="559" spans="1:20" x14ac:dyDescent="0.35">
      <c r="A559" t="s">
        <v>93</v>
      </c>
      <c r="B559" t="s">
        <v>94</v>
      </c>
      <c r="C559" t="s">
        <v>92</v>
      </c>
      <c r="D559" s="29">
        <v>45385</v>
      </c>
      <c r="E559">
        <v>0</v>
      </c>
      <c r="F559">
        <v>0</v>
      </c>
      <c r="G559">
        <v>0</v>
      </c>
      <c r="H559">
        <v>0</v>
      </c>
      <c r="L559">
        <v>351.702201</v>
      </c>
      <c r="R559">
        <v>568.52184299999999</v>
      </c>
      <c r="S559" t="s">
        <v>204</v>
      </c>
      <c r="T559" s="247">
        <v>45328.335636574076</v>
      </c>
    </row>
    <row r="560" spans="1:20" x14ac:dyDescent="0.35">
      <c r="A560" t="s">
        <v>93</v>
      </c>
      <c r="B560" t="s">
        <v>94</v>
      </c>
      <c r="C560" t="s">
        <v>92</v>
      </c>
      <c r="D560" s="29">
        <v>45386</v>
      </c>
      <c r="E560">
        <v>0</v>
      </c>
      <c r="F560">
        <v>0</v>
      </c>
      <c r="G560">
        <v>0</v>
      </c>
      <c r="H560">
        <v>0</v>
      </c>
      <c r="L560">
        <v>351.702201</v>
      </c>
      <c r="R560">
        <v>568.52184299999999</v>
      </c>
      <c r="S560" t="s">
        <v>204</v>
      </c>
      <c r="T560" s="247">
        <v>45328.335636574076</v>
      </c>
    </row>
    <row r="561" spans="1:20" x14ac:dyDescent="0.35">
      <c r="A561" t="s">
        <v>93</v>
      </c>
      <c r="B561" t="s">
        <v>94</v>
      </c>
      <c r="C561" t="s">
        <v>92</v>
      </c>
      <c r="D561" s="29">
        <v>45387</v>
      </c>
      <c r="E561">
        <v>0</v>
      </c>
      <c r="F561">
        <v>0</v>
      </c>
      <c r="G561">
        <v>0</v>
      </c>
      <c r="H561">
        <v>0</v>
      </c>
      <c r="L561">
        <v>351.702201</v>
      </c>
      <c r="R561">
        <v>568.52184299999999</v>
      </c>
      <c r="S561" t="s">
        <v>204</v>
      </c>
      <c r="T561" s="247">
        <v>45328.335636574076</v>
      </c>
    </row>
    <row r="562" spans="1:20" x14ac:dyDescent="0.35">
      <c r="A562" t="s">
        <v>93</v>
      </c>
      <c r="B562" t="s">
        <v>94</v>
      </c>
      <c r="C562" t="s">
        <v>92</v>
      </c>
      <c r="D562" s="29">
        <v>45388</v>
      </c>
      <c r="E562">
        <v>0</v>
      </c>
      <c r="F562">
        <v>0</v>
      </c>
      <c r="G562">
        <v>0</v>
      </c>
      <c r="H562">
        <v>0</v>
      </c>
      <c r="L562">
        <v>351.702201</v>
      </c>
      <c r="R562">
        <v>568.52184299999999</v>
      </c>
      <c r="S562" t="s">
        <v>204</v>
      </c>
      <c r="T562" s="247">
        <v>45328.335636574076</v>
      </c>
    </row>
    <row r="563" spans="1:20" x14ac:dyDescent="0.35">
      <c r="A563" t="s">
        <v>93</v>
      </c>
      <c r="B563" t="s">
        <v>94</v>
      </c>
      <c r="C563" t="s">
        <v>92</v>
      </c>
      <c r="D563" s="29">
        <v>45389</v>
      </c>
      <c r="E563">
        <v>0</v>
      </c>
      <c r="F563">
        <v>0</v>
      </c>
      <c r="G563">
        <v>0</v>
      </c>
      <c r="H563">
        <v>0</v>
      </c>
      <c r="L563">
        <v>351.702201</v>
      </c>
      <c r="R563">
        <v>568.52184299999999</v>
      </c>
      <c r="S563" t="s">
        <v>204</v>
      </c>
      <c r="T563" s="247">
        <v>45328.335636574076</v>
      </c>
    </row>
    <row r="564" spans="1:20" x14ac:dyDescent="0.35">
      <c r="A564" t="s">
        <v>93</v>
      </c>
      <c r="B564" t="s">
        <v>94</v>
      </c>
      <c r="C564" t="s">
        <v>92</v>
      </c>
      <c r="D564" s="29">
        <v>45390</v>
      </c>
      <c r="E564">
        <v>0</v>
      </c>
      <c r="F564">
        <v>0</v>
      </c>
      <c r="G564">
        <v>0</v>
      </c>
      <c r="H564">
        <v>0</v>
      </c>
      <c r="L564">
        <v>351.702201</v>
      </c>
      <c r="R564">
        <v>568.52184299999999</v>
      </c>
      <c r="S564" t="s">
        <v>204</v>
      </c>
      <c r="T564" s="247">
        <v>45328.335636574076</v>
      </c>
    </row>
    <row r="565" spans="1:20" x14ac:dyDescent="0.35">
      <c r="A565" t="s">
        <v>93</v>
      </c>
      <c r="B565" t="s">
        <v>94</v>
      </c>
      <c r="C565" t="s">
        <v>92</v>
      </c>
      <c r="D565" s="29">
        <v>45391</v>
      </c>
      <c r="E565">
        <v>0</v>
      </c>
      <c r="F565">
        <v>0</v>
      </c>
      <c r="G565">
        <v>0</v>
      </c>
      <c r="H565">
        <v>0</v>
      </c>
      <c r="L565">
        <v>351.702201</v>
      </c>
      <c r="R565">
        <v>568.52184299999999</v>
      </c>
      <c r="S565" t="s">
        <v>204</v>
      </c>
      <c r="T565" s="247">
        <v>45328.335636574076</v>
      </c>
    </row>
    <row r="566" spans="1:20" x14ac:dyDescent="0.35">
      <c r="A566" t="s">
        <v>93</v>
      </c>
      <c r="B566" t="s">
        <v>94</v>
      </c>
      <c r="C566" t="s">
        <v>92</v>
      </c>
      <c r="D566" s="29">
        <v>45392</v>
      </c>
      <c r="E566">
        <v>0</v>
      </c>
      <c r="F566">
        <v>0</v>
      </c>
      <c r="G566">
        <v>0</v>
      </c>
      <c r="H566">
        <v>0</v>
      </c>
      <c r="L566">
        <v>351.702201</v>
      </c>
      <c r="R566">
        <v>568.52184299999999</v>
      </c>
      <c r="S566" t="s">
        <v>204</v>
      </c>
      <c r="T566" s="247">
        <v>45328.335636574076</v>
      </c>
    </row>
    <row r="567" spans="1:20" x14ac:dyDescent="0.35">
      <c r="A567" t="s">
        <v>93</v>
      </c>
      <c r="B567" t="s">
        <v>94</v>
      </c>
      <c r="C567" t="s">
        <v>92</v>
      </c>
      <c r="D567" s="29">
        <v>45393</v>
      </c>
      <c r="E567">
        <v>0</v>
      </c>
      <c r="F567">
        <v>0</v>
      </c>
      <c r="G567">
        <v>0</v>
      </c>
      <c r="H567">
        <v>0</v>
      </c>
      <c r="L567">
        <v>351.702201</v>
      </c>
      <c r="R567">
        <v>568.52184299999999</v>
      </c>
      <c r="S567" t="s">
        <v>204</v>
      </c>
      <c r="T567" s="247">
        <v>45328.335636574076</v>
      </c>
    </row>
    <row r="568" spans="1:20" x14ac:dyDescent="0.35">
      <c r="A568" t="s">
        <v>93</v>
      </c>
      <c r="B568" t="s">
        <v>94</v>
      </c>
      <c r="C568" t="s">
        <v>92</v>
      </c>
      <c r="D568" s="29">
        <v>45394</v>
      </c>
      <c r="E568">
        <v>0</v>
      </c>
      <c r="F568">
        <v>0</v>
      </c>
      <c r="G568">
        <v>0</v>
      </c>
      <c r="H568">
        <v>0</v>
      </c>
      <c r="L568">
        <v>351.702201</v>
      </c>
      <c r="R568">
        <v>568.52184299999999</v>
      </c>
      <c r="S568" t="s">
        <v>204</v>
      </c>
      <c r="T568" s="247">
        <v>45328.335636574076</v>
      </c>
    </row>
    <row r="569" spans="1:20" x14ac:dyDescent="0.35">
      <c r="A569" t="s">
        <v>93</v>
      </c>
      <c r="B569" t="s">
        <v>94</v>
      </c>
      <c r="C569" t="s">
        <v>92</v>
      </c>
      <c r="D569" s="29">
        <v>45395</v>
      </c>
      <c r="E569">
        <v>0</v>
      </c>
      <c r="F569">
        <v>0</v>
      </c>
      <c r="G569">
        <v>0</v>
      </c>
      <c r="H569">
        <v>0</v>
      </c>
      <c r="L569">
        <v>351.702201</v>
      </c>
      <c r="R569">
        <v>568.52184299999999</v>
      </c>
      <c r="S569" t="s">
        <v>204</v>
      </c>
      <c r="T569" s="247">
        <v>45328.335648148146</v>
      </c>
    </row>
    <row r="570" spans="1:20" x14ac:dyDescent="0.35">
      <c r="A570" t="s">
        <v>93</v>
      </c>
      <c r="B570" t="s">
        <v>94</v>
      </c>
      <c r="C570" t="s">
        <v>92</v>
      </c>
      <c r="D570" s="29">
        <v>45396</v>
      </c>
      <c r="E570">
        <v>0</v>
      </c>
      <c r="F570">
        <v>0</v>
      </c>
      <c r="G570">
        <v>0</v>
      </c>
      <c r="H570">
        <v>0</v>
      </c>
      <c r="L570">
        <v>351.702201</v>
      </c>
      <c r="R570">
        <v>568.52184299999999</v>
      </c>
      <c r="S570" t="s">
        <v>204</v>
      </c>
      <c r="T570" s="247">
        <v>45328.335636574076</v>
      </c>
    </row>
    <row r="571" spans="1:20" x14ac:dyDescent="0.35">
      <c r="A571" t="s">
        <v>93</v>
      </c>
      <c r="B571" t="s">
        <v>94</v>
      </c>
      <c r="C571" t="s">
        <v>92</v>
      </c>
      <c r="D571" s="29">
        <v>45397</v>
      </c>
      <c r="E571">
        <v>0</v>
      </c>
      <c r="F571">
        <v>0</v>
      </c>
      <c r="G571">
        <v>0</v>
      </c>
      <c r="H571">
        <v>0</v>
      </c>
      <c r="L571">
        <v>351.702201</v>
      </c>
      <c r="R571">
        <v>568.52184299999999</v>
      </c>
      <c r="S571" t="s">
        <v>204</v>
      </c>
      <c r="T571" s="247">
        <v>45328.335636574076</v>
      </c>
    </row>
    <row r="572" spans="1:20" x14ac:dyDescent="0.35">
      <c r="A572" t="s">
        <v>93</v>
      </c>
      <c r="B572" t="s">
        <v>94</v>
      </c>
      <c r="C572" t="s">
        <v>92</v>
      </c>
      <c r="D572" s="29">
        <v>45398</v>
      </c>
      <c r="E572">
        <v>0</v>
      </c>
      <c r="F572">
        <v>0</v>
      </c>
      <c r="G572">
        <v>0</v>
      </c>
      <c r="H572">
        <v>0</v>
      </c>
      <c r="L572">
        <v>351.702201</v>
      </c>
      <c r="R572">
        <v>568.52184299999999</v>
      </c>
      <c r="S572" t="s">
        <v>204</v>
      </c>
      <c r="T572" s="247">
        <v>45328.335648148146</v>
      </c>
    </row>
    <row r="573" spans="1:20" x14ac:dyDescent="0.35">
      <c r="A573" t="s">
        <v>93</v>
      </c>
      <c r="B573" t="s">
        <v>94</v>
      </c>
      <c r="C573" t="s">
        <v>92</v>
      </c>
      <c r="D573" s="29">
        <v>45399</v>
      </c>
      <c r="E573">
        <v>0</v>
      </c>
      <c r="F573">
        <v>0</v>
      </c>
      <c r="G573">
        <v>0</v>
      </c>
      <c r="H573">
        <v>0</v>
      </c>
      <c r="L573">
        <v>351.702201</v>
      </c>
      <c r="R573">
        <v>568.52184299999999</v>
      </c>
      <c r="S573" t="s">
        <v>204</v>
      </c>
      <c r="T573" s="247">
        <v>45328.335636574076</v>
      </c>
    </row>
    <row r="574" spans="1:20" x14ac:dyDescent="0.35">
      <c r="A574" t="s">
        <v>93</v>
      </c>
      <c r="B574" t="s">
        <v>94</v>
      </c>
      <c r="C574" t="s">
        <v>92</v>
      </c>
      <c r="D574" s="29">
        <v>45400</v>
      </c>
      <c r="E574">
        <v>0</v>
      </c>
      <c r="F574">
        <v>0</v>
      </c>
      <c r="G574">
        <v>0</v>
      </c>
      <c r="H574">
        <v>0</v>
      </c>
      <c r="L574">
        <v>351.702201</v>
      </c>
      <c r="R574">
        <v>568.52184299999999</v>
      </c>
      <c r="S574" t="s">
        <v>204</v>
      </c>
      <c r="T574" s="247">
        <v>45328.335648148146</v>
      </c>
    </row>
    <row r="575" spans="1:20" x14ac:dyDescent="0.35">
      <c r="A575" t="s">
        <v>93</v>
      </c>
      <c r="B575" t="s">
        <v>94</v>
      </c>
      <c r="C575" t="s">
        <v>92</v>
      </c>
      <c r="D575" s="29">
        <v>45401</v>
      </c>
      <c r="E575">
        <v>0</v>
      </c>
      <c r="F575">
        <v>0</v>
      </c>
      <c r="G575">
        <v>0</v>
      </c>
      <c r="H575">
        <v>0</v>
      </c>
      <c r="L575">
        <v>351.702201</v>
      </c>
      <c r="R575">
        <v>568.52184299999999</v>
      </c>
      <c r="S575" t="s">
        <v>204</v>
      </c>
      <c r="T575" s="247">
        <v>45328.335648148146</v>
      </c>
    </row>
    <row r="576" spans="1:20" x14ac:dyDescent="0.35">
      <c r="A576" t="s">
        <v>93</v>
      </c>
      <c r="B576" t="s">
        <v>94</v>
      </c>
      <c r="C576" t="s">
        <v>92</v>
      </c>
      <c r="D576" s="29">
        <v>45402</v>
      </c>
      <c r="E576">
        <v>0</v>
      </c>
      <c r="F576">
        <v>0</v>
      </c>
      <c r="G576">
        <v>0</v>
      </c>
      <c r="H576">
        <v>0</v>
      </c>
      <c r="L576">
        <v>351.702201</v>
      </c>
      <c r="R576">
        <v>568.52184299999999</v>
      </c>
      <c r="S576" t="s">
        <v>204</v>
      </c>
      <c r="T576" s="247">
        <v>45328.335648148146</v>
      </c>
    </row>
    <row r="577" spans="1:20" x14ac:dyDescent="0.35">
      <c r="A577" t="s">
        <v>93</v>
      </c>
      <c r="B577" t="s">
        <v>94</v>
      </c>
      <c r="C577" t="s">
        <v>92</v>
      </c>
      <c r="D577" s="29">
        <v>45403</v>
      </c>
      <c r="E577">
        <v>0</v>
      </c>
      <c r="F577">
        <v>0</v>
      </c>
      <c r="G577">
        <v>0</v>
      </c>
      <c r="H577">
        <v>0</v>
      </c>
      <c r="L577">
        <v>351.702201</v>
      </c>
      <c r="R577">
        <v>568.52184299999999</v>
      </c>
      <c r="S577" t="s">
        <v>204</v>
      </c>
      <c r="T577" s="247">
        <v>45328.335648148146</v>
      </c>
    </row>
    <row r="578" spans="1:20" x14ac:dyDescent="0.35">
      <c r="A578" t="s">
        <v>93</v>
      </c>
      <c r="B578" t="s">
        <v>94</v>
      </c>
      <c r="C578" t="s">
        <v>92</v>
      </c>
      <c r="D578" s="29">
        <v>45404</v>
      </c>
      <c r="E578">
        <v>0</v>
      </c>
      <c r="F578">
        <v>0</v>
      </c>
      <c r="G578">
        <v>0</v>
      </c>
      <c r="H578">
        <v>0</v>
      </c>
      <c r="L578">
        <v>351.702201</v>
      </c>
      <c r="R578">
        <v>568.52184299999999</v>
      </c>
      <c r="S578" t="s">
        <v>204</v>
      </c>
      <c r="T578" s="247">
        <v>45328.335648148146</v>
      </c>
    </row>
    <row r="579" spans="1:20" x14ac:dyDescent="0.35">
      <c r="A579" t="s">
        <v>93</v>
      </c>
      <c r="B579" t="s">
        <v>94</v>
      </c>
      <c r="C579" t="s">
        <v>92</v>
      </c>
      <c r="D579" s="29">
        <v>45405</v>
      </c>
      <c r="E579">
        <v>0</v>
      </c>
      <c r="F579">
        <v>0</v>
      </c>
      <c r="G579">
        <v>0</v>
      </c>
      <c r="H579">
        <v>0</v>
      </c>
      <c r="L579">
        <v>351.702201</v>
      </c>
      <c r="R579">
        <v>568.52184299999999</v>
      </c>
      <c r="S579" t="s">
        <v>204</v>
      </c>
      <c r="T579" s="247">
        <v>45328.335648148146</v>
      </c>
    </row>
    <row r="580" spans="1:20" x14ac:dyDescent="0.35">
      <c r="A580" t="s">
        <v>93</v>
      </c>
      <c r="B580" t="s">
        <v>94</v>
      </c>
      <c r="C580" t="s">
        <v>92</v>
      </c>
      <c r="D580" s="29">
        <v>45406</v>
      </c>
      <c r="E580">
        <v>0</v>
      </c>
      <c r="F580">
        <v>0</v>
      </c>
      <c r="G580">
        <v>0</v>
      </c>
      <c r="H580">
        <v>0</v>
      </c>
      <c r="L580">
        <v>351.702201</v>
      </c>
      <c r="R580">
        <v>568.52184299999999</v>
      </c>
      <c r="S580" t="s">
        <v>204</v>
      </c>
      <c r="T580" s="247">
        <v>45328.335648148146</v>
      </c>
    </row>
    <row r="581" spans="1:20" x14ac:dyDescent="0.35">
      <c r="A581" t="s">
        <v>93</v>
      </c>
      <c r="B581" t="s">
        <v>94</v>
      </c>
      <c r="C581" t="s">
        <v>92</v>
      </c>
      <c r="D581" s="29">
        <v>45407</v>
      </c>
      <c r="E581">
        <v>0</v>
      </c>
      <c r="F581">
        <v>0</v>
      </c>
      <c r="G581">
        <v>0</v>
      </c>
      <c r="H581">
        <v>0</v>
      </c>
      <c r="L581">
        <v>351.702201</v>
      </c>
      <c r="R581">
        <v>568.52184299999999</v>
      </c>
      <c r="S581" t="s">
        <v>204</v>
      </c>
      <c r="T581" s="247">
        <v>45328.335648148146</v>
      </c>
    </row>
    <row r="582" spans="1:20" x14ac:dyDescent="0.35">
      <c r="A582" t="s">
        <v>93</v>
      </c>
      <c r="B582" t="s">
        <v>94</v>
      </c>
      <c r="C582" t="s">
        <v>92</v>
      </c>
      <c r="D582" s="29">
        <v>45408</v>
      </c>
      <c r="E582">
        <v>0</v>
      </c>
      <c r="F582">
        <v>0</v>
      </c>
      <c r="G582">
        <v>0</v>
      </c>
      <c r="H582">
        <v>0</v>
      </c>
      <c r="L582">
        <v>351.702201</v>
      </c>
      <c r="R582">
        <v>568.52184299999999</v>
      </c>
      <c r="S582" t="s">
        <v>204</v>
      </c>
      <c r="T582" s="247">
        <v>45328.335648148146</v>
      </c>
    </row>
    <row r="583" spans="1:20" x14ac:dyDescent="0.35">
      <c r="A583" t="s">
        <v>93</v>
      </c>
      <c r="B583" t="s">
        <v>94</v>
      </c>
      <c r="C583" t="s">
        <v>92</v>
      </c>
      <c r="D583" s="29">
        <v>45409</v>
      </c>
      <c r="E583">
        <v>0</v>
      </c>
      <c r="F583">
        <v>0</v>
      </c>
      <c r="G583">
        <v>0</v>
      </c>
      <c r="H583">
        <v>0</v>
      </c>
      <c r="L583">
        <v>351.702201</v>
      </c>
      <c r="R583">
        <v>568.52184299999999</v>
      </c>
      <c r="S583" t="s">
        <v>204</v>
      </c>
      <c r="T583" s="247">
        <v>45328.335648148146</v>
      </c>
    </row>
    <row r="584" spans="1:20" x14ac:dyDescent="0.35">
      <c r="A584" t="s">
        <v>93</v>
      </c>
      <c r="B584" t="s">
        <v>94</v>
      </c>
      <c r="C584" t="s">
        <v>92</v>
      </c>
      <c r="D584" s="29">
        <v>45410</v>
      </c>
      <c r="E584">
        <v>0</v>
      </c>
      <c r="F584">
        <v>0</v>
      </c>
      <c r="G584">
        <v>0</v>
      </c>
      <c r="H584">
        <v>0</v>
      </c>
      <c r="L584">
        <v>351.702201</v>
      </c>
      <c r="R584">
        <v>568.52184299999999</v>
      </c>
      <c r="S584" t="s">
        <v>204</v>
      </c>
      <c r="T584" s="247">
        <v>45328.335648148146</v>
      </c>
    </row>
    <row r="585" spans="1:20" x14ac:dyDescent="0.35">
      <c r="A585" t="s">
        <v>93</v>
      </c>
      <c r="B585" t="s">
        <v>94</v>
      </c>
      <c r="C585" t="s">
        <v>92</v>
      </c>
      <c r="D585" s="29">
        <v>45411</v>
      </c>
      <c r="E585">
        <v>0</v>
      </c>
      <c r="F585">
        <v>0</v>
      </c>
      <c r="G585">
        <v>0</v>
      </c>
      <c r="H585">
        <v>0</v>
      </c>
      <c r="L585">
        <v>351.702201</v>
      </c>
      <c r="R585">
        <v>568.52184299999999</v>
      </c>
      <c r="S585" t="s">
        <v>204</v>
      </c>
      <c r="T585" s="247">
        <v>45328.335648148146</v>
      </c>
    </row>
    <row r="586" spans="1:20" x14ac:dyDescent="0.35">
      <c r="A586" t="s">
        <v>93</v>
      </c>
      <c r="B586" t="s">
        <v>94</v>
      </c>
      <c r="C586" t="s">
        <v>92</v>
      </c>
      <c r="D586" s="29">
        <v>45412</v>
      </c>
      <c r="E586">
        <v>0</v>
      </c>
      <c r="F586">
        <v>0</v>
      </c>
      <c r="G586">
        <v>0</v>
      </c>
      <c r="H586">
        <v>0</v>
      </c>
      <c r="L586">
        <v>351.702201</v>
      </c>
      <c r="R586">
        <v>568.52184299999999</v>
      </c>
      <c r="S586" t="s">
        <v>204</v>
      </c>
      <c r="T586" s="247">
        <v>45328.335648148146</v>
      </c>
    </row>
    <row r="587" spans="1:20" x14ac:dyDescent="0.35">
      <c r="A587" t="s">
        <v>93</v>
      </c>
      <c r="B587" t="s">
        <v>94</v>
      </c>
      <c r="C587" t="s">
        <v>92</v>
      </c>
      <c r="D587" s="29">
        <v>45413</v>
      </c>
      <c r="E587">
        <v>0</v>
      </c>
      <c r="F587">
        <v>0</v>
      </c>
      <c r="G587">
        <v>0</v>
      </c>
      <c r="H587">
        <v>0</v>
      </c>
      <c r="L587">
        <v>351.702201</v>
      </c>
      <c r="R587">
        <v>568.52184299999999</v>
      </c>
      <c r="S587" t="s">
        <v>204</v>
      </c>
      <c r="T587" s="247">
        <v>45328.335648148146</v>
      </c>
    </row>
    <row r="588" spans="1:20" x14ac:dyDescent="0.35">
      <c r="A588" t="s">
        <v>93</v>
      </c>
      <c r="B588" t="s">
        <v>94</v>
      </c>
      <c r="C588" t="s">
        <v>92</v>
      </c>
      <c r="D588" s="29">
        <v>45414</v>
      </c>
      <c r="E588">
        <v>0</v>
      </c>
      <c r="F588">
        <v>0</v>
      </c>
      <c r="G588">
        <v>0</v>
      </c>
      <c r="H588">
        <v>0</v>
      </c>
      <c r="L588">
        <v>351.702201</v>
      </c>
      <c r="R588">
        <v>568.52184299999999</v>
      </c>
      <c r="S588" t="s">
        <v>204</v>
      </c>
      <c r="T588" s="247">
        <v>45328.335648148146</v>
      </c>
    </row>
    <row r="589" spans="1:20" x14ac:dyDescent="0.35">
      <c r="A589" t="s">
        <v>93</v>
      </c>
      <c r="B589" t="s">
        <v>94</v>
      </c>
      <c r="C589" t="s">
        <v>92</v>
      </c>
      <c r="D589" s="29">
        <v>45415</v>
      </c>
      <c r="E589">
        <v>0</v>
      </c>
      <c r="F589">
        <v>0</v>
      </c>
      <c r="G589">
        <v>0</v>
      </c>
      <c r="H589">
        <v>0</v>
      </c>
      <c r="L589">
        <v>351.702201</v>
      </c>
      <c r="R589">
        <v>568.52184299999999</v>
      </c>
      <c r="S589" t="s">
        <v>204</v>
      </c>
      <c r="T589" s="247">
        <v>45328.335648148146</v>
      </c>
    </row>
    <row r="590" spans="1:20" x14ac:dyDescent="0.35">
      <c r="A590" t="s">
        <v>93</v>
      </c>
      <c r="B590" t="s">
        <v>94</v>
      </c>
      <c r="C590" t="s">
        <v>92</v>
      </c>
      <c r="D590" s="29">
        <v>45416</v>
      </c>
      <c r="E590">
        <v>0</v>
      </c>
      <c r="F590">
        <v>0</v>
      </c>
      <c r="G590">
        <v>0</v>
      </c>
      <c r="H590">
        <v>0</v>
      </c>
      <c r="L590">
        <v>351.702201</v>
      </c>
      <c r="R590">
        <v>568.52184299999999</v>
      </c>
      <c r="S590" t="s">
        <v>204</v>
      </c>
      <c r="T590" s="247">
        <v>45328.335648148146</v>
      </c>
    </row>
    <row r="591" spans="1:20" x14ac:dyDescent="0.35">
      <c r="A591" t="s">
        <v>93</v>
      </c>
      <c r="B591" t="s">
        <v>94</v>
      </c>
      <c r="C591" t="s">
        <v>92</v>
      </c>
      <c r="D591" s="29">
        <v>45417</v>
      </c>
      <c r="E591">
        <v>0</v>
      </c>
      <c r="F591">
        <v>0</v>
      </c>
      <c r="G591">
        <v>0</v>
      </c>
      <c r="H591">
        <v>0</v>
      </c>
      <c r="L591">
        <v>351.702201</v>
      </c>
      <c r="R591">
        <v>568.52184299999999</v>
      </c>
      <c r="S591" t="s">
        <v>204</v>
      </c>
      <c r="T591" s="247">
        <v>45328.335648148146</v>
      </c>
    </row>
    <row r="592" spans="1:20" x14ac:dyDescent="0.35">
      <c r="A592" t="s">
        <v>93</v>
      </c>
      <c r="B592" t="s">
        <v>94</v>
      </c>
      <c r="C592" t="s">
        <v>92</v>
      </c>
      <c r="D592" s="29">
        <v>45418</v>
      </c>
      <c r="E592">
        <v>0</v>
      </c>
      <c r="F592">
        <v>0</v>
      </c>
      <c r="G592">
        <v>0</v>
      </c>
      <c r="H592">
        <v>0</v>
      </c>
      <c r="L592">
        <v>351.702201</v>
      </c>
      <c r="R592">
        <v>568.52184299999999</v>
      </c>
      <c r="S592" t="s">
        <v>204</v>
      </c>
      <c r="T592" s="247">
        <v>45328.335648148146</v>
      </c>
    </row>
    <row r="593" spans="1:20" x14ac:dyDescent="0.35">
      <c r="A593" t="s">
        <v>93</v>
      </c>
      <c r="B593" t="s">
        <v>94</v>
      </c>
      <c r="C593" t="s">
        <v>92</v>
      </c>
      <c r="D593" s="29">
        <v>45419</v>
      </c>
      <c r="E593">
        <v>0</v>
      </c>
      <c r="F593">
        <v>0</v>
      </c>
      <c r="G593">
        <v>0</v>
      </c>
      <c r="H593">
        <v>0</v>
      </c>
      <c r="L593">
        <v>351.702201</v>
      </c>
      <c r="R593">
        <v>568.52184299999999</v>
      </c>
      <c r="S593" t="s">
        <v>204</v>
      </c>
      <c r="T593" s="247">
        <v>45328.335648148146</v>
      </c>
    </row>
    <row r="594" spans="1:20" x14ac:dyDescent="0.35">
      <c r="A594" t="s">
        <v>93</v>
      </c>
      <c r="B594" t="s">
        <v>94</v>
      </c>
      <c r="C594" t="s">
        <v>92</v>
      </c>
      <c r="D594" s="29">
        <v>45420</v>
      </c>
      <c r="E594">
        <v>0</v>
      </c>
      <c r="F594">
        <v>0</v>
      </c>
      <c r="G594">
        <v>0</v>
      </c>
      <c r="H594">
        <v>0</v>
      </c>
      <c r="L594">
        <v>351.702201</v>
      </c>
      <c r="R594">
        <v>568.52184299999999</v>
      </c>
      <c r="S594" t="s">
        <v>204</v>
      </c>
      <c r="T594" s="247">
        <v>45328.335648148146</v>
      </c>
    </row>
    <row r="595" spans="1:20" x14ac:dyDescent="0.35">
      <c r="A595" t="s">
        <v>93</v>
      </c>
      <c r="B595" t="s">
        <v>94</v>
      </c>
      <c r="C595" t="s">
        <v>92</v>
      </c>
      <c r="D595" s="29">
        <v>45421</v>
      </c>
      <c r="E595">
        <v>0</v>
      </c>
      <c r="F595">
        <v>0</v>
      </c>
      <c r="G595">
        <v>0</v>
      </c>
      <c r="H595">
        <v>0</v>
      </c>
      <c r="L595">
        <v>351.702201</v>
      </c>
      <c r="R595">
        <v>568.52184299999999</v>
      </c>
      <c r="S595" t="s">
        <v>204</v>
      </c>
      <c r="T595" s="247">
        <v>45328.335648148146</v>
      </c>
    </row>
    <row r="596" spans="1:20" x14ac:dyDescent="0.35">
      <c r="A596" t="s">
        <v>93</v>
      </c>
      <c r="B596" t="s">
        <v>94</v>
      </c>
      <c r="C596" t="s">
        <v>92</v>
      </c>
      <c r="D596" s="29">
        <v>45422</v>
      </c>
      <c r="E596">
        <v>0</v>
      </c>
      <c r="F596">
        <v>0</v>
      </c>
      <c r="G596">
        <v>0</v>
      </c>
      <c r="H596">
        <v>0</v>
      </c>
      <c r="L596">
        <v>351.702201</v>
      </c>
      <c r="R596">
        <v>568.52184299999999</v>
      </c>
      <c r="S596" t="s">
        <v>204</v>
      </c>
      <c r="T596" s="247">
        <v>45328.335648148146</v>
      </c>
    </row>
    <row r="597" spans="1:20" x14ac:dyDescent="0.35">
      <c r="A597" t="s">
        <v>93</v>
      </c>
      <c r="B597" t="s">
        <v>94</v>
      </c>
      <c r="C597" t="s">
        <v>92</v>
      </c>
      <c r="D597" s="29">
        <v>45423</v>
      </c>
      <c r="E597">
        <v>0</v>
      </c>
      <c r="F597">
        <v>0</v>
      </c>
      <c r="G597">
        <v>0</v>
      </c>
      <c r="H597">
        <v>0</v>
      </c>
      <c r="L597">
        <v>351.702201</v>
      </c>
      <c r="R597">
        <v>568.52184299999999</v>
      </c>
      <c r="S597" t="s">
        <v>204</v>
      </c>
      <c r="T597" s="247">
        <v>45328.335659722223</v>
      </c>
    </row>
    <row r="598" spans="1:20" x14ac:dyDescent="0.35">
      <c r="A598" t="s">
        <v>93</v>
      </c>
      <c r="B598" t="s">
        <v>94</v>
      </c>
      <c r="C598" t="s">
        <v>92</v>
      </c>
      <c r="D598" s="29">
        <v>45424</v>
      </c>
      <c r="E598">
        <v>0</v>
      </c>
      <c r="F598">
        <v>0</v>
      </c>
      <c r="G598">
        <v>0</v>
      </c>
      <c r="H598">
        <v>0</v>
      </c>
      <c r="L598">
        <v>351.702201</v>
      </c>
      <c r="R598">
        <v>568.52184299999999</v>
      </c>
      <c r="S598" t="s">
        <v>204</v>
      </c>
      <c r="T598" s="247">
        <v>45328.335648148146</v>
      </c>
    </row>
    <row r="599" spans="1:20" x14ac:dyDescent="0.35">
      <c r="A599" t="s">
        <v>93</v>
      </c>
      <c r="B599" t="s">
        <v>94</v>
      </c>
      <c r="C599" t="s">
        <v>92</v>
      </c>
      <c r="D599" s="29">
        <v>45425</v>
      </c>
      <c r="E599">
        <v>0</v>
      </c>
      <c r="F599">
        <v>0</v>
      </c>
      <c r="G599">
        <v>0</v>
      </c>
      <c r="H599">
        <v>0</v>
      </c>
      <c r="L599">
        <v>351.702201</v>
      </c>
      <c r="R599">
        <v>568.52184299999999</v>
      </c>
      <c r="S599" t="s">
        <v>204</v>
      </c>
      <c r="T599" s="247">
        <v>45328.335659722223</v>
      </c>
    </row>
    <row r="600" spans="1:20" x14ac:dyDescent="0.35">
      <c r="A600" t="s">
        <v>93</v>
      </c>
      <c r="B600" t="s">
        <v>94</v>
      </c>
      <c r="C600" t="s">
        <v>92</v>
      </c>
      <c r="D600" s="29">
        <v>45426</v>
      </c>
      <c r="E600">
        <v>0</v>
      </c>
      <c r="F600">
        <v>0</v>
      </c>
      <c r="G600">
        <v>0</v>
      </c>
      <c r="H600">
        <v>0</v>
      </c>
      <c r="L600">
        <v>351.702201</v>
      </c>
      <c r="R600">
        <v>568.52184299999999</v>
      </c>
      <c r="S600" t="s">
        <v>204</v>
      </c>
      <c r="T600" s="247">
        <v>45328.335648148146</v>
      </c>
    </row>
    <row r="601" spans="1:20" x14ac:dyDescent="0.35">
      <c r="A601" t="s">
        <v>93</v>
      </c>
      <c r="B601" t="s">
        <v>94</v>
      </c>
      <c r="C601" t="s">
        <v>92</v>
      </c>
      <c r="D601" s="29">
        <v>45427</v>
      </c>
      <c r="E601">
        <v>0</v>
      </c>
      <c r="F601">
        <v>0</v>
      </c>
      <c r="G601">
        <v>0</v>
      </c>
      <c r="H601">
        <v>0</v>
      </c>
      <c r="L601">
        <v>351.702201</v>
      </c>
      <c r="R601">
        <v>568.52184299999999</v>
      </c>
      <c r="S601" t="s">
        <v>204</v>
      </c>
      <c r="T601" s="247">
        <v>45328.335648148146</v>
      </c>
    </row>
    <row r="602" spans="1:20" x14ac:dyDescent="0.35">
      <c r="A602" t="s">
        <v>93</v>
      </c>
      <c r="B602" t="s">
        <v>94</v>
      </c>
      <c r="C602" t="s">
        <v>92</v>
      </c>
      <c r="D602" s="29">
        <v>45428</v>
      </c>
      <c r="E602">
        <v>0</v>
      </c>
      <c r="F602">
        <v>0</v>
      </c>
      <c r="G602">
        <v>0</v>
      </c>
      <c r="H602">
        <v>0</v>
      </c>
      <c r="L602">
        <v>351.702201</v>
      </c>
      <c r="R602">
        <v>568.52184299999999</v>
      </c>
      <c r="S602" t="s">
        <v>204</v>
      </c>
      <c r="T602" s="247">
        <v>45328.335648148146</v>
      </c>
    </row>
    <row r="603" spans="1:20" x14ac:dyDescent="0.35">
      <c r="A603" t="s">
        <v>93</v>
      </c>
      <c r="B603" t="s">
        <v>94</v>
      </c>
      <c r="C603" t="s">
        <v>92</v>
      </c>
      <c r="D603" s="29">
        <v>45429</v>
      </c>
      <c r="E603">
        <v>0</v>
      </c>
      <c r="F603">
        <v>0</v>
      </c>
      <c r="G603">
        <v>0</v>
      </c>
      <c r="H603">
        <v>0</v>
      </c>
      <c r="L603">
        <v>351.702201</v>
      </c>
      <c r="R603">
        <v>568.52184299999999</v>
      </c>
      <c r="S603" t="s">
        <v>204</v>
      </c>
      <c r="T603" s="247">
        <v>45328.335659722223</v>
      </c>
    </row>
    <row r="604" spans="1:20" x14ac:dyDescent="0.35">
      <c r="A604" t="s">
        <v>93</v>
      </c>
      <c r="B604" t="s">
        <v>94</v>
      </c>
      <c r="C604" t="s">
        <v>92</v>
      </c>
      <c r="D604" s="29">
        <v>45430</v>
      </c>
      <c r="E604">
        <v>0</v>
      </c>
      <c r="F604">
        <v>0</v>
      </c>
      <c r="G604">
        <v>0</v>
      </c>
      <c r="H604">
        <v>0</v>
      </c>
      <c r="L604">
        <v>351.702201</v>
      </c>
      <c r="R604">
        <v>568.52184299999999</v>
      </c>
      <c r="S604" t="s">
        <v>204</v>
      </c>
      <c r="T604" s="247">
        <v>45328.335659722223</v>
      </c>
    </row>
    <row r="605" spans="1:20" x14ac:dyDescent="0.35">
      <c r="A605" t="s">
        <v>93</v>
      </c>
      <c r="B605" t="s">
        <v>94</v>
      </c>
      <c r="C605" t="s">
        <v>92</v>
      </c>
      <c r="D605" s="29">
        <v>45431</v>
      </c>
      <c r="E605">
        <v>0</v>
      </c>
      <c r="F605">
        <v>0</v>
      </c>
      <c r="G605">
        <v>0</v>
      </c>
      <c r="H605">
        <v>0</v>
      </c>
      <c r="L605">
        <v>351.702201</v>
      </c>
      <c r="R605">
        <v>568.52184299999999</v>
      </c>
      <c r="S605" t="s">
        <v>204</v>
      </c>
      <c r="T605" s="247">
        <v>45328.335659722223</v>
      </c>
    </row>
    <row r="606" spans="1:20" x14ac:dyDescent="0.35">
      <c r="A606" t="s">
        <v>93</v>
      </c>
      <c r="B606" t="s">
        <v>94</v>
      </c>
      <c r="C606" t="s">
        <v>92</v>
      </c>
      <c r="D606" s="29">
        <v>45432</v>
      </c>
      <c r="E606">
        <v>0</v>
      </c>
      <c r="F606">
        <v>0</v>
      </c>
      <c r="G606">
        <v>0</v>
      </c>
      <c r="H606">
        <v>0</v>
      </c>
      <c r="L606">
        <v>351.702201</v>
      </c>
      <c r="R606">
        <v>568.52184299999999</v>
      </c>
      <c r="S606" t="s">
        <v>204</v>
      </c>
      <c r="T606" s="247">
        <v>45328.335648148146</v>
      </c>
    </row>
    <row r="607" spans="1:20" x14ac:dyDescent="0.35">
      <c r="A607" t="s">
        <v>93</v>
      </c>
      <c r="B607" t="s">
        <v>94</v>
      </c>
      <c r="C607" t="s">
        <v>92</v>
      </c>
      <c r="D607" s="29">
        <v>45433</v>
      </c>
      <c r="E607">
        <v>1</v>
      </c>
      <c r="F607">
        <v>1</v>
      </c>
      <c r="G607">
        <v>1</v>
      </c>
      <c r="H607">
        <v>1</v>
      </c>
      <c r="J607">
        <v>0</v>
      </c>
      <c r="K607">
        <v>0</v>
      </c>
      <c r="L607">
        <v>351.702201</v>
      </c>
      <c r="R607">
        <v>568.52184299999999</v>
      </c>
      <c r="S607" t="s">
        <v>204</v>
      </c>
      <c r="T607" s="247">
        <v>45335.333449074074</v>
      </c>
    </row>
    <row r="608" spans="1:20" x14ac:dyDescent="0.35">
      <c r="A608" t="s">
        <v>93</v>
      </c>
      <c r="B608" t="s">
        <v>94</v>
      </c>
      <c r="C608" t="s">
        <v>92</v>
      </c>
      <c r="D608" s="29">
        <v>45434</v>
      </c>
      <c r="E608">
        <v>0.85780000000000001</v>
      </c>
      <c r="F608">
        <v>0.57350000000000001</v>
      </c>
      <c r="G608">
        <v>0.91210000000000002</v>
      </c>
      <c r="H608">
        <v>0.73619999999999997</v>
      </c>
      <c r="J608">
        <v>50</v>
      </c>
      <c r="K608">
        <v>150</v>
      </c>
      <c r="L608">
        <v>351.702201</v>
      </c>
      <c r="R608">
        <v>568.52184299999999</v>
      </c>
      <c r="S608" t="s">
        <v>204</v>
      </c>
      <c r="T608" s="247">
        <v>45335.333449074074</v>
      </c>
    </row>
    <row r="609" spans="1:20" x14ac:dyDescent="0.35">
      <c r="A609" t="s">
        <v>93</v>
      </c>
      <c r="B609" t="s">
        <v>94</v>
      </c>
      <c r="C609" t="s">
        <v>92</v>
      </c>
      <c r="D609" s="29">
        <v>45435</v>
      </c>
      <c r="E609">
        <v>0</v>
      </c>
      <c r="F609">
        <v>0</v>
      </c>
      <c r="G609">
        <v>0</v>
      </c>
      <c r="H609">
        <v>0</v>
      </c>
      <c r="L609">
        <v>351.702201</v>
      </c>
      <c r="R609">
        <v>568.52184299999999</v>
      </c>
      <c r="S609" t="s">
        <v>204</v>
      </c>
      <c r="T609" s="247">
        <v>45328.335659722223</v>
      </c>
    </row>
    <row r="610" spans="1:20" x14ac:dyDescent="0.35">
      <c r="A610" t="s">
        <v>93</v>
      </c>
      <c r="B610" t="s">
        <v>94</v>
      </c>
      <c r="C610" t="s">
        <v>92</v>
      </c>
      <c r="D610" s="29">
        <v>45436</v>
      </c>
      <c r="E610">
        <v>0</v>
      </c>
      <c r="F610">
        <v>0</v>
      </c>
      <c r="G610">
        <v>0</v>
      </c>
      <c r="H610">
        <v>0</v>
      </c>
      <c r="L610">
        <v>351.702201</v>
      </c>
      <c r="R610">
        <v>568.52184299999999</v>
      </c>
      <c r="S610" t="s">
        <v>204</v>
      </c>
      <c r="T610" s="247">
        <v>45328.335659722223</v>
      </c>
    </row>
    <row r="611" spans="1:20" x14ac:dyDescent="0.35">
      <c r="A611" t="s">
        <v>93</v>
      </c>
      <c r="B611" t="s">
        <v>94</v>
      </c>
      <c r="C611" t="s">
        <v>92</v>
      </c>
      <c r="D611" s="29">
        <v>45437</v>
      </c>
      <c r="E611">
        <v>0</v>
      </c>
      <c r="F611">
        <v>0</v>
      </c>
      <c r="G611">
        <v>0</v>
      </c>
      <c r="H611">
        <v>0</v>
      </c>
      <c r="L611">
        <v>351.702201</v>
      </c>
      <c r="R611">
        <v>568.52184299999999</v>
      </c>
      <c r="S611" t="s">
        <v>204</v>
      </c>
      <c r="T611" s="247">
        <v>45328.335659722223</v>
      </c>
    </row>
    <row r="612" spans="1:20" x14ac:dyDescent="0.35">
      <c r="A612" t="s">
        <v>93</v>
      </c>
      <c r="B612" t="s">
        <v>94</v>
      </c>
      <c r="C612" t="s">
        <v>92</v>
      </c>
      <c r="D612" s="29">
        <v>45438</v>
      </c>
      <c r="E612">
        <v>0</v>
      </c>
      <c r="F612">
        <v>0</v>
      </c>
      <c r="G612">
        <v>0</v>
      </c>
      <c r="H612">
        <v>0</v>
      </c>
      <c r="L612">
        <v>351.702201</v>
      </c>
      <c r="R612">
        <v>568.52184299999999</v>
      </c>
      <c r="S612" t="s">
        <v>204</v>
      </c>
      <c r="T612" s="247">
        <v>45328.335659722223</v>
      </c>
    </row>
    <row r="613" spans="1:20" x14ac:dyDescent="0.35">
      <c r="A613" t="s">
        <v>93</v>
      </c>
      <c r="B613" t="s">
        <v>94</v>
      </c>
      <c r="C613" t="s">
        <v>92</v>
      </c>
      <c r="D613" s="29">
        <v>45439</v>
      </c>
      <c r="E613">
        <v>0</v>
      </c>
      <c r="F613">
        <v>0</v>
      </c>
      <c r="G613">
        <v>0</v>
      </c>
      <c r="H613">
        <v>0</v>
      </c>
      <c r="L613">
        <v>351.702201</v>
      </c>
      <c r="R613">
        <v>568.52184299999999</v>
      </c>
      <c r="S613" t="s">
        <v>204</v>
      </c>
      <c r="T613" s="247">
        <v>45328.335659722223</v>
      </c>
    </row>
    <row r="614" spans="1:20" x14ac:dyDescent="0.35">
      <c r="A614" t="s">
        <v>93</v>
      </c>
      <c r="B614" t="s">
        <v>94</v>
      </c>
      <c r="C614" t="s">
        <v>92</v>
      </c>
      <c r="D614" s="29">
        <v>45440</v>
      </c>
      <c r="E614">
        <v>0</v>
      </c>
      <c r="F614">
        <v>0</v>
      </c>
      <c r="G614">
        <v>0</v>
      </c>
      <c r="H614">
        <v>0</v>
      </c>
      <c r="L614">
        <v>351.702201</v>
      </c>
      <c r="R614">
        <v>568.52184299999999</v>
      </c>
      <c r="S614" t="s">
        <v>204</v>
      </c>
      <c r="T614" s="247">
        <v>45328.335659722223</v>
      </c>
    </row>
    <row r="615" spans="1:20" x14ac:dyDescent="0.35">
      <c r="A615" t="s">
        <v>93</v>
      </c>
      <c r="B615" t="s">
        <v>94</v>
      </c>
      <c r="C615" t="s">
        <v>92</v>
      </c>
      <c r="D615" s="29">
        <v>45441</v>
      </c>
      <c r="E615">
        <v>0</v>
      </c>
      <c r="F615">
        <v>0</v>
      </c>
      <c r="G615">
        <v>0</v>
      </c>
      <c r="H615">
        <v>0</v>
      </c>
      <c r="L615">
        <v>351.702201</v>
      </c>
      <c r="R615">
        <v>568.52184299999999</v>
      </c>
      <c r="S615" t="s">
        <v>204</v>
      </c>
      <c r="T615" s="247">
        <v>45328.335659722223</v>
      </c>
    </row>
    <row r="616" spans="1:20" x14ac:dyDescent="0.35">
      <c r="A616" t="s">
        <v>93</v>
      </c>
      <c r="B616" t="s">
        <v>94</v>
      </c>
      <c r="C616" t="s">
        <v>92</v>
      </c>
      <c r="D616" s="29">
        <v>45442</v>
      </c>
      <c r="E616">
        <v>0</v>
      </c>
      <c r="F616">
        <v>0</v>
      </c>
      <c r="G616">
        <v>0</v>
      </c>
      <c r="H616">
        <v>0</v>
      </c>
      <c r="L616">
        <v>351.702201</v>
      </c>
      <c r="R616">
        <v>568.52184299999999</v>
      </c>
      <c r="S616" t="s">
        <v>204</v>
      </c>
      <c r="T616" s="247">
        <v>45328.335659722223</v>
      </c>
    </row>
    <row r="617" spans="1:20" x14ac:dyDescent="0.35">
      <c r="A617" t="s">
        <v>93</v>
      </c>
      <c r="B617" t="s">
        <v>94</v>
      </c>
      <c r="C617" t="s">
        <v>92</v>
      </c>
      <c r="D617" s="29">
        <v>45443</v>
      </c>
      <c r="E617">
        <v>0</v>
      </c>
      <c r="F617">
        <v>0</v>
      </c>
      <c r="G617">
        <v>0</v>
      </c>
      <c r="H617">
        <v>0</v>
      </c>
      <c r="L617">
        <v>351.702201</v>
      </c>
      <c r="R617">
        <v>568.52184299999999</v>
      </c>
      <c r="S617" t="s">
        <v>204</v>
      </c>
      <c r="T617" s="247">
        <v>45328.335659722223</v>
      </c>
    </row>
    <row r="618" spans="1:20" x14ac:dyDescent="0.35">
      <c r="A618" t="s">
        <v>93</v>
      </c>
      <c r="B618" t="s">
        <v>94</v>
      </c>
      <c r="C618" t="s">
        <v>92</v>
      </c>
      <c r="D618" s="29">
        <v>45444</v>
      </c>
      <c r="E618">
        <v>0</v>
      </c>
      <c r="F618">
        <v>0</v>
      </c>
      <c r="G618">
        <v>0</v>
      </c>
      <c r="H618">
        <v>0</v>
      </c>
      <c r="L618">
        <v>351.702201</v>
      </c>
      <c r="R618">
        <v>568.52184299999999</v>
      </c>
      <c r="S618" t="s">
        <v>204</v>
      </c>
      <c r="T618" s="247">
        <v>45328.335659722223</v>
      </c>
    </row>
    <row r="619" spans="1:20" x14ac:dyDescent="0.35">
      <c r="A619" t="s">
        <v>93</v>
      </c>
      <c r="B619" t="s">
        <v>94</v>
      </c>
      <c r="C619" t="s">
        <v>92</v>
      </c>
      <c r="D619" s="29">
        <v>45445</v>
      </c>
      <c r="E619">
        <v>0</v>
      </c>
      <c r="F619">
        <v>0</v>
      </c>
      <c r="G619">
        <v>0</v>
      </c>
      <c r="H619">
        <v>0</v>
      </c>
      <c r="L619">
        <v>351.702201</v>
      </c>
      <c r="R619">
        <v>568.52184299999999</v>
      </c>
      <c r="S619" t="s">
        <v>204</v>
      </c>
      <c r="T619" s="247">
        <v>45328.335659722223</v>
      </c>
    </row>
    <row r="620" spans="1:20" x14ac:dyDescent="0.35">
      <c r="A620" t="s">
        <v>93</v>
      </c>
      <c r="B620" t="s">
        <v>94</v>
      </c>
      <c r="C620" t="s">
        <v>92</v>
      </c>
      <c r="D620" s="29">
        <v>45446</v>
      </c>
      <c r="E620">
        <v>0</v>
      </c>
      <c r="F620">
        <v>0</v>
      </c>
      <c r="G620">
        <v>0</v>
      </c>
      <c r="H620">
        <v>0</v>
      </c>
      <c r="L620">
        <v>351.702201</v>
      </c>
      <c r="R620">
        <v>568.52184299999999</v>
      </c>
      <c r="S620" t="s">
        <v>204</v>
      </c>
      <c r="T620" s="247">
        <v>45328.335659722223</v>
      </c>
    </row>
    <row r="621" spans="1:20" x14ac:dyDescent="0.35">
      <c r="A621" t="s">
        <v>93</v>
      </c>
      <c r="B621" t="s">
        <v>94</v>
      </c>
      <c r="C621" t="s">
        <v>92</v>
      </c>
      <c r="D621" s="29">
        <v>45447</v>
      </c>
      <c r="E621">
        <v>0</v>
      </c>
      <c r="F621">
        <v>0</v>
      </c>
      <c r="G621">
        <v>0</v>
      </c>
      <c r="H621">
        <v>0</v>
      </c>
      <c r="L621">
        <v>351.702201</v>
      </c>
      <c r="R621">
        <v>568.52184299999999</v>
      </c>
      <c r="S621" t="s">
        <v>204</v>
      </c>
      <c r="T621" s="247">
        <v>45328.335659722223</v>
      </c>
    </row>
    <row r="622" spans="1:20" x14ac:dyDescent="0.35">
      <c r="A622" t="s">
        <v>93</v>
      </c>
      <c r="B622" t="s">
        <v>94</v>
      </c>
      <c r="C622" t="s">
        <v>92</v>
      </c>
      <c r="D622" s="29">
        <v>45448</v>
      </c>
      <c r="E622">
        <v>0</v>
      </c>
      <c r="F622">
        <v>0</v>
      </c>
      <c r="G622">
        <v>0</v>
      </c>
      <c r="H622">
        <v>0</v>
      </c>
      <c r="L622">
        <v>351.702201</v>
      </c>
      <c r="R622">
        <v>568.52184299999999</v>
      </c>
      <c r="S622" t="s">
        <v>204</v>
      </c>
      <c r="T622" s="247">
        <v>45328.335659722223</v>
      </c>
    </row>
    <row r="623" spans="1:20" x14ac:dyDescent="0.35">
      <c r="A623" t="s">
        <v>93</v>
      </c>
      <c r="B623" t="s">
        <v>94</v>
      </c>
      <c r="C623" t="s">
        <v>92</v>
      </c>
      <c r="D623" s="29">
        <v>45449</v>
      </c>
      <c r="E623">
        <v>0</v>
      </c>
      <c r="F623">
        <v>0</v>
      </c>
      <c r="G623">
        <v>0</v>
      </c>
      <c r="H623">
        <v>0</v>
      </c>
      <c r="L623">
        <v>351.702201</v>
      </c>
      <c r="R623">
        <v>568.52184299999999</v>
      </c>
      <c r="S623" t="s">
        <v>204</v>
      </c>
      <c r="T623" s="247">
        <v>45328.335659722223</v>
      </c>
    </row>
    <row r="624" spans="1:20" x14ac:dyDescent="0.35">
      <c r="A624" t="s">
        <v>93</v>
      </c>
      <c r="B624" t="s">
        <v>94</v>
      </c>
      <c r="C624" t="s">
        <v>92</v>
      </c>
      <c r="D624" s="29">
        <v>45450</v>
      </c>
      <c r="E624">
        <v>0</v>
      </c>
      <c r="F624">
        <v>0</v>
      </c>
      <c r="G624">
        <v>0</v>
      </c>
      <c r="H624">
        <v>0</v>
      </c>
      <c r="L624">
        <v>351.702201</v>
      </c>
      <c r="R624">
        <v>568.52184299999999</v>
      </c>
      <c r="S624" t="s">
        <v>204</v>
      </c>
      <c r="T624" s="247">
        <v>45328.335659722223</v>
      </c>
    </row>
    <row r="625" spans="1:20" x14ac:dyDescent="0.35">
      <c r="A625" t="s">
        <v>93</v>
      </c>
      <c r="B625" t="s">
        <v>94</v>
      </c>
      <c r="C625" t="s">
        <v>92</v>
      </c>
      <c r="D625" s="29">
        <v>45451</v>
      </c>
      <c r="E625">
        <v>0</v>
      </c>
      <c r="F625">
        <v>0</v>
      </c>
      <c r="G625">
        <v>0</v>
      </c>
      <c r="H625">
        <v>0</v>
      </c>
      <c r="L625">
        <v>351.702201</v>
      </c>
      <c r="R625">
        <v>568.52184299999999</v>
      </c>
      <c r="S625" t="s">
        <v>204</v>
      </c>
      <c r="T625" s="247">
        <v>45328.335659722223</v>
      </c>
    </row>
    <row r="626" spans="1:20" x14ac:dyDescent="0.35">
      <c r="A626" t="s">
        <v>93</v>
      </c>
      <c r="B626" t="s">
        <v>94</v>
      </c>
      <c r="C626" t="s">
        <v>92</v>
      </c>
      <c r="D626" s="29">
        <v>45452</v>
      </c>
      <c r="E626">
        <v>0</v>
      </c>
      <c r="F626">
        <v>0</v>
      </c>
      <c r="G626">
        <v>0</v>
      </c>
      <c r="H626">
        <v>0</v>
      </c>
      <c r="L626">
        <v>351.702201</v>
      </c>
      <c r="R626">
        <v>568.52184299999999</v>
      </c>
      <c r="S626" t="s">
        <v>204</v>
      </c>
      <c r="T626" s="247">
        <v>45328.335659722223</v>
      </c>
    </row>
    <row r="627" spans="1:20" x14ac:dyDescent="0.35">
      <c r="A627" t="s">
        <v>93</v>
      </c>
      <c r="B627" t="s">
        <v>94</v>
      </c>
      <c r="C627" t="s">
        <v>92</v>
      </c>
      <c r="D627" s="29">
        <v>45453</v>
      </c>
      <c r="E627">
        <v>0</v>
      </c>
      <c r="F627">
        <v>0</v>
      </c>
      <c r="G627">
        <v>0</v>
      </c>
      <c r="H627">
        <v>0</v>
      </c>
      <c r="L627">
        <v>351.702201</v>
      </c>
      <c r="R627">
        <v>568.52184299999999</v>
      </c>
      <c r="S627" t="s">
        <v>204</v>
      </c>
      <c r="T627" s="247">
        <v>45328.335659722223</v>
      </c>
    </row>
    <row r="628" spans="1:20" x14ac:dyDescent="0.35">
      <c r="A628" t="s">
        <v>93</v>
      </c>
      <c r="B628" t="s">
        <v>94</v>
      </c>
      <c r="C628" t="s">
        <v>92</v>
      </c>
      <c r="D628" s="29">
        <v>45454</v>
      </c>
      <c r="E628">
        <v>0</v>
      </c>
      <c r="F628">
        <v>0</v>
      </c>
      <c r="G628">
        <v>0</v>
      </c>
      <c r="H628">
        <v>0</v>
      </c>
      <c r="L628">
        <v>351.702201</v>
      </c>
      <c r="R628">
        <v>568.52184299999999</v>
      </c>
      <c r="S628" t="s">
        <v>204</v>
      </c>
      <c r="T628" s="247">
        <v>45328.335659722223</v>
      </c>
    </row>
    <row r="629" spans="1:20" x14ac:dyDescent="0.35">
      <c r="A629" t="s">
        <v>93</v>
      </c>
      <c r="B629" t="s">
        <v>94</v>
      </c>
      <c r="C629" t="s">
        <v>92</v>
      </c>
      <c r="D629" s="29">
        <v>45455</v>
      </c>
      <c r="E629">
        <v>0</v>
      </c>
      <c r="F629">
        <v>0</v>
      </c>
      <c r="G629">
        <v>0</v>
      </c>
      <c r="H629">
        <v>0</v>
      </c>
      <c r="L629">
        <v>351.702201</v>
      </c>
      <c r="R629">
        <v>568.52184299999999</v>
      </c>
      <c r="S629" t="s">
        <v>204</v>
      </c>
      <c r="T629" s="247">
        <v>45328.335659722223</v>
      </c>
    </row>
    <row r="630" spans="1:20" x14ac:dyDescent="0.35">
      <c r="A630" t="s">
        <v>93</v>
      </c>
      <c r="B630" t="s">
        <v>94</v>
      </c>
      <c r="C630" t="s">
        <v>92</v>
      </c>
      <c r="D630" s="29">
        <v>45456</v>
      </c>
      <c r="E630">
        <v>0</v>
      </c>
      <c r="F630">
        <v>0</v>
      </c>
      <c r="G630">
        <v>0</v>
      </c>
      <c r="H630">
        <v>0</v>
      </c>
      <c r="L630">
        <v>351.702201</v>
      </c>
      <c r="R630">
        <v>568.52184299999999</v>
      </c>
      <c r="S630" t="s">
        <v>204</v>
      </c>
      <c r="T630" s="247">
        <v>45328.335659722223</v>
      </c>
    </row>
    <row r="631" spans="1:20" x14ac:dyDescent="0.35">
      <c r="A631" t="s">
        <v>93</v>
      </c>
      <c r="B631" t="s">
        <v>94</v>
      </c>
      <c r="C631" t="s">
        <v>92</v>
      </c>
      <c r="D631" s="29">
        <v>45457</v>
      </c>
      <c r="E631">
        <v>0</v>
      </c>
      <c r="F631">
        <v>0</v>
      </c>
      <c r="G631">
        <v>0</v>
      </c>
      <c r="H631">
        <v>0</v>
      </c>
      <c r="L631">
        <v>351.702201</v>
      </c>
      <c r="R631">
        <v>568.52184299999999</v>
      </c>
      <c r="S631" t="s">
        <v>204</v>
      </c>
      <c r="T631" s="247">
        <v>45328.335659722223</v>
      </c>
    </row>
    <row r="632" spans="1:20" x14ac:dyDescent="0.35">
      <c r="A632" t="s">
        <v>93</v>
      </c>
      <c r="B632" t="s">
        <v>94</v>
      </c>
      <c r="C632" t="s">
        <v>92</v>
      </c>
      <c r="D632" s="29">
        <v>45458</v>
      </c>
      <c r="E632">
        <v>0</v>
      </c>
      <c r="F632">
        <v>0</v>
      </c>
      <c r="G632">
        <v>0</v>
      </c>
      <c r="H632">
        <v>0</v>
      </c>
      <c r="L632">
        <v>351.702201</v>
      </c>
      <c r="R632">
        <v>568.52184299999999</v>
      </c>
      <c r="S632" t="s">
        <v>204</v>
      </c>
      <c r="T632" s="247">
        <v>45328.335659722223</v>
      </c>
    </row>
    <row r="633" spans="1:20" x14ac:dyDescent="0.35">
      <c r="A633" t="s">
        <v>93</v>
      </c>
      <c r="B633" t="s">
        <v>94</v>
      </c>
      <c r="C633" t="s">
        <v>92</v>
      </c>
      <c r="D633" s="29">
        <v>45459</v>
      </c>
      <c r="E633">
        <v>0</v>
      </c>
      <c r="F633">
        <v>0</v>
      </c>
      <c r="G633">
        <v>0</v>
      </c>
      <c r="H633">
        <v>0</v>
      </c>
      <c r="L633">
        <v>351.702201</v>
      </c>
      <c r="R633">
        <v>568.52184299999999</v>
      </c>
      <c r="S633" t="s">
        <v>204</v>
      </c>
      <c r="T633" s="247">
        <v>45328.335659722223</v>
      </c>
    </row>
    <row r="634" spans="1:20" x14ac:dyDescent="0.35">
      <c r="A634" t="s">
        <v>93</v>
      </c>
      <c r="B634" t="s">
        <v>94</v>
      </c>
      <c r="C634" t="s">
        <v>92</v>
      </c>
      <c r="D634" s="29">
        <v>45460</v>
      </c>
      <c r="E634">
        <v>0</v>
      </c>
      <c r="F634">
        <v>0</v>
      </c>
      <c r="G634">
        <v>0</v>
      </c>
      <c r="H634">
        <v>0</v>
      </c>
      <c r="L634">
        <v>351.702201</v>
      </c>
      <c r="R634">
        <v>568.52184299999999</v>
      </c>
      <c r="S634" t="s">
        <v>204</v>
      </c>
      <c r="T634" s="247">
        <v>45328.335659722223</v>
      </c>
    </row>
    <row r="635" spans="1:20" x14ac:dyDescent="0.35">
      <c r="A635" t="s">
        <v>93</v>
      </c>
      <c r="B635" t="s">
        <v>94</v>
      </c>
      <c r="C635" t="s">
        <v>92</v>
      </c>
      <c r="D635" s="29">
        <v>45461</v>
      </c>
      <c r="E635">
        <v>0</v>
      </c>
      <c r="F635">
        <v>0</v>
      </c>
      <c r="G635">
        <v>0</v>
      </c>
      <c r="H635">
        <v>0</v>
      </c>
      <c r="L635">
        <v>351.702201</v>
      </c>
      <c r="R635">
        <v>568.52184299999999</v>
      </c>
      <c r="S635" t="s">
        <v>204</v>
      </c>
      <c r="T635" s="247">
        <v>45328.335659722223</v>
      </c>
    </row>
    <row r="636" spans="1:20" x14ac:dyDescent="0.35">
      <c r="A636" t="s">
        <v>93</v>
      </c>
      <c r="B636" t="s">
        <v>94</v>
      </c>
      <c r="C636" t="s">
        <v>92</v>
      </c>
      <c r="D636" s="29">
        <v>45462</v>
      </c>
      <c r="E636">
        <v>0</v>
      </c>
      <c r="F636">
        <v>0</v>
      </c>
      <c r="G636">
        <v>0</v>
      </c>
      <c r="H636">
        <v>0</v>
      </c>
      <c r="L636">
        <v>351.702201</v>
      </c>
      <c r="R636">
        <v>568.52184299999999</v>
      </c>
      <c r="S636" t="s">
        <v>204</v>
      </c>
      <c r="T636" s="247">
        <v>45328.335659722223</v>
      </c>
    </row>
    <row r="637" spans="1:20" x14ac:dyDescent="0.35">
      <c r="A637" t="s">
        <v>93</v>
      </c>
      <c r="B637" t="s">
        <v>94</v>
      </c>
      <c r="C637" t="s">
        <v>92</v>
      </c>
      <c r="D637" s="29">
        <v>45463</v>
      </c>
      <c r="E637">
        <v>0</v>
      </c>
      <c r="F637">
        <v>0</v>
      </c>
      <c r="G637">
        <v>0</v>
      </c>
      <c r="H637">
        <v>0</v>
      </c>
      <c r="L637">
        <v>351.702201</v>
      </c>
      <c r="R637">
        <v>568.52184299999999</v>
      </c>
      <c r="S637" t="s">
        <v>204</v>
      </c>
      <c r="T637" s="247">
        <v>45328.335659722223</v>
      </c>
    </row>
    <row r="638" spans="1:20" x14ac:dyDescent="0.35">
      <c r="A638" t="s">
        <v>93</v>
      </c>
      <c r="B638" t="s">
        <v>94</v>
      </c>
      <c r="C638" t="s">
        <v>92</v>
      </c>
      <c r="D638" s="29">
        <v>45464</v>
      </c>
      <c r="E638">
        <v>0</v>
      </c>
      <c r="F638">
        <v>0</v>
      </c>
      <c r="G638">
        <v>0</v>
      </c>
      <c r="H638">
        <v>0</v>
      </c>
      <c r="L638">
        <v>351.702201</v>
      </c>
      <c r="R638">
        <v>568.52184299999999</v>
      </c>
      <c r="S638" t="s">
        <v>204</v>
      </c>
      <c r="T638" s="247">
        <v>45328.335659722223</v>
      </c>
    </row>
    <row r="639" spans="1:20" x14ac:dyDescent="0.35">
      <c r="A639" t="s">
        <v>93</v>
      </c>
      <c r="B639" t="s">
        <v>94</v>
      </c>
      <c r="C639" t="s">
        <v>92</v>
      </c>
      <c r="D639" s="29">
        <v>45465</v>
      </c>
      <c r="E639">
        <v>0</v>
      </c>
      <c r="F639">
        <v>0</v>
      </c>
      <c r="G639">
        <v>0</v>
      </c>
      <c r="H639">
        <v>0</v>
      </c>
      <c r="L639">
        <v>351.702201</v>
      </c>
      <c r="R639">
        <v>568.52184299999999</v>
      </c>
      <c r="S639" t="s">
        <v>204</v>
      </c>
      <c r="T639" s="247">
        <v>45328.335659722223</v>
      </c>
    </row>
    <row r="640" spans="1:20" x14ac:dyDescent="0.35">
      <c r="A640" t="s">
        <v>93</v>
      </c>
      <c r="B640" t="s">
        <v>94</v>
      </c>
      <c r="C640" t="s">
        <v>92</v>
      </c>
      <c r="D640" s="29">
        <v>45466</v>
      </c>
      <c r="E640">
        <v>0</v>
      </c>
      <c r="F640">
        <v>0</v>
      </c>
      <c r="G640">
        <v>0</v>
      </c>
      <c r="H640">
        <v>0</v>
      </c>
      <c r="L640">
        <v>351.702201</v>
      </c>
      <c r="R640">
        <v>568.52184299999999</v>
      </c>
      <c r="S640" t="s">
        <v>204</v>
      </c>
      <c r="T640" s="247">
        <v>45328.335659722223</v>
      </c>
    </row>
    <row r="641" spans="1:20" x14ac:dyDescent="0.35">
      <c r="A641" t="s">
        <v>93</v>
      </c>
      <c r="B641" t="s">
        <v>94</v>
      </c>
      <c r="C641" t="s">
        <v>92</v>
      </c>
      <c r="D641" s="29">
        <v>45467</v>
      </c>
      <c r="E641">
        <v>0</v>
      </c>
      <c r="F641">
        <v>0</v>
      </c>
      <c r="G641">
        <v>0</v>
      </c>
      <c r="H641">
        <v>0</v>
      </c>
      <c r="L641">
        <v>351.702201</v>
      </c>
      <c r="R641">
        <v>568.52184299999999</v>
      </c>
      <c r="S641" t="s">
        <v>204</v>
      </c>
      <c r="T641" s="247">
        <v>45328.335659722223</v>
      </c>
    </row>
    <row r="642" spans="1:20" x14ac:dyDescent="0.35">
      <c r="A642" t="s">
        <v>93</v>
      </c>
      <c r="B642" t="s">
        <v>94</v>
      </c>
      <c r="C642" t="s">
        <v>92</v>
      </c>
      <c r="D642" s="29">
        <v>45468</v>
      </c>
      <c r="E642">
        <v>0</v>
      </c>
      <c r="F642">
        <v>0</v>
      </c>
      <c r="G642">
        <v>0</v>
      </c>
      <c r="H642">
        <v>0</v>
      </c>
      <c r="L642">
        <v>351.702201</v>
      </c>
      <c r="R642">
        <v>568.52184299999999</v>
      </c>
      <c r="S642" t="s">
        <v>204</v>
      </c>
      <c r="T642" s="247">
        <v>45328.335659722223</v>
      </c>
    </row>
    <row r="643" spans="1:20" x14ac:dyDescent="0.35">
      <c r="A643" t="s">
        <v>93</v>
      </c>
      <c r="B643" t="s">
        <v>94</v>
      </c>
      <c r="C643" t="s">
        <v>92</v>
      </c>
      <c r="D643" s="29">
        <v>45469</v>
      </c>
      <c r="E643">
        <v>0</v>
      </c>
      <c r="F643">
        <v>0</v>
      </c>
      <c r="G643">
        <v>0</v>
      </c>
      <c r="H643">
        <v>0</v>
      </c>
      <c r="L643">
        <v>351.702201</v>
      </c>
      <c r="R643">
        <v>568.52184299999999</v>
      </c>
      <c r="S643" t="s">
        <v>204</v>
      </c>
      <c r="T643" s="247">
        <v>45328.3356712963</v>
      </c>
    </row>
    <row r="644" spans="1:20" x14ac:dyDescent="0.35">
      <c r="A644" t="s">
        <v>93</v>
      </c>
      <c r="B644" t="s">
        <v>94</v>
      </c>
      <c r="C644" t="s">
        <v>92</v>
      </c>
      <c r="D644" s="29">
        <v>45470</v>
      </c>
      <c r="E644">
        <v>0</v>
      </c>
      <c r="F644">
        <v>0</v>
      </c>
      <c r="G644">
        <v>0</v>
      </c>
      <c r="H644">
        <v>0</v>
      </c>
      <c r="L644">
        <v>351.702201</v>
      </c>
      <c r="R644">
        <v>568.52184299999999</v>
      </c>
      <c r="S644" t="s">
        <v>204</v>
      </c>
      <c r="T644" s="247">
        <v>45328.3356712963</v>
      </c>
    </row>
    <row r="645" spans="1:20" x14ac:dyDescent="0.35">
      <c r="A645" t="s">
        <v>93</v>
      </c>
      <c r="B645" t="s">
        <v>94</v>
      </c>
      <c r="C645" t="s">
        <v>92</v>
      </c>
      <c r="D645" s="29">
        <v>45471</v>
      </c>
      <c r="E645">
        <v>0</v>
      </c>
      <c r="F645">
        <v>0</v>
      </c>
      <c r="G645">
        <v>0</v>
      </c>
      <c r="H645">
        <v>0</v>
      </c>
      <c r="L645">
        <v>351.702201</v>
      </c>
      <c r="R645">
        <v>568.52184299999999</v>
      </c>
      <c r="S645" t="s">
        <v>204</v>
      </c>
      <c r="T645" s="247">
        <v>45328.3356712963</v>
      </c>
    </row>
    <row r="646" spans="1:20" x14ac:dyDescent="0.35">
      <c r="A646" t="s">
        <v>93</v>
      </c>
      <c r="B646" t="s">
        <v>94</v>
      </c>
      <c r="C646" t="s">
        <v>92</v>
      </c>
      <c r="D646" s="29">
        <v>45472</v>
      </c>
      <c r="E646">
        <v>0</v>
      </c>
      <c r="F646">
        <v>0</v>
      </c>
      <c r="G646">
        <v>0</v>
      </c>
      <c r="H646">
        <v>0</v>
      </c>
      <c r="L646">
        <v>351.702201</v>
      </c>
      <c r="R646">
        <v>568.52184299999999</v>
      </c>
      <c r="S646" t="s">
        <v>204</v>
      </c>
      <c r="T646" s="247">
        <v>45328.3356712963</v>
      </c>
    </row>
    <row r="647" spans="1:20" x14ac:dyDescent="0.35">
      <c r="A647" t="s">
        <v>93</v>
      </c>
      <c r="B647" t="s">
        <v>94</v>
      </c>
      <c r="C647" t="s">
        <v>92</v>
      </c>
      <c r="D647" s="29">
        <v>45473</v>
      </c>
      <c r="E647">
        <v>0</v>
      </c>
      <c r="F647">
        <v>0</v>
      </c>
      <c r="G647">
        <v>0</v>
      </c>
      <c r="H647">
        <v>0</v>
      </c>
      <c r="L647">
        <v>351.702201</v>
      </c>
      <c r="R647">
        <v>568.52184299999999</v>
      </c>
      <c r="S647" t="s">
        <v>204</v>
      </c>
      <c r="T647" s="247">
        <v>45328.3356712963</v>
      </c>
    </row>
    <row r="648" spans="1:20" x14ac:dyDescent="0.35">
      <c r="A648" t="s">
        <v>93</v>
      </c>
      <c r="B648" t="s">
        <v>94</v>
      </c>
      <c r="C648" t="s">
        <v>92</v>
      </c>
      <c r="D648" s="29">
        <v>45474</v>
      </c>
      <c r="E648">
        <v>0</v>
      </c>
      <c r="F648">
        <v>0</v>
      </c>
      <c r="G648">
        <v>0</v>
      </c>
      <c r="H648">
        <v>0</v>
      </c>
      <c r="L648">
        <v>351.702201</v>
      </c>
      <c r="R648">
        <v>568.52184299999999</v>
      </c>
      <c r="S648" t="s">
        <v>204</v>
      </c>
      <c r="T648" s="247">
        <v>45328.333622685182</v>
      </c>
    </row>
    <row r="649" spans="1:20" x14ac:dyDescent="0.35">
      <c r="A649" t="s">
        <v>93</v>
      </c>
      <c r="B649" t="s">
        <v>94</v>
      </c>
      <c r="C649" t="s">
        <v>92</v>
      </c>
      <c r="D649" s="29">
        <v>45475</v>
      </c>
      <c r="E649">
        <v>0</v>
      </c>
      <c r="F649">
        <v>0</v>
      </c>
      <c r="G649">
        <v>0</v>
      </c>
      <c r="H649">
        <v>0</v>
      </c>
      <c r="L649">
        <v>351.702201</v>
      </c>
      <c r="R649">
        <v>568.52184299999999</v>
      </c>
      <c r="S649" t="s">
        <v>204</v>
      </c>
      <c r="T649" s="247">
        <v>45328.33353009259</v>
      </c>
    </row>
    <row r="650" spans="1:20" x14ac:dyDescent="0.35">
      <c r="A650" t="s">
        <v>93</v>
      </c>
      <c r="B650" t="s">
        <v>94</v>
      </c>
      <c r="C650" t="s">
        <v>92</v>
      </c>
      <c r="D650" s="29">
        <v>45476</v>
      </c>
      <c r="E650">
        <v>0</v>
      </c>
      <c r="F650">
        <v>0</v>
      </c>
      <c r="G650">
        <v>0</v>
      </c>
      <c r="H650">
        <v>0</v>
      </c>
      <c r="L650">
        <v>351.702201</v>
      </c>
      <c r="R650">
        <v>568.52184299999999</v>
      </c>
      <c r="S650" t="s">
        <v>204</v>
      </c>
      <c r="T650" s="247">
        <v>45328.333703703705</v>
      </c>
    </row>
    <row r="651" spans="1:20" x14ac:dyDescent="0.35">
      <c r="A651" t="s">
        <v>93</v>
      </c>
      <c r="B651" t="s">
        <v>94</v>
      </c>
      <c r="C651" t="s">
        <v>92</v>
      </c>
      <c r="D651" s="29">
        <v>45477</v>
      </c>
      <c r="E651">
        <v>0</v>
      </c>
      <c r="F651">
        <v>0</v>
      </c>
      <c r="G651">
        <v>0</v>
      </c>
      <c r="H651">
        <v>0</v>
      </c>
      <c r="L651">
        <v>351.702201</v>
      </c>
      <c r="R651">
        <v>568.52184299999999</v>
      </c>
      <c r="S651" t="s">
        <v>204</v>
      </c>
      <c r="T651" s="247">
        <v>45328.333784722221</v>
      </c>
    </row>
    <row r="652" spans="1:20" x14ac:dyDescent="0.35">
      <c r="A652" t="s">
        <v>93</v>
      </c>
      <c r="B652" t="s">
        <v>94</v>
      </c>
      <c r="C652" t="s">
        <v>92</v>
      </c>
      <c r="D652" s="29">
        <v>45478</v>
      </c>
      <c r="E652">
        <v>0</v>
      </c>
      <c r="F652">
        <v>0</v>
      </c>
      <c r="G652">
        <v>0</v>
      </c>
      <c r="H652">
        <v>0</v>
      </c>
      <c r="L652">
        <v>351.702201</v>
      </c>
      <c r="R652">
        <v>568.52184299999999</v>
      </c>
      <c r="S652" t="s">
        <v>204</v>
      </c>
      <c r="T652" s="247">
        <v>45328.334027777775</v>
      </c>
    </row>
    <row r="653" spans="1:20" x14ac:dyDescent="0.35">
      <c r="A653" t="s">
        <v>93</v>
      </c>
      <c r="B653" t="s">
        <v>94</v>
      </c>
      <c r="C653" t="s">
        <v>92</v>
      </c>
      <c r="D653" s="29">
        <v>45479</v>
      </c>
      <c r="E653">
        <v>0</v>
      </c>
      <c r="F653">
        <v>0</v>
      </c>
      <c r="G653">
        <v>0</v>
      </c>
      <c r="H653">
        <v>0</v>
      </c>
      <c r="L653">
        <v>351.702201</v>
      </c>
      <c r="R653">
        <v>568.52184299999999</v>
      </c>
      <c r="S653" t="s">
        <v>204</v>
      </c>
      <c r="T653" s="247">
        <v>45328.33394675926</v>
      </c>
    </row>
    <row r="654" spans="1:20" x14ac:dyDescent="0.35">
      <c r="A654" t="s">
        <v>93</v>
      </c>
      <c r="B654" t="s">
        <v>94</v>
      </c>
      <c r="C654" t="s">
        <v>92</v>
      </c>
      <c r="D654" s="29">
        <v>45480</v>
      </c>
      <c r="E654">
        <v>0</v>
      </c>
      <c r="F654">
        <v>0</v>
      </c>
      <c r="G654">
        <v>0</v>
      </c>
      <c r="H654">
        <v>0</v>
      </c>
      <c r="L654">
        <v>351.702201</v>
      </c>
      <c r="R654">
        <v>568.52184299999999</v>
      </c>
      <c r="S654" t="s">
        <v>204</v>
      </c>
      <c r="T654" s="247">
        <v>45328.333877314813</v>
      </c>
    </row>
    <row r="655" spans="1:20" x14ac:dyDescent="0.35">
      <c r="A655" t="s">
        <v>93</v>
      </c>
      <c r="B655" t="s">
        <v>94</v>
      </c>
      <c r="C655" t="s">
        <v>92</v>
      </c>
      <c r="D655" s="29">
        <v>45481</v>
      </c>
      <c r="E655">
        <v>0</v>
      </c>
      <c r="F655">
        <v>0</v>
      </c>
      <c r="G655">
        <v>0</v>
      </c>
      <c r="H655">
        <v>0</v>
      </c>
      <c r="L655">
        <v>351.702201</v>
      </c>
      <c r="R655">
        <v>568.52184299999999</v>
      </c>
      <c r="S655" t="s">
        <v>204</v>
      </c>
      <c r="T655" s="247">
        <v>45328.334108796298</v>
      </c>
    </row>
    <row r="656" spans="1:20" x14ac:dyDescent="0.35">
      <c r="A656" t="s">
        <v>93</v>
      </c>
      <c r="B656" t="s">
        <v>94</v>
      </c>
      <c r="C656" t="s">
        <v>92</v>
      </c>
      <c r="D656" s="29">
        <v>45482</v>
      </c>
      <c r="E656">
        <v>0</v>
      </c>
      <c r="F656">
        <v>0</v>
      </c>
      <c r="G656">
        <v>0</v>
      </c>
      <c r="H656">
        <v>0</v>
      </c>
      <c r="L656">
        <v>351.702201</v>
      </c>
      <c r="R656">
        <v>568.52184299999999</v>
      </c>
      <c r="S656" t="s">
        <v>204</v>
      </c>
      <c r="T656" s="247">
        <v>45328.334189814814</v>
      </c>
    </row>
    <row r="657" spans="1:20" x14ac:dyDescent="0.35">
      <c r="A657" t="s">
        <v>93</v>
      </c>
      <c r="B657" t="s">
        <v>94</v>
      </c>
      <c r="C657" t="s">
        <v>92</v>
      </c>
      <c r="D657" s="29">
        <v>45483</v>
      </c>
      <c r="E657">
        <v>0</v>
      </c>
      <c r="F657">
        <v>0</v>
      </c>
      <c r="G657">
        <v>0</v>
      </c>
      <c r="H657">
        <v>0</v>
      </c>
      <c r="L657">
        <v>351.702201</v>
      </c>
      <c r="R657">
        <v>568.52184299999999</v>
      </c>
      <c r="S657" t="s">
        <v>204</v>
      </c>
      <c r="T657" s="247">
        <v>45328.334282407406</v>
      </c>
    </row>
    <row r="658" spans="1:20" x14ac:dyDescent="0.35">
      <c r="A658" t="s">
        <v>93</v>
      </c>
      <c r="B658" t="s">
        <v>94</v>
      </c>
      <c r="C658" t="s">
        <v>92</v>
      </c>
      <c r="D658" s="29">
        <v>45484</v>
      </c>
      <c r="E658">
        <v>0</v>
      </c>
      <c r="F658">
        <v>0</v>
      </c>
      <c r="G658">
        <v>0</v>
      </c>
      <c r="H658">
        <v>0</v>
      </c>
      <c r="L658">
        <v>351.702201</v>
      </c>
      <c r="R658">
        <v>568.52184299999999</v>
      </c>
      <c r="S658" t="s">
        <v>204</v>
      </c>
      <c r="T658" s="247">
        <v>45328.334282407406</v>
      </c>
    </row>
    <row r="659" spans="1:20" x14ac:dyDescent="0.35">
      <c r="A659" t="s">
        <v>93</v>
      </c>
      <c r="B659" t="s">
        <v>94</v>
      </c>
      <c r="C659" t="s">
        <v>92</v>
      </c>
      <c r="D659" s="29">
        <v>45485</v>
      </c>
      <c r="E659">
        <v>0</v>
      </c>
      <c r="F659">
        <v>0</v>
      </c>
      <c r="G659">
        <v>0</v>
      </c>
      <c r="H659">
        <v>0</v>
      </c>
      <c r="L659">
        <v>351.702201</v>
      </c>
      <c r="R659">
        <v>568.52184299999999</v>
      </c>
      <c r="S659" t="s">
        <v>204</v>
      </c>
      <c r="T659" s="247">
        <v>45328.334282407406</v>
      </c>
    </row>
    <row r="660" spans="1:20" x14ac:dyDescent="0.35">
      <c r="A660" t="s">
        <v>93</v>
      </c>
      <c r="B660" t="s">
        <v>94</v>
      </c>
      <c r="C660" t="s">
        <v>92</v>
      </c>
      <c r="D660" s="29">
        <v>45486</v>
      </c>
      <c r="E660">
        <v>0</v>
      </c>
      <c r="F660">
        <v>0</v>
      </c>
      <c r="G660">
        <v>0</v>
      </c>
      <c r="H660">
        <v>0</v>
      </c>
      <c r="L660">
        <v>351.702201</v>
      </c>
      <c r="R660">
        <v>568.52184299999999</v>
      </c>
      <c r="S660" t="s">
        <v>204</v>
      </c>
      <c r="T660" s="247">
        <v>45328.334282407406</v>
      </c>
    </row>
    <row r="661" spans="1:20" x14ac:dyDescent="0.35">
      <c r="A661" t="s">
        <v>93</v>
      </c>
      <c r="B661" t="s">
        <v>94</v>
      </c>
      <c r="C661" t="s">
        <v>92</v>
      </c>
      <c r="D661" s="29">
        <v>45487</v>
      </c>
      <c r="E661">
        <v>0</v>
      </c>
      <c r="F661">
        <v>0</v>
      </c>
      <c r="G661">
        <v>0</v>
      </c>
      <c r="H661">
        <v>0</v>
      </c>
      <c r="L661">
        <v>351.702201</v>
      </c>
      <c r="R661">
        <v>568.52184299999999</v>
      </c>
      <c r="S661" t="s">
        <v>204</v>
      </c>
      <c r="T661" s="247">
        <v>45328.334282407406</v>
      </c>
    </row>
    <row r="662" spans="1:20" x14ac:dyDescent="0.35">
      <c r="A662" t="s">
        <v>93</v>
      </c>
      <c r="B662" t="s">
        <v>94</v>
      </c>
      <c r="C662" t="s">
        <v>92</v>
      </c>
      <c r="D662" s="29">
        <v>45488</v>
      </c>
      <c r="E662">
        <v>0</v>
      </c>
      <c r="F662">
        <v>0</v>
      </c>
      <c r="G662">
        <v>0</v>
      </c>
      <c r="H662">
        <v>0</v>
      </c>
      <c r="L662">
        <v>351.702201</v>
      </c>
      <c r="R662">
        <v>568.52184299999999</v>
      </c>
      <c r="S662" t="s">
        <v>204</v>
      </c>
      <c r="T662" s="247">
        <v>45328.334293981483</v>
      </c>
    </row>
    <row r="663" spans="1:20" x14ac:dyDescent="0.35">
      <c r="A663" t="s">
        <v>93</v>
      </c>
      <c r="B663" t="s">
        <v>94</v>
      </c>
      <c r="C663" t="s">
        <v>92</v>
      </c>
      <c r="D663" s="29">
        <v>45489</v>
      </c>
      <c r="E663">
        <v>0</v>
      </c>
      <c r="F663">
        <v>0</v>
      </c>
      <c r="G663">
        <v>0</v>
      </c>
      <c r="H663">
        <v>0</v>
      </c>
      <c r="L663">
        <v>351.702201</v>
      </c>
      <c r="R663">
        <v>568.52184299999999</v>
      </c>
      <c r="S663" t="s">
        <v>204</v>
      </c>
      <c r="T663" s="247">
        <v>45328.334328703706</v>
      </c>
    </row>
    <row r="664" spans="1:20" x14ac:dyDescent="0.35">
      <c r="A664" t="s">
        <v>93</v>
      </c>
      <c r="B664" t="s">
        <v>94</v>
      </c>
      <c r="C664" t="s">
        <v>92</v>
      </c>
      <c r="D664" s="29">
        <v>45490</v>
      </c>
      <c r="E664">
        <v>0</v>
      </c>
      <c r="F664">
        <v>0</v>
      </c>
      <c r="G664">
        <v>0</v>
      </c>
      <c r="H664">
        <v>0</v>
      </c>
      <c r="L664">
        <v>351.702201</v>
      </c>
      <c r="R664">
        <v>568.52184299999999</v>
      </c>
      <c r="S664" t="s">
        <v>204</v>
      </c>
      <c r="T664" s="247">
        <v>45328.334293981483</v>
      </c>
    </row>
    <row r="665" spans="1:20" x14ac:dyDescent="0.35">
      <c r="A665" t="s">
        <v>93</v>
      </c>
      <c r="B665" t="s">
        <v>94</v>
      </c>
      <c r="C665" t="s">
        <v>92</v>
      </c>
      <c r="D665" s="29">
        <v>45491</v>
      </c>
      <c r="E665">
        <v>0</v>
      </c>
      <c r="F665">
        <v>0</v>
      </c>
      <c r="G665">
        <v>0.20849999999999999</v>
      </c>
      <c r="H665">
        <v>0.1469</v>
      </c>
      <c r="J665">
        <v>450</v>
      </c>
      <c r="K665">
        <v>485</v>
      </c>
      <c r="L665">
        <v>351.702201</v>
      </c>
      <c r="R665">
        <v>568.52184299999999</v>
      </c>
      <c r="S665" t="s">
        <v>204</v>
      </c>
      <c r="T665" s="247">
        <v>45336.333738425928</v>
      </c>
    </row>
    <row r="666" spans="1:20" x14ac:dyDescent="0.35">
      <c r="A666" t="s">
        <v>93</v>
      </c>
      <c r="B666" t="s">
        <v>94</v>
      </c>
      <c r="C666" t="s">
        <v>92</v>
      </c>
      <c r="D666" s="29">
        <v>45492</v>
      </c>
      <c r="E666">
        <v>0</v>
      </c>
      <c r="F666">
        <v>0</v>
      </c>
      <c r="G666">
        <v>0</v>
      </c>
      <c r="H666">
        <v>0</v>
      </c>
      <c r="L666">
        <v>351.702201</v>
      </c>
      <c r="R666">
        <v>568.52184299999999</v>
      </c>
      <c r="S666" t="s">
        <v>204</v>
      </c>
      <c r="T666" s="247">
        <v>45328.334317129629</v>
      </c>
    </row>
    <row r="667" spans="1:20" x14ac:dyDescent="0.35">
      <c r="A667" t="s">
        <v>93</v>
      </c>
      <c r="B667" t="s">
        <v>94</v>
      </c>
      <c r="C667" t="s">
        <v>92</v>
      </c>
      <c r="D667" s="29">
        <v>45493</v>
      </c>
      <c r="E667">
        <v>0</v>
      </c>
      <c r="F667">
        <v>0</v>
      </c>
      <c r="G667">
        <v>0</v>
      </c>
      <c r="H667">
        <v>0</v>
      </c>
      <c r="L667">
        <v>351.702201</v>
      </c>
      <c r="R667">
        <v>568.52184299999999</v>
      </c>
      <c r="S667" t="s">
        <v>204</v>
      </c>
      <c r="T667" s="247">
        <v>45328.334305555552</v>
      </c>
    </row>
    <row r="668" spans="1:20" x14ac:dyDescent="0.35">
      <c r="A668" t="s">
        <v>93</v>
      </c>
      <c r="B668" t="s">
        <v>94</v>
      </c>
      <c r="C668" t="s">
        <v>92</v>
      </c>
      <c r="D668" s="29">
        <v>45494</v>
      </c>
      <c r="E668">
        <v>0</v>
      </c>
      <c r="F668">
        <v>0</v>
      </c>
      <c r="G668">
        <v>0</v>
      </c>
      <c r="H668">
        <v>0</v>
      </c>
      <c r="L668">
        <v>351.702201</v>
      </c>
      <c r="R668">
        <v>568.52184299999999</v>
      </c>
      <c r="S668" t="s">
        <v>204</v>
      </c>
      <c r="T668" s="247">
        <v>45328.334305555552</v>
      </c>
    </row>
    <row r="669" spans="1:20" x14ac:dyDescent="0.35">
      <c r="A669" t="s">
        <v>93</v>
      </c>
      <c r="B669" t="s">
        <v>94</v>
      </c>
      <c r="C669" t="s">
        <v>92</v>
      </c>
      <c r="D669" s="29">
        <v>45495</v>
      </c>
      <c r="E669">
        <v>0.2039</v>
      </c>
      <c r="F669">
        <v>0.2039</v>
      </c>
      <c r="G669">
        <v>0.50749999999999995</v>
      </c>
      <c r="H669">
        <v>0.50749999999999995</v>
      </c>
      <c r="J669">
        <v>280</v>
      </c>
      <c r="K669">
        <v>280</v>
      </c>
      <c r="L669">
        <v>351.702201</v>
      </c>
      <c r="R669">
        <v>568.52184299999999</v>
      </c>
      <c r="S669" t="s">
        <v>204</v>
      </c>
      <c r="T669" s="247">
        <v>45339.333506944444</v>
      </c>
    </row>
    <row r="670" spans="1:20" x14ac:dyDescent="0.35">
      <c r="A670" t="s">
        <v>93</v>
      </c>
      <c r="B670" t="s">
        <v>94</v>
      </c>
      <c r="C670" t="s">
        <v>92</v>
      </c>
      <c r="D670" s="29">
        <v>45496</v>
      </c>
      <c r="E670">
        <v>0.2039</v>
      </c>
      <c r="F670">
        <v>0.2039</v>
      </c>
      <c r="G670">
        <v>0.50749999999999995</v>
      </c>
      <c r="H670">
        <v>0.50749999999999995</v>
      </c>
      <c r="J670">
        <v>280</v>
      </c>
      <c r="K670">
        <v>280</v>
      </c>
      <c r="L670">
        <v>351.702201</v>
      </c>
      <c r="R670">
        <v>568.52184299999999</v>
      </c>
      <c r="S670" t="s">
        <v>204</v>
      </c>
      <c r="T670" s="247">
        <v>45339.333506944444</v>
      </c>
    </row>
    <row r="671" spans="1:20" x14ac:dyDescent="0.35">
      <c r="A671" t="s">
        <v>93</v>
      </c>
      <c r="B671" t="s">
        <v>94</v>
      </c>
      <c r="C671" t="s">
        <v>92</v>
      </c>
      <c r="D671" s="29">
        <v>45497</v>
      </c>
      <c r="E671">
        <v>0.2039</v>
      </c>
      <c r="F671">
        <v>0.2039</v>
      </c>
      <c r="G671">
        <v>0.50749999999999995</v>
      </c>
      <c r="H671">
        <v>0.50749999999999995</v>
      </c>
      <c r="J671">
        <v>280</v>
      </c>
      <c r="K671">
        <v>280</v>
      </c>
      <c r="L671">
        <v>351.702201</v>
      </c>
      <c r="R671">
        <v>568.52184299999999</v>
      </c>
      <c r="S671" t="s">
        <v>204</v>
      </c>
      <c r="T671" s="247">
        <v>45339.333506944444</v>
      </c>
    </row>
    <row r="672" spans="1:20" x14ac:dyDescent="0.35">
      <c r="A672" t="s">
        <v>93</v>
      </c>
      <c r="B672" t="s">
        <v>94</v>
      </c>
      <c r="C672" t="s">
        <v>92</v>
      </c>
      <c r="D672" s="29">
        <v>45498</v>
      </c>
      <c r="E672">
        <v>0.2039</v>
      </c>
      <c r="F672">
        <v>0</v>
      </c>
      <c r="G672">
        <v>0.50749999999999995</v>
      </c>
      <c r="H672">
        <v>0.20849999999999999</v>
      </c>
      <c r="J672">
        <v>280</v>
      </c>
      <c r="K672">
        <v>450</v>
      </c>
      <c r="L672">
        <v>351.702201</v>
      </c>
      <c r="R672">
        <v>568.52184299999999</v>
      </c>
      <c r="S672" t="s">
        <v>204</v>
      </c>
      <c r="T672" s="247">
        <v>45339.333506944444</v>
      </c>
    </row>
    <row r="673" spans="1:20" x14ac:dyDescent="0.35">
      <c r="A673" t="s">
        <v>93</v>
      </c>
      <c r="B673" t="s">
        <v>94</v>
      </c>
      <c r="C673" t="s">
        <v>92</v>
      </c>
      <c r="D673" s="29">
        <v>45499</v>
      </c>
      <c r="E673">
        <v>0.2039</v>
      </c>
      <c r="F673">
        <v>0</v>
      </c>
      <c r="G673">
        <v>0.50749999999999995</v>
      </c>
      <c r="H673">
        <v>0.20849999999999999</v>
      </c>
      <c r="J673">
        <v>280</v>
      </c>
      <c r="K673">
        <v>450</v>
      </c>
      <c r="L673">
        <v>351.702201</v>
      </c>
      <c r="R673">
        <v>568.52184299999999</v>
      </c>
      <c r="S673" t="s">
        <v>204</v>
      </c>
      <c r="T673" s="247">
        <v>45339.333506944444</v>
      </c>
    </row>
    <row r="674" spans="1:20" x14ac:dyDescent="0.35">
      <c r="A674" t="s">
        <v>93</v>
      </c>
      <c r="B674" t="s">
        <v>94</v>
      </c>
      <c r="C674" t="s">
        <v>92</v>
      </c>
      <c r="D674" s="29">
        <v>45500</v>
      </c>
      <c r="E674">
        <v>0</v>
      </c>
      <c r="F674">
        <v>0</v>
      </c>
      <c r="G674">
        <v>0.20849999999999999</v>
      </c>
      <c r="H674">
        <v>0.20849999999999999</v>
      </c>
      <c r="J674">
        <v>450</v>
      </c>
      <c r="K674">
        <v>450</v>
      </c>
      <c r="L674">
        <v>351.702201</v>
      </c>
      <c r="R674">
        <v>568.52184299999999</v>
      </c>
      <c r="S674" t="s">
        <v>204</v>
      </c>
      <c r="T674" s="247">
        <v>45337.333379629628</v>
      </c>
    </row>
    <row r="675" spans="1:20" x14ac:dyDescent="0.35">
      <c r="A675" t="s">
        <v>93</v>
      </c>
      <c r="B675" t="s">
        <v>94</v>
      </c>
      <c r="C675" t="s">
        <v>92</v>
      </c>
      <c r="D675" s="29">
        <v>45501</v>
      </c>
      <c r="E675">
        <v>0</v>
      </c>
      <c r="F675">
        <v>0</v>
      </c>
      <c r="G675">
        <v>0.20849999999999999</v>
      </c>
      <c r="H675">
        <v>0.20849999999999999</v>
      </c>
      <c r="J675">
        <v>450</v>
      </c>
      <c r="K675">
        <v>450</v>
      </c>
      <c r="L675">
        <v>351.702201</v>
      </c>
      <c r="R675">
        <v>568.52184299999999</v>
      </c>
      <c r="S675" t="s">
        <v>204</v>
      </c>
      <c r="T675" s="247">
        <v>45337.333379629628</v>
      </c>
    </row>
    <row r="676" spans="1:20" x14ac:dyDescent="0.35">
      <c r="A676" t="s">
        <v>93</v>
      </c>
      <c r="B676" t="s">
        <v>94</v>
      </c>
      <c r="C676" t="s">
        <v>92</v>
      </c>
      <c r="D676" s="29">
        <v>45502</v>
      </c>
      <c r="E676">
        <v>4.7999999999999996E-3</v>
      </c>
      <c r="F676">
        <v>4.7999999999999996E-3</v>
      </c>
      <c r="G676">
        <v>0.38440000000000002</v>
      </c>
      <c r="H676">
        <v>0.38440000000000002</v>
      </c>
      <c r="J676">
        <v>350</v>
      </c>
      <c r="K676">
        <v>350</v>
      </c>
      <c r="L676">
        <v>351.702201</v>
      </c>
      <c r="R676">
        <v>568.52184299999999</v>
      </c>
      <c r="S676" t="s">
        <v>204</v>
      </c>
      <c r="T676" s="247">
        <v>45339.333506944444</v>
      </c>
    </row>
    <row r="677" spans="1:20" x14ac:dyDescent="0.35">
      <c r="A677" t="s">
        <v>93</v>
      </c>
      <c r="B677" t="s">
        <v>94</v>
      </c>
      <c r="C677" t="s">
        <v>92</v>
      </c>
      <c r="D677" s="29">
        <v>45503</v>
      </c>
      <c r="E677">
        <v>4.7999999999999996E-3</v>
      </c>
      <c r="F677">
        <v>4.7999999999999996E-3</v>
      </c>
      <c r="G677">
        <v>0.38440000000000002</v>
      </c>
      <c r="H677">
        <v>0.38440000000000002</v>
      </c>
      <c r="J677">
        <v>350</v>
      </c>
      <c r="K677">
        <v>350</v>
      </c>
      <c r="L677">
        <v>351.702201</v>
      </c>
      <c r="R677">
        <v>568.52184299999999</v>
      </c>
      <c r="S677" t="s">
        <v>204</v>
      </c>
      <c r="T677" s="247">
        <v>45339.333506944444</v>
      </c>
    </row>
    <row r="678" spans="1:20" x14ac:dyDescent="0.35">
      <c r="A678" t="s">
        <v>93</v>
      </c>
      <c r="B678" t="s">
        <v>94</v>
      </c>
      <c r="C678" t="s">
        <v>92</v>
      </c>
      <c r="D678" s="29">
        <v>45504</v>
      </c>
      <c r="E678">
        <v>4.7999999999999996E-3</v>
      </c>
      <c r="F678">
        <v>4.7999999999999996E-3</v>
      </c>
      <c r="G678">
        <v>0.38440000000000002</v>
      </c>
      <c r="H678">
        <v>0.38440000000000002</v>
      </c>
      <c r="J678">
        <v>350</v>
      </c>
      <c r="K678">
        <v>350</v>
      </c>
      <c r="L678">
        <v>351.702201</v>
      </c>
      <c r="R678">
        <v>568.52184299999999</v>
      </c>
      <c r="S678" t="s">
        <v>204</v>
      </c>
      <c r="T678" s="247">
        <v>45339.333506944444</v>
      </c>
    </row>
    <row r="679" spans="1:20" x14ac:dyDescent="0.35">
      <c r="A679" t="s">
        <v>93</v>
      </c>
      <c r="B679" t="s">
        <v>94</v>
      </c>
      <c r="C679" t="s">
        <v>92</v>
      </c>
      <c r="D679" s="29">
        <v>45505</v>
      </c>
      <c r="E679">
        <v>4.7999999999999996E-3</v>
      </c>
      <c r="F679">
        <v>0</v>
      </c>
      <c r="G679">
        <v>0.38440000000000002</v>
      </c>
      <c r="H679">
        <v>0.20849999999999999</v>
      </c>
      <c r="J679">
        <v>350</v>
      </c>
      <c r="K679">
        <v>450</v>
      </c>
      <c r="L679">
        <v>351.702201</v>
      </c>
      <c r="R679">
        <v>568.52184299999999</v>
      </c>
      <c r="S679" t="s">
        <v>204</v>
      </c>
      <c r="T679" s="247">
        <v>45336.333761574075</v>
      </c>
    </row>
    <row r="680" spans="1:20" x14ac:dyDescent="0.35">
      <c r="A680" t="s">
        <v>93</v>
      </c>
      <c r="B680" t="s">
        <v>94</v>
      </c>
      <c r="C680" t="s">
        <v>92</v>
      </c>
      <c r="D680" s="29">
        <v>45506</v>
      </c>
      <c r="E680">
        <v>4.7999999999999996E-3</v>
      </c>
      <c r="F680">
        <v>0</v>
      </c>
      <c r="G680">
        <v>0.38440000000000002</v>
      </c>
      <c r="H680">
        <v>0.20849999999999999</v>
      </c>
      <c r="J680">
        <v>350</v>
      </c>
      <c r="K680">
        <v>450</v>
      </c>
      <c r="L680">
        <v>351.702201</v>
      </c>
      <c r="R680">
        <v>568.52184299999999</v>
      </c>
      <c r="S680" t="s">
        <v>204</v>
      </c>
      <c r="T680" s="247">
        <v>45336.333761574075</v>
      </c>
    </row>
    <row r="681" spans="1:20" x14ac:dyDescent="0.35">
      <c r="A681" t="s">
        <v>93</v>
      </c>
      <c r="B681" t="s">
        <v>94</v>
      </c>
      <c r="C681" t="s">
        <v>92</v>
      </c>
      <c r="D681" s="29">
        <v>45507</v>
      </c>
      <c r="E681">
        <v>0</v>
      </c>
      <c r="F681">
        <v>0</v>
      </c>
      <c r="G681">
        <v>0.20849999999999999</v>
      </c>
      <c r="H681">
        <v>-2.5999999999999999E-3</v>
      </c>
      <c r="J681">
        <v>450</v>
      </c>
      <c r="K681">
        <v>570</v>
      </c>
      <c r="L681">
        <v>351.702201</v>
      </c>
      <c r="R681">
        <v>568.52184299999999</v>
      </c>
      <c r="S681" t="s">
        <v>204</v>
      </c>
      <c r="T681" s="247">
        <v>45337.333379629628</v>
      </c>
    </row>
    <row r="682" spans="1:20" x14ac:dyDescent="0.35">
      <c r="A682" t="s">
        <v>93</v>
      </c>
      <c r="B682" t="s">
        <v>94</v>
      </c>
      <c r="C682" t="s">
        <v>92</v>
      </c>
      <c r="D682" s="29">
        <v>45508</v>
      </c>
      <c r="E682">
        <v>0</v>
      </c>
      <c r="F682">
        <v>0</v>
      </c>
      <c r="G682">
        <v>0.20849999999999999</v>
      </c>
      <c r="H682">
        <v>-2.5999999999999999E-3</v>
      </c>
      <c r="J682">
        <v>450</v>
      </c>
      <c r="K682">
        <v>570</v>
      </c>
      <c r="L682">
        <v>351.702201</v>
      </c>
      <c r="R682">
        <v>568.52184299999999</v>
      </c>
      <c r="S682" t="s">
        <v>204</v>
      </c>
      <c r="T682" s="247">
        <v>45337.333391203705</v>
      </c>
    </row>
    <row r="683" spans="1:20" x14ac:dyDescent="0.35">
      <c r="A683" t="s">
        <v>93</v>
      </c>
      <c r="B683" t="s">
        <v>94</v>
      </c>
      <c r="C683" t="s">
        <v>92</v>
      </c>
      <c r="D683" s="29">
        <v>45509</v>
      </c>
      <c r="E683">
        <v>4.7999999999999996E-3</v>
      </c>
      <c r="F683">
        <v>0</v>
      </c>
      <c r="G683">
        <v>0.38440000000000002</v>
      </c>
      <c r="H683">
        <v>-2.5999999999999999E-3</v>
      </c>
      <c r="J683">
        <v>350</v>
      </c>
      <c r="K683">
        <v>570</v>
      </c>
      <c r="L683">
        <v>351.702201</v>
      </c>
      <c r="R683">
        <v>568.52184299999999</v>
      </c>
      <c r="S683" t="s">
        <v>204</v>
      </c>
      <c r="T683" s="247">
        <v>45337.333391203705</v>
      </c>
    </row>
    <row r="684" spans="1:20" x14ac:dyDescent="0.35">
      <c r="A684" t="s">
        <v>93</v>
      </c>
      <c r="B684" t="s">
        <v>94</v>
      </c>
      <c r="C684" t="s">
        <v>92</v>
      </c>
      <c r="D684" s="29">
        <v>45510</v>
      </c>
      <c r="E684">
        <v>4.7999999999999996E-3</v>
      </c>
      <c r="F684">
        <v>0</v>
      </c>
      <c r="G684">
        <v>0.38440000000000002</v>
      </c>
      <c r="H684">
        <v>-2.5999999999999999E-3</v>
      </c>
      <c r="J684">
        <v>350</v>
      </c>
      <c r="K684">
        <v>570</v>
      </c>
      <c r="L684">
        <v>351.702201</v>
      </c>
      <c r="R684">
        <v>568.52184299999999</v>
      </c>
      <c r="S684" t="s">
        <v>204</v>
      </c>
      <c r="T684" s="247">
        <v>45337.333391203705</v>
      </c>
    </row>
    <row r="685" spans="1:20" x14ac:dyDescent="0.35">
      <c r="A685" t="s">
        <v>93</v>
      </c>
      <c r="B685" t="s">
        <v>94</v>
      </c>
      <c r="C685" t="s">
        <v>92</v>
      </c>
      <c r="D685" s="29">
        <v>45511</v>
      </c>
      <c r="E685">
        <v>4.7999999999999996E-3</v>
      </c>
      <c r="F685">
        <v>0</v>
      </c>
      <c r="G685">
        <v>0.38440000000000002</v>
      </c>
      <c r="H685">
        <v>-2.5999999999999999E-3</v>
      </c>
      <c r="J685">
        <v>350</v>
      </c>
      <c r="K685">
        <v>570</v>
      </c>
      <c r="L685">
        <v>351.702201</v>
      </c>
      <c r="R685">
        <v>568.52184299999999</v>
      </c>
      <c r="S685" t="s">
        <v>204</v>
      </c>
      <c r="T685" s="247">
        <v>45337.333391203705</v>
      </c>
    </row>
    <row r="686" spans="1:20" x14ac:dyDescent="0.35">
      <c r="A686" t="s">
        <v>93</v>
      </c>
      <c r="B686" t="s">
        <v>94</v>
      </c>
      <c r="C686" t="s">
        <v>92</v>
      </c>
      <c r="D686" s="29">
        <v>45512</v>
      </c>
      <c r="E686">
        <v>4.7999999999999996E-3</v>
      </c>
      <c r="F686">
        <v>0</v>
      </c>
      <c r="G686">
        <v>0.38440000000000002</v>
      </c>
      <c r="H686">
        <v>-2.5999999999999999E-3</v>
      </c>
      <c r="J686">
        <v>350</v>
      </c>
      <c r="K686">
        <v>570</v>
      </c>
      <c r="L686">
        <v>351.702201</v>
      </c>
      <c r="R686">
        <v>568.52184299999999</v>
      </c>
      <c r="S686" t="s">
        <v>204</v>
      </c>
      <c r="T686" s="247">
        <v>45337.333379629628</v>
      </c>
    </row>
    <row r="687" spans="1:20" x14ac:dyDescent="0.35">
      <c r="A687" t="s">
        <v>93</v>
      </c>
      <c r="B687" t="s">
        <v>94</v>
      </c>
      <c r="C687" t="s">
        <v>92</v>
      </c>
      <c r="D687" s="29">
        <v>45513</v>
      </c>
      <c r="E687">
        <v>4.7999999999999996E-3</v>
      </c>
      <c r="F687">
        <v>0</v>
      </c>
      <c r="G687">
        <v>0.38440000000000002</v>
      </c>
      <c r="H687">
        <v>-2.5999999999999999E-3</v>
      </c>
      <c r="J687">
        <v>350</v>
      </c>
      <c r="K687">
        <v>570</v>
      </c>
      <c r="L687">
        <v>351.702201</v>
      </c>
      <c r="R687">
        <v>568.52184299999999</v>
      </c>
      <c r="S687" t="s">
        <v>204</v>
      </c>
      <c r="T687" s="247">
        <v>45337.333391203705</v>
      </c>
    </row>
    <row r="688" spans="1:20" x14ac:dyDescent="0.35">
      <c r="A688" t="s">
        <v>93</v>
      </c>
      <c r="B688" t="s">
        <v>94</v>
      </c>
      <c r="C688" t="s">
        <v>92</v>
      </c>
      <c r="D688" s="29">
        <v>45514</v>
      </c>
      <c r="E688">
        <v>0</v>
      </c>
      <c r="F688">
        <v>0</v>
      </c>
      <c r="G688">
        <v>0</v>
      </c>
      <c r="H688">
        <v>0</v>
      </c>
      <c r="L688">
        <v>351.702201</v>
      </c>
      <c r="R688">
        <v>568.52184299999999</v>
      </c>
      <c r="S688" t="s">
        <v>204</v>
      </c>
      <c r="T688" s="247">
        <v>45328.334317129629</v>
      </c>
    </row>
    <row r="689" spans="1:20" x14ac:dyDescent="0.35">
      <c r="A689" t="s">
        <v>93</v>
      </c>
      <c r="B689" t="s">
        <v>94</v>
      </c>
      <c r="C689" t="s">
        <v>92</v>
      </c>
      <c r="D689" s="29">
        <v>45515</v>
      </c>
      <c r="E689">
        <v>0</v>
      </c>
      <c r="F689">
        <v>0</v>
      </c>
      <c r="G689">
        <v>0</v>
      </c>
      <c r="H689">
        <v>0</v>
      </c>
      <c r="L689">
        <v>351.702201</v>
      </c>
      <c r="R689">
        <v>568.52184299999999</v>
      </c>
      <c r="S689" t="s">
        <v>204</v>
      </c>
      <c r="T689" s="247">
        <v>45328.334351851852</v>
      </c>
    </row>
    <row r="690" spans="1:20" x14ac:dyDescent="0.35">
      <c r="A690" t="s">
        <v>93</v>
      </c>
      <c r="B690" t="s">
        <v>94</v>
      </c>
      <c r="C690" t="s">
        <v>92</v>
      </c>
      <c r="D690" s="29">
        <v>45516</v>
      </c>
      <c r="E690">
        <v>0</v>
      </c>
      <c r="F690">
        <v>0</v>
      </c>
      <c r="G690">
        <v>0</v>
      </c>
      <c r="H690">
        <v>0</v>
      </c>
      <c r="L690">
        <v>351.702201</v>
      </c>
      <c r="R690">
        <v>568.52184299999999</v>
      </c>
      <c r="S690" t="s">
        <v>204</v>
      </c>
      <c r="T690" s="247">
        <v>45328.334317129629</v>
      </c>
    </row>
    <row r="691" spans="1:20" x14ac:dyDescent="0.35">
      <c r="A691" t="s">
        <v>93</v>
      </c>
      <c r="B691" t="s">
        <v>94</v>
      </c>
      <c r="C691" t="s">
        <v>92</v>
      </c>
      <c r="D691" s="29">
        <v>45517</v>
      </c>
      <c r="E691">
        <v>0</v>
      </c>
      <c r="F691">
        <v>0</v>
      </c>
      <c r="G691">
        <v>0</v>
      </c>
      <c r="H691">
        <v>0</v>
      </c>
      <c r="L691">
        <v>351.702201</v>
      </c>
      <c r="R691">
        <v>568.52184299999999</v>
      </c>
      <c r="S691" t="s">
        <v>204</v>
      </c>
      <c r="T691" s="247">
        <v>45328.334317129629</v>
      </c>
    </row>
    <row r="692" spans="1:20" x14ac:dyDescent="0.35">
      <c r="A692" t="s">
        <v>93</v>
      </c>
      <c r="B692" t="s">
        <v>94</v>
      </c>
      <c r="C692" t="s">
        <v>92</v>
      </c>
      <c r="D692" s="29">
        <v>45518</v>
      </c>
      <c r="E692">
        <v>0</v>
      </c>
      <c r="F692">
        <v>0</v>
      </c>
      <c r="G692">
        <v>0</v>
      </c>
      <c r="H692">
        <v>0</v>
      </c>
      <c r="L692">
        <v>351.702201</v>
      </c>
      <c r="R692">
        <v>568.52184299999999</v>
      </c>
      <c r="S692" t="s">
        <v>204</v>
      </c>
      <c r="T692" s="247">
        <v>45328.334328703706</v>
      </c>
    </row>
    <row r="693" spans="1:20" x14ac:dyDescent="0.35">
      <c r="A693" t="s">
        <v>93</v>
      </c>
      <c r="B693" t="s">
        <v>94</v>
      </c>
      <c r="C693" t="s">
        <v>92</v>
      </c>
      <c r="D693" s="29">
        <v>45519</v>
      </c>
      <c r="E693">
        <v>0</v>
      </c>
      <c r="F693">
        <v>0</v>
      </c>
      <c r="G693">
        <v>0</v>
      </c>
      <c r="H693">
        <v>0</v>
      </c>
      <c r="L693">
        <v>351.702201</v>
      </c>
      <c r="R693">
        <v>568.52184299999999</v>
      </c>
      <c r="S693" t="s">
        <v>204</v>
      </c>
      <c r="T693" s="247">
        <v>45328.334317129629</v>
      </c>
    </row>
    <row r="694" spans="1:20" x14ac:dyDescent="0.35">
      <c r="A694" t="s">
        <v>93</v>
      </c>
      <c r="B694" t="s">
        <v>94</v>
      </c>
      <c r="C694" t="s">
        <v>92</v>
      </c>
      <c r="D694" s="29">
        <v>45520</v>
      </c>
      <c r="E694">
        <v>0</v>
      </c>
      <c r="F694">
        <v>0</v>
      </c>
      <c r="G694">
        <v>0</v>
      </c>
      <c r="H694">
        <v>0</v>
      </c>
      <c r="L694">
        <v>351.702201</v>
      </c>
      <c r="R694">
        <v>568.52184299999999</v>
      </c>
      <c r="S694" t="s">
        <v>204</v>
      </c>
      <c r="T694" s="247">
        <v>45328.334317129629</v>
      </c>
    </row>
    <row r="695" spans="1:20" x14ac:dyDescent="0.35">
      <c r="A695" t="s">
        <v>93</v>
      </c>
      <c r="B695" t="s">
        <v>94</v>
      </c>
      <c r="C695" t="s">
        <v>92</v>
      </c>
      <c r="D695" s="29">
        <v>45521</v>
      </c>
      <c r="E695">
        <v>0</v>
      </c>
      <c r="F695">
        <v>0</v>
      </c>
      <c r="G695">
        <v>0</v>
      </c>
      <c r="H695">
        <v>0</v>
      </c>
      <c r="L695">
        <v>351.702201</v>
      </c>
      <c r="R695">
        <v>568.52184299999999</v>
      </c>
      <c r="S695" t="s">
        <v>204</v>
      </c>
      <c r="T695" s="247">
        <v>45328.334317129629</v>
      </c>
    </row>
    <row r="696" spans="1:20" x14ac:dyDescent="0.35">
      <c r="A696" t="s">
        <v>93</v>
      </c>
      <c r="B696" t="s">
        <v>94</v>
      </c>
      <c r="C696" t="s">
        <v>92</v>
      </c>
      <c r="D696" s="29">
        <v>45522</v>
      </c>
      <c r="E696">
        <v>0</v>
      </c>
      <c r="F696">
        <v>0</v>
      </c>
      <c r="G696">
        <v>0</v>
      </c>
      <c r="H696">
        <v>0</v>
      </c>
      <c r="L696">
        <v>351.702201</v>
      </c>
      <c r="R696">
        <v>568.52184299999999</v>
      </c>
      <c r="S696" t="s">
        <v>204</v>
      </c>
      <c r="T696" s="247">
        <v>45328.334317129629</v>
      </c>
    </row>
    <row r="697" spans="1:20" x14ac:dyDescent="0.35">
      <c r="A697" t="s">
        <v>93</v>
      </c>
      <c r="B697" t="s">
        <v>94</v>
      </c>
      <c r="C697" t="s">
        <v>92</v>
      </c>
      <c r="D697" s="29">
        <v>45523</v>
      </c>
      <c r="E697">
        <v>0</v>
      </c>
      <c r="F697">
        <v>0</v>
      </c>
      <c r="G697">
        <v>0</v>
      </c>
      <c r="H697">
        <v>0</v>
      </c>
      <c r="L697">
        <v>351.702201</v>
      </c>
      <c r="R697">
        <v>568.52184299999999</v>
      </c>
      <c r="S697" t="s">
        <v>204</v>
      </c>
      <c r="T697" s="247">
        <v>45328.334340277775</v>
      </c>
    </row>
    <row r="698" spans="1:20" x14ac:dyDescent="0.35">
      <c r="A698" t="s">
        <v>93</v>
      </c>
      <c r="B698" t="s">
        <v>94</v>
      </c>
      <c r="C698" t="s">
        <v>92</v>
      </c>
      <c r="D698" s="29">
        <v>45524</v>
      </c>
      <c r="E698">
        <v>0</v>
      </c>
      <c r="F698">
        <v>0</v>
      </c>
      <c r="G698">
        <v>0</v>
      </c>
      <c r="H698">
        <v>0</v>
      </c>
      <c r="L698">
        <v>351.702201</v>
      </c>
      <c r="R698">
        <v>568.52184299999999</v>
      </c>
      <c r="S698" t="s">
        <v>204</v>
      </c>
      <c r="T698" s="247">
        <v>45328.334351851852</v>
      </c>
    </row>
    <row r="699" spans="1:20" x14ac:dyDescent="0.35">
      <c r="A699" t="s">
        <v>93</v>
      </c>
      <c r="B699" t="s">
        <v>94</v>
      </c>
      <c r="C699" t="s">
        <v>92</v>
      </c>
      <c r="D699" s="29">
        <v>45525</v>
      </c>
      <c r="E699">
        <v>0</v>
      </c>
      <c r="F699">
        <v>0</v>
      </c>
      <c r="G699">
        <v>0</v>
      </c>
      <c r="H699">
        <v>0</v>
      </c>
      <c r="L699">
        <v>351.702201</v>
      </c>
      <c r="R699">
        <v>568.52184299999999</v>
      </c>
      <c r="S699" t="s">
        <v>204</v>
      </c>
      <c r="T699" s="247">
        <v>45328.334328703706</v>
      </c>
    </row>
    <row r="700" spans="1:20" x14ac:dyDescent="0.35">
      <c r="A700" t="s">
        <v>93</v>
      </c>
      <c r="B700" t="s">
        <v>94</v>
      </c>
      <c r="C700" t="s">
        <v>92</v>
      </c>
      <c r="D700" s="29">
        <v>45526</v>
      </c>
      <c r="E700">
        <v>0</v>
      </c>
      <c r="F700">
        <v>0</v>
      </c>
      <c r="G700">
        <v>0</v>
      </c>
      <c r="H700">
        <v>0</v>
      </c>
      <c r="L700">
        <v>351.702201</v>
      </c>
      <c r="R700">
        <v>568.52184299999999</v>
      </c>
      <c r="S700" t="s">
        <v>204</v>
      </c>
      <c r="T700" s="247">
        <v>45328.334340277775</v>
      </c>
    </row>
    <row r="701" spans="1:20" x14ac:dyDescent="0.35">
      <c r="A701" t="s">
        <v>93</v>
      </c>
      <c r="B701" t="s">
        <v>94</v>
      </c>
      <c r="C701" t="s">
        <v>92</v>
      </c>
      <c r="D701" s="29">
        <v>45527</v>
      </c>
      <c r="E701">
        <v>0</v>
      </c>
      <c r="F701">
        <v>0</v>
      </c>
      <c r="G701">
        <v>0</v>
      </c>
      <c r="H701">
        <v>0</v>
      </c>
      <c r="L701">
        <v>351.702201</v>
      </c>
      <c r="R701">
        <v>568.52184299999999</v>
      </c>
      <c r="S701" t="s">
        <v>204</v>
      </c>
      <c r="T701" s="247">
        <v>45328.334328703706</v>
      </c>
    </row>
    <row r="702" spans="1:20" x14ac:dyDescent="0.35">
      <c r="A702" t="s">
        <v>93</v>
      </c>
      <c r="B702" t="s">
        <v>94</v>
      </c>
      <c r="C702" t="s">
        <v>92</v>
      </c>
      <c r="D702" s="29">
        <v>45528</v>
      </c>
      <c r="E702">
        <v>0</v>
      </c>
      <c r="F702">
        <v>0</v>
      </c>
      <c r="G702">
        <v>0</v>
      </c>
      <c r="H702">
        <v>0</v>
      </c>
      <c r="L702">
        <v>351.702201</v>
      </c>
      <c r="R702">
        <v>568.52184299999999</v>
      </c>
      <c r="S702" t="s">
        <v>204</v>
      </c>
      <c r="T702" s="247">
        <v>45328.334351851852</v>
      </c>
    </row>
    <row r="703" spans="1:20" x14ac:dyDescent="0.35">
      <c r="A703" t="s">
        <v>93</v>
      </c>
      <c r="B703" t="s">
        <v>94</v>
      </c>
      <c r="C703" t="s">
        <v>92</v>
      </c>
      <c r="D703" s="29">
        <v>45529</v>
      </c>
      <c r="E703">
        <v>0</v>
      </c>
      <c r="F703">
        <v>0</v>
      </c>
      <c r="G703">
        <v>0</v>
      </c>
      <c r="H703">
        <v>0</v>
      </c>
      <c r="L703">
        <v>351.702201</v>
      </c>
      <c r="R703">
        <v>568.52184299999999</v>
      </c>
      <c r="S703" t="s">
        <v>204</v>
      </c>
      <c r="T703" s="247">
        <v>45328.334351851852</v>
      </c>
    </row>
    <row r="704" spans="1:20" x14ac:dyDescent="0.35">
      <c r="A704" t="s">
        <v>93</v>
      </c>
      <c r="B704" t="s">
        <v>94</v>
      </c>
      <c r="C704" t="s">
        <v>92</v>
      </c>
      <c r="D704" s="29">
        <v>45530</v>
      </c>
      <c r="E704">
        <v>0</v>
      </c>
      <c r="F704">
        <v>0</v>
      </c>
      <c r="G704">
        <v>0</v>
      </c>
      <c r="H704">
        <v>0</v>
      </c>
      <c r="L704">
        <v>351.702201</v>
      </c>
      <c r="R704">
        <v>568.52184299999999</v>
      </c>
      <c r="S704" t="s">
        <v>204</v>
      </c>
      <c r="T704" s="247">
        <v>45328.334340277775</v>
      </c>
    </row>
    <row r="705" spans="1:20" x14ac:dyDescent="0.35">
      <c r="A705" t="s">
        <v>93</v>
      </c>
      <c r="B705" t="s">
        <v>94</v>
      </c>
      <c r="C705" t="s">
        <v>92</v>
      </c>
      <c r="D705" s="29">
        <v>45531</v>
      </c>
      <c r="E705">
        <v>0</v>
      </c>
      <c r="F705">
        <v>0</v>
      </c>
      <c r="G705">
        <v>0</v>
      </c>
      <c r="H705">
        <v>0</v>
      </c>
      <c r="L705">
        <v>351.702201</v>
      </c>
      <c r="R705">
        <v>568.52184299999999</v>
      </c>
      <c r="S705" t="s">
        <v>204</v>
      </c>
      <c r="T705" s="247">
        <v>45328.334351851852</v>
      </c>
    </row>
    <row r="706" spans="1:20" x14ac:dyDescent="0.35">
      <c r="A706" t="s">
        <v>93</v>
      </c>
      <c r="B706" t="s">
        <v>94</v>
      </c>
      <c r="C706" t="s">
        <v>92</v>
      </c>
      <c r="D706" s="29">
        <v>45532</v>
      </c>
      <c r="E706">
        <v>0</v>
      </c>
      <c r="F706">
        <v>0</v>
      </c>
      <c r="G706">
        <v>0</v>
      </c>
      <c r="H706">
        <v>0</v>
      </c>
      <c r="L706">
        <v>351.702201</v>
      </c>
      <c r="R706">
        <v>568.52184299999999</v>
      </c>
      <c r="S706" t="s">
        <v>204</v>
      </c>
      <c r="T706" s="247">
        <v>45328.334351851852</v>
      </c>
    </row>
    <row r="707" spans="1:20" x14ac:dyDescent="0.35">
      <c r="A707" t="s">
        <v>93</v>
      </c>
      <c r="B707" t="s">
        <v>94</v>
      </c>
      <c r="C707" t="s">
        <v>92</v>
      </c>
      <c r="D707" s="29">
        <v>45533</v>
      </c>
      <c r="E707">
        <v>0</v>
      </c>
      <c r="F707">
        <v>0</v>
      </c>
      <c r="G707">
        <v>0</v>
      </c>
      <c r="H707">
        <v>0</v>
      </c>
      <c r="L707">
        <v>351.702201</v>
      </c>
      <c r="R707">
        <v>568.52184299999999</v>
      </c>
      <c r="S707" t="s">
        <v>204</v>
      </c>
      <c r="T707" s="247">
        <v>45328.334351851852</v>
      </c>
    </row>
    <row r="708" spans="1:20" x14ac:dyDescent="0.35">
      <c r="A708" t="s">
        <v>93</v>
      </c>
      <c r="B708" t="s">
        <v>94</v>
      </c>
      <c r="C708" t="s">
        <v>92</v>
      </c>
      <c r="D708" s="29">
        <v>45534</v>
      </c>
      <c r="E708">
        <v>0</v>
      </c>
      <c r="F708">
        <v>0</v>
      </c>
      <c r="G708">
        <v>0</v>
      </c>
      <c r="H708">
        <v>0</v>
      </c>
      <c r="L708">
        <v>351.702201</v>
      </c>
      <c r="R708">
        <v>568.52184299999999</v>
      </c>
      <c r="S708" t="s">
        <v>204</v>
      </c>
      <c r="T708" s="247">
        <v>45328.334351851852</v>
      </c>
    </row>
    <row r="709" spans="1:20" x14ac:dyDescent="0.35">
      <c r="A709" t="s">
        <v>93</v>
      </c>
      <c r="B709" t="s">
        <v>94</v>
      </c>
      <c r="C709" t="s">
        <v>92</v>
      </c>
      <c r="D709" s="29">
        <v>45535</v>
      </c>
      <c r="E709">
        <v>0</v>
      </c>
      <c r="F709">
        <v>0</v>
      </c>
      <c r="G709">
        <v>0</v>
      </c>
      <c r="H709">
        <v>0</v>
      </c>
      <c r="L709">
        <v>351.702201</v>
      </c>
      <c r="R709">
        <v>568.52184299999999</v>
      </c>
      <c r="S709" t="s">
        <v>204</v>
      </c>
      <c r="T709" s="247">
        <v>45328.334351851852</v>
      </c>
    </row>
    <row r="710" spans="1:20" x14ac:dyDescent="0.35">
      <c r="A710" t="s">
        <v>93</v>
      </c>
      <c r="B710" t="s">
        <v>94</v>
      </c>
      <c r="C710" t="s">
        <v>92</v>
      </c>
      <c r="D710" s="29">
        <v>45536</v>
      </c>
      <c r="E710">
        <v>0</v>
      </c>
      <c r="F710">
        <v>0</v>
      </c>
      <c r="G710">
        <v>0</v>
      </c>
      <c r="H710">
        <v>0</v>
      </c>
      <c r="L710">
        <v>351.702201</v>
      </c>
      <c r="R710">
        <v>568.52184299999999</v>
      </c>
      <c r="S710" t="s">
        <v>204</v>
      </c>
      <c r="T710" s="247">
        <v>45328.334351851852</v>
      </c>
    </row>
    <row r="711" spans="1:20" x14ac:dyDescent="0.35">
      <c r="A711" t="s">
        <v>93</v>
      </c>
      <c r="B711" t="s">
        <v>94</v>
      </c>
      <c r="C711" t="s">
        <v>92</v>
      </c>
      <c r="D711" s="29">
        <v>45537</v>
      </c>
      <c r="E711">
        <v>0</v>
      </c>
      <c r="F711">
        <v>0</v>
      </c>
      <c r="G711">
        <v>0</v>
      </c>
      <c r="H711">
        <v>0</v>
      </c>
      <c r="L711">
        <v>351.702201</v>
      </c>
      <c r="R711">
        <v>568.52184299999999</v>
      </c>
      <c r="S711" t="s">
        <v>204</v>
      </c>
      <c r="T711" s="247">
        <v>45328.334351851852</v>
      </c>
    </row>
    <row r="712" spans="1:20" x14ac:dyDescent="0.35">
      <c r="A712" t="s">
        <v>93</v>
      </c>
      <c r="B712" t="s">
        <v>94</v>
      </c>
      <c r="C712" t="s">
        <v>92</v>
      </c>
      <c r="D712" s="29">
        <v>45538</v>
      </c>
      <c r="E712">
        <v>0</v>
      </c>
      <c r="F712">
        <v>0</v>
      </c>
      <c r="G712">
        <v>0</v>
      </c>
      <c r="H712">
        <v>0</v>
      </c>
      <c r="L712">
        <v>351.702201</v>
      </c>
      <c r="R712">
        <v>568.52184299999999</v>
      </c>
      <c r="S712" t="s">
        <v>204</v>
      </c>
      <c r="T712" s="247">
        <v>45328.334363425929</v>
      </c>
    </row>
    <row r="713" spans="1:20" x14ac:dyDescent="0.35">
      <c r="A713" t="s">
        <v>93</v>
      </c>
      <c r="B713" t="s">
        <v>94</v>
      </c>
      <c r="C713" t="s">
        <v>92</v>
      </c>
      <c r="D713" s="29">
        <v>45539</v>
      </c>
      <c r="E713">
        <v>0</v>
      </c>
      <c r="F713">
        <v>0</v>
      </c>
      <c r="G713">
        <v>0</v>
      </c>
      <c r="H713">
        <v>0</v>
      </c>
      <c r="L713">
        <v>351.702201</v>
      </c>
      <c r="R713">
        <v>568.52184299999999</v>
      </c>
      <c r="S713" t="s">
        <v>204</v>
      </c>
      <c r="T713" s="247">
        <v>45328.334351851852</v>
      </c>
    </row>
    <row r="714" spans="1:20" x14ac:dyDescent="0.35">
      <c r="A714" t="s">
        <v>93</v>
      </c>
      <c r="B714" t="s">
        <v>94</v>
      </c>
      <c r="C714" t="s">
        <v>92</v>
      </c>
      <c r="D714" s="29">
        <v>45540</v>
      </c>
      <c r="E714">
        <v>0</v>
      </c>
      <c r="F714">
        <v>0</v>
      </c>
      <c r="G714">
        <v>0</v>
      </c>
      <c r="H714">
        <v>0</v>
      </c>
      <c r="L714">
        <v>351.702201</v>
      </c>
      <c r="R714">
        <v>568.52184299999999</v>
      </c>
      <c r="S714" t="s">
        <v>204</v>
      </c>
      <c r="T714" s="247">
        <v>45328.334363425929</v>
      </c>
    </row>
    <row r="715" spans="1:20" x14ac:dyDescent="0.35">
      <c r="A715" t="s">
        <v>93</v>
      </c>
      <c r="B715" t="s">
        <v>94</v>
      </c>
      <c r="C715" t="s">
        <v>92</v>
      </c>
      <c r="D715" s="29">
        <v>45541</v>
      </c>
      <c r="E715">
        <v>0</v>
      </c>
      <c r="F715">
        <v>0</v>
      </c>
      <c r="G715">
        <v>0</v>
      </c>
      <c r="H715">
        <v>0</v>
      </c>
      <c r="L715">
        <v>351.702201</v>
      </c>
      <c r="R715">
        <v>568.52184299999999</v>
      </c>
      <c r="S715" t="s">
        <v>204</v>
      </c>
      <c r="T715" s="247">
        <v>45328.334351851852</v>
      </c>
    </row>
    <row r="716" spans="1:20" x14ac:dyDescent="0.35">
      <c r="A716" t="s">
        <v>93</v>
      </c>
      <c r="B716" t="s">
        <v>94</v>
      </c>
      <c r="C716" t="s">
        <v>92</v>
      </c>
      <c r="D716" s="29">
        <v>45542</v>
      </c>
      <c r="E716">
        <v>0</v>
      </c>
      <c r="F716">
        <v>0</v>
      </c>
      <c r="G716">
        <v>0</v>
      </c>
      <c r="H716">
        <v>0</v>
      </c>
      <c r="L716">
        <v>351.702201</v>
      </c>
      <c r="R716">
        <v>568.52184299999999</v>
      </c>
      <c r="S716" t="s">
        <v>204</v>
      </c>
      <c r="T716" s="247">
        <v>45328.334351851852</v>
      </c>
    </row>
    <row r="717" spans="1:20" x14ac:dyDescent="0.35">
      <c r="A717" t="s">
        <v>93</v>
      </c>
      <c r="B717" t="s">
        <v>94</v>
      </c>
      <c r="C717" t="s">
        <v>92</v>
      </c>
      <c r="D717" s="29">
        <v>45543</v>
      </c>
      <c r="E717">
        <v>0</v>
      </c>
      <c r="F717">
        <v>0</v>
      </c>
      <c r="G717">
        <v>0</v>
      </c>
      <c r="H717">
        <v>0</v>
      </c>
      <c r="L717">
        <v>351.702201</v>
      </c>
      <c r="R717">
        <v>568.52184299999999</v>
      </c>
      <c r="S717" t="s">
        <v>204</v>
      </c>
      <c r="T717" s="247">
        <v>45328.334351851852</v>
      </c>
    </row>
    <row r="718" spans="1:20" x14ac:dyDescent="0.35">
      <c r="A718" t="s">
        <v>93</v>
      </c>
      <c r="B718" t="s">
        <v>94</v>
      </c>
      <c r="C718" t="s">
        <v>92</v>
      </c>
      <c r="D718" s="29">
        <v>45544</v>
      </c>
      <c r="E718">
        <v>0</v>
      </c>
      <c r="F718">
        <v>0</v>
      </c>
      <c r="G718">
        <v>0</v>
      </c>
      <c r="H718">
        <v>0</v>
      </c>
      <c r="L718">
        <v>351.702201</v>
      </c>
      <c r="R718">
        <v>568.52184299999999</v>
      </c>
      <c r="S718" t="s">
        <v>204</v>
      </c>
      <c r="T718" s="247">
        <v>45328.334351851852</v>
      </c>
    </row>
    <row r="719" spans="1:20" x14ac:dyDescent="0.35">
      <c r="A719" t="s">
        <v>93</v>
      </c>
      <c r="B719" t="s">
        <v>94</v>
      </c>
      <c r="C719" t="s">
        <v>92</v>
      </c>
      <c r="D719" s="29">
        <v>45545</v>
      </c>
      <c r="E719">
        <v>0</v>
      </c>
      <c r="F719">
        <v>0</v>
      </c>
      <c r="G719">
        <v>0</v>
      </c>
      <c r="H719">
        <v>0</v>
      </c>
      <c r="L719">
        <v>351.702201</v>
      </c>
      <c r="R719">
        <v>568.52184299999999</v>
      </c>
      <c r="S719" t="s">
        <v>204</v>
      </c>
      <c r="T719" s="247">
        <v>45328.334351851852</v>
      </c>
    </row>
    <row r="720" spans="1:20" x14ac:dyDescent="0.35">
      <c r="A720" t="s">
        <v>93</v>
      </c>
      <c r="B720" t="s">
        <v>94</v>
      </c>
      <c r="C720" t="s">
        <v>92</v>
      </c>
      <c r="D720" s="29">
        <v>45546</v>
      </c>
      <c r="E720">
        <v>0</v>
      </c>
      <c r="F720">
        <v>0</v>
      </c>
      <c r="G720">
        <v>0</v>
      </c>
      <c r="H720">
        <v>0</v>
      </c>
      <c r="L720">
        <v>351.702201</v>
      </c>
      <c r="R720">
        <v>568.52184299999999</v>
      </c>
      <c r="S720" t="s">
        <v>204</v>
      </c>
      <c r="T720" s="247">
        <v>45328.334351851852</v>
      </c>
    </row>
    <row r="721" spans="1:20" x14ac:dyDescent="0.35">
      <c r="A721" t="s">
        <v>93</v>
      </c>
      <c r="B721" t="s">
        <v>94</v>
      </c>
      <c r="C721" t="s">
        <v>92</v>
      </c>
      <c r="D721" s="29">
        <v>45547</v>
      </c>
      <c r="E721">
        <v>0</v>
      </c>
      <c r="F721">
        <v>0</v>
      </c>
      <c r="G721">
        <v>0</v>
      </c>
      <c r="H721">
        <v>0</v>
      </c>
      <c r="L721">
        <v>351.702201</v>
      </c>
      <c r="R721">
        <v>568.52184299999999</v>
      </c>
      <c r="S721" t="s">
        <v>204</v>
      </c>
      <c r="T721" s="247">
        <v>45328.334351851852</v>
      </c>
    </row>
    <row r="722" spans="1:20" x14ac:dyDescent="0.35">
      <c r="A722" t="s">
        <v>93</v>
      </c>
      <c r="B722" t="s">
        <v>94</v>
      </c>
      <c r="C722" t="s">
        <v>92</v>
      </c>
      <c r="D722" s="29">
        <v>45548</v>
      </c>
      <c r="E722">
        <v>0</v>
      </c>
      <c r="F722">
        <v>0</v>
      </c>
      <c r="G722">
        <v>0</v>
      </c>
      <c r="H722">
        <v>0</v>
      </c>
      <c r="L722">
        <v>351.702201</v>
      </c>
      <c r="R722">
        <v>568.52184299999999</v>
      </c>
      <c r="S722" t="s">
        <v>204</v>
      </c>
      <c r="T722" s="247">
        <v>45328.334351851852</v>
      </c>
    </row>
    <row r="723" spans="1:20" x14ac:dyDescent="0.35">
      <c r="A723" t="s">
        <v>93</v>
      </c>
      <c r="B723" t="s">
        <v>94</v>
      </c>
      <c r="C723" t="s">
        <v>92</v>
      </c>
      <c r="D723" s="29">
        <v>45549</v>
      </c>
      <c r="E723">
        <v>0</v>
      </c>
      <c r="F723">
        <v>0</v>
      </c>
      <c r="G723">
        <v>0</v>
      </c>
      <c r="H723">
        <v>0</v>
      </c>
      <c r="L723">
        <v>351.702201</v>
      </c>
      <c r="R723">
        <v>568.52184299999999</v>
      </c>
      <c r="S723" t="s">
        <v>204</v>
      </c>
      <c r="T723" s="247">
        <v>45328.334351851852</v>
      </c>
    </row>
    <row r="724" spans="1:20" x14ac:dyDescent="0.35">
      <c r="A724" t="s">
        <v>93</v>
      </c>
      <c r="B724" t="s">
        <v>94</v>
      </c>
      <c r="C724" t="s">
        <v>92</v>
      </c>
      <c r="D724" s="29">
        <v>45550</v>
      </c>
      <c r="E724">
        <v>0</v>
      </c>
      <c r="F724">
        <v>0</v>
      </c>
      <c r="G724">
        <v>0</v>
      </c>
      <c r="H724">
        <v>0</v>
      </c>
      <c r="L724">
        <v>351.702201</v>
      </c>
      <c r="R724">
        <v>568.52184299999999</v>
      </c>
      <c r="S724" t="s">
        <v>204</v>
      </c>
      <c r="T724" s="247">
        <v>45328.334351851852</v>
      </c>
    </row>
    <row r="725" spans="1:20" x14ac:dyDescent="0.35">
      <c r="A725" t="s">
        <v>93</v>
      </c>
      <c r="B725" t="s">
        <v>94</v>
      </c>
      <c r="C725" t="s">
        <v>92</v>
      </c>
      <c r="D725" s="29">
        <v>45551</v>
      </c>
      <c r="E725">
        <v>0</v>
      </c>
      <c r="F725">
        <v>0</v>
      </c>
      <c r="G725">
        <v>0</v>
      </c>
      <c r="H725">
        <v>0</v>
      </c>
      <c r="L725">
        <v>351.702201</v>
      </c>
      <c r="R725">
        <v>568.52184299999999</v>
      </c>
      <c r="S725" t="s">
        <v>204</v>
      </c>
      <c r="T725" s="247">
        <v>45328.334363425929</v>
      </c>
    </row>
    <row r="726" spans="1:20" x14ac:dyDescent="0.35">
      <c r="A726" t="s">
        <v>93</v>
      </c>
      <c r="B726" t="s">
        <v>94</v>
      </c>
      <c r="C726" t="s">
        <v>92</v>
      </c>
      <c r="D726" s="29">
        <v>45552</v>
      </c>
      <c r="E726">
        <v>0</v>
      </c>
      <c r="F726">
        <v>0</v>
      </c>
      <c r="G726">
        <v>0</v>
      </c>
      <c r="H726">
        <v>0</v>
      </c>
      <c r="L726">
        <v>351.702201</v>
      </c>
      <c r="R726">
        <v>568.52184299999999</v>
      </c>
      <c r="S726" t="s">
        <v>204</v>
      </c>
      <c r="T726" s="247">
        <v>45328.334351851852</v>
      </c>
    </row>
    <row r="727" spans="1:20" x14ac:dyDescent="0.35">
      <c r="A727" t="s">
        <v>93</v>
      </c>
      <c r="B727" t="s">
        <v>94</v>
      </c>
      <c r="C727" t="s">
        <v>92</v>
      </c>
      <c r="D727" s="29">
        <v>45553</v>
      </c>
      <c r="E727">
        <v>0</v>
      </c>
      <c r="F727">
        <v>0</v>
      </c>
      <c r="G727">
        <v>0</v>
      </c>
      <c r="H727">
        <v>0</v>
      </c>
      <c r="L727">
        <v>351.702201</v>
      </c>
      <c r="R727">
        <v>568.52184299999999</v>
      </c>
      <c r="S727" t="s">
        <v>204</v>
      </c>
      <c r="T727" s="247">
        <v>45328.334351851852</v>
      </c>
    </row>
    <row r="728" spans="1:20" x14ac:dyDescent="0.35">
      <c r="A728" t="s">
        <v>93</v>
      </c>
      <c r="B728" t="s">
        <v>94</v>
      </c>
      <c r="C728" t="s">
        <v>92</v>
      </c>
      <c r="D728" s="29">
        <v>45554</v>
      </c>
      <c r="E728">
        <v>0</v>
      </c>
      <c r="F728">
        <v>0</v>
      </c>
      <c r="G728">
        <v>0</v>
      </c>
      <c r="H728">
        <v>0</v>
      </c>
      <c r="L728">
        <v>351.702201</v>
      </c>
      <c r="R728">
        <v>568.52184299999999</v>
      </c>
      <c r="S728" t="s">
        <v>204</v>
      </c>
      <c r="T728" s="247">
        <v>45328.334351851852</v>
      </c>
    </row>
    <row r="729" spans="1:20" x14ac:dyDescent="0.35">
      <c r="A729" t="s">
        <v>93</v>
      </c>
      <c r="B729" t="s">
        <v>94</v>
      </c>
      <c r="C729" t="s">
        <v>92</v>
      </c>
      <c r="D729" s="29">
        <v>45555</v>
      </c>
      <c r="E729">
        <v>0</v>
      </c>
      <c r="F729">
        <v>0</v>
      </c>
      <c r="G729">
        <v>0</v>
      </c>
      <c r="H729">
        <v>0</v>
      </c>
      <c r="L729">
        <v>351.702201</v>
      </c>
      <c r="R729">
        <v>568.52184299999999</v>
      </c>
      <c r="S729" t="s">
        <v>204</v>
      </c>
      <c r="T729" s="247">
        <v>45328.334351851852</v>
      </c>
    </row>
    <row r="730" spans="1:20" x14ac:dyDescent="0.35">
      <c r="A730" t="s">
        <v>93</v>
      </c>
      <c r="B730" t="s">
        <v>94</v>
      </c>
      <c r="C730" t="s">
        <v>92</v>
      </c>
      <c r="D730" s="29">
        <v>45556</v>
      </c>
      <c r="E730">
        <v>0</v>
      </c>
      <c r="F730">
        <v>0</v>
      </c>
      <c r="G730">
        <v>0</v>
      </c>
      <c r="H730">
        <v>0</v>
      </c>
      <c r="L730">
        <v>351.702201</v>
      </c>
      <c r="R730">
        <v>568.52184299999999</v>
      </c>
      <c r="S730" t="s">
        <v>204</v>
      </c>
      <c r="T730" s="247">
        <v>45328.334363425929</v>
      </c>
    </row>
    <row r="731" spans="1:20" x14ac:dyDescent="0.35">
      <c r="A731" t="s">
        <v>93</v>
      </c>
      <c r="B731" t="s">
        <v>94</v>
      </c>
      <c r="C731" t="s">
        <v>92</v>
      </c>
      <c r="D731" s="29">
        <v>45557</v>
      </c>
      <c r="E731">
        <v>0</v>
      </c>
      <c r="F731">
        <v>0</v>
      </c>
      <c r="G731">
        <v>0</v>
      </c>
      <c r="H731">
        <v>0</v>
      </c>
      <c r="L731">
        <v>351.702201</v>
      </c>
      <c r="R731">
        <v>568.52184299999999</v>
      </c>
      <c r="S731" t="s">
        <v>204</v>
      </c>
      <c r="T731" s="247">
        <v>45328.334363425929</v>
      </c>
    </row>
    <row r="732" spans="1:20" x14ac:dyDescent="0.35">
      <c r="A732" t="s">
        <v>93</v>
      </c>
      <c r="B732" t="s">
        <v>94</v>
      </c>
      <c r="C732" t="s">
        <v>92</v>
      </c>
      <c r="D732" s="29">
        <v>45558</v>
      </c>
      <c r="E732">
        <v>0</v>
      </c>
      <c r="F732">
        <v>0</v>
      </c>
      <c r="G732">
        <v>0</v>
      </c>
      <c r="H732">
        <v>0</v>
      </c>
      <c r="L732">
        <v>351.702201</v>
      </c>
      <c r="R732">
        <v>568.52184299999999</v>
      </c>
      <c r="S732" t="s">
        <v>204</v>
      </c>
      <c r="T732" s="247">
        <v>45328.334363425929</v>
      </c>
    </row>
    <row r="733" spans="1:20" x14ac:dyDescent="0.35">
      <c r="A733" t="s">
        <v>93</v>
      </c>
      <c r="B733" t="s">
        <v>94</v>
      </c>
      <c r="C733" t="s">
        <v>92</v>
      </c>
      <c r="D733" s="29">
        <v>45559</v>
      </c>
      <c r="E733">
        <v>0</v>
      </c>
      <c r="F733">
        <v>0</v>
      </c>
      <c r="G733">
        <v>0</v>
      </c>
      <c r="H733">
        <v>0</v>
      </c>
      <c r="L733">
        <v>351.702201</v>
      </c>
      <c r="R733">
        <v>568.52184299999999</v>
      </c>
      <c r="S733" t="s">
        <v>204</v>
      </c>
      <c r="T733" s="247">
        <v>45328.334363425929</v>
      </c>
    </row>
    <row r="734" spans="1:20" x14ac:dyDescent="0.35">
      <c r="A734" t="s">
        <v>93</v>
      </c>
      <c r="B734" t="s">
        <v>94</v>
      </c>
      <c r="C734" t="s">
        <v>92</v>
      </c>
      <c r="D734" s="29">
        <v>45560</v>
      </c>
      <c r="E734">
        <v>0</v>
      </c>
      <c r="F734">
        <v>0</v>
      </c>
      <c r="G734">
        <v>0</v>
      </c>
      <c r="H734">
        <v>0</v>
      </c>
      <c r="L734">
        <v>351.702201</v>
      </c>
      <c r="R734">
        <v>568.52184299999999</v>
      </c>
      <c r="S734" t="s">
        <v>204</v>
      </c>
      <c r="T734" s="247">
        <v>45328.334363425929</v>
      </c>
    </row>
    <row r="735" spans="1:20" x14ac:dyDescent="0.35">
      <c r="A735" t="s">
        <v>93</v>
      </c>
      <c r="B735" t="s">
        <v>94</v>
      </c>
      <c r="C735" t="s">
        <v>92</v>
      </c>
      <c r="D735" s="29">
        <v>45561</v>
      </c>
      <c r="E735">
        <v>0</v>
      </c>
      <c r="F735">
        <v>0</v>
      </c>
      <c r="G735">
        <v>0</v>
      </c>
      <c r="H735">
        <v>0</v>
      </c>
      <c r="L735">
        <v>351.702201</v>
      </c>
      <c r="R735">
        <v>568.52184299999999</v>
      </c>
      <c r="S735" t="s">
        <v>204</v>
      </c>
      <c r="T735" s="247">
        <v>45328.334363425929</v>
      </c>
    </row>
    <row r="736" spans="1:20" x14ac:dyDescent="0.35">
      <c r="A736" t="s">
        <v>93</v>
      </c>
      <c r="B736" t="s">
        <v>94</v>
      </c>
      <c r="C736" t="s">
        <v>92</v>
      </c>
      <c r="D736" s="29">
        <v>45562</v>
      </c>
      <c r="E736">
        <v>0</v>
      </c>
      <c r="F736">
        <v>0</v>
      </c>
      <c r="G736">
        <v>0</v>
      </c>
      <c r="H736">
        <v>0</v>
      </c>
      <c r="L736">
        <v>351.702201</v>
      </c>
      <c r="R736">
        <v>568.52184299999999</v>
      </c>
      <c r="S736" t="s">
        <v>204</v>
      </c>
      <c r="T736" s="247">
        <v>45328.334363425929</v>
      </c>
    </row>
    <row r="737" spans="1:20" x14ac:dyDescent="0.35">
      <c r="A737" t="s">
        <v>93</v>
      </c>
      <c r="B737" t="s">
        <v>94</v>
      </c>
      <c r="C737" t="s">
        <v>92</v>
      </c>
      <c r="D737" s="29">
        <v>45563</v>
      </c>
      <c r="E737">
        <v>0</v>
      </c>
      <c r="F737">
        <v>0</v>
      </c>
      <c r="G737">
        <v>0</v>
      </c>
      <c r="H737">
        <v>0</v>
      </c>
      <c r="L737">
        <v>351.702201</v>
      </c>
      <c r="R737">
        <v>568.52184299999999</v>
      </c>
      <c r="S737" t="s">
        <v>204</v>
      </c>
      <c r="T737" s="247">
        <v>45328.334363425929</v>
      </c>
    </row>
    <row r="738" spans="1:20" x14ac:dyDescent="0.35">
      <c r="A738" t="s">
        <v>93</v>
      </c>
      <c r="B738" t="s">
        <v>94</v>
      </c>
      <c r="C738" t="s">
        <v>92</v>
      </c>
      <c r="D738" s="29">
        <v>45564</v>
      </c>
      <c r="E738">
        <v>0</v>
      </c>
      <c r="F738">
        <v>0</v>
      </c>
      <c r="G738">
        <v>0</v>
      </c>
      <c r="H738">
        <v>0</v>
      </c>
      <c r="L738">
        <v>351.702201</v>
      </c>
      <c r="R738">
        <v>568.52184299999999</v>
      </c>
      <c r="S738" t="s">
        <v>204</v>
      </c>
      <c r="T738" s="247">
        <v>45328.334363425929</v>
      </c>
    </row>
    <row r="739" spans="1:20" x14ac:dyDescent="0.35">
      <c r="A739" t="s">
        <v>93</v>
      </c>
      <c r="B739" t="s">
        <v>94</v>
      </c>
      <c r="C739" t="s">
        <v>92</v>
      </c>
      <c r="D739" s="29">
        <v>45565</v>
      </c>
      <c r="E739">
        <v>0</v>
      </c>
      <c r="F739">
        <v>0</v>
      </c>
      <c r="G739">
        <v>0</v>
      </c>
      <c r="H739">
        <v>0</v>
      </c>
      <c r="L739">
        <v>351.702201</v>
      </c>
      <c r="R739">
        <v>568.52184299999999</v>
      </c>
      <c r="S739" t="s">
        <v>204</v>
      </c>
      <c r="T739" s="247">
        <v>45328.334363425929</v>
      </c>
    </row>
    <row r="740" spans="1:20" x14ac:dyDescent="0.35">
      <c r="A740" t="s">
        <v>93</v>
      </c>
      <c r="B740" t="s">
        <v>94</v>
      </c>
      <c r="C740" t="s">
        <v>92</v>
      </c>
      <c r="D740" s="29">
        <v>45566</v>
      </c>
      <c r="E740">
        <v>0</v>
      </c>
      <c r="F740">
        <v>0</v>
      </c>
      <c r="G740">
        <v>0</v>
      </c>
      <c r="H740">
        <v>0</v>
      </c>
      <c r="L740">
        <v>265.31019300000003</v>
      </c>
      <c r="R740">
        <v>568.52184299999999</v>
      </c>
      <c r="S740" t="s">
        <v>204</v>
      </c>
      <c r="T740" s="247">
        <v>45261.312893518516</v>
      </c>
    </row>
    <row r="741" spans="1:20" x14ac:dyDescent="0.35">
      <c r="A741" t="s">
        <v>93</v>
      </c>
      <c r="B741" t="s">
        <v>94</v>
      </c>
      <c r="C741" t="s">
        <v>92</v>
      </c>
      <c r="D741" s="29">
        <v>45567</v>
      </c>
      <c r="E741">
        <v>0</v>
      </c>
      <c r="F741">
        <v>0</v>
      </c>
      <c r="G741">
        <v>0</v>
      </c>
      <c r="H741">
        <v>0</v>
      </c>
      <c r="L741">
        <v>265.31019300000003</v>
      </c>
      <c r="R741">
        <v>568.52184299999999</v>
      </c>
      <c r="S741" t="s">
        <v>204</v>
      </c>
      <c r="T741" s="247">
        <v>45261.313703703701</v>
      </c>
    </row>
    <row r="742" spans="1:20" x14ac:dyDescent="0.35">
      <c r="A742" t="s">
        <v>93</v>
      </c>
      <c r="B742" t="s">
        <v>94</v>
      </c>
      <c r="C742" t="s">
        <v>92</v>
      </c>
      <c r="D742" s="29">
        <v>45568</v>
      </c>
      <c r="E742">
        <v>0</v>
      </c>
      <c r="F742">
        <v>0</v>
      </c>
      <c r="G742">
        <v>0</v>
      </c>
      <c r="H742">
        <v>0</v>
      </c>
      <c r="L742">
        <v>265.31019300000003</v>
      </c>
      <c r="R742">
        <v>568.52184299999999</v>
      </c>
      <c r="S742" t="s">
        <v>204</v>
      </c>
      <c r="T742" s="247">
        <v>45261.313761574071</v>
      </c>
    </row>
    <row r="743" spans="1:20" x14ac:dyDescent="0.35">
      <c r="A743" t="s">
        <v>93</v>
      </c>
      <c r="B743" t="s">
        <v>94</v>
      </c>
      <c r="C743" t="s">
        <v>92</v>
      </c>
      <c r="D743" s="29">
        <v>45569</v>
      </c>
      <c r="E743">
        <v>0</v>
      </c>
      <c r="F743">
        <v>0</v>
      </c>
      <c r="G743">
        <v>0</v>
      </c>
      <c r="H743">
        <v>0</v>
      </c>
      <c r="L743">
        <v>265.31019300000003</v>
      </c>
      <c r="R743">
        <v>568.52184299999999</v>
      </c>
      <c r="S743" t="s">
        <v>204</v>
      </c>
      <c r="T743" s="247">
        <v>45261.313773148147</v>
      </c>
    </row>
    <row r="744" spans="1:20" x14ac:dyDescent="0.35">
      <c r="A744" t="s">
        <v>93</v>
      </c>
      <c r="B744" t="s">
        <v>94</v>
      </c>
      <c r="C744" t="s">
        <v>92</v>
      </c>
      <c r="D744" s="29">
        <v>45570</v>
      </c>
      <c r="E744">
        <v>0</v>
      </c>
      <c r="F744">
        <v>0</v>
      </c>
      <c r="G744">
        <v>0</v>
      </c>
      <c r="H744">
        <v>0</v>
      </c>
      <c r="L744">
        <v>265.31019300000003</v>
      </c>
      <c r="R744">
        <v>568.52184299999999</v>
      </c>
      <c r="S744" t="s">
        <v>204</v>
      </c>
      <c r="T744" s="247">
        <v>45261.313784722224</v>
      </c>
    </row>
    <row r="745" spans="1:20" x14ac:dyDescent="0.35">
      <c r="A745" t="s">
        <v>93</v>
      </c>
      <c r="B745" t="s">
        <v>94</v>
      </c>
      <c r="C745" t="s">
        <v>92</v>
      </c>
      <c r="D745" s="29">
        <v>45571</v>
      </c>
      <c r="E745">
        <v>0</v>
      </c>
      <c r="F745">
        <v>0</v>
      </c>
      <c r="G745">
        <v>0</v>
      </c>
      <c r="H745">
        <v>0</v>
      </c>
      <c r="L745">
        <v>265.31019300000003</v>
      </c>
      <c r="R745">
        <v>568.52184299999999</v>
      </c>
      <c r="S745" t="s">
        <v>204</v>
      </c>
      <c r="T745" s="247">
        <v>45261.313796296294</v>
      </c>
    </row>
    <row r="746" spans="1:20" x14ac:dyDescent="0.35">
      <c r="A746" t="s">
        <v>93</v>
      </c>
      <c r="B746" t="s">
        <v>94</v>
      </c>
      <c r="C746" t="s">
        <v>92</v>
      </c>
      <c r="D746" s="29">
        <v>45572</v>
      </c>
      <c r="E746">
        <v>0</v>
      </c>
      <c r="F746">
        <v>0</v>
      </c>
      <c r="G746">
        <v>0</v>
      </c>
      <c r="H746">
        <v>0</v>
      </c>
      <c r="L746">
        <v>265.31019300000003</v>
      </c>
      <c r="R746">
        <v>568.52184299999999</v>
      </c>
      <c r="S746" t="s">
        <v>204</v>
      </c>
      <c r="T746" s="247">
        <v>45261.313819444447</v>
      </c>
    </row>
    <row r="747" spans="1:20" x14ac:dyDescent="0.35">
      <c r="A747" t="s">
        <v>93</v>
      </c>
      <c r="B747" t="s">
        <v>94</v>
      </c>
      <c r="C747" t="s">
        <v>92</v>
      </c>
      <c r="D747" s="29">
        <v>45573</v>
      </c>
      <c r="E747">
        <v>0</v>
      </c>
      <c r="F747">
        <v>0</v>
      </c>
      <c r="G747">
        <v>0</v>
      </c>
      <c r="H747">
        <v>0</v>
      </c>
      <c r="L747">
        <v>265.31019300000003</v>
      </c>
      <c r="R747">
        <v>568.52184299999999</v>
      </c>
      <c r="S747" t="s">
        <v>204</v>
      </c>
      <c r="T747" s="247">
        <v>45261.313831018517</v>
      </c>
    </row>
    <row r="748" spans="1:20" x14ac:dyDescent="0.35">
      <c r="A748" t="s">
        <v>93</v>
      </c>
      <c r="B748" t="s">
        <v>94</v>
      </c>
      <c r="C748" t="s">
        <v>92</v>
      </c>
      <c r="D748" s="29">
        <v>45574</v>
      </c>
      <c r="E748">
        <v>0</v>
      </c>
      <c r="F748">
        <v>0</v>
      </c>
      <c r="G748">
        <v>0</v>
      </c>
      <c r="H748">
        <v>0</v>
      </c>
      <c r="L748">
        <v>265.31019300000003</v>
      </c>
      <c r="R748">
        <v>568.52184299999999</v>
      </c>
      <c r="S748" t="s">
        <v>204</v>
      </c>
      <c r="T748" s="247">
        <v>45261.313854166663</v>
      </c>
    </row>
    <row r="749" spans="1:20" x14ac:dyDescent="0.35">
      <c r="A749" t="s">
        <v>93</v>
      </c>
      <c r="B749" t="s">
        <v>94</v>
      </c>
      <c r="C749" t="s">
        <v>92</v>
      </c>
      <c r="D749" s="29">
        <v>45575</v>
      </c>
      <c r="E749">
        <v>0</v>
      </c>
      <c r="F749">
        <v>0</v>
      </c>
      <c r="G749">
        <v>0</v>
      </c>
      <c r="H749">
        <v>0</v>
      </c>
      <c r="L749">
        <v>265.31019300000003</v>
      </c>
      <c r="R749">
        <v>568.52184299999999</v>
      </c>
      <c r="S749" t="s">
        <v>204</v>
      </c>
      <c r="T749" s="247">
        <v>45261.313888888886</v>
      </c>
    </row>
    <row r="750" spans="1:20" x14ac:dyDescent="0.35">
      <c r="A750" t="s">
        <v>93</v>
      </c>
      <c r="B750" t="s">
        <v>94</v>
      </c>
      <c r="C750" t="s">
        <v>92</v>
      </c>
      <c r="D750" s="29">
        <v>45576</v>
      </c>
      <c r="E750">
        <v>0</v>
      </c>
      <c r="F750">
        <v>0</v>
      </c>
      <c r="G750">
        <v>0</v>
      </c>
      <c r="H750">
        <v>0</v>
      </c>
      <c r="L750">
        <v>265.31019300000003</v>
      </c>
      <c r="R750">
        <v>568.52184299999999</v>
      </c>
      <c r="S750" t="s">
        <v>204</v>
      </c>
      <c r="T750" s="247">
        <v>45261.31391203704</v>
      </c>
    </row>
    <row r="751" spans="1:20" x14ac:dyDescent="0.35">
      <c r="A751" t="s">
        <v>93</v>
      </c>
      <c r="B751" t="s">
        <v>94</v>
      </c>
      <c r="C751" t="s">
        <v>92</v>
      </c>
      <c r="D751" s="29">
        <v>45577</v>
      </c>
      <c r="E751">
        <v>0</v>
      </c>
      <c r="F751">
        <v>0</v>
      </c>
      <c r="G751">
        <v>0</v>
      </c>
      <c r="H751">
        <v>0</v>
      </c>
      <c r="L751">
        <v>265.31019300000003</v>
      </c>
      <c r="R751">
        <v>568.52184299999999</v>
      </c>
      <c r="S751" t="s">
        <v>204</v>
      </c>
      <c r="T751" s="247">
        <v>45261.313946759263</v>
      </c>
    </row>
    <row r="752" spans="1:20" x14ac:dyDescent="0.35">
      <c r="A752" t="s">
        <v>93</v>
      </c>
      <c r="B752" t="s">
        <v>94</v>
      </c>
      <c r="C752" t="s">
        <v>92</v>
      </c>
      <c r="D752" s="29">
        <v>45578</v>
      </c>
      <c r="E752">
        <v>0</v>
      </c>
      <c r="F752">
        <v>0</v>
      </c>
      <c r="G752">
        <v>0</v>
      </c>
      <c r="H752">
        <v>0</v>
      </c>
      <c r="L752">
        <v>265.31019300000003</v>
      </c>
      <c r="R752">
        <v>568.52184299999999</v>
      </c>
      <c r="S752" t="s">
        <v>204</v>
      </c>
      <c r="T752" s="247">
        <v>45261.313958333332</v>
      </c>
    </row>
    <row r="753" spans="1:20" x14ac:dyDescent="0.35">
      <c r="A753" t="s">
        <v>93</v>
      </c>
      <c r="B753" t="s">
        <v>94</v>
      </c>
      <c r="C753" t="s">
        <v>92</v>
      </c>
      <c r="D753" s="29">
        <v>45579</v>
      </c>
      <c r="E753">
        <v>0</v>
      </c>
      <c r="F753">
        <v>0</v>
      </c>
      <c r="G753">
        <v>0</v>
      </c>
      <c r="H753">
        <v>0</v>
      </c>
      <c r="L753">
        <v>265.31019300000003</v>
      </c>
      <c r="R753">
        <v>568.52184299999999</v>
      </c>
      <c r="S753" t="s">
        <v>204</v>
      </c>
      <c r="T753" s="247">
        <v>45261.313969907409</v>
      </c>
    </row>
    <row r="754" spans="1:20" x14ac:dyDescent="0.35">
      <c r="A754" t="s">
        <v>93</v>
      </c>
      <c r="B754" t="s">
        <v>94</v>
      </c>
      <c r="C754" t="s">
        <v>92</v>
      </c>
      <c r="D754" s="29">
        <v>45580</v>
      </c>
      <c r="E754">
        <v>0</v>
      </c>
      <c r="F754">
        <v>0</v>
      </c>
      <c r="G754">
        <v>0</v>
      </c>
      <c r="H754">
        <v>0</v>
      </c>
      <c r="L754">
        <v>265.31019300000003</v>
      </c>
      <c r="R754">
        <v>568.52184299999999</v>
      </c>
      <c r="S754" t="s">
        <v>204</v>
      </c>
      <c r="T754" s="247">
        <v>45261.313981481479</v>
      </c>
    </row>
    <row r="755" spans="1:20" x14ac:dyDescent="0.35">
      <c r="A755" t="s">
        <v>93</v>
      </c>
      <c r="B755" t="s">
        <v>94</v>
      </c>
      <c r="C755" t="s">
        <v>92</v>
      </c>
      <c r="D755" s="29">
        <v>45581</v>
      </c>
      <c r="E755">
        <v>0</v>
      </c>
      <c r="F755">
        <v>0</v>
      </c>
      <c r="G755">
        <v>0</v>
      </c>
      <c r="H755">
        <v>0</v>
      </c>
      <c r="L755">
        <v>265.31019300000003</v>
      </c>
      <c r="R755">
        <v>568.52184299999999</v>
      </c>
      <c r="S755" t="s">
        <v>204</v>
      </c>
      <c r="T755" s="247">
        <v>45261.313993055555</v>
      </c>
    </row>
    <row r="756" spans="1:20" x14ac:dyDescent="0.35">
      <c r="A756" t="s">
        <v>93</v>
      </c>
      <c r="B756" t="s">
        <v>94</v>
      </c>
      <c r="C756" t="s">
        <v>92</v>
      </c>
      <c r="D756" s="29">
        <v>45582</v>
      </c>
      <c r="E756">
        <v>0</v>
      </c>
      <c r="F756">
        <v>0</v>
      </c>
      <c r="G756">
        <v>0</v>
      </c>
      <c r="H756">
        <v>0</v>
      </c>
      <c r="L756">
        <v>265.31019300000003</v>
      </c>
      <c r="R756">
        <v>568.52184299999999</v>
      </c>
      <c r="S756" t="s">
        <v>204</v>
      </c>
      <c r="T756" s="247">
        <v>45261.314004629632</v>
      </c>
    </row>
    <row r="757" spans="1:20" x14ac:dyDescent="0.35">
      <c r="A757" t="s">
        <v>93</v>
      </c>
      <c r="B757" t="s">
        <v>94</v>
      </c>
      <c r="C757" t="s">
        <v>92</v>
      </c>
      <c r="D757" s="29">
        <v>45583</v>
      </c>
      <c r="E757">
        <v>0</v>
      </c>
      <c r="F757">
        <v>0</v>
      </c>
      <c r="G757">
        <v>0</v>
      </c>
      <c r="H757">
        <v>0</v>
      </c>
      <c r="L757">
        <v>265.31019300000003</v>
      </c>
      <c r="R757">
        <v>568.52184299999999</v>
      </c>
      <c r="S757" t="s">
        <v>204</v>
      </c>
      <c r="T757" s="247">
        <v>45261.314016203702</v>
      </c>
    </row>
    <row r="758" spans="1:20" x14ac:dyDescent="0.35">
      <c r="A758" t="s">
        <v>93</v>
      </c>
      <c r="B758" t="s">
        <v>94</v>
      </c>
      <c r="C758" t="s">
        <v>92</v>
      </c>
      <c r="D758" s="29">
        <v>45584</v>
      </c>
      <c r="E758">
        <v>0</v>
      </c>
      <c r="F758">
        <v>0</v>
      </c>
      <c r="G758">
        <v>0</v>
      </c>
      <c r="H758">
        <v>0</v>
      </c>
      <c r="L758">
        <v>265.31019300000003</v>
      </c>
      <c r="R758">
        <v>568.52184299999999</v>
      </c>
      <c r="S758" t="s">
        <v>204</v>
      </c>
      <c r="T758" s="247">
        <v>45261.314027777778</v>
      </c>
    </row>
    <row r="759" spans="1:20" x14ac:dyDescent="0.35">
      <c r="A759" t="s">
        <v>93</v>
      </c>
      <c r="B759" t="s">
        <v>94</v>
      </c>
      <c r="C759" t="s">
        <v>92</v>
      </c>
      <c r="D759" s="29">
        <v>45585</v>
      </c>
      <c r="E759">
        <v>0</v>
      </c>
      <c r="F759">
        <v>0</v>
      </c>
      <c r="G759">
        <v>0</v>
      </c>
      <c r="H759">
        <v>0</v>
      </c>
      <c r="L759">
        <v>265.31019300000003</v>
      </c>
      <c r="R759">
        <v>568.52184299999999</v>
      </c>
      <c r="S759" t="s">
        <v>204</v>
      </c>
      <c r="T759" s="247">
        <v>45261.314027777778</v>
      </c>
    </row>
    <row r="760" spans="1:20" x14ac:dyDescent="0.35">
      <c r="A760" t="s">
        <v>93</v>
      </c>
      <c r="B760" t="s">
        <v>94</v>
      </c>
      <c r="C760" t="s">
        <v>92</v>
      </c>
      <c r="D760" s="29">
        <v>45586</v>
      </c>
      <c r="E760">
        <v>0</v>
      </c>
      <c r="F760">
        <v>0</v>
      </c>
      <c r="G760">
        <v>0</v>
      </c>
      <c r="H760">
        <v>0</v>
      </c>
      <c r="L760">
        <v>265.31019300000003</v>
      </c>
      <c r="R760">
        <v>568.52184299999999</v>
      </c>
      <c r="S760" t="s">
        <v>204</v>
      </c>
      <c r="T760" s="247">
        <v>45261.314050925925</v>
      </c>
    </row>
    <row r="761" spans="1:20" x14ac:dyDescent="0.35">
      <c r="A761" t="s">
        <v>93</v>
      </c>
      <c r="B761" t="s">
        <v>94</v>
      </c>
      <c r="C761" t="s">
        <v>92</v>
      </c>
      <c r="D761" s="29">
        <v>45587</v>
      </c>
      <c r="E761">
        <v>0</v>
      </c>
      <c r="F761">
        <v>0</v>
      </c>
      <c r="G761">
        <v>0</v>
      </c>
      <c r="H761">
        <v>0</v>
      </c>
      <c r="L761">
        <v>265.31019300000003</v>
      </c>
      <c r="R761">
        <v>568.52184299999999</v>
      </c>
      <c r="S761" t="s">
        <v>204</v>
      </c>
      <c r="T761" s="247">
        <v>45261.314062500001</v>
      </c>
    </row>
    <row r="762" spans="1:20" x14ac:dyDescent="0.35">
      <c r="A762" t="s">
        <v>93</v>
      </c>
      <c r="B762" t="s">
        <v>94</v>
      </c>
      <c r="C762" t="s">
        <v>92</v>
      </c>
      <c r="D762" s="29">
        <v>45588</v>
      </c>
      <c r="E762">
        <v>0</v>
      </c>
      <c r="F762">
        <v>0</v>
      </c>
      <c r="G762">
        <v>0</v>
      </c>
      <c r="H762">
        <v>0</v>
      </c>
      <c r="L762">
        <v>265.31019300000003</v>
      </c>
      <c r="R762">
        <v>568.52184299999999</v>
      </c>
      <c r="S762" t="s">
        <v>204</v>
      </c>
      <c r="T762" s="247">
        <v>45261.314074074071</v>
      </c>
    </row>
    <row r="763" spans="1:20" x14ac:dyDescent="0.35">
      <c r="A763" t="s">
        <v>93</v>
      </c>
      <c r="B763" t="s">
        <v>94</v>
      </c>
      <c r="C763" t="s">
        <v>92</v>
      </c>
      <c r="D763" s="29">
        <v>45589</v>
      </c>
      <c r="E763">
        <v>0</v>
      </c>
      <c r="F763">
        <v>0</v>
      </c>
      <c r="G763">
        <v>0</v>
      </c>
      <c r="H763">
        <v>0</v>
      </c>
      <c r="L763">
        <v>265.31019300000003</v>
      </c>
      <c r="R763">
        <v>568.52184299999999</v>
      </c>
      <c r="S763" t="s">
        <v>204</v>
      </c>
      <c r="T763" s="247">
        <v>45261.314085648148</v>
      </c>
    </row>
    <row r="764" spans="1:20" x14ac:dyDescent="0.35">
      <c r="A764" t="s">
        <v>93</v>
      </c>
      <c r="B764" t="s">
        <v>94</v>
      </c>
      <c r="C764" t="s">
        <v>92</v>
      </c>
      <c r="D764" s="29">
        <v>45590</v>
      </c>
      <c r="E764">
        <v>0</v>
      </c>
      <c r="F764">
        <v>0</v>
      </c>
      <c r="G764">
        <v>0</v>
      </c>
      <c r="H764">
        <v>0</v>
      </c>
      <c r="L764">
        <v>265.31019300000003</v>
      </c>
      <c r="R764">
        <v>568.52184299999999</v>
      </c>
      <c r="S764" t="s">
        <v>204</v>
      </c>
      <c r="T764" s="247">
        <v>45261.314097222225</v>
      </c>
    </row>
    <row r="765" spans="1:20" x14ac:dyDescent="0.35">
      <c r="A765" t="s">
        <v>93</v>
      </c>
      <c r="B765" t="s">
        <v>94</v>
      </c>
      <c r="C765" t="s">
        <v>92</v>
      </c>
      <c r="D765" s="29">
        <v>45591</v>
      </c>
      <c r="E765">
        <v>0</v>
      </c>
      <c r="F765">
        <v>0</v>
      </c>
      <c r="G765">
        <v>0</v>
      </c>
      <c r="H765">
        <v>0</v>
      </c>
      <c r="L765">
        <v>265.31019300000003</v>
      </c>
      <c r="R765">
        <v>568.52184299999999</v>
      </c>
      <c r="S765" t="s">
        <v>204</v>
      </c>
      <c r="T765" s="247">
        <v>45261.314108796294</v>
      </c>
    </row>
    <row r="766" spans="1:20" x14ac:dyDescent="0.35">
      <c r="A766" t="s">
        <v>93</v>
      </c>
      <c r="B766" t="s">
        <v>94</v>
      </c>
      <c r="C766" t="s">
        <v>92</v>
      </c>
      <c r="D766" s="29">
        <v>45592</v>
      </c>
      <c r="E766">
        <v>0</v>
      </c>
      <c r="F766">
        <v>0</v>
      </c>
      <c r="G766">
        <v>0</v>
      </c>
      <c r="H766">
        <v>0</v>
      </c>
      <c r="L766">
        <v>265.31019300000003</v>
      </c>
      <c r="R766">
        <v>568.52184299999999</v>
      </c>
      <c r="S766" t="s">
        <v>204</v>
      </c>
      <c r="T766" s="247">
        <v>45261.314120370371</v>
      </c>
    </row>
    <row r="767" spans="1:20" x14ac:dyDescent="0.35">
      <c r="A767" t="s">
        <v>93</v>
      </c>
      <c r="B767" t="s">
        <v>94</v>
      </c>
      <c r="C767" t="s">
        <v>92</v>
      </c>
      <c r="D767" s="29">
        <v>45593</v>
      </c>
      <c r="E767">
        <v>0</v>
      </c>
      <c r="F767">
        <v>0</v>
      </c>
      <c r="G767">
        <v>0</v>
      </c>
      <c r="H767">
        <v>0</v>
      </c>
      <c r="L767">
        <v>265.31019300000003</v>
      </c>
      <c r="R767">
        <v>568.52184299999999</v>
      </c>
      <c r="S767" t="s">
        <v>204</v>
      </c>
      <c r="T767" s="247">
        <v>45261.314131944448</v>
      </c>
    </row>
    <row r="768" spans="1:20" x14ac:dyDescent="0.35">
      <c r="A768" t="s">
        <v>93</v>
      </c>
      <c r="B768" t="s">
        <v>94</v>
      </c>
      <c r="C768" t="s">
        <v>92</v>
      </c>
      <c r="D768" s="29">
        <v>45594</v>
      </c>
      <c r="E768">
        <v>0</v>
      </c>
      <c r="F768">
        <v>0</v>
      </c>
      <c r="G768">
        <v>0</v>
      </c>
      <c r="H768">
        <v>0</v>
      </c>
      <c r="L768">
        <v>265.31019300000003</v>
      </c>
      <c r="R768">
        <v>568.52184299999999</v>
      </c>
      <c r="S768" t="s">
        <v>204</v>
      </c>
      <c r="T768" s="247">
        <v>45261.314143518517</v>
      </c>
    </row>
    <row r="769" spans="1:20" x14ac:dyDescent="0.35">
      <c r="A769" t="s">
        <v>93</v>
      </c>
      <c r="B769" t="s">
        <v>94</v>
      </c>
      <c r="C769" t="s">
        <v>92</v>
      </c>
      <c r="D769" s="29">
        <v>45595</v>
      </c>
      <c r="E769">
        <v>0</v>
      </c>
      <c r="F769">
        <v>0</v>
      </c>
      <c r="G769">
        <v>0</v>
      </c>
      <c r="H769">
        <v>0</v>
      </c>
      <c r="L769">
        <v>265.31019300000003</v>
      </c>
      <c r="R769">
        <v>568.52184299999999</v>
      </c>
      <c r="S769" t="s">
        <v>204</v>
      </c>
      <c r="T769" s="247">
        <v>45261.314155092594</v>
      </c>
    </row>
    <row r="770" spans="1:20" x14ac:dyDescent="0.35">
      <c r="A770" t="s">
        <v>93</v>
      </c>
      <c r="B770" t="s">
        <v>94</v>
      </c>
      <c r="C770" t="s">
        <v>92</v>
      </c>
      <c r="D770" s="29">
        <v>45596</v>
      </c>
      <c r="E770">
        <v>0</v>
      </c>
      <c r="F770">
        <v>0</v>
      </c>
      <c r="G770">
        <v>0</v>
      </c>
      <c r="H770">
        <v>0</v>
      </c>
      <c r="L770">
        <v>265.31019300000003</v>
      </c>
      <c r="R770">
        <v>568.52184299999999</v>
      </c>
      <c r="S770" t="s">
        <v>204</v>
      </c>
      <c r="T770" s="247">
        <v>45261.314166666663</v>
      </c>
    </row>
    <row r="771" spans="1:20" x14ac:dyDescent="0.35">
      <c r="A771" t="s">
        <v>93</v>
      </c>
      <c r="B771" t="s">
        <v>94</v>
      </c>
      <c r="C771" t="s">
        <v>92</v>
      </c>
      <c r="D771" s="29">
        <v>45597</v>
      </c>
      <c r="E771">
        <v>0</v>
      </c>
      <c r="F771">
        <v>0</v>
      </c>
      <c r="G771">
        <v>0</v>
      </c>
      <c r="H771">
        <v>0</v>
      </c>
      <c r="L771">
        <v>265.31019300000003</v>
      </c>
      <c r="R771">
        <v>568.52184299999999</v>
      </c>
      <c r="S771" t="s">
        <v>204</v>
      </c>
      <c r="T771" s="247">
        <v>45292.312939814816</v>
      </c>
    </row>
    <row r="772" spans="1:20" x14ac:dyDescent="0.35">
      <c r="A772" t="s">
        <v>93</v>
      </c>
      <c r="B772" t="s">
        <v>94</v>
      </c>
      <c r="C772" t="s">
        <v>92</v>
      </c>
      <c r="D772" s="29">
        <v>45598</v>
      </c>
      <c r="E772">
        <v>0</v>
      </c>
      <c r="F772">
        <v>0</v>
      </c>
      <c r="G772">
        <v>0</v>
      </c>
      <c r="H772">
        <v>0</v>
      </c>
      <c r="L772">
        <v>265.31019300000003</v>
      </c>
      <c r="R772">
        <v>568.52184299999999</v>
      </c>
      <c r="S772" t="s">
        <v>204</v>
      </c>
      <c r="T772" s="247">
        <v>45292.313796296294</v>
      </c>
    </row>
    <row r="773" spans="1:20" x14ac:dyDescent="0.35">
      <c r="A773" t="s">
        <v>93</v>
      </c>
      <c r="B773" t="s">
        <v>94</v>
      </c>
      <c r="C773" t="s">
        <v>92</v>
      </c>
      <c r="D773" s="29">
        <v>45599</v>
      </c>
      <c r="E773">
        <v>0</v>
      </c>
      <c r="F773">
        <v>0</v>
      </c>
      <c r="G773">
        <v>0</v>
      </c>
      <c r="H773">
        <v>0</v>
      </c>
      <c r="L773">
        <v>265.31019300000003</v>
      </c>
      <c r="R773">
        <v>568.52184299999999</v>
      </c>
      <c r="S773" t="s">
        <v>204</v>
      </c>
      <c r="T773" s="247">
        <v>45292.313819444447</v>
      </c>
    </row>
    <row r="774" spans="1:20" x14ac:dyDescent="0.35">
      <c r="A774" t="s">
        <v>93</v>
      </c>
      <c r="B774" t="s">
        <v>94</v>
      </c>
      <c r="C774" t="s">
        <v>92</v>
      </c>
      <c r="D774" s="29">
        <v>45600</v>
      </c>
      <c r="E774">
        <v>0</v>
      </c>
      <c r="F774">
        <v>0</v>
      </c>
      <c r="G774">
        <v>0</v>
      </c>
      <c r="H774">
        <v>0</v>
      </c>
      <c r="L774">
        <v>265.31019300000003</v>
      </c>
      <c r="R774">
        <v>568.52184299999999</v>
      </c>
      <c r="S774" t="s">
        <v>204</v>
      </c>
      <c r="T774" s="247">
        <v>45292.313831018517</v>
      </c>
    </row>
    <row r="775" spans="1:20" x14ac:dyDescent="0.35">
      <c r="A775" t="s">
        <v>93</v>
      </c>
      <c r="B775" t="s">
        <v>94</v>
      </c>
      <c r="C775" t="s">
        <v>92</v>
      </c>
      <c r="D775" s="29">
        <v>45601</v>
      </c>
      <c r="E775">
        <v>0</v>
      </c>
      <c r="F775">
        <v>0</v>
      </c>
      <c r="G775">
        <v>0</v>
      </c>
      <c r="H775">
        <v>0</v>
      </c>
      <c r="L775">
        <v>265.31019300000003</v>
      </c>
      <c r="R775">
        <v>568.52184299999999</v>
      </c>
      <c r="S775" t="s">
        <v>204</v>
      </c>
      <c r="T775" s="247">
        <v>45292.313842592594</v>
      </c>
    </row>
    <row r="776" spans="1:20" x14ac:dyDescent="0.35">
      <c r="A776" t="s">
        <v>93</v>
      </c>
      <c r="B776" t="s">
        <v>94</v>
      </c>
      <c r="C776" t="s">
        <v>92</v>
      </c>
      <c r="D776" s="29">
        <v>45602</v>
      </c>
      <c r="E776">
        <v>0</v>
      </c>
      <c r="F776">
        <v>0</v>
      </c>
      <c r="G776">
        <v>0</v>
      </c>
      <c r="H776">
        <v>0</v>
      </c>
      <c r="L776">
        <v>265.31019300000003</v>
      </c>
      <c r="R776">
        <v>568.52184299999999</v>
      </c>
      <c r="S776" t="s">
        <v>204</v>
      </c>
      <c r="T776" s="247">
        <v>45292.313854166663</v>
      </c>
    </row>
    <row r="777" spans="1:20" x14ac:dyDescent="0.35">
      <c r="A777" t="s">
        <v>93</v>
      </c>
      <c r="B777" t="s">
        <v>94</v>
      </c>
      <c r="C777" t="s">
        <v>92</v>
      </c>
      <c r="D777" s="29">
        <v>45603</v>
      </c>
      <c r="E777">
        <v>0</v>
      </c>
      <c r="F777">
        <v>0</v>
      </c>
      <c r="G777">
        <v>0</v>
      </c>
      <c r="H777">
        <v>0</v>
      </c>
      <c r="L777">
        <v>265.31019300000003</v>
      </c>
      <c r="R777">
        <v>568.52184299999999</v>
      </c>
      <c r="S777" t="s">
        <v>204</v>
      </c>
      <c r="T777" s="247">
        <v>45292.313877314817</v>
      </c>
    </row>
    <row r="778" spans="1:20" x14ac:dyDescent="0.35">
      <c r="A778" t="s">
        <v>93</v>
      </c>
      <c r="B778" t="s">
        <v>94</v>
      </c>
      <c r="C778" t="s">
        <v>92</v>
      </c>
      <c r="D778" s="29">
        <v>45604</v>
      </c>
      <c r="E778">
        <v>0</v>
      </c>
      <c r="F778">
        <v>0</v>
      </c>
      <c r="G778">
        <v>0</v>
      </c>
      <c r="H778">
        <v>0</v>
      </c>
      <c r="L778">
        <v>265.31019300000003</v>
      </c>
      <c r="R778">
        <v>568.52184299999999</v>
      </c>
      <c r="S778" t="s">
        <v>204</v>
      </c>
      <c r="T778" s="247">
        <v>45292.313888888886</v>
      </c>
    </row>
    <row r="779" spans="1:20" x14ac:dyDescent="0.35">
      <c r="A779" t="s">
        <v>93</v>
      </c>
      <c r="B779" t="s">
        <v>94</v>
      </c>
      <c r="C779" t="s">
        <v>92</v>
      </c>
      <c r="D779" s="29">
        <v>45605</v>
      </c>
      <c r="E779">
        <v>0</v>
      </c>
      <c r="F779">
        <v>0</v>
      </c>
      <c r="G779">
        <v>0</v>
      </c>
      <c r="H779">
        <v>0</v>
      </c>
      <c r="L779">
        <v>265.31019300000003</v>
      </c>
      <c r="R779">
        <v>568.52184299999999</v>
      </c>
      <c r="S779" t="s">
        <v>204</v>
      </c>
      <c r="T779" s="247">
        <v>45292.31391203704</v>
      </c>
    </row>
    <row r="780" spans="1:20" x14ac:dyDescent="0.35">
      <c r="A780" t="s">
        <v>93</v>
      </c>
      <c r="B780" t="s">
        <v>94</v>
      </c>
      <c r="C780" t="s">
        <v>92</v>
      </c>
      <c r="D780" s="29">
        <v>45606</v>
      </c>
      <c r="E780">
        <v>0</v>
      </c>
      <c r="F780">
        <v>0</v>
      </c>
      <c r="G780">
        <v>0</v>
      </c>
      <c r="H780">
        <v>0</v>
      </c>
      <c r="L780">
        <v>265.31019300000003</v>
      </c>
      <c r="R780">
        <v>568.52184299999999</v>
      </c>
      <c r="S780" t="s">
        <v>204</v>
      </c>
      <c r="T780" s="247">
        <v>45292.313923611109</v>
      </c>
    </row>
    <row r="781" spans="1:20" x14ac:dyDescent="0.35">
      <c r="A781" t="s">
        <v>93</v>
      </c>
      <c r="B781" t="s">
        <v>94</v>
      </c>
      <c r="C781" t="s">
        <v>92</v>
      </c>
      <c r="D781" s="29">
        <v>45607</v>
      </c>
      <c r="E781">
        <v>0</v>
      </c>
      <c r="F781">
        <v>0</v>
      </c>
      <c r="G781">
        <v>0</v>
      </c>
      <c r="H781">
        <v>0</v>
      </c>
      <c r="L781">
        <v>265.31019300000003</v>
      </c>
      <c r="R781">
        <v>568.52184299999999</v>
      </c>
      <c r="S781" t="s">
        <v>204</v>
      </c>
      <c r="T781" s="247">
        <v>45292.313946759263</v>
      </c>
    </row>
    <row r="782" spans="1:20" x14ac:dyDescent="0.35">
      <c r="A782" t="s">
        <v>93</v>
      </c>
      <c r="B782" t="s">
        <v>94</v>
      </c>
      <c r="C782" t="s">
        <v>92</v>
      </c>
      <c r="D782" s="29">
        <v>45608</v>
      </c>
      <c r="E782">
        <v>0</v>
      </c>
      <c r="F782">
        <v>0</v>
      </c>
      <c r="G782">
        <v>0</v>
      </c>
      <c r="H782">
        <v>0</v>
      </c>
      <c r="L782">
        <v>265.31019300000003</v>
      </c>
      <c r="R782">
        <v>568.52184299999999</v>
      </c>
      <c r="S782" t="s">
        <v>204</v>
      </c>
      <c r="T782" s="247">
        <v>45292.313958333332</v>
      </c>
    </row>
    <row r="783" spans="1:20" x14ac:dyDescent="0.35">
      <c r="A783" t="s">
        <v>93</v>
      </c>
      <c r="B783" t="s">
        <v>94</v>
      </c>
      <c r="C783" t="s">
        <v>92</v>
      </c>
      <c r="D783" s="29">
        <v>45609</v>
      </c>
      <c r="E783">
        <v>0</v>
      </c>
      <c r="F783">
        <v>0</v>
      </c>
      <c r="G783">
        <v>0</v>
      </c>
      <c r="H783">
        <v>0</v>
      </c>
      <c r="L783">
        <v>265.31019300000003</v>
      </c>
      <c r="R783">
        <v>568.52184299999999</v>
      </c>
      <c r="S783" t="s">
        <v>204</v>
      </c>
      <c r="T783" s="247">
        <v>45292.313969907409</v>
      </c>
    </row>
    <row r="784" spans="1:20" x14ac:dyDescent="0.35">
      <c r="A784" t="s">
        <v>93</v>
      </c>
      <c r="B784" t="s">
        <v>94</v>
      </c>
      <c r="C784" t="s">
        <v>92</v>
      </c>
      <c r="D784" s="29">
        <v>45610</v>
      </c>
      <c r="E784">
        <v>0</v>
      </c>
      <c r="F784">
        <v>0</v>
      </c>
      <c r="G784">
        <v>0</v>
      </c>
      <c r="H784">
        <v>0</v>
      </c>
      <c r="L784">
        <v>265.31019300000003</v>
      </c>
      <c r="R784">
        <v>568.52184299999999</v>
      </c>
      <c r="S784" t="s">
        <v>204</v>
      </c>
      <c r="T784" s="247">
        <v>45292.313993055555</v>
      </c>
    </row>
    <row r="785" spans="1:20" x14ac:dyDescent="0.35">
      <c r="A785" t="s">
        <v>93</v>
      </c>
      <c r="B785" t="s">
        <v>94</v>
      </c>
      <c r="C785" t="s">
        <v>92</v>
      </c>
      <c r="D785" s="29">
        <v>45611</v>
      </c>
      <c r="E785">
        <v>0</v>
      </c>
      <c r="F785">
        <v>0</v>
      </c>
      <c r="G785">
        <v>0</v>
      </c>
      <c r="H785">
        <v>0</v>
      </c>
      <c r="L785">
        <v>265.31019300000003</v>
      </c>
      <c r="R785">
        <v>568.52184299999999</v>
      </c>
      <c r="S785" t="s">
        <v>204</v>
      </c>
      <c r="T785" s="247">
        <v>45292.314004629632</v>
      </c>
    </row>
    <row r="786" spans="1:20" x14ac:dyDescent="0.35">
      <c r="A786" t="s">
        <v>93</v>
      </c>
      <c r="B786" t="s">
        <v>94</v>
      </c>
      <c r="C786" t="s">
        <v>92</v>
      </c>
      <c r="D786" s="29">
        <v>45612</v>
      </c>
      <c r="E786">
        <v>0</v>
      </c>
      <c r="F786">
        <v>0</v>
      </c>
      <c r="G786">
        <v>0</v>
      </c>
      <c r="H786">
        <v>0</v>
      </c>
      <c r="L786">
        <v>265.31019300000003</v>
      </c>
      <c r="R786">
        <v>568.52184299999999</v>
      </c>
      <c r="S786" t="s">
        <v>204</v>
      </c>
      <c r="T786" s="247">
        <v>45292.314016203702</v>
      </c>
    </row>
    <row r="787" spans="1:20" x14ac:dyDescent="0.35">
      <c r="A787" t="s">
        <v>93</v>
      </c>
      <c r="B787" t="s">
        <v>94</v>
      </c>
      <c r="C787" t="s">
        <v>92</v>
      </c>
      <c r="D787" s="29">
        <v>45613</v>
      </c>
      <c r="E787">
        <v>0</v>
      </c>
      <c r="F787">
        <v>0</v>
      </c>
      <c r="G787">
        <v>0</v>
      </c>
      <c r="H787">
        <v>0</v>
      </c>
      <c r="L787">
        <v>265.31019300000003</v>
      </c>
      <c r="R787">
        <v>568.52184299999999</v>
      </c>
      <c r="S787" t="s">
        <v>204</v>
      </c>
      <c r="T787" s="247">
        <v>45292.314039351855</v>
      </c>
    </row>
    <row r="788" spans="1:20" x14ac:dyDescent="0.35">
      <c r="A788" t="s">
        <v>93</v>
      </c>
      <c r="B788" t="s">
        <v>94</v>
      </c>
      <c r="C788" t="s">
        <v>92</v>
      </c>
      <c r="D788" s="29">
        <v>45614</v>
      </c>
      <c r="E788">
        <v>0</v>
      </c>
      <c r="F788">
        <v>0</v>
      </c>
      <c r="G788">
        <v>0</v>
      </c>
      <c r="H788">
        <v>0</v>
      </c>
      <c r="L788">
        <v>265.31019300000003</v>
      </c>
      <c r="R788">
        <v>568.52184299999999</v>
      </c>
      <c r="S788" t="s">
        <v>204</v>
      </c>
      <c r="T788" s="247">
        <v>45292.314050925925</v>
      </c>
    </row>
    <row r="789" spans="1:20" x14ac:dyDescent="0.35">
      <c r="A789" t="s">
        <v>93</v>
      </c>
      <c r="B789" t="s">
        <v>94</v>
      </c>
      <c r="C789" t="s">
        <v>92</v>
      </c>
      <c r="D789" s="29">
        <v>45615</v>
      </c>
      <c r="E789">
        <v>0</v>
      </c>
      <c r="F789">
        <v>0</v>
      </c>
      <c r="G789">
        <v>0</v>
      </c>
      <c r="H789">
        <v>0</v>
      </c>
      <c r="L789">
        <v>265.31019300000003</v>
      </c>
      <c r="R789">
        <v>568.52184299999999</v>
      </c>
      <c r="S789" t="s">
        <v>204</v>
      </c>
      <c r="T789" s="247">
        <v>45292.314074074071</v>
      </c>
    </row>
    <row r="790" spans="1:20" x14ac:dyDescent="0.35">
      <c r="A790" t="s">
        <v>93</v>
      </c>
      <c r="B790" t="s">
        <v>94</v>
      </c>
      <c r="C790" t="s">
        <v>92</v>
      </c>
      <c r="D790" s="29">
        <v>45616</v>
      </c>
      <c r="E790">
        <v>0</v>
      </c>
      <c r="F790">
        <v>0</v>
      </c>
      <c r="G790">
        <v>0</v>
      </c>
      <c r="H790">
        <v>0</v>
      </c>
      <c r="L790">
        <v>265.31019300000003</v>
      </c>
      <c r="R790">
        <v>568.52184299999999</v>
      </c>
      <c r="S790" t="s">
        <v>204</v>
      </c>
      <c r="T790" s="247">
        <v>45292.314085648148</v>
      </c>
    </row>
    <row r="791" spans="1:20" x14ac:dyDescent="0.35">
      <c r="A791" t="s">
        <v>93</v>
      </c>
      <c r="B791" t="s">
        <v>94</v>
      </c>
      <c r="C791" t="s">
        <v>92</v>
      </c>
      <c r="D791" s="29">
        <v>45617</v>
      </c>
      <c r="E791">
        <v>0</v>
      </c>
      <c r="F791">
        <v>0</v>
      </c>
      <c r="G791">
        <v>0</v>
      </c>
      <c r="H791">
        <v>0</v>
      </c>
      <c r="L791">
        <v>265.31019300000003</v>
      </c>
      <c r="R791">
        <v>568.52184299999999</v>
      </c>
      <c r="S791" t="s">
        <v>204</v>
      </c>
      <c r="T791" s="247">
        <v>45292.314108796294</v>
      </c>
    </row>
    <row r="792" spans="1:20" x14ac:dyDescent="0.35">
      <c r="A792" t="s">
        <v>93</v>
      </c>
      <c r="B792" t="s">
        <v>94</v>
      </c>
      <c r="C792" t="s">
        <v>92</v>
      </c>
      <c r="D792" s="29">
        <v>45618</v>
      </c>
      <c r="E792">
        <v>0</v>
      </c>
      <c r="F792">
        <v>0</v>
      </c>
      <c r="G792">
        <v>0</v>
      </c>
      <c r="H792">
        <v>0</v>
      </c>
      <c r="L792">
        <v>265.31019300000003</v>
      </c>
      <c r="R792">
        <v>568.52184299999999</v>
      </c>
      <c r="S792" t="s">
        <v>204</v>
      </c>
      <c r="T792" s="247">
        <v>45292.314120370371</v>
      </c>
    </row>
    <row r="793" spans="1:20" x14ac:dyDescent="0.35">
      <c r="A793" t="s">
        <v>93</v>
      </c>
      <c r="B793" t="s">
        <v>94</v>
      </c>
      <c r="C793" t="s">
        <v>92</v>
      </c>
      <c r="D793" s="29">
        <v>45619</v>
      </c>
      <c r="E793">
        <v>0</v>
      </c>
      <c r="F793">
        <v>0</v>
      </c>
      <c r="G793">
        <v>0</v>
      </c>
      <c r="H793">
        <v>0</v>
      </c>
      <c r="L793">
        <v>265.31019300000003</v>
      </c>
      <c r="R793">
        <v>568.52184299999999</v>
      </c>
      <c r="S793" t="s">
        <v>204</v>
      </c>
      <c r="T793" s="247">
        <v>45292.314131944448</v>
      </c>
    </row>
    <row r="794" spans="1:20" x14ac:dyDescent="0.35">
      <c r="A794" t="s">
        <v>93</v>
      </c>
      <c r="B794" t="s">
        <v>94</v>
      </c>
      <c r="C794" t="s">
        <v>92</v>
      </c>
      <c r="D794" s="29">
        <v>45620</v>
      </c>
      <c r="E794">
        <v>0</v>
      </c>
      <c r="F794">
        <v>0</v>
      </c>
      <c r="G794">
        <v>0</v>
      </c>
      <c r="H794">
        <v>0</v>
      </c>
      <c r="L794">
        <v>265.31019300000003</v>
      </c>
      <c r="R794">
        <v>568.52184299999999</v>
      </c>
      <c r="S794" t="s">
        <v>204</v>
      </c>
      <c r="T794" s="247">
        <v>45292.314155092594</v>
      </c>
    </row>
    <row r="795" spans="1:20" x14ac:dyDescent="0.35">
      <c r="A795" t="s">
        <v>93</v>
      </c>
      <c r="B795" t="s">
        <v>94</v>
      </c>
      <c r="C795" t="s">
        <v>92</v>
      </c>
      <c r="D795" s="29">
        <v>45621</v>
      </c>
      <c r="E795">
        <v>0</v>
      </c>
      <c r="F795">
        <v>0</v>
      </c>
      <c r="G795">
        <v>0</v>
      </c>
      <c r="H795">
        <v>0</v>
      </c>
      <c r="L795">
        <v>265.31019300000003</v>
      </c>
      <c r="R795">
        <v>568.52184299999999</v>
      </c>
      <c r="S795" t="s">
        <v>204</v>
      </c>
      <c r="T795" s="247">
        <v>45292.314166666663</v>
      </c>
    </row>
    <row r="796" spans="1:20" x14ac:dyDescent="0.35">
      <c r="A796" t="s">
        <v>93</v>
      </c>
      <c r="B796" t="s">
        <v>94</v>
      </c>
      <c r="C796" t="s">
        <v>92</v>
      </c>
      <c r="D796" s="29">
        <v>45622</v>
      </c>
      <c r="E796">
        <v>0</v>
      </c>
      <c r="F796">
        <v>0</v>
      </c>
      <c r="G796">
        <v>0</v>
      </c>
      <c r="H796">
        <v>0</v>
      </c>
      <c r="L796">
        <v>265.31019300000003</v>
      </c>
      <c r="R796">
        <v>568.52184299999999</v>
      </c>
      <c r="S796" t="s">
        <v>204</v>
      </c>
      <c r="T796" s="247">
        <v>45292.314189814817</v>
      </c>
    </row>
    <row r="797" spans="1:20" x14ac:dyDescent="0.35">
      <c r="A797" t="s">
        <v>93</v>
      </c>
      <c r="B797" t="s">
        <v>94</v>
      </c>
      <c r="C797" t="s">
        <v>92</v>
      </c>
      <c r="D797" s="29">
        <v>45623</v>
      </c>
      <c r="E797">
        <v>0</v>
      </c>
      <c r="F797">
        <v>0</v>
      </c>
      <c r="G797">
        <v>0</v>
      </c>
      <c r="H797">
        <v>0</v>
      </c>
      <c r="L797">
        <v>265.31019300000003</v>
      </c>
      <c r="R797">
        <v>568.52184299999999</v>
      </c>
      <c r="S797" t="s">
        <v>204</v>
      </c>
      <c r="T797" s="247">
        <v>45292.314201388886</v>
      </c>
    </row>
    <row r="798" spans="1:20" x14ac:dyDescent="0.35">
      <c r="A798" t="s">
        <v>93</v>
      </c>
      <c r="B798" t="s">
        <v>94</v>
      </c>
      <c r="C798" t="s">
        <v>92</v>
      </c>
      <c r="D798" s="29">
        <v>45624</v>
      </c>
      <c r="E798">
        <v>0</v>
      </c>
      <c r="F798">
        <v>0</v>
      </c>
      <c r="G798">
        <v>0</v>
      </c>
      <c r="H798">
        <v>0</v>
      </c>
      <c r="L798">
        <v>265.31019300000003</v>
      </c>
      <c r="R798">
        <v>568.52184299999999</v>
      </c>
      <c r="S798" t="s">
        <v>204</v>
      </c>
      <c r="T798" s="247">
        <v>45292.314212962963</v>
      </c>
    </row>
    <row r="799" spans="1:20" x14ac:dyDescent="0.35">
      <c r="A799" t="s">
        <v>93</v>
      </c>
      <c r="B799" t="s">
        <v>94</v>
      </c>
      <c r="C799" t="s">
        <v>92</v>
      </c>
      <c r="D799" s="29">
        <v>45625</v>
      </c>
      <c r="E799">
        <v>0</v>
      </c>
      <c r="F799">
        <v>0</v>
      </c>
      <c r="G799">
        <v>0</v>
      </c>
      <c r="H799">
        <v>0</v>
      </c>
      <c r="L799">
        <v>265.31019300000003</v>
      </c>
      <c r="R799">
        <v>568.52184299999999</v>
      </c>
      <c r="S799" t="s">
        <v>204</v>
      </c>
      <c r="T799" s="247">
        <v>45292.314236111109</v>
      </c>
    </row>
    <row r="800" spans="1:20" x14ac:dyDescent="0.35">
      <c r="A800" t="s">
        <v>93</v>
      </c>
      <c r="B800" t="s">
        <v>94</v>
      </c>
      <c r="C800" t="s">
        <v>92</v>
      </c>
      <c r="D800" s="29">
        <v>45626</v>
      </c>
      <c r="E800">
        <v>0</v>
      </c>
      <c r="F800">
        <v>0</v>
      </c>
      <c r="G800">
        <v>0</v>
      </c>
      <c r="H800">
        <v>0</v>
      </c>
      <c r="L800">
        <v>265.31019300000003</v>
      </c>
      <c r="R800">
        <v>568.52184299999999</v>
      </c>
      <c r="S800" t="s">
        <v>204</v>
      </c>
      <c r="T800" s="247">
        <v>45292.314247685186</v>
      </c>
    </row>
    <row r="801" spans="1:20" x14ac:dyDescent="0.35">
      <c r="A801" t="s">
        <v>93</v>
      </c>
      <c r="B801" t="s">
        <v>94</v>
      </c>
      <c r="C801" t="s">
        <v>92</v>
      </c>
      <c r="D801" s="29">
        <v>45627</v>
      </c>
      <c r="E801">
        <v>0</v>
      </c>
      <c r="F801">
        <v>0</v>
      </c>
      <c r="G801">
        <v>0</v>
      </c>
      <c r="H801">
        <v>0</v>
      </c>
      <c r="L801">
        <v>265.31019300000003</v>
      </c>
      <c r="R801">
        <v>568.52184299999999</v>
      </c>
      <c r="S801" t="s">
        <v>204</v>
      </c>
      <c r="T801" s="247">
        <v>45323.312905092593</v>
      </c>
    </row>
    <row r="802" spans="1:20" x14ac:dyDescent="0.35">
      <c r="A802" t="s">
        <v>93</v>
      </c>
      <c r="B802" t="s">
        <v>94</v>
      </c>
      <c r="C802" t="s">
        <v>92</v>
      </c>
      <c r="D802" s="29">
        <v>45628</v>
      </c>
      <c r="E802">
        <v>0</v>
      </c>
      <c r="F802">
        <v>0</v>
      </c>
      <c r="G802">
        <v>0</v>
      </c>
      <c r="H802">
        <v>0</v>
      </c>
      <c r="L802">
        <v>265.31019300000003</v>
      </c>
      <c r="R802">
        <v>568.52184299999999</v>
      </c>
      <c r="S802" t="s">
        <v>204</v>
      </c>
      <c r="T802" s="247">
        <v>45323.313761574071</v>
      </c>
    </row>
    <row r="803" spans="1:20" x14ac:dyDescent="0.35">
      <c r="A803" t="s">
        <v>93</v>
      </c>
      <c r="B803" t="s">
        <v>94</v>
      </c>
      <c r="C803" t="s">
        <v>92</v>
      </c>
      <c r="D803" s="29">
        <v>45629</v>
      </c>
      <c r="E803">
        <v>0</v>
      </c>
      <c r="F803">
        <v>0</v>
      </c>
      <c r="G803">
        <v>0</v>
      </c>
      <c r="H803">
        <v>0</v>
      </c>
      <c r="L803">
        <v>265.31019300000003</v>
      </c>
      <c r="R803">
        <v>568.52184299999999</v>
      </c>
      <c r="S803" t="s">
        <v>204</v>
      </c>
      <c r="T803" s="247">
        <v>45323.313796296294</v>
      </c>
    </row>
    <row r="804" spans="1:20" x14ac:dyDescent="0.35">
      <c r="A804" t="s">
        <v>93</v>
      </c>
      <c r="B804" t="s">
        <v>94</v>
      </c>
      <c r="C804" t="s">
        <v>92</v>
      </c>
      <c r="D804" s="29">
        <v>45630</v>
      </c>
      <c r="E804">
        <v>0</v>
      </c>
      <c r="F804">
        <v>0</v>
      </c>
      <c r="G804">
        <v>0</v>
      </c>
      <c r="H804">
        <v>0</v>
      </c>
      <c r="L804">
        <v>265.31019300000003</v>
      </c>
      <c r="R804">
        <v>568.52184299999999</v>
      </c>
      <c r="S804" t="s">
        <v>204</v>
      </c>
      <c r="T804" s="247">
        <v>45323.313819444447</v>
      </c>
    </row>
    <row r="805" spans="1:20" x14ac:dyDescent="0.35">
      <c r="A805" t="s">
        <v>93</v>
      </c>
      <c r="B805" t="s">
        <v>94</v>
      </c>
      <c r="C805" t="s">
        <v>92</v>
      </c>
      <c r="D805" s="29">
        <v>45631</v>
      </c>
      <c r="E805">
        <v>0</v>
      </c>
      <c r="F805">
        <v>0</v>
      </c>
      <c r="G805">
        <v>0</v>
      </c>
      <c r="H805">
        <v>0</v>
      </c>
      <c r="L805">
        <v>265.31019300000003</v>
      </c>
      <c r="R805">
        <v>568.52184299999999</v>
      </c>
      <c r="S805" t="s">
        <v>204</v>
      </c>
      <c r="T805" s="247">
        <v>45323.313842592594</v>
      </c>
    </row>
    <row r="806" spans="1:20" x14ac:dyDescent="0.35">
      <c r="A806" t="s">
        <v>93</v>
      </c>
      <c r="B806" t="s">
        <v>94</v>
      </c>
      <c r="C806" t="s">
        <v>92</v>
      </c>
      <c r="D806" s="29">
        <v>45632</v>
      </c>
      <c r="E806">
        <v>0</v>
      </c>
      <c r="F806">
        <v>0</v>
      </c>
      <c r="G806">
        <v>0</v>
      </c>
      <c r="H806">
        <v>0</v>
      </c>
      <c r="L806">
        <v>265.31019300000003</v>
      </c>
      <c r="R806">
        <v>568.52184299999999</v>
      </c>
      <c r="S806" t="s">
        <v>204</v>
      </c>
      <c r="T806" s="247">
        <v>45323.31386574074</v>
      </c>
    </row>
    <row r="807" spans="1:20" x14ac:dyDescent="0.35">
      <c r="A807" t="s">
        <v>93</v>
      </c>
      <c r="B807" t="s">
        <v>94</v>
      </c>
      <c r="C807" t="s">
        <v>92</v>
      </c>
      <c r="D807" s="29">
        <v>45633</v>
      </c>
      <c r="E807">
        <v>0</v>
      </c>
      <c r="F807">
        <v>0</v>
      </c>
      <c r="G807">
        <v>0</v>
      </c>
      <c r="H807">
        <v>0</v>
      </c>
      <c r="L807">
        <v>265.31019300000003</v>
      </c>
      <c r="R807">
        <v>568.52184299999999</v>
      </c>
      <c r="S807" t="s">
        <v>204</v>
      </c>
      <c r="T807" s="247">
        <v>45323.313877314817</v>
      </c>
    </row>
    <row r="808" spans="1:20" x14ac:dyDescent="0.35">
      <c r="A808" t="s">
        <v>93</v>
      </c>
      <c r="B808" t="s">
        <v>94</v>
      </c>
      <c r="C808" t="s">
        <v>92</v>
      </c>
      <c r="D808" s="29">
        <v>45634</v>
      </c>
      <c r="E808">
        <v>0</v>
      </c>
      <c r="F808">
        <v>0</v>
      </c>
      <c r="G808">
        <v>0</v>
      </c>
      <c r="H808">
        <v>0</v>
      </c>
      <c r="L808">
        <v>265.31019300000003</v>
      </c>
      <c r="R808">
        <v>568.52184299999999</v>
      </c>
      <c r="S808" t="s">
        <v>204</v>
      </c>
      <c r="T808" s="247">
        <v>45323.31391203704</v>
      </c>
    </row>
    <row r="809" spans="1:20" x14ac:dyDescent="0.35">
      <c r="A809" t="s">
        <v>93</v>
      </c>
      <c r="B809" t="s">
        <v>94</v>
      </c>
      <c r="C809" t="s">
        <v>92</v>
      </c>
      <c r="D809" s="29">
        <v>45635</v>
      </c>
      <c r="E809">
        <v>0</v>
      </c>
      <c r="F809">
        <v>0</v>
      </c>
      <c r="G809">
        <v>0</v>
      </c>
      <c r="H809">
        <v>0</v>
      </c>
      <c r="L809">
        <v>265.31019300000003</v>
      </c>
      <c r="R809">
        <v>568.52184299999999</v>
      </c>
      <c r="S809" t="s">
        <v>204</v>
      </c>
      <c r="T809" s="247">
        <v>45323.313923611109</v>
      </c>
    </row>
    <row r="810" spans="1:20" x14ac:dyDescent="0.35">
      <c r="A810" t="s">
        <v>93</v>
      </c>
      <c r="B810" t="s">
        <v>94</v>
      </c>
      <c r="C810" t="s">
        <v>92</v>
      </c>
      <c r="D810" s="29">
        <v>45636</v>
      </c>
      <c r="E810">
        <v>0</v>
      </c>
      <c r="F810">
        <v>0</v>
      </c>
      <c r="G810">
        <v>0</v>
      </c>
      <c r="H810">
        <v>0</v>
      </c>
      <c r="L810">
        <v>265.31019300000003</v>
      </c>
      <c r="R810">
        <v>568.52184299999999</v>
      </c>
      <c r="S810" t="s">
        <v>204</v>
      </c>
      <c r="T810" s="247">
        <v>45323.313935185186</v>
      </c>
    </row>
    <row r="811" spans="1:20" x14ac:dyDescent="0.35">
      <c r="A811" t="s">
        <v>93</v>
      </c>
      <c r="B811" t="s">
        <v>94</v>
      </c>
      <c r="C811" t="s">
        <v>92</v>
      </c>
      <c r="D811" s="29">
        <v>45637</v>
      </c>
      <c r="E811">
        <v>0</v>
      </c>
      <c r="F811">
        <v>0</v>
      </c>
      <c r="G811">
        <v>0</v>
      </c>
      <c r="H811">
        <v>0</v>
      </c>
      <c r="L811">
        <v>265.31019300000003</v>
      </c>
      <c r="R811">
        <v>568.52184299999999</v>
      </c>
      <c r="S811" t="s">
        <v>204</v>
      </c>
      <c r="T811" s="247">
        <v>45323.313981481479</v>
      </c>
    </row>
    <row r="812" spans="1:20" x14ac:dyDescent="0.35">
      <c r="A812" t="s">
        <v>93</v>
      </c>
      <c r="B812" t="s">
        <v>94</v>
      </c>
      <c r="C812" t="s">
        <v>92</v>
      </c>
      <c r="D812" s="29">
        <v>45638</v>
      </c>
      <c r="E812">
        <v>0</v>
      </c>
      <c r="F812">
        <v>0</v>
      </c>
      <c r="G812">
        <v>0</v>
      </c>
      <c r="H812">
        <v>0</v>
      </c>
      <c r="L812">
        <v>265.31019300000003</v>
      </c>
      <c r="R812">
        <v>568.52184299999999</v>
      </c>
      <c r="S812" t="s">
        <v>204</v>
      </c>
      <c r="T812" s="247">
        <v>45323.314004629632</v>
      </c>
    </row>
    <row r="813" spans="1:20" x14ac:dyDescent="0.35">
      <c r="A813" t="s">
        <v>93</v>
      </c>
      <c r="B813" t="s">
        <v>94</v>
      </c>
      <c r="C813" t="s">
        <v>92</v>
      </c>
      <c r="D813" s="29">
        <v>45639</v>
      </c>
      <c r="E813">
        <v>0</v>
      </c>
      <c r="F813">
        <v>0</v>
      </c>
      <c r="G813">
        <v>0</v>
      </c>
      <c r="H813">
        <v>0</v>
      </c>
      <c r="L813">
        <v>265.31019300000003</v>
      </c>
      <c r="R813">
        <v>568.52184299999999</v>
      </c>
      <c r="S813" t="s">
        <v>204</v>
      </c>
      <c r="T813" s="247">
        <v>45323.314016203702</v>
      </c>
    </row>
    <row r="814" spans="1:20" x14ac:dyDescent="0.35">
      <c r="A814" t="s">
        <v>93</v>
      </c>
      <c r="B814" t="s">
        <v>94</v>
      </c>
      <c r="C814" t="s">
        <v>92</v>
      </c>
      <c r="D814" s="29">
        <v>45640</v>
      </c>
      <c r="E814">
        <v>0</v>
      </c>
      <c r="F814">
        <v>0</v>
      </c>
      <c r="G814">
        <v>0</v>
      </c>
      <c r="H814">
        <v>0</v>
      </c>
      <c r="L814">
        <v>265.31019300000003</v>
      </c>
      <c r="R814">
        <v>568.52184299999999</v>
      </c>
      <c r="S814" t="s">
        <v>204</v>
      </c>
      <c r="T814" s="247">
        <v>45323.314027777778</v>
      </c>
    </row>
    <row r="815" spans="1:20" x14ac:dyDescent="0.35">
      <c r="A815" t="s">
        <v>93</v>
      </c>
      <c r="B815" t="s">
        <v>94</v>
      </c>
      <c r="C815" t="s">
        <v>92</v>
      </c>
      <c r="D815" s="29">
        <v>45641</v>
      </c>
      <c r="E815">
        <v>0</v>
      </c>
      <c r="F815">
        <v>0</v>
      </c>
      <c r="G815">
        <v>0</v>
      </c>
      <c r="H815">
        <v>0</v>
      </c>
      <c r="L815">
        <v>265.31019300000003</v>
      </c>
      <c r="R815">
        <v>568.52184299999999</v>
      </c>
      <c r="S815" t="s">
        <v>204</v>
      </c>
      <c r="T815" s="247">
        <v>45323.314039351855</v>
      </c>
    </row>
    <row r="816" spans="1:20" x14ac:dyDescent="0.35">
      <c r="A816" t="s">
        <v>93</v>
      </c>
      <c r="B816" t="s">
        <v>94</v>
      </c>
      <c r="C816" t="s">
        <v>92</v>
      </c>
      <c r="D816" s="29">
        <v>45642</v>
      </c>
      <c r="E816">
        <v>0</v>
      </c>
      <c r="F816">
        <v>0</v>
      </c>
      <c r="G816">
        <v>0</v>
      </c>
      <c r="H816">
        <v>0</v>
      </c>
      <c r="L816">
        <v>265.31019300000003</v>
      </c>
      <c r="R816">
        <v>568.52184299999999</v>
      </c>
      <c r="S816" t="s">
        <v>204</v>
      </c>
      <c r="T816" s="247">
        <v>45323.314062500001</v>
      </c>
    </row>
    <row r="817" spans="1:20" x14ac:dyDescent="0.35">
      <c r="A817" t="s">
        <v>93</v>
      </c>
      <c r="B817" t="s">
        <v>94</v>
      </c>
      <c r="C817" t="s">
        <v>92</v>
      </c>
      <c r="D817" s="29">
        <v>45643</v>
      </c>
      <c r="E817">
        <v>0</v>
      </c>
      <c r="F817">
        <v>0</v>
      </c>
      <c r="G817">
        <v>0</v>
      </c>
      <c r="H817">
        <v>0</v>
      </c>
      <c r="L817">
        <v>265.31019300000003</v>
      </c>
      <c r="R817">
        <v>568.52184299999999</v>
      </c>
      <c r="S817" t="s">
        <v>204</v>
      </c>
      <c r="T817" s="247">
        <v>45323.314074074071</v>
      </c>
    </row>
    <row r="818" spans="1:20" x14ac:dyDescent="0.35">
      <c r="A818" t="s">
        <v>93</v>
      </c>
      <c r="B818" t="s">
        <v>94</v>
      </c>
      <c r="C818" t="s">
        <v>92</v>
      </c>
      <c r="D818" s="29">
        <v>45644</v>
      </c>
      <c r="E818">
        <v>0</v>
      </c>
      <c r="F818">
        <v>0</v>
      </c>
      <c r="G818">
        <v>0</v>
      </c>
      <c r="H818">
        <v>0</v>
      </c>
      <c r="L818">
        <v>265.31019300000003</v>
      </c>
      <c r="R818">
        <v>568.52184299999999</v>
      </c>
      <c r="S818" t="s">
        <v>204</v>
      </c>
      <c r="T818" s="247">
        <v>45323.314085648148</v>
      </c>
    </row>
    <row r="819" spans="1:20" x14ac:dyDescent="0.35">
      <c r="A819" t="s">
        <v>93</v>
      </c>
      <c r="B819" t="s">
        <v>94</v>
      </c>
      <c r="C819" t="s">
        <v>92</v>
      </c>
      <c r="D819" s="29">
        <v>45645</v>
      </c>
      <c r="E819">
        <v>0</v>
      </c>
      <c r="F819">
        <v>0</v>
      </c>
      <c r="G819">
        <v>0</v>
      </c>
      <c r="H819">
        <v>0</v>
      </c>
      <c r="L819">
        <v>265.31019300000003</v>
      </c>
      <c r="R819">
        <v>568.52184299999999</v>
      </c>
      <c r="S819" t="s">
        <v>204</v>
      </c>
      <c r="T819" s="247">
        <v>45323.314097222225</v>
      </c>
    </row>
    <row r="820" spans="1:20" x14ac:dyDescent="0.35">
      <c r="A820" t="s">
        <v>93</v>
      </c>
      <c r="B820" t="s">
        <v>94</v>
      </c>
      <c r="C820" t="s">
        <v>92</v>
      </c>
      <c r="D820" s="29">
        <v>45646</v>
      </c>
      <c r="E820">
        <v>0</v>
      </c>
      <c r="F820">
        <v>0</v>
      </c>
      <c r="G820">
        <v>0</v>
      </c>
      <c r="H820">
        <v>0</v>
      </c>
      <c r="L820">
        <v>265.31019300000003</v>
      </c>
      <c r="R820">
        <v>568.52184299999999</v>
      </c>
      <c r="S820" t="s">
        <v>204</v>
      </c>
      <c r="T820" s="247">
        <v>45323.314108796294</v>
      </c>
    </row>
    <row r="821" spans="1:20" x14ac:dyDescent="0.35">
      <c r="A821" t="s">
        <v>93</v>
      </c>
      <c r="B821" t="s">
        <v>94</v>
      </c>
      <c r="C821" t="s">
        <v>92</v>
      </c>
      <c r="D821" s="29">
        <v>45647</v>
      </c>
      <c r="E821">
        <v>0</v>
      </c>
      <c r="F821">
        <v>0</v>
      </c>
      <c r="G821">
        <v>0</v>
      </c>
      <c r="H821">
        <v>0</v>
      </c>
      <c r="L821">
        <v>265.31019300000003</v>
      </c>
      <c r="R821">
        <v>568.52184299999999</v>
      </c>
      <c r="S821" t="s">
        <v>204</v>
      </c>
      <c r="T821" s="247">
        <v>45323.314120370371</v>
      </c>
    </row>
    <row r="822" spans="1:20" x14ac:dyDescent="0.35">
      <c r="A822" t="s">
        <v>93</v>
      </c>
      <c r="B822" t="s">
        <v>94</v>
      </c>
      <c r="C822" t="s">
        <v>92</v>
      </c>
      <c r="D822" s="29">
        <v>45648</v>
      </c>
      <c r="E822">
        <v>0</v>
      </c>
      <c r="F822">
        <v>0</v>
      </c>
      <c r="G822">
        <v>0</v>
      </c>
      <c r="H822">
        <v>0</v>
      </c>
      <c r="L822">
        <v>265.31019300000003</v>
      </c>
      <c r="R822">
        <v>568.52184299999999</v>
      </c>
      <c r="S822" t="s">
        <v>204</v>
      </c>
      <c r="T822" s="247">
        <v>45323.314131944448</v>
      </c>
    </row>
    <row r="823" spans="1:20" x14ac:dyDescent="0.35">
      <c r="A823" t="s">
        <v>93</v>
      </c>
      <c r="B823" t="s">
        <v>94</v>
      </c>
      <c r="C823" t="s">
        <v>92</v>
      </c>
      <c r="D823" s="29">
        <v>45649</v>
      </c>
      <c r="E823">
        <v>0</v>
      </c>
      <c r="F823">
        <v>0</v>
      </c>
      <c r="G823">
        <v>0</v>
      </c>
      <c r="H823">
        <v>0</v>
      </c>
      <c r="L823">
        <v>265.31019300000003</v>
      </c>
      <c r="R823">
        <v>568.52184299999999</v>
      </c>
      <c r="S823" t="s">
        <v>204</v>
      </c>
      <c r="T823" s="247">
        <v>45323.314143518517</v>
      </c>
    </row>
    <row r="824" spans="1:20" x14ac:dyDescent="0.35">
      <c r="A824" t="s">
        <v>93</v>
      </c>
      <c r="B824" t="s">
        <v>94</v>
      </c>
      <c r="C824" t="s">
        <v>92</v>
      </c>
      <c r="D824" s="29">
        <v>45650</v>
      </c>
      <c r="E824">
        <v>0</v>
      </c>
      <c r="F824">
        <v>0</v>
      </c>
      <c r="G824">
        <v>0</v>
      </c>
      <c r="H824">
        <v>0</v>
      </c>
      <c r="L824">
        <v>265.31019300000003</v>
      </c>
      <c r="R824">
        <v>568.52184299999999</v>
      </c>
      <c r="S824" t="s">
        <v>204</v>
      </c>
      <c r="T824" s="247">
        <v>45323.314155092594</v>
      </c>
    </row>
    <row r="825" spans="1:20" x14ac:dyDescent="0.35">
      <c r="A825" t="s">
        <v>93</v>
      </c>
      <c r="B825" t="s">
        <v>94</v>
      </c>
      <c r="C825" t="s">
        <v>92</v>
      </c>
      <c r="D825" s="29">
        <v>45651</v>
      </c>
      <c r="E825">
        <v>0</v>
      </c>
      <c r="F825">
        <v>0</v>
      </c>
      <c r="G825">
        <v>0</v>
      </c>
      <c r="H825">
        <v>0</v>
      </c>
      <c r="L825">
        <v>265.31019300000003</v>
      </c>
      <c r="R825">
        <v>568.52184299999999</v>
      </c>
      <c r="S825" t="s">
        <v>204</v>
      </c>
      <c r="T825" s="247">
        <v>45323.314155092594</v>
      </c>
    </row>
    <row r="826" spans="1:20" x14ac:dyDescent="0.35">
      <c r="A826" t="s">
        <v>93</v>
      </c>
      <c r="B826" t="s">
        <v>94</v>
      </c>
      <c r="C826" t="s">
        <v>92</v>
      </c>
      <c r="D826" s="29">
        <v>45652</v>
      </c>
      <c r="E826">
        <v>0</v>
      </c>
      <c r="F826">
        <v>0</v>
      </c>
      <c r="G826">
        <v>0</v>
      </c>
      <c r="H826">
        <v>0</v>
      </c>
      <c r="L826">
        <v>265.31019300000003</v>
      </c>
      <c r="R826">
        <v>568.52184299999999</v>
      </c>
      <c r="S826" t="s">
        <v>204</v>
      </c>
      <c r="T826" s="247">
        <v>45323.314166666663</v>
      </c>
    </row>
    <row r="827" spans="1:20" x14ac:dyDescent="0.35">
      <c r="A827" t="s">
        <v>93</v>
      </c>
      <c r="B827" t="s">
        <v>94</v>
      </c>
      <c r="C827" t="s">
        <v>92</v>
      </c>
      <c r="D827" s="29">
        <v>45653</v>
      </c>
      <c r="E827">
        <v>0</v>
      </c>
      <c r="F827">
        <v>0</v>
      </c>
      <c r="G827">
        <v>0</v>
      </c>
      <c r="H827">
        <v>0</v>
      </c>
      <c r="L827">
        <v>265.31019300000003</v>
      </c>
      <c r="R827">
        <v>568.52184299999999</v>
      </c>
      <c r="S827" t="s">
        <v>204</v>
      </c>
      <c r="T827" s="247">
        <v>45323.31417824074</v>
      </c>
    </row>
    <row r="828" spans="1:20" x14ac:dyDescent="0.35">
      <c r="A828" t="s">
        <v>93</v>
      </c>
      <c r="B828" t="s">
        <v>94</v>
      </c>
      <c r="C828" t="s">
        <v>92</v>
      </c>
      <c r="D828" s="29">
        <v>45654</v>
      </c>
      <c r="E828">
        <v>0</v>
      </c>
      <c r="F828">
        <v>0</v>
      </c>
      <c r="G828">
        <v>0</v>
      </c>
      <c r="H828">
        <v>0</v>
      </c>
      <c r="L828">
        <v>265.31019300000003</v>
      </c>
      <c r="R828">
        <v>568.52184299999999</v>
      </c>
      <c r="S828" t="s">
        <v>204</v>
      </c>
      <c r="T828" s="247">
        <v>45323.314201388886</v>
      </c>
    </row>
    <row r="829" spans="1:20" x14ac:dyDescent="0.35">
      <c r="A829" t="s">
        <v>93</v>
      </c>
      <c r="B829" t="s">
        <v>94</v>
      </c>
      <c r="C829" t="s">
        <v>92</v>
      </c>
      <c r="D829" s="29">
        <v>45655</v>
      </c>
      <c r="E829">
        <v>0</v>
      </c>
      <c r="F829">
        <v>0</v>
      </c>
      <c r="G829">
        <v>0</v>
      </c>
      <c r="H829">
        <v>0</v>
      </c>
      <c r="L829">
        <v>265.31019300000003</v>
      </c>
      <c r="R829">
        <v>568.52184299999999</v>
      </c>
      <c r="S829" t="s">
        <v>204</v>
      </c>
      <c r="T829" s="247">
        <v>45323.314201388886</v>
      </c>
    </row>
    <row r="830" spans="1:20" x14ac:dyDescent="0.35">
      <c r="A830" t="s">
        <v>93</v>
      </c>
      <c r="B830" t="s">
        <v>94</v>
      </c>
      <c r="C830" t="s">
        <v>92</v>
      </c>
      <c r="D830" s="29">
        <v>45656</v>
      </c>
      <c r="E830">
        <v>0</v>
      </c>
      <c r="F830">
        <v>0</v>
      </c>
      <c r="G830">
        <v>0</v>
      </c>
      <c r="H830">
        <v>0</v>
      </c>
      <c r="L830">
        <v>265.31019300000003</v>
      </c>
      <c r="R830">
        <v>568.52184299999999</v>
      </c>
      <c r="S830" t="s">
        <v>204</v>
      </c>
      <c r="T830" s="247">
        <v>45323.314212962963</v>
      </c>
    </row>
    <row r="831" spans="1:20" x14ac:dyDescent="0.35">
      <c r="A831" t="s">
        <v>93</v>
      </c>
      <c r="B831" t="s">
        <v>94</v>
      </c>
      <c r="C831" t="s">
        <v>92</v>
      </c>
      <c r="D831" s="29">
        <v>45657</v>
      </c>
      <c r="E831">
        <v>0</v>
      </c>
      <c r="F831">
        <v>0</v>
      </c>
      <c r="G831">
        <v>0</v>
      </c>
      <c r="H831">
        <v>0</v>
      </c>
      <c r="L831">
        <v>265.31019300000003</v>
      </c>
      <c r="R831">
        <v>568.52184299999999</v>
      </c>
      <c r="S831" t="s">
        <v>204</v>
      </c>
      <c r="T831" s="247">
        <v>45323.31422453704</v>
      </c>
    </row>
    <row r="832" spans="1:20" x14ac:dyDescent="0.35">
      <c r="A832" t="s">
        <v>95</v>
      </c>
      <c r="B832" t="s">
        <v>96</v>
      </c>
      <c r="C832" t="s">
        <v>97</v>
      </c>
      <c r="D832" s="29">
        <v>45383</v>
      </c>
      <c r="E832">
        <v>0</v>
      </c>
      <c r="F832">
        <v>0</v>
      </c>
      <c r="G832">
        <v>0</v>
      </c>
      <c r="H832">
        <v>0</v>
      </c>
      <c r="M832">
        <v>195.60002399999999</v>
      </c>
      <c r="N832">
        <v>195.60002399999999</v>
      </c>
      <c r="R832">
        <v>179.53321299999999</v>
      </c>
      <c r="S832" t="s">
        <v>204</v>
      </c>
      <c r="T832" s="247">
        <v>45283.335046296299</v>
      </c>
    </row>
    <row r="833" spans="1:20" x14ac:dyDescent="0.35">
      <c r="A833" t="s">
        <v>95</v>
      </c>
      <c r="B833" t="s">
        <v>96</v>
      </c>
      <c r="C833" t="s">
        <v>97</v>
      </c>
      <c r="D833" s="29">
        <v>45384</v>
      </c>
      <c r="E833">
        <v>0</v>
      </c>
      <c r="F833">
        <v>0</v>
      </c>
      <c r="G833">
        <v>0</v>
      </c>
      <c r="H833">
        <v>0</v>
      </c>
      <c r="M833">
        <v>195.60002399999999</v>
      </c>
      <c r="N833">
        <v>195.60002399999999</v>
      </c>
      <c r="R833">
        <v>179.53321299999999</v>
      </c>
      <c r="S833" t="s">
        <v>204</v>
      </c>
      <c r="T833" s="247">
        <v>45283.334201388891</v>
      </c>
    </row>
    <row r="834" spans="1:20" x14ac:dyDescent="0.35">
      <c r="A834" t="s">
        <v>95</v>
      </c>
      <c r="B834" t="s">
        <v>96</v>
      </c>
      <c r="C834" t="s">
        <v>97</v>
      </c>
      <c r="D834" s="29">
        <v>45385</v>
      </c>
      <c r="E834">
        <v>0</v>
      </c>
      <c r="F834">
        <v>0</v>
      </c>
      <c r="G834">
        <v>0</v>
      </c>
      <c r="H834">
        <v>0</v>
      </c>
      <c r="M834">
        <v>195.60002399999999</v>
      </c>
      <c r="N834">
        <v>195.60002399999999</v>
      </c>
      <c r="R834">
        <v>179.53321299999999</v>
      </c>
      <c r="S834" t="s">
        <v>204</v>
      </c>
      <c r="T834" s="247">
        <v>45283.335046296299</v>
      </c>
    </row>
    <row r="835" spans="1:20" x14ac:dyDescent="0.35">
      <c r="A835" t="s">
        <v>95</v>
      </c>
      <c r="B835" t="s">
        <v>96</v>
      </c>
      <c r="C835" t="s">
        <v>97</v>
      </c>
      <c r="D835" s="29">
        <v>45386</v>
      </c>
      <c r="E835">
        <v>0</v>
      </c>
      <c r="F835">
        <v>0</v>
      </c>
      <c r="G835">
        <v>0</v>
      </c>
      <c r="H835">
        <v>0</v>
      </c>
      <c r="M835">
        <v>195.60002399999999</v>
      </c>
      <c r="N835">
        <v>195.60002399999999</v>
      </c>
      <c r="R835">
        <v>179.53321299999999</v>
      </c>
      <c r="S835" t="s">
        <v>204</v>
      </c>
      <c r="T835" s="247">
        <v>45283.335046296299</v>
      </c>
    </row>
    <row r="836" spans="1:20" x14ac:dyDescent="0.35">
      <c r="A836" t="s">
        <v>95</v>
      </c>
      <c r="B836" t="s">
        <v>96</v>
      </c>
      <c r="C836" t="s">
        <v>97</v>
      </c>
      <c r="D836" s="29">
        <v>45387</v>
      </c>
      <c r="E836">
        <v>0</v>
      </c>
      <c r="F836">
        <v>0</v>
      </c>
      <c r="G836">
        <v>0</v>
      </c>
      <c r="H836">
        <v>0</v>
      </c>
      <c r="M836">
        <v>195.60002399999999</v>
      </c>
      <c r="N836">
        <v>195.60002399999999</v>
      </c>
      <c r="R836">
        <v>179.53321299999999</v>
      </c>
      <c r="S836" t="s">
        <v>204</v>
      </c>
      <c r="T836" s="247">
        <v>45283.33452546296</v>
      </c>
    </row>
    <row r="837" spans="1:20" x14ac:dyDescent="0.35">
      <c r="A837" t="s">
        <v>95</v>
      </c>
      <c r="B837" t="s">
        <v>96</v>
      </c>
      <c r="C837" t="s">
        <v>97</v>
      </c>
      <c r="D837" s="29">
        <v>45388</v>
      </c>
      <c r="E837">
        <v>0</v>
      </c>
      <c r="F837">
        <v>0</v>
      </c>
      <c r="G837">
        <v>0</v>
      </c>
      <c r="H837">
        <v>0</v>
      </c>
      <c r="M837">
        <v>195.60002399999999</v>
      </c>
      <c r="N837">
        <v>195.60002399999999</v>
      </c>
      <c r="R837">
        <v>179.53321299999999</v>
      </c>
      <c r="S837" t="s">
        <v>204</v>
      </c>
      <c r="T837" s="247">
        <v>45283.335046296299</v>
      </c>
    </row>
    <row r="838" spans="1:20" x14ac:dyDescent="0.35">
      <c r="A838" t="s">
        <v>95</v>
      </c>
      <c r="B838" t="s">
        <v>96</v>
      </c>
      <c r="C838" t="s">
        <v>97</v>
      </c>
      <c r="D838" s="29">
        <v>45389</v>
      </c>
      <c r="E838">
        <v>0</v>
      </c>
      <c r="F838">
        <v>0</v>
      </c>
      <c r="G838">
        <v>0</v>
      </c>
      <c r="H838">
        <v>0</v>
      </c>
      <c r="M838">
        <v>195.60002399999999</v>
      </c>
      <c r="N838">
        <v>195.60002399999999</v>
      </c>
      <c r="R838">
        <v>179.53321299999999</v>
      </c>
      <c r="S838" t="s">
        <v>204</v>
      </c>
      <c r="T838" s="247">
        <v>45283.334201388891</v>
      </c>
    </row>
    <row r="839" spans="1:20" x14ac:dyDescent="0.35">
      <c r="A839" t="s">
        <v>95</v>
      </c>
      <c r="B839" t="s">
        <v>96</v>
      </c>
      <c r="C839" t="s">
        <v>97</v>
      </c>
      <c r="D839" s="29">
        <v>45390</v>
      </c>
      <c r="E839">
        <v>0</v>
      </c>
      <c r="F839">
        <v>0</v>
      </c>
      <c r="G839">
        <v>0</v>
      </c>
      <c r="H839">
        <v>0</v>
      </c>
      <c r="M839">
        <v>195.60002399999999</v>
      </c>
      <c r="N839">
        <v>195.60002399999999</v>
      </c>
      <c r="R839">
        <v>179.53321299999999</v>
      </c>
      <c r="S839" t="s">
        <v>204</v>
      </c>
      <c r="T839" s="247">
        <v>45283.335023148145</v>
      </c>
    </row>
    <row r="840" spans="1:20" x14ac:dyDescent="0.35">
      <c r="A840" t="s">
        <v>95</v>
      </c>
      <c r="B840" t="s">
        <v>96</v>
      </c>
      <c r="C840" t="s">
        <v>97</v>
      </c>
      <c r="D840" s="29">
        <v>45391</v>
      </c>
      <c r="E840">
        <v>0</v>
      </c>
      <c r="F840">
        <v>0</v>
      </c>
      <c r="G840">
        <v>0</v>
      </c>
      <c r="H840">
        <v>0</v>
      </c>
      <c r="M840">
        <v>195.60002399999999</v>
      </c>
      <c r="N840">
        <v>195.60002399999999</v>
      </c>
      <c r="R840">
        <v>179.53321299999999</v>
      </c>
      <c r="S840" t="s">
        <v>204</v>
      </c>
      <c r="T840" s="247">
        <v>45283.335057870368</v>
      </c>
    </row>
    <row r="841" spans="1:20" x14ac:dyDescent="0.35">
      <c r="A841" t="s">
        <v>95</v>
      </c>
      <c r="B841" t="s">
        <v>96</v>
      </c>
      <c r="C841" t="s">
        <v>97</v>
      </c>
      <c r="D841" s="29">
        <v>45392</v>
      </c>
      <c r="E841">
        <v>0</v>
      </c>
      <c r="F841">
        <v>0</v>
      </c>
      <c r="G841">
        <v>0</v>
      </c>
      <c r="H841">
        <v>0</v>
      </c>
      <c r="M841">
        <v>195.60002399999999</v>
      </c>
      <c r="N841">
        <v>195.60002399999999</v>
      </c>
      <c r="R841">
        <v>179.53321299999999</v>
      </c>
      <c r="S841" t="s">
        <v>204</v>
      </c>
      <c r="T841" s="247">
        <v>45283.335023148145</v>
      </c>
    </row>
    <row r="842" spans="1:20" x14ac:dyDescent="0.35">
      <c r="A842" t="s">
        <v>95</v>
      </c>
      <c r="B842" t="s">
        <v>96</v>
      </c>
      <c r="C842" t="s">
        <v>97</v>
      </c>
      <c r="D842" s="29">
        <v>45393</v>
      </c>
      <c r="E842">
        <v>0</v>
      </c>
      <c r="F842">
        <v>0</v>
      </c>
      <c r="G842">
        <v>0</v>
      </c>
      <c r="H842">
        <v>0</v>
      </c>
      <c r="M842">
        <v>195.60002399999999</v>
      </c>
      <c r="N842">
        <v>195.60002399999999</v>
      </c>
      <c r="R842">
        <v>179.53321299999999</v>
      </c>
      <c r="S842" t="s">
        <v>204</v>
      </c>
      <c r="T842" s="247">
        <v>45283.334756944445</v>
      </c>
    </row>
    <row r="843" spans="1:20" x14ac:dyDescent="0.35">
      <c r="A843" t="s">
        <v>95</v>
      </c>
      <c r="B843" t="s">
        <v>96</v>
      </c>
      <c r="C843" t="s">
        <v>97</v>
      </c>
      <c r="D843" s="29">
        <v>45394</v>
      </c>
      <c r="E843">
        <v>0</v>
      </c>
      <c r="F843">
        <v>0</v>
      </c>
      <c r="G843">
        <v>0</v>
      </c>
      <c r="H843">
        <v>0</v>
      </c>
      <c r="M843">
        <v>195.60002399999999</v>
      </c>
      <c r="N843">
        <v>195.60002399999999</v>
      </c>
      <c r="R843">
        <v>179.53321299999999</v>
      </c>
      <c r="S843" t="s">
        <v>204</v>
      </c>
      <c r="T843" s="247">
        <v>45283.33421296296</v>
      </c>
    </row>
    <row r="844" spans="1:20" x14ac:dyDescent="0.35">
      <c r="A844" t="s">
        <v>95</v>
      </c>
      <c r="B844" t="s">
        <v>96</v>
      </c>
      <c r="C844" t="s">
        <v>97</v>
      </c>
      <c r="D844" s="29">
        <v>45395</v>
      </c>
      <c r="E844">
        <v>0</v>
      </c>
      <c r="F844">
        <v>0</v>
      </c>
      <c r="G844">
        <v>0</v>
      </c>
      <c r="H844">
        <v>0</v>
      </c>
      <c r="M844">
        <v>195.60002399999999</v>
      </c>
      <c r="N844">
        <v>195.60002399999999</v>
      </c>
      <c r="R844">
        <v>179.53321299999999</v>
      </c>
      <c r="S844" t="s">
        <v>204</v>
      </c>
      <c r="T844" s="247">
        <v>45283.335069444445</v>
      </c>
    </row>
    <row r="845" spans="1:20" x14ac:dyDescent="0.35">
      <c r="A845" t="s">
        <v>95</v>
      </c>
      <c r="B845" t="s">
        <v>96</v>
      </c>
      <c r="C845" t="s">
        <v>97</v>
      </c>
      <c r="D845" s="29">
        <v>45396</v>
      </c>
      <c r="E845">
        <v>0</v>
      </c>
      <c r="F845">
        <v>0</v>
      </c>
      <c r="G845">
        <v>0</v>
      </c>
      <c r="H845">
        <v>0</v>
      </c>
      <c r="M845">
        <v>195.60002399999999</v>
      </c>
      <c r="N845">
        <v>195.60002399999999</v>
      </c>
      <c r="R845">
        <v>179.53321299999999</v>
      </c>
      <c r="S845" t="s">
        <v>204</v>
      </c>
      <c r="T845" s="247">
        <v>45283.33421296296</v>
      </c>
    </row>
    <row r="846" spans="1:20" x14ac:dyDescent="0.35">
      <c r="A846" t="s">
        <v>95</v>
      </c>
      <c r="B846" t="s">
        <v>96</v>
      </c>
      <c r="C846" t="s">
        <v>97</v>
      </c>
      <c r="D846" s="29">
        <v>45397</v>
      </c>
      <c r="E846">
        <v>0</v>
      </c>
      <c r="F846">
        <v>0</v>
      </c>
      <c r="G846">
        <v>0</v>
      </c>
      <c r="H846">
        <v>0</v>
      </c>
      <c r="M846">
        <v>195.60002399999999</v>
      </c>
      <c r="N846">
        <v>195.60002399999999</v>
      </c>
      <c r="R846">
        <v>179.53321299999999</v>
      </c>
      <c r="S846" t="s">
        <v>204</v>
      </c>
      <c r="T846" s="247">
        <v>45283.335057870368</v>
      </c>
    </row>
    <row r="847" spans="1:20" x14ac:dyDescent="0.35">
      <c r="A847" t="s">
        <v>95</v>
      </c>
      <c r="B847" t="s">
        <v>96</v>
      </c>
      <c r="C847" t="s">
        <v>97</v>
      </c>
      <c r="D847" s="29">
        <v>45398</v>
      </c>
      <c r="E847">
        <v>0</v>
      </c>
      <c r="F847">
        <v>0</v>
      </c>
      <c r="G847">
        <v>0</v>
      </c>
      <c r="H847">
        <v>0</v>
      </c>
      <c r="M847">
        <v>195.60002399999999</v>
      </c>
      <c r="N847">
        <v>195.60002399999999</v>
      </c>
      <c r="R847">
        <v>179.53321299999999</v>
      </c>
      <c r="S847" t="s">
        <v>204</v>
      </c>
      <c r="T847" s="247">
        <v>45283.335046296299</v>
      </c>
    </row>
    <row r="848" spans="1:20" x14ac:dyDescent="0.35">
      <c r="A848" t="s">
        <v>95</v>
      </c>
      <c r="B848" t="s">
        <v>96</v>
      </c>
      <c r="C848" t="s">
        <v>97</v>
      </c>
      <c r="D848" s="29">
        <v>45399</v>
      </c>
      <c r="E848">
        <v>0</v>
      </c>
      <c r="F848">
        <v>0</v>
      </c>
      <c r="G848">
        <v>0</v>
      </c>
      <c r="H848">
        <v>0</v>
      </c>
      <c r="M848">
        <v>195.60002399999999</v>
      </c>
      <c r="N848">
        <v>195.60002399999999</v>
      </c>
      <c r="R848">
        <v>179.53321299999999</v>
      </c>
      <c r="S848" t="s">
        <v>204</v>
      </c>
      <c r="T848" s="247">
        <v>45283.334710648145</v>
      </c>
    </row>
    <row r="849" spans="1:20" x14ac:dyDescent="0.35">
      <c r="A849" t="s">
        <v>95</v>
      </c>
      <c r="B849" t="s">
        <v>96</v>
      </c>
      <c r="C849" t="s">
        <v>97</v>
      </c>
      <c r="D849" s="29">
        <v>45400</v>
      </c>
      <c r="E849">
        <v>0</v>
      </c>
      <c r="F849">
        <v>0</v>
      </c>
      <c r="G849">
        <v>0</v>
      </c>
      <c r="H849">
        <v>0</v>
      </c>
      <c r="M849">
        <v>195.60002399999999</v>
      </c>
      <c r="N849">
        <v>195.60002399999999</v>
      </c>
      <c r="R849">
        <v>179.53321299999999</v>
      </c>
      <c r="S849" t="s">
        <v>204</v>
      </c>
      <c r="T849" s="247">
        <v>45283.335069444445</v>
      </c>
    </row>
    <row r="850" spans="1:20" x14ac:dyDescent="0.35">
      <c r="A850" t="s">
        <v>95</v>
      </c>
      <c r="B850" t="s">
        <v>96</v>
      </c>
      <c r="C850" t="s">
        <v>97</v>
      </c>
      <c r="D850" s="29">
        <v>45401</v>
      </c>
      <c r="E850">
        <v>0</v>
      </c>
      <c r="F850">
        <v>0</v>
      </c>
      <c r="G850">
        <v>0</v>
      </c>
      <c r="H850">
        <v>0</v>
      </c>
      <c r="M850">
        <v>195.60002399999999</v>
      </c>
      <c r="N850">
        <v>195.60002399999999</v>
      </c>
      <c r="R850">
        <v>179.53321299999999</v>
      </c>
      <c r="S850" t="s">
        <v>204</v>
      </c>
      <c r="T850" s="247">
        <v>45283.335057870368</v>
      </c>
    </row>
    <row r="851" spans="1:20" x14ac:dyDescent="0.35">
      <c r="A851" t="s">
        <v>95</v>
      </c>
      <c r="B851" t="s">
        <v>96</v>
      </c>
      <c r="C851" t="s">
        <v>97</v>
      </c>
      <c r="D851" s="29">
        <v>45402</v>
      </c>
      <c r="E851">
        <v>0</v>
      </c>
      <c r="F851">
        <v>0</v>
      </c>
      <c r="G851">
        <v>0</v>
      </c>
      <c r="H851">
        <v>0</v>
      </c>
      <c r="M851">
        <v>195.60002399999999</v>
      </c>
      <c r="N851">
        <v>195.60002399999999</v>
      </c>
      <c r="R851">
        <v>179.53321299999999</v>
      </c>
      <c r="S851" t="s">
        <v>204</v>
      </c>
      <c r="T851" s="247">
        <v>45283.335046296299</v>
      </c>
    </row>
    <row r="852" spans="1:20" x14ac:dyDescent="0.35">
      <c r="A852" t="s">
        <v>95</v>
      </c>
      <c r="B852" t="s">
        <v>96</v>
      </c>
      <c r="C852" t="s">
        <v>97</v>
      </c>
      <c r="D852" s="29">
        <v>45403</v>
      </c>
      <c r="E852">
        <v>0</v>
      </c>
      <c r="F852">
        <v>0</v>
      </c>
      <c r="G852">
        <v>0</v>
      </c>
      <c r="H852">
        <v>0</v>
      </c>
      <c r="M852">
        <v>195.60002399999999</v>
      </c>
      <c r="N852">
        <v>195.60002399999999</v>
      </c>
      <c r="R852">
        <v>179.53321299999999</v>
      </c>
      <c r="S852" t="s">
        <v>204</v>
      </c>
      <c r="T852" s="247">
        <v>45283.33421296296</v>
      </c>
    </row>
    <row r="853" spans="1:20" x14ac:dyDescent="0.35">
      <c r="A853" t="s">
        <v>95</v>
      </c>
      <c r="B853" t="s">
        <v>96</v>
      </c>
      <c r="C853" t="s">
        <v>97</v>
      </c>
      <c r="D853" s="29">
        <v>45404</v>
      </c>
      <c r="E853">
        <v>0</v>
      </c>
      <c r="F853">
        <v>0</v>
      </c>
      <c r="G853">
        <v>0</v>
      </c>
      <c r="H853">
        <v>0</v>
      </c>
      <c r="M853">
        <v>195.60002399999999</v>
      </c>
      <c r="N853">
        <v>195.60002399999999</v>
      </c>
      <c r="R853">
        <v>179.53321299999999</v>
      </c>
      <c r="S853" t="s">
        <v>204</v>
      </c>
      <c r="T853" s="247">
        <v>45283.33421296296</v>
      </c>
    </row>
    <row r="854" spans="1:20" x14ac:dyDescent="0.35">
      <c r="A854" t="s">
        <v>95</v>
      </c>
      <c r="B854" t="s">
        <v>96</v>
      </c>
      <c r="C854" t="s">
        <v>97</v>
      </c>
      <c r="D854" s="29">
        <v>45405</v>
      </c>
      <c r="E854">
        <v>0</v>
      </c>
      <c r="F854">
        <v>0</v>
      </c>
      <c r="G854">
        <v>0</v>
      </c>
      <c r="H854">
        <v>0</v>
      </c>
      <c r="M854">
        <v>195.60002399999999</v>
      </c>
      <c r="N854">
        <v>195.60002399999999</v>
      </c>
      <c r="R854">
        <v>179.53321299999999</v>
      </c>
      <c r="S854" t="s">
        <v>204</v>
      </c>
      <c r="T854" s="247">
        <v>45283.335057870368</v>
      </c>
    </row>
    <row r="855" spans="1:20" x14ac:dyDescent="0.35">
      <c r="A855" t="s">
        <v>95</v>
      </c>
      <c r="B855" t="s">
        <v>96</v>
      </c>
      <c r="C855" t="s">
        <v>97</v>
      </c>
      <c r="D855" s="29">
        <v>45406</v>
      </c>
      <c r="E855">
        <v>0</v>
      </c>
      <c r="F855">
        <v>0</v>
      </c>
      <c r="G855">
        <v>0</v>
      </c>
      <c r="H855">
        <v>0</v>
      </c>
      <c r="M855">
        <v>195.60002399999999</v>
      </c>
      <c r="N855">
        <v>195.60002399999999</v>
      </c>
      <c r="R855">
        <v>179.53321299999999</v>
      </c>
      <c r="S855" t="s">
        <v>204</v>
      </c>
      <c r="T855" s="247">
        <v>45283.334201388891</v>
      </c>
    </row>
    <row r="856" spans="1:20" x14ac:dyDescent="0.35">
      <c r="A856" t="s">
        <v>95</v>
      </c>
      <c r="B856" t="s">
        <v>96</v>
      </c>
      <c r="C856" t="s">
        <v>97</v>
      </c>
      <c r="D856" s="29">
        <v>45407</v>
      </c>
      <c r="E856">
        <v>0</v>
      </c>
      <c r="F856">
        <v>0</v>
      </c>
      <c r="G856">
        <v>0</v>
      </c>
      <c r="H856">
        <v>0</v>
      </c>
      <c r="M856">
        <v>195.60002399999999</v>
      </c>
      <c r="N856">
        <v>195.60002399999999</v>
      </c>
      <c r="R856">
        <v>179.53321299999999</v>
      </c>
      <c r="S856" t="s">
        <v>204</v>
      </c>
      <c r="T856" s="247">
        <v>45283.335046296299</v>
      </c>
    </row>
    <row r="857" spans="1:20" x14ac:dyDescent="0.35">
      <c r="A857" t="s">
        <v>95</v>
      </c>
      <c r="B857" t="s">
        <v>96</v>
      </c>
      <c r="C857" t="s">
        <v>97</v>
      </c>
      <c r="D857" s="29">
        <v>45408</v>
      </c>
      <c r="E857">
        <v>0</v>
      </c>
      <c r="F857">
        <v>0</v>
      </c>
      <c r="G857">
        <v>0</v>
      </c>
      <c r="H857">
        <v>0</v>
      </c>
      <c r="M857">
        <v>195.60002399999999</v>
      </c>
      <c r="N857">
        <v>195.60002399999999</v>
      </c>
      <c r="R857">
        <v>179.53321299999999</v>
      </c>
      <c r="S857" t="s">
        <v>204</v>
      </c>
      <c r="T857" s="247">
        <v>45283.335081018522</v>
      </c>
    </row>
    <row r="858" spans="1:20" x14ac:dyDescent="0.35">
      <c r="A858" t="s">
        <v>95</v>
      </c>
      <c r="B858" t="s">
        <v>96</v>
      </c>
      <c r="C858" t="s">
        <v>97</v>
      </c>
      <c r="D858" s="29">
        <v>45409</v>
      </c>
      <c r="E858">
        <v>0</v>
      </c>
      <c r="F858">
        <v>0</v>
      </c>
      <c r="G858">
        <v>0</v>
      </c>
      <c r="H858">
        <v>0</v>
      </c>
      <c r="M858">
        <v>195.60002399999999</v>
      </c>
      <c r="N858">
        <v>195.60002399999999</v>
      </c>
      <c r="R858">
        <v>179.53321299999999</v>
      </c>
      <c r="S858" t="s">
        <v>204</v>
      </c>
      <c r="T858" s="247">
        <v>45283.334224537037</v>
      </c>
    </row>
    <row r="859" spans="1:20" x14ac:dyDescent="0.35">
      <c r="A859" t="s">
        <v>95</v>
      </c>
      <c r="B859" t="s">
        <v>96</v>
      </c>
      <c r="C859" t="s">
        <v>97</v>
      </c>
      <c r="D859" s="29">
        <v>45410</v>
      </c>
      <c r="E859">
        <v>0</v>
      </c>
      <c r="F859">
        <v>0</v>
      </c>
      <c r="G859">
        <v>0</v>
      </c>
      <c r="H859">
        <v>0</v>
      </c>
      <c r="M859">
        <v>195.60002399999999</v>
      </c>
      <c r="N859">
        <v>195.60002399999999</v>
      </c>
      <c r="R859">
        <v>179.53321299999999</v>
      </c>
      <c r="S859" t="s">
        <v>204</v>
      </c>
      <c r="T859" s="247">
        <v>45283.334247685183</v>
      </c>
    </row>
    <row r="860" spans="1:20" x14ac:dyDescent="0.35">
      <c r="A860" t="s">
        <v>95</v>
      </c>
      <c r="B860" t="s">
        <v>96</v>
      </c>
      <c r="C860" t="s">
        <v>97</v>
      </c>
      <c r="D860" s="29">
        <v>45411</v>
      </c>
      <c r="E860">
        <v>0</v>
      </c>
      <c r="F860">
        <v>0</v>
      </c>
      <c r="G860">
        <v>0</v>
      </c>
      <c r="H860">
        <v>0</v>
      </c>
      <c r="M860">
        <v>195.60002399999999</v>
      </c>
      <c r="N860">
        <v>195.60002399999999</v>
      </c>
      <c r="R860">
        <v>179.53321299999999</v>
      </c>
      <c r="S860" t="s">
        <v>204</v>
      </c>
      <c r="T860" s="247">
        <v>45283.334224537037</v>
      </c>
    </row>
    <row r="861" spans="1:20" x14ac:dyDescent="0.35">
      <c r="A861" t="s">
        <v>95</v>
      </c>
      <c r="B861" t="s">
        <v>96</v>
      </c>
      <c r="C861" t="s">
        <v>97</v>
      </c>
      <c r="D861" s="29">
        <v>45412</v>
      </c>
      <c r="E861">
        <v>0</v>
      </c>
      <c r="F861">
        <v>0</v>
      </c>
      <c r="G861">
        <v>0</v>
      </c>
      <c r="H861">
        <v>0</v>
      </c>
      <c r="M861">
        <v>195.60002399999999</v>
      </c>
      <c r="N861">
        <v>195.60002399999999</v>
      </c>
      <c r="R861">
        <v>179.53321299999999</v>
      </c>
      <c r="S861" t="s">
        <v>204</v>
      </c>
      <c r="T861" s="247">
        <v>45283.334224537037</v>
      </c>
    </row>
    <row r="862" spans="1:20" x14ac:dyDescent="0.35">
      <c r="A862" t="s">
        <v>95</v>
      </c>
      <c r="B862" t="s">
        <v>96</v>
      </c>
      <c r="C862" t="s">
        <v>97</v>
      </c>
      <c r="D862" s="29">
        <v>45413</v>
      </c>
      <c r="E862">
        <v>0</v>
      </c>
      <c r="F862">
        <v>0</v>
      </c>
      <c r="G862">
        <v>0</v>
      </c>
      <c r="H862">
        <v>0</v>
      </c>
      <c r="M862">
        <v>195.60002399999999</v>
      </c>
      <c r="N862">
        <v>195.60002399999999</v>
      </c>
      <c r="R862">
        <v>179.53321299999999</v>
      </c>
      <c r="S862" t="s">
        <v>204</v>
      </c>
      <c r="T862" s="247">
        <v>45283.335034722222</v>
      </c>
    </row>
    <row r="863" spans="1:20" x14ac:dyDescent="0.35">
      <c r="A863" t="s">
        <v>95</v>
      </c>
      <c r="B863" t="s">
        <v>96</v>
      </c>
      <c r="C863" t="s">
        <v>97</v>
      </c>
      <c r="D863" s="29">
        <v>45414</v>
      </c>
      <c r="E863">
        <v>0</v>
      </c>
      <c r="F863">
        <v>0</v>
      </c>
      <c r="G863">
        <v>0</v>
      </c>
      <c r="H863">
        <v>0</v>
      </c>
      <c r="M863">
        <v>195.60002399999999</v>
      </c>
      <c r="N863">
        <v>195.60002399999999</v>
      </c>
      <c r="R863">
        <v>179.53321299999999</v>
      </c>
      <c r="S863" t="s">
        <v>204</v>
      </c>
      <c r="T863" s="247">
        <v>45283.335069444445</v>
      </c>
    </row>
    <row r="864" spans="1:20" x14ac:dyDescent="0.35">
      <c r="A864" t="s">
        <v>95</v>
      </c>
      <c r="B864" t="s">
        <v>96</v>
      </c>
      <c r="C864" t="s">
        <v>97</v>
      </c>
      <c r="D864" s="29">
        <v>45415</v>
      </c>
      <c r="E864">
        <v>0</v>
      </c>
      <c r="F864">
        <v>0</v>
      </c>
      <c r="G864">
        <v>0</v>
      </c>
      <c r="H864">
        <v>0</v>
      </c>
      <c r="M864">
        <v>195.60002399999999</v>
      </c>
      <c r="N864">
        <v>195.60002399999999</v>
      </c>
      <c r="R864">
        <v>179.53321299999999</v>
      </c>
      <c r="S864" t="s">
        <v>204</v>
      </c>
      <c r="T864" s="247">
        <v>45283.335023148145</v>
      </c>
    </row>
    <row r="865" spans="1:20" x14ac:dyDescent="0.35">
      <c r="A865" t="s">
        <v>95</v>
      </c>
      <c r="B865" t="s">
        <v>96</v>
      </c>
      <c r="C865" t="s">
        <v>97</v>
      </c>
      <c r="D865" s="29">
        <v>45416</v>
      </c>
      <c r="E865">
        <v>0</v>
      </c>
      <c r="F865">
        <v>0</v>
      </c>
      <c r="G865">
        <v>0</v>
      </c>
      <c r="H865">
        <v>0</v>
      </c>
      <c r="M865">
        <v>195.60002399999999</v>
      </c>
      <c r="N865">
        <v>195.60002399999999</v>
      </c>
      <c r="R865">
        <v>179.53321299999999</v>
      </c>
      <c r="S865" t="s">
        <v>204</v>
      </c>
      <c r="T865" s="247">
        <v>45283.335057870368</v>
      </c>
    </row>
    <row r="866" spans="1:20" x14ac:dyDescent="0.35">
      <c r="A866" t="s">
        <v>95</v>
      </c>
      <c r="B866" t="s">
        <v>96</v>
      </c>
      <c r="C866" t="s">
        <v>97</v>
      </c>
      <c r="D866" s="29">
        <v>45417</v>
      </c>
      <c r="E866">
        <v>0</v>
      </c>
      <c r="F866">
        <v>0</v>
      </c>
      <c r="G866">
        <v>0</v>
      </c>
      <c r="H866">
        <v>0</v>
      </c>
      <c r="M866">
        <v>195.60002399999999</v>
      </c>
      <c r="N866">
        <v>195.60002399999999</v>
      </c>
      <c r="R866">
        <v>179.53321299999999</v>
      </c>
      <c r="S866" t="s">
        <v>204</v>
      </c>
      <c r="T866" s="247">
        <v>45283.335034722222</v>
      </c>
    </row>
    <row r="867" spans="1:20" x14ac:dyDescent="0.35">
      <c r="A867" t="s">
        <v>95</v>
      </c>
      <c r="B867" t="s">
        <v>96</v>
      </c>
      <c r="C867" t="s">
        <v>97</v>
      </c>
      <c r="D867" s="29">
        <v>45418</v>
      </c>
      <c r="E867">
        <v>0</v>
      </c>
      <c r="F867">
        <v>0</v>
      </c>
      <c r="G867">
        <v>0</v>
      </c>
      <c r="H867">
        <v>0</v>
      </c>
      <c r="M867">
        <v>195.60002399999999</v>
      </c>
      <c r="N867">
        <v>195.60002399999999</v>
      </c>
      <c r="R867">
        <v>179.53321299999999</v>
      </c>
      <c r="S867" t="s">
        <v>204</v>
      </c>
      <c r="T867" s="247">
        <v>45283.335081018522</v>
      </c>
    </row>
    <row r="868" spans="1:20" x14ac:dyDescent="0.35">
      <c r="A868" t="s">
        <v>95</v>
      </c>
      <c r="B868" t="s">
        <v>96</v>
      </c>
      <c r="C868" t="s">
        <v>97</v>
      </c>
      <c r="D868" s="29">
        <v>45419</v>
      </c>
      <c r="E868">
        <v>0</v>
      </c>
      <c r="F868">
        <v>0</v>
      </c>
      <c r="G868">
        <v>0</v>
      </c>
      <c r="H868">
        <v>0</v>
      </c>
      <c r="M868">
        <v>195.60002399999999</v>
      </c>
      <c r="N868">
        <v>195.60002399999999</v>
      </c>
      <c r="R868">
        <v>179.53321299999999</v>
      </c>
      <c r="S868" t="s">
        <v>204</v>
      </c>
      <c r="T868" s="247">
        <v>45283.334490740737</v>
      </c>
    </row>
    <row r="869" spans="1:20" x14ac:dyDescent="0.35">
      <c r="A869" t="s">
        <v>95</v>
      </c>
      <c r="B869" t="s">
        <v>96</v>
      </c>
      <c r="C869" t="s">
        <v>97</v>
      </c>
      <c r="D869" s="29">
        <v>45420</v>
      </c>
      <c r="E869">
        <v>0</v>
      </c>
      <c r="F869">
        <v>0</v>
      </c>
      <c r="G869">
        <v>0</v>
      </c>
      <c r="H869">
        <v>0</v>
      </c>
      <c r="M869">
        <v>195.60002399999999</v>
      </c>
      <c r="N869">
        <v>195.60002399999999</v>
      </c>
      <c r="R869">
        <v>179.53321299999999</v>
      </c>
      <c r="S869" t="s">
        <v>204</v>
      </c>
      <c r="T869" s="247">
        <v>45283.334224537037</v>
      </c>
    </row>
    <row r="870" spans="1:20" x14ac:dyDescent="0.35">
      <c r="A870" t="s">
        <v>95</v>
      </c>
      <c r="B870" t="s">
        <v>96</v>
      </c>
      <c r="C870" t="s">
        <v>97</v>
      </c>
      <c r="D870" s="29">
        <v>45421</v>
      </c>
      <c r="E870">
        <v>0</v>
      </c>
      <c r="F870">
        <v>0</v>
      </c>
      <c r="G870">
        <v>0</v>
      </c>
      <c r="H870">
        <v>0</v>
      </c>
      <c r="M870">
        <v>195.60002399999999</v>
      </c>
      <c r="N870">
        <v>195.60002399999999</v>
      </c>
      <c r="R870">
        <v>179.53321299999999</v>
      </c>
      <c r="S870" t="s">
        <v>204</v>
      </c>
      <c r="T870" s="247">
        <v>45283.335069444445</v>
      </c>
    </row>
    <row r="871" spans="1:20" x14ac:dyDescent="0.35">
      <c r="A871" t="s">
        <v>95</v>
      </c>
      <c r="B871" t="s">
        <v>96</v>
      </c>
      <c r="C871" t="s">
        <v>97</v>
      </c>
      <c r="D871" s="29">
        <v>45422</v>
      </c>
      <c r="E871">
        <v>0</v>
      </c>
      <c r="F871">
        <v>0</v>
      </c>
      <c r="G871">
        <v>0</v>
      </c>
      <c r="H871">
        <v>0</v>
      </c>
      <c r="M871">
        <v>195.60002399999999</v>
      </c>
      <c r="N871">
        <v>195.60002399999999</v>
      </c>
      <c r="R871">
        <v>179.53321299999999</v>
      </c>
      <c r="S871" t="s">
        <v>204</v>
      </c>
      <c r="T871" s="247">
        <v>45283.335034722222</v>
      </c>
    </row>
    <row r="872" spans="1:20" x14ac:dyDescent="0.35">
      <c r="A872" t="s">
        <v>95</v>
      </c>
      <c r="B872" t="s">
        <v>96</v>
      </c>
      <c r="C872" t="s">
        <v>97</v>
      </c>
      <c r="D872" s="29">
        <v>45423</v>
      </c>
      <c r="E872">
        <v>0</v>
      </c>
      <c r="F872">
        <v>0</v>
      </c>
      <c r="G872">
        <v>0</v>
      </c>
      <c r="H872">
        <v>0</v>
      </c>
      <c r="M872">
        <v>195.60002399999999</v>
      </c>
      <c r="N872">
        <v>195.60002399999999</v>
      </c>
      <c r="R872">
        <v>179.53321299999999</v>
      </c>
      <c r="S872" t="s">
        <v>204</v>
      </c>
      <c r="T872" s="247">
        <v>45283.335069444445</v>
      </c>
    </row>
    <row r="873" spans="1:20" x14ac:dyDescent="0.35">
      <c r="A873" t="s">
        <v>95</v>
      </c>
      <c r="B873" t="s">
        <v>96</v>
      </c>
      <c r="C873" t="s">
        <v>97</v>
      </c>
      <c r="D873" s="29">
        <v>45424</v>
      </c>
      <c r="E873">
        <v>0</v>
      </c>
      <c r="F873">
        <v>0</v>
      </c>
      <c r="G873">
        <v>0</v>
      </c>
      <c r="H873">
        <v>0</v>
      </c>
      <c r="M873">
        <v>195.60002399999999</v>
      </c>
      <c r="N873">
        <v>195.60002399999999</v>
      </c>
      <c r="R873">
        <v>179.53321299999999</v>
      </c>
      <c r="S873" t="s">
        <v>204</v>
      </c>
      <c r="T873" s="247">
        <v>45283.334247685183</v>
      </c>
    </row>
    <row r="874" spans="1:20" x14ac:dyDescent="0.35">
      <c r="A874" t="s">
        <v>95</v>
      </c>
      <c r="B874" t="s">
        <v>96</v>
      </c>
      <c r="C874" t="s">
        <v>97</v>
      </c>
      <c r="D874" s="29">
        <v>45425</v>
      </c>
      <c r="E874">
        <v>0</v>
      </c>
      <c r="F874">
        <v>0</v>
      </c>
      <c r="G874">
        <v>0</v>
      </c>
      <c r="H874">
        <v>0</v>
      </c>
      <c r="M874">
        <v>195.60002399999999</v>
      </c>
      <c r="N874">
        <v>195.60002399999999</v>
      </c>
      <c r="R874">
        <v>179.53321299999999</v>
      </c>
      <c r="S874" t="s">
        <v>204</v>
      </c>
      <c r="T874" s="247">
        <v>45283.335057870368</v>
      </c>
    </row>
    <row r="875" spans="1:20" x14ac:dyDescent="0.35">
      <c r="A875" t="s">
        <v>95</v>
      </c>
      <c r="B875" t="s">
        <v>96</v>
      </c>
      <c r="C875" t="s">
        <v>97</v>
      </c>
      <c r="D875" s="29">
        <v>45426</v>
      </c>
      <c r="E875">
        <v>0</v>
      </c>
      <c r="F875">
        <v>0</v>
      </c>
      <c r="G875">
        <v>0</v>
      </c>
      <c r="H875">
        <v>0</v>
      </c>
      <c r="M875">
        <v>195.60002399999999</v>
      </c>
      <c r="N875">
        <v>195.60002399999999</v>
      </c>
      <c r="R875">
        <v>179.53321299999999</v>
      </c>
      <c r="S875" t="s">
        <v>204</v>
      </c>
      <c r="T875" s="247">
        <v>45283.335069444445</v>
      </c>
    </row>
    <row r="876" spans="1:20" x14ac:dyDescent="0.35">
      <c r="A876" t="s">
        <v>95</v>
      </c>
      <c r="B876" t="s">
        <v>96</v>
      </c>
      <c r="C876" t="s">
        <v>97</v>
      </c>
      <c r="D876" s="29">
        <v>45427</v>
      </c>
      <c r="E876">
        <v>0</v>
      </c>
      <c r="F876">
        <v>0</v>
      </c>
      <c r="G876">
        <v>0</v>
      </c>
      <c r="H876">
        <v>0</v>
      </c>
      <c r="M876">
        <v>195.60002399999999</v>
      </c>
      <c r="N876">
        <v>195.60002399999999</v>
      </c>
      <c r="R876">
        <v>179.53321299999999</v>
      </c>
      <c r="S876" t="s">
        <v>204</v>
      </c>
      <c r="T876" s="247">
        <v>45283.335069444445</v>
      </c>
    </row>
    <row r="877" spans="1:20" x14ac:dyDescent="0.35">
      <c r="A877" t="s">
        <v>95</v>
      </c>
      <c r="B877" t="s">
        <v>96</v>
      </c>
      <c r="C877" t="s">
        <v>97</v>
      </c>
      <c r="D877" s="29">
        <v>45428</v>
      </c>
      <c r="E877">
        <v>0</v>
      </c>
      <c r="F877">
        <v>0</v>
      </c>
      <c r="G877">
        <v>0</v>
      </c>
      <c r="H877">
        <v>0</v>
      </c>
      <c r="M877">
        <v>195.60002399999999</v>
      </c>
      <c r="N877">
        <v>195.60002399999999</v>
      </c>
      <c r="R877">
        <v>179.53321299999999</v>
      </c>
      <c r="S877" t="s">
        <v>204</v>
      </c>
      <c r="T877" s="247">
        <v>45283.335081018522</v>
      </c>
    </row>
    <row r="878" spans="1:20" x14ac:dyDescent="0.35">
      <c r="A878" t="s">
        <v>95</v>
      </c>
      <c r="B878" t="s">
        <v>96</v>
      </c>
      <c r="C878" t="s">
        <v>97</v>
      </c>
      <c r="D878" s="29">
        <v>45429</v>
      </c>
      <c r="E878">
        <v>0</v>
      </c>
      <c r="F878">
        <v>0</v>
      </c>
      <c r="G878">
        <v>0</v>
      </c>
      <c r="H878">
        <v>0</v>
      </c>
      <c r="M878">
        <v>195.60002399999999</v>
      </c>
      <c r="N878">
        <v>195.60002399999999</v>
      </c>
      <c r="R878">
        <v>179.53321299999999</v>
      </c>
      <c r="S878" t="s">
        <v>204</v>
      </c>
      <c r="T878" s="247">
        <v>45283.335034722222</v>
      </c>
    </row>
    <row r="879" spans="1:20" x14ac:dyDescent="0.35">
      <c r="A879" t="s">
        <v>95</v>
      </c>
      <c r="B879" t="s">
        <v>96</v>
      </c>
      <c r="C879" t="s">
        <v>97</v>
      </c>
      <c r="D879" s="29">
        <v>45430</v>
      </c>
      <c r="E879">
        <v>0</v>
      </c>
      <c r="F879">
        <v>0</v>
      </c>
      <c r="G879">
        <v>0</v>
      </c>
      <c r="H879">
        <v>0</v>
      </c>
      <c r="M879">
        <v>195.60002399999999</v>
      </c>
      <c r="N879">
        <v>195.60002399999999</v>
      </c>
      <c r="R879">
        <v>179.53321299999999</v>
      </c>
      <c r="S879" t="s">
        <v>204</v>
      </c>
      <c r="T879" s="247">
        <v>45283.335069444445</v>
      </c>
    </row>
    <row r="880" spans="1:20" x14ac:dyDescent="0.35">
      <c r="A880" t="s">
        <v>95</v>
      </c>
      <c r="B880" t="s">
        <v>96</v>
      </c>
      <c r="C880" t="s">
        <v>97</v>
      </c>
      <c r="D880" s="29">
        <v>45431</v>
      </c>
      <c r="E880">
        <v>0</v>
      </c>
      <c r="F880">
        <v>0</v>
      </c>
      <c r="G880">
        <v>0</v>
      </c>
      <c r="H880">
        <v>0</v>
      </c>
      <c r="M880">
        <v>195.60002399999999</v>
      </c>
      <c r="N880">
        <v>195.60002399999999</v>
      </c>
      <c r="R880">
        <v>179.53321299999999</v>
      </c>
      <c r="S880" t="s">
        <v>204</v>
      </c>
      <c r="T880" s="247">
        <v>45283.335034722222</v>
      </c>
    </row>
    <row r="881" spans="1:20" x14ac:dyDescent="0.35">
      <c r="A881" t="s">
        <v>95</v>
      </c>
      <c r="B881" t="s">
        <v>96</v>
      </c>
      <c r="C881" t="s">
        <v>97</v>
      </c>
      <c r="D881" s="29">
        <v>45432</v>
      </c>
      <c r="E881">
        <v>0</v>
      </c>
      <c r="F881">
        <v>0</v>
      </c>
      <c r="G881">
        <v>0</v>
      </c>
      <c r="H881">
        <v>0</v>
      </c>
      <c r="M881">
        <v>195.60002399999999</v>
      </c>
      <c r="N881">
        <v>195.60002399999999</v>
      </c>
      <c r="R881">
        <v>179.53321299999999</v>
      </c>
      <c r="S881" t="s">
        <v>204</v>
      </c>
      <c r="T881" s="247">
        <v>45283.334560185183</v>
      </c>
    </row>
    <row r="882" spans="1:20" x14ac:dyDescent="0.35">
      <c r="A882" t="s">
        <v>95</v>
      </c>
      <c r="B882" t="s">
        <v>96</v>
      </c>
      <c r="C882" t="s">
        <v>97</v>
      </c>
      <c r="D882" s="29">
        <v>45433</v>
      </c>
      <c r="E882">
        <v>0</v>
      </c>
      <c r="F882">
        <v>0</v>
      </c>
      <c r="G882">
        <v>0</v>
      </c>
      <c r="H882">
        <v>0</v>
      </c>
      <c r="M882">
        <v>195.60002399999999</v>
      </c>
      <c r="N882">
        <v>195.60002399999999</v>
      </c>
      <c r="R882">
        <v>179.53321299999999</v>
      </c>
      <c r="S882" t="s">
        <v>204</v>
      </c>
      <c r="T882" s="247">
        <v>45283.335034722222</v>
      </c>
    </row>
    <row r="883" spans="1:20" x14ac:dyDescent="0.35">
      <c r="A883" t="s">
        <v>95</v>
      </c>
      <c r="B883" t="s">
        <v>96</v>
      </c>
      <c r="C883" t="s">
        <v>97</v>
      </c>
      <c r="D883" s="29">
        <v>45434</v>
      </c>
      <c r="E883">
        <v>0</v>
      </c>
      <c r="F883">
        <v>0</v>
      </c>
      <c r="G883">
        <v>0</v>
      </c>
      <c r="H883">
        <v>0</v>
      </c>
      <c r="M883">
        <v>195.60002399999999</v>
      </c>
      <c r="N883">
        <v>195.60002399999999</v>
      </c>
      <c r="R883">
        <v>179.53321299999999</v>
      </c>
      <c r="S883" t="s">
        <v>204</v>
      </c>
      <c r="T883" s="247">
        <v>45283.335081018522</v>
      </c>
    </row>
    <row r="884" spans="1:20" x14ac:dyDescent="0.35">
      <c r="A884" t="s">
        <v>95</v>
      </c>
      <c r="B884" t="s">
        <v>96</v>
      </c>
      <c r="C884" t="s">
        <v>97</v>
      </c>
      <c r="D884" s="29">
        <v>45435</v>
      </c>
      <c r="E884">
        <v>0</v>
      </c>
      <c r="F884">
        <v>0</v>
      </c>
      <c r="G884">
        <v>0</v>
      </c>
      <c r="H884">
        <v>0</v>
      </c>
      <c r="M884">
        <v>195.60002399999999</v>
      </c>
      <c r="N884">
        <v>195.60002399999999</v>
      </c>
      <c r="R884">
        <v>179.53321299999999</v>
      </c>
      <c r="S884" t="s">
        <v>204</v>
      </c>
      <c r="T884" s="247">
        <v>45283.335069444445</v>
      </c>
    </row>
    <row r="885" spans="1:20" x14ac:dyDescent="0.35">
      <c r="A885" t="s">
        <v>95</v>
      </c>
      <c r="B885" t="s">
        <v>96</v>
      </c>
      <c r="C885" t="s">
        <v>97</v>
      </c>
      <c r="D885" s="29">
        <v>45436</v>
      </c>
      <c r="E885">
        <v>0</v>
      </c>
      <c r="F885">
        <v>0</v>
      </c>
      <c r="G885">
        <v>0</v>
      </c>
      <c r="H885">
        <v>0</v>
      </c>
      <c r="M885">
        <v>195.60002399999999</v>
      </c>
      <c r="N885">
        <v>195.60002399999999</v>
      </c>
      <c r="R885">
        <v>179.53321299999999</v>
      </c>
      <c r="S885" t="s">
        <v>204</v>
      </c>
      <c r="T885" s="247">
        <v>45283.335069444445</v>
      </c>
    </row>
    <row r="886" spans="1:20" x14ac:dyDescent="0.35">
      <c r="A886" t="s">
        <v>95</v>
      </c>
      <c r="B886" t="s">
        <v>96</v>
      </c>
      <c r="C886" t="s">
        <v>97</v>
      </c>
      <c r="D886" s="29">
        <v>45437</v>
      </c>
      <c r="E886">
        <v>0</v>
      </c>
      <c r="F886">
        <v>0</v>
      </c>
      <c r="G886">
        <v>0</v>
      </c>
      <c r="H886">
        <v>0</v>
      </c>
      <c r="M886">
        <v>195.60002399999999</v>
      </c>
      <c r="N886">
        <v>195.60002399999999</v>
      </c>
      <c r="R886">
        <v>179.53321299999999</v>
      </c>
      <c r="S886" t="s">
        <v>204</v>
      </c>
      <c r="T886" s="247">
        <v>45283.335034722222</v>
      </c>
    </row>
    <row r="887" spans="1:20" x14ac:dyDescent="0.35">
      <c r="A887" t="s">
        <v>95</v>
      </c>
      <c r="B887" t="s">
        <v>96</v>
      </c>
      <c r="C887" t="s">
        <v>97</v>
      </c>
      <c r="D887" s="29">
        <v>45438</v>
      </c>
      <c r="E887">
        <v>0</v>
      </c>
      <c r="F887">
        <v>0</v>
      </c>
      <c r="G887">
        <v>0</v>
      </c>
      <c r="H887">
        <v>0</v>
      </c>
      <c r="M887">
        <v>195.60002399999999</v>
      </c>
      <c r="N887">
        <v>195.60002399999999</v>
      </c>
      <c r="R887">
        <v>179.53321299999999</v>
      </c>
      <c r="S887" t="s">
        <v>204</v>
      </c>
      <c r="T887" s="247">
        <v>45283.335034722222</v>
      </c>
    </row>
    <row r="888" spans="1:20" x14ac:dyDescent="0.35">
      <c r="A888" t="s">
        <v>95</v>
      </c>
      <c r="B888" t="s">
        <v>96</v>
      </c>
      <c r="C888" t="s">
        <v>97</v>
      </c>
      <c r="D888" s="29">
        <v>45439</v>
      </c>
      <c r="E888">
        <v>0</v>
      </c>
      <c r="F888">
        <v>0</v>
      </c>
      <c r="G888">
        <v>0</v>
      </c>
      <c r="H888">
        <v>0</v>
      </c>
      <c r="M888">
        <v>195.60002399999999</v>
      </c>
      <c r="N888">
        <v>195.60002399999999</v>
      </c>
      <c r="R888">
        <v>179.53321299999999</v>
      </c>
      <c r="S888" t="s">
        <v>204</v>
      </c>
      <c r="T888" s="247">
        <v>45283.334236111114</v>
      </c>
    </row>
    <row r="889" spans="1:20" x14ac:dyDescent="0.35">
      <c r="A889" t="s">
        <v>95</v>
      </c>
      <c r="B889" t="s">
        <v>96</v>
      </c>
      <c r="C889" t="s">
        <v>97</v>
      </c>
      <c r="D889" s="29">
        <v>45440</v>
      </c>
      <c r="E889">
        <v>0</v>
      </c>
      <c r="F889">
        <v>0</v>
      </c>
      <c r="G889">
        <v>0</v>
      </c>
      <c r="H889">
        <v>0</v>
      </c>
      <c r="M889">
        <v>195.60002399999999</v>
      </c>
      <c r="N889">
        <v>195.60002399999999</v>
      </c>
      <c r="R889">
        <v>179.53321299999999</v>
      </c>
      <c r="S889" t="s">
        <v>204</v>
      </c>
      <c r="T889" s="247">
        <v>45283.335057870368</v>
      </c>
    </row>
    <row r="890" spans="1:20" x14ac:dyDescent="0.35">
      <c r="A890" t="s">
        <v>95</v>
      </c>
      <c r="B890" t="s">
        <v>96</v>
      </c>
      <c r="C890" t="s">
        <v>97</v>
      </c>
      <c r="D890" s="29">
        <v>45441</v>
      </c>
      <c r="E890">
        <v>0</v>
      </c>
      <c r="F890">
        <v>0</v>
      </c>
      <c r="G890">
        <v>0</v>
      </c>
      <c r="H890">
        <v>0</v>
      </c>
      <c r="M890">
        <v>195.60002399999999</v>
      </c>
      <c r="N890">
        <v>195.60002399999999</v>
      </c>
      <c r="R890">
        <v>179.53321299999999</v>
      </c>
      <c r="S890" t="s">
        <v>204</v>
      </c>
      <c r="T890" s="247">
        <v>45283.335034722222</v>
      </c>
    </row>
    <row r="891" spans="1:20" x14ac:dyDescent="0.35">
      <c r="A891" t="s">
        <v>95</v>
      </c>
      <c r="B891" t="s">
        <v>96</v>
      </c>
      <c r="C891" t="s">
        <v>97</v>
      </c>
      <c r="D891" s="29">
        <v>45442</v>
      </c>
      <c r="E891">
        <v>0</v>
      </c>
      <c r="F891">
        <v>0</v>
      </c>
      <c r="G891">
        <v>0</v>
      </c>
      <c r="H891">
        <v>0</v>
      </c>
      <c r="M891">
        <v>195.60002399999999</v>
      </c>
      <c r="N891">
        <v>195.60002399999999</v>
      </c>
      <c r="R891">
        <v>179.53321299999999</v>
      </c>
      <c r="S891" t="s">
        <v>204</v>
      </c>
      <c r="T891" s="247">
        <v>45283.335046296299</v>
      </c>
    </row>
    <row r="892" spans="1:20" x14ac:dyDescent="0.35">
      <c r="A892" t="s">
        <v>95</v>
      </c>
      <c r="B892" t="s">
        <v>96</v>
      </c>
      <c r="C892" t="s">
        <v>97</v>
      </c>
      <c r="D892" s="29">
        <v>45443</v>
      </c>
      <c r="E892">
        <v>0</v>
      </c>
      <c r="F892">
        <v>0</v>
      </c>
      <c r="G892">
        <v>0</v>
      </c>
      <c r="H892">
        <v>0</v>
      </c>
      <c r="M892">
        <v>195.60002399999999</v>
      </c>
      <c r="N892">
        <v>195.60002399999999</v>
      </c>
      <c r="R892">
        <v>179.53321299999999</v>
      </c>
      <c r="S892" t="s">
        <v>204</v>
      </c>
      <c r="T892" s="247">
        <v>45283.335081018522</v>
      </c>
    </row>
    <row r="893" spans="1:20" x14ac:dyDescent="0.35">
      <c r="A893" t="s">
        <v>95</v>
      </c>
      <c r="B893" t="s">
        <v>96</v>
      </c>
      <c r="C893" t="s">
        <v>97</v>
      </c>
      <c r="D893" s="29">
        <v>45444</v>
      </c>
      <c r="E893">
        <v>0</v>
      </c>
      <c r="F893">
        <v>0</v>
      </c>
      <c r="G893">
        <v>0</v>
      </c>
      <c r="H893">
        <v>0</v>
      </c>
      <c r="M893">
        <v>195.60002399999999</v>
      </c>
      <c r="N893">
        <v>195.60002399999999</v>
      </c>
      <c r="R893">
        <v>179.53321299999999</v>
      </c>
      <c r="S893" t="s">
        <v>204</v>
      </c>
      <c r="T893" s="247">
        <v>45283.335034722222</v>
      </c>
    </row>
    <row r="894" spans="1:20" x14ac:dyDescent="0.35">
      <c r="A894" t="s">
        <v>95</v>
      </c>
      <c r="B894" t="s">
        <v>96</v>
      </c>
      <c r="C894" t="s">
        <v>97</v>
      </c>
      <c r="D894" s="29">
        <v>45445</v>
      </c>
      <c r="E894">
        <v>0</v>
      </c>
      <c r="F894">
        <v>0</v>
      </c>
      <c r="G894">
        <v>0</v>
      </c>
      <c r="H894">
        <v>0</v>
      </c>
      <c r="M894">
        <v>195.60002399999999</v>
      </c>
      <c r="N894">
        <v>195.60002399999999</v>
      </c>
      <c r="R894">
        <v>179.53321299999999</v>
      </c>
      <c r="S894" t="s">
        <v>204</v>
      </c>
      <c r="T894" s="247">
        <v>45283.335057870368</v>
      </c>
    </row>
    <row r="895" spans="1:20" x14ac:dyDescent="0.35">
      <c r="A895" t="s">
        <v>95</v>
      </c>
      <c r="B895" t="s">
        <v>96</v>
      </c>
      <c r="C895" t="s">
        <v>97</v>
      </c>
      <c r="D895" s="29">
        <v>45446</v>
      </c>
      <c r="E895">
        <v>0</v>
      </c>
      <c r="F895">
        <v>0</v>
      </c>
      <c r="G895">
        <v>0</v>
      </c>
      <c r="H895">
        <v>0</v>
      </c>
      <c r="M895">
        <v>195.60002399999999</v>
      </c>
      <c r="N895">
        <v>195.60002399999999</v>
      </c>
      <c r="R895">
        <v>179.53321299999999</v>
      </c>
      <c r="S895" t="s">
        <v>204</v>
      </c>
      <c r="T895" s="247">
        <v>45283.335081018522</v>
      </c>
    </row>
    <row r="896" spans="1:20" x14ac:dyDescent="0.35">
      <c r="A896" t="s">
        <v>95</v>
      </c>
      <c r="B896" t="s">
        <v>96</v>
      </c>
      <c r="C896" t="s">
        <v>97</v>
      </c>
      <c r="D896" s="29">
        <v>45447</v>
      </c>
      <c r="E896">
        <v>0</v>
      </c>
      <c r="F896">
        <v>0</v>
      </c>
      <c r="G896">
        <v>0</v>
      </c>
      <c r="H896">
        <v>0</v>
      </c>
      <c r="M896">
        <v>195.60002399999999</v>
      </c>
      <c r="N896">
        <v>195.60002399999999</v>
      </c>
      <c r="R896">
        <v>179.53321299999999</v>
      </c>
      <c r="S896" t="s">
        <v>204</v>
      </c>
      <c r="T896" s="247">
        <v>45283.335081018522</v>
      </c>
    </row>
    <row r="897" spans="1:20" x14ac:dyDescent="0.35">
      <c r="A897" t="s">
        <v>95</v>
      </c>
      <c r="B897" t="s">
        <v>96</v>
      </c>
      <c r="C897" t="s">
        <v>97</v>
      </c>
      <c r="D897" s="29">
        <v>45448</v>
      </c>
      <c r="E897">
        <v>0</v>
      </c>
      <c r="F897">
        <v>0</v>
      </c>
      <c r="G897">
        <v>0</v>
      </c>
      <c r="H897">
        <v>0</v>
      </c>
      <c r="M897">
        <v>195.60002399999999</v>
      </c>
      <c r="N897">
        <v>195.60002399999999</v>
      </c>
      <c r="R897">
        <v>179.53321299999999</v>
      </c>
      <c r="S897" t="s">
        <v>204</v>
      </c>
      <c r="T897" s="247">
        <v>45283.335081018522</v>
      </c>
    </row>
    <row r="898" spans="1:20" x14ac:dyDescent="0.35">
      <c r="A898" t="s">
        <v>95</v>
      </c>
      <c r="B898" t="s">
        <v>96</v>
      </c>
      <c r="C898" t="s">
        <v>97</v>
      </c>
      <c r="D898" s="29">
        <v>45449</v>
      </c>
      <c r="E898">
        <v>0</v>
      </c>
      <c r="F898">
        <v>0</v>
      </c>
      <c r="G898">
        <v>0</v>
      </c>
      <c r="H898">
        <v>0</v>
      </c>
      <c r="M898">
        <v>195.60002399999999</v>
      </c>
      <c r="N898">
        <v>195.60002399999999</v>
      </c>
      <c r="R898">
        <v>179.53321299999999</v>
      </c>
      <c r="S898" t="s">
        <v>204</v>
      </c>
      <c r="T898" s="247">
        <v>45283.334224537037</v>
      </c>
    </row>
    <row r="899" spans="1:20" x14ac:dyDescent="0.35">
      <c r="A899" t="s">
        <v>95</v>
      </c>
      <c r="B899" t="s">
        <v>96</v>
      </c>
      <c r="C899" t="s">
        <v>97</v>
      </c>
      <c r="D899" s="29">
        <v>45450</v>
      </c>
      <c r="E899">
        <v>0</v>
      </c>
      <c r="F899">
        <v>0</v>
      </c>
      <c r="G899">
        <v>0</v>
      </c>
      <c r="H899">
        <v>0</v>
      </c>
      <c r="M899">
        <v>195.60002399999999</v>
      </c>
      <c r="N899">
        <v>195.60002399999999</v>
      </c>
      <c r="R899">
        <v>179.53321299999999</v>
      </c>
      <c r="S899" t="s">
        <v>204</v>
      </c>
      <c r="T899" s="247">
        <v>45283.335081018522</v>
      </c>
    </row>
    <row r="900" spans="1:20" x14ac:dyDescent="0.35">
      <c r="A900" t="s">
        <v>95</v>
      </c>
      <c r="B900" t="s">
        <v>96</v>
      </c>
      <c r="C900" t="s">
        <v>97</v>
      </c>
      <c r="D900" s="29">
        <v>45451</v>
      </c>
      <c r="E900">
        <v>0</v>
      </c>
      <c r="F900">
        <v>0</v>
      </c>
      <c r="G900">
        <v>0</v>
      </c>
      <c r="H900">
        <v>0</v>
      </c>
      <c r="M900">
        <v>195.60002399999999</v>
      </c>
      <c r="N900">
        <v>195.60002399999999</v>
      </c>
      <c r="R900">
        <v>179.53321299999999</v>
      </c>
      <c r="S900" t="s">
        <v>204</v>
      </c>
      <c r="T900" s="247">
        <v>45283.334224537037</v>
      </c>
    </row>
    <row r="901" spans="1:20" x14ac:dyDescent="0.35">
      <c r="A901" t="s">
        <v>95</v>
      </c>
      <c r="B901" t="s">
        <v>96</v>
      </c>
      <c r="C901" t="s">
        <v>97</v>
      </c>
      <c r="D901" s="29">
        <v>45452</v>
      </c>
      <c r="E901">
        <v>0</v>
      </c>
      <c r="F901">
        <v>0</v>
      </c>
      <c r="G901">
        <v>0</v>
      </c>
      <c r="H901">
        <v>0</v>
      </c>
      <c r="M901">
        <v>195.60002399999999</v>
      </c>
      <c r="N901">
        <v>195.60002399999999</v>
      </c>
      <c r="R901">
        <v>179.53321299999999</v>
      </c>
      <c r="S901" t="s">
        <v>204</v>
      </c>
      <c r="T901" s="247">
        <v>45283.335081018522</v>
      </c>
    </row>
    <row r="902" spans="1:20" x14ac:dyDescent="0.35">
      <c r="A902" t="s">
        <v>95</v>
      </c>
      <c r="B902" t="s">
        <v>96</v>
      </c>
      <c r="C902" t="s">
        <v>97</v>
      </c>
      <c r="D902" s="29">
        <v>45453</v>
      </c>
      <c r="E902">
        <v>0</v>
      </c>
      <c r="F902">
        <v>0</v>
      </c>
      <c r="G902">
        <v>0</v>
      </c>
      <c r="H902">
        <v>0</v>
      </c>
      <c r="M902">
        <v>195.60002399999999</v>
      </c>
      <c r="N902">
        <v>195.60002399999999</v>
      </c>
      <c r="R902">
        <v>179.53321299999999</v>
      </c>
      <c r="S902" t="s">
        <v>204</v>
      </c>
      <c r="T902" s="247">
        <v>45283.335034722222</v>
      </c>
    </row>
    <row r="903" spans="1:20" x14ac:dyDescent="0.35">
      <c r="A903" t="s">
        <v>95</v>
      </c>
      <c r="B903" t="s">
        <v>96</v>
      </c>
      <c r="C903" t="s">
        <v>97</v>
      </c>
      <c r="D903" s="29">
        <v>45454</v>
      </c>
      <c r="E903">
        <v>0</v>
      </c>
      <c r="F903">
        <v>0</v>
      </c>
      <c r="G903">
        <v>0</v>
      </c>
      <c r="H903">
        <v>0</v>
      </c>
      <c r="M903">
        <v>195.60002399999999</v>
      </c>
      <c r="N903">
        <v>195.60002399999999</v>
      </c>
      <c r="R903">
        <v>179.53321299999999</v>
      </c>
      <c r="S903" t="s">
        <v>204</v>
      </c>
      <c r="T903" s="247">
        <v>45283.335057870368</v>
      </c>
    </row>
    <row r="904" spans="1:20" x14ac:dyDescent="0.35">
      <c r="A904" t="s">
        <v>95</v>
      </c>
      <c r="B904" t="s">
        <v>96</v>
      </c>
      <c r="C904" t="s">
        <v>97</v>
      </c>
      <c r="D904" s="29">
        <v>45455</v>
      </c>
      <c r="E904">
        <v>0</v>
      </c>
      <c r="F904">
        <v>0</v>
      </c>
      <c r="G904">
        <v>0</v>
      </c>
      <c r="H904">
        <v>0</v>
      </c>
      <c r="M904">
        <v>195.60002399999999</v>
      </c>
      <c r="N904">
        <v>195.60002399999999</v>
      </c>
      <c r="R904">
        <v>179.53321299999999</v>
      </c>
      <c r="S904" t="s">
        <v>204</v>
      </c>
      <c r="T904" s="247">
        <v>45283.334224537037</v>
      </c>
    </row>
    <row r="905" spans="1:20" x14ac:dyDescent="0.35">
      <c r="A905" t="s">
        <v>95</v>
      </c>
      <c r="B905" t="s">
        <v>96</v>
      </c>
      <c r="C905" t="s">
        <v>97</v>
      </c>
      <c r="D905" s="29">
        <v>45456</v>
      </c>
      <c r="E905">
        <v>0</v>
      </c>
      <c r="F905">
        <v>0</v>
      </c>
      <c r="G905">
        <v>0</v>
      </c>
      <c r="H905">
        <v>0</v>
      </c>
      <c r="M905">
        <v>195.60002399999999</v>
      </c>
      <c r="N905">
        <v>195.60002399999999</v>
      </c>
      <c r="R905">
        <v>179.53321299999999</v>
      </c>
      <c r="S905" t="s">
        <v>204</v>
      </c>
      <c r="T905" s="247">
        <v>45283.334224537037</v>
      </c>
    </row>
    <row r="906" spans="1:20" x14ac:dyDescent="0.35">
      <c r="A906" t="s">
        <v>95</v>
      </c>
      <c r="B906" t="s">
        <v>96</v>
      </c>
      <c r="C906" t="s">
        <v>97</v>
      </c>
      <c r="D906" s="29">
        <v>45457</v>
      </c>
      <c r="E906">
        <v>0</v>
      </c>
      <c r="F906">
        <v>0</v>
      </c>
      <c r="G906">
        <v>0</v>
      </c>
      <c r="H906">
        <v>0</v>
      </c>
      <c r="M906">
        <v>195.60002399999999</v>
      </c>
      <c r="N906">
        <v>195.60002399999999</v>
      </c>
      <c r="R906">
        <v>179.53321299999999</v>
      </c>
      <c r="S906" t="s">
        <v>204</v>
      </c>
      <c r="T906" s="247">
        <v>45283.334224537037</v>
      </c>
    </row>
    <row r="907" spans="1:20" x14ac:dyDescent="0.35">
      <c r="A907" t="s">
        <v>95</v>
      </c>
      <c r="B907" t="s">
        <v>96</v>
      </c>
      <c r="C907" t="s">
        <v>97</v>
      </c>
      <c r="D907" s="29">
        <v>45458</v>
      </c>
      <c r="E907">
        <v>0</v>
      </c>
      <c r="F907">
        <v>0</v>
      </c>
      <c r="G907">
        <v>0</v>
      </c>
      <c r="H907">
        <v>0</v>
      </c>
      <c r="M907">
        <v>195.60002399999999</v>
      </c>
      <c r="N907">
        <v>195.60002399999999</v>
      </c>
      <c r="R907">
        <v>179.53321299999999</v>
      </c>
      <c r="S907" t="s">
        <v>204</v>
      </c>
      <c r="T907" s="247">
        <v>45283.335069444445</v>
      </c>
    </row>
    <row r="908" spans="1:20" x14ac:dyDescent="0.35">
      <c r="A908" t="s">
        <v>95</v>
      </c>
      <c r="B908" t="s">
        <v>96</v>
      </c>
      <c r="C908" t="s">
        <v>97</v>
      </c>
      <c r="D908" s="29">
        <v>45459</v>
      </c>
      <c r="E908">
        <v>0</v>
      </c>
      <c r="F908">
        <v>0</v>
      </c>
      <c r="G908">
        <v>0</v>
      </c>
      <c r="H908">
        <v>0</v>
      </c>
      <c r="M908">
        <v>195.60002399999999</v>
      </c>
      <c r="N908">
        <v>195.60002399999999</v>
      </c>
      <c r="R908">
        <v>179.53321299999999</v>
      </c>
      <c r="S908" t="s">
        <v>204</v>
      </c>
      <c r="T908" s="247">
        <v>45283.335069444445</v>
      </c>
    </row>
    <row r="909" spans="1:20" x14ac:dyDescent="0.35">
      <c r="A909" t="s">
        <v>95</v>
      </c>
      <c r="B909" t="s">
        <v>96</v>
      </c>
      <c r="C909" t="s">
        <v>97</v>
      </c>
      <c r="D909" s="29">
        <v>45460</v>
      </c>
      <c r="E909">
        <v>0</v>
      </c>
      <c r="F909">
        <v>0</v>
      </c>
      <c r="G909">
        <v>0</v>
      </c>
      <c r="H909">
        <v>0</v>
      </c>
      <c r="M909">
        <v>195.60002399999999</v>
      </c>
      <c r="N909">
        <v>195.60002399999999</v>
      </c>
      <c r="R909">
        <v>179.53321299999999</v>
      </c>
      <c r="S909" t="s">
        <v>204</v>
      </c>
      <c r="T909" s="247">
        <v>45283.335023148145</v>
      </c>
    </row>
    <row r="910" spans="1:20" x14ac:dyDescent="0.35">
      <c r="A910" t="s">
        <v>95</v>
      </c>
      <c r="B910" t="s">
        <v>96</v>
      </c>
      <c r="C910" t="s">
        <v>97</v>
      </c>
      <c r="D910" s="29">
        <v>45461</v>
      </c>
      <c r="E910">
        <v>0</v>
      </c>
      <c r="F910">
        <v>0</v>
      </c>
      <c r="G910">
        <v>0</v>
      </c>
      <c r="H910">
        <v>0</v>
      </c>
      <c r="M910">
        <v>195.60002399999999</v>
      </c>
      <c r="N910">
        <v>195.60002399999999</v>
      </c>
      <c r="R910">
        <v>179.53321299999999</v>
      </c>
      <c r="S910" t="s">
        <v>204</v>
      </c>
      <c r="T910" s="247">
        <v>45283.335081018522</v>
      </c>
    </row>
    <row r="911" spans="1:20" x14ac:dyDescent="0.35">
      <c r="A911" t="s">
        <v>95</v>
      </c>
      <c r="B911" t="s">
        <v>96</v>
      </c>
      <c r="C911" t="s">
        <v>97</v>
      </c>
      <c r="D911" s="29">
        <v>45462</v>
      </c>
      <c r="E911">
        <v>0</v>
      </c>
      <c r="F911">
        <v>0</v>
      </c>
      <c r="G911">
        <v>0</v>
      </c>
      <c r="H911">
        <v>0</v>
      </c>
      <c r="M911">
        <v>195.60002399999999</v>
      </c>
      <c r="N911">
        <v>195.60002399999999</v>
      </c>
      <c r="R911">
        <v>179.53321299999999</v>
      </c>
      <c r="S911" t="s">
        <v>204</v>
      </c>
      <c r="T911" s="247">
        <v>45283.335069444445</v>
      </c>
    </row>
    <row r="912" spans="1:20" x14ac:dyDescent="0.35">
      <c r="A912" t="s">
        <v>95</v>
      </c>
      <c r="B912" t="s">
        <v>96</v>
      </c>
      <c r="C912" t="s">
        <v>97</v>
      </c>
      <c r="D912" s="29">
        <v>45463</v>
      </c>
      <c r="E912">
        <v>0</v>
      </c>
      <c r="F912">
        <v>0</v>
      </c>
      <c r="G912">
        <v>0</v>
      </c>
      <c r="H912">
        <v>0</v>
      </c>
      <c r="M912">
        <v>195.60002399999999</v>
      </c>
      <c r="N912">
        <v>195.60002399999999</v>
      </c>
      <c r="R912">
        <v>179.53321299999999</v>
      </c>
      <c r="S912" t="s">
        <v>204</v>
      </c>
      <c r="T912" s="247">
        <v>45283.335069444445</v>
      </c>
    </row>
    <row r="913" spans="1:20" x14ac:dyDescent="0.35">
      <c r="A913" t="s">
        <v>95</v>
      </c>
      <c r="B913" t="s">
        <v>96</v>
      </c>
      <c r="C913" t="s">
        <v>97</v>
      </c>
      <c r="D913" s="29">
        <v>45464</v>
      </c>
      <c r="E913">
        <v>0</v>
      </c>
      <c r="F913">
        <v>0</v>
      </c>
      <c r="G913">
        <v>0</v>
      </c>
      <c r="H913">
        <v>0</v>
      </c>
      <c r="M913">
        <v>195.60002399999999</v>
      </c>
      <c r="N913">
        <v>195.60002399999999</v>
      </c>
      <c r="R913">
        <v>179.53321299999999</v>
      </c>
      <c r="S913" t="s">
        <v>204</v>
      </c>
      <c r="T913" s="247">
        <v>45283.335081018522</v>
      </c>
    </row>
    <row r="914" spans="1:20" x14ac:dyDescent="0.35">
      <c r="A914" t="s">
        <v>95</v>
      </c>
      <c r="B914" t="s">
        <v>96</v>
      </c>
      <c r="C914" t="s">
        <v>97</v>
      </c>
      <c r="D914" s="29">
        <v>45465</v>
      </c>
      <c r="E914">
        <v>0</v>
      </c>
      <c r="F914">
        <v>0</v>
      </c>
      <c r="G914">
        <v>0</v>
      </c>
      <c r="H914">
        <v>0</v>
      </c>
      <c r="M914">
        <v>195.60002399999999</v>
      </c>
      <c r="N914">
        <v>195.60002399999999</v>
      </c>
      <c r="R914">
        <v>179.53321299999999</v>
      </c>
      <c r="S914" t="s">
        <v>204</v>
      </c>
      <c r="T914" s="247">
        <v>45283.335034722222</v>
      </c>
    </row>
    <row r="915" spans="1:20" x14ac:dyDescent="0.35">
      <c r="A915" t="s">
        <v>95</v>
      </c>
      <c r="B915" t="s">
        <v>96</v>
      </c>
      <c r="C915" t="s">
        <v>97</v>
      </c>
      <c r="D915" s="29">
        <v>45466</v>
      </c>
      <c r="E915">
        <v>0</v>
      </c>
      <c r="F915">
        <v>0</v>
      </c>
      <c r="G915">
        <v>0</v>
      </c>
      <c r="H915">
        <v>0</v>
      </c>
      <c r="M915">
        <v>195.60002399999999</v>
      </c>
      <c r="N915">
        <v>195.60002399999999</v>
      </c>
      <c r="R915">
        <v>179.53321299999999</v>
      </c>
      <c r="S915" t="s">
        <v>204</v>
      </c>
      <c r="T915" s="247">
        <v>45283.335081018522</v>
      </c>
    </row>
    <row r="916" spans="1:20" x14ac:dyDescent="0.35">
      <c r="A916" t="s">
        <v>95</v>
      </c>
      <c r="B916" t="s">
        <v>96</v>
      </c>
      <c r="C916" t="s">
        <v>97</v>
      </c>
      <c r="D916" s="29">
        <v>45467</v>
      </c>
      <c r="E916">
        <v>0</v>
      </c>
      <c r="F916">
        <v>0</v>
      </c>
      <c r="G916">
        <v>0</v>
      </c>
      <c r="H916">
        <v>0</v>
      </c>
      <c r="M916">
        <v>195.60002399999999</v>
      </c>
      <c r="N916">
        <v>195.60002399999999</v>
      </c>
      <c r="R916">
        <v>179.53321299999999</v>
      </c>
      <c r="S916" t="s">
        <v>204</v>
      </c>
      <c r="T916" s="247">
        <v>45283.334224537037</v>
      </c>
    </row>
    <row r="917" spans="1:20" x14ac:dyDescent="0.35">
      <c r="A917" t="s">
        <v>95</v>
      </c>
      <c r="B917" t="s">
        <v>96</v>
      </c>
      <c r="C917" t="s">
        <v>97</v>
      </c>
      <c r="D917" s="29">
        <v>45468</v>
      </c>
      <c r="E917">
        <v>0</v>
      </c>
      <c r="F917">
        <v>0</v>
      </c>
      <c r="G917">
        <v>0</v>
      </c>
      <c r="H917">
        <v>0</v>
      </c>
      <c r="M917">
        <v>195.60002399999999</v>
      </c>
      <c r="N917">
        <v>195.60002399999999</v>
      </c>
      <c r="R917">
        <v>179.53321299999999</v>
      </c>
      <c r="S917" t="s">
        <v>204</v>
      </c>
      <c r="T917" s="247">
        <v>45283.335081018522</v>
      </c>
    </row>
    <row r="918" spans="1:20" x14ac:dyDescent="0.35">
      <c r="A918" t="s">
        <v>95</v>
      </c>
      <c r="B918" t="s">
        <v>96</v>
      </c>
      <c r="C918" t="s">
        <v>97</v>
      </c>
      <c r="D918" s="29">
        <v>45469</v>
      </c>
      <c r="E918">
        <v>0</v>
      </c>
      <c r="F918">
        <v>0</v>
      </c>
      <c r="G918">
        <v>0</v>
      </c>
      <c r="H918">
        <v>0</v>
      </c>
      <c r="M918">
        <v>195.60002399999999</v>
      </c>
      <c r="N918">
        <v>195.60002399999999</v>
      </c>
      <c r="R918">
        <v>179.53321299999999</v>
      </c>
      <c r="S918" t="s">
        <v>204</v>
      </c>
      <c r="T918" s="247">
        <v>45283.335081018522</v>
      </c>
    </row>
    <row r="919" spans="1:20" x14ac:dyDescent="0.35">
      <c r="A919" t="s">
        <v>95</v>
      </c>
      <c r="B919" t="s">
        <v>96</v>
      </c>
      <c r="C919" t="s">
        <v>97</v>
      </c>
      <c r="D919" s="29">
        <v>45470</v>
      </c>
      <c r="E919">
        <v>0</v>
      </c>
      <c r="F919">
        <v>0</v>
      </c>
      <c r="G919">
        <v>0</v>
      </c>
      <c r="H919">
        <v>0</v>
      </c>
      <c r="M919">
        <v>195.60002399999999</v>
      </c>
      <c r="N919">
        <v>195.60002399999999</v>
      </c>
      <c r="R919">
        <v>179.53321299999999</v>
      </c>
      <c r="S919" t="s">
        <v>204</v>
      </c>
      <c r="T919" s="247">
        <v>45283.335034722222</v>
      </c>
    </row>
    <row r="920" spans="1:20" x14ac:dyDescent="0.35">
      <c r="A920" t="s">
        <v>95</v>
      </c>
      <c r="B920" t="s">
        <v>96</v>
      </c>
      <c r="C920" t="s">
        <v>97</v>
      </c>
      <c r="D920" s="29">
        <v>45471</v>
      </c>
      <c r="E920">
        <v>0</v>
      </c>
      <c r="F920">
        <v>0</v>
      </c>
      <c r="G920">
        <v>0</v>
      </c>
      <c r="H920">
        <v>0</v>
      </c>
      <c r="M920">
        <v>195.60002399999999</v>
      </c>
      <c r="N920">
        <v>195.60002399999999</v>
      </c>
      <c r="R920">
        <v>179.53321299999999</v>
      </c>
      <c r="S920" t="s">
        <v>204</v>
      </c>
      <c r="T920" s="247">
        <v>45283.335046296299</v>
      </c>
    </row>
    <row r="921" spans="1:20" x14ac:dyDescent="0.35">
      <c r="A921" t="s">
        <v>95</v>
      </c>
      <c r="B921" t="s">
        <v>96</v>
      </c>
      <c r="C921" t="s">
        <v>97</v>
      </c>
      <c r="D921" s="29">
        <v>45472</v>
      </c>
      <c r="E921">
        <v>0</v>
      </c>
      <c r="F921">
        <v>0</v>
      </c>
      <c r="G921">
        <v>0</v>
      </c>
      <c r="H921">
        <v>0</v>
      </c>
      <c r="M921">
        <v>195.60002399999999</v>
      </c>
      <c r="N921">
        <v>195.60002399999999</v>
      </c>
      <c r="R921">
        <v>179.53321299999999</v>
      </c>
      <c r="S921" t="s">
        <v>204</v>
      </c>
      <c r="T921" s="247">
        <v>45283.335092592592</v>
      </c>
    </row>
    <row r="922" spans="1:20" x14ac:dyDescent="0.35">
      <c r="A922" t="s">
        <v>95</v>
      </c>
      <c r="B922" t="s">
        <v>96</v>
      </c>
      <c r="C922" t="s">
        <v>97</v>
      </c>
      <c r="D922" s="29">
        <v>45473</v>
      </c>
      <c r="E922">
        <v>0</v>
      </c>
      <c r="F922">
        <v>0</v>
      </c>
      <c r="G922">
        <v>0</v>
      </c>
      <c r="H922">
        <v>0</v>
      </c>
      <c r="M922">
        <v>195.60002399999999</v>
      </c>
      <c r="N922">
        <v>195.60002399999999</v>
      </c>
      <c r="R922">
        <v>179.53321299999999</v>
      </c>
      <c r="S922" t="s">
        <v>204</v>
      </c>
      <c r="T922" s="247">
        <v>45283.334224537037</v>
      </c>
    </row>
    <row r="923" spans="1:20" x14ac:dyDescent="0.35">
      <c r="A923" t="s">
        <v>95</v>
      </c>
      <c r="B923" t="s">
        <v>96</v>
      </c>
      <c r="C923" t="s">
        <v>97</v>
      </c>
      <c r="D923" s="29">
        <v>45474</v>
      </c>
      <c r="E923">
        <v>0</v>
      </c>
      <c r="F923">
        <v>0</v>
      </c>
      <c r="G923">
        <v>0</v>
      </c>
      <c r="H923">
        <v>0</v>
      </c>
      <c r="M923">
        <v>195.60002399999999</v>
      </c>
      <c r="N923">
        <v>195.60002399999999</v>
      </c>
      <c r="R923">
        <v>179.53321299999999</v>
      </c>
      <c r="S923" t="s">
        <v>204</v>
      </c>
      <c r="T923" s="247">
        <v>45283.335081018522</v>
      </c>
    </row>
    <row r="924" spans="1:20" x14ac:dyDescent="0.35">
      <c r="A924" t="s">
        <v>95</v>
      </c>
      <c r="B924" t="s">
        <v>96</v>
      </c>
      <c r="C924" t="s">
        <v>97</v>
      </c>
      <c r="D924" s="29">
        <v>45475</v>
      </c>
      <c r="E924">
        <v>0</v>
      </c>
      <c r="F924">
        <v>0</v>
      </c>
      <c r="G924">
        <v>0</v>
      </c>
      <c r="H924">
        <v>0</v>
      </c>
      <c r="M924">
        <v>195.60002399999999</v>
      </c>
      <c r="N924">
        <v>195.60002399999999</v>
      </c>
      <c r="R924">
        <v>179.53321299999999</v>
      </c>
      <c r="S924" t="s">
        <v>204</v>
      </c>
      <c r="T924" s="247">
        <v>45283.335081018522</v>
      </c>
    </row>
    <row r="925" spans="1:20" x14ac:dyDescent="0.35">
      <c r="A925" t="s">
        <v>95</v>
      </c>
      <c r="B925" t="s">
        <v>96</v>
      </c>
      <c r="C925" t="s">
        <v>97</v>
      </c>
      <c r="D925" s="29">
        <v>45476</v>
      </c>
      <c r="E925">
        <v>0</v>
      </c>
      <c r="F925">
        <v>0</v>
      </c>
      <c r="G925">
        <v>0</v>
      </c>
      <c r="H925">
        <v>0</v>
      </c>
      <c r="M925">
        <v>195.60002399999999</v>
      </c>
      <c r="N925">
        <v>195.60002399999999</v>
      </c>
      <c r="R925">
        <v>179.53321299999999</v>
      </c>
      <c r="S925" t="s">
        <v>204</v>
      </c>
      <c r="T925" s="247">
        <v>45283.335081018522</v>
      </c>
    </row>
    <row r="926" spans="1:20" x14ac:dyDescent="0.35">
      <c r="A926" t="s">
        <v>95</v>
      </c>
      <c r="B926" t="s">
        <v>96</v>
      </c>
      <c r="C926" t="s">
        <v>97</v>
      </c>
      <c r="D926" s="29">
        <v>45477</v>
      </c>
      <c r="E926">
        <v>0</v>
      </c>
      <c r="F926">
        <v>0</v>
      </c>
      <c r="G926">
        <v>0</v>
      </c>
      <c r="H926">
        <v>0</v>
      </c>
      <c r="M926">
        <v>195.60002399999999</v>
      </c>
      <c r="N926">
        <v>195.60002399999999</v>
      </c>
      <c r="R926">
        <v>179.53321299999999</v>
      </c>
      <c r="S926" t="s">
        <v>204</v>
      </c>
      <c r="T926" s="247">
        <v>45283.335092592592</v>
      </c>
    </row>
    <row r="927" spans="1:20" x14ac:dyDescent="0.35">
      <c r="A927" t="s">
        <v>95</v>
      </c>
      <c r="B927" t="s">
        <v>96</v>
      </c>
      <c r="C927" t="s">
        <v>97</v>
      </c>
      <c r="D927" s="29">
        <v>45478</v>
      </c>
      <c r="E927">
        <v>0</v>
      </c>
      <c r="F927">
        <v>0</v>
      </c>
      <c r="G927">
        <v>0</v>
      </c>
      <c r="H927">
        <v>0</v>
      </c>
      <c r="M927">
        <v>195.60002399999999</v>
      </c>
      <c r="N927">
        <v>195.60002399999999</v>
      </c>
      <c r="R927">
        <v>179.53321299999999</v>
      </c>
      <c r="S927" t="s">
        <v>204</v>
      </c>
      <c r="T927" s="247">
        <v>45283.335034722222</v>
      </c>
    </row>
    <row r="928" spans="1:20" x14ac:dyDescent="0.35">
      <c r="A928" t="s">
        <v>95</v>
      </c>
      <c r="B928" t="s">
        <v>96</v>
      </c>
      <c r="C928" t="s">
        <v>97</v>
      </c>
      <c r="D928" s="29">
        <v>45479</v>
      </c>
      <c r="E928">
        <v>0</v>
      </c>
      <c r="F928">
        <v>0</v>
      </c>
      <c r="G928">
        <v>0</v>
      </c>
      <c r="H928">
        <v>0</v>
      </c>
      <c r="M928">
        <v>195.60002399999999</v>
      </c>
      <c r="N928">
        <v>195.60002399999999</v>
      </c>
      <c r="R928">
        <v>179.53321299999999</v>
      </c>
      <c r="S928" t="s">
        <v>204</v>
      </c>
      <c r="T928" s="247">
        <v>45283.33489583333</v>
      </c>
    </row>
    <row r="929" spans="1:20" x14ac:dyDescent="0.35">
      <c r="A929" t="s">
        <v>95</v>
      </c>
      <c r="B929" t="s">
        <v>96</v>
      </c>
      <c r="C929" t="s">
        <v>97</v>
      </c>
      <c r="D929" s="29">
        <v>45480</v>
      </c>
      <c r="E929">
        <v>0</v>
      </c>
      <c r="F929">
        <v>0</v>
      </c>
      <c r="G929">
        <v>0</v>
      </c>
      <c r="H929">
        <v>0</v>
      </c>
      <c r="M929">
        <v>195.60002399999999</v>
      </c>
      <c r="N929">
        <v>195.60002399999999</v>
      </c>
      <c r="R929">
        <v>179.53321299999999</v>
      </c>
      <c r="S929" t="s">
        <v>204</v>
      </c>
      <c r="T929" s="247">
        <v>45283.334351851852</v>
      </c>
    </row>
    <row r="930" spans="1:20" x14ac:dyDescent="0.35">
      <c r="A930" t="s">
        <v>95</v>
      </c>
      <c r="B930" t="s">
        <v>96</v>
      </c>
      <c r="C930" t="s">
        <v>97</v>
      </c>
      <c r="D930" s="29">
        <v>45481</v>
      </c>
      <c r="E930">
        <v>0</v>
      </c>
      <c r="F930">
        <v>0</v>
      </c>
      <c r="G930">
        <v>0</v>
      </c>
      <c r="H930">
        <v>0</v>
      </c>
      <c r="M930">
        <v>195.60002399999999</v>
      </c>
      <c r="N930">
        <v>195.60002399999999</v>
      </c>
      <c r="R930">
        <v>179.53321299999999</v>
      </c>
      <c r="S930" t="s">
        <v>204</v>
      </c>
      <c r="T930" s="247">
        <v>45283.335081018522</v>
      </c>
    </row>
    <row r="931" spans="1:20" x14ac:dyDescent="0.35">
      <c r="A931" t="s">
        <v>95</v>
      </c>
      <c r="B931" t="s">
        <v>96</v>
      </c>
      <c r="C931" t="s">
        <v>97</v>
      </c>
      <c r="D931" s="29">
        <v>45482</v>
      </c>
      <c r="E931">
        <v>0</v>
      </c>
      <c r="F931">
        <v>0</v>
      </c>
      <c r="G931">
        <v>0</v>
      </c>
      <c r="H931">
        <v>0</v>
      </c>
      <c r="M931">
        <v>195.60002399999999</v>
      </c>
      <c r="N931">
        <v>195.60002399999999</v>
      </c>
      <c r="R931">
        <v>179.53321299999999</v>
      </c>
      <c r="S931" t="s">
        <v>204</v>
      </c>
      <c r="T931" s="247">
        <v>45283.335081018522</v>
      </c>
    </row>
    <row r="932" spans="1:20" x14ac:dyDescent="0.35">
      <c r="A932" t="s">
        <v>95</v>
      </c>
      <c r="B932" t="s">
        <v>96</v>
      </c>
      <c r="C932" t="s">
        <v>97</v>
      </c>
      <c r="D932" s="29">
        <v>45483</v>
      </c>
      <c r="E932">
        <v>0</v>
      </c>
      <c r="F932">
        <v>0</v>
      </c>
      <c r="G932">
        <v>0</v>
      </c>
      <c r="H932">
        <v>0</v>
      </c>
      <c r="M932">
        <v>195.60002399999999</v>
      </c>
      <c r="N932">
        <v>195.60002399999999</v>
      </c>
      <c r="R932">
        <v>179.53321299999999</v>
      </c>
      <c r="S932" t="s">
        <v>204</v>
      </c>
      <c r="T932" s="247">
        <v>45283.334224537037</v>
      </c>
    </row>
    <row r="933" spans="1:20" x14ac:dyDescent="0.35">
      <c r="A933" t="s">
        <v>95</v>
      </c>
      <c r="B933" t="s">
        <v>96</v>
      </c>
      <c r="C933" t="s">
        <v>97</v>
      </c>
      <c r="D933" s="29">
        <v>45484</v>
      </c>
      <c r="E933">
        <v>0</v>
      </c>
      <c r="F933">
        <v>0</v>
      </c>
      <c r="G933">
        <v>0</v>
      </c>
      <c r="H933">
        <v>0</v>
      </c>
      <c r="M933">
        <v>195.60002399999999</v>
      </c>
      <c r="N933">
        <v>195.60002399999999</v>
      </c>
      <c r="R933">
        <v>179.53321299999999</v>
      </c>
      <c r="S933" t="s">
        <v>204</v>
      </c>
      <c r="T933" s="247">
        <v>45283.335081018522</v>
      </c>
    </row>
    <row r="934" spans="1:20" x14ac:dyDescent="0.35">
      <c r="A934" t="s">
        <v>95</v>
      </c>
      <c r="B934" t="s">
        <v>96</v>
      </c>
      <c r="C934" t="s">
        <v>97</v>
      </c>
      <c r="D934" s="29">
        <v>45485</v>
      </c>
      <c r="E934">
        <v>0</v>
      </c>
      <c r="F934">
        <v>0</v>
      </c>
      <c r="G934">
        <v>0</v>
      </c>
      <c r="H934">
        <v>0</v>
      </c>
      <c r="M934">
        <v>195.60002399999999</v>
      </c>
      <c r="N934">
        <v>195.60002399999999</v>
      </c>
      <c r="R934">
        <v>179.53321299999999</v>
      </c>
      <c r="S934" t="s">
        <v>204</v>
      </c>
      <c r="T934" s="247">
        <v>45283.335034722222</v>
      </c>
    </row>
    <row r="935" spans="1:20" x14ac:dyDescent="0.35">
      <c r="A935" t="s">
        <v>95</v>
      </c>
      <c r="B935" t="s">
        <v>96</v>
      </c>
      <c r="C935" t="s">
        <v>97</v>
      </c>
      <c r="D935" s="29">
        <v>45486</v>
      </c>
      <c r="E935">
        <v>0</v>
      </c>
      <c r="F935">
        <v>0</v>
      </c>
      <c r="G935">
        <v>0</v>
      </c>
      <c r="H935">
        <v>0</v>
      </c>
      <c r="M935">
        <v>195.60002399999999</v>
      </c>
      <c r="N935">
        <v>195.60002399999999</v>
      </c>
      <c r="R935">
        <v>179.53321299999999</v>
      </c>
      <c r="S935" t="s">
        <v>204</v>
      </c>
      <c r="T935" s="247">
        <v>45283.335069444445</v>
      </c>
    </row>
    <row r="936" spans="1:20" x14ac:dyDescent="0.35">
      <c r="A936" t="s">
        <v>95</v>
      </c>
      <c r="B936" t="s">
        <v>96</v>
      </c>
      <c r="C936" t="s">
        <v>97</v>
      </c>
      <c r="D936" s="29">
        <v>45487</v>
      </c>
      <c r="E936">
        <v>0</v>
      </c>
      <c r="F936">
        <v>0</v>
      </c>
      <c r="G936">
        <v>0</v>
      </c>
      <c r="H936">
        <v>0</v>
      </c>
      <c r="M936">
        <v>195.60002399999999</v>
      </c>
      <c r="N936">
        <v>195.60002399999999</v>
      </c>
      <c r="R936">
        <v>179.53321299999999</v>
      </c>
      <c r="S936" t="s">
        <v>204</v>
      </c>
      <c r="T936" s="247">
        <v>45283.335081018522</v>
      </c>
    </row>
    <row r="937" spans="1:20" x14ac:dyDescent="0.35">
      <c r="A937" t="s">
        <v>95</v>
      </c>
      <c r="B937" t="s">
        <v>96</v>
      </c>
      <c r="C937" t="s">
        <v>97</v>
      </c>
      <c r="D937" s="29">
        <v>45488</v>
      </c>
      <c r="E937">
        <v>0</v>
      </c>
      <c r="F937">
        <v>0</v>
      </c>
      <c r="G937">
        <v>0</v>
      </c>
      <c r="H937">
        <v>0</v>
      </c>
      <c r="M937">
        <v>195.60002399999999</v>
      </c>
      <c r="N937">
        <v>195.60002399999999</v>
      </c>
      <c r="R937">
        <v>179.53321299999999</v>
      </c>
      <c r="S937" t="s">
        <v>204</v>
      </c>
      <c r="T937" s="247">
        <v>45283.335057870368</v>
      </c>
    </row>
    <row r="938" spans="1:20" x14ac:dyDescent="0.35">
      <c r="A938" t="s">
        <v>95</v>
      </c>
      <c r="B938" t="s">
        <v>96</v>
      </c>
      <c r="C938" t="s">
        <v>97</v>
      </c>
      <c r="D938" s="29">
        <v>45489</v>
      </c>
      <c r="E938">
        <v>0</v>
      </c>
      <c r="F938">
        <v>0</v>
      </c>
      <c r="G938">
        <v>0</v>
      </c>
      <c r="H938">
        <v>0</v>
      </c>
      <c r="M938">
        <v>195.60002399999999</v>
      </c>
      <c r="N938">
        <v>195.60002399999999</v>
      </c>
      <c r="R938">
        <v>179.53321299999999</v>
      </c>
      <c r="S938" t="s">
        <v>204</v>
      </c>
      <c r="T938" s="247">
        <v>45283.335069444445</v>
      </c>
    </row>
    <row r="939" spans="1:20" x14ac:dyDescent="0.35">
      <c r="A939" t="s">
        <v>95</v>
      </c>
      <c r="B939" t="s">
        <v>96</v>
      </c>
      <c r="C939" t="s">
        <v>97</v>
      </c>
      <c r="D939" s="29">
        <v>45490</v>
      </c>
      <c r="E939">
        <v>0</v>
      </c>
      <c r="F939">
        <v>0</v>
      </c>
      <c r="G939">
        <v>0</v>
      </c>
      <c r="H939">
        <v>0</v>
      </c>
      <c r="M939">
        <v>195.60002399999999</v>
      </c>
      <c r="N939">
        <v>195.60002399999999</v>
      </c>
      <c r="R939">
        <v>179.53321299999999</v>
      </c>
      <c r="S939" t="s">
        <v>204</v>
      </c>
      <c r="T939" s="247">
        <v>45283.335034722222</v>
      </c>
    </row>
    <row r="940" spans="1:20" x14ac:dyDescent="0.35">
      <c r="A940" t="s">
        <v>95</v>
      </c>
      <c r="B940" t="s">
        <v>96</v>
      </c>
      <c r="C940" t="s">
        <v>97</v>
      </c>
      <c r="D940" s="29">
        <v>45491</v>
      </c>
      <c r="E940">
        <v>0</v>
      </c>
      <c r="F940">
        <v>0</v>
      </c>
      <c r="G940">
        <v>0</v>
      </c>
      <c r="H940">
        <v>0</v>
      </c>
      <c r="M940">
        <v>195.60002399999999</v>
      </c>
      <c r="N940">
        <v>195.60002399999999</v>
      </c>
      <c r="R940">
        <v>179.53321299999999</v>
      </c>
      <c r="S940" t="s">
        <v>204</v>
      </c>
      <c r="T940" s="247">
        <v>45283.335081018522</v>
      </c>
    </row>
    <row r="941" spans="1:20" x14ac:dyDescent="0.35">
      <c r="A941" t="s">
        <v>95</v>
      </c>
      <c r="B941" t="s">
        <v>96</v>
      </c>
      <c r="C941" t="s">
        <v>97</v>
      </c>
      <c r="D941" s="29">
        <v>45492</v>
      </c>
      <c r="E941">
        <v>0</v>
      </c>
      <c r="F941">
        <v>0</v>
      </c>
      <c r="G941">
        <v>0</v>
      </c>
      <c r="H941">
        <v>0</v>
      </c>
      <c r="M941">
        <v>195.60002399999999</v>
      </c>
      <c r="N941">
        <v>195.60002399999999</v>
      </c>
      <c r="R941">
        <v>179.53321299999999</v>
      </c>
      <c r="S941" t="s">
        <v>204</v>
      </c>
      <c r="T941" s="247">
        <v>45283.335069444445</v>
      </c>
    </row>
    <row r="942" spans="1:20" x14ac:dyDescent="0.35">
      <c r="A942" t="s">
        <v>95</v>
      </c>
      <c r="B942" t="s">
        <v>96</v>
      </c>
      <c r="C942" t="s">
        <v>97</v>
      </c>
      <c r="D942" s="29">
        <v>45493</v>
      </c>
      <c r="E942">
        <v>0</v>
      </c>
      <c r="F942">
        <v>0</v>
      </c>
      <c r="G942">
        <v>0</v>
      </c>
      <c r="H942">
        <v>0</v>
      </c>
      <c r="M942">
        <v>195.60002399999999</v>
      </c>
      <c r="N942">
        <v>195.60002399999999</v>
      </c>
      <c r="R942">
        <v>179.53321299999999</v>
      </c>
      <c r="S942" t="s">
        <v>204</v>
      </c>
      <c r="T942" s="247">
        <v>45283.335034722222</v>
      </c>
    </row>
    <row r="943" spans="1:20" x14ac:dyDescent="0.35">
      <c r="A943" t="s">
        <v>95</v>
      </c>
      <c r="B943" t="s">
        <v>96</v>
      </c>
      <c r="C943" t="s">
        <v>97</v>
      </c>
      <c r="D943" s="29">
        <v>45494</v>
      </c>
      <c r="E943">
        <v>0</v>
      </c>
      <c r="F943">
        <v>0</v>
      </c>
      <c r="G943">
        <v>0</v>
      </c>
      <c r="H943">
        <v>0</v>
      </c>
      <c r="M943">
        <v>195.60002399999999</v>
      </c>
      <c r="N943">
        <v>195.60002399999999</v>
      </c>
      <c r="R943">
        <v>179.53321299999999</v>
      </c>
      <c r="S943" t="s">
        <v>204</v>
      </c>
      <c r="T943" s="247">
        <v>45283.334432870368</v>
      </c>
    </row>
    <row r="944" spans="1:20" x14ac:dyDescent="0.35">
      <c r="A944" t="s">
        <v>95</v>
      </c>
      <c r="B944" t="s">
        <v>96</v>
      </c>
      <c r="C944" t="s">
        <v>97</v>
      </c>
      <c r="D944" s="29">
        <v>45495</v>
      </c>
      <c r="E944">
        <v>0</v>
      </c>
      <c r="F944">
        <v>0</v>
      </c>
      <c r="G944">
        <v>0</v>
      </c>
      <c r="H944">
        <v>0</v>
      </c>
      <c r="M944">
        <v>195.60002399999999</v>
      </c>
      <c r="N944">
        <v>195.60002399999999</v>
      </c>
      <c r="R944">
        <v>179.53321299999999</v>
      </c>
      <c r="S944" t="s">
        <v>204</v>
      </c>
      <c r="T944" s="247">
        <v>45283.335081018522</v>
      </c>
    </row>
    <row r="945" spans="1:20" x14ac:dyDescent="0.35">
      <c r="A945" t="s">
        <v>95</v>
      </c>
      <c r="B945" t="s">
        <v>96</v>
      </c>
      <c r="C945" t="s">
        <v>97</v>
      </c>
      <c r="D945" s="29">
        <v>45496</v>
      </c>
      <c r="E945">
        <v>0</v>
      </c>
      <c r="F945">
        <v>0</v>
      </c>
      <c r="G945">
        <v>0</v>
      </c>
      <c r="H945">
        <v>0</v>
      </c>
      <c r="M945">
        <v>195.60002399999999</v>
      </c>
      <c r="N945">
        <v>195.60002399999999</v>
      </c>
      <c r="R945">
        <v>179.53321299999999</v>
      </c>
      <c r="S945" t="s">
        <v>204</v>
      </c>
      <c r="T945" s="247">
        <v>45283.335081018522</v>
      </c>
    </row>
    <row r="946" spans="1:20" x14ac:dyDescent="0.35">
      <c r="A946" t="s">
        <v>95</v>
      </c>
      <c r="B946" t="s">
        <v>96</v>
      </c>
      <c r="C946" t="s">
        <v>97</v>
      </c>
      <c r="D946" s="29">
        <v>45497</v>
      </c>
      <c r="E946">
        <v>0</v>
      </c>
      <c r="F946">
        <v>0</v>
      </c>
      <c r="G946">
        <v>0</v>
      </c>
      <c r="H946">
        <v>0</v>
      </c>
      <c r="M946">
        <v>195.60002399999999</v>
      </c>
      <c r="N946">
        <v>195.60002399999999</v>
      </c>
      <c r="R946">
        <v>179.53321299999999</v>
      </c>
      <c r="S946" t="s">
        <v>204</v>
      </c>
      <c r="T946" s="247">
        <v>45283.335069444445</v>
      </c>
    </row>
    <row r="947" spans="1:20" x14ac:dyDescent="0.35">
      <c r="A947" t="s">
        <v>95</v>
      </c>
      <c r="B947" t="s">
        <v>96</v>
      </c>
      <c r="C947" t="s">
        <v>97</v>
      </c>
      <c r="D947" s="29">
        <v>45498</v>
      </c>
      <c r="E947">
        <v>0</v>
      </c>
      <c r="F947">
        <v>0</v>
      </c>
      <c r="G947">
        <v>0</v>
      </c>
      <c r="H947">
        <v>0</v>
      </c>
      <c r="M947">
        <v>195.60002399999999</v>
      </c>
      <c r="N947">
        <v>195.60002399999999</v>
      </c>
      <c r="R947">
        <v>179.53321299999999</v>
      </c>
      <c r="S947" t="s">
        <v>204</v>
      </c>
      <c r="T947" s="247">
        <v>45283.335069444445</v>
      </c>
    </row>
    <row r="948" spans="1:20" x14ac:dyDescent="0.35">
      <c r="A948" t="s">
        <v>95</v>
      </c>
      <c r="B948" t="s">
        <v>96</v>
      </c>
      <c r="C948" t="s">
        <v>97</v>
      </c>
      <c r="D948" s="29">
        <v>45499</v>
      </c>
      <c r="E948">
        <v>0</v>
      </c>
      <c r="F948">
        <v>0</v>
      </c>
      <c r="G948">
        <v>0</v>
      </c>
      <c r="H948">
        <v>0</v>
      </c>
      <c r="M948">
        <v>195.60002399999999</v>
      </c>
      <c r="N948">
        <v>195.60002399999999</v>
      </c>
      <c r="R948">
        <v>179.53321299999999</v>
      </c>
      <c r="S948" t="s">
        <v>204</v>
      </c>
      <c r="T948" s="247">
        <v>45283.335034722222</v>
      </c>
    </row>
    <row r="949" spans="1:20" x14ac:dyDescent="0.35">
      <c r="A949" t="s">
        <v>95</v>
      </c>
      <c r="B949" t="s">
        <v>96</v>
      </c>
      <c r="C949" t="s">
        <v>97</v>
      </c>
      <c r="D949" s="29">
        <v>45500</v>
      </c>
      <c r="E949">
        <v>0</v>
      </c>
      <c r="F949">
        <v>0</v>
      </c>
      <c r="G949">
        <v>0</v>
      </c>
      <c r="H949">
        <v>0</v>
      </c>
      <c r="M949">
        <v>195.60002399999999</v>
      </c>
      <c r="N949">
        <v>195.60002399999999</v>
      </c>
      <c r="R949">
        <v>179.53321299999999</v>
      </c>
      <c r="S949" t="s">
        <v>204</v>
      </c>
      <c r="T949" s="247">
        <v>45283.335034722222</v>
      </c>
    </row>
    <row r="950" spans="1:20" x14ac:dyDescent="0.35">
      <c r="A950" t="s">
        <v>95</v>
      </c>
      <c r="B950" t="s">
        <v>96</v>
      </c>
      <c r="C950" t="s">
        <v>97</v>
      </c>
      <c r="D950" s="29">
        <v>45501</v>
      </c>
      <c r="E950">
        <v>0</v>
      </c>
      <c r="F950">
        <v>0</v>
      </c>
      <c r="G950">
        <v>0</v>
      </c>
      <c r="H950">
        <v>0</v>
      </c>
      <c r="M950">
        <v>195.60002399999999</v>
      </c>
      <c r="N950">
        <v>195.60002399999999</v>
      </c>
      <c r="R950">
        <v>179.53321299999999</v>
      </c>
      <c r="S950" t="s">
        <v>204</v>
      </c>
      <c r="T950" s="247">
        <v>45283.335081018522</v>
      </c>
    </row>
    <row r="951" spans="1:20" x14ac:dyDescent="0.35">
      <c r="A951" t="s">
        <v>95</v>
      </c>
      <c r="B951" t="s">
        <v>96</v>
      </c>
      <c r="C951" t="s">
        <v>97</v>
      </c>
      <c r="D951" s="29">
        <v>45502</v>
      </c>
      <c r="E951">
        <v>0</v>
      </c>
      <c r="F951">
        <v>0</v>
      </c>
      <c r="G951">
        <v>0</v>
      </c>
      <c r="H951">
        <v>0</v>
      </c>
      <c r="M951">
        <v>195.60002399999999</v>
      </c>
      <c r="N951">
        <v>195.60002399999999</v>
      </c>
      <c r="R951">
        <v>179.53321299999999</v>
      </c>
      <c r="S951" t="s">
        <v>204</v>
      </c>
      <c r="T951" s="247">
        <v>45283.334317129629</v>
      </c>
    </row>
    <row r="952" spans="1:20" x14ac:dyDescent="0.35">
      <c r="A952" t="s">
        <v>95</v>
      </c>
      <c r="B952" t="s">
        <v>96</v>
      </c>
      <c r="C952" t="s">
        <v>97</v>
      </c>
      <c r="D952" s="29">
        <v>45503</v>
      </c>
      <c r="E952">
        <v>0</v>
      </c>
      <c r="F952">
        <v>0</v>
      </c>
      <c r="G952">
        <v>0</v>
      </c>
      <c r="H952">
        <v>0</v>
      </c>
      <c r="M952">
        <v>195.60002399999999</v>
      </c>
      <c r="N952">
        <v>195.60002399999999</v>
      </c>
      <c r="R952">
        <v>179.53321299999999</v>
      </c>
      <c r="S952" t="s">
        <v>204</v>
      </c>
      <c r="T952" s="247">
        <v>45283.334849537037</v>
      </c>
    </row>
    <row r="953" spans="1:20" x14ac:dyDescent="0.35">
      <c r="A953" t="s">
        <v>95</v>
      </c>
      <c r="B953" t="s">
        <v>96</v>
      </c>
      <c r="C953" t="s">
        <v>97</v>
      </c>
      <c r="D953" s="29">
        <v>45504</v>
      </c>
      <c r="E953">
        <v>0</v>
      </c>
      <c r="F953">
        <v>0</v>
      </c>
      <c r="G953">
        <v>0</v>
      </c>
      <c r="H953">
        <v>0</v>
      </c>
      <c r="M953">
        <v>195.60002399999999</v>
      </c>
      <c r="N953">
        <v>195.60002399999999</v>
      </c>
      <c r="R953">
        <v>179.53321299999999</v>
      </c>
      <c r="S953" t="s">
        <v>204</v>
      </c>
      <c r="T953" s="247">
        <v>45283.335081018522</v>
      </c>
    </row>
    <row r="954" spans="1:20" x14ac:dyDescent="0.35">
      <c r="A954" t="s">
        <v>95</v>
      </c>
      <c r="B954" t="s">
        <v>96</v>
      </c>
      <c r="C954" t="s">
        <v>97</v>
      </c>
      <c r="D954" s="29">
        <v>45505</v>
      </c>
      <c r="E954">
        <v>0</v>
      </c>
      <c r="F954">
        <v>0</v>
      </c>
      <c r="G954">
        <v>0</v>
      </c>
      <c r="H954">
        <v>0</v>
      </c>
      <c r="M954">
        <v>195.60002399999999</v>
      </c>
      <c r="N954">
        <v>195.60002399999999</v>
      </c>
      <c r="R954">
        <v>179.53321299999999</v>
      </c>
      <c r="S954" t="s">
        <v>204</v>
      </c>
      <c r="T954" s="247">
        <v>45283.335081018522</v>
      </c>
    </row>
    <row r="955" spans="1:20" x14ac:dyDescent="0.35">
      <c r="A955" t="s">
        <v>95</v>
      </c>
      <c r="B955" t="s">
        <v>96</v>
      </c>
      <c r="C955" t="s">
        <v>97</v>
      </c>
      <c r="D955" s="29">
        <v>45506</v>
      </c>
      <c r="E955">
        <v>0</v>
      </c>
      <c r="F955">
        <v>0</v>
      </c>
      <c r="G955">
        <v>0</v>
      </c>
      <c r="H955">
        <v>0</v>
      </c>
      <c r="M955">
        <v>195.60002399999999</v>
      </c>
      <c r="N955">
        <v>195.60002399999999</v>
      </c>
      <c r="R955">
        <v>179.53321299999999</v>
      </c>
      <c r="S955" t="s">
        <v>204</v>
      </c>
      <c r="T955" s="247">
        <v>45283.335081018522</v>
      </c>
    </row>
    <row r="956" spans="1:20" x14ac:dyDescent="0.35">
      <c r="A956" t="s">
        <v>95</v>
      </c>
      <c r="B956" t="s">
        <v>96</v>
      </c>
      <c r="C956" t="s">
        <v>97</v>
      </c>
      <c r="D956" s="29">
        <v>45507</v>
      </c>
      <c r="E956">
        <v>0</v>
      </c>
      <c r="F956">
        <v>0</v>
      </c>
      <c r="G956">
        <v>0</v>
      </c>
      <c r="H956">
        <v>0</v>
      </c>
      <c r="M956">
        <v>195.60002399999999</v>
      </c>
      <c r="N956">
        <v>195.60002399999999</v>
      </c>
      <c r="R956">
        <v>179.53321299999999</v>
      </c>
      <c r="S956" t="s">
        <v>204</v>
      </c>
      <c r="T956" s="247">
        <v>45283.334282407406</v>
      </c>
    </row>
    <row r="957" spans="1:20" x14ac:dyDescent="0.35">
      <c r="A957" t="s">
        <v>95</v>
      </c>
      <c r="B957" t="s">
        <v>96</v>
      </c>
      <c r="C957" t="s">
        <v>97</v>
      </c>
      <c r="D957" s="29">
        <v>45508</v>
      </c>
      <c r="E957">
        <v>0</v>
      </c>
      <c r="F957">
        <v>0</v>
      </c>
      <c r="G957">
        <v>0</v>
      </c>
      <c r="H957">
        <v>0</v>
      </c>
      <c r="M957">
        <v>195.60002399999999</v>
      </c>
      <c r="N957">
        <v>195.60002399999999</v>
      </c>
      <c r="R957">
        <v>179.53321299999999</v>
      </c>
      <c r="S957" t="s">
        <v>204</v>
      </c>
      <c r="T957" s="247">
        <v>45283.334224537037</v>
      </c>
    </row>
    <row r="958" spans="1:20" x14ac:dyDescent="0.35">
      <c r="A958" t="s">
        <v>95</v>
      </c>
      <c r="B958" t="s">
        <v>96</v>
      </c>
      <c r="C958" t="s">
        <v>97</v>
      </c>
      <c r="D958" s="29">
        <v>45509</v>
      </c>
      <c r="E958">
        <v>0</v>
      </c>
      <c r="F958">
        <v>0</v>
      </c>
      <c r="G958">
        <v>0</v>
      </c>
      <c r="H958">
        <v>0</v>
      </c>
      <c r="M958">
        <v>195.60002399999999</v>
      </c>
      <c r="N958">
        <v>195.60002399999999</v>
      </c>
      <c r="R958">
        <v>179.53321299999999</v>
      </c>
      <c r="S958" t="s">
        <v>204</v>
      </c>
      <c r="T958" s="247">
        <v>45283.335046296299</v>
      </c>
    </row>
    <row r="959" spans="1:20" x14ac:dyDescent="0.35">
      <c r="A959" t="s">
        <v>95</v>
      </c>
      <c r="B959" t="s">
        <v>96</v>
      </c>
      <c r="C959" t="s">
        <v>97</v>
      </c>
      <c r="D959" s="29">
        <v>45510</v>
      </c>
      <c r="E959">
        <v>0</v>
      </c>
      <c r="F959">
        <v>0</v>
      </c>
      <c r="G959">
        <v>0</v>
      </c>
      <c r="H959">
        <v>0</v>
      </c>
      <c r="M959">
        <v>195.60002399999999</v>
      </c>
      <c r="N959">
        <v>195.60002399999999</v>
      </c>
      <c r="R959">
        <v>179.53321299999999</v>
      </c>
      <c r="S959" t="s">
        <v>204</v>
      </c>
      <c r="T959" s="247">
        <v>45283.335081018522</v>
      </c>
    </row>
    <row r="960" spans="1:20" x14ac:dyDescent="0.35">
      <c r="A960" t="s">
        <v>95</v>
      </c>
      <c r="B960" t="s">
        <v>96</v>
      </c>
      <c r="C960" t="s">
        <v>97</v>
      </c>
      <c r="D960" s="29">
        <v>45511</v>
      </c>
      <c r="E960">
        <v>0</v>
      </c>
      <c r="F960">
        <v>0</v>
      </c>
      <c r="G960">
        <v>0</v>
      </c>
      <c r="H960">
        <v>0</v>
      </c>
      <c r="M960">
        <v>195.60002399999999</v>
      </c>
      <c r="N960">
        <v>195.60002399999999</v>
      </c>
      <c r="R960">
        <v>179.53321299999999</v>
      </c>
      <c r="S960" t="s">
        <v>204</v>
      </c>
      <c r="T960" s="247">
        <v>45283.335092592592</v>
      </c>
    </row>
    <row r="961" spans="1:20" x14ac:dyDescent="0.35">
      <c r="A961" t="s">
        <v>95</v>
      </c>
      <c r="B961" t="s">
        <v>96</v>
      </c>
      <c r="C961" t="s">
        <v>97</v>
      </c>
      <c r="D961" s="29">
        <v>45512</v>
      </c>
      <c r="E961">
        <v>0</v>
      </c>
      <c r="F961">
        <v>0</v>
      </c>
      <c r="G961">
        <v>0</v>
      </c>
      <c r="H961">
        <v>0</v>
      </c>
      <c r="M961">
        <v>195.60002399999999</v>
      </c>
      <c r="N961">
        <v>195.60002399999999</v>
      </c>
      <c r="R961">
        <v>179.53321299999999</v>
      </c>
      <c r="S961" t="s">
        <v>204</v>
      </c>
      <c r="T961" s="247">
        <v>45283.334224537037</v>
      </c>
    </row>
    <row r="962" spans="1:20" x14ac:dyDescent="0.35">
      <c r="A962" t="s">
        <v>95</v>
      </c>
      <c r="B962" t="s">
        <v>96</v>
      </c>
      <c r="C962" t="s">
        <v>97</v>
      </c>
      <c r="D962" s="29">
        <v>45513</v>
      </c>
      <c r="E962">
        <v>0</v>
      </c>
      <c r="F962">
        <v>0</v>
      </c>
      <c r="G962">
        <v>0</v>
      </c>
      <c r="H962">
        <v>0</v>
      </c>
      <c r="M962">
        <v>195.60002399999999</v>
      </c>
      <c r="N962">
        <v>195.60002399999999</v>
      </c>
      <c r="R962">
        <v>179.53321299999999</v>
      </c>
      <c r="S962" t="s">
        <v>204</v>
      </c>
      <c r="T962" s="247">
        <v>45283.335034722222</v>
      </c>
    </row>
    <row r="963" spans="1:20" x14ac:dyDescent="0.35">
      <c r="A963" t="s">
        <v>95</v>
      </c>
      <c r="B963" t="s">
        <v>96</v>
      </c>
      <c r="C963" t="s">
        <v>97</v>
      </c>
      <c r="D963" s="29">
        <v>45514</v>
      </c>
      <c r="E963">
        <v>0</v>
      </c>
      <c r="F963">
        <v>0</v>
      </c>
      <c r="G963">
        <v>0</v>
      </c>
      <c r="H963">
        <v>0</v>
      </c>
      <c r="M963">
        <v>195.60002399999999</v>
      </c>
      <c r="N963">
        <v>195.60002399999999</v>
      </c>
      <c r="R963">
        <v>179.53321299999999</v>
      </c>
      <c r="S963" t="s">
        <v>204</v>
      </c>
      <c r="T963" s="247">
        <v>45283.335069444445</v>
      </c>
    </row>
    <row r="964" spans="1:20" x14ac:dyDescent="0.35">
      <c r="A964" t="s">
        <v>95</v>
      </c>
      <c r="B964" t="s">
        <v>96</v>
      </c>
      <c r="C964" t="s">
        <v>97</v>
      </c>
      <c r="D964" s="29">
        <v>45515</v>
      </c>
      <c r="E964">
        <v>0</v>
      </c>
      <c r="F964">
        <v>0</v>
      </c>
      <c r="G964">
        <v>0</v>
      </c>
      <c r="H964">
        <v>0</v>
      </c>
      <c r="M964">
        <v>195.60002399999999</v>
      </c>
      <c r="N964">
        <v>195.60002399999999</v>
      </c>
      <c r="R964">
        <v>179.53321299999999</v>
      </c>
      <c r="S964" t="s">
        <v>204</v>
      </c>
      <c r="T964" s="247">
        <v>45283.335034722222</v>
      </c>
    </row>
    <row r="965" spans="1:20" x14ac:dyDescent="0.35">
      <c r="A965" t="s">
        <v>95</v>
      </c>
      <c r="B965" t="s">
        <v>96</v>
      </c>
      <c r="C965" t="s">
        <v>97</v>
      </c>
      <c r="D965" s="29">
        <v>45516</v>
      </c>
      <c r="E965">
        <v>0</v>
      </c>
      <c r="F965">
        <v>0</v>
      </c>
      <c r="G965">
        <v>0</v>
      </c>
      <c r="H965">
        <v>0</v>
      </c>
      <c r="M965">
        <v>195.60002399999999</v>
      </c>
      <c r="N965">
        <v>195.60002399999999</v>
      </c>
      <c r="R965">
        <v>179.53321299999999</v>
      </c>
      <c r="S965" t="s">
        <v>204</v>
      </c>
      <c r="T965" s="247">
        <v>45283.335046296299</v>
      </c>
    </row>
    <row r="966" spans="1:20" x14ac:dyDescent="0.35">
      <c r="A966" t="s">
        <v>95</v>
      </c>
      <c r="B966" t="s">
        <v>96</v>
      </c>
      <c r="C966" t="s">
        <v>97</v>
      </c>
      <c r="D966" s="29">
        <v>45517</v>
      </c>
      <c r="E966">
        <v>0</v>
      </c>
      <c r="F966">
        <v>0</v>
      </c>
      <c r="G966">
        <v>0</v>
      </c>
      <c r="H966">
        <v>0</v>
      </c>
      <c r="M966">
        <v>195.60002399999999</v>
      </c>
      <c r="N966">
        <v>195.60002399999999</v>
      </c>
      <c r="R966">
        <v>179.53321299999999</v>
      </c>
      <c r="S966" t="s">
        <v>204</v>
      </c>
      <c r="T966" s="247">
        <v>45283.335057870368</v>
      </c>
    </row>
    <row r="967" spans="1:20" x14ac:dyDescent="0.35">
      <c r="A967" t="s">
        <v>95</v>
      </c>
      <c r="B967" t="s">
        <v>96</v>
      </c>
      <c r="C967" t="s">
        <v>97</v>
      </c>
      <c r="D967" s="29">
        <v>45518</v>
      </c>
      <c r="E967">
        <v>0</v>
      </c>
      <c r="F967">
        <v>0</v>
      </c>
      <c r="G967">
        <v>0</v>
      </c>
      <c r="H967">
        <v>0</v>
      </c>
      <c r="M967">
        <v>195.60002399999999</v>
      </c>
      <c r="N967">
        <v>195.60002399999999</v>
      </c>
      <c r="R967">
        <v>179.53321299999999</v>
      </c>
      <c r="S967" t="s">
        <v>204</v>
      </c>
      <c r="T967" s="247">
        <v>45283.335057870368</v>
      </c>
    </row>
    <row r="968" spans="1:20" x14ac:dyDescent="0.35">
      <c r="A968" t="s">
        <v>95</v>
      </c>
      <c r="B968" t="s">
        <v>96</v>
      </c>
      <c r="C968" t="s">
        <v>97</v>
      </c>
      <c r="D968" s="29">
        <v>45519</v>
      </c>
      <c r="E968">
        <v>0</v>
      </c>
      <c r="F968">
        <v>0</v>
      </c>
      <c r="G968">
        <v>0</v>
      </c>
      <c r="H968">
        <v>0</v>
      </c>
      <c r="M968">
        <v>195.60002399999999</v>
      </c>
      <c r="N968">
        <v>195.60002399999999</v>
      </c>
      <c r="R968">
        <v>179.53321299999999</v>
      </c>
      <c r="S968" t="s">
        <v>204</v>
      </c>
      <c r="T968" s="247">
        <v>45283.334224537037</v>
      </c>
    </row>
    <row r="969" spans="1:20" x14ac:dyDescent="0.35">
      <c r="A969" t="s">
        <v>95</v>
      </c>
      <c r="B969" t="s">
        <v>96</v>
      </c>
      <c r="C969" t="s">
        <v>97</v>
      </c>
      <c r="D969" s="29">
        <v>45520</v>
      </c>
      <c r="E969">
        <v>0</v>
      </c>
      <c r="F969">
        <v>0</v>
      </c>
      <c r="G969">
        <v>0</v>
      </c>
      <c r="H969">
        <v>0</v>
      </c>
      <c r="M969">
        <v>195.60002399999999</v>
      </c>
      <c r="N969">
        <v>195.60002399999999</v>
      </c>
      <c r="R969">
        <v>179.53321299999999</v>
      </c>
      <c r="S969" t="s">
        <v>204</v>
      </c>
      <c r="T969" s="247">
        <v>45283.335034722222</v>
      </c>
    </row>
    <row r="970" spans="1:20" x14ac:dyDescent="0.35">
      <c r="A970" t="s">
        <v>95</v>
      </c>
      <c r="B970" t="s">
        <v>96</v>
      </c>
      <c r="C970" t="s">
        <v>97</v>
      </c>
      <c r="D970" s="29">
        <v>45521</v>
      </c>
      <c r="E970">
        <v>0</v>
      </c>
      <c r="F970">
        <v>0</v>
      </c>
      <c r="G970">
        <v>0</v>
      </c>
      <c r="H970">
        <v>0</v>
      </c>
      <c r="M970">
        <v>195.60002399999999</v>
      </c>
      <c r="N970">
        <v>195.60002399999999</v>
      </c>
      <c r="R970">
        <v>179.53321299999999</v>
      </c>
      <c r="S970" t="s">
        <v>204</v>
      </c>
      <c r="T970" s="247">
        <v>45283.335034722222</v>
      </c>
    </row>
    <row r="971" spans="1:20" x14ac:dyDescent="0.35">
      <c r="A971" t="s">
        <v>95</v>
      </c>
      <c r="B971" t="s">
        <v>96</v>
      </c>
      <c r="C971" t="s">
        <v>97</v>
      </c>
      <c r="D971" s="29">
        <v>45522</v>
      </c>
      <c r="E971">
        <v>0</v>
      </c>
      <c r="F971">
        <v>0</v>
      </c>
      <c r="G971">
        <v>0</v>
      </c>
      <c r="H971">
        <v>0</v>
      </c>
      <c r="M971">
        <v>195.60002399999999</v>
      </c>
      <c r="N971">
        <v>195.60002399999999</v>
      </c>
      <c r="R971">
        <v>179.53321299999999</v>
      </c>
      <c r="S971" t="s">
        <v>204</v>
      </c>
      <c r="T971" s="247">
        <v>45283.334224537037</v>
      </c>
    </row>
    <row r="972" spans="1:20" x14ac:dyDescent="0.35">
      <c r="A972" t="s">
        <v>95</v>
      </c>
      <c r="B972" t="s">
        <v>96</v>
      </c>
      <c r="C972" t="s">
        <v>97</v>
      </c>
      <c r="D972" s="29">
        <v>45523</v>
      </c>
      <c r="E972">
        <v>0</v>
      </c>
      <c r="F972">
        <v>0</v>
      </c>
      <c r="G972">
        <v>0</v>
      </c>
      <c r="H972">
        <v>0</v>
      </c>
      <c r="M972">
        <v>195.60002399999999</v>
      </c>
      <c r="N972">
        <v>195.60002399999999</v>
      </c>
      <c r="R972">
        <v>179.53321299999999</v>
      </c>
      <c r="S972" t="s">
        <v>204</v>
      </c>
      <c r="T972" s="247">
        <v>45283.335034722222</v>
      </c>
    </row>
    <row r="973" spans="1:20" x14ac:dyDescent="0.35">
      <c r="A973" t="s">
        <v>95</v>
      </c>
      <c r="B973" t="s">
        <v>96</v>
      </c>
      <c r="C973" t="s">
        <v>97</v>
      </c>
      <c r="D973" s="29">
        <v>45524</v>
      </c>
      <c r="E973">
        <v>0</v>
      </c>
      <c r="F973">
        <v>0</v>
      </c>
      <c r="G973">
        <v>0</v>
      </c>
      <c r="H973">
        <v>0</v>
      </c>
      <c r="M973">
        <v>195.60002399999999</v>
      </c>
      <c r="N973">
        <v>195.60002399999999</v>
      </c>
      <c r="R973">
        <v>179.53321299999999</v>
      </c>
      <c r="S973" t="s">
        <v>204</v>
      </c>
      <c r="T973" s="247">
        <v>45283.335092592592</v>
      </c>
    </row>
    <row r="974" spans="1:20" x14ac:dyDescent="0.35">
      <c r="A974" t="s">
        <v>95</v>
      </c>
      <c r="B974" t="s">
        <v>96</v>
      </c>
      <c r="C974" t="s">
        <v>97</v>
      </c>
      <c r="D974" s="29">
        <v>45525</v>
      </c>
      <c r="E974">
        <v>0</v>
      </c>
      <c r="F974">
        <v>0</v>
      </c>
      <c r="G974">
        <v>0</v>
      </c>
      <c r="H974">
        <v>0</v>
      </c>
      <c r="M974">
        <v>195.60002399999999</v>
      </c>
      <c r="N974">
        <v>195.60002399999999</v>
      </c>
      <c r="R974">
        <v>179.53321299999999</v>
      </c>
      <c r="S974" t="s">
        <v>204</v>
      </c>
      <c r="T974" s="247">
        <v>45283.335069444445</v>
      </c>
    </row>
    <row r="975" spans="1:20" x14ac:dyDescent="0.35">
      <c r="A975" t="s">
        <v>95</v>
      </c>
      <c r="B975" t="s">
        <v>96</v>
      </c>
      <c r="C975" t="s">
        <v>97</v>
      </c>
      <c r="D975" s="29">
        <v>45526</v>
      </c>
      <c r="E975">
        <v>0</v>
      </c>
      <c r="F975">
        <v>0</v>
      </c>
      <c r="G975">
        <v>0</v>
      </c>
      <c r="H975">
        <v>0</v>
      </c>
      <c r="M975">
        <v>195.60002399999999</v>
      </c>
      <c r="N975">
        <v>195.60002399999999</v>
      </c>
      <c r="R975">
        <v>179.53321299999999</v>
      </c>
      <c r="S975" t="s">
        <v>204</v>
      </c>
      <c r="T975" s="247">
        <v>45283.335069444445</v>
      </c>
    </row>
    <row r="976" spans="1:20" x14ac:dyDescent="0.35">
      <c r="A976" t="s">
        <v>95</v>
      </c>
      <c r="B976" t="s">
        <v>96</v>
      </c>
      <c r="C976" t="s">
        <v>97</v>
      </c>
      <c r="D976" s="29">
        <v>45527</v>
      </c>
      <c r="E976">
        <v>0</v>
      </c>
      <c r="F976">
        <v>0</v>
      </c>
      <c r="G976">
        <v>0</v>
      </c>
      <c r="H976">
        <v>0</v>
      </c>
      <c r="M976">
        <v>195.60002399999999</v>
      </c>
      <c r="N976">
        <v>195.60002399999999</v>
      </c>
      <c r="R976">
        <v>179.53321299999999</v>
      </c>
      <c r="S976" t="s">
        <v>204</v>
      </c>
      <c r="T976" s="247">
        <v>45283.335046296299</v>
      </c>
    </row>
    <row r="977" spans="1:20" x14ac:dyDescent="0.35">
      <c r="A977" t="s">
        <v>95</v>
      </c>
      <c r="B977" t="s">
        <v>96</v>
      </c>
      <c r="C977" t="s">
        <v>97</v>
      </c>
      <c r="D977" s="29">
        <v>45528</v>
      </c>
      <c r="E977">
        <v>0</v>
      </c>
      <c r="F977">
        <v>0</v>
      </c>
      <c r="G977">
        <v>0</v>
      </c>
      <c r="H977">
        <v>0</v>
      </c>
      <c r="M977">
        <v>195.60002399999999</v>
      </c>
      <c r="N977">
        <v>195.60002399999999</v>
      </c>
      <c r="R977">
        <v>179.53321299999999</v>
      </c>
      <c r="S977" t="s">
        <v>204</v>
      </c>
      <c r="T977" s="247">
        <v>45283.335057870368</v>
      </c>
    </row>
    <row r="978" spans="1:20" x14ac:dyDescent="0.35">
      <c r="A978" t="s">
        <v>95</v>
      </c>
      <c r="B978" t="s">
        <v>96</v>
      </c>
      <c r="C978" t="s">
        <v>97</v>
      </c>
      <c r="D978" s="29">
        <v>45529</v>
      </c>
      <c r="E978">
        <v>0</v>
      </c>
      <c r="F978">
        <v>0</v>
      </c>
      <c r="G978">
        <v>0</v>
      </c>
      <c r="H978">
        <v>0</v>
      </c>
      <c r="M978">
        <v>195.60002399999999</v>
      </c>
      <c r="N978">
        <v>195.60002399999999</v>
      </c>
      <c r="R978">
        <v>179.53321299999999</v>
      </c>
      <c r="S978" t="s">
        <v>204</v>
      </c>
      <c r="T978" s="247">
        <v>45283.335034722222</v>
      </c>
    </row>
    <row r="979" spans="1:20" x14ac:dyDescent="0.35">
      <c r="A979" t="s">
        <v>95</v>
      </c>
      <c r="B979" t="s">
        <v>96</v>
      </c>
      <c r="C979" t="s">
        <v>97</v>
      </c>
      <c r="D979" s="29">
        <v>45530</v>
      </c>
      <c r="E979">
        <v>0</v>
      </c>
      <c r="F979">
        <v>0</v>
      </c>
      <c r="G979">
        <v>0</v>
      </c>
      <c r="H979">
        <v>0</v>
      </c>
      <c r="M979">
        <v>195.60002399999999</v>
      </c>
      <c r="N979">
        <v>195.60002399999999</v>
      </c>
      <c r="R979">
        <v>179.53321299999999</v>
      </c>
      <c r="S979" t="s">
        <v>204</v>
      </c>
      <c r="T979" s="247">
        <v>45283.335034722222</v>
      </c>
    </row>
    <row r="980" spans="1:20" x14ac:dyDescent="0.35">
      <c r="A980" t="s">
        <v>95</v>
      </c>
      <c r="B980" t="s">
        <v>96</v>
      </c>
      <c r="C980" t="s">
        <v>97</v>
      </c>
      <c r="D980" s="29">
        <v>45531</v>
      </c>
      <c r="E980">
        <v>0</v>
      </c>
      <c r="F980">
        <v>0</v>
      </c>
      <c r="G980">
        <v>0</v>
      </c>
      <c r="H980">
        <v>0</v>
      </c>
      <c r="M980">
        <v>195.60002399999999</v>
      </c>
      <c r="N980">
        <v>195.60002399999999</v>
      </c>
      <c r="R980">
        <v>179.53321299999999</v>
      </c>
      <c r="S980" t="s">
        <v>204</v>
      </c>
      <c r="T980" s="247">
        <v>45283.335081018522</v>
      </c>
    </row>
    <row r="981" spans="1:20" x14ac:dyDescent="0.35">
      <c r="A981" t="s">
        <v>95</v>
      </c>
      <c r="B981" t="s">
        <v>96</v>
      </c>
      <c r="C981" t="s">
        <v>97</v>
      </c>
      <c r="D981" s="29">
        <v>45532</v>
      </c>
      <c r="E981">
        <v>0</v>
      </c>
      <c r="F981">
        <v>0</v>
      </c>
      <c r="G981">
        <v>0</v>
      </c>
      <c r="H981">
        <v>0</v>
      </c>
      <c r="M981">
        <v>195.60002399999999</v>
      </c>
      <c r="N981">
        <v>195.60002399999999</v>
      </c>
      <c r="R981">
        <v>179.53321299999999</v>
      </c>
      <c r="S981" t="s">
        <v>204</v>
      </c>
      <c r="T981" s="247">
        <v>45283.335034722222</v>
      </c>
    </row>
    <row r="982" spans="1:20" x14ac:dyDescent="0.35">
      <c r="A982" t="s">
        <v>95</v>
      </c>
      <c r="B982" t="s">
        <v>96</v>
      </c>
      <c r="C982" t="s">
        <v>97</v>
      </c>
      <c r="D982" s="29">
        <v>45533</v>
      </c>
      <c r="E982">
        <v>0</v>
      </c>
      <c r="F982">
        <v>0</v>
      </c>
      <c r="G982">
        <v>0</v>
      </c>
      <c r="H982">
        <v>0</v>
      </c>
      <c r="M982">
        <v>195.60002399999999</v>
      </c>
      <c r="N982">
        <v>195.60002399999999</v>
      </c>
      <c r="R982">
        <v>179.53321299999999</v>
      </c>
      <c r="S982" t="s">
        <v>204</v>
      </c>
      <c r="T982" s="247">
        <v>45283.335034722222</v>
      </c>
    </row>
    <row r="983" spans="1:20" x14ac:dyDescent="0.35">
      <c r="A983" t="s">
        <v>95</v>
      </c>
      <c r="B983" t="s">
        <v>96</v>
      </c>
      <c r="C983" t="s">
        <v>97</v>
      </c>
      <c r="D983" s="29">
        <v>45534</v>
      </c>
      <c r="E983">
        <v>0</v>
      </c>
      <c r="F983">
        <v>0</v>
      </c>
      <c r="G983">
        <v>0</v>
      </c>
      <c r="H983">
        <v>0</v>
      </c>
      <c r="M983">
        <v>195.60002399999999</v>
      </c>
      <c r="N983">
        <v>195.60002399999999</v>
      </c>
      <c r="R983">
        <v>179.53321299999999</v>
      </c>
      <c r="S983" t="s">
        <v>204</v>
      </c>
      <c r="T983" s="247">
        <v>45283.334224537037</v>
      </c>
    </row>
    <row r="984" spans="1:20" x14ac:dyDescent="0.35">
      <c r="A984" t="s">
        <v>95</v>
      </c>
      <c r="B984" t="s">
        <v>96</v>
      </c>
      <c r="C984" t="s">
        <v>97</v>
      </c>
      <c r="D984" s="29">
        <v>45535</v>
      </c>
      <c r="E984">
        <v>0</v>
      </c>
      <c r="F984">
        <v>0</v>
      </c>
      <c r="G984">
        <v>0</v>
      </c>
      <c r="H984">
        <v>0</v>
      </c>
      <c r="M984">
        <v>195.60002399999999</v>
      </c>
      <c r="N984">
        <v>195.60002399999999</v>
      </c>
      <c r="R984">
        <v>179.53321299999999</v>
      </c>
      <c r="S984" t="s">
        <v>204</v>
      </c>
      <c r="T984" s="247">
        <v>45283.335081018522</v>
      </c>
    </row>
    <row r="985" spans="1:20" x14ac:dyDescent="0.35">
      <c r="A985" t="s">
        <v>95</v>
      </c>
      <c r="B985" t="s">
        <v>96</v>
      </c>
      <c r="C985" t="s">
        <v>97</v>
      </c>
      <c r="D985" s="29">
        <v>45536</v>
      </c>
      <c r="E985">
        <v>0</v>
      </c>
      <c r="F985">
        <v>0</v>
      </c>
      <c r="G985">
        <v>0</v>
      </c>
      <c r="H985">
        <v>0</v>
      </c>
      <c r="M985">
        <v>195.60002399999999</v>
      </c>
      <c r="N985">
        <v>195.60002399999999</v>
      </c>
      <c r="R985">
        <v>179.53321299999999</v>
      </c>
      <c r="S985" t="s">
        <v>204</v>
      </c>
      <c r="T985" s="247">
        <v>45283.334398148145</v>
      </c>
    </row>
    <row r="986" spans="1:20" x14ac:dyDescent="0.35">
      <c r="A986" t="s">
        <v>95</v>
      </c>
      <c r="B986" t="s">
        <v>96</v>
      </c>
      <c r="C986" t="s">
        <v>97</v>
      </c>
      <c r="D986" s="29">
        <v>45537</v>
      </c>
      <c r="E986">
        <v>0</v>
      </c>
      <c r="F986">
        <v>0</v>
      </c>
      <c r="G986">
        <v>0</v>
      </c>
      <c r="H986">
        <v>0</v>
      </c>
      <c r="M986">
        <v>195.60002399999999</v>
      </c>
      <c r="N986">
        <v>195.60002399999999</v>
      </c>
      <c r="R986">
        <v>179.53321299999999</v>
      </c>
      <c r="S986" t="s">
        <v>204</v>
      </c>
      <c r="T986" s="247">
        <v>45283.335011574076</v>
      </c>
    </row>
    <row r="987" spans="1:20" x14ac:dyDescent="0.35">
      <c r="A987" t="s">
        <v>95</v>
      </c>
      <c r="B987" t="s">
        <v>96</v>
      </c>
      <c r="C987" t="s">
        <v>97</v>
      </c>
      <c r="D987" s="29">
        <v>45538</v>
      </c>
      <c r="E987">
        <v>0</v>
      </c>
      <c r="F987">
        <v>0</v>
      </c>
      <c r="G987">
        <v>0</v>
      </c>
      <c r="H987">
        <v>0</v>
      </c>
      <c r="M987">
        <v>195.60002399999999</v>
      </c>
      <c r="N987">
        <v>195.60002399999999</v>
      </c>
      <c r="R987">
        <v>179.53321299999999</v>
      </c>
      <c r="S987" t="s">
        <v>204</v>
      </c>
      <c r="T987" s="247">
        <v>45283.335057870368</v>
      </c>
    </row>
    <row r="988" spans="1:20" x14ac:dyDescent="0.35">
      <c r="A988" t="s">
        <v>95</v>
      </c>
      <c r="B988" t="s">
        <v>96</v>
      </c>
      <c r="C988" t="s">
        <v>97</v>
      </c>
      <c r="D988" s="29">
        <v>45539</v>
      </c>
      <c r="E988">
        <v>0</v>
      </c>
      <c r="F988">
        <v>0</v>
      </c>
      <c r="G988">
        <v>0</v>
      </c>
      <c r="H988">
        <v>0</v>
      </c>
      <c r="M988">
        <v>195.60002399999999</v>
      </c>
      <c r="N988">
        <v>195.60002399999999</v>
      </c>
      <c r="R988">
        <v>179.53321299999999</v>
      </c>
      <c r="S988" t="s">
        <v>204</v>
      </c>
      <c r="T988" s="247">
        <v>45283.335046296299</v>
      </c>
    </row>
    <row r="989" spans="1:20" x14ac:dyDescent="0.35">
      <c r="A989" t="s">
        <v>95</v>
      </c>
      <c r="B989" t="s">
        <v>96</v>
      </c>
      <c r="C989" t="s">
        <v>97</v>
      </c>
      <c r="D989" s="29">
        <v>45540</v>
      </c>
      <c r="E989">
        <v>0</v>
      </c>
      <c r="F989">
        <v>0</v>
      </c>
      <c r="G989">
        <v>0</v>
      </c>
      <c r="H989">
        <v>0</v>
      </c>
      <c r="M989">
        <v>195.60002399999999</v>
      </c>
      <c r="N989">
        <v>195.60002399999999</v>
      </c>
      <c r="R989">
        <v>179.53321299999999</v>
      </c>
      <c r="S989" t="s">
        <v>204</v>
      </c>
      <c r="T989" s="247">
        <v>45283.335034722222</v>
      </c>
    </row>
    <row r="990" spans="1:20" x14ac:dyDescent="0.35">
      <c r="A990" t="s">
        <v>95</v>
      </c>
      <c r="B990" t="s">
        <v>96</v>
      </c>
      <c r="C990" t="s">
        <v>97</v>
      </c>
      <c r="D990" s="29">
        <v>45541</v>
      </c>
      <c r="E990">
        <v>0</v>
      </c>
      <c r="F990">
        <v>0</v>
      </c>
      <c r="G990">
        <v>0</v>
      </c>
      <c r="H990">
        <v>0</v>
      </c>
      <c r="M990">
        <v>195.60002399999999</v>
      </c>
      <c r="N990">
        <v>195.60002399999999</v>
      </c>
      <c r="R990">
        <v>179.53321299999999</v>
      </c>
      <c r="S990" t="s">
        <v>204</v>
      </c>
      <c r="T990" s="247">
        <v>45283.335081018522</v>
      </c>
    </row>
    <row r="991" spans="1:20" x14ac:dyDescent="0.35">
      <c r="A991" t="s">
        <v>95</v>
      </c>
      <c r="B991" t="s">
        <v>96</v>
      </c>
      <c r="C991" t="s">
        <v>97</v>
      </c>
      <c r="D991" s="29">
        <v>45542</v>
      </c>
      <c r="E991">
        <v>0</v>
      </c>
      <c r="F991">
        <v>0</v>
      </c>
      <c r="G991">
        <v>0</v>
      </c>
      <c r="H991">
        <v>0</v>
      </c>
      <c r="M991">
        <v>195.60002399999999</v>
      </c>
      <c r="N991">
        <v>195.60002399999999</v>
      </c>
      <c r="R991">
        <v>179.53321299999999</v>
      </c>
      <c r="S991" t="s">
        <v>204</v>
      </c>
      <c r="T991" s="247">
        <v>45283.335034722222</v>
      </c>
    </row>
    <row r="992" spans="1:20" x14ac:dyDescent="0.35">
      <c r="A992" t="s">
        <v>95</v>
      </c>
      <c r="B992" t="s">
        <v>96</v>
      </c>
      <c r="C992" t="s">
        <v>97</v>
      </c>
      <c r="D992" s="29">
        <v>45543</v>
      </c>
      <c r="E992">
        <v>0</v>
      </c>
      <c r="F992">
        <v>0</v>
      </c>
      <c r="G992">
        <v>0</v>
      </c>
      <c r="H992">
        <v>0</v>
      </c>
      <c r="M992">
        <v>195.60002399999999</v>
      </c>
      <c r="N992">
        <v>195.60002399999999</v>
      </c>
      <c r="R992">
        <v>179.53321299999999</v>
      </c>
      <c r="S992" t="s">
        <v>204</v>
      </c>
      <c r="T992" s="247">
        <v>45283.335046296299</v>
      </c>
    </row>
    <row r="993" spans="1:20" x14ac:dyDescent="0.35">
      <c r="A993" t="s">
        <v>95</v>
      </c>
      <c r="B993" t="s">
        <v>96</v>
      </c>
      <c r="C993" t="s">
        <v>97</v>
      </c>
      <c r="D993" s="29">
        <v>45544</v>
      </c>
      <c r="E993">
        <v>0</v>
      </c>
      <c r="F993">
        <v>0</v>
      </c>
      <c r="G993">
        <v>0</v>
      </c>
      <c r="H993">
        <v>0</v>
      </c>
      <c r="M993">
        <v>195.60002399999999</v>
      </c>
      <c r="N993">
        <v>195.60002399999999</v>
      </c>
      <c r="R993">
        <v>179.53321299999999</v>
      </c>
      <c r="S993" t="s">
        <v>204</v>
      </c>
      <c r="T993" s="247">
        <v>45283.335081018522</v>
      </c>
    </row>
    <row r="994" spans="1:20" x14ac:dyDescent="0.35">
      <c r="A994" t="s">
        <v>95</v>
      </c>
      <c r="B994" t="s">
        <v>96</v>
      </c>
      <c r="C994" t="s">
        <v>97</v>
      </c>
      <c r="D994" s="29">
        <v>45545</v>
      </c>
      <c r="E994">
        <v>0</v>
      </c>
      <c r="F994">
        <v>0</v>
      </c>
      <c r="G994">
        <v>0</v>
      </c>
      <c r="H994">
        <v>0</v>
      </c>
      <c r="M994">
        <v>195.60002399999999</v>
      </c>
      <c r="N994">
        <v>195.60002399999999</v>
      </c>
      <c r="R994">
        <v>179.53321299999999</v>
      </c>
      <c r="S994" t="s">
        <v>204</v>
      </c>
      <c r="T994" s="247">
        <v>45283.335081018522</v>
      </c>
    </row>
    <row r="995" spans="1:20" x14ac:dyDescent="0.35">
      <c r="A995" t="s">
        <v>95</v>
      </c>
      <c r="B995" t="s">
        <v>96</v>
      </c>
      <c r="C995" t="s">
        <v>97</v>
      </c>
      <c r="D995" s="29">
        <v>45546</v>
      </c>
      <c r="E995">
        <v>0</v>
      </c>
      <c r="F995">
        <v>0</v>
      </c>
      <c r="G995">
        <v>0</v>
      </c>
      <c r="H995">
        <v>0</v>
      </c>
      <c r="M995">
        <v>195.60002399999999</v>
      </c>
      <c r="N995">
        <v>195.60002399999999</v>
      </c>
      <c r="R995">
        <v>179.53321299999999</v>
      </c>
      <c r="S995" t="s">
        <v>204</v>
      </c>
      <c r="T995" s="247">
        <v>45283.335081018522</v>
      </c>
    </row>
    <row r="996" spans="1:20" x14ac:dyDescent="0.35">
      <c r="A996" t="s">
        <v>95</v>
      </c>
      <c r="B996" t="s">
        <v>96</v>
      </c>
      <c r="C996" t="s">
        <v>97</v>
      </c>
      <c r="D996" s="29">
        <v>45547</v>
      </c>
      <c r="E996">
        <v>0</v>
      </c>
      <c r="F996">
        <v>0</v>
      </c>
      <c r="G996">
        <v>0</v>
      </c>
      <c r="H996">
        <v>0</v>
      </c>
      <c r="M996">
        <v>195.60002399999999</v>
      </c>
      <c r="N996">
        <v>195.60002399999999</v>
      </c>
      <c r="R996">
        <v>179.53321299999999</v>
      </c>
      <c r="S996" t="s">
        <v>204</v>
      </c>
      <c r="T996" s="247">
        <v>45283.335057870368</v>
      </c>
    </row>
    <row r="997" spans="1:20" x14ac:dyDescent="0.35">
      <c r="A997" t="s">
        <v>95</v>
      </c>
      <c r="B997" t="s">
        <v>96</v>
      </c>
      <c r="C997" t="s">
        <v>97</v>
      </c>
      <c r="D997" s="29">
        <v>45548</v>
      </c>
      <c r="E997">
        <v>0</v>
      </c>
      <c r="F997">
        <v>0</v>
      </c>
      <c r="G997">
        <v>0</v>
      </c>
      <c r="H997">
        <v>0</v>
      </c>
      <c r="M997">
        <v>195.60002399999999</v>
      </c>
      <c r="N997">
        <v>195.60002399999999</v>
      </c>
      <c r="R997">
        <v>179.53321299999999</v>
      </c>
      <c r="S997" t="s">
        <v>204</v>
      </c>
      <c r="T997" s="247">
        <v>45283.335104166668</v>
      </c>
    </row>
    <row r="998" spans="1:20" x14ac:dyDescent="0.35">
      <c r="A998" t="s">
        <v>95</v>
      </c>
      <c r="B998" t="s">
        <v>96</v>
      </c>
      <c r="C998" t="s">
        <v>97</v>
      </c>
      <c r="D998" s="29">
        <v>45549</v>
      </c>
      <c r="E998">
        <v>0</v>
      </c>
      <c r="F998">
        <v>0</v>
      </c>
      <c r="G998">
        <v>0</v>
      </c>
      <c r="H998">
        <v>0</v>
      </c>
      <c r="M998">
        <v>195.60002399999999</v>
      </c>
      <c r="N998">
        <v>195.60002399999999</v>
      </c>
      <c r="R998">
        <v>179.53321299999999</v>
      </c>
      <c r="S998" t="s">
        <v>204</v>
      </c>
      <c r="T998" s="247">
        <v>45283.335115740738</v>
      </c>
    </row>
    <row r="999" spans="1:20" x14ac:dyDescent="0.35">
      <c r="A999" t="s">
        <v>95</v>
      </c>
      <c r="B999" t="s">
        <v>96</v>
      </c>
      <c r="C999" t="s">
        <v>97</v>
      </c>
      <c r="D999" s="29">
        <v>45550</v>
      </c>
      <c r="E999">
        <v>0</v>
      </c>
      <c r="F999">
        <v>0</v>
      </c>
      <c r="G999">
        <v>0</v>
      </c>
      <c r="H999">
        <v>0</v>
      </c>
      <c r="M999">
        <v>195.60002399999999</v>
      </c>
      <c r="N999">
        <v>195.60002399999999</v>
      </c>
      <c r="R999">
        <v>179.53321299999999</v>
      </c>
      <c r="S999" t="s">
        <v>204</v>
      </c>
      <c r="T999" s="247">
        <v>45283.335092592592</v>
      </c>
    </row>
    <row r="1000" spans="1:20" x14ac:dyDescent="0.35">
      <c r="A1000" t="s">
        <v>95</v>
      </c>
      <c r="B1000" t="s">
        <v>96</v>
      </c>
      <c r="C1000" t="s">
        <v>97</v>
      </c>
      <c r="D1000" s="29">
        <v>45551</v>
      </c>
      <c r="E1000">
        <v>0</v>
      </c>
      <c r="F1000">
        <v>0</v>
      </c>
      <c r="G1000">
        <v>0</v>
      </c>
      <c r="H1000">
        <v>0</v>
      </c>
      <c r="M1000">
        <v>195.60002399999999</v>
      </c>
      <c r="N1000">
        <v>195.60002399999999</v>
      </c>
      <c r="R1000">
        <v>179.53321299999999</v>
      </c>
      <c r="S1000" t="s">
        <v>204</v>
      </c>
      <c r="T1000" s="247">
        <v>45283.335104166668</v>
      </c>
    </row>
    <row r="1001" spans="1:20" x14ac:dyDescent="0.35">
      <c r="A1001" t="s">
        <v>95</v>
      </c>
      <c r="B1001" t="s">
        <v>96</v>
      </c>
      <c r="C1001" t="s">
        <v>97</v>
      </c>
      <c r="D1001" s="29">
        <v>45552</v>
      </c>
      <c r="E1001">
        <v>0</v>
      </c>
      <c r="F1001">
        <v>0</v>
      </c>
      <c r="G1001">
        <v>0</v>
      </c>
      <c r="H1001">
        <v>0</v>
      </c>
      <c r="M1001">
        <v>195.60002399999999</v>
      </c>
      <c r="N1001">
        <v>195.60002399999999</v>
      </c>
      <c r="R1001">
        <v>179.53321299999999</v>
      </c>
      <c r="S1001" t="s">
        <v>204</v>
      </c>
      <c r="T1001" s="247">
        <v>45283.335115740738</v>
      </c>
    </row>
    <row r="1002" spans="1:20" x14ac:dyDescent="0.35">
      <c r="A1002" t="s">
        <v>95</v>
      </c>
      <c r="B1002" t="s">
        <v>96</v>
      </c>
      <c r="C1002" t="s">
        <v>97</v>
      </c>
      <c r="D1002" s="29">
        <v>45553</v>
      </c>
      <c r="E1002">
        <v>0</v>
      </c>
      <c r="F1002">
        <v>0</v>
      </c>
      <c r="G1002">
        <v>0</v>
      </c>
      <c r="H1002">
        <v>0</v>
      </c>
      <c r="M1002">
        <v>195.60002399999999</v>
      </c>
      <c r="N1002">
        <v>195.60002399999999</v>
      </c>
      <c r="R1002">
        <v>179.53321299999999</v>
      </c>
      <c r="S1002" t="s">
        <v>204</v>
      </c>
      <c r="T1002" s="247">
        <v>45283.335092592592</v>
      </c>
    </row>
    <row r="1003" spans="1:20" x14ac:dyDescent="0.35">
      <c r="A1003" t="s">
        <v>95</v>
      </c>
      <c r="B1003" t="s">
        <v>96</v>
      </c>
      <c r="C1003" t="s">
        <v>97</v>
      </c>
      <c r="D1003" s="29">
        <v>45554</v>
      </c>
      <c r="E1003">
        <v>0</v>
      </c>
      <c r="F1003">
        <v>0</v>
      </c>
      <c r="G1003">
        <v>0</v>
      </c>
      <c r="H1003">
        <v>0</v>
      </c>
      <c r="M1003">
        <v>195.60002399999999</v>
      </c>
      <c r="N1003">
        <v>195.60002399999999</v>
      </c>
      <c r="R1003">
        <v>179.53321299999999</v>
      </c>
      <c r="S1003" t="s">
        <v>204</v>
      </c>
      <c r="T1003" s="247">
        <v>45283.335092592592</v>
      </c>
    </row>
    <row r="1004" spans="1:20" x14ac:dyDescent="0.35">
      <c r="A1004" t="s">
        <v>95</v>
      </c>
      <c r="B1004" t="s">
        <v>96</v>
      </c>
      <c r="C1004" t="s">
        <v>97</v>
      </c>
      <c r="D1004" s="29">
        <v>45555</v>
      </c>
      <c r="E1004">
        <v>0</v>
      </c>
      <c r="F1004">
        <v>0</v>
      </c>
      <c r="G1004">
        <v>0</v>
      </c>
      <c r="H1004">
        <v>0</v>
      </c>
      <c r="M1004">
        <v>195.60002399999999</v>
      </c>
      <c r="N1004">
        <v>195.60002399999999</v>
      </c>
      <c r="R1004">
        <v>179.53321299999999</v>
      </c>
      <c r="S1004" t="s">
        <v>204</v>
      </c>
      <c r="T1004" s="247">
        <v>45283.335115740738</v>
      </c>
    </row>
    <row r="1005" spans="1:20" x14ac:dyDescent="0.35">
      <c r="A1005" t="s">
        <v>95</v>
      </c>
      <c r="B1005" t="s">
        <v>96</v>
      </c>
      <c r="C1005" t="s">
        <v>97</v>
      </c>
      <c r="D1005" s="29">
        <v>45556</v>
      </c>
      <c r="E1005">
        <v>0</v>
      </c>
      <c r="F1005">
        <v>0</v>
      </c>
      <c r="G1005">
        <v>0</v>
      </c>
      <c r="H1005">
        <v>0</v>
      </c>
      <c r="M1005">
        <v>195.60002399999999</v>
      </c>
      <c r="N1005">
        <v>195.60002399999999</v>
      </c>
      <c r="R1005">
        <v>179.53321299999999</v>
      </c>
      <c r="S1005" t="s">
        <v>204</v>
      </c>
      <c r="T1005" s="247">
        <v>45283.335104166668</v>
      </c>
    </row>
    <row r="1006" spans="1:20" x14ac:dyDescent="0.35">
      <c r="A1006" t="s">
        <v>95</v>
      </c>
      <c r="B1006" t="s">
        <v>96</v>
      </c>
      <c r="C1006" t="s">
        <v>97</v>
      </c>
      <c r="D1006" s="29">
        <v>45557</v>
      </c>
      <c r="E1006">
        <v>0</v>
      </c>
      <c r="F1006">
        <v>0</v>
      </c>
      <c r="G1006">
        <v>0</v>
      </c>
      <c r="H1006">
        <v>0</v>
      </c>
      <c r="M1006">
        <v>195.60002399999999</v>
      </c>
      <c r="N1006">
        <v>195.60002399999999</v>
      </c>
      <c r="R1006">
        <v>179.53321299999999</v>
      </c>
      <c r="S1006" t="s">
        <v>204</v>
      </c>
      <c r="T1006" s="247">
        <v>45283.335092592592</v>
      </c>
    </row>
    <row r="1007" spans="1:20" x14ac:dyDescent="0.35">
      <c r="A1007" t="s">
        <v>95</v>
      </c>
      <c r="B1007" t="s">
        <v>96</v>
      </c>
      <c r="C1007" t="s">
        <v>97</v>
      </c>
      <c r="D1007" s="29">
        <v>45558</v>
      </c>
      <c r="E1007">
        <v>0</v>
      </c>
      <c r="F1007">
        <v>0</v>
      </c>
      <c r="G1007">
        <v>0</v>
      </c>
      <c r="H1007">
        <v>0</v>
      </c>
      <c r="M1007">
        <v>195.60002399999999</v>
      </c>
      <c r="N1007">
        <v>195.60002399999999</v>
      </c>
      <c r="R1007">
        <v>179.53321299999999</v>
      </c>
      <c r="S1007" t="s">
        <v>204</v>
      </c>
      <c r="T1007" s="247">
        <v>45283.335115740738</v>
      </c>
    </row>
    <row r="1008" spans="1:20" x14ac:dyDescent="0.35">
      <c r="A1008" t="s">
        <v>95</v>
      </c>
      <c r="B1008" t="s">
        <v>96</v>
      </c>
      <c r="C1008" t="s">
        <v>97</v>
      </c>
      <c r="D1008" s="29">
        <v>45559</v>
      </c>
      <c r="E1008">
        <v>0</v>
      </c>
      <c r="F1008">
        <v>0</v>
      </c>
      <c r="G1008">
        <v>0</v>
      </c>
      <c r="H1008">
        <v>0</v>
      </c>
      <c r="M1008">
        <v>195.60002399999999</v>
      </c>
      <c r="N1008">
        <v>195.60002399999999</v>
      </c>
      <c r="R1008">
        <v>179.53321299999999</v>
      </c>
      <c r="S1008" t="s">
        <v>204</v>
      </c>
      <c r="T1008" s="247">
        <v>45283.335092592592</v>
      </c>
    </row>
    <row r="1009" spans="1:20" x14ac:dyDescent="0.35">
      <c r="A1009" t="s">
        <v>95</v>
      </c>
      <c r="B1009" t="s">
        <v>96</v>
      </c>
      <c r="C1009" t="s">
        <v>97</v>
      </c>
      <c r="D1009" s="29">
        <v>45560</v>
      </c>
      <c r="E1009">
        <v>0</v>
      </c>
      <c r="F1009">
        <v>0</v>
      </c>
      <c r="G1009">
        <v>0</v>
      </c>
      <c r="H1009">
        <v>0</v>
      </c>
      <c r="M1009">
        <v>195.60002399999999</v>
      </c>
      <c r="N1009">
        <v>195.60002399999999</v>
      </c>
      <c r="R1009">
        <v>179.53321299999999</v>
      </c>
      <c r="S1009" t="s">
        <v>204</v>
      </c>
      <c r="T1009" s="247">
        <v>45283.335104166668</v>
      </c>
    </row>
    <row r="1010" spans="1:20" x14ac:dyDescent="0.35">
      <c r="A1010" t="s">
        <v>95</v>
      </c>
      <c r="B1010" t="s">
        <v>96</v>
      </c>
      <c r="C1010" t="s">
        <v>97</v>
      </c>
      <c r="D1010" s="29">
        <v>45561</v>
      </c>
      <c r="E1010">
        <v>0</v>
      </c>
      <c r="F1010">
        <v>0</v>
      </c>
      <c r="G1010">
        <v>0</v>
      </c>
      <c r="H1010">
        <v>0</v>
      </c>
      <c r="M1010">
        <v>195.60002399999999</v>
      </c>
      <c r="N1010">
        <v>195.60002399999999</v>
      </c>
      <c r="R1010">
        <v>179.53321299999999</v>
      </c>
      <c r="S1010" t="s">
        <v>204</v>
      </c>
      <c r="T1010" s="247">
        <v>45283.335104166668</v>
      </c>
    </row>
    <row r="1011" spans="1:20" x14ac:dyDescent="0.35">
      <c r="A1011" t="s">
        <v>95</v>
      </c>
      <c r="B1011" t="s">
        <v>96</v>
      </c>
      <c r="C1011" t="s">
        <v>97</v>
      </c>
      <c r="D1011" s="29">
        <v>45562</v>
      </c>
      <c r="E1011">
        <v>0</v>
      </c>
      <c r="F1011">
        <v>0</v>
      </c>
      <c r="G1011">
        <v>0</v>
      </c>
      <c r="H1011">
        <v>0</v>
      </c>
      <c r="M1011">
        <v>195.60002399999999</v>
      </c>
      <c r="N1011">
        <v>195.60002399999999</v>
      </c>
      <c r="R1011">
        <v>179.53321299999999</v>
      </c>
      <c r="S1011" t="s">
        <v>204</v>
      </c>
      <c r="T1011" s="247">
        <v>45283.335104166668</v>
      </c>
    </row>
    <row r="1012" spans="1:20" x14ac:dyDescent="0.35">
      <c r="A1012" t="s">
        <v>95</v>
      </c>
      <c r="B1012" t="s">
        <v>96</v>
      </c>
      <c r="C1012" t="s">
        <v>97</v>
      </c>
      <c r="D1012" s="29">
        <v>45563</v>
      </c>
      <c r="E1012">
        <v>0</v>
      </c>
      <c r="F1012">
        <v>0</v>
      </c>
      <c r="G1012">
        <v>0</v>
      </c>
      <c r="H1012">
        <v>0</v>
      </c>
      <c r="M1012">
        <v>195.60002399999999</v>
      </c>
      <c r="N1012">
        <v>195.60002399999999</v>
      </c>
      <c r="R1012">
        <v>179.53321299999999</v>
      </c>
      <c r="S1012" t="s">
        <v>204</v>
      </c>
      <c r="T1012" s="247">
        <v>45283.335092592592</v>
      </c>
    </row>
    <row r="1013" spans="1:20" x14ac:dyDescent="0.35">
      <c r="A1013" t="s">
        <v>95</v>
      </c>
      <c r="B1013" t="s">
        <v>96</v>
      </c>
      <c r="C1013" t="s">
        <v>97</v>
      </c>
      <c r="D1013" s="29">
        <v>45564</v>
      </c>
      <c r="E1013">
        <v>0</v>
      </c>
      <c r="F1013">
        <v>0</v>
      </c>
      <c r="G1013">
        <v>0</v>
      </c>
      <c r="H1013">
        <v>0</v>
      </c>
      <c r="M1013">
        <v>195.60002399999999</v>
      </c>
      <c r="N1013">
        <v>195.60002399999999</v>
      </c>
      <c r="R1013">
        <v>179.53321299999999</v>
      </c>
      <c r="S1013" t="s">
        <v>204</v>
      </c>
      <c r="T1013" s="247">
        <v>45283.335092592592</v>
      </c>
    </row>
    <row r="1014" spans="1:20" x14ac:dyDescent="0.35">
      <c r="A1014" t="s">
        <v>95</v>
      </c>
      <c r="B1014" t="s">
        <v>96</v>
      </c>
      <c r="C1014" t="s">
        <v>97</v>
      </c>
      <c r="D1014" s="29">
        <v>45565</v>
      </c>
      <c r="E1014">
        <v>0</v>
      </c>
      <c r="F1014">
        <v>0</v>
      </c>
      <c r="G1014">
        <v>0</v>
      </c>
      <c r="H1014">
        <v>0</v>
      </c>
      <c r="M1014">
        <v>195.60002399999999</v>
      </c>
      <c r="N1014">
        <v>195.60002399999999</v>
      </c>
      <c r="R1014">
        <v>179.53321299999999</v>
      </c>
      <c r="S1014" t="s">
        <v>204</v>
      </c>
      <c r="T1014" s="247">
        <v>45283.335115740738</v>
      </c>
    </row>
    <row r="1015" spans="1:20" x14ac:dyDescent="0.35">
      <c r="A1015" t="s">
        <v>95</v>
      </c>
      <c r="B1015" t="s">
        <v>96</v>
      </c>
      <c r="C1015" t="s">
        <v>97</v>
      </c>
      <c r="D1015" s="29">
        <v>45566</v>
      </c>
      <c r="E1015">
        <v>0</v>
      </c>
      <c r="F1015">
        <v>0</v>
      </c>
      <c r="G1015">
        <v>0</v>
      </c>
      <c r="H1015">
        <v>0</v>
      </c>
      <c r="M1015">
        <v>169.2</v>
      </c>
      <c r="N1015">
        <v>169.2</v>
      </c>
      <c r="R1015">
        <v>179.53321299999999</v>
      </c>
      <c r="S1015" t="s">
        <v>204</v>
      </c>
      <c r="T1015" s="247">
        <v>45283.335115740738</v>
      </c>
    </row>
    <row r="1016" spans="1:20" x14ac:dyDescent="0.35">
      <c r="A1016" t="s">
        <v>95</v>
      </c>
      <c r="B1016" t="s">
        <v>96</v>
      </c>
      <c r="C1016" t="s">
        <v>97</v>
      </c>
      <c r="D1016" s="29">
        <v>45567</v>
      </c>
      <c r="E1016">
        <v>0</v>
      </c>
      <c r="F1016">
        <v>0</v>
      </c>
      <c r="G1016">
        <v>0</v>
      </c>
      <c r="H1016">
        <v>0</v>
      </c>
      <c r="M1016">
        <v>169.2</v>
      </c>
      <c r="N1016">
        <v>169.2</v>
      </c>
      <c r="R1016">
        <v>179.53321299999999</v>
      </c>
      <c r="S1016" t="s">
        <v>204</v>
      </c>
      <c r="T1016" s="247">
        <v>45283.335092592592</v>
      </c>
    </row>
    <row r="1017" spans="1:20" x14ac:dyDescent="0.35">
      <c r="A1017" t="s">
        <v>95</v>
      </c>
      <c r="B1017" t="s">
        <v>96</v>
      </c>
      <c r="C1017" t="s">
        <v>97</v>
      </c>
      <c r="D1017" s="29">
        <v>45568</v>
      </c>
      <c r="E1017">
        <v>0</v>
      </c>
      <c r="F1017">
        <v>0</v>
      </c>
      <c r="G1017">
        <v>0</v>
      </c>
      <c r="H1017">
        <v>0</v>
      </c>
      <c r="M1017">
        <v>169.2</v>
      </c>
      <c r="N1017">
        <v>169.2</v>
      </c>
      <c r="R1017">
        <v>179.53321299999999</v>
      </c>
      <c r="S1017" t="s">
        <v>204</v>
      </c>
      <c r="T1017" s="247">
        <v>45283.335092592592</v>
      </c>
    </row>
    <row r="1018" spans="1:20" x14ac:dyDescent="0.35">
      <c r="A1018" t="s">
        <v>95</v>
      </c>
      <c r="B1018" t="s">
        <v>96</v>
      </c>
      <c r="C1018" t="s">
        <v>97</v>
      </c>
      <c r="D1018" s="29">
        <v>45569</v>
      </c>
      <c r="E1018">
        <v>0</v>
      </c>
      <c r="F1018">
        <v>0</v>
      </c>
      <c r="G1018">
        <v>0</v>
      </c>
      <c r="H1018">
        <v>0</v>
      </c>
      <c r="M1018">
        <v>169.2</v>
      </c>
      <c r="N1018">
        <v>169.2</v>
      </c>
      <c r="R1018">
        <v>179.53321299999999</v>
      </c>
      <c r="S1018" t="s">
        <v>204</v>
      </c>
      <c r="T1018" s="247">
        <v>45283.335092592592</v>
      </c>
    </row>
    <row r="1019" spans="1:20" x14ac:dyDescent="0.35">
      <c r="A1019" t="s">
        <v>95</v>
      </c>
      <c r="B1019" t="s">
        <v>96</v>
      </c>
      <c r="C1019" t="s">
        <v>97</v>
      </c>
      <c r="D1019" s="29">
        <v>45570</v>
      </c>
      <c r="E1019">
        <v>0</v>
      </c>
      <c r="F1019">
        <v>0</v>
      </c>
      <c r="G1019">
        <v>0</v>
      </c>
      <c r="H1019">
        <v>0</v>
      </c>
      <c r="M1019">
        <v>169.2</v>
      </c>
      <c r="N1019">
        <v>169.2</v>
      </c>
      <c r="R1019">
        <v>179.53321299999999</v>
      </c>
      <c r="S1019" t="s">
        <v>204</v>
      </c>
      <c r="T1019" s="247">
        <v>45283.335092592592</v>
      </c>
    </row>
    <row r="1020" spans="1:20" x14ac:dyDescent="0.35">
      <c r="A1020" t="s">
        <v>95</v>
      </c>
      <c r="B1020" t="s">
        <v>96</v>
      </c>
      <c r="C1020" t="s">
        <v>97</v>
      </c>
      <c r="D1020" s="29">
        <v>45571</v>
      </c>
      <c r="E1020">
        <v>0</v>
      </c>
      <c r="F1020">
        <v>0</v>
      </c>
      <c r="G1020">
        <v>0</v>
      </c>
      <c r="H1020">
        <v>0</v>
      </c>
      <c r="M1020">
        <v>169.2</v>
      </c>
      <c r="N1020">
        <v>169.2</v>
      </c>
      <c r="R1020">
        <v>179.53321299999999</v>
      </c>
      <c r="S1020" t="s">
        <v>204</v>
      </c>
      <c r="T1020" s="247">
        <v>45283.335092592592</v>
      </c>
    </row>
    <row r="1021" spans="1:20" x14ac:dyDescent="0.35">
      <c r="A1021" t="s">
        <v>95</v>
      </c>
      <c r="B1021" t="s">
        <v>96</v>
      </c>
      <c r="C1021" t="s">
        <v>97</v>
      </c>
      <c r="D1021" s="29">
        <v>45572</v>
      </c>
      <c r="E1021">
        <v>0</v>
      </c>
      <c r="F1021">
        <v>0</v>
      </c>
      <c r="G1021">
        <v>0</v>
      </c>
      <c r="H1021">
        <v>0</v>
      </c>
      <c r="M1021">
        <v>169.2</v>
      </c>
      <c r="N1021">
        <v>169.2</v>
      </c>
      <c r="R1021">
        <v>179.53321299999999</v>
      </c>
      <c r="S1021" t="s">
        <v>204</v>
      </c>
      <c r="T1021" s="247">
        <v>45283.335104166668</v>
      </c>
    </row>
    <row r="1022" spans="1:20" x14ac:dyDescent="0.35">
      <c r="A1022" t="s">
        <v>95</v>
      </c>
      <c r="B1022" t="s">
        <v>96</v>
      </c>
      <c r="C1022" t="s">
        <v>97</v>
      </c>
      <c r="D1022" s="29">
        <v>45573</v>
      </c>
      <c r="E1022">
        <v>0</v>
      </c>
      <c r="F1022">
        <v>0</v>
      </c>
      <c r="G1022">
        <v>0</v>
      </c>
      <c r="H1022">
        <v>0</v>
      </c>
      <c r="M1022">
        <v>169.2</v>
      </c>
      <c r="N1022">
        <v>169.2</v>
      </c>
      <c r="R1022">
        <v>179.53321299999999</v>
      </c>
      <c r="S1022" t="s">
        <v>204</v>
      </c>
      <c r="T1022" s="247">
        <v>45283.335092592592</v>
      </c>
    </row>
    <row r="1023" spans="1:20" x14ac:dyDescent="0.35">
      <c r="A1023" t="s">
        <v>95</v>
      </c>
      <c r="B1023" t="s">
        <v>96</v>
      </c>
      <c r="C1023" t="s">
        <v>97</v>
      </c>
      <c r="D1023" s="29">
        <v>45574</v>
      </c>
      <c r="E1023">
        <v>0</v>
      </c>
      <c r="F1023">
        <v>0</v>
      </c>
      <c r="G1023">
        <v>0</v>
      </c>
      <c r="H1023">
        <v>0</v>
      </c>
      <c r="M1023">
        <v>169.2</v>
      </c>
      <c r="N1023">
        <v>169.2</v>
      </c>
      <c r="R1023">
        <v>179.53321299999999</v>
      </c>
      <c r="S1023" t="s">
        <v>204</v>
      </c>
      <c r="T1023" s="247">
        <v>45283.335104166668</v>
      </c>
    </row>
    <row r="1024" spans="1:20" x14ac:dyDescent="0.35">
      <c r="A1024" t="s">
        <v>95</v>
      </c>
      <c r="B1024" t="s">
        <v>96</v>
      </c>
      <c r="C1024" t="s">
        <v>97</v>
      </c>
      <c r="D1024" s="29">
        <v>45575</v>
      </c>
      <c r="E1024">
        <v>0</v>
      </c>
      <c r="F1024">
        <v>0</v>
      </c>
      <c r="G1024">
        <v>0</v>
      </c>
      <c r="H1024">
        <v>0</v>
      </c>
      <c r="M1024">
        <v>169.2</v>
      </c>
      <c r="N1024">
        <v>169.2</v>
      </c>
      <c r="R1024">
        <v>179.53321299999999</v>
      </c>
      <c r="S1024" t="s">
        <v>204</v>
      </c>
      <c r="T1024" s="247">
        <v>45283.335115740738</v>
      </c>
    </row>
    <row r="1025" spans="1:20" x14ac:dyDescent="0.35">
      <c r="A1025" t="s">
        <v>95</v>
      </c>
      <c r="B1025" t="s">
        <v>96</v>
      </c>
      <c r="C1025" t="s">
        <v>97</v>
      </c>
      <c r="D1025" s="29">
        <v>45576</v>
      </c>
      <c r="E1025">
        <v>0</v>
      </c>
      <c r="F1025">
        <v>0</v>
      </c>
      <c r="G1025">
        <v>0</v>
      </c>
      <c r="H1025">
        <v>0</v>
      </c>
      <c r="M1025">
        <v>169.2</v>
      </c>
      <c r="N1025">
        <v>169.2</v>
      </c>
      <c r="R1025">
        <v>179.53321299999999</v>
      </c>
      <c r="S1025" t="s">
        <v>204</v>
      </c>
      <c r="T1025" s="247">
        <v>45283.335115740738</v>
      </c>
    </row>
    <row r="1026" spans="1:20" x14ac:dyDescent="0.35">
      <c r="A1026" t="s">
        <v>95</v>
      </c>
      <c r="B1026" t="s">
        <v>96</v>
      </c>
      <c r="C1026" t="s">
        <v>97</v>
      </c>
      <c r="D1026" s="29">
        <v>45577</v>
      </c>
      <c r="E1026">
        <v>0</v>
      </c>
      <c r="F1026">
        <v>0</v>
      </c>
      <c r="G1026">
        <v>0</v>
      </c>
      <c r="H1026">
        <v>0</v>
      </c>
      <c r="M1026">
        <v>169.2</v>
      </c>
      <c r="N1026">
        <v>169.2</v>
      </c>
      <c r="R1026">
        <v>179.53321299999999</v>
      </c>
      <c r="S1026" t="s">
        <v>204</v>
      </c>
      <c r="T1026" s="247">
        <v>45283.335092592592</v>
      </c>
    </row>
    <row r="1027" spans="1:20" x14ac:dyDescent="0.35">
      <c r="A1027" t="s">
        <v>95</v>
      </c>
      <c r="B1027" t="s">
        <v>96</v>
      </c>
      <c r="C1027" t="s">
        <v>97</v>
      </c>
      <c r="D1027" s="29">
        <v>45578</v>
      </c>
      <c r="E1027">
        <v>0</v>
      </c>
      <c r="F1027">
        <v>0</v>
      </c>
      <c r="G1027">
        <v>0</v>
      </c>
      <c r="H1027">
        <v>0</v>
      </c>
      <c r="M1027">
        <v>169.2</v>
      </c>
      <c r="N1027">
        <v>169.2</v>
      </c>
      <c r="R1027">
        <v>179.53321299999999</v>
      </c>
      <c r="S1027" t="s">
        <v>204</v>
      </c>
      <c r="T1027" s="247">
        <v>45283.335092592592</v>
      </c>
    </row>
    <row r="1028" spans="1:20" x14ac:dyDescent="0.35">
      <c r="A1028" t="s">
        <v>95</v>
      </c>
      <c r="B1028" t="s">
        <v>96</v>
      </c>
      <c r="C1028" t="s">
        <v>97</v>
      </c>
      <c r="D1028" s="29">
        <v>45579</v>
      </c>
      <c r="E1028">
        <v>0</v>
      </c>
      <c r="F1028">
        <v>0</v>
      </c>
      <c r="G1028">
        <v>0</v>
      </c>
      <c r="H1028">
        <v>0</v>
      </c>
      <c r="M1028">
        <v>169.2</v>
      </c>
      <c r="N1028">
        <v>169.2</v>
      </c>
      <c r="R1028">
        <v>179.53321299999999</v>
      </c>
      <c r="S1028" t="s">
        <v>204</v>
      </c>
      <c r="T1028" s="247">
        <v>45283.335115740738</v>
      </c>
    </row>
    <row r="1029" spans="1:20" x14ac:dyDescent="0.35">
      <c r="A1029" t="s">
        <v>95</v>
      </c>
      <c r="B1029" t="s">
        <v>96</v>
      </c>
      <c r="C1029" t="s">
        <v>97</v>
      </c>
      <c r="D1029" s="29">
        <v>45580</v>
      </c>
      <c r="E1029">
        <v>0</v>
      </c>
      <c r="F1029">
        <v>0</v>
      </c>
      <c r="G1029">
        <v>0</v>
      </c>
      <c r="H1029">
        <v>0</v>
      </c>
      <c r="M1029">
        <v>169.2</v>
      </c>
      <c r="N1029">
        <v>169.2</v>
      </c>
      <c r="R1029">
        <v>179.53321299999999</v>
      </c>
      <c r="S1029" t="s">
        <v>204</v>
      </c>
      <c r="T1029" s="247">
        <v>45283.335115740738</v>
      </c>
    </row>
    <row r="1030" spans="1:20" x14ac:dyDescent="0.35">
      <c r="A1030" t="s">
        <v>95</v>
      </c>
      <c r="B1030" t="s">
        <v>96</v>
      </c>
      <c r="C1030" t="s">
        <v>97</v>
      </c>
      <c r="D1030" s="29">
        <v>45581</v>
      </c>
      <c r="E1030">
        <v>0</v>
      </c>
      <c r="F1030">
        <v>0</v>
      </c>
      <c r="G1030">
        <v>0</v>
      </c>
      <c r="H1030">
        <v>0</v>
      </c>
      <c r="M1030">
        <v>169.2</v>
      </c>
      <c r="N1030">
        <v>169.2</v>
      </c>
      <c r="R1030">
        <v>179.53321299999999</v>
      </c>
      <c r="S1030" t="s">
        <v>204</v>
      </c>
      <c r="T1030" s="247">
        <v>45283.335104166668</v>
      </c>
    </row>
    <row r="1031" spans="1:20" x14ac:dyDescent="0.35">
      <c r="A1031" t="s">
        <v>95</v>
      </c>
      <c r="B1031" t="s">
        <v>96</v>
      </c>
      <c r="C1031" t="s">
        <v>97</v>
      </c>
      <c r="D1031" s="29">
        <v>45582</v>
      </c>
      <c r="E1031">
        <v>0</v>
      </c>
      <c r="F1031">
        <v>0</v>
      </c>
      <c r="G1031">
        <v>0</v>
      </c>
      <c r="H1031">
        <v>0</v>
      </c>
      <c r="M1031">
        <v>169.2</v>
      </c>
      <c r="N1031">
        <v>169.2</v>
      </c>
      <c r="R1031">
        <v>179.53321299999999</v>
      </c>
      <c r="S1031" t="s">
        <v>204</v>
      </c>
      <c r="T1031" s="247">
        <v>45283.335092592592</v>
      </c>
    </row>
    <row r="1032" spans="1:20" x14ac:dyDescent="0.35">
      <c r="A1032" t="s">
        <v>95</v>
      </c>
      <c r="B1032" t="s">
        <v>96</v>
      </c>
      <c r="C1032" t="s">
        <v>97</v>
      </c>
      <c r="D1032" s="29">
        <v>45583</v>
      </c>
      <c r="E1032">
        <v>0</v>
      </c>
      <c r="F1032">
        <v>0</v>
      </c>
      <c r="G1032">
        <v>0</v>
      </c>
      <c r="H1032">
        <v>0</v>
      </c>
      <c r="M1032">
        <v>169.2</v>
      </c>
      <c r="N1032">
        <v>169.2</v>
      </c>
      <c r="R1032">
        <v>179.53321299999999</v>
      </c>
      <c r="S1032" t="s">
        <v>204</v>
      </c>
      <c r="T1032" s="247">
        <v>45283.335092592592</v>
      </c>
    </row>
    <row r="1033" spans="1:20" x14ac:dyDescent="0.35">
      <c r="A1033" t="s">
        <v>95</v>
      </c>
      <c r="B1033" t="s">
        <v>96</v>
      </c>
      <c r="C1033" t="s">
        <v>97</v>
      </c>
      <c r="D1033" s="29">
        <v>45584</v>
      </c>
      <c r="E1033">
        <v>0</v>
      </c>
      <c r="F1033">
        <v>0</v>
      </c>
      <c r="G1033">
        <v>0</v>
      </c>
      <c r="H1033">
        <v>0</v>
      </c>
      <c r="M1033">
        <v>169.2</v>
      </c>
      <c r="N1033">
        <v>169.2</v>
      </c>
      <c r="R1033">
        <v>179.53321299999999</v>
      </c>
      <c r="S1033" t="s">
        <v>204</v>
      </c>
      <c r="T1033" s="247">
        <v>45283.335092592592</v>
      </c>
    </row>
    <row r="1034" spans="1:20" x14ac:dyDescent="0.35">
      <c r="A1034" t="s">
        <v>95</v>
      </c>
      <c r="B1034" t="s">
        <v>96</v>
      </c>
      <c r="C1034" t="s">
        <v>97</v>
      </c>
      <c r="D1034" s="29">
        <v>45585</v>
      </c>
      <c r="E1034">
        <v>0</v>
      </c>
      <c r="F1034">
        <v>0</v>
      </c>
      <c r="G1034">
        <v>0</v>
      </c>
      <c r="H1034">
        <v>0</v>
      </c>
      <c r="M1034">
        <v>169.2</v>
      </c>
      <c r="N1034">
        <v>169.2</v>
      </c>
      <c r="R1034">
        <v>179.53321299999999</v>
      </c>
      <c r="S1034" t="s">
        <v>204</v>
      </c>
      <c r="T1034" s="247">
        <v>45283.335115740738</v>
      </c>
    </row>
    <row r="1035" spans="1:20" x14ac:dyDescent="0.35">
      <c r="A1035" t="s">
        <v>95</v>
      </c>
      <c r="B1035" t="s">
        <v>96</v>
      </c>
      <c r="C1035" t="s">
        <v>97</v>
      </c>
      <c r="D1035" s="29">
        <v>45586</v>
      </c>
      <c r="E1035">
        <v>0</v>
      </c>
      <c r="F1035">
        <v>0</v>
      </c>
      <c r="G1035">
        <v>0</v>
      </c>
      <c r="H1035">
        <v>0</v>
      </c>
      <c r="M1035">
        <v>169.2</v>
      </c>
      <c r="N1035">
        <v>169.2</v>
      </c>
      <c r="R1035">
        <v>179.53321299999999</v>
      </c>
      <c r="S1035" t="s">
        <v>204</v>
      </c>
      <c r="T1035" s="247">
        <v>45283.335104166668</v>
      </c>
    </row>
    <row r="1036" spans="1:20" x14ac:dyDescent="0.35">
      <c r="A1036" t="s">
        <v>95</v>
      </c>
      <c r="B1036" t="s">
        <v>96</v>
      </c>
      <c r="C1036" t="s">
        <v>97</v>
      </c>
      <c r="D1036" s="29">
        <v>45587</v>
      </c>
      <c r="E1036">
        <v>0</v>
      </c>
      <c r="F1036">
        <v>0</v>
      </c>
      <c r="G1036">
        <v>0</v>
      </c>
      <c r="H1036">
        <v>0</v>
      </c>
      <c r="M1036">
        <v>169.2</v>
      </c>
      <c r="N1036">
        <v>169.2</v>
      </c>
      <c r="R1036">
        <v>179.53321299999999</v>
      </c>
      <c r="S1036" t="s">
        <v>204</v>
      </c>
      <c r="T1036" s="247">
        <v>45283.335104166668</v>
      </c>
    </row>
    <row r="1037" spans="1:20" x14ac:dyDescent="0.35">
      <c r="A1037" t="s">
        <v>95</v>
      </c>
      <c r="B1037" t="s">
        <v>96</v>
      </c>
      <c r="C1037" t="s">
        <v>97</v>
      </c>
      <c r="D1037" s="29">
        <v>45588</v>
      </c>
      <c r="E1037">
        <v>0</v>
      </c>
      <c r="F1037">
        <v>0</v>
      </c>
      <c r="G1037">
        <v>0</v>
      </c>
      <c r="H1037">
        <v>0</v>
      </c>
      <c r="M1037">
        <v>169.2</v>
      </c>
      <c r="N1037">
        <v>169.2</v>
      </c>
      <c r="R1037">
        <v>179.53321299999999</v>
      </c>
      <c r="S1037" t="s">
        <v>204</v>
      </c>
      <c r="T1037" s="247">
        <v>45283.335104166668</v>
      </c>
    </row>
    <row r="1038" spans="1:20" x14ac:dyDescent="0.35">
      <c r="A1038" t="s">
        <v>95</v>
      </c>
      <c r="B1038" t="s">
        <v>96</v>
      </c>
      <c r="C1038" t="s">
        <v>97</v>
      </c>
      <c r="D1038" s="29">
        <v>45589</v>
      </c>
      <c r="E1038">
        <v>0</v>
      </c>
      <c r="F1038">
        <v>0</v>
      </c>
      <c r="G1038">
        <v>0</v>
      </c>
      <c r="H1038">
        <v>0</v>
      </c>
      <c r="M1038">
        <v>169.2</v>
      </c>
      <c r="N1038">
        <v>169.2</v>
      </c>
      <c r="R1038">
        <v>179.53321299999999</v>
      </c>
      <c r="S1038" t="s">
        <v>204</v>
      </c>
      <c r="T1038" s="247">
        <v>45283.335104166668</v>
      </c>
    </row>
    <row r="1039" spans="1:20" x14ac:dyDescent="0.35">
      <c r="A1039" t="s">
        <v>95</v>
      </c>
      <c r="B1039" t="s">
        <v>96</v>
      </c>
      <c r="C1039" t="s">
        <v>97</v>
      </c>
      <c r="D1039" s="29">
        <v>45590</v>
      </c>
      <c r="E1039">
        <v>0</v>
      </c>
      <c r="F1039">
        <v>0</v>
      </c>
      <c r="G1039">
        <v>0</v>
      </c>
      <c r="H1039">
        <v>0</v>
      </c>
      <c r="M1039">
        <v>169.2</v>
      </c>
      <c r="N1039">
        <v>169.2</v>
      </c>
      <c r="R1039">
        <v>179.53321299999999</v>
      </c>
      <c r="S1039" t="s">
        <v>204</v>
      </c>
      <c r="T1039" s="247">
        <v>45283.335115740738</v>
      </c>
    </row>
    <row r="1040" spans="1:20" x14ac:dyDescent="0.35">
      <c r="A1040" t="s">
        <v>95</v>
      </c>
      <c r="B1040" t="s">
        <v>96</v>
      </c>
      <c r="C1040" t="s">
        <v>97</v>
      </c>
      <c r="D1040" s="29">
        <v>45591</v>
      </c>
      <c r="E1040">
        <v>0</v>
      </c>
      <c r="F1040">
        <v>0</v>
      </c>
      <c r="G1040">
        <v>0</v>
      </c>
      <c r="H1040">
        <v>0</v>
      </c>
      <c r="M1040">
        <v>169.2</v>
      </c>
      <c r="N1040">
        <v>169.2</v>
      </c>
      <c r="R1040">
        <v>179.53321299999999</v>
      </c>
      <c r="S1040" t="s">
        <v>204</v>
      </c>
      <c r="T1040" s="247">
        <v>45283.335115740738</v>
      </c>
    </row>
    <row r="1041" spans="1:20" x14ac:dyDescent="0.35">
      <c r="A1041" t="s">
        <v>95</v>
      </c>
      <c r="B1041" t="s">
        <v>96</v>
      </c>
      <c r="C1041" t="s">
        <v>97</v>
      </c>
      <c r="D1041" s="29">
        <v>45592</v>
      </c>
      <c r="E1041">
        <v>0</v>
      </c>
      <c r="F1041">
        <v>0</v>
      </c>
      <c r="G1041">
        <v>0</v>
      </c>
      <c r="H1041">
        <v>0</v>
      </c>
      <c r="M1041">
        <v>169.2</v>
      </c>
      <c r="N1041">
        <v>169.2</v>
      </c>
      <c r="R1041">
        <v>179.53321299999999</v>
      </c>
      <c r="S1041" t="s">
        <v>204</v>
      </c>
      <c r="T1041" s="247">
        <v>45283.335104166668</v>
      </c>
    </row>
    <row r="1042" spans="1:20" x14ac:dyDescent="0.35">
      <c r="A1042" t="s">
        <v>95</v>
      </c>
      <c r="B1042" t="s">
        <v>96</v>
      </c>
      <c r="C1042" t="s">
        <v>97</v>
      </c>
      <c r="D1042" s="29">
        <v>45593</v>
      </c>
      <c r="E1042">
        <v>0</v>
      </c>
      <c r="F1042">
        <v>0</v>
      </c>
      <c r="G1042">
        <v>0</v>
      </c>
      <c r="H1042">
        <v>0</v>
      </c>
      <c r="M1042">
        <v>169.2</v>
      </c>
      <c r="N1042">
        <v>169.2</v>
      </c>
      <c r="R1042">
        <v>179.53321299999999</v>
      </c>
      <c r="S1042" t="s">
        <v>204</v>
      </c>
      <c r="T1042" s="247">
        <v>45283.335092592592</v>
      </c>
    </row>
    <row r="1043" spans="1:20" x14ac:dyDescent="0.35">
      <c r="A1043" t="s">
        <v>95</v>
      </c>
      <c r="B1043" t="s">
        <v>96</v>
      </c>
      <c r="C1043" t="s">
        <v>97</v>
      </c>
      <c r="D1043" s="29">
        <v>45594</v>
      </c>
      <c r="E1043">
        <v>0</v>
      </c>
      <c r="F1043">
        <v>0</v>
      </c>
      <c r="G1043">
        <v>0</v>
      </c>
      <c r="H1043">
        <v>0</v>
      </c>
      <c r="M1043">
        <v>169.2</v>
      </c>
      <c r="N1043">
        <v>169.2</v>
      </c>
      <c r="R1043">
        <v>179.53321299999999</v>
      </c>
      <c r="S1043" t="s">
        <v>204</v>
      </c>
      <c r="T1043" s="247">
        <v>45283.335115740738</v>
      </c>
    </row>
    <row r="1044" spans="1:20" x14ac:dyDescent="0.35">
      <c r="A1044" t="s">
        <v>95</v>
      </c>
      <c r="B1044" t="s">
        <v>96</v>
      </c>
      <c r="C1044" t="s">
        <v>97</v>
      </c>
      <c r="D1044" s="29">
        <v>45595</v>
      </c>
      <c r="E1044">
        <v>0</v>
      </c>
      <c r="F1044">
        <v>0</v>
      </c>
      <c r="G1044">
        <v>0</v>
      </c>
      <c r="H1044">
        <v>0</v>
      </c>
      <c r="M1044">
        <v>169.2</v>
      </c>
      <c r="N1044">
        <v>169.2</v>
      </c>
      <c r="R1044">
        <v>179.53321299999999</v>
      </c>
      <c r="S1044" t="s">
        <v>204</v>
      </c>
      <c r="T1044" s="247">
        <v>45283.335104166668</v>
      </c>
    </row>
    <row r="1045" spans="1:20" x14ac:dyDescent="0.35">
      <c r="A1045" t="s">
        <v>95</v>
      </c>
      <c r="B1045" t="s">
        <v>96</v>
      </c>
      <c r="C1045" t="s">
        <v>97</v>
      </c>
      <c r="D1045" s="29">
        <v>45596</v>
      </c>
      <c r="E1045">
        <v>0</v>
      </c>
      <c r="F1045">
        <v>0</v>
      </c>
      <c r="G1045">
        <v>0</v>
      </c>
      <c r="H1045">
        <v>0</v>
      </c>
      <c r="M1045">
        <v>169.2</v>
      </c>
      <c r="N1045">
        <v>169.2</v>
      </c>
      <c r="R1045">
        <v>179.53321299999999</v>
      </c>
      <c r="S1045" t="s">
        <v>204</v>
      </c>
      <c r="T1045" s="247">
        <v>45283.335104166668</v>
      </c>
    </row>
    <row r="1046" spans="1:20" x14ac:dyDescent="0.35">
      <c r="A1046" t="s">
        <v>95</v>
      </c>
      <c r="B1046" t="s">
        <v>96</v>
      </c>
      <c r="C1046" t="s">
        <v>97</v>
      </c>
      <c r="D1046" s="29">
        <v>45597</v>
      </c>
      <c r="E1046">
        <v>0</v>
      </c>
      <c r="F1046">
        <v>0</v>
      </c>
      <c r="G1046">
        <v>0</v>
      </c>
      <c r="H1046">
        <v>0</v>
      </c>
      <c r="M1046">
        <v>169.2</v>
      </c>
      <c r="N1046">
        <v>169.2</v>
      </c>
      <c r="R1046">
        <v>179.53321299999999</v>
      </c>
      <c r="S1046" t="s">
        <v>204</v>
      </c>
      <c r="T1046" s="247">
        <v>45292.31355324074</v>
      </c>
    </row>
    <row r="1047" spans="1:20" x14ac:dyDescent="0.35">
      <c r="A1047" t="s">
        <v>95</v>
      </c>
      <c r="B1047" t="s">
        <v>96</v>
      </c>
      <c r="C1047" t="s">
        <v>97</v>
      </c>
      <c r="D1047" s="29">
        <v>45598</v>
      </c>
      <c r="E1047">
        <v>0</v>
      </c>
      <c r="F1047">
        <v>0</v>
      </c>
      <c r="G1047">
        <v>0</v>
      </c>
      <c r="H1047">
        <v>0</v>
      </c>
      <c r="M1047">
        <v>169.2</v>
      </c>
      <c r="N1047">
        <v>169.2</v>
      </c>
      <c r="R1047">
        <v>179.53321299999999</v>
      </c>
      <c r="S1047" t="s">
        <v>204</v>
      </c>
      <c r="T1047" s="247">
        <v>45292.313796296294</v>
      </c>
    </row>
    <row r="1048" spans="1:20" x14ac:dyDescent="0.35">
      <c r="A1048" t="s">
        <v>95</v>
      </c>
      <c r="B1048" t="s">
        <v>96</v>
      </c>
      <c r="C1048" t="s">
        <v>97</v>
      </c>
      <c r="D1048" s="29">
        <v>45599</v>
      </c>
      <c r="E1048">
        <v>0</v>
      </c>
      <c r="F1048">
        <v>0</v>
      </c>
      <c r="G1048">
        <v>0</v>
      </c>
      <c r="H1048">
        <v>0</v>
      </c>
      <c r="M1048">
        <v>169.2</v>
      </c>
      <c r="N1048">
        <v>169.2</v>
      </c>
      <c r="R1048">
        <v>179.53321299999999</v>
      </c>
      <c r="S1048" t="s">
        <v>204</v>
      </c>
      <c r="T1048" s="247">
        <v>45292.313819444447</v>
      </c>
    </row>
    <row r="1049" spans="1:20" x14ac:dyDescent="0.35">
      <c r="A1049" t="s">
        <v>95</v>
      </c>
      <c r="B1049" t="s">
        <v>96</v>
      </c>
      <c r="C1049" t="s">
        <v>97</v>
      </c>
      <c r="D1049" s="29">
        <v>45600</v>
      </c>
      <c r="E1049">
        <v>0</v>
      </c>
      <c r="F1049">
        <v>0</v>
      </c>
      <c r="G1049">
        <v>0</v>
      </c>
      <c r="H1049">
        <v>0</v>
      </c>
      <c r="M1049">
        <v>169.2</v>
      </c>
      <c r="N1049">
        <v>169.2</v>
      </c>
      <c r="R1049">
        <v>179.53321299999999</v>
      </c>
      <c r="S1049" t="s">
        <v>204</v>
      </c>
      <c r="T1049" s="247">
        <v>45292.313842592594</v>
      </c>
    </row>
    <row r="1050" spans="1:20" x14ac:dyDescent="0.35">
      <c r="A1050" t="s">
        <v>95</v>
      </c>
      <c r="B1050" t="s">
        <v>96</v>
      </c>
      <c r="C1050" t="s">
        <v>97</v>
      </c>
      <c r="D1050" s="29">
        <v>45601</v>
      </c>
      <c r="E1050">
        <v>0</v>
      </c>
      <c r="F1050">
        <v>0</v>
      </c>
      <c r="G1050">
        <v>0</v>
      </c>
      <c r="H1050">
        <v>0</v>
      </c>
      <c r="M1050">
        <v>169.2</v>
      </c>
      <c r="N1050">
        <v>169.2</v>
      </c>
      <c r="R1050">
        <v>179.53321299999999</v>
      </c>
      <c r="S1050" t="s">
        <v>204</v>
      </c>
      <c r="T1050" s="247">
        <v>45292.313854166663</v>
      </c>
    </row>
    <row r="1051" spans="1:20" x14ac:dyDescent="0.35">
      <c r="A1051" t="s">
        <v>95</v>
      </c>
      <c r="B1051" t="s">
        <v>96</v>
      </c>
      <c r="C1051" t="s">
        <v>97</v>
      </c>
      <c r="D1051" s="29">
        <v>45602</v>
      </c>
      <c r="E1051">
        <v>0</v>
      </c>
      <c r="F1051">
        <v>0</v>
      </c>
      <c r="G1051">
        <v>0</v>
      </c>
      <c r="H1051">
        <v>0</v>
      </c>
      <c r="M1051">
        <v>169.2</v>
      </c>
      <c r="N1051">
        <v>169.2</v>
      </c>
      <c r="R1051">
        <v>179.53321299999999</v>
      </c>
      <c r="S1051" t="s">
        <v>204</v>
      </c>
      <c r="T1051" s="247">
        <v>45292.31386574074</v>
      </c>
    </row>
    <row r="1052" spans="1:20" x14ac:dyDescent="0.35">
      <c r="A1052" t="s">
        <v>95</v>
      </c>
      <c r="B1052" t="s">
        <v>96</v>
      </c>
      <c r="C1052" t="s">
        <v>97</v>
      </c>
      <c r="D1052" s="29">
        <v>45603</v>
      </c>
      <c r="E1052">
        <v>0</v>
      </c>
      <c r="F1052">
        <v>0</v>
      </c>
      <c r="G1052">
        <v>0</v>
      </c>
      <c r="H1052">
        <v>0</v>
      </c>
      <c r="M1052">
        <v>169.2</v>
      </c>
      <c r="N1052">
        <v>169.2</v>
      </c>
      <c r="R1052">
        <v>179.53321299999999</v>
      </c>
      <c r="S1052" t="s">
        <v>204</v>
      </c>
      <c r="T1052" s="247">
        <v>45292.313877314817</v>
      </c>
    </row>
    <row r="1053" spans="1:20" x14ac:dyDescent="0.35">
      <c r="A1053" t="s">
        <v>95</v>
      </c>
      <c r="B1053" t="s">
        <v>96</v>
      </c>
      <c r="C1053" t="s">
        <v>97</v>
      </c>
      <c r="D1053" s="29">
        <v>45604</v>
      </c>
      <c r="E1053">
        <v>0</v>
      </c>
      <c r="F1053">
        <v>0</v>
      </c>
      <c r="G1053">
        <v>0</v>
      </c>
      <c r="H1053">
        <v>0</v>
      </c>
      <c r="M1053">
        <v>169.2</v>
      </c>
      <c r="N1053">
        <v>169.2</v>
      </c>
      <c r="R1053">
        <v>179.53321299999999</v>
      </c>
      <c r="S1053" t="s">
        <v>204</v>
      </c>
      <c r="T1053" s="247">
        <v>45292.313900462963</v>
      </c>
    </row>
    <row r="1054" spans="1:20" x14ac:dyDescent="0.35">
      <c r="A1054" t="s">
        <v>95</v>
      </c>
      <c r="B1054" t="s">
        <v>96</v>
      </c>
      <c r="C1054" t="s">
        <v>97</v>
      </c>
      <c r="D1054" s="29">
        <v>45605</v>
      </c>
      <c r="E1054">
        <v>0</v>
      </c>
      <c r="F1054">
        <v>0</v>
      </c>
      <c r="G1054">
        <v>0</v>
      </c>
      <c r="H1054">
        <v>0</v>
      </c>
      <c r="M1054">
        <v>169.2</v>
      </c>
      <c r="N1054">
        <v>169.2</v>
      </c>
      <c r="R1054">
        <v>179.53321299999999</v>
      </c>
      <c r="S1054" t="s">
        <v>204</v>
      </c>
      <c r="T1054" s="247">
        <v>45292.31391203704</v>
      </c>
    </row>
    <row r="1055" spans="1:20" x14ac:dyDescent="0.35">
      <c r="A1055" t="s">
        <v>95</v>
      </c>
      <c r="B1055" t="s">
        <v>96</v>
      </c>
      <c r="C1055" t="s">
        <v>97</v>
      </c>
      <c r="D1055" s="29">
        <v>45606</v>
      </c>
      <c r="E1055">
        <v>0</v>
      </c>
      <c r="F1055">
        <v>0</v>
      </c>
      <c r="G1055">
        <v>0</v>
      </c>
      <c r="H1055">
        <v>0</v>
      </c>
      <c r="M1055">
        <v>169.2</v>
      </c>
      <c r="N1055">
        <v>169.2</v>
      </c>
      <c r="R1055">
        <v>179.53321299999999</v>
      </c>
      <c r="S1055" t="s">
        <v>204</v>
      </c>
      <c r="T1055" s="247">
        <v>45292.313923611109</v>
      </c>
    </row>
    <row r="1056" spans="1:20" x14ac:dyDescent="0.35">
      <c r="A1056" t="s">
        <v>95</v>
      </c>
      <c r="B1056" t="s">
        <v>96</v>
      </c>
      <c r="C1056" t="s">
        <v>97</v>
      </c>
      <c r="D1056" s="29">
        <v>45607</v>
      </c>
      <c r="E1056">
        <v>0</v>
      </c>
      <c r="F1056">
        <v>0</v>
      </c>
      <c r="G1056">
        <v>0</v>
      </c>
      <c r="H1056">
        <v>0</v>
      </c>
      <c r="M1056">
        <v>169.2</v>
      </c>
      <c r="N1056">
        <v>169.2</v>
      </c>
      <c r="R1056">
        <v>179.53321299999999</v>
      </c>
      <c r="S1056" t="s">
        <v>204</v>
      </c>
      <c r="T1056" s="247">
        <v>45292.313946759263</v>
      </c>
    </row>
    <row r="1057" spans="1:20" x14ac:dyDescent="0.35">
      <c r="A1057" t="s">
        <v>95</v>
      </c>
      <c r="B1057" t="s">
        <v>96</v>
      </c>
      <c r="C1057" t="s">
        <v>97</v>
      </c>
      <c r="D1057" s="29">
        <v>45608</v>
      </c>
      <c r="E1057">
        <v>0</v>
      </c>
      <c r="F1057">
        <v>0</v>
      </c>
      <c r="G1057">
        <v>0</v>
      </c>
      <c r="H1057">
        <v>0</v>
      </c>
      <c r="M1057">
        <v>169.2</v>
      </c>
      <c r="N1057">
        <v>169.2</v>
      </c>
      <c r="R1057">
        <v>179.53321299999999</v>
      </c>
      <c r="S1057" t="s">
        <v>204</v>
      </c>
      <c r="T1057" s="247">
        <v>45292.313969907409</v>
      </c>
    </row>
    <row r="1058" spans="1:20" x14ac:dyDescent="0.35">
      <c r="A1058" t="s">
        <v>95</v>
      </c>
      <c r="B1058" t="s">
        <v>96</v>
      </c>
      <c r="C1058" t="s">
        <v>97</v>
      </c>
      <c r="D1058" s="29">
        <v>45609</v>
      </c>
      <c r="E1058">
        <v>0</v>
      </c>
      <c r="F1058">
        <v>0</v>
      </c>
      <c r="G1058">
        <v>0</v>
      </c>
      <c r="H1058">
        <v>0</v>
      </c>
      <c r="M1058">
        <v>169.2</v>
      </c>
      <c r="N1058">
        <v>169.2</v>
      </c>
      <c r="R1058">
        <v>179.53321299999999</v>
      </c>
      <c r="S1058" t="s">
        <v>204</v>
      </c>
      <c r="T1058" s="247">
        <v>45292.313969907409</v>
      </c>
    </row>
    <row r="1059" spans="1:20" x14ac:dyDescent="0.35">
      <c r="A1059" t="s">
        <v>95</v>
      </c>
      <c r="B1059" t="s">
        <v>96</v>
      </c>
      <c r="C1059" t="s">
        <v>97</v>
      </c>
      <c r="D1059" s="29">
        <v>45610</v>
      </c>
      <c r="E1059">
        <v>0</v>
      </c>
      <c r="F1059">
        <v>0</v>
      </c>
      <c r="G1059">
        <v>0</v>
      </c>
      <c r="H1059">
        <v>0</v>
      </c>
      <c r="M1059">
        <v>169.2</v>
      </c>
      <c r="N1059">
        <v>169.2</v>
      </c>
      <c r="R1059">
        <v>179.53321299999999</v>
      </c>
      <c r="S1059" t="s">
        <v>204</v>
      </c>
      <c r="T1059" s="247">
        <v>45292.313993055555</v>
      </c>
    </row>
    <row r="1060" spans="1:20" x14ac:dyDescent="0.35">
      <c r="A1060" t="s">
        <v>95</v>
      </c>
      <c r="B1060" t="s">
        <v>96</v>
      </c>
      <c r="C1060" t="s">
        <v>97</v>
      </c>
      <c r="D1060" s="29">
        <v>45611</v>
      </c>
      <c r="E1060">
        <v>0</v>
      </c>
      <c r="F1060">
        <v>0</v>
      </c>
      <c r="G1060">
        <v>0</v>
      </c>
      <c r="H1060">
        <v>0</v>
      </c>
      <c r="M1060">
        <v>169.2</v>
      </c>
      <c r="N1060">
        <v>169.2</v>
      </c>
      <c r="R1060">
        <v>179.53321299999999</v>
      </c>
      <c r="S1060" t="s">
        <v>204</v>
      </c>
      <c r="T1060" s="247">
        <v>45292.314016203702</v>
      </c>
    </row>
    <row r="1061" spans="1:20" x14ac:dyDescent="0.35">
      <c r="A1061" t="s">
        <v>95</v>
      </c>
      <c r="B1061" t="s">
        <v>96</v>
      </c>
      <c r="C1061" t="s">
        <v>97</v>
      </c>
      <c r="D1061" s="29">
        <v>45612</v>
      </c>
      <c r="E1061">
        <v>0</v>
      </c>
      <c r="F1061">
        <v>0</v>
      </c>
      <c r="G1061">
        <v>0</v>
      </c>
      <c r="H1061">
        <v>0</v>
      </c>
      <c r="M1061">
        <v>169.2</v>
      </c>
      <c r="N1061">
        <v>169.2</v>
      </c>
      <c r="R1061">
        <v>179.53321299999999</v>
      </c>
      <c r="S1061" t="s">
        <v>204</v>
      </c>
      <c r="T1061" s="247">
        <v>45292.314027777778</v>
      </c>
    </row>
    <row r="1062" spans="1:20" x14ac:dyDescent="0.35">
      <c r="A1062" t="s">
        <v>95</v>
      </c>
      <c r="B1062" t="s">
        <v>96</v>
      </c>
      <c r="C1062" t="s">
        <v>97</v>
      </c>
      <c r="D1062" s="29">
        <v>45613</v>
      </c>
      <c r="E1062">
        <v>0</v>
      </c>
      <c r="F1062">
        <v>0</v>
      </c>
      <c r="G1062">
        <v>0</v>
      </c>
      <c r="H1062">
        <v>0</v>
      </c>
      <c r="M1062">
        <v>169.2</v>
      </c>
      <c r="N1062">
        <v>169.2</v>
      </c>
      <c r="R1062">
        <v>179.53321299999999</v>
      </c>
      <c r="S1062" t="s">
        <v>204</v>
      </c>
      <c r="T1062" s="247">
        <v>45292.314039351855</v>
      </c>
    </row>
    <row r="1063" spans="1:20" x14ac:dyDescent="0.35">
      <c r="A1063" t="s">
        <v>95</v>
      </c>
      <c r="B1063" t="s">
        <v>96</v>
      </c>
      <c r="C1063" t="s">
        <v>97</v>
      </c>
      <c r="D1063" s="29">
        <v>45614</v>
      </c>
      <c r="E1063">
        <v>0</v>
      </c>
      <c r="F1063">
        <v>0</v>
      </c>
      <c r="G1063">
        <v>0</v>
      </c>
      <c r="H1063">
        <v>0</v>
      </c>
      <c r="M1063">
        <v>169.2</v>
      </c>
      <c r="N1063">
        <v>169.2</v>
      </c>
      <c r="R1063">
        <v>179.53321299999999</v>
      </c>
      <c r="S1063" t="s">
        <v>204</v>
      </c>
      <c r="T1063" s="247">
        <v>45292.314062500001</v>
      </c>
    </row>
    <row r="1064" spans="1:20" x14ac:dyDescent="0.35">
      <c r="A1064" t="s">
        <v>95</v>
      </c>
      <c r="B1064" t="s">
        <v>96</v>
      </c>
      <c r="C1064" t="s">
        <v>97</v>
      </c>
      <c r="D1064" s="29">
        <v>45615</v>
      </c>
      <c r="E1064">
        <v>0</v>
      </c>
      <c r="F1064">
        <v>0</v>
      </c>
      <c r="G1064">
        <v>0</v>
      </c>
      <c r="H1064">
        <v>0</v>
      </c>
      <c r="M1064">
        <v>169.2</v>
      </c>
      <c r="N1064">
        <v>169.2</v>
      </c>
      <c r="R1064">
        <v>179.53321299999999</v>
      </c>
      <c r="S1064" t="s">
        <v>204</v>
      </c>
      <c r="T1064" s="247">
        <v>45292.314074074071</v>
      </c>
    </row>
    <row r="1065" spans="1:20" x14ac:dyDescent="0.35">
      <c r="A1065" t="s">
        <v>95</v>
      </c>
      <c r="B1065" t="s">
        <v>96</v>
      </c>
      <c r="C1065" t="s">
        <v>97</v>
      </c>
      <c r="D1065" s="29">
        <v>45616</v>
      </c>
      <c r="E1065">
        <v>0</v>
      </c>
      <c r="F1065">
        <v>0</v>
      </c>
      <c r="G1065">
        <v>0</v>
      </c>
      <c r="H1065">
        <v>0</v>
      </c>
      <c r="M1065">
        <v>169.2</v>
      </c>
      <c r="N1065">
        <v>169.2</v>
      </c>
      <c r="R1065">
        <v>179.53321299999999</v>
      </c>
      <c r="S1065" t="s">
        <v>204</v>
      </c>
      <c r="T1065" s="247">
        <v>45292.314097222225</v>
      </c>
    </row>
    <row r="1066" spans="1:20" x14ac:dyDescent="0.35">
      <c r="A1066" t="s">
        <v>95</v>
      </c>
      <c r="B1066" t="s">
        <v>96</v>
      </c>
      <c r="C1066" t="s">
        <v>97</v>
      </c>
      <c r="D1066" s="29">
        <v>45617</v>
      </c>
      <c r="E1066">
        <v>0</v>
      </c>
      <c r="F1066">
        <v>0</v>
      </c>
      <c r="G1066">
        <v>0</v>
      </c>
      <c r="H1066">
        <v>0</v>
      </c>
      <c r="M1066">
        <v>169.2</v>
      </c>
      <c r="N1066">
        <v>169.2</v>
      </c>
      <c r="R1066">
        <v>179.53321299999999</v>
      </c>
      <c r="S1066" t="s">
        <v>204</v>
      </c>
      <c r="T1066" s="247">
        <v>45292.314108796294</v>
      </c>
    </row>
    <row r="1067" spans="1:20" x14ac:dyDescent="0.35">
      <c r="A1067" t="s">
        <v>95</v>
      </c>
      <c r="B1067" t="s">
        <v>96</v>
      </c>
      <c r="C1067" t="s">
        <v>97</v>
      </c>
      <c r="D1067" s="29">
        <v>45618</v>
      </c>
      <c r="E1067">
        <v>0</v>
      </c>
      <c r="F1067">
        <v>0</v>
      </c>
      <c r="G1067">
        <v>0</v>
      </c>
      <c r="H1067">
        <v>0</v>
      </c>
      <c r="M1067">
        <v>169.2</v>
      </c>
      <c r="N1067">
        <v>169.2</v>
      </c>
      <c r="R1067">
        <v>179.53321299999999</v>
      </c>
      <c r="S1067" t="s">
        <v>204</v>
      </c>
      <c r="T1067" s="247">
        <v>45292.314131944448</v>
      </c>
    </row>
    <row r="1068" spans="1:20" x14ac:dyDescent="0.35">
      <c r="A1068" t="s">
        <v>95</v>
      </c>
      <c r="B1068" t="s">
        <v>96</v>
      </c>
      <c r="C1068" t="s">
        <v>97</v>
      </c>
      <c r="D1068" s="29">
        <v>45619</v>
      </c>
      <c r="E1068">
        <v>0</v>
      </c>
      <c r="F1068">
        <v>0</v>
      </c>
      <c r="G1068">
        <v>0</v>
      </c>
      <c r="H1068">
        <v>0</v>
      </c>
      <c r="M1068">
        <v>169.2</v>
      </c>
      <c r="N1068">
        <v>169.2</v>
      </c>
      <c r="R1068">
        <v>179.53321299999999</v>
      </c>
      <c r="S1068" t="s">
        <v>204</v>
      </c>
      <c r="T1068" s="247">
        <v>45292.314143518517</v>
      </c>
    </row>
    <row r="1069" spans="1:20" x14ac:dyDescent="0.35">
      <c r="A1069" t="s">
        <v>95</v>
      </c>
      <c r="B1069" t="s">
        <v>96</v>
      </c>
      <c r="C1069" t="s">
        <v>97</v>
      </c>
      <c r="D1069" s="29">
        <v>45620</v>
      </c>
      <c r="E1069">
        <v>0</v>
      </c>
      <c r="F1069">
        <v>0</v>
      </c>
      <c r="G1069">
        <v>0</v>
      </c>
      <c r="H1069">
        <v>0</v>
      </c>
      <c r="M1069">
        <v>169.2</v>
      </c>
      <c r="N1069">
        <v>169.2</v>
      </c>
      <c r="R1069">
        <v>179.53321299999999</v>
      </c>
      <c r="S1069" t="s">
        <v>204</v>
      </c>
      <c r="T1069" s="247">
        <v>45292.314155092594</v>
      </c>
    </row>
    <row r="1070" spans="1:20" x14ac:dyDescent="0.35">
      <c r="A1070" t="s">
        <v>95</v>
      </c>
      <c r="B1070" t="s">
        <v>96</v>
      </c>
      <c r="C1070" t="s">
        <v>97</v>
      </c>
      <c r="D1070" s="29">
        <v>45621</v>
      </c>
      <c r="E1070">
        <v>0</v>
      </c>
      <c r="F1070">
        <v>0</v>
      </c>
      <c r="G1070">
        <v>0</v>
      </c>
      <c r="H1070">
        <v>0</v>
      </c>
      <c r="M1070">
        <v>169.2</v>
      </c>
      <c r="N1070">
        <v>169.2</v>
      </c>
      <c r="R1070">
        <v>179.53321299999999</v>
      </c>
      <c r="S1070" t="s">
        <v>204</v>
      </c>
      <c r="T1070" s="247">
        <v>45292.314166666663</v>
      </c>
    </row>
    <row r="1071" spans="1:20" x14ac:dyDescent="0.35">
      <c r="A1071" t="s">
        <v>95</v>
      </c>
      <c r="B1071" t="s">
        <v>96</v>
      </c>
      <c r="C1071" t="s">
        <v>97</v>
      </c>
      <c r="D1071" s="29">
        <v>45622</v>
      </c>
      <c r="E1071">
        <v>0</v>
      </c>
      <c r="F1071">
        <v>0</v>
      </c>
      <c r="G1071">
        <v>0</v>
      </c>
      <c r="H1071">
        <v>0</v>
      </c>
      <c r="M1071">
        <v>169.2</v>
      </c>
      <c r="N1071">
        <v>169.2</v>
      </c>
      <c r="R1071">
        <v>179.53321299999999</v>
      </c>
      <c r="S1071" t="s">
        <v>204</v>
      </c>
      <c r="T1071" s="247">
        <v>45292.314189814817</v>
      </c>
    </row>
    <row r="1072" spans="1:20" x14ac:dyDescent="0.35">
      <c r="A1072" t="s">
        <v>95</v>
      </c>
      <c r="B1072" t="s">
        <v>96</v>
      </c>
      <c r="C1072" t="s">
        <v>97</v>
      </c>
      <c r="D1072" s="29">
        <v>45623</v>
      </c>
      <c r="E1072">
        <v>0</v>
      </c>
      <c r="F1072">
        <v>0</v>
      </c>
      <c r="G1072">
        <v>0</v>
      </c>
      <c r="H1072">
        <v>0</v>
      </c>
      <c r="M1072">
        <v>169.2</v>
      </c>
      <c r="N1072">
        <v>169.2</v>
      </c>
      <c r="R1072">
        <v>179.53321299999999</v>
      </c>
      <c r="S1072" t="s">
        <v>204</v>
      </c>
      <c r="T1072" s="247">
        <v>45292.314212962963</v>
      </c>
    </row>
    <row r="1073" spans="1:20" x14ac:dyDescent="0.35">
      <c r="A1073" t="s">
        <v>95</v>
      </c>
      <c r="B1073" t="s">
        <v>96</v>
      </c>
      <c r="C1073" t="s">
        <v>97</v>
      </c>
      <c r="D1073" s="29">
        <v>45624</v>
      </c>
      <c r="E1073">
        <v>0</v>
      </c>
      <c r="F1073">
        <v>0</v>
      </c>
      <c r="G1073">
        <v>0</v>
      </c>
      <c r="H1073">
        <v>0</v>
      </c>
      <c r="M1073">
        <v>169.2</v>
      </c>
      <c r="N1073">
        <v>169.2</v>
      </c>
      <c r="R1073">
        <v>179.53321299999999</v>
      </c>
      <c r="S1073" t="s">
        <v>204</v>
      </c>
      <c r="T1073" s="247">
        <v>45292.31422453704</v>
      </c>
    </row>
    <row r="1074" spans="1:20" x14ac:dyDescent="0.35">
      <c r="A1074" t="s">
        <v>95</v>
      </c>
      <c r="B1074" t="s">
        <v>96</v>
      </c>
      <c r="C1074" t="s">
        <v>97</v>
      </c>
      <c r="D1074" s="29">
        <v>45625</v>
      </c>
      <c r="E1074">
        <v>0</v>
      </c>
      <c r="F1074">
        <v>0</v>
      </c>
      <c r="G1074">
        <v>0</v>
      </c>
      <c r="H1074">
        <v>0</v>
      </c>
      <c r="M1074">
        <v>169.2</v>
      </c>
      <c r="N1074">
        <v>169.2</v>
      </c>
      <c r="R1074">
        <v>179.53321299999999</v>
      </c>
      <c r="S1074" t="s">
        <v>204</v>
      </c>
      <c r="T1074" s="247">
        <v>45292.314247685186</v>
      </c>
    </row>
    <row r="1075" spans="1:20" x14ac:dyDescent="0.35">
      <c r="A1075" t="s">
        <v>95</v>
      </c>
      <c r="B1075" t="s">
        <v>96</v>
      </c>
      <c r="C1075" t="s">
        <v>97</v>
      </c>
      <c r="D1075" s="29">
        <v>45626</v>
      </c>
      <c r="E1075">
        <v>0</v>
      </c>
      <c r="F1075">
        <v>0</v>
      </c>
      <c r="G1075">
        <v>0</v>
      </c>
      <c r="H1075">
        <v>0</v>
      </c>
      <c r="M1075">
        <v>169.2</v>
      </c>
      <c r="N1075">
        <v>169.2</v>
      </c>
      <c r="R1075">
        <v>179.53321299999999</v>
      </c>
      <c r="S1075" t="s">
        <v>204</v>
      </c>
      <c r="T1075" s="247">
        <v>45292.314259259256</v>
      </c>
    </row>
    <row r="1076" spans="1:20" x14ac:dyDescent="0.35">
      <c r="A1076" t="s">
        <v>95</v>
      </c>
      <c r="B1076" t="s">
        <v>96</v>
      </c>
      <c r="C1076" t="s">
        <v>97</v>
      </c>
      <c r="D1076" s="29">
        <v>45627</v>
      </c>
      <c r="E1076">
        <v>0</v>
      </c>
      <c r="F1076">
        <v>0</v>
      </c>
      <c r="G1076">
        <v>0</v>
      </c>
      <c r="H1076">
        <v>0</v>
      </c>
      <c r="M1076">
        <v>169.2</v>
      </c>
      <c r="N1076">
        <v>169.2</v>
      </c>
      <c r="R1076">
        <v>179.53321299999999</v>
      </c>
      <c r="S1076" t="s">
        <v>204</v>
      </c>
      <c r="T1076" s="247">
        <v>45323.313171296293</v>
      </c>
    </row>
    <row r="1077" spans="1:20" x14ac:dyDescent="0.35">
      <c r="A1077" t="s">
        <v>95</v>
      </c>
      <c r="B1077" t="s">
        <v>96</v>
      </c>
      <c r="C1077" t="s">
        <v>97</v>
      </c>
      <c r="D1077" s="29">
        <v>45628</v>
      </c>
      <c r="E1077">
        <v>0</v>
      </c>
      <c r="F1077">
        <v>0</v>
      </c>
      <c r="G1077">
        <v>0</v>
      </c>
      <c r="H1077">
        <v>0</v>
      </c>
      <c r="M1077">
        <v>169.2</v>
      </c>
      <c r="N1077">
        <v>169.2</v>
      </c>
      <c r="R1077">
        <v>179.53321299999999</v>
      </c>
      <c r="S1077" t="s">
        <v>204</v>
      </c>
      <c r="T1077" s="247">
        <v>45323.313773148147</v>
      </c>
    </row>
    <row r="1078" spans="1:20" x14ac:dyDescent="0.35">
      <c r="A1078" t="s">
        <v>95</v>
      </c>
      <c r="B1078" t="s">
        <v>96</v>
      </c>
      <c r="C1078" t="s">
        <v>97</v>
      </c>
      <c r="D1078" s="29">
        <v>45629</v>
      </c>
      <c r="E1078">
        <v>0</v>
      </c>
      <c r="F1078">
        <v>0</v>
      </c>
      <c r="G1078">
        <v>0</v>
      </c>
      <c r="H1078">
        <v>0</v>
      </c>
      <c r="M1078">
        <v>169.2</v>
      </c>
      <c r="N1078">
        <v>169.2</v>
      </c>
      <c r="R1078">
        <v>179.53321299999999</v>
      </c>
      <c r="S1078" t="s">
        <v>204</v>
      </c>
      <c r="T1078" s="247">
        <v>45323.313796296294</v>
      </c>
    </row>
    <row r="1079" spans="1:20" x14ac:dyDescent="0.35">
      <c r="A1079" t="s">
        <v>95</v>
      </c>
      <c r="B1079" t="s">
        <v>96</v>
      </c>
      <c r="C1079" t="s">
        <v>97</v>
      </c>
      <c r="D1079" s="29">
        <v>45630</v>
      </c>
      <c r="E1079">
        <v>0</v>
      </c>
      <c r="F1079">
        <v>0</v>
      </c>
      <c r="G1079">
        <v>0</v>
      </c>
      <c r="H1079">
        <v>0</v>
      </c>
      <c r="M1079">
        <v>169.2</v>
      </c>
      <c r="N1079">
        <v>169.2</v>
      </c>
      <c r="R1079">
        <v>179.53321299999999</v>
      </c>
      <c r="S1079" t="s">
        <v>204</v>
      </c>
      <c r="T1079" s="247">
        <v>45323.313831018517</v>
      </c>
    </row>
    <row r="1080" spans="1:20" x14ac:dyDescent="0.35">
      <c r="A1080" t="s">
        <v>95</v>
      </c>
      <c r="B1080" t="s">
        <v>96</v>
      </c>
      <c r="C1080" t="s">
        <v>97</v>
      </c>
      <c r="D1080" s="29">
        <v>45631</v>
      </c>
      <c r="E1080">
        <v>0</v>
      </c>
      <c r="F1080">
        <v>0</v>
      </c>
      <c r="G1080">
        <v>0</v>
      </c>
      <c r="H1080">
        <v>0</v>
      </c>
      <c r="M1080">
        <v>169.2</v>
      </c>
      <c r="N1080">
        <v>169.2</v>
      </c>
      <c r="R1080">
        <v>179.53321299999999</v>
      </c>
      <c r="S1080" t="s">
        <v>204</v>
      </c>
      <c r="T1080" s="247">
        <v>45323.313842592594</v>
      </c>
    </row>
    <row r="1081" spans="1:20" x14ac:dyDescent="0.35">
      <c r="A1081" t="s">
        <v>95</v>
      </c>
      <c r="B1081" t="s">
        <v>96</v>
      </c>
      <c r="C1081" t="s">
        <v>97</v>
      </c>
      <c r="D1081" s="29">
        <v>45632</v>
      </c>
      <c r="E1081">
        <v>0</v>
      </c>
      <c r="F1081">
        <v>0</v>
      </c>
      <c r="G1081">
        <v>0</v>
      </c>
      <c r="H1081">
        <v>0</v>
      </c>
      <c r="M1081">
        <v>169.2</v>
      </c>
      <c r="N1081">
        <v>169.2</v>
      </c>
      <c r="R1081">
        <v>179.53321299999999</v>
      </c>
      <c r="S1081" t="s">
        <v>204</v>
      </c>
      <c r="T1081" s="247">
        <v>45323.31386574074</v>
      </c>
    </row>
    <row r="1082" spans="1:20" x14ac:dyDescent="0.35">
      <c r="A1082" t="s">
        <v>95</v>
      </c>
      <c r="B1082" t="s">
        <v>96</v>
      </c>
      <c r="C1082" t="s">
        <v>97</v>
      </c>
      <c r="D1082" s="29">
        <v>45633</v>
      </c>
      <c r="E1082">
        <v>0</v>
      </c>
      <c r="F1082">
        <v>0</v>
      </c>
      <c r="G1082">
        <v>0</v>
      </c>
      <c r="H1082">
        <v>0</v>
      </c>
      <c r="M1082">
        <v>169.2</v>
      </c>
      <c r="N1082">
        <v>169.2</v>
      </c>
      <c r="R1082">
        <v>179.53321299999999</v>
      </c>
      <c r="S1082" t="s">
        <v>204</v>
      </c>
      <c r="T1082" s="247">
        <v>45323.313877314817</v>
      </c>
    </row>
    <row r="1083" spans="1:20" x14ac:dyDescent="0.35">
      <c r="A1083" t="s">
        <v>95</v>
      </c>
      <c r="B1083" t="s">
        <v>96</v>
      </c>
      <c r="C1083" t="s">
        <v>97</v>
      </c>
      <c r="D1083" s="29">
        <v>45634</v>
      </c>
      <c r="E1083">
        <v>0</v>
      </c>
      <c r="F1083">
        <v>0</v>
      </c>
      <c r="G1083">
        <v>0</v>
      </c>
      <c r="H1083">
        <v>0</v>
      </c>
      <c r="M1083">
        <v>169.2</v>
      </c>
      <c r="N1083">
        <v>169.2</v>
      </c>
      <c r="R1083">
        <v>179.53321299999999</v>
      </c>
      <c r="S1083" t="s">
        <v>204</v>
      </c>
      <c r="T1083" s="247">
        <v>45323.31391203704</v>
      </c>
    </row>
    <row r="1084" spans="1:20" x14ac:dyDescent="0.35">
      <c r="A1084" t="s">
        <v>95</v>
      </c>
      <c r="B1084" t="s">
        <v>96</v>
      </c>
      <c r="C1084" t="s">
        <v>97</v>
      </c>
      <c r="D1084" s="29">
        <v>45635</v>
      </c>
      <c r="E1084">
        <v>0</v>
      </c>
      <c r="F1084">
        <v>0</v>
      </c>
      <c r="G1084">
        <v>0</v>
      </c>
      <c r="H1084">
        <v>0</v>
      </c>
      <c r="M1084">
        <v>169.2</v>
      </c>
      <c r="N1084">
        <v>169.2</v>
      </c>
      <c r="R1084">
        <v>179.53321299999999</v>
      </c>
      <c r="S1084" t="s">
        <v>204</v>
      </c>
      <c r="T1084" s="247">
        <v>45323.313923611109</v>
      </c>
    </row>
    <row r="1085" spans="1:20" x14ac:dyDescent="0.35">
      <c r="A1085" t="s">
        <v>95</v>
      </c>
      <c r="B1085" t="s">
        <v>96</v>
      </c>
      <c r="C1085" t="s">
        <v>97</v>
      </c>
      <c r="D1085" s="29">
        <v>45636</v>
      </c>
      <c r="E1085">
        <v>0</v>
      </c>
      <c r="F1085">
        <v>0</v>
      </c>
      <c r="G1085">
        <v>0</v>
      </c>
      <c r="H1085">
        <v>0</v>
      </c>
      <c r="M1085">
        <v>169.2</v>
      </c>
      <c r="N1085">
        <v>169.2</v>
      </c>
      <c r="R1085">
        <v>179.53321299999999</v>
      </c>
      <c r="S1085" t="s">
        <v>204</v>
      </c>
      <c r="T1085" s="247">
        <v>45323.313981481479</v>
      </c>
    </row>
    <row r="1086" spans="1:20" x14ac:dyDescent="0.35">
      <c r="A1086" t="s">
        <v>95</v>
      </c>
      <c r="B1086" t="s">
        <v>96</v>
      </c>
      <c r="C1086" t="s">
        <v>97</v>
      </c>
      <c r="D1086" s="29">
        <v>45637</v>
      </c>
      <c r="E1086">
        <v>0</v>
      </c>
      <c r="F1086">
        <v>0</v>
      </c>
      <c r="G1086">
        <v>0</v>
      </c>
      <c r="H1086">
        <v>0</v>
      </c>
      <c r="M1086">
        <v>169.2</v>
      </c>
      <c r="N1086">
        <v>169.2</v>
      </c>
      <c r="R1086">
        <v>179.53321299999999</v>
      </c>
      <c r="S1086" t="s">
        <v>204</v>
      </c>
      <c r="T1086" s="247">
        <v>45323.313981481479</v>
      </c>
    </row>
    <row r="1087" spans="1:20" x14ac:dyDescent="0.35">
      <c r="A1087" t="s">
        <v>95</v>
      </c>
      <c r="B1087" t="s">
        <v>96</v>
      </c>
      <c r="C1087" t="s">
        <v>97</v>
      </c>
      <c r="D1087" s="29">
        <v>45638</v>
      </c>
      <c r="E1087">
        <v>0</v>
      </c>
      <c r="F1087">
        <v>0</v>
      </c>
      <c r="G1087">
        <v>0</v>
      </c>
      <c r="H1087">
        <v>0</v>
      </c>
      <c r="M1087">
        <v>169.2</v>
      </c>
      <c r="N1087">
        <v>169.2</v>
      </c>
      <c r="R1087">
        <v>179.53321299999999</v>
      </c>
      <c r="S1087" t="s">
        <v>204</v>
      </c>
      <c r="T1087" s="247">
        <v>45323.314016203702</v>
      </c>
    </row>
    <row r="1088" spans="1:20" x14ac:dyDescent="0.35">
      <c r="A1088" t="s">
        <v>95</v>
      </c>
      <c r="B1088" t="s">
        <v>96</v>
      </c>
      <c r="C1088" t="s">
        <v>97</v>
      </c>
      <c r="D1088" s="29">
        <v>45639</v>
      </c>
      <c r="E1088">
        <v>0</v>
      </c>
      <c r="F1088">
        <v>0</v>
      </c>
      <c r="G1088">
        <v>0</v>
      </c>
      <c r="H1088">
        <v>0</v>
      </c>
      <c r="M1088">
        <v>169.2</v>
      </c>
      <c r="N1088">
        <v>169.2</v>
      </c>
      <c r="R1088">
        <v>179.53321299999999</v>
      </c>
      <c r="S1088" t="s">
        <v>204</v>
      </c>
      <c r="T1088" s="247">
        <v>45323.314027777778</v>
      </c>
    </row>
    <row r="1089" spans="1:20" x14ac:dyDescent="0.35">
      <c r="A1089" t="s">
        <v>95</v>
      </c>
      <c r="B1089" t="s">
        <v>96</v>
      </c>
      <c r="C1089" t="s">
        <v>97</v>
      </c>
      <c r="D1089" s="29">
        <v>45640</v>
      </c>
      <c r="E1089">
        <v>0</v>
      </c>
      <c r="F1089">
        <v>0</v>
      </c>
      <c r="G1089">
        <v>0</v>
      </c>
      <c r="H1089">
        <v>0</v>
      </c>
      <c r="M1089">
        <v>169.2</v>
      </c>
      <c r="N1089">
        <v>169.2</v>
      </c>
      <c r="R1089">
        <v>179.53321299999999</v>
      </c>
      <c r="S1089" t="s">
        <v>204</v>
      </c>
      <c r="T1089" s="247">
        <v>45323.314039351855</v>
      </c>
    </row>
    <row r="1090" spans="1:20" x14ac:dyDescent="0.35">
      <c r="A1090" t="s">
        <v>95</v>
      </c>
      <c r="B1090" t="s">
        <v>96</v>
      </c>
      <c r="C1090" t="s">
        <v>97</v>
      </c>
      <c r="D1090" s="29">
        <v>45641</v>
      </c>
      <c r="E1090">
        <v>0</v>
      </c>
      <c r="F1090">
        <v>0</v>
      </c>
      <c r="G1090">
        <v>0</v>
      </c>
      <c r="H1090">
        <v>0</v>
      </c>
      <c r="M1090">
        <v>169.2</v>
      </c>
      <c r="N1090">
        <v>169.2</v>
      </c>
      <c r="R1090">
        <v>179.53321299999999</v>
      </c>
      <c r="S1090" t="s">
        <v>204</v>
      </c>
      <c r="T1090" s="247">
        <v>45323.314050925925</v>
      </c>
    </row>
    <row r="1091" spans="1:20" x14ac:dyDescent="0.35">
      <c r="A1091" t="s">
        <v>95</v>
      </c>
      <c r="B1091" t="s">
        <v>96</v>
      </c>
      <c r="C1091" t="s">
        <v>97</v>
      </c>
      <c r="D1091" s="29">
        <v>45642</v>
      </c>
      <c r="E1091">
        <v>0</v>
      </c>
      <c r="F1091">
        <v>0</v>
      </c>
      <c r="G1091">
        <v>0</v>
      </c>
      <c r="H1091">
        <v>0</v>
      </c>
      <c r="M1091">
        <v>169.2</v>
      </c>
      <c r="N1091">
        <v>169.2</v>
      </c>
      <c r="R1091">
        <v>179.53321299999999</v>
      </c>
      <c r="S1091" t="s">
        <v>204</v>
      </c>
      <c r="T1091" s="247">
        <v>45323.314062500001</v>
      </c>
    </row>
    <row r="1092" spans="1:20" x14ac:dyDescent="0.35">
      <c r="A1092" t="s">
        <v>95</v>
      </c>
      <c r="B1092" t="s">
        <v>96</v>
      </c>
      <c r="C1092" t="s">
        <v>97</v>
      </c>
      <c r="D1092" s="29">
        <v>45643</v>
      </c>
      <c r="E1092">
        <v>0</v>
      </c>
      <c r="F1092">
        <v>0</v>
      </c>
      <c r="G1092">
        <v>0</v>
      </c>
      <c r="H1092">
        <v>0</v>
      </c>
      <c r="M1092">
        <v>169.2</v>
      </c>
      <c r="N1092">
        <v>169.2</v>
      </c>
      <c r="R1092">
        <v>179.53321299999999</v>
      </c>
      <c r="S1092" t="s">
        <v>204</v>
      </c>
      <c r="T1092" s="247">
        <v>45323.314074074071</v>
      </c>
    </row>
    <row r="1093" spans="1:20" x14ac:dyDescent="0.35">
      <c r="A1093" t="s">
        <v>95</v>
      </c>
      <c r="B1093" t="s">
        <v>96</v>
      </c>
      <c r="C1093" t="s">
        <v>97</v>
      </c>
      <c r="D1093" s="29">
        <v>45644</v>
      </c>
      <c r="E1093">
        <v>0</v>
      </c>
      <c r="F1093">
        <v>0</v>
      </c>
      <c r="G1093">
        <v>0</v>
      </c>
      <c r="H1093">
        <v>0</v>
      </c>
      <c r="M1093">
        <v>169.2</v>
      </c>
      <c r="N1093">
        <v>169.2</v>
      </c>
      <c r="R1093">
        <v>179.53321299999999</v>
      </c>
      <c r="S1093" t="s">
        <v>204</v>
      </c>
      <c r="T1093" s="247">
        <v>45323.314085648148</v>
      </c>
    </row>
    <row r="1094" spans="1:20" x14ac:dyDescent="0.35">
      <c r="A1094" t="s">
        <v>95</v>
      </c>
      <c r="B1094" t="s">
        <v>96</v>
      </c>
      <c r="C1094" t="s">
        <v>97</v>
      </c>
      <c r="D1094" s="29">
        <v>45645</v>
      </c>
      <c r="E1094">
        <v>0</v>
      </c>
      <c r="F1094">
        <v>0</v>
      </c>
      <c r="G1094">
        <v>0</v>
      </c>
      <c r="H1094">
        <v>0</v>
      </c>
      <c r="M1094">
        <v>169.2</v>
      </c>
      <c r="N1094">
        <v>169.2</v>
      </c>
      <c r="R1094">
        <v>179.53321299999999</v>
      </c>
      <c r="S1094" t="s">
        <v>204</v>
      </c>
      <c r="T1094" s="247">
        <v>45323.314097222225</v>
      </c>
    </row>
    <row r="1095" spans="1:20" x14ac:dyDescent="0.35">
      <c r="A1095" t="s">
        <v>95</v>
      </c>
      <c r="B1095" t="s">
        <v>96</v>
      </c>
      <c r="C1095" t="s">
        <v>97</v>
      </c>
      <c r="D1095" s="29">
        <v>45646</v>
      </c>
      <c r="E1095">
        <v>0</v>
      </c>
      <c r="F1095">
        <v>0</v>
      </c>
      <c r="G1095">
        <v>0</v>
      </c>
      <c r="H1095">
        <v>0</v>
      </c>
      <c r="M1095">
        <v>169.2</v>
      </c>
      <c r="N1095">
        <v>169.2</v>
      </c>
      <c r="R1095">
        <v>179.53321299999999</v>
      </c>
      <c r="S1095" t="s">
        <v>204</v>
      </c>
      <c r="T1095" s="247">
        <v>45323.314108796294</v>
      </c>
    </row>
    <row r="1096" spans="1:20" x14ac:dyDescent="0.35">
      <c r="A1096" t="s">
        <v>95</v>
      </c>
      <c r="B1096" t="s">
        <v>96</v>
      </c>
      <c r="C1096" t="s">
        <v>97</v>
      </c>
      <c r="D1096" s="29">
        <v>45647</v>
      </c>
      <c r="E1096">
        <v>0</v>
      </c>
      <c r="F1096">
        <v>0</v>
      </c>
      <c r="G1096">
        <v>0</v>
      </c>
      <c r="H1096">
        <v>0</v>
      </c>
      <c r="M1096">
        <v>169.2</v>
      </c>
      <c r="N1096">
        <v>169.2</v>
      </c>
      <c r="R1096">
        <v>179.53321299999999</v>
      </c>
      <c r="S1096" t="s">
        <v>204</v>
      </c>
      <c r="T1096" s="247">
        <v>45323.314120370371</v>
      </c>
    </row>
    <row r="1097" spans="1:20" x14ac:dyDescent="0.35">
      <c r="A1097" t="s">
        <v>95</v>
      </c>
      <c r="B1097" t="s">
        <v>96</v>
      </c>
      <c r="C1097" t="s">
        <v>97</v>
      </c>
      <c r="D1097" s="29">
        <v>45648</v>
      </c>
      <c r="E1097">
        <v>0</v>
      </c>
      <c r="F1097">
        <v>0</v>
      </c>
      <c r="G1097">
        <v>0</v>
      </c>
      <c r="H1097">
        <v>0</v>
      </c>
      <c r="M1097">
        <v>169.2</v>
      </c>
      <c r="N1097">
        <v>169.2</v>
      </c>
      <c r="R1097">
        <v>179.53321299999999</v>
      </c>
      <c r="S1097" t="s">
        <v>204</v>
      </c>
      <c r="T1097" s="247">
        <v>45323.314131944448</v>
      </c>
    </row>
    <row r="1098" spans="1:20" x14ac:dyDescent="0.35">
      <c r="A1098" t="s">
        <v>95</v>
      </c>
      <c r="B1098" t="s">
        <v>96</v>
      </c>
      <c r="C1098" t="s">
        <v>97</v>
      </c>
      <c r="D1098" s="29">
        <v>45649</v>
      </c>
      <c r="E1098">
        <v>0</v>
      </c>
      <c r="F1098">
        <v>0</v>
      </c>
      <c r="G1098">
        <v>0</v>
      </c>
      <c r="H1098">
        <v>0</v>
      </c>
      <c r="M1098">
        <v>169.2</v>
      </c>
      <c r="N1098">
        <v>169.2</v>
      </c>
      <c r="R1098">
        <v>179.53321299999999</v>
      </c>
      <c r="S1098" t="s">
        <v>204</v>
      </c>
      <c r="T1098" s="247">
        <v>45323.314143518517</v>
      </c>
    </row>
    <row r="1099" spans="1:20" x14ac:dyDescent="0.35">
      <c r="A1099" t="s">
        <v>95</v>
      </c>
      <c r="B1099" t="s">
        <v>96</v>
      </c>
      <c r="C1099" t="s">
        <v>97</v>
      </c>
      <c r="D1099" s="29">
        <v>45650</v>
      </c>
      <c r="E1099">
        <v>0</v>
      </c>
      <c r="F1099">
        <v>0</v>
      </c>
      <c r="G1099">
        <v>0</v>
      </c>
      <c r="H1099">
        <v>0</v>
      </c>
      <c r="M1099">
        <v>169.2</v>
      </c>
      <c r="N1099">
        <v>169.2</v>
      </c>
      <c r="R1099">
        <v>179.53321299999999</v>
      </c>
      <c r="S1099" t="s">
        <v>204</v>
      </c>
      <c r="T1099" s="247">
        <v>45323.314155092594</v>
      </c>
    </row>
    <row r="1100" spans="1:20" x14ac:dyDescent="0.35">
      <c r="A1100" t="s">
        <v>95</v>
      </c>
      <c r="B1100" t="s">
        <v>96</v>
      </c>
      <c r="C1100" t="s">
        <v>97</v>
      </c>
      <c r="D1100" s="29">
        <v>45651</v>
      </c>
      <c r="E1100">
        <v>0</v>
      </c>
      <c r="F1100">
        <v>0</v>
      </c>
      <c r="G1100">
        <v>0</v>
      </c>
      <c r="H1100">
        <v>0</v>
      </c>
      <c r="M1100">
        <v>169.2</v>
      </c>
      <c r="N1100">
        <v>169.2</v>
      </c>
      <c r="R1100">
        <v>179.53321299999999</v>
      </c>
      <c r="S1100" t="s">
        <v>204</v>
      </c>
      <c r="T1100" s="247">
        <v>45323.314166666663</v>
      </c>
    </row>
    <row r="1101" spans="1:20" x14ac:dyDescent="0.35">
      <c r="A1101" t="s">
        <v>95</v>
      </c>
      <c r="B1101" t="s">
        <v>96</v>
      </c>
      <c r="C1101" t="s">
        <v>97</v>
      </c>
      <c r="D1101" s="29">
        <v>45652</v>
      </c>
      <c r="E1101">
        <v>0</v>
      </c>
      <c r="F1101">
        <v>0</v>
      </c>
      <c r="G1101">
        <v>0</v>
      </c>
      <c r="H1101">
        <v>0</v>
      </c>
      <c r="M1101">
        <v>169.2</v>
      </c>
      <c r="N1101">
        <v>169.2</v>
      </c>
      <c r="R1101">
        <v>179.53321299999999</v>
      </c>
      <c r="S1101" t="s">
        <v>204</v>
      </c>
      <c r="T1101" s="247">
        <v>45323.31417824074</v>
      </c>
    </row>
    <row r="1102" spans="1:20" x14ac:dyDescent="0.35">
      <c r="A1102" t="s">
        <v>95</v>
      </c>
      <c r="B1102" t="s">
        <v>96</v>
      </c>
      <c r="C1102" t="s">
        <v>97</v>
      </c>
      <c r="D1102" s="29">
        <v>45653</v>
      </c>
      <c r="E1102">
        <v>0</v>
      </c>
      <c r="F1102">
        <v>0</v>
      </c>
      <c r="G1102">
        <v>0</v>
      </c>
      <c r="H1102">
        <v>0</v>
      </c>
      <c r="M1102">
        <v>169.2</v>
      </c>
      <c r="N1102">
        <v>169.2</v>
      </c>
      <c r="R1102">
        <v>179.53321299999999</v>
      </c>
      <c r="S1102" t="s">
        <v>204</v>
      </c>
      <c r="T1102" s="247">
        <v>45323.314189814817</v>
      </c>
    </row>
    <row r="1103" spans="1:20" x14ac:dyDescent="0.35">
      <c r="A1103" t="s">
        <v>95</v>
      </c>
      <c r="B1103" t="s">
        <v>96</v>
      </c>
      <c r="C1103" t="s">
        <v>97</v>
      </c>
      <c r="D1103" s="29">
        <v>45654</v>
      </c>
      <c r="E1103">
        <v>0</v>
      </c>
      <c r="F1103">
        <v>0</v>
      </c>
      <c r="G1103">
        <v>0</v>
      </c>
      <c r="H1103">
        <v>0</v>
      </c>
      <c r="M1103">
        <v>169.2</v>
      </c>
      <c r="N1103">
        <v>169.2</v>
      </c>
      <c r="R1103">
        <v>179.53321299999999</v>
      </c>
      <c r="S1103" t="s">
        <v>204</v>
      </c>
      <c r="T1103" s="247">
        <v>45323.314201388886</v>
      </c>
    </row>
    <row r="1104" spans="1:20" x14ac:dyDescent="0.35">
      <c r="A1104" t="s">
        <v>95</v>
      </c>
      <c r="B1104" t="s">
        <v>96</v>
      </c>
      <c r="C1104" t="s">
        <v>97</v>
      </c>
      <c r="D1104" s="29">
        <v>45655</v>
      </c>
      <c r="E1104">
        <v>0</v>
      </c>
      <c r="F1104">
        <v>0</v>
      </c>
      <c r="G1104">
        <v>0</v>
      </c>
      <c r="H1104">
        <v>0</v>
      </c>
      <c r="M1104">
        <v>169.2</v>
      </c>
      <c r="N1104">
        <v>169.2</v>
      </c>
      <c r="R1104">
        <v>179.53321299999999</v>
      </c>
      <c r="S1104" t="s">
        <v>204</v>
      </c>
      <c r="T1104" s="247">
        <v>45323.314212962963</v>
      </c>
    </row>
    <row r="1105" spans="1:20" x14ac:dyDescent="0.35">
      <c r="A1105" t="s">
        <v>95</v>
      </c>
      <c r="B1105" t="s">
        <v>96</v>
      </c>
      <c r="C1105" t="s">
        <v>97</v>
      </c>
      <c r="D1105" s="29">
        <v>45656</v>
      </c>
      <c r="E1105">
        <v>0</v>
      </c>
      <c r="F1105">
        <v>0</v>
      </c>
      <c r="G1105">
        <v>0</v>
      </c>
      <c r="H1105">
        <v>0</v>
      </c>
      <c r="M1105">
        <v>169.2</v>
      </c>
      <c r="N1105">
        <v>169.2</v>
      </c>
      <c r="R1105">
        <v>179.53321299999999</v>
      </c>
      <c r="S1105" t="s">
        <v>204</v>
      </c>
      <c r="T1105" s="247">
        <v>45323.31422453704</v>
      </c>
    </row>
    <row r="1106" spans="1:20" x14ac:dyDescent="0.35">
      <c r="A1106" t="s">
        <v>95</v>
      </c>
      <c r="B1106" t="s">
        <v>96</v>
      </c>
      <c r="C1106" t="s">
        <v>97</v>
      </c>
      <c r="D1106" s="29">
        <v>45657</v>
      </c>
      <c r="E1106">
        <v>0</v>
      </c>
      <c r="F1106">
        <v>0</v>
      </c>
      <c r="G1106">
        <v>0</v>
      </c>
      <c r="H1106">
        <v>0</v>
      </c>
      <c r="M1106">
        <v>169.2</v>
      </c>
      <c r="N1106">
        <v>169.2</v>
      </c>
      <c r="R1106">
        <v>179.53321299999999</v>
      </c>
      <c r="S1106" t="s">
        <v>204</v>
      </c>
      <c r="T1106" s="247">
        <v>45323.314236111109</v>
      </c>
    </row>
    <row r="1107" spans="1:20" x14ac:dyDescent="0.35">
      <c r="A1107" t="s">
        <v>95</v>
      </c>
      <c r="B1107" t="s">
        <v>96</v>
      </c>
      <c r="C1107" t="s">
        <v>92</v>
      </c>
      <c r="D1107" s="29">
        <v>45383</v>
      </c>
      <c r="E1107">
        <v>0</v>
      </c>
      <c r="F1107">
        <v>0</v>
      </c>
      <c r="G1107">
        <v>0</v>
      </c>
      <c r="H1107">
        <v>0</v>
      </c>
      <c r="L1107">
        <v>297.82565399999999</v>
      </c>
      <c r="R1107">
        <v>618.39218000000005</v>
      </c>
      <c r="S1107" t="s">
        <v>204</v>
      </c>
      <c r="T1107" s="247">
        <v>45078.312824074077</v>
      </c>
    </row>
    <row r="1108" spans="1:20" x14ac:dyDescent="0.35">
      <c r="A1108" t="s">
        <v>95</v>
      </c>
      <c r="B1108" t="s">
        <v>96</v>
      </c>
      <c r="C1108" t="s">
        <v>92</v>
      </c>
      <c r="D1108" s="29">
        <v>45384</v>
      </c>
      <c r="E1108">
        <v>0</v>
      </c>
      <c r="F1108">
        <v>0</v>
      </c>
      <c r="G1108">
        <v>0</v>
      </c>
      <c r="H1108">
        <v>0</v>
      </c>
      <c r="L1108">
        <v>297.82565399999999</v>
      </c>
      <c r="R1108">
        <v>618.39218000000005</v>
      </c>
      <c r="S1108" t="s">
        <v>204</v>
      </c>
      <c r="T1108" s="247">
        <v>45078.313252314816</v>
      </c>
    </row>
    <row r="1109" spans="1:20" x14ac:dyDescent="0.35">
      <c r="A1109" t="s">
        <v>95</v>
      </c>
      <c r="B1109" t="s">
        <v>96</v>
      </c>
      <c r="C1109" t="s">
        <v>92</v>
      </c>
      <c r="D1109" s="29">
        <v>45385</v>
      </c>
      <c r="E1109">
        <v>0</v>
      </c>
      <c r="F1109">
        <v>0</v>
      </c>
      <c r="G1109">
        <v>0</v>
      </c>
      <c r="H1109">
        <v>0</v>
      </c>
      <c r="L1109">
        <v>297.82565399999999</v>
      </c>
      <c r="R1109">
        <v>618.39218000000005</v>
      </c>
      <c r="S1109" t="s">
        <v>204</v>
      </c>
      <c r="T1109" s="247">
        <v>45078.313472222224</v>
      </c>
    </row>
    <row r="1110" spans="1:20" x14ac:dyDescent="0.35">
      <c r="A1110" t="s">
        <v>95</v>
      </c>
      <c r="B1110" t="s">
        <v>96</v>
      </c>
      <c r="C1110" t="s">
        <v>92</v>
      </c>
      <c r="D1110" s="29">
        <v>45386</v>
      </c>
      <c r="E1110">
        <v>0</v>
      </c>
      <c r="F1110">
        <v>0</v>
      </c>
      <c r="G1110">
        <v>0</v>
      </c>
      <c r="H1110">
        <v>0</v>
      </c>
      <c r="L1110">
        <v>297.82565399999999</v>
      </c>
      <c r="R1110">
        <v>618.39218000000005</v>
      </c>
      <c r="S1110" t="s">
        <v>204</v>
      </c>
      <c r="T1110" s="247">
        <v>45078.313530092593</v>
      </c>
    </row>
    <row r="1111" spans="1:20" x14ac:dyDescent="0.35">
      <c r="A1111" t="s">
        <v>95</v>
      </c>
      <c r="B1111" t="s">
        <v>96</v>
      </c>
      <c r="C1111" t="s">
        <v>92</v>
      </c>
      <c r="D1111" s="29">
        <v>45387</v>
      </c>
      <c r="E1111">
        <v>0</v>
      </c>
      <c r="F1111">
        <v>0</v>
      </c>
      <c r="G1111">
        <v>0</v>
      </c>
      <c r="H1111">
        <v>0</v>
      </c>
      <c r="L1111">
        <v>297.82565399999999</v>
      </c>
      <c r="R1111">
        <v>618.39218000000005</v>
      </c>
      <c r="S1111" t="s">
        <v>204</v>
      </c>
      <c r="T1111" s="247">
        <v>45078.313530092593</v>
      </c>
    </row>
    <row r="1112" spans="1:20" x14ac:dyDescent="0.35">
      <c r="A1112" t="s">
        <v>95</v>
      </c>
      <c r="B1112" t="s">
        <v>96</v>
      </c>
      <c r="C1112" t="s">
        <v>92</v>
      </c>
      <c r="D1112" s="29">
        <v>45388</v>
      </c>
      <c r="E1112">
        <v>0</v>
      </c>
      <c r="F1112">
        <v>0</v>
      </c>
      <c r="G1112">
        <v>0</v>
      </c>
      <c r="H1112">
        <v>0</v>
      </c>
      <c r="L1112">
        <v>297.82565399999999</v>
      </c>
      <c r="R1112">
        <v>618.39218000000005</v>
      </c>
      <c r="S1112" t="s">
        <v>204</v>
      </c>
      <c r="T1112" s="247">
        <v>45078.31354166667</v>
      </c>
    </row>
    <row r="1113" spans="1:20" x14ac:dyDescent="0.35">
      <c r="A1113" t="s">
        <v>95</v>
      </c>
      <c r="B1113" t="s">
        <v>96</v>
      </c>
      <c r="C1113" t="s">
        <v>92</v>
      </c>
      <c r="D1113" s="29">
        <v>45389</v>
      </c>
      <c r="E1113">
        <v>0</v>
      </c>
      <c r="F1113">
        <v>0</v>
      </c>
      <c r="G1113">
        <v>0</v>
      </c>
      <c r="H1113">
        <v>0</v>
      </c>
      <c r="L1113">
        <v>297.82565399999999</v>
      </c>
      <c r="R1113">
        <v>618.39218000000005</v>
      </c>
      <c r="S1113" t="s">
        <v>204</v>
      </c>
      <c r="T1113" s="247">
        <v>45078.31354166667</v>
      </c>
    </row>
    <row r="1114" spans="1:20" x14ac:dyDescent="0.35">
      <c r="A1114" t="s">
        <v>95</v>
      </c>
      <c r="B1114" t="s">
        <v>96</v>
      </c>
      <c r="C1114" t="s">
        <v>92</v>
      </c>
      <c r="D1114" s="29">
        <v>45390</v>
      </c>
      <c r="E1114">
        <v>0</v>
      </c>
      <c r="F1114">
        <v>0</v>
      </c>
      <c r="G1114">
        <v>0</v>
      </c>
      <c r="H1114">
        <v>0</v>
      </c>
      <c r="L1114">
        <v>297.82565399999999</v>
      </c>
      <c r="R1114">
        <v>618.39218000000005</v>
      </c>
      <c r="S1114" t="s">
        <v>204</v>
      </c>
      <c r="T1114" s="247">
        <v>45078.31354166667</v>
      </c>
    </row>
    <row r="1115" spans="1:20" x14ac:dyDescent="0.35">
      <c r="A1115" t="s">
        <v>95</v>
      </c>
      <c r="B1115" t="s">
        <v>96</v>
      </c>
      <c r="C1115" t="s">
        <v>92</v>
      </c>
      <c r="D1115" s="29">
        <v>45391</v>
      </c>
      <c r="E1115">
        <v>0</v>
      </c>
      <c r="F1115">
        <v>0</v>
      </c>
      <c r="G1115">
        <v>0</v>
      </c>
      <c r="H1115">
        <v>0</v>
      </c>
      <c r="L1115">
        <v>297.82565399999999</v>
      </c>
      <c r="R1115">
        <v>618.39218000000005</v>
      </c>
      <c r="S1115" t="s">
        <v>204</v>
      </c>
      <c r="T1115" s="247">
        <v>45078.31354166667</v>
      </c>
    </row>
    <row r="1116" spans="1:20" x14ac:dyDescent="0.35">
      <c r="A1116" t="s">
        <v>95</v>
      </c>
      <c r="B1116" t="s">
        <v>96</v>
      </c>
      <c r="C1116" t="s">
        <v>92</v>
      </c>
      <c r="D1116" s="29">
        <v>45392</v>
      </c>
      <c r="E1116">
        <v>0</v>
      </c>
      <c r="F1116">
        <v>0</v>
      </c>
      <c r="G1116">
        <v>0</v>
      </c>
      <c r="H1116">
        <v>0</v>
      </c>
      <c r="L1116">
        <v>297.82565399999999</v>
      </c>
      <c r="R1116">
        <v>618.39218000000005</v>
      </c>
      <c r="S1116" t="s">
        <v>204</v>
      </c>
      <c r="T1116" s="247">
        <v>45078.31355324074</v>
      </c>
    </row>
    <row r="1117" spans="1:20" x14ac:dyDescent="0.35">
      <c r="A1117" t="s">
        <v>95</v>
      </c>
      <c r="B1117" t="s">
        <v>96</v>
      </c>
      <c r="C1117" t="s">
        <v>92</v>
      </c>
      <c r="D1117" s="29">
        <v>45393</v>
      </c>
      <c r="E1117">
        <v>0</v>
      </c>
      <c r="F1117">
        <v>0</v>
      </c>
      <c r="G1117">
        <v>0</v>
      </c>
      <c r="H1117">
        <v>0</v>
      </c>
      <c r="L1117">
        <v>297.82565399999999</v>
      </c>
      <c r="R1117">
        <v>618.39218000000005</v>
      </c>
      <c r="S1117" t="s">
        <v>204</v>
      </c>
      <c r="T1117" s="247">
        <v>45078.31355324074</v>
      </c>
    </row>
    <row r="1118" spans="1:20" x14ac:dyDescent="0.35">
      <c r="A1118" t="s">
        <v>95</v>
      </c>
      <c r="B1118" t="s">
        <v>96</v>
      </c>
      <c r="C1118" t="s">
        <v>92</v>
      </c>
      <c r="D1118" s="29">
        <v>45394</v>
      </c>
      <c r="E1118">
        <v>0</v>
      </c>
      <c r="F1118">
        <v>0</v>
      </c>
      <c r="G1118">
        <v>0</v>
      </c>
      <c r="H1118">
        <v>0</v>
      </c>
      <c r="L1118">
        <v>297.82565399999999</v>
      </c>
      <c r="R1118">
        <v>618.39218000000005</v>
      </c>
      <c r="S1118" t="s">
        <v>204</v>
      </c>
      <c r="T1118" s="247">
        <v>45078.31355324074</v>
      </c>
    </row>
    <row r="1119" spans="1:20" x14ac:dyDescent="0.35">
      <c r="A1119" t="s">
        <v>95</v>
      </c>
      <c r="B1119" t="s">
        <v>96</v>
      </c>
      <c r="C1119" t="s">
        <v>92</v>
      </c>
      <c r="D1119" s="29">
        <v>45395</v>
      </c>
      <c r="E1119">
        <v>0</v>
      </c>
      <c r="F1119">
        <v>0</v>
      </c>
      <c r="G1119">
        <v>0</v>
      </c>
      <c r="H1119">
        <v>0</v>
      </c>
      <c r="L1119">
        <v>297.82565399999999</v>
      </c>
      <c r="R1119">
        <v>618.39218000000005</v>
      </c>
      <c r="S1119" t="s">
        <v>204</v>
      </c>
      <c r="T1119" s="247">
        <v>45078.313564814816</v>
      </c>
    </row>
    <row r="1120" spans="1:20" x14ac:dyDescent="0.35">
      <c r="A1120" t="s">
        <v>95</v>
      </c>
      <c r="B1120" t="s">
        <v>96</v>
      </c>
      <c r="C1120" t="s">
        <v>92</v>
      </c>
      <c r="D1120" s="29">
        <v>45396</v>
      </c>
      <c r="E1120">
        <v>0</v>
      </c>
      <c r="F1120">
        <v>0</v>
      </c>
      <c r="G1120">
        <v>0</v>
      </c>
      <c r="H1120">
        <v>0</v>
      </c>
      <c r="L1120">
        <v>297.82565399999999</v>
      </c>
      <c r="R1120">
        <v>618.39218000000005</v>
      </c>
      <c r="S1120" t="s">
        <v>204</v>
      </c>
      <c r="T1120" s="247">
        <v>45078.313576388886</v>
      </c>
    </row>
    <row r="1121" spans="1:20" x14ac:dyDescent="0.35">
      <c r="A1121" t="s">
        <v>95</v>
      </c>
      <c r="B1121" t="s">
        <v>96</v>
      </c>
      <c r="C1121" t="s">
        <v>92</v>
      </c>
      <c r="D1121" s="29">
        <v>45397</v>
      </c>
      <c r="E1121">
        <v>0</v>
      </c>
      <c r="F1121">
        <v>0</v>
      </c>
      <c r="G1121">
        <v>0</v>
      </c>
      <c r="H1121">
        <v>0</v>
      </c>
      <c r="L1121">
        <v>297.82565399999999</v>
      </c>
      <c r="R1121">
        <v>618.39218000000005</v>
      </c>
      <c r="S1121" t="s">
        <v>204</v>
      </c>
      <c r="T1121" s="247">
        <v>45078.313564814816</v>
      </c>
    </row>
    <row r="1122" spans="1:20" x14ac:dyDescent="0.35">
      <c r="A1122" t="s">
        <v>95</v>
      </c>
      <c r="B1122" t="s">
        <v>96</v>
      </c>
      <c r="C1122" t="s">
        <v>92</v>
      </c>
      <c r="D1122" s="29">
        <v>45398</v>
      </c>
      <c r="E1122">
        <v>0</v>
      </c>
      <c r="F1122">
        <v>0</v>
      </c>
      <c r="G1122">
        <v>0</v>
      </c>
      <c r="H1122">
        <v>0</v>
      </c>
      <c r="L1122">
        <v>297.82565399999999</v>
      </c>
      <c r="R1122">
        <v>618.39218000000005</v>
      </c>
      <c r="S1122" t="s">
        <v>204</v>
      </c>
      <c r="T1122" s="247">
        <v>45078.313576388886</v>
      </c>
    </row>
    <row r="1123" spans="1:20" x14ac:dyDescent="0.35">
      <c r="A1123" t="s">
        <v>95</v>
      </c>
      <c r="B1123" t="s">
        <v>96</v>
      </c>
      <c r="C1123" t="s">
        <v>92</v>
      </c>
      <c r="D1123" s="29">
        <v>45399</v>
      </c>
      <c r="E1123">
        <v>0</v>
      </c>
      <c r="F1123">
        <v>0</v>
      </c>
      <c r="G1123">
        <v>0</v>
      </c>
      <c r="H1123">
        <v>0</v>
      </c>
      <c r="L1123">
        <v>297.82565399999999</v>
      </c>
      <c r="R1123">
        <v>618.39218000000005</v>
      </c>
      <c r="S1123" t="s">
        <v>204</v>
      </c>
      <c r="T1123" s="247">
        <v>45078.313576388886</v>
      </c>
    </row>
    <row r="1124" spans="1:20" x14ac:dyDescent="0.35">
      <c r="A1124" t="s">
        <v>95</v>
      </c>
      <c r="B1124" t="s">
        <v>96</v>
      </c>
      <c r="C1124" t="s">
        <v>92</v>
      </c>
      <c r="D1124" s="29">
        <v>45400</v>
      </c>
      <c r="E1124">
        <v>0</v>
      </c>
      <c r="F1124">
        <v>0</v>
      </c>
      <c r="G1124">
        <v>0</v>
      </c>
      <c r="H1124">
        <v>0</v>
      </c>
      <c r="L1124">
        <v>297.82565399999999</v>
      </c>
      <c r="R1124">
        <v>618.39218000000005</v>
      </c>
      <c r="S1124" t="s">
        <v>204</v>
      </c>
      <c r="T1124" s="247">
        <v>45078.313587962963</v>
      </c>
    </row>
    <row r="1125" spans="1:20" x14ac:dyDescent="0.35">
      <c r="A1125" t="s">
        <v>95</v>
      </c>
      <c r="B1125" t="s">
        <v>96</v>
      </c>
      <c r="C1125" t="s">
        <v>92</v>
      </c>
      <c r="D1125" s="29">
        <v>45401</v>
      </c>
      <c r="E1125">
        <v>0</v>
      </c>
      <c r="F1125">
        <v>0</v>
      </c>
      <c r="G1125">
        <v>0</v>
      </c>
      <c r="H1125">
        <v>0</v>
      </c>
      <c r="L1125">
        <v>297.82565399999999</v>
      </c>
      <c r="R1125">
        <v>618.39218000000005</v>
      </c>
      <c r="S1125" t="s">
        <v>204</v>
      </c>
      <c r="T1125" s="247">
        <v>45078.313587962963</v>
      </c>
    </row>
    <row r="1126" spans="1:20" x14ac:dyDescent="0.35">
      <c r="A1126" t="s">
        <v>95</v>
      </c>
      <c r="B1126" t="s">
        <v>96</v>
      </c>
      <c r="C1126" t="s">
        <v>92</v>
      </c>
      <c r="D1126" s="29">
        <v>45402</v>
      </c>
      <c r="E1126">
        <v>0</v>
      </c>
      <c r="F1126">
        <v>0</v>
      </c>
      <c r="G1126">
        <v>0</v>
      </c>
      <c r="H1126">
        <v>0</v>
      </c>
      <c r="L1126">
        <v>297.82565399999999</v>
      </c>
      <c r="R1126">
        <v>618.39218000000005</v>
      </c>
      <c r="S1126" t="s">
        <v>204</v>
      </c>
      <c r="T1126" s="247">
        <v>45078.313587962963</v>
      </c>
    </row>
    <row r="1127" spans="1:20" x14ac:dyDescent="0.35">
      <c r="A1127" t="s">
        <v>95</v>
      </c>
      <c r="B1127" t="s">
        <v>96</v>
      </c>
      <c r="C1127" t="s">
        <v>92</v>
      </c>
      <c r="D1127" s="29">
        <v>45403</v>
      </c>
      <c r="E1127">
        <v>0</v>
      </c>
      <c r="F1127">
        <v>0</v>
      </c>
      <c r="G1127">
        <v>0</v>
      </c>
      <c r="H1127">
        <v>0</v>
      </c>
      <c r="L1127">
        <v>297.82565399999999</v>
      </c>
      <c r="R1127">
        <v>618.39218000000005</v>
      </c>
      <c r="S1127" t="s">
        <v>204</v>
      </c>
      <c r="T1127" s="247">
        <v>45078.313587962963</v>
      </c>
    </row>
    <row r="1128" spans="1:20" x14ac:dyDescent="0.35">
      <c r="A1128" t="s">
        <v>95</v>
      </c>
      <c r="B1128" t="s">
        <v>96</v>
      </c>
      <c r="C1128" t="s">
        <v>92</v>
      </c>
      <c r="D1128" s="29">
        <v>45404</v>
      </c>
      <c r="E1128">
        <v>0</v>
      </c>
      <c r="F1128">
        <v>0</v>
      </c>
      <c r="G1128">
        <v>0</v>
      </c>
      <c r="H1128">
        <v>0</v>
      </c>
      <c r="L1128">
        <v>297.82565399999999</v>
      </c>
      <c r="R1128">
        <v>618.39218000000005</v>
      </c>
      <c r="S1128" t="s">
        <v>204</v>
      </c>
      <c r="T1128" s="247">
        <v>45078.313599537039</v>
      </c>
    </row>
    <row r="1129" spans="1:20" x14ac:dyDescent="0.35">
      <c r="A1129" t="s">
        <v>95</v>
      </c>
      <c r="B1129" t="s">
        <v>96</v>
      </c>
      <c r="C1129" t="s">
        <v>92</v>
      </c>
      <c r="D1129" s="29">
        <v>45405</v>
      </c>
      <c r="E1129">
        <v>0</v>
      </c>
      <c r="F1129">
        <v>0</v>
      </c>
      <c r="G1129">
        <v>0</v>
      </c>
      <c r="H1129">
        <v>0</v>
      </c>
      <c r="L1129">
        <v>297.82565399999999</v>
      </c>
      <c r="R1129">
        <v>618.39218000000005</v>
      </c>
      <c r="S1129" t="s">
        <v>204</v>
      </c>
      <c r="T1129" s="247">
        <v>45078.313599537039</v>
      </c>
    </row>
    <row r="1130" spans="1:20" x14ac:dyDescent="0.35">
      <c r="A1130" t="s">
        <v>95</v>
      </c>
      <c r="B1130" t="s">
        <v>96</v>
      </c>
      <c r="C1130" t="s">
        <v>92</v>
      </c>
      <c r="D1130" s="29">
        <v>45406</v>
      </c>
      <c r="E1130">
        <v>0</v>
      </c>
      <c r="F1130">
        <v>0</v>
      </c>
      <c r="G1130">
        <v>0</v>
      </c>
      <c r="H1130">
        <v>0</v>
      </c>
      <c r="L1130">
        <v>297.82565399999999</v>
      </c>
      <c r="R1130">
        <v>618.39218000000005</v>
      </c>
      <c r="S1130" t="s">
        <v>204</v>
      </c>
      <c r="T1130" s="247">
        <v>45078.313611111109</v>
      </c>
    </row>
    <row r="1131" spans="1:20" x14ac:dyDescent="0.35">
      <c r="A1131" t="s">
        <v>95</v>
      </c>
      <c r="B1131" t="s">
        <v>96</v>
      </c>
      <c r="C1131" t="s">
        <v>92</v>
      </c>
      <c r="D1131" s="29">
        <v>45407</v>
      </c>
      <c r="E1131">
        <v>0</v>
      </c>
      <c r="F1131">
        <v>0</v>
      </c>
      <c r="G1131">
        <v>0</v>
      </c>
      <c r="H1131">
        <v>0</v>
      </c>
      <c r="L1131">
        <v>297.82565399999999</v>
      </c>
      <c r="R1131">
        <v>618.39218000000005</v>
      </c>
      <c r="S1131" t="s">
        <v>204</v>
      </c>
      <c r="T1131" s="247">
        <v>45078.313611111109</v>
      </c>
    </row>
    <row r="1132" spans="1:20" x14ac:dyDescent="0.35">
      <c r="A1132" t="s">
        <v>95</v>
      </c>
      <c r="B1132" t="s">
        <v>96</v>
      </c>
      <c r="C1132" t="s">
        <v>92</v>
      </c>
      <c r="D1132" s="29">
        <v>45408</v>
      </c>
      <c r="E1132">
        <v>0</v>
      </c>
      <c r="F1132">
        <v>0</v>
      </c>
      <c r="G1132">
        <v>0</v>
      </c>
      <c r="H1132">
        <v>0</v>
      </c>
      <c r="L1132">
        <v>297.82565399999999</v>
      </c>
      <c r="R1132">
        <v>618.39218000000005</v>
      </c>
      <c r="S1132" t="s">
        <v>204</v>
      </c>
      <c r="T1132" s="247">
        <v>45078.313611111109</v>
      </c>
    </row>
    <row r="1133" spans="1:20" x14ac:dyDescent="0.35">
      <c r="A1133" t="s">
        <v>95</v>
      </c>
      <c r="B1133" t="s">
        <v>96</v>
      </c>
      <c r="C1133" t="s">
        <v>92</v>
      </c>
      <c r="D1133" s="29">
        <v>45409</v>
      </c>
      <c r="E1133">
        <v>0</v>
      </c>
      <c r="F1133">
        <v>0</v>
      </c>
      <c r="G1133">
        <v>0</v>
      </c>
      <c r="H1133">
        <v>0</v>
      </c>
      <c r="L1133">
        <v>297.82565399999999</v>
      </c>
      <c r="R1133">
        <v>618.39218000000005</v>
      </c>
      <c r="S1133" t="s">
        <v>204</v>
      </c>
      <c r="T1133" s="247">
        <v>45078.313622685186</v>
      </c>
    </row>
    <row r="1134" spans="1:20" x14ac:dyDescent="0.35">
      <c r="A1134" t="s">
        <v>95</v>
      </c>
      <c r="B1134" t="s">
        <v>96</v>
      </c>
      <c r="C1134" t="s">
        <v>92</v>
      </c>
      <c r="D1134" s="29">
        <v>45410</v>
      </c>
      <c r="E1134">
        <v>0</v>
      </c>
      <c r="F1134">
        <v>0</v>
      </c>
      <c r="G1134">
        <v>0</v>
      </c>
      <c r="H1134">
        <v>0</v>
      </c>
      <c r="L1134">
        <v>297.82565399999999</v>
      </c>
      <c r="R1134">
        <v>618.39218000000005</v>
      </c>
      <c r="S1134" t="s">
        <v>204</v>
      </c>
      <c r="T1134" s="247">
        <v>45078.313622685186</v>
      </c>
    </row>
    <row r="1135" spans="1:20" x14ac:dyDescent="0.35">
      <c r="A1135" t="s">
        <v>95</v>
      </c>
      <c r="B1135" t="s">
        <v>96</v>
      </c>
      <c r="C1135" t="s">
        <v>92</v>
      </c>
      <c r="D1135" s="29">
        <v>45411</v>
      </c>
      <c r="E1135">
        <v>0</v>
      </c>
      <c r="F1135">
        <v>0</v>
      </c>
      <c r="G1135">
        <v>0</v>
      </c>
      <c r="H1135">
        <v>0</v>
      </c>
      <c r="L1135">
        <v>297.82565399999999</v>
      </c>
      <c r="R1135">
        <v>618.39218000000005</v>
      </c>
      <c r="S1135" t="s">
        <v>204</v>
      </c>
      <c r="T1135" s="247">
        <v>45078.313622685186</v>
      </c>
    </row>
    <row r="1136" spans="1:20" x14ac:dyDescent="0.35">
      <c r="A1136" t="s">
        <v>95</v>
      </c>
      <c r="B1136" t="s">
        <v>96</v>
      </c>
      <c r="C1136" t="s">
        <v>92</v>
      </c>
      <c r="D1136" s="29">
        <v>45412</v>
      </c>
      <c r="E1136">
        <v>0</v>
      </c>
      <c r="F1136">
        <v>0</v>
      </c>
      <c r="G1136">
        <v>0</v>
      </c>
      <c r="H1136">
        <v>0</v>
      </c>
      <c r="L1136">
        <v>297.82565399999999</v>
      </c>
      <c r="R1136">
        <v>618.39218000000005</v>
      </c>
      <c r="S1136" t="s">
        <v>204</v>
      </c>
      <c r="T1136" s="247">
        <v>45078.313634259262</v>
      </c>
    </row>
    <row r="1137" spans="1:20" x14ac:dyDescent="0.35">
      <c r="A1137" t="s">
        <v>95</v>
      </c>
      <c r="B1137" t="s">
        <v>96</v>
      </c>
      <c r="C1137" t="s">
        <v>92</v>
      </c>
      <c r="D1137" s="29">
        <v>45413</v>
      </c>
      <c r="E1137">
        <v>0</v>
      </c>
      <c r="F1137">
        <v>0</v>
      </c>
      <c r="G1137">
        <v>0</v>
      </c>
      <c r="H1137">
        <v>0</v>
      </c>
      <c r="L1137">
        <v>297.82565399999999</v>
      </c>
      <c r="R1137">
        <v>618.39218000000005</v>
      </c>
      <c r="S1137" t="s">
        <v>204</v>
      </c>
      <c r="T1137" s="247">
        <v>45108.312708333331</v>
      </c>
    </row>
    <row r="1138" spans="1:20" x14ac:dyDescent="0.35">
      <c r="A1138" t="s">
        <v>95</v>
      </c>
      <c r="B1138" t="s">
        <v>96</v>
      </c>
      <c r="C1138" t="s">
        <v>92</v>
      </c>
      <c r="D1138" s="29">
        <v>45414</v>
      </c>
      <c r="E1138">
        <v>0</v>
      </c>
      <c r="F1138">
        <v>0</v>
      </c>
      <c r="G1138">
        <v>0</v>
      </c>
      <c r="H1138">
        <v>0</v>
      </c>
      <c r="L1138">
        <v>297.82565399999999</v>
      </c>
      <c r="R1138">
        <v>618.39218000000005</v>
      </c>
      <c r="S1138" t="s">
        <v>204</v>
      </c>
      <c r="T1138" s="247">
        <v>45108.313252314816</v>
      </c>
    </row>
    <row r="1139" spans="1:20" x14ac:dyDescent="0.35">
      <c r="A1139" t="s">
        <v>95</v>
      </c>
      <c r="B1139" t="s">
        <v>96</v>
      </c>
      <c r="C1139" t="s">
        <v>92</v>
      </c>
      <c r="D1139" s="29">
        <v>45415</v>
      </c>
      <c r="E1139">
        <v>0</v>
      </c>
      <c r="F1139">
        <v>0</v>
      </c>
      <c r="G1139">
        <v>0</v>
      </c>
      <c r="H1139">
        <v>0</v>
      </c>
      <c r="L1139">
        <v>297.82565399999999</v>
      </c>
      <c r="R1139">
        <v>618.39218000000005</v>
      </c>
      <c r="S1139" t="s">
        <v>204</v>
      </c>
      <c r="T1139" s="247">
        <v>45108.313472222224</v>
      </c>
    </row>
    <row r="1140" spans="1:20" x14ac:dyDescent="0.35">
      <c r="A1140" t="s">
        <v>95</v>
      </c>
      <c r="B1140" t="s">
        <v>96</v>
      </c>
      <c r="C1140" t="s">
        <v>92</v>
      </c>
      <c r="D1140" s="29">
        <v>45416</v>
      </c>
      <c r="E1140">
        <v>0</v>
      </c>
      <c r="F1140">
        <v>0</v>
      </c>
      <c r="G1140">
        <v>0</v>
      </c>
      <c r="H1140">
        <v>0</v>
      </c>
      <c r="L1140">
        <v>297.82565399999999</v>
      </c>
      <c r="R1140">
        <v>618.39218000000005</v>
      </c>
      <c r="S1140" t="s">
        <v>204</v>
      </c>
      <c r="T1140" s="247">
        <v>45108.313518518517</v>
      </c>
    </row>
    <row r="1141" spans="1:20" x14ac:dyDescent="0.35">
      <c r="A1141" t="s">
        <v>95</v>
      </c>
      <c r="B1141" t="s">
        <v>96</v>
      </c>
      <c r="C1141" t="s">
        <v>92</v>
      </c>
      <c r="D1141" s="29">
        <v>45417</v>
      </c>
      <c r="E1141">
        <v>0</v>
      </c>
      <c r="F1141">
        <v>0</v>
      </c>
      <c r="G1141">
        <v>0</v>
      </c>
      <c r="H1141">
        <v>0</v>
      </c>
      <c r="L1141">
        <v>297.82565399999999</v>
      </c>
      <c r="R1141">
        <v>618.39218000000005</v>
      </c>
      <c r="S1141" t="s">
        <v>204</v>
      </c>
      <c r="T1141" s="247">
        <v>45108.313518518517</v>
      </c>
    </row>
    <row r="1142" spans="1:20" x14ac:dyDescent="0.35">
      <c r="A1142" t="s">
        <v>95</v>
      </c>
      <c r="B1142" t="s">
        <v>96</v>
      </c>
      <c r="C1142" t="s">
        <v>92</v>
      </c>
      <c r="D1142" s="29">
        <v>45418</v>
      </c>
      <c r="E1142">
        <v>0</v>
      </c>
      <c r="F1142">
        <v>0</v>
      </c>
      <c r="G1142">
        <v>0</v>
      </c>
      <c r="H1142">
        <v>0</v>
      </c>
      <c r="L1142">
        <v>297.82565399999999</v>
      </c>
      <c r="R1142">
        <v>618.39218000000005</v>
      </c>
      <c r="S1142" t="s">
        <v>204</v>
      </c>
      <c r="T1142" s="247">
        <v>45108.313530092593</v>
      </c>
    </row>
    <row r="1143" spans="1:20" x14ac:dyDescent="0.35">
      <c r="A1143" t="s">
        <v>95</v>
      </c>
      <c r="B1143" t="s">
        <v>96</v>
      </c>
      <c r="C1143" t="s">
        <v>92</v>
      </c>
      <c r="D1143" s="29">
        <v>45419</v>
      </c>
      <c r="E1143">
        <v>0</v>
      </c>
      <c r="F1143">
        <v>0</v>
      </c>
      <c r="G1143">
        <v>0</v>
      </c>
      <c r="H1143">
        <v>0</v>
      </c>
      <c r="L1143">
        <v>297.82565399999999</v>
      </c>
      <c r="R1143">
        <v>618.39218000000005</v>
      </c>
      <c r="S1143" t="s">
        <v>204</v>
      </c>
      <c r="T1143" s="247">
        <v>45108.313530092593</v>
      </c>
    </row>
    <row r="1144" spans="1:20" x14ac:dyDescent="0.35">
      <c r="A1144" t="s">
        <v>95</v>
      </c>
      <c r="B1144" t="s">
        <v>96</v>
      </c>
      <c r="C1144" t="s">
        <v>92</v>
      </c>
      <c r="D1144" s="29">
        <v>45420</v>
      </c>
      <c r="E1144">
        <v>0</v>
      </c>
      <c r="F1144">
        <v>0</v>
      </c>
      <c r="G1144">
        <v>0</v>
      </c>
      <c r="H1144">
        <v>0</v>
      </c>
      <c r="L1144">
        <v>297.82565399999999</v>
      </c>
      <c r="R1144">
        <v>618.39218000000005</v>
      </c>
      <c r="S1144" t="s">
        <v>204</v>
      </c>
      <c r="T1144" s="247">
        <v>45108.313530092593</v>
      </c>
    </row>
    <row r="1145" spans="1:20" x14ac:dyDescent="0.35">
      <c r="A1145" t="s">
        <v>95</v>
      </c>
      <c r="B1145" t="s">
        <v>96</v>
      </c>
      <c r="C1145" t="s">
        <v>92</v>
      </c>
      <c r="D1145" s="29">
        <v>45421</v>
      </c>
      <c r="E1145">
        <v>0</v>
      </c>
      <c r="F1145">
        <v>0</v>
      </c>
      <c r="G1145">
        <v>0</v>
      </c>
      <c r="H1145">
        <v>0</v>
      </c>
      <c r="L1145">
        <v>297.82565399999999</v>
      </c>
      <c r="R1145">
        <v>618.39218000000005</v>
      </c>
      <c r="S1145" t="s">
        <v>204</v>
      </c>
      <c r="T1145" s="247">
        <v>45108.31354166667</v>
      </c>
    </row>
    <row r="1146" spans="1:20" x14ac:dyDescent="0.35">
      <c r="A1146" t="s">
        <v>95</v>
      </c>
      <c r="B1146" t="s">
        <v>96</v>
      </c>
      <c r="C1146" t="s">
        <v>92</v>
      </c>
      <c r="D1146" s="29">
        <v>45422</v>
      </c>
      <c r="E1146">
        <v>0</v>
      </c>
      <c r="F1146">
        <v>0</v>
      </c>
      <c r="G1146">
        <v>0</v>
      </c>
      <c r="H1146">
        <v>0</v>
      </c>
      <c r="L1146">
        <v>297.82565399999999</v>
      </c>
      <c r="R1146">
        <v>618.39218000000005</v>
      </c>
      <c r="S1146" t="s">
        <v>204</v>
      </c>
      <c r="T1146" s="247">
        <v>45108.31355324074</v>
      </c>
    </row>
    <row r="1147" spans="1:20" x14ac:dyDescent="0.35">
      <c r="A1147" t="s">
        <v>95</v>
      </c>
      <c r="B1147" t="s">
        <v>96</v>
      </c>
      <c r="C1147" t="s">
        <v>92</v>
      </c>
      <c r="D1147" s="29">
        <v>45423</v>
      </c>
      <c r="E1147">
        <v>0</v>
      </c>
      <c r="F1147">
        <v>0</v>
      </c>
      <c r="G1147">
        <v>0</v>
      </c>
      <c r="H1147">
        <v>0</v>
      </c>
      <c r="L1147">
        <v>297.82565399999999</v>
      </c>
      <c r="R1147">
        <v>618.39218000000005</v>
      </c>
      <c r="S1147" t="s">
        <v>204</v>
      </c>
      <c r="T1147" s="247">
        <v>45108.31355324074</v>
      </c>
    </row>
    <row r="1148" spans="1:20" x14ac:dyDescent="0.35">
      <c r="A1148" t="s">
        <v>95</v>
      </c>
      <c r="B1148" t="s">
        <v>96</v>
      </c>
      <c r="C1148" t="s">
        <v>92</v>
      </c>
      <c r="D1148" s="29">
        <v>45424</v>
      </c>
      <c r="E1148">
        <v>0</v>
      </c>
      <c r="F1148">
        <v>0</v>
      </c>
      <c r="G1148">
        <v>0</v>
      </c>
      <c r="H1148">
        <v>0</v>
      </c>
      <c r="L1148">
        <v>297.82565399999999</v>
      </c>
      <c r="R1148">
        <v>618.39218000000005</v>
      </c>
      <c r="S1148" t="s">
        <v>204</v>
      </c>
      <c r="T1148" s="247">
        <v>45108.313564814816</v>
      </c>
    </row>
    <row r="1149" spans="1:20" x14ac:dyDescent="0.35">
      <c r="A1149" t="s">
        <v>95</v>
      </c>
      <c r="B1149" t="s">
        <v>96</v>
      </c>
      <c r="C1149" t="s">
        <v>92</v>
      </c>
      <c r="D1149" s="29">
        <v>45425</v>
      </c>
      <c r="E1149">
        <v>0</v>
      </c>
      <c r="F1149">
        <v>0</v>
      </c>
      <c r="G1149">
        <v>0</v>
      </c>
      <c r="H1149">
        <v>0</v>
      </c>
      <c r="L1149">
        <v>297.82565399999999</v>
      </c>
      <c r="R1149">
        <v>618.39218000000005</v>
      </c>
      <c r="S1149" t="s">
        <v>204</v>
      </c>
      <c r="T1149" s="247">
        <v>45108.313576388886</v>
      </c>
    </row>
    <row r="1150" spans="1:20" x14ac:dyDescent="0.35">
      <c r="A1150" t="s">
        <v>95</v>
      </c>
      <c r="B1150" t="s">
        <v>96</v>
      </c>
      <c r="C1150" t="s">
        <v>92</v>
      </c>
      <c r="D1150" s="29">
        <v>45426</v>
      </c>
      <c r="E1150">
        <v>0</v>
      </c>
      <c r="F1150">
        <v>0</v>
      </c>
      <c r="G1150">
        <v>0</v>
      </c>
      <c r="H1150">
        <v>0</v>
      </c>
      <c r="L1150">
        <v>297.82565399999999</v>
      </c>
      <c r="R1150">
        <v>618.39218000000005</v>
      </c>
      <c r="S1150" t="s">
        <v>204</v>
      </c>
      <c r="T1150" s="247">
        <v>45108.313576388886</v>
      </c>
    </row>
    <row r="1151" spans="1:20" x14ac:dyDescent="0.35">
      <c r="A1151" t="s">
        <v>95</v>
      </c>
      <c r="B1151" t="s">
        <v>96</v>
      </c>
      <c r="C1151" t="s">
        <v>92</v>
      </c>
      <c r="D1151" s="29">
        <v>45427</v>
      </c>
      <c r="E1151">
        <v>0</v>
      </c>
      <c r="F1151">
        <v>0</v>
      </c>
      <c r="G1151">
        <v>0</v>
      </c>
      <c r="H1151">
        <v>0</v>
      </c>
      <c r="L1151">
        <v>297.82565399999999</v>
      </c>
      <c r="R1151">
        <v>618.39218000000005</v>
      </c>
      <c r="S1151" t="s">
        <v>204</v>
      </c>
      <c r="T1151" s="247">
        <v>45108.313576388886</v>
      </c>
    </row>
    <row r="1152" spans="1:20" x14ac:dyDescent="0.35">
      <c r="A1152" t="s">
        <v>95</v>
      </c>
      <c r="B1152" t="s">
        <v>96</v>
      </c>
      <c r="C1152" t="s">
        <v>92</v>
      </c>
      <c r="D1152" s="29">
        <v>45428</v>
      </c>
      <c r="E1152">
        <v>0</v>
      </c>
      <c r="F1152">
        <v>0</v>
      </c>
      <c r="G1152">
        <v>0</v>
      </c>
      <c r="H1152">
        <v>0</v>
      </c>
      <c r="L1152">
        <v>297.82565399999999</v>
      </c>
      <c r="R1152">
        <v>618.39218000000005</v>
      </c>
      <c r="S1152" t="s">
        <v>204</v>
      </c>
      <c r="T1152" s="247">
        <v>45108.313599537039</v>
      </c>
    </row>
    <row r="1153" spans="1:20" x14ac:dyDescent="0.35">
      <c r="A1153" t="s">
        <v>95</v>
      </c>
      <c r="B1153" t="s">
        <v>96</v>
      </c>
      <c r="C1153" t="s">
        <v>92</v>
      </c>
      <c r="D1153" s="29">
        <v>45429</v>
      </c>
      <c r="E1153">
        <v>0</v>
      </c>
      <c r="F1153">
        <v>0</v>
      </c>
      <c r="G1153">
        <v>0</v>
      </c>
      <c r="H1153">
        <v>0</v>
      </c>
      <c r="L1153">
        <v>297.82565399999999</v>
      </c>
      <c r="R1153">
        <v>618.39218000000005</v>
      </c>
      <c r="S1153" t="s">
        <v>204</v>
      </c>
      <c r="T1153" s="247">
        <v>45108.313599537039</v>
      </c>
    </row>
    <row r="1154" spans="1:20" x14ac:dyDescent="0.35">
      <c r="A1154" t="s">
        <v>95</v>
      </c>
      <c r="B1154" t="s">
        <v>96</v>
      </c>
      <c r="C1154" t="s">
        <v>92</v>
      </c>
      <c r="D1154" s="29">
        <v>45430</v>
      </c>
      <c r="E1154">
        <v>0</v>
      </c>
      <c r="F1154">
        <v>0</v>
      </c>
      <c r="G1154">
        <v>0</v>
      </c>
      <c r="H1154">
        <v>0</v>
      </c>
      <c r="L1154">
        <v>297.82565399999999</v>
      </c>
      <c r="R1154">
        <v>618.39218000000005</v>
      </c>
      <c r="S1154" t="s">
        <v>204</v>
      </c>
      <c r="T1154" s="247">
        <v>45108.313634259262</v>
      </c>
    </row>
    <row r="1155" spans="1:20" x14ac:dyDescent="0.35">
      <c r="A1155" t="s">
        <v>95</v>
      </c>
      <c r="B1155" t="s">
        <v>96</v>
      </c>
      <c r="C1155" t="s">
        <v>92</v>
      </c>
      <c r="D1155" s="29">
        <v>45431</v>
      </c>
      <c r="E1155">
        <v>0</v>
      </c>
      <c r="F1155">
        <v>0</v>
      </c>
      <c r="G1155">
        <v>0</v>
      </c>
      <c r="H1155">
        <v>0</v>
      </c>
      <c r="L1155">
        <v>297.82565399999999</v>
      </c>
      <c r="R1155">
        <v>618.39218000000005</v>
      </c>
      <c r="S1155" t="s">
        <v>204</v>
      </c>
      <c r="T1155" s="247">
        <v>45108.313622685186</v>
      </c>
    </row>
    <row r="1156" spans="1:20" x14ac:dyDescent="0.35">
      <c r="A1156" t="s">
        <v>95</v>
      </c>
      <c r="B1156" t="s">
        <v>96</v>
      </c>
      <c r="C1156" t="s">
        <v>92</v>
      </c>
      <c r="D1156" s="29">
        <v>45432</v>
      </c>
      <c r="E1156">
        <v>0</v>
      </c>
      <c r="F1156">
        <v>0</v>
      </c>
      <c r="G1156">
        <v>0</v>
      </c>
      <c r="H1156">
        <v>0</v>
      </c>
      <c r="L1156">
        <v>297.82565399999999</v>
      </c>
      <c r="R1156">
        <v>618.39218000000005</v>
      </c>
      <c r="S1156" t="s">
        <v>204</v>
      </c>
      <c r="T1156" s="247">
        <v>45108.313622685186</v>
      </c>
    </row>
    <row r="1157" spans="1:20" x14ac:dyDescent="0.35">
      <c r="A1157" t="s">
        <v>95</v>
      </c>
      <c r="B1157" t="s">
        <v>96</v>
      </c>
      <c r="C1157" t="s">
        <v>92</v>
      </c>
      <c r="D1157" s="29">
        <v>45433</v>
      </c>
      <c r="E1157">
        <v>0</v>
      </c>
      <c r="F1157">
        <v>0</v>
      </c>
      <c r="G1157">
        <v>0</v>
      </c>
      <c r="H1157">
        <v>0</v>
      </c>
      <c r="L1157">
        <v>297.82565399999999</v>
      </c>
      <c r="R1157">
        <v>618.39218000000005</v>
      </c>
      <c r="S1157" t="s">
        <v>204</v>
      </c>
      <c r="T1157" s="247">
        <v>45108.313634259262</v>
      </c>
    </row>
    <row r="1158" spans="1:20" x14ac:dyDescent="0.35">
      <c r="A1158" t="s">
        <v>95</v>
      </c>
      <c r="B1158" t="s">
        <v>96</v>
      </c>
      <c r="C1158" t="s">
        <v>92</v>
      </c>
      <c r="D1158" s="29">
        <v>45434</v>
      </c>
      <c r="E1158">
        <v>0</v>
      </c>
      <c r="F1158">
        <v>0</v>
      </c>
      <c r="G1158">
        <v>0</v>
      </c>
      <c r="H1158">
        <v>0</v>
      </c>
      <c r="L1158">
        <v>297.82565399999999</v>
      </c>
      <c r="R1158">
        <v>618.39218000000005</v>
      </c>
      <c r="S1158" t="s">
        <v>204</v>
      </c>
      <c r="T1158" s="247">
        <v>45108.313645833332</v>
      </c>
    </row>
    <row r="1159" spans="1:20" x14ac:dyDescent="0.35">
      <c r="A1159" t="s">
        <v>95</v>
      </c>
      <c r="B1159" t="s">
        <v>96</v>
      </c>
      <c r="C1159" t="s">
        <v>92</v>
      </c>
      <c r="D1159" s="29">
        <v>45435</v>
      </c>
      <c r="E1159">
        <v>0</v>
      </c>
      <c r="F1159">
        <v>0</v>
      </c>
      <c r="G1159">
        <v>0</v>
      </c>
      <c r="H1159">
        <v>0</v>
      </c>
      <c r="L1159">
        <v>297.82565399999999</v>
      </c>
      <c r="R1159">
        <v>618.39218000000005</v>
      </c>
      <c r="S1159" t="s">
        <v>204</v>
      </c>
      <c r="T1159" s="247">
        <v>45108.313657407409</v>
      </c>
    </row>
    <row r="1160" spans="1:20" x14ac:dyDescent="0.35">
      <c r="A1160" t="s">
        <v>95</v>
      </c>
      <c r="B1160" t="s">
        <v>96</v>
      </c>
      <c r="C1160" t="s">
        <v>92</v>
      </c>
      <c r="D1160" s="29">
        <v>45436</v>
      </c>
      <c r="E1160">
        <v>0</v>
      </c>
      <c r="F1160">
        <v>0</v>
      </c>
      <c r="G1160">
        <v>0</v>
      </c>
      <c r="H1160">
        <v>0</v>
      </c>
      <c r="L1160">
        <v>297.82565399999999</v>
      </c>
      <c r="R1160">
        <v>618.39218000000005</v>
      </c>
      <c r="S1160" t="s">
        <v>204</v>
      </c>
      <c r="T1160" s="247">
        <v>45108.313657407409</v>
      </c>
    </row>
    <row r="1161" spans="1:20" x14ac:dyDescent="0.35">
      <c r="A1161" t="s">
        <v>95</v>
      </c>
      <c r="B1161" t="s">
        <v>96</v>
      </c>
      <c r="C1161" t="s">
        <v>92</v>
      </c>
      <c r="D1161" s="29">
        <v>45437</v>
      </c>
      <c r="E1161">
        <v>0</v>
      </c>
      <c r="F1161">
        <v>0</v>
      </c>
      <c r="G1161">
        <v>0</v>
      </c>
      <c r="H1161">
        <v>0</v>
      </c>
      <c r="L1161">
        <v>297.82565399999999</v>
      </c>
      <c r="R1161">
        <v>618.39218000000005</v>
      </c>
      <c r="S1161" t="s">
        <v>204</v>
      </c>
      <c r="T1161" s="247">
        <v>45108.313657407409</v>
      </c>
    </row>
    <row r="1162" spans="1:20" x14ac:dyDescent="0.35">
      <c r="A1162" t="s">
        <v>95</v>
      </c>
      <c r="B1162" t="s">
        <v>96</v>
      </c>
      <c r="C1162" t="s">
        <v>92</v>
      </c>
      <c r="D1162" s="29">
        <v>45438</v>
      </c>
      <c r="E1162">
        <v>0</v>
      </c>
      <c r="F1162">
        <v>0</v>
      </c>
      <c r="G1162">
        <v>0</v>
      </c>
      <c r="H1162">
        <v>0</v>
      </c>
      <c r="L1162">
        <v>297.82565399999999</v>
      </c>
      <c r="R1162">
        <v>618.39218000000005</v>
      </c>
      <c r="S1162" t="s">
        <v>204</v>
      </c>
      <c r="T1162" s="247">
        <v>45108.313668981478</v>
      </c>
    </row>
    <row r="1163" spans="1:20" x14ac:dyDescent="0.35">
      <c r="A1163" t="s">
        <v>95</v>
      </c>
      <c r="B1163" t="s">
        <v>96</v>
      </c>
      <c r="C1163" t="s">
        <v>92</v>
      </c>
      <c r="D1163" s="29">
        <v>45439</v>
      </c>
      <c r="E1163">
        <v>0</v>
      </c>
      <c r="F1163">
        <v>0</v>
      </c>
      <c r="G1163">
        <v>0</v>
      </c>
      <c r="H1163">
        <v>0</v>
      </c>
      <c r="L1163">
        <v>297.82565399999999</v>
      </c>
      <c r="R1163">
        <v>618.39218000000005</v>
      </c>
      <c r="S1163" t="s">
        <v>204</v>
      </c>
      <c r="T1163" s="247">
        <v>45108.313668981478</v>
      </c>
    </row>
    <row r="1164" spans="1:20" x14ac:dyDescent="0.35">
      <c r="A1164" t="s">
        <v>95</v>
      </c>
      <c r="B1164" t="s">
        <v>96</v>
      </c>
      <c r="C1164" t="s">
        <v>92</v>
      </c>
      <c r="D1164" s="29">
        <v>45440</v>
      </c>
      <c r="E1164">
        <v>0</v>
      </c>
      <c r="F1164">
        <v>0</v>
      </c>
      <c r="G1164">
        <v>0</v>
      </c>
      <c r="H1164">
        <v>0</v>
      </c>
      <c r="L1164">
        <v>297.82565399999999</v>
      </c>
      <c r="R1164">
        <v>618.39218000000005</v>
      </c>
      <c r="S1164" t="s">
        <v>204</v>
      </c>
      <c r="T1164" s="247">
        <v>45108.313680555555</v>
      </c>
    </row>
    <row r="1165" spans="1:20" x14ac:dyDescent="0.35">
      <c r="A1165" t="s">
        <v>95</v>
      </c>
      <c r="B1165" t="s">
        <v>96</v>
      </c>
      <c r="C1165" t="s">
        <v>92</v>
      </c>
      <c r="D1165" s="29">
        <v>45441</v>
      </c>
      <c r="E1165">
        <v>0</v>
      </c>
      <c r="F1165">
        <v>0</v>
      </c>
      <c r="G1165">
        <v>0</v>
      </c>
      <c r="H1165">
        <v>0</v>
      </c>
      <c r="L1165">
        <v>297.82565399999999</v>
      </c>
      <c r="R1165">
        <v>618.39218000000005</v>
      </c>
      <c r="S1165" t="s">
        <v>204</v>
      </c>
      <c r="T1165" s="247">
        <v>45108.313680555555</v>
      </c>
    </row>
    <row r="1166" spans="1:20" x14ac:dyDescent="0.35">
      <c r="A1166" t="s">
        <v>95</v>
      </c>
      <c r="B1166" t="s">
        <v>96</v>
      </c>
      <c r="C1166" t="s">
        <v>92</v>
      </c>
      <c r="D1166" s="29">
        <v>45442</v>
      </c>
      <c r="E1166">
        <v>0</v>
      </c>
      <c r="F1166">
        <v>0</v>
      </c>
      <c r="G1166">
        <v>0</v>
      </c>
      <c r="H1166">
        <v>0</v>
      </c>
      <c r="L1166">
        <v>297.82565399999999</v>
      </c>
      <c r="R1166">
        <v>618.39218000000005</v>
      </c>
      <c r="S1166" t="s">
        <v>204</v>
      </c>
      <c r="T1166" s="247">
        <v>45108.313692129632</v>
      </c>
    </row>
    <row r="1167" spans="1:20" x14ac:dyDescent="0.35">
      <c r="A1167" t="s">
        <v>95</v>
      </c>
      <c r="B1167" t="s">
        <v>96</v>
      </c>
      <c r="C1167" t="s">
        <v>92</v>
      </c>
      <c r="D1167" s="29">
        <v>45443</v>
      </c>
      <c r="E1167">
        <v>0</v>
      </c>
      <c r="F1167">
        <v>0</v>
      </c>
      <c r="G1167">
        <v>0</v>
      </c>
      <c r="H1167">
        <v>0</v>
      </c>
      <c r="L1167">
        <v>297.82565399999999</v>
      </c>
      <c r="R1167">
        <v>618.39218000000005</v>
      </c>
      <c r="S1167" t="s">
        <v>204</v>
      </c>
      <c r="T1167" s="247">
        <v>45108.313692129632</v>
      </c>
    </row>
    <row r="1168" spans="1:20" x14ac:dyDescent="0.35">
      <c r="A1168" t="s">
        <v>95</v>
      </c>
      <c r="B1168" t="s">
        <v>96</v>
      </c>
      <c r="C1168" t="s">
        <v>92</v>
      </c>
      <c r="D1168" s="29">
        <v>45444</v>
      </c>
      <c r="E1168">
        <v>0</v>
      </c>
      <c r="F1168">
        <v>0</v>
      </c>
      <c r="G1168">
        <v>0</v>
      </c>
      <c r="H1168">
        <v>0</v>
      </c>
      <c r="L1168">
        <v>297.82565399999999</v>
      </c>
      <c r="R1168">
        <v>618.39218000000005</v>
      </c>
      <c r="S1168" t="s">
        <v>204</v>
      </c>
      <c r="T1168" s="247">
        <v>45139.313287037039</v>
      </c>
    </row>
    <row r="1169" spans="1:20" x14ac:dyDescent="0.35">
      <c r="A1169" t="s">
        <v>95</v>
      </c>
      <c r="B1169" t="s">
        <v>96</v>
      </c>
      <c r="C1169" t="s">
        <v>92</v>
      </c>
      <c r="D1169" s="29">
        <v>45445</v>
      </c>
      <c r="E1169">
        <v>0</v>
      </c>
      <c r="F1169">
        <v>0</v>
      </c>
      <c r="G1169">
        <v>0</v>
      </c>
      <c r="H1169">
        <v>0</v>
      </c>
      <c r="L1169">
        <v>297.82565399999999</v>
      </c>
      <c r="R1169">
        <v>618.39218000000005</v>
      </c>
      <c r="S1169" t="s">
        <v>204</v>
      </c>
      <c r="T1169" s="247">
        <v>45139.313530092593</v>
      </c>
    </row>
    <row r="1170" spans="1:20" x14ac:dyDescent="0.35">
      <c r="A1170" t="s">
        <v>95</v>
      </c>
      <c r="B1170" t="s">
        <v>96</v>
      </c>
      <c r="C1170" t="s">
        <v>92</v>
      </c>
      <c r="D1170" s="29">
        <v>45446</v>
      </c>
      <c r="E1170">
        <v>0</v>
      </c>
      <c r="F1170">
        <v>0</v>
      </c>
      <c r="G1170">
        <v>0</v>
      </c>
      <c r="H1170">
        <v>0</v>
      </c>
      <c r="L1170">
        <v>297.82565399999999</v>
      </c>
      <c r="R1170">
        <v>618.39218000000005</v>
      </c>
      <c r="S1170" t="s">
        <v>204</v>
      </c>
      <c r="T1170" s="247">
        <v>45139.313518518517</v>
      </c>
    </row>
    <row r="1171" spans="1:20" x14ac:dyDescent="0.35">
      <c r="A1171" t="s">
        <v>95</v>
      </c>
      <c r="B1171" t="s">
        <v>96</v>
      </c>
      <c r="C1171" t="s">
        <v>92</v>
      </c>
      <c r="D1171" s="29">
        <v>45447</v>
      </c>
      <c r="E1171">
        <v>0</v>
      </c>
      <c r="F1171">
        <v>0</v>
      </c>
      <c r="G1171">
        <v>0</v>
      </c>
      <c r="H1171">
        <v>0</v>
      </c>
      <c r="L1171">
        <v>297.82565399999999</v>
      </c>
      <c r="R1171">
        <v>618.39218000000005</v>
      </c>
      <c r="S1171" t="s">
        <v>204</v>
      </c>
      <c r="T1171" s="247">
        <v>45139.313645833332</v>
      </c>
    </row>
    <row r="1172" spans="1:20" x14ac:dyDescent="0.35">
      <c r="A1172" t="s">
        <v>95</v>
      </c>
      <c r="B1172" t="s">
        <v>96</v>
      </c>
      <c r="C1172" t="s">
        <v>92</v>
      </c>
      <c r="D1172" s="29">
        <v>45448</v>
      </c>
      <c r="E1172">
        <v>0</v>
      </c>
      <c r="F1172">
        <v>0</v>
      </c>
      <c r="G1172">
        <v>0</v>
      </c>
      <c r="H1172">
        <v>0</v>
      </c>
      <c r="L1172">
        <v>297.82565399999999</v>
      </c>
      <c r="R1172">
        <v>618.39218000000005</v>
      </c>
      <c r="S1172" t="s">
        <v>204</v>
      </c>
      <c r="T1172" s="247">
        <v>45139.313657407409</v>
      </c>
    </row>
    <row r="1173" spans="1:20" x14ac:dyDescent="0.35">
      <c r="A1173" t="s">
        <v>95</v>
      </c>
      <c r="B1173" t="s">
        <v>96</v>
      </c>
      <c r="C1173" t="s">
        <v>92</v>
      </c>
      <c r="D1173" s="29">
        <v>45449</v>
      </c>
      <c r="E1173">
        <v>0</v>
      </c>
      <c r="F1173">
        <v>0</v>
      </c>
      <c r="G1173">
        <v>0</v>
      </c>
      <c r="H1173">
        <v>0</v>
      </c>
      <c r="L1173">
        <v>297.82565399999999</v>
      </c>
      <c r="R1173">
        <v>618.39218000000005</v>
      </c>
      <c r="S1173" t="s">
        <v>204</v>
      </c>
      <c r="T1173" s="247">
        <v>45139.313657407409</v>
      </c>
    </row>
    <row r="1174" spans="1:20" x14ac:dyDescent="0.35">
      <c r="A1174" t="s">
        <v>95</v>
      </c>
      <c r="B1174" t="s">
        <v>96</v>
      </c>
      <c r="C1174" t="s">
        <v>92</v>
      </c>
      <c r="D1174" s="29">
        <v>45450</v>
      </c>
      <c r="E1174">
        <v>0</v>
      </c>
      <c r="F1174">
        <v>0</v>
      </c>
      <c r="G1174">
        <v>0</v>
      </c>
      <c r="H1174">
        <v>0</v>
      </c>
      <c r="L1174">
        <v>297.82565399999999</v>
      </c>
      <c r="R1174">
        <v>618.39218000000005</v>
      </c>
      <c r="S1174" t="s">
        <v>204</v>
      </c>
      <c r="T1174" s="247">
        <v>45139.313668981478</v>
      </c>
    </row>
    <row r="1175" spans="1:20" x14ac:dyDescent="0.35">
      <c r="A1175" t="s">
        <v>95</v>
      </c>
      <c r="B1175" t="s">
        <v>96</v>
      </c>
      <c r="C1175" t="s">
        <v>92</v>
      </c>
      <c r="D1175" s="29">
        <v>45451</v>
      </c>
      <c r="E1175">
        <v>0</v>
      </c>
      <c r="F1175">
        <v>0</v>
      </c>
      <c r="G1175">
        <v>0</v>
      </c>
      <c r="H1175">
        <v>0</v>
      </c>
      <c r="L1175">
        <v>297.82565399999999</v>
      </c>
      <c r="R1175">
        <v>618.39218000000005</v>
      </c>
      <c r="S1175" t="s">
        <v>204</v>
      </c>
      <c r="T1175" s="247">
        <v>45139.313680555555</v>
      </c>
    </row>
    <row r="1176" spans="1:20" x14ac:dyDescent="0.35">
      <c r="A1176" t="s">
        <v>95</v>
      </c>
      <c r="B1176" t="s">
        <v>96</v>
      </c>
      <c r="C1176" t="s">
        <v>92</v>
      </c>
      <c r="D1176" s="29">
        <v>45452</v>
      </c>
      <c r="E1176">
        <v>0</v>
      </c>
      <c r="F1176">
        <v>0</v>
      </c>
      <c r="G1176">
        <v>0</v>
      </c>
      <c r="H1176">
        <v>0</v>
      </c>
      <c r="L1176">
        <v>297.82565399999999</v>
      </c>
      <c r="R1176">
        <v>618.39218000000005</v>
      </c>
      <c r="S1176" t="s">
        <v>204</v>
      </c>
      <c r="T1176" s="247">
        <v>45139.313692129632</v>
      </c>
    </row>
    <row r="1177" spans="1:20" x14ac:dyDescent="0.35">
      <c r="A1177" t="s">
        <v>95</v>
      </c>
      <c r="B1177" t="s">
        <v>96</v>
      </c>
      <c r="C1177" t="s">
        <v>92</v>
      </c>
      <c r="D1177" s="29">
        <v>45453</v>
      </c>
      <c r="E1177">
        <v>0</v>
      </c>
      <c r="F1177">
        <v>0</v>
      </c>
      <c r="G1177">
        <v>0</v>
      </c>
      <c r="H1177">
        <v>0</v>
      </c>
      <c r="L1177">
        <v>297.82565399999999</v>
      </c>
      <c r="R1177">
        <v>618.39218000000005</v>
      </c>
      <c r="S1177" t="s">
        <v>204</v>
      </c>
      <c r="T1177" s="247">
        <v>45139.313703703701</v>
      </c>
    </row>
    <row r="1178" spans="1:20" x14ac:dyDescent="0.35">
      <c r="A1178" t="s">
        <v>95</v>
      </c>
      <c r="B1178" t="s">
        <v>96</v>
      </c>
      <c r="C1178" t="s">
        <v>92</v>
      </c>
      <c r="D1178" s="29">
        <v>45454</v>
      </c>
      <c r="E1178">
        <v>0.79849999999999999</v>
      </c>
      <c r="F1178">
        <v>0.52990000000000004</v>
      </c>
      <c r="G1178">
        <v>0.90300000000000002</v>
      </c>
      <c r="H1178">
        <v>0.77359999999999995</v>
      </c>
      <c r="J1178">
        <v>60</v>
      </c>
      <c r="K1178">
        <v>140</v>
      </c>
      <c r="L1178">
        <v>297.82565399999999</v>
      </c>
      <c r="R1178">
        <v>618.39218000000005</v>
      </c>
      <c r="S1178" t="s">
        <v>204</v>
      </c>
      <c r="T1178" s="247">
        <v>45336.33353009259</v>
      </c>
    </row>
    <row r="1179" spans="1:20" x14ac:dyDescent="0.35">
      <c r="A1179" t="s">
        <v>95</v>
      </c>
      <c r="B1179" t="s">
        <v>96</v>
      </c>
      <c r="C1179" t="s">
        <v>92</v>
      </c>
      <c r="D1179" s="29">
        <v>45455</v>
      </c>
      <c r="E1179">
        <v>0.79849999999999999</v>
      </c>
      <c r="F1179">
        <v>0.52990000000000004</v>
      </c>
      <c r="G1179">
        <v>0.90300000000000002</v>
      </c>
      <c r="H1179">
        <v>0.77359999999999995</v>
      </c>
      <c r="J1179">
        <v>60</v>
      </c>
      <c r="K1179">
        <v>140</v>
      </c>
      <c r="L1179">
        <v>297.82565399999999</v>
      </c>
      <c r="R1179">
        <v>618.39218000000005</v>
      </c>
      <c r="S1179" t="s">
        <v>204</v>
      </c>
      <c r="T1179" s="247">
        <v>45336.33353009259</v>
      </c>
    </row>
    <row r="1180" spans="1:20" x14ac:dyDescent="0.35">
      <c r="A1180" t="s">
        <v>95</v>
      </c>
      <c r="B1180" t="s">
        <v>96</v>
      </c>
      <c r="C1180" t="s">
        <v>92</v>
      </c>
      <c r="D1180" s="29">
        <v>45456</v>
      </c>
      <c r="E1180">
        <v>0</v>
      </c>
      <c r="F1180">
        <v>0</v>
      </c>
      <c r="G1180">
        <v>0</v>
      </c>
      <c r="H1180">
        <v>0</v>
      </c>
      <c r="L1180">
        <v>297.82565399999999</v>
      </c>
      <c r="R1180">
        <v>618.39218000000005</v>
      </c>
      <c r="S1180" t="s">
        <v>204</v>
      </c>
      <c r="T1180" s="247">
        <v>45139.313726851855</v>
      </c>
    </row>
    <row r="1181" spans="1:20" x14ac:dyDescent="0.35">
      <c r="A1181" t="s">
        <v>95</v>
      </c>
      <c r="B1181" t="s">
        <v>96</v>
      </c>
      <c r="C1181" t="s">
        <v>92</v>
      </c>
      <c r="D1181" s="29">
        <v>45457</v>
      </c>
      <c r="E1181">
        <v>0</v>
      </c>
      <c r="F1181">
        <v>0</v>
      </c>
      <c r="G1181">
        <v>0</v>
      </c>
      <c r="H1181">
        <v>0</v>
      </c>
      <c r="L1181">
        <v>297.82565399999999</v>
      </c>
      <c r="R1181">
        <v>618.39218000000005</v>
      </c>
      <c r="S1181" t="s">
        <v>204</v>
      </c>
      <c r="T1181" s="247">
        <v>45139.313738425924</v>
      </c>
    </row>
    <row r="1182" spans="1:20" x14ac:dyDescent="0.35">
      <c r="A1182" t="s">
        <v>95</v>
      </c>
      <c r="B1182" t="s">
        <v>96</v>
      </c>
      <c r="C1182" t="s">
        <v>92</v>
      </c>
      <c r="D1182" s="29">
        <v>45458</v>
      </c>
      <c r="E1182">
        <v>0</v>
      </c>
      <c r="F1182">
        <v>0</v>
      </c>
      <c r="G1182">
        <v>0</v>
      </c>
      <c r="H1182">
        <v>0</v>
      </c>
      <c r="L1182">
        <v>297.82565399999999</v>
      </c>
      <c r="R1182">
        <v>618.39218000000005</v>
      </c>
      <c r="S1182" t="s">
        <v>204</v>
      </c>
      <c r="T1182" s="247">
        <v>45139.313738425924</v>
      </c>
    </row>
    <row r="1183" spans="1:20" x14ac:dyDescent="0.35">
      <c r="A1183" t="s">
        <v>95</v>
      </c>
      <c r="B1183" t="s">
        <v>96</v>
      </c>
      <c r="C1183" t="s">
        <v>92</v>
      </c>
      <c r="D1183" s="29">
        <v>45459</v>
      </c>
      <c r="E1183">
        <v>0</v>
      </c>
      <c r="F1183">
        <v>0</v>
      </c>
      <c r="G1183">
        <v>0</v>
      </c>
      <c r="H1183">
        <v>0</v>
      </c>
      <c r="L1183">
        <v>297.82565399999999</v>
      </c>
      <c r="R1183">
        <v>618.39218000000005</v>
      </c>
      <c r="S1183" t="s">
        <v>204</v>
      </c>
      <c r="T1183" s="247">
        <v>45139.313750000001</v>
      </c>
    </row>
    <row r="1184" spans="1:20" x14ac:dyDescent="0.35">
      <c r="A1184" t="s">
        <v>95</v>
      </c>
      <c r="B1184" t="s">
        <v>96</v>
      </c>
      <c r="C1184" t="s">
        <v>92</v>
      </c>
      <c r="D1184" s="29">
        <v>45460</v>
      </c>
      <c r="E1184">
        <v>0</v>
      </c>
      <c r="F1184">
        <v>0</v>
      </c>
      <c r="G1184">
        <v>0</v>
      </c>
      <c r="H1184">
        <v>0</v>
      </c>
      <c r="L1184">
        <v>297.82565399999999</v>
      </c>
      <c r="R1184">
        <v>618.39218000000005</v>
      </c>
      <c r="S1184" t="s">
        <v>204</v>
      </c>
      <c r="T1184" s="247">
        <v>45139.313761574071</v>
      </c>
    </row>
    <row r="1185" spans="1:20" x14ac:dyDescent="0.35">
      <c r="A1185" t="s">
        <v>95</v>
      </c>
      <c r="B1185" t="s">
        <v>96</v>
      </c>
      <c r="C1185" t="s">
        <v>92</v>
      </c>
      <c r="D1185" s="29">
        <v>45461</v>
      </c>
      <c r="E1185">
        <v>0</v>
      </c>
      <c r="F1185">
        <v>0</v>
      </c>
      <c r="G1185">
        <v>0</v>
      </c>
      <c r="H1185">
        <v>0</v>
      </c>
      <c r="L1185">
        <v>297.82565399999999</v>
      </c>
      <c r="R1185">
        <v>618.39218000000005</v>
      </c>
      <c r="S1185" t="s">
        <v>204</v>
      </c>
      <c r="T1185" s="247">
        <v>45139.313761574071</v>
      </c>
    </row>
    <row r="1186" spans="1:20" x14ac:dyDescent="0.35">
      <c r="A1186" t="s">
        <v>95</v>
      </c>
      <c r="B1186" t="s">
        <v>96</v>
      </c>
      <c r="C1186" t="s">
        <v>92</v>
      </c>
      <c r="D1186" s="29">
        <v>45462</v>
      </c>
      <c r="E1186">
        <v>0</v>
      </c>
      <c r="F1186">
        <v>0</v>
      </c>
      <c r="G1186">
        <v>0</v>
      </c>
      <c r="H1186">
        <v>0</v>
      </c>
      <c r="L1186">
        <v>297.82565399999999</v>
      </c>
      <c r="R1186">
        <v>618.39218000000005</v>
      </c>
      <c r="S1186" t="s">
        <v>204</v>
      </c>
      <c r="T1186" s="247">
        <v>45139.313773148147</v>
      </c>
    </row>
    <row r="1187" spans="1:20" x14ac:dyDescent="0.35">
      <c r="A1187" t="s">
        <v>95</v>
      </c>
      <c r="B1187" t="s">
        <v>96</v>
      </c>
      <c r="C1187" t="s">
        <v>92</v>
      </c>
      <c r="D1187" s="29">
        <v>45463</v>
      </c>
      <c r="E1187">
        <v>0</v>
      </c>
      <c r="F1187">
        <v>0</v>
      </c>
      <c r="G1187">
        <v>0</v>
      </c>
      <c r="H1187">
        <v>0</v>
      </c>
      <c r="L1187">
        <v>297.82565399999999</v>
      </c>
      <c r="R1187">
        <v>618.39218000000005</v>
      </c>
      <c r="S1187" t="s">
        <v>204</v>
      </c>
      <c r="T1187" s="247">
        <v>45139.313773148147</v>
      </c>
    </row>
    <row r="1188" spans="1:20" x14ac:dyDescent="0.35">
      <c r="A1188" t="s">
        <v>95</v>
      </c>
      <c r="B1188" t="s">
        <v>96</v>
      </c>
      <c r="C1188" t="s">
        <v>92</v>
      </c>
      <c r="D1188" s="29">
        <v>45464</v>
      </c>
      <c r="E1188">
        <v>0</v>
      </c>
      <c r="F1188">
        <v>0</v>
      </c>
      <c r="G1188">
        <v>0</v>
      </c>
      <c r="H1188">
        <v>0</v>
      </c>
      <c r="L1188">
        <v>297.82565399999999</v>
      </c>
      <c r="R1188">
        <v>618.39218000000005</v>
      </c>
      <c r="S1188" t="s">
        <v>204</v>
      </c>
      <c r="T1188" s="247">
        <v>45139.313784722224</v>
      </c>
    </row>
    <row r="1189" spans="1:20" x14ac:dyDescent="0.35">
      <c r="A1189" t="s">
        <v>95</v>
      </c>
      <c r="B1189" t="s">
        <v>96</v>
      </c>
      <c r="C1189" t="s">
        <v>92</v>
      </c>
      <c r="D1189" s="29">
        <v>45465</v>
      </c>
      <c r="E1189">
        <v>0</v>
      </c>
      <c r="F1189">
        <v>0</v>
      </c>
      <c r="G1189">
        <v>0</v>
      </c>
      <c r="H1189">
        <v>0</v>
      </c>
      <c r="L1189">
        <v>297.82565399999999</v>
      </c>
      <c r="R1189">
        <v>618.39218000000005</v>
      </c>
      <c r="S1189" t="s">
        <v>204</v>
      </c>
      <c r="T1189" s="247">
        <v>45139.313796296294</v>
      </c>
    </row>
    <row r="1190" spans="1:20" x14ac:dyDescent="0.35">
      <c r="A1190" t="s">
        <v>95</v>
      </c>
      <c r="B1190" t="s">
        <v>96</v>
      </c>
      <c r="C1190" t="s">
        <v>92</v>
      </c>
      <c r="D1190" s="29">
        <v>45466</v>
      </c>
      <c r="E1190">
        <v>0</v>
      </c>
      <c r="F1190">
        <v>0</v>
      </c>
      <c r="G1190">
        <v>0</v>
      </c>
      <c r="H1190">
        <v>0</v>
      </c>
      <c r="L1190">
        <v>297.82565399999999</v>
      </c>
      <c r="R1190">
        <v>618.39218000000005</v>
      </c>
      <c r="S1190" t="s">
        <v>204</v>
      </c>
      <c r="T1190" s="247">
        <v>45139.313796296294</v>
      </c>
    </row>
    <row r="1191" spans="1:20" x14ac:dyDescent="0.35">
      <c r="A1191" t="s">
        <v>95</v>
      </c>
      <c r="B1191" t="s">
        <v>96</v>
      </c>
      <c r="C1191" t="s">
        <v>92</v>
      </c>
      <c r="D1191" s="29">
        <v>45467</v>
      </c>
      <c r="E1191">
        <v>0</v>
      </c>
      <c r="F1191">
        <v>0</v>
      </c>
      <c r="G1191">
        <v>0</v>
      </c>
      <c r="H1191">
        <v>0</v>
      </c>
      <c r="L1191">
        <v>297.82565399999999</v>
      </c>
      <c r="R1191">
        <v>618.39218000000005</v>
      </c>
      <c r="S1191" t="s">
        <v>204</v>
      </c>
      <c r="T1191" s="247">
        <v>45139.313796296294</v>
      </c>
    </row>
    <row r="1192" spans="1:20" x14ac:dyDescent="0.35">
      <c r="A1192" t="s">
        <v>95</v>
      </c>
      <c r="B1192" t="s">
        <v>96</v>
      </c>
      <c r="C1192" t="s">
        <v>92</v>
      </c>
      <c r="D1192" s="29">
        <v>45468</v>
      </c>
      <c r="E1192">
        <v>0</v>
      </c>
      <c r="F1192">
        <v>0</v>
      </c>
      <c r="G1192">
        <v>0</v>
      </c>
      <c r="H1192">
        <v>0</v>
      </c>
      <c r="L1192">
        <v>297.82565399999999</v>
      </c>
      <c r="R1192">
        <v>618.39218000000005</v>
      </c>
      <c r="S1192" t="s">
        <v>204</v>
      </c>
      <c r="T1192" s="247">
        <v>45139.313807870371</v>
      </c>
    </row>
    <row r="1193" spans="1:20" x14ac:dyDescent="0.35">
      <c r="A1193" t="s">
        <v>95</v>
      </c>
      <c r="B1193" t="s">
        <v>96</v>
      </c>
      <c r="C1193" t="s">
        <v>92</v>
      </c>
      <c r="D1193" s="29">
        <v>45469</v>
      </c>
      <c r="E1193">
        <v>0</v>
      </c>
      <c r="F1193">
        <v>0</v>
      </c>
      <c r="G1193">
        <v>0</v>
      </c>
      <c r="H1193">
        <v>0</v>
      </c>
      <c r="L1193">
        <v>297.82565399999999</v>
      </c>
      <c r="R1193">
        <v>618.39218000000005</v>
      </c>
      <c r="S1193" t="s">
        <v>204</v>
      </c>
      <c r="T1193" s="247">
        <v>45139.313807870371</v>
      </c>
    </row>
    <row r="1194" spans="1:20" x14ac:dyDescent="0.35">
      <c r="A1194" t="s">
        <v>95</v>
      </c>
      <c r="B1194" t="s">
        <v>96</v>
      </c>
      <c r="C1194" t="s">
        <v>92</v>
      </c>
      <c r="D1194" s="29">
        <v>45470</v>
      </c>
      <c r="E1194">
        <v>0</v>
      </c>
      <c r="F1194">
        <v>0</v>
      </c>
      <c r="G1194">
        <v>0</v>
      </c>
      <c r="H1194">
        <v>0</v>
      </c>
      <c r="L1194">
        <v>297.82565399999999</v>
      </c>
      <c r="R1194">
        <v>618.39218000000005</v>
      </c>
      <c r="S1194" t="s">
        <v>204</v>
      </c>
      <c r="T1194" s="247">
        <v>45139.313819444447</v>
      </c>
    </row>
    <row r="1195" spans="1:20" x14ac:dyDescent="0.35">
      <c r="A1195" t="s">
        <v>95</v>
      </c>
      <c r="B1195" t="s">
        <v>96</v>
      </c>
      <c r="C1195" t="s">
        <v>92</v>
      </c>
      <c r="D1195" s="29">
        <v>45471</v>
      </c>
      <c r="E1195">
        <v>0</v>
      </c>
      <c r="F1195">
        <v>0</v>
      </c>
      <c r="G1195">
        <v>0</v>
      </c>
      <c r="H1195">
        <v>0</v>
      </c>
      <c r="L1195">
        <v>297.82565399999999</v>
      </c>
      <c r="R1195">
        <v>618.39218000000005</v>
      </c>
      <c r="S1195" t="s">
        <v>204</v>
      </c>
      <c r="T1195" s="247">
        <v>45139.313831018517</v>
      </c>
    </row>
    <row r="1196" spans="1:20" x14ac:dyDescent="0.35">
      <c r="A1196" t="s">
        <v>95</v>
      </c>
      <c r="B1196" t="s">
        <v>96</v>
      </c>
      <c r="C1196" t="s">
        <v>92</v>
      </c>
      <c r="D1196" s="29">
        <v>45472</v>
      </c>
      <c r="E1196">
        <v>0</v>
      </c>
      <c r="F1196">
        <v>0</v>
      </c>
      <c r="G1196">
        <v>0</v>
      </c>
      <c r="H1196">
        <v>0</v>
      </c>
      <c r="L1196">
        <v>297.82565399999999</v>
      </c>
      <c r="R1196">
        <v>618.39218000000005</v>
      </c>
      <c r="S1196" t="s">
        <v>204</v>
      </c>
      <c r="T1196" s="247">
        <v>45139.313831018517</v>
      </c>
    </row>
    <row r="1197" spans="1:20" x14ac:dyDescent="0.35">
      <c r="A1197" t="s">
        <v>95</v>
      </c>
      <c r="B1197" t="s">
        <v>96</v>
      </c>
      <c r="C1197" t="s">
        <v>92</v>
      </c>
      <c r="D1197" s="29">
        <v>45473</v>
      </c>
      <c r="E1197">
        <v>0</v>
      </c>
      <c r="F1197">
        <v>0</v>
      </c>
      <c r="G1197">
        <v>0</v>
      </c>
      <c r="H1197">
        <v>0</v>
      </c>
      <c r="L1197">
        <v>297.82565399999999</v>
      </c>
      <c r="R1197">
        <v>618.39218000000005</v>
      </c>
      <c r="S1197" t="s">
        <v>204</v>
      </c>
      <c r="T1197" s="247">
        <v>45139.313854166663</v>
      </c>
    </row>
    <row r="1198" spans="1:20" x14ac:dyDescent="0.35">
      <c r="A1198" t="s">
        <v>95</v>
      </c>
      <c r="B1198" t="s">
        <v>96</v>
      </c>
      <c r="C1198" t="s">
        <v>92</v>
      </c>
      <c r="D1198" s="29">
        <v>45474</v>
      </c>
      <c r="E1198">
        <v>0</v>
      </c>
      <c r="F1198">
        <v>0</v>
      </c>
      <c r="G1198">
        <v>0</v>
      </c>
      <c r="H1198">
        <v>0</v>
      </c>
      <c r="L1198">
        <v>297.82565399999999</v>
      </c>
      <c r="R1198">
        <v>618.39218000000005</v>
      </c>
      <c r="S1198" t="s">
        <v>204</v>
      </c>
      <c r="T1198" s="247">
        <v>45170.313263888886</v>
      </c>
    </row>
    <row r="1199" spans="1:20" x14ac:dyDescent="0.35">
      <c r="A1199" t="s">
        <v>95</v>
      </c>
      <c r="B1199" t="s">
        <v>96</v>
      </c>
      <c r="C1199" t="s">
        <v>92</v>
      </c>
      <c r="D1199" s="29">
        <v>45475</v>
      </c>
      <c r="E1199">
        <v>0</v>
      </c>
      <c r="F1199">
        <v>0</v>
      </c>
      <c r="G1199">
        <v>0</v>
      </c>
      <c r="H1199">
        <v>0</v>
      </c>
      <c r="L1199">
        <v>297.82565399999999</v>
      </c>
      <c r="R1199">
        <v>618.39218000000005</v>
      </c>
      <c r="S1199" t="s">
        <v>204</v>
      </c>
      <c r="T1199" s="247">
        <v>45170.313344907408</v>
      </c>
    </row>
    <row r="1200" spans="1:20" x14ac:dyDescent="0.35">
      <c r="A1200" t="s">
        <v>95</v>
      </c>
      <c r="B1200" t="s">
        <v>96</v>
      </c>
      <c r="C1200" t="s">
        <v>92</v>
      </c>
      <c r="D1200" s="29">
        <v>45476</v>
      </c>
      <c r="E1200">
        <v>0</v>
      </c>
      <c r="F1200">
        <v>0</v>
      </c>
      <c r="G1200">
        <v>0</v>
      </c>
      <c r="H1200">
        <v>0</v>
      </c>
      <c r="L1200">
        <v>297.82565399999999</v>
      </c>
      <c r="R1200">
        <v>618.39218000000005</v>
      </c>
      <c r="S1200" t="s">
        <v>204</v>
      </c>
      <c r="T1200" s="247">
        <v>45170.31349537037</v>
      </c>
    </row>
    <row r="1201" spans="1:20" x14ac:dyDescent="0.35">
      <c r="A1201" t="s">
        <v>95</v>
      </c>
      <c r="B1201" t="s">
        <v>96</v>
      </c>
      <c r="C1201" t="s">
        <v>92</v>
      </c>
      <c r="D1201" s="29">
        <v>45477</v>
      </c>
      <c r="E1201">
        <v>0</v>
      </c>
      <c r="F1201">
        <v>0</v>
      </c>
      <c r="G1201">
        <v>0</v>
      </c>
      <c r="H1201">
        <v>0</v>
      </c>
      <c r="L1201">
        <v>297.82565399999999</v>
      </c>
      <c r="R1201">
        <v>618.39218000000005</v>
      </c>
      <c r="S1201" t="s">
        <v>204</v>
      </c>
      <c r="T1201" s="247">
        <v>45170.313587962963</v>
      </c>
    </row>
    <row r="1202" spans="1:20" x14ac:dyDescent="0.35">
      <c r="A1202" t="s">
        <v>95</v>
      </c>
      <c r="B1202" t="s">
        <v>96</v>
      </c>
      <c r="C1202" t="s">
        <v>92</v>
      </c>
      <c r="D1202" s="29">
        <v>45478</v>
      </c>
      <c r="E1202">
        <v>0</v>
      </c>
      <c r="F1202">
        <v>0</v>
      </c>
      <c r="G1202">
        <v>0</v>
      </c>
      <c r="H1202">
        <v>0</v>
      </c>
      <c r="L1202">
        <v>297.82565399999999</v>
      </c>
      <c r="R1202">
        <v>618.39218000000005</v>
      </c>
      <c r="S1202" t="s">
        <v>204</v>
      </c>
      <c r="T1202" s="247">
        <v>45170.313599537039</v>
      </c>
    </row>
    <row r="1203" spans="1:20" x14ac:dyDescent="0.35">
      <c r="A1203" t="s">
        <v>95</v>
      </c>
      <c r="B1203" t="s">
        <v>96</v>
      </c>
      <c r="C1203" t="s">
        <v>92</v>
      </c>
      <c r="D1203" s="29">
        <v>45479</v>
      </c>
      <c r="E1203">
        <v>0</v>
      </c>
      <c r="F1203">
        <v>0</v>
      </c>
      <c r="G1203">
        <v>0</v>
      </c>
      <c r="H1203">
        <v>0</v>
      </c>
      <c r="L1203">
        <v>297.82565399999999</v>
      </c>
      <c r="R1203">
        <v>618.39218000000005</v>
      </c>
      <c r="S1203" t="s">
        <v>204</v>
      </c>
      <c r="T1203" s="247">
        <v>45170.313611111109</v>
      </c>
    </row>
    <row r="1204" spans="1:20" x14ac:dyDescent="0.35">
      <c r="A1204" t="s">
        <v>95</v>
      </c>
      <c r="B1204" t="s">
        <v>96</v>
      </c>
      <c r="C1204" t="s">
        <v>92</v>
      </c>
      <c r="D1204" s="29">
        <v>45480</v>
      </c>
      <c r="E1204">
        <v>0</v>
      </c>
      <c r="F1204">
        <v>0</v>
      </c>
      <c r="G1204">
        <v>0</v>
      </c>
      <c r="H1204">
        <v>0</v>
      </c>
      <c r="L1204">
        <v>297.82565399999999</v>
      </c>
      <c r="R1204">
        <v>618.39218000000005</v>
      </c>
      <c r="S1204" t="s">
        <v>204</v>
      </c>
      <c r="T1204" s="247">
        <v>45170.313611111109</v>
      </c>
    </row>
    <row r="1205" spans="1:20" x14ac:dyDescent="0.35">
      <c r="A1205" t="s">
        <v>95</v>
      </c>
      <c r="B1205" t="s">
        <v>96</v>
      </c>
      <c r="C1205" t="s">
        <v>92</v>
      </c>
      <c r="D1205" s="29">
        <v>45481</v>
      </c>
      <c r="E1205">
        <v>0</v>
      </c>
      <c r="F1205">
        <v>0</v>
      </c>
      <c r="G1205">
        <v>0</v>
      </c>
      <c r="H1205">
        <v>0</v>
      </c>
      <c r="L1205">
        <v>297.82565399999999</v>
      </c>
      <c r="R1205">
        <v>618.39218000000005</v>
      </c>
      <c r="S1205" t="s">
        <v>204</v>
      </c>
      <c r="T1205" s="247">
        <v>45170.313611111109</v>
      </c>
    </row>
    <row r="1206" spans="1:20" x14ac:dyDescent="0.35">
      <c r="A1206" t="s">
        <v>95</v>
      </c>
      <c r="B1206" t="s">
        <v>96</v>
      </c>
      <c r="C1206" t="s">
        <v>92</v>
      </c>
      <c r="D1206" s="29">
        <v>45482</v>
      </c>
      <c r="E1206">
        <v>0</v>
      </c>
      <c r="F1206">
        <v>0</v>
      </c>
      <c r="G1206">
        <v>0</v>
      </c>
      <c r="H1206">
        <v>0</v>
      </c>
      <c r="L1206">
        <v>297.82565399999999</v>
      </c>
      <c r="R1206">
        <v>618.39218000000005</v>
      </c>
      <c r="S1206" t="s">
        <v>204</v>
      </c>
      <c r="T1206" s="247">
        <v>45170.313611111109</v>
      </c>
    </row>
    <row r="1207" spans="1:20" x14ac:dyDescent="0.35">
      <c r="A1207" t="s">
        <v>95</v>
      </c>
      <c r="B1207" t="s">
        <v>96</v>
      </c>
      <c r="C1207" t="s">
        <v>92</v>
      </c>
      <c r="D1207" s="29">
        <v>45483</v>
      </c>
      <c r="E1207">
        <v>0</v>
      </c>
      <c r="F1207">
        <v>0</v>
      </c>
      <c r="G1207">
        <v>0</v>
      </c>
      <c r="H1207">
        <v>0</v>
      </c>
      <c r="L1207">
        <v>297.82565399999999</v>
      </c>
      <c r="R1207">
        <v>618.39218000000005</v>
      </c>
      <c r="S1207" t="s">
        <v>204</v>
      </c>
      <c r="T1207" s="247">
        <v>45170.313622685186</v>
      </c>
    </row>
    <row r="1208" spans="1:20" x14ac:dyDescent="0.35">
      <c r="A1208" t="s">
        <v>95</v>
      </c>
      <c r="B1208" t="s">
        <v>96</v>
      </c>
      <c r="C1208" t="s">
        <v>92</v>
      </c>
      <c r="D1208" s="29">
        <v>45484</v>
      </c>
      <c r="E1208">
        <v>0</v>
      </c>
      <c r="F1208">
        <v>0</v>
      </c>
      <c r="G1208">
        <v>0</v>
      </c>
      <c r="H1208">
        <v>0</v>
      </c>
      <c r="L1208">
        <v>297.82565399999999</v>
      </c>
      <c r="R1208">
        <v>618.39218000000005</v>
      </c>
      <c r="S1208" t="s">
        <v>204</v>
      </c>
      <c r="T1208" s="247">
        <v>45170.313622685186</v>
      </c>
    </row>
    <row r="1209" spans="1:20" x14ac:dyDescent="0.35">
      <c r="A1209" t="s">
        <v>95</v>
      </c>
      <c r="B1209" t="s">
        <v>96</v>
      </c>
      <c r="C1209" t="s">
        <v>92</v>
      </c>
      <c r="D1209" s="29">
        <v>45485</v>
      </c>
      <c r="E1209">
        <v>0</v>
      </c>
      <c r="F1209">
        <v>0</v>
      </c>
      <c r="G1209">
        <v>0</v>
      </c>
      <c r="H1209">
        <v>0</v>
      </c>
      <c r="L1209">
        <v>297.82565399999999</v>
      </c>
      <c r="R1209">
        <v>618.39218000000005</v>
      </c>
      <c r="S1209" t="s">
        <v>204</v>
      </c>
      <c r="T1209" s="247">
        <v>45170.313634259262</v>
      </c>
    </row>
    <row r="1210" spans="1:20" x14ac:dyDescent="0.35">
      <c r="A1210" t="s">
        <v>95</v>
      </c>
      <c r="B1210" t="s">
        <v>96</v>
      </c>
      <c r="C1210" t="s">
        <v>92</v>
      </c>
      <c r="D1210" s="29">
        <v>45486</v>
      </c>
      <c r="E1210">
        <v>0</v>
      </c>
      <c r="F1210">
        <v>0</v>
      </c>
      <c r="G1210">
        <v>0</v>
      </c>
      <c r="H1210">
        <v>0</v>
      </c>
      <c r="L1210">
        <v>297.82565399999999</v>
      </c>
      <c r="R1210">
        <v>618.39218000000005</v>
      </c>
      <c r="S1210" t="s">
        <v>204</v>
      </c>
      <c r="T1210" s="247">
        <v>45170.313622685186</v>
      </c>
    </row>
    <row r="1211" spans="1:20" x14ac:dyDescent="0.35">
      <c r="A1211" t="s">
        <v>95</v>
      </c>
      <c r="B1211" t="s">
        <v>96</v>
      </c>
      <c r="C1211" t="s">
        <v>92</v>
      </c>
      <c r="D1211" s="29">
        <v>45487</v>
      </c>
      <c r="E1211">
        <v>0</v>
      </c>
      <c r="F1211">
        <v>0</v>
      </c>
      <c r="G1211">
        <v>0</v>
      </c>
      <c r="H1211">
        <v>0</v>
      </c>
      <c r="L1211">
        <v>297.82565399999999</v>
      </c>
      <c r="R1211">
        <v>618.39218000000005</v>
      </c>
      <c r="S1211" t="s">
        <v>204</v>
      </c>
      <c r="T1211" s="247">
        <v>45170.313645833332</v>
      </c>
    </row>
    <row r="1212" spans="1:20" x14ac:dyDescent="0.35">
      <c r="A1212" t="s">
        <v>95</v>
      </c>
      <c r="B1212" t="s">
        <v>96</v>
      </c>
      <c r="C1212" t="s">
        <v>92</v>
      </c>
      <c r="D1212" s="29">
        <v>45488</v>
      </c>
      <c r="E1212">
        <v>0</v>
      </c>
      <c r="F1212">
        <v>0</v>
      </c>
      <c r="G1212">
        <v>0</v>
      </c>
      <c r="H1212">
        <v>0</v>
      </c>
      <c r="L1212">
        <v>297.82565399999999</v>
      </c>
      <c r="R1212">
        <v>618.39218000000005</v>
      </c>
      <c r="S1212" t="s">
        <v>204</v>
      </c>
      <c r="T1212" s="247">
        <v>45170.313634259262</v>
      </c>
    </row>
    <row r="1213" spans="1:20" x14ac:dyDescent="0.35">
      <c r="A1213" t="s">
        <v>95</v>
      </c>
      <c r="B1213" t="s">
        <v>96</v>
      </c>
      <c r="C1213" t="s">
        <v>92</v>
      </c>
      <c r="D1213" s="29">
        <v>45489</v>
      </c>
      <c r="E1213">
        <v>0</v>
      </c>
      <c r="F1213">
        <v>0</v>
      </c>
      <c r="G1213">
        <v>0</v>
      </c>
      <c r="H1213">
        <v>0</v>
      </c>
      <c r="L1213">
        <v>297.82565399999999</v>
      </c>
      <c r="R1213">
        <v>618.39218000000005</v>
      </c>
      <c r="S1213" t="s">
        <v>204</v>
      </c>
      <c r="T1213" s="247">
        <v>45170.313634259262</v>
      </c>
    </row>
    <row r="1214" spans="1:20" x14ac:dyDescent="0.35">
      <c r="A1214" t="s">
        <v>95</v>
      </c>
      <c r="B1214" t="s">
        <v>96</v>
      </c>
      <c r="C1214" t="s">
        <v>92</v>
      </c>
      <c r="D1214" s="29">
        <v>45490</v>
      </c>
      <c r="E1214">
        <v>0</v>
      </c>
      <c r="F1214">
        <v>0</v>
      </c>
      <c r="G1214">
        <v>0</v>
      </c>
      <c r="H1214">
        <v>0</v>
      </c>
      <c r="L1214">
        <v>297.82565399999999</v>
      </c>
      <c r="R1214">
        <v>618.39218000000005</v>
      </c>
      <c r="S1214" t="s">
        <v>204</v>
      </c>
      <c r="T1214" s="247">
        <v>45170.313645833332</v>
      </c>
    </row>
    <row r="1215" spans="1:20" x14ac:dyDescent="0.35">
      <c r="A1215" t="s">
        <v>95</v>
      </c>
      <c r="B1215" t="s">
        <v>96</v>
      </c>
      <c r="C1215" t="s">
        <v>92</v>
      </c>
      <c r="D1215" s="29">
        <v>45491</v>
      </c>
      <c r="E1215">
        <v>0</v>
      </c>
      <c r="F1215">
        <v>0</v>
      </c>
      <c r="G1215">
        <v>0</v>
      </c>
      <c r="H1215">
        <v>0</v>
      </c>
      <c r="L1215">
        <v>297.82565399999999</v>
      </c>
      <c r="R1215">
        <v>618.39218000000005</v>
      </c>
      <c r="S1215" t="s">
        <v>204</v>
      </c>
      <c r="T1215" s="247">
        <v>45170.313645833332</v>
      </c>
    </row>
    <row r="1216" spans="1:20" x14ac:dyDescent="0.35">
      <c r="A1216" t="s">
        <v>95</v>
      </c>
      <c r="B1216" t="s">
        <v>96</v>
      </c>
      <c r="C1216" t="s">
        <v>92</v>
      </c>
      <c r="D1216" s="29">
        <v>45492</v>
      </c>
      <c r="E1216">
        <v>0</v>
      </c>
      <c r="F1216">
        <v>0</v>
      </c>
      <c r="G1216">
        <v>0</v>
      </c>
      <c r="H1216">
        <v>0</v>
      </c>
      <c r="L1216">
        <v>297.82565399999999</v>
      </c>
      <c r="R1216">
        <v>618.39218000000005</v>
      </c>
      <c r="S1216" t="s">
        <v>204</v>
      </c>
      <c r="T1216" s="247">
        <v>45170.313645833332</v>
      </c>
    </row>
    <row r="1217" spans="1:20" x14ac:dyDescent="0.35">
      <c r="A1217" t="s">
        <v>95</v>
      </c>
      <c r="B1217" t="s">
        <v>96</v>
      </c>
      <c r="C1217" t="s">
        <v>92</v>
      </c>
      <c r="D1217" s="29">
        <v>45493</v>
      </c>
      <c r="E1217">
        <v>0</v>
      </c>
      <c r="F1217">
        <v>0</v>
      </c>
      <c r="G1217">
        <v>0</v>
      </c>
      <c r="H1217">
        <v>0</v>
      </c>
      <c r="L1217">
        <v>297.82565399999999</v>
      </c>
      <c r="R1217">
        <v>618.39218000000005</v>
      </c>
      <c r="S1217" t="s">
        <v>204</v>
      </c>
      <c r="T1217" s="247">
        <v>45170.313657407409</v>
      </c>
    </row>
    <row r="1218" spans="1:20" x14ac:dyDescent="0.35">
      <c r="A1218" t="s">
        <v>95</v>
      </c>
      <c r="B1218" t="s">
        <v>96</v>
      </c>
      <c r="C1218" t="s">
        <v>92</v>
      </c>
      <c r="D1218" s="29">
        <v>45494</v>
      </c>
      <c r="E1218">
        <v>0</v>
      </c>
      <c r="F1218">
        <v>0</v>
      </c>
      <c r="G1218">
        <v>0</v>
      </c>
      <c r="H1218">
        <v>0</v>
      </c>
      <c r="L1218">
        <v>297.82565399999999</v>
      </c>
      <c r="R1218">
        <v>618.39218000000005</v>
      </c>
      <c r="S1218" t="s">
        <v>204</v>
      </c>
      <c r="T1218" s="247">
        <v>45170.313657407409</v>
      </c>
    </row>
    <row r="1219" spans="1:20" x14ac:dyDescent="0.35">
      <c r="A1219" t="s">
        <v>95</v>
      </c>
      <c r="B1219" t="s">
        <v>96</v>
      </c>
      <c r="C1219" t="s">
        <v>92</v>
      </c>
      <c r="D1219" s="29">
        <v>45495</v>
      </c>
      <c r="E1219">
        <v>0</v>
      </c>
      <c r="F1219">
        <v>0</v>
      </c>
      <c r="G1219">
        <v>0</v>
      </c>
      <c r="H1219">
        <v>0</v>
      </c>
      <c r="L1219">
        <v>297.82565399999999</v>
      </c>
      <c r="R1219">
        <v>618.39218000000005</v>
      </c>
      <c r="S1219" t="s">
        <v>204</v>
      </c>
      <c r="T1219" s="247">
        <v>45170.313657407409</v>
      </c>
    </row>
    <row r="1220" spans="1:20" x14ac:dyDescent="0.35">
      <c r="A1220" t="s">
        <v>95</v>
      </c>
      <c r="B1220" t="s">
        <v>96</v>
      </c>
      <c r="C1220" t="s">
        <v>92</v>
      </c>
      <c r="D1220" s="29">
        <v>45496</v>
      </c>
      <c r="E1220">
        <v>0</v>
      </c>
      <c r="F1220">
        <v>0</v>
      </c>
      <c r="G1220">
        <v>0</v>
      </c>
      <c r="H1220">
        <v>0</v>
      </c>
      <c r="L1220">
        <v>297.82565399999999</v>
      </c>
      <c r="R1220">
        <v>618.39218000000005</v>
      </c>
      <c r="S1220" t="s">
        <v>204</v>
      </c>
      <c r="T1220" s="247">
        <v>45170.313668981478</v>
      </c>
    </row>
    <row r="1221" spans="1:20" x14ac:dyDescent="0.35">
      <c r="A1221" t="s">
        <v>95</v>
      </c>
      <c r="B1221" t="s">
        <v>96</v>
      </c>
      <c r="C1221" t="s">
        <v>92</v>
      </c>
      <c r="D1221" s="29">
        <v>45497</v>
      </c>
      <c r="E1221">
        <v>0</v>
      </c>
      <c r="F1221">
        <v>0</v>
      </c>
      <c r="G1221">
        <v>0</v>
      </c>
      <c r="H1221">
        <v>0</v>
      </c>
      <c r="L1221">
        <v>297.82565399999999</v>
      </c>
      <c r="R1221">
        <v>618.39218000000005</v>
      </c>
      <c r="S1221" t="s">
        <v>204</v>
      </c>
      <c r="T1221" s="247">
        <v>45170.313668981478</v>
      </c>
    </row>
    <row r="1222" spans="1:20" x14ac:dyDescent="0.35">
      <c r="A1222" t="s">
        <v>95</v>
      </c>
      <c r="B1222" t="s">
        <v>96</v>
      </c>
      <c r="C1222" t="s">
        <v>92</v>
      </c>
      <c r="D1222" s="29">
        <v>45498</v>
      </c>
      <c r="E1222">
        <v>0</v>
      </c>
      <c r="F1222">
        <v>0</v>
      </c>
      <c r="G1222">
        <v>0</v>
      </c>
      <c r="H1222">
        <v>0</v>
      </c>
      <c r="L1222">
        <v>297.82565399999999</v>
      </c>
      <c r="R1222">
        <v>618.39218000000005</v>
      </c>
      <c r="S1222" t="s">
        <v>204</v>
      </c>
      <c r="T1222" s="247">
        <v>45170.313668981478</v>
      </c>
    </row>
    <row r="1223" spans="1:20" x14ac:dyDescent="0.35">
      <c r="A1223" t="s">
        <v>95</v>
      </c>
      <c r="B1223" t="s">
        <v>96</v>
      </c>
      <c r="C1223" t="s">
        <v>92</v>
      </c>
      <c r="D1223" s="29">
        <v>45499</v>
      </c>
      <c r="E1223">
        <v>0</v>
      </c>
      <c r="F1223">
        <v>0</v>
      </c>
      <c r="G1223">
        <v>0</v>
      </c>
      <c r="H1223">
        <v>0</v>
      </c>
      <c r="L1223">
        <v>297.82565399999999</v>
      </c>
      <c r="R1223">
        <v>618.39218000000005</v>
      </c>
      <c r="S1223" t="s">
        <v>204</v>
      </c>
      <c r="T1223" s="247">
        <v>45170.313680555555</v>
      </c>
    </row>
    <row r="1224" spans="1:20" x14ac:dyDescent="0.35">
      <c r="A1224" t="s">
        <v>95</v>
      </c>
      <c r="B1224" t="s">
        <v>96</v>
      </c>
      <c r="C1224" t="s">
        <v>92</v>
      </c>
      <c r="D1224" s="29">
        <v>45500</v>
      </c>
      <c r="E1224">
        <v>0</v>
      </c>
      <c r="F1224">
        <v>0</v>
      </c>
      <c r="G1224">
        <v>0</v>
      </c>
      <c r="H1224">
        <v>0</v>
      </c>
      <c r="L1224">
        <v>297.82565399999999</v>
      </c>
      <c r="R1224">
        <v>618.39218000000005</v>
      </c>
      <c r="S1224" t="s">
        <v>204</v>
      </c>
      <c r="T1224" s="247">
        <v>45170.313680555555</v>
      </c>
    </row>
    <row r="1225" spans="1:20" x14ac:dyDescent="0.35">
      <c r="A1225" t="s">
        <v>95</v>
      </c>
      <c r="B1225" t="s">
        <v>96</v>
      </c>
      <c r="C1225" t="s">
        <v>92</v>
      </c>
      <c r="D1225" s="29">
        <v>45501</v>
      </c>
      <c r="E1225">
        <v>0</v>
      </c>
      <c r="F1225">
        <v>0</v>
      </c>
      <c r="G1225">
        <v>0</v>
      </c>
      <c r="H1225">
        <v>0</v>
      </c>
      <c r="L1225">
        <v>297.82565399999999</v>
      </c>
      <c r="R1225">
        <v>618.39218000000005</v>
      </c>
      <c r="S1225" t="s">
        <v>204</v>
      </c>
      <c r="T1225" s="247">
        <v>45170.313680555555</v>
      </c>
    </row>
    <row r="1226" spans="1:20" x14ac:dyDescent="0.35">
      <c r="A1226" t="s">
        <v>95</v>
      </c>
      <c r="B1226" t="s">
        <v>96</v>
      </c>
      <c r="C1226" t="s">
        <v>92</v>
      </c>
      <c r="D1226" s="29">
        <v>45502</v>
      </c>
      <c r="E1226">
        <v>0</v>
      </c>
      <c r="F1226">
        <v>0</v>
      </c>
      <c r="G1226">
        <v>0</v>
      </c>
      <c r="H1226">
        <v>0</v>
      </c>
      <c r="L1226">
        <v>297.82565399999999</v>
      </c>
      <c r="R1226">
        <v>618.39218000000005</v>
      </c>
      <c r="S1226" t="s">
        <v>204</v>
      </c>
      <c r="T1226" s="247">
        <v>45170.313692129632</v>
      </c>
    </row>
    <row r="1227" spans="1:20" x14ac:dyDescent="0.35">
      <c r="A1227" t="s">
        <v>95</v>
      </c>
      <c r="B1227" t="s">
        <v>96</v>
      </c>
      <c r="C1227" t="s">
        <v>92</v>
      </c>
      <c r="D1227" s="29">
        <v>45503</v>
      </c>
      <c r="E1227">
        <v>0</v>
      </c>
      <c r="F1227">
        <v>0</v>
      </c>
      <c r="G1227">
        <v>0</v>
      </c>
      <c r="H1227">
        <v>0</v>
      </c>
      <c r="L1227">
        <v>297.82565399999999</v>
      </c>
      <c r="R1227">
        <v>618.39218000000005</v>
      </c>
      <c r="S1227" t="s">
        <v>204</v>
      </c>
      <c r="T1227" s="247">
        <v>45170.313692129632</v>
      </c>
    </row>
    <row r="1228" spans="1:20" x14ac:dyDescent="0.35">
      <c r="A1228" t="s">
        <v>95</v>
      </c>
      <c r="B1228" t="s">
        <v>96</v>
      </c>
      <c r="C1228" t="s">
        <v>92</v>
      </c>
      <c r="D1228" s="29">
        <v>45504</v>
      </c>
      <c r="E1228">
        <v>0</v>
      </c>
      <c r="F1228">
        <v>0</v>
      </c>
      <c r="G1228">
        <v>0</v>
      </c>
      <c r="H1228">
        <v>0</v>
      </c>
      <c r="L1228">
        <v>297.82565399999999</v>
      </c>
      <c r="R1228">
        <v>618.39218000000005</v>
      </c>
      <c r="S1228" t="s">
        <v>204</v>
      </c>
      <c r="T1228" s="247">
        <v>45170.313692129632</v>
      </c>
    </row>
    <row r="1229" spans="1:20" x14ac:dyDescent="0.35">
      <c r="A1229" t="s">
        <v>95</v>
      </c>
      <c r="B1229" t="s">
        <v>96</v>
      </c>
      <c r="C1229" t="s">
        <v>92</v>
      </c>
      <c r="D1229" s="29">
        <v>45505</v>
      </c>
      <c r="E1229">
        <v>0</v>
      </c>
      <c r="F1229">
        <v>0</v>
      </c>
      <c r="G1229">
        <v>0</v>
      </c>
      <c r="H1229">
        <v>0</v>
      </c>
      <c r="L1229">
        <v>297.82565399999999</v>
      </c>
      <c r="R1229">
        <v>618.39218000000005</v>
      </c>
      <c r="S1229" t="s">
        <v>204</v>
      </c>
      <c r="T1229" s="247">
        <v>45200.312650462962</v>
      </c>
    </row>
    <row r="1230" spans="1:20" x14ac:dyDescent="0.35">
      <c r="A1230" t="s">
        <v>95</v>
      </c>
      <c r="B1230" t="s">
        <v>96</v>
      </c>
      <c r="C1230" t="s">
        <v>92</v>
      </c>
      <c r="D1230" s="29">
        <v>45506</v>
      </c>
      <c r="E1230">
        <v>0</v>
      </c>
      <c r="F1230">
        <v>0</v>
      </c>
      <c r="G1230">
        <v>0</v>
      </c>
      <c r="H1230">
        <v>0</v>
      </c>
      <c r="L1230">
        <v>297.82565399999999</v>
      </c>
      <c r="R1230">
        <v>618.39218000000005</v>
      </c>
      <c r="S1230" t="s">
        <v>204</v>
      </c>
      <c r="T1230" s="247">
        <v>45200.313321759262</v>
      </c>
    </row>
    <row r="1231" spans="1:20" x14ac:dyDescent="0.35">
      <c r="A1231" t="s">
        <v>95</v>
      </c>
      <c r="B1231" t="s">
        <v>96</v>
      </c>
      <c r="C1231" t="s">
        <v>92</v>
      </c>
      <c r="D1231" s="29">
        <v>45507</v>
      </c>
      <c r="E1231">
        <v>0</v>
      </c>
      <c r="F1231">
        <v>0</v>
      </c>
      <c r="G1231">
        <v>0</v>
      </c>
      <c r="H1231">
        <v>0</v>
      </c>
      <c r="L1231">
        <v>297.82565399999999</v>
      </c>
      <c r="R1231">
        <v>618.39218000000005</v>
      </c>
      <c r="S1231" t="s">
        <v>204</v>
      </c>
      <c r="T1231" s="247">
        <v>45200.31349537037</v>
      </c>
    </row>
    <row r="1232" spans="1:20" x14ac:dyDescent="0.35">
      <c r="A1232" t="s">
        <v>95</v>
      </c>
      <c r="B1232" t="s">
        <v>96</v>
      </c>
      <c r="C1232" t="s">
        <v>92</v>
      </c>
      <c r="D1232" s="29">
        <v>45508</v>
      </c>
      <c r="E1232">
        <v>0</v>
      </c>
      <c r="F1232">
        <v>0</v>
      </c>
      <c r="G1232">
        <v>0</v>
      </c>
      <c r="H1232">
        <v>0</v>
      </c>
      <c r="L1232">
        <v>297.82565399999999</v>
      </c>
      <c r="R1232">
        <v>618.39218000000005</v>
      </c>
      <c r="S1232" t="s">
        <v>204</v>
      </c>
      <c r="T1232" s="247">
        <v>45200.313680555555</v>
      </c>
    </row>
    <row r="1233" spans="1:20" x14ac:dyDescent="0.35">
      <c r="A1233" t="s">
        <v>95</v>
      </c>
      <c r="B1233" t="s">
        <v>96</v>
      </c>
      <c r="C1233" t="s">
        <v>92</v>
      </c>
      <c r="D1233" s="29">
        <v>45509</v>
      </c>
      <c r="E1233">
        <v>0</v>
      </c>
      <c r="F1233">
        <v>0</v>
      </c>
      <c r="G1233">
        <v>0</v>
      </c>
      <c r="H1233">
        <v>0</v>
      </c>
      <c r="L1233">
        <v>297.82565399999999</v>
      </c>
      <c r="R1233">
        <v>618.39218000000005</v>
      </c>
      <c r="S1233" t="s">
        <v>204</v>
      </c>
      <c r="T1233" s="247">
        <v>45200.313715277778</v>
      </c>
    </row>
    <row r="1234" spans="1:20" x14ac:dyDescent="0.35">
      <c r="A1234" t="s">
        <v>95</v>
      </c>
      <c r="B1234" t="s">
        <v>96</v>
      </c>
      <c r="C1234" t="s">
        <v>92</v>
      </c>
      <c r="D1234" s="29">
        <v>45510</v>
      </c>
      <c r="E1234">
        <v>0</v>
      </c>
      <c r="F1234">
        <v>0</v>
      </c>
      <c r="G1234">
        <v>0</v>
      </c>
      <c r="H1234">
        <v>0</v>
      </c>
      <c r="L1234">
        <v>297.82565399999999</v>
      </c>
      <c r="R1234">
        <v>618.39218000000005</v>
      </c>
      <c r="S1234" t="s">
        <v>204</v>
      </c>
      <c r="T1234" s="247">
        <v>45200.313715277778</v>
      </c>
    </row>
    <row r="1235" spans="1:20" x14ac:dyDescent="0.35">
      <c r="A1235" t="s">
        <v>95</v>
      </c>
      <c r="B1235" t="s">
        <v>96</v>
      </c>
      <c r="C1235" t="s">
        <v>92</v>
      </c>
      <c r="D1235" s="29">
        <v>45511</v>
      </c>
      <c r="E1235">
        <v>0</v>
      </c>
      <c r="F1235">
        <v>0</v>
      </c>
      <c r="G1235">
        <v>0</v>
      </c>
      <c r="H1235">
        <v>0</v>
      </c>
      <c r="L1235">
        <v>297.82565399999999</v>
      </c>
      <c r="R1235">
        <v>618.39218000000005</v>
      </c>
      <c r="S1235" t="s">
        <v>204</v>
      </c>
      <c r="T1235" s="247">
        <v>45200.313726851855</v>
      </c>
    </row>
    <row r="1236" spans="1:20" x14ac:dyDescent="0.35">
      <c r="A1236" t="s">
        <v>95</v>
      </c>
      <c r="B1236" t="s">
        <v>96</v>
      </c>
      <c r="C1236" t="s">
        <v>92</v>
      </c>
      <c r="D1236" s="29">
        <v>45512</v>
      </c>
      <c r="E1236">
        <v>0</v>
      </c>
      <c r="F1236">
        <v>0</v>
      </c>
      <c r="G1236">
        <v>0</v>
      </c>
      <c r="H1236">
        <v>0</v>
      </c>
      <c r="L1236">
        <v>297.82565399999999</v>
      </c>
      <c r="R1236">
        <v>618.39218000000005</v>
      </c>
      <c r="S1236" t="s">
        <v>204</v>
      </c>
      <c r="T1236" s="247">
        <v>45200.313726851855</v>
      </c>
    </row>
    <row r="1237" spans="1:20" x14ac:dyDescent="0.35">
      <c r="A1237" t="s">
        <v>95</v>
      </c>
      <c r="B1237" t="s">
        <v>96</v>
      </c>
      <c r="C1237" t="s">
        <v>92</v>
      </c>
      <c r="D1237" s="29">
        <v>45513</v>
      </c>
      <c r="E1237">
        <v>0</v>
      </c>
      <c r="F1237">
        <v>0</v>
      </c>
      <c r="G1237">
        <v>0</v>
      </c>
      <c r="H1237">
        <v>0</v>
      </c>
      <c r="L1237">
        <v>297.82565399999999</v>
      </c>
      <c r="R1237">
        <v>618.39218000000005</v>
      </c>
      <c r="S1237" t="s">
        <v>204</v>
      </c>
      <c r="T1237" s="247">
        <v>45200.313738425924</v>
      </c>
    </row>
    <row r="1238" spans="1:20" x14ac:dyDescent="0.35">
      <c r="A1238" t="s">
        <v>95</v>
      </c>
      <c r="B1238" t="s">
        <v>96</v>
      </c>
      <c r="C1238" t="s">
        <v>92</v>
      </c>
      <c r="D1238" s="29">
        <v>45514</v>
      </c>
      <c r="E1238">
        <v>0</v>
      </c>
      <c r="F1238">
        <v>0</v>
      </c>
      <c r="G1238">
        <v>0</v>
      </c>
      <c r="H1238">
        <v>0</v>
      </c>
      <c r="L1238">
        <v>297.82565399999999</v>
      </c>
      <c r="R1238">
        <v>618.39218000000005</v>
      </c>
      <c r="S1238" t="s">
        <v>204</v>
      </c>
      <c r="T1238" s="247">
        <v>45200.313750000001</v>
      </c>
    </row>
    <row r="1239" spans="1:20" x14ac:dyDescent="0.35">
      <c r="A1239" t="s">
        <v>95</v>
      </c>
      <c r="B1239" t="s">
        <v>96</v>
      </c>
      <c r="C1239" t="s">
        <v>92</v>
      </c>
      <c r="D1239" s="29">
        <v>45515</v>
      </c>
      <c r="E1239">
        <v>0</v>
      </c>
      <c r="F1239">
        <v>0</v>
      </c>
      <c r="G1239">
        <v>0</v>
      </c>
      <c r="H1239">
        <v>0</v>
      </c>
      <c r="L1239">
        <v>297.82565399999999</v>
      </c>
      <c r="R1239">
        <v>618.39218000000005</v>
      </c>
      <c r="S1239" t="s">
        <v>204</v>
      </c>
      <c r="T1239" s="247">
        <v>45200.313750000001</v>
      </c>
    </row>
    <row r="1240" spans="1:20" x14ac:dyDescent="0.35">
      <c r="A1240" t="s">
        <v>95</v>
      </c>
      <c r="B1240" t="s">
        <v>96</v>
      </c>
      <c r="C1240" t="s">
        <v>92</v>
      </c>
      <c r="D1240" s="29">
        <v>45516</v>
      </c>
      <c r="E1240">
        <v>0</v>
      </c>
      <c r="F1240">
        <v>0</v>
      </c>
      <c r="G1240">
        <v>0</v>
      </c>
      <c r="H1240">
        <v>0</v>
      </c>
      <c r="L1240">
        <v>297.82565399999999</v>
      </c>
      <c r="R1240">
        <v>618.39218000000005</v>
      </c>
      <c r="S1240" t="s">
        <v>204</v>
      </c>
      <c r="T1240" s="247">
        <v>45200.313761574071</v>
      </c>
    </row>
    <row r="1241" spans="1:20" x14ac:dyDescent="0.35">
      <c r="A1241" t="s">
        <v>95</v>
      </c>
      <c r="B1241" t="s">
        <v>96</v>
      </c>
      <c r="C1241" t="s">
        <v>92</v>
      </c>
      <c r="D1241" s="29">
        <v>45517</v>
      </c>
      <c r="E1241">
        <v>0</v>
      </c>
      <c r="F1241">
        <v>0</v>
      </c>
      <c r="G1241">
        <v>0</v>
      </c>
      <c r="H1241">
        <v>0</v>
      </c>
      <c r="L1241">
        <v>297.82565399999999</v>
      </c>
      <c r="R1241">
        <v>618.39218000000005</v>
      </c>
      <c r="S1241" t="s">
        <v>204</v>
      </c>
      <c r="T1241" s="247">
        <v>45200.313773148147</v>
      </c>
    </row>
    <row r="1242" spans="1:20" x14ac:dyDescent="0.35">
      <c r="A1242" t="s">
        <v>95</v>
      </c>
      <c r="B1242" t="s">
        <v>96</v>
      </c>
      <c r="C1242" t="s">
        <v>92</v>
      </c>
      <c r="D1242" s="29">
        <v>45518</v>
      </c>
      <c r="E1242">
        <v>0</v>
      </c>
      <c r="F1242">
        <v>0</v>
      </c>
      <c r="G1242">
        <v>0</v>
      </c>
      <c r="H1242">
        <v>0</v>
      </c>
      <c r="L1242">
        <v>297.82565399999999</v>
      </c>
      <c r="R1242">
        <v>618.39218000000005</v>
      </c>
      <c r="S1242" t="s">
        <v>204</v>
      </c>
      <c r="T1242" s="247">
        <v>45200.313773148147</v>
      </c>
    </row>
    <row r="1243" spans="1:20" x14ac:dyDescent="0.35">
      <c r="A1243" t="s">
        <v>95</v>
      </c>
      <c r="B1243" t="s">
        <v>96</v>
      </c>
      <c r="C1243" t="s">
        <v>92</v>
      </c>
      <c r="D1243" s="29">
        <v>45519</v>
      </c>
      <c r="E1243">
        <v>0</v>
      </c>
      <c r="F1243">
        <v>0</v>
      </c>
      <c r="G1243">
        <v>0</v>
      </c>
      <c r="H1243">
        <v>0</v>
      </c>
      <c r="L1243">
        <v>297.82565399999999</v>
      </c>
      <c r="R1243">
        <v>618.39218000000005</v>
      </c>
      <c r="S1243" t="s">
        <v>204</v>
      </c>
      <c r="T1243" s="247">
        <v>45200.313784722224</v>
      </c>
    </row>
    <row r="1244" spans="1:20" x14ac:dyDescent="0.35">
      <c r="A1244" t="s">
        <v>95</v>
      </c>
      <c r="B1244" t="s">
        <v>96</v>
      </c>
      <c r="C1244" t="s">
        <v>92</v>
      </c>
      <c r="D1244" s="29">
        <v>45520</v>
      </c>
      <c r="E1244">
        <v>0</v>
      </c>
      <c r="F1244">
        <v>0</v>
      </c>
      <c r="G1244">
        <v>0</v>
      </c>
      <c r="H1244">
        <v>0</v>
      </c>
      <c r="L1244">
        <v>297.82565399999999</v>
      </c>
      <c r="R1244">
        <v>618.39218000000005</v>
      </c>
      <c r="S1244" t="s">
        <v>204</v>
      </c>
      <c r="T1244" s="247">
        <v>45200.313784722224</v>
      </c>
    </row>
    <row r="1245" spans="1:20" x14ac:dyDescent="0.35">
      <c r="A1245" t="s">
        <v>95</v>
      </c>
      <c r="B1245" t="s">
        <v>96</v>
      </c>
      <c r="C1245" t="s">
        <v>92</v>
      </c>
      <c r="D1245" s="29">
        <v>45521</v>
      </c>
      <c r="E1245">
        <v>0</v>
      </c>
      <c r="F1245">
        <v>0</v>
      </c>
      <c r="G1245">
        <v>0</v>
      </c>
      <c r="H1245">
        <v>0</v>
      </c>
      <c r="L1245">
        <v>297.82565399999999</v>
      </c>
      <c r="R1245">
        <v>618.39218000000005</v>
      </c>
      <c r="S1245" t="s">
        <v>204</v>
      </c>
      <c r="T1245" s="247">
        <v>45200.313807870371</v>
      </c>
    </row>
    <row r="1246" spans="1:20" x14ac:dyDescent="0.35">
      <c r="A1246" t="s">
        <v>95</v>
      </c>
      <c r="B1246" t="s">
        <v>96</v>
      </c>
      <c r="C1246" t="s">
        <v>92</v>
      </c>
      <c r="D1246" s="29">
        <v>45522</v>
      </c>
      <c r="E1246">
        <v>0</v>
      </c>
      <c r="F1246">
        <v>0</v>
      </c>
      <c r="G1246">
        <v>0</v>
      </c>
      <c r="H1246">
        <v>0</v>
      </c>
      <c r="L1246">
        <v>297.82565399999999</v>
      </c>
      <c r="R1246">
        <v>618.39218000000005</v>
      </c>
      <c r="S1246" t="s">
        <v>204</v>
      </c>
      <c r="T1246" s="247">
        <v>45200.313807870371</v>
      </c>
    </row>
    <row r="1247" spans="1:20" x14ac:dyDescent="0.35">
      <c r="A1247" t="s">
        <v>95</v>
      </c>
      <c r="B1247" t="s">
        <v>96</v>
      </c>
      <c r="C1247" t="s">
        <v>92</v>
      </c>
      <c r="D1247" s="29">
        <v>45523</v>
      </c>
      <c r="E1247">
        <v>0.81530000000000002</v>
      </c>
      <c r="F1247">
        <v>0.59709999999999996</v>
      </c>
      <c r="G1247">
        <v>0.91110000000000002</v>
      </c>
      <c r="H1247">
        <v>0.80589999999999995</v>
      </c>
      <c r="J1247">
        <v>55</v>
      </c>
      <c r="K1247">
        <v>120</v>
      </c>
      <c r="L1247">
        <v>297.82565399999999</v>
      </c>
      <c r="R1247">
        <v>618.39218000000005</v>
      </c>
      <c r="S1247" t="s">
        <v>204</v>
      </c>
      <c r="T1247" s="247">
        <v>45336.333773148152</v>
      </c>
    </row>
    <row r="1248" spans="1:20" x14ac:dyDescent="0.35">
      <c r="A1248" t="s">
        <v>95</v>
      </c>
      <c r="B1248" t="s">
        <v>96</v>
      </c>
      <c r="C1248" t="s">
        <v>92</v>
      </c>
      <c r="D1248" s="29">
        <v>45524</v>
      </c>
      <c r="E1248">
        <v>0.81530000000000002</v>
      </c>
      <c r="F1248">
        <v>0.59709999999999996</v>
      </c>
      <c r="G1248">
        <v>0.91110000000000002</v>
      </c>
      <c r="H1248">
        <v>0.80589999999999995</v>
      </c>
      <c r="J1248">
        <v>55</v>
      </c>
      <c r="K1248">
        <v>120</v>
      </c>
      <c r="L1248">
        <v>297.82565399999999</v>
      </c>
      <c r="R1248">
        <v>618.39218000000005</v>
      </c>
      <c r="S1248" t="s">
        <v>204</v>
      </c>
      <c r="T1248" s="247">
        <v>45336.333773148152</v>
      </c>
    </row>
    <row r="1249" spans="1:20" x14ac:dyDescent="0.35">
      <c r="A1249" t="s">
        <v>95</v>
      </c>
      <c r="B1249" t="s">
        <v>96</v>
      </c>
      <c r="C1249" t="s">
        <v>92</v>
      </c>
      <c r="D1249" s="29">
        <v>45525</v>
      </c>
      <c r="E1249">
        <v>0.81530000000000002</v>
      </c>
      <c r="F1249">
        <v>0.59709999999999996</v>
      </c>
      <c r="G1249">
        <v>0.91110000000000002</v>
      </c>
      <c r="H1249">
        <v>0.80589999999999995</v>
      </c>
      <c r="J1249">
        <v>55</v>
      </c>
      <c r="K1249">
        <v>120</v>
      </c>
      <c r="L1249">
        <v>297.82565399999999</v>
      </c>
      <c r="R1249">
        <v>618.39218000000005</v>
      </c>
      <c r="S1249" t="s">
        <v>204</v>
      </c>
      <c r="T1249" s="247">
        <v>45336.333773148152</v>
      </c>
    </row>
    <row r="1250" spans="1:20" x14ac:dyDescent="0.35">
      <c r="A1250" t="s">
        <v>95</v>
      </c>
      <c r="B1250" t="s">
        <v>96</v>
      </c>
      <c r="C1250" t="s">
        <v>92</v>
      </c>
      <c r="D1250" s="29">
        <v>45526</v>
      </c>
      <c r="E1250">
        <v>0.81530000000000002</v>
      </c>
      <c r="F1250">
        <v>0.59709999999999996</v>
      </c>
      <c r="G1250">
        <v>0.91110000000000002</v>
      </c>
      <c r="H1250">
        <v>0.80589999999999995</v>
      </c>
      <c r="J1250">
        <v>55</v>
      </c>
      <c r="K1250">
        <v>120</v>
      </c>
      <c r="L1250">
        <v>297.82565399999999</v>
      </c>
      <c r="R1250">
        <v>618.39218000000005</v>
      </c>
      <c r="S1250" t="s">
        <v>204</v>
      </c>
      <c r="T1250" s="247">
        <v>45336.333773148152</v>
      </c>
    </row>
    <row r="1251" spans="1:20" x14ac:dyDescent="0.35">
      <c r="A1251" t="s">
        <v>95</v>
      </c>
      <c r="B1251" t="s">
        <v>96</v>
      </c>
      <c r="C1251" t="s">
        <v>92</v>
      </c>
      <c r="D1251" s="29">
        <v>45527</v>
      </c>
      <c r="E1251">
        <v>0.81530000000000002</v>
      </c>
      <c r="F1251">
        <v>0.59709999999999996</v>
      </c>
      <c r="G1251">
        <v>0.91110000000000002</v>
      </c>
      <c r="H1251">
        <v>0.80589999999999995</v>
      </c>
      <c r="J1251">
        <v>55</v>
      </c>
      <c r="K1251">
        <v>120</v>
      </c>
      <c r="L1251">
        <v>297.82565399999999</v>
      </c>
      <c r="R1251">
        <v>618.39218000000005</v>
      </c>
      <c r="S1251" t="s">
        <v>204</v>
      </c>
      <c r="T1251" s="247">
        <v>45336.333773148152</v>
      </c>
    </row>
    <row r="1252" spans="1:20" x14ac:dyDescent="0.35">
      <c r="A1252" t="s">
        <v>95</v>
      </c>
      <c r="B1252" t="s">
        <v>96</v>
      </c>
      <c r="C1252" t="s">
        <v>92</v>
      </c>
      <c r="D1252" s="29">
        <v>45528</v>
      </c>
      <c r="E1252">
        <v>0.71460000000000001</v>
      </c>
      <c r="F1252">
        <v>0.49630000000000002</v>
      </c>
      <c r="G1252">
        <v>0.86250000000000004</v>
      </c>
      <c r="H1252">
        <v>0.75739999999999996</v>
      </c>
      <c r="J1252">
        <v>85</v>
      </c>
      <c r="K1252">
        <v>150</v>
      </c>
      <c r="L1252">
        <v>297.82565399999999</v>
      </c>
      <c r="R1252">
        <v>618.39218000000005</v>
      </c>
      <c r="S1252" t="s">
        <v>204</v>
      </c>
      <c r="T1252" s="247">
        <v>45336.333773148152</v>
      </c>
    </row>
    <row r="1253" spans="1:20" x14ac:dyDescent="0.35">
      <c r="A1253" t="s">
        <v>95</v>
      </c>
      <c r="B1253" t="s">
        <v>96</v>
      </c>
      <c r="C1253" t="s">
        <v>92</v>
      </c>
      <c r="D1253" s="29">
        <v>45529</v>
      </c>
      <c r="E1253">
        <v>0.71460000000000001</v>
      </c>
      <c r="F1253">
        <v>0.49630000000000002</v>
      </c>
      <c r="G1253">
        <v>0.86250000000000004</v>
      </c>
      <c r="H1253">
        <v>0.75739999999999996</v>
      </c>
      <c r="J1253">
        <v>85</v>
      </c>
      <c r="K1253">
        <v>150</v>
      </c>
      <c r="L1253">
        <v>297.82565399999999</v>
      </c>
      <c r="R1253">
        <v>618.39218000000005</v>
      </c>
      <c r="S1253" t="s">
        <v>204</v>
      </c>
      <c r="T1253" s="247">
        <v>45336.333773148152</v>
      </c>
    </row>
    <row r="1254" spans="1:20" x14ac:dyDescent="0.35">
      <c r="A1254" t="s">
        <v>95</v>
      </c>
      <c r="B1254" t="s">
        <v>96</v>
      </c>
      <c r="C1254" t="s">
        <v>92</v>
      </c>
      <c r="D1254" s="29">
        <v>45530</v>
      </c>
      <c r="E1254">
        <v>0.81530000000000002</v>
      </c>
      <c r="F1254">
        <v>0.59709999999999996</v>
      </c>
      <c r="G1254">
        <v>0.91110000000000002</v>
      </c>
      <c r="H1254">
        <v>0.80589999999999995</v>
      </c>
      <c r="J1254">
        <v>55</v>
      </c>
      <c r="K1254">
        <v>120</v>
      </c>
      <c r="L1254">
        <v>297.82565399999999</v>
      </c>
      <c r="R1254">
        <v>618.39218000000005</v>
      </c>
      <c r="S1254" t="s">
        <v>204</v>
      </c>
      <c r="T1254" s="247">
        <v>45336.333773148152</v>
      </c>
    </row>
    <row r="1255" spans="1:20" x14ac:dyDescent="0.35">
      <c r="A1255" t="s">
        <v>95</v>
      </c>
      <c r="B1255" t="s">
        <v>96</v>
      </c>
      <c r="C1255" t="s">
        <v>92</v>
      </c>
      <c r="D1255" s="29">
        <v>45531</v>
      </c>
      <c r="E1255">
        <v>0.81530000000000002</v>
      </c>
      <c r="F1255">
        <v>0.59709999999999996</v>
      </c>
      <c r="G1255">
        <v>0.91110000000000002</v>
      </c>
      <c r="H1255">
        <v>0.80589999999999995</v>
      </c>
      <c r="J1255">
        <v>55</v>
      </c>
      <c r="K1255">
        <v>120</v>
      </c>
      <c r="L1255">
        <v>297.82565399999999</v>
      </c>
      <c r="R1255">
        <v>618.39218000000005</v>
      </c>
      <c r="S1255" t="s">
        <v>204</v>
      </c>
      <c r="T1255" s="247">
        <v>45336.333773148152</v>
      </c>
    </row>
    <row r="1256" spans="1:20" x14ac:dyDescent="0.35">
      <c r="A1256" t="s">
        <v>95</v>
      </c>
      <c r="B1256" t="s">
        <v>96</v>
      </c>
      <c r="C1256" t="s">
        <v>92</v>
      </c>
      <c r="D1256" s="29">
        <v>45532</v>
      </c>
      <c r="E1256">
        <v>0.81530000000000002</v>
      </c>
      <c r="F1256">
        <v>0.59709999999999996</v>
      </c>
      <c r="G1256">
        <v>0.91110000000000002</v>
      </c>
      <c r="H1256">
        <v>0.80589999999999995</v>
      </c>
      <c r="J1256">
        <v>55</v>
      </c>
      <c r="K1256">
        <v>120</v>
      </c>
      <c r="L1256">
        <v>297.82565399999999</v>
      </c>
      <c r="R1256">
        <v>618.39218000000005</v>
      </c>
      <c r="S1256" t="s">
        <v>204</v>
      </c>
      <c r="T1256" s="247">
        <v>45336.333773148152</v>
      </c>
    </row>
    <row r="1257" spans="1:20" x14ac:dyDescent="0.35">
      <c r="A1257" t="s">
        <v>95</v>
      </c>
      <c r="B1257" t="s">
        <v>96</v>
      </c>
      <c r="C1257" t="s">
        <v>92</v>
      </c>
      <c r="D1257" s="29">
        <v>45533</v>
      </c>
      <c r="E1257">
        <v>0.81530000000000002</v>
      </c>
      <c r="F1257">
        <v>0.59709999999999996</v>
      </c>
      <c r="G1257">
        <v>0.91110000000000002</v>
      </c>
      <c r="H1257">
        <v>0.80589999999999995</v>
      </c>
      <c r="J1257">
        <v>55</v>
      </c>
      <c r="K1257">
        <v>120</v>
      </c>
      <c r="L1257">
        <v>297.82565399999999</v>
      </c>
      <c r="R1257">
        <v>618.39218000000005</v>
      </c>
      <c r="S1257" t="s">
        <v>204</v>
      </c>
      <c r="T1257" s="247">
        <v>45336.333773148152</v>
      </c>
    </row>
    <row r="1258" spans="1:20" x14ac:dyDescent="0.35">
      <c r="A1258" t="s">
        <v>95</v>
      </c>
      <c r="B1258" t="s">
        <v>96</v>
      </c>
      <c r="C1258" t="s">
        <v>92</v>
      </c>
      <c r="D1258" s="29">
        <v>45534</v>
      </c>
      <c r="E1258">
        <v>0.81530000000000002</v>
      </c>
      <c r="F1258">
        <v>0.59709999999999996</v>
      </c>
      <c r="G1258">
        <v>0.91110000000000002</v>
      </c>
      <c r="H1258">
        <v>0.80589999999999995</v>
      </c>
      <c r="J1258">
        <v>55</v>
      </c>
      <c r="K1258">
        <v>120</v>
      </c>
      <c r="L1258">
        <v>297.82565399999999</v>
      </c>
      <c r="R1258">
        <v>618.39218000000005</v>
      </c>
      <c r="S1258" t="s">
        <v>204</v>
      </c>
      <c r="T1258" s="247">
        <v>45336.333773148152</v>
      </c>
    </row>
    <row r="1259" spans="1:20" x14ac:dyDescent="0.35">
      <c r="A1259" t="s">
        <v>95</v>
      </c>
      <c r="B1259" t="s">
        <v>96</v>
      </c>
      <c r="C1259" t="s">
        <v>92</v>
      </c>
      <c r="D1259" s="29">
        <v>45535</v>
      </c>
      <c r="E1259">
        <v>0.71460000000000001</v>
      </c>
      <c r="F1259">
        <v>0.49630000000000002</v>
      </c>
      <c r="G1259">
        <v>0.86250000000000004</v>
      </c>
      <c r="H1259">
        <v>0.75739999999999996</v>
      </c>
      <c r="J1259">
        <v>85</v>
      </c>
      <c r="K1259">
        <v>150</v>
      </c>
      <c r="L1259">
        <v>297.82565399999999</v>
      </c>
      <c r="R1259">
        <v>618.39218000000005</v>
      </c>
      <c r="S1259" t="s">
        <v>204</v>
      </c>
      <c r="T1259" s="247">
        <v>45336.333773148152</v>
      </c>
    </row>
    <row r="1260" spans="1:20" x14ac:dyDescent="0.35">
      <c r="A1260" t="s">
        <v>95</v>
      </c>
      <c r="B1260" t="s">
        <v>96</v>
      </c>
      <c r="C1260" t="s">
        <v>92</v>
      </c>
      <c r="D1260" s="29">
        <v>45536</v>
      </c>
      <c r="E1260">
        <v>0.71460000000000001</v>
      </c>
      <c r="F1260">
        <v>0.49630000000000002</v>
      </c>
      <c r="G1260">
        <v>0.86250000000000004</v>
      </c>
      <c r="H1260">
        <v>0.75739999999999996</v>
      </c>
      <c r="J1260">
        <v>85</v>
      </c>
      <c r="K1260">
        <v>150</v>
      </c>
      <c r="L1260">
        <v>297.82565399999999</v>
      </c>
      <c r="R1260">
        <v>618.39218000000005</v>
      </c>
      <c r="S1260" t="s">
        <v>204</v>
      </c>
      <c r="T1260" s="247">
        <v>45336.333773148152</v>
      </c>
    </row>
    <row r="1261" spans="1:20" x14ac:dyDescent="0.35">
      <c r="A1261" t="s">
        <v>95</v>
      </c>
      <c r="B1261" t="s">
        <v>96</v>
      </c>
      <c r="C1261" t="s">
        <v>92</v>
      </c>
      <c r="D1261" s="29">
        <v>45537</v>
      </c>
      <c r="E1261">
        <v>0.76500000000000001</v>
      </c>
      <c r="F1261">
        <v>0.71460000000000001</v>
      </c>
      <c r="G1261">
        <v>0.88680000000000003</v>
      </c>
      <c r="H1261">
        <v>0.86250000000000004</v>
      </c>
      <c r="J1261">
        <v>70</v>
      </c>
      <c r="K1261">
        <v>85</v>
      </c>
      <c r="L1261">
        <v>297.82565399999999</v>
      </c>
      <c r="R1261">
        <v>618.39218000000005</v>
      </c>
      <c r="S1261" t="s">
        <v>204</v>
      </c>
      <c r="T1261" s="247">
        <v>45339.333449074074</v>
      </c>
    </row>
    <row r="1262" spans="1:20" x14ac:dyDescent="0.35">
      <c r="A1262" t="s">
        <v>95</v>
      </c>
      <c r="B1262" t="s">
        <v>96</v>
      </c>
      <c r="C1262" t="s">
        <v>92</v>
      </c>
      <c r="D1262" s="29">
        <v>45538</v>
      </c>
      <c r="E1262">
        <v>0.76500000000000001</v>
      </c>
      <c r="F1262">
        <v>0.71460000000000001</v>
      </c>
      <c r="G1262">
        <v>0.88680000000000003</v>
      </c>
      <c r="H1262">
        <v>0.86250000000000004</v>
      </c>
      <c r="J1262">
        <v>70</v>
      </c>
      <c r="K1262">
        <v>85</v>
      </c>
      <c r="L1262">
        <v>297.82565399999999</v>
      </c>
      <c r="R1262">
        <v>618.39218000000005</v>
      </c>
      <c r="S1262" t="s">
        <v>204</v>
      </c>
      <c r="T1262" s="247">
        <v>45339.333449074074</v>
      </c>
    </row>
    <row r="1263" spans="1:20" x14ac:dyDescent="0.35">
      <c r="A1263" t="s">
        <v>95</v>
      </c>
      <c r="B1263" t="s">
        <v>96</v>
      </c>
      <c r="C1263" t="s">
        <v>92</v>
      </c>
      <c r="D1263" s="29">
        <v>45539</v>
      </c>
      <c r="E1263">
        <v>0.76500000000000001</v>
      </c>
      <c r="F1263">
        <v>0.71460000000000001</v>
      </c>
      <c r="G1263">
        <v>0.88680000000000003</v>
      </c>
      <c r="H1263">
        <v>0.86250000000000004</v>
      </c>
      <c r="J1263">
        <v>70</v>
      </c>
      <c r="K1263">
        <v>85</v>
      </c>
      <c r="L1263">
        <v>297.82565399999999</v>
      </c>
      <c r="R1263">
        <v>618.39218000000005</v>
      </c>
      <c r="S1263" t="s">
        <v>204</v>
      </c>
      <c r="T1263" s="247">
        <v>45339.333449074074</v>
      </c>
    </row>
    <row r="1264" spans="1:20" x14ac:dyDescent="0.35">
      <c r="A1264" t="s">
        <v>95</v>
      </c>
      <c r="B1264" t="s">
        <v>96</v>
      </c>
      <c r="C1264" t="s">
        <v>92</v>
      </c>
      <c r="D1264" s="29">
        <v>45540</v>
      </c>
      <c r="E1264">
        <v>0.76500000000000001</v>
      </c>
      <c r="F1264">
        <v>0.71460000000000001</v>
      </c>
      <c r="G1264">
        <v>0.88680000000000003</v>
      </c>
      <c r="H1264">
        <v>0.86250000000000004</v>
      </c>
      <c r="J1264">
        <v>70</v>
      </c>
      <c r="K1264">
        <v>85</v>
      </c>
      <c r="L1264">
        <v>297.82565399999999</v>
      </c>
      <c r="R1264">
        <v>618.39218000000005</v>
      </c>
      <c r="S1264" t="s">
        <v>204</v>
      </c>
      <c r="T1264" s="247">
        <v>45339.333449074074</v>
      </c>
    </row>
    <row r="1265" spans="1:20" x14ac:dyDescent="0.35">
      <c r="A1265" t="s">
        <v>95</v>
      </c>
      <c r="B1265" t="s">
        <v>96</v>
      </c>
      <c r="C1265" t="s">
        <v>92</v>
      </c>
      <c r="D1265" s="29">
        <v>45541</v>
      </c>
      <c r="E1265">
        <v>0.76500000000000001</v>
      </c>
      <c r="F1265">
        <v>0.71460000000000001</v>
      </c>
      <c r="G1265">
        <v>0.88680000000000003</v>
      </c>
      <c r="H1265">
        <v>0.86250000000000004</v>
      </c>
      <c r="J1265">
        <v>70</v>
      </c>
      <c r="K1265">
        <v>85</v>
      </c>
      <c r="L1265">
        <v>297.82565399999999</v>
      </c>
      <c r="R1265">
        <v>618.39218000000005</v>
      </c>
      <c r="S1265" t="s">
        <v>204</v>
      </c>
      <c r="T1265" s="247">
        <v>45339.333449074074</v>
      </c>
    </row>
    <row r="1266" spans="1:20" x14ac:dyDescent="0.35">
      <c r="A1266" t="s">
        <v>95</v>
      </c>
      <c r="B1266" t="s">
        <v>96</v>
      </c>
      <c r="C1266" t="s">
        <v>92</v>
      </c>
      <c r="D1266" s="29">
        <v>45542</v>
      </c>
      <c r="E1266">
        <v>0</v>
      </c>
      <c r="F1266">
        <v>0</v>
      </c>
      <c r="G1266">
        <v>0</v>
      </c>
      <c r="H1266">
        <v>0</v>
      </c>
      <c r="L1266">
        <v>297.82565399999999</v>
      </c>
      <c r="R1266">
        <v>618.39218000000005</v>
      </c>
      <c r="S1266" t="s">
        <v>204</v>
      </c>
      <c r="T1266" s="247">
        <v>45231.313819444447</v>
      </c>
    </row>
    <row r="1267" spans="1:20" x14ac:dyDescent="0.35">
      <c r="A1267" t="s">
        <v>95</v>
      </c>
      <c r="B1267" t="s">
        <v>96</v>
      </c>
      <c r="C1267" t="s">
        <v>92</v>
      </c>
      <c r="D1267" s="29">
        <v>45543</v>
      </c>
      <c r="E1267">
        <v>0</v>
      </c>
      <c r="F1267">
        <v>0</v>
      </c>
      <c r="G1267">
        <v>0</v>
      </c>
      <c r="H1267">
        <v>0</v>
      </c>
      <c r="L1267">
        <v>297.82565399999999</v>
      </c>
      <c r="R1267">
        <v>618.39218000000005</v>
      </c>
      <c r="S1267" t="s">
        <v>204</v>
      </c>
      <c r="T1267" s="247">
        <v>45231.313842592594</v>
      </c>
    </row>
    <row r="1268" spans="1:20" x14ac:dyDescent="0.35">
      <c r="A1268" t="s">
        <v>95</v>
      </c>
      <c r="B1268" t="s">
        <v>96</v>
      </c>
      <c r="C1268" t="s">
        <v>92</v>
      </c>
      <c r="D1268" s="29">
        <v>45544</v>
      </c>
      <c r="E1268">
        <v>0</v>
      </c>
      <c r="F1268">
        <v>0</v>
      </c>
      <c r="G1268">
        <v>0</v>
      </c>
      <c r="H1268">
        <v>0</v>
      </c>
      <c r="L1268">
        <v>297.82565399999999</v>
      </c>
      <c r="R1268">
        <v>618.39218000000005</v>
      </c>
      <c r="S1268" t="s">
        <v>204</v>
      </c>
      <c r="T1268" s="247">
        <v>45231.313854166663</v>
      </c>
    </row>
    <row r="1269" spans="1:20" x14ac:dyDescent="0.35">
      <c r="A1269" t="s">
        <v>95</v>
      </c>
      <c r="B1269" t="s">
        <v>96</v>
      </c>
      <c r="C1269" t="s">
        <v>92</v>
      </c>
      <c r="D1269" s="29">
        <v>45545</v>
      </c>
      <c r="E1269">
        <v>0</v>
      </c>
      <c r="F1269">
        <v>0</v>
      </c>
      <c r="G1269">
        <v>0</v>
      </c>
      <c r="H1269">
        <v>0</v>
      </c>
      <c r="L1269">
        <v>297.82565399999999</v>
      </c>
      <c r="R1269">
        <v>618.39218000000005</v>
      </c>
      <c r="S1269" t="s">
        <v>204</v>
      </c>
      <c r="T1269" s="247">
        <v>45231.31386574074</v>
      </c>
    </row>
    <row r="1270" spans="1:20" x14ac:dyDescent="0.35">
      <c r="A1270" t="s">
        <v>95</v>
      </c>
      <c r="B1270" t="s">
        <v>96</v>
      </c>
      <c r="C1270" t="s">
        <v>92</v>
      </c>
      <c r="D1270" s="29">
        <v>45546</v>
      </c>
      <c r="E1270">
        <v>0</v>
      </c>
      <c r="F1270">
        <v>0</v>
      </c>
      <c r="G1270">
        <v>0</v>
      </c>
      <c r="H1270">
        <v>0</v>
      </c>
      <c r="L1270">
        <v>297.82565399999999</v>
      </c>
      <c r="R1270">
        <v>618.39218000000005</v>
      </c>
      <c r="S1270" t="s">
        <v>204</v>
      </c>
      <c r="T1270" s="247">
        <v>45231.313877314817</v>
      </c>
    </row>
    <row r="1271" spans="1:20" x14ac:dyDescent="0.35">
      <c r="A1271" t="s">
        <v>95</v>
      </c>
      <c r="B1271" t="s">
        <v>96</v>
      </c>
      <c r="C1271" t="s">
        <v>92</v>
      </c>
      <c r="D1271" s="29">
        <v>45547</v>
      </c>
      <c r="E1271">
        <v>0</v>
      </c>
      <c r="F1271">
        <v>0</v>
      </c>
      <c r="G1271">
        <v>0</v>
      </c>
      <c r="H1271">
        <v>0</v>
      </c>
      <c r="L1271">
        <v>297.82565399999999</v>
      </c>
      <c r="R1271">
        <v>618.39218000000005</v>
      </c>
      <c r="S1271" t="s">
        <v>204</v>
      </c>
      <c r="T1271" s="247">
        <v>45231.313900462963</v>
      </c>
    </row>
    <row r="1272" spans="1:20" x14ac:dyDescent="0.35">
      <c r="A1272" t="s">
        <v>95</v>
      </c>
      <c r="B1272" t="s">
        <v>96</v>
      </c>
      <c r="C1272" t="s">
        <v>92</v>
      </c>
      <c r="D1272" s="29">
        <v>45548</v>
      </c>
      <c r="E1272">
        <v>0</v>
      </c>
      <c r="F1272">
        <v>0</v>
      </c>
      <c r="G1272">
        <v>0</v>
      </c>
      <c r="H1272">
        <v>0</v>
      </c>
      <c r="L1272">
        <v>297.82565399999999</v>
      </c>
      <c r="R1272">
        <v>618.39218000000005</v>
      </c>
      <c r="S1272" t="s">
        <v>204</v>
      </c>
      <c r="T1272" s="247">
        <v>45231.313935185186</v>
      </c>
    </row>
    <row r="1273" spans="1:20" x14ac:dyDescent="0.35">
      <c r="A1273" t="s">
        <v>95</v>
      </c>
      <c r="B1273" t="s">
        <v>96</v>
      </c>
      <c r="C1273" t="s">
        <v>92</v>
      </c>
      <c r="D1273" s="29">
        <v>45549</v>
      </c>
      <c r="E1273">
        <v>0</v>
      </c>
      <c r="F1273">
        <v>0</v>
      </c>
      <c r="G1273">
        <v>0</v>
      </c>
      <c r="H1273">
        <v>0</v>
      </c>
      <c r="L1273">
        <v>297.82565399999999</v>
      </c>
      <c r="R1273">
        <v>618.39218000000005</v>
      </c>
      <c r="S1273" t="s">
        <v>204</v>
      </c>
      <c r="T1273" s="247">
        <v>45231.313969907409</v>
      </c>
    </row>
    <row r="1274" spans="1:20" x14ac:dyDescent="0.35">
      <c r="A1274" t="s">
        <v>95</v>
      </c>
      <c r="B1274" t="s">
        <v>96</v>
      </c>
      <c r="C1274" t="s">
        <v>92</v>
      </c>
      <c r="D1274" s="29">
        <v>45550</v>
      </c>
      <c r="E1274">
        <v>0</v>
      </c>
      <c r="F1274">
        <v>0</v>
      </c>
      <c r="G1274">
        <v>0</v>
      </c>
      <c r="H1274">
        <v>0</v>
      </c>
      <c r="L1274">
        <v>297.82565399999999</v>
      </c>
      <c r="R1274">
        <v>618.39218000000005</v>
      </c>
      <c r="S1274" t="s">
        <v>204</v>
      </c>
      <c r="T1274" s="247">
        <v>45231.313981481479</v>
      </c>
    </row>
    <row r="1275" spans="1:20" x14ac:dyDescent="0.35">
      <c r="A1275" t="s">
        <v>95</v>
      </c>
      <c r="B1275" t="s">
        <v>96</v>
      </c>
      <c r="C1275" t="s">
        <v>92</v>
      </c>
      <c r="D1275" s="29">
        <v>45551</v>
      </c>
      <c r="E1275">
        <v>0</v>
      </c>
      <c r="F1275">
        <v>0</v>
      </c>
      <c r="G1275">
        <v>0</v>
      </c>
      <c r="H1275">
        <v>0</v>
      </c>
      <c r="L1275">
        <v>297.82565399999999</v>
      </c>
      <c r="R1275">
        <v>618.39218000000005</v>
      </c>
      <c r="S1275" t="s">
        <v>204</v>
      </c>
      <c r="T1275" s="247">
        <v>45231.313981481479</v>
      </c>
    </row>
    <row r="1276" spans="1:20" x14ac:dyDescent="0.35">
      <c r="A1276" t="s">
        <v>95</v>
      </c>
      <c r="B1276" t="s">
        <v>96</v>
      </c>
      <c r="C1276" t="s">
        <v>92</v>
      </c>
      <c r="D1276" s="29">
        <v>45552</v>
      </c>
      <c r="E1276">
        <v>0</v>
      </c>
      <c r="F1276">
        <v>0</v>
      </c>
      <c r="G1276">
        <v>0</v>
      </c>
      <c r="H1276">
        <v>0</v>
      </c>
      <c r="L1276">
        <v>297.82565399999999</v>
      </c>
      <c r="R1276">
        <v>618.39218000000005</v>
      </c>
      <c r="S1276" t="s">
        <v>204</v>
      </c>
      <c r="T1276" s="247">
        <v>45231.313993055555</v>
      </c>
    </row>
    <row r="1277" spans="1:20" x14ac:dyDescent="0.35">
      <c r="A1277" t="s">
        <v>95</v>
      </c>
      <c r="B1277" t="s">
        <v>96</v>
      </c>
      <c r="C1277" t="s">
        <v>92</v>
      </c>
      <c r="D1277" s="29">
        <v>45553</v>
      </c>
      <c r="E1277">
        <v>0</v>
      </c>
      <c r="F1277">
        <v>0</v>
      </c>
      <c r="G1277">
        <v>0</v>
      </c>
      <c r="H1277">
        <v>0</v>
      </c>
      <c r="L1277">
        <v>297.82565399999999</v>
      </c>
      <c r="R1277">
        <v>618.39218000000005</v>
      </c>
      <c r="S1277" t="s">
        <v>204</v>
      </c>
      <c r="T1277" s="247">
        <v>45231.314004629632</v>
      </c>
    </row>
    <row r="1278" spans="1:20" x14ac:dyDescent="0.35">
      <c r="A1278" t="s">
        <v>95</v>
      </c>
      <c r="B1278" t="s">
        <v>96</v>
      </c>
      <c r="C1278" t="s">
        <v>92</v>
      </c>
      <c r="D1278" s="29">
        <v>45554</v>
      </c>
      <c r="E1278">
        <v>0</v>
      </c>
      <c r="F1278">
        <v>0</v>
      </c>
      <c r="G1278">
        <v>0</v>
      </c>
      <c r="H1278">
        <v>0</v>
      </c>
      <c r="L1278">
        <v>297.82565399999999</v>
      </c>
      <c r="R1278">
        <v>618.39218000000005</v>
      </c>
      <c r="S1278" t="s">
        <v>204</v>
      </c>
      <c r="T1278" s="247">
        <v>45231.314016203702</v>
      </c>
    </row>
    <row r="1279" spans="1:20" x14ac:dyDescent="0.35">
      <c r="A1279" t="s">
        <v>95</v>
      </c>
      <c r="B1279" t="s">
        <v>96</v>
      </c>
      <c r="C1279" t="s">
        <v>92</v>
      </c>
      <c r="D1279" s="29">
        <v>45555</v>
      </c>
      <c r="E1279">
        <v>0</v>
      </c>
      <c r="F1279">
        <v>0</v>
      </c>
      <c r="G1279">
        <v>0</v>
      </c>
      <c r="H1279">
        <v>0</v>
      </c>
      <c r="L1279">
        <v>297.82565399999999</v>
      </c>
      <c r="R1279">
        <v>618.39218000000005</v>
      </c>
      <c r="S1279" t="s">
        <v>204</v>
      </c>
      <c r="T1279" s="247">
        <v>45231.314027777778</v>
      </c>
    </row>
    <row r="1280" spans="1:20" x14ac:dyDescent="0.35">
      <c r="A1280" t="s">
        <v>95</v>
      </c>
      <c r="B1280" t="s">
        <v>96</v>
      </c>
      <c r="C1280" t="s">
        <v>92</v>
      </c>
      <c r="D1280" s="29">
        <v>45556</v>
      </c>
      <c r="E1280">
        <v>0</v>
      </c>
      <c r="F1280">
        <v>0</v>
      </c>
      <c r="G1280">
        <v>0</v>
      </c>
      <c r="H1280">
        <v>0</v>
      </c>
      <c r="L1280">
        <v>297.82565399999999</v>
      </c>
      <c r="R1280">
        <v>618.39218000000005</v>
      </c>
      <c r="S1280" t="s">
        <v>204</v>
      </c>
      <c r="T1280" s="247">
        <v>45231.314039351855</v>
      </c>
    </row>
    <row r="1281" spans="1:20" x14ac:dyDescent="0.35">
      <c r="A1281" t="s">
        <v>95</v>
      </c>
      <c r="B1281" t="s">
        <v>96</v>
      </c>
      <c r="C1281" t="s">
        <v>92</v>
      </c>
      <c r="D1281" s="29">
        <v>45557</v>
      </c>
      <c r="E1281">
        <v>0</v>
      </c>
      <c r="F1281">
        <v>0</v>
      </c>
      <c r="G1281">
        <v>0</v>
      </c>
      <c r="H1281">
        <v>0</v>
      </c>
      <c r="L1281">
        <v>297.82565399999999</v>
      </c>
      <c r="R1281">
        <v>618.39218000000005</v>
      </c>
      <c r="S1281" t="s">
        <v>204</v>
      </c>
      <c r="T1281" s="247">
        <v>45231.314050925925</v>
      </c>
    </row>
    <row r="1282" spans="1:20" x14ac:dyDescent="0.35">
      <c r="A1282" t="s">
        <v>95</v>
      </c>
      <c r="B1282" t="s">
        <v>96</v>
      </c>
      <c r="C1282" t="s">
        <v>92</v>
      </c>
      <c r="D1282" s="29">
        <v>45558</v>
      </c>
      <c r="E1282">
        <v>0</v>
      </c>
      <c r="F1282">
        <v>0</v>
      </c>
      <c r="G1282">
        <v>0</v>
      </c>
      <c r="H1282">
        <v>0</v>
      </c>
      <c r="L1282">
        <v>297.82565399999999</v>
      </c>
      <c r="R1282">
        <v>618.39218000000005</v>
      </c>
      <c r="S1282" t="s">
        <v>204</v>
      </c>
      <c r="T1282" s="247">
        <v>45231.314062500001</v>
      </c>
    </row>
    <row r="1283" spans="1:20" x14ac:dyDescent="0.35">
      <c r="A1283" t="s">
        <v>95</v>
      </c>
      <c r="B1283" t="s">
        <v>96</v>
      </c>
      <c r="C1283" t="s">
        <v>92</v>
      </c>
      <c r="D1283" s="29">
        <v>45559</v>
      </c>
      <c r="E1283">
        <v>0</v>
      </c>
      <c r="F1283">
        <v>0</v>
      </c>
      <c r="G1283">
        <v>0</v>
      </c>
      <c r="H1283">
        <v>0</v>
      </c>
      <c r="L1283">
        <v>297.82565399999999</v>
      </c>
      <c r="R1283">
        <v>618.39218000000005</v>
      </c>
      <c r="S1283" t="s">
        <v>204</v>
      </c>
      <c r="T1283" s="247">
        <v>45231.314074074071</v>
      </c>
    </row>
    <row r="1284" spans="1:20" x14ac:dyDescent="0.35">
      <c r="A1284" t="s">
        <v>95</v>
      </c>
      <c r="B1284" t="s">
        <v>96</v>
      </c>
      <c r="C1284" t="s">
        <v>92</v>
      </c>
      <c r="D1284" s="29">
        <v>45560</v>
      </c>
      <c r="E1284">
        <v>0</v>
      </c>
      <c r="F1284">
        <v>0</v>
      </c>
      <c r="G1284">
        <v>0</v>
      </c>
      <c r="H1284">
        <v>0</v>
      </c>
      <c r="L1284">
        <v>297.82565399999999</v>
      </c>
      <c r="R1284">
        <v>618.39218000000005</v>
      </c>
      <c r="S1284" t="s">
        <v>204</v>
      </c>
      <c r="T1284" s="247">
        <v>45231.314085648148</v>
      </c>
    </row>
    <row r="1285" spans="1:20" x14ac:dyDescent="0.35">
      <c r="A1285" t="s">
        <v>95</v>
      </c>
      <c r="B1285" t="s">
        <v>96</v>
      </c>
      <c r="C1285" t="s">
        <v>92</v>
      </c>
      <c r="D1285" s="29">
        <v>45561</v>
      </c>
      <c r="E1285">
        <v>0</v>
      </c>
      <c r="F1285">
        <v>0</v>
      </c>
      <c r="G1285">
        <v>0</v>
      </c>
      <c r="H1285">
        <v>0</v>
      </c>
      <c r="L1285">
        <v>297.82565399999999</v>
      </c>
      <c r="R1285">
        <v>618.39218000000005</v>
      </c>
      <c r="S1285" t="s">
        <v>204</v>
      </c>
      <c r="T1285" s="247">
        <v>45231.314097222225</v>
      </c>
    </row>
    <row r="1286" spans="1:20" x14ac:dyDescent="0.35">
      <c r="A1286" t="s">
        <v>95</v>
      </c>
      <c r="B1286" t="s">
        <v>96</v>
      </c>
      <c r="C1286" t="s">
        <v>92</v>
      </c>
      <c r="D1286" s="29">
        <v>45562</v>
      </c>
      <c r="E1286">
        <v>0</v>
      </c>
      <c r="F1286">
        <v>0</v>
      </c>
      <c r="G1286">
        <v>0</v>
      </c>
      <c r="H1286">
        <v>0</v>
      </c>
      <c r="L1286">
        <v>297.82565399999999</v>
      </c>
      <c r="R1286">
        <v>618.39218000000005</v>
      </c>
      <c r="S1286" t="s">
        <v>204</v>
      </c>
      <c r="T1286" s="247">
        <v>45231.314097222225</v>
      </c>
    </row>
    <row r="1287" spans="1:20" x14ac:dyDescent="0.35">
      <c r="A1287" t="s">
        <v>95</v>
      </c>
      <c r="B1287" t="s">
        <v>96</v>
      </c>
      <c r="C1287" t="s">
        <v>92</v>
      </c>
      <c r="D1287" s="29">
        <v>45563</v>
      </c>
      <c r="E1287">
        <v>0</v>
      </c>
      <c r="F1287">
        <v>0</v>
      </c>
      <c r="G1287">
        <v>0</v>
      </c>
      <c r="H1287">
        <v>0</v>
      </c>
      <c r="L1287">
        <v>297.82565399999999</v>
      </c>
      <c r="R1287">
        <v>618.39218000000005</v>
      </c>
      <c r="S1287" t="s">
        <v>204</v>
      </c>
      <c r="T1287" s="247">
        <v>45231.314108796294</v>
      </c>
    </row>
    <row r="1288" spans="1:20" x14ac:dyDescent="0.35">
      <c r="A1288" t="s">
        <v>95</v>
      </c>
      <c r="B1288" t="s">
        <v>96</v>
      </c>
      <c r="C1288" t="s">
        <v>92</v>
      </c>
      <c r="D1288" s="29">
        <v>45564</v>
      </c>
      <c r="E1288">
        <v>0</v>
      </c>
      <c r="F1288">
        <v>0</v>
      </c>
      <c r="G1288">
        <v>0</v>
      </c>
      <c r="H1288">
        <v>0</v>
      </c>
      <c r="L1288">
        <v>297.82565399999999</v>
      </c>
      <c r="R1288">
        <v>618.39218000000005</v>
      </c>
      <c r="S1288" t="s">
        <v>204</v>
      </c>
      <c r="T1288" s="247">
        <v>45231.314120370371</v>
      </c>
    </row>
    <row r="1289" spans="1:20" x14ac:dyDescent="0.35">
      <c r="A1289" t="s">
        <v>95</v>
      </c>
      <c r="B1289" t="s">
        <v>96</v>
      </c>
      <c r="C1289" t="s">
        <v>92</v>
      </c>
      <c r="D1289" s="29">
        <v>45565</v>
      </c>
      <c r="E1289">
        <v>0</v>
      </c>
      <c r="F1289">
        <v>0</v>
      </c>
      <c r="G1289">
        <v>0</v>
      </c>
      <c r="H1289">
        <v>0</v>
      </c>
      <c r="L1289">
        <v>297.82565399999999</v>
      </c>
      <c r="R1289">
        <v>618.39218000000005</v>
      </c>
      <c r="S1289" t="s">
        <v>204</v>
      </c>
      <c r="T1289" s="247">
        <v>45231.314131944448</v>
      </c>
    </row>
    <row r="1290" spans="1:20" x14ac:dyDescent="0.35">
      <c r="A1290" t="s">
        <v>95</v>
      </c>
      <c r="B1290" t="s">
        <v>96</v>
      </c>
      <c r="C1290" t="s">
        <v>92</v>
      </c>
      <c r="D1290" s="29">
        <v>45566</v>
      </c>
      <c r="E1290">
        <v>0</v>
      </c>
      <c r="F1290">
        <v>0</v>
      </c>
      <c r="G1290">
        <v>0</v>
      </c>
      <c r="H1290">
        <v>0</v>
      </c>
      <c r="L1290">
        <v>297.82565399999999</v>
      </c>
      <c r="R1290">
        <v>618.39218000000005</v>
      </c>
      <c r="S1290" t="s">
        <v>204</v>
      </c>
      <c r="T1290" s="247">
        <v>45261.312962962962</v>
      </c>
    </row>
    <row r="1291" spans="1:20" x14ac:dyDescent="0.35">
      <c r="A1291" t="s">
        <v>95</v>
      </c>
      <c r="B1291" t="s">
        <v>96</v>
      </c>
      <c r="C1291" t="s">
        <v>92</v>
      </c>
      <c r="D1291" s="29">
        <v>45567</v>
      </c>
      <c r="E1291">
        <v>0</v>
      </c>
      <c r="F1291">
        <v>0</v>
      </c>
      <c r="G1291">
        <v>0</v>
      </c>
      <c r="H1291">
        <v>0</v>
      </c>
      <c r="L1291">
        <v>297.82565399999999</v>
      </c>
      <c r="R1291">
        <v>618.39218000000005</v>
      </c>
      <c r="S1291" t="s">
        <v>204</v>
      </c>
      <c r="T1291" s="247">
        <v>45261.313703703701</v>
      </c>
    </row>
    <row r="1292" spans="1:20" x14ac:dyDescent="0.35">
      <c r="A1292" t="s">
        <v>95</v>
      </c>
      <c r="B1292" t="s">
        <v>96</v>
      </c>
      <c r="C1292" t="s">
        <v>92</v>
      </c>
      <c r="D1292" s="29">
        <v>45568</v>
      </c>
      <c r="E1292">
        <v>0</v>
      </c>
      <c r="F1292">
        <v>0</v>
      </c>
      <c r="G1292">
        <v>0</v>
      </c>
      <c r="H1292">
        <v>0</v>
      </c>
      <c r="L1292">
        <v>297.82565399999999</v>
      </c>
      <c r="R1292">
        <v>618.39218000000005</v>
      </c>
      <c r="S1292" t="s">
        <v>204</v>
      </c>
      <c r="T1292" s="247">
        <v>45261.313726851855</v>
      </c>
    </row>
    <row r="1293" spans="1:20" x14ac:dyDescent="0.35">
      <c r="A1293" t="s">
        <v>95</v>
      </c>
      <c r="B1293" t="s">
        <v>96</v>
      </c>
      <c r="C1293" t="s">
        <v>92</v>
      </c>
      <c r="D1293" s="29">
        <v>45569</v>
      </c>
      <c r="E1293">
        <v>0</v>
      </c>
      <c r="F1293">
        <v>0</v>
      </c>
      <c r="G1293">
        <v>0</v>
      </c>
      <c r="H1293">
        <v>0</v>
      </c>
      <c r="L1293">
        <v>297.82565399999999</v>
      </c>
      <c r="R1293">
        <v>618.39218000000005</v>
      </c>
      <c r="S1293" t="s">
        <v>204</v>
      </c>
      <c r="T1293" s="247">
        <v>45261.313750000001</v>
      </c>
    </row>
    <row r="1294" spans="1:20" x14ac:dyDescent="0.35">
      <c r="A1294" t="s">
        <v>95</v>
      </c>
      <c r="B1294" t="s">
        <v>96</v>
      </c>
      <c r="C1294" t="s">
        <v>92</v>
      </c>
      <c r="D1294" s="29">
        <v>45570</v>
      </c>
      <c r="E1294">
        <v>0</v>
      </c>
      <c r="F1294">
        <v>0</v>
      </c>
      <c r="G1294">
        <v>0</v>
      </c>
      <c r="H1294">
        <v>0</v>
      </c>
      <c r="L1294">
        <v>297.82565399999999</v>
      </c>
      <c r="R1294">
        <v>618.39218000000005</v>
      </c>
      <c r="S1294" t="s">
        <v>204</v>
      </c>
      <c r="T1294" s="247">
        <v>45261.313773148147</v>
      </c>
    </row>
    <row r="1295" spans="1:20" x14ac:dyDescent="0.35">
      <c r="A1295" t="s">
        <v>95</v>
      </c>
      <c r="B1295" t="s">
        <v>96</v>
      </c>
      <c r="C1295" t="s">
        <v>92</v>
      </c>
      <c r="D1295" s="29">
        <v>45571</v>
      </c>
      <c r="E1295">
        <v>0</v>
      </c>
      <c r="F1295">
        <v>0</v>
      </c>
      <c r="G1295">
        <v>0</v>
      </c>
      <c r="H1295">
        <v>0</v>
      </c>
      <c r="L1295">
        <v>297.82565399999999</v>
      </c>
      <c r="R1295">
        <v>618.39218000000005</v>
      </c>
      <c r="S1295" t="s">
        <v>204</v>
      </c>
      <c r="T1295" s="247">
        <v>45261.313807870371</v>
      </c>
    </row>
    <row r="1296" spans="1:20" x14ac:dyDescent="0.35">
      <c r="A1296" t="s">
        <v>95</v>
      </c>
      <c r="B1296" t="s">
        <v>96</v>
      </c>
      <c r="C1296" t="s">
        <v>92</v>
      </c>
      <c r="D1296" s="29">
        <v>45572</v>
      </c>
      <c r="E1296">
        <v>0</v>
      </c>
      <c r="F1296">
        <v>0</v>
      </c>
      <c r="G1296">
        <v>0</v>
      </c>
      <c r="H1296">
        <v>0</v>
      </c>
      <c r="L1296">
        <v>297.82565399999999</v>
      </c>
      <c r="R1296">
        <v>618.39218000000005</v>
      </c>
      <c r="S1296" t="s">
        <v>204</v>
      </c>
      <c r="T1296" s="247">
        <v>45261.313819444447</v>
      </c>
    </row>
    <row r="1297" spans="1:20" x14ac:dyDescent="0.35">
      <c r="A1297" t="s">
        <v>95</v>
      </c>
      <c r="B1297" t="s">
        <v>96</v>
      </c>
      <c r="C1297" t="s">
        <v>92</v>
      </c>
      <c r="D1297" s="29">
        <v>45573</v>
      </c>
      <c r="E1297">
        <v>0</v>
      </c>
      <c r="F1297">
        <v>0</v>
      </c>
      <c r="G1297">
        <v>0</v>
      </c>
      <c r="H1297">
        <v>0</v>
      </c>
      <c r="L1297">
        <v>297.82565399999999</v>
      </c>
      <c r="R1297">
        <v>618.39218000000005</v>
      </c>
      <c r="S1297" t="s">
        <v>204</v>
      </c>
      <c r="T1297" s="247">
        <v>45261.313831018517</v>
      </c>
    </row>
    <row r="1298" spans="1:20" x14ac:dyDescent="0.35">
      <c r="A1298" t="s">
        <v>95</v>
      </c>
      <c r="B1298" t="s">
        <v>96</v>
      </c>
      <c r="C1298" t="s">
        <v>92</v>
      </c>
      <c r="D1298" s="29">
        <v>45574</v>
      </c>
      <c r="E1298">
        <v>0</v>
      </c>
      <c r="F1298">
        <v>0</v>
      </c>
      <c r="G1298">
        <v>0</v>
      </c>
      <c r="H1298">
        <v>0</v>
      </c>
      <c r="L1298">
        <v>297.82565399999999</v>
      </c>
      <c r="R1298">
        <v>618.39218000000005</v>
      </c>
      <c r="S1298" t="s">
        <v>204</v>
      </c>
      <c r="T1298" s="247">
        <v>45261.313854166663</v>
      </c>
    </row>
    <row r="1299" spans="1:20" x14ac:dyDescent="0.35">
      <c r="A1299" t="s">
        <v>95</v>
      </c>
      <c r="B1299" t="s">
        <v>96</v>
      </c>
      <c r="C1299" t="s">
        <v>92</v>
      </c>
      <c r="D1299" s="29">
        <v>45575</v>
      </c>
      <c r="E1299">
        <v>0</v>
      </c>
      <c r="F1299">
        <v>0</v>
      </c>
      <c r="G1299">
        <v>0</v>
      </c>
      <c r="H1299">
        <v>0</v>
      </c>
      <c r="L1299">
        <v>297.82565399999999</v>
      </c>
      <c r="R1299">
        <v>618.39218000000005</v>
      </c>
      <c r="S1299" t="s">
        <v>204</v>
      </c>
      <c r="T1299" s="247">
        <v>45261.313877314817</v>
      </c>
    </row>
    <row r="1300" spans="1:20" x14ac:dyDescent="0.35">
      <c r="A1300" t="s">
        <v>95</v>
      </c>
      <c r="B1300" t="s">
        <v>96</v>
      </c>
      <c r="C1300" t="s">
        <v>92</v>
      </c>
      <c r="D1300" s="29">
        <v>45576</v>
      </c>
      <c r="E1300">
        <v>0</v>
      </c>
      <c r="F1300">
        <v>0</v>
      </c>
      <c r="G1300">
        <v>0</v>
      </c>
      <c r="H1300">
        <v>0</v>
      </c>
      <c r="L1300">
        <v>297.82565399999999</v>
      </c>
      <c r="R1300">
        <v>618.39218000000005</v>
      </c>
      <c r="S1300" t="s">
        <v>204</v>
      </c>
      <c r="T1300" s="247">
        <v>45261.31391203704</v>
      </c>
    </row>
    <row r="1301" spans="1:20" x14ac:dyDescent="0.35">
      <c r="A1301" t="s">
        <v>95</v>
      </c>
      <c r="B1301" t="s">
        <v>96</v>
      </c>
      <c r="C1301" t="s">
        <v>92</v>
      </c>
      <c r="D1301" s="29">
        <v>45577</v>
      </c>
      <c r="E1301">
        <v>0</v>
      </c>
      <c r="F1301">
        <v>0</v>
      </c>
      <c r="G1301">
        <v>0</v>
      </c>
      <c r="H1301">
        <v>0</v>
      </c>
      <c r="L1301">
        <v>297.82565399999999</v>
      </c>
      <c r="R1301">
        <v>618.39218000000005</v>
      </c>
      <c r="S1301" t="s">
        <v>204</v>
      </c>
      <c r="T1301" s="247">
        <v>45261.313946759263</v>
      </c>
    </row>
    <row r="1302" spans="1:20" x14ac:dyDescent="0.35">
      <c r="A1302" t="s">
        <v>95</v>
      </c>
      <c r="B1302" t="s">
        <v>96</v>
      </c>
      <c r="C1302" t="s">
        <v>92</v>
      </c>
      <c r="D1302" s="29">
        <v>45578</v>
      </c>
      <c r="E1302">
        <v>0</v>
      </c>
      <c r="F1302">
        <v>0</v>
      </c>
      <c r="G1302">
        <v>0</v>
      </c>
      <c r="H1302">
        <v>0</v>
      </c>
      <c r="L1302">
        <v>297.82565399999999</v>
      </c>
      <c r="R1302">
        <v>618.39218000000005</v>
      </c>
      <c r="S1302" t="s">
        <v>204</v>
      </c>
      <c r="T1302" s="247">
        <v>45261.313958333332</v>
      </c>
    </row>
    <row r="1303" spans="1:20" x14ac:dyDescent="0.35">
      <c r="A1303" t="s">
        <v>95</v>
      </c>
      <c r="B1303" t="s">
        <v>96</v>
      </c>
      <c r="C1303" t="s">
        <v>92</v>
      </c>
      <c r="D1303" s="29">
        <v>45579</v>
      </c>
      <c r="E1303">
        <v>0</v>
      </c>
      <c r="F1303">
        <v>0</v>
      </c>
      <c r="G1303">
        <v>0</v>
      </c>
      <c r="H1303">
        <v>0</v>
      </c>
      <c r="L1303">
        <v>297.82565399999999</v>
      </c>
      <c r="R1303">
        <v>618.39218000000005</v>
      </c>
      <c r="S1303" t="s">
        <v>204</v>
      </c>
      <c r="T1303" s="247">
        <v>45261.313969907409</v>
      </c>
    </row>
    <row r="1304" spans="1:20" x14ac:dyDescent="0.35">
      <c r="A1304" t="s">
        <v>95</v>
      </c>
      <c r="B1304" t="s">
        <v>96</v>
      </c>
      <c r="C1304" t="s">
        <v>92</v>
      </c>
      <c r="D1304" s="29">
        <v>45580</v>
      </c>
      <c r="E1304">
        <v>0</v>
      </c>
      <c r="F1304">
        <v>0</v>
      </c>
      <c r="G1304">
        <v>0</v>
      </c>
      <c r="H1304">
        <v>0</v>
      </c>
      <c r="L1304">
        <v>297.82565399999999</v>
      </c>
      <c r="R1304">
        <v>618.39218000000005</v>
      </c>
      <c r="S1304" t="s">
        <v>204</v>
      </c>
      <c r="T1304" s="247">
        <v>45261.313969907409</v>
      </c>
    </row>
    <row r="1305" spans="1:20" x14ac:dyDescent="0.35">
      <c r="A1305" t="s">
        <v>95</v>
      </c>
      <c r="B1305" t="s">
        <v>96</v>
      </c>
      <c r="C1305" t="s">
        <v>92</v>
      </c>
      <c r="D1305" s="29">
        <v>45581</v>
      </c>
      <c r="E1305">
        <v>0</v>
      </c>
      <c r="F1305">
        <v>0</v>
      </c>
      <c r="G1305">
        <v>0</v>
      </c>
      <c r="H1305">
        <v>0</v>
      </c>
      <c r="L1305">
        <v>297.82565399999999</v>
      </c>
      <c r="R1305">
        <v>618.39218000000005</v>
      </c>
      <c r="S1305" t="s">
        <v>204</v>
      </c>
      <c r="T1305" s="247">
        <v>45261.313993055555</v>
      </c>
    </row>
    <row r="1306" spans="1:20" x14ac:dyDescent="0.35">
      <c r="A1306" t="s">
        <v>95</v>
      </c>
      <c r="B1306" t="s">
        <v>96</v>
      </c>
      <c r="C1306" t="s">
        <v>92</v>
      </c>
      <c r="D1306" s="29">
        <v>45582</v>
      </c>
      <c r="E1306">
        <v>0</v>
      </c>
      <c r="F1306">
        <v>0</v>
      </c>
      <c r="G1306">
        <v>0</v>
      </c>
      <c r="H1306">
        <v>0</v>
      </c>
      <c r="L1306">
        <v>297.82565399999999</v>
      </c>
      <c r="R1306">
        <v>618.39218000000005</v>
      </c>
      <c r="S1306" t="s">
        <v>204</v>
      </c>
      <c r="T1306" s="247">
        <v>45261.314004629632</v>
      </c>
    </row>
    <row r="1307" spans="1:20" x14ac:dyDescent="0.35">
      <c r="A1307" t="s">
        <v>95</v>
      </c>
      <c r="B1307" t="s">
        <v>96</v>
      </c>
      <c r="C1307" t="s">
        <v>92</v>
      </c>
      <c r="D1307" s="29">
        <v>45583</v>
      </c>
      <c r="E1307">
        <v>0</v>
      </c>
      <c r="F1307">
        <v>0</v>
      </c>
      <c r="G1307">
        <v>0</v>
      </c>
      <c r="H1307">
        <v>0</v>
      </c>
      <c r="L1307">
        <v>297.82565399999999</v>
      </c>
      <c r="R1307">
        <v>618.39218000000005</v>
      </c>
      <c r="S1307" t="s">
        <v>204</v>
      </c>
      <c r="T1307" s="247">
        <v>45261.314016203702</v>
      </c>
    </row>
    <row r="1308" spans="1:20" x14ac:dyDescent="0.35">
      <c r="A1308" t="s">
        <v>95</v>
      </c>
      <c r="B1308" t="s">
        <v>96</v>
      </c>
      <c r="C1308" t="s">
        <v>92</v>
      </c>
      <c r="D1308" s="29">
        <v>45584</v>
      </c>
      <c r="E1308">
        <v>0</v>
      </c>
      <c r="F1308">
        <v>0</v>
      </c>
      <c r="G1308">
        <v>0</v>
      </c>
      <c r="H1308">
        <v>0</v>
      </c>
      <c r="L1308">
        <v>297.82565399999999</v>
      </c>
      <c r="R1308">
        <v>618.39218000000005</v>
      </c>
      <c r="S1308" t="s">
        <v>204</v>
      </c>
      <c r="T1308" s="247">
        <v>45261.314016203702</v>
      </c>
    </row>
    <row r="1309" spans="1:20" x14ac:dyDescent="0.35">
      <c r="A1309" t="s">
        <v>95</v>
      </c>
      <c r="B1309" t="s">
        <v>96</v>
      </c>
      <c r="C1309" t="s">
        <v>92</v>
      </c>
      <c r="D1309" s="29">
        <v>45585</v>
      </c>
      <c r="E1309">
        <v>0</v>
      </c>
      <c r="F1309">
        <v>0</v>
      </c>
      <c r="G1309">
        <v>0</v>
      </c>
      <c r="H1309">
        <v>0</v>
      </c>
      <c r="L1309">
        <v>297.82565399999999</v>
      </c>
      <c r="R1309">
        <v>618.39218000000005</v>
      </c>
      <c r="S1309" t="s">
        <v>204</v>
      </c>
      <c r="T1309" s="247">
        <v>45261.314027777778</v>
      </c>
    </row>
    <row r="1310" spans="1:20" x14ac:dyDescent="0.35">
      <c r="A1310" t="s">
        <v>95</v>
      </c>
      <c r="B1310" t="s">
        <v>96</v>
      </c>
      <c r="C1310" t="s">
        <v>92</v>
      </c>
      <c r="D1310" s="29">
        <v>45586</v>
      </c>
      <c r="E1310">
        <v>0.96640000000000004</v>
      </c>
      <c r="F1310">
        <v>0.71460000000000001</v>
      </c>
      <c r="G1310">
        <v>0.98380000000000001</v>
      </c>
      <c r="H1310">
        <v>0.86250000000000004</v>
      </c>
      <c r="J1310">
        <v>10</v>
      </c>
      <c r="K1310">
        <v>85</v>
      </c>
      <c r="L1310">
        <v>297.82565399999999</v>
      </c>
      <c r="R1310">
        <v>618.39218000000005</v>
      </c>
      <c r="S1310" t="s">
        <v>204</v>
      </c>
      <c r="T1310" s="247">
        <v>45338.333425925928</v>
      </c>
    </row>
    <row r="1311" spans="1:20" x14ac:dyDescent="0.35">
      <c r="A1311" t="s">
        <v>95</v>
      </c>
      <c r="B1311" t="s">
        <v>96</v>
      </c>
      <c r="C1311" t="s">
        <v>92</v>
      </c>
      <c r="D1311" s="29">
        <v>45587</v>
      </c>
      <c r="E1311">
        <v>0.96640000000000004</v>
      </c>
      <c r="F1311">
        <v>0.71460000000000001</v>
      </c>
      <c r="G1311">
        <v>0.98380000000000001</v>
      </c>
      <c r="H1311">
        <v>0.86250000000000004</v>
      </c>
      <c r="J1311">
        <v>10</v>
      </c>
      <c r="K1311">
        <v>85</v>
      </c>
      <c r="L1311">
        <v>297.82565399999999</v>
      </c>
      <c r="R1311">
        <v>618.39218000000005</v>
      </c>
      <c r="S1311" t="s">
        <v>204</v>
      </c>
      <c r="T1311" s="247">
        <v>45338.333425925928</v>
      </c>
    </row>
    <row r="1312" spans="1:20" x14ac:dyDescent="0.35">
      <c r="A1312" t="s">
        <v>95</v>
      </c>
      <c r="B1312" t="s">
        <v>96</v>
      </c>
      <c r="C1312" t="s">
        <v>92</v>
      </c>
      <c r="D1312" s="29">
        <v>45588</v>
      </c>
      <c r="E1312">
        <v>0.96640000000000004</v>
      </c>
      <c r="F1312">
        <v>0.71460000000000001</v>
      </c>
      <c r="G1312">
        <v>0.98380000000000001</v>
      </c>
      <c r="H1312">
        <v>0.86250000000000004</v>
      </c>
      <c r="J1312">
        <v>10</v>
      </c>
      <c r="K1312">
        <v>85</v>
      </c>
      <c r="L1312">
        <v>297.82565399999999</v>
      </c>
      <c r="R1312">
        <v>618.39218000000005</v>
      </c>
      <c r="S1312" t="s">
        <v>204</v>
      </c>
      <c r="T1312" s="247">
        <v>45338.333425925928</v>
      </c>
    </row>
    <row r="1313" spans="1:20" x14ac:dyDescent="0.35">
      <c r="A1313" t="s">
        <v>95</v>
      </c>
      <c r="B1313" t="s">
        <v>96</v>
      </c>
      <c r="C1313" t="s">
        <v>92</v>
      </c>
      <c r="D1313" s="29">
        <v>45589</v>
      </c>
      <c r="E1313">
        <v>0.96640000000000004</v>
      </c>
      <c r="F1313">
        <v>0.71460000000000001</v>
      </c>
      <c r="G1313">
        <v>0.98380000000000001</v>
      </c>
      <c r="H1313">
        <v>0.86250000000000004</v>
      </c>
      <c r="J1313">
        <v>10</v>
      </c>
      <c r="K1313">
        <v>85</v>
      </c>
      <c r="L1313">
        <v>297.82565399999999</v>
      </c>
      <c r="R1313">
        <v>618.39218000000005</v>
      </c>
      <c r="S1313" t="s">
        <v>204</v>
      </c>
      <c r="T1313" s="247">
        <v>45338.333425925928</v>
      </c>
    </row>
    <row r="1314" spans="1:20" x14ac:dyDescent="0.35">
      <c r="A1314" t="s">
        <v>95</v>
      </c>
      <c r="B1314" t="s">
        <v>96</v>
      </c>
      <c r="C1314" t="s">
        <v>92</v>
      </c>
      <c r="D1314" s="29">
        <v>45590</v>
      </c>
      <c r="E1314">
        <v>0.96640000000000004</v>
      </c>
      <c r="F1314">
        <v>0.71460000000000001</v>
      </c>
      <c r="G1314">
        <v>0.98380000000000001</v>
      </c>
      <c r="H1314">
        <v>0.86250000000000004</v>
      </c>
      <c r="J1314">
        <v>10</v>
      </c>
      <c r="K1314">
        <v>85</v>
      </c>
      <c r="L1314">
        <v>297.82565399999999</v>
      </c>
      <c r="R1314">
        <v>618.39218000000005</v>
      </c>
      <c r="S1314" t="s">
        <v>204</v>
      </c>
      <c r="T1314" s="247">
        <v>45338.333425925928</v>
      </c>
    </row>
    <row r="1315" spans="1:20" x14ac:dyDescent="0.35">
      <c r="A1315" t="s">
        <v>95</v>
      </c>
      <c r="B1315" t="s">
        <v>96</v>
      </c>
      <c r="C1315" t="s">
        <v>92</v>
      </c>
      <c r="D1315" s="29">
        <v>45591</v>
      </c>
      <c r="E1315">
        <v>0</v>
      </c>
      <c r="F1315">
        <v>0</v>
      </c>
      <c r="G1315">
        <v>0</v>
      </c>
      <c r="H1315">
        <v>0</v>
      </c>
      <c r="L1315">
        <v>297.82565399999999</v>
      </c>
      <c r="R1315">
        <v>618.39218000000005</v>
      </c>
      <c r="S1315" t="s">
        <v>204</v>
      </c>
      <c r="T1315" s="247">
        <v>45261.314108796294</v>
      </c>
    </row>
    <row r="1316" spans="1:20" x14ac:dyDescent="0.35">
      <c r="A1316" t="s">
        <v>95</v>
      </c>
      <c r="B1316" t="s">
        <v>96</v>
      </c>
      <c r="C1316" t="s">
        <v>92</v>
      </c>
      <c r="D1316" s="29">
        <v>45592</v>
      </c>
      <c r="E1316">
        <v>0</v>
      </c>
      <c r="F1316">
        <v>0</v>
      </c>
      <c r="G1316">
        <v>0</v>
      </c>
      <c r="H1316">
        <v>0</v>
      </c>
      <c r="L1316">
        <v>297.82565399999999</v>
      </c>
      <c r="R1316">
        <v>618.39218000000005</v>
      </c>
      <c r="S1316" t="s">
        <v>204</v>
      </c>
      <c r="T1316" s="247">
        <v>45261.314120370371</v>
      </c>
    </row>
    <row r="1317" spans="1:20" x14ac:dyDescent="0.35">
      <c r="A1317" t="s">
        <v>95</v>
      </c>
      <c r="B1317" t="s">
        <v>96</v>
      </c>
      <c r="C1317" t="s">
        <v>92</v>
      </c>
      <c r="D1317" s="29">
        <v>45593</v>
      </c>
      <c r="E1317">
        <v>0.89929999999999999</v>
      </c>
      <c r="F1317">
        <v>0</v>
      </c>
      <c r="G1317">
        <v>0.95150000000000001</v>
      </c>
      <c r="H1317">
        <v>-2.5999999999999999E-3</v>
      </c>
      <c r="J1317">
        <v>30</v>
      </c>
      <c r="K1317">
        <v>620</v>
      </c>
      <c r="L1317">
        <v>297.82565399999999</v>
      </c>
      <c r="R1317">
        <v>618.39218000000005</v>
      </c>
      <c r="S1317" t="s">
        <v>204</v>
      </c>
      <c r="T1317" s="247">
        <v>45338.333425925928</v>
      </c>
    </row>
    <row r="1318" spans="1:20" x14ac:dyDescent="0.35">
      <c r="A1318" t="s">
        <v>95</v>
      </c>
      <c r="B1318" t="s">
        <v>96</v>
      </c>
      <c r="C1318" t="s">
        <v>92</v>
      </c>
      <c r="D1318" s="29">
        <v>45594</v>
      </c>
      <c r="E1318">
        <v>0.89929999999999999</v>
      </c>
      <c r="F1318">
        <v>0</v>
      </c>
      <c r="G1318">
        <v>0.95150000000000001</v>
      </c>
      <c r="H1318">
        <v>-2.5999999999999999E-3</v>
      </c>
      <c r="J1318">
        <v>30</v>
      </c>
      <c r="K1318">
        <v>620</v>
      </c>
      <c r="L1318">
        <v>297.82565399999999</v>
      </c>
      <c r="R1318">
        <v>618.39218000000005</v>
      </c>
      <c r="S1318" t="s">
        <v>204</v>
      </c>
      <c r="T1318" s="247">
        <v>45338.333425925928</v>
      </c>
    </row>
    <row r="1319" spans="1:20" x14ac:dyDescent="0.35">
      <c r="A1319" t="s">
        <v>95</v>
      </c>
      <c r="B1319" t="s">
        <v>96</v>
      </c>
      <c r="C1319" t="s">
        <v>92</v>
      </c>
      <c r="D1319" s="29">
        <v>45595</v>
      </c>
      <c r="E1319">
        <v>0.89929999999999999</v>
      </c>
      <c r="F1319">
        <v>0</v>
      </c>
      <c r="G1319">
        <v>0.95150000000000001</v>
      </c>
      <c r="H1319">
        <v>-2.5999999999999999E-3</v>
      </c>
      <c r="J1319">
        <v>30</v>
      </c>
      <c r="K1319">
        <v>620</v>
      </c>
      <c r="L1319">
        <v>297.82565399999999</v>
      </c>
      <c r="R1319">
        <v>618.39218000000005</v>
      </c>
      <c r="S1319" t="s">
        <v>204</v>
      </c>
      <c r="T1319" s="247">
        <v>45338.333425925928</v>
      </c>
    </row>
    <row r="1320" spans="1:20" x14ac:dyDescent="0.35">
      <c r="A1320" t="s">
        <v>95</v>
      </c>
      <c r="B1320" t="s">
        <v>96</v>
      </c>
      <c r="C1320" t="s">
        <v>92</v>
      </c>
      <c r="D1320" s="29">
        <v>45596</v>
      </c>
      <c r="E1320">
        <v>0.89929999999999999</v>
      </c>
      <c r="F1320">
        <v>0</v>
      </c>
      <c r="G1320">
        <v>0.95150000000000001</v>
      </c>
      <c r="H1320">
        <v>-2.5999999999999999E-3</v>
      </c>
      <c r="J1320">
        <v>30</v>
      </c>
      <c r="K1320">
        <v>620</v>
      </c>
      <c r="L1320">
        <v>297.82565399999999</v>
      </c>
      <c r="R1320">
        <v>618.39218000000005</v>
      </c>
      <c r="S1320" t="s">
        <v>204</v>
      </c>
      <c r="T1320" s="247">
        <v>45338.333425925928</v>
      </c>
    </row>
    <row r="1321" spans="1:20" x14ac:dyDescent="0.35">
      <c r="A1321" t="s">
        <v>95</v>
      </c>
      <c r="B1321" t="s">
        <v>96</v>
      </c>
      <c r="C1321" t="s">
        <v>92</v>
      </c>
      <c r="D1321" s="29">
        <v>45597</v>
      </c>
      <c r="E1321">
        <v>0</v>
      </c>
      <c r="F1321">
        <v>0</v>
      </c>
      <c r="G1321">
        <v>0</v>
      </c>
      <c r="H1321">
        <v>0</v>
      </c>
      <c r="L1321">
        <v>297.82565399999999</v>
      </c>
      <c r="R1321">
        <v>618.39218000000005</v>
      </c>
      <c r="S1321" t="s">
        <v>204</v>
      </c>
      <c r="T1321" s="247">
        <v>45292.313437500001</v>
      </c>
    </row>
    <row r="1322" spans="1:20" x14ac:dyDescent="0.35">
      <c r="A1322" t="s">
        <v>95</v>
      </c>
      <c r="B1322" t="s">
        <v>96</v>
      </c>
      <c r="C1322" t="s">
        <v>92</v>
      </c>
      <c r="D1322" s="29">
        <v>45598</v>
      </c>
      <c r="E1322">
        <v>0</v>
      </c>
      <c r="F1322">
        <v>0</v>
      </c>
      <c r="G1322">
        <v>0</v>
      </c>
      <c r="H1322">
        <v>0</v>
      </c>
      <c r="L1322">
        <v>297.82565399999999</v>
      </c>
      <c r="R1322">
        <v>618.39218000000005</v>
      </c>
      <c r="S1322" t="s">
        <v>204</v>
      </c>
      <c r="T1322" s="247">
        <v>45292.313796296294</v>
      </c>
    </row>
    <row r="1323" spans="1:20" x14ac:dyDescent="0.35">
      <c r="A1323" t="s">
        <v>95</v>
      </c>
      <c r="B1323" t="s">
        <v>96</v>
      </c>
      <c r="C1323" t="s">
        <v>92</v>
      </c>
      <c r="D1323" s="29">
        <v>45599</v>
      </c>
      <c r="E1323">
        <v>0</v>
      </c>
      <c r="F1323">
        <v>0</v>
      </c>
      <c r="G1323">
        <v>0</v>
      </c>
      <c r="H1323">
        <v>0</v>
      </c>
      <c r="L1323">
        <v>297.82565399999999</v>
      </c>
      <c r="R1323">
        <v>618.39218000000005</v>
      </c>
      <c r="S1323" t="s">
        <v>204</v>
      </c>
      <c r="T1323" s="247">
        <v>45292.313807870371</v>
      </c>
    </row>
    <row r="1324" spans="1:20" x14ac:dyDescent="0.35">
      <c r="A1324" t="s">
        <v>95</v>
      </c>
      <c r="B1324" t="s">
        <v>96</v>
      </c>
      <c r="C1324" t="s">
        <v>92</v>
      </c>
      <c r="D1324" s="29">
        <v>45600</v>
      </c>
      <c r="E1324">
        <v>0</v>
      </c>
      <c r="F1324">
        <v>0</v>
      </c>
      <c r="G1324">
        <v>0</v>
      </c>
      <c r="H1324">
        <v>0</v>
      </c>
      <c r="L1324">
        <v>297.82565399999999</v>
      </c>
      <c r="R1324">
        <v>618.39218000000005</v>
      </c>
      <c r="S1324" t="s">
        <v>204</v>
      </c>
      <c r="T1324" s="247">
        <v>45292.313831018517</v>
      </c>
    </row>
    <row r="1325" spans="1:20" x14ac:dyDescent="0.35">
      <c r="A1325" t="s">
        <v>95</v>
      </c>
      <c r="B1325" t="s">
        <v>96</v>
      </c>
      <c r="C1325" t="s">
        <v>92</v>
      </c>
      <c r="D1325" s="29">
        <v>45601</v>
      </c>
      <c r="E1325">
        <v>0</v>
      </c>
      <c r="F1325">
        <v>0</v>
      </c>
      <c r="G1325">
        <v>0</v>
      </c>
      <c r="H1325">
        <v>0</v>
      </c>
      <c r="L1325">
        <v>297.82565399999999</v>
      </c>
      <c r="R1325">
        <v>618.39218000000005</v>
      </c>
      <c r="S1325" t="s">
        <v>204</v>
      </c>
      <c r="T1325" s="247">
        <v>45292.313842592594</v>
      </c>
    </row>
    <row r="1326" spans="1:20" x14ac:dyDescent="0.35">
      <c r="A1326" t="s">
        <v>95</v>
      </c>
      <c r="B1326" t="s">
        <v>96</v>
      </c>
      <c r="C1326" t="s">
        <v>92</v>
      </c>
      <c r="D1326" s="29">
        <v>45602</v>
      </c>
      <c r="E1326">
        <v>0</v>
      </c>
      <c r="F1326">
        <v>0</v>
      </c>
      <c r="G1326">
        <v>0</v>
      </c>
      <c r="H1326">
        <v>0</v>
      </c>
      <c r="L1326">
        <v>297.82565399999999</v>
      </c>
      <c r="R1326">
        <v>618.39218000000005</v>
      </c>
      <c r="S1326" t="s">
        <v>204</v>
      </c>
      <c r="T1326" s="247">
        <v>45292.313854166663</v>
      </c>
    </row>
    <row r="1327" spans="1:20" x14ac:dyDescent="0.35">
      <c r="A1327" t="s">
        <v>95</v>
      </c>
      <c r="B1327" t="s">
        <v>96</v>
      </c>
      <c r="C1327" t="s">
        <v>92</v>
      </c>
      <c r="D1327" s="29">
        <v>45603</v>
      </c>
      <c r="E1327">
        <v>0</v>
      </c>
      <c r="F1327">
        <v>0</v>
      </c>
      <c r="G1327">
        <v>0</v>
      </c>
      <c r="H1327">
        <v>0</v>
      </c>
      <c r="L1327">
        <v>297.82565399999999</v>
      </c>
      <c r="R1327">
        <v>618.39218000000005</v>
      </c>
      <c r="S1327" t="s">
        <v>204</v>
      </c>
      <c r="T1327" s="247">
        <v>45292.313877314817</v>
      </c>
    </row>
    <row r="1328" spans="1:20" x14ac:dyDescent="0.35">
      <c r="A1328" t="s">
        <v>95</v>
      </c>
      <c r="B1328" t="s">
        <v>96</v>
      </c>
      <c r="C1328" t="s">
        <v>92</v>
      </c>
      <c r="D1328" s="29">
        <v>45604</v>
      </c>
      <c r="E1328">
        <v>0</v>
      </c>
      <c r="F1328">
        <v>0</v>
      </c>
      <c r="G1328">
        <v>0</v>
      </c>
      <c r="H1328">
        <v>0</v>
      </c>
      <c r="L1328">
        <v>297.82565399999999</v>
      </c>
      <c r="R1328">
        <v>618.39218000000005</v>
      </c>
      <c r="S1328" t="s">
        <v>204</v>
      </c>
      <c r="T1328" s="247">
        <v>45292.313877314817</v>
      </c>
    </row>
    <row r="1329" spans="1:20" x14ac:dyDescent="0.35">
      <c r="A1329" t="s">
        <v>95</v>
      </c>
      <c r="B1329" t="s">
        <v>96</v>
      </c>
      <c r="C1329" t="s">
        <v>92</v>
      </c>
      <c r="D1329" s="29">
        <v>45605</v>
      </c>
      <c r="E1329">
        <v>0</v>
      </c>
      <c r="F1329">
        <v>0</v>
      </c>
      <c r="G1329">
        <v>0</v>
      </c>
      <c r="H1329">
        <v>0</v>
      </c>
      <c r="L1329">
        <v>297.82565399999999</v>
      </c>
      <c r="R1329">
        <v>618.39218000000005</v>
      </c>
      <c r="S1329" t="s">
        <v>204</v>
      </c>
      <c r="T1329" s="247">
        <v>45292.313900462963</v>
      </c>
    </row>
    <row r="1330" spans="1:20" x14ac:dyDescent="0.35">
      <c r="A1330" t="s">
        <v>95</v>
      </c>
      <c r="B1330" t="s">
        <v>96</v>
      </c>
      <c r="C1330" t="s">
        <v>92</v>
      </c>
      <c r="D1330" s="29">
        <v>45606</v>
      </c>
      <c r="E1330">
        <v>0</v>
      </c>
      <c r="F1330">
        <v>0</v>
      </c>
      <c r="G1330">
        <v>0</v>
      </c>
      <c r="H1330">
        <v>0</v>
      </c>
      <c r="L1330">
        <v>297.82565399999999</v>
      </c>
      <c r="R1330">
        <v>618.39218000000005</v>
      </c>
      <c r="S1330" t="s">
        <v>204</v>
      </c>
      <c r="T1330" s="247">
        <v>45292.313923611109</v>
      </c>
    </row>
    <row r="1331" spans="1:20" x14ac:dyDescent="0.35">
      <c r="A1331" t="s">
        <v>95</v>
      </c>
      <c r="B1331" t="s">
        <v>96</v>
      </c>
      <c r="C1331" t="s">
        <v>92</v>
      </c>
      <c r="D1331" s="29">
        <v>45607</v>
      </c>
      <c r="E1331">
        <v>0</v>
      </c>
      <c r="F1331">
        <v>0</v>
      </c>
      <c r="G1331">
        <v>0</v>
      </c>
      <c r="H1331">
        <v>0</v>
      </c>
      <c r="L1331">
        <v>297.82565399999999</v>
      </c>
      <c r="R1331">
        <v>618.39218000000005</v>
      </c>
      <c r="S1331" t="s">
        <v>204</v>
      </c>
      <c r="T1331" s="247">
        <v>45292.313935185186</v>
      </c>
    </row>
    <row r="1332" spans="1:20" x14ac:dyDescent="0.35">
      <c r="A1332" t="s">
        <v>95</v>
      </c>
      <c r="B1332" t="s">
        <v>96</v>
      </c>
      <c r="C1332" t="s">
        <v>92</v>
      </c>
      <c r="D1332" s="29">
        <v>45608</v>
      </c>
      <c r="E1332">
        <v>0</v>
      </c>
      <c r="F1332">
        <v>0</v>
      </c>
      <c r="G1332">
        <v>0</v>
      </c>
      <c r="H1332">
        <v>0</v>
      </c>
      <c r="L1332">
        <v>297.82565399999999</v>
      </c>
      <c r="R1332">
        <v>618.39218000000005</v>
      </c>
      <c r="S1332" t="s">
        <v>204</v>
      </c>
      <c r="T1332" s="247">
        <v>45292.313958333332</v>
      </c>
    </row>
    <row r="1333" spans="1:20" x14ac:dyDescent="0.35">
      <c r="A1333" t="s">
        <v>95</v>
      </c>
      <c r="B1333" t="s">
        <v>96</v>
      </c>
      <c r="C1333" t="s">
        <v>92</v>
      </c>
      <c r="D1333" s="29">
        <v>45609</v>
      </c>
      <c r="E1333">
        <v>0</v>
      </c>
      <c r="F1333">
        <v>0</v>
      </c>
      <c r="G1333">
        <v>0</v>
      </c>
      <c r="H1333">
        <v>0</v>
      </c>
      <c r="L1333">
        <v>297.82565399999999</v>
      </c>
      <c r="R1333">
        <v>618.39218000000005</v>
      </c>
      <c r="S1333" t="s">
        <v>204</v>
      </c>
      <c r="T1333" s="247">
        <v>45292.313969907409</v>
      </c>
    </row>
    <row r="1334" spans="1:20" x14ac:dyDescent="0.35">
      <c r="A1334" t="s">
        <v>95</v>
      </c>
      <c r="B1334" t="s">
        <v>96</v>
      </c>
      <c r="C1334" t="s">
        <v>92</v>
      </c>
      <c r="D1334" s="29">
        <v>45610</v>
      </c>
      <c r="E1334">
        <v>0</v>
      </c>
      <c r="F1334">
        <v>0</v>
      </c>
      <c r="G1334">
        <v>0</v>
      </c>
      <c r="H1334">
        <v>0</v>
      </c>
      <c r="L1334">
        <v>297.82565399999999</v>
      </c>
      <c r="R1334">
        <v>618.39218000000005</v>
      </c>
      <c r="S1334" t="s">
        <v>204</v>
      </c>
      <c r="T1334" s="247">
        <v>45292.313981481479</v>
      </c>
    </row>
    <row r="1335" spans="1:20" x14ac:dyDescent="0.35">
      <c r="A1335" t="s">
        <v>95</v>
      </c>
      <c r="B1335" t="s">
        <v>96</v>
      </c>
      <c r="C1335" t="s">
        <v>92</v>
      </c>
      <c r="D1335" s="29">
        <v>45611</v>
      </c>
      <c r="E1335">
        <v>0</v>
      </c>
      <c r="F1335">
        <v>0</v>
      </c>
      <c r="G1335">
        <v>0</v>
      </c>
      <c r="H1335">
        <v>0</v>
      </c>
      <c r="L1335">
        <v>297.82565399999999</v>
      </c>
      <c r="R1335">
        <v>618.39218000000005</v>
      </c>
      <c r="S1335" t="s">
        <v>204</v>
      </c>
      <c r="T1335" s="247">
        <v>45292.314004629632</v>
      </c>
    </row>
    <row r="1336" spans="1:20" x14ac:dyDescent="0.35">
      <c r="A1336" t="s">
        <v>95</v>
      </c>
      <c r="B1336" t="s">
        <v>96</v>
      </c>
      <c r="C1336" t="s">
        <v>92</v>
      </c>
      <c r="D1336" s="29">
        <v>45612</v>
      </c>
      <c r="E1336">
        <v>0</v>
      </c>
      <c r="F1336">
        <v>0</v>
      </c>
      <c r="G1336">
        <v>0</v>
      </c>
      <c r="H1336">
        <v>0</v>
      </c>
      <c r="L1336">
        <v>297.82565399999999</v>
      </c>
      <c r="R1336">
        <v>618.39218000000005</v>
      </c>
      <c r="S1336" t="s">
        <v>204</v>
      </c>
      <c r="T1336" s="247">
        <v>45292.314016203702</v>
      </c>
    </row>
    <row r="1337" spans="1:20" x14ac:dyDescent="0.35">
      <c r="A1337" t="s">
        <v>95</v>
      </c>
      <c r="B1337" t="s">
        <v>96</v>
      </c>
      <c r="C1337" t="s">
        <v>92</v>
      </c>
      <c r="D1337" s="29">
        <v>45613</v>
      </c>
      <c r="E1337">
        <v>0</v>
      </c>
      <c r="F1337">
        <v>0</v>
      </c>
      <c r="G1337">
        <v>0</v>
      </c>
      <c r="H1337">
        <v>0</v>
      </c>
      <c r="L1337">
        <v>297.82565399999999</v>
      </c>
      <c r="R1337">
        <v>618.39218000000005</v>
      </c>
      <c r="S1337" t="s">
        <v>204</v>
      </c>
      <c r="T1337" s="247">
        <v>45292.314039351855</v>
      </c>
    </row>
    <row r="1338" spans="1:20" x14ac:dyDescent="0.35">
      <c r="A1338" t="s">
        <v>95</v>
      </c>
      <c r="B1338" t="s">
        <v>96</v>
      </c>
      <c r="C1338" t="s">
        <v>92</v>
      </c>
      <c r="D1338" s="29">
        <v>45614</v>
      </c>
      <c r="E1338">
        <v>0</v>
      </c>
      <c r="F1338">
        <v>0</v>
      </c>
      <c r="G1338">
        <v>0</v>
      </c>
      <c r="H1338">
        <v>0</v>
      </c>
      <c r="L1338">
        <v>297.82565399999999</v>
      </c>
      <c r="R1338">
        <v>618.39218000000005</v>
      </c>
      <c r="S1338" t="s">
        <v>204</v>
      </c>
      <c r="T1338" s="247">
        <v>45292.314050925925</v>
      </c>
    </row>
    <row r="1339" spans="1:20" x14ac:dyDescent="0.35">
      <c r="A1339" t="s">
        <v>95</v>
      </c>
      <c r="B1339" t="s">
        <v>96</v>
      </c>
      <c r="C1339" t="s">
        <v>92</v>
      </c>
      <c r="D1339" s="29">
        <v>45615</v>
      </c>
      <c r="E1339">
        <v>0</v>
      </c>
      <c r="F1339">
        <v>0</v>
      </c>
      <c r="G1339">
        <v>0</v>
      </c>
      <c r="H1339">
        <v>0</v>
      </c>
      <c r="L1339">
        <v>297.82565399999999</v>
      </c>
      <c r="R1339">
        <v>618.39218000000005</v>
      </c>
      <c r="S1339" t="s">
        <v>204</v>
      </c>
      <c r="T1339" s="247">
        <v>45292.314074074071</v>
      </c>
    </row>
    <row r="1340" spans="1:20" x14ac:dyDescent="0.35">
      <c r="A1340" t="s">
        <v>95</v>
      </c>
      <c r="B1340" t="s">
        <v>96</v>
      </c>
      <c r="C1340" t="s">
        <v>92</v>
      </c>
      <c r="D1340" s="29">
        <v>45616</v>
      </c>
      <c r="E1340">
        <v>0</v>
      </c>
      <c r="F1340">
        <v>0</v>
      </c>
      <c r="G1340">
        <v>0</v>
      </c>
      <c r="H1340">
        <v>0</v>
      </c>
      <c r="L1340">
        <v>297.82565399999999</v>
      </c>
      <c r="R1340">
        <v>618.39218000000005</v>
      </c>
      <c r="S1340" t="s">
        <v>204</v>
      </c>
      <c r="T1340" s="247">
        <v>45292.314085648148</v>
      </c>
    </row>
    <row r="1341" spans="1:20" x14ac:dyDescent="0.35">
      <c r="A1341" t="s">
        <v>95</v>
      </c>
      <c r="B1341" t="s">
        <v>96</v>
      </c>
      <c r="C1341" t="s">
        <v>92</v>
      </c>
      <c r="D1341" s="29">
        <v>45617</v>
      </c>
      <c r="E1341">
        <v>0</v>
      </c>
      <c r="F1341">
        <v>0</v>
      </c>
      <c r="G1341">
        <v>0</v>
      </c>
      <c r="H1341">
        <v>0</v>
      </c>
      <c r="L1341">
        <v>297.82565399999999</v>
      </c>
      <c r="R1341">
        <v>618.39218000000005</v>
      </c>
      <c r="S1341" t="s">
        <v>204</v>
      </c>
      <c r="T1341" s="247">
        <v>45292.314108796294</v>
      </c>
    </row>
    <row r="1342" spans="1:20" x14ac:dyDescent="0.35">
      <c r="A1342" t="s">
        <v>95</v>
      </c>
      <c r="B1342" t="s">
        <v>96</v>
      </c>
      <c r="C1342" t="s">
        <v>92</v>
      </c>
      <c r="D1342" s="29">
        <v>45618</v>
      </c>
      <c r="E1342">
        <v>0</v>
      </c>
      <c r="F1342">
        <v>0</v>
      </c>
      <c r="G1342">
        <v>0</v>
      </c>
      <c r="H1342">
        <v>0</v>
      </c>
      <c r="L1342">
        <v>297.82565399999999</v>
      </c>
      <c r="R1342">
        <v>618.39218000000005</v>
      </c>
      <c r="S1342" t="s">
        <v>204</v>
      </c>
      <c r="T1342" s="247">
        <v>45292.314120370371</v>
      </c>
    </row>
    <row r="1343" spans="1:20" x14ac:dyDescent="0.35">
      <c r="A1343" t="s">
        <v>95</v>
      </c>
      <c r="B1343" t="s">
        <v>96</v>
      </c>
      <c r="C1343" t="s">
        <v>92</v>
      </c>
      <c r="D1343" s="29">
        <v>45619</v>
      </c>
      <c r="E1343">
        <v>0</v>
      </c>
      <c r="F1343">
        <v>0</v>
      </c>
      <c r="G1343">
        <v>0</v>
      </c>
      <c r="H1343">
        <v>0</v>
      </c>
      <c r="L1343">
        <v>297.82565399999999</v>
      </c>
      <c r="R1343">
        <v>618.39218000000005</v>
      </c>
      <c r="S1343" t="s">
        <v>204</v>
      </c>
      <c r="T1343" s="247">
        <v>45292.314131944448</v>
      </c>
    </row>
    <row r="1344" spans="1:20" x14ac:dyDescent="0.35">
      <c r="A1344" t="s">
        <v>95</v>
      </c>
      <c r="B1344" t="s">
        <v>96</v>
      </c>
      <c r="C1344" t="s">
        <v>92</v>
      </c>
      <c r="D1344" s="29">
        <v>45620</v>
      </c>
      <c r="E1344">
        <v>0</v>
      </c>
      <c r="F1344">
        <v>0</v>
      </c>
      <c r="G1344">
        <v>0</v>
      </c>
      <c r="H1344">
        <v>0</v>
      </c>
      <c r="L1344">
        <v>297.82565399999999</v>
      </c>
      <c r="R1344">
        <v>618.39218000000005</v>
      </c>
      <c r="S1344" t="s">
        <v>204</v>
      </c>
      <c r="T1344" s="247">
        <v>45292.314155092594</v>
      </c>
    </row>
    <row r="1345" spans="1:20" x14ac:dyDescent="0.35">
      <c r="A1345" t="s">
        <v>95</v>
      </c>
      <c r="B1345" t="s">
        <v>96</v>
      </c>
      <c r="C1345" t="s">
        <v>92</v>
      </c>
      <c r="D1345" s="29">
        <v>45621</v>
      </c>
      <c r="E1345">
        <v>0</v>
      </c>
      <c r="F1345">
        <v>0</v>
      </c>
      <c r="G1345">
        <v>0</v>
      </c>
      <c r="H1345">
        <v>0</v>
      </c>
      <c r="L1345">
        <v>297.82565399999999</v>
      </c>
      <c r="R1345">
        <v>618.39218000000005</v>
      </c>
      <c r="S1345" t="s">
        <v>204</v>
      </c>
      <c r="T1345" s="247">
        <v>45292.314166666663</v>
      </c>
    </row>
    <row r="1346" spans="1:20" x14ac:dyDescent="0.35">
      <c r="A1346" t="s">
        <v>95</v>
      </c>
      <c r="B1346" t="s">
        <v>96</v>
      </c>
      <c r="C1346" t="s">
        <v>92</v>
      </c>
      <c r="D1346" s="29">
        <v>45622</v>
      </c>
      <c r="E1346">
        <v>0</v>
      </c>
      <c r="F1346">
        <v>0</v>
      </c>
      <c r="G1346">
        <v>0</v>
      </c>
      <c r="H1346">
        <v>0</v>
      </c>
      <c r="L1346">
        <v>297.82565399999999</v>
      </c>
      <c r="R1346">
        <v>618.39218000000005</v>
      </c>
      <c r="S1346" t="s">
        <v>204</v>
      </c>
      <c r="T1346" s="247">
        <v>45292.314189814817</v>
      </c>
    </row>
    <row r="1347" spans="1:20" x14ac:dyDescent="0.35">
      <c r="A1347" t="s">
        <v>95</v>
      </c>
      <c r="B1347" t="s">
        <v>96</v>
      </c>
      <c r="C1347" t="s">
        <v>92</v>
      </c>
      <c r="D1347" s="29">
        <v>45623</v>
      </c>
      <c r="E1347">
        <v>0</v>
      </c>
      <c r="F1347">
        <v>0</v>
      </c>
      <c r="G1347">
        <v>0</v>
      </c>
      <c r="H1347">
        <v>0</v>
      </c>
      <c r="L1347">
        <v>297.82565399999999</v>
      </c>
      <c r="R1347">
        <v>618.39218000000005</v>
      </c>
      <c r="S1347" t="s">
        <v>204</v>
      </c>
      <c r="T1347" s="247">
        <v>45292.314201388886</v>
      </c>
    </row>
    <row r="1348" spans="1:20" x14ac:dyDescent="0.35">
      <c r="A1348" t="s">
        <v>95</v>
      </c>
      <c r="B1348" t="s">
        <v>96</v>
      </c>
      <c r="C1348" t="s">
        <v>92</v>
      </c>
      <c r="D1348" s="29">
        <v>45624</v>
      </c>
      <c r="E1348">
        <v>0</v>
      </c>
      <c r="F1348">
        <v>0</v>
      </c>
      <c r="G1348">
        <v>0</v>
      </c>
      <c r="H1348">
        <v>0</v>
      </c>
      <c r="L1348">
        <v>297.82565399999999</v>
      </c>
      <c r="R1348">
        <v>618.39218000000005</v>
      </c>
      <c r="S1348" t="s">
        <v>204</v>
      </c>
      <c r="T1348" s="247">
        <v>45292.314212962963</v>
      </c>
    </row>
    <row r="1349" spans="1:20" x14ac:dyDescent="0.35">
      <c r="A1349" t="s">
        <v>95</v>
      </c>
      <c r="B1349" t="s">
        <v>96</v>
      </c>
      <c r="C1349" t="s">
        <v>92</v>
      </c>
      <c r="D1349" s="29">
        <v>45625</v>
      </c>
      <c r="E1349">
        <v>0</v>
      </c>
      <c r="F1349">
        <v>0</v>
      </c>
      <c r="G1349">
        <v>0</v>
      </c>
      <c r="H1349">
        <v>0</v>
      </c>
      <c r="L1349">
        <v>297.82565399999999</v>
      </c>
      <c r="R1349">
        <v>618.39218000000005</v>
      </c>
      <c r="S1349" t="s">
        <v>204</v>
      </c>
      <c r="T1349" s="247">
        <v>45292.314236111109</v>
      </c>
    </row>
    <row r="1350" spans="1:20" x14ac:dyDescent="0.35">
      <c r="A1350" t="s">
        <v>95</v>
      </c>
      <c r="B1350" t="s">
        <v>96</v>
      </c>
      <c r="C1350" t="s">
        <v>92</v>
      </c>
      <c r="D1350" s="29">
        <v>45626</v>
      </c>
      <c r="E1350">
        <v>0</v>
      </c>
      <c r="F1350">
        <v>0</v>
      </c>
      <c r="G1350">
        <v>0</v>
      </c>
      <c r="H1350">
        <v>0</v>
      </c>
      <c r="L1350">
        <v>297.82565399999999</v>
      </c>
      <c r="R1350">
        <v>618.39218000000005</v>
      </c>
      <c r="S1350" t="s">
        <v>204</v>
      </c>
      <c r="T1350" s="247">
        <v>45292.314247685186</v>
      </c>
    </row>
    <row r="1351" spans="1:20" x14ac:dyDescent="0.35">
      <c r="A1351" t="s">
        <v>95</v>
      </c>
      <c r="B1351" t="s">
        <v>96</v>
      </c>
      <c r="C1351" t="s">
        <v>92</v>
      </c>
      <c r="D1351" s="29">
        <v>45627</v>
      </c>
      <c r="E1351">
        <v>0</v>
      </c>
      <c r="F1351">
        <v>0</v>
      </c>
      <c r="G1351">
        <v>0</v>
      </c>
      <c r="H1351">
        <v>0</v>
      </c>
      <c r="L1351">
        <v>297.82565399999999</v>
      </c>
      <c r="R1351">
        <v>618.39218000000005</v>
      </c>
      <c r="S1351" t="s">
        <v>204</v>
      </c>
      <c r="T1351" s="247">
        <v>45323.312800925924</v>
      </c>
    </row>
    <row r="1352" spans="1:20" x14ac:dyDescent="0.35">
      <c r="A1352" t="s">
        <v>95</v>
      </c>
      <c r="B1352" t="s">
        <v>96</v>
      </c>
      <c r="C1352" t="s">
        <v>92</v>
      </c>
      <c r="D1352" s="29">
        <v>45628</v>
      </c>
      <c r="E1352">
        <v>0</v>
      </c>
      <c r="F1352">
        <v>0</v>
      </c>
      <c r="G1352">
        <v>0</v>
      </c>
      <c r="H1352">
        <v>0</v>
      </c>
      <c r="L1352">
        <v>297.82565399999999</v>
      </c>
      <c r="R1352">
        <v>618.39218000000005</v>
      </c>
      <c r="S1352" t="s">
        <v>204</v>
      </c>
      <c r="T1352" s="247">
        <v>45323.313761574071</v>
      </c>
    </row>
    <row r="1353" spans="1:20" x14ac:dyDescent="0.35">
      <c r="A1353" t="s">
        <v>95</v>
      </c>
      <c r="B1353" t="s">
        <v>96</v>
      </c>
      <c r="C1353" t="s">
        <v>92</v>
      </c>
      <c r="D1353" s="29">
        <v>45629</v>
      </c>
      <c r="E1353">
        <v>0</v>
      </c>
      <c r="F1353">
        <v>0</v>
      </c>
      <c r="G1353">
        <v>0</v>
      </c>
      <c r="H1353">
        <v>0</v>
      </c>
      <c r="L1353">
        <v>297.82565399999999</v>
      </c>
      <c r="R1353">
        <v>618.39218000000005</v>
      </c>
      <c r="S1353" t="s">
        <v>204</v>
      </c>
      <c r="T1353" s="247">
        <v>45323.313773148147</v>
      </c>
    </row>
    <row r="1354" spans="1:20" x14ac:dyDescent="0.35">
      <c r="A1354" t="s">
        <v>95</v>
      </c>
      <c r="B1354" t="s">
        <v>96</v>
      </c>
      <c r="C1354" t="s">
        <v>92</v>
      </c>
      <c r="D1354" s="29">
        <v>45630</v>
      </c>
      <c r="E1354">
        <v>0</v>
      </c>
      <c r="F1354">
        <v>0</v>
      </c>
      <c r="G1354">
        <v>0</v>
      </c>
      <c r="H1354">
        <v>0</v>
      </c>
      <c r="L1354">
        <v>297.82565399999999</v>
      </c>
      <c r="R1354">
        <v>618.39218000000005</v>
      </c>
      <c r="S1354" t="s">
        <v>204</v>
      </c>
      <c r="T1354" s="247">
        <v>45323.313819444447</v>
      </c>
    </row>
    <row r="1355" spans="1:20" x14ac:dyDescent="0.35">
      <c r="A1355" t="s">
        <v>95</v>
      </c>
      <c r="B1355" t="s">
        <v>96</v>
      </c>
      <c r="C1355" t="s">
        <v>92</v>
      </c>
      <c r="D1355" s="29">
        <v>45631</v>
      </c>
      <c r="E1355">
        <v>0</v>
      </c>
      <c r="F1355">
        <v>0</v>
      </c>
      <c r="G1355">
        <v>0</v>
      </c>
      <c r="H1355">
        <v>0</v>
      </c>
      <c r="L1355">
        <v>297.82565399999999</v>
      </c>
      <c r="R1355">
        <v>618.39218000000005</v>
      </c>
      <c r="S1355" t="s">
        <v>204</v>
      </c>
      <c r="T1355" s="247">
        <v>45323.313831018517</v>
      </c>
    </row>
    <row r="1356" spans="1:20" x14ac:dyDescent="0.35">
      <c r="A1356" t="s">
        <v>95</v>
      </c>
      <c r="B1356" t="s">
        <v>96</v>
      </c>
      <c r="C1356" t="s">
        <v>92</v>
      </c>
      <c r="D1356" s="29">
        <v>45632</v>
      </c>
      <c r="E1356">
        <v>0</v>
      </c>
      <c r="F1356">
        <v>0</v>
      </c>
      <c r="G1356">
        <v>0</v>
      </c>
      <c r="H1356">
        <v>0</v>
      </c>
      <c r="L1356">
        <v>297.82565399999999</v>
      </c>
      <c r="R1356">
        <v>618.39218000000005</v>
      </c>
      <c r="S1356" t="s">
        <v>204</v>
      </c>
      <c r="T1356" s="247">
        <v>45323.31386574074</v>
      </c>
    </row>
    <row r="1357" spans="1:20" x14ac:dyDescent="0.35">
      <c r="A1357" t="s">
        <v>95</v>
      </c>
      <c r="B1357" t="s">
        <v>96</v>
      </c>
      <c r="C1357" t="s">
        <v>92</v>
      </c>
      <c r="D1357" s="29">
        <v>45633</v>
      </c>
      <c r="E1357">
        <v>0</v>
      </c>
      <c r="F1357">
        <v>0</v>
      </c>
      <c r="G1357">
        <v>0</v>
      </c>
      <c r="H1357">
        <v>0</v>
      </c>
      <c r="L1357">
        <v>297.82565399999999</v>
      </c>
      <c r="R1357">
        <v>618.39218000000005</v>
      </c>
      <c r="S1357" t="s">
        <v>204</v>
      </c>
      <c r="T1357" s="247">
        <v>45323.313877314817</v>
      </c>
    </row>
    <row r="1358" spans="1:20" x14ac:dyDescent="0.35">
      <c r="A1358" t="s">
        <v>95</v>
      </c>
      <c r="B1358" t="s">
        <v>96</v>
      </c>
      <c r="C1358" t="s">
        <v>92</v>
      </c>
      <c r="D1358" s="29">
        <v>45634</v>
      </c>
      <c r="E1358">
        <v>0</v>
      </c>
      <c r="F1358">
        <v>0</v>
      </c>
      <c r="G1358">
        <v>0</v>
      </c>
      <c r="H1358">
        <v>0</v>
      </c>
      <c r="L1358">
        <v>297.82565399999999</v>
      </c>
      <c r="R1358">
        <v>618.39218000000005</v>
      </c>
      <c r="S1358" t="s">
        <v>204</v>
      </c>
      <c r="T1358" s="247">
        <v>45323.313900462963</v>
      </c>
    </row>
    <row r="1359" spans="1:20" x14ac:dyDescent="0.35">
      <c r="A1359" t="s">
        <v>95</v>
      </c>
      <c r="B1359" t="s">
        <v>96</v>
      </c>
      <c r="C1359" t="s">
        <v>92</v>
      </c>
      <c r="D1359" s="29">
        <v>45635</v>
      </c>
      <c r="E1359">
        <v>0</v>
      </c>
      <c r="F1359">
        <v>0</v>
      </c>
      <c r="G1359">
        <v>0</v>
      </c>
      <c r="H1359">
        <v>0</v>
      </c>
      <c r="L1359">
        <v>297.82565399999999</v>
      </c>
      <c r="R1359">
        <v>618.39218000000005</v>
      </c>
      <c r="S1359" t="s">
        <v>204</v>
      </c>
      <c r="T1359" s="247">
        <v>45323.313923611109</v>
      </c>
    </row>
    <row r="1360" spans="1:20" x14ac:dyDescent="0.35">
      <c r="A1360" t="s">
        <v>95</v>
      </c>
      <c r="B1360" t="s">
        <v>96</v>
      </c>
      <c r="C1360" t="s">
        <v>92</v>
      </c>
      <c r="D1360" s="29">
        <v>45636</v>
      </c>
      <c r="E1360">
        <v>0</v>
      </c>
      <c r="F1360">
        <v>0</v>
      </c>
      <c r="G1360">
        <v>0</v>
      </c>
      <c r="H1360">
        <v>0</v>
      </c>
      <c r="L1360">
        <v>297.82565399999999</v>
      </c>
      <c r="R1360">
        <v>618.39218000000005</v>
      </c>
      <c r="S1360" t="s">
        <v>204</v>
      </c>
      <c r="T1360" s="247">
        <v>45323.313935185186</v>
      </c>
    </row>
    <row r="1361" spans="1:20" x14ac:dyDescent="0.35">
      <c r="A1361" t="s">
        <v>95</v>
      </c>
      <c r="B1361" t="s">
        <v>96</v>
      </c>
      <c r="C1361" t="s">
        <v>92</v>
      </c>
      <c r="D1361" s="29">
        <v>45637</v>
      </c>
      <c r="E1361">
        <v>0</v>
      </c>
      <c r="F1361">
        <v>0</v>
      </c>
      <c r="G1361">
        <v>0</v>
      </c>
      <c r="H1361">
        <v>0</v>
      </c>
      <c r="L1361">
        <v>297.82565399999999</v>
      </c>
      <c r="R1361">
        <v>618.39218000000005</v>
      </c>
      <c r="S1361" t="s">
        <v>204</v>
      </c>
      <c r="T1361" s="247">
        <v>45323.313981481479</v>
      </c>
    </row>
    <row r="1362" spans="1:20" x14ac:dyDescent="0.35">
      <c r="A1362" t="s">
        <v>95</v>
      </c>
      <c r="B1362" t="s">
        <v>96</v>
      </c>
      <c r="C1362" t="s">
        <v>92</v>
      </c>
      <c r="D1362" s="29">
        <v>45638</v>
      </c>
      <c r="E1362">
        <v>0</v>
      </c>
      <c r="F1362">
        <v>0</v>
      </c>
      <c r="G1362">
        <v>0</v>
      </c>
      <c r="H1362">
        <v>0</v>
      </c>
      <c r="L1362">
        <v>297.82565399999999</v>
      </c>
      <c r="R1362">
        <v>618.39218000000005</v>
      </c>
      <c r="S1362" t="s">
        <v>204</v>
      </c>
      <c r="T1362" s="247">
        <v>45323.314004629632</v>
      </c>
    </row>
    <row r="1363" spans="1:20" x14ac:dyDescent="0.35">
      <c r="A1363" t="s">
        <v>95</v>
      </c>
      <c r="B1363" t="s">
        <v>96</v>
      </c>
      <c r="C1363" t="s">
        <v>92</v>
      </c>
      <c r="D1363" s="29">
        <v>45639</v>
      </c>
      <c r="E1363">
        <v>0</v>
      </c>
      <c r="F1363">
        <v>0</v>
      </c>
      <c r="G1363">
        <v>0</v>
      </c>
      <c r="H1363">
        <v>0</v>
      </c>
      <c r="L1363">
        <v>297.82565399999999</v>
      </c>
      <c r="R1363">
        <v>618.39218000000005</v>
      </c>
      <c r="S1363" t="s">
        <v>204</v>
      </c>
      <c r="T1363" s="247">
        <v>45323.314016203702</v>
      </c>
    </row>
    <row r="1364" spans="1:20" x14ac:dyDescent="0.35">
      <c r="A1364" t="s">
        <v>95</v>
      </c>
      <c r="B1364" t="s">
        <v>96</v>
      </c>
      <c r="C1364" t="s">
        <v>92</v>
      </c>
      <c r="D1364" s="29">
        <v>45640</v>
      </c>
      <c r="E1364">
        <v>0</v>
      </c>
      <c r="F1364">
        <v>0</v>
      </c>
      <c r="G1364">
        <v>0</v>
      </c>
      <c r="H1364">
        <v>0</v>
      </c>
      <c r="L1364">
        <v>297.82565399999999</v>
      </c>
      <c r="R1364">
        <v>618.39218000000005</v>
      </c>
      <c r="S1364" t="s">
        <v>204</v>
      </c>
      <c r="T1364" s="247">
        <v>45323.314027777778</v>
      </c>
    </row>
    <row r="1365" spans="1:20" x14ac:dyDescent="0.35">
      <c r="A1365" t="s">
        <v>95</v>
      </c>
      <c r="B1365" t="s">
        <v>96</v>
      </c>
      <c r="C1365" t="s">
        <v>92</v>
      </c>
      <c r="D1365" s="29">
        <v>45641</v>
      </c>
      <c r="E1365">
        <v>0</v>
      </c>
      <c r="F1365">
        <v>0</v>
      </c>
      <c r="G1365">
        <v>0</v>
      </c>
      <c r="H1365">
        <v>0</v>
      </c>
      <c r="L1365">
        <v>297.82565399999999</v>
      </c>
      <c r="R1365">
        <v>618.39218000000005</v>
      </c>
      <c r="S1365" t="s">
        <v>204</v>
      </c>
      <c r="T1365" s="247">
        <v>45323.314039351855</v>
      </c>
    </row>
    <row r="1366" spans="1:20" x14ac:dyDescent="0.35">
      <c r="A1366" t="s">
        <v>95</v>
      </c>
      <c r="B1366" t="s">
        <v>96</v>
      </c>
      <c r="C1366" t="s">
        <v>92</v>
      </c>
      <c r="D1366" s="29">
        <v>45642</v>
      </c>
      <c r="E1366">
        <v>0</v>
      </c>
      <c r="F1366">
        <v>0</v>
      </c>
      <c r="G1366">
        <v>0</v>
      </c>
      <c r="H1366">
        <v>0</v>
      </c>
      <c r="L1366">
        <v>297.82565399999999</v>
      </c>
      <c r="R1366">
        <v>618.39218000000005</v>
      </c>
      <c r="S1366" t="s">
        <v>204</v>
      </c>
      <c r="T1366" s="247">
        <v>45323.314062500001</v>
      </c>
    </row>
    <row r="1367" spans="1:20" x14ac:dyDescent="0.35">
      <c r="A1367" t="s">
        <v>95</v>
      </c>
      <c r="B1367" t="s">
        <v>96</v>
      </c>
      <c r="C1367" t="s">
        <v>92</v>
      </c>
      <c r="D1367" s="29">
        <v>45643</v>
      </c>
      <c r="E1367">
        <v>0</v>
      </c>
      <c r="F1367">
        <v>0</v>
      </c>
      <c r="G1367">
        <v>0</v>
      </c>
      <c r="H1367">
        <v>0</v>
      </c>
      <c r="L1367">
        <v>297.82565399999999</v>
      </c>
      <c r="R1367">
        <v>618.39218000000005</v>
      </c>
      <c r="S1367" t="s">
        <v>204</v>
      </c>
      <c r="T1367" s="247">
        <v>45323.314074074071</v>
      </c>
    </row>
    <row r="1368" spans="1:20" x14ac:dyDescent="0.35">
      <c r="A1368" t="s">
        <v>95</v>
      </c>
      <c r="B1368" t="s">
        <v>96</v>
      </c>
      <c r="C1368" t="s">
        <v>92</v>
      </c>
      <c r="D1368" s="29">
        <v>45644</v>
      </c>
      <c r="E1368">
        <v>0</v>
      </c>
      <c r="F1368">
        <v>0</v>
      </c>
      <c r="G1368">
        <v>0</v>
      </c>
      <c r="H1368">
        <v>0</v>
      </c>
      <c r="L1368">
        <v>297.82565399999999</v>
      </c>
      <c r="R1368">
        <v>618.39218000000005</v>
      </c>
      <c r="S1368" t="s">
        <v>204</v>
      </c>
      <c r="T1368" s="247">
        <v>45323.314085648148</v>
      </c>
    </row>
    <row r="1369" spans="1:20" x14ac:dyDescent="0.35">
      <c r="A1369" t="s">
        <v>95</v>
      </c>
      <c r="B1369" t="s">
        <v>96</v>
      </c>
      <c r="C1369" t="s">
        <v>92</v>
      </c>
      <c r="D1369" s="29">
        <v>45645</v>
      </c>
      <c r="E1369">
        <v>0</v>
      </c>
      <c r="F1369">
        <v>0</v>
      </c>
      <c r="G1369">
        <v>0</v>
      </c>
      <c r="H1369">
        <v>0</v>
      </c>
      <c r="L1369">
        <v>297.82565399999999</v>
      </c>
      <c r="R1369">
        <v>618.39218000000005</v>
      </c>
      <c r="S1369" t="s">
        <v>204</v>
      </c>
      <c r="T1369" s="247">
        <v>45323.314097222225</v>
      </c>
    </row>
    <row r="1370" spans="1:20" x14ac:dyDescent="0.35">
      <c r="A1370" t="s">
        <v>95</v>
      </c>
      <c r="B1370" t="s">
        <v>96</v>
      </c>
      <c r="C1370" t="s">
        <v>92</v>
      </c>
      <c r="D1370" s="29">
        <v>45646</v>
      </c>
      <c r="E1370">
        <v>0</v>
      </c>
      <c r="F1370">
        <v>0</v>
      </c>
      <c r="G1370">
        <v>0</v>
      </c>
      <c r="H1370">
        <v>0</v>
      </c>
      <c r="L1370">
        <v>297.82565399999999</v>
      </c>
      <c r="R1370">
        <v>618.39218000000005</v>
      </c>
      <c r="S1370" t="s">
        <v>204</v>
      </c>
      <c r="T1370" s="247">
        <v>45323.314108796294</v>
      </c>
    </row>
    <row r="1371" spans="1:20" x14ac:dyDescent="0.35">
      <c r="A1371" t="s">
        <v>95</v>
      </c>
      <c r="B1371" t="s">
        <v>96</v>
      </c>
      <c r="C1371" t="s">
        <v>92</v>
      </c>
      <c r="D1371" s="29">
        <v>45647</v>
      </c>
      <c r="E1371">
        <v>0</v>
      </c>
      <c r="F1371">
        <v>0</v>
      </c>
      <c r="G1371">
        <v>0</v>
      </c>
      <c r="H1371">
        <v>0</v>
      </c>
      <c r="L1371">
        <v>297.82565399999999</v>
      </c>
      <c r="R1371">
        <v>618.39218000000005</v>
      </c>
      <c r="S1371" t="s">
        <v>204</v>
      </c>
      <c r="T1371" s="247">
        <v>45323.314120370371</v>
      </c>
    </row>
    <row r="1372" spans="1:20" x14ac:dyDescent="0.35">
      <c r="A1372" t="s">
        <v>95</v>
      </c>
      <c r="B1372" t="s">
        <v>96</v>
      </c>
      <c r="C1372" t="s">
        <v>92</v>
      </c>
      <c r="D1372" s="29">
        <v>45648</v>
      </c>
      <c r="E1372">
        <v>0</v>
      </c>
      <c r="F1372">
        <v>0</v>
      </c>
      <c r="G1372">
        <v>0</v>
      </c>
      <c r="H1372">
        <v>0</v>
      </c>
      <c r="L1372">
        <v>297.82565399999999</v>
      </c>
      <c r="R1372">
        <v>618.39218000000005</v>
      </c>
      <c r="S1372" t="s">
        <v>204</v>
      </c>
      <c r="T1372" s="247">
        <v>45323.314131944448</v>
      </c>
    </row>
    <row r="1373" spans="1:20" x14ac:dyDescent="0.35">
      <c r="A1373" t="s">
        <v>95</v>
      </c>
      <c r="B1373" t="s">
        <v>96</v>
      </c>
      <c r="C1373" t="s">
        <v>92</v>
      </c>
      <c r="D1373" s="29">
        <v>45649</v>
      </c>
      <c r="E1373">
        <v>0</v>
      </c>
      <c r="F1373">
        <v>0</v>
      </c>
      <c r="G1373">
        <v>0</v>
      </c>
      <c r="H1373">
        <v>0</v>
      </c>
      <c r="L1373">
        <v>297.82565399999999</v>
      </c>
      <c r="R1373">
        <v>618.39218000000005</v>
      </c>
      <c r="S1373" t="s">
        <v>204</v>
      </c>
      <c r="T1373" s="247">
        <v>45323.314131944448</v>
      </c>
    </row>
    <row r="1374" spans="1:20" x14ac:dyDescent="0.35">
      <c r="A1374" t="s">
        <v>95</v>
      </c>
      <c r="B1374" t="s">
        <v>96</v>
      </c>
      <c r="C1374" t="s">
        <v>92</v>
      </c>
      <c r="D1374" s="29">
        <v>45650</v>
      </c>
      <c r="E1374">
        <v>0</v>
      </c>
      <c r="F1374">
        <v>0</v>
      </c>
      <c r="G1374">
        <v>0</v>
      </c>
      <c r="H1374">
        <v>0</v>
      </c>
      <c r="L1374">
        <v>297.82565399999999</v>
      </c>
      <c r="R1374">
        <v>618.39218000000005</v>
      </c>
      <c r="S1374" t="s">
        <v>204</v>
      </c>
      <c r="T1374" s="247">
        <v>45323.314143518517</v>
      </c>
    </row>
    <row r="1375" spans="1:20" x14ac:dyDescent="0.35">
      <c r="A1375" t="s">
        <v>95</v>
      </c>
      <c r="B1375" t="s">
        <v>96</v>
      </c>
      <c r="C1375" t="s">
        <v>92</v>
      </c>
      <c r="D1375" s="29">
        <v>45651</v>
      </c>
      <c r="E1375">
        <v>0</v>
      </c>
      <c r="F1375">
        <v>0</v>
      </c>
      <c r="G1375">
        <v>0</v>
      </c>
      <c r="H1375">
        <v>0</v>
      </c>
      <c r="L1375">
        <v>297.82565399999999</v>
      </c>
      <c r="R1375">
        <v>618.39218000000005</v>
      </c>
      <c r="S1375" t="s">
        <v>204</v>
      </c>
      <c r="T1375" s="247">
        <v>45323.314155092594</v>
      </c>
    </row>
    <row r="1376" spans="1:20" x14ac:dyDescent="0.35">
      <c r="A1376" t="s">
        <v>95</v>
      </c>
      <c r="B1376" t="s">
        <v>96</v>
      </c>
      <c r="C1376" t="s">
        <v>92</v>
      </c>
      <c r="D1376" s="29">
        <v>45652</v>
      </c>
      <c r="E1376">
        <v>0</v>
      </c>
      <c r="F1376">
        <v>0</v>
      </c>
      <c r="G1376">
        <v>0</v>
      </c>
      <c r="H1376">
        <v>0</v>
      </c>
      <c r="L1376">
        <v>297.82565399999999</v>
      </c>
      <c r="R1376">
        <v>618.39218000000005</v>
      </c>
      <c r="S1376" t="s">
        <v>204</v>
      </c>
      <c r="T1376" s="247">
        <v>45323.314166666663</v>
      </c>
    </row>
    <row r="1377" spans="1:20" x14ac:dyDescent="0.35">
      <c r="A1377" t="s">
        <v>95</v>
      </c>
      <c r="B1377" t="s">
        <v>96</v>
      </c>
      <c r="C1377" t="s">
        <v>92</v>
      </c>
      <c r="D1377" s="29">
        <v>45653</v>
      </c>
      <c r="E1377">
        <v>0</v>
      </c>
      <c r="F1377">
        <v>0</v>
      </c>
      <c r="G1377">
        <v>0</v>
      </c>
      <c r="H1377">
        <v>0</v>
      </c>
      <c r="L1377">
        <v>297.82565399999999</v>
      </c>
      <c r="R1377">
        <v>618.39218000000005</v>
      </c>
      <c r="S1377" t="s">
        <v>204</v>
      </c>
      <c r="T1377" s="247">
        <v>45323.31417824074</v>
      </c>
    </row>
    <row r="1378" spans="1:20" x14ac:dyDescent="0.35">
      <c r="A1378" t="s">
        <v>95</v>
      </c>
      <c r="B1378" t="s">
        <v>96</v>
      </c>
      <c r="C1378" t="s">
        <v>92</v>
      </c>
      <c r="D1378" s="29">
        <v>45654</v>
      </c>
      <c r="E1378">
        <v>0</v>
      </c>
      <c r="F1378">
        <v>0</v>
      </c>
      <c r="G1378">
        <v>0</v>
      </c>
      <c r="H1378">
        <v>0</v>
      </c>
      <c r="L1378">
        <v>297.82565399999999</v>
      </c>
      <c r="R1378">
        <v>618.39218000000005</v>
      </c>
      <c r="S1378" t="s">
        <v>204</v>
      </c>
      <c r="T1378" s="247">
        <v>45323.314189814817</v>
      </c>
    </row>
    <row r="1379" spans="1:20" x14ac:dyDescent="0.35">
      <c r="A1379" t="s">
        <v>95</v>
      </c>
      <c r="B1379" t="s">
        <v>96</v>
      </c>
      <c r="C1379" t="s">
        <v>92</v>
      </c>
      <c r="D1379" s="29">
        <v>45655</v>
      </c>
      <c r="E1379">
        <v>0</v>
      </c>
      <c r="F1379">
        <v>0</v>
      </c>
      <c r="G1379">
        <v>0</v>
      </c>
      <c r="H1379">
        <v>0</v>
      </c>
      <c r="L1379">
        <v>297.82565399999999</v>
      </c>
      <c r="R1379">
        <v>618.39218000000005</v>
      </c>
      <c r="S1379" t="s">
        <v>204</v>
      </c>
      <c r="T1379" s="247">
        <v>45323.314201388886</v>
      </c>
    </row>
    <row r="1380" spans="1:20" x14ac:dyDescent="0.35">
      <c r="A1380" t="s">
        <v>95</v>
      </c>
      <c r="B1380" t="s">
        <v>96</v>
      </c>
      <c r="C1380" t="s">
        <v>92</v>
      </c>
      <c r="D1380" s="29">
        <v>45656</v>
      </c>
      <c r="E1380">
        <v>0</v>
      </c>
      <c r="F1380">
        <v>0</v>
      </c>
      <c r="G1380">
        <v>0</v>
      </c>
      <c r="H1380">
        <v>0</v>
      </c>
      <c r="L1380">
        <v>297.82565399999999</v>
      </c>
      <c r="R1380">
        <v>618.39218000000005</v>
      </c>
      <c r="S1380" t="s">
        <v>204</v>
      </c>
      <c r="T1380" s="247">
        <v>45323.314212962963</v>
      </c>
    </row>
    <row r="1381" spans="1:20" x14ac:dyDescent="0.35">
      <c r="A1381" t="s">
        <v>95</v>
      </c>
      <c r="B1381" t="s">
        <v>96</v>
      </c>
      <c r="C1381" t="s">
        <v>92</v>
      </c>
      <c r="D1381" s="29">
        <v>45657</v>
      </c>
      <c r="E1381">
        <v>0</v>
      </c>
      <c r="F1381">
        <v>0</v>
      </c>
      <c r="G1381">
        <v>0</v>
      </c>
      <c r="H1381">
        <v>0</v>
      </c>
      <c r="L1381">
        <v>297.82565399999999</v>
      </c>
      <c r="R1381">
        <v>618.39218000000005</v>
      </c>
      <c r="S1381" t="s">
        <v>204</v>
      </c>
      <c r="T1381" s="247">
        <v>45323.31422453704</v>
      </c>
    </row>
    <row r="1382" spans="1:20" x14ac:dyDescent="0.35">
      <c r="A1382" t="s">
        <v>98</v>
      </c>
      <c r="B1382" t="s">
        <v>99</v>
      </c>
      <c r="C1382" t="s">
        <v>97</v>
      </c>
      <c r="D1382" s="29">
        <v>45383</v>
      </c>
      <c r="E1382">
        <v>0</v>
      </c>
      <c r="F1382">
        <v>0</v>
      </c>
      <c r="G1382">
        <v>0</v>
      </c>
      <c r="H1382">
        <v>0</v>
      </c>
      <c r="L1382">
        <v>227.414252</v>
      </c>
      <c r="R1382">
        <v>259.32575300000002</v>
      </c>
      <c r="S1382" t="s">
        <v>204</v>
      </c>
      <c r="T1382" s="247">
        <v>45328.3356712963</v>
      </c>
    </row>
    <row r="1383" spans="1:20" x14ac:dyDescent="0.35">
      <c r="A1383" t="s">
        <v>98</v>
      </c>
      <c r="B1383" t="s">
        <v>99</v>
      </c>
      <c r="C1383" t="s">
        <v>97</v>
      </c>
      <c r="D1383" s="29">
        <v>45384</v>
      </c>
      <c r="E1383">
        <v>0</v>
      </c>
      <c r="F1383">
        <v>0</v>
      </c>
      <c r="G1383">
        <v>7.4499999999999997E-2</v>
      </c>
      <c r="H1383">
        <v>-2.5999999999999999E-3</v>
      </c>
      <c r="J1383">
        <v>240</v>
      </c>
      <c r="K1383">
        <v>260</v>
      </c>
      <c r="L1383">
        <v>227.414252</v>
      </c>
      <c r="R1383">
        <v>259.32575300000002</v>
      </c>
      <c r="S1383" t="s">
        <v>204</v>
      </c>
      <c r="T1383" s="247">
        <v>45328.3356712963</v>
      </c>
    </row>
    <row r="1384" spans="1:20" x14ac:dyDescent="0.35">
      <c r="A1384" t="s">
        <v>98</v>
      </c>
      <c r="B1384" t="s">
        <v>99</v>
      </c>
      <c r="C1384" t="s">
        <v>97</v>
      </c>
      <c r="D1384" s="29">
        <v>45385</v>
      </c>
      <c r="E1384">
        <v>0</v>
      </c>
      <c r="F1384">
        <v>0</v>
      </c>
      <c r="G1384">
        <v>7.4499999999999997E-2</v>
      </c>
      <c r="H1384">
        <v>-2.5999999999999999E-3</v>
      </c>
      <c r="J1384">
        <v>240</v>
      </c>
      <c r="K1384">
        <v>260</v>
      </c>
      <c r="L1384">
        <v>227.414252</v>
      </c>
      <c r="R1384">
        <v>259.32575300000002</v>
      </c>
      <c r="S1384" t="s">
        <v>204</v>
      </c>
      <c r="T1384" s="247">
        <v>45328.3356712963</v>
      </c>
    </row>
    <row r="1385" spans="1:20" x14ac:dyDescent="0.35">
      <c r="A1385" t="s">
        <v>98</v>
      </c>
      <c r="B1385" t="s">
        <v>99</v>
      </c>
      <c r="C1385" t="s">
        <v>97</v>
      </c>
      <c r="D1385" s="29">
        <v>45386</v>
      </c>
      <c r="E1385">
        <v>0</v>
      </c>
      <c r="F1385">
        <v>0</v>
      </c>
      <c r="G1385">
        <v>7.4499999999999997E-2</v>
      </c>
      <c r="H1385">
        <v>-2.5999999999999999E-3</v>
      </c>
      <c r="J1385">
        <v>240</v>
      </c>
      <c r="K1385">
        <v>260</v>
      </c>
      <c r="L1385">
        <v>227.414252</v>
      </c>
      <c r="R1385">
        <v>259.32575300000002</v>
      </c>
      <c r="S1385" t="s">
        <v>204</v>
      </c>
      <c r="T1385" s="247">
        <v>45328.3356712963</v>
      </c>
    </row>
    <row r="1386" spans="1:20" x14ac:dyDescent="0.35">
      <c r="A1386" t="s">
        <v>98</v>
      </c>
      <c r="B1386" t="s">
        <v>99</v>
      </c>
      <c r="C1386" t="s">
        <v>97</v>
      </c>
      <c r="D1386" s="29">
        <v>45387</v>
      </c>
      <c r="E1386">
        <v>0</v>
      </c>
      <c r="F1386">
        <v>0</v>
      </c>
      <c r="G1386">
        <v>7.4499999999999997E-2</v>
      </c>
      <c r="H1386">
        <v>-2.5999999999999999E-3</v>
      </c>
      <c r="J1386">
        <v>240</v>
      </c>
      <c r="K1386">
        <v>260</v>
      </c>
      <c r="L1386">
        <v>227.414252</v>
      </c>
      <c r="R1386">
        <v>259.32575300000002</v>
      </c>
      <c r="S1386" t="s">
        <v>204</v>
      </c>
      <c r="T1386" s="247">
        <v>45328.3356712963</v>
      </c>
    </row>
    <row r="1387" spans="1:20" x14ac:dyDescent="0.35">
      <c r="A1387" t="s">
        <v>98</v>
      </c>
      <c r="B1387" t="s">
        <v>99</v>
      </c>
      <c r="C1387" t="s">
        <v>97</v>
      </c>
      <c r="D1387" s="29">
        <v>45388</v>
      </c>
      <c r="E1387">
        <v>0</v>
      </c>
      <c r="F1387">
        <v>0</v>
      </c>
      <c r="G1387">
        <v>7.4499999999999997E-2</v>
      </c>
      <c r="H1387">
        <v>-2.5999999999999999E-3</v>
      </c>
      <c r="J1387">
        <v>240</v>
      </c>
      <c r="K1387">
        <v>260</v>
      </c>
      <c r="L1387">
        <v>227.414252</v>
      </c>
      <c r="R1387">
        <v>259.32575300000002</v>
      </c>
      <c r="S1387" t="s">
        <v>204</v>
      </c>
      <c r="T1387" s="247">
        <v>45328.3356712963</v>
      </c>
    </row>
    <row r="1388" spans="1:20" x14ac:dyDescent="0.35">
      <c r="A1388" t="s">
        <v>98</v>
      </c>
      <c r="B1388" t="s">
        <v>99</v>
      </c>
      <c r="C1388" t="s">
        <v>97</v>
      </c>
      <c r="D1388" s="29">
        <v>45389</v>
      </c>
      <c r="E1388">
        <v>0</v>
      </c>
      <c r="F1388">
        <v>0</v>
      </c>
      <c r="G1388">
        <v>7.4499999999999997E-2</v>
      </c>
      <c r="H1388">
        <v>-2.5999999999999999E-3</v>
      </c>
      <c r="J1388">
        <v>240</v>
      </c>
      <c r="K1388">
        <v>260</v>
      </c>
      <c r="L1388">
        <v>227.414252</v>
      </c>
      <c r="R1388">
        <v>259.32575300000002</v>
      </c>
      <c r="S1388" t="s">
        <v>204</v>
      </c>
      <c r="T1388" s="247">
        <v>45328.3356712963</v>
      </c>
    </row>
    <row r="1389" spans="1:20" x14ac:dyDescent="0.35">
      <c r="A1389" t="s">
        <v>98</v>
      </c>
      <c r="B1389" t="s">
        <v>99</v>
      </c>
      <c r="C1389" t="s">
        <v>97</v>
      </c>
      <c r="D1389" s="29">
        <v>45390</v>
      </c>
      <c r="E1389">
        <v>0.34039999999999998</v>
      </c>
      <c r="F1389">
        <v>0.23050000000000001</v>
      </c>
      <c r="G1389">
        <v>0.42159999999999997</v>
      </c>
      <c r="H1389">
        <v>0.32519999999999999</v>
      </c>
      <c r="J1389">
        <v>150</v>
      </c>
      <c r="K1389">
        <v>175</v>
      </c>
      <c r="L1389">
        <v>227.414252</v>
      </c>
      <c r="R1389">
        <v>259.32575300000002</v>
      </c>
      <c r="S1389" t="s">
        <v>204</v>
      </c>
      <c r="T1389" s="247">
        <v>45328.3356712963</v>
      </c>
    </row>
    <row r="1390" spans="1:20" x14ac:dyDescent="0.35">
      <c r="A1390" t="s">
        <v>98</v>
      </c>
      <c r="B1390" t="s">
        <v>99</v>
      </c>
      <c r="C1390" t="s">
        <v>97</v>
      </c>
      <c r="D1390" s="29">
        <v>45391</v>
      </c>
      <c r="E1390">
        <v>0.34039999999999998</v>
      </c>
      <c r="F1390">
        <v>0.23050000000000001</v>
      </c>
      <c r="G1390">
        <v>0.42159999999999997</v>
      </c>
      <c r="H1390">
        <v>0.32519999999999999</v>
      </c>
      <c r="J1390">
        <v>150</v>
      </c>
      <c r="K1390">
        <v>175</v>
      </c>
      <c r="L1390">
        <v>227.414252</v>
      </c>
      <c r="R1390">
        <v>259.32575300000002</v>
      </c>
      <c r="S1390" t="s">
        <v>204</v>
      </c>
      <c r="T1390" s="247">
        <v>45328.3356712963</v>
      </c>
    </row>
    <row r="1391" spans="1:20" x14ac:dyDescent="0.35">
      <c r="A1391" t="s">
        <v>98</v>
      </c>
      <c r="B1391" t="s">
        <v>99</v>
      </c>
      <c r="C1391" t="s">
        <v>97</v>
      </c>
      <c r="D1391" s="29">
        <v>45392</v>
      </c>
      <c r="E1391">
        <v>0.34039999999999998</v>
      </c>
      <c r="F1391">
        <v>0.23050000000000001</v>
      </c>
      <c r="G1391">
        <v>0.42159999999999997</v>
      </c>
      <c r="H1391">
        <v>0.32519999999999999</v>
      </c>
      <c r="J1391">
        <v>150</v>
      </c>
      <c r="K1391">
        <v>175</v>
      </c>
      <c r="L1391">
        <v>227.414252</v>
      </c>
      <c r="R1391">
        <v>259.32575300000002</v>
      </c>
      <c r="S1391" t="s">
        <v>204</v>
      </c>
      <c r="T1391" s="247">
        <v>45328.3356712963</v>
      </c>
    </row>
    <row r="1392" spans="1:20" x14ac:dyDescent="0.35">
      <c r="A1392" t="s">
        <v>98</v>
      </c>
      <c r="B1392" t="s">
        <v>99</v>
      </c>
      <c r="C1392" t="s">
        <v>97</v>
      </c>
      <c r="D1392" s="29">
        <v>45393</v>
      </c>
      <c r="E1392">
        <v>0.34039999999999998</v>
      </c>
      <c r="F1392">
        <v>0.23050000000000001</v>
      </c>
      <c r="G1392">
        <v>0.42159999999999997</v>
      </c>
      <c r="H1392">
        <v>0.32519999999999999</v>
      </c>
      <c r="J1392">
        <v>150</v>
      </c>
      <c r="K1392">
        <v>175</v>
      </c>
      <c r="L1392">
        <v>227.414252</v>
      </c>
      <c r="R1392">
        <v>259.32575300000002</v>
      </c>
      <c r="S1392" t="s">
        <v>204</v>
      </c>
      <c r="T1392" s="247">
        <v>45328.3356712963</v>
      </c>
    </row>
    <row r="1393" spans="1:20" x14ac:dyDescent="0.35">
      <c r="A1393" t="s">
        <v>98</v>
      </c>
      <c r="B1393" t="s">
        <v>99</v>
      </c>
      <c r="C1393" t="s">
        <v>97</v>
      </c>
      <c r="D1393" s="29">
        <v>45394</v>
      </c>
      <c r="E1393">
        <v>0.34039999999999998</v>
      </c>
      <c r="F1393">
        <v>0.23050000000000001</v>
      </c>
      <c r="G1393">
        <v>0.42159999999999997</v>
      </c>
      <c r="H1393">
        <v>0.32519999999999999</v>
      </c>
      <c r="J1393">
        <v>150</v>
      </c>
      <c r="K1393">
        <v>175</v>
      </c>
      <c r="L1393">
        <v>227.414252</v>
      </c>
      <c r="R1393">
        <v>259.32575300000002</v>
      </c>
      <c r="S1393" t="s">
        <v>204</v>
      </c>
      <c r="T1393" s="247">
        <v>45328.3356712963</v>
      </c>
    </row>
    <row r="1394" spans="1:20" x14ac:dyDescent="0.35">
      <c r="A1394" t="s">
        <v>98</v>
      </c>
      <c r="B1394" t="s">
        <v>99</v>
      </c>
      <c r="C1394" t="s">
        <v>97</v>
      </c>
      <c r="D1394" s="29">
        <v>45395</v>
      </c>
      <c r="E1394">
        <v>0.34039999999999998</v>
      </c>
      <c r="F1394">
        <v>0.23050000000000001</v>
      </c>
      <c r="G1394">
        <v>0.42159999999999997</v>
      </c>
      <c r="H1394">
        <v>0.32519999999999999</v>
      </c>
      <c r="J1394">
        <v>150</v>
      </c>
      <c r="K1394">
        <v>175</v>
      </c>
      <c r="L1394">
        <v>227.414252</v>
      </c>
      <c r="R1394">
        <v>259.32575300000002</v>
      </c>
      <c r="S1394" t="s">
        <v>204</v>
      </c>
      <c r="T1394" s="247">
        <v>45328.3356712963</v>
      </c>
    </row>
    <row r="1395" spans="1:20" x14ac:dyDescent="0.35">
      <c r="A1395" t="s">
        <v>98</v>
      </c>
      <c r="B1395" t="s">
        <v>99</v>
      </c>
      <c r="C1395" t="s">
        <v>97</v>
      </c>
      <c r="D1395" s="29">
        <v>45396</v>
      </c>
      <c r="E1395">
        <v>0.34039999999999998</v>
      </c>
      <c r="F1395">
        <v>0.23050000000000001</v>
      </c>
      <c r="G1395">
        <v>0.42159999999999997</v>
      </c>
      <c r="H1395">
        <v>0.32519999999999999</v>
      </c>
      <c r="J1395">
        <v>150</v>
      </c>
      <c r="K1395">
        <v>175</v>
      </c>
      <c r="L1395">
        <v>227.414252</v>
      </c>
      <c r="R1395">
        <v>259.32575300000002</v>
      </c>
      <c r="S1395" t="s">
        <v>204</v>
      </c>
      <c r="T1395" s="247">
        <v>45328.3356712963</v>
      </c>
    </row>
    <row r="1396" spans="1:20" x14ac:dyDescent="0.35">
      <c r="A1396" t="s">
        <v>98</v>
      </c>
      <c r="B1396" t="s">
        <v>99</v>
      </c>
      <c r="C1396" t="s">
        <v>97</v>
      </c>
      <c r="D1396" s="29">
        <v>45397</v>
      </c>
      <c r="E1396">
        <v>1</v>
      </c>
      <c r="F1396">
        <v>1</v>
      </c>
      <c r="G1396">
        <v>1</v>
      </c>
      <c r="H1396">
        <v>1</v>
      </c>
      <c r="J1396">
        <v>0</v>
      </c>
      <c r="K1396">
        <v>0</v>
      </c>
      <c r="L1396">
        <v>227.414252</v>
      </c>
      <c r="R1396">
        <v>259.32575300000002</v>
      </c>
      <c r="S1396" t="s">
        <v>204</v>
      </c>
      <c r="T1396" s="247">
        <v>45328.3356712963</v>
      </c>
    </row>
    <row r="1397" spans="1:20" x14ac:dyDescent="0.35">
      <c r="A1397" t="s">
        <v>98</v>
      </c>
      <c r="B1397" t="s">
        <v>99</v>
      </c>
      <c r="C1397" t="s">
        <v>97</v>
      </c>
      <c r="D1397" s="29">
        <v>45398</v>
      </c>
      <c r="E1397">
        <v>1</v>
      </c>
      <c r="F1397">
        <v>1</v>
      </c>
      <c r="G1397">
        <v>1</v>
      </c>
      <c r="H1397">
        <v>1</v>
      </c>
      <c r="J1397">
        <v>0</v>
      </c>
      <c r="K1397">
        <v>0</v>
      </c>
      <c r="L1397">
        <v>227.414252</v>
      </c>
      <c r="R1397">
        <v>259.32575300000002</v>
      </c>
      <c r="S1397" t="s">
        <v>204</v>
      </c>
      <c r="T1397" s="247">
        <v>45328.3356712963</v>
      </c>
    </row>
    <row r="1398" spans="1:20" x14ac:dyDescent="0.35">
      <c r="A1398" t="s">
        <v>98</v>
      </c>
      <c r="B1398" t="s">
        <v>99</v>
      </c>
      <c r="C1398" t="s">
        <v>97</v>
      </c>
      <c r="D1398" s="29">
        <v>45399</v>
      </c>
      <c r="E1398">
        <v>1</v>
      </c>
      <c r="F1398">
        <v>1</v>
      </c>
      <c r="G1398">
        <v>1</v>
      </c>
      <c r="H1398">
        <v>1</v>
      </c>
      <c r="J1398">
        <v>0</v>
      </c>
      <c r="K1398">
        <v>0</v>
      </c>
      <c r="L1398">
        <v>227.414252</v>
      </c>
      <c r="R1398">
        <v>259.32575300000002</v>
      </c>
      <c r="S1398" t="s">
        <v>204</v>
      </c>
      <c r="T1398" s="247">
        <v>45328.3356712963</v>
      </c>
    </row>
    <row r="1399" spans="1:20" x14ac:dyDescent="0.35">
      <c r="A1399" t="s">
        <v>98</v>
      </c>
      <c r="B1399" t="s">
        <v>99</v>
      </c>
      <c r="C1399" t="s">
        <v>97</v>
      </c>
      <c r="D1399" s="29">
        <v>45400</v>
      </c>
      <c r="E1399">
        <v>1</v>
      </c>
      <c r="F1399">
        <v>1</v>
      </c>
      <c r="G1399">
        <v>1</v>
      </c>
      <c r="H1399">
        <v>1</v>
      </c>
      <c r="J1399">
        <v>0</v>
      </c>
      <c r="K1399">
        <v>0</v>
      </c>
      <c r="L1399">
        <v>227.414252</v>
      </c>
      <c r="R1399">
        <v>259.32575300000002</v>
      </c>
      <c r="S1399" t="s">
        <v>204</v>
      </c>
      <c r="T1399" s="247">
        <v>45328.3356712963</v>
      </c>
    </row>
    <row r="1400" spans="1:20" x14ac:dyDescent="0.35">
      <c r="A1400" t="s">
        <v>98</v>
      </c>
      <c r="B1400" t="s">
        <v>99</v>
      </c>
      <c r="C1400" t="s">
        <v>97</v>
      </c>
      <c r="D1400" s="29">
        <v>45401</v>
      </c>
      <c r="E1400">
        <v>1</v>
      </c>
      <c r="F1400">
        <v>1</v>
      </c>
      <c r="G1400">
        <v>1</v>
      </c>
      <c r="H1400">
        <v>1</v>
      </c>
      <c r="J1400">
        <v>0</v>
      </c>
      <c r="K1400">
        <v>0</v>
      </c>
      <c r="L1400">
        <v>227.414252</v>
      </c>
      <c r="R1400">
        <v>259.32575300000002</v>
      </c>
      <c r="S1400" t="s">
        <v>204</v>
      </c>
      <c r="T1400" s="247">
        <v>45328.3356712963</v>
      </c>
    </row>
    <row r="1401" spans="1:20" x14ac:dyDescent="0.35">
      <c r="A1401" t="s">
        <v>98</v>
      </c>
      <c r="B1401" t="s">
        <v>99</v>
      </c>
      <c r="C1401" t="s">
        <v>97</v>
      </c>
      <c r="D1401" s="29">
        <v>45402</v>
      </c>
      <c r="E1401">
        <v>0.5383</v>
      </c>
      <c r="F1401">
        <v>0.14249999999999999</v>
      </c>
      <c r="G1401">
        <v>0.59509999999999996</v>
      </c>
      <c r="H1401">
        <v>0.248</v>
      </c>
      <c r="J1401">
        <v>105</v>
      </c>
      <c r="K1401">
        <v>195</v>
      </c>
      <c r="L1401">
        <v>227.414252</v>
      </c>
      <c r="R1401">
        <v>259.32575300000002</v>
      </c>
      <c r="S1401" t="s">
        <v>204</v>
      </c>
      <c r="T1401" s="247">
        <v>45328.3356712963</v>
      </c>
    </row>
    <row r="1402" spans="1:20" x14ac:dyDescent="0.35">
      <c r="A1402" t="s">
        <v>98</v>
      </c>
      <c r="B1402" t="s">
        <v>99</v>
      </c>
      <c r="C1402" t="s">
        <v>97</v>
      </c>
      <c r="D1402" s="29">
        <v>45403</v>
      </c>
      <c r="E1402">
        <v>0.5383</v>
      </c>
      <c r="F1402">
        <v>0.14249999999999999</v>
      </c>
      <c r="G1402">
        <v>0.59509999999999996</v>
      </c>
      <c r="H1402">
        <v>0.248</v>
      </c>
      <c r="J1402">
        <v>105</v>
      </c>
      <c r="K1402">
        <v>195</v>
      </c>
      <c r="L1402">
        <v>227.414252</v>
      </c>
      <c r="R1402">
        <v>259.32575300000002</v>
      </c>
      <c r="S1402" t="s">
        <v>204</v>
      </c>
      <c r="T1402" s="247">
        <v>45328.3356712963</v>
      </c>
    </row>
    <row r="1403" spans="1:20" x14ac:dyDescent="0.35">
      <c r="A1403" t="s">
        <v>98</v>
      </c>
      <c r="B1403" t="s">
        <v>99</v>
      </c>
      <c r="C1403" t="s">
        <v>97</v>
      </c>
      <c r="D1403" s="29">
        <v>45404</v>
      </c>
      <c r="E1403">
        <v>1</v>
      </c>
      <c r="F1403">
        <v>1</v>
      </c>
      <c r="G1403">
        <v>1</v>
      </c>
      <c r="H1403">
        <v>1</v>
      </c>
      <c r="J1403">
        <v>0</v>
      </c>
      <c r="K1403">
        <v>0</v>
      </c>
      <c r="L1403">
        <v>227.414252</v>
      </c>
      <c r="R1403">
        <v>259.32575300000002</v>
      </c>
      <c r="S1403" t="s">
        <v>204</v>
      </c>
      <c r="T1403" s="247">
        <v>45328.3356712963</v>
      </c>
    </row>
    <row r="1404" spans="1:20" x14ac:dyDescent="0.35">
      <c r="A1404" t="s">
        <v>98</v>
      </c>
      <c r="B1404" t="s">
        <v>99</v>
      </c>
      <c r="C1404" t="s">
        <v>97</v>
      </c>
      <c r="D1404" s="29">
        <v>45405</v>
      </c>
      <c r="E1404">
        <v>1</v>
      </c>
      <c r="F1404">
        <v>1</v>
      </c>
      <c r="G1404">
        <v>1</v>
      </c>
      <c r="H1404">
        <v>1</v>
      </c>
      <c r="J1404">
        <v>0</v>
      </c>
      <c r="K1404">
        <v>0</v>
      </c>
      <c r="L1404">
        <v>227.414252</v>
      </c>
      <c r="R1404">
        <v>259.32575300000002</v>
      </c>
      <c r="S1404" t="s">
        <v>204</v>
      </c>
      <c r="T1404" s="247">
        <v>45328.3356712963</v>
      </c>
    </row>
    <row r="1405" spans="1:20" x14ac:dyDescent="0.35">
      <c r="A1405" t="s">
        <v>98</v>
      </c>
      <c r="B1405" t="s">
        <v>99</v>
      </c>
      <c r="C1405" t="s">
        <v>97</v>
      </c>
      <c r="D1405" s="29">
        <v>45406</v>
      </c>
      <c r="E1405">
        <v>1</v>
      </c>
      <c r="F1405">
        <v>1</v>
      </c>
      <c r="G1405">
        <v>1</v>
      </c>
      <c r="H1405">
        <v>1</v>
      </c>
      <c r="J1405">
        <v>0</v>
      </c>
      <c r="K1405">
        <v>0</v>
      </c>
      <c r="L1405">
        <v>227.414252</v>
      </c>
      <c r="R1405">
        <v>259.32575300000002</v>
      </c>
      <c r="S1405" t="s">
        <v>204</v>
      </c>
      <c r="T1405" s="247">
        <v>45328.3356712963</v>
      </c>
    </row>
    <row r="1406" spans="1:20" x14ac:dyDescent="0.35">
      <c r="A1406" t="s">
        <v>98</v>
      </c>
      <c r="B1406" t="s">
        <v>99</v>
      </c>
      <c r="C1406" t="s">
        <v>97</v>
      </c>
      <c r="D1406" s="29">
        <v>45407</v>
      </c>
      <c r="E1406">
        <v>1</v>
      </c>
      <c r="F1406">
        <v>1</v>
      </c>
      <c r="G1406">
        <v>1</v>
      </c>
      <c r="H1406">
        <v>1</v>
      </c>
      <c r="J1406">
        <v>0</v>
      </c>
      <c r="K1406">
        <v>0</v>
      </c>
      <c r="L1406">
        <v>227.414252</v>
      </c>
      <c r="R1406">
        <v>259.32575300000002</v>
      </c>
      <c r="S1406" t="s">
        <v>204</v>
      </c>
      <c r="T1406" s="247">
        <v>45328.335682870369</v>
      </c>
    </row>
    <row r="1407" spans="1:20" x14ac:dyDescent="0.35">
      <c r="A1407" t="s">
        <v>98</v>
      </c>
      <c r="B1407" t="s">
        <v>99</v>
      </c>
      <c r="C1407" t="s">
        <v>97</v>
      </c>
      <c r="D1407" s="29">
        <v>45408</v>
      </c>
      <c r="E1407">
        <v>1</v>
      </c>
      <c r="F1407">
        <v>1</v>
      </c>
      <c r="G1407">
        <v>1</v>
      </c>
      <c r="H1407">
        <v>1</v>
      </c>
      <c r="J1407">
        <v>0</v>
      </c>
      <c r="K1407">
        <v>0</v>
      </c>
      <c r="L1407">
        <v>227.414252</v>
      </c>
      <c r="R1407">
        <v>259.32575300000002</v>
      </c>
      <c r="S1407" t="s">
        <v>204</v>
      </c>
      <c r="T1407" s="247">
        <v>45328.3356712963</v>
      </c>
    </row>
    <row r="1408" spans="1:20" x14ac:dyDescent="0.35">
      <c r="A1408" t="s">
        <v>98</v>
      </c>
      <c r="B1408" t="s">
        <v>99</v>
      </c>
      <c r="C1408" t="s">
        <v>97</v>
      </c>
      <c r="D1408" s="29">
        <v>45409</v>
      </c>
      <c r="E1408">
        <v>0.80210000000000004</v>
      </c>
      <c r="F1408">
        <v>0.4723</v>
      </c>
      <c r="G1408">
        <v>0.82650000000000001</v>
      </c>
      <c r="H1408">
        <v>0.5373</v>
      </c>
      <c r="J1408">
        <v>45</v>
      </c>
      <c r="K1408">
        <v>120</v>
      </c>
      <c r="L1408">
        <v>227.414252</v>
      </c>
      <c r="R1408">
        <v>259.32575300000002</v>
      </c>
      <c r="S1408" t="s">
        <v>204</v>
      </c>
      <c r="T1408" s="247">
        <v>45328.3356712963</v>
      </c>
    </row>
    <row r="1409" spans="1:20" x14ac:dyDescent="0.35">
      <c r="A1409" t="s">
        <v>98</v>
      </c>
      <c r="B1409" t="s">
        <v>99</v>
      </c>
      <c r="C1409" t="s">
        <v>97</v>
      </c>
      <c r="D1409" s="29">
        <v>45410</v>
      </c>
      <c r="E1409">
        <v>0.80210000000000004</v>
      </c>
      <c r="F1409">
        <v>0.4723</v>
      </c>
      <c r="G1409">
        <v>0.82650000000000001</v>
      </c>
      <c r="H1409">
        <v>0.5373</v>
      </c>
      <c r="J1409">
        <v>45</v>
      </c>
      <c r="K1409">
        <v>120</v>
      </c>
      <c r="L1409">
        <v>227.414252</v>
      </c>
      <c r="R1409">
        <v>259.32575300000002</v>
      </c>
      <c r="S1409" t="s">
        <v>204</v>
      </c>
      <c r="T1409" s="247">
        <v>45328.3356712963</v>
      </c>
    </row>
    <row r="1410" spans="1:20" x14ac:dyDescent="0.35">
      <c r="A1410" t="s">
        <v>98</v>
      </c>
      <c r="B1410" t="s">
        <v>99</v>
      </c>
      <c r="C1410" t="s">
        <v>97</v>
      </c>
      <c r="D1410" s="29">
        <v>45411</v>
      </c>
      <c r="E1410">
        <v>0.80210000000000004</v>
      </c>
      <c r="F1410">
        <v>0.4723</v>
      </c>
      <c r="G1410">
        <v>0.82650000000000001</v>
      </c>
      <c r="H1410">
        <v>0.5373</v>
      </c>
      <c r="J1410">
        <v>45</v>
      </c>
      <c r="K1410">
        <v>120</v>
      </c>
      <c r="L1410">
        <v>227.414252</v>
      </c>
      <c r="R1410">
        <v>259.32575300000002</v>
      </c>
      <c r="S1410" t="s">
        <v>204</v>
      </c>
      <c r="T1410" s="247">
        <v>45328.335682870369</v>
      </c>
    </row>
    <row r="1411" spans="1:20" x14ac:dyDescent="0.35">
      <c r="A1411" t="s">
        <v>98</v>
      </c>
      <c r="B1411" t="s">
        <v>99</v>
      </c>
      <c r="C1411" t="s">
        <v>97</v>
      </c>
      <c r="D1411" s="29">
        <v>45412</v>
      </c>
      <c r="E1411">
        <v>0.80210000000000004</v>
      </c>
      <c r="F1411">
        <v>0.4723</v>
      </c>
      <c r="G1411">
        <v>0.82650000000000001</v>
      </c>
      <c r="H1411">
        <v>0.5373</v>
      </c>
      <c r="J1411">
        <v>45</v>
      </c>
      <c r="K1411">
        <v>120</v>
      </c>
      <c r="L1411">
        <v>227.414252</v>
      </c>
      <c r="R1411">
        <v>259.32575300000002</v>
      </c>
      <c r="S1411" t="s">
        <v>204</v>
      </c>
      <c r="T1411" s="247">
        <v>45328.335682870369</v>
      </c>
    </row>
    <row r="1412" spans="1:20" x14ac:dyDescent="0.35">
      <c r="A1412" t="s">
        <v>98</v>
      </c>
      <c r="B1412" t="s">
        <v>99</v>
      </c>
      <c r="C1412" t="s">
        <v>97</v>
      </c>
      <c r="D1412" s="29">
        <v>45413</v>
      </c>
      <c r="E1412">
        <v>0.80210000000000004</v>
      </c>
      <c r="F1412">
        <v>0.4723</v>
      </c>
      <c r="G1412">
        <v>0.82650000000000001</v>
      </c>
      <c r="H1412">
        <v>0.5373</v>
      </c>
      <c r="J1412">
        <v>45</v>
      </c>
      <c r="K1412">
        <v>120</v>
      </c>
      <c r="L1412">
        <v>227.414252</v>
      </c>
      <c r="R1412">
        <v>259.32575300000002</v>
      </c>
      <c r="S1412" t="s">
        <v>204</v>
      </c>
      <c r="T1412" s="247">
        <v>45335.333402777775</v>
      </c>
    </row>
    <row r="1413" spans="1:20" x14ac:dyDescent="0.35">
      <c r="A1413" t="s">
        <v>98</v>
      </c>
      <c r="B1413" t="s">
        <v>99</v>
      </c>
      <c r="C1413" t="s">
        <v>97</v>
      </c>
      <c r="D1413" s="29">
        <v>45414</v>
      </c>
      <c r="E1413">
        <v>0.80210000000000004</v>
      </c>
      <c r="F1413">
        <v>0.4723</v>
      </c>
      <c r="G1413">
        <v>0.82650000000000001</v>
      </c>
      <c r="H1413">
        <v>0.5373</v>
      </c>
      <c r="J1413">
        <v>45</v>
      </c>
      <c r="K1413">
        <v>120</v>
      </c>
      <c r="L1413">
        <v>227.414252</v>
      </c>
      <c r="R1413">
        <v>259.32575300000002</v>
      </c>
      <c r="S1413" t="s">
        <v>204</v>
      </c>
      <c r="T1413" s="247">
        <v>45335.333391203705</v>
      </c>
    </row>
    <row r="1414" spans="1:20" x14ac:dyDescent="0.35">
      <c r="A1414" t="s">
        <v>98</v>
      </c>
      <c r="B1414" t="s">
        <v>99</v>
      </c>
      <c r="C1414" t="s">
        <v>97</v>
      </c>
      <c r="D1414" s="29">
        <v>45415</v>
      </c>
      <c r="E1414">
        <v>0.80210000000000004</v>
      </c>
      <c r="F1414">
        <v>0.4723</v>
      </c>
      <c r="G1414">
        <v>0.82650000000000001</v>
      </c>
      <c r="H1414">
        <v>0.5373</v>
      </c>
      <c r="J1414">
        <v>45</v>
      </c>
      <c r="K1414">
        <v>120</v>
      </c>
      <c r="L1414">
        <v>227.414252</v>
      </c>
      <c r="R1414">
        <v>259.32575300000002</v>
      </c>
      <c r="S1414" t="s">
        <v>204</v>
      </c>
      <c r="T1414" s="247">
        <v>45335.333391203705</v>
      </c>
    </row>
    <row r="1415" spans="1:20" x14ac:dyDescent="0.35">
      <c r="A1415" t="s">
        <v>98</v>
      </c>
      <c r="B1415" t="s">
        <v>99</v>
      </c>
      <c r="C1415" t="s">
        <v>97</v>
      </c>
      <c r="D1415" s="29">
        <v>45416</v>
      </c>
      <c r="E1415">
        <v>0</v>
      </c>
      <c r="F1415">
        <v>0</v>
      </c>
      <c r="G1415">
        <v>0</v>
      </c>
      <c r="H1415">
        <v>0</v>
      </c>
      <c r="L1415">
        <v>227.414252</v>
      </c>
      <c r="R1415">
        <v>259.32575300000002</v>
      </c>
      <c r="S1415" t="s">
        <v>204</v>
      </c>
      <c r="T1415" s="247">
        <v>45328.335682870369</v>
      </c>
    </row>
    <row r="1416" spans="1:20" x14ac:dyDescent="0.35">
      <c r="A1416" t="s">
        <v>98</v>
      </c>
      <c r="B1416" t="s">
        <v>99</v>
      </c>
      <c r="C1416" t="s">
        <v>97</v>
      </c>
      <c r="D1416" s="29">
        <v>45417</v>
      </c>
      <c r="E1416">
        <v>0</v>
      </c>
      <c r="F1416">
        <v>0</v>
      </c>
      <c r="G1416">
        <v>0</v>
      </c>
      <c r="H1416">
        <v>0</v>
      </c>
      <c r="L1416">
        <v>227.414252</v>
      </c>
      <c r="R1416">
        <v>259.32575300000002</v>
      </c>
      <c r="S1416" t="s">
        <v>204</v>
      </c>
      <c r="T1416" s="247">
        <v>45328.335682870369</v>
      </c>
    </row>
    <row r="1417" spans="1:20" x14ac:dyDescent="0.35">
      <c r="A1417" t="s">
        <v>98</v>
      </c>
      <c r="B1417" t="s">
        <v>99</v>
      </c>
      <c r="C1417" t="s">
        <v>97</v>
      </c>
      <c r="D1417" s="29">
        <v>45418</v>
      </c>
      <c r="E1417">
        <v>0</v>
      </c>
      <c r="F1417">
        <v>0</v>
      </c>
      <c r="G1417">
        <v>0</v>
      </c>
      <c r="H1417">
        <v>0</v>
      </c>
      <c r="L1417">
        <v>227.414252</v>
      </c>
      <c r="R1417">
        <v>259.32575300000002</v>
      </c>
      <c r="S1417" t="s">
        <v>204</v>
      </c>
      <c r="T1417" s="247">
        <v>45328.335682870369</v>
      </c>
    </row>
    <row r="1418" spans="1:20" x14ac:dyDescent="0.35">
      <c r="A1418" t="s">
        <v>98</v>
      </c>
      <c r="B1418" t="s">
        <v>99</v>
      </c>
      <c r="C1418" t="s">
        <v>97</v>
      </c>
      <c r="D1418" s="29">
        <v>45419</v>
      </c>
      <c r="E1418">
        <v>0</v>
      </c>
      <c r="F1418">
        <v>0</v>
      </c>
      <c r="G1418">
        <v>0</v>
      </c>
      <c r="H1418">
        <v>0</v>
      </c>
      <c r="L1418">
        <v>227.414252</v>
      </c>
      <c r="R1418">
        <v>259.32575300000002</v>
      </c>
      <c r="S1418" t="s">
        <v>204</v>
      </c>
      <c r="T1418" s="247">
        <v>45328.335682870369</v>
      </c>
    </row>
    <row r="1419" spans="1:20" x14ac:dyDescent="0.35">
      <c r="A1419" t="s">
        <v>98</v>
      </c>
      <c r="B1419" t="s">
        <v>99</v>
      </c>
      <c r="C1419" t="s">
        <v>97</v>
      </c>
      <c r="D1419" s="29">
        <v>45420</v>
      </c>
      <c r="E1419">
        <v>0</v>
      </c>
      <c r="F1419">
        <v>0</v>
      </c>
      <c r="G1419">
        <v>0</v>
      </c>
      <c r="H1419">
        <v>0</v>
      </c>
      <c r="L1419">
        <v>227.414252</v>
      </c>
      <c r="R1419">
        <v>259.32575300000002</v>
      </c>
      <c r="S1419" t="s">
        <v>204</v>
      </c>
      <c r="T1419" s="247">
        <v>45328.335682870369</v>
      </c>
    </row>
    <row r="1420" spans="1:20" x14ac:dyDescent="0.35">
      <c r="A1420" t="s">
        <v>98</v>
      </c>
      <c r="B1420" t="s">
        <v>99</v>
      </c>
      <c r="C1420" t="s">
        <v>97</v>
      </c>
      <c r="D1420" s="29">
        <v>45421</v>
      </c>
      <c r="E1420">
        <v>0</v>
      </c>
      <c r="F1420">
        <v>0</v>
      </c>
      <c r="G1420">
        <v>0</v>
      </c>
      <c r="H1420">
        <v>0</v>
      </c>
      <c r="L1420">
        <v>227.414252</v>
      </c>
      <c r="R1420">
        <v>259.32575300000002</v>
      </c>
      <c r="S1420" t="s">
        <v>204</v>
      </c>
      <c r="T1420" s="247">
        <v>45328.335682870369</v>
      </c>
    </row>
    <row r="1421" spans="1:20" x14ac:dyDescent="0.35">
      <c r="A1421" t="s">
        <v>98</v>
      </c>
      <c r="B1421" t="s">
        <v>99</v>
      </c>
      <c r="C1421" t="s">
        <v>97</v>
      </c>
      <c r="D1421" s="29">
        <v>45422</v>
      </c>
      <c r="E1421">
        <v>0</v>
      </c>
      <c r="F1421">
        <v>0</v>
      </c>
      <c r="G1421">
        <v>0</v>
      </c>
      <c r="H1421">
        <v>0</v>
      </c>
      <c r="L1421">
        <v>227.414252</v>
      </c>
      <c r="R1421">
        <v>259.32575300000002</v>
      </c>
      <c r="S1421" t="s">
        <v>204</v>
      </c>
      <c r="T1421" s="247">
        <v>45328.335682870369</v>
      </c>
    </row>
    <row r="1422" spans="1:20" x14ac:dyDescent="0.35">
      <c r="A1422" t="s">
        <v>98</v>
      </c>
      <c r="B1422" t="s">
        <v>99</v>
      </c>
      <c r="C1422" t="s">
        <v>97</v>
      </c>
      <c r="D1422" s="29">
        <v>45423</v>
      </c>
      <c r="E1422">
        <v>0</v>
      </c>
      <c r="F1422">
        <v>0</v>
      </c>
      <c r="G1422">
        <v>0</v>
      </c>
      <c r="H1422">
        <v>0</v>
      </c>
      <c r="L1422">
        <v>227.414252</v>
      </c>
      <c r="R1422">
        <v>259.32575300000002</v>
      </c>
      <c r="S1422" t="s">
        <v>204</v>
      </c>
      <c r="T1422" s="247">
        <v>45328.335682870369</v>
      </c>
    </row>
    <row r="1423" spans="1:20" x14ac:dyDescent="0.35">
      <c r="A1423" t="s">
        <v>98</v>
      </c>
      <c r="B1423" t="s">
        <v>99</v>
      </c>
      <c r="C1423" t="s">
        <v>97</v>
      </c>
      <c r="D1423" s="29">
        <v>45424</v>
      </c>
      <c r="E1423">
        <v>0</v>
      </c>
      <c r="F1423">
        <v>0</v>
      </c>
      <c r="G1423">
        <v>0</v>
      </c>
      <c r="H1423">
        <v>0</v>
      </c>
      <c r="L1423">
        <v>227.414252</v>
      </c>
      <c r="R1423">
        <v>259.32575300000002</v>
      </c>
      <c r="S1423" t="s">
        <v>204</v>
      </c>
      <c r="T1423" s="247">
        <v>45328.335682870369</v>
      </c>
    </row>
    <row r="1424" spans="1:20" x14ac:dyDescent="0.35">
      <c r="A1424" t="s">
        <v>98</v>
      </c>
      <c r="B1424" t="s">
        <v>99</v>
      </c>
      <c r="C1424" t="s">
        <v>97</v>
      </c>
      <c r="D1424" s="29">
        <v>45425</v>
      </c>
      <c r="E1424">
        <v>0</v>
      </c>
      <c r="F1424">
        <v>0</v>
      </c>
      <c r="G1424">
        <v>0</v>
      </c>
      <c r="H1424">
        <v>0</v>
      </c>
      <c r="L1424">
        <v>227.414252</v>
      </c>
      <c r="R1424">
        <v>259.32575300000002</v>
      </c>
      <c r="S1424" t="s">
        <v>204</v>
      </c>
      <c r="T1424" s="247">
        <v>45328.335682870369</v>
      </c>
    </row>
    <row r="1425" spans="1:20" x14ac:dyDescent="0.35">
      <c r="A1425" t="s">
        <v>98</v>
      </c>
      <c r="B1425" t="s">
        <v>99</v>
      </c>
      <c r="C1425" t="s">
        <v>97</v>
      </c>
      <c r="D1425" s="29">
        <v>45426</v>
      </c>
      <c r="E1425">
        <v>0</v>
      </c>
      <c r="F1425">
        <v>0</v>
      </c>
      <c r="G1425">
        <v>0</v>
      </c>
      <c r="H1425">
        <v>0</v>
      </c>
      <c r="L1425">
        <v>227.414252</v>
      </c>
      <c r="R1425">
        <v>259.32575300000002</v>
      </c>
      <c r="S1425" t="s">
        <v>204</v>
      </c>
      <c r="T1425" s="247">
        <v>45328.335682870369</v>
      </c>
    </row>
    <row r="1426" spans="1:20" x14ac:dyDescent="0.35">
      <c r="A1426" t="s">
        <v>98</v>
      </c>
      <c r="B1426" t="s">
        <v>99</v>
      </c>
      <c r="C1426" t="s">
        <v>97</v>
      </c>
      <c r="D1426" s="29">
        <v>45427</v>
      </c>
      <c r="E1426">
        <v>0</v>
      </c>
      <c r="F1426">
        <v>0</v>
      </c>
      <c r="G1426">
        <v>0</v>
      </c>
      <c r="H1426">
        <v>0</v>
      </c>
      <c r="L1426">
        <v>227.414252</v>
      </c>
      <c r="R1426">
        <v>259.32575300000002</v>
      </c>
      <c r="S1426" t="s">
        <v>204</v>
      </c>
      <c r="T1426" s="247">
        <v>45328.335682870369</v>
      </c>
    </row>
    <row r="1427" spans="1:20" x14ac:dyDescent="0.35">
      <c r="A1427" t="s">
        <v>98</v>
      </c>
      <c r="B1427" t="s">
        <v>99</v>
      </c>
      <c r="C1427" t="s">
        <v>97</v>
      </c>
      <c r="D1427" s="29">
        <v>45428</v>
      </c>
      <c r="E1427">
        <v>0</v>
      </c>
      <c r="F1427">
        <v>0</v>
      </c>
      <c r="G1427">
        <v>0</v>
      </c>
      <c r="H1427">
        <v>0</v>
      </c>
      <c r="L1427">
        <v>227.414252</v>
      </c>
      <c r="R1427">
        <v>259.32575300000002</v>
      </c>
      <c r="S1427" t="s">
        <v>204</v>
      </c>
      <c r="T1427" s="247">
        <v>45328.335682870369</v>
      </c>
    </row>
    <row r="1428" spans="1:20" x14ac:dyDescent="0.35">
      <c r="A1428" t="s">
        <v>98</v>
      </c>
      <c r="B1428" t="s">
        <v>99</v>
      </c>
      <c r="C1428" t="s">
        <v>97</v>
      </c>
      <c r="D1428" s="29">
        <v>45429</v>
      </c>
      <c r="E1428">
        <v>0</v>
      </c>
      <c r="F1428">
        <v>0</v>
      </c>
      <c r="G1428">
        <v>0</v>
      </c>
      <c r="H1428">
        <v>0</v>
      </c>
      <c r="L1428">
        <v>227.414252</v>
      </c>
      <c r="R1428">
        <v>259.32575300000002</v>
      </c>
      <c r="S1428" t="s">
        <v>204</v>
      </c>
      <c r="T1428" s="247">
        <v>45328.335682870369</v>
      </c>
    </row>
    <row r="1429" spans="1:20" x14ac:dyDescent="0.35">
      <c r="A1429" t="s">
        <v>98</v>
      </c>
      <c r="B1429" t="s">
        <v>99</v>
      </c>
      <c r="C1429" t="s">
        <v>97</v>
      </c>
      <c r="D1429" s="29">
        <v>45430</v>
      </c>
      <c r="E1429">
        <v>0</v>
      </c>
      <c r="F1429">
        <v>0</v>
      </c>
      <c r="G1429">
        <v>0</v>
      </c>
      <c r="H1429">
        <v>0</v>
      </c>
      <c r="L1429">
        <v>227.414252</v>
      </c>
      <c r="R1429">
        <v>259.32575300000002</v>
      </c>
      <c r="S1429" t="s">
        <v>204</v>
      </c>
      <c r="T1429" s="247">
        <v>45328.335682870369</v>
      </c>
    </row>
    <row r="1430" spans="1:20" x14ac:dyDescent="0.35">
      <c r="A1430" t="s">
        <v>98</v>
      </c>
      <c r="B1430" t="s">
        <v>99</v>
      </c>
      <c r="C1430" t="s">
        <v>97</v>
      </c>
      <c r="D1430" s="29">
        <v>45431</v>
      </c>
      <c r="E1430">
        <v>0</v>
      </c>
      <c r="F1430">
        <v>0</v>
      </c>
      <c r="G1430">
        <v>0</v>
      </c>
      <c r="H1430">
        <v>0</v>
      </c>
      <c r="L1430">
        <v>227.414252</v>
      </c>
      <c r="R1430">
        <v>259.32575300000002</v>
      </c>
      <c r="S1430" t="s">
        <v>204</v>
      </c>
      <c r="T1430" s="247">
        <v>45328.335682870369</v>
      </c>
    </row>
    <row r="1431" spans="1:20" x14ac:dyDescent="0.35">
      <c r="A1431" t="s">
        <v>98</v>
      </c>
      <c r="B1431" t="s">
        <v>99</v>
      </c>
      <c r="C1431" t="s">
        <v>97</v>
      </c>
      <c r="D1431" s="29">
        <v>45432</v>
      </c>
      <c r="E1431">
        <v>0</v>
      </c>
      <c r="F1431">
        <v>0</v>
      </c>
      <c r="G1431">
        <v>0</v>
      </c>
      <c r="H1431">
        <v>0</v>
      </c>
      <c r="L1431">
        <v>227.414252</v>
      </c>
      <c r="R1431">
        <v>259.32575300000002</v>
      </c>
      <c r="S1431" t="s">
        <v>204</v>
      </c>
      <c r="T1431" s="247">
        <v>45328.335682870369</v>
      </c>
    </row>
    <row r="1432" spans="1:20" x14ac:dyDescent="0.35">
      <c r="A1432" t="s">
        <v>98</v>
      </c>
      <c r="B1432" t="s">
        <v>99</v>
      </c>
      <c r="C1432" t="s">
        <v>97</v>
      </c>
      <c r="D1432" s="29">
        <v>45433</v>
      </c>
      <c r="E1432">
        <v>0.80210000000000004</v>
      </c>
      <c r="F1432">
        <v>0.4723</v>
      </c>
      <c r="G1432">
        <v>0.82650000000000001</v>
      </c>
      <c r="H1432">
        <v>0.5373</v>
      </c>
      <c r="J1432">
        <v>45</v>
      </c>
      <c r="K1432">
        <v>120</v>
      </c>
      <c r="L1432">
        <v>227.414252</v>
      </c>
      <c r="R1432">
        <v>259.32575300000002</v>
      </c>
      <c r="S1432" t="s">
        <v>204</v>
      </c>
      <c r="T1432" s="247">
        <v>45335.333449074074</v>
      </c>
    </row>
    <row r="1433" spans="1:20" x14ac:dyDescent="0.35">
      <c r="A1433" t="s">
        <v>98</v>
      </c>
      <c r="B1433" t="s">
        <v>99</v>
      </c>
      <c r="C1433" t="s">
        <v>97</v>
      </c>
      <c r="D1433" s="29">
        <v>45434</v>
      </c>
      <c r="E1433">
        <v>0.80210000000000004</v>
      </c>
      <c r="F1433">
        <v>0.4723</v>
      </c>
      <c r="G1433">
        <v>0.82650000000000001</v>
      </c>
      <c r="H1433">
        <v>0.5373</v>
      </c>
      <c r="J1433">
        <v>45</v>
      </c>
      <c r="K1433">
        <v>120</v>
      </c>
      <c r="L1433">
        <v>227.414252</v>
      </c>
      <c r="R1433">
        <v>259.32575300000002</v>
      </c>
      <c r="S1433" t="s">
        <v>204</v>
      </c>
      <c r="T1433" s="247">
        <v>45335.333449074074</v>
      </c>
    </row>
    <row r="1434" spans="1:20" x14ac:dyDescent="0.35">
      <c r="A1434" t="s">
        <v>98</v>
      </c>
      <c r="B1434" t="s">
        <v>99</v>
      </c>
      <c r="C1434" t="s">
        <v>97</v>
      </c>
      <c r="D1434" s="29">
        <v>45435</v>
      </c>
      <c r="E1434">
        <v>0</v>
      </c>
      <c r="F1434">
        <v>0</v>
      </c>
      <c r="G1434">
        <v>0</v>
      </c>
      <c r="H1434">
        <v>0</v>
      </c>
      <c r="L1434">
        <v>227.414252</v>
      </c>
      <c r="R1434">
        <v>259.32575300000002</v>
      </c>
      <c r="S1434" t="s">
        <v>204</v>
      </c>
      <c r="T1434" s="247">
        <v>45328.335682870369</v>
      </c>
    </row>
    <row r="1435" spans="1:20" x14ac:dyDescent="0.35">
      <c r="A1435" t="s">
        <v>98</v>
      </c>
      <c r="B1435" t="s">
        <v>99</v>
      </c>
      <c r="C1435" t="s">
        <v>97</v>
      </c>
      <c r="D1435" s="29">
        <v>45436</v>
      </c>
      <c r="E1435">
        <v>0</v>
      </c>
      <c r="F1435">
        <v>0</v>
      </c>
      <c r="G1435">
        <v>0</v>
      </c>
      <c r="H1435">
        <v>0</v>
      </c>
      <c r="L1435">
        <v>227.414252</v>
      </c>
      <c r="R1435">
        <v>259.32575300000002</v>
      </c>
      <c r="S1435" t="s">
        <v>204</v>
      </c>
      <c r="T1435" s="247">
        <v>45328.335682870369</v>
      </c>
    </row>
    <row r="1436" spans="1:20" x14ac:dyDescent="0.35">
      <c r="A1436" t="s">
        <v>98</v>
      </c>
      <c r="B1436" t="s">
        <v>99</v>
      </c>
      <c r="C1436" t="s">
        <v>97</v>
      </c>
      <c r="D1436" s="29">
        <v>45437</v>
      </c>
      <c r="E1436">
        <v>0</v>
      </c>
      <c r="F1436">
        <v>0</v>
      </c>
      <c r="G1436">
        <v>0</v>
      </c>
      <c r="H1436">
        <v>0</v>
      </c>
      <c r="L1436">
        <v>227.414252</v>
      </c>
      <c r="R1436">
        <v>259.32575300000002</v>
      </c>
      <c r="S1436" t="s">
        <v>204</v>
      </c>
      <c r="T1436" s="247">
        <v>45328.335682870369</v>
      </c>
    </row>
    <row r="1437" spans="1:20" x14ac:dyDescent="0.35">
      <c r="A1437" t="s">
        <v>98</v>
      </c>
      <c r="B1437" t="s">
        <v>99</v>
      </c>
      <c r="C1437" t="s">
        <v>97</v>
      </c>
      <c r="D1437" s="29">
        <v>45438</v>
      </c>
      <c r="E1437">
        <v>0</v>
      </c>
      <c r="F1437">
        <v>0</v>
      </c>
      <c r="G1437">
        <v>0</v>
      </c>
      <c r="H1437">
        <v>0</v>
      </c>
      <c r="L1437">
        <v>227.414252</v>
      </c>
      <c r="R1437">
        <v>259.32575300000002</v>
      </c>
      <c r="S1437" t="s">
        <v>204</v>
      </c>
      <c r="T1437" s="247">
        <v>45328.335682870369</v>
      </c>
    </row>
    <row r="1438" spans="1:20" x14ac:dyDescent="0.35">
      <c r="A1438" t="s">
        <v>98</v>
      </c>
      <c r="B1438" t="s">
        <v>99</v>
      </c>
      <c r="C1438" t="s">
        <v>97</v>
      </c>
      <c r="D1438" s="29">
        <v>45439</v>
      </c>
      <c r="E1438">
        <v>0</v>
      </c>
      <c r="F1438">
        <v>0</v>
      </c>
      <c r="G1438">
        <v>0</v>
      </c>
      <c r="H1438">
        <v>0</v>
      </c>
      <c r="L1438">
        <v>227.414252</v>
      </c>
      <c r="R1438">
        <v>259.32575300000002</v>
      </c>
      <c r="S1438" t="s">
        <v>204</v>
      </c>
      <c r="T1438" s="247">
        <v>45328.335682870369</v>
      </c>
    </row>
    <row r="1439" spans="1:20" x14ac:dyDescent="0.35">
      <c r="A1439" t="s">
        <v>98</v>
      </c>
      <c r="B1439" t="s">
        <v>99</v>
      </c>
      <c r="C1439" t="s">
        <v>97</v>
      </c>
      <c r="D1439" s="29">
        <v>45440</v>
      </c>
      <c r="E1439">
        <v>0</v>
      </c>
      <c r="F1439">
        <v>0</v>
      </c>
      <c r="G1439">
        <v>0</v>
      </c>
      <c r="H1439">
        <v>0</v>
      </c>
      <c r="L1439">
        <v>227.414252</v>
      </c>
      <c r="R1439">
        <v>259.32575300000002</v>
      </c>
      <c r="S1439" t="s">
        <v>204</v>
      </c>
      <c r="T1439" s="247">
        <v>45328.335682870369</v>
      </c>
    </row>
    <row r="1440" spans="1:20" x14ac:dyDescent="0.35">
      <c r="A1440" t="s">
        <v>98</v>
      </c>
      <c r="B1440" t="s">
        <v>99</v>
      </c>
      <c r="C1440" t="s">
        <v>97</v>
      </c>
      <c r="D1440" s="29">
        <v>45441</v>
      </c>
      <c r="E1440">
        <v>0</v>
      </c>
      <c r="F1440">
        <v>0</v>
      </c>
      <c r="G1440">
        <v>0</v>
      </c>
      <c r="H1440">
        <v>0</v>
      </c>
      <c r="L1440">
        <v>227.414252</v>
      </c>
      <c r="R1440">
        <v>259.32575300000002</v>
      </c>
      <c r="S1440" t="s">
        <v>204</v>
      </c>
      <c r="T1440" s="247">
        <v>45328.335682870369</v>
      </c>
    </row>
    <row r="1441" spans="1:20" x14ac:dyDescent="0.35">
      <c r="A1441" t="s">
        <v>98</v>
      </c>
      <c r="B1441" t="s">
        <v>99</v>
      </c>
      <c r="C1441" t="s">
        <v>97</v>
      </c>
      <c r="D1441" s="29">
        <v>45442</v>
      </c>
      <c r="E1441">
        <v>0</v>
      </c>
      <c r="F1441">
        <v>0</v>
      </c>
      <c r="G1441">
        <v>0</v>
      </c>
      <c r="H1441">
        <v>0</v>
      </c>
      <c r="L1441">
        <v>227.414252</v>
      </c>
      <c r="R1441">
        <v>259.32575300000002</v>
      </c>
      <c r="S1441" t="s">
        <v>204</v>
      </c>
      <c r="T1441" s="247">
        <v>45328.335682870369</v>
      </c>
    </row>
    <row r="1442" spans="1:20" x14ac:dyDescent="0.35">
      <c r="A1442" t="s">
        <v>98</v>
      </c>
      <c r="B1442" t="s">
        <v>99</v>
      </c>
      <c r="C1442" t="s">
        <v>97</v>
      </c>
      <c r="D1442" s="29">
        <v>45443</v>
      </c>
      <c r="E1442">
        <v>0</v>
      </c>
      <c r="F1442">
        <v>0</v>
      </c>
      <c r="G1442">
        <v>0</v>
      </c>
      <c r="H1442">
        <v>0</v>
      </c>
      <c r="L1442">
        <v>227.414252</v>
      </c>
      <c r="R1442">
        <v>259.32575300000002</v>
      </c>
      <c r="S1442" t="s">
        <v>204</v>
      </c>
      <c r="T1442" s="247">
        <v>45328.335682870369</v>
      </c>
    </row>
    <row r="1443" spans="1:20" x14ac:dyDescent="0.35">
      <c r="A1443" t="s">
        <v>98</v>
      </c>
      <c r="B1443" t="s">
        <v>99</v>
      </c>
      <c r="C1443" t="s">
        <v>97</v>
      </c>
      <c r="D1443" s="29">
        <v>45444</v>
      </c>
      <c r="E1443">
        <v>0</v>
      </c>
      <c r="F1443">
        <v>0</v>
      </c>
      <c r="G1443">
        <v>0</v>
      </c>
      <c r="H1443">
        <v>0</v>
      </c>
      <c r="L1443">
        <v>227.414252</v>
      </c>
      <c r="R1443">
        <v>259.32575300000002</v>
      </c>
      <c r="S1443" t="s">
        <v>204</v>
      </c>
      <c r="T1443" s="247">
        <v>45328.335682870369</v>
      </c>
    </row>
    <row r="1444" spans="1:20" x14ac:dyDescent="0.35">
      <c r="A1444" t="s">
        <v>98</v>
      </c>
      <c r="B1444" t="s">
        <v>99</v>
      </c>
      <c r="C1444" t="s">
        <v>97</v>
      </c>
      <c r="D1444" s="29">
        <v>45445</v>
      </c>
      <c r="E1444">
        <v>0</v>
      </c>
      <c r="F1444">
        <v>0</v>
      </c>
      <c r="G1444">
        <v>0</v>
      </c>
      <c r="H1444">
        <v>0</v>
      </c>
      <c r="L1444">
        <v>227.414252</v>
      </c>
      <c r="R1444">
        <v>259.32575300000002</v>
      </c>
      <c r="S1444" t="s">
        <v>204</v>
      </c>
      <c r="T1444" s="247">
        <v>45328.335682870369</v>
      </c>
    </row>
    <row r="1445" spans="1:20" x14ac:dyDescent="0.35">
      <c r="A1445" t="s">
        <v>98</v>
      </c>
      <c r="B1445" t="s">
        <v>99</v>
      </c>
      <c r="C1445" t="s">
        <v>97</v>
      </c>
      <c r="D1445" s="29">
        <v>45446</v>
      </c>
      <c r="E1445">
        <v>0</v>
      </c>
      <c r="F1445">
        <v>0</v>
      </c>
      <c r="G1445">
        <v>0</v>
      </c>
      <c r="H1445">
        <v>0</v>
      </c>
      <c r="L1445">
        <v>227.414252</v>
      </c>
      <c r="R1445">
        <v>259.32575300000002</v>
      </c>
      <c r="S1445" t="s">
        <v>204</v>
      </c>
      <c r="T1445" s="247">
        <v>45328.335682870369</v>
      </c>
    </row>
    <row r="1446" spans="1:20" x14ac:dyDescent="0.35">
      <c r="A1446" t="s">
        <v>98</v>
      </c>
      <c r="B1446" t="s">
        <v>99</v>
      </c>
      <c r="C1446" t="s">
        <v>97</v>
      </c>
      <c r="D1446" s="29">
        <v>45447</v>
      </c>
      <c r="E1446">
        <v>0</v>
      </c>
      <c r="F1446">
        <v>0</v>
      </c>
      <c r="G1446">
        <v>0</v>
      </c>
      <c r="H1446">
        <v>0</v>
      </c>
      <c r="L1446">
        <v>227.414252</v>
      </c>
      <c r="R1446">
        <v>259.32575300000002</v>
      </c>
      <c r="S1446" t="s">
        <v>204</v>
      </c>
      <c r="T1446" s="247">
        <v>45328.335682870369</v>
      </c>
    </row>
    <row r="1447" spans="1:20" x14ac:dyDescent="0.35">
      <c r="A1447" t="s">
        <v>98</v>
      </c>
      <c r="B1447" t="s">
        <v>99</v>
      </c>
      <c r="C1447" t="s">
        <v>97</v>
      </c>
      <c r="D1447" s="29">
        <v>45448</v>
      </c>
      <c r="E1447">
        <v>0</v>
      </c>
      <c r="F1447">
        <v>0</v>
      </c>
      <c r="G1447">
        <v>0</v>
      </c>
      <c r="H1447">
        <v>0</v>
      </c>
      <c r="L1447">
        <v>227.414252</v>
      </c>
      <c r="R1447">
        <v>259.32575300000002</v>
      </c>
      <c r="S1447" t="s">
        <v>204</v>
      </c>
      <c r="T1447" s="247">
        <v>45328.335682870369</v>
      </c>
    </row>
    <row r="1448" spans="1:20" x14ac:dyDescent="0.35">
      <c r="A1448" t="s">
        <v>98</v>
      </c>
      <c r="B1448" t="s">
        <v>99</v>
      </c>
      <c r="C1448" t="s">
        <v>97</v>
      </c>
      <c r="D1448" s="29">
        <v>45449</v>
      </c>
      <c r="E1448">
        <v>0</v>
      </c>
      <c r="F1448">
        <v>0</v>
      </c>
      <c r="G1448">
        <v>0</v>
      </c>
      <c r="H1448">
        <v>0</v>
      </c>
      <c r="L1448">
        <v>227.414252</v>
      </c>
      <c r="R1448">
        <v>259.32575300000002</v>
      </c>
      <c r="S1448" t="s">
        <v>204</v>
      </c>
      <c r="T1448" s="247">
        <v>45328.335682870369</v>
      </c>
    </row>
    <row r="1449" spans="1:20" x14ac:dyDescent="0.35">
      <c r="A1449" t="s">
        <v>98</v>
      </c>
      <c r="B1449" t="s">
        <v>99</v>
      </c>
      <c r="C1449" t="s">
        <v>97</v>
      </c>
      <c r="D1449" s="29">
        <v>45450</v>
      </c>
      <c r="E1449">
        <v>0</v>
      </c>
      <c r="F1449">
        <v>0</v>
      </c>
      <c r="G1449">
        <v>0</v>
      </c>
      <c r="H1449">
        <v>0</v>
      </c>
      <c r="L1449">
        <v>227.414252</v>
      </c>
      <c r="R1449">
        <v>259.32575300000002</v>
      </c>
      <c r="S1449" t="s">
        <v>204</v>
      </c>
      <c r="T1449" s="247">
        <v>45328.335682870369</v>
      </c>
    </row>
    <row r="1450" spans="1:20" x14ac:dyDescent="0.35">
      <c r="A1450" t="s">
        <v>98</v>
      </c>
      <c r="B1450" t="s">
        <v>99</v>
      </c>
      <c r="C1450" t="s">
        <v>97</v>
      </c>
      <c r="D1450" s="29">
        <v>45451</v>
      </c>
      <c r="E1450">
        <v>0</v>
      </c>
      <c r="F1450">
        <v>0</v>
      </c>
      <c r="G1450">
        <v>0</v>
      </c>
      <c r="H1450">
        <v>0</v>
      </c>
      <c r="L1450">
        <v>227.414252</v>
      </c>
      <c r="R1450">
        <v>259.32575300000002</v>
      </c>
      <c r="S1450" t="s">
        <v>204</v>
      </c>
      <c r="T1450" s="247">
        <v>45328.335682870369</v>
      </c>
    </row>
    <row r="1451" spans="1:20" x14ac:dyDescent="0.35">
      <c r="A1451" t="s">
        <v>98</v>
      </c>
      <c r="B1451" t="s">
        <v>99</v>
      </c>
      <c r="C1451" t="s">
        <v>97</v>
      </c>
      <c r="D1451" s="29">
        <v>45452</v>
      </c>
      <c r="E1451">
        <v>0</v>
      </c>
      <c r="F1451">
        <v>0</v>
      </c>
      <c r="G1451">
        <v>0</v>
      </c>
      <c r="H1451">
        <v>0</v>
      </c>
      <c r="L1451">
        <v>227.414252</v>
      </c>
      <c r="R1451">
        <v>259.32575300000002</v>
      </c>
      <c r="S1451" t="s">
        <v>204</v>
      </c>
      <c r="T1451" s="247">
        <v>45328.335682870369</v>
      </c>
    </row>
    <row r="1452" spans="1:20" x14ac:dyDescent="0.35">
      <c r="A1452" t="s">
        <v>98</v>
      </c>
      <c r="B1452" t="s">
        <v>99</v>
      </c>
      <c r="C1452" t="s">
        <v>97</v>
      </c>
      <c r="D1452" s="29">
        <v>45453</v>
      </c>
      <c r="E1452">
        <v>0</v>
      </c>
      <c r="F1452">
        <v>0</v>
      </c>
      <c r="G1452">
        <v>0</v>
      </c>
      <c r="H1452">
        <v>0</v>
      </c>
      <c r="L1452">
        <v>227.414252</v>
      </c>
      <c r="R1452">
        <v>259.32575300000002</v>
      </c>
      <c r="S1452" t="s">
        <v>204</v>
      </c>
      <c r="T1452" s="247">
        <v>45328.335694444446</v>
      </c>
    </row>
    <row r="1453" spans="1:20" x14ac:dyDescent="0.35">
      <c r="A1453" t="s">
        <v>98</v>
      </c>
      <c r="B1453" t="s">
        <v>99</v>
      </c>
      <c r="C1453" t="s">
        <v>97</v>
      </c>
      <c r="D1453" s="29">
        <v>45454</v>
      </c>
      <c r="E1453">
        <v>0</v>
      </c>
      <c r="F1453">
        <v>0</v>
      </c>
      <c r="G1453">
        <v>0</v>
      </c>
      <c r="H1453">
        <v>0</v>
      </c>
      <c r="L1453">
        <v>227.414252</v>
      </c>
      <c r="R1453">
        <v>259.32575300000002</v>
      </c>
      <c r="S1453" t="s">
        <v>204</v>
      </c>
      <c r="T1453" s="247">
        <v>45328.335682870369</v>
      </c>
    </row>
    <row r="1454" spans="1:20" x14ac:dyDescent="0.35">
      <c r="A1454" t="s">
        <v>98</v>
      </c>
      <c r="B1454" t="s">
        <v>99</v>
      </c>
      <c r="C1454" t="s">
        <v>97</v>
      </c>
      <c r="D1454" s="29">
        <v>45455</v>
      </c>
      <c r="E1454">
        <v>0</v>
      </c>
      <c r="F1454">
        <v>0</v>
      </c>
      <c r="G1454">
        <v>0</v>
      </c>
      <c r="H1454">
        <v>0</v>
      </c>
      <c r="L1454">
        <v>227.414252</v>
      </c>
      <c r="R1454">
        <v>259.32575300000002</v>
      </c>
      <c r="S1454" t="s">
        <v>204</v>
      </c>
      <c r="T1454" s="247">
        <v>45328.335694444446</v>
      </c>
    </row>
    <row r="1455" spans="1:20" x14ac:dyDescent="0.35">
      <c r="A1455" t="s">
        <v>98</v>
      </c>
      <c r="B1455" t="s">
        <v>99</v>
      </c>
      <c r="C1455" t="s">
        <v>97</v>
      </c>
      <c r="D1455" s="29">
        <v>45456</v>
      </c>
      <c r="E1455">
        <v>0</v>
      </c>
      <c r="F1455">
        <v>0</v>
      </c>
      <c r="G1455">
        <v>0</v>
      </c>
      <c r="H1455">
        <v>0</v>
      </c>
      <c r="L1455">
        <v>227.414252</v>
      </c>
      <c r="R1455">
        <v>259.32575300000002</v>
      </c>
      <c r="S1455" t="s">
        <v>204</v>
      </c>
      <c r="T1455" s="247">
        <v>45328.335694444446</v>
      </c>
    </row>
    <row r="1456" spans="1:20" x14ac:dyDescent="0.35">
      <c r="A1456" t="s">
        <v>98</v>
      </c>
      <c r="B1456" t="s">
        <v>99</v>
      </c>
      <c r="C1456" t="s">
        <v>97</v>
      </c>
      <c r="D1456" s="29">
        <v>45457</v>
      </c>
      <c r="E1456">
        <v>0</v>
      </c>
      <c r="F1456">
        <v>0</v>
      </c>
      <c r="G1456">
        <v>0</v>
      </c>
      <c r="H1456">
        <v>0</v>
      </c>
      <c r="L1456">
        <v>227.414252</v>
      </c>
      <c r="R1456">
        <v>259.32575300000002</v>
      </c>
      <c r="S1456" t="s">
        <v>204</v>
      </c>
      <c r="T1456" s="247">
        <v>45328.335694444446</v>
      </c>
    </row>
    <row r="1457" spans="1:20" x14ac:dyDescent="0.35">
      <c r="A1457" t="s">
        <v>98</v>
      </c>
      <c r="B1457" t="s">
        <v>99</v>
      </c>
      <c r="C1457" t="s">
        <v>97</v>
      </c>
      <c r="D1457" s="29">
        <v>45458</v>
      </c>
      <c r="E1457">
        <v>0</v>
      </c>
      <c r="F1457">
        <v>0</v>
      </c>
      <c r="G1457">
        <v>0</v>
      </c>
      <c r="H1457">
        <v>0</v>
      </c>
      <c r="L1457">
        <v>227.414252</v>
      </c>
      <c r="R1457">
        <v>259.32575300000002</v>
      </c>
      <c r="S1457" t="s">
        <v>204</v>
      </c>
      <c r="T1457" s="247">
        <v>45328.335694444446</v>
      </c>
    </row>
    <row r="1458" spans="1:20" x14ac:dyDescent="0.35">
      <c r="A1458" t="s">
        <v>98</v>
      </c>
      <c r="B1458" t="s">
        <v>99</v>
      </c>
      <c r="C1458" t="s">
        <v>97</v>
      </c>
      <c r="D1458" s="29">
        <v>45459</v>
      </c>
      <c r="E1458">
        <v>0</v>
      </c>
      <c r="F1458">
        <v>0</v>
      </c>
      <c r="G1458">
        <v>0</v>
      </c>
      <c r="H1458">
        <v>0</v>
      </c>
      <c r="L1458">
        <v>227.414252</v>
      </c>
      <c r="R1458">
        <v>259.32575300000002</v>
      </c>
      <c r="S1458" t="s">
        <v>204</v>
      </c>
      <c r="T1458" s="247">
        <v>45328.335694444446</v>
      </c>
    </row>
    <row r="1459" spans="1:20" x14ac:dyDescent="0.35">
      <c r="A1459" t="s">
        <v>98</v>
      </c>
      <c r="B1459" t="s">
        <v>99</v>
      </c>
      <c r="C1459" t="s">
        <v>97</v>
      </c>
      <c r="D1459" s="29">
        <v>45460</v>
      </c>
      <c r="E1459">
        <v>0</v>
      </c>
      <c r="F1459">
        <v>0</v>
      </c>
      <c r="G1459">
        <v>0</v>
      </c>
      <c r="H1459">
        <v>0</v>
      </c>
      <c r="L1459">
        <v>227.414252</v>
      </c>
      <c r="R1459">
        <v>259.32575300000002</v>
      </c>
      <c r="S1459" t="s">
        <v>204</v>
      </c>
      <c r="T1459" s="247">
        <v>45328.335694444446</v>
      </c>
    </row>
    <row r="1460" spans="1:20" x14ac:dyDescent="0.35">
      <c r="A1460" t="s">
        <v>98</v>
      </c>
      <c r="B1460" t="s">
        <v>99</v>
      </c>
      <c r="C1460" t="s">
        <v>97</v>
      </c>
      <c r="D1460" s="29">
        <v>45461</v>
      </c>
      <c r="E1460">
        <v>0</v>
      </c>
      <c r="F1460">
        <v>0</v>
      </c>
      <c r="G1460">
        <v>0</v>
      </c>
      <c r="H1460">
        <v>0</v>
      </c>
      <c r="L1460">
        <v>227.414252</v>
      </c>
      <c r="R1460">
        <v>259.32575300000002</v>
      </c>
      <c r="S1460" t="s">
        <v>204</v>
      </c>
      <c r="T1460" s="247">
        <v>45328.335694444446</v>
      </c>
    </row>
    <row r="1461" spans="1:20" x14ac:dyDescent="0.35">
      <c r="A1461" t="s">
        <v>98</v>
      </c>
      <c r="B1461" t="s">
        <v>99</v>
      </c>
      <c r="C1461" t="s">
        <v>97</v>
      </c>
      <c r="D1461" s="29">
        <v>45462</v>
      </c>
      <c r="E1461">
        <v>0</v>
      </c>
      <c r="F1461">
        <v>0</v>
      </c>
      <c r="G1461">
        <v>0</v>
      </c>
      <c r="H1461">
        <v>0</v>
      </c>
      <c r="L1461">
        <v>227.414252</v>
      </c>
      <c r="R1461">
        <v>259.32575300000002</v>
      </c>
      <c r="S1461" t="s">
        <v>204</v>
      </c>
      <c r="T1461" s="247">
        <v>45328.335694444446</v>
      </c>
    </row>
    <row r="1462" spans="1:20" x14ac:dyDescent="0.35">
      <c r="A1462" t="s">
        <v>98</v>
      </c>
      <c r="B1462" t="s">
        <v>99</v>
      </c>
      <c r="C1462" t="s">
        <v>97</v>
      </c>
      <c r="D1462" s="29">
        <v>45463</v>
      </c>
      <c r="E1462">
        <v>0</v>
      </c>
      <c r="F1462">
        <v>0</v>
      </c>
      <c r="G1462">
        <v>0</v>
      </c>
      <c r="H1462">
        <v>0</v>
      </c>
      <c r="L1462">
        <v>227.414252</v>
      </c>
      <c r="R1462">
        <v>259.32575300000002</v>
      </c>
      <c r="S1462" t="s">
        <v>204</v>
      </c>
      <c r="T1462" s="247">
        <v>45328.335694444446</v>
      </c>
    </row>
    <row r="1463" spans="1:20" x14ac:dyDescent="0.35">
      <c r="A1463" t="s">
        <v>98</v>
      </c>
      <c r="B1463" t="s">
        <v>99</v>
      </c>
      <c r="C1463" t="s">
        <v>97</v>
      </c>
      <c r="D1463" s="29">
        <v>45464</v>
      </c>
      <c r="E1463">
        <v>0</v>
      </c>
      <c r="F1463">
        <v>0</v>
      </c>
      <c r="G1463">
        <v>0</v>
      </c>
      <c r="H1463">
        <v>0</v>
      </c>
      <c r="L1463">
        <v>227.414252</v>
      </c>
      <c r="R1463">
        <v>259.32575300000002</v>
      </c>
      <c r="S1463" t="s">
        <v>204</v>
      </c>
      <c r="T1463" s="247">
        <v>45328.335694444446</v>
      </c>
    </row>
    <row r="1464" spans="1:20" x14ac:dyDescent="0.35">
      <c r="A1464" t="s">
        <v>98</v>
      </c>
      <c r="B1464" t="s">
        <v>99</v>
      </c>
      <c r="C1464" t="s">
        <v>97</v>
      </c>
      <c r="D1464" s="29">
        <v>45465</v>
      </c>
      <c r="E1464">
        <v>0</v>
      </c>
      <c r="F1464">
        <v>0</v>
      </c>
      <c r="G1464">
        <v>0</v>
      </c>
      <c r="H1464">
        <v>0</v>
      </c>
      <c r="L1464">
        <v>227.414252</v>
      </c>
      <c r="R1464">
        <v>259.32575300000002</v>
      </c>
      <c r="S1464" t="s">
        <v>204</v>
      </c>
      <c r="T1464" s="247">
        <v>45328.335694444446</v>
      </c>
    </row>
    <row r="1465" spans="1:20" x14ac:dyDescent="0.35">
      <c r="A1465" t="s">
        <v>98</v>
      </c>
      <c r="B1465" t="s">
        <v>99</v>
      </c>
      <c r="C1465" t="s">
        <v>97</v>
      </c>
      <c r="D1465" s="29">
        <v>45466</v>
      </c>
      <c r="E1465">
        <v>0</v>
      </c>
      <c r="F1465">
        <v>0</v>
      </c>
      <c r="G1465">
        <v>0</v>
      </c>
      <c r="H1465">
        <v>0</v>
      </c>
      <c r="L1465">
        <v>227.414252</v>
      </c>
      <c r="R1465">
        <v>259.32575300000002</v>
      </c>
      <c r="S1465" t="s">
        <v>204</v>
      </c>
      <c r="T1465" s="247">
        <v>45328.335694444446</v>
      </c>
    </row>
    <row r="1466" spans="1:20" x14ac:dyDescent="0.35">
      <c r="A1466" t="s">
        <v>98</v>
      </c>
      <c r="B1466" t="s">
        <v>99</v>
      </c>
      <c r="C1466" t="s">
        <v>97</v>
      </c>
      <c r="D1466" s="29">
        <v>45467</v>
      </c>
      <c r="E1466">
        <v>0</v>
      </c>
      <c r="F1466">
        <v>0</v>
      </c>
      <c r="G1466">
        <v>3.5999999999999997E-2</v>
      </c>
      <c r="H1466">
        <v>-2.5999999999999999E-3</v>
      </c>
      <c r="J1466">
        <v>250</v>
      </c>
      <c r="K1466">
        <v>260</v>
      </c>
      <c r="L1466">
        <v>227.414252</v>
      </c>
      <c r="R1466">
        <v>259.32575300000002</v>
      </c>
      <c r="S1466" t="s">
        <v>204</v>
      </c>
      <c r="T1466" s="247">
        <v>45336.333668981482</v>
      </c>
    </row>
    <row r="1467" spans="1:20" x14ac:dyDescent="0.35">
      <c r="A1467" t="s">
        <v>98</v>
      </c>
      <c r="B1467" t="s">
        <v>99</v>
      </c>
      <c r="C1467" t="s">
        <v>97</v>
      </c>
      <c r="D1467" s="29">
        <v>45468</v>
      </c>
      <c r="E1467">
        <v>0</v>
      </c>
      <c r="F1467">
        <v>0</v>
      </c>
      <c r="G1467">
        <v>3.5999999999999997E-2</v>
      </c>
      <c r="H1467">
        <v>-2.5999999999999999E-3</v>
      </c>
      <c r="J1467">
        <v>250</v>
      </c>
      <c r="K1467">
        <v>260</v>
      </c>
      <c r="L1467">
        <v>227.414252</v>
      </c>
      <c r="R1467">
        <v>259.32575300000002</v>
      </c>
      <c r="S1467" t="s">
        <v>204</v>
      </c>
      <c r="T1467" s="247">
        <v>45336.333668981482</v>
      </c>
    </row>
    <row r="1468" spans="1:20" x14ac:dyDescent="0.35">
      <c r="A1468" t="s">
        <v>98</v>
      </c>
      <c r="B1468" t="s">
        <v>99</v>
      </c>
      <c r="C1468" t="s">
        <v>97</v>
      </c>
      <c r="D1468" s="29">
        <v>45469</v>
      </c>
      <c r="E1468">
        <v>0</v>
      </c>
      <c r="F1468">
        <v>0</v>
      </c>
      <c r="G1468">
        <v>3.5999999999999997E-2</v>
      </c>
      <c r="H1468">
        <v>-2.5999999999999999E-3</v>
      </c>
      <c r="J1468">
        <v>250</v>
      </c>
      <c r="K1468">
        <v>260</v>
      </c>
      <c r="L1468">
        <v>227.414252</v>
      </c>
      <c r="R1468">
        <v>259.32575300000002</v>
      </c>
      <c r="S1468" t="s">
        <v>204</v>
      </c>
      <c r="T1468" s="247">
        <v>45336.333680555559</v>
      </c>
    </row>
    <row r="1469" spans="1:20" x14ac:dyDescent="0.35">
      <c r="A1469" t="s">
        <v>98</v>
      </c>
      <c r="B1469" t="s">
        <v>99</v>
      </c>
      <c r="C1469" t="s">
        <v>97</v>
      </c>
      <c r="D1469" s="29">
        <v>45470</v>
      </c>
      <c r="E1469">
        <v>0</v>
      </c>
      <c r="F1469">
        <v>0</v>
      </c>
      <c r="G1469">
        <v>3.5999999999999997E-2</v>
      </c>
      <c r="H1469">
        <v>-2.5999999999999999E-3</v>
      </c>
      <c r="J1469">
        <v>250</v>
      </c>
      <c r="K1469">
        <v>260</v>
      </c>
      <c r="L1469">
        <v>227.414252</v>
      </c>
      <c r="R1469">
        <v>259.32575300000002</v>
      </c>
      <c r="S1469" t="s">
        <v>204</v>
      </c>
      <c r="T1469" s="247">
        <v>45336.333668981482</v>
      </c>
    </row>
    <row r="1470" spans="1:20" x14ac:dyDescent="0.35">
      <c r="A1470" t="s">
        <v>98</v>
      </c>
      <c r="B1470" t="s">
        <v>99</v>
      </c>
      <c r="C1470" t="s">
        <v>97</v>
      </c>
      <c r="D1470" s="29">
        <v>45471</v>
      </c>
      <c r="E1470">
        <v>0</v>
      </c>
      <c r="F1470">
        <v>0</v>
      </c>
      <c r="G1470">
        <v>3.5999999999999997E-2</v>
      </c>
      <c r="H1470">
        <v>-2.5999999999999999E-3</v>
      </c>
      <c r="J1470">
        <v>250</v>
      </c>
      <c r="K1470">
        <v>260</v>
      </c>
      <c r="L1470">
        <v>227.414252</v>
      </c>
      <c r="R1470">
        <v>259.32575300000002</v>
      </c>
      <c r="S1470" t="s">
        <v>204</v>
      </c>
      <c r="T1470" s="247">
        <v>45336.333680555559</v>
      </c>
    </row>
    <row r="1471" spans="1:20" x14ac:dyDescent="0.35">
      <c r="A1471" t="s">
        <v>98</v>
      </c>
      <c r="B1471" t="s">
        <v>99</v>
      </c>
      <c r="C1471" t="s">
        <v>97</v>
      </c>
      <c r="D1471" s="29">
        <v>45472</v>
      </c>
      <c r="E1471">
        <v>0</v>
      </c>
      <c r="F1471">
        <v>0</v>
      </c>
      <c r="G1471">
        <v>3.5999999999999997E-2</v>
      </c>
      <c r="H1471">
        <v>-2.5999999999999999E-3</v>
      </c>
      <c r="J1471">
        <v>250</v>
      </c>
      <c r="K1471">
        <v>260</v>
      </c>
      <c r="L1471">
        <v>227.414252</v>
      </c>
      <c r="R1471">
        <v>259.32575300000002</v>
      </c>
      <c r="S1471" t="s">
        <v>204</v>
      </c>
      <c r="T1471" s="247">
        <v>45336.333668981482</v>
      </c>
    </row>
    <row r="1472" spans="1:20" x14ac:dyDescent="0.35">
      <c r="A1472" t="s">
        <v>98</v>
      </c>
      <c r="B1472" t="s">
        <v>99</v>
      </c>
      <c r="C1472" t="s">
        <v>97</v>
      </c>
      <c r="D1472" s="29">
        <v>45473</v>
      </c>
      <c r="E1472">
        <v>0</v>
      </c>
      <c r="F1472">
        <v>0</v>
      </c>
      <c r="G1472">
        <v>3.5999999999999997E-2</v>
      </c>
      <c r="H1472">
        <v>-2.5999999999999999E-3</v>
      </c>
      <c r="J1472">
        <v>250</v>
      </c>
      <c r="K1472">
        <v>260</v>
      </c>
      <c r="L1472">
        <v>227.414252</v>
      </c>
      <c r="R1472">
        <v>259.32575300000002</v>
      </c>
      <c r="S1472" t="s">
        <v>204</v>
      </c>
      <c r="T1472" s="247">
        <v>45336.333680555559</v>
      </c>
    </row>
    <row r="1473" spans="1:20" x14ac:dyDescent="0.35">
      <c r="A1473" t="s">
        <v>98</v>
      </c>
      <c r="B1473" t="s">
        <v>99</v>
      </c>
      <c r="C1473" t="s">
        <v>97</v>
      </c>
      <c r="D1473" s="29">
        <v>45474</v>
      </c>
      <c r="E1473">
        <v>0</v>
      </c>
      <c r="F1473">
        <v>0</v>
      </c>
      <c r="G1473">
        <v>3.5999999999999997E-2</v>
      </c>
      <c r="H1473">
        <v>-2.5999999999999999E-3</v>
      </c>
      <c r="J1473">
        <v>250</v>
      </c>
      <c r="K1473">
        <v>260</v>
      </c>
      <c r="L1473">
        <v>219.49425199999999</v>
      </c>
      <c r="R1473">
        <v>259.32575300000002</v>
      </c>
      <c r="S1473" t="s">
        <v>204</v>
      </c>
      <c r="T1473" s="247">
        <v>45336.333703703705</v>
      </c>
    </row>
    <row r="1474" spans="1:20" x14ac:dyDescent="0.35">
      <c r="A1474" t="s">
        <v>98</v>
      </c>
      <c r="B1474" t="s">
        <v>99</v>
      </c>
      <c r="C1474" t="s">
        <v>97</v>
      </c>
      <c r="D1474" s="29">
        <v>45475</v>
      </c>
      <c r="E1474">
        <v>0</v>
      </c>
      <c r="F1474">
        <v>0</v>
      </c>
      <c r="G1474">
        <v>3.5999999999999997E-2</v>
      </c>
      <c r="H1474">
        <v>-2.5999999999999999E-3</v>
      </c>
      <c r="J1474">
        <v>250</v>
      </c>
      <c r="K1474">
        <v>260</v>
      </c>
      <c r="L1474">
        <v>219.49425199999999</v>
      </c>
      <c r="R1474">
        <v>259.32575300000002</v>
      </c>
      <c r="S1474" t="s">
        <v>204</v>
      </c>
      <c r="T1474" s="247">
        <v>45336.333715277775</v>
      </c>
    </row>
    <row r="1475" spans="1:20" x14ac:dyDescent="0.35">
      <c r="A1475" t="s">
        <v>98</v>
      </c>
      <c r="B1475" t="s">
        <v>99</v>
      </c>
      <c r="C1475" t="s">
        <v>97</v>
      </c>
      <c r="D1475" s="29">
        <v>45476</v>
      </c>
      <c r="E1475">
        <v>0</v>
      </c>
      <c r="F1475">
        <v>0</v>
      </c>
      <c r="G1475">
        <v>3.5999999999999997E-2</v>
      </c>
      <c r="H1475">
        <v>-2.5999999999999999E-3</v>
      </c>
      <c r="J1475">
        <v>250</v>
      </c>
      <c r="K1475">
        <v>260</v>
      </c>
      <c r="L1475">
        <v>219.49425199999999</v>
      </c>
      <c r="R1475">
        <v>259.32575300000002</v>
      </c>
      <c r="S1475" t="s">
        <v>204</v>
      </c>
      <c r="T1475" s="247">
        <v>45336.333715277775</v>
      </c>
    </row>
    <row r="1476" spans="1:20" x14ac:dyDescent="0.35">
      <c r="A1476" t="s">
        <v>98</v>
      </c>
      <c r="B1476" t="s">
        <v>99</v>
      </c>
      <c r="C1476" t="s">
        <v>97</v>
      </c>
      <c r="D1476" s="29">
        <v>45477</v>
      </c>
      <c r="E1476">
        <v>0</v>
      </c>
      <c r="F1476">
        <v>0</v>
      </c>
      <c r="G1476">
        <v>3.5999999999999997E-2</v>
      </c>
      <c r="H1476">
        <v>-2.5999999999999999E-3</v>
      </c>
      <c r="J1476">
        <v>250</v>
      </c>
      <c r="K1476">
        <v>260</v>
      </c>
      <c r="L1476">
        <v>219.49425199999999</v>
      </c>
      <c r="R1476">
        <v>259.32575300000002</v>
      </c>
      <c r="S1476" t="s">
        <v>204</v>
      </c>
      <c r="T1476" s="247">
        <v>45336.333715277775</v>
      </c>
    </row>
    <row r="1477" spans="1:20" x14ac:dyDescent="0.35">
      <c r="A1477" t="s">
        <v>98</v>
      </c>
      <c r="B1477" t="s">
        <v>99</v>
      </c>
      <c r="C1477" t="s">
        <v>97</v>
      </c>
      <c r="D1477" s="29">
        <v>45478</v>
      </c>
      <c r="E1477">
        <v>0</v>
      </c>
      <c r="F1477">
        <v>0</v>
      </c>
      <c r="G1477">
        <v>3.5999999999999997E-2</v>
      </c>
      <c r="H1477">
        <v>-2.5999999999999999E-3</v>
      </c>
      <c r="J1477">
        <v>250</v>
      </c>
      <c r="K1477">
        <v>260</v>
      </c>
      <c r="L1477">
        <v>219.49425199999999</v>
      </c>
      <c r="R1477">
        <v>259.32575300000002</v>
      </c>
      <c r="S1477" t="s">
        <v>204</v>
      </c>
      <c r="T1477" s="247">
        <v>45336.333703703705</v>
      </c>
    </row>
    <row r="1478" spans="1:20" x14ac:dyDescent="0.35">
      <c r="A1478" t="s">
        <v>98</v>
      </c>
      <c r="B1478" t="s">
        <v>99</v>
      </c>
      <c r="C1478" t="s">
        <v>97</v>
      </c>
      <c r="D1478" s="29">
        <v>45479</v>
      </c>
      <c r="E1478">
        <v>0</v>
      </c>
      <c r="F1478">
        <v>0</v>
      </c>
      <c r="G1478">
        <v>0</v>
      </c>
      <c r="H1478">
        <v>0</v>
      </c>
      <c r="L1478">
        <v>219.49425199999999</v>
      </c>
      <c r="R1478">
        <v>259.32575300000002</v>
      </c>
      <c r="S1478" t="s">
        <v>204</v>
      </c>
      <c r="T1478" s="247">
        <v>45170.313599537039</v>
      </c>
    </row>
    <row r="1479" spans="1:20" x14ac:dyDescent="0.35">
      <c r="A1479" t="s">
        <v>98</v>
      </c>
      <c r="B1479" t="s">
        <v>99</v>
      </c>
      <c r="C1479" t="s">
        <v>97</v>
      </c>
      <c r="D1479" s="29">
        <v>45480</v>
      </c>
      <c r="E1479">
        <v>0</v>
      </c>
      <c r="F1479">
        <v>0</v>
      </c>
      <c r="G1479">
        <v>0</v>
      </c>
      <c r="H1479">
        <v>0</v>
      </c>
      <c r="L1479">
        <v>219.49425199999999</v>
      </c>
      <c r="R1479">
        <v>259.32575300000002</v>
      </c>
      <c r="S1479" t="s">
        <v>204</v>
      </c>
      <c r="T1479" s="247">
        <v>45170.313611111109</v>
      </c>
    </row>
    <row r="1480" spans="1:20" x14ac:dyDescent="0.35">
      <c r="A1480" t="s">
        <v>98</v>
      </c>
      <c r="B1480" t="s">
        <v>99</v>
      </c>
      <c r="C1480" t="s">
        <v>97</v>
      </c>
      <c r="D1480" s="29">
        <v>45481</v>
      </c>
      <c r="E1480">
        <v>1</v>
      </c>
      <c r="F1480">
        <v>1</v>
      </c>
      <c r="G1480">
        <v>1</v>
      </c>
      <c r="H1480">
        <v>1</v>
      </c>
      <c r="J1480">
        <v>0</v>
      </c>
      <c r="K1480">
        <v>0</v>
      </c>
      <c r="L1480">
        <v>219.49425199999999</v>
      </c>
      <c r="R1480">
        <v>259.32575300000002</v>
      </c>
      <c r="S1480" t="s">
        <v>204</v>
      </c>
      <c r="T1480" s="247">
        <v>45336.333715277775</v>
      </c>
    </row>
    <row r="1481" spans="1:20" x14ac:dyDescent="0.35">
      <c r="A1481" t="s">
        <v>98</v>
      </c>
      <c r="B1481" t="s">
        <v>99</v>
      </c>
      <c r="C1481" t="s">
        <v>97</v>
      </c>
      <c r="D1481" s="29">
        <v>45482</v>
      </c>
      <c r="E1481">
        <v>1</v>
      </c>
      <c r="F1481">
        <v>1</v>
      </c>
      <c r="G1481">
        <v>1</v>
      </c>
      <c r="H1481">
        <v>1</v>
      </c>
      <c r="J1481">
        <v>0</v>
      </c>
      <c r="K1481">
        <v>0</v>
      </c>
      <c r="L1481">
        <v>219.49425199999999</v>
      </c>
      <c r="R1481">
        <v>259.32575300000002</v>
      </c>
      <c r="S1481" t="s">
        <v>204</v>
      </c>
      <c r="T1481" s="247">
        <v>45336.333715277775</v>
      </c>
    </row>
    <row r="1482" spans="1:20" x14ac:dyDescent="0.35">
      <c r="A1482" t="s">
        <v>98</v>
      </c>
      <c r="B1482" t="s">
        <v>99</v>
      </c>
      <c r="C1482" t="s">
        <v>97</v>
      </c>
      <c r="D1482" s="29">
        <v>45483</v>
      </c>
      <c r="E1482">
        <v>1</v>
      </c>
      <c r="F1482">
        <v>1</v>
      </c>
      <c r="G1482">
        <v>1</v>
      </c>
      <c r="H1482">
        <v>1</v>
      </c>
      <c r="J1482">
        <v>0</v>
      </c>
      <c r="K1482">
        <v>0</v>
      </c>
      <c r="L1482">
        <v>219.49425199999999</v>
      </c>
      <c r="R1482">
        <v>259.32575300000002</v>
      </c>
      <c r="S1482" t="s">
        <v>204</v>
      </c>
      <c r="T1482" s="247">
        <v>45336.333715277775</v>
      </c>
    </row>
    <row r="1483" spans="1:20" x14ac:dyDescent="0.35">
      <c r="A1483" t="s">
        <v>98</v>
      </c>
      <c r="B1483" t="s">
        <v>99</v>
      </c>
      <c r="C1483" t="s">
        <v>97</v>
      </c>
      <c r="D1483" s="29">
        <v>45484</v>
      </c>
      <c r="E1483">
        <v>1</v>
      </c>
      <c r="F1483">
        <v>1</v>
      </c>
      <c r="G1483">
        <v>1</v>
      </c>
      <c r="H1483">
        <v>1</v>
      </c>
      <c r="J1483">
        <v>0</v>
      </c>
      <c r="K1483">
        <v>0</v>
      </c>
      <c r="L1483">
        <v>219.49425199999999</v>
      </c>
      <c r="R1483">
        <v>259.32575300000002</v>
      </c>
      <c r="S1483" t="s">
        <v>204</v>
      </c>
      <c r="T1483" s="247">
        <v>45336.333715277775</v>
      </c>
    </row>
    <row r="1484" spans="1:20" x14ac:dyDescent="0.35">
      <c r="A1484" t="s">
        <v>98</v>
      </c>
      <c r="B1484" t="s">
        <v>99</v>
      </c>
      <c r="C1484" t="s">
        <v>97</v>
      </c>
      <c r="D1484" s="29">
        <v>45485</v>
      </c>
      <c r="E1484">
        <v>1</v>
      </c>
      <c r="F1484">
        <v>1</v>
      </c>
      <c r="G1484">
        <v>1</v>
      </c>
      <c r="H1484">
        <v>1</v>
      </c>
      <c r="J1484">
        <v>0</v>
      </c>
      <c r="K1484">
        <v>0</v>
      </c>
      <c r="L1484">
        <v>219.49425199999999</v>
      </c>
      <c r="R1484">
        <v>259.32575300000002</v>
      </c>
      <c r="S1484" t="s">
        <v>204</v>
      </c>
      <c r="T1484" s="247">
        <v>45336.333715277775</v>
      </c>
    </row>
    <row r="1485" spans="1:20" x14ac:dyDescent="0.35">
      <c r="A1485" t="s">
        <v>98</v>
      </c>
      <c r="B1485" t="s">
        <v>99</v>
      </c>
      <c r="C1485" t="s">
        <v>97</v>
      </c>
      <c r="D1485" s="29">
        <v>45486</v>
      </c>
      <c r="E1485">
        <v>1</v>
      </c>
      <c r="F1485">
        <v>1</v>
      </c>
      <c r="G1485">
        <v>1</v>
      </c>
      <c r="H1485">
        <v>1</v>
      </c>
      <c r="J1485">
        <v>0</v>
      </c>
      <c r="K1485">
        <v>0</v>
      </c>
      <c r="L1485">
        <v>219.49425199999999</v>
      </c>
      <c r="R1485">
        <v>259.32575300000002</v>
      </c>
      <c r="S1485" t="s">
        <v>204</v>
      </c>
      <c r="T1485" s="247">
        <v>45336.333715277775</v>
      </c>
    </row>
    <row r="1486" spans="1:20" x14ac:dyDescent="0.35">
      <c r="A1486" t="s">
        <v>98</v>
      </c>
      <c r="B1486" t="s">
        <v>99</v>
      </c>
      <c r="C1486" t="s">
        <v>97</v>
      </c>
      <c r="D1486" s="29">
        <v>45487</v>
      </c>
      <c r="E1486">
        <v>1</v>
      </c>
      <c r="F1486">
        <v>1</v>
      </c>
      <c r="G1486">
        <v>1</v>
      </c>
      <c r="H1486">
        <v>1</v>
      </c>
      <c r="J1486">
        <v>0</v>
      </c>
      <c r="K1486">
        <v>0</v>
      </c>
      <c r="L1486">
        <v>219.49425199999999</v>
      </c>
      <c r="R1486">
        <v>259.32575300000002</v>
      </c>
      <c r="S1486" t="s">
        <v>204</v>
      </c>
      <c r="T1486" s="247">
        <v>45336.333715277775</v>
      </c>
    </row>
    <row r="1487" spans="1:20" x14ac:dyDescent="0.35">
      <c r="A1487" t="s">
        <v>98</v>
      </c>
      <c r="B1487" t="s">
        <v>99</v>
      </c>
      <c r="C1487" t="s">
        <v>97</v>
      </c>
      <c r="D1487" s="29">
        <v>45488</v>
      </c>
      <c r="E1487">
        <v>1</v>
      </c>
      <c r="F1487">
        <v>1</v>
      </c>
      <c r="G1487">
        <v>1</v>
      </c>
      <c r="H1487">
        <v>1</v>
      </c>
      <c r="J1487">
        <v>0</v>
      </c>
      <c r="K1487">
        <v>0</v>
      </c>
      <c r="L1487">
        <v>219.49425199999999</v>
      </c>
      <c r="R1487">
        <v>259.32575300000002</v>
      </c>
      <c r="S1487" t="s">
        <v>204</v>
      </c>
      <c r="T1487" s="247">
        <v>45336.333715277775</v>
      </c>
    </row>
    <row r="1488" spans="1:20" x14ac:dyDescent="0.35">
      <c r="A1488" t="s">
        <v>98</v>
      </c>
      <c r="B1488" t="s">
        <v>99</v>
      </c>
      <c r="C1488" t="s">
        <v>97</v>
      </c>
      <c r="D1488" s="29">
        <v>45489</v>
      </c>
      <c r="E1488">
        <v>0</v>
      </c>
      <c r="F1488">
        <v>0</v>
      </c>
      <c r="G1488">
        <v>1.67E-2</v>
      </c>
      <c r="H1488">
        <v>-2.5999999999999999E-3</v>
      </c>
      <c r="J1488">
        <v>255</v>
      </c>
      <c r="K1488">
        <v>260</v>
      </c>
      <c r="L1488">
        <v>219.49425199999999</v>
      </c>
      <c r="R1488">
        <v>259.32575300000002</v>
      </c>
      <c r="S1488" t="s">
        <v>204</v>
      </c>
      <c r="T1488" s="247">
        <v>45336.333738425928</v>
      </c>
    </row>
    <row r="1489" spans="1:20" x14ac:dyDescent="0.35">
      <c r="A1489" t="s">
        <v>98</v>
      </c>
      <c r="B1489" t="s">
        <v>99</v>
      </c>
      <c r="C1489" t="s">
        <v>97</v>
      </c>
      <c r="D1489" s="29">
        <v>45490</v>
      </c>
      <c r="E1489">
        <v>0</v>
      </c>
      <c r="F1489">
        <v>0</v>
      </c>
      <c r="G1489">
        <v>1.67E-2</v>
      </c>
      <c r="H1489">
        <v>-2.5999999999999999E-3</v>
      </c>
      <c r="J1489">
        <v>255</v>
      </c>
      <c r="K1489">
        <v>260</v>
      </c>
      <c r="L1489">
        <v>219.49425199999999</v>
      </c>
      <c r="R1489">
        <v>259.32575300000002</v>
      </c>
      <c r="S1489" t="s">
        <v>204</v>
      </c>
      <c r="T1489" s="247">
        <v>45336.333738425928</v>
      </c>
    </row>
    <row r="1490" spans="1:20" x14ac:dyDescent="0.35">
      <c r="A1490" t="s">
        <v>98</v>
      </c>
      <c r="B1490" t="s">
        <v>99</v>
      </c>
      <c r="C1490" t="s">
        <v>97</v>
      </c>
      <c r="D1490" s="29">
        <v>45491</v>
      </c>
      <c r="E1490">
        <v>0.27110000000000001</v>
      </c>
      <c r="F1490">
        <v>0.27110000000000001</v>
      </c>
      <c r="G1490">
        <v>0.38300000000000001</v>
      </c>
      <c r="H1490">
        <v>0.38300000000000001</v>
      </c>
      <c r="J1490">
        <v>160</v>
      </c>
      <c r="K1490">
        <v>160</v>
      </c>
      <c r="L1490">
        <v>219.49425199999999</v>
      </c>
      <c r="R1490">
        <v>259.32575300000002</v>
      </c>
      <c r="S1490" t="s">
        <v>204</v>
      </c>
      <c r="T1490" s="247">
        <v>45336.333738425928</v>
      </c>
    </row>
    <row r="1491" spans="1:20" x14ac:dyDescent="0.35">
      <c r="A1491" t="s">
        <v>98</v>
      </c>
      <c r="B1491" t="s">
        <v>99</v>
      </c>
      <c r="C1491" t="s">
        <v>97</v>
      </c>
      <c r="D1491" s="29">
        <v>45492</v>
      </c>
      <c r="E1491">
        <v>0.27110000000000001</v>
      </c>
      <c r="F1491">
        <v>0.27110000000000001</v>
      </c>
      <c r="G1491">
        <v>0.38300000000000001</v>
      </c>
      <c r="H1491">
        <v>0.38300000000000001</v>
      </c>
      <c r="J1491">
        <v>160</v>
      </c>
      <c r="K1491">
        <v>160</v>
      </c>
      <c r="L1491">
        <v>219.49425199999999</v>
      </c>
      <c r="R1491">
        <v>259.32575300000002</v>
      </c>
      <c r="S1491" t="s">
        <v>204</v>
      </c>
      <c r="T1491" s="247">
        <v>45336.333738425928</v>
      </c>
    </row>
    <row r="1492" spans="1:20" x14ac:dyDescent="0.35">
      <c r="A1492" t="s">
        <v>98</v>
      </c>
      <c r="B1492" t="s">
        <v>99</v>
      </c>
      <c r="C1492" t="s">
        <v>97</v>
      </c>
      <c r="D1492" s="29">
        <v>45493</v>
      </c>
      <c r="E1492">
        <v>0</v>
      </c>
      <c r="F1492">
        <v>0</v>
      </c>
      <c r="G1492">
        <v>0</v>
      </c>
      <c r="H1492">
        <v>0</v>
      </c>
      <c r="L1492">
        <v>219.49425199999999</v>
      </c>
      <c r="R1492">
        <v>259.32575300000002</v>
      </c>
      <c r="S1492" t="s">
        <v>204</v>
      </c>
      <c r="T1492" s="247">
        <v>45170.313657407409</v>
      </c>
    </row>
    <row r="1493" spans="1:20" x14ac:dyDescent="0.35">
      <c r="A1493" t="s">
        <v>98</v>
      </c>
      <c r="B1493" t="s">
        <v>99</v>
      </c>
      <c r="C1493" t="s">
        <v>97</v>
      </c>
      <c r="D1493" s="29">
        <v>45494</v>
      </c>
      <c r="E1493">
        <v>0</v>
      </c>
      <c r="F1493">
        <v>0</v>
      </c>
      <c r="G1493">
        <v>0</v>
      </c>
      <c r="H1493">
        <v>0</v>
      </c>
      <c r="L1493">
        <v>219.49425199999999</v>
      </c>
      <c r="R1493">
        <v>259.32575300000002</v>
      </c>
      <c r="S1493" t="s">
        <v>204</v>
      </c>
      <c r="T1493" s="247">
        <v>45170.313657407409</v>
      </c>
    </row>
    <row r="1494" spans="1:20" x14ac:dyDescent="0.35">
      <c r="A1494" t="s">
        <v>98</v>
      </c>
      <c r="B1494" t="s">
        <v>99</v>
      </c>
      <c r="C1494" t="s">
        <v>97</v>
      </c>
      <c r="D1494" s="29">
        <v>45495</v>
      </c>
      <c r="E1494">
        <v>0</v>
      </c>
      <c r="F1494">
        <v>0</v>
      </c>
      <c r="G1494">
        <v>0</v>
      </c>
      <c r="H1494">
        <v>0</v>
      </c>
      <c r="L1494">
        <v>219.49425199999999</v>
      </c>
      <c r="R1494">
        <v>259.32575300000002</v>
      </c>
      <c r="S1494" t="s">
        <v>204</v>
      </c>
      <c r="T1494" s="247">
        <v>45170.313657407409</v>
      </c>
    </row>
    <row r="1495" spans="1:20" x14ac:dyDescent="0.35">
      <c r="A1495" t="s">
        <v>98</v>
      </c>
      <c r="B1495" t="s">
        <v>99</v>
      </c>
      <c r="C1495" t="s">
        <v>97</v>
      </c>
      <c r="D1495" s="29">
        <v>45496</v>
      </c>
      <c r="E1495">
        <v>0</v>
      </c>
      <c r="F1495">
        <v>0</v>
      </c>
      <c r="G1495">
        <v>0</v>
      </c>
      <c r="H1495">
        <v>0</v>
      </c>
      <c r="L1495">
        <v>219.49425199999999</v>
      </c>
      <c r="R1495">
        <v>259.32575300000002</v>
      </c>
      <c r="S1495" t="s">
        <v>204</v>
      </c>
      <c r="T1495" s="247">
        <v>45170.313668981478</v>
      </c>
    </row>
    <row r="1496" spans="1:20" x14ac:dyDescent="0.35">
      <c r="A1496" t="s">
        <v>98</v>
      </c>
      <c r="B1496" t="s">
        <v>99</v>
      </c>
      <c r="C1496" t="s">
        <v>97</v>
      </c>
      <c r="D1496" s="29">
        <v>45497</v>
      </c>
      <c r="E1496">
        <v>0</v>
      </c>
      <c r="F1496">
        <v>0</v>
      </c>
      <c r="G1496">
        <v>0</v>
      </c>
      <c r="H1496">
        <v>0</v>
      </c>
      <c r="L1496">
        <v>219.49425199999999</v>
      </c>
      <c r="R1496">
        <v>259.32575300000002</v>
      </c>
      <c r="S1496" t="s">
        <v>204</v>
      </c>
      <c r="T1496" s="247">
        <v>45170.313668981478</v>
      </c>
    </row>
    <row r="1497" spans="1:20" x14ac:dyDescent="0.35">
      <c r="A1497" t="s">
        <v>98</v>
      </c>
      <c r="B1497" t="s">
        <v>99</v>
      </c>
      <c r="C1497" t="s">
        <v>97</v>
      </c>
      <c r="D1497" s="29">
        <v>45498</v>
      </c>
      <c r="E1497">
        <v>0</v>
      </c>
      <c r="F1497">
        <v>0</v>
      </c>
      <c r="G1497">
        <v>0</v>
      </c>
      <c r="H1497">
        <v>0</v>
      </c>
      <c r="L1497">
        <v>219.49425199999999</v>
      </c>
      <c r="R1497">
        <v>259.32575300000002</v>
      </c>
      <c r="S1497" t="s">
        <v>204</v>
      </c>
      <c r="T1497" s="247">
        <v>45170.313668981478</v>
      </c>
    </row>
    <row r="1498" spans="1:20" x14ac:dyDescent="0.35">
      <c r="A1498" t="s">
        <v>98</v>
      </c>
      <c r="B1498" t="s">
        <v>99</v>
      </c>
      <c r="C1498" t="s">
        <v>97</v>
      </c>
      <c r="D1498" s="29">
        <v>45499</v>
      </c>
      <c r="E1498">
        <v>0</v>
      </c>
      <c r="F1498">
        <v>0</v>
      </c>
      <c r="G1498">
        <v>0</v>
      </c>
      <c r="H1498">
        <v>0</v>
      </c>
      <c r="L1498">
        <v>219.49425199999999</v>
      </c>
      <c r="R1498">
        <v>259.32575300000002</v>
      </c>
      <c r="S1498" t="s">
        <v>204</v>
      </c>
      <c r="T1498" s="247">
        <v>45170.313668981478</v>
      </c>
    </row>
    <row r="1499" spans="1:20" x14ac:dyDescent="0.35">
      <c r="A1499" t="s">
        <v>98</v>
      </c>
      <c r="B1499" t="s">
        <v>99</v>
      </c>
      <c r="C1499" t="s">
        <v>97</v>
      </c>
      <c r="D1499" s="29">
        <v>45500</v>
      </c>
      <c r="E1499">
        <v>0</v>
      </c>
      <c r="F1499">
        <v>0</v>
      </c>
      <c r="G1499">
        <v>0</v>
      </c>
      <c r="H1499">
        <v>0</v>
      </c>
      <c r="L1499">
        <v>219.49425199999999</v>
      </c>
      <c r="R1499">
        <v>259.32575300000002</v>
      </c>
      <c r="S1499" t="s">
        <v>204</v>
      </c>
      <c r="T1499" s="247">
        <v>45170.313680555555</v>
      </c>
    </row>
    <row r="1500" spans="1:20" x14ac:dyDescent="0.35">
      <c r="A1500" t="s">
        <v>98</v>
      </c>
      <c r="B1500" t="s">
        <v>99</v>
      </c>
      <c r="C1500" t="s">
        <v>97</v>
      </c>
      <c r="D1500" s="29">
        <v>45501</v>
      </c>
      <c r="E1500">
        <v>0</v>
      </c>
      <c r="F1500">
        <v>0</v>
      </c>
      <c r="G1500">
        <v>0</v>
      </c>
      <c r="H1500">
        <v>0</v>
      </c>
      <c r="L1500">
        <v>219.49425199999999</v>
      </c>
      <c r="R1500">
        <v>259.32575300000002</v>
      </c>
      <c r="S1500" t="s">
        <v>204</v>
      </c>
      <c r="T1500" s="247">
        <v>45170.313680555555</v>
      </c>
    </row>
    <row r="1501" spans="1:20" x14ac:dyDescent="0.35">
      <c r="A1501" t="s">
        <v>98</v>
      </c>
      <c r="B1501" t="s">
        <v>99</v>
      </c>
      <c r="C1501" t="s">
        <v>97</v>
      </c>
      <c r="D1501" s="29">
        <v>45502</v>
      </c>
      <c r="E1501">
        <v>0</v>
      </c>
      <c r="F1501">
        <v>0</v>
      </c>
      <c r="G1501">
        <v>0</v>
      </c>
      <c r="H1501">
        <v>0</v>
      </c>
      <c r="L1501">
        <v>219.49425199999999</v>
      </c>
      <c r="R1501">
        <v>259.32575300000002</v>
      </c>
      <c r="S1501" t="s">
        <v>204</v>
      </c>
      <c r="T1501" s="247">
        <v>45170.313680555555</v>
      </c>
    </row>
    <row r="1502" spans="1:20" x14ac:dyDescent="0.35">
      <c r="A1502" t="s">
        <v>98</v>
      </c>
      <c r="B1502" t="s">
        <v>99</v>
      </c>
      <c r="C1502" t="s">
        <v>97</v>
      </c>
      <c r="D1502" s="29">
        <v>45503</v>
      </c>
      <c r="E1502">
        <v>0</v>
      </c>
      <c r="F1502">
        <v>0</v>
      </c>
      <c r="G1502">
        <v>0</v>
      </c>
      <c r="H1502">
        <v>0</v>
      </c>
      <c r="L1502">
        <v>219.49425199999999</v>
      </c>
      <c r="R1502">
        <v>259.32575300000002</v>
      </c>
      <c r="S1502" t="s">
        <v>204</v>
      </c>
      <c r="T1502" s="247">
        <v>45170.313692129632</v>
      </c>
    </row>
    <row r="1503" spans="1:20" x14ac:dyDescent="0.35">
      <c r="A1503" t="s">
        <v>98</v>
      </c>
      <c r="B1503" t="s">
        <v>99</v>
      </c>
      <c r="C1503" t="s">
        <v>97</v>
      </c>
      <c r="D1503" s="29">
        <v>45504</v>
      </c>
      <c r="E1503">
        <v>0</v>
      </c>
      <c r="F1503">
        <v>0</v>
      </c>
      <c r="G1503">
        <v>0</v>
      </c>
      <c r="H1503">
        <v>0</v>
      </c>
      <c r="L1503">
        <v>219.49425199999999</v>
      </c>
      <c r="R1503">
        <v>259.32575300000002</v>
      </c>
      <c r="S1503" t="s">
        <v>204</v>
      </c>
      <c r="T1503" s="247">
        <v>45170.313692129632</v>
      </c>
    </row>
    <row r="1504" spans="1:20" x14ac:dyDescent="0.35">
      <c r="A1504" t="s">
        <v>98</v>
      </c>
      <c r="B1504" t="s">
        <v>99</v>
      </c>
      <c r="C1504" t="s">
        <v>97</v>
      </c>
      <c r="D1504" s="29">
        <v>45505</v>
      </c>
      <c r="E1504">
        <v>0</v>
      </c>
      <c r="F1504">
        <v>0</v>
      </c>
      <c r="G1504">
        <v>0</v>
      </c>
      <c r="H1504">
        <v>0</v>
      </c>
      <c r="L1504">
        <v>219.49425199999999</v>
      </c>
      <c r="R1504">
        <v>259.32575300000002</v>
      </c>
      <c r="S1504" t="s">
        <v>204</v>
      </c>
      <c r="T1504" s="247">
        <v>45200.313287037039</v>
      </c>
    </row>
    <row r="1505" spans="1:20" x14ac:dyDescent="0.35">
      <c r="A1505" t="s">
        <v>98</v>
      </c>
      <c r="B1505" t="s">
        <v>99</v>
      </c>
      <c r="C1505" t="s">
        <v>97</v>
      </c>
      <c r="D1505" s="29">
        <v>45506</v>
      </c>
      <c r="E1505">
        <v>0</v>
      </c>
      <c r="F1505">
        <v>0</v>
      </c>
      <c r="G1505">
        <v>0</v>
      </c>
      <c r="H1505">
        <v>0</v>
      </c>
      <c r="L1505">
        <v>219.49425199999999</v>
      </c>
      <c r="R1505">
        <v>259.32575300000002</v>
      </c>
      <c r="S1505" t="s">
        <v>204</v>
      </c>
      <c r="T1505" s="247">
        <v>45200.313402777778</v>
      </c>
    </row>
    <row r="1506" spans="1:20" x14ac:dyDescent="0.35">
      <c r="A1506" t="s">
        <v>98</v>
      </c>
      <c r="B1506" t="s">
        <v>99</v>
      </c>
      <c r="C1506" t="s">
        <v>97</v>
      </c>
      <c r="D1506" s="29">
        <v>45507</v>
      </c>
      <c r="E1506">
        <v>0</v>
      </c>
      <c r="F1506">
        <v>0</v>
      </c>
      <c r="G1506">
        <v>0</v>
      </c>
      <c r="H1506">
        <v>0</v>
      </c>
      <c r="L1506">
        <v>219.49425199999999</v>
      </c>
      <c r="R1506">
        <v>259.32575300000002</v>
      </c>
      <c r="S1506" t="s">
        <v>204</v>
      </c>
      <c r="T1506" s="247">
        <v>45200.313657407409</v>
      </c>
    </row>
    <row r="1507" spans="1:20" x14ac:dyDescent="0.35">
      <c r="A1507" t="s">
        <v>98</v>
      </c>
      <c r="B1507" t="s">
        <v>99</v>
      </c>
      <c r="C1507" t="s">
        <v>97</v>
      </c>
      <c r="D1507" s="29">
        <v>45508</v>
      </c>
      <c r="E1507">
        <v>0</v>
      </c>
      <c r="F1507">
        <v>0</v>
      </c>
      <c r="G1507">
        <v>0</v>
      </c>
      <c r="H1507">
        <v>0</v>
      </c>
      <c r="L1507">
        <v>219.49425199999999</v>
      </c>
      <c r="R1507">
        <v>259.32575300000002</v>
      </c>
      <c r="S1507" t="s">
        <v>204</v>
      </c>
      <c r="T1507" s="247">
        <v>45200.313692129632</v>
      </c>
    </row>
    <row r="1508" spans="1:20" x14ac:dyDescent="0.35">
      <c r="A1508" t="s">
        <v>98</v>
      </c>
      <c r="B1508" t="s">
        <v>99</v>
      </c>
      <c r="C1508" t="s">
        <v>97</v>
      </c>
      <c r="D1508" s="29">
        <v>45509</v>
      </c>
      <c r="E1508">
        <v>0</v>
      </c>
      <c r="F1508">
        <v>0</v>
      </c>
      <c r="G1508">
        <v>0</v>
      </c>
      <c r="H1508">
        <v>0</v>
      </c>
      <c r="L1508">
        <v>219.49425199999999</v>
      </c>
      <c r="R1508">
        <v>259.32575300000002</v>
      </c>
      <c r="S1508" t="s">
        <v>204</v>
      </c>
      <c r="T1508" s="247">
        <v>45200.313715277778</v>
      </c>
    </row>
    <row r="1509" spans="1:20" x14ac:dyDescent="0.35">
      <c r="A1509" t="s">
        <v>98</v>
      </c>
      <c r="B1509" t="s">
        <v>99</v>
      </c>
      <c r="C1509" t="s">
        <v>97</v>
      </c>
      <c r="D1509" s="29">
        <v>45510</v>
      </c>
      <c r="E1509">
        <v>0</v>
      </c>
      <c r="F1509">
        <v>0</v>
      </c>
      <c r="G1509">
        <v>0</v>
      </c>
      <c r="H1509">
        <v>0</v>
      </c>
      <c r="L1509">
        <v>219.49425199999999</v>
      </c>
      <c r="R1509">
        <v>259.32575300000002</v>
      </c>
      <c r="S1509" t="s">
        <v>204</v>
      </c>
      <c r="T1509" s="247">
        <v>45200.313715277778</v>
      </c>
    </row>
    <row r="1510" spans="1:20" x14ac:dyDescent="0.35">
      <c r="A1510" t="s">
        <v>98</v>
      </c>
      <c r="B1510" t="s">
        <v>99</v>
      </c>
      <c r="C1510" t="s">
        <v>97</v>
      </c>
      <c r="D1510" s="29">
        <v>45511</v>
      </c>
      <c r="E1510">
        <v>0</v>
      </c>
      <c r="F1510">
        <v>0</v>
      </c>
      <c r="G1510">
        <v>0</v>
      </c>
      <c r="H1510">
        <v>0</v>
      </c>
      <c r="L1510">
        <v>219.49425199999999</v>
      </c>
      <c r="R1510">
        <v>259.32575300000002</v>
      </c>
      <c r="S1510" t="s">
        <v>204</v>
      </c>
      <c r="T1510" s="247">
        <v>45200.313726851855</v>
      </c>
    </row>
    <row r="1511" spans="1:20" x14ac:dyDescent="0.35">
      <c r="A1511" t="s">
        <v>98</v>
      </c>
      <c r="B1511" t="s">
        <v>99</v>
      </c>
      <c r="C1511" t="s">
        <v>97</v>
      </c>
      <c r="D1511" s="29">
        <v>45512</v>
      </c>
      <c r="E1511">
        <v>0</v>
      </c>
      <c r="F1511">
        <v>0</v>
      </c>
      <c r="G1511">
        <v>0</v>
      </c>
      <c r="H1511">
        <v>0</v>
      </c>
      <c r="L1511">
        <v>219.49425199999999</v>
      </c>
      <c r="R1511">
        <v>259.32575300000002</v>
      </c>
      <c r="S1511" t="s">
        <v>204</v>
      </c>
      <c r="T1511" s="247">
        <v>45200.313726851855</v>
      </c>
    </row>
    <row r="1512" spans="1:20" x14ac:dyDescent="0.35">
      <c r="A1512" t="s">
        <v>98</v>
      </c>
      <c r="B1512" t="s">
        <v>99</v>
      </c>
      <c r="C1512" t="s">
        <v>97</v>
      </c>
      <c r="D1512" s="29">
        <v>45513</v>
      </c>
      <c r="E1512">
        <v>0</v>
      </c>
      <c r="F1512">
        <v>0</v>
      </c>
      <c r="G1512">
        <v>0</v>
      </c>
      <c r="H1512">
        <v>0</v>
      </c>
      <c r="L1512">
        <v>219.49425199999999</v>
      </c>
      <c r="R1512">
        <v>259.32575300000002</v>
      </c>
      <c r="S1512" t="s">
        <v>204</v>
      </c>
      <c r="T1512" s="247">
        <v>45200.313726851855</v>
      </c>
    </row>
    <row r="1513" spans="1:20" x14ac:dyDescent="0.35">
      <c r="A1513" t="s">
        <v>98</v>
      </c>
      <c r="B1513" t="s">
        <v>99</v>
      </c>
      <c r="C1513" t="s">
        <v>97</v>
      </c>
      <c r="D1513" s="29">
        <v>45514</v>
      </c>
      <c r="E1513">
        <v>0</v>
      </c>
      <c r="F1513">
        <v>0</v>
      </c>
      <c r="G1513">
        <v>0</v>
      </c>
      <c r="H1513">
        <v>0</v>
      </c>
      <c r="L1513">
        <v>219.49425199999999</v>
      </c>
      <c r="R1513">
        <v>259.32575300000002</v>
      </c>
      <c r="S1513" t="s">
        <v>204</v>
      </c>
      <c r="T1513" s="247">
        <v>45200.313750000001</v>
      </c>
    </row>
    <row r="1514" spans="1:20" x14ac:dyDescent="0.35">
      <c r="A1514" t="s">
        <v>98</v>
      </c>
      <c r="B1514" t="s">
        <v>99</v>
      </c>
      <c r="C1514" t="s">
        <v>97</v>
      </c>
      <c r="D1514" s="29">
        <v>45515</v>
      </c>
      <c r="E1514">
        <v>0</v>
      </c>
      <c r="F1514">
        <v>0</v>
      </c>
      <c r="G1514">
        <v>0</v>
      </c>
      <c r="H1514">
        <v>0</v>
      </c>
      <c r="L1514">
        <v>219.49425199999999</v>
      </c>
      <c r="R1514">
        <v>259.32575300000002</v>
      </c>
      <c r="S1514" t="s">
        <v>204</v>
      </c>
      <c r="T1514" s="247">
        <v>45200.313750000001</v>
      </c>
    </row>
    <row r="1515" spans="1:20" x14ac:dyDescent="0.35">
      <c r="A1515" t="s">
        <v>98</v>
      </c>
      <c r="B1515" t="s">
        <v>99</v>
      </c>
      <c r="C1515" t="s">
        <v>97</v>
      </c>
      <c r="D1515" s="29">
        <v>45516</v>
      </c>
      <c r="E1515">
        <v>0</v>
      </c>
      <c r="F1515">
        <v>0</v>
      </c>
      <c r="G1515">
        <v>0</v>
      </c>
      <c r="H1515">
        <v>0</v>
      </c>
      <c r="L1515">
        <v>219.49425199999999</v>
      </c>
      <c r="R1515">
        <v>259.32575300000002</v>
      </c>
      <c r="S1515" t="s">
        <v>204</v>
      </c>
      <c r="T1515" s="247">
        <v>45200.313761574071</v>
      </c>
    </row>
    <row r="1516" spans="1:20" x14ac:dyDescent="0.35">
      <c r="A1516" t="s">
        <v>98</v>
      </c>
      <c r="B1516" t="s">
        <v>99</v>
      </c>
      <c r="C1516" t="s">
        <v>97</v>
      </c>
      <c r="D1516" s="29">
        <v>45517</v>
      </c>
      <c r="E1516">
        <v>0</v>
      </c>
      <c r="F1516">
        <v>0</v>
      </c>
      <c r="G1516">
        <v>0</v>
      </c>
      <c r="H1516">
        <v>0</v>
      </c>
      <c r="L1516">
        <v>219.49425199999999</v>
      </c>
      <c r="R1516">
        <v>259.32575300000002</v>
      </c>
      <c r="S1516" t="s">
        <v>204</v>
      </c>
      <c r="T1516" s="247">
        <v>45200.313761574071</v>
      </c>
    </row>
    <row r="1517" spans="1:20" x14ac:dyDescent="0.35">
      <c r="A1517" t="s">
        <v>98</v>
      </c>
      <c r="B1517" t="s">
        <v>99</v>
      </c>
      <c r="C1517" t="s">
        <v>97</v>
      </c>
      <c r="D1517" s="29">
        <v>45518</v>
      </c>
      <c r="E1517">
        <v>0</v>
      </c>
      <c r="F1517">
        <v>0</v>
      </c>
      <c r="G1517">
        <v>0</v>
      </c>
      <c r="H1517">
        <v>0</v>
      </c>
      <c r="L1517">
        <v>219.49425199999999</v>
      </c>
      <c r="R1517">
        <v>259.32575300000002</v>
      </c>
      <c r="S1517" t="s">
        <v>204</v>
      </c>
      <c r="T1517" s="247">
        <v>45200.313784722224</v>
      </c>
    </row>
    <row r="1518" spans="1:20" x14ac:dyDescent="0.35">
      <c r="A1518" t="s">
        <v>98</v>
      </c>
      <c r="B1518" t="s">
        <v>99</v>
      </c>
      <c r="C1518" t="s">
        <v>97</v>
      </c>
      <c r="D1518" s="29">
        <v>45519</v>
      </c>
      <c r="E1518">
        <v>0</v>
      </c>
      <c r="F1518">
        <v>0</v>
      </c>
      <c r="G1518">
        <v>0</v>
      </c>
      <c r="H1518">
        <v>0</v>
      </c>
      <c r="L1518">
        <v>219.49425199999999</v>
      </c>
      <c r="R1518">
        <v>259.32575300000002</v>
      </c>
      <c r="S1518" t="s">
        <v>204</v>
      </c>
      <c r="T1518" s="247">
        <v>45200.313784722224</v>
      </c>
    </row>
    <row r="1519" spans="1:20" x14ac:dyDescent="0.35">
      <c r="A1519" t="s">
        <v>98</v>
      </c>
      <c r="B1519" t="s">
        <v>99</v>
      </c>
      <c r="C1519" t="s">
        <v>97</v>
      </c>
      <c r="D1519" s="29">
        <v>45520</v>
      </c>
      <c r="E1519">
        <v>0</v>
      </c>
      <c r="F1519">
        <v>0</v>
      </c>
      <c r="G1519">
        <v>0</v>
      </c>
      <c r="H1519">
        <v>0</v>
      </c>
      <c r="L1519">
        <v>219.49425199999999</v>
      </c>
      <c r="R1519">
        <v>259.32575300000002</v>
      </c>
      <c r="S1519" t="s">
        <v>204</v>
      </c>
      <c r="T1519" s="247">
        <v>45200.313784722224</v>
      </c>
    </row>
    <row r="1520" spans="1:20" x14ac:dyDescent="0.35">
      <c r="A1520" t="s">
        <v>98</v>
      </c>
      <c r="B1520" t="s">
        <v>99</v>
      </c>
      <c r="C1520" t="s">
        <v>97</v>
      </c>
      <c r="D1520" s="29">
        <v>45521</v>
      </c>
      <c r="E1520">
        <v>0</v>
      </c>
      <c r="F1520">
        <v>0</v>
      </c>
      <c r="G1520">
        <v>0</v>
      </c>
      <c r="H1520">
        <v>0</v>
      </c>
      <c r="L1520">
        <v>219.49425199999999</v>
      </c>
      <c r="R1520">
        <v>259.32575300000002</v>
      </c>
      <c r="S1520" t="s">
        <v>204</v>
      </c>
      <c r="T1520" s="247">
        <v>45200.313796296294</v>
      </c>
    </row>
    <row r="1521" spans="1:20" x14ac:dyDescent="0.35">
      <c r="A1521" t="s">
        <v>98</v>
      </c>
      <c r="B1521" t="s">
        <v>99</v>
      </c>
      <c r="C1521" t="s">
        <v>97</v>
      </c>
      <c r="D1521" s="29">
        <v>45522</v>
      </c>
      <c r="E1521">
        <v>0</v>
      </c>
      <c r="F1521">
        <v>0</v>
      </c>
      <c r="G1521">
        <v>0</v>
      </c>
      <c r="H1521">
        <v>0</v>
      </c>
      <c r="L1521">
        <v>219.49425199999999</v>
      </c>
      <c r="R1521">
        <v>259.32575300000002</v>
      </c>
      <c r="S1521" t="s">
        <v>204</v>
      </c>
      <c r="T1521" s="247">
        <v>45200.313796296294</v>
      </c>
    </row>
    <row r="1522" spans="1:20" x14ac:dyDescent="0.35">
      <c r="A1522" t="s">
        <v>98</v>
      </c>
      <c r="B1522" t="s">
        <v>99</v>
      </c>
      <c r="C1522" t="s">
        <v>97</v>
      </c>
      <c r="D1522" s="29">
        <v>45523</v>
      </c>
      <c r="E1522">
        <v>0.56720000000000004</v>
      </c>
      <c r="F1522">
        <v>0.33939999999999998</v>
      </c>
      <c r="G1522">
        <v>0.63370000000000004</v>
      </c>
      <c r="H1522">
        <v>0.44090000000000001</v>
      </c>
      <c r="J1522">
        <v>95</v>
      </c>
      <c r="K1522">
        <v>145</v>
      </c>
      <c r="L1522">
        <v>219.49425199999999</v>
      </c>
      <c r="R1522">
        <v>259.32575300000002</v>
      </c>
      <c r="S1522" t="s">
        <v>204</v>
      </c>
      <c r="T1522" s="247">
        <v>45336.333773148152</v>
      </c>
    </row>
    <row r="1523" spans="1:20" x14ac:dyDescent="0.35">
      <c r="A1523" t="s">
        <v>98</v>
      </c>
      <c r="B1523" t="s">
        <v>99</v>
      </c>
      <c r="C1523" t="s">
        <v>97</v>
      </c>
      <c r="D1523" s="29">
        <v>45524</v>
      </c>
      <c r="E1523">
        <v>0.56720000000000004</v>
      </c>
      <c r="F1523">
        <v>0.33939999999999998</v>
      </c>
      <c r="G1523">
        <v>0.63370000000000004</v>
      </c>
      <c r="H1523">
        <v>0.44090000000000001</v>
      </c>
      <c r="J1523">
        <v>95</v>
      </c>
      <c r="K1523">
        <v>145</v>
      </c>
      <c r="L1523">
        <v>219.49425199999999</v>
      </c>
      <c r="R1523">
        <v>259.32575300000002</v>
      </c>
      <c r="S1523" t="s">
        <v>204</v>
      </c>
      <c r="T1523" s="247">
        <v>45336.333773148152</v>
      </c>
    </row>
    <row r="1524" spans="1:20" x14ac:dyDescent="0.35">
      <c r="A1524" t="s">
        <v>98</v>
      </c>
      <c r="B1524" t="s">
        <v>99</v>
      </c>
      <c r="C1524" t="s">
        <v>97</v>
      </c>
      <c r="D1524" s="29">
        <v>45525</v>
      </c>
      <c r="E1524">
        <v>0.56720000000000004</v>
      </c>
      <c r="F1524">
        <v>0.33939999999999998</v>
      </c>
      <c r="G1524">
        <v>0.63370000000000004</v>
      </c>
      <c r="H1524">
        <v>0.44090000000000001</v>
      </c>
      <c r="J1524">
        <v>95</v>
      </c>
      <c r="K1524">
        <v>145</v>
      </c>
      <c r="L1524">
        <v>219.49425199999999</v>
      </c>
      <c r="R1524">
        <v>259.32575300000002</v>
      </c>
      <c r="S1524" t="s">
        <v>204</v>
      </c>
      <c r="T1524" s="247">
        <v>45336.333773148152</v>
      </c>
    </row>
    <row r="1525" spans="1:20" x14ac:dyDescent="0.35">
      <c r="A1525" t="s">
        <v>98</v>
      </c>
      <c r="B1525" t="s">
        <v>99</v>
      </c>
      <c r="C1525" t="s">
        <v>97</v>
      </c>
      <c r="D1525" s="29">
        <v>45526</v>
      </c>
      <c r="E1525">
        <v>0.56720000000000004</v>
      </c>
      <c r="F1525">
        <v>0.33939999999999998</v>
      </c>
      <c r="G1525">
        <v>0.63370000000000004</v>
      </c>
      <c r="H1525">
        <v>0.44090000000000001</v>
      </c>
      <c r="J1525">
        <v>95</v>
      </c>
      <c r="K1525">
        <v>145</v>
      </c>
      <c r="L1525">
        <v>219.49425199999999</v>
      </c>
      <c r="R1525">
        <v>259.32575300000002</v>
      </c>
      <c r="S1525" t="s">
        <v>204</v>
      </c>
      <c r="T1525" s="247">
        <v>45336.333784722221</v>
      </c>
    </row>
    <row r="1526" spans="1:20" x14ac:dyDescent="0.35">
      <c r="A1526" t="s">
        <v>98</v>
      </c>
      <c r="B1526" t="s">
        <v>99</v>
      </c>
      <c r="C1526" t="s">
        <v>97</v>
      </c>
      <c r="D1526" s="29">
        <v>45527</v>
      </c>
      <c r="E1526">
        <v>0.56720000000000004</v>
      </c>
      <c r="F1526">
        <v>0.33939999999999998</v>
      </c>
      <c r="G1526">
        <v>0.63370000000000004</v>
      </c>
      <c r="H1526">
        <v>0.44090000000000001</v>
      </c>
      <c r="J1526">
        <v>95</v>
      </c>
      <c r="K1526">
        <v>145</v>
      </c>
      <c r="L1526">
        <v>219.49425199999999</v>
      </c>
      <c r="R1526">
        <v>259.32575300000002</v>
      </c>
      <c r="S1526" t="s">
        <v>204</v>
      </c>
      <c r="T1526" s="247">
        <v>45336.333784722221</v>
      </c>
    </row>
    <row r="1527" spans="1:20" x14ac:dyDescent="0.35">
      <c r="A1527" t="s">
        <v>98</v>
      </c>
      <c r="B1527" t="s">
        <v>99</v>
      </c>
      <c r="C1527" t="s">
        <v>97</v>
      </c>
      <c r="D1527" s="29">
        <v>45528</v>
      </c>
      <c r="E1527">
        <v>0</v>
      </c>
      <c r="F1527">
        <v>0</v>
      </c>
      <c r="G1527">
        <v>0.11310000000000001</v>
      </c>
      <c r="H1527">
        <v>1.67E-2</v>
      </c>
      <c r="J1527">
        <v>230</v>
      </c>
      <c r="K1527">
        <v>255</v>
      </c>
      <c r="L1527">
        <v>219.49425199999999</v>
      </c>
      <c r="R1527">
        <v>259.32575300000002</v>
      </c>
      <c r="S1527" t="s">
        <v>204</v>
      </c>
      <c r="T1527" s="247">
        <v>45336.333784722221</v>
      </c>
    </row>
    <row r="1528" spans="1:20" x14ac:dyDescent="0.35">
      <c r="A1528" t="s">
        <v>98</v>
      </c>
      <c r="B1528" t="s">
        <v>99</v>
      </c>
      <c r="C1528" t="s">
        <v>97</v>
      </c>
      <c r="D1528" s="29">
        <v>45529</v>
      </c>
      <c r="E1528">
        <v>0</v>
      </c>
      <c r="F1528">
        <v>0</v>
      </c>
      <c r="G1528">
        <v>0.11310000000000001</v>
      </c>
      <c r="H1528">
        <v>1.67E-2</v>
      </c>
      <c r="J1528">
        <v>230</v>
      </c>
      <c r="K1528">
        <v>255</v>
      </c>
      <c r="L1528">
        <v>219.49425199999999</v>
      </c>
      <c r="R1528">
        <v>259.32575300000002</v>
      </c>
      <c r="S1528" t="s">
        <v>204</v>
      </c>
      <c r="T1528" s="247">
        <v>45336.333784722221</v>
      </c>
    </row>
    <row r="1529" spans="1:20" x14ac:dyDescent="0.35">
      <c r="A1529" t="s">
        <v>98</v>
      </c>
      <c r="B1529" t="s">
        <v>99</v>
      </c>
      <c r="C1529" t="s">
        <v>97</v>
      </c>
      <c r="D1529" s="29">
        <v>45530</v>
      </c>
      <c r="E1529">
        <v>0.56720000000000004</v>
      </c>
      <c r="F1529">
        <v>0.33939999999999998</v>
      </c>
      <c r="G1529">
        <v>0.63370000000000004</v>
      </c>
      <c r="H1529">
        <v>0.44090000000000001</v>
      </c>
      <c r="J1529">
        <v>95</v>
      </c>
      <c r="K1529">
        <v>145</v>
      </c>
      <c r="L1529">
        <v>219.49425199999999</v>
      </c>
      <c r="R1529">
        <v>259.32575300000002</v>
      </c>
      <c r="S1529" t="s">
        <v>204</v>
      </c>
      <c r="T1529" s="247">
        <v>45336.333784722221</v>
      </c>
    </row>
    <row r="1530" spans="1:20" x14ac:dyDescent="0.35">
      <c r="A1530" t="s">
        <v>98</v>
      </c>
      <c r="B1530" t="s">
        <v>99</v>
      </c>
      <c r="C1530" t="s">
        <v>97</v>
      </c>
      <c r="D1530" s="29">
        <v>45531</v>
      </c>
      <c r="E1530">
        <v>0.56720000000000004</v>
      </c>
      <c r="F1530">
        <v>0.33939999999999998</v>
      </c>
      <c r="G1530">
        <v>0.63370000000000004</v>
      </c>
      <c r="H1530">
        <v>0.44090000000000001</v>
      </c>
      <c r="J1530">
        <v>95</v>
      </c>
      <c r="K1530">
        <v>145</v>
      </c>
      <c r="L1530">
        <v>219.49425199999999</v>
      </c>
      <c r="R1530">
        <v>259.32575300000002</v>
      </c>
      <c r="S1530" t="s">
        <v>204</v>
      </c>
      <c r="T1530" s="247">
        <v>45336.333784722221</v>
      </c>
    </row>
    <row r="1531" spans="1:20" x14ac:dyDescent="0.35">
      <c r="A1531" t="s">
        <v>98</v>
      </c>
      <c r="B1531" t="s">
        <v>99</v>
      </c>
      <c r="C1531" t="s">
        <v>97</v>
      </c>
      <c r="D1531" s="29">
        <v>45532</v>
      </c>
      <c r="E1531">
        <v>0.56720000000000004</v>
      </c>
      <c r="F1531">
        <v>0.33939999999999998</v>
      </c>
      <c r="G1531">
        <v>0.63370000000000004</v>
      </c>
      <c r="H1531">
        <v>0.44090000000000001</v>
      </c>
      <c r="J1531">
        <v>95</v>
      </c>
      <c r="K1531">
        <v>145</v>
      </c>
      <c r="L1531">
        <v>219.49425199999999</v>
      </c>
      <c r="R1531">
        <v>259.32575300000002</v>
      </c>
      <c r="S1531" t="s">
        <v>204</v>
      </c>
      <c r="T1531" s="247">
        <v>45336.333784722221</v>
      </c>
    </row>
    <row r="1532" spans="1:20" x14ac:dyDescent="0.35">
      <c r="A1532" t="s">
        <v>98</v>
      </c>
      <c r="B1532" t="s">
        <v>99</v>
      </c>
      <c r="C1532" t="s">
        <v>97</v>
      </c>
      <c r="D1532" s="29">
        <v>45533</v>
      </c>
      <c r="E1532">
        <v>0.56720000000000004</v>
      </c>
      <c r="F1532">
        <v>0.33939999999999998</v>
      </c>
      <c r="G1532">
        <v>0.63370000000000004</v>
      </c>
      <c r="H1532">
        <v>0.44090000000000001</v>
      </c>
      <c r="J1532">
        <v>95</v>
      </c>
      <c r="K1532">
        <v>145</v>
      </c>
      <c r="L1532">
        <v>219.49425199999999</v>
      </c>
      <c r="R1532">
        <v>259.32575300000002</v>
      </c>
      <c r="S1532" t="s">
        <v>204</v>
      </c>
      <c r="T1532" s="247">
        <v>45336.333784722221</v>
      </c>
    </row>
    <row r="1533" spans="1:20" x14ac:dyDescent="0.35">
      <c r="A1533" t="s">
        <v>98</v>
      </c>
      <c r="B1533" t="s">
        <v>99</v>
      </c>
      <c r="C1533" t="s">
        <v>97</v>
      </c>
      <c r="D1533" s="29">
        <v>45534</v>
      </c>
      <c r="E1533">
        <v>0.56720000000000004</v>
      </c>
      <c r="F1533">
        <v>0.33939999999999998</v>
      </c>
      <c r="G1533">
        <v>0.63370000000000004</v>
      </c>
      <c r="H1533">
        <v>0.44090000000000001</v>
      </c>
      <c r="J1533">
        <v>95</v>
      </c>
      <c r="K1533">
        <v>145</v>
      </c>
      <c r="L1533">
        <v>219.49425199999999</v>
      </c>
      <c r="R1533">
        <v>259.32575300000002</v>
      </c>
      <c r="S1533" t="s">
        <v>204</v>
      </c>
      <c r="T1533" s="247">
        <v>45336.333773148152</v>
      </c>
    </row>
    <row r="1534" spans="1:20" x14ac:dyDescent="0.35">
      <c r="A1534" t="s">
        <v>98</v>
      </c>
      <c r="B1534" t="s">
        <v>99</v>
      </c>
      <c r="C1534" t="s">
        <v>97</v>
      </c>
      <c r="D1534" s="29">
        <v>45535</v>
      </c>
      <c r="E1534">
        <v>0</v>
      </c>
      <c r="F1534">
        <v>0</v>
      </c>
      <c r="G1534">
        <v>0.11310000000000001</v>
      </c>
      <c r="H1534">
        <v>1.67E-2</v>
      </c>
      <c r="J1534">
        <v>230</v>
      </c>
      <c r="K1534">
        <v>255</v>
      </c>
      <c r="L1534">
        <v>219.49425199999999</v>
      </c>
      <c r="R1534">
        <v>259.32575300000002</v>
      </c>
      <c r="S1534" t="s">
        <v>204</v>
      </c>
      <c r="T1534" s="247">
        <v>45336.333773148152</v>
      </c>
    </row>
    <row r="1535" spans="1:20" x14ac:dyDescent="0.35">
      <c r="A1535" t="s">
        <v>98</v>
      </c>
      <c r="B1535" t="s">
        <v>99</v>
      </c>
      <c r="C1535" t="s">
        <v>97</v>
      </c>
      <c r="D1535" s="29">
        <v>45536</v>
      </c>
      <c r="E1535">
        <v>0</v>
      </c>
      <c r="F1535">
        <v>0</v>
      </c>
      <c r="G1535">
        <v>0.11310000000000001</v>
      </c>
      <c r="H1535">
        <v>1.67E-2</v>
      </c>
      <c r="J1535">
        <v>230</v>
      </c>
      <c r="K1535">
        <v>255</v>
      </c>
      <c r="L1535">
        <v>219.49425199999999</v>
      </c>
      <c r="R1535">
        <v>259.32575300000002</v>
      </c>
      <c r="S1535" t="s">
        <v>204</v>
      </c>
      <c r="T1535" s="247">
        <v>45336.333773148152</v>
      </c>
    </row>
    <row r="1536" spans="1:20" x14ac:dyDescent="0.35">
      <c r="A1536" t="s">
        <v>98</v>
      </c>
      <c r="B1536" t="s">
        <v>99</v>
      </c>
      <c r="C1536" t="s">
        <v>97</v>
      </c>
      <c r="D1536" s="29">
        <v>45537</v>
      </c>
      <c r="E1536">
        <v>0.20269999999999999</v>
      </c>
      <c r="F1536">
        <v>8.8800000000000004E-2</v>
      </c>
      <c r="G1536">
        <v>0.32519999999999999</v>
      </c>
      <c r="H1536">
        <v>0.2288</v>
      </c>
      <c r="J1536">
        <v>175</v>
      </c>
      <c r="K1536">
        <v>200</v>
      </c>
      <c r="L1536">
        <v>219.49425199999999</v>
      </c>
      <c r="R1536">
        <v>259.32575300000002</v>
      </c>
      <c r="S1536" t="s">
        <v>204</v>
      </c>
      <c r="T1536" s="247">
        <v>45339.333495370367</v>
      </c>
    </row>
    <row r="1537" spans="1:20" x14ac:dyDescent="0.35">
      <c r="A1537" t="s">
        <v>98</v>
      </c>
      <c r="B1537" t="s">
        <v>99</v>
      </c>
      <c r="C1537" t="s">
        <v>97</v>
      </c>
      <c r="D1537" s="29">
        <v>45538</v>
      </c>
      <c r="E1537">
        <v>0.20269999999999999</v>
      </c>
      <c r="F1537">
        <v>8.8800000000000004E-2</v>
      </c>
      <c r="G1537">
        <v>0.32519999999999999</v>
      </c>
      <c r="H1537">
        <v>0.2288</v>
      </c>
      <c r="J1537">
        <v>175</v>
      </c>
      <c r="K1537">
        <v>200</v>
      </c>
      <c r="L1537">
        <v>219.49425199999999</v>
      </c>
      <c r="R1537">
        <v>259.32575300000002</v>
      </c>
      <c r="S1537" t="s">
        <v>204</v>
      </c>
      <c r="T1537" s="247">
        <v>45339.333495370367</v>
      </c>
    </row>
    <row r="1538" spans="1:20" x14ac:dyDescent="0.35">
      <c r="A1538" t="s">
        <v>98</v>
      </c>
      <c r="B1538" t="s">
        <v>99</v>
      </c>
      <c r="C1538" t="s">
        <v>97</v>
      </c>
      <c r="D1538" s="29">
        <v>45539</v>
      </c>
      <c r="E1538">
        <v>0.20269999999999999</v>
      </c>
      <c r="F1538">
        <v>8.8800000000000004E-2</v>
      </c>
      <c r="G1538">
        <v>0.32519999999999999</v>
      </c>
      <c r="H1538">
        <v>0.2288</v>
      </c>
      <c r="J1538">
        <v>175</v>
      </c>
      <c r="K1538">
        <v>200</v>
      </c>
      <c r="L1538">
        <v>219.49425199999999</v>
      </c>
      <c r="R1538">
        <v>259.32575300000002</v>
      </c>
      <c r="S1538" t="s">
        <v>204</v>
      </c>
      <c r="T1538" s="247">
        <v>45339.333495370367</v>
      </c>
    </row>
    <row r="1539" spans="1:20" x14ac:dyDescent="0.35">
      <c r="A1539" t="s">
        <v>98</v>
      </c>
      <c r="B1539" t="s">
        <v>99</v>
      </c>
      <c r="C1539" t="s">
        <v>97</v>
      </c>
      <c r="D1539" s="29">
        <v>45540</v>
      </c>
      <c r="E1539">
        <v>0.20269999999999999</v>
      </c>
      <c r="F1539">
        <v>8.8800000000000004E-2</v>
      </c>
      <c r="G1539">
        <v>0.32519999999999999</v>
      </c>
      <c r="H1539">
        <v>0.2288</v>
      </c>
      <c r="J1539">
        <v>175</v>
      </c>
      <c r="K1539">
        <v>200</v>
      </c>
      <c r="L1539">
        <v>219.49425199999999</v>
      </c>
      <c r="R1539">
        <v>259.32575300000002</v>
      </c>
      <c r="S1539" t="s">
        <v>204</v>
      </c>
      <c r="T1539" s="247">
        <v>45339.333495370367</v>
      </c>
    </row>
    <row r="1540" spans="1:20" x14ac:dyDescent="0.35">
      <c r="A1540" t="s">
        <v>98</v>
      </c>
      <c r="B1540" t="s">
        <v>99</v>
      </c>
      <c r="C1540" t="s">
        <v>97</v>
      </c>
      <c r="D1540" s="29">
        <v>45541</v>
      </c>
      <c r="E1540">
        <v>0.20269999999999999</v>
      </c>
      <c r="F1540">
        <v>8.8800000000000004E-2</v>
      </c>
      <c r="G1540">
        <v>0.32519999999999999</v>
      </c>
      <c r="H1540">
        <v>0.2288</v>
      </c>
      <c r="J1540">
        <v>175</v>
      </c>
      <c r="K1540">
        <v>200</v>
      </c>
      <c r="L1540">
        <v>219.49425199999999</v>
      </c>
      <c r="R1540">
        <v>259.32575300000002</v>
      </c>
      <c r="S1540" t="s">
        <v>204</v>
      </c>
      <c r="T1540" s="247">
        <v>45339.333495370367</v>
      </c>
    </row>
    <row r="1541" spans="1:20" x14ac:dyDescent="0.35">
      <c r="A1541" t="s">
        <v>98</v>
      </c>
      <c r="B1541" t="s">
        <v>99</v>
      </c>
      <c r="C1541" t="s">
        <v>97</v>
      </c>
      <c r="D1541" s="29">
        <v>45542</v>
      </c>
      <c r="E1541">
        <v>0</v>
      </c>
      <c r="F1541">
        <v>0</v>
      </c>
      <c r="G1541">
        <v>0</v>
      </c>
      <c r="H1541">
        <v>0</v>
      </c>
      <c r="L1541">
        <v>219.49425199999999</v>
      </c>
      <c r="R1541">
        <v>259.32575300000002</v>
      </c>
      <c r="S1541" t="s">
        <v>204</v>
      </c>
      <c r="T1541" s="247">
        <v>45231.313831018517</v>
      </c>
    </row>
    <row r="1542" spans="1:20" x14ac:dyDescent="0.35">
      <c r="A1542" t="s">
        <v>98</v>
      </c>
      <c r="B1542" t="s">
        <v>99</v>
      </c>
      <c r="C1542" t="s">
        <v>97</v>
      </c>
      <c r="D1542" s="29">
        <v>45543</v>
      </c>
      <c r="E1542">
        <v>0</v>
      </c>
      <c r="F1542">
        <v>0</v>
      </c>
      <c r="G1542">
        <v>0</v>
      </c>
      <c r="H1542">
        <v>0</v>
      </c>
      <c r="L1542">
        <v>219.49425199999999</v>
      </c>
      <c r="R1542">
        <v>259.32575300000002</v>
      </c>
      <c r="S1542" t="s">
        <v>204</v>
      </c>
      <c r="T1542" s="247">
        <v>45231.313842592594</v>
      </c>
    </row>
    <row r="1543" spans="1:20" x14ac:dyDescent="0.35">
      <c r="A1543" t="s">
        <v>98</v>
      </c>
      <c r="B1543" t="s">
        <v>99</v>
      </c>
      <c r="C1543" t="s">
        <v>97</v>
      </c>
      <c r="D1543" s="29">
        <v>45544</v>
      </c>
      <c r="E1543">
        <v>0</v>
      </c>
      <c r="F1543">
        <v>0</v>
      </c>
      <c r="G1543">
        <v>0</v>
      </c>
      <c r="H1543">
        <v>0</v>
      </c>
      <c r="L1543">
        <v>219.49425199999999</v>
      </c>
      <c r="R1543">
        <v>259.32575300000002</v>
      </c>
      <c r="S1543" t="s">
        <v>204</v>
      </c>
      <c r="T1543" s="247">
        <v>45231.313854166663</v>
      </c>
    </row>
    <row r="1544" spans="1:20" x14ac:dyDescent="0.35">
      <c r="A1544" t="s">
        <v>98</v>
      </c>
      <c r="B1544" t="s">
        <v>99</v>
      </c>
      <c r="C1544" t="s">
        <v>97</v>
      </c>
      <c r="D1544" s="29">
        <v>45545</v>
      </c>
      <c r="E1544">
        <v>0</v>
      </c>
      <c r="F1544">
        <v>0</v>
      </c>
      <c r="G1544">
        <v>0</v>
      </c>
      <c r="H1544">
        <v>0</v>
      </c>
      <c r="L1544">
        <v>219.49425199999999</v>
      </c>
      <c r="R1544">
        <v>259.32575300000002</v>
      </c>
      <c r="S1544" t="s">
        <v>204</v>
      </c>
      <c r="T1544" s="247">
        <v>45231.313877314817</v>
      </c>
    </row>
    <row r="1545" spans="1:20" x14ac:dyDescent="0.35">
      <c r="A1545" t="s">
        <v>98</v>
      </c>
      <c r="B1545" t="s">
        <v>99</v>
      </c>
      <c r="C1545" t="s">
        <v>97</v>
      </c>
      <c r="D1545" s="29">
        <v>45546</v>
      </c>
      <c r="E1545">
        <v>0</v>
      </c>
      <c r="F1545">
        <v>0</v>
      </c>
      <c r="G1545">
        <v>0</v>
      </c>
      <c r="H1545">
        <v>0</v>
      </c>
      <c r="L1545">
        <v>219.49425199999999</v>
      </c>
      <c r="R1545">
        <v>259.32575300000002</v>
      </c>
      <c r="S1545" t="s">
        <v>204</v>
      </c>
      <c r="T1545" s="247">
        <v>45231.313877314817</v>
      </c>
    </row>
    <row r="1546" spans="1:20" x14ac:dyDescent="0.35">
      <c r="A1546" t="s">
        <v>98</v>
      </c>
      <c r="B1546" t="s">
        <v>99</v>
      </c>
      <c r="C1546" t="s">
        <v>97</v>
      </c>
      <c r="D1546" s="29">
        <v>45547</v>
      </c>
      <c r="E1546">
        <v>0</v>
      </c>
      <c r="F1546">
        <v>0</v>
      </c>
      <c r="G1546">
        <v>0</v>
      </c>
      <c r="H1546">
        <v>0</v>
      </c>
      <c r="L1546">
        <v>219.49425199999999</v>
      </c>
      <c r="R1546">
        <v>259.32575300000002</v>
      </c>
      <c r="S1546" t="s">
        <v>204</v>
      </c>
      <c r="T1546" s="247">
        <v>45231.313900462963</v>
      </c>
    </row>
    <row r="1547" spans="1:20" x14ac:dyDescent="0.35">
      <c r="A1547" t="s">
        <v>98</v>
      </c>
      <c r="B1547" t="s">
        <v>99</v>
      </c>
      <c r="C1547" t="s">
        <v>97</v>
      </c>
      <c r="D1547" s="29">
        <v>45548</v>
      </c>
      <c r="E1547">
        <v>0</v>
      </c>
      <c r="F1547">
        <v>0</v>
      </c>
      <c r="G1547">
        <v>0</v>
      </c>
      <c r="H1547">
        <v>0</v>
      </c>
      <c r="L1547">
        <v>219.49425199999999</v>
      </c>
      <c r="R1547">
        <v>259.32575300000002</v>
      </c>
      <c r="S1547" t="s">
        <v>204</v>
      </c>
      <c r="T1547" s="247">
        <v>45231.313935185186</v>
      </c>
    </row>
    <row r="1548" spans="1:20" x14ac:dyDescent="0.35">
      <c r="A1548" t="s">
        <v>98</v>
      </c>
      <c r="B1548" t="s">
        <v>99</v>
      </c>
      <c r="C1548" t="s">
        <v>97</v>
      </c>
      <c r="D1548" s="29">
        <v>45549</v>
      </c>
      <c r="E1548">
        <v>0</v>
      </c>
      <c r="F1548">
        <v>0</v>
      </c>
      <c r="G1548">
        <v>0</v>
      </c>
      <c r="H1548">
        <v>0</v>
      </c>
      <c r="L1548">
        <v>219.49425199999999</v>
      </c>
      <c r="R1548">
        <v>259.32575300000002</v>
      </c>
      <c r="S1548" t="s">
        <v>204</v>
      </c>
      <c r="T1548" s="247">
        <v>45231.313969907409</v>
      </c>
    </row>
    <row r="1549" spans="1:20" x14ac:dyDescent="0.35">
      <c r="A1549" t="s">
        <v>98</v>
      </c>
      <c r="B1549" t="s">
        <v>99</v>
      </c>
      <c r="C1549" t="s">
        <v>97</v>
      </c>
      <c r="D1549" s="29">
        <v>45550</v>
      </c>
      <c r="E1549">
        <v>0</v>
      </c>
      <c r="F1549">
        <v>0</v>
      </c>
      <c r="G1549">
        <v>0</v>
      </c>
      <c r="H1549">
        <v>0</v>
      </c>
      <c r="L1549">
        <v>219.49425199999999</v>
      </c>
      <c r="R1549">
        <v>259.32575300000002</v>
      </c>
      <c r="S1549" t="s">
        <v>204</v>
      </c>
      <c r="T1549" s="247">
        <v>45231.313981481479</v>
      </c>
    </row>
    <row r="1550" spans="1:20" x14ac:dyDescent="0.35">
      <c r="A1550" t="s">
        <v>98</v>
      </c>
      <c r="B1550" t="s">
        <v>99</v>
      </c>
      <c r="C1550" t="s">
        <v>97</v>
      </c>
      <c r="D1550" s="29">
        <v>45551</v>
      </c>
      <c r="E1550">
        <v>0</v>
      </c>
      <c r="F1550">
        <v>0</v>
      </c>
      <c r="G1550">
        <v>0</v>
      </c>
      <c r="H1550">
        <v>0</v>
      </c>
      <c r="L1550">
        <v>219.49425199999999</v>
      </c>
      <c r="R1550">
        <v>259.32575300000002</v>
      </c>
      <c r="S1550" t="s">
        <v>204</v>
      </c>
      <c r="T1550" s="247">
        <v>45231.313993055555</v>
      </c>
    </row>
    <row r="1551" spans="1:20" x14ac:dyDescent="0.35">
      <c r="A1551" t="s">
        <v>98</v>
      </c>
      <c r="B1551" t="s">
        <v>99</v>
      </c>
      <c r="C1551" t="s">
        <v>97</v>
      </c>
      <c r="D1551" s="29">
        <v>45552</v>
      </c>
      <c r="E1551">
        <v>0</v>
      </c>
      <c r="F1551">
        <v>0</v>
      </c>
      <c r="G1551">
        <v>0</v>
      </c>
      <c r="H1551">
        <v>0</v>
      </c>
      <c r="L1551">
        <v>219.49425199999999</v>
      </c>
      <c r="R1551">
        <v>259.32575300000002</v>
      </c>
      <c r="S1551" t="s">
        <v>204</v>
      </c>
      <c r="T1551" s="247">
        <v>45231.313993055555</v>
      </c>
    </row>
    <row r="1552" spans="1:20" x14ac:dyDescent="0.35">
      <c r="A1552" t="s">
        <v>98</v>
      </c>
      <c r="B1552" t="s">
        <v>99</v>
      </c>
      <c r="C1552" t="s">
        <v>97</v>
      </c>
      <c r="D1552" s="29">
        <v>45553</v>
      </c>
      <c r="E1552">
        <v>0</v>
      </c>
      <c r="F1552">
        <v>0</v>
      </c>
      <c r="G1552">
        <v>0</v>
      </c>
      <c r="H1552">
        <v>0</v>
      </c>
      <c r="L1552">
        <v>219.49425199999999</v>
      </c>
      <c r="R1552">
        <v>259.32575300000002</v>
      </c>
      <c r="S1552" t="s">
        <v>204</v>
      </c>
      <c r="T1552" s="247">
        <v>45231.314004629632</v>
      </c>
    </row>
    <row r="1553" spans="1:20" x14ac:dyDescent="0.35">
      <c r="A1553" t="s">
        <v>98</v>
      </c>
      <c r="B1553" t="s">
        <v>99</v>
      </c>
      <c r="C1553" t="s">
        <v>97</v>
      </c>
      <c r="D1553" s="29">
        <v>45554</v>
      </c>
      <c r="E1553">
        <v>0</v>
      </c>
      <c r="F1553">
        <v>0</v>
      </c>
      <c r="G1553">
        <v>0</v>
      </c>
      <c r="H1553">
        <v>0</v>
      </c>
      <c r="L1553">
        <v>219.49425199999999</v>
      </c>
      <c r="R1553">
        <v>259.32575300000002</v>
      </c>
      <c r="S1553" t="s">
        <v>204</v>
      </c>
      <c r="T1553" s="247">
        <v>45231.314016203702</v>
      </c>
    </row>
    <row r="1554" spans="1:20" x14ac:dyDescent="0.35">
      <c r="A1554" t="s">
        <v>98</v>
      </c>
      <c r="B1554" t="s">
        <v>99</v>
      </c>
      <c r="C1554" t="s">
        <v>97</v>
      </c>
      <c r="D1554" s="29">
        <v>45555</v>
      </c>
      <c r="E1554">
        <v>0</v>
      </c>
      <c r="F1554">
        <v>0</v>
      </c>
      <c r="G1554">
        <v>0</v>
      </c>
      <c r="H1554">
        <v>0</v>
      </c>
      <c r="L1554">
        <v>219.49425199999999</v>
      </c>
      <c r="R1554">
        <v>259.32575300000002</v>
      </c>
      <c r="S1554" t="s">
        <v>204</v>
      </c>
      <c r="T1554" s="247">
        <v>45231.314027777778</v>
      </c>
    </row>
    <row r="1555" spans="1:20" x14ac:dyDescent="0.35">
      <c r="A1555" t="s">
        <v>98</v>
      </c>
      <c r="B1555" t="s">
        <v>99</v>
      </c>
      <c r="C1555" t="s">
        <v>97</v>
      </c>
      <c r="D1555" s="29">
        <v>45556</v>
      </c>
      <c r="E1555">
        <v>0</v>
      </c>
      <c r="F1555">
        <v>0</v>
      </c>
      <c r="G1555">
        <v>0</v>
      </c>
      <c r="H1555">
        <v>0</v>
      </c>
      <c r="L1555">
        <v>219.49425199999999</v>
      </c>
      <c r="R1555">
        <v>259.32575300000002</v>
      </c>
      <c r="S1555" t="s">
        <v>204</v>
      </c>
      <c r="T1555" s="247">
        <v>45231.314039351855</v>
      </c>
    </row>
    <row r="1556" spans="1:20" x14ac:dyDescent="0.35">
      <c r="A1556" t="s">
        <v>98</v>
      </c>
      <c r="B1556" t="s">
        <v>99</v>
      </c>
      <c r="C1556" t="s">
        <v>97</v>
      </c>
      <c r="D1556" s="29">
        <v>45557</v>
      </c>
      <c r="E1556">
        <v>0</v>
      </c>
      <c r="F1556">
        <v>0</v>
      </c>
      <c r="G1556">
        <v>0</v>
      </c>
      <c r="H1556">
        <v>0</v>
      </c>
      <c r="L1556">
        <v>219.49425199999999</v>
      </c>
      <c r="R1556">
        <v>259.32575300000002</v>
      </c>
      <c r="S1556" t="s">
        <v>204</v>
      </c>
      <c r="T1556" s="247">
        <v>45231.314050925925</v>
      </c>
    </row>
    <row r="1557" spans="1:20" x14ac:dyDescent="0.35">
      <c r="A1557" t="s">
        <v>98</v>
      </c>
      <c r="B1557" t="s">
        <v>99</v>
      </c>
      <c r="C1557" t="s">
        <v>97</v>
      </c>
      <c r="D1557" s="29">
        <v>45558</v>
      </c>
      <c r="E1557">
        <v>0</v>
      </c>
      <c r="F1557">
        <v>0</v>
      </c>
      <c r="G1557">
        <v>0</v>
      </c>
      <c r="H1557">
        <v>0</v>
      </c>
      <c r="L1557">
        <v>219.49425199999999</v>
      </c>
      <c r="R1557">
        <v>259.32575300000002</v>
      </c>
      <c r="S1557" t="s">
        <v>204</v>
      </c>
      <c r="T1557" s="247">
        <v>45231.314062500001</v>
      </c>
    </row>
    <row r="1558" spans="1:20" x14ac:dyDescent="0.35">
      <c r="A1558" t="s">
        <v>98</v>
      </c>
      <c r="B1558" t="s">
        <v>99</v>
      </c>
      <c r="C1558" t="s">
        <v>97</v>
      </c>
      <c r="D1558" s="29">
        <v>45559</v>
      </c>
      <c r="E1558">
        <v>0</v>
      </c>
      <c r="F1558">
        <v>0</v>
      </c>
      <c r="G1558">
        <v>0</v>
      </c>
      <c r="H1558">
        <v>0</v>
      </c>
      <c r="L1558">
        <v>219.49425199999999</v>
      </c>
      <c r="R1558">
        <v>259.32575300000002</v>
      </c>
      <c r="S1558" t="s">
        <v>204</v>
      </c>
      <c r="T1558" s="247">
        <v>45231.314074074071</v>
      </c>
    </row>
    <row r="1559" spans="1:20" x14ac:dyDescent="0.35">
      <c r="A1559" t="s">
        <v>98</v>
      </c>
      <c r="B1559" t="s">
        <v>99</v>
      </c>
      <c r="C1559" t="s">
        <v>97</v>
      </c>
      <c r="D1559" s="29">
        <v>45560</v>
      </c>
      <c r="E1559">
        <v>0</v>
      </c>
      <c r="F1559">
        <v>0</v>
      </c>
      <c r="G1559">
        <v>0</v>
      </c>
      <c r="H1559">
        <v>0</v>
      </c>
      <c r="L1559">
        <v>219.49425199999999</v>
      </c>
      <c r="R1559">
        <v>259.32575300000002</v>
      </c>
      <c r="S1559" t="s">
        <v>204</v>
      </c>
      <c r="T1559" s="247">
        <v>45231.314085648148</v>
      </c>
    </row>
    <row r="1560" spans="1:20" x14ac:dyDescent="0.35">
      <c r="A1560" t="s">
        <v>98</v>
      </c>
      <c r="B1560" t="s">
        <v>99</v>
      </c>
      <c r="C1560" t="s">
        <v>97</v>
      </c>
      <c r="D1560" s="29">
        <v>45561</v>
      </c>
      <c r="E1560">
        <v>0</v>
      </c>
      <c r="F1560">
        <v>0</v>
      </c>
      <c r="G1560">
        <v>0</v>
      </c>
      <c r="H1560">
        <v>0</v>
      </c>
      <c r="L1560">
        <v>219.49425199999999</v>
      </c>
      <c r="R1560">
        <v>259.32575300000002</v>
      </c>
      <c r="S1560" t="s">
        <v>204</v>
      </c>
      <c r="T1560" s="247">
        <v>45231.314097222225</v>
      </c>
    </row>
    <row r="1561" spans="1:20" x14ac:dyDescent="0.35">
      <c r="A1561" t="s">
        <v>98</v>
      </c>
      <c r="B1561" t="s">
        <v>99</v>
      </c>
      <c r="C1561" t="s">
        <v>97</v>
      </c>
      <c r="D1561" s="29">
        <v>45562</v>
      </c>
      <c r="E1561">
        <v>0</v>
      </c>
      <c r="F1561">
        <v>0</v>
      </c>
      <c r="G1561">
        <v>0</v>
      </c>
      <c r="H1561">
        <v>0</v>
      </c>
      <c r="L1561">
        <v>219.49425199999999</v>
      </c>
      <c r="R1561">
        <v>259.32575300000002</v>
      </c>
      <c r="S1561" t="s">
        <v>204</v>
      </c>
      <c r="T1561" s="247">
        <v>45231.314097222225</v>
      </c>
    </row>
    <row r="1562" spans="1:20" x14ac:dyDescent="0.35">
      <c r="A1562" t="s">
        <v>98</v>
      </c>
      <c r="B1562" t="s">
        <v>99</v>
      </c>
      <c r="C1562" t="s">
        <v>97</v>
      </c>
      <c r="D1562" s="29">
        <v>45563</v>
      </c>
      <c r="E1562">
        <v>0</v>
      </c>
      <c r="F1562">
        <v>0</v>
      </c>
      <c r="G1562">
        <v>0</v>
      </c>
      <c r="H1562">
        <v>0</v>
      </c>
      <c r="L1562">
        <v>219.49425199999999</v>
      </c>
      <c r="R1562">
        <v>259.32575300000002</v>
      </c>
      <c r="S1562" t="s">
        <v>204</v>
      </c>
      <c r="T1562" s="247">
        <v>45231.314108796294</v>
      </c>
    </row>
    <row r="1563" spans="1:20" x14ac:dyDescent="0.35">
      <c r="A1563" t="s">
        <v>98</v>
      </c>
      <c r="B1563" t="s">
        <v>99</v>
      </c>
      <c r="C1563" t="s">
        <v>97</v>
      </c>
      <c r="D1563" s="29">
        <v>45564</v>
      </c>
      <c r="E1563">
        <v>0</v>
      </c>
      <c r="F1563">
        <v>0</v>
      </c>
      <c r="G1563">
        <v>0</v>
      </c>
      <c r="H1563">
        <v>0</v>
      </c>
      <c r="L1563">
        <v>219.49425199999999</v>
      </c>
      <c r="R1563">
        <v>259.32575300000002</v>
      </c>
      <c r="S1563" t="s">
        <v>204</v>
      </c>
      <c r="T1563" s="247">
        <v>45231.314120370371</v>
      </c>
    </row>
    <row r="1564" spans="1:20" x14ac:dyDescent="0.35">
      <c r="A1564" t="s">
        <v>98</v>
      </c>
      <c r="B1564" t="s">
        <v>99</v>
      </c>
      <c r="C1564" t="s">
        <v>97</v>
      </c>
      <c r="D1564" s="29">
        <v>45565</v>
      </c>
      <c r="E1564">
        <v>0</v>
      </c>
      <c r="F1564">
        <v>0</v>
      </c>
      <c r="G1564">
        <v>0</v>
      </c>
      <c r="H1564">
        <v>0</v>
      </c>
      <c r="L1564">
        <v>219.49425199999999</v>
      </c>
      <c r="R1564">
        <v>259.32575300000002</v>
      </c>
      <c r="S1564" t="s">
        <v>204</v>
      </c>
      <c r="T1564" s="247">
        <v>45231.314131944448</v>
      </c>
    </row>
    <row r="1565" spans="1:20" x14ac:dyDescent="0.35">
      <c r="A1565" t="s">
        <v>98</v>
      </c>
      <c r="B1565" t="s">
        <v>99</v>
      </c>
      <c r="C1565" t="s">
        <v>97</v>
      </c>
      <c r="D1565" s="29">
        <v>45566</v>
      </c>
      <c r="E1565">
        <v>0</v>
      </c>
      <c r="F1565">
        <v>0</v>
      </c>
      <c r="G1565">
        <v>0</v>
      </c>
      <c r="H1565">
        <v>0</v>
      </c>
      <c r="L1565">
        <v>206.46225200000001</v>
      </c>
      <c r="R1565">
        <v>259.32575300000002</v>
      </c>
      <c r="S1565" t="s">
        <v>204</v>
      </c>
      <c r="T1565" s="247">
        <v>45261.313206018516</v>
      </c>
    </row>
    <row r="1566" spans="1:20" x14ac:dyDescent="0.35">
      <c r="A1566" t="s">
        <v>98</v>
      </c>
      <c r="B1566" t="s">
        <v>99</v>
      </c>
      <c r="C1566" t="s">
        <v>97</v>
      </c>
      <c r="D1566" s="29">
        <v>45567</v>
      </c>
      <c r="E1566">
        <v>0</v>
      </c>
      <c r="F1566">
        <v>0</v>
      </c>
      <c r="G1566">
        <v>0</v>
      </c>
      <c r="H1566">
        <v>0</v>
      </c>
      <c r="L1566">
        <v>206.46225200000001</v>
      </c>
      <c r="R1566">
        <v>259.32575300000002</v>
      </c>
      <c r="S1566" t="s">
        <v>204</v>
      </c>
      <c r="T1566" s="247">
        <v>45261.313703703701</v>
      </c>
    </row>
    <row r="1567" spans="1:20" x14ac:dyDescent="0.35">
      <c r="A1567" t="s">
        <v>98</v>
      </c>
      <c r="B1567" t="s">
        <v>99</v>
      </c>
      <c r="C1567" t="s">
        <v>97</v>
      </c>
      <c r="D1567" s="29">
        <v>45568</v>
      </c>
      <c r="E1567">
        <v>0</v>
      </c>
      <c r="F1567">
        <v>0</v>
      </c>
      <c r="G1567">
        <v>0</v>
      </c>
      <c r="H1567">
        <v>0</v>
      </c>
      <c r="L1567">
        <v>206.46225200000001</v>
      </c>
      <c r="R1567">
        <v>259.32575300000002</v>
      </c>
      <c r="S1567" t="s">
        <v>204</v>
      </c>
      <c r="T1567" s="247">
        <v>45261.313761574071</v>
      </c>
    </row>
    <row r="1568" spans="1:20" x14ac:dyDescent="0.35">
      <c r="A1568" t="s">
        <v>98</v>
      </c>
      <c r="B1568" t="s">
        <v>99</v>
      </c>
      <c r="C1568" t="s">
        <v>97</v>
      </c>
      <c r="D1568" s="29">
        <v>45569</v>
      </c>
      <c r="E1568">
        <v>0</v>
      </c>
      <c r="F1568">
        <v>0</v>
      </c>
      <c r="G1568">
        <v>0</v>
      </c>
      <c r="H1568">
        <v>0</v>
      </c>
      <c r="L1568">
        <v>206.46225200000001</v>
      </c>
      <c r="R1568">
        <v>259.32575300000002</v>
      </c>
      <c r="S1568" t="s">
        <v>204</v>
      </c>
      <c r="T1568" s="247">
        <v>45261.313761574071</v>
      </c>
    </row>
    <row r="1569" spans="1:20" x14ac:dyDescent="0.35">
      <c r="A1569" t="s">
        <v>98</v>
      </c>
      <c r="B1569" t="s">
        <v>99</v>
      </c>
      <c r="C1569" t="s">
        <v>97</v>
      </c>
      <c r="D1569" s="29">
        <v>45570</v>
      </c>
      <c r="E1569">
        <v>0</v>
      </c>
      <c r="F1569">
        <v>0</v>
      </c>
      <c r="G1569">
        <v>0</v>
      </c>
      <c r="H1569">
        <v>0</v>
      </c>
      <c r="L1569">
        <v>206.46225200000001</v>
      </c>
      <c r="R1569">
        <v>259.32575300000002</v>
      </c>
      <c r="S1569" t="s">
        <v>204</v>
      </c>
      <c r="T1569" s="247">
        <v>45261.313784722224</v>
      </c>
    </row>
    <row r="1570" spans="1:20" x14ac:dyDescent="0.35">
      <c r="A1570" t="s">
        <v>98</v>
      </c>
      <c r="B1570" t="s">
        <v>99</v>
      </c>
      <c r="C1570" t="s">
        <v>97</v>
      </c>
      <c r="D1570" s="29">
        <v>45571</v>
      </c>
      <c r="E1570">
        <v>0</v>
      </c>
      <c r="F1570">
        <v>0</v>
      </c>
      <c r="G1570">
        <v>0</v>
      </c>
      <c r="H1570">
        <v>0</v>
      </c>
      <c r="L1570">
        <v>206.46225200000001</v>
      </c>
      <c r="R1570">
        <v>259.32575300000002</v>
      </c>
      <c r="S1570" t="s">
        <v>204</v>
      </c>
      <c r="T1570" s="247">
        <v>45261.313807870371</v>
      </c>
    </row>
    <row r="1571" spans="1:20" x14ac:dyDescent="0.35">
      <c r="A1571" t="s">
        <v>98</v>
      </c>
      <c r="B1571" t="s">
        <v>99</v>
      </c>
      <c r="C1571" t="s">
        <v>97</v>
      </c>
      <c r="D1571" s="29">
        <v>45572</v>
      </c>
      <c r="E1571">
        <v>0</v>
      </c>
      <c r="F1571">
        <v>0</v>
      </c>
      <c r="G1571">
        <v>0</v>
      </c>
      <c r="H1571">
        <v>0</v>
      </c>
      <c r="L1571">
        <v>206.46225200000001</v>
      </c>
      <c r="R1571">
        <v>259.32575300000002</v>
      </c>
      <c r="S1571" t="s">
        <v>204</v>
      </c>
      <c r="T1571" s="247">
        <v>45261.313819444447</v>
      </c>
    </row>
    <row r="1572" spans="1:20" x14ac:dyDescent="0.35">
      <c r="A1572" t="s">
        <v>98</v>
      </c>
      <c r="B1572" t="s">
        <v>99</v>
      </c>
      <c r="C1572" t="s">
        <v>97</v>
      </c>
      <c r="D1572" s="29">
        <v>45573</v>
      </c>
      <c r="E1572">
        <v>0</v>
      </c>
      <c r="F1572">
        <v>0</v>
      </c>
      <c r="G1572">
        <v>0</v>
      </c>
      <c r="H1572">
        <v>0</v>
      </c>
      <c r="L1572">
        <v>206.46225200000001</v>
      </c>
      <c r="R1572">
        <v>259.32575300000002</v>
      </c>
      <c r="S1572" t="s">
        <v>204</v>
      </c>
      <c r="T1572" s="247">
        <v>45261.313831018517</v>
      </c>
    </row>
    <row r="1573" spans="1:20" x14ac:dyDescent="0.35">
      <c r="A1573" t="s">
        <v>98</v>
      </c>
      <c r="B1573" t="s">
        <v>99</v>
      </c>
      <c r="C1573" t="s">
        <v>97</v>
      </c>
      <c r="D1573" s="29">
        <v>45574</v>
      </c>
      <c r="E1573">
        <v>0</v>
      </c>
      <c r="F1573">
        <v>0</v>
      </c>
      <c r="G1573">
        <v>0</v>
      </c>
      <c r="H1573">
        <v>0</v>
      </c>
      <c r="L1573">
        <v>206.46225200000001</v>
      </c>
      <c r="R1573">
        <v>259.32575300000002</v>
      </c>
      <c r="S1573" t="s">
        <v>204</v>
      </c>
      <c r="T1573" s="247">
        <v>45261.313854166663</v>
      </c>
    </row>
    <row r="1574" spans="1:20" x14ac:dyDescent="0.35">
      <c r="A1574" t="s">
        <v>98</v>
      </c>
      <c r="B1574" t="s">
        <v>99</v>
      </c>
      <c r="C1574" t="s">
        <v>97</v>
      </c>
      <c r="D1574" s="29">
        <v>45575</v>
      </c>
      <c r="E1574">
        <v>0</v>
      </c>
      <c r="F1574">
        <v>0</v>
      </c>
      <c r="G1574">
        <v>0</v>
      </c>
      <c r="H1574">
        <v>0</v>
      </c>
      <c r="L1574">
        <v>206.46225200000001</v>
      </c>
      <c r="R1574">
        <v>259.32575300000002</v>
      </c>
      <c r="S1574" t="s">
        <v>204</v>
      </c>
      <c r="T1574" s="247">
        <v>45261.313888888886</v>
      </c>
    </row>
    <row r="1575" spans="1:20" x14ac:dyDescent="0.35">
      <c r="A1575" t="s">
        <v>98</v>
      </c>
      <c r="B1575" t="s">
        <v>99</v>
      </c>
      <c r="C1575" t="s">
        <v>97</v>
      </c>
      <c r="D1575" s="29">
        <v>45576</v>
      </c>
      <c r="E1575">
        <v>0</v>
      </c>
      <c r="F1575">
        <v>0</v>
      </c>
      <c r="G1575">
        <v>0</v>
      </c>
      <c r="H1575">
        <v>0</v>
      </c>
      <c r="L1575">
        <v>206.46225200000001</v>
      </c>
      <c r="R1575">
        <v>259.32575300000002</v>
      </c>
      <c r="S1575" t="s">
        <v>204</v>
      </c>
      <c r="T1575" s="247">
        <v>45261.31391203704</v>
      </c>
    </row>
    <row r="1576" spans="1:20" x14ac:dyDescent="0.35">
      <c r="A1576" t="s">
        <v>98</v>
      </c>
      <c r="B1576" t="s">
        <v>99</v>
      </c>
      <c r="C1576" t="s">
        <v>97</v>
      </c>
      <c r="D1576" s="29">
        <v>45577</v>
      </c>
      <c r="E1576">
        <v>0</v>
      </c>
      <c r="F1576">
        <v>0</v>
      </c>
      <c r="G1576">
        <v>0</v>
      </c>
      <c r="H1576">
        <v>0</v>
      </c>
      <c r="L1576">
        <v>206.46225200000001</v>
      </c>
      <c r="R1576">
        <v>259.32575300000002</v>
      </c>
      <c r="S1576" t="s">
        <v>204</v>
      </c>
      <c r="T1576" s="247">
        <v>45261.313946759263</v>
      </c>
    </row>
    <row r="1577" spans="1:20" x14ac:dyDescent="0.35">
      <c r="A1577" t="s">
        <v>98</v>
      </c>
      <c r="B1577" t="s">
        <v>99</v>
      </c>
      <c r="C1577" t="s">
        <v>97</v>
      </c>
      <c r="D1577" s="29">
        <v>45578</v>
      </c>
      <c r="E1577">
        <v>0</v>
      </c>
      <c r="F1577">
        <v>0</v>
      </c>
      <c r="G1577">
        <v>0</v>
      </c>
      <c r="H1577">
        <v>0</v>
      </c>
      <c r="L1577">
        <v>206.46225200000001</v>
      </c>
      <c r="R1577">
        <v>259.32575300000002</v>
      </c>
      <c r="S1577" t="s">
        <v>204</v>
      </c>
      <c r="T1577" s="247">
        <v>45261.313958333332</v>
      </c>
    </row>
    <row r="1578" spans="1:20" x14ac:dyDescent="0.35">
      <c r="A1578" t="s">
        <v>98</v>
      </c>
      <c r="B1578" t="s">
        <v>99</v>
      </c>
      <c r="C1578" t="s">
        <v>97</v>
      </c>
      <c r="D1578" s="29">
        <v>45579</v>
      </c>
      <c r="E1578">
        <v>0</v>
      </c>
      <c r="F1578">
        <v>0</v>
      </c>
      <c r="G1578">
        <v>0</v>
      </c>
      <c r="H1578">
        <v>0</v>
      </c>
      <c r="L1578">
        <v>206.46225200000001</v>
      </c>
      <c r="R1578">
        <v>259.32575300000002</v>
      </c>
      <c r="S1578" t="s">
        <v>204</v>
      </c>
      <c r="T1578" s="247">
        <v>45261.313969907409</v>
      </c>
    </row>
    <row r="1579" spans="1:20" x14ac:dyDescent="0.35">
      <c r="A1579" t="s">
        <v>98</v>
      </c>
      <c r="B1579" t="s">
        <v>99</v>
      </c>
      <c r="C1579" t="s">
        <v>97</v>
      </c>
      <c r="D1579" s="29">
        <v>45580</v>
      </c>
      <c r="E1579">
        <v>0</v>
      </c>
      <c r="F1579">
        <v>0</v>
      </c>
      <c r="G1579">
        <v>0</v>
      </c>
      <c r="H1579">
        <v>0</v>
      </c>
      <c r="L1579">
        <v>206.46225200000001</v>
      </c>
      <c r="R1579">
        <v>259.32575300000002</v>
      </c>
      <c r="S1579" t="s">
        <v>204</v>
      </c>
      <c r="T1579" s="247">
        <v>45261.313981481479</v>
      </c>
    </row>
    <row r="1580" spans="1:20" x14ac:dyDescent="0.35">
      <c r="A1580" t="s">
        <v>98</v>
      </c>
      <c r="B1580" t="s">
        <v>99</v>
      </c>
      <c r="C1580" t="s">
        <v>97</v>
      </c>
      <c r="D1580" s="29">
        <v>45581</v>
      </c>
      <c r="E1580">
        <v>0</v>
      </c>
      <c r="F1580">
        <v>0</v>
      </c>
      <c r="G1580">
        <v>0</v>
      </c>
      <c r="H1580">
        <v>0</v>
      </c>
      <c r="L1580">
        <v>206.46225200000001</v>
      </c>
      <c r="R1580">
        <v>259.32575300000002</v>
      </c>
      <c r="S1580" t="s">
        <v>204</v>
      </c>
      <c r="T1580" s="247">
        <v>45261.313993055555</v>
      </c>
    </row>
    <row r="1581" spans="1:20" x14ac:dyDescent="0.35">
      <c r="A1581" t="s">
        <v>98</v>
      </c>
      <c r="B1581" t="s">
        <v>99</v>
      </c>
      <c r="C1581" t="s">
        <v>97</v>
      </c>
      <c r="D1581" s="29">
        <v>45582</v>
      </c>
      <c r="E1581">
        <v>0</v>
      </c>
      <c r="F1581">
        <v>0</v>
      </c>
      <c r="G1581">
        <v>0</v>
      </c>
      <c r="H1581">
        <v>0</v>
      </c>
      <c r="L1581">
        <v>206.46225200000001</v>
      </c>
      <c r="R1581">
        <v>259.32575300000002</v>
      </c>
      <c r="S1581" t="s">
        <v>204</v>
      </c>
      <c r="T1581" s="247">
        <v>45261.314004629632</v>
      </c>
    </row>
    <row r="1582" spans="1:20" x14ac:dyDescent="0.35">
      <c r="A1582" t="s">
        <v>98</v>
      </c>
      <c r="B1582" t="s">
        <v>99</v>
      </c>
      <c r="C1582" t="s">
        <v>97</v>
      </c>
      <c r="D1582" s="29">
        <v>45583</v>
      </c>
      <c r="E1582">
        <v>0</v>
      </c>
      <c r="F1582">
        <v>0</v>
      </c>
      <c r="G1582">
        <v>0</v>
      </c>
      <c r="H1582">
        <v>0</v>
      </c>
      <c r="L1582">
        <v>206.46225200000001</v>
      </c>
      <c r="R1582">
        <v>259.32575300000002</v>
      </c>
      <c r="S1582" t="s">
        <v>204</v>
      </c>
      <c r="T1582" s="247">
        <v>45261.314016203702</v>
      </c>
    </row>
    <row r="1583" spans="1:20" x14ac:dyDescent="0.35">
      <c r="A1583" t="s">
        <v>98</v>
      </c>
      <c r="B1583" t="s">
        <v>99</v>
      </c>
      <c r="C1583" t="s">
        <v>97</v>
      </c>
      <c r="D1583" s="29">
        <v>45584</v>
      </c>
      <c r="E1583">
        <v>0</v>
      </c>
      <c r="F1583">
        <v>0</v>
      </c>
      <c r="G1583">
        <v>0</v>
      </c>
      <c r="H1583">
        <v>0</v>
      </c>
      <c r="L1583">
        <v>206.46225200000001</v>
      </c>
      <c r="R1583">
        <v>259.32575300000002</v>
      </c>
      <c r="S1583" t="s">
        <v>204</v>
      </c>
      <c r="T1583" s="247">
        <v>45261.314027777778</v>
      </c>
    </row>
    <row r="1584" spans="1:20" x14ac:dyDescent="0.35">
      <c r="A1584" t="s">
        <v>98</v>
      </c>
      <c r="B1584" t="s">
        <v>99</v>
      </c>
      <c r="C1584" t="s">
        <v>97</v>
      </c>
      <c r="D1584" s="29">
        <v>45585</v>
      </c>
      <c r="E1584">
        <v>0</v>
      </c>
      <c r="F1584">
        <v>0</v>
      </c>
      <c r="G1584">
        <v>0</v>
      </c>
      <c r="H1584">
        <v>0</v>
      </c>
      <c r="L1584">
        <v>206.46225200000001</v>
      </c>
      <c r="R1584">
        <v>259.32575300000002</v>
      </c>
      <c r="S1584" t="s">
        <v>204</v>
      </c>
      <c r="T1584" s="247">
        <v>45261.314027777778</v>
      </c>
    </row>
    <row r="1585" spans="1:20" x14ac:dyDescent="0.35">
      <c r="A1585" t="s">
        <v>98</v>
      </c>
      <c r="B1585" t="s">
        <v>99</v>
      </c>
      <c r="C1585" t="s">
        <v>97</v>
      </c>
      <c r="D1585" s="29">
        <v>45586</v>
      </c>
      <c r="E1585">
        <v>0.27350000000000002</v>
      </c>
      <c r="F1585">
        <v>0.20080000000000001</v>
      </c>
      <c r="G1585">
        <v>0.42159999999999997</v>
      </c>
      <c r="H1585">
        <v>0.36370000000000002</v>
      </c>
      <c r="J1585">
        <v>150</v>
      </c>
      <c r="K1585">
        <v>165</v>
      </c>
      <c r="L1585">
        <v>206.46225200000001</v>
      </c>
      <c r="R1585">
        <v>259.32575300000002</v>
      </c>
      <c r="S1585" t="s">
        <v>204</v>
      </c>
      <c r="T1585" s="247">
        <v>45338.333425925928</v>
      </c>
    </row>
    <row r="1586" spans="1:20" x14ac:dyDescent="0.35">
      <c r="A1586" t="s">
        <v>98</v>
      </c>
      <c r="B1586" t="s">
        <v>99</v>
      </c>
      <c r="C1586" t="s">
        <v>97</v>
      </c>
      <c r="D1586" s="29">
        <v>45587</v>
      </c>
      <c r="E1586">
        <v>0.27350000000000002</v>
      </c>
      <c r="F1586">
        <v>0.20080000000000001</v>
      </c>
      <c r="G1586">
        <v>0.42159999999999997</v>
      </c>
      <c r="H1586">
        <v>0.36370000000000002</v>
      </c>
      <c r="J1586">
        <v>150</v>
      </c>
      <c r="K1586">
        <v>165</v>
      </c>
      <c r="L1586">
        <v>206.46225200000001</v>
      </c>
      <c r="R1586">
        <v>259.32575300000002</v>
      </c>
      <c r="S1586" t="s">
        <v>204</v>
      </c>
      <c r="T1586" s="247">
        <v>45338.333425925928</v>
      </c>
    </row>
    <row r="1587" spans="1:20" x14ac:dyDescent="0.35">
      <c r="A1587" t="s">
        <v>98</v>
      </c>
      <c r="B1587" t="s">
        <v>99</v>
      </c>
      <c r="C1587" t="s">
        <v>97</v>
      </c>
      <c r="D1587" s="29">
        <v>45588</v>
      </c>
      <c r="E1587">
        <v>0.27350000000000002</v>
      </c>
      <c r="F1587">
        <v>0.20080000000000001</v>
      </c>
      <c r="G1587">
        <v>0.42159999999999997</v>
      </c>
      <c r="H1587">
        <v>0.36370000000000002</v>
      </c>
      <c r="J1587">
        <v>150</v>
      </c>
      <c r="K1587">
        <v>165</v>
      </c>
      <c r="L1587">
        <v>206.46225200000001</v>
      </c>
      <c r="R1587">
        <v>259.32575300000002</v>
      </c>
      <c r="S1587" t="s">
        <v>204</v>
      </c>
      <c r="T1587" s="247">
        <v>45338.333437499998</v>
      </c>
    </row>
    <row r="1588" spans="1:20" x14ac:dyDescent="0.35">
      <c r="A1588" t="s">
        <v>98</v>
      </c>
      <c r="B1588" t="s">
        <v>99</v>
      </c>
      <c r="C1588" t="s">
        <v>97</v>
      </c>
      <c r="D1588" s="29">
        <v>45589</v>
      </c>
      <c r="E1588">
        <v>0.27350000000000002</v>
      </c>
      <c r="F1588">
        <v>0.20080000000000001</v>
      </c>
      <c r="G1588">
        <v>0.42159999999999997</v>
      </c>
      <c r="H1588">
        <v>0.36370000000000002</v>
      </c>
      <c r="J1588">
        <v>150</v>
      </c>
      <c r="K1588">
        <v>165</v>
      </c>
      <c r="L1588">
        <v>206.46225200000001</v>
      </c>
      <c r="R1588">
        <v>259.32575300000002</v>
      </c>
      <c r="S1588" t="s">
        <v>204</v>
      </c>
      <c r="T1588" s="247">
        <v>45338.333437499998</v>
      </c>
    </row>
    <row r="1589" spans="1:20" x14ac:dyDescent="0.35">
      <c r="A1589" t="s">
        <v>98</v>
      </c>
      <c r="B1589" t="s">
        <v>99</v>
      </c>
      <c r="C1589" t="s">
        <v>97</v>
      </c>
      <c r="D1589" s="29">
        <v>45590</v>
      </c>
      <c r="E1589">
        <v>0.27350000000000002</v>
      </c>
      <c r="F1589">
        <v>0.20080000000000001</v>
      </c>
      <c r="G1589">
        <v>0.42159999999999997</v>
      </c>
      <c r="H1589">
        <v>0.36370000000000002</v>
      </c>
      <c r="J1589">
        <v>150</v>
      </c>
      <c r="K1589">
        <v>165</v>
      </c>
      <c r="L1589">
        <v>206.46225200000001</v>
      </c>
      <c r="R1589">
        <v>259.32575300000002</v>
      </c>
      <c r="S1589" t="s">
        <v>204</v>
      </c>
      <c r="T1589" s="247">
        <v>45338.333437499998</v>
      </c>
    </row>
    <row r="1590" spans="1:20" x14ac:dyDescent="0.35">
      <c r="A1590" t="s">
        <v>98</v>
      </c>
      <c r="B1590" t="s">
        <v>99</v>
      </c>
      <c r="C1590" t="s">
        <v>97</v>
      </c>
      <c r="D1590" s="29">
        <v>45591</v>
      </c>
      <c r="E1590">
        <v>0</v>
      </c>
      <c r="F1590">
        <v>0</v>
      </c>
      <c r="G1590">
        <v>0</v>
      </c>
      <c r="H1590">
        <v>0</v>
      </c>
      <c r="L1590">
        <v>206.46225200000001</v>
      </c>
      <c r="R1590">
        <v>259.32575300000002</v>
      </c>
      <c r="S1590" t="s">
        <v>204</v>
      </c>
      <c r="T1590" s="247">
        <v>45261.314108796294</v>
      </c>
    </row>
    <row r="1591" spans="1:20" x14ac:dyDescent="0.35">
      <c r="A1591" t="s">
        <v>98</v>
      </c>
      <c r="B1591" t="s">
        <v>99</v>
      </c>
      <c r="C1591" t="s">
        <v>97</v>
      </c>
      <c r="D1591" s="29">
        <v>45592</v>
      </c>
      <c r="E1591">
        <v>0</v>
      </c>
      <c r="F1591">
        <v>0</v>
      </c>
      <c r="G1591">
        <v>0</v>
      </c>
      <c r="H1591">
        <v>0</v>
      </c>
      <c r="L1591">
        <v>206.46225200000001</v>
      </c>
      <c r="R1591">
        <v>259.32575300000002</v>
      </c>
      <c r="S1591" t="s">
        <v>204</v>
      </c>
      <c r="T1591" s="247">
        <v>45261.314120370371</v>
      </c>
    </row>
    <row r="1592" spans="1:20" x14ac:dyDescent="0.35">
      <c r="A1592" t="s">
        <v>98</v>
      </c>
      <c r="B1592" t="s">
        <v>99</v>
      </c>
      <c r="C1592" t="s">
        <v>97</v>
      </c>
      <c r="D1592" s="29">
        <v>45593</v>
      </c>
      <c r="E1592">
        <v>0.27350000000000002</v>
      </c>
      <c r="F1592">
        <v>0</v>
      </c>
      <c r="G1592">
        <v>0.42159999999999997</v>
      </c>
      <c r="H1592">
        <v>-2.5999999999999999E-3</v>
      </c>
      <c r="J1592">
        <v>150</v>
      </c>
      <c r="K1592">
        <v>260</v>
      </c>
      <c r="L1592">
        <v>206.46225200000001</v>
      </c>
      <c r="R1592">
        <v>259.32575300000002</v>
      </c>
      <c r="S1592" t="s">
        <v>204</v>
      </c>
      <c r="T1592" s="247">
        <v>45338.333437499998</v>
      </c>
    </row>
    <row r="1593" spans="1:20" x14ac:dyDescent="0.35">
      <c r="A1593" t="s">
        <v>98</v>
      </c>
      <c r="B1593" t="s">
        <v>99</v>
      </c>
      <c r="C1593" t="s">
        <v>97</v>
      </c>
      <c r="D1593" s="29">
        <v>45594</v>
      </c>
      <c r="E1593">
        <v>0.27350000000000002</v>
      </c>
      <c r="F1593">
        <v>0</v>
      </c>
      <c r="G1593">
        <v>0.42159999999999997</v>
      </c>
      <c r="H1593">
        <v>-2.5999999999999999E-3</v>
      </c>
      <c r="J1593">
        <v>150</v>
      </c>
      <c r="K1593">
        <v>260</v>
      </c>
      <c r="L1593">
        <v>206.46225200000001</v>
      </c>
      <c r="R1593">
        <v>259.32575300000002</v>
      </c>
      <c r="S1593" t="s">
        <v>204</v>
      </c>
      <c r="T1593" s="247">
        <v>45338.333437499998</v>
      </c>
    </row>
    <row r="1594" spans="1:20" x14ac:dyDescent="0.35">
      <c r="A1594" t="s">
        <v>98</v>
      </c>
      <c r="B1594" t="s">
        <v>99</v>
      </c>
      <c r="C1594" t="s">
        <v>97</v>
      </c>
      <c r="D1594" s="29">
        <v>45595</v>
      </c>
      <c r="E1594">
        <v>0.27350000000000002</v>
      </c>
      <c r="F1594">
        <v>0</v>
      </c>
      <c r="G1594">
        <v>0.42159999999999997</v>
      </c>
      <c r="H1594">
        <v>-2.5999999999999999E-3</v>
      </c>
      <c r="J1594">
        <v>150</v>
      </c>
      <c r="K1594">
        <v>260</v>
      </c>
      <c r="L1594">
        <v>206.46225200000001</v>
      </c>
      <c r="R1594">
        <v>259.32575300000002</v>
      </c>
      <c r="S1594" t="s">
        <v>204</v>
      </c>
      <c r="T1594" s="247">
        <v>45338.333437499998</v>
      </c>
    </row>
    <row r="1595" spans="1:20" x14ac:dyDescent="0.35">
      <c r="A1595" t="s">
        <v>98</v>
      </c>
      <c r="B1595" t="s">
        <v>99</v>
      </c>
      <c r="C1595" t="s">
        <v>97</v>
      </c>
      <c r="D1595" s="29">
        <v>45596</v>
      </c>
      <c r="E1595">
        <v>0.27350000000000002</v>
      </c>
      <c r="F1595">
        <v>0</v>
      </c>
      <c r="G1595">
        <v>0.42159999999999997</v>
      </c>
      <c r="H1595">
        <v>-2.5999999999999999E-3</v>
      </c>
      <c r="J1595">
        <v>150</v>
      </c>
      <c r="K1595">
        <v>260</v>
      </c>
      <c r="L1595">
        <v>206.46225200000001</v>
      </c>
      <c r="R1595">
        <v>259.32575300000002</v>
      </c>
      <c r="S1595" t="s">
        <v>204</v>
      </c>
      <c r="T1595" s="247">
        <v>45338.333437499998</v>
      </c>
    </row>
    <row r="1596" spans="1:20" x14ac:dyDescent="0.35">
      <c r="A1596" t="s">
        <v>98</v>
      </c>
      <c r="B1596" t="s">
        <v>99</v>
      </c>
      <c r="C1596" t="s">
        <v>97</v>
      </c>
      <c r="D1596" s="29">
        <v>45597</v>
      </c>
      <c r="E1596">
        <v>0</v>
      </c>
      <c r="F1596">
        <v>0</v>
      </c>
      <c r="G1596">
        <v>0</v>
      </c>
      <c r="H1596">
        <v>0</v>
      </c>
      <c r="L1596">
        <v>206.46225200000001</v>
      </c>
      <c r="R1596">
        <v>259.32575300000002</v>
      </c>
      <c r="S1596" t="s">
        <v>204</v>
      </c>
      <c r="T1596" s="247">
        <v>45292.31318287037</v>
      </c>
    </row>
    <row r="1597" spans="1:20" x14ac:dyDescent="0.35">
      <c r="A1597" t="s">
        <v>98</v>
      </c>
      <c r="B1597" t="s">
        <v>99</v>
      </c>
      <c r="C1597" t="s">
        <v>97</v>
      </c>
      <c r="D1597" s="29">
        <v>45598</v>
      </c>
      <c r="E1597">
        <v>0</v>
      </c>
      <c r="F1597">
        <v>0</v>
      </c>
      <c r="G1597">
        <v>0</v>
      </c>
      <c r="H1597">
        <v>0</v>
      </c>
      <c r="L1597">
        <v>206.46225200000001</v>
      </c>
      <c r="R1597">
        <v>259.32575300000002</v>
      </c>
      <c r="S1597" t="s">
        <v>204</v>
      </c>
      <c r="T1597" s="247">
        <v>45292.313807870371</v>
      </c>
    </row>
    <row r="1598" spans="1:20" x14ac:dyDescent="0.35">
      <c r="A1598" t="s">
        <v>98</v>
      </c>
      <c r="B1598" t="s">
        <v>99</v>
      </c>
      <c r="C1598" t="s">
        <v>97</v>
      </c>
      <c r="D1598" s="29">
        <v>45599</v>
      </c>
      <c r="E1598">
        <v>0</v>
      </c>
      <c r="F1598">
        <v>0</v>
      </c>
      <c r="G1598">
        <v>0</v>
      </c>
      <c r="H1598">
        <v>0</v>
      </c>
      <c r="L1598">
        <v>206.46225200000001</v>
      </c>
      <c r="R1598">
        <v>259.32575300000002</v>
      </c>
      <c r="S1598" t="s">
        <v>204</v>
      </c>
      <c r="T1598" s="247">
        <v>45292.313819444447</v>
      </c>
    </row>
    <row r="1599" spans="1:20" x14ac:dyDescent="0.35">
      <c r="A1599" t="s">
        <v>98</v>
      </c>
      <c r="B1599" t="s">
        <v>99</v>
      </c>
      <c r="C1599" t="s">
        <v>97</v>
      </c>
      <c r="D1599" s="29">
        <v>45600</v>
      </c>
      <c r="E1599">
        <v>0</v>
      </c>
      <c r="F1599">
        <v>0</v>
      </c>
      <c r="G1599">
        <v>0</v>
      </c>
      <c r="H1599">
        <v>0</v>
      </c>
      <c r="L1599">
        <v>206.46225200000001</v>
      </c>
      <c r="R1599">
        <v>259.32575300000002</v>
      </c>
      <c r="S1599" t="s">
        <v>204</v>
      </c>
      <c r="T1599" s="247">
        <v>45292.313831018517</v>
      </c>
    </row>
    <row r="1600" spans="1:20" x14ac:dyDescent="0.35">
      <c r="A1600" t="s">
        <v>98</v>
      </c>
      <c r="B1600" t="s">
        <v>99</v>
      </c>
      <c r="C1600" t="s">
        <v>97</v>
      </c>
      <c r="D1600" s="29">
        <v>45601</v>
      </c>
      <c r="E1600">
        <v>0</v>
      </c>
      <c r="F1600">
        <v>0</v>
      </c>
      <c r="G1600">
        <v>0</v>
      </c>
      <c r="H1600">
        <v>0</v>
      </c>
      <c r="L1600">
        <v>206.46225200000001</v>
      </c>
      <c r="R1600">
        <v>259.32575300000002</v>
      </c>
      <c r="S1600" t="s">
        <v>204</v>
      </c>
      <c r="T1600" s="247">
        <v>45292.313854166663</v>
      </c>
    </row>
    <row r="1601" spans="1:20" x14ac:dyDescent="0.35">
      <c r="A1601" t="s">
        <v>98</v>
      </c>
      <c r="B1601" t="s">
        <v>99</v>
      </c>
      <c r="C1601" t="s">
        <v>97</v>
      </c>
      <c r="D1601" s="29">
        <v>45602</v>
      </c>
      <c r="E1601">
        <v>0</v>
      </c>
      <c r="F1601">
        <v>0</v>
      </c>
      <c r="G1601">
        <v>0</v>
      </c>
      <c r="H1601">
        <v>0</v>
      </c>
      <c r="L1601">
        <v>206.46225200000001</v>
      </c>
      <c r="R1601">
        <v>259.32575300000002</v>
      </c>
      <c r="S1601" t="s">
        <v>204</v>
      </c>
      <c r="T1601" s="247">
        <v>45292.313854166663</v>
      </c>
    </row>
    <row r="1602" spans="1:20" x14ac:dyDescent="0.35">
      <c r="A1602" t="s">
        <v>98</v>
      </c>
      <c r="B1602" t="s">
        <v>99</v>
      </c>
      <c r="C1602" t="s">
        <v>97</v>
      </c>
      <c r="D1602" s="29">
        <v>45603</v>
      </c>
      <c r="E1602">
        <v>0</v>
      </c>
      <c r="F1602">
        <v>0</v>
      </c>
      <c r="G1602">
        <v>0</v>
      </c>
      <c r="H1602">
        <v>0</v>
      </c>
      <c r="L1602">
        <v>206.46225200000001</v>
      </c>
      <c r="R1602">
        <v>259.32575300000002</v>
      </c>
      <c r="S1602" t="s">
        <v>204</v>
      </c>
      <c r="T1602" s="247">
        <v>45292.313877314817</v>
      </c>
    </row>
    <row r="1603" spans="1:20" x14ac:dyDescent="0.35">
      <c r="A1603" t="s">
        <v>98</v>
      </c>
      <c r="B1603" t="s">
        <v>99</v>
      </c>
      <c r="C1603" t="s">
        <v>97</v>
      </c>
      <c r="D1603" s="29">
        <v>45604</v>
      </c>
      <c r="E1603">
        <v>0</v>
      </c>
      <c r="F1603">
        <v>0</v>
      </c>
      <c r="G1603">
        <v>0</v>
      </c>
      <c r="H1603">
        <v>0</v>
      </c>
      <c r="L1603">
        <v>206.46225200000001</v>
      </c>
      <c r="R1603">
        <v>259.32575300000002</v>
      </c>
      <c r="S1603" t="s">
        <v>204</v>
      </c>
      <c r="T1603" s="247">
        <v>45292.313888888886</v>
      </c>
    </row>
    <row r="1604" spans="1:20" x14ac:dyDescent="0.35">
      <c r="A1604" t="s">
        <v>98</v>
      </c>
      <c r="B1604" t="s">
        <v>99</v>
      </c>
      <c r="C1604" t="s">
        <v>97</v>
      </c>
      <c r="D1604" s="29">
        <v>45605</v>
      </c>
      <c r="E1604">
        <v>0</v>
      </c>
      <c r="F1604">
        <v>0</v>
      </c>
      <c r="G1604">
        <v>0</v>
      </c>
      <c r="H1604">
        <v>0</v>
      </c>
      <c r="L1604">
        <v>206.46225200000001</v>
      </c>
      <c r="R1604">
        <v>259.32575300000002</v>
      </c>
      <c r="S1604" t="s">
        <v>204</v>
      </c>
      <c r="T1604" s="247">
        <v>45292.31391203704</v>
      </c>
    </row>
    <row r="1605" spans="1:20" x14ac:dyDescent="0.35">
      <c r="A1605" t="s">
        <v>98</v>
      </c>
      <c r="B1605" t="s">
        <v>99</v>
      </c>
      <c r="C1605" t="s">
        <v>97</v>
      </c>
      <c r="D1605" s="29">
        <v>45606</v>
      </c>
      <c r="E1605">
        <v>0</v>
      </c>
      <c r="F1605">
        <v>0</v>
      </c>
      <c r="G1605">
        <v>0</v>
      </c>
      <c r="H1605">
        <v>0</v>
      </c>
      <c r="L1605">
        <v>206.46225200000001</v>
      </c>
      <c r="R1605">
        <v>259.32575300000002</v>
      </c>
      <c r="S1605" t="s">
        <v>204</v>
      </c>
      <c r="T1605" s="247">
        <v>45292.313923611109</v>
      </c>
    </row>
    <row r="1606" spans="1:20" x14ac:dyDescent="0.35">
      <c r="A1606" t="s">
        <v>98</v>
      </c>
      <c r="B1606" t="s">
        <v>99</v>
      </c>
      <c r="C1606" t="s">
        <v>97</v>
      </c>
      <c r="D1606" s="29">
        <v>45607</v>
      </c>
      <c r="E1606">
        <v>0</v>
      </c>
      <c r="F1606">
        <v>0</v>
      </c>
      <c r="G1606">
        <v>0</v>
      </c>
      <c r="H1606">
        <v>0</v>
      </c>
      <c r="L1606">
        <v>206.46225200000001</v>
      </c>
      <c r="R1606">
        <v>259.32575300000002</v>
      </c>
      <c r="S1606" t="s">
        <v>204</v>
      </c>
      <c r="T1606" s="247">
        <v>45292.313935185186</v>
      </c>
    </row>
    <row r="1607" spans="1:20" x14ac:dyDescent="0.35">
      <c r="A1607" t="s">
        <v>98</v>
      </c>
      <c r="B1607" t="s">
        <v>99</v>
      </c>
      <c r="C1607" t="s">
        <v>97</v>
      </c>
      <c r="D1607" s="29">
        <v>45608</v>
      </c>
      <c r="E1607">
        <v>0</v>
      </c>
      <c r="F1607">
        <v>0</v>
      </c>
      <c r="G1607">
        <v>0</v>
      </c>
      <c r="H1607">
        <v>0</v>
      </c>
      <c r="L1607">
        <v>206.46225200000001</v>
      </c>
      <c r="R1607">
        <v>259.32575300000002</v>
      </c>
      <c r="S1607" t="s">
        <v>204</v>
      </c>
      <c r="T1607" s="247">
        <v>45292.313958333332</v>
      </c>
    </row>
    <row r="1608" spans="1:20" x14ac:dyDescent="0.35">
      <c r="A1608" t="s">
        <v>98</v>
      </c>
      <c r="B1608" t="s">
        <v>99</v>
      </c>
      <c r="C1608" t="s">
        <v>97</v>
      </c>
      <c r="D1608" s="29">
        <v>45609</v>
      </c>
      <c r="E1608">
        <v>0</v>
      </c>
      <c r="F1608">
        <v>0</v>
      </c>
      <c r="G1608">
        <v>0</v>
      </c>
      <c r="H1608">
        <v>0</v>
      </c>
      <c r="L1608">
        <v>206.46225200000001</v>
      </c>
      <c r="R1608">
        <v>259.32575300000002</v>
      </c>
      <c r="S1608" t="s">
        <v>204</v>
      </c>
      <c r="T1608" s="247">
        <v>45292.313969907409</v>
      </c>
    </row>
    <row r="1609" spans="1:20" x14ac:dyDescent="0.35">
      <c r="A1609" t="s">
        <v>98</v>
      </c>
      <c r="B1609" t="s">
        <v>99</v>
      </c>
      <c r="C1609" t="s">
        <v>97</v>
      </c>
      <c r="D1609" s="29">
        <v>45610</v>
      </c>
      <c r="E1609">
        <v>0</v>
      </c>
      <c r="F1609">
        <v>0</v>
      </c>
      <c r="G1609">
        <v>0</v>
      </c>
      <c r="H1609">
        <v>0</v>
      </c>
      <c r="L1609">
        <v>206.46225200000001</v>
      </c>
      <c r="R1609">
        <v>259.32575300000002</v>
      </c>
      <c r="S1609" t="s">
        <v>204</v>
      </c>
      <c r="T1609" s="247">
        <v>45292.313993055555</v>
      </c>
    </row>
    <row r="1610" spans="1:20" x14ac:dyDescent="0.35">
      <c r="A1610" t="s">
        <v>98</v>
      </c>
      <c r="B1610" t="s">
        <v>99</v>
      </c>
      <c r="C1610" t="s">
        <v>97</v>
      </c>
      <c r="D1610" s="29">
        <v>45611</v>
      </c>
      <c r="E1610">
        <v>0</v>
      </c>
      <c r="F1610">
        <v>0</v>
      </c>
      <c r="G1610">
        <v>0</v>
      </c>
      <c r="H1610">
        <v>0</v>
      </c>
      <c r="L1610">
        <v>206.46225200000001</v>
      </c>
      <c r="R1610">
        <v>259.32575300000002</v>
      </c>
      <c r="S1610" t="s">
        <v>204</v>
      </c>
      <c r="T1610" s="247">
        <v>45292.314004629632</v>
      </c>
    </row>
    <row r="1611" spans="1:20" x14ac:dyDescent="0.35">
      <c r="A1611" t="s">
        <v>98</v>
      </c>
      <c r="B1611" t="s">
        <v>99</v>
      </c>
      <c r="C1611" t="s">
        <v>97</v>
      </c>
      <c r="D1611" s="29">
        <v>45612</v>
      </c>
      <c r="E1611">
        <v>0</v>
      </c>
      <c r="F1611">
        <v>0</v>
      </c>
      <c r="G1611">
        <v>0</v>
      </c>
      <c r="H1611">
        <v>0</v>
      </c>
      <c r="L1611">
        <v>206.46225200000001</v>
      </c>
      <c r="R1611">
        <v>259.32575300000002</v>
      </c>
      <c r="S1611" t="s">
        <v>204</v>
      </c>
      <c r="T1611" s="247">
        <v>45292.314016203702</v>
      </c>
    </row>
    <row r="1612" spans="1:20" x14ac:dyDescent="0.35">
      <c r="A1612" t="s">
        <v>98</v>
      </c>
      <c r="B1612" t="s">
        <v>99</v>
      </c>
      <c r="C1612" t="s">
        <v>97</v>
      </c>
      <c r="D1612" s="29">
        <v>45613</v>
      </c>
      <c r="E1612">
        <v>0</v>
      </c>
      <c r="F1612">
        <v>0</v>
      </c>
      <c r="G1612">
        <v>0</v>
      </c>
      <c r="H1612">
        <v>0</v>
      </c>
      <c r="L1612">
        <v>206.46225200000001</v>
      </c>
      <c r="R1612">
        <v>259.32575300000002</v>
      </c>
      <c r="S1612" t="s">
        <v>204</v>
      </c>
      <c r="T1612" s="247">
        <v>45292.314039351855</v>
      </c>
    </row>
    <row r="1613" spans="1:20" x14ac:dyDescent="0.35">
      <c r="A1613" t="s">
        <v>98</v>
      </c>
      <c r="B1613" t="s">
        <v>99</v>
      </c>
      <c r="C1613" t="s">
        <v>97</v>
      </c>
      <c r="D1613" s="29">
        <v>45614</v>
      </c>
      <c r="E1613">
        <v>0</v>
      </c>
      <c r="F1613">
        <v>0</v>
      </c>
      <c r="G1613">
        <v>0</v>
      </c>
      <c r="H1613">
        <v>0</v>
      </c>
      <c r="L1613">
        <v>206.46225200000001</v>
      </c>
      <c r="R1613">
        <v>259.32575300000002</v>
      </c>
      <c r="S1613" t="s">
        <v>204</v>
      </c>
      <c r="T1613" s="247">
        <v>45292.314050925925</v>
      </c>
    </row>
    <row r="1614" spans="1:20" x14ac:dyDescent="0.35">
      <c r="A1614" t="s">
        <v>98</v>
      </c>
      <c r="B1614" t="s">
        <v>99</v>
      </c>
      <c r="C1614" t="s">
        <v>97</v>
      </c>
      <c r="D1614" s="29">
        <v>45615</v>
      </c>
      <c r="E1614">
        <v>0</v>
      </c>
      <c r="F1614">
        <v>0</v>
      </c>
      <c r="G1614">
        <v>0</v>
      </c>
      <c r="H1614">
        <v>0</v>
      </c>
      <c r="L1614">
        <v>206.46225200000001</v>
      </c>
      <c r="R1614">
        <v>259.32575300000002</v>
      </c>
      <c r="S1614" t="s">
        <v>204</v>
      </c>
      <c r="T1614" s="247">
        <v>45292.314074074071</v>
      </c>
    </row>
    <row r="1615" spans="1:20" x14ac:dyDescent="0.35">
      <c r="A1615" t="s">
        <v>98</v>
      </c>
      <c r="B1615" t="s">
        <v>99</v>
      </c>
      <c r="C1615" t="s">
        <v>97</v>
      </c>
      <c r="D1615" s="29">
        <v>45616</v>
      </c>
      <c r="E1615">
        <v>0</v>
      </c>
      <c r="F1615">
        <v>0</v>
      </c>
      <c r="G1615">
        <v>0</v>
      </c>
      <c r="H1615">
        <v>0</v>
      </c>
      <c r="L1615">
        <v>206.46225200000001</v>
      </c>
      <c r="R1615">
        <v>259.32575300000002</v>
      </c>
      <c r="S1615" t="s">
        <v>204</v>
      </c>
      <c r="T1615" s="247">
        <v>45292.314085648148</v>
      </c>
    </row>
    <row r="1616" spans="1:20" x14ac:dyDescent="0.35">
      <c r="A1616" t="s">
        <v>98</v>
      </c>
      <c r="B1616" t="s">
        <v>99</v>
      </c>
      <c r="C1616" t="s">
        <v>97</v>
      </c>
      <c r="D1616" s="29">
        <v>45617</v>
      </c>
      <c r="E1616">
        <v>0</v>
      </c>
      <c r="F1616">
        <v>0</v>
      </c>
      <c r="G1616">
        <v>0</v>
      </c>
      <c r="H1616">
        <v>0</v>
      </c>
      <c r="L1616">
        <v>206.46225200000001</v>
      </c>
      <c r="R1616">
        <v>259.32575300000002</v>
      </c>
      <c r="S1616" t="s">
        <v>204</v>
      </c>
      <c r="T1616" s="247">
        <v>45292.314108796294</v>
      </c>
    </row>
    <row r="1617" spans="1:20" x14ac:dyDescent="0.35">
      <c r="A1617" t="s">
        <v>98</v>
      </c>
      <c r="B1617" t="s">
        <v>99</v>
      </c>
      <c r="C1617" t="s">
        <v>97</v>
      </c>
      <c r="D1617" s="29">
        <v>45618</v>
      </c>
      <c r="E1617">
        <v>0</v>
      </c>
      <c r="F1617">
        <v>0</v>
      </c>
      <c r="G1617">
        <v>0</v>
      </c>
      <c r="H1617">
        <v>0</v>
      </c>
      <c r="L1617">
        <v>206.46225200000001</v>
      </c>
      <c r="R1617">
        <v>259.32575300000002</v>
      </c>
      <c r="S1617" t="s">
        <v>204</v>
      </c>
      <c r="T1617" s="247">
        <v>45292.314120370371</v>
      </c>
    </row>
    <row r="1618" spans="1:20" x14ac:dyDescent="0.35">
      <c r="A1618" t="s">
        <v>98</v>
      </c>
      <c r="B1618" t="s">
        <v>99</v>
      </c>
      <c r="C1618" t="s">
        <v>97</v>
      </c>
      <c r="D1618" s="29">
        <v>45619</v>
      </c>
      <c r="E1618">
        <v>0</v>
      </c>
      <c r="F1618">
        <v>0</v>
      </c>
      <c r="G1618">
        <v>0</v>
      </c>
      <c r="H1618">
        <v>0</v>
      </c>
      <c r="L1618">
        <v>206.46225200000001</v>
      </c>
      <c r="R1618">
        <v>259.32575300000002</v>
      </c>
      <c r="S1618" t="s">
        <v>204</v>
      </c>
      <c r="T1618" s="247">
        <v>45292.314143518517</v>
      </c>
    </row>
    <row r="1619" spans="1:20" x14ac:dyDescent="0.35">
      <c r="A1619" t="s">
        <v>98</v>
      </c>
      <c r="B1619" t="s">
        <v>99</v>
      </c>
      <c r="C1619" t="s">
        <v>97</v>
      </c>
      <c r="D1619" s="29">
        <v>45620</v>
      </c>
      <c r="E1619">
        <v>0</v>
      </c>
      <c r="F1619">
        <v>0</v>
      </c>
      <c r="G1619">
        <v>0</v>
      </c>
      <c r="H1619">
        <v>0</v>
      </c>
      <c r="L1619">
        <v>206.46225200000001</v>
      </c>
      <c r="R1619">
        <v>259.32575300000002</v>
      </c>
      <c r="S1619" t="s">
        <v>204</v>
      </c>
      <c r="T1619" s="247">
        <v>45292.314155092594</v>
      </c>
    </row>
    <row r="1620" spans="1:20" x14ac:dyDescent="0.35">
      <c r="A1620" t="s">
        <v>98</v>
      </c>
      <c r="B1620" t="s">
        <v>99</v>
      </c>
      <c r="C1620" t="s">
        <v>97</v>
      </c>
      <c r="D1620" s="29">
        <v>45621</v>
      </c>
      <c r="E1620">
        <v>0</v>
      </c>
      <c r="F1620">
        <v>0</v>
      </c>
      <c r="G1620">
        <v>0</v>
      </c>
      <c r="H1620">
        <v>0</v>
      </c>
      <c r="L1620">
        <v>206.46225200000001</v>
      </c>
      <c r="R1620">
        <v>259.32575300000002</v>
      </c>
      <c r="S1620" t="s">
        <v>204</v>
      </c>
      <c r="T1620" s="247">
        <v>45292.314166666663</v>
      </c>
    </row>
    <row r="1621" spans="1:20" x14ac:dyDescent="0.35">
      <c r="A1621" t="s">
        <v>98</v>
      </c>
      <c r="B1621" t="s">
        <v>99</v>
      </c>
      <c r="C1621" t="s">
        <v>97</v>
      </c>
      <c r="D1621" s="29">
        <v>45622</v>
      </c>
      <c r="E1621">
        <v>0</v>
      </c>
      <c r="F1621">
        <v>0</v>
      </c>
      <c r="G1621">
        <v>0</v>
      </c>
      <c r="H1621">
        <v>0</v>
      </c>
      <c r="L1621">
        <v>206.46225200000001</v>
      </c>
      <c r="R1621">
        <v>259.32575300000002</v>
      </c>
      <c r="S1621" t="s">
        <v>204</v>
      </c>
      <c r="T1621" s="247">
        <v>45292.314189814817</v>
      </c>
    </row>
    <row r="1622" spans="1:20" x14ac:dyDescent="0.35">
      <c r="A1622" t="s">
        <v>98</v>
      </c>
      <c r="B1622" t="s">
        <v>99</v>
      </c>
      <c r="C1622" t="s">
        <v>97</v>
      </c>
      <c r="D1622" s="29">
        <v>45623</v>
      </c>
      <c r="E1622">
        <v>0</v>
      </c>
      <c r="F1622">
        <v>0</v>
      </c>
      <c r="G1622">
        <v>0</v>
      </c>
      <c r="H1622">
        <v>0</v>
      </c>
      <c r="L1622">
        <v>206.46225200000001</v>
      </c>
      <c r="R1622">
        <v>259.32575300000002</v>
      </c>
      <c r="S1622" t="s">
        <v>204</v>
      </c>
      <c r="T1622" s="247">
        <v>45292.314201388886</v>
      </c>
    </row>
    <row r="1623" spans="1:20" x14ac:dyDescent="0.35">
      <c r="A1623" t="s">
        <v>98</v>
      </c>
      <c r="B1623" t="s">
        <v>99</v>
      </c>
      <c r="C1623" t="s">
        <v>97</v>
      </c>
      <c r="D1623" s="29">
        <v>45624</v>
      </c>
      <c r="E1623">
        <v>0</v>
      </c>
      <c r="F1623">
        <v>0</v>
      </c>
      <c r="G1623">
        <v>0</v>
      </c>
      <c r="H1623">
        <v>0</v>
      </c>
      <c r="L1623">
        <v>206.46225200000001</v>
      </c>
      <c r="R1623">
        <v>259.32575300000002</v>
      </c>
      <c r="S1623" t="s">
        <v>204</v>
      </c>
      <c r="T1623" s="247">
        <v>45292.31422453704</v>
      </c>
    </row>
    <row r="1624" spans="1:20" x14ac:dyDescent="0.35">
      <c r="A1624" t="s">
        <v>98</v>
      </c>
      <c r="B1624" t="s">
        <v>99</v>
      </c>
      <c r="C1624" t="s">
        <v>97</v>
      </c>
      <c r="D1624" s="29">
        <v>45625</v>
      </c>
      <c r="E1624">
        <v>0</v>
      </c>
      <c r="F1624">
        <v>0</v>
      </c>
      <c r="G1624">
        <v>0</v>
      </c>
      <c r="H1624">
        <v>0</v>
      </c>
      <c r="L1624">
        <v>206.46225200000001</v>
      </c>
      <c r="R1624">
        <v>259.32575300000002</v>
      </c>
      <c r="S1624" t="s">
        <v>204</v>
      </c>
      <c r="T1624" s="247">
        <v>45292.314236111109</v>
      </c>
    </row>
    <row r="1625" spans="1:20" x14ac:dyDescent="0.35">
      <c r="A1625" t="s">
        <v>98</v>
      </c>
      <c r="B1625" t="s">
        <v>99</v>
      </c>
      <c r="C1625" t="s">
        <v>97</v>
      </c>
      <c r="D1625" s="29">
        <v>45626</v>
      </c>
      <c r="E1625">
        <v>0</v>
      </c>
      <c r="F1625">
        <v>0</v>
      </c>
      <c r="G1625">
        <v>0</v>
      </c>
      <c r="H1625">
        <v>0</v>
      </c>
      <c r="L1625">
        <v>206.46225200000001</v>
      </c>
      <c r="R1625">
        <v>259.32575300000002</v>
      </c>
      <c r="S1625" t="s">
        <v>204</v>
      </c>
      <c r="T1625" s="247">
        <v>45292.314259259256</v>
      </c>
    </row>
    <row r="1626" spans="1:20" x14ac:dyDescent="0.35">
      <c r="A1626" t="s">
        <v>98</v>
      </c>
      <c r="B1626" t="s">
        <v>99</v>
      </c>
      <c r="C1626" t="s">
        <v>97</v>
      </c>
      <c r="D1626" s="29">
        <v>45627</v>
      </c>
      <c r="E1626">
        <v>0</v>
      </c>
      <c r="F1626">
        <v>0</v>
      </c>
      <c r="G1626">
        <v>0</v>
      </c>
      <c r="H1626">
        <v>0</v>
      </c>
      <c r="L1626">
        <v>206.46225200000001</v>
      </c>
      <c r="R1626">
        <v>259.32575300000002</v>
      </c>
      <c r="S1626" t="s">
        <v>204</v>
      </c>
      <c r="T1626" s="247">
        <v>45323.313310185185</v>
      </c>
    </row>
    <row r="1627" spans="1:20" x14ac:dyDescent="0.35">
      <c r="A1627" t="s">
        <v>98</v>
      </c>
      <c r="B1627" t="s">
        <v>99</v>
      </c>
      <c r="C1627" t="s">
        <v>97</v>
      </c>
      <c r="D1627" s="29">
        <v>45628</v>
      </c>
      <c r="E1627">
        <v>0</v>
      </c>
      <c r="F1627">
        <v>0</v>
      </c>
      <c r="G1627">
        <v>0</v>
      </c>
      <c r="H1627">
        <v>0</v>
      </c>
      <c r="L1627">
        <v>206.46225200000001</v>
      </c>
      <c r="R1627">
        <v>259.32575300000002</v>
      </c>
      <c r="S1627" t="s">
        <v>204</v>
      </c>
      <c r="T1627" s="247">
        <v>45323.313773148147</v>
      </c>
    </row>
    <row r="1628" spans="1:20" x14ac:dyDescent="0.35">
      <c r="A1628" t="s">
        <v>98</v>
      </c>
      <c r="B1628" t="s">
        <v>99</v>
      </c>
      <c r="C1628" t="s">
        <v>97</v>
      </c>
      <c r="D1628" s="29">
        <v>45629</v>
      </c>
      <c r="E1628">
        <v>0</v>
      </c>
      <c r="F1628">
        <v>0</v>
      </c>
      <c r="G1628">
        <v>0</v>
      </c>
      <c r="H1628">
        <v>0</v>
      </c>
      <c r="L1628">
        <v>206.46225200000001</v>
      </c>
      <c r="R1628">
        <v>259.32575300000002</v>
      </c>
      <c r="S1628" t="s">
        <v>204</v>
      </c>
      <c r="T1628" s="247">
        <v>45323.313796296294</v>
      </c>
    </row>
    <row r="1629" spans="1:20" x14ac:dyDescent="0.35">
      <c r="A1629" t="s">
        <v>98</v>
      </c>
      <c r="B1629" t="s">
        <v>99</v>
      </c>
      <c r="C1629" t="s">
        <v>97</v>
      </c>
      <c r="D1629" s="29">
        <v>45630</v>
      </c>
      <c r="E1629">
        <v>0</v>
      </c>
      <c r="F1629">
        <v>0</v>
      </c>
      <c r="G1629">
        <v>0</v>
      </c>
      <c r="H1629">
        <v>0</v>
      </c>
      <c r="L1629">
        <v>206.46225200000001</v>
      </c>
      <c r="R1629">
        <v>259.32575300000002</v>
      </c>
      <c r="S1629" t="s">
        <v>204</v>
      </c>
      <c r="T1629" s="247">
        <v>45323.313819444447</v>
      </c>
    </row>
    <row r="1630" spans="1:20" x14ac:dyDescent="0.35">
      <c r="A1630" t="s">
        <v>98</v>
      </c>
      <c r="B1630" t="s">
        <v>99</v>
      </c>
      <c r="C1630" t="s">
        <v>97</v>
      </c>
      <c r="D1630" s="29">
        <v>45631</v>
      </c>
      <c r="E1630">
        <v>0</v>
      </c>
      <c r="F1630">
        <v>0</v>
      </c>
      <c r="G1630">
        <v>0</v>
      </c>
      <c r="H1630">
        <v>0</v>
      </c>
      <c r="L1630">
        <v>206.46225200000001</v>
      </c>
      <c r="R1630">
        <v>259.32575300000002</v>
      </c>
      <c r="S1630" t="s">
        <v>204</v>
      </c>
      <c r="T1630" s="247">
        <v>45323.313842592594</v>
      </c>
    </row>
    <row r="1631" spans="1:20" x14ac:dyDescent="0.35">
      <c r="A1631" t="s">
        <v>98</v>
      </c>
      <c r="B1631" t="s">
        <v>99</v>
      </c>
      <c r="C1631" t="s">
        <v>97</v>
      </c>
      <c r="D1631" s="29">
        <v>45632</v>
      </c>
      <c r="E1631">
        <v>0</v>
      </c>
      <c r="F1631">
        <v>0</v>
      </c>
      <c r="G1631">
        <v>0</v>
      </c>
      <c r="H1631">
        <v>0</v>
      </c>
      <c r="L1631">
        <v>206.46225200000001</v>
      </c>
      <c r="R1631">
        <v>259.32575300000002</v>
      </c>
      <c r="S1631" t="s">
        <v>204</v>
      </c>
      <c r="T1631" s="247">
        <v>45323.313854166663</v>
      </c>
    </row>
    <row r="1632" spans="1:20" x14ac:dyDescent="0.35">
      <c r="A1632" t="s">
        <v>98</v>
      </c>
      <c r="B1632" t="s">
        <v>99</v>
      </c>
      <c r="C1632" t="s">
        <v>97</v>
      </c>
      <c r="D1632" s="29">
        <v>45633</v>
      </c>
      <c r="E1632">
        <v>0</v>
      </c>
      <c r="F1632">
        <v>0</v>
      </c>
      <c r="G1632">
        <v>0</v>
      </c>
      <c r="H1632">
        <v>0</v>
      </c>
      <c r="L1632">
        <v>206.46225200000001</v>
      </c>
      <c r="R1632">
        <v>259.32575300000002</v>
      </c>
      <c r="S1632" t="s">
        <v>204</v>
      </c>
      <c r="T1632" s="247">
        <v>45323.313877314817</v>
      </c>
    </row>
    <row r="1633" spans="1:20" x14ac:dyDescent="0.35">
      <c r="A1633" t="s">
        <v>98</v>
      </c>
      <c r="B1633" t="s">
        <v>99</v>
      </c>
      <c r="C1633" t="s">
        <v>97</v>
      </c>
      <c r="D1633" s="29">
        <v>45634</v>
      </c>
      <c r="E1633">
        <v>0</v>
      </c>
      <c r="F1633">
        <v>0</v>
      </c>
      <c r="G1633">
        <v>0</v>
      </c>
      <c r="H1633">
        <v>0</v>
      </c>
      <c r="L1633">
        <v>206.46225200000001</v>
      </c>
      <c r="R1633">
        <v>259.32575300000002</v>
      </c>
      <c r="S1633" t="s">
        <v>204</v>
      </c>
      <c r="T1633" s="247">
        <v>45323.313900462963</v>
      </c>
    </row>
    <row r="1634" spans="1:20" x14ac:dyDescent="0.35">
      <c r="A1634" t="s">
        <v>98</v>
      </c>
      <c r="B1634" t="s">
        <v>99</v>
      </c>
      <c r="C1634" t="s">
        <v>97</v>
      </c>
      <c r="D1634" s="29">
        <v>45635</v>
      </c>
      <c r="E1634">
        <v>0</v>
      </c>
      <c r="F1634">
        <v>0</v>
      </c>
      <c r="G1634">
        <v>0</v>
      </c>
      <c r="H1634">
        <v>0</v>
      </c>
      <c r="L1634">
        <v>206.46225200000001</v>
      </c>
      <c r="R1634">
        <v>259.32575300000002</v>
      </c>
      <c r="S1634" t="s">
        <v>204</v>
      </c>
      <c r="T1634" s="247">
        <v>45323.313923611109</v>
      </c>
    </row>
    <row r="1635" spans="1:20" x14ac:dyDescent="0.35">
      <c r="A1635" t="s">
        <v>98</v>
      </c>
      <c r="B1635" t="s">
        <v>99</v>
      </c>
      <c r="C1635" t="s">
        <v>97</v>
      </c>
      <c r="D1635" s="29">
        <v>45636</v>
      </c>
      <c r="E1635">
        <v>0</v>
      </c>
      <c r="F1635">
        <v>0</v>
      </c>
      <c r="G1635">
        <v>0</v>
      </c>
      <c r="H1635">
        <v>0</v>
      </c>
      <c r="L1635">
        <v>206.46225200000001</v>
      </c>
      <c r="R1635">
        <v>259.32575300000002</v>
      </c>
      <c r="S1635" t="s">
        <v>204</v>
      </c>
      <c r="T1635" s="247">
        <v>45323.313981481479</v>
      </c>
    </row>
    <row r="1636" spans="1:20" x14ac:dyDescent="0.35">
      <c r="A1636" t="s">
        <v>98</v>
      </c>
      <c r="B1636" t="s">
        <v>99</v>
      </c>
      <c r="C1636" t="s">
        <v>97</v>
      </c>
      <c r="D1636" s="29">
        <v>45637</v>
      </c>
      <c r="E1636">
        <v>0</v>
      </c>
      <c r="F1636">
        <v>0</v>
      </c>
      <c r="G1636">
        <v>0</v>
      </c>
      <c r="H1636">
        <v>0</v>
      </c>
      <c r="L1636">
        <v>206.46225200000001</v>
      </c>
      <c r="R1636">
        <v>259.32575300000002</v>
      </c>
      <c r="S1636" t="s">
        <v>204</v>
      </c>
      <c r="T1636" s="247">
        <v>45323.313981481479</v>
      </c>
    </row>
    <row r="1637" spans="1:20" x14ac:dyDescent="0.35">
      <c r="A1637" t="s">
        <v>98</v>
      </c>
      <c r="B1637" t="s">
        <v>99</v>
      </c>
      <c r="C1637" t="s">
        <v>97</v>
      </c>
      <c r="D1637" s="29">
        <v>45638</v>
      </c>
      <c r="E1637">
        <v>0</v>
      </c>
      <c r="F1637">
        <v>0</v>
      </c>
      <c r="G1637">
        <v>0</v>
      </c>
      <c r="H1637">
        <v>0</v>
      </c>
      <c r="L1637">
        <v>206.46225200000001</v>
      </c>
      <c r="R1637">
        <v>259.32575300000002</v>
      </c>
      <c r="S1637" t="s">
        <v>204</v>
      </c>
      <c r="T1637" s="247">
        <v>45323.314004629632</v>
      </c>
    </row>
    <row r="1638" spans="1:20" x14ac:dyDescent="0.35">
      <c r="A1638" t="s">
        <v>98</v>
      </c>
      <c r="B1638" t="s">
        <v>99</v>
      </c>
      <c r="C1638" t="s">
        <v>97</v>
      </c>
      <c r="D1638" s="29">
        <v>45639</v>
      </c>
      <c r="E1638">
        <v>0</v>
      </c>
      <c r="F1638">
        <v>0</v>
      </c>
      <c r="G1638">
        <v>0</v>
      </c>
      <c r="H1638">
        <v>0</v>
      </c>
      <c r="L1638">
        <v>206.46225200000001</v>
      </c>
      <c r="R1638">
        <v>259.32575300000002</v>
      </c>
      <c r="S1638" t="s">
        <v>204</v>
      </c>
      <c r="T1638" s="247">
        <v>45323.314016203702</v>
      </c>
    </row>
    <row r="1639" spans="1:20" x14ac:dyDescent="0.35">
      <c r="A1639" t="s">
        <v>98</v>
      </c>
      <c r="B1639" t="s">
        <v>99</v>
      </c>
      <c r="C1639" t="s">
        <v>97</v>
      </c>
      <c r="D1639" s="29">
        <v>45640</v>
      </c>
      <c r="E1639">
        <v>0</v>
      </c>
      <c r="F1639">
        <v>0</v>
      </c>
      <c r="G1639">
        <v>0</v>
      </c>
      <c r="H1639">
        <v>0</v>
      </c>
      <c r="L1639">
        <v>206.46225200000001</v>
      </c>
      <c r="R1639">
        <v>259.32575300000002</v>
      </c>
      <c r="S1639" t="s">
        <v>204</v>
      </c>
      <c r="T1639" s="247">
        <v>45323.314039351855</v>
      </c>
    </row>
    <row r="1640" spans="1:20" x14ac:dyDescent="0.35">
      <c r="A1640" t="s">
        <v>98</v>
      </c>
      <c r="B1640" t="s">
        <v>99</v>
      </c>
      <c r="C1640" t="s">
        <v>97</v>
      </c>
      <c r="D1640" s="29">
        <v>45641</v>
      </c>
      <c r="E1640">
        <v>0</v>
      </c>
      <c r="F1640">
        <v>0</v>
      </c>
      <c r="G1640">
        <v>0</v>
      </c>
      <c r="H1640">
        <v>0</v>
      </c>
      <c r="L1640">
        <v>206.46225200000001</v>
      </c>
      <c r="R1640">
        <v>259.32575300000002</v>
      </c>
      <c r="S1640" t="s">
        <v>204</v>
      </c>
      <c r="T1640" s="247">
        <v>45323.314050925925</v>
      </c>
    </row>
    <row r="1641" spans="1:20" x14ac:dyDescent="0.35">
      <c r="A1641" t="s">
        <v>98</v>
      </c>
      <c r="B1641" t="s">
        <v>99</v>
      </c>
      <c r="C1641" t="s">
        <v>97</v>
      </c>
      <c r="D1641" s="29">
        <v>45642</v>
      </c>
      <c r="E1641">
        <v>0</v>
      </c>
      <c r="F1641">
        <v>0</v>
      </c>
      <c r="G1641">
        <v>0</v>
      </c>
      <c r="H1641">
        <v>0</v>
      </c>
      <c r="L1641">
        <v>206.46225200000001</v>
      </c>
      <c r="R1641">
        <v>259.32575300000002</v>
      </c>
      <c r="S1641" t="s">
        <v>204</v>
      </c>
      <c r="T1641" s="247">
        <v>45323.314062500001</v>
      </c>
    </row>
    <row r="1642" spans="1:20" x14ac:dyDescent="0.35">
      <c r="A1642" t="s">
        <v>98</v>
      </c>
      <c r="B1642" t="s">
        <v>99</v>
      </c>
      <c r="C1642" t="s">
        <v>97</v>
      </c>
      <c r="D1642" s="29">
        <v>45643</v>
      </c>
      <c r="E1642">
        <v>0</v>
      </c>
      <c r="F1642">
        <v>0</v>
      </c>
      <c r="G1642">
        <v>0</v>
      </c>
      <c r="H1642">
        <v>0</v>
      </c>
      <c r="L1642">
        <v>206.46225200000001</v>
      </c>
      <c r="R1642">
        <v>259.32575300000002</v>
      </c>
      <c r="S1642" t="s">
        <v>204</v>
      </c>
      <c r="T1642" s="247">
        <v>45323.314074074071</v>
      </c>
    </row>
    <row r="1643" spans="1:20" x14ac:dyDescent="0.35">
      <c r="A1643" t="s">
        <v>98</v>
      </c>
      <c r="B1643" t="s">
        <v>99</v>
      </c>
      <c r="C1643" t="s">
        <v>97</v>
      </c>
      <c r="D1643" s="29">
        <v>45644</v>
      </c>
      <c r="E1643">
        <v>0</v>
      </c>
      <c r="F1643">
        <v>0</v>
      </c>
      <c r="G1643">
        <v>0</v>
      </c>
      <c r="H1643">
        <v>0</v>
      </c>
      <c r="L1643">
        <v>206.46225200000001</v>
      </c>
      <c r="R1643">
        <v>259.32575300000002</v>
      </c>
      <c r="S1643" t="s">
        <v>204</v>
      </c>
      <c r="T1643" s="247">
        <v>45323.314085648148</v>
      </c>
    </row>
    <row r="1644" spans="1:20" x14ac:dyDescent="0.35">
      <c r="A1644" t="s">
        <v>98</v>
      </c>
      <c r="B1644" t="s">
        <v>99</v>
      </c>
      <c r="C1644" t="s">
        <v>97</v>
      </c>
      <c r="D1644" s="29">
        <v>45645</v>
      </c>
      <c r="E1644">
        <v>0</v>
      </c>
      <c r="F1644">
        <v>0</v>
      </c>
      <c r="G1644">
        <v>0</v>
      </c>
      <c r="H1644">
        <v>0</v>
      </c>
      <c r="L1644">
        <v>206.46225200000001</v>
      </c>
      <c r="R1644">
        <v>259.32575300000002</v>
      </c>
      <c r="S1644" t="s">
        <v>204</v>
      </c>
      <c r="T1644" s="247">
        <v>45323.314097222225</v>
      </c>
    </row>
    <row r="1645" spans="1:20" x14ac:dyDescent="0.35">
      <c r="A1645" t="s">
        <v>98</v>
      </c>
      <c r="B1645" t="s">
        <v>99</v>
      </c>
      <c r="C1645" t="s">
        <v>97</v>
      </c>
      <c r="D1645" s="29">
        <v>45646</v>
      </c>
      <c r="E1645">
        <v>0</v>
      </c>
      <c r="F1645">
        <v>0</v>
      </c>
      <c r="G1645">
        <v>0</v>
      </c>
      <c r="H1645">
        <v>0</v>
      </c>
      <c r="L1645">
        <v>206.46225200000001</v>
      </c>
      <c r="R1645">
        <v>259.32575300000002</v>
      </c>
      <c r="S1645" t="s">
        <v>204</v>
      </c>
      <c r="T1645" s="247">
        <v>45323.314108796294</v>
      </c>
    </row>
    <row r="1646" spans="1:20" x14ac:dyDescent="0.35">
      <c r="A1646" t="s">
        <v>98</v>
      </c>
      <c r="B1646" t="s">
        <v>99</v>
      </c>
      <c r="C1646" t="s">
        <v>97</v>
      </c>
      <c r="D1646" s="29">
        <v>45647</v>
      </c>
      <c r="E1646">
        <v>0</v>
      </c>
      <c r="F1646">
        <v>0</v>
      </c>
      <c r="G1646">
        <v>0</v>
      </c>
      <c r="H1646">
        <v>0</v>
      </c>
      <c r="L1646">
        <v>206.46225200000001</v>
      </c>
      <c r="R1646">
        <v>259.32575300000002</v>
      </c>
      <c r="S1646" t="s">
        <v>204</v>
      </c>
      <c r="T1646" s="247">
        <v>45323.314120370371</v>
      </c>
    </row>
    <row r="1647" spans="1:20" x14ac:dyDescent="0.35">
      <c r="A1647" t="s">
        <v>98</v>
      </c>
      <c r="B1647" t="s">
        <v>99</v>
      </c>
      <c r="C1647" t="s">
        <v>97</v>
      </c>
      <c r="D1647" s="29">
        <v>45648</v>
      </c>
      <c r="E1647">
        <v>0</v>
      </c>
      <c r="F1647">
        <v>0</v>
      </c>
      <c r="G1647">
        <v>0</v>
      </c>
      <c r="H1647">
        <v>0</v>
      </c>
      <c r="L1647">
        <v>206.46225200000001</v>
      </c>
      <c r="R1647">
        <v>259.32575300000002</v>
      </c>
      <c r="S1647" t="s">
        <v>204</v>
      </c>
      <c r="T1647" s="247">
        <v>45323.314131944448</v>
      </c>
    </row>
    <row r="1648" spans="1:20" x14ac:dyDescent="0.35">
      <c r="A1648" t="s">
        <v>98</v>
      </c>
      <c r="B1648" t="s">
        <v>99</v>
      </c>
      <c r="C1648" t="s">
        <v>97</v>
      </c>
      <c r="D1648" s="29">
        <v>45649</v>
      </c>
      <c r="E1648">
        <v>0</v>
      </c>
      <c r="F1648">
        <v>0</v>
      </c>
      <c r="G1648">
        <v>0</v>
      </c>
      <c r="H1648">
        <v>0</v>
      </c>
      <c r="L1648">
        <v>206.46225200000001</v>
      </c>
      <c r="R1648">
        <v>259.32575300000002</v>
      </c>
      <c r="S1648" t="s">
        <v>204</v>
      </c>
      <c r="T1648" s="247">
        <v>45323.314143518517</v>
      </c>
    </row>
    <row r="1649" spans="1:20" x14ac:dyDescent="0.35">
      <c r="A1649" t="s">
        <v>98</v>
      </c>
      <c r="B1649" t="s">
        <v>99</v>
      </c>
      <c r="C1649" t="s">
        <v>97</v>
      </c>
      <c r="D1649" s="29">
        <v>45650</v>
      </c>
      <c r="E1649">
        <v>0</v>
      </c>
      <c r="F1649">
        <v>0</v>
      </c>
      <c r="G1649">
        <v>0</v>
      </c>
      <c r="H1649">
        <v>0</v>
      </c>
      <c r="L1649">
        <v>206.46225200000001</v>
      </c>
      <c r="R1649">
        <v>259.32575300000002</v>
      </c>
      <c r="S1649" t="s">
        <v>204</v>
      </c>
      <c r="T1649" s="247">
        <v>45323.314143518517</v>
      </c>
    </row>
    <row r="1650" spans="1:20" x14ac:dyDescent="0.35">
      <c r="A1650" t="s">
        <v>98</v>
      </c>
      <c r="B1650" t="s">
        <v>99</v>
      </c>
      <c r="C1650" t="s">
        <v>97</v>
      </c>
      <c r="D1650" s="29">
        <v>45651</v>
      </c>
      <c r="E1650">
        <v>0</v>
      </c>
      <c r="F1650">
        <v>0</v>
      </c>
      <c r="G1650">
        <v>0</v>
      </c>
      <c r="H1650">
        <v>0</v>
      </c>
      <c r="L1650">
        <v>206.46225200000001</v>
      </c>
      <c r="R1650">
        <v>259.32575300000002</v>
      </c>
      <c r="S1650" t="s">
        <v>204</v>
      </c>
      <c r="T1650" s="247">
        <v>45323.314155092594</v>
      </c>
    </row>
    <row r="1651" spans="1:20" x14ac:dyDescent="0.35">
      <c r="A1651" t="s">
        <v>98</v>
      </c>
      <c r="B1651" t="s">
        <v>99</v>
      </c>
      <c r="C1651" t="s">
        <v>97</v>
      </c>
      <c r="D1651" s="29">
        <v>45652</v>
      </c>
      <c r="E1651">
        <v>0</v>
      </c>
      <c r="F1651">
        <v>0</v>
      </c>
      <c r="G1651">
        <v>0</v>
      </c>
      <c r="H1651">
        <v>0</v>
      </c>
      <c r="L1651">
        <v>206.46225200000001</v>
      </c>
      <c r="R1651">
        <v>259.32575300000002</v>
      </c>
      <c r="S1651" t="s">
        <v>204</v>
      </c>
      <c r="T1651" s="247">
        <v>45323.31417824074</v>
      </c>
    </row>
    <row r="1652" spans="1:20" x14ac:dyDescent="0.35">
      <c r="A1652" t="s">
        <v>98</v>
      </c>
      <c r="B1652" t="s">
        <v>99</v>
      </c>
      <c r="C1652" t="s">
        <v>97</v>
      </c>
      <c r="D1652" s="29">
        <v>45653</v>
      </c>
      <c r="E1652">
        <v>0</v>
      </c>
      <c r="F1652">
        <v>0</v>
      </c>
      <c r="G1652">
        <v>0</v>
      </c>
      <c r="H1652">
        <v>0</v>
      </c>
      <c r="L1652">
        <v>206.46225200000001</v>
      </c>
      <c r="R1652">
        <v>259.32575300000002</v>
      </c>
      <c r="S1652" t="s">
        <v>204</v>
      </c>
      <c r="T1652" s="247">
        <v>45323.314189814817</v>
      </c>
    </row>
    <row r="1653" spans="1:20" x14ac:dyDescent="0.35">
      <c r="A1653" t="s">
        <v>98</v>
      </c>
      <c r="B1653" t="s">
        <v>99</v>
      </c>
      <c r="C1653" t="s">
        <v>97</v>
      </c>
      <c r="D1653" s="29">
        <v>45654</v>
      </c>
      <c r="E1653">
        <v>0</v>
      </c>
      <c r="F1653">
        <v>0</v>
      </c>
      <c r="G1653">
        <v>0</v>
      </c>
      <c r="H1653">
        <v>0</v>
      </c>
      <c r="L1653">
        <v>206.46225200000001</v>
      </c>
      <c r="R1653">
        <v>259.32575300000002</v>
      </c>
      <c r="S1653" t="s">
        <v>204</v>
      </c>
      <c r="T1653" s="247">
        <v>45323.314201388886</v>
      </c>
    </row>
    <row r="1654" spans="1:20" x14ac:dyDescent="0.35">
      <c r="A1654" t="s">
        <v>98</v>
      </c>
      <c r="B1654" t="s">
        <v>99</v>
      </c>
      <c r="C1654" t="s">
        <v>97</v>
      </c>
      <c r="D1654" s="29">
        <v>45655</v>
      </c>
      <c r="E1654">
        <v>0</v>
      </c>
      <c r="F1654">
        <v>0</v>
      </c>
      <c r="G1654">
        <v>0</v>
      </c>
      <c r="H1654">
        <v>0</v>
      </c>
      <c r="L1654">
        <v>206.46225200000001</v>
      </c>
      <c r="R1654">
        <v>259.32575300000002</v>
      </c>
      <c r="S1654" t="s">
        <v>204</v>
      </c>
      <c r="T1654" s="247">
        <v>45323.314201388886</v>
      </c>
    </row>
    <row r="1655" spans="1:20" x14ac:dyDescent="0.35">
      <c r="A1655" t="s">
        <v>98</v>
      </c>
      <c r="B1655" t="s">
        <v>99</v>
      </c>
      <c r="C1655" t="s">
        <v>97</v>
      </c>
      <c r="D1655" s="29">
        <v>45656</v>
      </c>
      <c r="E1655">
        <v>0</v>
      </c>
      <c r="F1655">
        <v>0</v>
      </c>
      <c r="G1655">
        <v>0</v>
      </c>
      <c r="H1655">
        <v>0</v>
      </c>
      <c r="L1655">
        <v>206.46225200000001</v>
      </c>
      <c r="R1655">
        <v>259.32575300000002</v>
      </c>
      <c r="S1655" t="s">
        <v>204</v>
      </c>
      <c r="T1655" s="247">
        <v>45323.314212962963</v>
      </c>
    </row>
    <row r="1656" spans="1:20" x14ac:dyDescent="0.35">
      <c r="A1656" t="s">
        <v>98</v>
      </c>
      <c r="B1656" t="s">
        <v>99</v>
      </c>
      <c r="C1656" t="s">
        <v>97</v>
      </c>
      <c r="D1656" s="29">
        <v>45657</v>
      </c>
      <c r="E1656">
        <v>0</v>
      </c>
      <c r="F1656">
        <v>0</v>
      </c>
      <c r="G1656">
        <v>0</v>
      </c>
      <c r="H1656">
        <v>0</v>
      </c>
      <c r="L1656">
        <v>206.46225200000001</v>
      </c>
      <c r="R1656">
        <v>259.32575300000002</v>
      </c>
      <c r="S1656" t="s">
        <v>204</v>
      </c>
      <c r="T1656" s="247">
        <v>45323.31422453704</v>
      </c>
    </row>
    <row r="1657" spans="1:20" x14ac:dyDescent="0.35">
      <c r="A1657" t="s">
        <v>98</v>
      </c>
      <c r="B1657" t="s">
        <v>99</v>
      </c>
      <c r="C1657" t="s">
        <v>92</v>
      </c>
      <c r="D1657" s="29">
        <v>45383</v>
      </c>
      <c r="E1657">
        <v>0</v>
      </c>
      <c r="F1657">
        <v>0</v>
      </c>
      <c r="G1657">
        <v>0</v>
      </c>
      <c r="H1657">
        <v>0</v>
      </c>
      <c r="R1657">
        <v>99.740673999999999</v>
      </c>
      <c r="S1657" t="s">
        <v>204</v>
      </c>
      <c r="T1657" s="247">
        <v>45078.313101851854</v>
      </c>
    </row>
    <row r="1658" spans="1:20" x14ac:dyDescent="0.35">
      <c r="A1658" t="s">
        <v>98</v>
      </c>
      <c r="B1658" t="s">
        <v>99</v>
      </c>
      <c r="C1658" t="s">
        <v>92</v>
      </c>
      <c r="D1658" s="29">
        <v>45384</v>
      </c>
      <c r="E1658">
        <v>0</v>
      </c>
      <c r="F1658">
        <v>0</v>
      </c>
      <c r="G1658">
        <v>0</v>
      </c>
      <c r="H1658">
        <v>0</v>
      </c>
      <c r="R1658">
        <v>99.740673999999999</v>
      </c>
      <c r="S1658" t="s">
        <v>204</v>
      </c>
      <c r="T1658" s="247">
        <v>45078.313368055555</v>
      </c>
    </row>
    <row r="1659" spans="1:20" x14ac:dyDescent="0.35">
      <c r="A1659" t="s">
        <v>98</v>
      </c>
      <c r="B1659" t="s">
        <v>99</v>
      </c>
      <c r="C1659" t="s">
        <v>92</v>
      </c>
      <c r="D1659" s="29">
        <v>45385</v>
      </c>
      <c r="E1659">
        <v>0</v>
      </c>
      <c r="F1659">
        <v>0</v>
      </c>
      <c r="G1659">
        <v>0</v>
      </c>
      <c r="H1659">
        <v>0</v>
      </c>
      <c r="R1659">
        <v>99.740673999999999</v>
      </c>
      <c r="S1659" t="s">
        <v>204</v>
      </c>
      <c r="T1659" s="247">
        <v>45078.313472222224</v>
      </c>
    </row>
    <row r="1660" spans="1:20" x14ac:dyDescent="0.35">
      <c r="A1660" t="s">
        <v>98</v>
      </c>
      <c r="B1660" t="s">
        <v>99</v>
      </c>
      <c r="C1660" t="s">
        <v>92</v>
      </c>
      <c r="D1660" s="29">
        <v>45386</v>
      </c>
      <c r="E1660">
        <v>0</v>
      </c>
      <c r="F1660">
        <v>0</v>
      </c>
      <c r="G1660">
        <v>0</v>
      </c>
      <c r="H1660">
        <v>0</v>
      </c>
      <c r="R1660">
        <v>99.740673999999999</v>
      </c>
      <c r="S1660" t="s">
        <v>204</v>
      </c>
      <c r="T1660" s="247">
        <v>45078.313530092593</v>
      </c>
    </row>
    <row r="1661" spans="1:20" x14ac:dyDescent="0.35">
      <c r="A1661" t="s">
        <v>98</v>
      </c>
      <c r="B1661" t="s">
        <v>99</v>
      </c>
      <c r="C1661" t="s">
        <v>92</v>
      </c>
      <c r="D1661" s="29">
        <v>45387</v>
      </c>
      <c r="E1661">
        <v>0</v>
      </c>
      <c r="F1661">
        <v>0</v>
      </c>
      <c r="G1661">
        <v>0</v>
      </c>
      <c r="H1661">
        <v>0</v>
      </c>
      <c r="R1661">
        <v>99.740673999999999</v>
      </c>
      <c r="S1661" t="s">
        <v>204</v>
      </c>
      <c r="T1661" s="247">
        <v>45078.313530092593</v>
      </c>
    </row>
    <row r="1662" spans="1:20" x14ac:dyDescent="0.35">
      <c r="A1662" t="s">
        <v>98</v>
      </c>
      <c r="B1662" t="s">
        <v>99</v>
      </c>
      <c r="C1662" t="s">
        <v>92</v>
      </c>
      <c r="D1662" s="29">
        <v>45388</v>
      </c>
      <c r="E1662">
        <v>0</v>
      </c>
      <c r="F1662">
        <v>0</v>
      </c>
      <c r="G1662">
        <v>0</v>
      </c>
      <c r="H1662">
        <v>0</v>
      </c>
      <c r="R1662">
        <v>99.740673999999999</v>
      </c>
      <c r="S1662" t="s">
        <v>204</v>
      </c>
      <c r="T1662" s="247">
        <v>45078.31354166667</v>
      </c>
    </row>
    <row r="1663" spans="1:20" x14ac:dyDescent="0.35">
      <c r="A1663" t="s">
        <v>98</v>
      </c>
      <c r="B1663" t="s">
        <v>99</v>
      </c>
      <c r="C1663" t="s">
        <v>92</v>
      </c>
      <c r="D1663" s="29">
        <v>45389</v>
      </c>
      <c r="E1663">
        <v>0</v>
      </c>
      <c r="F1663">
        <v>0</v>
      </c>
      <c r="G1663">
        <v>0</v>
      </c>
      <c r="H1663">
        <v>0</v>
      </c>
      <c r="R1663">
        <v>99.740673999999999</v>
      </c>
      <c r="S1663" t="s">
        <v>204</v>
      </c>
      <c r="T1663" s="247">
        <v>45078.31354166667</v>
      </c>
    </row>
    <row r="1664" spans="1:20" x14ac:dyDescent="0.35">
      <c r="A1664" t="s">
        <v>98</v>
      </c>
      <c r="B1664" t="s">
        <v>99</v>
      </c>
      <c r="C1664" t="s">
        <v>92</v>
      </c>
      <c r="D1664" s="29">
        <v>45390</v>
      </c>
      <c r="E1664">
        <v>0</v>
      </c>
      <c r="F1664">
        <v>0</v>
      </c>
      <c r="G1664">
        <v>0</v>
      </c>
      <c r="H1664">
        <v>0</v>
      </c>
      <c r="R1664">
        <v>99.740673999999999</v>
      </c>
      <c r="S1664" t="s">
        <v>204</v>
      </c>
      <c r="T1664" s="247">
        <v>45078.31354166667</v>
      </c>
    </row>
    <row r="1665" spans="1:20" x14ac:dyDescent="0.35">
      <c r="A1665" t="s">
        <v>98</v>
      </c>
      <c r="B1665" t="s">
        <v>99</v>
      </c>
      <c r="C1665" t="s">
        <v>92</v>
      </c>
      <c r="D1665" s="29">
        <v>45391</v>
      </c>
      <c r="E1665">
        <v>0</v>
      </c>
      <c r="F1665">
        <v>0</v>
      </c>
      <c r="G1665">
        <v>0</v>
      </c>
      <c r="H1665">
        <v>0</v>
      </c>
      <c r="R1665">
        <v>99.740673999999999</v>
      </c>
      <c r="S1665" t="s">
        <v>204</v>
      </c>
      <c r="T1665" s="247">
        <v>45078.31354166667</v>
      </c>
    </row>
    <row r="1666" spans="1:20" x14ac:dyDescent="0.35">
      <c r="A1666" t="s">
        <v>98</v>
      </c>
      <c r="B1666" t="s">
        <v>99</v>
      </c>
      <c r="C1666" t="s">
        <v>92</v>
      </c>
      <c r="D1666" s="29">
        <v>45392</v>
      </c>
      <c r="E1666">
        <v>0</v>
      </c>
      <c r="F1666">
        <v>0</v>
      </c>
      <c r="G1666">
        <v>0</v>
      </c>
      <c r="H1666">
        <v>0</v>
      </c>
      <c r="R1666">
        <v>99.740673999999999</v>
      </c>
      <c r="S1666" t="s">
        <v>204</v>
      </c>
      <c r="T1666" s="247">
        <v>45078.31355324074</v>
      </c>
    </row>
    <row r="1667" spans="1:20" x14ac:dyDescent="0.35">
      <c r="A1667" t="s">
        <v>98</v>
      </c>
      <c r="B1667" t="s">
        <v>99</v>
      </c>
      <c r="C1667" t="s">
        <v>92</v>
      </c>
      <c r="D1667" s="29">
        <v>45393</v>
      </c>
      <c r="E1667">
        <v>0</v>
      </c>
      <c r="F1667">
        <v>0</v>
      </c>
      <c r="G1667">
        <v>0</v>
      </c>
      <c r="H1667">
        <v>0</v>
      </c>
      <c r="R1667">
        <v>99.740673999999999</v>
      </c>
      <c r="S1667" t="s">
        <v>204</v>
      </c>
      <c r="T1667" s="247">
        <v>45078.31355324074</v>
      </c>
    </row>
    <row r="1668" spans="1:20" x14ac:dyDescent="0.35">
      <c r="A1668" t="s">
        <v>98</v>
      </c>
      <c r="B1668" t="s">
        <v>99</v>
      </c>
      <c r="C1668" t="s">
        <v>92</v>
      </c>
      <c r="D1668" s="29">
        <v>45394</v>
      </c>
      <c r="E1668">
        <v>0</v>
      </c>
      <c r="F1668">
        <v>0</v>
      </c>
      <c r="G1668">
        <v>0</v>
      </c>
      <c r="H1668">
        <v>0</v>
      </c>
      <c r="R1668">
        <v>99.740673999999999</v>
      </c>
      <c r="S1668" t="s">
        <v>204</v>
      </c>
      <c r="T1668" s="247">
        <v>45078.31355324074</v>
      </c>
    </row>
    <row r="1669" spans="1:20" x14ac:dyDescent="0.35">
      <c r="A1669" t="s">
        <v>98</v>
      </c>
      <c r="B1669" t="s">
        <v>99</v>
      </c>
      <c r="C1669" t="s">
        <v>92</v>
      </c>
      <c r="D1669" s="29">
        <v>45395</v>
      </c>
      <c r="E1669">
        <v>0</v>
      </c>
      <c r="F1669">
        <v>0</v>
      </c>
      <c r="G1669">
        <v>0</v>
      </c>
      <c r="H1669">
        <v>0</v>
      </c>
      <c r="R1669">
        <v>99.740673999999999</v>
      </c>
      <c r="S1669" t="s">
        <v>204</v>
      </c>
      <c r="T1669" s="247">
        <v>45078.313564814816</v>
      </c>
    </row>
    <row r="1670" spans="1:20" x14ac:dyDescent="0.35">
      <c r="A1670" t="s">
        <v>98</v>
      </c>
      <c r="B1670" t="s">
        <v>99</v>
      </c>
      <c r="C1670" t="s">
        <v>92</v>
      </c>
      <c r="D1670" s="29">
        <v>45396</v>
      </c>
      <c r="E1670">
        <v>0</v>
      </c>
      <c r="F1670">
        <v>0</v>
      </c>
      <c r="G1670">
        <v>0</v>
      </c>
      <c r="H1670">
        <v>0</v>
      </c>
      <c r="R1670">
        <v>99.740673999999999</v>
      </c>
      <c r="S1670" t="s">
        <v>204</v>
      </c>
      <c r="T1670" s="247">
        <v>45078.313564814816</v>
      </c>
    </row>
    <row r="1671" spans="1:20" x14ac:dyDescent="0.35">
      <c r="A1671" t="s">
        <v>98</v>
      </c>
      <c r="B1671" t="s">
        <v>99</v>
      </c>
      <c r="C1671" t="s">
        <v>92</v>
      </c>
      <c r="D1671" s="29">
        <v>45397</v>
      </c>
      <c r="E1671">
        <v>0</v>
      </c>
      <c r="F1671">
        <v>0</v>
      </c>
      <c r="G1671">
        <v>1</v>
      </c>
      <c r="H1671">
        <v>1</v>
      </c>
      <c r="J1671">
        <v>0</v>
      </c>
      <c r="K1671">
        <v>0</v>
      </c>
      <c r="R1671">
        <v>99.740673999999999</v>
      </c>
      <c r="S1671" t="s">
        <v>204</v>
      </c>
      <c r="T1671" s="247">
        <v>45300.333414351851</v>
      </c>
    </row>
    <row r="1672" spans="1:20" x14ac:dyDescent="0.35">
      <c r="A1672" t="s">
        <v>98</v>
      </c>
      <c r="B1672" t="s">
        <v>99</v>
      </c>
      <c r="C1672" t="s">
        <v>92</v>
      </c>
      <c r="D1672" s="29">
        <v>45398</v>
      </c>
      <c r="E1672">
        <v>0</v>
      </c>
      <c r="F1672">
        <v>0</v>
      </c>
      <c r="G1672">
        <v>1</v>
      </c>
      <c r="H1672">
        <v>1</v>
      </c>
      <c r="J1672">
        <v>0</v>
      </c>
      <c r="K1672">
        <v>0</v>
      </c>
      <c r="R1672">
        <v>99.740673999999999</v>
      </c>
      <c r="S1672" t="s">
        <v>204</v>
      </c>
      <c r="T1672" s="247">
        <v>45300.333425925928</v>
      </c>
    </row>
    <row r="1673" spans="1:20" x14ac:dyDescent="0.35">
      <c r="A1673" t="s">
        <v>98</v>
      </c>
      <c r="B1673" t="s">
        <v>99</v>
      </c>
      <c r="C1673" t="s">
        <v>92</v>
      </c>
      <c r="D1673" s="29">
        <v>45399</v>
      </c>
      <c r="E1673">
        <v>0</v>
      </c>
      <c r="F1673">
        <v>0</v>
      </c>
      <c r="G1673">
        <v>1</v>
      </c>
      <c r="H1673">
        <v>1</v>
      </c>
      <c r="J1673">
        <v>0</v>
      </c>
      <c r="K1673">
        <v>0</v>
      </c>
      <c r="R1673">
        <v>99.740673999999999</v>
      </c>
      <c r="S1673" t="s">
        <v>204</v>
      </c>
      <c r="T1673" s="247">
        <v>45300.333425925928</v>
      </c>
    </row>
    <row r="1674" spans="1:20" x14ac:dyDescent="0.35">
      <c r="A1674" t="s">
        <v>98</v>
      </c>
      <c r="B1674" t="s">
        <v>99</v>
      </c>
      <c r="C1674" t="s">
        <v>92</v>
      </c>
      <c r="D1674" s="29">
        <v>45400</v>
      </c>
      <c r="E1674">
        <v>0</v>
      </c>
      <c r="F1674">
        <v>0</v>
      </c>
      <c r="G1674">
        <v>1</v>
      </c>
      <c r="H1674">
        <v>1</v>
      </c>
      <c r="J1674">
        <v>0</v>
      </c>
      <c r="K1674">
        <v>0</v>
      </c>
      <c r="R1674">
        <v>99.740673999999999</v>
      </c>
      <c r="S1674" t="s">
        <v>204</v>
      </c>
      <c r="T1674" s="247">
        <v>45300.333425925928</v>
      </c>
    </row>
    <row r="1675" spans="1:20" x14ac:dyDescent="0.35">
      <c r="A1675" t="s">
        <v>98</v>
      </c>
      <c r="B1675" t="s">
        <v>99</v>
      </c>
      <c r="C1675" t="s">
        <v>92</v>
      </c>
      <c r="D1675" s="29">
        <v>45401</v>
      </c>
      <c r="E1675">
        <v>0</v>
      </c>
      <c r="F1675">
        <v>0</v>
      </c>
      <c r="G1675">
        <v>1</v>
      </c>
      <c r="H1675">
        <v>1</v>
      </c>
      <c r="J1675">
        <v>0</v>
      </c>
      <c r="K1675">
        <v>0</v>
      </c>
      <c r="R1675">
        <v>99.740673999999999</v>
      </c>
      <c r="S1675" t="s">
        <v>204</v>
      </c>
      <c r="T1675" s="247">
        <v>45300.333425925928</v>
      </c>
    </row>
    <row r="1676" spans="1:20" x14ac:dyDescent="0.35">
      <c r="A1676" t="s">
        <v>98</v>
      </c>
      <c r="B1676" t="s">
        <v>99</v>
      </c>
      <c r="C1676" t="s">
        <v>92</v>
      </c>
      <c r="D1676" s="29">
        <v>45402</v>
      </c>
      <c r="E1676">
        <v>0</v>
      </c>
      <c r="F1676">
        <v>0</v>
      </c>
      <c r="G1676">
        <v>0</v>
      </c>
      <c r="H1676">
        <v>0</v>
      </c>
      <c r="R1676">
        <v>99.740673999999999</v>
      </c>
      <c r="S1676" t="s">
        <v>204</v>
      </c>
      <c r="T1676" s="247">
        <v>45078.313587962963</v>
      </c>
    </row>
    <row r="1677" spans="1:20" x14ac:dyDescent="0.35">
      <c r="A1677" t="s">
        <v>98</v>
      </c>
      <c r="B1677" t="s">
        <v>99</v>
      </c>
      <c r="C1677" t="s">
        <v>92</v>
      </c>
      <c r="D1677" s="29">
        <v>45403</v>
      </c>
      <c r="E1677">
        <v>0</v>
      </c>
      <c r="F1677">
        <v>0</v>
      </c>
      <c r="G1677">
        <v>0</v>
      </c>
      <c r="H1677">
        <v>0</v>
      </c>
      <c r="R1677">
        <v>99.740673999999999</v>
      </c>
      <c r="S1677" t="s">
        <v>204</v>
      </c>
      <c r="T1677" s="247">
        <v>45078.313599537039</v>
      </c>
    </row>
    <row r="1678" spans="1:20" x14ac:dyDescent="0.35">
      <c r="A1678" t="s">
        <v>98</v>
      </c>
      <c r="B1678" t="s">
        <v>99</v>
      </c>
      <c r="C1678" t="s">
        <v>92</v>
      </c>
      <c r="D1678" s="29">
        <v>45404</v>
      </c>
      <c r="E1678">
        <v>0</v>
      </c>
      <c r="F1678">
        <v>0</v>
      </c>
      <c r="G1678">
        <v>1</v>
      </c>
      <c r="H1678">
        <v>1</v>
      </c>
      <c r="J1678">
        <v>0</v>
      </c>
      <c r="K1678">
        <v>0</v>
      </c>
      <c r="R1678">
        <v>99.740673999999999</v>
      </c>
      <c r="S1678" t="s">
        <v>204</v>
      </c>
      <c r="T1678" s="247">
        <v>45300.333425925928</v>
      </c>
    </row>
    <row r="1679" spans="1:20" x14ac:dyDescent="0.35">
      <c r="A1679" t="s">
        <v>98</v>
      </c>
      <c r="B1679" t="s">
        <v>99</v>
      </c>
      <c r="C1679" t="s">
        <v>92</v>
      </c>
      <c r="D1679" s="29">
        <v>45405</v>
      </c>
      <c r="E1679">
        <v>0</v>
      </c>
      <c r="F1679">
        <v>0</v>
      </c>
      <c r="G1679">
        <v>1</v>
      </c>
      <c r="H1679">
        <v>1</v>
      </c>
      <c r="J1679">
        <v>0</v>
      </c>
      <c r="K1679">
        <v>0</v>
      </c>
      <c r="R1679">
        <v>99.740673999999999</v>
      </c>
      <c r="S1679" t="s">
        <v>204</v>
      </c>
      <c r="T1679" s="247">
        <v>45300.333437499998</v>
      </c>
    </row>
    <row r="1680" spans="1:20" x14ac:dyDescent="0.35">
      <c r="A1680" t="s">
        <v>98</v>
      </c>
      <c r="B1680" t="s">
        <v>99</v>
      </c>
      <c r="C1680" t="s">
        <v>92</v>
      </c>
      <c r="D1680" s="29">
        <v>45406</v>
      </c>
      <c r="E1680">
        <v>0</v>
      </c>
      <c r="F1680">
        <v>0</v>
      </c>
      <c r="G1680">
        <v>1</v>
      </c>
      <c r="H1680">
        <v>1</v>
      </c>
      <c r="J1680">
        <v>0</v>
      </c>
      <c r="K1680">
        <v>0</v>
      </c>
      <c r="R1680">
        <v>99.740673999999999</v>
      </c>
      <c r="S1680" t="s">
        <v>204</v>
      </c>
      <c r="T1680" s="247">
        <v>45300.333437499998</v>
      </c>
    </row>
    <row r="1681" spans="1:20" x14ac:dyDescent="0.35">
      <c r="A1681" t="s">
        <v>98</v>
      </c>
      <c r="B1681" t="s">
        <v>99</v>
      </c>
      <c r="C1681" t="s">
        <v>92</v>
      </c>
      <c r="D1681" s="29">
        <v>45407</v>
      </c>
      <c r="E1681">
        <v>0</v>
      </c>
      <c r="F1681">
        <v>0</v>
      </c>
      <c r="G1681">
        <v>1</v>
      </c>
      <c r="H1681">
        <v>1</v>
      </c>
      <c r="J1681">
        <v>0</v>
      </c>
      <c r="K1681">
        <v>0</v>
      </c>
      <c r="R1681">
        <v>99.740673999999999</v>
      </c>
      <c r="S1681" t="s">
        <v>204</v>
      </c>
      <c r="T1681" s="247">
        <v>45300.333425925928</v>
      </c>
    </row>
    <row r="1682" spans="1:20" x14ac:dyDescent="0.35">
      <c r="A1682" t="s">
        <v>98</v>
      </c>
      <c r="B1682" t="s">
        <v>99</v>
      </c>
      <c r="C1682" t="s">
        <v>92</v>
      </c>
      <c r="D1682" s="29">
        <v>45408</v>
      </c>
      <c r="E1682">
        <v>0</v>
      </c>
      <c r="F1682">
        <v>0</v>
      </c>
      <c r="G1682">
        <v>1</v>
      </c>
      <c r="H1682">
        <v>1</v>
      </c>
      <c r="J1682">
        <v>0</v>
      </c>
      <c r="K1682">
        <v>0</v>
      </c>
      <c r="R1682">
        <v>99.740673999999999</v>
      </c>
      <c r="S1682" t="s">
        <v>204</v>
      </c>
      <c r="T1682" s="247">
        <v>45300.333460648151</v>
      </c>
    </row>
    <row r="1683" spans="1:20" x14ac:dyDescent="0.35">
      <c r="A1683" t="s">
        <v>98</v>
      </c>
      <c r="B1683" t="s">
        <v>99</v>
      </c>
      <c r="C1683" t="s">
        <v>92</v>
      </c>
      <c r="D1683" s="29">
        <v>45409</v>
      </c>
      <c r="E1683">
        <v>0</v>
      </c>
      <c r="F1683">
        <v>0</v>
      </c>
      <c r="G1683">
        <v>0</v>
      </c>
      <c r="H1683">
        <v>0</v>
      </c>
      <c r="R1683">
        <v>99.740673999999999</v>
      </c>
      <c r="S1683" t="s">
        <v>204</v>
      </c>
      <c r="T1683" s="247">
        <v>45078.313622685186</v>
      </c>
    </row>
    <row r="1684" spans="1:20" x14ac:dyDescent="0.35">
      <c r="A1684" t="s">
        <v>98</v>
      </c>
      <c r="B1684" t="s">
        <v>99</v>
      </c>
      <c r="C1684" t="s">
        <v>92</v>
      </c>
      <c r="D1684" s="29">
        <v>45410</v>
      </c>
      <c r="E1684">
        <v>0</v>
      </c>
      <c r="F1684">
        <v>0</v>
      </c>
      <c r="G1684">
        <v>0</v>
      </c>
      <c r="H1684">
        <v>0</v>
      </c>
      <c r="R1684">
        <v>99.740673999999999</v>
      </c>
      <c r="S1684" t="s">
        <v>204</v>
      </c>
      <c r="T1684" s="247">
        <v>45078.313622685186</v>
      </c>
    </row>
    <row r="1685" spans="1:20" x14ac:dyDescent="0.35">
      <c r="A1685" t="s">
        <v>98</v>
      </c>
      <c r="B1685" t="s">
        <v>99</v>
      </c>
      <c r="C1685" t="s">
        <v>92</v>
      </c>
      <c r="D1685" s="29">
        <v>45411</v>
      </c>
      <c r="E1685">
        <v>0</v>
      </c>
      <c r="F1685">
        <v>0</v>
      </c>
      <c r="G1685">
        <v>0</v>
      </c>
      <c r="H1685">
        <v>0</v>
      </c>
      <c r="R1685">
        <v>99.740673999999999</v>
      </c>
      <c r="S1685" t="s">
        <v>204</v>
      </c>
      <c r="T1685" s="247">
        <v>45078.313622685186</v>
      </c>
    </row>
    <row r="1686" spans="1:20" x14ac:dyDescent="0.35">
      <c r="A1686" t="s">
        <v>98</v>
      </c>
      <c r="B1686" t="s">
        <v>99</v>
      </c>
      <c r="C1686" t="s">
        <v>92</v>
      </c>
      <c r="D1686" s="29">
        <v>45412</v>
      </c>
      <c r="E1686">
        <v>0</v>
      </c>
      <c r="F1686">
        <v>0</v>
      </c>
      <c r="G1686">
        <v>0</v>
      </c>
      <c r="H1686">
        <v>0</v>
      </c>
      <c r="R1686">
        <v>99.740673999999999</v>
      </c>
      <c r="S1686" t="s">
        <v>204</v>
      </c>
      <c r="T1686" s="247">
        <v>45078.313622685186</v>
      </c>
    </row>
    <row r="1687" spans="1:20" x14ac:dyDescent="0.35">
      <c r="A1687" t="s">
        <v>98</v>
      </c>
      <c r="B1687" t="s">
        <v>99</v>
      </c>
      <c r="C1687" t="s">
        <v>92</v>
      </c>
      <c r="D1687" s="29">
        <v>45413</v>
      </c>
      <c r="E1687">
        <v>0</v>
      </c>
      <c r="F1687">
        <v>0</v>
      </c>
      <c r="G1687">
        <v>0</v>
      </c>
      <c r="H1687">
        <v>0</v>
      </c>
      <c r="R1687">
        <v>99.740673999999999</v>
      </c>
      <c r="S1687" t="s">
        <v>204</v>
      </c>
      <c r="T1687" s="247">
        <v>45108.3127662037</v>
      </c>
    </row>
    <row r="1688" spans="1:20" x14ac:dyDescent="0.35">
      <c r="A1688" t="s">
        <v>98</v>
      </c>
      <c r="B1688" t="s">
        <v>99</v>
      </c>
      <c r="C1688" t="s">
        <v>92</v>
      </c>
      <c r="D1688" s="29">
        <v>45414</v>
      </c>
      <c r="E1688">
        <v>0</v>
      </c>
      <c r="F1688">
        <v>0</v>
      </c>
      <c r="G1688">
        <v>0</v>
      </c>
      <c r="H1688">
        <v>0</v>
      </c>
      <c r="R1688">
        <v>99.740673999999999</v>
      </c>
      <c r="S1688" t="s">
        <v>204</v>
      </c>
      <c r="T1688" s="247">
        <v>45108.313298611109</v>
      </c>
    </row>
    <row r="1689" spans="1:20" x14ac:dyDescent="0.35">
      <c r="A1689" t="s">
        <v>98</v>
      </c>
      <c r="B1689" t="s">
        <v>99</v>
      </c>
      <c r="C1689" t="s">
        <v>92</v>
      </c>
      <c r="D1689" s="29">
        <v>45415</v>
      </c>
      <c r="E1689">
        <v>0</v>
      </c>
      <c r="F1689">
        <v>0</v>
      </c>
      <c r="G1689">
        <v>0</v>
      </c>
      <c r="H1689">
        <v>0</v>
      </c>
      <c r="R1689">
        <v>99.740673999999999</v>
      </c>
      <c r="S1689" t="s">
        <v>204</v>
      </c>
      <c r="T1689" s="247">
        <v>45108.313506944447</v>
      </c>
    </row>
    <row r="1690" spans="1:20" x14ac:dyDescent="0.35">
      <c r="A1690" t="s">
        <v>98</v>
      </c>
      <c r="B1690" t="s">
        <v>99</v>
      </c>
      <c r="C1690" t="s">
        <v>92</v>
      </c>
      <c r="D1690" s="29">
        <v>45416</v>
      </c>
      <c r="E1690">
        <v>0</v>
      </c>
      <c r="F1690">
        <v>0</v>
      </c>
      <c r="G1690">
        <v>0</v>
      </c>
      <c r="H1690">
        <v>0</v>
      </c>
      <c r="R1690">
        <v>99.740673999999999</v>
      </c>
      <c r="S1690" t="s">
        <v>204</v>
      </c>
      <c r="T1690" s="247">
        <v>45108.313518518517</v>
      </c>
    </row>
    <row r="1691" spans="1:20" x14ac:dyDescent="0.35">
      <c r="A1691" t="s">
        <v>98</v>
      </c>
      <c r="B1691" t="s">
        <v>99</v>
      </c>
      <c r="C1691" t="s">
        <v>92</v>
      </c>
      <c r="D1691" s="29">
        <v>45417</v>
      </c>
      <c r="E1691">
        <v>0</v>
      </c>
      <c r="F1691">
        <v>0</v>
      </c>
      <c r="G1691">
        <v>0</v>
      </c>
      <c r="H1691">
        <v>0</v>
      </c>
      <c r="R1691">
        <v>99.740673999999999</v>
      </c>
      <c r="S1691" t="s">
        <v>204</v>
      </c>
      <c r="T1691" s="247">
        <v>45108.313530092593</v>
      </c>
    </row>
    <row r="1692" spans="1:20" x14ac:dyDescent="0.35">
      <c r="A1692" t="s">
        <v>98</v>
      </c>
      <c r="B1692" t="s">
        <v>99</v>
      </c>
      <c r="C1692" t="s">
        <v>92</v>
      </c>
      <c r="D1692" s="29">
        <v>45418</v>
      </c>
      <c r="E1692">
        <v>0</v>
      </c>
      <c r="F1692">
        <v>0</v>
      </c>
      <c r="G1692">
        <v>0</v>
      </c>
      <c r="H1692">
        <v>0</v>
      </c>
      <c r="R1692">
        <v>99.740673999999999</v>
      </c>
      <c r="S1692" t="s">
        <v>204</v>
      </c>
      <c r="T1692" s="247">
        <v>45108.313530092593</v>
      </c>
    </row>
    <row r="1693" spans="1:20" x14ac:dyDescent="0.35">
      <c r="A1693" t="s">
        <v>98</v>
      </c>
      <c r="B1693" t="s">
        <v>99</v>
      </c>
      <c r="C1693" t="s">
        <v>92</v>
      </c>
      <c r="D1693" s="29">
        <v>45419</v>
      </c>
      <c r="E1693">
        <v>0</v>
      </c>
      <c r="F1693">
        <v>0</v>
      </c>
      <c r="G1693">
        <v>0</v>
      </c>
      <c r="H1693">
        <v>0</v>
      </c>
      <c r="R1693">
        <v>99.740673999999999</v>
      </c>
      <c r="S1693" t="s">
        <v>204</v>
      </c>
      <c r="T1693" s="247">
        <v>45108.313530092593</v>
      </c>
    </row>
    <row r="1694" spans="1:20" x14ac:dyDescent="0.35">
      <c r="A1694" t="s">
        <v>98</v>
      </c>
      <c r="B1694" t="s">
        <v>99</v>
      </c>
      <c r="C1694" t="s">
        <v>92</v>
      </c>
      <c r="D1694" s="29">
        <v>45420</v>
      </c>
      <c r="E1694">
        <v>0</v>
      </c>
      <c r="F1694">
        <v>0</v>
      </c>
      <c r="G1694">
        <v>0</v>
      </c>
      <c r="H1694">
        <v>0</v>
      </c>
      <c r="R1694">
        <v>99.740673999999999</v>
      </c>
      <c r="S1694" t="s">
        <v>204</v>
      </c>
      <c r="T1694" s="247">
        <v>45108.313530092593</v>
      </c>
    </row>
    <row r="1695" spans="1:20" x14ac:dyDescent="0.35">
      <c r="A1695" t="s">
        <v>98</v>
      </c>
      <c r="B1695" t="s">
        <v>99</v>
      </c>
      <c r="C1695" t="s">
        <v>92</v>
      </c>
      <c r="D1695" s="29">
        <v>45421</v>
      </c>
      <c r="E1695">
        <v>0</v>
      </c>
      <c r="F1695">
        <v>0</v>
      </c>
      <c r="G1695">
        <v>0</v>
      </c>
      <c r="H1695">
        <v>0</v>
      </c>
      <c r="R1695">
        <v>99.740673999999999</v>
      </c>
      <c r="S1695" t="s">
        <v>204</v>
      </c>
      <c r="T1695" s="247">
        <v>45108.31355324074</v>
      </c>
    </row>
    <row r="1696" spans="1:20" x14ac:dyDescent="0.35">
      <c r="A1696" t="s">
        <v>98</v>
      </c>
      <c r="B1696" t="s">
        <v>99</v>
      </c>
      <c r="C1696" t="s">
        <v>92</v>
      </c>
      <c r="D1696" s="29">
        <v>45422</v>
      </c>
      <c r="E1696">
        <v>0</v>
      </c>
      <c r="F1696">
        <v>0</v>
      </c>
      <c r="G1696">
        <v>0</v>
      </c>
      <c r="H1696">
        <v>0</v>
      </c>
      <c r="R1696">
        <v>99.740673999999999</v>
      </c>
      <c r="S1696" t="s">
        <v>204</v>
      </c>
      <c r="T1696" s="247">
        <v>45108.313564814816</v>
      </c>
    </row>
    <row r="1697" spans="1:20" x14ac:dyDescent="0.35">
      <c r="A1697" t="s">
        <v>98</v>
      </c>
      <c r="B1697" t="s">
        <v>99</v>
      </c>
      <c r="C1697" t="s">
        <v>92</v>
      </c>
      <c r="D1697" s="29">
        <v>45423</v>
      </c>
      <c r="E1697">
        <v>0</v>
      </c>
      <c r="F1697">
        <v>0</v>
      </c>
      <c r="G1697">
        <v>0</v>
      </c>
      <c r="H1697">
        <v>0</v>
      </c>
      <c r="R1697">
        <v>99.740673999999999</v>
      </c>
      <c r="S1697" t="s">
        <v>204</v>
      </c>
      <c r="T1697" s="247">
        <v>45108.313564814816</v>
      </c>
    </row>
    <row r="1698" spans="1:20" x14ac:dyDescent="0.35">
      <c r="A1698" t="s">
        <v>98</v>
      </c>
      <c r="B1698" t="s">
        <v>99</v>
      </c>
      <c r="C1698" t="s">
        <v>92</v>
      </c>
      <c r="D1698" s="29">
        <v>45424</v>
      </c>
      <c r="E1698">
        <v>0</v>
      </c>
      <c r="F1698">
        <v>0</v>
      </c>
      <c r="G1698">
        <v>0</v>
      </c>
      <c r="H1698">
        <v>0</v>
      </c>
      <c r="R1698">
        <v>99.740673999999999</v>
      </c>
      <c r="S1698" t="s">
        <v>204</v>
      </c>
      <c r="T1698" s="247">
        <v>45108.313564814816</v>
      </c>
    </row>
    <row r="1699" spans="1:20" x14ac:dyDescent="0.35">
      <c r="A1699" t="s">
        <v>98</v>
      </c>
      <c r="B1699" t="s">
        <v>99</v>
      </c>
      <c r="C1699" t="s">
        <v>92</v>
      </c>
      <c r="D1699" s="29">
        <v>45425</v>
      </c>
      <c r="E1699">
        <v>0</v>
      </c>
      <c r="F1699">
        <v>0</v>
      </c>
      <c r="G1699">
        <v>0</v>
      </c>
      <c r="H1699">
        <v>0</v>
      </c>
      <c r="R1699">
        <v>99.740673999999999</v>
      </c>
      <c r="S1699" t="s">
        <v>204</v>
      </c>
      <c r="T1699" s="247">
        <v>45108.313564814816</v>
      </c>
    </row>
    <row r="1700" spans="1:20" x14ac:dyDescent="0.35">
      <c r="A1700" t="s">
        <v>98</v>
      </c>
      <c r="B1700" t="s">
        <v>99</v>
      </c>
      <c r="C1700" t="s">
        <v>92</v>
      </c>
      <c r="D1700" s="29">
        <v>45426</v>
      </c>
      <c r="E1700">
        <v>0</v>
      </c>
      <c r="F1700">
        <v>0</v>
      </c>
      <c r="G1700">
        <v>0</v>
      </c>
      <c r="H1700">
        <v>0</v>
      </c>
      <c r="R1700">
        <v>99.740673999999999</v>
      </c>
      <c r="S1700" t="s">
        <v>204</v>
      </c>
      <c r="T1700" s="247">
        <v>45108.313576388886</v>
      </c>
    </row>
    <row r="1701" spans="1:20" x14ac:dyDescent="0.35">
      <c r="A1701" t="s">
        <v>98</v>
      </c>
      <c r="B1701" t="s">
        <v>99</v>
      </c>
      <c r="C1701" t="s">
        <v>92</v>
      </c>
      <c r="D1701" s="29">
        <v>45427</v>
      </c>
      <c r="E1701">
        <v>0</v>
      </c>
      <c r="F1701">
        <v>0</v>
      </c>
      <c r="G1701">
        <v>0</v>
      </c>
      <c r="H1701">
        <v>0</v>
      </c>
      <c r="R1701">
        <v>99.740673999999999</v>
      </c>
      <c r="S1701" t="s">
        <v>204</v>
      </c>
      <c r="T1701" s="247">
        <v>45108.313599537039</v>
      </c>
    </row>
    <row r="1702" spans="1:20" x14ac:dyDescent="0.35">
      <c r="A1702" t="s">
        <v>98</v>
      </c>
      <c r="B1702" t="s">
        <v>99</v>
      </c>
      <c r="C1702" t="s">
        <v>92</v>
      </c>
      <c r="D1702" s="29">
        <v>45428</v>
      </c>
      <c r="E1702">
        <v>0</v>
      </c>
      <c r="F1702">
        <v>0</v>
      </c>
      <c r="G1702">
        <v>0</v>
      </c>
      <c r="H1702">
        <v>0</v>
      </c>
      <c r="R1702">
        <v>99.740673999999999</v>
      </c>
      <c r="S1702" t="s">
        <v>204</v>
      </c>
      <c r="T1702" s="247">
        <v>45108.313587962963</v>
      </c>
    </row>
    <row r="1703" spans="1:20" x14ac:dyDescent="0.35">
      <c r="A1703" t="s">
        <v>98</v>
      </c>
      <c r="B1703" t="s">
        <v>99</v>
      </c>
      <c r="C1703" t="s">
        <v>92</v>
      </c>
      <c r="D1703" s="29">
        <v>45429</v>
      </c>
      <c r="E1703">
        <v>0</v>
      </c>
      <c r="F1703">
        <v>0</v>
      </c>
      <c r="G1703">
        <v>0</v>
      </c>
      <c r="H1703">
        <v>0</v>
      </c>
      <c r="R1703">
        <v>99.740673999999999</v>
      </c>
      <c r="S1703" t="s">
        <v>204</v>
      </c>
      <c r="T1703" s="247">
        <v>45108.313599537039</v>
      </c>
    </row>
    <row r="1704" spans="1:20" x14ac:dyDescent="0.35">
      <c r="A1704" t="s">
        <v>98</v>
      </c>
      <c r="B1704" t="s">
        <v>99</v>
      </c>
      <c r="C1704" t="s">
        <v>92</v>
      </c>
      <c r="D1704" s="29">
        <v>45430</v>
      </c>
      <c r="E1704">
        <v>0</v>
      </c>
      <c r="F1704">
        <v>0</v>
      </c>
      <c r="G1704">
        <v>0</v>
      </c>
      <c r="H1704">
        <v>0</v>
      </c>
      <c r="R1704">
        <v>99.740673999999999</v>
      </c>
      <c r="S1704" t="s">
        <v>204</v>
      </c>
      <c r="T1704" s="247">
        <v>45108.313622685186</v>
      </c>
    </row>
    <row r="1705" spans="1:20" x14ac:dyDescent="0.35">
      <c r="A1705" t="s">
        <v>98</v>
      </c>
      <c r="B1705" t="s">
        <v>99</v>
      </c>
      <c r="C1705" t="s">
        <v>92</v>
      </c>
      <c r="D1705" s="29">
        <v>45431</v>
      </c>
      <c r="E1705">
        <v>0</v>
      </c>
      <c r="F1705">
        <v>0</v>
      </c>
      <c r="G1705">
        <v>0</v>
      </c>
      <c r="H1705">
        <v>0</v>
      </c>
      <c r="R1705">
        <v>99.740673999999999</v>
      </c>
      <c r="S1705" t="s">
        <v>204</v>
      </c>
      <c r="T1705" s="247">
        <v>45108.313622685186</v>
      </c>
    </row>
    <row r="1706" spans="1:20" x14ac:dyDescent="0.35">
      <c r="A1706" t="s">
        <v>98</v>
      </c>
      <c r="B1706" t="s">
        <v>99</v>
      </c>
      <c r="C1706" t="s">
        <v>92</v>
      </c>
      <c r="D1706" s="29">
        <v>45432</v>
      </c>
      <c r="E1706">
        <v>0</v>
      </c>
      <c r="F1706">
        <v>0</v>
      </c>
      <c r="G1706">
        <v>0</v>
      </c>
      <c r="H1706">
        <v>0</v>
      </c>
      <c r="R1706">
        <v>99.740673999999999</v>
      </c>
      <c r="S1706" t="s">
        <v>204</v>
      </c>
      <c r="T1706" s="247">
        <v>45108.313622685186</v>
      </c>
    </row>
    <row r="1707" spans="1:20" x14ac:dyDescent="0.35">
      <c r="A1707" t="s">
        <v>98</v>
      </c>
      <c r="B1707" t="s">
        <v>99</v>
      </c>
      <c r="C1707" t="s">
        <v>92</v>
      </c>
      <c r="D1707" s="29">
        <v>45433</v>
      </c>
      <c r="E1707">
        <v>0</v>
      </c>
      <c r="F1707">
        <v>0</v>
      </c>
      <c r="G1707">
        <v>0</v>
      </c>
      <c r="H1707">
        <v>0</v>
      </c>
      <c r="R1707">
        <v>99.740673999999999</v>
      </c>
      <c r="S1707" t="s">
        <v>204</v>
      </c>
      <c r="T1707" s="247">
        <v>45108.313634259262</v>
      </c>
    </row>
    <row r="1708" spans="1:20" x14ac:dyDescent="0.35">
      <c r="A1708" t="s">
        <v>98</v>
      </c>
      <c r="B1708" t="s">
        <v>99</v>
      </c>
      <c r="C1708" t="s">
        <v>92</v>
      </c>
      <c r="D1708" s="29">
        <v>45434</v>
      </c>
      <c r="E1708">
        <v>0</v>
      </c>
      <c r="F1708">
        <v>0</v>
      </c>
      <c r="G1708">
        <v>0</v>
      </c>
      <c r="H1708">
        <v>0</v>
      </c>
      <c r="R1708">
        <v>99.740673999999999</v>
      </c>
      <c r="S1708" t="s">
        <v>204</v>
      </c>
      <c r="T1708" s="247">
        <v>45108.313645833332</v>
      </c>
    </row>
    <row r="1709" spans="1:20" x14ac:dyDescent="0.35">
      <c r="A1709" t="s">
        <v>98</v>
      </c>
      <c r="B1709" t="s">
        <v>99</v>
      </c>
      <c r="C1709" t="s">
        <v>92</v>
      </c>
      <c r="D1709" s="29">
        <v>45435</v>
      </c>
      <c r="E1709">
        <v>0</v>
      </c>
      <c r="F1709">
        <v>0</v>
      </c>
      <c r="G1709">
        <v>0</v>
      </c>
      <c r="H1709">
        <v>0</v>
      </c>
      <c r="R1709">
        <v>99.740673999999999</v>
      </c>
      <c r="S1709" t="s">
        <v>204</v>
      </c>
      <c r="T1709" s="247">
        <v>45108.313645833332</v>
      </c>
    </row>
    <row r="1710" spans="1:20" x14ac:dyDescent="0.35">
      <c r="A1710" t="s">
        <v>98</v>
      </c>
      <c r="B1710" t="s">
        <v>99</v>
      </c>
      <c r="C1710" t="s">
        <v>92</v>
      </c>
      <c r="D1710" s="29">
        <v>45436</v>
      </c>
      <c r="E1710">
        <v>0</v>
      </c>
      <c r="F1710">
        <v>0</v>
      </c>
      <c r="G1710">
        <v>0</v>
      </c>
      <c r="H1710">
        <v>0</v>
      </c>
      <c r="R1710">
        <v>99.740673999999999</v>
      </c>
      <c r="S1710" t="s">
        <v>204</v>
      </c>
      <c r="T1710" s="247">
        <v>45108.313657407409</v>
      </c>
    </row>
    <row r="1711" spans="1:20" x14ac:dyDescent="0.35">
      <c r="A1711" t="s">
        <v>98</v>
      </c>
      <c r="B1711" t="s">
        <v>99</v>
      </c>
      <c r="C1711" t="s">
        <v>92</v>
      </c>
      <c r="D1711" s="29">
        <v>45437</v>
      </c>
      <c r="E1711">
        <v>0</v>
      </c>
      <c r="F1711">
        <v>0</v>
      </c>
      <c r="G1711">
        <v>0</v>
      </c>
      <c r="H1711">
        <v>0</v>
      </c>
      <c r="R1711">
        <v>99.740673999999999</v>
      </c>
      <c r="S1711" t="s">
        <v>204</v>
      </c>
      <c r="T1711" s="247">
        <v>45108.313657407409</v>
      </c>
    </row>
    <row r="1712" spans="1:20" x14ac:dyDescent="0.35">
      <c r="A1712" t="s">
        <v>98</v>
      </c>
      <c r="B1712" t="s">
        <v>99</v>
      </c>
      <c r="C1712" t="s">
        <v>92</v>
      </c>
      <c r="D1712" s="29">
        <v>45438</v>
      </c>
      <c r="E1712">
        <v>0</v>
      </c>
      <c r="F1712">
        <v>0</v>
      </c>
      <c r="G1712">
        <v>0</v>
      </c>
      <c r="H1712">
        <v>0</v>
      </c>
      <c r="R1712">
        <v>99.740673999999999</v>
      </c>
      <c r="S1712" t="s">
        <v>204</v>
      </c>
      <c r="T1712" s="247">
        <v>45108.313668981478</v>
      </c>
    </row>
    <row r="1713" spans="1:20" x14ac:dyDescent="0.35">
      <c r="A1713" t="s">
        <v>98</v>
      </c>
      <c r="B1713" t="s">
        <v>99</v>
      </c>
      <c r="C1713" t="s">
        <v>92</v>
      </c>
      <c r="D1713" s="29">
        <v>45439</v>
      </c>
      <c r="E1713">
        <v>0</v>
      </c>
      <c r="F1713">
        <v>0</v>
      </c>
      <c r="G1713">
        <v>0</v>
      </c>
      <c r="H1713">
        <v>0</v>
      </c>
      <c r="R1713">
        <v>99.740673999999999</v>
      </c>
      <c r="S1713" t="s">
        <v>204</v>
      </c>
      <c r="T1713" s="247">
        <v>45108.313668981478</v>
      </c>
    </row>
    <row r="1714" spans="1:20" x14ac:dyDescent="0.35">
      <c r="A1714" t="s">
        <v>98</v>
      </c>
      <c r="B1714" t="s">
        <v>99</v>
      </c>
      <c r="C1714" t="s">
        <v>92</v>
      </c>
      <c r="D1714" s="29">
        <v>45440</v>
      </c>
      <c r="E1714">
        <v>0</v>
      </c>
      <c r="F1714">
        <v>0</v>
      </c>
      <c r="G1714">
        <v>0</v>
      </c>
      <c r="H1714">
        <v>0</v>
      </c>
      <c r="R1714">
        <v>99.740673999999999</v>
      </c>
      <c r="S1714" t="s">
        <v>204</v>
      </c>
      <c r="T1714" s="247">
        <v>45108.313692129632</v>
      </c>
    </row>
    <row r="1715" spans="1:20" x14ac:dyDescent="0.35">
      <c r="A1715" t="s">
        <v>98</v>
      </c>
      <c r="B1715" t="s">
        <v>99</v>
      </c>
      <c r="C1715" t="s">
        <v>92</v>
      </c>
      <c r="D1715" s="29">
        <v>45441</v>
      </c>
      <c r="E1715">
        <v>0</v>
      </c>
      <c r="F1715">
        <v>0</v>
      </c>
      <c r="G1715">
        <v>0</v>
      </c>
      <c r="H1715">
        <v>0</v>
      </c>
      <c r="R1715">
        <v>99.740673999999999</v>
      </c>
      <c r="S1715" t="s">
        <v>204</v>
      </c>
      <c r="T1715" s="247">
        <v>45108.313680555555</v>
      </c>
    </row>
    <row r="1716" spans="1:20" x14ac:dyDescent="0.35">
      <c r="A1716" t="s">
        <v>98</v>
      </c>
      <c r="B1716" t="s">
        <v>99</v>
      </c>
      <c r="C1716" t="s">
        <v>92</v>
      </c>
      <c r="D1716" s="29">
        <v>45442</v>
      </c>
      <c r="E1716">
        <v>0</v>
      </c>
      <c r="F1716">
        <v>0</v>
      </c>
      <c r="G1716">
        <v>0</v>
      </c>
      <c r="H1716">
        <v>0</v>
      </c>
      <c r="R1716">
        <v>99.740673999999999</v>
      </c>
      <c r="S1716" t="s">
        <v>204</v>
      </c>
      <c r="T1716" s="247">
        <v>45108.313692129632</v>
      </c>
    </row>
    <row r="1717" spans="1:20" x14ac:dyDescent="0.35">
      <c r="A1717" t="s">
        <v>98</v>
      </c>
      <c r="B1717" t="s">
        <v>99</v>
      </c>
      <c r="C1717" t="s">
        <v>92</v>
      </c>
      <c r="D1717" s="29">
        <v>45443</v>
      </c>
      <c r="E1717">
        <v>0</v>
      </c>
      <c r="F1717">
        <v>0</v>
      </c>
      <c r="G1717">
        <v>0</v>
      </c>
      <c r="H1717">
        <v>0</v>
      </c>
      <c r="R1717">
        <v>99.740673999999999</v>
      </c>
      <c r="S1717" t="s">
        <v>204</v>
      </c>
      <c r="T1717" s="247">
        <v>45108.313692129632</v>
      </c>
    </row>
    <row r="1718" spans="1:20" x14ac:dyDescent="0.35">
      <c r="A1718" t="s">
        <v>98</v>
      </c>
      <c r="B1718" t="s">
        <v>99</v>
      </c>
      <c r="C1718" t="s">
        <v>92</v>
      </c>
      <c r="D1718" s="29">
        <v>45444</v>
      </c>
      <c r="E1718">
        <v>0</v>
      </c>
      <c r="F1718">
        <v>0</v>
      </c>
      <c r="G1718">
        <v>0</v>
      </c>
      <c r="H1718">
        <v>0</v>
      </c>
      <c r="R1718">
        <v>99.740673999999999</v>
      </c>
      <c r="S1718" t="s">
        <v>204</v>
      </c>
      <c r="T1718" s="247">
        <v>45139.312986111108</v>
      </c>
    </row>
    <row r="1719" spans="1:20" x14ac:dyDescent="0.35">
      <c r="A1719" t="s">
        <v>98</v>
      </c>
      <c r="B1719" t="s">
        <v>99</v>
      </c>
      <c r="C1719" t="s">
        <v>92</v>
      </c>
      <c r="D1719" s="29">
        <v>45445</v>
      </c>
      <c r="E1719">
        <v>0</v>
      </c>
      <c r="F1719">
        <v>0</v>
      </c>
      <c r="G1719">
        <v>0</v>
      </c>
      <c r="H1719">
        <v>0</v>
      </c>
      <c r="R1719">
        <v>99.740673999999999</v>
      </c>
      <c r="S1719" t="s">
        <v>204</v>
      </c>
      <c r="T1719" s="247">
        <v>45139.313414351855</v>
      </c>
    </row>
    <row r="1720" spans="1:20" x14ac:dyDescent="0.35">
      <c r="A1720" t="s">
        <v>98</v>
      </c>
      <c r="B1720" t="s">
        <v>99</v>
      </c>
      <c r="C1720" t="s">
        <v>92</v>
      </c>
      <c r="D1720" s="29">
        <v>45446</v>
      </c>
      <c r="E1720">
        <v>0</v>
      </c>
      <c r="F1720">
        <v>0</v>
      </c>
      <c r="G1720">
        <v>0</v>
      </c>
      <c r="H1720">
        <v>0</v>
      </c>
      <c r="R1720">
        <v>99.740673999999999</v>
      </c>
      <c r="S1720" t="s">
        <v>204</v>
      </c>
      <c r="T1720" s="247">
        <v>45139.313599537039</v>
      </c>
    </row>
    <row r="1721" spans="1:20" x14ac:dyDescent="0.35">
      <c r="A1721" t="s">
        <v>98</v>
      </c>
      <c r="B1721" t="s">
        <v>99</v>
      </c>
      <c r="C1721" t="s">
        <v>92</v>
      </c>
      <c r="D1721" s="29">
        <v>45447</v>
      </c>
      <c r="E1721">
        <v>0</v>
      </c>
      <c r="F1721">
        <v>0</v>
      </c>
      <c r="G1721">
        <v>0</v>
      </c>
      <c r="H1721">
        <v>0</v>
      </c>
      <c r="R1721">
        <v>99.740673999999999</v>
      </c>
      <c r="S1721" t="s">
        <v>204</v>
      </c>
      <c r="T1721" s="247">
        <v>45139.313657407409</v>
      </c>
    </row>
    <row r="1722" spans="1:20" x14ac:dyDescent="0.35">
      <c r="A1722" t="s">
        <v>98</v>
      </c>
      <c r="B1722" t="s">
        <v>99</v>
      </c>
      <c r="C1722" t="s">
        <v>92</v>
      </c>
      <c r="D1722" s="29">
        <v>45448</v>
      </c>
      <c r="E1722">
        <v>0</v>
      </c>
      <c r="F1722">
        <v>0</v>
      </c>
      <c r="G1722">
        <v>0</v>
      </c>
      <c r="H1722">
        <v>0</v>
      </c>
      <c r="R1722">
        <v>99.740673999999999</v>
      </c>
      <c r="S1722" t="s">
        <v>204</v>
      </c>
      <c r="T1722" s="247">
        <v>45139.313668981478</v>
      </c>
    </row>
    <row r="1723" spans="1:20" x14ac:dyDescent="0.35">
      <c r="A1723" t="s">
        <v>98</v>
      </c>
      <c r="B1723" t="s">
        <v>99</v>
      </c>
      <c r="C1723" t="s">
        <v>92</v>
      </c>
      <c r="D1723" s="29">
        <v>45449</v>
      </c>
      <c r="E1723">
        <v>0</v>
      </c>
      <c r="F1723">
        <v>0</v>
      </c>
      <c r="G1723">
        <v>0</v>
      </c>
      <c r="H1723">
        <v>0</v>
      </c>
      <c r="R1723">
        <v>99.740673999999999</v>
      </c>
      <c r="S1723" t="s">
        <v>204</v>
      </c>
      <c r="T1723" s="247">
        <v>45139.313668981478</v>
      </c>
    </row>
    <row r="1724" spans="1:20" x14ac:dyDescent="0.35">
      <c r="A1724" t="s">
        <v>98</v>
      </c>
      <c r="B1724" t="s">
        <v>99</v>
      </c>
      <c r="C1724" t="s">
        <v>92</v>
      </c>
      <c r="D1724" s="29">
        <v>45450</v>
      </c>
      <c r="E1724">
        <v>0</v>
      </c>
      <c r="F1724">
        <v>0</v>
      </c>
      <c r="G1724">
        <v>0</v>
      </c>
      <c r="H1724">
        <v>0</v>
      </c>
      <c r="R1724">
        <v>99.740673999999999</v>
      </c>
      <c r="S1724" t="s">
        <v>204</v>
      </c>
      <c r="T1724" s="247">
        <v>45139.313668981478</v>
      </c>
    </row>
    <row r="1725" spans="1:20" x14ac:dyDescent="0.35">
      <c r="A1725" t="s">
        <v>98</v>
      </c>
      <c r="B1725" t="s">
        <v>99</v>
      </c>
      <c r="C1725" t="s">
        <v>92</v>
      </c>
      <c r="D1725" s="29">
        <v>45451</v>
      </c>
      <c r="E1725">
        <v>0</v>
      </c>
      <c r="F1725">
        <v>0</v>
      </c>
      <c r="G1725">
        <v>0</v>
      </c>
      <c r="H1725">
        <v>0</v>
      </c>
      <c r="R1725">
        <v>99.740673999999999</v>
      </c>
      <c r="S1725" t="s">
        <v>204</v>
      </c>
      <c r="T1725" s="247">
        <v>45139.313692129632</v>
      </c>
    </row>
    <row r="1726" spans="1:20" x14ac:dyDescent="0.35">
      <c r="A1726" t="s">
        <v>98</v>
      </c>
      <c r="B1726" t="s">
        <v>99</v>
      </c>
      <c r="C1726" t="s">
        <v>92</v>
      </c>
      <c r="D1726" s="29">
        <v>45452</v>
      </c>
      <c r="E1726">
        <v>0</v>
      </c>
      <c r="F1726">
        <v>0</v>
      </c>
      <c r="G1726">
        <v>0</v>
      </c>
      <c r="H1726">
        <v>0</v>
      </c>
      <c r="R1726">
        <v>99.740673999999999</v>
      </c>
      <c r="S1726" t="s">
        <v>204</v>
      </c>
      <c r="T1726" s="247">
        <v>45139.313680555555</v>
      </c>
    </row>
    <row r="1727" spans="1:20" x14ac:dyDescent="0.35">
      <c r="A1727" t="s">
        <v>98</v>
      </c>
      <c r="B1727" t="s">
        <v>99</v>
      </c>
      <c r="C1727" t="s">
        <v>92</v>
      </c>
      <c r="D1727" s="29">
        <v>45453</v>
      </c>
      <c r="E1727">
        <v>0</v>
      </c>
      <c r="F1727">
        <v>0</v>
      </c>
      <c r="G1727">
        <v>0</v>
      </c>
      <c r="H1727">
        <v>0</v>
      </c>
      <c r="R1727">
        <v>99.740673999999999</v>
      </c>
      <c r="S1727" t="s">
        <v>204</v>
      </c>
      <c r="T1727" s="247">
        <v>45139.313703703701</v>
      </c>
    </row>
    <row r="1728" spans="1:20" x14ac:dyDescent="0.35">
      <c r="A1728" t="s">
        <v>98</v>
      </c>
      <c r="B1728" t="s">
        <v>99</v>
      </c>
      <c r="C1728" t="s">
        <v>92</v>
      </c>
      <c r="D1728" s="29">
        <v>45454</v>
      </c>
      <c r="E1728">
        <v>0</v>
      </c>
      <c r="F1728">
        <v>0</v>
      </c>
      <c r="G1728">
        <v>0</v>
      </c>
      <c r="H1728">
        <v>0</v>
      </c>
      <c r="R1728">
        <v>99.740673999999999</v>
      </c>
      <c r="S1728" t="s">
        <v>204</v>
      </c>
      <c r="T1728" s="247">
        <v>45139.313703703701</v>
      </c>
    </row>
    <row r="1729" spans="1:20" x14ac:dyDescent="0.35">
      <c r="A1729" t="s">
        <v>98</v>
      </c>
      <c r="B1729" t="s">
        <v>99</v>
      </c>
      <c r="C1729" t="s">
        <v>92</v>
      </c>
      <c r="D1729" s="29">
        <v>45455</v>
      </c>
      <c r="E1729">
        <v>0</v>
      </c>
      <c r="F1729">
        <v>0</v>
      </c>
      <c r="G1729">
        <v>0</v>
      </c>
      <c r="H1729">
        <v>0</v>
      </c>
      <c r="R1729">
        <v>99.740673999999999</v>
      </c>
      <c r="S1729" t="s">
        <v>204</v>
      </c>
      <c r="T1729" s="247">
        <v>45139.313715277778</v>
      </c>
    </row>
    <row r="1730" spans="1:20" x14ac:dyDescent="0.35">
      <c r="A1730" t="s">
        <v>98</v>
      </c>
      <c r="B1730" t="s">
        <v>99</v>
      </c>
      <c r="C1730" t="s">
        <v>92</v>
      </c>
      <c r="D1730" s="29">
        <v>45456</v>
      </c>
      <c r="E1730">
        <v>0</v>
      </c>
      <c r="F1730">
        <v>0</v>
      </c>
      <c r="G1730">
        <v>0</v>
      </c>
      <c r="H1730">
        <v>0</v>
      </c>
      <c r="R1730">
        <v>99.740673999999999</v>
      </c>
      <c r="S1730" t="s">
        <v>204</v>
      </c>
      <c r="T1730" s="247">
        <v>45139.313738425924</v>
      </c>
    </row>
    <row r="1731" spans="1:20" x14ac:dyDescent="0.35">
      <c r="A1731" t="s">
        <v>98</v>
      </c>
      <c r="B1731" t="s">
        <v>99</v>
      </c>
      <c r="C1731" t="s">
        <v>92</v>
      </c>
      <c r="D1731" s="29">
        <v>45457</v>
      </c>
      <c r="E1731">
        <v>0</v>
      </c>
      <c r="F1731">
        <v>0</v>
      </c>
      <c r="G1731">
        <v>0</v>
      </c>
      <c r="H1731">
        <v>0</v>
      </c>
      <c r="R1731">
        <v>99.740673999999999</v>
      </c>
      <c r="S1731" t="s">
        <v>204</v>
      </c>
      <c r="T1731" s="247">
        <v>45139.313738425924</v>
      </c>
    </row>
    <row r="1732" spans="1:20" x14ac:dyDescent="0.35">
      <c r="A1732" t="s">
        <v>98</v>
      </c>
      <c r="B1732" t="s">
        <v>99</v>
      </c>
      <c r="C1732" t="s">
        <v>92</v>
      </c>
      <c r="D1732" s="29">
        <v>45458</v>
      </c>
      <c r="E1732">
        <v>0</v>
      </c>
      <c r="F1732">
        <v>0</v>
      </c>
      <c r="G1732">
        <v>0</v>
      </c>
      <c r="H1732">
        <v>0</v>
      </c>
      <c r="R1732">
        <v>99.740673999999999</v>
      </c>
      <c r="S1732" t="s">
        <v>204</v>
      </c>
      <c r="T1732" s="247">
        <v>45139.313750000001</v>
      </c>
    </row>
    <row r="1733" spans="1:20" x14ac:dyDescent="0.35">
      <c r="A1733" t="s">
        <v>98</v>
      </c>
      <c r="B1733" t="s">
        <v>99</v>
      </c>
      <c r="C1733" t="s">
        <v>92</v>
      </c>
      <c r="D1733" s="29">
        <v>45459</v>
      </c>
      <c r="E1733">
        <v>0</v>
      </c>
      <c r="F1733">
        <v>0</v>
      </c>
      <c r="G1733">
        <v>0</v>
      </c>
      <c r="H1733">
        <v>0</v>
      </c>
      <c r="R1733">
        <v>99.740673999999999</v>
      </c>
      <c r="S1733" t="s">
        <v>204</v>
      </c>
      <c r="T1733" s="247">
        <v>45139.313750000001</v>
      </c>
    </row>
    <row r="1734" spans="1:20" x14ac:dyDescent="0.35">
      <c r="A1734" t="s">
        <v>98</v>
      </c>
      <c r="B1734" t="s">
        <v>99</v>
      </c>
      <c r="C1734" t="s">
        <v>92</v>
      </c>
      <c r="D1734" s="29">
        <v>45460</v>
      </c>
      <c r="E1734">
        <v>0</v>
      </c>
      <c r="F1734">
        <v>0</v>
      </c>
      <c r="G1734">
        <v>0</v>
      </c>
      <c r="H1734">
        <v>0</v>
      </c>
      <c r="R1734">
        <v>99.740673999999999</v>
      </c>
      <c r="S1734" t="s">
        <v>204</v>
      </c>
      <c r="T1734" s="247">
        <v>45139.313761574071</v>
      </c>
    </row>
    <row r="1735" spans="1:20" x14ac:dyDescent="0.35">
      <c r="A1735" t="s">
        <v>98</v>
      </c>
      <c r="B1735" t="s">
        <v>99</v>
      </c>
      <c r="C1735" t="s">
        <v>92</v>
      </c>
      <c r="D1735" s="29">
        <v>45461</v>
      </c>
      <c r="E1735">
        <v>0</v>
      </c>
      <c r="F1735">
        <v>0</v>
      </c>
      <c r="G1735">
        <v>0</v>
      </c>
      <c r="H1735">
        <v>0</v>
      </c>
      <c r="R1735">
        <v>99.740673999999999</v>
      </c>
      <c r="S1735" t="s">
        <v>204</v>
      </c>
      <c r="T1735" s="247">
        <v>45139.313761574071</v>
      </c>
    </row>
    <row r="1736" spans="1:20" x14ac:dyDescent="0.35">
      <c r="A1736" t="s">
        <v>98</v>
      </c>
      <c r="B1736" t="s">
        <v>99</v>
      </c>
      <c r="C1736" t="s">
        <v>92</v>
      </c>
      <c r="D1736" s="29">
        <v>45462</v>
      </c>
      <c r="E1736">
        <v>0</v>
      </c>
      <c r="F1736">
        <v>0</v>
      </c>
      <c r="G1736">
        <v>0</v>
      </c>
      <c r="H1736">
        <v>0</v>
      </c>
      <c r="R1736">
        <v>99.740673999999999</v>
      </c>
      <c r="S1736" t="s">
        <v>204</v>
      </c>
      <c r="T1736" s="247">
        <v>45139.313773148147</v>
      </c>
    </row>
    <row r="1737" spans="1:20" x14ac:dyDescent="0.35">
      <c r="A1737" t="s">
        <v>98</v>
      </c>
      <c r="B1737" t="s">
        <v>99</v>
      </c>
      <c r="C1737" t="s">
        <v>92</v>
      </c>
      <c r="D1737" s="29">
        <v>45463</v>
      </c>
      <c r="E1737">
        <v>0</v>
      </c>
      <c r="F1737">
        <v>0</v>
      </c>
      <c r="G1737">
        <v>0</v>
      </c>
      <c r="H1737">
        <v>0</v>
      </c>
      <c r="R1737">
        <v>99.740673999999999</v>
      </c>
      <c r="S1737" t="s">
        <v>204</v>
      </c>
      <c r="T1737" s="247">
        <v>45139.313773148147</v>
      </c>
    </row>
    <row r="1738" spans="1:20" x14ac:dyDescent="0.35">
      <c r="A1738" t="s">
        <v>98</v>
      </c>
      <c r="B1738" t="s">
        <v>99</v>
      </c>
      <c r="C1738" t="s">
        <v>92</v>
      </c>
      <c r="D1738" s="29">
        <v>45464</v>
      </c>
      <c r="E1738">
        <v>0</v>
      </c>
      <c r="F1738">
        <v>0</v>
      </c>
      <c r="G1738">
        <v>0</v>
      </c>
      <c r="H1738">
        <v>0</v>
      </c>
      <c r="R1738">
        <v>99.740673999999999</v>
      </c>
      <c r="S1738" t="s">
        <v>204</v>
      </c>
      <c r="T1738" s="247">
        <v>45139.313784722224</v>
      </c>
    </row>
    <row r="1739" spans="1:20" x14ac:dyDescent="0.35">
      <c r="A1739" t="s">
        <v>98</v>
      </c>
      <c r="B1739" t="s">
        <v>99</v>
      </c>
      <c r="C1739" t="s">
        <v>92</v>
      </c>
      <c r="D1739" s="29">
        <v>45465</v>
      </c>
      <c r="E1739">
        <v>0</v>
      </c>
      <c r="F1739">
        <v>0</v>
      </c>
      <c r="G1739">
        <v>0</v>
      </c>
      <c r="H1739">
        <v>0</v>
      </c>
      <c r="R1739">
        <v>99.740673999999999</v>
      </c>
      <c r="S1739" t="s">
        <v>204</v>
      </c>
      <c r="T1739" s="247">
        <v>45139.313796296294</v>
      </c>
    </row>
    <row r="1740" spans="1:20" x14ac:dyDescent="0.35">
      <c r="A1740" t="s">
        <v>98</v>
      </c>
      <c r="B1740" t="s">
        <v>99</v>
      </c>
      <c r="C1740" t="s">
        <v>92</v>
      </c>
      <c r="D1740" s="29">
        <v>45466</v>
      </c>
      <c r="E1740">
        <v>0</v>
      </c>
      <c r="F1740">
        <v>0</v>
      </c>
      <c r="G1740">
        <v>0</v>
      </c>
      <c r="H1740">
        <v>0</v>
      </c>
      <c r="R1740">
        <v>99.740673999999999</v>
      </c>
      <c r="S1740" t="s">
        <v>204</v>
      </c>
      <c r="T1740" s="247">
        <v>45139.313796296294</v>
      </c>
    </row>
    <row r="1741" spans="1:20" x14ac:dyDescent="0.35">
      <c r="A1741" t="s">
        <v>98</v>
      </c>
      <c r="B1741" t="s">
        <v>99</v>
      </c>
      <c r="C1741" t="s">
        <v>92</v>
      </c>
      <c r="D1741" s="29">
        <v>45467</v>
      </c>
      <c r="E1741">
        <v>0</v>
      </c>
      <c r="F1741">
        <v>0</v>
      </c>
      <c r="G1741">
        <v>0</v>
      </c>
      <c r="H1741">
        <v>0</v>
      </c>
      <c r="R1741">
        <v>99.740673999999999</v>
      </c>
      <c r="S1741" t="s">
        <v>204</v>
      </c>
      <c r="T1741" s="247">
        <v>45139.313796296294</v>
      </c>
    </row>
    <row r="1742" spans="1:20" x14ac:dyDescent="0.35">
      <c r="A1742" t="s">
        <v>98</v>
      </c>
      <c r="B1742" t="s">
        <v>99</v>
      </c>
      <c r="C1742" t="s">
        <v>92</v>
      </c>
      <c r="D1742" s="29">
        <v>45468</v>
      </c>
      <c r="E1742">
        <v>0</v>
      </c>
      <c r="F1742">
        <v>0</v>
      </c>
      <c r="G1742">
        <v>0</v>
      </c>
      <c r="H1742">
        <v>0</v>
      </c>
      <c r="R1742">
        <v>99.740673999999999</v>
      </c>
      <c r="S1742" t="s">
        <v>204</v>
      </c>
      <c r="T1742" s="247">
        <v>45139.313807870371</v>
      </c>
    </row>
    <row r="1743" spans="1:20" x14ac:dyDescent="0.35">
      <c r="A1743" t="s">
        <v>98</v>
      </c>
      <c r="B1743" t="s">
        <v>99</v>
      </c>
      <c r="C1743" t="s">
        <v>92</v>
      </c>
      <c r="D1743" s="29">
        <v>45469</v>
      </c>
      <c r="E1743">
        <v>0</v>
      </c>
      <c r="F1743">
        <v>0</v>
      </c>
      <c r="G1743">
        <v>0</v>
      </c>
      <c r="H1743">
        <v>0</v>
      </c>
      <c r="R1743">
        <v>99.740673999999999</v>
      </c>
      <c r="S1743" t="s">
        <v>204</v>
      </c>
      <c r="T1743" s="247">
        <v>45139.313807870371</v>
      </c>
    </row>
    <row r="1744" spans="1:20" x14ac:dyDescent="0.35">
      <c r="A1744" t="s">
        <v>98</v>
      </c>
      <c r="B1744" t="s">
        <v>99</v>
      </c>
      <c r="C1744" t="s">
        <v>92</v>
      </c>
      <c r="D1744" s="29">
        <v>45470</v>
      </c>
      <c r="E1744">
        <v>0</v>
      </c>
      <c r="F1744">
        <v>0</v>
      </c>
      <c r="G1744">
        <v>0</v>
      </c>
      <c r="H1744">
        <v>0</v>
      </c>
      <c r="R1744">
        <v>99.740673999999999</v>
      </c>
      <c r="S1744" t="s">
        <v>204</v>
      </c>
      <c r="T1744" s="247">
        <v>45139.313831018517</v>
      </c>
    </row>
    <row r="1745" spans="1:20" x14ac:dyDescent="0.35">
      <c r="A1745" t="s">
        <v>98</v>
      </c>
      <c r="B1745" t="s">
        <v>99</v>
      </c>
      <c r="C1745" t="s">
        <v>92</v>
      </c>
      <c r="D1745" s="29">
        <v>45471</v>
      </c>
      <c r="E1745">
        <v>0</v>
      </c>
      <c r="F1745">
        <v>0</v>
      </c>
      <c r="G1745">
        <v>0</v>
      </c>
      <c r="H1745">
        <v>0</v>
      </c>
      <c r="R1745">
        <v>99.740673999999999</v>
      </c>
      <c r="S1745" t="s">
        <v>204</v>
      </c>
      <c r="T1745" s="247">
        <v>45139.313831018517</v>
      </c>
    </row>
    <row r="1746" spans="1:20" x14ac:dyDescent="0.35">
      <c r="A1746" t="s">
        <v>98</v>
      </c>
      <c r="B1746" t="s">
        <v>99</v>
      </c>
      <c r="C1746" t="s">
        <v>92</v>
      </c>
      <c r="D1746" s="29">
        <v>45472</v>
      </c>
      <c r="E1746">
        <v>0</v>
      </c>
      <c r="F1746">
        <v>0</v>
      </c>
      <c r="G1746">
        <v>0</v>
      </c>
      <c r="H1746">
        <v>0</v>
      </c>
      <c r="R1746">
        <v>99.740673999999999</v>
      </c>
      <c r="S1746" t="s">
        <v>204</v>
      </c>
      <c r="T1746" s="247">
        <v>45139.313842592594</v>
      </c>
    </row>
    <row r="1747" spans="1:20" x14ac:dyDescent="0.35">
      <c r="A1747" t="s">
        <v>98</v>
      </c>
      <c r="B1747" t="s">
        <v>99</v>
      </c>
      <c r="C1747" t="s">
        <v>92</v>
      </c>
      <c r="D1747" s="29">
        <v>45473</v>
      </c>
      <c r="E1747">
        <v>0</v>
      </c>
      <c r="F1747">
        <v>0</v>
      </c>
      <c r="G1747">
        <v>0</v>
      </c>
      <c r="H1747">
        <v>0</v>
      </c>
      <c r="R1747">
        <v>99.740673999999999</v>
      </c>
      <c r="S1747" t="s">
        <v>204</v>
      </c>
      <c r="T1747" s="247">
        <v>45139.313854166663</v>
      </c>
    </row>
    <row r="1748" spans="1:20" x14ac:dyDescent="0.35">
      <c r="A1748" t="s">
        <v>98</v>
      </c>
      <c r="B1748" t="s">
        <v>99</v>
      </c>
      <c r="C1748" t="s">
        <v>92</v>
      </c>
      <c r="D1748" s="29">
        <v>45474</v>
      </c>
      <c r="E1748">
        <v>0</v>
      </c>
      <c r="F1748">
        <v>0</v>
      </c>
      <c r="G1748">
        <v>0</v>
      </c>
      <c r="H1748">
        <v>0</v>
      </c>
      <c r="R1748">
        <v>99.740673999999999</v>
      </c>
      <c r="S1748" t="s">
        <v>204</v>
      </c>
      <c r="T1748" s="247">
        <v>45170.313136574077</v>
      </c>
    </row>
    <row r="1749" spans="1:20" x14ac:dyDescent="0.35">
      <c r="A1749" t="s">
        <v>98</v>
      </c>
      <c r="B1749" t="s">
        <v>99</v>
      </c>
      <c r="C1749" t="s">
        <v>92</v>
      </c>
      <c r="D1749" s="29">
        <v>45475</v>
      </c>
      <c r="E1749">
        <v>0</v>
      </c>
      <c r="F1749">
        <v>0</v>
      </c>
      <c r="G1749">
        <v>0</v>
      </c>
      <c r="H1749">
        <v>0</v>
      </c>
      <c r="R1749">
        <v>99.740673999999999</v>
      </c>
      <c r="S1749" t="s">
        <v>204</v>
      </c>
      <c r="T1749" s="247">
        <v>45170.313287037039</v>
      </c>
    </row>
    <row r="1750" spans="1:20" x14ac:dyDescent="0.35">
      <c r="A1750" t="s">
        <v>98</v>
      </c>
      <c r="B1750" t="s">
        <v>99</v>
      </c>
      <c r="C1750" t="s">
        <v>92</v>
      </c>
      <c r="D1750" s="29">
        <v>45476</v>
      </c>
      <c r="E1750">
        <v>0</v>
      </c>
      <c r="F1750">
        <v>0</v>
      </c>
      <c r="G1750">
        <v>0</v>
      </c>
      <c r="H1750">
        <v>0</v>
      </c>
      <c r="R1750">
        <v>99.740673999999999</v>
      </c>
      <c r="S1750" t="s">
        <v>204</v>
      </c>
      <c r="T1750" s="247">
        <v>45170.313530092593</v>
      </c>
    </row>
    <row r="1751" spans="1:20" x14ac:dyDescent="0.35">
      <c r="A1751" t="s">
        <v>98</v>
      </c>
      <c r="B1751" t="s">
        <v>99</v>
      </c>
      <c r="C1751" t="s">
        <v>92</v>
      </c>
      <c r="D1751" s="29">
        <v>45477</v>
      </c>
      <c r="E1751">
        <v>0</v>
      </c>
      <c r="F1751">
        <v>0</v>
      </c>
      <c r="G1751">
        <v>0</v>
      </c>
      <c r="H1751">
        <v>0</v>
      </c>
      <c r="R1751">
        <v>99.740673999999999</v>
      </c>
      <c r="S1751" t="s">
        <v>204</v>
      </c>
      <c r="T1751" s="247">
        <v>45170.313599537039</v>
      </c>
    </row>
    <row r="1752" spans="1:20" x14ac:dyDescent="0.35">
      <c r="A1752" t="s">
        <v>98</v>
      </c>
      <c r="B1752" t="s">
        <v>99</v>
      </c>
      <c r="C1752" t="s">
        <v>92</v>
      </c>
      <c r="D1752" s="29">
        <v>45478</v>
      </c>
      <c r="E1752">
        <v>0</v>
      </c>
      <c r="F1752">
        <v>0</v>
      </c>
      <c r="G1752">
        <v>0</v>
      </c>
      <c r="H1752">
        <v>0</v>
      </c>
      <c r="R1752">
        <v>99.740673999999999</v>
      </c>
      <c r="S1752" t="s">
        <v>204</v>
      </c>
      <c r="T1752" s="247">
        <v>45170.313599537039</v>
      </c>
    </row>
    <row r="1753" spans="1:20" x14ac:dyDescent="0.35">
      <c r="A1753" t="s">
        <v>98</v>
      </c>
      <c r="B1753" t="s">
        <v>99</v>
      </c>
      <c r="C1753" t="s">
        <v>92</v>
      </c>
      <c r="D1753" s="29">
        <v>45479</v>
      </c>
      <c r="E1753">
        <v>0</v>
      </c>
      <c r="F1753">
        <v>0</v>
      </c>
      <c r="G1753">
        <v>0</v>
      </c>
      <c r="H1753">
        <v>0</v>
      </c>
      <c r="R1753">
        <v>99.740673999999999</v>
      </c>
      <c r="S1753" t="s">
        <v>204</v>
      </c>
      <c r="T1753" s="247">
        <v>45170.313611111109</v>
      </c>
    </row>
    <row r="1754" spans="1:20" x14ac:dyDescent="0.35">
      <c r="A1754" t="s">
        <v>98</v>
      </c>
      <c r="B1754" t="s">
        <v>99</v>
      </c>
      <c r="C1754" t="s">
        <v>92</v>
      </c>
      <c r="D1754" s="29">
        <v>45480</v>
      </c>
      <c r="E1754">
        <v>0</v>
      </c>
      <c r="F1754">
        <v>0</v>
      </c>
      <c r="G1754">
        <v>0</v>
      </c>
      <c r="H1754">
        <v>0</v>
      </c>
      <c r="R1754">
        <v>99.740673999999999</v>
      </c>
      <c r="S1754" t="s">
        <v>204</v>
      </c>
      <c r="T1754" s="247">
        <v>45170.313611111109</v>
      </c>
    </row>
    <row r="1755" spans="1:20" x14ac:dyDescent="0.35">
      <c r="A1755" t="s">
        <v>98</v>
      </c>
      <c r="B1755" t="s">
        <v>99</v>
      </c>
      <c r="C1755" t="s">
        <v>92</v>
      </c>
      <c r="D1755" s="29">
        <v>45481</v>
      </c>
      <c r="E1755">
        <v>0</v>
      </c>
      <c r="F1755">
        <v>0</v>
      </c>
      <c r="G1755">
        <v>1</v>
      </c>
      <c r="H1755">
        <v>1</v>
      </c>
      <c r="J1755">
        <v>0</v>
      </c>
      <c r="K1755">
        <v>0</v>
      </c>
      <c r="R1755">
        <v>99.740673999999999</v>
      </c>
      <c r="S1755" t="s">
        <v>204</v>
      </c>
      <c r="T1755" s="247">
        <v>45336.333715277775</v>
      </c>
    </row>
    <row r="1756" spans="1:20" x14ac:dyDescent="0.35">
      <c r="A1756" t="s">
        <v>98</v>
      </c>
      <c r="B1756" t="s">
        <v>99</v>
      </c>
      <c r="C1756" t="s">
        <v>92</v>
      </c>
      <c r="D1756" s="29">
        <v>45482</v>
      </c>
      <c r="E1756">
        <v>0</v>
      </c>
      <c r="F1756">
        <v>0</v>
      </c>
      <c r="G1756">
        <v>1</v>
      </c>
      <c r="H1756">
        <v>1</v>
      </c>
      <c r="J1756">
        <v>0</v>
      </c>
      <c r="K1756">
        <v>0</v>
      </c>
      <c r="R1756">
        <v>99.740673999999999</v>
      </c>
      <c r="S1756" t="s">
        <v>204</v>
      </c>
      <c r="T1756" s="247">
        <v>45336.333715277775</v>
      </c>
    </row>
    <row r="1757" spans="1:20" x14ac:dyDescent="0.35">
      <c r="A1757" t="s">
        <v>98</v>
      </c>
      <c r="B1757" t="s">
        <v>99</v>
      </c>
      <c r="C1757" t="s">
        <v>92</v>
      </c>
      <c r="D1757" s="29">
        <v>45483</v>
      </c>
      <c r="E1757">
        <v>0</v>
      </c>
      <c r="F1757">
        <v>0</v>
      </c>
      <c r="G1757">
        <v>1</v>
      </c>
      <c r="H1757">
        <v>1</v>
      </c>
      <c r="J1757">
        <v>0</v>
      </c>
      <c r="K1757">
        <v>0</v>
      </c>
      <c r="R1757">
        <v>99.740673999999999</v>
      </c>
      <c r="S1757" t="s">
        <v>204</v>
      </c>
      <c r="T1757" s="247">
        <v>45336.333703703705</v>
      </c>
    </row>
    <row r="1758" spans="1:20" x14ac:dyDescent="0.35">
      <c r="A1758" t="s">
        <v>98</v>
      </c>
      <c r="B1758" t="s">
        <v>99</v>
      </c>
      <c r="C1758" t="s">
        <v>92</v>
      </c>
      <c r="D1758" s="29">
        <v>45484</v>
      </c>
      <c r="E1758">
        <v>0</v>
      </c>
      <c r="F1758">
        <v>0</v>
      </c>
      <c r="G1758">
        <v>1</v>
      </c>
      <c r="H1758">
        <v>1</v>
      </c>
      <c r="J1758">
        <v>0</v>
      </c>
      <c r="K1758">
        <v>0</v>
      </c>
      <c r="R1758">
        <v>99.740673999999999</v>
      </c>
      <c r="S1758" t="s">
        <v>204</v>
      </c>
      <c r="T1758" s="247">
        <v>45336.333715277775</v>
      </c>
    </row>
    <row r="1759" spans="1:20" x14ac:dyDescent="0.35">
      <c r="A1759" t="s">
        <v>98</v>
      </c>
      <c r="B1759" t="s">
        <v>99</v>
      </c>
      <c r="C1759" t="s">
        <v>92</v>
      </c>
      <c r="D1759" s="29">
        <v>45485</v>
      </c>
      <c r="E1759">
        <v>0</v>
      </c>
      <c r="F1759">
        <v>0</v>
      </c>
      <c r="G1759">
        <v>1</v>
      </c>
      <c r="H1759">
        <v>1</v>
      </c>
      <c r="J1759">
        <v>0</v>
      </c>
      <c r="K1759">
        <v>0</v>
      </c>
      <c r="R1759">
        <v>99.740673999999999</v>
      </c>
      <c r="S1759" t="s">
        <v>204</v>
      </c>
      <c r="T1759" s="247">
        <v>45336.333715277775</v>
      </c>
    </row>
    <row r="1760" spans="1:20" x14ac:dyDescent="0.35">
      <c r="A1760" t="s">
        <v>98</v>
      </c>
      <c r="B1760" t="s">
        <v>99</v>
      </c>
      <c r="C1760" t="s">
        <v>92</v>
      </c>
      <c r="D1760" s="29">
        <v>45486</v>
      </c>
      <c r="E1760">
        <v>0</v>
      </c>
      <c r="F1760">
        <v>0</v>
      </c>
      <c r="G1760">
        <v>1</v>
      </c>
      <c r="H1760">
        <v>1</v>
      </c>
      <c r="J1760">
        <v>0</v>
      </c>
      <c r="K1760">
        <v>0</v>
      </c>
      <c r="R1760">
        <v>99.740673999999999</v>
      </c>
      <c r="S1760" t="s">
        <v>204</v>
      </c>
      <c r="T1760" s="247">
        <v>45336.333715277775</v>
      </c>
    </row>
    <row r="1761" spans="1:20" x14ac:dyDescent="0.35">
      <c r="A1761" t="s">
        <v>98</v>
      </c>
      <c r="B1761" t="s">
        <v>99</v>
      </c>
      <c r="C1761" t="s">
        <v>92</v>
      </c>
      <c r="D1761" s="29">
        <v>45487</v>
      </c>
      <c r="E1761">
        <v>0</v>
      </c>
      <c r="F1761">
        <v>0</v>
      </c>
      <c r="G1761">
        <v>1</v>
      </c>
      <c r="H1761">
        <v>1</v>
      </c>
      <c r="J1761">
        <v>0</v>
      </c>
      <c r="K1761">
        <v>0</v>
      </c>
      <c r="R1761">
        <v>99.740673999999999</v>
      </c>
      <c r="S1761" t="s">
        <v>204</v>
      </c>
      <c r="T1761" s="247">
        <v>45336.333715277775</v>
      </c>
    </row>
    <row r="1762" spans="1:20" x14ac:dyDescent="0.35">
      <c r="A1762" t="s">
        <v>98</v>
      </c>
      <c r="B1762" t="s">
        <v>99</v>
      </c>
      <c r="C1762" t="s">
        <v>92</v>
      </c>
      <c r="D1762" s="29">
        <v>45488</v>
      </c>
      <c r="E1762">
        <v>0</v>
      </c>
      <c r="F1762">
        <v>0</v>
      </c>
      <c r="G1762">
        <v>1</v>
      </c>
      <c r="H1762">
        <v>1</v>
      </c>
      <c r="J1762">
        <v>0</v>
      </c>
      <c r="K1762">
        <v>0</v>
      </c>
      <c r="R1762">
        <v>99.740673999999999</v>
      </c>
      <c r="S1762" t="s">
        <v>204</v>
      </c>
      <c r="T1762" s="247">
        <v>45336.333715277775</v>
      </c>
    </row>
    <row r="1763" spans="1:20" x14ac:dyDescent="0.35">
      <c r="A1763" t="s">
        <v>98</v>
      </c>
      <c r="B1763" t="s">
        <v>99</v>
      </c>
      <c r="C1763" t="s">
        <v>92</v>
      </c>
      <c r="D1763" s="29">
        <v>45489</v>
      </c>
      <c r="E1763">
        <v>0</v>
      </c>
      <c r="F1763">
        <v>0</v>
      </c>
      <c r="G1763">
        <v>0</v>
      </c>
      <c r="H1763">
        <v>0</v>
      </c>
      <c r="R1763">
        <v>99.740673999999999</v>
      </c>
      <c r="S1763" t="s">
        <v>204</v>
      </c>
      <c r="T1763" s="247">
        <v>45170.313645833332</v>
      </c>
    </row>
    <row r="1764" spans="1:20" x14ac:dyDescent="0.35">
      <c r="A1764" t="s">
        <v>98</v>
      </c>
      <c r="B1764" t="s">
        <v>99</v>
      </c>
      <c r="C1764" t="s">
        <v>92</v>
      </c>
      <c r="D1764" s="29">
        <v>45490</v>
      </c>
      <c r="E1764">
        <v>0</v>
      </c>
      <c r="F1764">
        <v>0</v>
      </c>
      <c r="G1764">
        <v>0</v>
      </c>
      <c r="H1764">
        <v>0</v>
      </c>
      <c r="R1764">
        <v>99.740673999999999</v>
      </c>
      <c r="S1764" t="s">
        <v>204</v>
      </c>
      <c r="T1764" s="247">
        <v>45170.313645833332</v>
      </c>
    </row>
    <row r="1765" spans="1:20" x14ac:dyDescent="0.35">
      <c r="A1765" t="s">
        <v>98</v>
      </c>
      <c r="B1765" t="s">
        <v>99</v>
      </c>
      <c r="C1765" t="s">
        <v>92</v>
      </c>
      <c r="D1765" s="29">
        <v>45491</v>
      </c>
      <c r="E1765">
        <v>0</v>
      </c>
      <c r="F1765">
        <v>0</v>
      </c>
      <c r="G1765">
        <v>0</v>
      </c>
      <c r="H1765">
        <v>0</v>
      </c>
      <c r="R1765">
        <v>99.740673999999999</v>
      </c>
      <c r="S1765" t="s">
        <v>204</v>
      </c>
      <c r="T1765" s="247">
        <v>45170.313645833332</v>
      </c>
    </row>
    <row r="1766" spans="1:20" x14ac:dyDescent="0.35">
      <c r="A1766" t="s">
        <v>98</v>
      </c>
      <c r="B1766" t="s">
        <v>99</v>
      </c>
      <c r="C1766" t="s">
        <v>92</v>
      </c>
      <c r="D1766" s="29">
        <v>45492</v>
      </c>
      <c r="E1766">
        <v>0</v>
      </c>
      <c r="F1766">
        <v>0</v>
      </c>
      <c r="G1766">
        <v>0</v>
      </c>
      <c r="H1766">
        <v>0</v>
      </c>
      <c r="R1766">
        <v>99.740673999999999</v>
      </c>
      <c r="S1766" t="s">
        <v>204</v>
      </c>
      <c r="T1766" s="247">
        <v>45170.313657407409</v>
      </c>
    </row>
    <row r="1767" spans="1:20" x14ac:dyDescent="0.35">
      <c r="A1767" t="s">
        <v>98</v>
      </c>
      <c r="B1767" t="s">
        <v>99</v>
      </c>
      <c r="C1767" t="s">
        <v>92</v>
      </c>
      <c r="D1767" s="29">
        <v>45493</v>
      </c>
      <c r="E1767">
        <v>0</v>
      </c>
      <c r="F1767">
        <v>0</v>
      </c>
      <c r="G1767">
        <v>0</v>
      </c>
      <c r="H1767">
        <v>0</v>
      </c>
      <c r="R1767">
        <v>99.740673999999999</v>
      </c>
      <c r="S1767" t="s">
        <v>204</v>
      </c>
      <c r="T1767" s="247">
        <v>45170.313657407409</v>
      </c>
    </row>
    <row r="1768" spans="1:20" x14ac:dyDescent="0.35">
      <c r="A1768" t="s">
        <v>98</v>
      </c>
      <c r="B1768" t="s">
        <v>99</v>
      </c>
      <c r="C1768" t="s">
        <v>92</v>
      </c>
      <c r="D1768" s="29">
        <v>45494</v>
      </c>
      <c r="E1768">
        <v>0</v>
      </c>
      <c r="F1768">
        <v>0</v>
      </c>
      <c r="G1768">
        <v>0</v>
      </c>
      <c r="H1768">
        <v>0</v>
      </c>
      <c r="R1768">
        <v>99.740673999999999</v>
      </c>
      <c r="S1768" t="s">
        <v>204</v>
      </c>
      <c r="T1768" s="247">
        <v>45170.313657407409</v>
      </c>
    </row>
    <row r="1769" spans="1:20" x14ac:dyDescent="0.35">
      <c r="A1769" t="s">
        <v>98</v>
      </c>
      <c r="B1769" t="s">
        <v>99</v>
      </c>
      <c r="C1769" t="s">
        <v>92</v>
      </c>
      <c r="D1769" s="29">
        <v>45495</v>
      </c>
      <c r="E1769">
        <v>0</v>
      </c>
      <c r="F1769">
        <v>0</v>
      </c>
      <c r="G1769">
        <v>0</v>
      </c>
      <c r="H1769">
        <v>0</v>
      </c>
      <c r="R1769">
        <v>99.740673999999999</v>
      </c>
      <c r="S1769" t="s">
        <v>204</v>
      </c>
      <c r="T1769" s="247">
        <v>45170.313657407409</v>
      </c>
    </row>
    <row r="1770" spans="1:20" x14ac:dyDescent="0.35">
      <c r="A1770" t="s">
        <v>98</v>
      </c>
      <c r="B1770" t="s">
        <v>99</v>
      </c>
      <c r="C1770" t="s">
        <v>92</v>
      </c>
      <c r="D1770" s="29">
        <v>45496</v>
      </c>
      <c r="E1770">
        <v>0</v>
      </c>
      <c r="F1770">
        <v>0</v>
      </c>
      <c r="G1770">
        <v>0</v>
      </c>
      <c r="H1770">
        <v>0</v>
      </c>
      <c r="R1770">
        <v>99.740673999999999</v>
      </c>
      <c r="S1770" t="s">
        <v>204</v>
      </c>
      <c r="T1770" s="247">
        <v>45170.313657407409</v>
      </c>
    </row>
    <row r="1771" spans="1:20" x14ac:dyDescent="0.35">
      <c r="A1771" t="s">
        <v>98</v>
      </c>
      <c r="B1771" t="s">
        <v>99</v>
      </c>
      <c r="C1771" t="s">
        <v>92</v>
      </c>
      <c r="D1771" s="29">
        <v>45497</v>
      </c>
      <c r="E1771">
        <v>0</v>
      </c>
      <c r="F1771">
        <v>0</v>
      </c>
      <c r="G1771">
        <v>0</v>
      </c>
      <c r="H1771">
        <v>0</v>
      </c>
      <c r="R1771">
        <v>99.740673999999999</v>
      </c>
      <c r="S1771" t="s">
        <v>204</v>
      </c>
      <c r="T1771" s="247">
        <v>45170.313668981478</v>
      </c>
    </row>
    <row r="1772" spans="1:20" x14ac:dyDescent="0.35">
      <c r="A1772" t="s">
        <v>98</v>
      </c>
      <c r="B1772" t="s">
        <v>99</v>
      </c>
      <c r="C1772" t="s">
        <v>92</v>
      </c>
      <c r="D1772" s="29">
        <v>45498</v>
      </c>
      <c r="E1772">
        <v>0</v>
      </c>
      <c r="F1772">
        <v>0</v>
      </c>
      <c r="G1772">
        <v>0</v>
      </c>
      <c r="H1772">
        <v>0</v>
      </c>
      <c r="R1772">
        <v>99.740673999999999</v>
      </c>
      <c r="S1772" t="s">
        <v>204</v>
      </c>
      <c r="T1772" s="247">
        <v>45170.313668981478</v>
      </c>
    </row>
    <row r="1773" spans="1:20" x14ac:dyDescent="0.35">
      <c r="A1773" t="s">
        <v>98</v>
      </c>
      <c r="B1773" t="s">
        <v>99</v>
      </c>
      <c r="C1773" t="s">
        <v>92</v>
      </c>
      <c r="D1773" s="29">
        <v>45499</v>
      </c>
      <c r="E1773">
        <v>0</v>
      </c>
      <c r="F1773">
        <v>0</v>
      </c>
      <c r="G1773">
        <v>0</v>
      </c>
      <c r="H1773">
        <v>0</v>
      </c>
      <c r="R1773">
        <v>99.740673999999999</v>
      </c>
      <c r="S1773" t="s">
        <v>204</v>
      </c>
      <c r="T1773" s="247">
        <v>45170.313668981478</v>
      </c>
    </row>
    <row r="1774" spans="1:20" x14ac:dyDescent="0.35">
      <c r="A1774" t="s">
        <v>98</v>
      </c>
      <c r="B1774" t="s">
        <v>99</v>
      </c>
      <c r="C1774" t="s">
        <v>92</v>
      </c>
      <c r="D1774" s="29">
        <v>45500</v>
      </c>
      <c r="E1774">
        <v>0</v>
      </c>
      <c r="F1774">
        <v>0</v>
      </c>
      <c r="G1774">
        <v>0</v>
      </c>
      <c r="H1774">
        <v>0</v>
      </c>
      <c r="R1774">
        <v>99.740673999999999</v>
      </c>
      <c r="S1774" t="s">
        <v>204</v>
      </c>
      <c r="T1774" s="247">
        <v>45170.313680555555</v>
      </c>
    </row>
    <row r="1775" spans="1:20" x14ac:dyDescent="0.35">
      <c r="A1775" t="s">
        <v>98</v>
      </c>
      <c r="B1775" t="s">
        <v>99</v>
      </c>
      <c r="C1775" t="s">
        <v>92</v>
      </c>
      <c r="D1775" s="29">
        <v>45501</v>
      </c>
      <c r="E1775">
        <v>0</v>
      </c>
      <c r="F1775">
        <v>0</v>
      </c>
      <c r="G1775">
        <v>0</v>
      </c>
      <c r="H1775">
        <v>0</v>
      </c>
      <c r="R1775">
        <v>99.740673999999999</v>
      </c>
      <c r="S1775" t="s">
        <v>204</v>
      </c>
      <c r="T1775" s="247">
        <v>45170.313680555555</v>
      </c>
    </row>
    <row r="1776" spans="1:20" x14ac:dyDescent="0.35">
      <c r="A1776" t="s">
        <v>98</v>
      </c>
      <c r="B1776" t="s">
        <v>99</v>
      </c>
      <c r="C1776" t="s">
        <v>92</v>
      </c>
      <c r="D1776" s="29">
        <v>45502</v>
      </c>
      <c r="E1776">
        <v>0</v>
      </c>
      <c r="F1776">
        <v>0</v>
      </c>
      <c r="G1776">
        <v>0</v>
      </c>
      <c r="H1776">
        <v>0</v>
      </c>
      <c r="R1776">
        <v>99.740673999999999</v>
      </c>
      <c r="S1776" t="s">
        <v>204</v>
      </c>
      <c r="T1776" s="247">
        <v>45170.313680555555</v>
      </c>
    </row>
    <row r="1777" spans="1:20" x14ac:dyDescent="0.35">
      <c r="A1777" t="s">
        <v>98</v>
      </c>
      <c r="B1777" t="s">
        <v>99</v>
      </c>
      <c r="C1777" t="s">
        <v>92</v>
      </c>
      <c r="D1777" s="29">
        <v>45503</v>
      </c>
      <c r="E1777">
        <v>0</v>
      </c>
      <c r="F1777">
        <v>0</v>
      </c>
      <c r="G1777">
        <v>0</v>
      </c>
      <c r="H1777">
        <v>0</v>
      </c>
      <c r="R1777">
        <v>99.740673999999999</v>
      </c>
      <c r="S1777" t="s">
        <v>204</v>
      </c>
      <c r="T1777" s="247">
        <v>45170.313692129632</v>
      </c>
    </row>
    <row r="1778" spans="1:20" x14ac:dyDescent="0.35">
      <c r="A1778" t="s">
        <v>98</v>
      </c>
      <c r="B1778" t="s">
        <v>99</v>
      </c>
      <c r="C1778" t="s">
        <v>92</v>
      </c>
      <c r="D1778" s="29">
        <v>45504</v>
      </c>
      <c r="E1778">
        <v>0</v>
      </c>
      <c r="F1778">
        <v>0</v>
      </c>
      <c r="G1778">
        <v>0</v>
      </c>
      <c r="H1778">
        <v>0</v>
      </c>
      <c r="R1778">
        <v>99.740673999999999</v>
      </c>
      <c r="S1778" t="s">
        <v>204</v>
      </c>
      <c r="T1778" s="247">
        <v>45170.313703703701</v>
      </c>
    </row>
    <row r="1779" spans="1:20" x14ac:dyDescent="0.35">
      <c r="A1779" t="s">
        <v>98</v>
      </c>
      <c r="B1779" t="s">
        <v>99</v>
      </c>
      <c r="C1779" t="s">
        <v>92</v>
      </c>
      <c r="D1779" s="29">
        <v>45505</v>
      </c>
      <c r="E1779">
        <v>0</v>
      </c>
      <c r="F1779">
        <v>0</v>
      </c>
      <c r="G1779">
        <v>0</v>
      </c>
      <c r="H1779">
        <v>0</v>
      </c>
      <c r="R1779">
        <v>99.740673999999999</v>
      </c>
      <c r="S1779" t="s">
        <v>204</v>
      </c>
      <c r="T1779" s="247">
        <v>45200.312743055554</v>
      </c>
    </row>
    <row r="1780" spans="1:20" x14ac:dyDescent="0.35">
      <c r="A1780" t="s">
        <v>98</v>
      </c>
      <c r="B1780" t="s">
        <v>99</v>
      </c>
      <c r="C1780" t="s">
        <v>92</v>
      </c>
      <c r="D1780" s="29">
        <v>45506</v>
      </c>
      <c r="E1780">
        <v>0</v>
      </c>
      <c r="F1780">
        <v>0</v>
      </c>
      <c r="G1780">
        <v>0</v>
      </c>
      <c r="H1780">
        <v>0</v>
      </c>
      <c r="R1780">
        <v>99.740673999999999</v>
      </c>
      <c r="S1780" t="s">
        <v>204</v>
      </c>
      <c r="T1780" s="247">
        <v>45200.313356481478</v>
      </c>
    </row>
    <row r="1781" spans="1:20" x14ac:dyDescent="0.35">
      <c r="A1781" t="s">
        <v>98</v>
      </c>
      <c r="B1781" t="s">
        <v>99</v>
      </c>
      <c r="C1781" t="s">
        <v>92</v>
      </c>
      <c r="D1781" s="29">
        <v>45507</v>
      </c>
      <c r="E1781">
        <v>0</v>
      </c>
      <c r="F1781">
        <v>0</v>
      </c>
      <c r="G1781">
        <v>0</v>
      </c>
      <c r="H1781">
        <v>0</v>
      </c>
      <c r="R1781">
        <v>99.740673999999999</v>
      </c>
      <c r="S1781" t="s">
        <v>204</v>
      </c>
      <c r="T1781" s="247">
        <v>45200.313622685186</v>
      </c>
    </row>
    <row r="1782" spans="1:20" x14ac:dyDescent="0.35">
      <c r="A1782" t="s">
        <v>98</v>
      </c>
      <c r="B1782" t="s">
        <v>99</v>
      </c>
      <c r="C1782" t="s">
        <v>92</v>
      </c>
      <c r="D1782" s="29">
        <v>45508</v>
      </c>
      <c r="E1782">
        <v>0</v>
      </c>
      <c r="F1782">
        <v>0</v>
      </c>
      <c r="G1782">
        <v>0</v>
      </c>
      <c r="H1782">
        <v>0</v>
      </c>
      <c r="R1782">
        <v>99.740673999999999</v>
      </c>
      <c r="S1782" t="s">
        <v>204</v>
      </c>
      <c r="T1782" s="247">
        <v>45200.313692129632</v>
      </c>
    </row>
    <row r="1783" spans="1:20" x14ac:dyDescent="0.35">
      <c r="A1783" t="s">
        <v>98</v>
      </c>
      <c r="B1783" t="s">
        <v>99</v>
      </c>
      <c r="C1783" t="s">
        <v>92</v>
      </c>
      <c r="D1783" s="29">
        <v>45509</v>
      </c>
      <c r="E1783">
        <v>0</v>
      </c>
      <c r="F1783">
        <v>0</v>
      </c>
      <c r="G1783">
        <v>0</v>
      </c>
      <c r="H1783">
        <v>0</v>
      </c>
      <c r="R1783">
        <v>99.740673999999999</v>
      </c>
      <c r="S1783" t="s">
        <v>204</v>
      </c>
      <c r="T1783" s="247">
        <v>45200.313715277778</v>
      </c>
    </row>
    <row r="1784" spans="1:20" x14ac:dyDescent="0.35">
      <c r="A1784" t="s">
        <v>98</v>
      </c>
      <c r="B1784" t="s">
        <v>99</v>
      </c>
      <c r="C1784" t="s">
        <v>92</v>
      </c>
      <c r="D1784" s="29">
        <v>45510</v>
      </c>
      <c r="E1784">
        <v>0</v>
      </c>
      <c r="F1784">
        <v>0</v>
      </c>
      <c r="G1784">
        <v>0</v>
      </c>
      <c r="H1784">
        <v>0</v>
      </c>
      <c r="R1784">
        <v>99.740673999999999</v>
      </c>
      <c r="S1784" t="s">
        <v>204</v>
      </c>
      <c r="T1784" s="247">
        <v>45200.313726851855</v>
      </c>
    </row>
    <row r="1785" spans="1:20" x14ac:dyDescent="0.35">
      <c r="A1785" t="s">
        <v>98</v>
      </c>
      <c r="B1785" t="s">
        <v>99</v>
      </c>
      <c r="C1785" t="s">
        <v>92</v>
      </c>
      <c r="D1785" s="29">
        <v>45511</v>
      </c>
      <c r="E1785">
        <v>0</v>
      </c>
      <c r="F1785">
        <v>0</v>
      </c>
      <c r="G1785">
        <v>0</v>
      </c>
      <c r="H1785">
        <v>0</v>
      </c>
      <c r="R1785">
        <v>99.740673999999999</v>
      </c>
      <c r="S1785" t="s">
        <v>204</v>
      </c>
      <c r="T1785" s="247">
        <v>45200.313726851855</v>
      </c>
    </row>
    <row r="1786" spans="1:20" x14ac:dyDescent="0.35">
      <c r="A1786" t="s">
        <v>98</v>
      </c>
      <c r="B1786" t="s">
        <v>99</v>
      </c>
      <c r="C1786" t="s">
        <v>92</v>
      </c>
      <c r="D1786" s="29">
        <v>45512</v>
      </c>
      <c r="E1786">
        <v>0</v>
      </c>
      <c r="F1786">
        <v>0</v>
      </c>
      <c r="G1786">
        <v>0</v>
      </c>
      <c r="H1786">
        <v>0</v>
      </c>
      <c r="R1786">
        <v>99.740673999999999</v>
      </c>
      <c r="S1786" t="s">
        <v>204</v>
      </c>
      <c r="T1786" s="247">
        <v>45200.313726851855</v>
      </c>
    </row>
    <row r="1787" spans="1:20" x14ac:dyDescent="0.35">
      <c r="A1787" t="s">
        <v>98</v>
      </c>
      <c r="B1787" t="s">
        <v>99</v>
      </c>
      <c r="C1787" t="s">
        <v>92</v>
      </c>
      <c r="D1787" s="29">
        <v>45513</v>
      </c>
      <c r="E1787">
        <v>0</v>
      </c>
      <c r="F1787">
        <v>0</v>
      </c>
      <c r="G1787">
        <v>0</v>
      </c>
      <c r="H1787">
        <v>0</v>
      </c>
      <c r="R1787">
        <v>99.740673999999999</v>
      </c>
      <c r="S1787" t="s">
        <v>204</v>
      </c>
      <c r="T1787" s="247">
        <v>45200.313738425924</v>
      </c>
    </row>
    <row r="1788" spans="1:20" x14ac:dyDescent="0.35">
      <c r="A1788" t="s">
        <v>98</v>
      </c>
      <c r="B1788" t="s">
        <v>99</v>
      </c>
      <c r="C1788" t="s">
        <v>92</v>
      </c>
      <c r="D1788" s="29">
        <v>45514</v>
      </c>
      <c r="E1788">
        <v>0</v>
      </c>
      <c r="F1788">
        <v>0</v>
      </c>
      <c r="G1788">
        <v>0</v>
      </c>
      <c r="H1788">
        <v>0</v>
      </c>
      <c r="R1788">
        <v>99.740673999999999</v>
      </c>
      <c r="S1788" t="s">
        <v>204</v>
      </c>
      <c r="T1788" s="247">
        <v>45200.313750000001</v>
      </c>
    </row>
    <row r="1789" spans="1:20" x14ac:dyDescent="0.35">
      <c r="A1789" t="s">
        <v>98</v>
      </c>
      <c r="B1789" t="s">
        <v>99</v>
      </c>
      <c r="C1789" t="s">
        <v>92</v>
      </c>
      <c r="D1789" s="29">
        <v>45515</v>
      </c>
      <c r="E1789">
        <v>0</v>
      </c>
      <c r="F1789">
        <v>0</v>
      </c>
      <c r="G1789">
        <v>0</v>
      </c>
      <c r="H1789">
        <v>0</v>
      </c>
      <c r="R1789">
        <v>99.740673999999999</v>
      </c>
      <c r="S1789" t="s">
        <v>204</v>
      </c>
      <c r="T1789" s="247">
        <v>45200.313750000001</v>
      </c>
    </row>
    <row r="1790" spans="1:20" x14ac:dyDescent="0.35">
      <c r="A1790" t="s">
        <v>98</v>
      </c>
      <c r="B1790" t="s">
        <v>99</v>
      </c>
      <c r="C1790" t="s">
        <v>92</v>
      </c>
      <c r="D1790" s="29">
        <v>45516</v>
      </c>
      <c r="E1790">
        <v>0</v>
      </c>
      <c r="F1790">
        <v>0</v>
      </c>
      <c r="G1790">
        <v>0</v>
      </c>
      <c r="H1790">
        <v>0</v>
      </c>
      <c r="R1790">
        <v>99.740673999999999</v>
      </c>
      <c r="S1790" t="s">
        <v>204</v>
      </c>
      <c r="T1790" s="247">
        <v>45200.313761574071</v>
      </c>
    </row>
    <row r="1791" spans="1:20" x14ac:dyDescent="0.35">
      <c r="A1791" t="s">
        <v>98</v>
      </c>
      <c r="B1791" t="s">
        <v>99</v>
      </c>
      <c r="C1791" t="s">
        <v>92</v>
      </c>
      <c r="D1791" s="29">
        <v>45517</v>
      </c>
      <c r="E1791">
        <v>0</v>
      </c>
      <c r="F1791">
        <v>0</v>
      </c>
      <c r="G1791">
        <v>0</v>
      </c>
      <c r="H1791">
        <v>0</v>
      </c>
      <c r="R1791">
        <v>99.740673999999999</v>
      </c>
      <c r="S1791" t="s">
        <v>204</v>
      </c>
      <c r="T1791" s="247">
        <v>45200.313761574071</v>
      </c>
    </row>
    <row r="1792" spans="1:20" x14ac:dyDescent="0.35">
      <c r="A1792" t="s">
        <v>98</v>
      </c>
      <c r="B1792" t="s">
        <v>99</v>
      </c>
      <c r="C1792" t="s">
        <v>92</v>
      </c>
      <c r="D1792" s="29">
        <v>45518</v>
      </c>
      <c r="E1792">
        <v>0</v>
      </c>
      <c r="F1792">
        <v>0</v>
      </c>
      <c r="G1792">
        <v>0</v>
      </c>
      <c r="H1792">
        <v>0</v>
      </c>
      <c r="R1792">
        <v>99.740673999999999</v>
      </c>
      <c r="S1792" t="s">
        <v>204</v>
      </c>
      <c r="T1792" s="247">
        <v>45200.313784722224</v>
      </c>
    </row>
    <row r="1793" spans="1:20" x14ac:dyDescent="0.35">
      <c r="A1793" t="s">
        <v>98</v>
      </c>
      <c r="B1793" t="s">
        <v>99</v>
      </c>
      <c r="C1793" t="s">
        <v>92</v>
      </c>
      <c r="D1793" s="29">
        <v>45519</v>
      </c>
      <c r="E1793">
        <v>0</v>
      </c>
      <c r="F1793">
        <v>0</v>
      </c>
      <c r="G1793">
        <v>0</v>
      </c>
      <c r="H1793">
        <v>0</v>
      </c>
      <c r="R1793">
        <v>99.740673999999999</v>
      </c>
      <c r="S1793" t="s">
        <v>204</v>
      </c>
      <c r="T1793" s="247">
        <v>45200.313784722224</v>
      </c>
    </row>
    <row r="1794" spans="1:20" x14ac:dyDescent="0.35">
      <c r="A1794" t="s">
        <v>98</v>
      </c>
      <c r="B1794" t="s">
        <v>99</v>
      </c>
      <c r="C1794" t="s">
        <v>92</v>
      </c>
      <c r="D1794" s="29">
        <v>45520</v>
      </c>
      <c r="E1794">
        <v>0</v>
      </c>
      <c r="F1794">
        <v>0</v>
      </c>
      <c r="G1794">
        <v>0</v>
      </c>
      <c r="H1794">
        <v>0</v>
      </c>
      <c r="R1794">
        <v>99.740673999999999</v>
      </c>
      <c r="S1794" t="s">
        <v>204</v>
      </c>
      <c r="T1794" s="247">
        <v>45200.313784722224</v>
      </c>
    </row>
    <row r="1795" spans="1:20" x14ac:dyDescent="0.35">
      <c r="A1795" t="s">
        <v>98</v>
      </c>
      <c r="B1795" t="s">
        <v>99</v>
      </c>
      <c r="C1795" t="s">
        <v>92</v>
      </c>
      <c r="D1795" s="29">
        <v>45521</v>
      </c>
      <c r="E1795">
        <v>0</v>
      </c>
      <c r="F1795">
        <v>0</v>
      </c>
      <c r="G1795">
        <v>0</v>
      </c>
      <c r="H1795">
        <v>0</v>
      </c>
      <c r="R1795">
        <v>99.740673999999999</v>
      </c>
      <c r="S1795" t="s">
        <v>204</v>
      </c>
      <c r="T1795" s="247">
        <v>45200.313796296294</v>
      </c>
    </row>
    <row r="1796" spans="1:20" x14ac:dyDescent="0.35">
      <c r="A1796" t="s">
        <v>98</v>
      </c>
      <c r="B1796" t="s">
        <v>99</v>
      </c>
      <c r="C1796" t="s">
        <v>92</v>
      </c>
      <c r="D1796" s="29">
        <v>45522</v>
      </c>
      <c r="E1796">
        <v>0</v>
      </c>
      <c r="F1796">
        <v>0</v>
      </c>
      <c r="G1796">
        <v>0</v>
      </c>
      <c r="H1796">
        <v>0</v>
      </c>
      <c r="R1796">
        <v>99.740673999999999</v>
      </c>
      <c r="S1796" t="s">
        <v>204</v>
      </c>
      <c r="T1796" s="247">
        <v>45200.313807870371</v>
      </c>
    </row>
    <row r="1797" spans="1:20" x14ac:dyDescent="0.35">
      <c r="A1797" t="s">
        <v>98</v>
      </c>
      <c r="B1797" t="s">
        <v>99</v>
      </c>
      <c r="C1797" t="s">
        <v>92</v>
      </c>
      <c r="D1797" s="29">
        <v>45523</v>
      </c>
      <c r="E1797">
        <v>0</v>
      </c>
      <c r="F1797">
        <v>0</v>
      </c>
      <c r="G1797">
        <v>1</v>
      </c>
      <c r="H1797">
        <v>1</v>
      </c>
      <c r="J1797">
        <v>0</v>
      </c>
      <c r="K1797">
        <v>0</v>
      </c>
      <c r="R1797">
        <v>99.740673999999999</v>
      </c>
      <c r="S1797" t="s">
        <v>204</v>
      </c>
      <c r="T1797" s="247">
        <v>45336.333773148152</v>
      </c>
    </row>
    <row r="1798" spans="1:20" x14ac:dyDescent="0.35">
      <c r="A1798" t="s">
        <v>98</v>
      </c>
      <c r="B1798" t="s">
        <v>99</v>
      </c>
      <c r="C1798" t="s">
        <v>92</v>
      </c>
      <c r="D1798" s="29">
        <v>45524</v>
      </c>
      <c r="E1798">
        <v>0</v>
      </c>
      <c r="F1798">
        <v>0</v>
      </c>
      <c r="G1798">
        <v>1</v>
      </c>
      <c r="H1798">
        <v>1</v>
      </c>
      <c r="J1798">
        <v>0</v>
      </c>
      <c r="K1798">
        <v>0</v>
      </c>
      <c r="R1798">
        <v>99.740673999999999</v>
      </c>
      <c r="S1798" t="s">
        <v>204</v>
      </c>
      <c r="T1798" s="247">
        <v>45336.333773148152</v>
      </c>
    </row>
    <row r="1799" spans="1:20" x14ac:dyDescent="0.35">
      <c r="A1799" t="s">
        <v>98</v>
      </c>
      <c r="B1799" t="s">
        <v>99</v>
      </c>
      <c r="C1799" t="s">
        <v>92</v>
      </c>
      <c r="D1799" s="29">
        <v>45525</v>
      </c>
      <c r="E1799">
        <v>0</v>
      </c>
      <c r="F1799">
        <v>0</v>
      </c>
      <c r="G1799">
        <v>1</v>
      </c>
      <c r="H1799">
        <v>1</v>
      </c>
      <c r="J1799">
        <v>0</v>
      </c>
      <c r="K1799">
        <v>0</v>
      </c>
      <c r="R1799">
        <v>99.740673999999999</v>
      </c>
      <c r="S1799" t="s">
        <v>204</v>
      </c>
      <c r="T1799" s="247">
        <v>45336.333773148152</v>
      </c>
    </row>
    <row r="1800" spans="1:20" x14ac:dyDescent="0.35">
      <c r="A1800" t="s">
        <v>98</v>
      </c>
      <c r="B1800" t="s">
        <v>99</v>
      </c>
      <c r="C1800" t="s">
        <v>92</v>
      </c>
      <c r="D1800" s="29">
        <v>45526</v>
      </c>
      <c r="E1800">
        <v>0</v>
      </c>
      <c r="F1800">
        <v>0</v>
      </c>
      <c r="G1800">
        <v>1</v>
      </c>
      <c r="H1800">
        <v>1</v>
      </c>
      <c r="J1800">
        <v>0</v>
      </c>
      <c r="K1800">
        <v>0</v>
      </c>
      <c r="R1800">
        <v>99.740673999999999</v>
      </c>
      <c r="S1800" t="s">
        <v>204</v>
      </c>
      <c r="T1800" s="247">
        <v>45336.333773148152</v>
      </c>
    </row>
    <row r="1801" spans="1:20" x14ac:dyDescent="0.35">
      <c r="A1801" t="s">
        <v>98</v>
      </c>
      <c r="B1801" t="s">
        <v>99</v>
      </c>
      <c r="C1801" t="s">
        <v>92</v>
      </c>
      <c r="D1801" s="29">
        <v>45527</v>
      </c>
      <c r="E1801">
        <v>0</v>
      </c>
      <c r="F1801">
        <v>0</v>
      </c>
      <c r="G1801">
        <v>1</v>
      </c>
      <c r="H1801">
        <v>1</v>
      </c>
      <c r="J1801">
        <v>0</v>
      </c>
      <c r="K1801">
        <v>0</v>
      </c>
      <c r="R1801">
        <v>99.740673999999999</v>
      </c>
      <c r="S1801" t="s">
        <v>204</v>
      </c>
      <c r="T1801" s="247">
        <v>45336.333784722221</v>
      </c>
    </row>
    <row r="1802" spans="1:20" x14ac:dyDescent="0.35">
      <c r="A1802" t="s">
        <v>98</v>
      </c>
      <c r="B1802" t="s">
        <v>99</v>
      </c>
      <c r="C1802" t="s">
        <v>92</v>
      </c>
      <c r="D1802" s="29">
        <v>45528</v>
      </c>
      <c r="E1802">
        <v>0</v>
      </c>
      <c r="F1802">
        <v>0</v>
      </c>
      <c r="G1802">
        <v>1</v>
      </c>
      <c r="H1802">
        <v>1</v>
      </c>
      <c r="J1802">
        <v>0</v>
      </c>
      <c r="K1802">
        <v>0</v>
      </c>
      <c r="R1802">
        <v>99.740673999999999</v>
      </c>
      <c r="S1802" t="s">
        <v>204</v>
      </c>
      <c r="T1802" s="247">
        <v>45336.333773148152</v>
      </c>
    </row>
    <row r="1803" spans="1:20" x14ac:dyDescent="0.35">
      <c r="A1803" t="s">
        <v>98</v>
      </c>
      <c r="B1803" t="s">
        <v>99</v>
      </c>
      <c r="C1803" t="s">
        <v>92</v>
      </c>
      <c r="D1803" s="29">
        <v>45529</v>
      </c>
      <c r="E1803">
        <v>0</v>
      </c>
      <c r="F1803">
        <v>0</v>
      </c>
      <c r="G1803">
        <v>1</v>
      </c>
      <c r="H1803">
        <v>1</v>
      </c>
      <c r="J1803">
        <v>0</v>
      </c>
      <c r="K1803">
        <v>0</v>
      </c>
      <c r="R1803">
        <v>99.740673999999999</v>
      </c>
      <c r="S1803" t="s">
        <v>204</v>
      </c>
      <c r="T1803" s="247">
        <v>45336.333784722221</v>
      </c>
    </row>
    <row r="1804" spans="1:20" x14ac:dyDescent="0.35">
      <c r="A1804" t="s">
        <v>98</v>
      </c>
      <c r="B1804" t="s">
        <v>99</v>
      </c>
      <c r="C1804" t="s">
        <v>92</v>
      </c>
      <c r="D1804" s="29">
        <v>45530</v>
      </c>
      <c r="E1804">
        <v>0</v>
      </c>
      <c r="F1804">
        <v>0</v>
      </c>
      <c r="G1804">
        <v>1</v>
      </c>
      <c r="H1804">
        <v>1</v>
      </c>
      <c r="J1804">
        <v>0</v>
      </c>
      <c r="K1804">
        <v>0</v>
      </c>
      <c r="R1804">
        <v>99.740673999999999</v>
      </c>
      <c r="S1804" t="s">
        <v>204</v>
      </c>
      <c r="T1804" s="247">
        <v>45336.333784722221</v>
      </c>
    </row>
    <row r="1805" spans="1:20" x14ac:dyDescent="0.35">
      <c r="A1805" t="s">
        <v>98</v>
      </c>
      <c r="B1805" t="s">
        <v>99</v>
      </c>
      <c r="C1805" t="s">
        <v>92</v>
      </c>
      <c r="D1805" s="29">
        <v>45531</v>
      </c>
      <c r="E1805">
        <v>0</v>
      </c>
      <c r="F1805">
        <v>0</v>
      </c>
      <c r="G1805">
        <v>1</v>
      </c>
      <c r="H1805">
        <v>1</v>
      </c>
      <c r="J1805">
        <v>0</v>
      </c>
      <c r="K1805">
        <v>0</v>
      </c>
      <c r="R1805">
        <v>99.740673999999999</v>
      </c>
      <c r="S1805" t="s">
        <v>204</v>
      </c>
      <c r="T1805" s="247">
        <v>45336.333784722221</v>
      </c>
    </row>
    <row r="1806" spans="1:20" x14ac:dyDescent="0.35">
      <c r="A1806" t="s">
        <v>98</v>
      </c>
      <c r="B1806" t="s">
        <v>99</v>
      </c>
      <c r="C1806" t="s">
        <v>92</v>
      </c>
      <c r="D1806" s="29">
        <v>45532</v>
      </c>
      <c r="E1806">
        <v>0</v>
      </c>
      <c r="F1806">
        <v>0</v>
      </c>
      <c r="G1806">
        <v>1</v>
      </c>
      <c r="H1806">
        <v>1</v>
      </c>
      <c r="J1806">
        <v>0</v>
      </c>
      <c r="K1806">
        <v>0</v>
      </c>
      <c r="R1806">
        <v>99.740673999999999</v>
      </c>
      <c r="S1806" t="s">
        <v>204</v>
      </c>
      <c r="T1806" s="247">
        <v>45336.333784722221</v>
      </c>
    </row>
    <row r="1807" spans="1:20" x14ac:dyDescent="0.35">
      <c r="A1807" t="s">
        <v>98</v>
      </c>
      <c r="B1807" t="s">
        <v>99</v>
      </c>
      <c r="C1807" t="s">
        <v>92</v>
      </c>
      <c r="D1807" s="29">
        <v>45533</v>
      </c>
      <c r="E1807">
        <v>0</v>
      </c>
      <c r="F1807">
        <v>0</v>
      </c>
      <c r="G1807">
        <v>1</v>
      </c>
      <c r="H1807">
        <v>1</v>
      </c>
      <c r="J1807">
        <v>0</v>
      </c>
      <c r="K1807">
        <v>0</v>
      </c>
      <c r="R1807">
        <v>99.740673999999999</v>
      </c>
      <c r="S1807" t="s">
        <v>204</v>
      </c>
      <c r="T1807" s="247">
        <v>45336.333784722221</v>
      </c>
    </row>
    <row r="1808" spans="1:20" x14ac:dyDescent="0.35">
      <c r="A1808" t="s">
        <v>98</v>
      </c>
      <c r="B1808" t="s">
        <v>99</v>
      </c>
      <c r="C1808" t="s">
        <v>92</v>
      </c>
      <c r="D1808" s="29">
        <v>45534</v>
      </c>
      <c r="E1808">
        <v>0</v>
      </c>
      <c r="F1808">
        <v>0</v>
      </c>
      <c r="G1808">
        <v>1</v>
      </c>
      <c r="H1808">
        <v>1</v>
      </c>
      <c r="J1808">
        <v>0</v>
      </c>
      <c r="K1808">
        <v>0</v>
      </c>
      <c r="R1808">
        <v>99.740673999999999</v>
      </c>
      <c r="S1808" t="s">
        <v>204</v>
      </c>
      <c r="T1808" s="247">
        <v>45336.333773148152</v>
      </c>
    </row>
    <row r="1809" spans="1:20" x14ac:dyDescent="0.35">
      <c r="A1809" t="s">
        <v>98</v>
      </c>
      <c r="B1809" t="s">
        <v>99</v>
      </c>
      <c r="C1809" t="s">
        <v>92</v>
      </c>
      <c r="D1809" s="29">
        <v>45535</v>
      </c>
      <c r="E1809">
        <v>0</v>
      </c>
      <c r="F1809">
        <v>0</v>
      </c>
      <c r="G1809">
        <v>1</v>
      </c>
      <c r="H1809">
        <v>1</v>
      </c>
      <c r="J1809">
        <v>0</v>
      </c>
      <c r="K1809">
        <v>0</v>
      </c>
      <c r="R1809">
        <v>99.740673999999999</v>
      </c>
      <c r="S1809" t="s">
        <v>204</v>
      </c>
      <c r="T1809" s="247">
        <v>45336.333773148152</v>
      </c>
    </row>
    <row r="1810" spans="1:20" x14ac:dyDescent="0.35">
      <c r="A1810" t="s">
        <v>98</v>
      </c>
      <c r="B1810" t="s">
        <v>99</v>
      </c>
      <c r="C1810" t="s">
        <v>92</v>
      </c>
      <c r="D1810" s="29">
        <v>45536</v>
      </c>
      <c r="E1810">
        <v>0</v>
      </c>
      <c r="F1810">
        <v>0</v>
      </c>
      <c r="G1810">
        <v>1</v>
      </c>
      <c r="H1810">
        <v>1</v>
      </c>
      <c r="J1810">
        <v>0</v>
      </c>
      <c r="K1810">
        <v>0</v>
      </c>
      <c r="R1810">
        <v>99.740673999999999</v>
      </c>
      <c r="S1810" t="s">
        <v>204</v>
      </c>
      <c r="T1810" s="247">
        <v>45336.333773148152</v>
      </c>
    </row>
    <row r="1811" spans="1:20" x14ac:dyDescent="0.35">
      <c r="A1811" t="s">
        <v>98</v>
      </c>
      <c r="B1811" t="s">
        <v>99</v>
      </c>
      <c r="C1811" t="s">
        <v>92</v>
      </c>
      <c r="D1811" s="29">
        <v>45537</v>
      </c>
      <c r="E1811">
        <v>0</v>
      </c>
      <c r="F1811">
        <v>0</v>
      </c>
      <c r="G1811">
        <v>1</v>
      </c>
      <c r="H1811">
        <v>1</v>
      </c>
      <c r="J1811">
        <v>0</v>
      </c>
      <c r="K1811">
        <v>0</v>
      </c>
      <c r="R1811">
        <v>99.740673999999999</v>
      </c>
      <c r="S1811" t="s">
        <v>204</v>
      </c>
      <c r="T1811" s="247">
        <v>45339.333449074074</v>
      </c>
    </row>
    <row r="1812" spans="1:20" x14ac:dyDescent="0.35">
      <c r="A1812" t="s">
        <v>98</v>
      </c>
      <c r="B1812" t="s">
        <v>99</v>
      </c>
      <c r="C1812" t="s">
        <v>92</v>
      </c>
      <c r="D1812" s="29">
        <v>45538</v>
      </c>
      <c r="E1812">
        <v>0</v>
      </c>
      <c r="F1812">
        <v>0</v>
      </c>
      <c r="G1812">
        <v>1</v>
      </c>
      <c r="H1812">
        <v>1</v>
      </c>
      <c r="J1812">
        <v>0</v>
      </c>
      <c r="K1812">
        <v>0</v>
      </c>
      <c r="R1812">
        <v>99.740673999999999</v>
      </c>
      <c r="S1812" t="s">
        <v>204</v>
      </c>
      <c r="T1812" s="247">
        <v>45339.333449074074</v>
      </c>
    </row>
    <row r="1813" spans="1:20" x14ac:dyDescent="0.35">
      <c r="A1813" t="s">
        <v>98</v>
      </c>
      <c r="B1813" t="s">
        <v>99</v>
      </c>
      <c r="C1813" t="s">
        <v>92</v>
      </c>
      <c r="D1813" s="29">
        <v>45539</v>
      </c>
      <c r="E1813">
        <v>0</v>
      </c>
      <c r="F1813">
        <v>0</v>
      </c>
      <c r="G1813">
        <v>1</v>
      </c>
      <c r="H1813">
        <v>1</v>
      </c>
      <c r="J1813">
        <v>0</v>
      </c>
      <c r="K1813">
        <v>0</v>
      </c>
      <c r="R1813">
        <v>99.740673999999999</v>
      </c>
      <c r="S1813" t="s">
        <v>204</v>
      </c>
      <c r="T1813" s="247">
        <v>45339.333460648151</v>
      </c>
    </row>
    <row r="1814" spans="1:20" x14ac:dyDescent="0.35">
      <c r="A1814" t="s">
        <v>98</v>
      </c>
      <c r="B1814" t="s">
        <v>99</v>
      </c>
      <c r="C1814" t="s">
        <v>92</v>
      </c>
      <c r="D1814" s="29">
        <v>45540</v>
      </c>
      <c r="E1814">
        <v>0</v>
      </c>
      <c r="F1814">
        <v>0</v>
      </c>
      <c r="G1814">
        <v>1</v>
      </c>
      <c r="H1814">
        <v>1</v>
      </c>
      <c r="J1814">
        <v>0</v>
      </c>
      <c r="K1814">
        <v>0</v>
      </c>
      <c r="R1814">
        <v>99.740673999999999</v>
      </c>
      <c r="S1814" t="s">
        <v>204</v>
      </c>
      <c r="T1814" s="247">
        <v>45339.333449074074</v>
      </c>
    </row>
    <row r="1815" spans="1:20" x14ac:dyDescent="0.35">
      <c r="A1815" t="s">
        <v>98</v>
      </c>
      <c r="B1815" t="s">
        <v>99</v>
      </c>
      <c r="C1815" t="s">
        <v>92</v>
      </c>
      <c r="D1815" s="29">
        <v>45541</v>
      </c>
      <c r="E1815">
        <v>0</v>
      </c>
      <c r="F1815">
        <v>0</v>
      </c>
      <c r="G1815">
        <v>1</v>
      </c>
      <c r="H1815">
        <v>1</v>
      </c>
      <c r="J1815">
        <v>0</v>
      </c>
      <c r="K1815">
        <v>0</v>
      </c>
      <c r="R1815">
        <v>99.740673999999999</v>
      </c>
      <c r="S1815" t="s">
        <v>204</v>
      </c>
      <c r="T1815" s="247">
        <v>45339.333460648151</v>
      </c>
    </row>
    <row r="1816" spans="1:20" x14ac:dyDescent="0.35">
      <c r="A1816" t="s">
        <v>98</v>
      </c>
      <c r="B1816" t="s">
        <v>99</v>
      </c>
      <c r="C1816" t="s">
        <v>92</v>
      </c>
      <c r="D1816" s="29">
        <v>45542</v>
      </c>
      <c r="E1816">
        <v>0</v>
      </c>
      <c r="F1816">
        <v>0</v>
      </c>
      <c r="G1816">
        <v>0</v>
      </c>
      <c r="H1816">
        <v>0</v>
      </c>
      <c r="R1816">
        <v>99.740673999999999</v>
      </c>
      <c r="S1816" t="s">
        <v>204</v>
      </c>
      <c r="T1816" s="247">
        <v>45231.313819444447</v>
      </c>
    </row>
    <row r="1817" spans="1:20" x14ac:dyDescent="0.35">
      <c r="A1817" t="s">
        <v>98</v>
      </c>
      <c r="B1817" t="s">
        <v>99</v>
      </c>
      <c r="C1817" t="s">
        <v>92</v>
      </c>
      <c r="D1817" s="29">
        <v>45543</v>
      </c>
      <c r="E1817">
        <v>0</v>
      </c>
      <c r="F1817">
        <v>0</v>
      </c>
      <c r="G1817">
        <v>0</v>
      </c>
      <c r="H1817">
        <v>0</v>
      </c>
      <c r="R1817">
        <v>99.740673999999999</v>
      </c>
      <c r="S1817" t="s">
        <v>204</v>
      </c>
      <c r="T1817" s="247">
        <v>45231.313842592594</v>
      </c>
    </row>
    <row r="1818" spans="1:20" x14ac:dyDescent="0.35">
      <c r="A1818" t="s">
        <v>98</v>
      </c>
      <c r="B1818" t="s">
        <v>99</v>
      </c>
      <c r="C1818" t="s">
        <v>92</v>
      </c>
      <c r="D1818" s="29">
        <v>45544</v>
      </c>
      <c r="E1818">
        <v>0</v>
      </c>
      <c r="F1818">
        <v>0</v>
      </c>
      <c r="G1818">
        <v>0</v>
      </c>
      <c r="H1818">
        <v>0</v>
      </c>
      <c r="R1818">
        <v>99.740673999999999</v>
      </c>
      <c r="S1818" t="s">
        <v>204</v>
      </c>
      <c r="T1818" s="247">
        <v>45231.313854166663</v>
      </c>
    </row>
    <row r="1819" spans="1:20" x14ac:dyDescent="0.35">
      <c r="A1819" t="s">
        <v>98</v>
      </c>
      <c r="B1819" t="s">
        <v>99</v>
      </c>
      <c r="C1819" t="s">
        <v>92</v>
      </c>
      <c r="D1819" s="29">
        <v>45545</v>
      </c>
      <c r="E1819">
        <v>0</v>
      </c>
      <c r="F1819">
        <v>0</v>
      </c>
      <c r="G1819">
        <v>0</v>
      </c>
      <c r="H1819">
        <v>0</v>
      </c>
      <c r="R1819">
        <v>99.740673999999999</v>
      </c>
      <c r="S1819" t="s">
        <v>204</v>
      </c>
      <c r="T1819" s="247">
        <v>45231.31386574074</v>
      </c>
    </row>
    <row r="1820" spans="1:20" x14ac:dyDescent="0.35">
      <c r="A1820" t="s">
        <v>98</v>
      </c>
      <c r="B1820" t="s">
        <v>99</v>
      </c>
      <c r="C1820" t="s">
        <v>92</v>
      </c>
      <c r="D1820" s="29">
        <v>45546</v>
      </c>
      <c r="E1820">
        <v>0</v>
      </c>
      <c r="F1820">
        <v>0</v>
      </c>
      <c r="G1820">
        <v>0</v>
      </c>
      <c r="H1820">
        <v>0</v>
      </c>
      <c r="R1820">
        <v>99.740673999999999</v>
      </c>
      <c r="S1820" t="s">
        <v>204</v>
      </c>
      <c r="T1820" s="247">
        <v>45231.313877314817</v>
      </c>
    </row>
    <row r="1821" spans="1:20" x14ac:dyDescent="0.35">
      <c r="A1821" t="s">
        <v>98</v>
      </c>
      <c r="B1821" t="s">
        <v>99</v>
      </c>
      <c r="C1821" t="s">
        <v>92</v>
      </c>
      <c r="D1821" s="29">
        <v>45547</v>
      </c>
      <c r="E1821">
        <v>0</v>
      </c>
      <c r="F1821">
        <v>0</v>
      </c>
      <c r="G1821">
        <v>0</v>
      </c>
      <c r="H1821">
        <v>0</v>
      </c>
      <c r="R1821">
        <v>99.740673999999999</v>
      </c>
      <c r="S1821" t="s">
        <v>204</v>
      </c>
      <c r="T1821" s="247">
        <v>45231.313900462963</v>
      </c>
    </row>
    <row r="1822" spans="1:20" x14ac:dyDescent="0.35">
      <c r="A1822" t="s">
        <v>98</v>
      </c>
      <c r="B1822" t="s">
        <v>99</v>
      </c>
      <c r="C1822" t="s">
        <v>92</v>
      </c>
      <c r="D1822" s="29">
        <v>45548</v>
      </c>
      <c r="E1822">
        <v>0</v>
      </c>
      <c r="F1822">
        <v>0</v>
      </c>
      <c r="G1822">
        <v>0</v>
      </c>
      <c r="H1822">
        <v>0</v>
      </c>
      <c r="R1822">
        <v>99.740673999999999</v>
      </c>
      <c r="S1822" t="s">
        <v>204</v>
      </c>
      <c r="T1822" s="247">
        <v>45231.313935185186</v>
      </c>
    </row>
    <row r="1823" spans="1:20" x14ac:dyDescent="0.35">
      <c r="A1823" t="s">
        <v>98</v>
      </c>
      <c r="B1823" t="s">
        <v>99</v>
      </c>
      <c r="C1823" t="s">
        <v>92</v>
      </c>
      <c r="D1823" s="29">
        <v>45549</v>
      </c>
      <c r="E1823">
        <v>0</v>
      </c>
      <c r="F1823">
        <v>0</v>
      </c>
      <c r="G1823">
        <v>0</v>
      </c>
      <c r="H1823">
        <v>0</v>
      </c>
      <c r="R1823">
        <v>99.740673999999999</v>
      </c>
      <c r="S1823" t="s">
        <v>204</v>
      </c>
      <c r="T1823" s="247">
        <v>45231.313969907409</v>
      </c>
    </row>
    <row r="1824" spans="1:20" x14ac:dyDescent="0.35">
      <c r="A1824" t="s">
        <v>98</v>
      </c>
      <c r="B1824" t="s">
        <v>99</v>
      </c>
      <c r="C1824" t="s">
        <v>92</v>
      </c>
      <c r="D1824" s="29">
        <v>45550</v>
      </c>
      <c r="E1824">
        <v>0</v>
      </c>
      <c r="F1824">
        <v>0</v>
      </c>
      <c r="G1824">
        <v>0</v>
      </c>
      <c r="H1824">
        <v>0</v>
      </c>
      <c r="R1824">
        <v>99.740673999999999</v>
      </c>
      <c r="S1824" t="s">
        <v>204</v>
      </c>
      <c r="T1824" s="247">
        <v>45231.313981481479</v>
      </c>
    </row>
    <row r="1825" spans="1:20" x14ac:dyDescent="0.35">
      <c r="A1825" t="s">
        <v>98</v>
      </c>
      <c r="B1825" t="s">
        <v>99</v>
      </c>
      <c r="C1825" t="s">
        <v>92</v>
      </c>
      <c r="D1825" s="29">
        <v>45551</v>
      </c>
      <c r="E1825">
        <v>0</v>
      </c>
      <c r="F1825">
        <v>0</v>
      </c>
      <c r="G1825">
        <v>0</v>
      </c>
      <c r="H1825">
        <v>0</v>
      </c>
      <c r="R1825">
        <v>99.740673999999999</v>
      </c>
      <c r="S1825" t="s">
        <v>204</v>
      </c>
      <c r="T1825" s="247">
        <v>45231.313981481479</v>
      </c>
    </row>
    <row r="1826" spans="1:20" x14ac:dyDescent="0.35">
      <c r="A1826" t="s">
        <v>98</v>
      </c>
      <c r="B1826" t="s">
        <v>99</v>
      </c>
      <c r="C1826" t="s">
        <v>92</v>
      </c>
      <c r="D1826" s="29">
        <v>45552</v>
      </c>
      <c r="E1826">
        <v>0</v>
      </c>
      <c r="F1826">
        <v>0</v>
      </c>
      <c r="G1826">
        <v>0</v>
      </c>
      <c r="H1826">
        <v>0</v>
      </c>
      <c r="R1826">
        <v>99.740673999999999</v>
      </c>
      <c r="S1826" t="s">
        <v>204</v>
      </c>
      <c r="T1826" s="247">
        <v>45231.313993055555</v>
      </c>
    </row>
    <row r="1827" spans="1:20" x14ac:dyDescent="0.35">
      <c r="A1827" t="s">
        <v>98</v>
      </c>
      <c r="B1827" t="s">
        <v>99</v>
      </c>
      <c r="C1827" t="s">
        <v>92</v>
      </c>
      <c r="D1827" s="29">
        <v>45553</v>
      </c>
      <c r="E1827">
        <v>0</v>
      </c>
      <c r="F1827">
        <v>0</v>
      </c>
      <c r="G1827">
        <v>0</v>
      </c>
      <c r="H1827">
        <v>0</v>
      </c>
      <c r="R1827">
        <v>99.740673999999999</v>
      </c>
      <c r="S1827" t="s">
        <v>204</v>
      </c>
      <c r="T1827" s="247">
        <v>45231.314004629632</v>
      </c>
    </row>
    <row r="1828" spans="1:20" x14ac:dyDescent="0.35">
      <c r="A1828" t="s">
        <v>98</v>
      </c>
      <c r="B1828" t="s">
        <v>99</v>
      </c>
      <c r="C1828" t="s">
        <v>92</v>
      </c>
      <c r="D1828" s="29">
        <v>45554</v>
      </c>
      <c r="E1828">
        <v>0</v>
      </c>
      <c r="F1828">
        <v>0</v>
      </c>
      <c r="G1828">
        <v>0</v>
      </c>
      <c r="H1828">
        <v>0</v>
      </c>
      <c r="R1828">
        <v>99.740673999999999</v>
      </c>
      <c r="S1828" t="s">
        <v>204</v>
      </c>
      <c r="T1828" s="247">
        <v>45231.314016203702</v>
      </c>
    </row>
    <row r="1829" spans="1:20" x14ac:dyDescent="0.35">
      <c r="A1829" t="s">
        <v>98</v>
      </c>
      <c r="B1829" t="s">
        <v>99</v>
      </c>
      <c r="C1829" t="s">
        <v>92</v>
      </c>
      <c r="D1829" s="29">
        <v>45555</v>
      </c>
      <c r="E1829">
        <v>0</v>
      </c>
      <c r="F1829">
        <v>0</v>
      </c>
      <c r="G1829">
        <v>0</v>
      </c>
      <c r="H1829">
        <v>0</v>
      </c>
      <c r="R1829">
        <v>99.740673999999999</v>
      </c>
      <c r="S1829" t="s">
        <v>204</v>
      </c>
      <c r="T1829" s="247">
        <v>45231.314027777778</v>
      </c>
    </row>
    <row r="1830" spans="1:20" x14ac:dyDescent="0.35">
      <c r="A1830" t="s">
        <v>98</v>
      </c>
      <c r="B1830" t="s">
        <v>99</v>
      </c>
      <c r="C1830" t="s">
        <v>92</v>
      </c>
      <c r="D1830" s="29">
        <v>45556</v>
      </c>
      <c r="E1830">
        <v>0</v>
      </c>
      <c r="F1830">
        <v>0</v>
      </c>
      <c r="G1830">
        <v>0</v>
      </c>
      <c r="H1830">
        <v>0</v>
      </c>
      <c r="R1830">
        <v>99.740673999999999</v>
      </c>
      <c r="S1830" t="s">
        <v>204</v>
      </c>
      <c r="T1830" s="247">
        <v>45231.314039351855</v>
      </c>
    </row>
    <row r="1831" spans="1:20" x14ac:dyDescent="0.35">
      <c r="A1831" t="s">
        <v>98</v>
      </c>
      <c r="B1831" t="s">
        <v>99</v>
      </c>
      <c r="C1831" t="s">
        <v>92</v>
      </c>
      <c r="D1831" s="29">
        <v>45557</v>
      </c>
      <c r="E1831">
        <v>0</v>
      </c>
      <c r="F1831">
        <v>0</v>
      </c>
      <c r="G1831">
        <v>0</v>
      </c>
      <c r="H1831">
        <v>0</v>
      </c>
      <c r="R1831">
        <v>99.740673999999999</v>
      </c>
      <c r="S1831" t="s">
        <v>204</v>
      </c>
      <c r="T1831" s="247">
        <v>45231.314050925925</v>
      </c>
    </row>
    <row r="1832" spans="1:20" x14ac:dyDescent="0.35">
      <c r="A1832" t="s">
        <v>98</v>
      </c>
      <c r="B1832" t="s">
        <v>99</v>
      </c>
      <c r="C1832" t="s">
        <v>92</v>
      </c>
      <c r="D1832" s="29">
        <v>45558</v>
      </c>
      <c r="E1832">
        <v>0</v>
      </c>
      <c r="F1832">
        <v>0</v>
      </c>
      <c r="G1832">
        <v>0</v>
      </c>
      <c r="H1832">
        <v>0</v>
      </c>
      <c r="R1832">
        <v>99.740673999999999</v>
      </c>
      <c r="S1832" t="s">
        <v>204</v>
      </c>
      <c r="T1832" s="247">
        <v>45231.314062500001</v>
      </c>
    </row>
    <row r="1833" spans="1:20" x14ac:dyDescent="0.35">
      <c r="A1833" t="s">
        <v>98</v>
      </c>
      <c r="B1833" t="s">
        <v>99</v>
      </c>
      <c r="C1833" t="s">
        <v>92</v>
      </c>
      <c r="D1833" s="29">
        <v>45559</v>
      </c>
      <c r="E1833">
        <v>0</v>
      </c>
      <c r="F1833">
        <v>0</v>
      </c>
      <c r="G1833">
        <v>0</v>
      </c>
      <c r="H1833">
        <v>0</v>
      </c>
      <c r="R1833">
        <v>99.740673999999999</v>
      </c>
      <c r="S1833" t="s">
        <v>204</v>
      </c>
      <c r="T1833" s="247">
        <v>45231.314074074071</v>
      </c>
    </row>
    <row r="1834" spans="1:20" x14ac:dyDescent="0.35">
      <c r="A1834" t="s">
        <v>98</v>
      </c>
      <c r="B1834" t="s">
        <v>99</v>
      </c>
      <c r="C1834" t="s">
        <v>92</v>
      </c>
      <c r="D1834" s="29">
        <v>45560</v>
      </c>
      <c r="E1834">
        <v>0</v>
      </c>
      <c r="F1834">
        <v>0</v>
      </c>
      <c r="G1834">
        <v>0</v>
      </c>
      <c r="H1834">
        <v>0</v>
      </c>
      <c r="R1834">
        <v>99.740673999999999</v>
      </c>
      <c r="S1834" t="s">
        <v>204</v>
      </c>
      <c r="T1834" s="247">
        <v>45231.314085648148</v>
      </c>
    </row>
    <row r="1835" spans="1:20" x14ac:dyDescent="0.35">
      <c r="A1835" t="s">
        <v>98</v>
      </c>
      <c r="B1835" t="s">
        <v>99</v>
      </c>
      <c r="C1835" t="s">
        <v>92</v>
      </c>
      <c r="D1835" s="29">
        <v>45561</v>
      </c>
      <c r="E1835">
        <v>0</v>
      </c>
      <c r="F1835">
        <v>0</v>
      </c>
      <c r="G1835">
        <v>0</v>
      </c>
      <c r="H1835">
        <v>0</v>
      </c>
      <c r="R1835">
        <v>99.740673999999999</v>
      </c>
      <c r="S1835" t="s">
        <v>204</v>
      </c>
      <c r="T1835" s="247">
        <v>45231.314085648148</v>
      </c>
    </row>
    <row r="1836" spans="1:20" x14ac:dyDescent="0.35">
      <c r="A1836" t="s">
        <v>98</v>
      </c>
      <c r="B1836" t="s">
        <v>99</v>
      </c>
      <c r="C1836" t="s">
        <v>92</v>
      </c>
      <c r="D1836" s="29">
        <v>45562</v>
      </c>
      <c r="E1836">
        <v>0</v>
      </c>
      <c r="F1836">
        <v>0</v>
      </c>
      <c r="G1836">
        <v>0</v>
      </c>
      <c r="H1836">
        <v>0</v>
      </c>
      <c r="R1836">
        <v>99.740673999999999</v>
      </c>
      <c r="S1836" t="s">
        <v>204</v>
      </c>
      <c r="T1836" s="247">
        <v>45231.314097222225</v>
      </c>
    </row>
    <row r="1837" spans="1:20" x14ac:dyDescent="0.35">
      <c r="A1837" t="s">
        <v>98</v>
      </c>
      <c r="B1837" t="s">
        <v>99</v>
      </c>
      <c r="C1837" t="s">
        <v>92</v>
      </c>
      <c r="D1837" s="29">
        <v>45563</v>
      </c>
      <c r="E1837">
        <v>0</v>
      </c>
      <c r="F1837">
        <v>0</v>
      </c>
      <c r="G1837">
        <v>0</v>
      </c>
      <c r="H1837">
        <v>0</v>
      </c>
      <c r="R1837">
        <v>99.740673999999999</v>
      </c>
      <c r="S1837" t="s">
        <v>204</v>
      </c>
      <c r="T1837" s="247">
        <v>45231.314108796294</v>
      </c>
    </row>
    <row r="1838" spans="1:20" x14ac:dyDescent="0.35">
      <c r="A1838" t="s">
        <v>98</v>
      </c>
      <c r="B1838" t="s">
        <v>99</v>
      </c>
      <c r="C1838" t="s">
        <v>92</v>
      </c>
      <c r="D1838" s="29">
        <v>45564</v>
      </c>
      <c r="E1838">
        <v>0</v>
      </c>
      <c r="F1838">
        <v>0</v>
      </c>
      <c r="G1838">
        <v>0</v>
      </c>
      <c r="H1838">
        <v>0</v>
      </c>
      <c r="R1838">
        <v>99.740673999999999</v>
      </c>
      <c r="S1838" t="s">
        <v>204</v>
      </c>
      <c r="T1838" s="247">
        <v>45231.314120370371</v>
      </c>
    </row>
    <row r="1839" spans="1:20" x14ac:dyDescent="0.35">
      <c r="A1839" t="s">
        <v>98</v>
      </c>
      <c r="B1839" t="s">
        <v>99</v>
      </c>
      <c r="C1839" t="s">
        <v>92</v>
      </c>
      <c r="D1839" s="29">
        <v>45565</v>
      </c>
      <c r="E1839">
        <v>0</v>
      </c>
      <c r="F1839">
        <v>0</v>
      </c>
      <c r="G1839">
        <v>0</v>
      </c>
      <c r="H1839">
        <v>0</v>
      </c>
      <c r="R1839">
        <v>99.740673999999999</v>
      </c>
      <c r="S1839" t="s">
        <v>204</v>
      </c>
      <c r="T1839" s="247">
        <v>45231.314131944448</v>
      </c>
    </row>
    <row r="1840" spans="1:20" x14ac:dyDescent="0.35">
      <c r="A1840" t="s">
        <v>98</v>
      </c>
      <c r="B1840" t="s">
        <v>99</v>
      </c>
      <c r="C1840" t="s">
        <v>92</v>
      </c>
      <c r="D1840" s="29">
        <v>45566</v>
      </c>
      <c r="E1840">
        <v>0</v>
      </c>
      <c r="F1840">
        <v>0</v>
      </c>
      <c r="G1840">
        <v>0</v>
      </c>
      <c r="H1840">
        <v>0</v>
      </c>
      <c r="R1840">
        <v>99.740673999999999</v>
      </c>
      <c r="S1840" t="s">
        <v>204</v>
      </c>
      <c r="T1840" s="247">
        <v>45261.313032407408</v>
      </c>
    </row>
    <row r="1841" spans="1:20" x14ac:dyDescent="0.35">
      <c r="A1841" t="s">
        <v>98</v>
      </c>
      <c r="B1841" t="s">
        <v>99</v>
      </c>
      <c r="C1841" t="s">
        <v>92</v>
      </c>
      <c r="D1841" s="29">
        <v>45567</v>
      </c>
      <c r="E1841">
        <v>0</v>
      </c>
      <c r="F1841">
        <v>0</v>
      </c>
      <c r="G1841">
        <v>0</v>
      </c>
      <c r="H1841">
        <v>0</v>
      </c>
      <c r="R1841">
        <v>99.740673999999999</v>
      </c>
      <c r="S1841" t="s">
        <v>204</v>
      </c>
      <c r="T1841" s="247">
        <v>45261.313715277778</v>
      </c>
    </row>
    <row r="1842" spans="1:20" x14ac:dyDescent="0.35">
      <c r="A1842" t="s">
        <v>98</v>
      </c>
      <c r="B1842" t="s">
        <v>99</v>
      </c>
      <c r="C1842" t="s">
        <v>92</v>
      </c>
      <c r="D1842" s="29">
        <v>45568</v>
      </c>
      <c r="E1842">
        <v>0</v>
      </c>
      <c r="F1842">
        <v>0</v>
      </c>
      <c r="G1842">
        <v>0</v>
      </c>
      <c r="H1842">
        <v>0</v>
      </c>
      <c r="R1842">
        <v>99.740673999999999</v>
      </c>
      <c r="S1842" t="s">
        <v>204</v>
      </c>
      <c r="T1842" s="247">
        <v>45261.313726851855</v>
      </c>
    </row>
    <row r="1843" spans="1:20" x14ac:dyDescent="0.35">
      <c r="A1843" t="s">
        <v>98</v>
      </c>
      <c r="B1843" t="s">
        <v>99</v>
      </c>
      <c r="C1843" t="s">
        <v>92</v>
      </c>
      <c r="D1843" s="29">
        <v>45569</v>
      </c>
      <c r="E1843">
        <v>0</v>
      </c>
      <c r="F1843">
        <v>0</v>
      </c>
      <c r="G1843">
        <v>0</v>
      </c>
      <c r="H1843">
        <v>0</v>
      </c>
      <c r="R1843">
        <v>99.740673999999999</v>
      </c>
      <c r="S1843" t="s">
        <v>204</v>
      </c>
      <c r="T1843" s="247">
        <v>45261.313761574071</v>
      </c>
    </row>
    <row r="1844" spans="1:20" x14ac:dyDescent="0.35">
      <c r="A1844" t="s">
        <v>98</v>
      </c>
      <c r="B1844" t="s">
        <v>99</v>
      </c>
      <c r="C1844" t="s">
        <v>92</v>
      </c>
      <c r="D1844" s="29">
        <v>45570</v>
      </c>
      <c r="E1844">
        <v>0</v>
      </c>
      <c r="F1844">
        <v>0</v>
      </c>
      <c r="G1844">
        <v>0</v>
      </c>
      <c r="H1844">
        <v>0</v>
      </c>
      <c r="R1844">
        <v>99.740673999999999</v>
      </c>
      <c r="S1844" t="s">
        <v>204</v>
      </c>
      <c r="T1844" s="247">
        <v>45261.313784722224</v>
      </c>
    </row>
    <row r="1845" spans="1:20" x14ac:dyDescent="0.35">
      <c r="A1845" t="s">
        <v>98</v>
      </c>
      <c r="B1845" t="s">
        <v>99</v>
      </c>
      <c r="C1845" t="s">
        <v>92</v>
      </c>
      <c r="D1845" s="29">
        <v>45571</v>
      </c>
      <c r="E1845">
        <v>0</v>
      </c>
      <c r="F1845">
        <v>0</v>
      </c>
      <c r="G1845">
        <v>0</v>
      </c>
      <c r="H1845">
        <v>0</v>
      </c>
      <c r="R1845">
        <v>99.740673999999999</v>
      </c>
      <c r="S1845" t="s">
        <v>204</v>
      </c>
      <c r="T1845" s="247">
        <v>45261.313807870371</v>
      </c>
    </row>
    <row r="1846" spans="1:20" x14ac:dyDescent="0.35">
      <c r="A1846" t="s">
        <v>98</v>
      </c>
      <c r="B1846" t="s">
        <v>99</v>
      </c>
      <c r="C1846" t="s">
        <v>92</v>
      </c>
      <c r="D1846" s="29">
        <v>45572</v>
      </c>
      <c r="E1846">
        <v>0</v>
      </c>
      <c r="F1846">
        <v>0</v>
      </c>
      <c r="G1846">
        <v>0</v>
      </c>
      <c r="H1846">
        <v>0</v>
      </c>
      <c r="R1846">
        <v>99.740673999999999</v>
      </c>
      <c r="S1846" t="s">
        <v>204</v>
      </c>
      <c r="T1846" s="247">
        <v>45261.313819444447</v>
      </c>
    </row>
    <row r="1847" spans="1:20" x14ac:dyDescent="0.35">
      <c r="A1847" t="s">
        <v>98</v>
      </c>
      <c r="B1847" t="s">
        <v>99</v>
      </c>
      <c r="C1847" t="s">
        <v>92</v>
      </c>
      <c r="D1847" s="29">
        <v>45573</v>
      </c>
      <c r="E1847">
        <v>0</v>
      </c>
      <c r="F1847">
        <v>0</v>
      </c>
      <c r="G1847">
        <v>0</v>
      </c>
      <c r="H1847">
        <v>0</v>
      </c>
      <c r="R1847">
        <v>99.740673999999999</v>
      </c>
      <c r="S1847" t="s">
        <v>204</v>
      </c>
      <c r="T1847" s="247">
        <v>45261.313831018517</v>
      </c>
    </row>
    <row r="1848" spans="1:20" x14ac:dyDescent="0.35">
      <c r="A1848" t="s">
        <v>98</v>
      </c>
      <c r="B1848" t="s">
        <v>99</v>
      </c>
      <c r="C1848" t="s">
        <v>92</v>
      </c>
      <c r="D1848" s="29">
        <v>45574</v>
      </c>
      <c r="E1848">
        <v>0</v>
      </c>
      <c r="F1848">
        <v>0</v>
      </c>
      <c r="G1848">
        <v>0</v>
      </c>
      <c r="H1848">
        <v>0</v>
      </c>
      <c r="R1848">
        <v>99.740673999999999</v>
      </c>
      <c r="S1848" t="s">
        <v>204</v>
      </c>
      <c r="T1848" s="247">
        <v>45261.313854166663</v>
      </c>
    </row>
    <row r="1849" spans="1:20" x14ac:dyDescent="0.35">
      <c r="A1849" t="s">
        <v>98</v>
      </c>
      <c r="B1849" t="s">
        <v>99</v>
      </c>
      <c r="C1849" t="s">
        <v>92</v>
      </c>
      <c r="D1849" s="29">
        <v>45575</v>
      </c>
      <c r="E1849">
        <v>0</v>
      </c>
      <c r="F1849">
        <v>0</v>
      </c>
      <c r="G1849">
        <v>0</v>
      </c>
      <c r="H1849">
        <v>0</v>
      </c>
      <c r="R1849">
        <v>99.740673999999999</v>
      </c>
      <c r="S1849" t="s">
        <v>204</v>
      </c>
      <c r="T1849" s="247">
        <v>45261.313877314817</v>
      </c>
    </row>
    <row r="1850" spans="1:20" x14ac:dyDescent="0.35">
      <c r="A1850" t="s">
        <v>98</v>
      </c>
      <c r="B1850" t="s">
        <v>99</v>
      </c>
      <c r="C1850" t="s">
        <v>92</v>
      </c>
      <c r="D1850" s="29">
        <v>45576</v>
      </c>
      <c r="E1850">
        <v>0</v>
      </c>
      <c r="F1850">
        <v>0</v>
      </c>
      <c r="G1850">
        <v>0</v>
      </c>
      <c r="H1850">
        <v>0</v>
      </c>
      <c r="R1850">
        <v>99.740673999999999</v>
      </c>
      <c r="S1850" t="s">
        <v>204</v>
      </c>
      <c r="T1850" s="247">
        <v>45261.31391203704</v>
      </c>
    </row>
    <row r="1851" spans="1:20" x14ac:dyDescent="0.35">
      <c r="A1851" t="s">
        <v>98</v>
      </c>
      <c r="B1851" t="s">
        <v>99</v>
      </c>
      <c r="C1851" t="s">
        <v>92</v>
      </c>
      <c r="D1851" s="29">
        <v>45577</v>
      </c>
      <c r="E1851">
        <v>0</v>
      </c>
      <c r="F1851">
        <v>0</v>
      </c>
      <c r="G1851">
        <v>0</v>
      </c>
      <c r="H1851">
        <v>0</v>
      </c>
      <c r="R1851">
        <v>99.740673999999999</v>
      </c>
      <c r="S1851" t="s">
        <v>204</v>
      </c>
      <c r="T1851" s="247">
        <v>45261.313946759263</v>
      </c>
    </row>
    <row r="1852" spans="1:20" x14ac:dyDescent="0.35">
      <c r="A1852" t="s">
        <v>98</v>
      </c>
      <c r="B1852" t="s">
        <v>99</v>
      </c>
      <c r="C1852" t="s">
        <v>92</v>
      </c>
      <c r="D1852" s="29">
        <v>45578</v>
      </c>
      <c r="E1852">
        <v>0</v>
      </c>
      <c r="F1852">
        <v>0</v>
      </c>
      <c r="G1852">
        <v>0</v>
      </c>
      <c r="H1852">
        <v>0</v>
      </c>
      <c r="R1852">
        <v>99.740673999999999</v>
      </c>
      <c r="S1852" t="s">
        <v>204</v>
      </c>
      <c r="T1852" s="247">
        <v>45261.313958333332</v>
      </c>
    </row>
    <row r="1853" spans="1:20" x14ac:dyDescent="0.35">
      <c r="A1853" t="s">
        <v>98</v>
      </c>
      <c r="B1853" t="s">
        <v>99</v>
      </c>
      <c r="C1853" t="s">
        <v>92</v>
      </c>
      <c r="D1853" s="29">
        <v>45579</v>
      </c>
      <c r="E1853">
        <v>0</v>
      </c>
      <c r="F1853">
        <v>0</v>
      </c>
      <c r="G1853">
        <v>0</v>
      </c>
      <c r="H1853">
        <v>0</v>
      </c>
      <c r="R1853">
        <v>99.740673999999999</v>
      </c>
      <c r="S1853" t="s">
        <v>204</v>
      </c>
      <c r="T1853" s="247">
        <v>45261.313969907409</v>
      </c>
    </row>
    <row r="1854" spans="1:20" x14ac:dyDescent="0.35">
      <c r="A1854" t="s">
        <v>98</v>
      </c>
      <c r="B1854" t="s">
        <v>99</v>
      </c>
      <c r="C1854" t="s">
        <v>92</v>
      </c>
      <c r="D1854" s="29">
        <v>45580</v>
      </c>
      <c r="E1854">
        <v>0</v>
      </c>
      <c r="F1854">
        <v>0</v>
      </c>
      <c r="G1854">
        <v>0</v>
      </c>
      <c r="H1854">
        <v>0</v>
      </c>
      <c r="R1854">
        <v>99.740673999999999</v>
      </c>
      <c r="S1854" t="s">
        <v>204</v>
      </c>
      <c r="T1854" s="247">
        <v>45261.313981481479</v>
      </c>
    </row>
    <row r="1855" spans="1:20" x14ac:dyDescent="0.35">
      <c r="A1855" t="s">
        <v>98</v>
      </c>
      <c r="B1855" t="s">
        <v>99</v>
      </c>
      <c r="C1855" t="s">
        <v>92</v>
      </c>
      <c r="D1855" s="29">
        <v>45581</v>
      </c>
      <c r="E1855">
        <v>0</v>
      </c>
      <c r="F1855">
        <v>0</v>
      </c>
      <c r="G1855">
        <v>0</v>
      </c>
      <c r="H1855">
        <v>0</v>
      </c>
      <c r="R1855">
        <v>99.740673999999999</v>
      </c>
      <c r="S1855" t="s">
        <v>204</v>
      </c>
      <c r="T1855" s="247">
        <v>45261.313993055555</v>
      </c>
    </row>
    <row r="1856" spans="1:20" x14ac:dyDescent="0.35">
      <c r="A1856" t="s">
        <v>98</v>
      </c>
      <c r="B1856" t="s">
        <v>99</v>
      </c>
      <c r="C1856" t="s">
        <v>92</v>
      </c>
      <c r="D1856" s="29">
        <v>45582</v>
      </c>
      <c r="E1856">
        <v>0</v>
      </c>
      <c r="F1856">
        <v>0</v>
      </c>
      <c r="G1856">
        <v>0</v>
      </c>
      <c r="H1856">
        <v>0</v>
      </c>
      <c r="R1856">
        <v>99.740673999999999</v>
      </c>
      <c r="S1856" t="s">
        <v>204</v>
      </c>
      <c r="T1856" s="247">
        <v>45261.314004629632</v>
      </c>
    </row>
    <row r="1857" spans="1:20" x14ac:dyDescent="0.35">
      <c r="A1857" t="s">
        <v>98</v>
      </c>
      <c r="B1857" t="s">
        <v>99</v>
      </c>
      <c r="C1857" t="s">
        <v>92</v>
      </c>
      <c r="D1857" s="29">
        <v>45583</v>
      </c>
      <c r="E1857">
        <v>0</v>
      </c>
      <c r="F1857">
        <v>0</v>
      </c>
      <c r="G1857">
        <v>0</v>
      </c>
      <c r="H1857">
        <v>0</v>
      </c>
      <c r="R1857">
        <v>99.740673999999999</v>
      </c>
      <c r="S1857" t="s">
        <v>204</v>
      </c>
      <c r="T1857" s="247">
        <v>45261.314004629632</v>
      </c>
    </row>
    <row r="1858" spans="1:20" x14ac:dyDescent="0.35">
      <c r="A1858" t="s">
        <v>98</v>
      </c>
      <c r="B1858" t="s">
        <v>99</v>
      </c>
      <c r="C1858" t="s">
        <v>92</v>
      </c>
      <c r="D1858" s="29">
        <v>45584</v>
      </c>
      <c r="E1858">
        <v>0</v>
      </c>
      <c r="F1858">
        <v>0</v>
      </c>
      <c r="G1858">
        <v>0</v>
      </c>
      <c r="H1858">
        <v>0</v>
      </c>
      <c r="R1858">
        <v>99.740673999999999</v>
      </c>
      <c r="S1858" t="s">
        <v>204</v>
      </c>
      <c r="T1858" s="247">
        <v>45261.314016203702</v>
      </c>
    </row>
    <row r="1859" spans="1:20" x14ac:dyDescent="0.35">
      <c r="A1859" t="s">
        <v>98</v>
      </c>
      <c r="B1859" t="s">
        <v>99</v>
      </c>
      <c r="C1859" t="s">
        <v>92</v>
      </c>
      <c r="D1859" s="29">
        <v>45585</v>
      </c>
      <c r="E1859">
        <v>0</v>
      </c>
      <c r="F1859">
        <v>0</v>
      </c>
      <c r="G1859">
        <v>0</v>
      </c>
      <c r="H1859">
        <v>0</v>
      </c>
      <c r="R1859">
        <v>99.740673999999999</v>
      </c>
      <c r="S1859" t="s">
        <v>204</v>
      </c>
      <c r="T1859" s="247">
        <v>45261.314027777778</v>
      </c>
    </row>
    <row r="1860" spans="1:20" x14ac:dyDescent="0.35">
      <c r="A1860" t="s">
        <v>98</v>
      </c>
      <c r="B1860" t="s">
        <v>99</v>
      </c>
      <c r="C1860" t="s">
        <v>92</v>
      </c>
      <c r="D1860" s="29">
        <v>45586</v>
      </c>
      <c r="E1860">
        <v>0</v>
      </c>
      <c r="F1860">
        <v>0</v>
      </c>
      <c r="G1860">
        <v>1</v>
      </c>
      <c r="H1860">
        <v>1</v>
      </c>
      <c r="J1860">
        <v>0</v>
      </c>
      <c r="K1860">
        <v>0</v>
      </c>
      <c r="R1860">
        <v>99.740673999999999</v>
      </c>
      <c r="S1860" t="s">
        <v>204</v>
      </c>
      <c r="T1860" s="247">
        <v>45338.333425925928</v>
      </c>
    </row>
    <row r="1861" spans="1:20" x14ac:dyDescent="0.35">
      <c r="A1861" t="s">
        <v>98</v>
      </c>
      <c r="B1861" t="s">
        <v>99</v>
      </c>
      <c r="C1861" t="s">
        <v>92</v>
      </c>
      <c r="D1861" s="29">
        <v>45587</v>
      </c>
      <c r="E1861">
        <v>0</v>
      </c>
      <c r="F1861">
        <v>0</v>
      </c>
      <c r="G1861">
        <v>1</v>
      </c>
      <c r="H1861">
        <v>1</v>
      </c>
      <c r="J1861">
        <v>0</v>
      </c>
      <c r="K1861">
        <v>0</v>
      </c>
      <c r="R1861">
        <v>99.740673999999999</v>
      </c>
      <c r="S1861" t="s">
        <v>204</v>
      </c>
      <c r="T1861" s="247">
        <v>45338.333437499998</v>
      </c>
    </row>
    <row r="1862" spans="1:20" x14ac:dyDescent="0.35">
      <c r="A1862" t="s">
        <v>98</v>
      </c>
      <c r="B1862" t="s">
        <v>99</v>
      </c>
      <c r="C1862" t="s">
        <v>92</v>
      </c>
      <c r="D1862" s="29">
        <v>45588</v>
      </c>
      <c r="E1862">
        <v>0</v>
      </c>
      <c r="F1862">
        <v>0</v>
      </c>
      <c r="G1862">
        <v>1</v>
      </c>
      <c r="H1862">
        <v>1</v>
      </c>
      <c r="J1862">
        <v>0</v>
      </c>
      <c r="K1862">
        <v>0</v>
      </c>
      <c r="R1862">
        <v>99.740673999999999</v>
      </c>
      <c r="S1862" t="s">
        <v>204</v>
      </c>
      <c r="T1862" s="247">
        <v>45338.333425925928</v>
      </c>
    </row>
    <row r="1863" spans="1:20" x14ac:dyDescent="0.35">
      <c r="A1863" t="s">
        <v>98</v>
      </c>
      <c r="B1863" t="s">
        <v>99</v>
      </c>
      <c r="C1863" t="s">
        <v>92</v>
      </c>
      <c r="D1863" s="29">
        <v>45589</v>
      </c>
      <c r="E1863">
        <v>0</v>
      </c>
      <c r="F1863">
        <v>0</v>
      </c>
      <c r="G1863">
        <v>1</v>
      </c>
      <c r="H1863">
        <v>1</v>
      </c>
      <c r="J1863">
        <v>0</v>
      </c>
      <c r="K1863">
        <v>0</v>
      </c>
      <c r="R1863">
        <v>99.740673999999999</v>
      </c>
      <c r="S1863" t="s">
        <v>204</v>
      </c>
      <c r="T1863" s="247">
        <v>45338.333425925928</v>
      </c>
    </row>
    <row r="1864" spans="1:20" x14ac:dyDescent="0.35">
      <c r="A1864" t="s">
        <v>98</v>
      </c>
      <c r="B1864" t="s">
        <v>99</v>
      </c>
      <c r="C1864" t="s">
        <v>92</v>
      </c>
      <c r="D1864" s="29">
        <v>45590</v>
      </c>
      <c r="E1864">
        <v>0</v>
      </c>
      <c r="F1864">
        <v>0</v>
      </c>
      <c r="G1864">
        <v>1</v>
      </c>
      <c r="H1864">
        <v>1</v>
      </c>
      <c r="J1864">
        <v>0</v>
      </c>
      <c r="K1864">
        <v>0</v>
      </c>
      <c r="R1864">
        <v>99.740673999999999</v>
      </c>
      <c r="S1864" t="s">
        <v>204</v>
      </c>
      <c r="T1864" s="247">
        <v>45338.333425925928</v>
      </c>
    </row>
    <row r="1865" spans="1:20" x14ac:dyDescent="0.35">
      <c r="A1865" t="s">
        <v>98</v>
      </c>
      <c r="B1865" t="s">
        <v>99</v>
      </c>
      <c r="C1865" t="s">
        <v>92</v>
      </c>
      <c r="D1865" s="29">
        <v>45591</v>
      </c>
      <c r="E1865">
        <v>0</v>
      </c>
      <c r="F1865">
        <v>0</v>
      </c>
      <c r="G1865">
        <v>0</v>
      </c>
      <c r="H1865">
        <v>0</v>
      </c>
      <c r="R1865">
        <v>99.740673999999999</v>
      </c>
      <c r="S1865" t="s">
        <v>204</v>
      </c>
      <c r="T1865" s="247">
        <v>45261.314108796294</v>
      </c>
    </row>
    <row r="1866" spans="1:20" x14ac:dyDescent="0.35">
      <c r="A1866" t="s">
        <v>98</v>
      </c>
      <c r="B1866" t="s">
        <v>99</v>
      </c>
      <c r="C1866" t="s">
        <v>92</v>
      </c>
      <c r="D1866" s="29">
        <v>45592</v>
      </c>
      <c r="E1866">
        <v>0</v>
      </c>
      <c r="F1866">
        <v>0</v>
      </c>
      <c r="G1866">
        <v>0</v>
      </c>
      <c r="H1866">
        <v>0</v>
      </c>
      <c r="R1866">
        <v>99.740673999999999</v>
      </c>
      <c r="S1866" t="s">
        <v>204</v>
      </c>
      <c r="T1866" s="247">
        <v>45261.314120370371</v>
      </c>
    </row>
    <row r="1867" spans="1:20" x14ac:dyDescent="0.35">
      <c r="A1867" t="s">
        <v>98</v>
      </c>
      <c r="B1867" t="s">
        <v>99</v>
      </c>
      <c r="C1867" t="s">
        <v>92</v>
      </c>
      <c r="D1867" s="29">
        <v>45593</v>
      </c>
      <c r="E1867">
        <v>0</v>
      </c>
      <c r="F1867">
        <v>0</v>
      </c>
      <c r="G1867">
        <v>1</v>
      </c>
      <c r="H1867">
        <v>-2.5999999999999999E-3</v>
      </c>
      <c r="J1867">
        <v>0</v>
      </c>
      <c r="K1867">
        <v>100</v>
      </c>
      <c r="R1867">
        <v>99.740673999999999</v>
      </c>
      <c r="S1867" t="s">
        <v>204</v>
      </c>
      <c r="T1867" s="247">
        <v>45338.333437499998</v>
      </c>
    </row>
    <row r="1868" spans="1:20" x14ac:dyDescent="0.35">
      <c r="A1868" t="s">
        <v>98</v>
      </c>
      <c r="B1868" t="s">
        <v>99</v>
      </c>
      <c r="C1868" t="s">
        <v>92</v>
      </c>
      <c r="D1868" s="29">
        <v>45594</v>
      </c>
      <c r="E1868">
        <v>0</v>
      </c>
      <c r="F1868">
        <v>0</v>
      </c>
      <c r="G1868">
        <v>1</v>
      </c>
      <c r="H1868">
        <v>-2.5999999999999999E-3</v>
      </c>
      <c r="J1868">
        <v>0</v>
      </c>
      <c r="K1868">
        <v>100</v>
      </c>
      <c r="R1868">
        <v>99.740673999999999</v>
      </c>
      <c r="S1868" t="s">
        <v>204</v>
      </c>
      <c r="T1868" s="247">
        <v>45338.333437499998</v>
      </c>
    </row>
    <row r="1869" spans="1:20" x14ac:dyDescent="0.35">
      <c r="A1869" t="s">
        <v>98</v>
      </c>
      <c r="B1869" t="s">
        <v>99</v>
      </c>
      <c r="C1869" t="s">
        <v>92</v>
      </c>
      <c r="D1869" s="29">
        <v>45595</v>
      </c>
      <c r="E1869">
        <v>0</v>
      </c>
      <c r="F1869">
        <v>0</v>
      </c>
      <c r="G1869">
        <v>1</v>
      </c>
      <c r="H1869">
        <v>-2.5999999999999999E-3</v>
      </c>
      <c r="J1869">
        <v>0</v>
      </c>
      <c r="K1869">
        <v>100</v>
      </c>
      <c r="R1869">
        <v>99.740673999999999</v>
      </c>
      <c r="S1869" t="s">
        <v>204</v>
      </c>
      <c r="T1869" s="247">
        <v>45338.333437499998</v>
      </c>
    </row>
    <row r="1870" spans="1:20" x14ac:dyDescent="0.35">
      <c r="A1870" t="s">
        <v>98</v>
      </c>
      <c r="B1870" t="s">
        <v>99</v>
      </c>
      <c r="C1870" t="s">
        <v>92</v>
      </c>
      <c r="D1870" s="29">
        <v>45596</v>
      </c>
      <c r="E1870">
        <v>0</v>
      </c>
      <c r="F1870">
        <v>0</v>
      </c>
      <c r="G1870">
        <v>1</v>
      </c>
      <c r="H1870">
        <v>-2.5999999999999999E-3</v>
      </c>
      <c r="J1870">
        <v>0</v>
      </c>
      <c r="K1870">
        <v>100</v>
      </c>
      <c r="R1870">
        <v>99.740673999999999</v>
      </c>
      <c r="S1870" t="s">
        <v>204</v>
      </c>
      <c r="T1870" s="247">
        <v>45338.333437499998</v>
      </c>
    </row>
    <row r="1871" spans="1:20" x14ac:dyDescent="0.35">
      <c r="A1871" t="s">
        <v>98</v>
      </c>
      <c r="B1871" t="s">
        <v>99</v>
      </c>
      <c r="C1871" t="s">
        <v>92</v>
      </c>
      <c r="D1871" s="29">
        <v>45597</v>
      </c>
      <c r="E1871">
        <v>0</v>
      </c>
      <c r="F1871">
        <v>0</v>
      </c>
      <c r="G1871">
        <v>0</v>
      </c>
      <c r="H1871">
        <v>0</v>
      </c>
      <c r="R1871">
        <v>99.740673999999999</v>
      </c>
      <c r="S1871" t="s">
        <v>204</v>
      </c>
      <c r="T1871" s="247">
        <v>45292.313101851854</v>
      </c>
    </row>
    <row r="1872" spans="1:20" x14ac:dyDescent="0.35">
      <c r="A1872" t="s">
        <v>98</v>
      </c>
      <c r="B1872" t="s">
        <v>99</v>
      </c>
      <c r="C1872" t="s">
        <v>92</v>
      </c>
      <c r="D1872" s="29">
        <v>45598</v>
      </c>
      <c r="E1872">
        <v>0</v>
      </c>
      <c r="F1872">
        <v>0</v>
      </c>
      <c r="G1872">
        <v>0</v>
      </c>
      <c r="H1872">
        <v>0</v>
      </c>
      <c r="R1872">
        <v>99.740673999999999</v>
      </c>
      <c r="S1872" t="s">
        <v>204</v>
      </c>
      <c r="T1872" s="247">
        <v>45292.313796296294</v>
      </c>
    </row>
    <row r="1873" spans="1:20" x14ac:dyDescent="0.35">
      <c r="A1873" t="s">
        <v>98</v>
      </c>
      <c r="B1873" t="s">
        <v>99</v>
      </c>
      <c r="C1873" t="s">
        <v>92</v>
      </c>
      <c r="D1873" s="29">
        <v>45599</v>
      </c>
      <c r="E1873">
        <v>0</v>
      </c>
      <c r="F1873">
        <v>0</v>
      </c>
      <c r="G1873">
        <v>0</v>
      </c>
      <c r="H1873">
        <v>0</v>
      </c>
      <c r="R1873">
        <v>99.740673999999999</v>
      </c>
      <c r="S1873" t="s">
        <v>204</v>
      </c>
      <c r="T1873" s="247">
        <v>45292.313807870371</v>
      </c>
    </row>
    <row r="1874" spans="1:20" x14ac:dyDescent="0.35">
      <c r="A1874" t="s">
        <v>98</v>
      </c>
      <c r="B1874" t="s">
        <v>99</v>
      </c>
      <c r="C1874" t="s">
        <v>92</v>
      </c>
      <c r="D1874" s="29">
        <v>45600</v>
      </c>
      <c r="E1874">
        <v>0</v>
      </c>
      <c r="F1874">
        <v>0</v>
      </c>
      <c r="G1874">
        <v>0</v>
      </c>
      <c r="H1874">
        <v>0</v>
      </c>
      <c r="R1874">
        <v>99.740673999999999</v>
      </c>
      <c r="S1874" t="s">
        <v>204</v>
      </c>
      <c r="T1874" s="247">
        <v>45292.313831018517</v>
      </c>
    </row>
    <row r="1875" spans="1:20" x14ac:dyDescent="0.35">
      <c r="A1875" t="s">
        <v>98</v>
      </c>
      <c r="B1875" t="s">
        <v>99</v>
      </c>
      <c r="C1875" t="s">
        <v>92</v>
      </c>
      <c r="D1875" s="29">
        <v>45601</v>
      </c>
      <c r="E1875">
        <v>0</v>
      </c>
      <c r="F1875">
        <v>0</v>
      </c>
      <c r="G1875">
        <v>0</v>
      </c>
      <c r="H1875">
        <v>0</v>
      </c>
      <c r="R1875">
        <v>99.740673999999999</v>
      </c>
      <c r="S1875" t="s">
        <v>204</v>
      </c>
      <c r="T1875" s="247">
        <v>45292.313842592594</v>
      </c>
    </row>
    <row r="1876" spans="1:20" x14ac:dyDescent="0.35">
      <c r="A1876" t="s">
        <v>98</v>
      </c>
      <c r="B1876" t="s">
        <v>99</v>
      </c>
      <c r="C1876" t="s">
        <v>92</v>
      </c>
      <c r="D1876" s="29">
        <v>45602</v>
      </c>
      <c r="E1876">
        <v>0</v>
      </c>
      <c r="F1876">
        <v>0</v>
      </c>
      <c r="G1876">
        <v>0</v>
      </c>
      <c r="H1876">
        <v>0</v>
      </c>
      <c r="R1876">
        <v>99.740673999999999</v>
      </c>
      <c r="S1876" t="s">
        <v>204</v>
      </c>
      <c r="T1876" s="247">
        <v>45292.31386574074</v>
      </c>
    </row>
    <row r="1877" spans="1:20" x14ac:dyDescent="0.35">
      <c r="A1877" t="s">
        <v>98</v>
      </c>
      <c r="B1877" t="s">
        <v>99</v>
      </c>
      <c r="C1877" t="s">
        <v>92</v>
      </c>
      <c r="D1877" s="29">
        <v>45603</v>
      </c>
      <c r="E1877">
        <v>0</v>
      </c>
      <c r="F1877">
        <v>0</v>
      </c>
      <c r="G1877">
        <v>0</v>
      </c>
      <c r="H1877">
        <v>0</v>
      </c>
      <c r="R1877">
        <v>99.740673999999999</v>
      </c>
      <c r="S1877" t="s">
        <v>204</v>
      </c>
      <c r="T1877" s="247">
        <v>45292.313877314817</v>
      </c>
    </row>
    <row r="1878" spans="1:20" x14ac:dyDescent="0.35">
      <c r="A1878" t="s">
        <v>98</v>
      </c>
      <c r="B1878" t="s">
        <v>99</v>
      </c>
      <c r="C1878" t="s">
        <v>92</v>
      </c>
      <c r="D1878" s="29">
        <v>45604</v>
      </c>
      <c r="E1878">
        <v>0</v>
      </c>
      <c r="F1878">
        <v>0</v>
      </c>
      <c r="G1878">
        <v>0</v>
      </c>
      <c r="H1878">
        <v>0</v>
      </c>
      <c r="R1878">
        <v>99.740673999999999</v>
      </c>
      <c r="S1878" t="s">
        <v>204</v>
      </c>
      <c r="T1878" s="247">
        <v>45292.313888888886</v>
      </c>
    </row>
    <row r="1879" spans="1:20" x14ac:dyDescent="0.35">
      <c r="A1879" t="s">
        <v>98</v>
      </c>
      <c r="B1879" t="s">
        <v>99</v>
      </c>
      <c r="C1879" t="s">
        <v>92</v>
      </c>
      <c r="D1879" s="29">
        <v>45605</v>
      </c>
      <c r="E1879">
        <v>0</v>
      </c>
      <c r="F1879">
        <v>0</v>
      </c>
      <c r="G1879">
        <v>0</v>
      </c>
      <c r="H1879">
        <v>0</v>
      </c>
      <c r="R1879">
        <v>99.740673999999999</v>
      </c>
      <c r="S1879" t="s">
        <v>204</v>
      </c>
      <c r="T1879" s="247">
        <v>45292.31391203704</v>
      </c>
    </row>
    <row r="1880" spans="1:20" x14ac:dyDescent="0.35">
      <c r="A1880" t="s">
        <v>98</v>
      </c>
      <c r="B1880" t="s">
        <v>99</v>
      </c>
      <c r="C1880" t="s">
        <v>92</v>
      </c>
      <c r="D1880" s="29">
        <v>45606</v>
      </c>
      <c r="E1880">
        <v>0</v>
      </c>
      <c r="F1880">
        <v>0</v>
      </c>
      <c r="G1880">
        <v>0</v>
      </c>
      <c r="H1880">
        <v>0</v>
      </c>
      <c r="R1880">
        <v>99.740673999999999</v>
      </c>
      <c r="S1880" t="s">
        <v>204</v>
      </c>
      <c r="T1880" s="247">
        <v>45292.313923611109</v>
      </c>
    </row>
    <row r="1881" spans="1:20" x14ac:dyDescent="0.35">
      <c r="A1881" t="s">
        <v>98</v>
      </c>
      <c r="B1881" t="s">
        <v>99</v>
      </c>
      <c r="C1881" t="s">
        <v>92</v>
      </c>
      <c r="D1881" s="29">
        <v>45607</v>
      </c>
      <c r="E1881">
        <v>0</v>
      </c>
      <c r="F1881">
        <v>0</v>
      </c>
      <c r="G1881">
        <v>0</v>
      </c>
      <c r="H1881">
        <v>0</v>
      </c>
      <c r="R1881">
        <v>99.740673999999999</v>
      </c>
      <c r="S1881" t="s">
        <v>204</v>
      </c>
      <c r="T1881" s="247">
        <v>45292.313935185186</v>
      </c>
    </row>
    <row r="1882" spans="1:20" x14ac:dyDescent="0.35">
      <c r="A1882" t="s">
        <v>98</v>
      </c>
      <c r="B1882" t="s">
        <v>99</v>
      </c>
      <c r="C1882" t="s">
        <v>92</v>
      </c>
      <c r="D1882" s="29">
        <v>45608</v>
      </c>
      <c r="E1882">
        <v>0</v>
      </c>
      <c r="F1882">
        <v>0</v>
      </c>
      <c r="G1882">
        <v>0</v>
      </c>
      <c r="H1882">
        <v>0</v>
      </c>
      <c r="R1882">
        <v>99.740673999999999</v>
      </c>
      <c r="S1882" t="s">
        <v>204</v>
      </c>
      <c r="T1882" s="247">
        <v>45292.313958333332</v>
      </c>
    </row>
    <row r="1883" spans="1:20" x14ac:dyDescent="0.35">
      <c r="A1883" t="s">
        <v>98</v>
      </c>
      <c r="B1883" t="s">
        <v>99</v>
      </c>
      <c r="C1883" t="s">
        <v>92</v>
      </c>
      <c r="D1883" s="29">
        <v>45609</v>
      </c>
      <c r="E1883">
        <v>0</v>
      </c>
      <c r="F1883">
        <v>0</v>
      </c>
      <c r="G1883">
        <v>0</v>
      </c>
      <c r="H1883">
        <v>0</v>
      </c>
      <c r="R1883">
        <v>99.740673999999999</v>
      </c>
      <c r="S1883" t="s">
        <v>204</v>
      </c>
      <c r="T1883" s="247">
        <v>45292.313969907409</v>
      </c>
    </row>
    <row r="1884" spans="1:20" x14ac:dyDescent="0.35">
      <c r="A1884" t="s">
        <v>98</v>
      </c>
      <c r="B1884" t="s">
        <v>99</v>
      </c>
      <c r="C1884" t="s">
        <v>92</v>
      </c>
      <c r="D1884" s="29">
        <v>45610</v>
      </c>
      <c r="E1884">
        <v>0</v>
      </c>
      <c r="F1884">
        <v>0</v>
      </c>
      <c r="G1884">
        <v>0</v>
      </c>
      <c r="H1884">
        <v>0</v>
      </c>
      <c r="R1884">
        <v>99.740673999999999</v>
      </c>
      <c r="S1884" t="s">
        <v>204</v>
      </c>
      <c r="T1884" s="247">
        <v>45292.313993055555</v>
      </c>
    </row>
    <row r="1885" spans="1:20" x14ac:dyDescent="0.35">
      <c r="A1885" t="s">
        <v>98</v>
      </c>
      <c r="B1885" t="s">
        <v>99</v>
      </c>
      <c r="C1885" t="s">
        <v>92</v>
      </c>
      <c r="D1885" s="29">
        <v>45611</v>
      </c>
      <c r="E1885">
        <v>0</v>
      </c>
      <c r="F1885">
        <v>0</v>
      </c>
      <c r="G1885">
        <v>0</v>
      </c>
      <c r="H1885">
        <v>0</v>
      </c>
      <c r="R1885">
        <v>99.740673999999999</v>
      </c>
      <c r="S1885" t="s">
        <v>204</v>
      </c>
      <c r="T1885" s="247">
        <v>45292.314004629632</v>
      </c>
    </row>
    <row r="1886" spans="1:20" x14ac:dyDescent="0.35">
      <c r="A1886" t="s">
        <v>98</v>
      </c>
      <c r="B1886" t="s">
        <v>99</v>
      </c>
      <c r="C1886" t="s">
        <v>92</v>
      </c>
      <c r="D1886" s="29">
        <v>45612</v>
      </c>
      <c r="E1886">
        <v>0</v>
      </c>
      <c r="F1886">
        <v>0</v>
      </c>
      <c r="G1886">
        <v>0</v>
      </c>
      <c r="H1886">
        <v>0</v>
      </c>
      <c r="R1886">
        <v>99.740673999999999</v>
      </c>
      <c r="S1886" t="s">
        <v>204</v>
      </c>
      <c r="T1886" s="247">
        <v>45292.314016203702</v>
      </c>
    </row>
    <row r="1887" spans="1:20" x14ac:dyDescent="0.35">
      <c r="A1887" t="s">
        <v>98</v>
      </c>
      <c r="B1887" t="s">
        <v>99</v>
      </c>
      <c r="C1887" t="s">
        <v>92</v>
      </c>
      <c r="D1887" s="29">
        <v>45613</v>
      </c>
      <c r="E1887">
        <v>0</v>
      </c>
      <c r="F1887">
        <v>0</v>
      </c>
      <c r="G1887">
        <v>0</v>
      </c>
      <c r="H1887">
        <v>0</v>
      </c>
      <c r="R1887">
        <v>99.740673999999999</v>
      </c>
      <c r="S1887" t="s">
        <v>204</v>
      </c>
      <c r="T1887" s="247">
        <v>45292.314039351855</v>
      </c>
    </row>
    <row r="1888" spans="1:20" x14ac:dyDescent="0.35">
      <c r="A1888" t="s">
        <v>98</v>
      </c>
      <c r="B1888" t="s">
        <v>99</v>
      </c>
      <c r="C1888" t="s">
        <v>92</v>
      </c>
      <c r="D1888" s="29">
        <v>45614</v>
      </c>
      <c r="E1888">
        <v>0</v>
      </c>
      <c r="F1888">
        <v>0</v>
      </c>
      <c r="G1888">
        <v>0</v>
      </c>
      <c r="H1888">
        <v>0</v>
      </c>
      <c r="R1888">
        <v>99.740673999999999</v>
      </c>
      <c r="S1888" t="s">
        <v>204</v>
      </c>
      <c r="T1888" s="247">
        <v>45292.314050925925</v>
      </c>
    </row>
    <row r="1889" spans="1:20" x14ac:dyDescent="0.35">
      <c r="A1889" t="s">
        <v>98</v>
      </c>
      <c r="B1889" t="s">
        <v>99</v>
      </c>
      <c r="C1889" t="s">
        <v>92</v>
      </c>
      <c r="D1889" s="29">
        <v>45615</v>
      </c>
      <c r="E1889">
        <v>0</v>
      </c>
      <c r="F1889">
        <v>0</v>
      </c>
      <c r="G1889">
        <v>0</v>
      </c>
      <c r="H1889">
        <v>0</v>
      </c>
      <c r="R1889">
        <v>99.740673999999999</v>
      </c>
      <c r="S1889" t="s">
        <v>204</v>
      </c>
      <c r="T1889" s="247">
        <v>45292.314074074071</v>
      </c>
    </row>
    <row r="1890" spans="1:20" x14ac:dyDescent="0.35">
      <c r="A1890" t="s">
        <v>98</v>
      </c>
      <c r="B1890" t="s">
        <v>99</v>
      </c>
      <c r="C1890" t="s">
        <v>92</v>
      </c>
      <c r="D1890" s="29">
        <v>45616</v>
      </c>
      <c r="E1890">
        <v>0</v>
      </c>
      <c r="F1890">
        <v>0</v>
      </c>
      <c r="G1890">
        <v>0</v>
      </c>
      <c r="H1890">
        <v>0</v>
      </c>
      <c r="R1890">
        <v>99.740673999999999</v>
      </c>
      <c r="S1890" t="s">
        <v>204</v>
      </c>
      <c r="T1890" s="247">
        <v>45292.314085648148</v>
      </c>
    </row>
    <row r="1891" spans="1:20" x14ac:dyDescent="0.35">
      <c r="A1891" t="s">
        <v>98</v>
      </c>
      <c r="B1891" t="s">
        <v>99</v>
      </c>
      <c r="C1891" t="s">
        <v>92</v>
      </c>
      <c r="D1891" s="29">
        <v>45617</v>
      </c>
      <c r="E1891">
        <v>0</v>
      </c>
      <c r="F1891">
        <v>0</v>
      </c>
      <c r="G1891">
        <v>0</v>
      </c>
      <c r="H1891">
        <v>0</v>
      </c>
      <c r="R1891">
        <v>99.740673999999999</v>
      </c>
      <c r="S1891" t="s">
        <v>204</v>
      </c>
      <c r="T1891" s="247">
        <v>45292.314108796294</v>
      </c>
    </row>
    <row r="1892" spans="1:20" x14ac:dyDescent="0.35">
      <c r="A1892" t="s">
        <v>98</v>
      </c>
      <c r="B1892" t="s">
        <v>99</v>
      </c>
      <c r="C1892" t="s">
        <v>92</v>
      </c>
      <c r="D1892" s="29">
        <v>45618</v>
      </c>
      <c r="E1892">
        <v>0</v>
      </c>
      <c r="F1892">
        <v>0</v>
      </c>
      <c r="G1892">
        <v>0</v>
      </c>
      <c r="H1892">
        <v>0</v>
      </c>
      <c r="R1892">
        <v>99.740673999999999</v>
      </c>
      <c r="S1892" t="s">
        <v>204</v>
      </c>
      <c r="T1892" s="247">
        <v>45292.314120370371</v>
      </c>
    </row>
    <row r="1893" spans="1:20" x14ac:dyDescent="0.35">
      <c r="A1893" t="s">
        <v>98</v>
      </c>
      <c r="B1893" t="s">
        <v>99</v>
      </c>
      <c r="C1893" t="s">
        <v>92</v>
      </c>
      <c r="D1893" s="29">
        <v>45619</v>
      </c>
      <c r="E1893">
        <v>0</v>
      </c>
      <c r="F1893">
        <v>0</v>
      </c>
      <c r="G1893">
        <v>0</v>
      </c>
      <c r="H1893">
        <v>0</v>
      </c>
      <c r="R1893">
        <v>99.740673999999999</v>
      </c>
      <c r="S1893" t="s">
        <v>204</v>
      </c>
      <c r="T1893" s="247">
        <v>45292.314131944448</v>
      </c>
    </row>
    <row r="1894" spans="1:20" x14ac:dyDescent="0.35">
      <c r="A1894" t="s">
        <v>98</v>
      </c>
      <c r="B1894" t="s">
        <v>99</v>
      </c>
      <c r="C1894" t="s">
        <v>92</v>
      </c>
      <c r="D1894" s="29">
        <v>45620</v>
      </c>
      <c r="E1894">
        <v>0</v>
      </c>
      <c r="F1894">
        <v>0</v>
      </c>
      <c r="G1894">
        <v>0</v>
      </c>
      <c r="H1894">
        <v>0</v>
      </c>
      <c r="R1894">
        <v>99.740673999999999</v>
      </c>
      <c r="S1894" t="s">
        <v>204</v>
      </c>
      <c r="T1894" s="247">
        <v>45292.314155092594</v>
      </c>
    </row>
    <row r="1895" spans="1:20" x14ac:dyDescent="0.35">
      <c r="A1895" t="s">
        <v>98</v>
      </c>
      <c r="B1895" t="s">
        <v>99</v>
      </c>
      <c r="C1895" t="s">
        <v>92</v>
      </c>
      <c r="D1895" s="29">
        <v>45621</v>
      </c>
      <c r="E1895">
        <v>0</v>
      </c>
      <c r="F1895">
        <v>0</v>
      </c>
      <c r="G1895">
        <v>0</v>
      </c>
      <c r="H1895">
        <v>0</v>
      </c>
      <c r="R1895">
        <v>99.740673999999999</v>
      </c>
      <c r="S1895" t="s">
        <v>204</v>
      </c>
      <c r="T1895" s="247">
        <v>45292.314166666663</v>
      </c>
    </row>
    <row r="1896" spans="1:20" x14ac:dyDescent="0.35">
      <c r="A1896" t="s">
        <v>98</v>
      </c>
      <c r="B1896" t="s">
        <v>99</v>
      </c>
      <c r="C1896" t="s">
        <v>92</v>
      </c>
      <c r="D1896" s="29">
        <v>45622</v>
      </c>
      <c r="E1896">
        <v>0</v>
      </c>
      <c r="F1896">
        <v>0</v>
      </c>
      <c r="G1896">
        <v>0</v>
      </c>
      <c r="H1896">
        <v>0</v>
      </c>
      <c r="R1896">
        <v>99.740673999999999</v>
      </c>
      <c r="S1896" t="s">
        <v>204</v>
      </c>
      <c r="T1896" s="247">
        <v>45292.314189814817</v>
      </c>
    </row>
    <row r="1897" spans="1:20" x14ac:dyDescent="0.35">
      <c r="A1897" t="s">
        <v>98</v>
      </c>
      <c r="B1897" t="s">
        <v>99</v>
      </c>
      <c r="C1897" t="s">
        <v>92</v>
      </c>
      <c r="D1897" s="29">
        <v>45623</v>
      </c>
      <c r="E1897">
        <v>0</v>
      </c>
      <c r="F1897">
        <v>0</v>
      </c>
      <c r="G1897">
        <v>0</v>
      </c>
      <c r="H1897">
        <v>0</v>
      </c>
      <c r="R1897">
        <v>99.740673999999999</v>
      </c>
      <c r="S1897" t="s">
        <v>204</v>
      </c>
      <c r="T1897" s="247">
        <v>45292.314201388886</v>
      </c>
    </row>
    <row r="1898" spans="1:20" x14ac:dyDescent="0.35">
      <c r="A1898" t="s">
        <v>98</v>
      </c>
      <c r="B1898" t="s">
        <v>99</v>
      </c>
      <c r="C1898" t="s">
        <v>92</v>
      </c>
      <c r="D1898" s="29">
        <v>45624</v>
      </c>
      <c r="E1898">
        <v>0</v>
      </c>
      <c r="F1898">
        <v>0</v>
      </c>
      <c r="G1898">
        <v>0</v>
      </c>
      <c r="H1898">
        <v>0</v>
      </c>
      <c r="R1898">
        <v>99.740673999999999</v>
      </c>
      <c r="S1898" t="s">
        <v>204</v>
      </c>
      <c r="T1898" s="247">
        <v>45292.314212962963</v>
      </c>
    </row>
    <row r="1899" spans="1:20" x14ac:dyDescent="0.35">
      <c r="A1899" t="s">
        <v>98</v>
      </c>
      <c r="B1899" t="s">
        <v>99</v>
      </c>
      <c r="C1899" t="s">
        <v>92</v>
      </c>
      <c r="D1899" s="29">
        <v>45625</v>
      </c>
      <c r="E1899">
        <v>0</v>
      </c>
      <c r="F1899">
        <v>0</v>
      </c>
      <c r="G1899">
        <v>0</v>
      </c>
      <c r="H1899">
        <v>0</v>
      </c>
      <c r="R1899">
        <v>99.740673999999999</v>
      </c>
      <c r="S1899" t="s">
        <v>204</v>
      </c>
      <c r="T1899" s="247">
        <v>45292.314236111109</v>
      </c>
    </row>
    <row r="1900" spans="1:20" x14ac:dyDescent="0.35">
      <c r="A1900" t="s">
        <v>98</v>
      </c>
      <c r="B1900" t="s">
        <v>99</v>
      </c>
      <c r="C1900" t="s">
        <v>92</v>
      </c>
      <c r="D1900" s="29">
        <v>45626</v>
      </c>
      <c r="E1900">
        <v>0</v>
      </c>
      <c r="F1900">
        <v>0</v>
      </c>
      <c r="G1900">
        <v>0</v>
      </c>
      <c r="H1900">
        <v>0</v>
      </c>
      <c r="R1900">
        <v>99.740673999999999</v>
      </c>
      <c r="S1900" t="s">
        <v>204</v>
      </c>
      <c r="T1900" s="247">
        <v>45292.314247685186</v>
      </c>
    </row>
    <row r="1901" spans="1:20" x14ac:dyDescent="0.35">
      <c r="A1901" t="s">
        <v>98</v>
      </c>
      <c r="B1901" t="s">
        <v>99</v>
      </c>
      <c r="C1901" t="s">
        <v>92</v>
      </c>
      <c r="D1901" s="29">
        <v>45627</v>
      </c>
      <c r="E1901">
        <v>0</v>
      </c>
      <c r="F1901">
        <v>0</v>
      </c>
      <c r="G1901">
        <v>0</v>
      </c>
      <c r="H1901">
        <v>0</v>
      </c>
      <c r="R1901">
        <v>99.740673999999999</v>
      </c>
      <c r="S1901" t="s">
        <v>204</v>
      </c>
      <c r="T1901" s="247">
        <v>45323.313067129631</v>
      </c>
    </row>
    <row r="1902" spans="1:20" x14ac:dyDescent="0.35">
      <c r="A1902" t="s">
        <v>98</v>
      </c>
      <c r="B1902" t="s">
        <v>99</v>
      </c>
      <c r="C1902" t="s">
        <v>92</v>
      </c>
      <c r="D1902" s="29">
        <v>45628</v>
      </c>
      <c r="E1902">
        <v>0</v>
      </c>
      <c r="F1902">
        <v>0</v>
      </c>
      <c r="G1902">
        <v>0</v>
      </c>
      <c r="H1902">
        <v>0</v>
      </c>
      <c r="R1902">
        <v>99.740673999999999</v>
      </c>
      <c r="S1902" t="s">
        <v>204</v>
      </c>
      <c r="T1902" s="247">
        <v>45323.313761574071</v>
      </c>
    </row>
    <row r="1903" spans="1:20" x14ac:dyDescent="0.35">
      <c r="A1903" t="s">
        <v>98</v>
      </c>
      <c r="B1903" t="s">
        <v>99</v>
      </c>
      <c r="C1903" t="s">
        <v>92</v>
      </c>
      <c r="D1903" s="29">
        <v>45629</v>
      </c>
      <c r="E1903">
        <v>0</v>
      </c>
      <c r="F1903">
        <v>0</v>
      </c>
      <c r="G1903">
        <v>0</v>
      </c>
      <c r="H1903">
        <v>0</v>
      </c>
      <c r="R1903">
        <v>99.740673999999999</v>
      </c>
      <c r="S1903" t="s">
        <v>204</v>
      </c>
      <c r="T1903" s="247">
        <v>45323.313796296294</v>
      </c>
    </row>
    <row r="1904" spans="1:20" x14ac:dyDescent="0.35">
      <c r="A1904" t="s">
        <v>98</v>
      </c>
      <c r="B1904" t="s">
        <v>99</v>
      </c>
      <c r="C1904" t="s">
        <v>92</v>
      </c>
      <c r="D1904" s="29">
        <v>45630</v>
      </c>
      <c r="E1904">
        <v>0</v>
      </c>
      <c r="F1904">
        <v>0</v>
      </c>
      <c r="G1904">
        <v>0</v>
      </c>
      <c r="H1904">
        <v>0</v>
      </c>
      <c r="R1904">
        <v>99.740673999999999</v>
      </c>
      <c r="S1904" t="s">
        <v>204</v>
      </c>
      <c r="T1904" s="247">
        <v>45323.313819444447</v>
      </c>
    </row>
    <row r="1905" spans="1:20" x14ac:dyDescent="0.35">
      <c r="A1905" t="s">
        <v>98</v>
      </c>
      <c r="B1905" t="s">
        <v>99</v>
      </c>
      <c r="C1905" t="s">
        <v>92</v>
      </c>
      <c r="D1905" s="29">
        <v>45631</v>
      </c>
      <c r="E1905">
        <v>0</v>
      </c>
      <c r="F1905">
        <v>0</v>
      </c>
      <c r="G1905">
        <v>0</v>
      </c>
      <c r="H1905">
        <v>0</v>
      </c>
      <c r="R1905">
        <v>99.740673999999999</v>
      </c>
      <c r="S1905" t="s">
        <v>204</v>
      </c>
      <c r="T1905" s="247">
        <v>45323.313831018517</v>
      </c>
    </row>
    <row r="1906" spans="1:20" x14ac:dyDescent="0.35">
      <c r="A1906" t="s">
        <v>98</v>
      </c>
      <c r="B1906" t="s">
        <v>99</v>
      </c>
      <c r="C1906" t="s">
        <v>92</v>
      </c>
      <c r="D1906" s="29">
        <v>45632</v>
      </c>
      <c r="E1906">
        <v>0</v>
      </c>
      <c r="F1906">
        <v>0</v>
      </c>
      <c r="G1906">
        <v>0</v>
      </c>
      <c r="H1906">
        <v>0</v>
      </c>
      <c r="R1906">
        <v>99.740673999999999</v>
      </c>
      <c r="S1906" t="s">
        <v>204</v>
      </c>
      <c r="T1906" s="247">
        <v>45323.313854166663</v>
      </c>
    </row>
    <row r="1907" spans="1:20" x14ac:dyDescent="0.35">
      <c r="A1907" t="s">
        <v>98</v>
      </c>
      <c r="B1907" t="s">
        <v>99</v>
      </c>
      <c r="C1907" t="s">
        <v>92</v>
      </c>
      <c r="D1907" s="29">
        <v>45633</v>
      </c>
      <c r="E1907">
        <v>0</v>
      </c>
      <c r="F1907">
        <v>0</v>
      </c>
      <c r="G1907">
        <v>0</v>
      </c>
      <c r="H1907">
        <v>0</v>
      </c>
      <c r="R1907">
        <v>99.740673999999999</v>
      </c>
      <c r="S1907" t="s">
        <v>204</v>
      </c>
      <c r="T1907" s="247">
        <v>45323.313877314817</v>
      </c>
    </row>
    <row r="1908" spans="1:20" x14ac:dyDescent="0.35">
      <c r="A1908" t="s">
        <v>98</v>
      </c>
      <c r="B1908" t="s">
        <v>99</v>
      </c>
      <c r="C1908" t="s">
        <v>92</v>
      </c>
      <c r="D1908" s="29">
        <v>45634</v>
      </c>
      <c r="E1908">
        <v>0</v>
      </c>
      <c r="F1908">
        <v>0</v>
      </c>
      <c r="G1908">
        <v>0</v>
      </c>
      <c r="H1908">
        <v>0</v>
      </c>
      <c r="R1908">
        <v>99.740673999999999</v>
      </c>
      <c r="S1908" t="s">
        <v>204</v>
      </c>
      <c r="T1908" s="247">
        <v>45323.313900462963</v>
      </c>
    </row>
    <row r="1909" spans="1:20" x14ac:dyDescent="0.35">
      <c r="A1909" t="s">
        <v>98</v>
      </c>
      <c r="B1909" t="s">
        <v>99</v>
      </c>
      <c r="C1909" t="s">
        <v>92</v>
      </c>
      <c r="D1909" s="29">
        <v>45635</v>
      </c>
      <c r="E1909">
        <v>0</v>
      </c>
      <c r="F1909">
        <v>0</v>
      </c>
      <c r="G1909">
        <v>0</v>
      </c>
      <c r="H1909">
        <v>0</v>
      </c>
      <c r="R1909">
        <v>99.740673999999999</v>
      </c>
      <c r="S1909" t="s">
        <v>204</v>
      </c>
      <c r="T1909" s="247">
        <v>45323.313923611109</v>
      </c>
    </row>
    <row r="1910" spans="1:20" x14ac:dyDescent="0.35">
      <c r="A1910" t="s">
        <v>98</v>
      </c>
      <c r="B1910" t="s">
        <v>99</v>
      </c>
      <c r="C1910" t="s">
        <v>92</v>
      </c>
      <c r="D1910" s="29">
        <v>45636</v>
      </c>
      <c r="E1910">
        <v>0</v>
      </c>
      <c r="F1910">
        <v>0</v>
      </c>
      <c r="G1910">
        <v>0</v>
      </c>
      <c r="H1910">
        <v>0</v>
      </c>
      <c r="R1910">
        <v>99.740673999999999</v>
      </c>
      <c r="S1910" t="s">
        <v>204</v>
      </c>
      <c r="T1910" s="247">
        <v>45323.313958333332</v>
      </c>
    </row>
    <row r="1911" spans="1:20" x14ac:dyDescent="0.35">
      <c r="A1911" t="s">
        <v>98</v>
      </c>
      <c r="B1911" t="s">
        <v>99</v>
      </c>
      <c r="C1911" t="s">
        <v>92</v>
      </c>
      <c r="D1911" s="29">
        <v>45637</v>
      </c>
      <c r="E1911">
        <v>0</v>
      </c>
      <c r="F1911">
        <v>0</v>
      </c>
      <c r="G1911">
        <v>0</v>
      </c>
      <c r="H1911">
        <v>0</v>
      </c>
      <c r="R1911">
        <v>99.740673999999999</v>
      </c>
      <c r="S1911" t="s">
        <v>204</v>
      </c>
      <c r="T1911" s="247">
        <v>45323.313981481479</v>
      </c>
    </row>
    <row r="1912" spans="1:20" x14ac:dyDescent="0.35">
      <c r="A1912" t="s">
        <v>98</v>
      </c>
      <c r="B1912" t="s">
        <v>99</v>
      </c>
      <c r="C1912" t="s">
        <v>92</v>
      </c>
      <c r="D1912" s="29">
        <v>45638</v>
      </c>
      <c r="E1912">
        <v>0</v>
      </c>
      <c r="F1912">
        <v>0</v>
      </c>
      <c r="G1912">
        <v>0</v>
      </c>
      <c r="H1912">
        <v>0</v>
      </c>
      <c r="R1912">
        <v>99.740673999999999</v>
      </c>
      <c r="S1912" t="s">
        <v>204</v>
      </c>
      <c r="T1912" s="247">
        <v>45323.314004629632</v>
      </c>
    </row>
    <row r="1913" spans="1:20" x14ac:dyDescent="0.35">
      <c r="A1913" t="s">
        <v>98</v>
      </c>
      <c r="B1913" t="s">
        <v>99</v>
      </c>
      <c r="C1913" t="s">
        <v>92</v>
      </c>
      <c r="D1913" s="29">
        <v>45639</v>
      </c>
      <c r="E1913">
        <v>0</v>
      </c>
      <c r="F1913">
        <v>0</v>
      </c>
      <c r="G1913">
        <v>0</v>
      </c>
      <c r="H1913">
        <v>0</v>
      </c>
      <c r="R1913">
        <v>99.740673999999999</v>
      </c>
      <c r="S1913" t="s">
        <v>204</v>
      </c>
      <c r="T1913" s="247">
        <v>45323.314016203702</v>
      </c>
    </row>
    <row r="1914" spans="1:20" x14ac:dyDescent="0.35">
      <c r="A1914" t="s">
        <v>98</v>
      </c>
      <c r="B1914" t="s">
        <v>99</v>
      </c>
      <c r="C1914" t="s">
        <v>92</v>
      </c>
      <c r="D1914" s="29">
        <v>45640</v>
      </c>
      <c r="E1914">
        <v>0</v>
      </c>
      <c r="F1914">
        <v>0</v>
      </c>
      <c r="G1914">
        <v>0</v>
      </c>
      <c r="H1914">
        <v>0</v>
      </c>
      <c r="R1914">
        <v>99.740673999999999</v>
      </c>
      <c r="S1914" t="s">
        <v>204</v>
      </c>
      <c r="T1914" s="247">
        <v>45323.314027777778</v>
      </c>
    </row>
    <row r="1915" spans="1:20" x14ac:dyDescent="0.35">
      <c r="A1915" t="s">
        <v>98</v>
      </c>
      <c r="B1915" t="s">
        <v>99</v>
      </c>
      <c r="C1915" t="s">
        <v>92</v>
      </c>
      <c r="D1915" s="29">
        <v>45641</v>
      </c>
      <c r="E1915">
        <v>0</v>
      </c>
      <c r="F1915">
        <v>0</v>
      </c>
      <c r="G1915">
        <v>0</v>
      </c>
      <c r="H1915">
        <v>0</v>
      </c>
      <c r="R1915">
        <v>99.740673999999999</v>
      </c>
      <c r="S1915" t="s">
        <v>204</v>
      </c>
      <c r="T1915" s="247">
        <v>45323.314039351855</v>
      </c>
    </row>
    <row r="1916" spans="1:20" x14ac:dyDescent="0.35">
      <c r="A1916" t="s">
        <v>98</v>
      </c>
      <c r="B1916" t="s">
        <v>99</v>
      </c>
      <c r="C1916" t="s">
        <v>92</v>
      </c>
      <c r="D1916" s="29">
        <v>45642</v>
      </c>
      <c r="E1916">
        <v>0</v>
      </c>
      <c r="F1916">
        <v>0</v>
      </c>
      <c r="G1916">
        <v>0</v>
      </c>
      <c r="H1916">
        <v>0</v>
      </c>
      <c r="R1916">
        <v>99.740673999999999</v>
      </c>
      <c r="S1916" t="s">
        <v>204</v>
      </c>
      <c r="T1916" s="247">
        <v>45323.314062500001</v>
      </c>
    </row>
    <row r="1917" spans="1:20" x14ac:dyDescent="0.35">
      <c r="A1917" t="s">
        <v>98</v>
      </c>
      <c r="B1917" t="s">
        <v>99</v>
      </c>
      <c r="C1917" t="s">
        <v>92</v>
      </c>
      <c r="D1917" s="29">
        <v>45643</v>
      </c>
      <c r="E1917">
        <v>0</v>
      </c>
      <c r="F1917">
        <v>0</v>
      </c>
      <c r="G1917">
        <v>0</v>
      </c>
      <c r="H1917">
        <v>0</v>
      </c>
      <c r="R1917">
        <v>99.740673999999999</v>
      </c>
      <c r="S1917" t="s">
        <v>204</v>
      </c>
      <c r="T1917" s="247">
        <v>45323.314074074071</v>
      </c>
    </row>
    <row r="1918" spans="1:20" x14ac:dyDescent="0.35">
      <c r="A1918" t="s">
        <v>98</v>
      </c>
      <c r="B1918" t="s">
        <v>99</v>
      </c>
      <c r="C1918" t="s">
        <v>92</v>
      </c>
      <c r="D1918" s="29">
        <v>45644</v>
      </c>
      <c r="E1918">
        <v>0</v>
      </c>
      <c r="F1918">
        <v>0</v>
      </c>
      <c r="G1918">
        <v>0</v>
      </c>
      <c r="H1918">
        <v>0</v>
      </c>
      <c r="R1918">
        <v>99.740673999999999</v>
      </c>
      <c r="S1918" t="s">
        <v>204</v>
      </c>
      <c r="T1918" s="247">
        <v>45323.314085648148</v>
      </c>
    </row>
    <row r="1919" spans="1:20" x14ac:dyDescent="0.35">
      <c r="A1919" t="s">
        <v>98</v>
      </c>
      <c r="B1919" t="s">
        <v>99</v>
      </c>
      <c r="C1919" t="s">
        <v>92</v>
      </c>
      <c r="D1919" s="29">
        <v>45645</v>
      </c>
      <c r="E1919">
        <v>0</v>
      </c>
      <c r="F1919">
        <v>0</v>
      </c>
      <c r="G1919">
        <v>0</v>
      </c>
      <c r="H1919">
        <v>0</v>
      </c>
      <c r="R1919">
        <v>99.740673999999999</v>
      </c>
      <c r="S1919" t="s">
        <v>204</v>
      </c>
      <c r="T1919" s="247">
        <v>45323.314097222225</v>
      </c>
    </row>
    <row r="1920" spans="1:20" x14ac:dyDescent="0.35">
      <c r="A1920" t="s">
        <v>98</v>
      </c>
      <c r="B1920" t="s">
        <v>99</v>
      </c>
      <c r="C1920" t="s">
        <v>92</v>
      </c>
      <c r="D1920" s="29">
        <v>45646</v>
      </c>
      <c r="E1920">
        <v>0</v>
      </c>
      <c r="F1920">
        <v>0</v>
      </c>
      <c r="G1920">
        <v>0</v>
      </c>
      <c r="H1920">
        <v>0</v>
      </c>
      <c r="R1920">
        <v>99.740673999999999</v>
      </c>
      <c r="S1920" t="s">
        <v>204</v>
      </c>
      <c r="T1920" s="247">
        <v>45323.314108796294</v>
      </c>
    </row>
    <row r="1921" spans="1:20" x14ac:dyDescent="0.35">
      <c r="A1921" t="s">
        <v>98</v>
      </c>
      <c r="B1921" t="s">
        <v>99</v>
      </c>
      <c r="C1921" t="s">
        <v>92</v>
      </c>
      <c r="D1921" s="29">
        <v>45647</v>
      </c>
      <c r="E1921">
        <v>0</v>
      </c>
      <c r="F1921">
        <v>0</v>
      </c>
      <c r="G1921">
        <v>0</v>
      </c>
      <c r="H1921">
        <v>0</v>
      </c>
      <c r="R1921">
        <v>99.740673999999999</v>
      </c>
      <c r="S1921" t="s">
        <v>204</v>
      </c>
      <c r="T1921" s="247">
        <v>45323.314120370371</v>
      </c>
    </row>
    <row r="1922" spans="1:20" x14ac:dyDescent="0.35">
      <c r="A1922" t="s">
        <v>98</v>
      </c>
      <c r="B1922" t="s">
        <v>99</v>
      </c>
      <c r="C1922" t="s">
        <v>92</v>
      </c>
      <c r="D1922" s="29">
        <v>45648</v>
      </c>
      <c r="E1922">
        <v>0</v>
      </c>
      <c r="F1922">
        <v>0</v>
      </c>
      <c r="G1922">
        <v>0</v>
      </c>
      <c r="H1922">
        <v>0</v>
      </c>
      <c r="R1922">
        <v>99.740673999999999</v>
      </c>
      <c r="S1922" t="s">
        <v>204</v>
      </c>
      <c r="T1922" s="247">
        <v>45323.314131944448</v>
      </c>
    </row>
    <row r="1923" spans="1:20" x14ac:dyDescent="0.35">
      <c r="A1923" t="s">
        <v>98</v>
      </c>
      <c r="B1923" t="s">
        <v>99</v>
      </c>
      <c r="C1923" t="s">
        <v>92</v>
      </c>
      <c r="D1923" s="29">
        <v>45649</v>
      </c>
      <c r="E1923">
        <v>0</v>
      </c>
      <c r="F1923">
        <v>0</v>
      </c>
      <c r="G1923">
        <v>0</v>
      </c>
      <c r="H1923">
        <v>0</v>
      </c>
      <c r="R1923">
        <v>99.740673999999999</v>
      </c>
      <c r="S1923" t="s">
        <v>204</v>
      </c>
      <c r="T1923" s="247">
        <v>45323.314143518517</v>
      </c>
    </row>
    <row r="1924" spans="1:20" x14ac:dyDescent="0.35">
      <c r="A1924" t="s">
        <v>98</v>
      </c>
      <c r="B1924" t="s">
        <v>99</v>
      </c>
      <c r="C1924" t="s">
        <v>92</v>
      </c>
      <c r="D1924" s="29">
        <v>45650</v>
      </c>
      <c r="E1924">
        <v>0</v>
      </c>
      <c r="F1924">
        <v>0</v>
      </c>
      <c r="G1924">
        <v>0</v>
      </c>
      <c r="H1924">
        <v>0</v>
      </c>
      <c r="R1924">
        <v>99.740673999999999</v>
      </c>
      <c r="S1924" t="s">
        <v>204</v>
      </c>
      <c r="T1924" s="247">
        <v>45323.314143518517</v>
      </c>
    </row>
    <row r="1925" spans="1:20" x14ac:dyDescent="0.35">
      <c r="A1925" t="s">
        <v>98</v>
      </c>
      <c r="B1925" t="s">
        <v>99</v>
      </c>
      <c r="C1925" t="s">
        <v>92</v>
      </c>
      <c r="D1925" s="29">
        <v>45651</v>
      </c>
      <c r="E1925">
        <v>0</v>
      </c>
      <c r="F1925">
        <v>0</v>
      </c>
      <c r="G1925">
        <v>0</v>
      </c>
      <c r="H1925">
        <v>0</v>
      </c>
      <c r="R1925">
        <v>99.740673999999999</v>
      </c>
      <c r="S1925" t="s">
        <v>204</v>
      </c>
      <c r="T1925" s="247">
        <v>45323.314155092594</v>
      </c>
    </row>
    <row r="1926" spans="1:20" x14ac:dyDescent="0.35">
      <c r="A1926" t="s">
        <v>98</v>
      </c>
      <c r="B1926" t="s">
        <v>99</v>
      </c>
      <c r="C1926" t="s">
        <v>92</v>
      </c>
      <c r="D1926" s="29">
        <v>45652</v>
      </c>
      <c r="E1926">
        <v>0</v>
      </c>
      <c r="F1926">
        <v>0</v>
      </c>
      <c r="G1926">
        <v>0</v>
      </c>
      <c r="H1926">
        <v>0</v>
      </c>
      <c r="R1926">
        <v>99.740673999999999</v>
      </c>
      <c r="S1926" t="s">
        <v>204</v>
      </c>
      <c r="T1926" s="247">
        <v>45323.31417824074</v>
      </c>
    </row>
    <row r="1927" spans="1:20" x14ac:dyDescent="0.35">
      <c r="A1927" t="s">
        <v>98</v>
      </c>
      <c r="B1927" t="s">
        <v>99</v>
      </c>
      <c r="C1927" t="s">
        <v>92</v>
      </c>
      <c r="D1927" s="29">
        <v>45653</v>
      </c>
      <c r="E1927">
        <v>0</v>
      </c>
      <c r="F1927">
        <v>0</v>
      </c>
      <c r="G1927">
        <v>0</v>
      </c>
      <c r="H1927">
        <v>0</v>
      </c>
      <c r="R1927">
        <v>99.740673999999999</v>
      </c>
      <c r="S1927" t="s">
        <v>204</v>
      </c>
      <c r="T1927" s="247">
        <v>45323.31417824074</v>
      </c>
    </row>
    <row r="1928" spans="1:20" x14ac:dyDescent="0.35">
      <c r="A1928" t="s">
        <v>98</v>
      </c>
      <c r="B1928" t="s">
        <v>99</v>
      </c>
      <c r="C1928" t="s">
        <v>92</v>
      </c>
      <c r="D1928" s="29">
        <v>45654</v>
      </c>
      <c r="E1928">
        <v>0</v>
      </c>
      <c r="F1928">
        <v>0</v>
      </c>
      <c r="G1928">
        <v>0</v>
      </c>
      <c r="H1928">
        <v>0</v>
      </c>
      <c r="R1928">
        <v>99.740673999999999</v>
      </c>
      <c r="S1928" t="s">
        <v>204</v>
      </c>
      <c r="T1928" s="247">
        <v>45323.314189814817</v>
      </c>
    </row>
    <row r="1929" spans="1:20" x14ac:dyDescent="0.35">
      <c r="A1929" t="s">
        <v>98</v>
      </c>
      <c r="B1929" t="s">
        <v>99</v>
      </c>
      <c r="C1929" t="s">
        <v>92</v>
      </c>
      <c r="D1929" s="29">
        <v>45655</v>
      </c>
      <c r="E1929">
        <v>0</v>
      </c>
      <c r="F1929">
        <v>0</v>
      </c>
      <c r="G1929">
        <v>0</v>
      </c>
      <c r="H1929">
        <v>0</v>
      </c>
      <c r="R1929">
        <v>99.740673999999999</v>
      </c>
      <c r="S1929" t="s">
        <v>204</v>
      </c>
      <c r="T1929" s="247">
        <v>45323.314201388886</v>
      </c>
    </row>
    <row r="1930" spans="1:20" x14ac:dyDescent="0.35">
      <c r="A1930" t="s">
        <v>98</v>
      </c>
      <c r="B1930" t="s">
        <v>99</v>
      </c>
      <c r="C1930" t="s">
        <v>92</v>
      </c>
      <c r="D1930" s="29">
        <v>45656</v>
      </c>
      <c r="E1930">
        <v>0</v>
      </c>
      <c r="F1930">
        <v>0</v>
      </c>
      <c r="G1930">
        <v>0</v>
      </c>
      <c r="H1930">
        <v>0</v>
      </c>
      <c r="R1930">
        <v>99.740673999999999</v>
      </c>
      <c r="S1930" t="s">
        <v>204</v>
      </c>
      <c r="T1930" s="247">
        <v>45323.314212962963</v>
      </c>
    </row>
    <row r="1931" spans="1:20" x14ac:dyDescent="0.35">
      <c r="A1931" t="s">
        <v>98</v>
      </c>
      <c r="B1931" t="s">
        <v>99</v>
      </c>
      <c r="C1931" t="s">
        <v>92</v>
      </c>
      <c r="D1931" s="29">
        <v>45657</v>
      </c>
      <c r="E1931">
        <v>0</v>
      </c>
      <c r="F1931">
        <v>0</v>
      </c>
      <c r="G1931">
        <v>0</v>
      </c>
      <c r="H1931">
        <v>0</v>
      </c>
      <c r="R1931">
        <v>99.740673999999999</v>
      </c>
      <c r="S1931" t="s">
        <v>204</v>
      </c>
      <c r="T1931" s="247">
        <v>45323.31422453704</v>
      </c>
    </row>
    <row r="1932" spans="1:20" x14ac:dyDescent="0.35">
      <c r="A1932" t="s">
        <v>100</v>
      </c>
      <c r="B1932" t="s">
        <v>101</v>
      </c>
      <c r="C1932" t="s">
        <v>97</v>
      </c>
      <c r="D1932" s="29">
        <v>45383</v>
      </c>
      <c r="E1932">
        <v>0</v>
      </c>
      <c r="F1932">
        <v>0</v>
      </c>
      <c r="G1932">
        <v>0</v>
      </c>
      <c r="H1932">
        <v>0</v>
      </c>
      <c r="R1932">
        <v>0</v>
      </c>
      <c r="S1932" t="s">
        <v>204</v>
      </c>
      <c r="T1932" s="247">
        <v>45078.313310185185</v>
      </c>
    </row>
    <row r="1933" spans="1:20" x14ac:dyDescent="0.35">
      <c r="A1933" t="s">
        <v>100</v>
      </c>
      <c r="B1933" t="s">
        <v>101</v>
      </c>
      <c r="C1933" t="s">
        <v>97</v>
      </c>
      <c r="D1933" s="29">
        <v>45384</v>
      </c>
      <c r="E1933">
        <v>0</v>
      </c>
      <c r="F1933">
        <v>0</v>
      </c>
      <c r="G1933">
        <v>0</v>
      </c>
      <c r="H1933">
        <v>0</v>
      </c>
      <c r="R1933">
        <v>0</v>
      </c>
      <c r="S1933" t="s">
        <v>204</v>
      </c>
      <c r="T1933" s="247">
        <v>45078.31349537037</v>
      </c>
    </row>
    <row r="1934" spans="1:20" x14ac:dyDescent="0.35">
      <c r="A1934" t="s">
        <v>100</v>
      </c>
      <c r="B1934" t="s">
        <v>101</v>
      </c>
      <c r="C1934" t="s">
        <v>97</v>
      </c>
      <c r="D1934" s="29">
        <v>45385</v>
      </c>
      <c r="E1934">
        <v>0</v>
      </c>
      <c r="F1934">
        <v>0</v>
      </c>
      <c r="G1934">
        <v>0</v>
      </c>
      <c r="H1934">
        <v>0</v>
      </c>
      <c r="R1934">
        <v>0</v>
      </c>
      <c r="S1934" t="s">
        <v>204</v>
      </c>
      <c r="T1934" s="247">
        <v>45078.313530092593</v>
      </c>
    </row>
    <row r="1935" spans="1:20" x14ac:dyDescent="0.35">
      <c r="A1935" t="s">
        <v>100</v>
      </c>
      <c r="B1935" t="s">
        <v>101</v>
      </c>
      <c r="C1935" t="s">
        <v>97</v>
      </c>
      <c r="D1935" s="29">
        <v>45386</v>
      </c>
      <c r="E1935">
        <v>0</v>
      </c>
      <c r="F1935">
        <v>0</v>
      </c>
      <c r="G1935">
        <v>0</v>
      </c>
      <c r="H1935">
        <v>0</v>
      </c>
      <c r="R1935">
        <v>0</v>
      </c>
      <c r="S1935" t="s">
        <v>204</v>
      </c>
      <c r="T1935" s="247">
        <v>45078.313530092593</v>
      </c>
    </row>
    <row r="1936" spans="1:20" x14ac:dyDescent="0.35">
      <c r="A1936" t="s">
        <v>100</v>
      </c>
      <c r="B1936" t="s">
        <v>101</v>
      </c>
      <c r="C1936" t="s">
        <v>97</v>
      </c>
      <c r="D1936" s="29">
        <v>45387</v>
      </c>
      <c r="E1936">
        <v>0</v>
      </c>
      <c r="F1936">
        <v>0</v>
      </c>
      <c r="G1936">
        <v>0</v>
      </c>
      <c r="H1936">
        <v>0</v>
      </c>
      <c r="R1936">
        <v>0</v>
      </c>
      <c r="S1936" t="s">
        <v>204</v>
      </c>
      <c r="T1936" s="247">
        <v>45078.313530092593</v>
      </c>
    </row>
    <row r="1937" spans="1:20" x14ac:dyDescent="0.35">
      <c r="A1937" t="s">
        <v>100</v>
      </c>
      <c r="B1937" t="s">
        <v>101</v>
      </c>
      <c r="C1937" t="s">
        <v>97</v>
      </c>
      <c r="D1937" s="29">
        <v>45388</v>
      </c>
      <c r="E1937">
        <v>0</v>
      </c>
      <c r="F1937">
        <v>0</v>
      </c>
      <c r="G1937">
        <v>0</v>
      </c>
      <c r="H1937">
        <v>0</v>
      </c>
      <c r="R1937">
        <v>0</v>
      </c>
      <c r="S1937" t="s">
        <v>204</v>
      </c>
      <c r="T1937" s="247">
        <v>45078.313530092593</v>
      </c>
    </row>
    <row r="1938" spans="1:20" x14ac:dyDescent="0.35">
      <c r="A1938" t="s">
        <v>100</v>
      </c>
      <c r="B1938" t="s">
        <v>101</v>
      </c>
      <c r="C1938" t="s">
        <v>97</v>
      </c>
      <c r="D1938" s="29">
        <v>45389</v>
      </c>
      <c r="E1938">
        <v>0</v>
      </c>
      <c r="F1938">
        <v>0</v>
      </c>
      <c r="G1938">
        <v>0</v>
      </c>
      <c r="H1938">
        <v>0</v>
      </c>
      <c r="R1938">
        <v>0</v>
      </c>
      <c r="S1938" t="s">
        <v>204</v>
      </c>
      <c r="T1938" s="247">
        <v>45078.31354166667</v>
      </c>
    </row>
    <row r="1939" spans="1:20" x14ac:dyDescent="0.35">
      <c r="A1939" t="s">
        <v>100</v>
      </c>
      <c r="B1939" t="s">
        <v>101</v>
      </c>
      <c r="C1939" t="s">
        <v>97</v>
      </c>
      <c r="D1939" s="29">
        <v>45390</v>
      </c>
      <c r="E1939">
        <v>0</v>
      </c>
      <c r="F1939">
        <v>0</v>
      </c>
      <c r="G1939">
        <v>0</v>
      </c>
      <c r="H1939">
        <v>0</v>
      </c>
      <c r="R1939">
        <v>0</v>
      </c>
      <c r="S1939" t="s">
        <v>204</v>
      </c>
      <c r="T1939" s="247">
        <v>45078.31354166667</v>
      </c>
    </row>
    <row r="1940" spans="1:20" x14ac:dyDescent="0.35">
      <c r="A1940" t="s">
        <v>100</v>
      </c>
      <c r="B1940" t="s">
        <v>101</v>
      </c>
      <c r="C1940" t="s">
        <v>97</v>
      </c>
      <c r="D1940" s="29">
        <v>45391</v>
      </c>
      <c r="E1940">
        <v>0</v>
      </c>
      <c r="F1940">
        <v>0</v>
      </c>
      <c r="G1940">
        <v>0</v>
      </c>
      <c r="H1940">
        <v>0</v>
      </c>
      <c r="R1940">
        <v>0</v>
      </c>
      <c r="S1940" t="s">
        <v>204</v>
      </c>
      <c r="T1940" s="247">
        <v>45078.31354166667</v>
      </c>
    </row>
    <row r="1941" spans="1:20" x14ac:dyDescent="0.35">
      <c r="A1941" t="s">
        <v>100</v>
      </c>
      <c r="B1941" t="s">
        <v>101</v>
      </c>
      <c r="C1941" t="s">
        <v>97</v>
      </c>
      <c r="D1941" s="29">
        <v>45392</v>
      </c>
      <c r="E1941">
        <v>0</v>
      </c>
      <c r="F1941">
        <v>0</v>
      </c>
      <c r="G1941">
        <v>0</v>
      </c>
      <c r="H1941">
        <v>0</v>
      </c>
      <c r="R1941">
        <v>0</v>
      </c>
      <c r="S1941" t="s">
        <v>204</v>
      </c>
      <c r="T1941" s="247">
        <v>45078.31355324074</v>
      </c>
    </row>
    <row r="1942" spans="1:20" x14ac:dyDescent="0.35">
      <c r="A1942" t="s">
        <v>100</v>
      </c>
      <c r="B1942" t="s">
        <v>101</v>
      </c>
      <c r="C1942" t="s">
        <v>97</v>
      </c>
      <c r="D1942" s="29">
        <v>45393</v>
      </c>
      <c r="E1942">
        <v>0</v>
      </c>
      <c r="F1942">
        <v>0</v>
      </c>
      <c r="G1942">
        <v>0</v>
      </c>
      <c r="H1942">
        <v>0</v>
      </c>
      <c r="R1942">
        <v>0</v>
      </c>
      <c r="S1942" t="s">
        <v>204</v>
      </c>
      <c r="T1942" s="247">
        <v>45078.31355324074</v>
      </c>
    </row>
    <row r="1943" spans="1:20" x14ac:dyDescent="0.35">
      <c r="A1943" t="s">
        <v>100</v>
      </c>
      <c r="B1943" t="s">
        <v>101</v>
      </c>
      <c r="C1943" t="s">
        <v>97</v>
      </c>
      <c r="D1943" s="29">
        <v>45394</v>
      </c>
      <c r="E1943">
        <v>0</v>
      </c>
      <c r="F1943">
        <v>0</v>
      </c>
      <c r="G1943">
        <v>0</v>
      </c>
      <c r="H1943">
        <v>0</v>
      </c>
      <c r="R1943">
        <v>0</v>
      </c>
      <c r="S1943" t="s">
        <v>204</v>
      </c>
      <c r="T1943" s="247">
        <v>45078.313564814816</v>
      </c>
    </row>
    <row r="1944" spans="1:20" x14ac:dyDescent="0.35">
      <c r="A1944" t="s">
        <v>100</v>
      </c>
      <c r="B1944" t="s">
        <v>101</v>
      </c>
      <c r="C1944" t="s">
        <v>97</v>
      </c>
      <c r="D1944" s="29">
        <v>45395</v>
      </c>
      <c r="E1944">
        <v>0</v>
      </c>
      <c r="F1944">
        <v>0</v>
      </c>
      <c r="G1944">
        <v>0</v>
      </c>
      <c r="H1944">
        <v>0</v>
      </c>
      <c r="R1944">
        <v>0</v>
      </c>
      <c r="S1944" t="s">
        <v>204</v>
      </c>
      <c r="T1944" s="247">
        <v>45078.313564814816</v>
      </c>
    </row>
    <row r="1945" spans="1:20" x14ac:dyDescent="0.35">
      <c r="A1945" t="s">
        <v>100</v>
      </c>
      <c r="B1945" t="s">
        <v>101</v>
      </c>
      <c r="C1945" t="s">
        <v>97</v>
      </c>
      <c r="D1945" s="29">
        <v>45396</v>
      </c>
      <c r="E1945">
        <v>0</v>
      </c>
      <c r="F1945">
        <v>0</v>
      </c>
      <c r="G1945">
        <v>0</v>
      </c>
      <c r="H1945">
        <v>0</v>
      </c>
      <c r="R1945">
        <v>0</v>
      </c>
      <c r="S1945" t="s">
        <v>204</v>
      </c>
      <c r="T1945" s="247">
        <v>45078.313564814816</v>
      </c>
    </row>
    <row r="1946" spans="1:20" x14ac:dyDescent="0.35">
      <c r="A1946" t="s">
        <v>100</v>
      </c>
      <c r="B1946" t="s">
        <v>101</v>
      </c>
      <c r="C1946" t="s">
        <v>97</v>
      </c>
      <c r="D1946" s="29">
        <v>45397</v>
      </c>
      <c r="E1946">
        <v>0</v>
      </c>
      <c r="F1946">
        <v>0</v>
      </c>
      <c r="G1946">
        <v>0</v>
      </c>
      <c r="H1946">
        <v>0</v>
      </c>
      <c r="R1946">
        <v>0</v>
      </c>
      <c r="S1946" t="s">
        <v>204</v>
      </c>
      <c r="T1946" s="247">
        <v>45078.313576388886</v>
      </c>
    </row>
    <row r="1947" spans="1:20" x14ac:dyDescent="0.35">
      <c r="A1947" t="s">
        <v>100</v>
      </c>
      <c r="B1947" t="s">
        <v>101</v>
      </c>
      <c r="C1947" t="s">
        <v>97</v>
      </c>
      <c r="D1947" s="29">
        <v>45398</v>
      </c>
      <c r="E1947">
        <v>0</v>
      </c>
      <c r="F1947">
        <v>0</v>
      </c>
      <c r="G1947">
        <v>0</v>
      </c>
      <c r="H1947">
        <v>0</v>
      </c>
      <c r="R1947">
        <v>0</v>
      </c>
      <c r="S1947" t="s">
        <v>204</v>
      </c>
      <c r="T1947" s="247">
        <v>45078.313587962963</v>
      </c>
    </row>
    <row r="1948" spans="1:20" x14ac:dyDescent="0.35">
      <c r="A1948" t="s">
        <v>100</v>
      </c>
      <c r="B1948" t="s">
        <v>101</v>
      </c>
      <c r="C1948" t="s">
        <v>97</v>
      </c>
      <c r="D1948" s="29">
        <v>45399</v>
      </c>
      <c r="E1948">
        <v>0</v>
      </c>
      <c r="F1948">
        <v>0</v>
      </c>
      <c r="G1948">
        <v>0</v>
      </c>
      <c r="H1948">
        <v>0</v>
      </c>
      <c r="R1948">
        <v>0</v>
      </c>
      <c r="S1948" t="s">
        <v>204</v>
      </c>
      <c r="T1948" s="247">
        <v>45078.313576388886</v>
      </c>
    </row>
    <row r="1949" spans="1:20" x14ac:dyDescent="0.35">
      <c r="A1949" t="s">
        <v>100</v>
      </c>
      <c r="B1949" t="s">
        <v>101</v>
      </c>
      <c r="C1949" t="s">
        <v>97</v>
      </c>
      <c r="D1949" s="29">
        <v>45400</v>
      </c>
      <c r="E1949">
        <v>0</v>
      </c>
      <c r="F1949">
        <v>0</v>
      </c>
      <c r="G1949">
        <v>0</v>
      </c>
      <c r="H1949">
        <v>0</v>
      </c>
      <c r="R1949">
        <v>0</v>
      </c>
      <c r="S1949" t="s">
        <v>204</v>
      </c>
      <c r="T1949" s="247">
        <v>45078.313576388886</v>
      </c>
    </row>
    <row r="1950" spans="1:20" x14ac:dyDescent="0.35">
      <c r="A1950" t="s">
        <v>100</v>
      </c>
      <c r="B1950" t="s">
        <v>101</v>
      </c>
      <c r="C1950" t="s">
        <v>97</v>
      </c>
      <c r="D1950" s="29">
        <v>45401</v>
      </c>
      <c r="E1950">
        <v>0</v>
      </c>
      <c r="F1950">
        <v>0</v>
      </c>
      <c r="G1950">
        <v>0</v>
      </c>
      <c r="H1950">
        <v>0</v>
      </c>
      <c r="R1950">
        <v>0</v>
      </c>
      <c r="S1950" t="s">
        <v>204</v>
      </c>
      <c r="T1950" s="247">
        <v>45078.313587962963</v>
      </c>
    </row>
    <row r="1951" spans="1:20" x14ac:dyDescent="0.35">
      <c r="A1951" t="s">
        <v>100</v>
      </c>
      <c r="B1951" t="s">
        <v>101</v>
      </c>
      <c r="C1951" t="s">
        <v>97</v>
      </c>
      <c r="D1951" s="29">
        <v>45402</v>
      </c>
      <c r="E1951">
        <v>0</v>
      </c>
      <c r="F1951">
        <v>0</v>
      </c>
      <c r="G1951">
        <v>0</v>
      </c>
      <c r="H1951">
        <v>0</v>
      </c>
      <c r="R1951">
        <v>0</v>
      </c>
      <c r="S1951" t="s">
        <v>204</v>
      </c>
      <c r="T1951" s="247">
        <v>45078.313599537039</v>
      </c>
    </row>
    <row r="1952" spans="1:20" x14ac:dyDescent="0.35">
      <c r="A1952" t="s">
        <v>100</v>
      </c>
      <c r="B1952" t="s">
        <v>101</v>
      </c>
      <c r="C1952" t="s">
        <v>97</v>
      </c>
      <c r="D1952" s="29">
        <v>45403</v>
      </c>
      <c r="E1952">
        <v>0</v>
      </c>
      <c r="F1952">
        <v>0</v>
      </c>
      <c r="G1952">
        <v>0</v>
      </c>
      <c r="H1952">
        <v>0</v>
      </c>
      <c r="R1952">
        <v>0</v>
      </c>
      <c r="S1952" t="s">
        <v>204</v>
      </c>
      <c r="T1952" s="247">
        <v>45078.313599537039</v>
      </c>
    </row>
    <row r="1953" spans="1:20" x14ac:dyDescent="0.35">
      <c r="A1953" t="s">
        <v>100</v>
      </c>
      <c r="B1953" t="s">
        <v>101</v>
      </c>
      <c r="C1953" t="s">
        <v>97</v>
      </c>
      <c r="D1953" s="29">
        <v>45404</v>
      </c>
      <c r="E1953">
        <v>0</v>
      </c>
      <c r="F1953">
        <v>0</v>
      </c>
      <c r="G1953">
        <v>0</v>
      </c>
      <c r="H1953">
        <v>0</v>
      </c>
      <c r="R1953">
        <v>0</v>
      </c>
      <c r="S1953" t="s">
        <v>204</v>
      </c>
      <c r="T1953" s="247">
        <v>45078.313599537039</v>
      </c>
    </row>
    <row r="1954" spans="1:20" x14ac:dyDescent="0.35">
      <c r="A1954" t="s">
        <v>100</v>
      </c>
      <c r="B1954" t="s">
        <v>101</v>
      </c>
      <c r="C1954" t="s">
        <v>97</v>
      </c>
      <c r="D1954" s="29">
        <v>45405</v>
      </c>
      <c r="E1954">
        <v>0</v>
      </c>
      <c r="F1954">
        <v>0</v>
      </c>
      <c r="G1954">
        <v>0</v>
      </c>
      <c r="H1954">
        <v>0</v>
      </c>
      <c r="R1954">
        <v>0</v>
      </c>
      <c r="S1954" t="s">
        <v>204</v>
      </c>
      <c r="T1954" s="247">
        <v>45078.313599537039</v>
      </c>
    </row>
    <row r="1955" spans="1:20" x14ac:dyDescent="0.35">
      <c r="A1955" t="s">
        <v>100</v>
      </c>
      <c r="B1955" t="s">
        <v>101</v>
      </c>
      <c r="C1955" t="s">
        <v>97</v>
      </c>
      <c r="D1955" s="29">
        <v>45406</v>
      </c>
      <c r="E1955">
        <v>0</v>
      </c>
      <c r="F1955">
        <v>0</v>
      </c>
      <c r="G1955">
        <v>0</v>
      </c>
      <c r="H1955">
        <v>0</v>
      </c>
      <c r="R1955">
        <v>0</v>
      </c>
      <c r="S1955" t="s">
        <v>204</v>
      </c>
      <c r="T1955" s="247">
        <v>45078.313611111109</v>
      </c>
    </row>
    <row r="1956" spans="1:20" x14ac:dyDescent="0.35">
      <c r="A1956" t="s">
        <v>100</v>
      </c>
      <c r="B1956" t="s">
        <v>101</v>
      </c>
      <c r="C1956" t="s">
        <v>97</v>
      </c>
      <c r="D1956" s="29">
        <v>45407</v>
      </c>
      <c r="E1956">
        <v>0</v>
      </c>
      <c r="F1956">
        <v>0</v>
      </c>
      <c r="G1956">
        <v>0</v>
      </c>
      <c r="H1956">
        <v>0</v>
      </c>
      <c r="R1956">
        <v>0</v>
      </c>
      <c r="S1956" t="s">
        <v>204</v>
      </c>
      <c r="T1956" s="247">
        <v>45078.313611111109</v>
      </c>
    </row>
    <row r="1957" spans="1:20" x14ac:dyDescent="0.35">
      <c r="A1957" t="s">
        <v>100</v>
      </c>
      <c r="B1957" t="s">
        <v>101</v>
      </c>
      <c r="C1957" t="s">
        <v>97</v>
      </c>
      <c r="D1957" s="29">
        <v>45408</v>
      </c>
      <c r="E1957">
        <v>0</v>
      </c>
      <c r="F1957">
        <v>0</v>
      </c>
      <c r="G1957">
        <v>0</v>
      </c>
      <c r="H1957">
        <v>0</v>
      </c>
      <c r="R1957">
        <v>0</v>
      </c>
      <c r="S1957" t="s">
        <v>204</v>
      </c>
      <c r="T1957" s="247">
        <v>45078.313611111109</v>
      </c>
    </row>
    <row r="1958" spans="1:20" x14ac:dyDescent="0.35">
      <c r="A1958" t="s">
        <v>100</v>
      </c>
      <c r="B1958" t="s">
        <v>101</v>
      </c>
      <c r="C1958" t="s">
        <v>97</v>
      </c>
      <c r="D1958" s="29">
        <v>45409</v>
      </c>
      <c r="E1958">
        <v>0</v>
      </c>
      <c r="F1958">
        <v>0</v>
      </c>
      <c r="G1958">
        <v>0</v>
      </c>
      <c r="H1958">
        <v>0</v>
      </c>
      <c r="R1958">
        <v>0</v>
      </c>
      <c r="S1958" t="s">
        <v>204</v>
      </c>
      <c r="T1958" s="247">
        <v>45078.313611111109</v>
      </c>
    </row>
    <row r="1959" spans="1:20" x14ac:dyDescent="0.35">
      <c r="A1959" t="s">
        <v>100</v>
      </c>
      <c r="B1959" t="s">
        <v>101</v>
      </c>
      <c r="C1959" t="s">
        <v>97</v>
      </c>
      <c r="D1959" s="29">
        <v>45410</v>
      </c>
      <c r="E1959">
        <v>0</v>
      </c>
      <c r="F1959">
        <v>0</v>
      </c>
      <c r="G1959">
        <v>0</v>
      </c>
      <c r="H1959">
        <v>0</v>
      </c>
      <c r="R1959">
        <v>0</v>
      </c>
      <c r="S1959" t="s">
        <v>204</v>
      </c>
      <c r="T1959" s="247">
        <v>45078.313622685186</v>
      </c>
    </row>
    <row r="1960" spans="1:20" x14ac:dyDescent="0.35">
      <c r="A1960" t="s">
        <v>100</v>
      </c>
      <c r="B1960" t="s">
        <v>101</v>
      </c>
      <c r="C1960" t="s">
        <v>97</v>
      </c>
      <c r="D1960" s="29">
        <v>45411</v>
      </c>
      <c r="E1960">
        <v>0</v>
      </c>
      <c r="F1960">
        <v>0</v>
      </c>
      <c r="G1960">
        <v>0</v>
      </c>
      <c r="H1960">
        <v>0</v>
      </c>
      <c r="R1960">
        <v>0</v>
      </c>
      <c r="S1960" t="s">
        <v>204</v>
      </c>
      <c r="T1960" s="247">
        <v>45078.313622685186</v>
      </c>
    </row>
    <row r="1961" spans="1:20" x14ac:dyDescent="0.35">
      <c r="A1961" t="s">
        <v>100</v>
      </c>
      <c r="B1961" t="s">
        <v>101</v>
      </c>
      <c r="C1961" t="s">
        <v>97</v>
      </c>
      <c r="D1961" s="29">
        <v>45412</v>
      </c>
      <c r="E1961">
        <v>0</v>
      </c>
      <c r="F1961">
        <v>0</v>
      </c>
      <c r="G1961">
        <v>0</v>
      </c>
      <c r="H1961">
        <v>0</v>
      </c>
      <c r="R1961">
        <v>0</v>
      </c>
      <c r="S1961" t="s">
        <v>204</v>
      </c>
      <c r="T1961" s="247">
        <v>45078.313622685186</v>
      </c>
    </row>
    <row r="1962" spans="1:20" x14ac:dyDescent="0.35">
      <c r="A1962" t="s">
        <v>100</v>
      </c>
      <c r="B1962" t="s">
        <v>101</v>
      </c>
      <c r="C1962" t="s">
        <v>97</v>
      </c>
      <c r="D1962" s="29">
        <v>45413</v>
      </c>
      <c r="E1962">
        <v>0</v>
      </c>
      <c r="F1962">
        <v>0</v>
      </c>
      <c r="G1962">
        <v>0</v>
      </c>
      <c r="H1962">
        <v>0</v>
      </c>
      <c r="R1962">
        <v>0</v>
      </c>
      <c r="S1962" t="s">
        <v>204</v>
      </c>
      <c r="T1962" s="247">
        <v>45108.312789351854</v>
      </c>
    </row>
    <row r="1963" spans="1:20" x14ac:dyDescent="0.35">
      <c r="A1963" t="s">
        <v>100</v>
      </c>
      <c r="B1963" t="s">
        <v>101</v>
      </c>
      <c r="C1963" t="s">
        <v>97</v>
      </c>
      <c r="D1963" s="29">
        <v>45414</v>
      </c>
      <c r="E1963">
        <v>0</v>
      </c>
      <c r="F1963">
        <v>0</v>
      </c>
      <c r="G1963">
        <v>0</v>
      </c>
      <c r="H1963">
        <v>0</v>
      </c>
      <c r="R1963">
        <v>0</v>
      </c>
      <c r="S1963" t="s">
        <v>204</v>
      </c>
      <c r="T1963" s="247">
        <v>45108.313275462962</v>
      </c>
    </row>
    <row r="1964" spans="1:20" x14ac:dyDescent="0.35">
      <c r="A1964" t="s">
        <v>100</v>
      </c>
      <c r="B1964" t="s">
        <v>101</v>
      </c>
      <c r="C1964" t="s">
        <v>97</v>
      </c>
      <c r="D1964" s="29">
        <v>45415</v>
      </c>
      <c r="E1964">
        <v>0</v>
      </c>
      <c r="F1964">
        <v>0</v>
      </c>
      <c r="G1964">
        <v>0</v>
      </c>
      <c r="H1964">
        <v>0</v>
      </c>
      <c r="R1964">
        <v>0</v>
      </c>
      <c r="S1964" t="s">
        <v>204</v>
      </c>
      <c r="T1964" s="247">
        <v>45108.31349537037</v>
      </c>
    </row>
    <row r="1965" spans="1:20" x14ac:dyDescent="0.35">
      <c r="A1965" t="s">
        <v>100</v>
      </c>
      <c r="B1965" t="s">
        <v>101</v>
      </c>
      <c r="C1965" t="s">
        <v>97</v>
      </c>
      <c r="D1965" s="29">
        <v>45416</v>
      </c>
      <c r="E1965">
        <v>0</v>
      </c>
      <c r="F1965">
        <v>0</v>
      </c>
      <c r="G1965">
        <v>0</v>
      </c>
      <c r="H1965">
        <v>0</v>
      </c>
      <c r="R1965">
        <v>0</v>
      </c>
      <c r="S1965" t="s">
        <v>204</v>
      </c>
      <c r="T1965" s="247">
        <v>45108.313518518517</v>
      </c>
    </row>
    <row r="1966" spans="1:20" x14ac:dyDescent="0.35">
      <c r="A1966" t="s">
        <v>100</v>
      </c>
      <c r="B1966" t="s">
        <v>101</v>
      </c>
      <c r="C1966" t="s">
        <v>97</v>
      </c>
      <c r="D1966" s="29">
        <v>45417</v>
      </c>
      <c r="E1966">
        <v>0</v>
      </c>
      <c r="F1966">
        <v>0</v>
      </c>
      <c r="G1966">
        <v>0</v>
      </c>
      <c r="H1966">
        <v>0</v>
      </c>
      <c r="R1966">
        <v>0</v>
      </c>
      <c r="S1966" t="s">
        <v>204</v>
      </c>
      <c r="T1966" s="247">
        <v>45108.313530092593</v>
      </c>
    </row>
    <row r="1967" spans="1:20" x14ac:dyDescent="0.35">
      <c r="A1967" t="s">
        <v>100</v>
      </c>
      <c r="B1967" t="s">
        <v>101</v>
      </c>
      <c r="C1967" t="s">
        <v>97</v>
      </c>
      <c r="D1967" s="29">
        <v>45418</v>
      </c>
      <c r="E1967">
        <v>0</v>
      </c>
      <c r="F1967">
        <v>0</v>
      </c>
      <c r="G1967">
        <v>0</v>
      </c>
      <c r="H1967">
        <v>0</v>
      </c>
      <c r="R1967">
        <v>0</v>
      </c>
      <c r="S1967" t="s">
        <v>204</v>
      </c>
      <c r="T1967" s="247">
        <v>45108.313530092593</v>
      </c>
    </row>
    <row r="1968" spans="1:20" x14ac:dyDescent="0.35">
      <c r="A1968" t="s">
        <v>100</v>
      </c>
      <c r="B1968" t="s">
        <v>101</v>
      </c>
      <c r="C1968" t="s">
        <v>97</v>
      </c>
      <c r="D1968" s="29">
        <v>45419</v>
      </c>
      <c r="E1968">
        <v>0</v>
      </c>
      <c r="F1968">
        <v>0</v>
      </c>
      <c r="G1968">
        <v>0</v>
      </c>
      <c r="H1968">
        <v>0</v>
      </c>
      <c r="R1968">
        <v>0</v>
      </c>
      <c r="S1968" t="s">
        <v>204</v>
      </c>
      <c r="T1968" s="247">
        <v>45108.313530092593</v>
      </c>
    </row>
    <row r="1969" spans="1:20" x14ac:dyDescent="0.35">
      <c r="A1969" t="s">
        <v>100</v>
      </c>
      <c r="B1969" t="s">
        <v>101</v>
      </c>
      <c r="C1969" t="s">
        <v>97</v>
      </c>
      <c r="D1969" s="29">
        <v>45420</v>
      </c>
      <c r="E1969">
        <v>0</v>
      </c>
      <c r="F1969">
        <v>0</v>
      </c>
      <c r="G1969">
        <v>0</v>
      </c>
      <c r="H1969">
        <v>0</v>
      </c>
      <c r="R1969">
        <v>0</v>
      </c>
      <c r="S1969" t="s">
        <v>204</v>
      </c>
      <c r="T1969" s="247">
        <v>45108.31354166667</v>
      </c>
    </row>
    <row r="1970" spans="1:20" x14ac:dyDescent="0.35">
      <c r="A1970" t="s">
        <v>100</v>
      </c>
      <c r="B1970" t="s">
        <v>101</v>
      </c>
      <c r="C1970" t="s">
        <v>97</v>
      </c>
      <c r="D1970" s="29">
        <v>45421</v>
      </c>
      <c r="E1970">
        <v>0</v>
      </c>
      <c r="F1970">
        <v>0</v>
      </c>
      <c r="G1970">
        <v>0</v>
      </c>
      <c r="H1970">
        <v>0</v>
      </c>
      <c r="R1970">
        <v>0</v>
      </c>
      <c r="S1970" t="s">
        <v>204</v>
      </c>
      <c r="T1970" s="247">
        <v>45108.31354166667</v>
      </c>
    </row>
    <row r="1971" spans="1:20" x14ac:dyDescent="0.35">
      <c r="A1971" t="s">
        <v>100</v>
      </c>
      <c r="B1971" t="s">
        <v>101</v>
      </c>
      <c r="C1971" t="s">
        <v>97</v>
      </c>
      <c r="D1971" s="29">
        <v>45422</v>
      </c>
      <c r="E1971">
        <v>0</v>
      </c>
      <c r="F1971">
        <v>0</v>
      </c>
      <c r="G1971">
        <v>0</v>
      </c>
      <c r="H1971">
        <v>0</v>
      </c>
      <c r="R1971">
        <v>0</v>
      </c>
      <c r="S1971" t="s">
        <v>204</v>
      </c>
      <c r="T1971" s="247">
        <v>45108.31355324074</v>
      </c>
    </row>
    <row r="1972" spans="1:20" x14ac:dyDescent="0.35">
      <c r="A1972" t="s">
        <v>100</v>
      </c>
      <c r="B1972" t="s">
        <v>101</v>
      </c>
      <c r="C1972" t="s">
        <v>97</v>
      </c>
      <c r="D1972" s="29">
        <v>45423</v>
      </c>
      <c r="E1972">
        <v>0</v>
      </c>
      <c r="F1972">
        <v>0</v>
      </c>
      <c r="G1972">
        <v>0</v>
      </c>
      <c r="H1972">
        <v>0</v>
      </c>
      <c r="R1972">
        <v>0</v>
      </c>
      <c r="S1972" t="s">
        <v>204</v>
      </c>
      <c r="T1972" s="247">
        <v>45108.31355324074</v>
      </c>
    </row>
    <row r="1973" spans="1:20" x14ac:dyDescent="0.35">
      <c r="A1973" t="s">
        <v>100</v>
      </c>
      <c r="B1973" t="s">
        <v>101</v>
      </c>
      <c r="C1973" t="s">
        <v>97</v>
      </c>
      <c r="D1973" s="29">
        <v>45424</v>
      </c>
      <c r="E1973">
        <v>0</v>
      </c>
      <c r="F1973">
        <v>0</v>
      </c>
      <c r="G1973">
        <v>0</v>
      </c>
      <c r="H1973">
        <v>0</v>
      </c>
      <c r="R1973">
        <v>0</v>
      </c>
      <c r="S1973" t="s">
        <v>204</v>
      </c>
      <c r="T1973" s="247">
        <v>45108.313564814816</v>
      </c>
    </row>
    <row r="1974" spans="1:20" x14ac:dyDescent="0.35">
      <c r="A1974" t="s">
        <v>100</v>
      </c>
      <c r="B1974" t="s">
        <v>101</v>
      </c>
      <c r="C1974" t="s">
        <v>97</v>
      </c>
      <c r="D1974" s="29">
        <v>45425</v>
      </c>
      <c r="E1974">
        <v>0</v>
      </c>
      <c r="F1974">
        <v>0</v>
      </c>
      <c r="G1974">
        <v>0</v>
      </c>
      <c r="H1974">
        <v>0</v>
      </c>
      <c r="R1974">
        <v>0</v>
      </c>
      <c r="S1974" t="s">
        <v>204</v>
      </c>
      <c r="T1974" s="247">
        <v>45108.313576388886</v>
      </c>
    </row>
    <row r="1975" spans="1:20" x14ac:dyDescent="0.35">
      <c r="A1975" t="s">
        <v>100</v>
      </c>
      <c r="B1975" t="s">
        <v>101</v>
      </c>
      <c r="C1975" t="s">
        <v>97</v>
      </c>
      <c r="D1975" s="29">
        <v>45426</v>
      </c>
      <c r="E1975">
        <v>0</v>
      </c>
      <c r="F1975">
        <v>0</v>
      </c>
      <c r="G1975">
        <v>0</v>
      </c>
      <c r="H1975">
        <v>0</v>
      </c>
      <c r="R1975">
        <v>0</v>
      </c>
      <c r="S1975" t="s">
        <v>204</v>
      </c>
      <c r="T1975" s="247">
        <v>45108.313576388886</v>
      </c>
    </row>
    <row r="1976" spans="1:20" x14ac:dyDescent="0.35">
      <c r="A1976" t="s">
        <v>100</v>
      </c>
      <c r="B1976" t="s">
        <v>101</v>
      </c>
      <c r="C1976" t="s">
        <v>97</v>
      </c>
      <c r="D1976" s="29">
        <v>45427</v>
      </c>
      <c r="E1976">
        <v>0</v>
      </c>
      <c r="F1976">
        <v>0</v>
      </c>
      <c r="G1976">
        <v>0</v>
      </c>
      <c r="H1976">
        <v>0</v>
      </c>
      <c r="R1976">
        <v>0</v>
      </c>
      <c r="S1976" t="s">
        <v>204</v>
      </c>
      <c r="T1976" s="247">
        <v>45108.313599537039</v>
      </c>
    </row>
    <row r="1977" spans="1:20" x14ac:dyDescent="0.35">
      <c r="A1977" t="s">
        <v>100</v>
      </c>
      <c r="B1977" t="s">
        <v>101</v>
      </c>
      <c r="C1977" t="s">
        <v>97</v>
      </c>
      <c r="D1977" s="29">
        <v>45428</v>
      </c>
      <c r="E1977">
        <v>0</v>
      </c>
      <c r="F1977">
        <v>0</v>
      </c>
      <c r="G1977">
        <v>0</v>
      </c>
      <c r="H1977">
        <v>0</v>
      </c>
      <c r="R1977">
        <v>0</v>
      </c>
      <c r="S1977" t="s">
        <v>204</v>
      </c>
      <c r="T1977" s="247">
        <v>45108.313599537039</v>
      </c>
    </row>
    <row r="1978" spans="1:20" x14ac:dyDescent="0.35">
      <c r="A1978" t="s">
        <v>100</v>
      </c>
      <c r="B1978" t="s">
        <v>101</v>
      </c>
      <c r="C1978" t="s">
        <v>97</v>
      </c>
      <c r="D1978" s="29">
        <v>45429</v>
      </c>
      <c r="E1978">
        <v>0</v>
      </c>
      <c r="F1978">
        <v>0</v>
      </c>
      <c r="G1978">
        <v>0</v>
      </c>
      <c r="H1978">
        <v>0</v>
      </c>
      <c r="R1978">
        <v>0</v>
      </c>
      <c r="S1978" t="s">
        <v>204</v>
      </c>
      <c r="T1978" s="247">
        <v>45108.313611111109</v>
      </c>
    </row>
    <row r="1979" spans="1:20" x14ac:dyDescent="0.35">
      <c r="A1979" t="s">
        <v>100</v>
      </c>
      <c r="B1979" t="s">
        <v>101</v>
      </c>
      <c r="C1979" t="s">
        <v>97</v>
      </c>
      <c r="D1979" s="29">
        <v>45430</v>
      </c>
      <c r="E1979">
        <v>0</v>
      </c>
      <c r="F1979">
        <v>0</v>
      </c>
      <c r="G1979">
        <v>0</v>
      </c>
      <c r="H1979">
        <v>0</v>
      </c>
      <c r="R1979">
        <v>0</v>
      </c>
      <c r="S1979" t="s">
        <v>204</v>
      </c>
      <c r="T1979" s="247">
        <v>45108.313611111109</v>
      </c>
    </row>
    <row r="1980" spans="1:20" x14ac:dyDescent="0.35">
      <c r="A1980" t="s">
        <v>100</v>
      </c>
      <c r="B1980" t="s">
        <v>101</v>
      </c>
      <c r="C1980" t="s">
        <v>97</v>
      </c>
      <c r="D1980" s="29">
        <v>45431</v>
      </c>
      <c r="E1980">
        <v>0</v>
      </c>
      <c r="F1980">
        <v>0</v>
      </c>
      <c r="G1980">
        <v>0</v>
      </c>
      <c r="H1980">
        <v>0</v>
      </c>
      <c r="R1980">
        <v>0</v>
      </c>
      <c r="S1980" t="s">
        <v>204</v>
      </c>
      <c r="T1980" s="247">
        <v>45108.313622685186</v>
      </c>
    </row>
    <row r="1981" spans="1:20" x14ac:dyDescent="0.35">
      <c r="A1981" t="s">
        <v>100</v>
      </c>
      <c r="B1981" t="s">
        <v>101</v>
      </c>
      <c r="C1981" t="s">
        <v>97</v>
      </c>
      <c r="D1981" s="29">
        <v>45432</v>
      </c>
      <c r="E1981">
        <v>0</v>
      </c>
      <c r="F1981">
        <v>0</v>
      </c>
      <c r="G1981">
        <v>0</v>
      </c>
      <c r="H1981">
        <v>0</v>
      </c>
      <c r="R1981">
        <v>0</v>
      </c>
      <c r="S1981" t="s">
        <v>204</v>
      </c>
      <c r="T1981" s="247">
        <v>45108.313622685186</v>
      </c>
    </row>
    <row r="1982" spans="1:20" x14ac:dyDescent="0.35">
      <c r="A1982" t="s">
        <v>100</v>
      </c>
      <c r="B1982" t="s">
        <v>101</v>
      </c>
      <c r="C1982" t="s">
        <v>97</v>
      </c>
      <c r="D1982" s="29">
        <v>45433</v>
      </c>
      <c r="E1982">
        <v>0</v>
      </c>
      <c r="F1982">
        <v>0</v>
      </c>
      <c r="G1982">
        <v>0</v>
      </c>
      <c r="H1982">
        <v>0</v>
      </c>
      <c r="R1982">
        <v>0</v>
      </c>
      <c r="S1982" t="s">
        <v>204</v>
      </c>
      <c r="T1982" s="247">
        <v>45108.313634259262</v>
      </c>
    </row>
    <row r="1983" spans="1:20" x14ac:dyDescent="0.35">
      <c r="A1983" t="s">
        <v>100</v>
      </c>
      <c r="B1983" t="s">
        <v>101</v>
      </c>
      <c r="C1983" t="s">
        <v>97</v>
      </c>
      <c r="D1983" s="29">
        <v>45434</v>
      </c>
      <c r="E1983">
        <v>0</v>
      </c>
      <c r="F1983">
        <v>0</v>
      </c>
      <c r="G1983">
        <v>0</v>
      </c>
      <c r="H1983">
        <v>0</v>
      </c>
      <c r="R1983">
        <v>0</v>
      </c>
      <c r="S1983" t="s">
        <v>204</v>
      </c>
      <c r="T1983" s="247">
        <v>45108.313634259262</v>
      </c>
    </row>
    <row r="1984" spans="1:20" x14ac:dyDescent="0.35">
      <c r="A1984" t="s">
        <v>100</v>
      </c>
      <c r="B1984" t="s">
        <v>101</v>
      </c>
      <c r="C1984" t="s">
        <v>97</v>
      </c>
      <c r="D1984" s="29">
        <v>45435</v>
      </c>
      <c r="E1984">
        <v>0</v>
      </c>
      <c r="F1984">
        <v>0</v>
      </c>
      <c r="G1984">
        <v>0</v>
      </c>
      <c r="H1984">
        <v>0</v>
      </c>
      <c r="R1984">
        <v>0</v>
      </c>
      <c r="S1984" t="s">
        <v>204</v>
      </c>
      <c r="T1984" s="247">
        <v>45108.313645833332</v>
      </c>
    </row>
    <row r="1985" spans="1:20" x14ac:dyDescent="0.35">
      <c r="A1985" t="s">
        <v>100</v>
      </c>
      <c r="B1985" t="s">
        <v>101</v>
      </c>
      <c r="C1985" t="s">
        <v>97</v>
      </c>
      <c r="D1985" s="29">
        <v>45436</v>
      </c>
      <c r="E1985">
        <v>0</v>
      </c>
      <c r="F1985">
        <v>0</v>
      </c>
      <c r="G1985">
        <v>0</v>
      </c>
      <c r="H1985">
        <v>0</v>
      </c>
      <c r="R1985">
        <v>0</v>
      </c>
      <c r="S1985" t="s">
        <v>204</v>
      </c>
      <c r="T1985" s="247">
        <v>45108.313657407409</v>
      </c>
    </row>
    <row r="1986" spans="1:20" x14ac:dyDescent="0.35">
      <c r="A1986" t="s">
        <v>100</v>
      </c>
      <c r="B1986" t="s">
        <v>101</v>
      </c>
      <c r="C1986" t="s">
        <v>97</v>
      </c>
      <c r="D1986" s="29">
        <v>45437</v>
      </c>
      <c r="E1986">
        <v>0</v>
      </c>
      <c r="F1986">
        <v>0</v>
      </c>
      <c r="G1986">
        <v>0</v>
      </c>
      <c r="H1986">
        <v>0</v>
      </c>
      <c r="R1986">
        <v>0</v>
      </c>
      <c r="S1986" t="s">
        <v>204</v>
      </c>
      <c r="T1986" s="247">
        <v>45108.313668981478</v>
      </c>
    </row>
    <row r="1987" spans="1:20" x14ac:dyDescent="0.35">
      <c r="A1987" t="s">
        <v>100</v>
      </c>
      <c r="B1987" t="s">
        <v>101</v>
      </c>
      <c r="C1987" t="s">
        <v>97</v>
      </c>
      <c r="D1987" s="29">
        <v>45438</v>
      </c>
      <c r="E1987">
        <v>0</v>
      </c>
      <c r="F1987">
        <v>0</v>
      </c>
      <c r="G1987">
        <v>0</v>
      </c>
      <c r="H1987">
        <v>0</v>
      </c>
      <c r="R1987">
        <v>0</v>
      </c>
      <c r="S1987" t="s">
        <v>204</v>
      </c>
      <c r="T1987" s="247">
        <v>45108.313668981478</v>
      </c>
    </row>
    <row r="1988" spans="1:20" x14ac:dyDescent="0.35">
      <c r="A1988" t="s">
        <v>100</v>
      </c>
      <c r="B1988" t="s">
        <v>101</v>
      </c>
      <c r="C1988" t="s">
        <v>97</v>
      </c>
      <c r="D1988" s="29">
        <v>45439</v>
      </c>
      <c r="E1988">
        <v>0</v>
      </c>
      <c r="F1988">
        <v>0</v>
      </c>
      <c r="G1988">
        <v>0</v>
      </c>
      <c r="H1988">
        <v>0</v>
      </c>
      <c r="R1988">
        <v>0</v>
      </c>
      <c r="S1988" t="s">
        <v>204</v>
      </c>
      <c r="T1988" s="247">
        <v>45108.313680555555</v>
      </c>
    </row>
    <row r="1989" spans="1:20" x14ac:dyDescent="0.35">
      <c r="A1989" t="s">
        <v>100</v>
      </c>
      <c r="B1989" t="s">
        <v>101</v>
      </c>
      <c r="C1989" t="s">
        <v>97</v>
      </c>
      <c r="D1989" s="29">
        <v>45440</v>
      </c>
      <c r="E1989">
        <v>0</v>
      </c>
      <c r="F1989">
        <v>0</v>
      </c>
      <c r="G1989">
        <v>0</v>
      </c>
      <c r="H1989">
        <v>0</v>
      </c>
      <c r="R1989">
        <v>0</v>
      </c>
      <c r="S1989" t="s">
        <v>204</v>
      </c>
      <c r="T1989" s="247">
        <v>45108.313680555555</v>
      </c>
    </row>
    <row r="1990" spans="1:20" x14ac:dyDescent="0.35">
      <c r="A1990" t="s">
        <v>100</v>
      </c>
      <c r="B1990" t="s">
        <v>101</v>
      </c>
      <c r="C1990" t="s">
        <v>97</v>
      </c>
      <c r="D1990" s="29">
        <v>45441</v>
      </c>
      <c r="E1990">
        <v>0</v>
      </c>
      <c r="F1990">
        <v>0</v>
      </c>
      <c r="G1990">
        <v>0</v>
      </c>
      <c r="H1990">
        <v>0</v>
      </c>
      <c r="R1990">
        <v>0</v>
      </c>
      <c r="S1990" t="s">
        <v>204</v>
      </c>
      <c r="T1990" s="247">
        <v>45108.313680555555</v>
      </c>
    </row>
    <row r="1991" spans="1:20" x14ac:dyDescent="0.35">
      <c r="A1991" t="s">
        <v>100</v>
      </c>
      <c r="B1991" t="s">
        <v>101</v>
      </c>
      <c r="C1991" t="s">
        <v>97</v>
      </c>
      <c r="D1991" s="29">
        <v>45442</v>
      </c>
      <c r="E1991">
        <v>0</v>
      </c>
      <c r="F1991">
        <v>0</v>
      </c>
      <c r="G1991">
        <v>0</v>
      </c>
      <c r="H1991">
        <v>0</v>
      </c>
      <c r="R1991">
        <v>0</v>
      </c>
      <c r="S1991" t="s">
        <v>204</v>
      </c>
      <c r="T1991" s="247">
        <v>45108.313692129632</v>
      </c>
    </row>
    <row r="1992" spans="1:20" x14ac:dyDescent="0.35">
      <c r="A1992" t="s">
        <v>100</v>
      </c>
      <c r="B1992" t="s">
        <v>101</v>
      </c>
      <c r="C1992" t="s">
        <v>97</v>
      </c>
      <c r="D1992" s="29">
        <v>45443</v>
      </c>
      <c r="E1992">
        <v>0</v>
      </c>
      <c r="F1992">
        <v>0</v>
      </c>
      <c r="G1992">
        <v>0</v>
      </c>
      <c r="H1992">
        <v>0</v>
      </c>
      <c r="R1992">
        <v>0</v>
      </c>
      <c r="S1992" t="s">
        <v>204</v>
      </c>
      <c r="T1992" s="247">
        <v>45108.313703703701</v>
      </c>
    </row>
    <row r="1993" spans="1:20" x14ac:dyDescent="0.35">
      <c r="A1993" t="s">
        <v>100</v>
      </c>
      <c r="B1993" t="s">
        <v>101</v>
      </c>
      <c r="C1993" t="s">
        <v>97</v>
      </c>
      <c r="D1993" s="29">
        <v>45444</v>
      </c>
      <c r="E1993">
        <v>0</v>
      </c>
      <c r="F1993">
        <v>0</v>
      </c>
      <c r="G1993">
        <v>0</v>
      </c>
      <c r="H1993">
        <v>0</v>
      </c>
      <c r="R1993">
        <v>0</v>
      </c>
      <c r="S1993" t="s">
        <v>204</v>
      </c>
      <c r="T1993" s="247">
        <v>45139.313009259262</v>
      </c>
    </row>
    <row r="1994" spans="1:20" x14ac:dyDescent="0.35">
      <c r="A1994" t="s">
        <v>100</v>
      </c>
      <c r="B1994" t="s">
        <v>101</v>
      </c>
      <c r="C1994" t="s">
        <v>97</v>
      </c>
      <c r="D1994" s="29">
        <v>45445</v>
      </c>
      <c r="E1994">
        <v>0</v>
      </c>
      <c r="F1994">
        <v>0</v>
      </c>
      <c r="G1994">
        <v>0</v>
      </c>
      <c r="H1994">
        <v>0</v>
      </c>
      <c r="R1994">
        <v>0</v>
      </c>
      <c r="S1994" t="s">
        <v>204</v>
      </c>
      <c r="T1994" s="247">
        <v>45139.31354166667</v>
      </c>
    </row>
    <row r="1995" spans="1:20" x14ac:dyDescent="0.35">
      <c r="A1995" t="s">
        <v>100</v>
      </c>
      <c r="B1995" t="s">
        <v>101</v>
      </c>
      <c r="C1995" t="s">
        <v>97</v>
      </c>
      <c r="D1995" s="29">
        <v>45446</v>
      </c>
      <c r="E1995">
        <v>0</v>
      </c>
      <c r="F1995">
        <v>0</v>
      </c>
      <c r="G1995">
        <v>0</v>
      </c>
      <c r="H1995">
        <v>0</v>
      </c>
      <c r="R1995">
        <v>0</v>
      </c>
      <c r="S1995" t="s">
        <v>204</v>
      </c>
      <c r="T1995" s="247">
        <v>45139.313576388886</v>
      </c>
    </row>
    <row r="1996" spans="1:20" x14ac:dyDescent="0.35">
      <c r="A1996" t="s">
        <v>100</v>
      </c>
      <c r="B1996" t="s">
        <v>101</v>
      </c>
      <c r="C1996" t="s">
        <v>97</v>
      </c>
      <c r="D1996" s="29">
        <v>45447</v>
      </c>
      <c r="E1996">
        <v>0</v>
      </c>
      <c r="F1996">
        <v>0</v>
      </c>
      <c r="G1996">
        <v>0</v>
      </c>
      <c r="H1996">
        <v>0</v>
      </c>
      <c r="R1996">
        <v>0</v>
      </c>
      <c r="S1996" t="s">
        <v>204</v>
      </c>
      <c r="T1996" s="247">
        <v>45139.313645833332</v>
      </c>
    </row>
    <row r="1997" spans="1:20" x14ac:dyDescent="0.35">
      <c r="A1997" t="s">
        <v>100</v>
      </c>
      <c r="B1997" t="s">
        <v>101</v>
      </c>
      <c r="C1997" t="s">
        <v>97</v>
      </c>
      <c r="D1997" s="29">
        <v>45448</v>
      </c>
      <c r="E1997">
        <v>0</v>
      </c>
      <c r="F1997">
        <v>0</v>
      </c>
      <c r="G1997">
        <v>0</v>
      </c>
      <c r="H1997">
        <v>0</v>
      </c>
      <c r="R1997">
        <v>0</v>
      </c>
      <c r="S1997" t="s">
        <v>204</v>
      </c>
      <c r="T1997" s="247">
        <v>45139.313657407409</v>
      </c>
    </row>
    <row r="1998" spans="1:20" x14ac:dyDescent="0.35">
      <c r="A1998" t="s">
        <v>100</v>
      </c>
      <c r="B1998" t="s">
        <v>101</v>
      </c>
      <c r="C1998" t="s">
        <v>97</v>
      </c>
      <c r="D1998" s="29">
        <v>45449</v>
      </c>
      <c r="E1998">
        <v>0</v>
      </c>
      <c r="F1998">
        <v>0</v>
      </c>
      <c r="G1998">
        <v>0</v>
      </c>
      <c r="H1998">
        <v>0</v>
      </c>
      <c r="R1998">
        <v>0</v>
      </c>
      <c r="S1998" t="s">
        <v>204</v>
      </c>
      <c r="T1998" s="247">
        <v>45139.313657407409</v>
      </c>
    </row>
    <row r="1999" spans="1:20" x14ac:dyDescent="0.35">
      <c r="A1999" t="s">
        <v>100</v>
      </c>
      <c r="B1999" t="s">
        <v>101</v>
      </c>
      <c r="C1999" t="s">
        <v>97</v>
      </c>
      <c r="D1999" s="29">
        <v>45450</v>
      </c>
      <c r="E1999">
        <v>0</v>
      </c>
      <c r="F1999">
        <v>0</v>
      </c>
      <c r="G1999">
        <v>0</v>
      </c>
      <c r="H1999">
        <v>0</v>
      </c>
      <c r="R1999">
        <v>0</v>
      </c>
      <c r="S1999" t="s">
        <v>204</v>
      </c>
      <c r="T1999" s="247">
        <v>45139.313668981478</v>
      </c>
    </row>
    <row r="2000" spans="1:20" x14ac:dyDescent="0.35">
      <c r="A2000" t="s">
        <v>100</v>
      </c>
      <c r="B2000" t="s">
        <v>101</v>
      </c>
      <c r="C2000" t="s">
        <v>97</v>
      </c>
      <c r="D2000" s="29">
        <v>45451</v>
      </c>
      <c r="E2000">
        <v>0</v>
      </c>
      <c r="F2000">
        <v>0</v>
      </c>
      <c r="G2000">
        <v>0</v>
      </c>
      <c r="H2000">
        <v>0</v>
      </c>
      <c r="R2000">
        <v>0</v>
      </c>
      <c r="S2000" t="s">
        <v>204</v>
      </c>
      <c r="T2000" s="247">
        <v>45139.313680555555</v>
      </c>
    </row>
    <row r="2001" spans="1:20" x14ac:dyDescent="0.35">
      <c r="A2001" t="s">
        <v>100</v>
      </c>
      <c r="B2001" t="s">
        <v>101</v>
      </c>
      <c r="C2001" t="s">
        <v>97</v>
      </c>
      <c r="D2001" s="29">
        <v>45452</v>
      </c>
      <c r="E2001">
        <v>0</v>
      </c>
      <c r="F2001">
        <v>0</v>
      </c>
      <c r="G2001">
        <v>0</v>
      </c>
      <c r="H2001">
        <v>0</v>
      </c>
      <c r="R2001">
        <v>0</v>
      </c>
      <c r="S2001" t="s">
        <v>204</v>
      </c>
      <c r="T2001" s="247">
        <v>45139.313692129632</v>
      </c>
    </row>
    <row r="2002" spans="1:20" x14ac:dyDescent="0.35">
      <c r="A2002" t="s">
        <v>100</v>
      </c>
      <c r="B2002" t="s">
        <v>101</v>
      </c>
      <c r="C2002" t="s">
        <v>97</v>
      </c>
      <c r="D2002" s="29">
        <v>45453</v>
      </c>
      <c r="E2002">
        <v>0</v>
      </c>
      <c r="F2002">
        <v>0</v>
      </c>
      <c r="G2002">
        <v>0</v>
      </c>
      <c r="H2002">
        <v>0</v>
      </c>
      <c r="R2002">
        <v>0</v>
      </c>
      <c r="S2002" t="s">
        <v>204</v>
      </c>
      <c r="T2002" s="247">
        <v>45139.313703703701</v>
      </c>
    </row>
    <row r="2003" spans="1:20" x14ac:dyDescent="0.35">
      <c r="A2003" t="s">
        <v>100</v>
      </c>
      <c r="B2003" t="s">
        <v>101</v>
      </c>
      <c r="C2003" t="s">
        <v>97</v>
      </c>
      <c r="D2003" s="29">
        <v>45454</v>
      </c>
      <c r="E2003">
        <v>0</v>
      </c>
      <c r="F2003">
        <v>0</v>
      </c>
      <c r="G2003">
        <v>0</v>
      </c>
      <c r="H2003">
        <v>0</v>
      </c>
      <c r="R2003">
        <v>0</v>
      </c>
      <c r="S2003" t="s">
        <v>204</v>
      </c>
      <c r="T2003" s="247">
        <v>45139.313703703701</v>
      </c>
    </row>
    <row r="2004" spans="1:20" x14ac:dyDescent="0.35">
      <c r="A2004" t="s">
        <v>100</v>
      </c>
      <c r="B2004" t="s">
        <v>101</v>
      </c>
      <c r="C2004" t="s">
        <v>97</v>
      </c>
      <c r="D2004" s="29">
        <v>45455</v>
      </c>
      <c r="E2004">
        <v>0</v>
      </c>
      <c r="F2004">
        <v>0</v>
      </c>
      <c r="G2004">
        <v>0</v>
      </c>
      <c r="H2004">
        <v>0</v>
      </c>
      <c r="R2004">
        <v>0</v>
      </c>
      <c r="S2004" t="s">
        <v>204</v>
      </c>
      <c r="T2004" s="247">
        <v>45139.313726851855</v>
      </c>
    </row>
    <row r="2005" spans="1:20" x14ac:dyDescent="0.35">
      <c r="A2005" t="s">
        <v>100</v>
      </c>
      <c r="B2005" t="s">
        <v>101</v>
      </c>
      <c r="C2005" t="s">
        <v>97</v>
      </c>
      <c r="D2005" s="29">
        <v>45456</v>
      </c>
      <c r="E2005">
        <v>0</v>
      </c>
      <c r="F2005">
        <v>0</v>
      </c>
      <c r="G2005">
        <v>0</v>
      </c>
      <c r="H2005">
        <v>0</v>
      </c>
      <c r="R2005">
        <v>0</v>
      </c>
      <c r="S2005" t="s">
        <v>204</v>
      </c>
      <c r="T2005" s="247">
        <v>45139.313726851855</v>
      </c>
    </row>
    <row r="2006" spans="1:20" x14ac:dyDescent="0.35">
      <c r="A2006" t="s">
        <v>100</v>
      </c>
      <c r="B2006" t="s">
        <v>101</v>
      </c>
      <c r="C2006" t="s">
        <v>97</v>
      </c>
      <c r="D2006" s="29">
        <v>45457</v>
      </c>
      <c r="E2006">
        <v>0</v>
      </c>
      <c r="F2006">
        <v>0</v>
      </c>
      <c r="G2006">
        <v>0</v>
      </c>
      <c r="H2006">
        <v>0</v>
      </c>
      <c r="R2006">
        <v>0</v>
      </c>
      <c r="S2006" t="s">
        <v>204</v>
      </c>
      <c r="T2006" s="247">
        <v>45139.313738425924</v>
      </c>
    </row>
    <row r="2007" spans="1:20" x14ac:dyDescent="0.35">
      <c r="A2007" t="s">
        <v>100</v>
      </c>
      <c r="B2007" t="s">
        <v>101</v>
      </c>
      <c r="C2007" t="s">
        <v>97</v>
      </c>
      <c r="D2007" s="29">
        <v>45458</v>
      </c>
      <c r="E2007">
        <v>0</v>
      </c>
      <c r="F2007">
        <v>0</v>
      </c>
      <c r="G2007">
        <v>0</v>
      </c>
      <c r="H2007">
        <v>0</v>
      </c>
      <c r="R2007">
        <v>0</v>
      </c>
      <c r="S2007" t="s">
        <v>204</v>
      </c>
      <c r="T2007" s="247">
        <v>45139.313750000001</v>
      </c>
    </row>
    <row r="2008" spans="1:20" x14ac:dyDescent="0.35">
      <c r="A2008" t="s">
        <v>100</v>
      </c>
      <c r="B2008" t="s">
        <v>101</v>
      </c>
      <c r="C2008" t="s">
        <v>97</v>
      </c>
      <c r="D2008" s="29">
        <v>45459</v>
      </c>
      <c r="E2008">
        <v>0</v>
      </c>
      <c r="F2008">
        <v>0</v>
      </c>
      <c r="G2008">
        <v>0</v>
      </c>
      <c r="H2008">
        <v>0</v>
      </c>
      <c r="R2008">
        <v>0</v>
      </c>
      <c r="S2008" t="s">
        <v>204</v>
      </c>
      <c r="T2008" s="247">
        <v>45139.313750000001</v>
      </c>
    </row>
    <row r="2009" spans="1:20" x14ac:dyDescent="0.35">
      <c r="A2009" t="s">
        <v>100</v>
      </c>
      <c r="B2009" t="s">
        <v>101</v>
      </c>
      <c r="C2009" t="s">
        <v>97</v>
      </c>
      <c r="D2009" s="29">
        <v>45460</v>
      </c>
      <c r="E2009">
        <v>0</v>
      </c>
      <c r="F2009">
        <v>0</v>
      </c>
      <c r="G2009">
        <v>0</v>
      </c>
      <c r="H2009">
        <v>0</v>
      </c>
      <c r="R2009">
        <v>0</v>
      </c>
      <c r="S2009" t="s">
        <v>204</v>
      </c>
      <c r="T2009" s="247">
        <v>45139.313761574071</v>
      </c>
    </row>
    <row r="2010" spans="1:20" x14ac:dyDescent="0.35">
      <c r="A2010" t="s">
        <v>100</v>
      </c>
      <c r="B2010" t="s">
        <v>101</v>
      </c>
      <c r="C2010" t="s">
        <v>97</v>
      </c>
      <c r="D2010" s="29">
        <v>45461</v>
      </c>
      <c r="E2010">
        <v>0</v>
      </c>
      <c r="F2010">
        <v>0</v>
      </c>
      <c r="G2010">
        <v>0</v>
      </c>
      <c r="H2010">
        <v>0</v>
      </c>
      <c r="R2010">
        <v>0</v>
      </c>
      <c r="S2010" t="s">
        <v>204</v>
      </c>
      <c r="T2010" s="247">
        <v>45139.313761574071</v>
      </c>
    </row>
    <row r="2011" spans="1:20" x14ac:dyDescent="0.35">
      <c r="A2011" t="s">
        <v>100</v>
      </c>
      <c r="B2011" t="s">
        <v>101</v>
      </c>
      <c r="C2011" t="s">
        <v>97</v>
      </c>
      <c r="D2011" s="29">
        <v>45462</v>
      </c>
      <c r="E2011">
        <v>0</v>
      </c>
      <c r="F2011">
        <v>0</v>
      </c>
      <c r="G2011">
        <v>0</v>
      </c>
      <c r="H2011">
        <v>0</v>
      </c>
      <c r="R2011">
        <v>0</v>
      </c>
      <c r="S2011" t="s">
        <v>204</v>
      </c>
      <c r="T2011" s="247">
        <v>45139.313773148147</v>
      </c>
    </row>
    <row r="2012" spans="1:20" x14ac:dyDescent="0.35">
      <c r="A2012" t="s">
        <v>100</v>
      </c>
      <c r="B2012" t="s">
        <v>101</v>
      </c>
      <c r="C2012" t="s">
        <v>97</v>
      </c>
      <c r="D2012" s="29">
        <v>45463</v>
      </c>
      <c r="E2012">
        <v>0</v>
      </c>
      <c r="F2012">
        <v>0</v>
      </c>
      <c r="G2012">
        <v>0</v>
      </c>
      <c r="H2012">
        <v>0</v>
      </c>
      <c r="R2012">
        <v>0</v>
      </c>
      <c r="S2012" t="s">
        <v>204</v>
      </c>
      <c r="T2012" s="247">
        <v>45139.313784722224</v>
      </c>
    </row>
    <row r="2013" spans="1:20" x14ac:dyDescent="0.35">
      <c r="A2013" t="s">
        <v>100</v>
      </c>
      <c r="B2013" t="s">
        <v>101</v>
      </c>
      <c r="C2013" t="s">
        <v>97</v>
      </c>
      <c r="D2013" s="29">
        <v>45464</v>
      </c>
      <c r="E2013">
        <v>0</v>
      </c>
      <c r="F2013">
        <v>0</v>
      </c>
      <c r="G2013">
        <v>0</v>
      </c>
      <c r="H2013">
        <v>0</v>
      </c>
      <c r="R2013">
        <v>0</v>
      </c>
      <c r="S2013" t="s">
        <v>204</v>
      </c>
      <c r="T2013" s="247">
        <v>45139.313784722224</v>
      </c>
    </row>
    <row r="2014" spans="1:20" x14ac:dyDescent="0.35">
      <c r="A2014" t="s">
        <v>100</v>
      </c>
      <c r="B2014" t="s">
        <v>101</v>
      </c>
      <c r="C2014" t="s">
        <v>97</v>
      </c>
      <c r="D2014" s="29">
        <v>45465</v>
      </c>
      <c r="E2014">
        <v>0</v>
      </c>
      <c r="F2014">
        <v>0</v>
      </c>
      <c r="G2014">
        <v>0</v>
      </c>
      <c r="H2014">
        <v>0</v>
      </c>
      <c r="R2014">
        <v>0</v>
      </c>
      <c r="S2014" t="s">
        <v>204</v>
      </c>
      <c r="T2014" s="247">
        <v>45139.313796296294</v>
      </c>
    </row>
    <row r="2015" spans="1:20" x14ac:dyDescent="0.35">
      <c r="A2015" t="s">
        <v>100</v>
      </c>
      <c r="B2015" t="s">
        <v>101</v>
      </c>
      <c r="C2015" t="s">
        <v>97</v>
      </c>
      <c r="D2015" s="29">
        <v>45466</v>
      </c>
      <c r="E2015">
        <v>0</v>
      </c>
      <c r="F2015">
        <v>0</v>
      </c>
      <c r="G2015">
        <v>0</v>
      </c>
      <c r="H2015">
        <v>0</v>
      </c>
      <c r="R2015">
        <v>0</v>
      </c>
      <c r="S2015" t="s">
        <v>204</v>
      </c>
      <c r="T2015" s="247">
        <v>45139.313796296294</v>
      </c>
    </row>
    <row r="2016" spans="1:20" x14ac:dyDescent="0.35">
      <c r="A2016" t="s">
        <v>100</v>
      </c>
      <c r="B2016" t="s">
        <v>101</v>
      </c>
      <c r="C2016" t="s">
        <v>97</v>
      </c>
      <c r="D2016" s="29">
        <v>45467</v>
      </c>
      <c r="E2016">
        <v>0</v>
      </c>
      <c r="F2016">
        <v>0</v>
      </c>
      <c r="G2016">
        <v>0</v>
      </c>
      <c r="H2016">
        <v>0</v>
      </c>
      <c r="R2016">
        <v>0</v>
      </c>
      <c r="S2016" t="s">
        <v>204</v>
      </c>
      <c r="T2016" s="247">
        <v>45139.313807870371</v>
      </c>
    </row>
    <row r="2017" spans="1:20" x14ac:dyDescent="0.35">
      <c r="A2017" t="s">
        <v>100</v>
      </c>
      <c r="B2017" t="s">
        <v>101</v>
      </c>
      <c r="C2017" t="s">
        <v>97</v>
      </c>
      <c r="D2017" s="29">
        <v>45468</v>
      </c>
      <c r="E2017">
        <v>0</v>
      </c>
      <c r="F2017">
        <v>0</v>
      </c>
      <c r="G2017">
        <v>0</v>
      </c>
      <c r="H2017">
        <v>0</v>
      </c>
      <c r="R2017">
        <v>0</v>
      </c>
      <c r="S2017" t="s">
        <v>204</v>
      </c>
      <c r="T2017" s="247">
        <v>45139.313807870371</v>
      </c>
    </row>
    <row r="2018" spans="1:20" x14ac:dyDescent="0.35">
      <c r="A2018" t="s">
        <v>100</v>
      </c>
      <c r="B2018" t="s">
        <v>101</v>
      </c>
      <c r="C2018" t="s">
        <v>97</v>
      </c>
      <c r="D2018" s="29">
        <v>45469</v>
      </c>
      <c r="E2018">
        <v>0</v>
      </c>
      <c r="F2018">
        <v>0</v>
      </c>
      <c r="G2018">
        <v>0</v>
      </c>
      <c r="H2018">
        <v>0</v>
      </c>
      <c r="R2018">
        <v>0</v>
      </c>
      <c r="S2018" t="s">
        <v>204</v>
      </c>
      <c r="T2018" s="247">
        <v>45139.313807870371</v>
      </c>
    </row>
    <row r="2019" spans="1:20" x14ac:dyDescent="0.35">
      <c r="A2019" t="s">
        <v>100</v>
      </c>
      <c r="B2019" t="s">
        <v>101</v>
      </c>
      <c r="C2019" t="s">
        <v>97</v>
      </c>
      <c r="D2019" s="29">
        <v>45470</v>
      </c>
      <c r="E2019">
        <v>0</v>
      </c>
      <c r="F2019">
        <v>0</v>
      </c>
      <c r="G2019">
        <v>0</v>
      </c>
      <c r="H2019">
        <v>0</v>
      </c>
      <c r="R2019">
        <v>0</v>
      </c>
      <c r="S2019" t="s">
        <v>204</v>
      </c>
      <c r="T2019" s="247">
        <v>45139.313819444447</v>
      </c>
    </row>
    <row r="2020" spans="1:20" x14ac:dyDescent="0.35">
      <c r="A2020" t="s">
        <v>100</v>
      </c>
      <c r="B2020" t="s">
        <v>101</v>
      </c>
      <c r="C2020" t="s">
        <v>97</v>
      </c>
      <c r="D2020" s="29">
        <v>45471</v>
      </c>
      <c r="E2020">
        <v>0</v>
      </c>
      <c r="F2020">
        <v>0</v>
      </c>
      <c r="G2020">
        <v>0</v>
      </c>
      <c r="H2020">
        <v>0</v>
      </c>
      <c r="R2020">
        <v>0</v>
      </c>
      <c r="S2020" t="s">
        <v>204</v>
      </c>
      <c r="T2020" s="247">
        <v>45139.313831018517</v>
      </c>
    </row>
    <row r="2021" spans="1:20" x14ac:dyDescent="0.35">
      <c r="A2021" t="s">
        <v>100</v>
      </c>
      <c r="B2021" t="s">
        <v>101</v>
      </c>
      <c r="C2021" t="s">
        <v>97</v>
      </c>
      <c r="D2021" s="29">
        <v>45472</v>
      </c>
      <c r="E2021">
        <v>0</v>
      </c>
      <c r="F2021">
        <v>0</v>
      </c>
      <c r="G2021">
        <v>0</v>
      </c>
      <c r="H2021">
        <v>0</v>
      </c>
      <c r="R2021">
        <v>0</v>
      </c>
      <c r="S2021" t="s">
        <v>204</v>
      </c>
      <c r="T2021" s="247">
        <v>45139.31386574074</v>
      </c>
    </row>
    <row r="2022" spans="1:20" x14ac:dyDescent="0.35">
      <c r="A2022" t="s">
        <v>100</v>
      </c>
      <c r="B2022" t="s">
        <v>101</v>
      </c>
      <c r="C2022" t="s">
        <v>97</v>
      </c>
      <c r="D2022" s="29">
        <v>45473</v>
      </c>
      <c r="E2022">
        <v>0</v>
      </c>
      <c r="F2022">
        <v>0</v>
      </c>
      <c r="G2022">
        <v>0</v>
      </c>
      <c r="H2022">
        <v>0</v>
      </c>
      <c r="R2022">
        <v>0</v>
      </c>
      <c r="S2022" t="s">
        <v>204</v>
      </c>
      <c r="T2022" s="247">
        <v>45139.313842592594</v>
      </c>
    </row>
    <row r="2023" spans="1:20" x14ac:dyDescent="0.35">
      <c r="A2023" t="s">
        <v>100</v>
      </c>
      <c r="B2023" t="s">
        <v>101</v>
      </c>
      <c r="C2023" t="s">
        <v>97</v>
      </c>
      <c r="D2023" s="29">
        <v>45474</v>
      </c>
      <c r="E2023">
        <v>0</v>
      </c>
      <c r="F2023">
        <v>0</v>
      </c>
      <c r="G2023">
        <v>0</v>
      </c>
      <c r="H2023">
        <v>0</v>
      </c>
      <c r="R2023">
        <v>0</v>
      </c>
      <c r="S2023" t="s">
        <v>204</v>
      </c>
      <c r="T2023" s="247">
        <v>45170.312731481485</v>
      </c>
    </row>
    <row r="2024" spans="1:20" x14ac:dyDescent="0.35">
      <c r="A2024" t="s">
        <v>100</v>
      </c>
      <c r="B2024" t="s">
        <v>101</v>
      </c>
      <c r="C2024" t="s">
        <v>97</v>
      </c>
      <c r="D2024" s="29">
        <v>45475</v>
      </c>
      <c r="E2024">
        <v>0</v>
      </c>
      <c r="F2024">
        <v>0</v>
      </c>
      <c r="G2024">
        <v>0</v>
      </c>
      <c r="H2024">
        <v>0</v>
      </c>
      <c r="R2024">
        <v>0</v>
      </c>
      <c r="S2024" t="s">
        <v>204</v>
      </c>
      <c r="T2024" s="247">
        <v>45170.313310185185</v>
      </c>
    </row>
    <row r="2025" spans="1:20" x14ac:dyDescent="0.35">
      <c r="A2025" t="s">
        <v>100</v>
      </c>
      <c r="B2025" t="s">
        <v>101</v>
      </c>
      <c r="C2025" t="s">
        <v>97</v>
      </c>
      <c r="D2025" s="29">
        <v>45476</v>
      </c>
      <c r="E2025">
        <v>0</v>
      </c>
      <c r="F2025">
        <v>0</v>
      </c>
      <c r="G2025">
        <v>0</v>
      </c>
      <c r="H2025">
        <v>0</v>
      </c>
      <c r="R2025">
        <v>0</v>
      </c>
      <c r="S2025" t="s">
        <v>204</v>
      </c>
      <c r="T2025" s="247">
        <v>45170.313506944447</v>
      </c>
    </row>
    <row r="2026" spans="1:20" x14ac:dyDescent="0.35">
      <c r="A2026" t="s">
        <v>100</v>
      </c>
      <c r="B2026" t="s">
        <v>101</v>
      </c>
      <c r="C2026" t="s">
        <v>97</v>
      </c>
      <c r="D2026" s="29">
        <v>45477</v>
      </c>
      <c r="E2026">
        <v>0</v>
      </c>
      <c r="F2026">
        <v>0</v>
      </c>
      <c r="G2026">
        <v>0</v>
      </c>
      <c r="H2026">
        <v>0</v>
      </c>
      <c r="R2026">
        <v>0</v>
      </c>
      <c r="S2026" t="s">
        <v>204</v>
      </c>
      <c r="T2026" s="247">
        <v>45170.313599537039</v>
      </c>
    </row>
    <row r="2027" spans="1:20" x14ac:dyDescent="0.35">
      <c r="A2027" t="s">
        <v>100</v>
      </c>
      <c r="B2027" t="s">
        <v>101</v>
      </c>
      <c r="C2027" t="s">
        <v>97</v>
      </c>
      <c r="D2027" s="29">
        <v>45478</v>
      </c>
      <c r="E2027">
        <v>0</v>
      </c>
      <c r="F2027">
        <v>0</v>
      </c>
      <c r="G2027">
        <v>0</v>
      </c>
      <c r="H2027">
        <v>0</v>
      </c>
      <c r="R2027">
        <v>0</v>
      </c>
      <c r="S2027" t="s">
        <v>204</v>
      </c>
      <c r="T2027" s="247">
        <v>45170.313599537039</v>
      </c>
    </row>
    <row r="2028" spans="1:20" x14ac:dyDescent="0.35">
      <c r="A2028" t="s">
        <v>100</v>
      </c>
      <c r="B2028" t="s">
        <v>101</v>
      </c>
      <c r="C2028" t="s">
        <v>97</v>
      </c>
      <c r="D2028" s="29">
        <v>45479</v>
      </c>
      <c r="E2028">
        <v>0</v>
      </c>
      <c r="F2028">
        <v>0</v>
      </c>
      <c r="G2028">
        <v>0</v>
      </c>
      <c r="H2028">
        <v>0</v>
      </c>
      <c r="R2028">
        <v>0</v>
      </c>
      <c r="S2028" t="s">
        <v>204</v>
      </c>
      <c r="T2028" s="247">
        <v>45170.313611111109</v>
      </c>
    </row>
    <row r="2029" spans="1:20" x14ac:dyDescent="0.35">
      <c r="A2029" t="s">
        <v>100</v>
      </c>
      <c r="B2029" t="s">
        <v>101</v>
      </c>
      <c r="C2029" t="s">
        <v>97</v>
      </c>
      <c r="D2029" s="29">
        <v>45480</v>
      </c>
      <c r="E2029">
        <v>0</v>
      </c>
      <c r="F2029">
        <v>0</v>
      </c>
      <c r="G2029">
        <v>0</v>
      </c>
      <c r="H2029">
        <v>0</v>
      </c>
      <c r="R2029">
        <v>0</v>
      </c>
      <c r="S2029" t="s">
        <v>204</v>
      </c>
      <c r="T2029" s="247">
        <v>45170.313611111109</v>
      </c>
    </row>
    <row r="2030" spans="1:20" x14ac:dyDescent="0.35">
      <c r="A2030" t="s">
        <v>100</v>
      </c>
      <c r="B2030" t="s">
        <v>101</v>
      </c>
      <c r="C2030" t="s">
        <v>97</v>
      </c>
      <c r="D2030" s="29">
        <v>45481</v>
      </c>
      <c r="E2030">
        <v>0</v>
      </c>
      <c r="F2030">
        <v>0</v>
      </c>
      <c r="G2030">
        <v>0</v>
      </c>
      <c r="H2030">
        <v>0</v>
      </c>
      <c r="R2030">
        <v>0</v>
      </c>
      <c r="S2030" t="s">
        <v>204</v>
      </c>
      <c r="T2030" s="247">
        <v>45170.313611111109</v>
      </c>
    </row>
    <row r="2031" spans="1:20" x14ac:dyDescent="0.35">
      <c r="A2031" t="s">
        <v>100</v>
      </c>
      <c r="B2031" t="s">
        <v>101</v>
      </c>
      <c r="C2031" t="s">
        <v>97</v>
      </c>
      <c r="D2031" s="29">
        <v>45482</v>
      </c>
      <c r="E2031">
        <v>0</v>
      </c>
      <c r="F2031">
        <v>0</v>
      </c>
      <c r="G2031">
        <v>0</v>
      </c>
      <c r="H2031">
        <v>0</v>
      </c>
      <c r="R2031">
        <v>0</v>
      </c>
      <c r="S2031" t="s">
        <v>204</v>
      </c>
      <c r="T2031" s="247">
        <v>45170.313611111109</v>
      </c>
    </row>
    <row r="2032" spans="1:20" x14ac:dyDescent="0.35">
      <c r="A2032" t="s">
        <v>100</v>
      </c>
      <c r="B2032" t="s">
        <v>101</v>
      </c>
      <c r="C2032" t="s">
        <v>97</v>
      </c>
      <c r="D2032" s="29">
        <v>45483</v>
      </c>
      <c r="E2032">
        <v>0</v>
      </c>
      <c r="F2032">
        <v>0</v>
      </c>
      <c r="G2032">
        <v>0</v>
      </c>
      <c r="H2032">
        <v>0</v>
      </c>
      <c r="R2032">
        <v>0</v>
      </c>
      <c r="S2032" t="s">
        <v>204</v>
      </c>
      <c r="T2032" s="247">
        <v>45170.313622685186</v>
      </c>
    </row>
    <row r="2033" spans="1:20" x14ac:dyDescent="0.35">
      <c r="A2033" t="s">
        <v>100</v>
      </c>
      <c r="B2033" t="s">
        <v>101</v>
      </c>
      <c r="C2033" t="s">
        <v>97</v>
      </c>
      <c r="D2033" s="29">
        <v>45484</v>
      </c>
      <c r="E2033">
        <v>0</v>
      </c>
      <c r="F2033">
        <v>0</v>
      </c>
      <c r="G2033">
        <v>0</v>
      </c>
      <c r="H2033">
        <v>0</v>
      </c>
      <c r="R2033">
        <v>0</v>
      </c>
      <c r="S2033" t="s">
        <v>204</v>
      </c>
      <c r="T2033" s="247">
        <v>45170.313622685186</v>
      </c>
    </row>
    <row r="2034" spans="1:20" x14ac:dyDescent="0.35">
      <c r="A2034" t="s">
        <v>100</v>
      </c>
      <c r="B2034" t="s">
        <v>101</v>
      </c>
      <c r="C2034" t="s">
        <v>97</v>
      </c>
      <c r="D2034" s="29">
        <v>45485</v>
      </c>
      <c r="E2034">
        <v>0</v>
      </c>
      <c r="F2034">
        <v>0</v>
      </c>
      <c r="G2034">
        <v>0</v>
      </c>
      <c r="H2034">
        <v>0</v>
      </c>
      <c r="R2034">
        <v>0</v>
      </c>
      <c r="S2034" t="s">
        <v>204</v>
      </c>
      <c r="T2034" s="247">
        <v>45170.313622685186</v>
      </c>
    </row>
    <row r="2035" spans="1:20" x14ac:dyDescent="0.35">
      <c r="A2035" t="s">
        <v>100</v>
      </c>
      <c r="B2035" t="s">
        <v>101</v>
      </c>
      <c r="C2035" t="s">
        <v>97</v>
      </c>
      <c r="D2035" s="29">
        <v>45486</v>
      </c>
      <c r="E2035">
        <v>0</v>
      </c>
      <c r="F2035">
        <v>0</v>
      </c>
      <c r="G2035">
        <v>0</v>
      </c>
      <c r="H2035">
        <v>0</v>
      </c>
      <c r="R2035">
        <v>0</v>
      </c>
      <c r="S2035" t="s">
        <v>204</v>
      </c>
      <c r="T2035" s="247">
        <v>45170.313634259262</v>
      </c>
    </row>
    <row r="2036" spans="1:20" x14ac:dyDescent="0.35">
      <c r="A2036" t="s">
        <v>100</v>
      </c>
      <c r="B2036" t="s">
        <v>101</v>
      </c>
      <c r="C2036" t="s">
        <v>97</v>
      </c>
      <c r="D2036" s="29">
        <v>45487</v>
      </c>
      <c r="E2036">
        <v>0</v>
      </c>
      <c r="F2036">
        <v>0</v>
      </c>
      <c r="G2036">
        <v>0</v>
      </c>
      <c r="H2036">
        <v>0</v>
      </c>
      <c r="R2036">
        <v>0</v>
      </c>
      <c r="S2036" t="s">
        <v>204</v>
      </c>
      <c r="T2036" s="247">
        <v>45170.313645833332</v>
      </c>
    </row>
    <row r="2037" spans="1:20" x14ac:dyDescent="0.35">
      <c r="A2037" t="s">
        <v>100</v>
      </c>
      <c r="B2037" t="s">
        <v>101</v>
      </c>
      <c r="C2037" t="s">
        <v>97</v>
      </c>
      <c r="D2037" s="29">
        <v>45488</v>
      </c>
      <c r="E2037">
        <v>0</v>
      </c>
      <c r="F2037">
        <v>0</v>
      </c>
      <c r="G2037">
        <v>0</v>
      </c>
      <c r="H2037">
        <v>0</v>
      </c>
      <c r="R2037">
        <v>0</v>
      </c>
      <c r="S2037" t="s">
        <v>204</v>
      </c>
      <c r="T2037" s="247">
        <v>45170.313634259262</v>
      </c>
    </row>
    <row r="2038" spans="1:20" x14ac:dyDescent="0.35">
      <c r="A2038" t="s">
        <v>100</v>
      </c>
      <c r="B2038" t="s">
        <v>101</v>
      </c>
      <c r="C2038" t="s">
        <v>97</v>
      </c>
      <c r="D2038" s="29">
        <v>45489</v>
      </c>
      <c r="E2038">
        <v>0</v>
      </c>
      <c r="F2038">
        <v>0</v>
      </c>
      <c r="G2038">
        <v>0</v>
      </c>
      <c r="H2038">
        <v>0</v>
      </c>
      <c r="R2038">
        <v>0</v>
      </c>
      <c r="S2038" t="s">
        <v>204</v>
      </c>
      <c r="T2038" s="247">
        <v>45170.313634259262</v>
      </c>
    </row>
    <row r="2039" spans="1:20" x14ac:dyDescent="0.35">
      <c r="A2039" t="s">
        <v>100</v>
      </c>
      <c r="B2039" t="s">
        <v>101</v>
      </c>
      <c r="C2039" t="s">
        <v>97</v>
      </c>
      <c r="D2039" s="29">
        <v>45490</v>
      </c>
      <c r="E2039">
        <v>0</v>
      </c>
      <c r="F2039">
        <v>0</v>
      </c>
      <c r="G2039">
        <v>0</v>
      </c>
      <c r="H2039">
        <v>0</v>
      </c>
      <c r="R2039">
        <v>0</v>
      </c>
      <c r="S2039" t="s">
        <v>204</v>
      </c>
      <c r="T2039" s="247">
        <v>45170.313645833332</v>
      </c>
    </row>
    <row r="2040" spans="1:20" x14ac:dyDescent="0.35">
      <c r="A2040" t="s">
        <v>100</v>
      </c>
      <c r="B2040" t="s">
        <v>101</v>
      </c>
      <c r="C2040" t="s">
        <v>97</v>
      </c>
      <c r="D2040" s="29">
        <v>45491</v>
      </c>
      <c r="E2040">
        <v>0</v>
      </c>
      <c r="F2040">
        <v>0</v>
      </c>
      <c r="G2040">
        <v>0</v>
      </c>
      <c r="H2040">
        <v>0</v>
      </c>
      <c r="R2040">
        <v>0</v>
      </c>
      <c r="S2040" t="s">
        <v>204</v>
      </c>
      <c r="T2040" s="247">
        <v>45170.313645833332</v>
      </c>
    </row>
    <row r="2041" spans="1:20" x14ac:dyDescent="0.35">
      <c r="A2041" t="s">
        <v>100</v>
      </c>
      <c r="B2041" t="s">
        <v>101</v>
      </c>
      <c r="C2041" t="s">
        <v>97</v>
      </c>
      <c r="D2041" s="29">
        <v>45492</v>
      </c>
      <c r="E2041">
        <v>0</v>
      </c>
      <c r="F2041">
        <v>0</v>
      </c>
      <c r="G2041">
        <v>0</v>
      </c>
      <c r="H2041">
        <v>0</v>
      </c>
      <c r="R2041">
        <v>0</v>
      </c>
      <c r="S2041" t="s">
        <v>204</v>
      </c>
      <c r="T2041" s="247">
        <v>45170.313645833332</v>
      </c>
    </row>
    <row r="2042" spans="1:20" x14ac:dyDescent="0.35">
      <c r="A2042" t="s">
        <v>100</v>
      </c>
      <c r="B2042" t="s">
        <v>101</v>
      </c>
      <c r="C2042" t="s">
        <v>97</v>
      </c>
      <c r="D2042" s="29">
        <v>45493</v>
      </c>
      <c r="E2042">
        <v>0</v>
      </c>
      <c r="F2042">
        <v>0</v>
      </c>
      <c r="G2042">
        <v>0</v>
      </c>
      <c r="H2042">
        <v>0</v>
      </c>
      <c r="R2042">
        <v>0</v>
      </c>
      <c r="S2042" t="s">
        <v>204</v>
      </c>
      <c r="T2042" s="247">
        <v>45170.313657407409</v>
      </c>
    </row>
    <row r="2043" spans="1:20" x14ac:dyDescent="0.35">
      <c r="A2043" t="s">
        <v>100</v>
      </c>
      <c r="B2043" t="s">
        <v>101</v>
      </c>
      <c r="C2043" t="s">
        <v>97</v>
      </c>
      <c r="D2043" s="29">
        <v>45494</v>
      </c>
      <c r="E2043">
        <v>0</v>
      </c>
      <c r="F2043">
        <v>0</v>
      </c>
      <c r="G2043">
        <v>0</v>
      </c>
      <c r="H2043">
        <v>0</v>
      </c>
      <c r="R2043">
        <v>0</v>
      </c>
      <c r="S2043" t="s">
        <v>204</v>
      </c>
      <c r="T2043" s="247">
        <v>45170.313657407409</v>
      </c>
    </row>
    <row r="2044" spans="1:20" x14ac:dyDescent="0.35">
      <c r="A2044" t="s">
        <v>100</v>
      </c>
      <c r="B2044" t="s">
        <v>101</v>
      </c>
      <c r="C2044" t="s">
        <v>97</v>
      </c>
      <c r="D2044" s="29">
        <v>45495</v>
      </c>
      <c r="E2044">
        <v>0</v>
      </c>
      <c r="F2044">
        <v>0</v>
      </c>
      <c r="G2044">
        <v>0</v>
      </c>
      <c r="H2044">
        <v>0</v>
      </c>
      <c r="R2044">
        <v>0</v>
      </c>
      <c r="S2044" t="s">
        <v>204</v>
      </c>
      <c r="T2044" s="247">
        <v>45170.313657407409</v>
      </c>
    </row>
    <row r="2045" spans="1:20" x14ac:dyDescent="0.35">
      <c r="A2045" t="s">
        <v>100</v>
      </c>
      <c r="B2045" t="s">
        <v>101</v>
      </c>
      <c r="C2045" t="s">
        <v>97</v>
      </c>
      <c r="D2045" s="29">
        <v>45496</v>
      </c>
      <c r="E2045">
        <v>0</v>
      </c>
      <c r="F2045">
        <v>0</v>
      </c>
      <c r="G2045">
        <v>0</v>
      </c>
      <c r="H2045">
        <v>0</v>
      </c>
      <c r="R2045">
        <v>0</v>
      </c>
      <c r="S2045" t="s">
        <v>204</v>
      </c>
      <c r="T2045" s="247">
        <v>45170.313668981478</v>
      </c>
    </row>
    <row r="2046" spans="1:20" x14ac:dyDescent="0.35">
      <c r="A2046" t="s">
        <v>100</v>
      </c>
      <c r="B2046" t="s">
        <v>101</v>
      </c>
      <c r="C2046" t="s">
        <v>97</v>
      </c>
      <c r="D2046" s="29">
        <v>45497</v>
      </c>
      <c r="E2046">
        <v>0</v>
      </c>
      <c r="F2046">
        <v>0</v>
      </c>
      <c r="G2046">
        <v>0</v>
      </c>
      <c r="H2046">
        <v>0</v>
      </c>
      <c r="R2046">
        <v>0</v>
      </c>
      <c r="S2046" t="s">
        <v>204</v>
      </c>
      <c r="T2046" s="247">
        <v>45170.313668981478</v>
      </c>
    </row>
    <row r="2047" spans="1:20" x14ac:dyDescent="0.35">
      <c r="A2047" t="s">
        <v>100</v>
      </c>
      <c r="B2047" t="s">
        <v>101</v>
      </c>
      <c r="C2047" t="s">
        <v>97</v>
      </c>
      <c r="D2047" s="29">
        <v>45498</v>
      </c>
      <c r="E2047">
        <v>0</v>
      </c>
      <c r="F2047">
        <v>0</v>
      </c>
      <c r="G2047">
        <v>0</v>
      </c>
      <c r="H2047">
        <v>0</v>
      </c>
      <c r="R2047">
        <v>0</v>
      </c>
      <c r="S2047" t="s">
        <v>204</v>
      </c>
      <c r="T2047" s="247">
        <v>45170.313668981478</v>
      </c>
    </row>
    <row r="2048" spans="1:20" x14ac:dyDescent="0.35">
      <c r="A2048" t="s">
        <v>100</v>
      </c>
      <c r="B2048" t="s">
        <v>101</v>
      </c>
      <c r="C2048" t="s">
        <v>97</v>
      </c>
      <c r="D2048" s="29">
        <v>45499</v>
      </c>
      <c r="E2048">
        <v>0</v>
      </c>
      <c r="F2048">
        <v>0</v>
      </c>
      <c r="G2048">
        <v>0</v>
      </c>
      <c r="H2048">
        <v>0</v>
      </c>
      <c r="R2048">
        <v>0</v>
      </c>
      <c r="S2048" t="s">
        <v>204</v>
      </c>
      <c r="T2048" s="247">
        <v>45170.313668981478</v>
      </c>
    </row>
    <row r="2049" spans="1:20" x14ac:dyDescent="0.35">
      <c r="A2049" t="s">
        <v>100</v>
      </c>
      <c r="B2049" t="s">
        <v>101</v>
      </c>
      <c r="C2049" t="s">
        <v>97</v>
      </c>
      <c r="D2049" s="29">
        <v>45500</v>
      </c>
      <c r="E2049">
        <v>0</v>
      </c>
      <c r="F2049">
        <v>0</v>
      </c>
      <c r="G2049">
        <v>0</v>
      </c>
      <c r="H2049">
        <v>0</v>
      </c>
      <c r="R2049">
        <v>0</v>
      </c>
      <c r="S2049" t="s">
        <v>204</v>
      </c>
      <c r="T2049" s="247">
        <v>45170.313680555555</v>
      </c>
    </row>
    <row r="2050" spans="1:20" x14ac:dyDescent="0.35">
      <c r="A2050" t="s">
        <v>100</v>
      </c>
      <c r="B2050" t="s">
        <v>101</v>
      </c>
      <c r="C2050" t="s">
        <v>97</v>
      </c>
      <c r="D2050" s="29">
        <v>45501</v>
      </c>
      <c r="E2050">
        <v>0</v>
      </c>
      <c r="F2050">
        <v>0</v>
      </c>
      <c r="G2050">
        <v>0</v>
      </c>
      <c r="H2050">
        <v>0</v>
      </c>
      <c r="R2050">
        <v>0</v>
      </c>
      <c r="S2050" t="s">
        <v>204</v>
      </c>
      <c r="T2050" s="247">
        <v>45170.313680555555</v>
      </c>
    </row>
    <row r="2051" spans="1:20" x14ac:dyDescent="0.35">
      <c r="A2051" t="s">
        <v>100</v>
      </c>
      <c r="B2051" t="s">
        <v>101</v>
      </c>
      <c r="C2051" t="s">
        <v>97</v>
      </c>
      <c r="D2051" s="29">
        <v>45502</v>
      </c>
      <c r="E2051">
        <v>0</v>
      </c>
      <c r="F2051">
        <v>0</v>
      </c>
      <c r="G2051">
        <v>0</v>
      </c>
      <c r="H2051">
        <v>0</v>
      </c>
      <c r="R2051">
        <v>0</v>
      </c>
      <c r="S2051" t="s">
        <v>204</v>
      </c>
      <c r="T2051" s="247">
        <v>45170.313680555555</v>
      </c>
    </row>
    <row r="2052" spans="1:20" x14ac:dyDescent="0.35">
      <c r="A2052" t="s">
        <v>100</v>
      </c>
      <c r="B2052" t="s">
        <v>101</v>
      </c>
      <c r="C2052" t="s">
        <v>97</v>
      </c>
      <c r="D2052" s="29">
        <v>45503</v>
      </c>
      <c r="E2052">
        <v>0</v>
      </c>
      <c r="F2052">
        <v>0</v>
      </c>
      <c r="G2052">
        <v>0</v>
      </c>
      <c r="H2052">
        <v>0</v>
      </c>
      <c r="R2052">
        <v>0</v>
      </c>
      <c r="S2052" t="s">
        <v>204</v>
      </c>
      <c r="T2052" s="247">
        <v>45170.313692129632</v>
      </c>
    </row>
    <row r="2053" spans="1:20" x14ac:dyDescent="0.35">
      <c r="A2053" t="s">
        <v>100</v>
      </c>
      <c r="B2053" t="s">
        <v>101</v>
      </c>
      <c r="C2053" t="s">
        <v>97</v>
      </c>
      <c r="D2053" s="29">
        <v>45504</v>
      </c>
      <c r="E2053">
        <v>0</v>
      </c>
      <c r="F2053">
        <v>0</v>
      </c>
      <c r="G2053">
        <v>0</v>
      </c>
      <c r="H2053">
        <v>0</v>
      </c>
      <c r="R2053">
        <v>0</v>
      </c>
      <c r="S2053" t="s">
        <v>204</v>
      </c>
      <c r="T2053" s="247">
        <v>45170.313692129632</v>
      </c>
    </row>
    <row r="2054" spans="1:20" x14ac:dyDescent="0.35">
      <c r="A2054" t="s">
        <v>100</v>
      </c>
      <c r="B2054" t="s">
        <v>101</v>
      </c>
      <c r="C2054" t="s">
        <v>97</v>
      </c>
      <c r="D2054" s="29">
        <v>45505</v>
      </c>
      <c r="E2054">
        <v>0</v>
      </c>
      <c r="F2054">
        <v>0</v>
      </c>
      <c r="G2054">
        <v>0</v>
      </c>
      <c r="H2054">
        <v>0</v>
      </c>
      <c r="R2054">
        <v>0</v>
      </c>
      <c r="S2054" t="s">
        <v>204</v>
      </c>
      <c r="T2054" s="247">
        <v>45200.313275462962</v>
      </c>
    </row>
    <row r="2055" spans="1:20" x14ac:dyDescent="0.35">
      <c r="A2055" t="s">
        <v>100</v>
      </c>
      <c r="B2055" t="s">
        <v>101</v>
      </c>
      <c r="C2055" t="s">
        <v>97</v>
      </c>
      <c r="D2055" s="29">
        <v>45506</v>
      </c>
      <c r="E2055">
        <v>0</v>
      </c>
      <c r="F2055">
        <v>0</v>
      </c>
      <c r="G2055">
        <v>0</v>
      </c>
      <c r="H2055">
        <v>0</v>
      </c>
      <c r="R2055">
        <v>0</v>
      </c>
      <c r="S2055" t="s">
        <v>204</v>
      </c>
      <c r="T2055" s="247">
        <v>45200.313344907408</v>
      </c>
    </row>
    <row r="2056" spans="1:20" x14ac:dyDescent="0.35">
      <c r="A2056" t="s">
        <v>100</v>
      </c>
      <c r="B2056" t="s">
        <v>101</v>
      </c>
      <c r="C2056" t="s">
        <v>97</v>
      </c>
      <c r="D2056" s="29">
        <v>45507</v>
      </c>
      <c r="E2056">
        <v>0</v>
      </c>
      <c r="F2056">
        <v>0</v>
      </c>
      <c r="G2056">
        <v>0</v>
      </c>
      <c r="H2056">
        <v>0</v>
      </c>
      <c r="R2056">
        <v>0</v>
      </c>
      <c r="S2056" t="s">
        <v>204</v>
      </c>
      <c r="T2056" s="247">
        <v>45200.313587962963</v>
      </c>
    </row>
    <row r="2057" spans="1:20" x14ac:dyDescent="0.35">
      <c r="A2057" t="s">
        <v>100</v>
      </c>
      <c r="B2057" t="s">
        <v>101</v>
      </c>
      <c r="C2057" t="s">
        <v>97</v>
      </c>
      <c r="D2057" s="29">
        <v>45508</v>
      </c>
      <c r="E2057">
        <v>0</v>
      </c>
      <c r="F2057">
        <v>0</v>
      </c>
      <c r="G2057">
        <v>0</v>
      </c>
      <c r="H2057">
        <v>0</v>
      </c>
      <c r="R2057">
        <v>0</v>
      </c>
      <c r="S2057" t="s">
        <v>204</v>
      </c>
      <c r="T2057" s="247">
        <v>45200.313703703701</v>
      </c>
    </row>
    <row r="2058" spans="1:20" x14ac:dyDescent="0.35">
      <c r="A2058" t="s">
        <v>100</v>
      </c>
      <c r="B2058" t="s">
        <v>101</v>
      </c>
      <c r="C2058" t="s">
        <v>97</v>
      </c>
      <c r="D2058" s="29">
        <v>45509</v>
      </c>
      <c r="E2058">
        <v>0</v>
      </c>
      <c r="F2058">
        <v>0</v>
      </c>
      <c r="G2058">
        <v>0</v>
      </c>
      <c r="H2058">
        <v>0</v>
      </c>
      <c r="R2058">
        <v>0</v>
      </c>
      <c r="S2058" t="s">
        <v>204</v>
      </c>
      <c r="T2058" s="247">
        <v>45200.313715277778</v>
      </c>
    </row>
    <row r="2059" spans="1:20" x14ac:dyDescent="0.35">
      <c r="A2059" t="s">
        <v>100</v>
      </c>
      <c r="B2059" t="s">
        <v>101</v>
      </c>
      <c r="C2059" t="s">
        <v>97</v>
      </c>
      <c r="D2059" s="29">
        <v>45510</v>
      </c>
      <c r="E2059">
        <v>0</v>
      </c>
      <c r="F2059">
        <v>0</v>
      </c>
      <c r="G2059">
        <v>0</v>
      </c>
      <c r="H2059">
        <v>0</v>
      </c>
      <c r="R2059">
        <v>0</v>
      </c>
      <c r="S2059" t="s">
        <v>204</v>
      </c>
      <c r="T2059" s="247">
        <v>45200.313715277778</v>
      </c>
    </row>
    <row r="2060" spans="1:20" x14ac:dyDescent="0.35">
      <c r="A2060" t="s">
        <v>100</v>
      </c>
      <c r="B2060" t="s">
        <v>101</v>
      </c>
      <c r="C2060" t="s">
        <v>97</v>
      </c>
      <c r="D2060" s="29">
        <v>45511</v>
      </c>
      <c r="E2060">
        <v>0</v>
      </c>
      <c r="F2060">
        <v>0</v>
      </c>
      <c r="G2060">
        <v>0</v>
      </c>
      <c r="H2060">
        <v>0</v>
      </c>
      <c r="R2060">
        <v>0</v>
      </c>
      <c r="S2060" t="s">
        <v>204</v>
      </c>
      <c r="T2060" s="247">
        <v>45200.313726851855</v>
      </c>
    </row>
    <row r="2061" spans="1:20" x14ac:dyDescent="0.35">
      <c r="A2061" t="s">
        <v>100</v>
      </c>
      <c r="B2061" t="s">
        <v>101</v>
      </c>
      <c r="C2061" t="s">
        <v>97</v>
      </c>
      <c r="D2061" s="29">
        <v>45512</v>
      </c>
      <c r="E2061">
        <v>0</v>
      </c>
      <c r="F2061">
        <v>0</v>
      </c>
      <c r="G2061">
        <v>0</v>
      </c>
      <c r="H2061">
        <v>0</v>
      </c>
      <c r="R2061">
        <v>0</v>
      </c>
      <c r="S2061" t="s">
        <v>204</v>
      </c>
      <c r="T2061" s="247">
        <v>45200.313726851855</v>
      </c>
    </row>
    <row r="2062" spans="1:20" x14ac:dyDescent="0.35">
      <c r="A2062" t="s">
        <v>100</v>
      </c>
      <c r="B2062" t="s">
        <v>101</v>
      </c>
      <c r="C2062" t="s">
        <v>97</v>
      </c>
      <c r="D2062" s="29">
        <v>45513</v>
      </c>
      <c r="E2062">
        <v>0</v>
      </c>
      <c r="F2062">
        <v>0</v>
      </c>
      <c r="G2062">
        <v>0</v>
      </c>
      <c r="H2062">
        <v>0</v>
      </c>
      <c r="R2062">
        <v>0</v>
      </c>
      <c r="S2062" t="s">
        <v>204</v>
      </c>
      <c r="T2062" s="247">
        <v>45200.313726851855</v>
      </c>
    </row>
    <row r="2063" spans="1:20" x14ac:dyDescent="0.35">
      <c r="A2063" t="s">
        <v>100</v>
      </c>
      <c r="B2063" t="s">
        <v>101</v>
      </c>
      <c r="C2063" t="s">
        <v>97</v>
      </c>
      <c r="D2063" s="29">
        <v>45514</v>
      </c>
      <c r="E2063">
        <v>0</v>
      </c>
      <c r="F2063">
        <v>0</v>
      </c>
      <c r="G2063">
        <v>0</v>
      </c>
      <c r="H2063">
        <v>0</v>
      </c>
      <c r="R2063">
        <v>0</v>
      </c>
      <c r="S2063" t="s">
        <v>204</v>
      </c>
      <c r="T2063" s="247">
        <v>45200.313750000001</v>
      </c>
    </row>
    <row r="2064" spans="1:20" x14ac:dyDescent="0.35">
      <c r="A2064" t="s">
        <v>100</v>
      </c>
      <c r="B2064" t="s">
        <v>101</v>
      </c>
      <c r="C2064" t="s">
        <v>97</v>
      </c>
      <c r="D2064" s="29">
        <v>45515</v>
      </c>
      <c r="E2064">
        <v>0</v>
      </c>
      <c r="F2064">
        <v>0</v>
      </c>
      <c r="G2064">
        <v>0</v>
      </c>
      <c r="H2064">
        <v>0</v>
      </c>
      <c r="R2064">
        <v>0</v>
      </c>
      <c r="S2064" t="s">
        <v>204</v>
      </c>
      <c r="T2064" s="247">
        <v>45200.313750000001</v>
      </c>
    </row>
    <row r="2065" spans="1:20" x14ac:dyDescent="0.35">
      <c r="A2065" t="s">
        <v>100</v>
      </c>
      <c r="B2065" t="s">
        <v>101</v>
      </c>
      <c r="C2065" t="s">
        <v>97</v>
      </c>
      <c r="D2065" s="29">
        <v>45516</v>
      </c>
      <c r="E2065">
        <v>0</v>
      </c>
      <c r="F2065">
        <v>0</v>
      </c>
      <c r="G2065">
        <v>0</v>
      </c>
      <c r="H2065">
        <v>0</v>
      </c>
      <c r="R2065">
        <v>0</v>
      </c>
      <c r="S2065" t="s">
        <v>204</v>
      </c>
      <c r="T2065" s="247">
        <v>45200.313773148147</v>
      </c>
    </row>
    <row r="2066" spans="1:20" x14ac:dyDescent="0.35">
      <c r="A2066" t="s">
        <v>100</v>
      </c>
      <c r="B2066" t="s">
        <v>101</v>
      </c>
      <c r="C2066" t="s">
        <v>97</v>
      </c>
      <c r="D2066" s="29">
        <v>45517</v>
      </c>
      <c r="E2066">
        <v>0</v>
      </c>
      <c r="F2066">
        <v>0</v>
      </c>
      <c r="G2066">
        <v>0</v>
      </c>
      <c r="H2066">
        <v>0</v>
      </c>
      <c r="R2066">
        <v>0</v>
      </c>
      <c r="S2066" t="s">
        <v>204</v>
      </c>
      <c r="T2066" s="247">
        <v>45200.313773148147</v>
      </c>
    </row>
    <row r="2067" spans="1:20" x14ac:dyDescent="0.35">
      <c r="A2067" t="s">
        <v>100</v>
      </c>
      <c r="B2067" t="s">
        <v>101</v>
      </c>
      <c r="C2067" t="s">
        <v>97</v>
      </c>
      <c r="D2067" s="29">
        <v>45518</v>
      </c>
      <c r="E2067">
        <v>0</v>
      </c>
      <c r="F2067">
        <v>0</v>
      </c>
      <c r="G2067">
        <v>0</v>
      </c>
      <c r="H2067">
        <v>0</v>
      </c>
      <c r="R2067">
        <v>0</v>
      </c>
      <c r="S2067" t="s">
        <v>204</v>
      </c>
      <c r="T2067" s="247">
        <v>45200.313773148147</v>
      </c>
    </row>
    <row r="2068" spans="1:20" x14ac:dyDescent="0.35">
      <c r="A2068" t="s">
        <v>100</v>
      </c>
      <c r="B2068" t="s">
        <v>101</v>
      </c>
      <c r="C2068" t="s">
        <v>97</v>
      </c>
      <c r="D2068" s="29">
        <v>45519</v>
      </c>
      <c r="E2068">
        <v>0</v>
      </c>
      <c r="F2068">
        <v>0</v>
      </c>
      <c r="G2068">
        <v>0</v>
      </c>
      <c r="H2068">
        <v>0</v>
      </c>
      <c r="R2068">
        <v>0</v>
      </c>
      <c r="S2068" t="s">
        <v>204</v>
      </c>
      <c r="T2068" s="247">
        <v>45200.313784722224</v>
      </c>
    </row>
    <row r="2069" spans="1:20" x14ac:dyDescent="0.35">
      <c r="A2069" t="s">
        <v>100</v>
      </c>
      <c r="B2069" t="s">
        <v>101</v>
      </c>
      <c r="C2069" t="s">
        <v>97</v>
      </c>
      <c r="D2069" s="29">
        <v>45520</v>
      </c>
      <c r="E2069">
        <v>0</v>
      </c>
      <c r="F2069">
        <v>0</v>
      </c>
      <c r="G2069">
        <v>0</v>
      </c>
      <c r="H2069">
        <v>0</v>
      </c>
      <c r="R2069">
        <v>0</v>
      </c>
      <c r="S2069" t="s">
        <v>204</v>
      </c>
      <c r="T2069" s="247">
        <v>45200.313784722224</v>
      </c>
    </row>
    <row r="2070" spans="1:20" x14ac:dyDescent="0.35">
      <c r="A2070" t="s">
        <v>100</v>
      </c>
      <c r="B2070" t="s">
        <v>101</v>
      </c>
      <c r="C2070" t="s">
        <v>97</v>
      </c>
      <c r="D2070" s="29">
        <v>45521</v>
      </c>
      <c r="E2070">
        <v>0</v>
      </c>
      <c r="F2070">
        <v>0</v>
      </c>
      <c r="G2070">
        <v>0</v>
      </c>
      <c r="H2070">
        <v>0</v>
      </c>
      <c r="R2070">
        <v>0</v>
      </c>
      <c r="S2070" t="s">
        <v>204</v>
      </c>
      <c r="T2070" s="247">
        <v>45200.313796296294</v>
      </c>
    </row>
    <row r="2071" spans="1:20" x14ac:dyDescent="0.35">
      <c r="A2071" t="s">
        <v>100</v>
      </c>
      <c r="B2071" t="s">
        <v>101</v>
      </c>
      <c r="C2071" t="s">
        <v>97</v>
      </c>
      <c r="D2071" s="29">
        <v>45522</v>
      </c>
      <c r="E2071">
        <v>0</v>
      </c>
      <c r="F2071">
        <v>0</v>
      </c>
      <c r="G2071">
        <v>0</v>
      </c>
      <c r="H2071">
        <v>0</v>
      </c>
      <c r="R2071">
        <v>0</v>
      </c>
      <c r="S2071" t="s">
        <v>204</v>
      </c>
      <c r="T2071" s="247">
        <v>45200.313807870371</v>
      </c>
    </row>
    <row r="2072" spans="1:20" x14ac:dyDescent="0.35">
      <c r="A2072" t="s">
        <v>100</v>
      </c>
      <c r="B2072" t="s">
        <v>101</v>
      </c>
      <c r="C2072" t="s">
        <v>97</v>
      </c>
      <c r="D2072" s="29">
        <v>45523</v>
      </c>
      <c r="E2072">
        <v>0</v>
      </c>
      <c r="F2072">
        <v>0</v>
      </c>
      <c r="G2072">
        <v>0</v>
      </c>
      <c r="H2072">
        <v>0</v>
      </c>
      <c r="R2072">
        <v>0</v>
      </c>
      <c r="S2072" t="s">
        <v>204</v>
      </c>
      <c r="T2072" s="247">
        <v>45200.313807870371</v>
      </c>
    </row>
    <row r="2073" spans="1:20" x14ac:dyDescent="0.35">
      <c r="A2073" t="s">
        <v>100</v>
      </c>
      <c r="B2073" t="s">
        <v>101</v>
      </c>
      <c r="C2073" t="s">
        <v>97</v>
      </c>
      <c r="D2073" s="29">
        <v>45524</v>
      </c>
      <c r="E2073">
        <v>0</v>
      </c>
      <c r="F2073">
        <v>0</v>
      </c>
      <c r="G2073">
        <v>0</v>
      </c>
      <c r="H2073">
        <v>0</v>
      </c>
      <c r="R2073">
        <v>0</v>
      </c>
      <c r="S2073" t="s">
        <v>204</v>
      </c>
      <c r="T2073" s="247">
        <v>45200.313819444447</v>
      </c>
    </row>
    <row r="2074" spans="1:20" x14ac:dyDescent="0.35">
      <c r="A2074" t="s">
        <v>100</v>
      </c>
      <c r="B2074" t="s">
        <v>101</v>
      </c>
      <c r="C2074" t="s">
        <v>97</v>
      </c>
      <c r="D2074" s="29">
        <v>45525</v>
      </c>
      <c r="E2074">
        <v>0</v>
      </c>
      <c r="F2074">
        <v>0</v>
      </c>
      <c r="G2074">
        <v>0</v>
      </c>
      <c r="H2074">
        <v>0</v>
      </c>
      <c r="R2074">
        <v>0</v>
      </c>
      <c r="S2074" t="s">
        <v>204</v>
      </c>
      <c r="T2074" s="247">
        <v>45200.313819444447</v>
      </c>
    </row>
    <row r="2075" spans="1:20" x14ac:dyDescent="0.35">
      <c r="A2075" t="s">
        <v>100</v>
      </c>
      <c r="B2075" t="s">
        <v>101</v>
      </c>
      <c r="C2075" t="s">
        <v>97</v>
      </c>
      <c r="D2075" s="29">
        <v>45526</v>
      </c>
      <c r="E2075">
        <v>0</v>
      </c>
      <c r="F2075">
        <v>0</v>
      </c>
      <c r="G2075">
        <v>0</v>
      </c>
      <c r="H2075">
        <v>0</v>
      </c>
      <c r="R2075">
        <v>0</v>
      </c>
      <c r="S2075" t="s">
        <v>204</v>
      </c>
      <c r="T2075" s="247">
        <v>45200.313819444447</v>
      </c>
    </row>
    <row r="2076" spans="1:20" x14ac:dyDescent="0.35">
      <c r="A2076" t="s">
        <v>100</v>
      </c>
      <c r="B2076" t="s">
        <v>101</v>
      </c>
      <c r="C2076" t="s">
        <v>97</v>
      </c>
      <c r="D2076" s="29">
        <v>45527</v>
      </c>
      <c r="E2076">
        <v>0</v>
      </c>
      <c r="F2076">
        <v>0</v>
      </c>
      <c r="G2076">
        <v>0</v>
      </c>
      <c r="H2076">
        <v>0</v>
      </c>
      <c r="R2076">
        <v>0</v>
      </c>
      <c r="S2076" t="s">
        <v>204</v>
      </c>
      <c r="T2076" s="247">
        <v>45200.313819444447</v>
      </c>
    </row>
    <row r="2077" spans="1:20" x14ac:dyDescent="0.35">
      <c r="A2077" t="s">
        <v>100</v>
      </c>
      <c r="B2077" t="s">
        <v>101</v>
      </c>
      <c r="C2077" t="s">
        <v>97</v>
      </c>
      <c r="D2077" s="29">
        <v>45528</v>
      </c>
      <c r="E2077">
        <v>0</v>
      </c>
      <c r="F2077">
        <v>0</v>
      </c>
      <c r="G2077">
        <v>0</v>
      </c>
      <c r="H2077">
        <v>0</v>
      </c>
      <c r="R2077">
        <v>0</v>
      </c>
      <c r="S2077" t="s">
        <v>204</v>
      </c>
      <c r="T2077" s="247">
        <v>45200.313831018517</v>
      </c>
    </row>
    <row r="2078" spans="1:20" x14ac:dyDescent="0.35">
      <c r="A2078" t="s">
        <v>100</v>
      </c>
      <c r="B2078" t="s">
        <v>101</v>
      </c>
      <c r="C2078" t="s">
        <v>97</v>
      </c>
      <c r="D2078" s="29">
        <v>45529</v>
      </c>
      <c r="E2078">
        <v>0</v>
      </c>
      <c r="F2078">
        <v>0</v>
      </c>
      <c r="G2078">
        <v>0</v>
      </c>
      <c r="H2078">
        <v>0</v>
      </c>
      <c r="R2078">
        <v>0</v>
      </c>
      <c r="S2078" t="s">
        <v>204</v>
      </c>
      <c r="T2078" s="247">
        <v>45200.313842592594</v>
      </c>
    </row>
    <row r="2079" spans="1:20" x14ac:dyDescent="0.35">
      <c r="A2079" t="s">
        <v>100</v>
      </c>
      <c r="B2079" t="s">
        <v>101</v>
      </c>
      <c r="C2079" t="s">
        <v>97</v>
      </c>
      <c r="D2079" s="29">
        <v>45530</v>
      </c>
      <c r="E2079">
        <v>0</v>
      </c>
      <c r="F2079">
        <v>0</v>
      </c>
      <c r="G2079">
        <v>0</v>
      </c>
      <c r="H2079">
        <v>0</v>
      </c>
      <c r="R2079">
        <v>0</v>
      </c>
      <c r="S2079" t="s">
        <v>204</v>
      </c>
      <c r="T2079" s="247">
        <v>45200.313842592594</v>
      </c>
    </row>
    <row r="2080" spans="1:20" x14ac:dyDescent="0.35">
      <c r="A2080" t="s">
        <v>100</v>
      </c>
      <c r="B2080" t="s">
        <v>101</v>
      </c>
      <c r="C2080" t="s">
        <v>97</v>
      </c>
      <c r="D2080" s="29">
        <v>45531</v>
      </c>
      <c r="E2080">
        <v>0</v>
      </c>
      <c r="F2080">
        <v>0</v>
      </c>
      <c r="G2080">
        <v>0</v>
      </c>
      <c r="H2080">
        <v>0</v>
      </c>
      <c r="R2080">
        <v>0</v>
      </c>
      <c r="S2080" t="s">
        <v>204</v>
      </c>
      <c r="T2080" s="247">
        <v>45200.313854166663</v>
      </c>
    </row>
    <row r="2081" spans="1:20" x14ac:dyDescent="0.35">
      <c r="A2081" t="s">
        <v>100</v>
      </c>
      <c r="B2081" t="s">
        <v>101</v>
      </c>
      <c r="C2081" t="s">
        <v>97</v>
      </c>
      <c r="D2081" s="29">
        <v>45532</v>
      </c>
      <c r="E2081">
        <v>0</v>
      </c>
      <c r="F2081">
        <v>0</v>
      </c>
      <c r="G2081">
        <v>0</v>
      </c>
      <c r="H2081">
        <v>0</v>
      </c>
      <c r="R2081">
        <v>0</v>
      </c>
      <c r="S2081" t="s">
        <v>204</v>
      </c>
      <c r="T2081" s="247">
        <v>45200.313854166663</v>
      </c>
    </row>
    <row r="2082" spans="1:20" x14ac:dyDescent="0.35">
      <c r="A2082" t="s">
        <v>100</v>
      </c>
      <c r="B2082" t="s">
        <v>101</v>
      </c>
      <c r="C2082" t="s">
        <v>97</v>
      </c>
      <c r="D2082" s="29">
        <v>45533</v>
      </c>
      <c r="E2082">
        <v>0</v>
      </c>
      <c r="F2082">
        <v>0</v>
      </c>
      <c r="G2082">
        <v>0</v>
      </c>
      <c r="H2082">
        <v>0</v>
      </c>
      <c r="R2082">
        <v>0</v>
      </c>
      <c r="S2082" t="s">
        <v>204</v>
      </c>
      <c r="T2082" s="247">
        <v>45200.313854166663</v>
      </c>
    </row>
    <row r="2083" spans="1:20" x14ac:dyDescent="0.35">
      <c r="A2083" t="s">
        <v>100</v>
      </c>
      <c r="B2083" t="s">
        <v>101</v>
      </c>
      <c r="C2083" t="s">
        <v>97</v>
      </c>
      <c r="D2083" s="29">
        <v>45534</v>
      </c>
      <c r="E2083">
        <v>0</v>
      </c>
      <c r="F2083">
        <v>0</v>
      </c>
      <c r="G2083">
        <v>0</v>
      </c>
      <c r="H2083">
        <v>0</v>
      </c>
      <c r="R2083">
        <v>0</v>
      </c>
      <c r="S2083" t="s">
        <v>204</v>
      </c>
      <c r="T2083" s="247">
        <v>45200.313854166663</v>
      </c>
    </row>
    <row r="2084" spans="1:20" x14ac:dyDescent="0.35">
      <c r="A2084" t="s">
        <v>100</v>
      </c>
      <c r="B2084" t="s">
        <v>101</v>
      </c>
      <c r="C2084" t="s">
        <v>97</v>
      </c>
      <c r="D2084" s="29">
        <v>45535</v>
      </c>
      <c r="E2084">
        <v>0</v>
      </c>
      <c r="F2084">
        <v>0</v>
      </c>
      <c r="G2084">
        <v>0</v>
      </c>
      <c r="H2084">
        <v>0</v>
      </c>
      <c r="R2084">
        <v>0</v>
      </c>
      <c r="S2084" t="s">
        <v>204</v>
      </c>
      <c r="T2084" s="247">
        <v>45200.31386574074</v>
      </c>
    </row>
    <row r="2085" spans="1:20" x14ac:dyDescent="0.35">
      <c r="A2085" t="s">
        <v>100</v>
      </c>
      <c r="B2085" t="s">
        <v>101</v>
      </c>
      <c r="C2085" t="s">
        <v>97</v>
      </c>
      <c r="D2085" s="29">
        <v>45536</v>
      </c>
      <c r="E2085">
        <v>0</v>
      </c>
      <c r="F2085">
        <v>0</v>
      </c>
      <c r="G2085">
        <v>0</v>
      </c>
      <c r="H2085">
        <v>0</v>
      </c>
      <c r="R2085">
        <v>0</v>
      </c>
      <c r="S2085" t="s">
        <v>204</v>
      </c>
      <c r="T2085" s="247">
        <v>45231.31322916667</v>
      </c>
    </row>
    <row r="2086" spans="1:20" x14ac:dyDescent="0.35">
      <c r="A2086" t="s">
        <v>100</v>
      </c>
      <c r="B2086" t="s">
        <v>101</v>
      </c>
      <c r="C2086" t="s">
        <v>97</v>
      </c>
      <c r="D2086" s="29">
        <v>45537</v>
      </c>
      <c r="E2086">
        <v>0</v>
      </c>
      <c r="F2086">
        <v>0</v>
      </c>
      <c r="G2086">
        <v>0</v>
      </c>
      <c r="H2086">
        <v>0</v>
      </c>
      <c r="R2086">
        <v>0</v>
      </c>
      <c r="S2086" t="s">
        <v>204</v>
      </c>
      <c r="T2086" s="247">
        <v>45231.313738425924</v>
      </c>
    </row>
    <row r="2087" spans="1:20" x14ac:dyDescent="0.35">
      <c r="A2087" t="s">
        <v>100</v>
      </c>
      <c r="B2087" t="s">
        <v>101</v>
      </c>
      <c r="C2087" t="s">
        <v>97</v>
      </c>
      <c r="D2087" s="29">
        <v>45538</v>
      </c>
      <c r="E2087">
        <v>0</v>
      </c>
      <c r="F2087">
        <v>0</v>
      </c>
      <c r="G2087">
        <v>0</v>
      </c>
      <c r="H2087">
        <v>0</v>
      </c>
      <c r="R2087">
        <v>0</v>
      </c>
      <c r="S2087" t="s">
        <v>204</v>
      </c>
      <c r="T2087" s="247">
        <v>45231.313738425924</v>
      </c>
    </row>
    <row r="2088" spans="1:20" x14ac:dyDescent="0.35">
      <c r="A2088" t="s">
        <v>100</v>
      </c>
      <c r="B2088" t="s">
        <v>101</v>
      </c>
      <c r="C2088" t="s">
        <v>97</v>
      </c>
      <c r="D2088" s="29">
        <v>45539</v>
      </c>
      <c r="E2088">
        <v>0</v>
      </c>
      <c r="F2088">
        <v>0</v>
      </c>
      <c r="G2088">
        <v>0</v>
      </c>
      <c r="H2088">
        <v>0</v>
      </c>
      <c r="R2088">
        <v>0</v>
      </c>
      <c r="S2088" t="s">
        <v>204</v>
      </c>
      <c r="T2088" s="247">
        <v>45231.313773148147</v>
      </c>
    </row>
    <row r="2089" spans="1:20" x14ac:dyDescent="0.35">
      <c r="A2089" t="s">
        <v>100</v>
      </c>
      <c r="B2089" t="s">
        <v>101</v>
      </c>
      <c r="C2089" t="s">
        <v>97</v>
      </c>
      <c r="D2089" s="29">
        <v>45540</v>
      </c>
      <c r="E2089">
        <v>0</v>
      </c>
      <c r="F2089">
        <v>0</v>
      </c>
      <c r="G2089">
        <v>0</v>
      </c>
      <c r="H2089">
        <v>0</v>
      </c>
      <c r="R2089">
        <v>0</v>
      </c>
      <c r="S2089" t="s">
        <v>204</v>
      </c>
      <c r="T2089" s="247">
        <v>45231.313796296294</v>
      </c>
    </row>
    <row r="2090" spans="1:20" x14ac:dyDescent="0.35">
      <c r="A2090" t="s">
        <v>100</v>
      </c>
      <c r="B2090" t="s">
        <v>101</v>
      </c>
      <c r="C2090" t="s">
        <v>97</v>
      </c>
      <c r="D2090" s="29">
        <v>45541</v>
      </c>
      <c r="E2090">
        <v>0</v>
      </c>
      <c r="F2090">
        <v>0</v>
      </c>
      <c r="G2090">
        <v>0</v>
      </c>
      <c r="H2090">
        <v>0</v>
      </c>
      <c r="R2090">
        <v>0</v>
      </c>
      <c r="S2090" t="s">
        <v>204</v>
      </c>
      <c r="T2090" s="247">
        <v>45231.313807870371</v>
      </c>
    </row>
    <row r="2091" spans="1:20" x14ac:dyDescent="0.35">
      <c r="A2091" t="s">
        <v>100</v>
      </c>
      <c r="B2091" t="s">
        <v>101</v>
      </c>
      <c r="C2091" t="s">
        <v>97</v>
      </c>
      <c r="D2091" s="29">
        <v>45542</v>
      </c>
      <c r="E2091">
        <v>0</v>
      </c>
      <c r="F2091">
        <v>0</v>
      </c>
      <c r="G2091">
        <v>0</v>
      </c>
      <c r="H2091">
        <v>0</v>
      </c>
      <c r="R2091">
        <v>0</v>
      </c>
      <c r="S2091" t="s">
        <v>204</v>
      </c>
      <c r="T2091" s="247">
        <v>45231.313831018517</v>
      </c>
    </row>
    <row r="2092" spans="1:20" x14ac:dyDescent="0.35">
      <c r="A2092" t="s">
        <v>100</v>
      </c>
      <c r="B2092" t="s">
        <v>101</v>
      </c>
      <c r="C2092" t="s">
        <v>97</v>
      </c>
      <c r="D2092" s="29">
        <v>45543</v>
      </c>
      <c r="E2092">
        <v>0</v>
      </c>
      <c r="F2092">
        <v>0</v>
      </c>
      <c r="G2092">
        <v>0</v>
      </c>
      <c r="H2092">
        <v>0</v>
      </c>
      <c r="R2092">
        <v>0</v>
      </c>
      <c r="S2092" t="s">
        <v>204</v>
      </c>
      <c r="T2092" s="247">
        <v>45231.313842592594</v>
      </c>
    </row>
    <row r="2093" spans="1:20" x14ac:dyDescent="0.35">
      <c r="A2093" t="s">
        <v>100</v>
      </c>
      <c r="B2093" t="s">
        <v>101</v>
      </c>
      <c r="C2093" t="s">
        <v>97</v>
      </c>
      <c r="D2093" s="29">
        <v>45544</v>
      </c>
      <c r="E2093">
        <v>0</v>
      </c>
      <c r="F2093">
        <v>0</v>
      </c>
      <c r="G2093">
        <v>0</v>
      </c>
      <c r="H2093">
        <v>0</v>
      </c>
      <c r="R2093">
        <v>0</v>
      </c>
      <c r="S2093" t="s">
        <v>204</v>
      </c>
      <c r="T2093" s="247">
        <v>45231.313854166663</v>
      </c>
    </row>
    <row r="2094" spans="1:20" x14ac:dyDescent="0.35">
      <c r="A2094" t="s">
        <v>100</v>
      </c>
      <c r="B2094" t="s">
        <v>101</v>
      </c>
      <c r="C2094" t="s">
        <v>97</v>
      </c>
      <c r="D2094" s="29">
        <v>45545</v>
      </c>
      <c r="E2094">
        <v>0</v>
      </c>
      <c r="F2094">
        <v>0</v>
      </c>
      <c r="G2094">
        <v>0</v>
      </c>
      <c r="H2094">
        <v>0</v>
      </c>
      <c r="R2094">
        <v>0</v>
      </c>
      <c r="S2094" t="s">
        <v>204</v>
      </c>
      <c r="T2094" s="247">
        <v>45231.31386574074</v>
      </c>
    </row>
    <row r="2095" spans="1:20" x14ac:dyDescent="0.35">
      <c r="A2095" t="s">
        <v>100</v>
      </c>
      <c r="B2095" t="s">
        <v>101</v>
      </c>
      <c r="C2095" t="s">
        <v>97</v>
      </c>
      <c r="D2095" s="29">
        <v>45546</v>
      </c>
      <c r="E2095">
        <v>0</v>
      </c>
      <c r="F2095">
        <v>0</v>
      </c>
      <c r="G2095">
        <v>0</v>
      </c>
      <c r="H2095">
        <v>0</v>
      </c>
      <c r="R2095">
        <v>0</v>
      </c>
      <c r="S2095" t="s">
        <v>204</v>
      </c>
      <c r="T2095" s="247">
        <v>45231.313888888886</v>
      </c>
    </row>
    <row r="2096" spans="1:20" x14ac:dyDescent="0.35">
      <c r="A2096" t="s">
        <v>100</v>
      </c>
      <c r="B2096" t="s">
        <v>101</v>
      </c>
      <c r="C2096" t="s">
        <v>97</v>
      </c>
      <c r="D2096" s="29">
        <v>45547</v>
      </c>
      <c r="E2096">
        <v>0</v>
      </c>
      <c r="F2096">
        <v>0</v>
      </c>
      <c r="G2096">
        <v>0</v>
      </c>
      <c r="H2096">
        <v>0</v>
      </c>
      <c r="R2096">
        <v>0</v>
      </c>
      <c r="S2096" t="s">
        <v>204</v>
      </c>
      <c r="T2096" s="247">
        <v>45231.31391203704</v>
      </c>
    </row>
    <row r="2097" spans="1:20" x14ac:dyDescent="0.35">
      <c r="A2097" t="s">
        <v>100</v>
      </c>
      <c r="B2097" t="s">
        <v>101</v>
      </c>
      <c r="C2097" t="s">
        <v>97</v>
      </c>
      <c r="D2097" s="29">
        <v>45548</v>
      </c>
      <c r="E2097">
        <v>0</v>
      </c>
      <c r="F2097">
        <v>0</v>
      </c>
      <c r="G2097">
        <v>0</v>
      </c>
      <c r="H2097">
        <v>0</v>
      </c>
      <c r="R2097">
        <v>0</v>
      </c>
      <c r="S2097" t="s">
        <v>204</v>
      </c>
      <c r="T2097" s="247">
        <v>45231.313935185186</v>
      </c>
    </row>
    <row r="2098" spans="1:20" x14ac:dyDescent="0.35">
      <c r="A2098" t="s">
        <v>100</v>
      </c>
      <c r="B2098" t="s">
        <v>101</v>
      </c>
      <c r="C2098" t="s">
        <v>97</v>
      </c>
      <c r="D2098" s="29">
        <v>45549</v>
      </c>
      <c r="E2098">
        <v>0</v>
      </c>
      <c r="F2098">
        <v>0</v>
      </c>
      <c r="G2098">
        <v>0</v>
      </c>
      <c r="H2098">
        <v>0</v>
      </c>
      <c r="R2098">
        <v>0</v>
      </c>
      <c r="S2098" t="s">
        <v>204</v>
      </c>
      <c r="T2098" s="247">
        <v>45231.313969907409</v>
      </c>
    </row>
    <row r="2099" spans="1:20" x14ac:dyDescent="0.35">
      <c r="A2099" t="s">
        <v>100</v>
      </c>
      <c r="B2099" t="s">
        <v>101</v>
      </c>
      <c r="C2099" t="s">
        <v>97</v>
      </c>
      <c r="D2099" s="29">
        <v>45550</v>
      </c>
      <c r="E2099">
        <v>0</v>
      </c>
      <c r="F2099">
        <v>0</v>
      </c>
      <c r="G2099">
        <v>0</v>
      </c>
      <c r="H2099">
        <v>0</v>
      </c>
      <c r="R2099">
        <v>0</v>
      </c>
      <c r="S2099" t="s">
        <v>204</v>
      </c>
      <c r="T2099" s="247">
        <v>45231.313981481479</v>
      </c>
    </row>
    <row r="2100" spans="1:20" x14ac:dyDescent="0.35">
      <c r="A2100" t="s">
        <v>100</v>
      </c>
      <c r="B2100" t="s">
        <v>101</v>
      </c>
      <c r="C2100" t="s">
        <v>97</v>
      </c>
      <c r="D2100" s="29">
        <v>45551</v>
      </c>
      <c r="E2100">
        <v>0</v>
      </c>
      <c r="F2100">
        <v>0</v>
      </c>
      <c r="G2100">
        <v>0</v>
      </c>
      <c r="H2100">
        <v>0</v>
      </c>
      <c r="R2100">
        <v>0</v>
      </c>
      <c r="S2100" t="s">
        <v>204</v>
      </c>
      <c r="T2100" s="247">
        <v>45231.313981481479</v>
      </c>
    </row>
    <row r="2101" spans="1:20" x14ac:dyDescent="0.35">
      <c r="A2101" t="s">
        <v>100</v>
      </c>
      <c r="B2101" t="s">
        <v>101</v>
      </c>
      <c r="C2101" t="s">
        <v>97</v>
      </c>
      <c r="D2101" s="29">
        <v>45552</v>
      </c>
      <c r="E2101">
        <v>0</v>
      </c>
      <c r="F2101">
        <v>0</v>
      </c>
      <c r="G2101">
        <v>0</v>
      </c>
      <c r="H2101">
        <v>0</v>
      </c>
      <c r="R2101">
        <v>0</v>
      </c>
      <c r="S2101" t="s">
        <v>204</v>
      </c>
      <c r="T2101" s="247">
        <v>45231.313993055555</v>
      </c>
    </row>
    <row r="2102" spans="1:20" x14ac:dyDescent="0.35">
      <c r="A2102" t="s">
        <v>100</v>
      </c>
      <c r="B2102" t="s">
        <v>101</v>
      </c>
      <c r="C2102" t="s">
        <v>97</v>
      </c>
      <c r="D2102" s="29">
        <v>45553</v>
      </c>
      <c r="E2102">
        <v>0</v>
      </c>
      <c r="F2102">
        <v>0</v>
      </c>
      <c r="G2102">
        <v>0</v>
      </c>
      <c r="H2102">
        <v>0</v>
      </c>
      <c r="R2102">
        <v>0</v>
      </c>
      <c r="S2102" t="s">
        <v>204</v>
      </c>
      <c r="T2102" s="247">
        <v>45231.314004629632</v>
      </c>
    </row>
    <row r="2103" spans="1:20" x14ac:dyDescent="0.35">
      <c r="A2103" t="s">
        <v>100</v>
      </c>
      <c r="B2103" t="s">
        <v>101</v>
      </c>
      <c r="C2103" t="s">
        <v>97</v>
      </c>
      <c r="D2103" s="29">
        <v>45554</v>
      </c>
      <c r="E2103">
        <v>0</v>
      </c>
      <c r="F2103">
        <v>0</v>
      </c>
      <c r="G2103">
        <v>0</v>
      </c>
      <c r="H2103">
        <v>0</v>
      </c>
      <c r="R2103">
        <v>0</v>
      </c>
      <c r="S2103" t="s">
        <v>204</v>
      </c>
      <c r="T2103" s="247">
        <v>45231.314016203702</v>
      </c>
    </row>
    <row r="2104" spans="1:20" x14ac:dyDescent="0.35">
      <c r="A2104" t="s">
        <v>100</v>
      </c>
      <c r="B2104" t="s">
        <v>101</v>
      </c>
      <c r="C2104" t="s">
        <v>97</v>
      </c>
      <c r="D2104" s="29">
        <v>45555</v>
      </c>
      <c r="E2104">
        <v>0</v>
      </c>
      <c r="F2104">
        <v>0</v>
      </c>
      <c r="G2104">
        <v>0</v>
      </c>
      <c r="H2104">
        <v>0</v>
      </c>
      <c r="R2104">
        <v>0</v>
      </c>
      <c r="S2104" t="s">
        <v>204</v>
      </c>
      <c r="T2104" s="247">
        <v>45231.314027777778</v>
      </c>
    </row>
    <row r="2105" spans="1:20" x14ac:dyDescent="0.35">
      <c r="A2105" t="s">
        <v>100</v>
      </c>
      <c r="B2105" t="s">
        <v>101</v>
      </c>
      <c r="C2105" t="s">
        <v>97</v>
      </c>
      <c r="D2105" s="29">
        <v>45556</v>
      </c>
      <c r="E2105">
        <v>0</v>
      </c>
      <c r="F2105">
        <v>0</v>
      </c>
      <c r="G2105">
        <v>0</v>
      </c>
      <c r="H2105">
        <v>0</v>
      </c>
      <c r="R2105">
        <v>0</v>
      </c>
      <c r="S2105" t="s">
        <v>204</v>
      </c>
      <c r="T2105" s="247">
        <v>45231.314039351855</v>
      </c>
    </row>
    <row r="2106" spans="1:20" x14ac:dyDescent="0.35">
      <c r="A2106" t="s">
        <v>100</v>
      </c>
      <c r="B2106" t="s">
        <v>101</v>
      </c>
      <c r="C2106" t="s">
        <v>97</v>
      </c>
      <c r="D2106" s="29">
        <v>45557</v>
      </c>
      <c r="E2106">
        <v>0</v>
      </c>
      <c r="F2106">
        <v>0</v>
      </c>
      <c r="G2106">
        <v>0</v>
      </c>
      <c r="H2106">
        <v>0</v>
      </c>
      <c r="R2106">
        <v>0</v>
      </c>
      <c r="S2106" t="s">
        <v>204</v>
      </c>
      <c r="T2106" s="247">
        <v>45231.314050925925</v>
      </c>
    </row>
    <row r="2107" spans="1:20" x14ac:dyDescent="0.35">
      <c r="A2107" t="s">
        <v>100</v>
      </c>
      <c r="B2107" t="s">
        <v>101</v>
      </c>
      <c r="C2107" t="s">
        <v>97</v>
      </c>
      <c r="D2107" s="29">
        <v>45558</v>
      </c>
      <c r="E2107">
        <v>0</v>
      </c>
      <c r="F2107">
        <v>0</v>
      </c>
      <c r="G2107">
        <v>0</v>
      </c>
      <c r="H2107">
        <v>0</v>
      </c>
      <c r="R2107">
        <v>0</v>
      </c>
      <c r="S2107" t="s">
        <v>204</v>
      </c>
      <c r="T2107" s="247">
        <v>45231.314062500001</v>
      </c>
    </row>
    <row r="2108" spans="1:20" x14ac:dyDescent="0.35">
      <c r="A2108" t="s">
        <v>100</v>
      </c>
      <c r="B2108" t="s">
        <v>101</v>
      </c>
      <c r="C2108" t="s">
        <v>97</v>
      </c>
      <c r="D2108" s="29">
        <v>45559</v>
      </c>
      <c r="E2108">
        <v>0</v>
      </c>
      <c r="F2108">
        <v>0</v>
      </c>
      <c r="G2108">
        <v>0</v>
      </c>
      <c r="H2108">
        <v>0</v>
      </c>
      <c r="R2108">
        <v>0</v>
      </c>
      <c r="S2108" t="s">
        <v>204</v>
      </c>
      <c r="T2108" s="247">
        <v>45231.314074074071</v>
      </c>
    </row>
    <row r="2109" spans="1:20" x14ac:dyDescent="0.35">
      <c r="A2109" t="s">
        <v>100</v>
      </c>
      <c r="B2109" t="s">
        <v>101</v>
      </c>
      <c r="C2109" t="s">
        <v>97</v>
      </c>
      <c r="D2109" s="29">
        <v>45560</v>
      </c>
      <c r="E2109">
        <v>0</v>
      </c>
      <c r="F2109">
        <v>0</v>
      </c>
      <c r="G2109">
        <v>0</v>
      </c>
      <c r="H2109">
        <v>0</v>
      </c>
      <c r="R2109">
        <v>0</v>
      </c>
      <c r="S2109" t="s">
        <v>204</v>
      </c>
      <c r="T2109" s="247">
        <v>45231.314085648148</v>
      </c>
    </row>
    <row r="2110" spans="1:20" x14ac:dyDescent="0.35">
      <c r="A2110" t="s">
        <v>100</v>
      </c>
      <c r="B2110" t="s">
        <v>101</v>
      </c>
      <c r="C2110" t="s">
        <v>97</v>
      </c>
      <c r="D2110" s="29">
        <v>45561</v>
      </c>
      <c r="E2110">
        <v>0</v>
      </c>
      <c r="F2110">
        <v>0</v>
      </c>
      <c r="G2110">
        <v>0</v>
      </c>
      <c r="H2110">
        <v>0</v>
      </c>
      <c r="R2110">
        <v>0</v>
      </c>
      <c r="S2110" t="s">
        <v>204</v>
      </c>
      <c r="T2110" s="247">
        <v>45231.314097222225</v>
      </c>
    </row>
    <row r="2111" spans="1:20" x14ac:dyDescent="0.35">
      <c r="A2111" t="s">
        <v>100</v>
      </c>
      <c r="B2111" t="s">
        <v>101</v>
      </c>
      <c r="C2111" t="s">
        <v>97</v>
      </c>
      <c r="D2111" s="29">
        <v>45562</v>
      </c>
      <c r="E2111">
        <v>0</v>
      </c>
      <c r="F2111">
        <v>0</v>
      </c>
      <c r="G2111">
        <v>0</v>
      </c>
      <c r="H2111">
        <v>0</v>
      </c>
      <c r="R2111">
        <v>0</v>
      </c>
      <c r="S2111" t="s">
        <v>204</v>
      </c>
      <c r="T2111" s="247">
        <v>45231.314097222225</v>
      </c>
    </row>
    <row r="2112" spans="1:20" x14ac:dyDescent="0.35">
      <c r="A2112" t="s">
        <v>100</v>
      </c>
      <c r="B2112" t="s">
        <v>101</v>
      </c>
      <c r="C2112" t="s">
        <v>97</v>
      </c>
      <c r="D2112" s="29">
        <v>45563</v>
      </c>
      <c r="E2112">
        <v>0</v>
      </c>
      <c r="F2112">
        <v>0</v>
      </c>
      <c r="G2112">
        <v>0</v>
      </c>
      <c r="H2112">
        <v>0</v>
      </c>
      <c r="R2112">
        <v>0</v>
      </c>
      <c r="S2112" t="s">
        <v>204</v>
      </c>
      <c r="T2112" s="247">
        <v>45231.314108796294</v>
      </c>
    </row>
    <row r="2113" spans="1:20" x14ac:dyDescent="0.35">
      <c r="A2113" t="s">
        <v>100</v>
      </c>
      <c r="B2113" t="s">
        <v>101</v>
      </c>
      <c r="C2113" t="s">
        <v>97</v>
      </c>
      <c r="D2113" s="29">
        <v>45564</v>
      </c>
      <c r="E2113">
        <v>0</v>
      </c>
      <c r="F2113">
        <v>0</v>
      </c>
      <c r="G2113">
        <v>0</v>
      </c>
      <c r="H2113">
        <v>0</v>
      </c>
      <c r="R2113">
        <v>0</v>
      </c>
      <c r="S2113" t="s">
        <v>204</v>
      </c>
      <c r="T2113" s="247">
        <v>45231.314120370371</v>
      </c>
    </row>
    <row r="2114" spans="1:20" x14ac:dyDescent="0.35">
      <c r="A2114" t="s">
        <v>100</v>
      </c>
      <c r="B2114" t="s">
        <v>101</v>
      </c>
      <c r="C2114" t="s">
        <v>97</v>
      </c>
      <c r="D2114" s="29">
        <v>45565</v>
      </c>
      <c r="E2114">
        <v>0</v>
      </c>
      <c r="F2114">
        <v>0</v>
      </c>
      <c r="G2114">
        <v>0</v>
      </c>
      <c r="H2114">
        <v>0</v>
      </c>
      <c r="R2114">
        <v>0</v>
      </c>
      <c r="S2114" t="s">
        <v>204</v>
      </c>
      <c r="T2114" s="247">
        <v>45231.314131944448</v>
      </c>
    </row>
    <row r="2115" spans="1:20" x14ac:dyDescent="0.35">
      <c r="A2115" t="s">
        <v>100</v>
      </c>
      <c r="B2115" t="s">
        <v>101</v>
      </c>
      <c r="C2115" t="s">
        <v>97</v>
      </c>
      <c r="D2115" s="29">
        <v>45566</v>
      </c>
      <c r="E2115">
        <v>0</v>
      </c>
      <c r="F2115">
        <v>0</v>
      </c>
      <c r="G2115">
        <v>0</v>
      </c>
      <c r="H2115">
        <v>0</v>
      </c>
      <c r="R2115">
        <v>0</v>
      </c>
      <c r="S2115" t="s">
        <v>204</v>
      </c>
      <c r="T2115" s="247">
        <v>45261.313368055555</v>
      </c>
    </row>
    <row r="2116" spans="1:20" x14ac:dyDescent="0.35">
      <c r="A2116" t="s">
        <v>100</v>
      </c>
      <c r="B2116" t="s">
        <v>101</v>
      </c>
      <c r="C2116" t="s">
        <v>97</v>
      </c>
      <c r="D2116" s="29">
        <v>45567</v>
      </c>
      <c r="E2116">
        <v>0</v>
      </c>
      <c r="F2116">
        <v>0</v>
      </c>
      <c r="G2116">
        <v>0</v>
      </c>
      <c r="H2116">
        <v>0</v>
      </c>
      <c r="R2116">
        <v>0</v>
      </c>
      <c r="S2116" t="s">
        <v>204</v>
      </c>
      <c r="T2116" s="247">
        <v>45261.313715277778</v>
      </c>
    </row>
    <row r="2117" spans="1:20" x14ac:dyDescent="0.35">
      <c r="A2117" t="s">
        <v>100</v>
      </c>
      <c r="B2117" t="s">
        <v>101</v>
      </c>
      <c r="C2117" t="s">
        <v>97</v>
      </c>
      <c r="D2117" s="29">
        <v>45568</v>
      </c>
      <c r="E2117">
        <v>0</v>
      </c>
      <c r="F2117">
        <v>0</v>
      </c>
      <c r="G2117">
        <v>0</v>
      </c>
      <c r="H2117">
        <v>0</v>
      </c>
      <c r="R2117">
        <v>0</v>
      </c>
      <c r="S2117" t="s">
        <v>204</v>
      </c>
      <c r="T2117" s="247">
        <v>45261.313726851855</v>
      </c>
    </row>
    <row r="2118" spans="1:20" x14ac:dyDescent="0.35">
      <c r="A2118" t="s">
        <v>100</v>
      </c>
      <c r="B2118" t="s">
        <v>101</v>
      </c>
      <c r="C2118" t="s">
        <v>97</v>
      </c>
      <c r="D2118" s="29">
        <v>45569</v>
      </c>
      <c r="E2118">
        <v>0</v>
      </c>
      <c r="F2118">
        <v>0</v>
      </c>
      <c r="G2118">
        <v>0</v>
      </c>
      <c r="H2118">
        <v>0</v>
      </c>
      <c r="R2118">
        <v>0</v>
      </c>
      <c r="S2118" t="s">
        <v>204</v>
      </c>
      <c r="T2118" s="247">
        <v>45261.313761574071</v>
      </c>
    </row>
    <row r="2119" spans="1:20" x14ac:dyDescent="0.35">
      <c r="A2119" t="s">
        <v>100</v>
      </c>
      <c r="B2119" t="s">
        <v>101</v>
      </c>
      <c r="C2119" t="s">
        <v>97</v>
      </c>
      <c r="D2119" s="29">
        <v>45570</v>
      </c>
      <c r="E2119">
        <v>0</v>
      </c>
      <c r="F2119">
        <v>0</v>
      </c>
      <c r="G2119">
        <v>0</v>
      </c>
      <c r="H2119">
        <v>0</v>
      </c>
      <c r="R2119">
        <v>0</v>
      </c>
      <c r="S2119" t="s">
        <v>204</v>
      </c>
      <c r="T2119" s="247">
        <v>45261.313784722224</v>
      </c>
    </row>
    <row r="2120" spans="1:20" x14ac:dyDescent="0.35">
      <c r="A2120" t="s">
        <v>100</v>
      </c>
      <c r="B2120" t="s">
        <v>101</v>
      </c>
      <c r="C2120" t="s">
        <v>97</v>
      </c>
      <c r="D2120" s="29">
        <v>45571</v>
      </c>
      <c r="E2120">
        <v>0</v>
      </c>
      <c r="F2120">
        <v>0</v>
      </c>
      <c r="G2120">
        <v>0</v>
      </c>
      <c r="H2120">
        <v>0</v>
      </c>
      <c r="R2120">
        <v>0</v>
      </c>
      <c r="S2120" t="s">
        <v>204</v>
      </c>
      <c r="T2120" s="247">
        <v>45261.313807870371</v>
      </c>
    </row>
    <row r="2121" spans="1:20" x14ac:dyDescent="0.35">
      <c r="A2121" t="s">
        <v>100</v>
      </c>
      <c r="B2121" t="s">
        <v>101</v>
      </c>
      <c r="C2121" t="s">
        <v>97</v>
      </c>
      <c r="D2121" s="29">
        <v>45572</v>
      </c>
      <c r="E2121">
        <v>0</v>
      </c>
      <c r="F2121">
        <v>0</v>
      </c>
      <c r="G2121">
        <v>0</v>
      </c>
      <c r="H2121">
        <v>0</v>
      </c>
      <c r="R2121">
        <v>0</v>
      </c>
      <c r="S2121" t="s">
        <v>204</v>
      </c>
      <c r="T2121" s="247">
        <v>45261.313819444447</v>
      </c>
    </row>
    <row r="2122" spans="1:20" x14ac:dyDescent="0.35">
      <c r="A2122" t="s">
        <v>100</v>
      </c>
      <c r="B2122" t="s">
        <v>101</v>
      </c>
      <c r="C2122" t="s">
        <v>97</v>
      </c>
      <c r="D2122" s="29">
        <v>45573</v>
      </c>
      <c r="E2122">
        <v>0</v>
      </c>
      <c r="F2122">
        <v>0</v>
      </c>
      <c r="G2122">
        <v>0</v>
      </c>
      <c r="H2122">
        <v>0</v>
      </c>
      <c r="R2122">
        <v>0</v>
      </c>
      <c r="S2122" t="s">
        <v>204</v>
      </c>
      <c r="T2122" s="247">
        <v>45261.313831018517</v>
      </c>
    </row>
    <row r="2123" spans="1:20" x14ac:dyDescent="0.35">
      <c r="A2123" t="s">
        <v>100</v>
      </c>
      <c r="B2123" t="s">
        <v>101</v>
      </c>
      <c r="C2123" t="s">
        <v>97</v>
      </c>
      <c r="D2123" s="29">
        <v>45574</v>
      </c>
      <c r="E2123">
        <v>0</v>
      </c>
      <c r="F2123">
        <v>0</v>
      </c>
      <c r="G2123">
        <v>0</v>
      </c>
      <c r="H2123">
        <v>0</v>
      </c>
      <c r="R2123">
        <v>0</v>
      </c>
      <c r="S2123" t="s">
        <v>204</v>
      </c>
      <c r="T2123" s="247">
        <v>45261.313854166663</v>
      </c>
    </row>
    <row r="2124" spans="1:20" x14ac:dyDescent="0.35">
      <c r="A2124" t="s">
        <v>100</v>
      </c>
      <c r="B2124" t="s">
        <v>101</v>
      </c>
      <c r="C2124" t="s">
        <v>97</v>
      </c>
      <c r="D2124" s="29">
        <v>45575</v>
      </c>
      <c r="E2124">
        <v>0</v>
      </c>
      <c r="F2124">
        <v>0</v>
      </c>
      <c r="G2124">
        <v>0</v>
      </c>
      <c r="H2124">
        <v>0</v>
      </c>
      <c r="R2124">
        <v>0</v>
      </c>
      <c r="S2124" t="s">
        <v>204</v>
      </c>
      <c r="T2124" s="247">
        <v>45261.313877314817</v>
      </c>
    </row>
    <row r="2125" spans="1:20" x14ac:dyDescent="0.35">
      <c r="A2125" t="s">
        <v>100</v>
      </c>
      <c r="B2125" t="s">
        <v>101</v>
      </c>
      <c r="C2125" t="s">
        <v>97</v>
      </c>
      <c r="D2125" s="29">
        <v>45576</v>
      </c>
      <c r="E2125">
        <v>0</v>
      </c>
      <c r="F2125">
        <v>0</v>
      </c>
      <c r="G2125">
        <v>0</v>
      </c>
      <c r="H2125">
        <v>0</v>
      </c>
      <c r="R2125">
        <v>0</v>
      </c>
      <c r="S2125" t="s">
        <v>204</v>
      </c>
      <c r="T2125" s="247">
        <v>45261.31391203704</v>
      </c>
    </row>
    <row r="2126" spans="1:20" x14ac:dyDescent="0.35">
      <c r="A2126" t="s">
        <v>100</v>
      </c>
      <c r="B2126" t="s">
        <v>101</v>
      </c>
      <c r="C2126" t="s">
        <v>97</v>
      </c>
      <c r="D2126" s="29">
        <v>45577</v>
      </c>
      <c r="E2126">
        <v>0</v>
      </c>
      <c r="F2126">
        <v>0</v>
      </c>
      <c r="G2126">
        <v>0</v>
      </c>
      <c r="H2126">
        <v>0</v>
      </c>
      <c r="R2126">
        <v>0</v>
      </c>
      <c r="S2126" t="s">
        <v>204</v>
      </c>
      <c r="T2126" s="247">
        <v>45261.313946759263</v>
      </c>
    </row>
    <row r="2127" spans="1:20" x14ac:dyDescent="0.35">
      <c r="A2127" t="s">
        <v>100</v>
      </c>
      <c r="B2127" t="s">
        <v>101</v>
      </c>
      <c r="C2127" t="s">
        <v>97</v>
      </c>
      <c r="D2127" s="29">
        <v>45578</v>
      </c>
      <c r="E2127">
        <v>0</v>
      </c>
      <c r="F2127">
        <v>0</v>
      </c>
      <c r="G2127">
        <v>0</v>
      </c>
      <c r="H2127">
        <v>0</v>
      </c>
      <c r="R2127">
        <v>0</v>
      </c>
      <c r="S2127" t="s">
        <v>204</v>
      </c>
      <c r="T2127" s="247">
        <v>45261.313958333332</v>
      </c>
    </row>
    <row r="2128" spans="1:20" x14ac:dyDescent="0.35">
      <c r="A2128" t="s">
        <v>100</v>
      </c>
      <c r="B2128" t="s">
        <v>101</v>
      </c>
      <c r="C2128" t="s">
        <v>97</v>
      </c>
      <c r="D2128" s="29">
        <v>45579</v>
      </c>
      <c r="E2128">
        <v>0</v>
      </c>
      <c r="F2128">
        <v>0</v>
      </c>
      <c r="G2128">
        <v>0</v>
      </c>
      <c r="H2128">
        <v>0</v>
      </c>
      <c r="R2128">
        <v>0</v>
      </c>
      <c r="S2128" t="s">
        <v>204</v>
      </c>
      <c r="T2128" s="247">
        <v>45261.313969907409</v>
      </c>
    </row>
    <row r="2129" spans="1:20" x14ac:dyDescent="0.35">
      <c r="A2129" t="s">
        <v>100</v>
      </c>
      <c r="B2129" t="s">
        <v>101</v>
      </c>
      <c r="C2129" t="s">
        <v>97</v>
      </c>
      <c r="D2129" s="29">
        <v>45580</v>
      </c>
      <c r="E2129">
        <v>0</v>
      </c>
      <c r="F2129">
        <v>0</v>
      </c>
      <c r="G2129">
        <v>0</v>
      </c>
      <c r="H2129">
        <v>0</v>
      </c>
      <c r="R2129">
        <v>0</v>
      </c>
      <c r="S2129" t="s">
        <v>204</v>
      </c>
      <c r="T2129" s="247">
        <v>45261.313981481479</v>
      </c>
    </row>
    <row r="2130" spans="1:20" x14ac:dyDescent="0.35">
      <c r="A2130" t="s">
        <v>100</v>
      </c>
      <c r="B2130" t="s">
        <v>101</v>
      </c>
      <c r="C2130" t="s">
        <v>97</v>
      </c>
      <c r="D2130" s="29">
        <v>45581</v>
      </c>
      <c r="E2130">
        <v>0</v>
      </c>
      <c r="F2130">
        <v>0</v>
      </c>
      <c r="G2130">
        <v>0</v>
      </c>
      <c r="H2130">
        <v>0</v>
      </c>
      <c r="R2130">
        <v>0</v>
      </c>
      <c r="S2130" t="s">
        <v>204</v>
      </c>
      <c r="T2130" s="247">
        <v>45261.313993055555</v>
      </c>
    </row>
    <row r="2131" spans="1:20" x14ac:dyDescent="0.35">
      <c r="A2131" t="s">
        <v>100</v>
      </c>
      <c r="B2131" t="s">
        <v>101</v>
      </c>
      <c r="C2131" t="s">
        <v>97</v>
      </c>
      <c r="D2131" s="29">
        <v>45582</v>
      </c>
      <c r="E2131">
        <v>0</v>
      </c>
      <c r="F2131">
        <v>0</v>
      </c>
      <c r="G2131">
        <v>0</v>
      </c>
      <c r="H2131">
        <v>0</v>
      </c>
      <c r="R2131">
        <v>0</v>
      </c>
      <c r="S2131" t="s">
        <v>204</v>
      </c>
      <c r="T2131" s="247">
        <v>45261.314004629632</v>
      </c>
    </row>
    <row r="2132" spans="1:20" x14ac:dyDescent="0.35">
      <c r="A2132" t="s">
        <v>100</v>
      </c>
      <c r="B2132" t="s">
        <v>101</v>
      </c>
      <c r="C2132" t="s">
        <v>97</v>
      </c>
      <c r="D2132" s="29">
        <v>45583</v>
      </c>
      <c r="E2132">
        <v>0</v>
      </c>
      <c r="F2132">
        <v>0</v>
      </c>
      <c r="G2132">
        <v>0</v>
      </c>
      <c r="H2132">
        <v>0</v>
      </c>
      <c r="R2132">
        <v>0</v>
      </c>
      <c r="S2132" t="s">
        <v>204</v>
      </c>
      <c r="T2132" s="247">
        <v>45261.314016203702</v>
      </c>
    </row>
    <row r="2133" spans="1:20" x14ac:dyDescent="0.35">
      <c r="A2133" t="s">
        <v>100</v>
      </c>
      <c r="B2133" t="s">
        <v>101</v>
      </c>
      <c r="C2133" t="s">
        <v>97</v>
      </c>
      <c r="D2133" s="29">
        <v>45584</v>
      </c>
      <c r="E2133">
        <v>0</v>
      </c>
      <c r="F2133">
        <v>0</v>
      </c>
      <c r="G2133">
        <v>0</v>
      </c>
      <c r="H2133">
        <v>0</v>
      </c>
      <c r="R2133">
        <v>0</v>
      </c>
      <c r="S2133" t="s">
        <v>204</v>
      </c>
      <c r="T2133" s="247">
        <v>45261.314016203702</v>
      </c>
    </row>
    <row r="2134" spans="1:20" x14ac:dyDescent="0.35">
      <c r="A2134" t="s">
        <v>100</v>
      </c>
      <c r="B2134" t="s">
        <v>101</v>
      </c>
      <c r="C2134" t="s">
        <v>97</v>
      </c>
      <c r="D2134" s="29">
        <v>45585</v>
      </c>
      <c r="E2134">
        <v>0</v>
      </c>
      <c r="F2134">
        <v>0</v>
      </c>
      <c r="G2134">
        <v>0</v>
      </c>
      <c r="H2134">
        <v>0</v>
      </c>
      <c r="R2134">
        <v>0</v>
      </c>
      <c r="S2134" t="s">
        <v>204</v>
      </c>
      <c r="T2134" s="247">
        <v>45261.314027777778</v>
      </c>
    </row>
    <row r="2135" spans="1:20" x14ac:dyDescent="0.35">
      <c r="A2135" t="s">
        <v>100</v>
      </c>
      <c r="B2135" t="s">
        <v>101</v>
      </c>
      <c r="C2135" t="s">
        <v>97</v>
      </c>
      <c r="D2135" s="29">
        <v>45586</v>
      </c>
      <c r="E2135">
        <v>0</v>
      </c>
      <c r="F2135">
        <v>0</v>
      </c>
      <c r="G2135">
        <v>0</v>
      </c>
      <c r="H2135">
        <v>0</v>
      </c>
      <c r="R2135">
        <v>0</v>
      </c>
      <c r="S2135" t="s">
        <v>204</v>
      </c>
      <c r="T2135" s="247">
        <v>45261.314050925925</v>
      </c>
    </row>
    <row r="2136" spans="1:20" x14ac:dyDescent="0.35">
      <c r="A2136" t="s">
        <v>100</v>
      </c>
      <c r="B2136" t="s">
        <v>101</v>
      </c>
      <c r="C2136" t="s">
        <v>97</v>
      </c>
      <c r="D2136" s="29">
        <v>45587</v>
      </c>
      <c r="E2136">
        <v>0</v>
      </c>
      <c r="F2136">
        <v>0</v>
      </c>
      <c r="G2136">
        <v>0</v>
      </c>
      <c r="H2136">
        <v>0</v>
      </c>
      <c r="R2136">
        <v>0</v>
      </c>
      <c r="S2136" t="s">
        <v>204</v>
      </c>
      <c r="T2136" s="247">
        <v>45261.314062500001</v>
      </c>
    </row>
    <row r="2137" spans="1:20" x14ac:dyDescent="0.35">
      <c r="A2137" t="s">
        <v>100</v>
      </c>
      <c r="B2137" t="s">
        <v>101</v>
      </c>
      <c r="C2137" t="s">
        <v>97</v>
      </c>
      <c r="D2137" s="29">
        <v>45588</v>
      </c>
      <c r="E2137">
        <v>0</v>
      </c>
      <c r="F2137">
        <v>0</v>
      </c>
      <c r="G2137">
        <v>0</v>
      </c>
      <c r="H2137">
        <v>0</v>
      </c>
      <c r="R2137">
        <v>0</v>
      </c>
      <c r="S2137" t="s">
        <v>204</v>
      </c>
      <c r="T2137" s="247">
        <v>45261.314074074071</v>
      </c>
    </row>
    <row r="2138" spans="1:20" x14ac:dyDescent="0.35">
      <c r="A2138" t="s">
        <v>100</v>
      </c>
      <c r="B2138" t="s">
        <v>101</v>
      </c>
      <c r="C2138" t="s">
        <v>97</v>
      </c>
      <c r="D2138" s="29">
        <v>45589</v>
      </c>
      <c r="E2138">
        <v>0</v>
      </c>
      <c r="F2138">
        <v>0</v>
      </c>
      <c r="G2138">
        <v>0</v>
      </c>
      <c r="H2138">
        <v>0</v>
      </c>
      <c r="R2138">
        <v>0</v>
      </c>
      <c r="S2138" t="s">
        <v>204</v>
      </c>
      <c r="T2138" s="247">
        <v>45261.314085648148</v>
      </c>
    </row>
    <row r="2139" spans="1:20" x14ac:dyDescent="0.35">
      <c r="A2139" t="s">
        <v>100</v>
      </c>
      <c r="B2139" t="s">
        <v>101</v>
      </c>
      <c r="C2139" t="s">
        <v>97</v>
      </c>
      <c r="D2139" s="29">
        <v>45590</v>
      </c>
      <c r="E2139">
        <v>0</v>
      </c>
      <c r="F2139">
        <v>0</v>
      </c>
      <c r="G2139">
        <v>0</v>
      </c>
      <c r="H2139">
        <v>0</v>
      </c>
      <c r="R2139">
        <v>0</v>
      </c>
      <c r="S2139" t="s">
        <v>204</v>
      </c>
      <c r="T2139" s="247">
        <v>45261.314097222225</v>
      </c>
    </row>
    <row r="2140" spans="1:20" x14ac:dyDescent="0.35">
      <c r="A2140" t="s">
        <v>100</v>
      </c>
      <c r="B2140" t="s">
        <v>101</v>
      </c>
      <c r="C2140" t="s">
        <v>97</v>
      </c>
      <c r="D2140" s="29">
        <v>45591</v>
      </c>
      <c r="E2140">
        <v>0</v>
      </c>
      <c r="F2140">
        <v>0</v>
      </c>
      <c r="G2140">
        <v>0</v>
      </c>
      <c r="H2140">
        <v>0</v>
      </c>
      <c r="R2140">
        <v>0</v>
      </c>
      <c r="S2140" t="s">
        <v>204</v>
      </c>
      <c r="T2140" s="247">
        <v>45261.314108796294</v>
      </c>
    </row>
    <row r="2141" spans="1:20" x14ac:dyDescent="0.35">
      <c r="A2141" t="s">
        <v>100</v>
      </c>
      <c r="B2141" t="s">
        <v>101</v>
      </c>
      <c r="C2141" t="s">
        <v>97</v>
      </c>
      <c r="D2141" s="29">
        <v>45592</v>
      </c>
      <c r="E2141">
        <v>0</v>
      </c>
      <c r="F2141">
        <v>0</v>
      </c>
      <c r="G2141">
        <v>0</v>
      </c>
      <c r="H2141">
        <v>0</v>
      </c>
      <c r="R2141">
        <v>0</v>
      </c>
      <c r="S2141" t="s">
        <v>204</v>
      </c>
      <c r="T2141" s="247">
        <v>45261.314120370371</v>
      </c>
    </row>
    <row r="2142" spans="1:20" x14ac:dyDescent="0.35">
      <c r="A2142" t="s">
        <v>100</v>
      </c>
      <c r="B2142" t="s">
        <v>101</v>
      </c>
      <c r="C2142" t="s">
        <v>97</v>
      </c>
      <c r="D2142" s="29">
        <v>45593</v>
      </c>
      <c r="E2142">
        <v>0</v>
      </c>
      <c r="F2142">
        <v>0</v>
      </c>
      <c r="G2142">
        <v>0</v>
      </c>
      <c r="H2142">
        <v>0</v>
      </c>
      <c r="R2142">
        <v>0</v>
      </c>
      <c r="S2142" t="s">
        <v>204</v>
      </c>
      <c r="T2142" s="247">
        <v>45261.314131944448</v>
      </c>
    </row>
    <row r="2143" spans="1:20" x14ac:dyDescent="0.35">
      <c r="A2143" t="s">
        <v>100</v>
      </c>
      <c r="B2143" t="s">
        <v>101</v>
      </c>
      <c r="C2143" t="s">
        <v>97</v>
      </c>
      <c r="D2143" s="29">
        <v>45594</v>
      </c>
      <c r="E2143">
        <v>0</v>
      </c>
      <c r="F2143">
        <v>0</v>
      </c>
      <c r="G2143">
        <v>0</v>
      </c>
      <c r="H2143">
        <v>0</v>
      </c>
      <c r="R2143">
        <v>0</v>
      </c>
      <c r="S2143" t="s">
        <v>204</v>
      </c>
      <c r="T2143" s="247">
        <v>45261.314143518517</v>
      </c>
    </row>
    <row r="2144" spans="1:20" x14ac:dyDescent="0.35">
      <c r="A2144" t="s">
        <v>100</v>
      </c>
      <c r="B2144" t="s">
        <v>101</v>
      </c>
      <c r="C2144" t="s">
        <v>97</v>
      </c>
      <c r="D2144" s="29">
        <v>45595</v>
      </c>
      <c r="E2144">
        <v>0</v>
      </c>
      <c r="F2144">
        <v>0</v>
      </c>
      <c r="G2144">
        <v>0</v>
      </c>
      <c r="H2144">
        <v>0</v>
      </c>
      <c r="R2144">
        <v>0</v>
      </c>
      <c r="S2144" t="s">
        <v>204</v>
      </c>
      <c r="T2144" s="247">
        <v>45261.314155092594</v>
      </c>
    </row>
    <row r="2145" spans="1:20" x14ac:dyDescent="0.35">
      <c r="A2145" t="s">
        <v>100</v>
      </c>
      <c r="B2145" t="s">
        <v>101</v>
      </c>
      <c r="C2145" t="s">
        <v>97</v>
      </c>
      <c r="D2145" s="29">
        <v>45596</v>
      </c>
      <c r="E2145">
        <v>0</v>
      </c>
      <c r="F2145">
        <v>0</v>
      </c>
      <c r="G2145">
        <v>0</v>
      </c>
      <c r="H2145">
        <v>0</v>
      </c>
      <c r="R2145">
        <v>0</v>
      </c>
      <c r="S2145" t="s">
        <v>204</v>
      </c>
      <c r="T2145" s="247">
        <v>45261.314166666663</v>
      </c>
    </row>
    <row r="2146" spans="1:20" x14ac:dyDescent="0.35">
      <c r="A2146" t="s">
        <v>100</v>
      </c>
      <c r="B2146" t="s">
        <v>101</v>
      </c>
      <c r="C2146" t="s">
        <v>97</v>
      </c>
      <c r="D2146" s="29">
        <v>45597</v>
      </c>
      <c r="E2146">
        <v>0</v>
      </c>
      <c r="F2146">
        <v>0</v>
      </c>
      <c r="G2146">
        <v>0</v>
      </c>
      <c r="H2146">
        <v>0</v>
      </c>
      <c r="R2146">
        <v>0</v>
      </c>
      <c r="S2146" t="s">
        <v>204</v>
      </c>
      <c r="T2146" s="247">
        <v>45292.313252314816</v>
      </c>
    </row>
    <row r="2147" spans="1:20" x14ac:dyDescent="0.35">
      <c r="A2147" t="s">
        <v>100</v>
      </c>
      <c r="B2147" t="s">
        <v>101</v>
      </c>
      <c r="C2147" t="s">
        <v>97</v>
      </c>
      <c r="D2147" s="29">
        <v>45598</v>
      </c>
      <c r="E2147">
        <v>0</v>
      </c>
      <c r="F2147">
        <v>0</v>
      </c>
      <c r="G2147">
        <v>0</v>
      </c>
      <c r="H2147">
        <v>0</v>
      </c>
      <c r="R2147">
        <v>0</v>
      </c>
      <c r="S2147" t="s">
        <v>204</v>
      </c>
      <c r="T2147" s="247">
        <v>45292.313796296294</v>
      </c>
    </row>
    <row r="2148" spans="1:20" x14ac:dyDescent="0.35">
      <c r="A2148" t="s">
        <v>100</v>
      </c>
      <c r="B2148" t="s">
        <v>101</v>
      </c>
      <c r="C2148" t="s">
        <v>97</v>
      </c>
      <c r="D2148" s="29">
        <v>45599</v>
      </c>
      <c r="E2148">
        <v>0</v>
      </c>
      <c r="F2148">
        <v>0</v>
      </c>
      <c r="G2148">
        <v>0</v>
      </c>
      <c r="H2148">
        <v>0</v>
      </c>
      <c r="R2148">
        <v>0</v>
      </c>
      <c r="S2148" t="s">
        <v>204</v>
      </c>
      <c r="T2148" s="247">
        <v>45292.313819444447</v>
      </c>
    </row>
    <row r="2149" spans="1:20" x14ac:dyDescent="0.35">
      <c r="A2149" t="s">
        <v>100</v>
      </c>
      <c r="B2149" t="s">
        <v>101</v>
      </c>
      <c r="C2149" t="s">
        <v>97</v>
      </c>
      <c r="D2149" s="29">
        <v>45600</v>
      </c>
      <c r="E2149">
        <v>0</v>
      </c>
      <c r="F2149">
        <v>0</v>
      </c>
      <c r="G2149">
        <v>0</v>
      </c>
      <c r="H2149">
        <v>0</v>
      </c>
      <c r="R2149">
        <v>0</v>
      </c>
      <c r="S2149" t="s">
        <v>204</v>
      </c>
      <c r="T2149" s="247">
        <v>45292.313831018517</v>
      </c>
    </row>
    <row r="2150" spans="1:20" x14ac:dyDescent="0.35">
      <c r="A2150" t="s">
        <v>100</v>
      </c>
      <c r="B2150" t="s">
        <v>101</v>
      </c>
      <c r="C2150" t="s">
        <v>97</v>
      </c>
      <c r="D2150" s="29">
        <v>45601</v>
      </c>
      <c r="E2150">
        <v>0</v>
      </c>
      <c r="F2150">
        <v>0</v>
      </c>
      <c r="G2150">
        <v>0</v>
      </c>
      <c r="H2150">
        <v>0</v>
      </c>
      <c r="R2150">
        <v>0</v>
      </c>
      <c r="S2150" t="s">
        <v>204</v>
      </c>
      <c r="T2150" s="247">
        <v>45292.313842592594</v>
      </c>
    </row>
    <row r="2151" spans="1:20" x14ac:dyDescent="0.35">
      <c r="A2151" t="s">
        <v>100</v>
      </c>
      <c r="B2151" t="s">
        <v>101</v>
      </c>
      <c r="C2151" t="s">
        <v>97</v>
      </c>
      <c r="D2151" s="29">
        <v>45602</v>
      </c>
      <c r="E2151">
        <v>0</v>
      </c>
      <c r="F2151">
        <v>0</v>
      </c>
      <c r="G2151">
        <v>0</v>
      </c>
      <c r="H2151">
        <v>0</v>
      </c>
      <c r="R2151">
        <v>0</v>
      </c>
      <c r="S2151" t="s">
        <v>204</v>
      </c>
      <c r="T2151" s="247">
        <v>45292.31386574074</v>
      </c>
    </row>
    <row r="2152" spans="1:20" x14ac:dyDescent="0.35">
      <c r="A2152" t="s">
        <v>100</v>
      </c>
      <c r="B2152" t="s">
        <v>101</v>
      </c>
      <c r="C2152" t="s">
        <v>97</v>
      </c>
      <c r="D2152" s="29">
        <v>45603</v>
      </c>
      <c r="E2152">
        <v>0</v>
      </c>
      <c r="F2152">
        <v>0</v>
      </c>
      <c r="G2152">
        <v>0</v>
      </c>
      <c r="H2152">
        <v>0</v>
      </c>
      <c r="R2152">
        <v>0</v>
      </c>
      <c r="S2152" t="s">
        <v>204</v>
      </c>
      <c r="T2152" s="247">
        <v>45292.313877314817</v>
      </c>
    </row>
    <row r="2153" spans="1:20" x14ac:dyDescent="0.35">
      <c r="A2153" t="s">
        <v>100</v>
      </c>
      <c r="B2153" t="s">
        <v>101</v>
      </c>
      <c r="C2153" t="s">
        <v>97</v>
      </c>
      <c r="D2153" s="29">
        <v>45604</v>
      </c>
      <c r="E2153">
        <v>0</v>
      </c>
      <c r="F2153">
        <v>0</v>
      </c>
      <c r="G2153">
        <v>0</v>
      </c>
      <c r="H2153">
        <v>0</v>
      </c>
      <c r="R2153">
        <v>0</v>
      </c>
      <c r="S2153" t="s">
        <v>204</v>
      </c>
      <c r="T2153" s="247">
        <v>45292.313888888886</v>
      </c>
    </row>
    <row r="2154" spans="1:20" x14ac:dyDescent="0.35">
      <c r="A2154" t="s">
        <v>100</v>
      </c>
      <c r="B2154" t="s">
        <v>101</v>
      </c>
      <c r="C2154" t="s">
        <v>97</v>
      </c>
      <c r="D2154" s="29">
        <v>45605</v>
      </c>
      <c r="E2154">
        <v>0</v>
      </c>
      <c r="F2154">
        <v>0</v>
      </c>
      <c r="G2154">
        <v>0</v>
      </c>
      <c r="H2154">
        <v>0</v>
      </c>
      <c r="R2154">
        <v>0</v>
      </c>
      <c r="S2154" t="s">
        <v>204</v>
      </c>
      <c r="T2154" s="247">
        <v>45292.31391203704</v>
      </c>
    </row>
    <row r="2155" spans="1:20" x14ac:dyDescent="0.35">
      <c r="A2155" t="s">
        <v>100</v>
      </c>
      <c r="B2155" t="s">
        <v>101</v>
      </c>
      <c r="C2155" t="s">
        <v>97</v>
      </c>
      <c r="D2155" s="29">
        <v>45606</v>
      </c>
      <c r="E2155">
        <v>0</v>
      </c>
      <c r="F2155">
        <v>0</v>
      </c>
      <c r="G2155">
        <v>0</v>
      </c>
      <c r="H2155">
        <v>0</v>
      </c>
      <c r="R2155">
        <v>0</v>
      </c>
      <c r="S2155" t="s">
        <v>204</v>
      </c>
      <c r="T2155" s="247">
        <v>45292.313923611109</v>
      </c>
    </row>
    <row r="2156" spans="1:20" x14ac:dyDescent="0.35">
      <c r="A2156" t="s">
        <v>100</v>
      </c>
      <c r="B2156" t="s">
        <v>101</v>
      </c>
      <c r="C2156" t="s">
        <v>97</v>
      </c>
      <c r="D2156" s="29">
        <v>45607</v>
      </c>
      <c r="E2156">
        <v>0</v>
      </c>
      <c r="F2156">
        <v>0</v>
      </c>
      <c r="G2156">
        <v>0</v>
      </c>
      <c r="H2156">
        <v>0</v>
      </c>
      <c r="R2156">
        <v>0</v>
      </c>
      <c r="S2156" t="s">
        <v>204</v>
      </c>
      <c r="T2156" s="247">
        <v>45292.313935185186</v>
      </c>
    </row>
    <row r="2157" spans="1:20" x14ac:dyDescent="0.35">
      <c r="A2157" t="s">
        <v>100</v>
      </c>
      <c r="B2157" t="s">
        <v>101</v>
      </c>
      <c r="C2157" t="s">
        <v>97</v>
      </c>
      <c r="D2157" s="29">
        <v>45608</v>
      </c>
      <c r="E2157">
        <v>0</v>
      </c>
      <c r="F2157">
        <v>0</v>
      </c>
      <c r="G2157">
        <v>0</v>
      </c>
      <c r="H2157">
        <v>0</v>
      </c>
      <c r="R2157">
        <v>0</v>
      </c>
      <c r="S2157" t="s">
        <v>204</v>
      </c>
      <c r="T2157" s="247">
        <v>45292.313958333332</v>
      </c>
    </row>
    <row r="2158" spans="1:20" x14ac:dyDescent="0.35">
      <c r="A2158" t="s">
        <v>100</v>
      </c>
      <c r="B2158" t="s">
        <v>101</v>
      </c>
      <c r="C2158" t="s">
        <v>97</v>
      </c>
      <c r="D2158" s="29">
        <v>45609</v>
      </c>
      <c r="E2158">
        <v>0</v>
      </c>
      <c r="F2158">
        <v>0</v>
      </c>
      <c r="G2158">
        <v>0</v>
      </c>
      <c r="H2158">
        <v>0</v>
      </c>
      <c r="R2158">
        <v>0</v>
      </c>
      <c r="S2158" t="s">
        <v>204</v>
      </c>
      <c r="T2158" s="247">
        <v>45292.313969907409</v>
      </c>
    </row>
    <row r="2159" spans="1:20" x14ac:dyDescent="0.35">
      <c r="A2159" t="s">
        <v>100</v>
      </c>
      <c r="B2159" t="s">
        <v>101</v>
      </c>
      <c r="C2159" t="s">
        <v>97</v>
      </c>
      <c r="D2159" s="29">
        <v>45610</v>
      </c>
      <c r="E2159">
        <v>0</v>
      </c>
      <c r="F2159">
        <v>0</v>
      </c>
      <c r="G2159">
        <v>0</v>
      </c>
      <c r="H2159">
        <v>0</v>
      </c>
      <c r="R2159">
        <v>0</v>
      </c>
      <c r="S2159" t="s">
        <v>204</v>
      </c>
      <c r="T2159" s="247">
        <v>45292.313993055555</v>
      </c>
    </row>
    <row r="2160" spans="1:20" x14ac:dyDescent="0.35">
      <c r="A2160" t="s">
        <v>100</v>
      </c>
      <c r="B2160" t="s">
        <v>101</v>
      </c>
      <c r="C2160" t="s">
        <v>97</v>
      </c>
      <c r="D2160" s="29">
        <v>45611</v>
      </c>
      <c r="E2160">
        <v>0</v>
      </c>
      <c r="F2160">
        <v>0</v>
      </c>
      <c r="G2160">
        <v>0</v>
      </c>
      <c r="H2160">
        <v>0</v>
      </c>
      <c r="R2160">
        <v>0</v>
      </c>
      <c r="S2160" t="s">
        <v>204</v>
      </c>
      <c r="T2160" s="247">
        <v>45292.314004629632</v>
      </c>
    </row>
    <row r="2161" spans="1:20" x14ac:dyDescent="0.35">
      <c r="A2161" t="s">
        <v>100</v>
      </c>
      <c r="B2161" t="s">
        <v>101</v>
      </c>
      <c r="C2161" t="s">
        <v>97</v>
      </c>
      <c r="D2161" s="29">
        <v>45612</v>
      </c>
      <c r="E2161">
        <v>0</v>
      </c>
      <c r="F2161">
        <v>0</v>
      </c>
      <c r="G2161">
        <v>0</v>
      </c>
      <c r="H2161">
        <v>0</v>
      </c>
      <c r="R2161">
        <v>0</v>
      </c>
      <c r="S2161" t="s">
        <v>204</v>
      </c>
      <c r="T2161" s="247">
        <v>45292.314027777778</v>
      </c>
    </row>
    <row r="2162" spans="1:20" x14ac:dyDescent="0.35">
      <c r="A2162" t="s">
        <v>100</v>
      </c>
      <c r="B2162" t="s">
        <v>101</v>
      </c>
      <c r="C2162" t="s">
        <v>97</v>
      </c>
      <c r="D2162" s="29">
        <v>45613</v>
      </c>
      <c r="E2162">
        <v>0</v>
      </c>
      <c r="F2162">
        <v>0</v>
      </c>
      <c r="G2162">
        <v>0</v>
      </c>
      <c r="H2162">
        <v>0</v>
      </c>
      <c r="R2162">
        <v>0</v>
      </c>
      <c r="S2162" t="s">
        <v>204</v>
      </c>
      <c r="T2162" s="247">
        <v>45292.314039351855</v>
      </c>
    </row>
    <row r="2163" spans="1:20" x14ac:dyDescent="0.35">
      <c r="A2163" t="s">
        <v>100</v>
      </c>
      <c r="B2163" t="s">
        <v>101</v>
      </c>
      <c r="C2163" t="s">
        <v>97</v>
      </c>
      <c r="D2163" s="29">
        <v>45614</v>
      </c>
      <c r="E2163">
        <v>0</v>
      </c>
      <c r="F2163">
        <v>0</v>
      </c>
      <c r="G2163">
        <v>0</v>
      </c>
      <c r="H2163">
        <v>0</v>
      </c>
      <c r="R2163">
        <v>0</v>
      </c>
      <c r="S2163" t="s">
        <v>204</v>
      </c>
      <c r="T2163" s="247">
        <v>45292.314062500001</v>
      </c>
    </row>
    <row r="2164" spans="1:20" x14ac:dyDescent="0.35">
      <c r="A2164" t="s">
        <v>100</v>
      </c>
      <c r="B2164" t="s">
        <v>101</v>
      </c>
      <c r="C2164" t="s">
        <v>97</v>
      </c>
      <c r="D2164" s="29">
        <v>45615</v>
      </c>
      <c r="E2164">
        <v>0</v>
      </c>
      <c r="F2164">
        <v>0</v>
      </c>
      <c r="G2164">
        <v>0</v>
      </c>
      <c r="H2164">
        <v>0</v>
      </c>
      <c r="R2164">
        <v>0</v>
      </c>
      <c r="S2164" t="s">
        <v>204</v>
      </c>
      <c r="T2164" s="247">
        <v>45292.314074074071</v>
      </c>
    </row>
    <row r="2165" spans="1:20" x14ac:dyDescent="0.35">
      <c r="A2165" t="s">
        <v>100</v>
      </c>
      <c r="B2165" t="s">
        <v>101</v>
      </c>
      <c r="C2165" t="s">
        <v>97</v>
      </c>
      <c r="D2165" s="29">
        <v>45616</v>
      </c>
      <c r="E2165">
        <v>0</v>
      </c>
      <c r="F2165">
        <v>0</v>
      </c>
      <c r="G2165">
        <v>0</v>
      </c>
      <c r="H2165">
        <v>0</v>
      </c>
      <c r="R2165">
        <v>0</v>
      </c>
      <c r="S2165" t="s">
        <v>204</v>
      </c>
      <c r="T2165" s="247">
        <v>45292.314085648148</v>
      </c>
    </row>
    <row r="2166" spans="1:20" x14ac:dyDescent="0.35">
      <c r="A2166" t="s">
        <v>100</v>
      </c>
      <c r="B2166" t="s">
        <v>101</v>
      </c>
      <c r="C2166" t="s">
        <v>97</v>
      </c>
      <c r="D2166" s="29">
        <v>45617</v>
      </c>
      <c r="E2166">
        <v>0</v>
      </c>
      <c r="F2166">
        <v>0</v>
      </c>
      <c r="G2166">
        <v>0</v>
      </c>
      <c r="H2166">
        <v>0</v>
      </c>
      <c r="R2166">
        <v>0</v>
      </c>
      <c r="S2166" t="s">
        <v>204</v>
      </c>
      <c r="T2166" s="247">
        <v>45292.314108796294</v>
      </c>
    </row>
    <row r="2167" spans="1:20" x14ac:dyDescent="0.35">
      <c r="A2167" t="s">
        <v>100</v>
      </c>
      <c r="B2167" t="s">
        <v>101</v>
      </c>
      <c r="C2167" t="s">
        <v>97</v>
      </c>
      <c r="D2167" s="29">
        <v>45618</v>
      </c>
      <c r="E2167">
        <v>0</v>
      </c>
      <c r="F2167">
        <v>0</v>
      </c>
      <c r="G2167">
        <v>0</v>
      </c>
      <c r="H2167">
        <v>0</v>
      </c>
      <c r="R2167">
        <v>0</v>
      </c>
      <c r="S2167" t="s">
        <v>204</v>
      </c>
      <c r="T2167" s="247">
        <v>45292.314120370371</v>
      </c>
    </row>
    <row r="2168" spans="1:20" x14ac:dyDescent="0.35">
      <c r="A2168" t="s">
        <v>100</v>
      </c>
      <c r="B2168" t="s">
        <v>101</v>
      </c>
      <c r="C2168" t="s">
        <v>97</v>
      </c>
      <c r="D2168" s="29">
        <v>45619</v>
      </c>
      <c r="E2168">
        <v>0</v>
      </c>
      <c r="F2168">
        <v>0</v>
      </c>
      <c r="G2168">
        <v>0</v>
      </c>
      <c r="H2168">
        <v>0</v>
      </c>
      <c r="R2168">
        <v>0</v>
      </c>
      <c r="S2168" t="s">
        <v>204</v>
      </c>
      <c r="T2168" s="247">
        <v>45292.314143518517</v>
      </c>
    </row>
    <row r="2169" spans="1:20" x14ac:dyDescent="0.35">
      <c r="A2169" t="s">
        <v>100</v>
      </c>
      <c r="B2169" t="s">
        <v>101</v>
      </c>
      <c r="C2169" t="s">
        <v>97</v>
      </c>
      <c r="D2169" s="29">
        <v>45620</v>
      </c>
      <c r="E2169">
        <v>0</v>
      </c>
      <c r="F2169">
        <v>0</v>
      </c>
      <c r="G2169">
        <v>0</v>
      </c>
      <c r="H2169">
        <v>0</v>
      </c>
      <c r="R2169">
        <v>0</v>
      </c>
      <c r="S2169" t="s">
        <v>204</v>
      </c>
      <c r="T2169" s="247">
        <v>45292.314155092594</v>
      </c>
    </row>
    <row r="2170" spans="1:20" x14ac:dyDescent="0.35">
      <c r="A2170" t="s">
        <v>100</v>
      </c>
      <c r="B2170" t="s">
        <v>101</v>
      </c>
      <c r="C2170" t="s">
        <v>97</v>
      </c>
      <c r="D2170" s="29">
        <v>45621</v>
      </c>
      <c r="E2170">
        <v>0</v>
      </c>
      <c r="F2170">
        <v>0</v>
      </c>
      <c r="G2170">
        <v>0</v>
      </c>
      <c r="H2170">
        <v>0</v>
      </c>
      <c r="R2170">
        <v>0</v>
      </c>
      <c r="S2170" t="s">
        <v>204</v>
      </c>
      <c r="T2170" s="247">
        <v>45292.314166666663</v>
      </c>
    </row>
    <row r="2171" spans="1:20" x14ac:dyDescent="0.35">
      <c r="A2171" t="s">
        <v>100</v>
      </c>
      <c r="B2171" t="s">
        <v>101</v>
      </c>
      <c r="C2171" t="s">
        <v>97</v>
      </c>
      <c r="D2171" s="29">
        <v>45622</v>
      </c>
      <c r="E2171">
        <v>0</v>
      </c>
      <c r="F2171">
        <v>0</v>
      </c>
      <c r="G2171">
        <v>0</v>
      </c>
      <c r="H2171">
        <v>0</v>
      </c>
      <c r="R2171">
        <v>0</v>
      </c>
      <c r="S2171" t="s">
        <v>204</v>
      </c>
      <c r="T2171" s="247">
        <v>45292.314189814817</v>
      </c>
    </row>
    <row r="2172" spans="1:20" x14ac:dyDescent="0.35">
      <c r="A2172" t="s">
        <v>100</v>
      </c>
      <c r="B2172" t="s">
        <v>101</v>
      </c>
      <c r="C2172" t="s">
        <v>97</v>
      </c>
      <c r="D2172" s="29">
        <v>45623</v>
      </c>
      <c r="E2172">
        <v>0</v>
      </c>
      <c r="F2172">
        <v>0</v>
      </c>
      <c r="G2172">
        <v>0</v>
      </c>
      <c r="H2172">
        <v>0</v>
      </c>
      <c r="R2172">
        <v>0</v>
      </c>
      <c r="S2172" t="s">
        <v>204</v>
      </c>
      <c r="T2172" s="247">
        <v>45292.314201388886</v>
      </c>
    </row>
    <row r="2173" spans="1:20" x14ac:dyDescent="0.35">
      <c r="A2173" t="s">
        <v>100</v>
      </c>
      <c r="B2173" t="s">
        <v>101</v>
      </c>
      <c r="C2173" t="s">
        <v>97</v>
      </c>
      <c r="D2173" s="29">
        <v>45624</v>
      </c>
      <c r="E2173">
        <v>0</v>
      </c>
      <c r="F2173">
        <v>0</v>
      </c>
      <c r="G2173">
        <v>0</v>
      </c>
      <c r="H2173">
        <v>0</v>
      </c>
      <c r="R2173">
        <v>0</v>
      </c>
      <c r="S2173" t="s">
        <v>204</v>
      </c>
      <c r="T2173" s="247">
        <v>45292.314212962963</v>
      </c>
    </row>
    <row r="2174" spans="1:20" x14ac:dyDescent="0.35">
      <c r="A2174" t="s">
        <v>100</v>
      </c>
      <c r="B2174" t="s">
        <v>101</v>
      </c>
      <c r="C2174" t="s">
        <v>97</v>
      </c>
      <c r="D2174" s="29">
        <v>45625</v>
      </c>
      <c r="E2174">
        <v>0</v>
      </c>
      <c r="F2174">
        <v>0</v>
      </c>
      <c r="G2174">
        <v>0</v>
      </c>
      <c r="H2174">
        <v>0</v>
      </c>
      <c r="R2174">
        <v>0</v>
      </c>
      <c r="S2174" t="s">
        <v>204</v>
      </c>
      <c r="T2174" s="247">
        <v>45292.314236111109</v>
      </c>
    </row>
    <row r="2175" spans="1:20" x14ac:dyDescent="0.35">
      <c r="A2175" t="s">
        <v>100</v>
      </c>
      <c r="B2175" t="s">
        <v>101</v>
      </c>
      <c r="C2175" t="s">
        <v>97</v>
      </c>
      <c r="D2175" s="29">
        <v>45626</v>
      </c>
      <c r="E2175">
        <v>0</v>
      </c>
      <c r="F2175">
        <v>0</v>
      </c>
      <c r="G2175">
        <v>0</v>
      </c>
      <c r="H2175">
        <v>0</v>
      </c>
      <c r="R2175">
        <v>0</v>
      </c>
      <c r="S2175" t="s">
        <v>204</v>
      </c>
      <c r="T2175" s="247">
        <v>45292.314259259256</v>
      </c>
    </row>
    <row r="2176" spans="1:20" x14ac:dyDescent="0.35">
      <c r="A2176" t="s">
        <v>100</v>
      </c>
      <c r="B2176" t="s">
        <v>101</v>
      </c>
      <c r="C2176" t="s">
        <v>97</v>
      </c>
      <c r="D2176" s="29">
        <v>45627</v>
      </c>
      <c r="E2176">
        <v>0</v>
      </c>
      <c r="F2176">
        <v>0</v>
      </c>
      <c r="G2176">
        <v>0</v>
      </c>
      <c r="H2176">
        <v>0</v>
      </c>
      <c r="R2176">
        <v>0</v>
      </c>
      <c r="S2176" t="s">
        <v>204</v>
      </c>
      <c r="T2176" s="247">
        <v>45323.31322916667</v>
      </c>
    </row>
    <row r="2177" spans="1:20" x14ac:dyDescent="0.35">
      <c r="A2177" t="s">
        <v>100</v>
      </c>
      <c r="B2177" t="s">
        <v>101</v>
      </c>
      <c r="C2177" t="s">
        <v>97</v>
      </c>
      <c r="D2177" s="29">
        <v>45628</v>
      </c>
      <c r="E2177">
        <v>0</v>
      </c>
      <c r="F2177">
        <v>0</v>
      </c>
      <c r="G2177">
        <v>0</v>
      </c>
      <c r="H2177">
        <v>0</v>
      </c>
      <c r="R2177">
        <v>0</v>
      </c>
      <c r="S2177" t="s">
        <v>204</v>
      </c>
      <c r="T2177" s="247">
        <v>45323.313773148147</v>
      </c>
    </row>
    <row r="2178" spans="1:20" x14ac:dyDescent="0.35">
      <c r="A2178" t="s">
        <v>100</v>
      </c>
      <c r="B2178" t="s">
        <v>101</v>
      </c>
      <c r="C2178" t="s">
        <v>97</v>
      </c>
      <c r="D2178" s="29">
        <v>45629</v>
      </c>
      <c r="E2178">
        <v>0</v>
      </c>
      <c r="F2178">
        <v>0</v>
      </c>
      <c r="G2178">
        <v>0</v>
      </c>
      <c r="H2178">
        <v>0</v>
      </c>
      <c r="R2178">
        <v>0</v>
      </c>
      <c r="S2178" t="s">
        <v>204</v>
      </c>
      <c r="T2178" s="247">
        <v>45323.313784722224</v>
      </c>
    </row>
    <row r="2179" spans="1:20" x14ac:dyDescent="0.35">
      <c r="A2179" t="s">
        <v>100</v>
      </c>
      <c r="B2179" t="s">
        <v>101</v>
      </c>
      <c r="C2179" t="s">
        <v>97</v>
      </c>
      <c r="D2179" s="29">
        <v>45630</v>
      </c>
      <c r="E2179">
        <v>0</v>
      </c>
      <c r="F2179">
        <v>0</v>
      </c>
      <c r="G2179">
        <v>0</v>
      </c>
      <c r="H2179">
        <v>0</v>
      </c>
      <c r="R2179">
        <v>0</v>
      </c>
      <c r="S2179" t="s">
        <v>204</v>
      </c>
      <c r="T2179" s="247">
        <v>45323.313819444447</v>
      </c>
    </row>
    <row r="2180" spans="1:20" x14ac:dyDescent="0.35">
      <c r="A2180" t="s">
        <v>100</v>
      </c>
      <c r="B2180" t="s">
        <v>101</v>
      </c>
      <c r="C2180" t="s">
        <v>97</v>
      </c>
      <c r="D2180" s="29">
        <v>45631</v>
      </c>
      <c r="E2180">
        <v>0</v>
      </c>
      <c r="F2180">
        <v>0</v>
      </c>
      <c r="G2180">
        <v>0</v>
      </c>
      <c r="H2180">
        <v>0</v>
      </c>
      <c r="R2180">
        <v>0</v>
      </c>
      <c r="S2180" t="s">
        <v>204</v>
      </c>
      <c r="T2180" s="247">
        <v>45323.313831018517</v>
      </c>
    </row>
    <row r="2181" spans="1:20" x14ac:dyDescent="0.35">
      <c r="A2181" t="s">
        <v>100</v>
      </c>
      <c r="B2181" t="s">
        <v>101</v>
      </c>
      <c r="C2181" t="s">
        <v>97</v>
      </c>
      <c r="D2181" s="29">
        <v>45632</v>
      </c>
      <c r="E2181">
        <v>0</v>
      </c>
      <c r="F2181">
        <v>0</v>
      </c>
      <c r="G2181">
        <v>0</v>
      </c>
      <c r="H2181">
        <v>0</v>
      </c>
      <c r="R2181">
        <v>0</v>
      </c>
      <c r="S2181" t="s">
        <v>204</v>
      </c>
      <c r="T2181" s="247">
        <v>45323.31386574074</v>
      </c>
    </row>
    <row r="2182" spans="1:20" x14ac:dyDescent="0.35">
      <c r="A2182" t="s">
        <v>100</v>
      </c>
      <c r="B2182" t="s">
        <v>101</v>
      </c>
      <c r="C2182" t="s">
        <v>97</v>
      </c>
      <c r="D2182" s="29">
        <v>45633</v>
      </c>
      <c r="E2182">
        <v>0</v>
      </c>
      <c r="F2182">
        <v>0</v>
      </c>
      <c r="G2182">
        <v>0</v>
      </c>
      <c r="H2182">
        <v>0</v>
      </c>
      <c r="R2182">
        <v>0</v>
      </c>
      <c r="S2182" t="s">
        <v>204</v>
      </c>
      <c r="T2182" s="247">
        <v>45323.313877314817</v>
      </c>
    </row>
    <row r="2183" spans="1:20" x14ac:dyDescent="0.35">
      <c r="A2183" t="s">
        <v>100</v>
      </c>
      <c r="B2183" t="s">
        <v>101</v>
      </c>
      <c r="C2183" t="s">
        <v>97</v>
      </c>
      <c r="D2183" s="29">
        <v>45634</v>
      </c>
      <c r="E2183">
        <v>0</v>
      </c>
      <c r="F2183">
        <v>0</v>
      </c>
      <c r="G2183">
        <v>0</v>
      </c>
      <c r="H2183">
        <v>0</v>
      </c>
      <c r="R2183">
        <v>0</v>
      </c>
      <c r="S2183" t="s">
        <v>204</v>
      </c>
      <c r="T2183" s="247">
        <v>45323.313900462963</v>
      </c>
    </row>
    <row r="2184" spans="1:20" x14ac:dyDescent="0.35">
      <c r="A2184" t="s">
        <v>100</v>
      </c>
      <c r="B2184" t="s">
        <v>101</v>
      </c>
      <c r="C2184" t="s">
        <v>97</v>
      </c>
      <c r="D2184" s="29">
        <v>45635</v>
      </c>
      <c r="E2184">
        <v>0</v>
      </c>
      <c r="F2184">
        <v>0</v>
      </c>
      <c r="G2184">
        <v>0</v>
      </c>
      <c r="H2184">
        <v>0</v>
      </c>
      <c r="R2184">
        <v>0</v>
      </c>
      <c r="S2184" t="s">
        <v>204</v>
      </c>
      <c r="T2184" s="247">
        <v>45323.313923611109</v>
      </c>
    </row>
    <row r="2185" spans="1:20" x14ac:dyDescent="0.35">
      <c r="A2185" t="s">
        <v>100</v>
      </c>
      <c r="B2185" t="s">
        <v>101</v>
      </c>
      <c r="C2185" t="s">
        <v>97</v>
      </c>
      <c r="D2185" s="29">
        <v>45636</v>
      </c>
      <c r="E2185">
        <v>0</v>
      </c>
      <c r="F2185">
        <v>0</v>
      </c>
      <c r="G2185">
        <v>0</v>
      </c>
      <c r="H2185">
        <v>0</v>
      </c>
      <c r="R2185">
        <v>0</v>
      </c>
      <c r="S2185" t="s">
        <v>204</v>
      </c>
      <c r="T2185" s="247">
        <v>45323.313935185186</v>
      </c>
    </row>
    <row r="2186" spans="1:20" x14ac:dyDescent="0.35">
      <c r="A2186" t="s">
        <v>100</v>
      </c>
      <c r="B2186" t="s">
        <v>101</v>
      </c>
      <c r="C2186" t="s">
        <v>97</v>
      </c>
      <c r="D2186" s="29">
        <v>45637</v>
      </c>
      <c r="E2186">
        <v>0</v>
      </c>
      <c r="F2186">
        <v>0</v>
      </c>
      <c r="G2186">
        <v>0</v>
      </c>
      <c r="H2186">
        <v>0</v>
      </c>
      <c r="R2186">
        <v>0</v>
      </c>
      <c r="S2186" t="s">
        <v>204</v>
      </c>
      <c r="T2186" s="247">
        <v>45323.313993055555</v>
      </c>
    </row>
    <row r="2187" spans="1:20" x14ac:dyDescent="0.35">
      <c r="A2187" t="s">
        <v>100</v>
      </c>
      <c r="B2187" t="s">
        <v>101</v>
      </c>
      <c r="C2187" t="s">
        <v>97</v>
      </c>
      <c r="D2187" s="29">
        <v>45638</v>
      </c>
      <c r="E2187">
        <v>0</v>
      </c>
      <c r="F2187">
        <v>0</v>
      </c>
      <c r="G2187">
        <v>0</v>
      </c>
      <c r="H2187">
        <v>0</v>
      </c>
      <c r="R2187">
        <v>0</v>
      </c>
      <c r="S2187" t="s">
        <v>204</v>
      </c>
      <c r="T2187" s="247">
        <v>45323.314004629632</v>
      </c>
    </row>
    <row r="2188" spans="1:20" x14ac:dyDescent="0.35">
      <c r="A2188" t="s">
        <v>100</v>
      </c>
      <c r="B2188" t="s">
        <v>101</v>
      </c>
      <c r="C2188" t="s">
        <v>97</v>
      </c>
      <c r="D2188" s="29">
        <v>45639</v>
      </c>
      <c r="E2188">
        <v>0</v>
      </c>
      <c r="F2188">
        <v>0</v>
      </c>
      <c r="G2188">
        <v>0</v>
      </c>
      <c r="H2188">
        <v>0</v>
      </c>
      <c r="R2188">
        <v>0</v>
      </c>
      <c r="S2188" t="s">
        <v>204</v>
      </c>
      <c r="T2188" s="247">
        <v>45323.314016203702</v>
      </c>
    </row>
    <row r="2189" spans="1:20" x14ac:dyDescent="0.35">
      <c r="A2189" t="s">
        <v>100</v>
      </c>
      <c r="B2189" t="s">
        <v>101</v>
      </c>
      <c r="C2189" t="s">
        <v>97</v>
      </c>
      <c r="D2189" s="29">
        <v>45640</v>
      </c>
      <c r="E2189">
        <v>0</v>
      </c>
      <c r="F2189">
        <v>0</v>
      </c>
      <c r="G2189">
        <v>0</v>
      </c>
      <c r="H2189">
        <v>0</v>
      </c>
      <c r="R2189">
        <v>0</v>
      </c>
      <c r="S2189" t="s">
        <v>204</v>
      </c>
      <c r="T2189" s="247">
        <v>45323.314027777778</v>
      </c>
    </row>
    <row r="2190" spans="1:20" x14ac:dyDescent="0.35">
      <c r="A2190" t="s">
        <v>100</v>
      </c>
      <c r="B2190" t="s">
        <v>101</v>
      </c>
      <c r="C2190" t="s">
        <v>97</v>
      </c>
      <c r="D2190" s="29">
        <v>45641</v>
      </c>
      <c r="E2190">
        <v>0</v>
      </c>
      <c r="F2190">
        <v>0</v>
      </c>
      <c r="G2190">
        <v>0</v>
      </c>
      <c r="H2190">
        <v>0</v>
      </c>
      <c r="R2190">
        <v>0</v>
      </c>
      <c r="S2190" t="s">
        <v>204</v>
      </c>
      <c r="T2190" s="247">
        <v>45323.314039351855</v>
      </c>
    </row>
    <row r="2191" spans="1:20" x14ac:dyDescent="0.35">
      <c r="A2191" t="s">
        <v>100</v>
      </c>
      <c r="B2191" t="s">
        <v>101</v>
      </c>
      <c r="C2191" t="s">
        <v>97</v>
      </c>
      <c r="D2191" s="29">
        <v>45642</v>
      </c>
      <c r="E2191">
        <v>0</v>
      </c>
      <c r="F2191">
        <v>0</v>
      </c>
      <c r="G2191">
        <v>0</v>
      </c>
      <c r="H2191">
        <v>0</v>
      </c>
      <c r="R2191">
        <v>0</v>
      </c>
      <c r="S2191" t="s">
        <v>204</v>
      </c>
      <c r="T2191" s="247">
        <v>45323.314062500001</v>
      </c>
    </row>
    <row r="2192" spans="1:20" x14ac:dyDescent="0.35">
      <c r="A2192" t="s">
        <v>100</v>
      </c>
      <c r="B2192" t="s">
        <v>101</v>
      </c>
      <c r="C2192" t="s">
        <v>97</v>
      </c>
      <c r="D2192" s="29">
        <v>45643</v>
      </c>
      <c r="E2192">
        <v>0</v>
      </c>
      <c r="F2192">
        <v>0</v>
      </c>
      <c r="G2192">
        <v>0</v>
      </c>
      <c r="H2192">
        <v>0</v>
      </c>
      <c r="R2192">
        <v>0</v>
      </c>
      <c r="S2192" t="s">
        <v>204</v>
      </c>
      <c r="T2192" s="247">
        <v>45323.314074074071</v>
      </c>
    </row>
    <row r="2193" spans="1:20" x14ac:dyDescent="0.35">
      <c r="A2193" t="s">
        <v>100</v>
      </c>
      <c r="B2193" t="s">
        <v>101</v>
      </c>
      <c r="C2193" t="s">
        <v>97</v>
      </c>
      <c r="D2193" s="29">
        <v>45644</v>
      </c>
      <c r="E2193">
        <v>0</v>
      </c>
      <c r="F2193">
        <v>0</v>
      </c>
      <c r="G2193">
        <v>0</v>
      </c>
      <c r="H2193">
        <v>0</v>
      </c>
      <c r="R2193">
        <v>0</v>
      </c>
      <c r="S2193" t="s">
        <v>204</v>
      </c>
      <c r="T2193" s="247">
        <v>45323.314085648148</v>
      </c>
    </row>
    <row r="2194" spans="1:20" x14ac:dyDescent="0.35">
      <c r="A2194" t="s">
        <v>100</v>
      </c>
      <c r="B2194" t="s">
        <v>101</v>
      </c>
      <c r="C2194" t="s">
        <v>97</v>
      </c>
      <c r="D2194" s="29">
        <v>45645</v>
      </c>
      <c r="E2194">
        <v>0</v>
      </c>
      <c r="F2194">
        <v>0</v>
      </c>
      <c r="G2194">
        <v>0</v>
      </c>
      <c r="H2194">
        <v>0</v>
      </c>
      <c r="R2194">
        <v>0</v>
      </c>
      <c r="S2194" t="s">
        <v>204</v>
      </c>
      <c r="T2194" s="247">
        <v>45323.314097222225</v>
      </c>
    </row>
    <row r="2195" spans="1:20" x14ac:dyDescent="0.35">
      <c r="A2195" t="s">
        <v>100</v>
      </c>
      <c r="B2195" t="s">
        <v>101</v>
      </c>
      <c r="C2195" t="s">
        <v>97</v>
      </c>
      <c r="D2195" s="29">
        <v>45646</v>
      </c>
      <c r="E2195">
        <v>0</v>
      </c>
      <c r="F2195">
        <v>0</v>
      </c>
      <c r="G2195">
        <v>0</v>
      </c>
      <c r="H2195">
        <v>0</v>
      </c>
      <c r="R2195">
        <v>0</v>
      </c>
      <c r="S2195" t="s">
        <v>204</v>
      </c>
      <c r="T2195" s="247">
        <v>45323.314108796294</v>
      </c>
    </row>
    <row r="2196" spans="1:20" x14ac:dyDescent="0.35">
      <c r="A2196" t="s">
        <v>100</v>
      </c>
      <c r="B2196" t="s">
        <v>101</v>
      </c>
      <c r="C2196" t="s">
        <v>97</v>
      </c>
      <c r="D2196" s="29">
        <v>45647</v>
      </c>
      <c r="E2196">
        <v>0</v>
      </c>
      <c r="F2196">
        <v>0</v>
      </c>
      <c r="G2196">
        <v>0</v>
      </c>
      <c r="H2196">
        <v>0</v>
      </c>
      <c r="R2196">
        <v>0</v>
      </c>
      <c r="S2196" t="s">
        <v>204</v>
      </c>
      <c r="T2196" s="247">
        <v>45323.314120370371</v>
      </c>
    </row>
    <row r="2197" spans="1:20" x14ac:dyDescent="0.35">
      <c r="A2197" t="s">
        <v>100</v>
      </c>
      <c r="B2197" t="s">
        <v>101</v>
      </c>
      <c r="C2197" t="s">
        <v>97</v>
      </c>
      <c r="D2197" s="29">
        <v>45648</v>
      </c>
      <c r="E2197">
        <v>0</v>
      </c>
      <c r="F2197">
        <v>0</v>
      </c>
      <c r="G2197">
        <v>0</v>
      </c>
      <c r="H2197">
        <v>0</v>
      </c>
      <c r="R2197">
        <v>0</v>
      </c>
      <c r="S2197" t="s">
        <v>204</v>
      </c>
      <c r="T2197" s="247">
        <v>45323.314131944448</v>
      </c>
    </row>
    <row r="2198" spans="1:20" x14ac:dyDescent="0.35">
      <c r="A2198" t="s">
        <v>100</v>
      </c>
      <c r="B2198" t="s">
        <v>101</v>
      </c>
      <c r="C2198" t="s">
        <v>97</v>
      </c>
      <c r="D2198" s="29">
        <v>45649</v>
      </c>
      <c r="E2198">
        <v>0</v>
      </c>
      <c r="F2198">
        <v>0</v>
      </c>
      <c r="G2198">
        <v>0</v>
      </c>
      <c r="H2198">
        <v>0</v>
      </c>
      <c r="R2198">
        <v>0</v>
      </c>
      <c r="S2198" t="s">
        <v>204</v>
      </c>
      <c r="T2198" s="247">
        <v>45323.314143518517</v>
      </c>
    </row>
    <row r="2199" spans="1:20" x14ac:dyDescent="0.35">
      <c r="A2199" t="s">
        <v>100</v>
      </c>
      <c r="B2199" t="s">
        <v>101</v>
      </c>
      <c r="C2199" t="s">
        <v>97</v>
      </c>
      <c r="D2199" s="29">
        <v>45650</v>
      </c>
      <c r="E2199">
        <v>0</v>
      </c>
      <c r="F2199">
        <v>0</v>
      </c>
      <c r="G2199">
        <v>0</v>
      </c>
      <c r="H2199">
        <v>0</v>
      </c>
      <c r="R2199">
        <v>0</v>
      </c>
      <c r="S2199" t="s">
        <v>204</v>
      </c>
      <c r="T2199" s="247">
        <v>45323.314143518517</v>
      </c>
    </row>
    <row r="2200" spans="1:20" x14ac:dyDescent="0.35">
      <c r="A2200" t="s">
        <v>100</v>
      </c>
      <c r="B2200" t="s">
        <v>101</v>
      </c>
      <c r="C2200" t="s">
        <v>97</v>
      </c>
      <c r="D2200" s="29">
        <v>45651</v>
      </c>
      <c r="E2200">
        <v>0</v>
      </c>
      <c r="F2200">
        <v>0</v>
      </c>
      <c r="G2200">
        <v>0</v>
      </c>
      <c r="H2200">
        <v>0</v>
      </c>
      <c r="R2200">
        <v>0</v>
      </c>
      <c r="S2200" t="s">
        <v>204</v>
      </c>
      <c r="T2200" s="247">
        <v>45323.314155092594</v>
      </c>
    </row>
    <row r="2201" spans="1:20" x14ac:dyDescent="0.35">
      <c r="A2201" t="s">
        <v>100</v>
      </c>
      <c r="B2201" t="s">
        <v>101</v>
      </c>
      <c r="C2201" t="s">
        <v>97</v>
      </c>
      <c r="D2201" s="29">
        <v>45652</v>
      </c>
      <c r="E2201">
        <v>0</v>
      </c>
      <c r="F2201">
        <v>0</v>
      </c>
      <c r="G2201">
        <v>0</v>
      </c>
      <c r="H2201">
        <v>0</v>
      </c>
      <c r="R2201">
        <v>0</v>
      </c>
      <c r="S2201" t="s">
        <v>204</v>
      </c>
      <c r="T2201" s="247">
        <v>45323.31417824074</v>
      </c>
    </row>
    <row r="2202" spans="1:20" x14ac:dyDescent="0.35">
      <c r="A2202" t="s">
        <v>100</v>
      </c>
      <c r="B2202" t="s">
        <v>101</v>
      </c>
      <c r="C2202" t="s">
        <v>97</v>
      </c>
      <c r="D2202" s="29">
        <v>45653</v>
      </c>
      <c r="E2202">
        <v>0</v>
      </c>
      <c r="F2202">
        <v>0</v>
      </c>
      <c r="G2202">
        <v>0</v>
      </c>
      <c r="H2202">
        <v>0</v>
      </c>
      <c r="R2202">
        <v>0</v>
      </c>
      <c r="S2202" t="s">
        <v>204</v>
      </c>
      <c r="T2202" s="247">
        <v>45323.314189814817</v>
      </c>
    </row>
    <row r="2203" spans="1:20" x14ac:dyDescent="0.35">
      <c r="A2203" t="s">
        <v>100</v>
      </c>
      <c r="B2203" t="s">
        <v>101</v>
      </c>
      <c r="C2203" t="s">
        <v>97</v>
      </c>
      <c r="D2203" s="29">
        <v>45654</v>
      </c>
      <c r="E2203">
        <v>0</v>
      </c>
      <c r="F2203">
        <v>0</v>
      </c>
      <c r="G2203">
        <v>0</v>
      </c>
      <c r="H2203">
        <v>0</v>
      </c>
      <c r="R2203">
        <v>0</v>
      </c>
      <c r="S2203" t="s">
        <v>204</v>
      </c>
      <c r="T2203" s="247">
        <v>45323.314189814817</v>
      </c>
    </row>
    <row r="2204" spans="1:20" x14ac:dyDescent="0.35">
      <c r="A2204" t="s">
        <v>100</v>
      </c>
      <c r="B2204" t="s">
        <v>101</v>
      </c>
      <c r="C2204" t="s">
        <v>97</v>
      </c>
      <c r="D2204" s="29">
        <v>45655</v>
      </c>
      <c r="E2204">
        <v>0</v>
      </c>
      <c r="F2204">
        <v>0</v>
      </c>
      <c r="G2204">
        <v>0</v>
      </c>
      <c r="H2204">
        <v>0</v>
      </c>
      <c r="R2204">
        <v>0</v>
      </c>
      <c r="S2204" t="s">
        <v>204</v>
      </c>
      <c r="T2204" s="247">
        <v>45323.314212962963</v>
      </c>
    </row>
    <row r="2205" spans="1:20" x14ac:dyDescent="0.35">
      <c r="A2205" t="s">
        <v>100</v>
      </c>
      <c r="B2205" t="s">
        <v>101</v>
      </c>
      <c r="C2205" t="s">
        <v>97</v>
      </c>
      <c r="D2205" s="29">
        <v>45656</v>
      </c>
      <c r="E2205">
        <v>0</v>
      </c>
      <c r="F2205">
        <v>0</v>
      </c>
      <c r="G2205">
        <v>0</v>
      </c>
      <c r="H2205">
        <v>0</v>
      </c>
      <c r="R2205">
        <v>0</v>
      </c>
      <c r="S2205" t="s">
        <v>204</v>
      </c>
      <c r="T2205" s="247">
        <v>45323.314212962963</v>
      </c>
    </row>
    <row r="2206" spans="1:20" x14ac:dyDescent="0.35">
      <c r="A2206" t="s">
        <v>100</v>
      </c>
      <c r="B2206" t="s">
        <v>101</v>
      </c>
      <c r="C2206" t="s">
        <v>97</v>
      </c>
      <c r="D2206" s="29">
        <v>45657</v>
      </c>
      <c r="E2206">
        <v>0</v>
      </c>
      <c r="F2206">
        <v>0</v>
      </c>
      <c r="G2206">
        <v>0</v>
      </c>
      <c r="H2206">
        <v>0</v>
      </c>
      <c r="R2206">
        <v>0</v>
      </c>
      <c r="S2206" t="s">
        <v>204</v>
      </c>
      <c r="T2206" s="247">
        <v>45323.31422453704</v>
      </c>
    </row>
    <row r="2207" spans="1:20" x14ac:dyDescent="0.35">
      <c r="A2207" t="s">
        <v>100</v>
      </c>
      <c r="B2207" t="s">
        <v>101</v>
      </c>
      <c r="C2207" t="s">
        <v>92</v>
      </c>
      <c r="D2207" s="29">
        <v>45383</v>
      </c>
      <c r="E2207">
        <v>0</v>
      </c>
      <c r="F2207">
        <v>0</v>
      </c>
      <c r="G2207">
        <v>0</v>
      </c>
      <c r="H2207">
        <v>0</v>
      </c>
      <c r="L2207">
        <v>70.007999999999996</v>
      </c>
      <c r="R2207">
        <v>169.559146</v>
      </c>
      <c r="S2207" t="s">
        <v>204</v>
      </c>
      <c r="T2207" s="247">
        <v>45111.338993055557</v>
      </c>
    </row>
    <row r="2208" spans="1:20" x14ac:dyDescent="0.35">
      <c r="A2208" t="s">
        <v>100</v>
      </c>
      <c r="B2208" t="s">
        <v>101</v>
      </c>
      <c r="C2208" t="s">
        <v>92</v>
      </c>
      <c r="D2208" s="29">
        <v>45384</v>
      </c>
      <c r="E2208">
        <v>0</v>
      </c>
      <c r="F2208">
        <v>0</v>
      </c>
      <c r="G2208">
        <v>0</v>
      </c>
      <c r="H2208">
        <v>0</v>
      </c>
      <c r="L2208">
        <v>70.007999999999996</v>
      </c>
      <c r="R2208">
        <v>169.559146</v>
      </c>
      <c r="S2208" t="s">
        <v>204</v>
      </c>
      <c r="T2208" s="247">
        <v>45111.33898148148</v>
      </c>
    </row>
    <row r="2209" spans="1:20" x14ac:dyDescent="0.35">
      <c r="A2209" t="s">
        <v>100</v>
      </c>
      <c r="B2209" t="s">
        <v>101</v>
      </c>
      <c r="C2209" t="s">
        <v>92</v>
      </c>
      <c r="D2209" s="29">
        <v>45385</v>
      </c>
      <c r="E2209">
        <v>0</v>
      </c>
      <c r="F2209">
        <v>0</v>
      </c>
      <c r="G2209">
        <v>0</v>
      </c>
      <c r="H2209">
        <v>0</v>
      </c>
      <c r="L2209">
        <v>70.007999999999996</v>
      </c>
      <c r="R2209">
        <v>169.559146</v>
      </c>
      <c r="S2209" t="s">
        <v>204</v>
      </c>
      <c r="T2209" s="247">
        <v>45111.33898148148</v>
      </c>
    </row>
    <row r="2210" spans="1:20" x14ac:dyDescent="0.35">
      <c r="A2210" t="s">
        <v>100</v>
      </c>
      <c r="B2210" t="s">
        <v>101</v>
      </c>
      <c r="C2210" t="s">
        <v>92</v>
      </c>
      <c r="D2210" s="29">
        <v>45386</v>
      </c>
      <c r="E2210">
        <v>0</v>
      </c>
      <c r="F2210">
        <v>0</v>
      </c>
      <c r="G2210">
        <v>0</v>
      </c>
      <c r="H2210">
        <v>0</v>
      </c>
      <c r="L2210">
        <v>70.007999999999996</v>
      </c>
      <c r="R2210">
        <v>169.559146</v>
      </c>
      <c r="S2210" t="s">
        <v>204</v>
      </c>
      <c r="T2210" s="247">
        <v>45111.338993055557</v>
      </c>
    </row>
    <row r="2211" spans="1:20" x14ac:dyDescent="0.35">
      <c r="A2211" t="s">
        <v>100</v>
      </c>
      <c r="B2211" t="s">
        <v>101</v>
      </c>
      <c r="C2211" t="s">
        <v>92</v>
      </c>
      <c r="D2211" s="29">
        <v>45387</v>
      </c>
      <c r="E2211">
        <v>0</v>
      </c>
      <c r="F2211">
        <v>0</v>
      </c>
      <c r="G2211">
        <v>0</v>
      </c>
      <c r="H2211">
        <v>0</v>
      </c>
      <c r="L2211">
        <v>70.007999999999996</v>
      </c>
      <c r="R2211">
        <v>169.559146</v>
      </c>
      <c r="S2211" t="s">
        <v>204</v>
      </c>
      <c r="T2211" s="247">
        <v>45111.338993055557</v>
      </c>
    </row>
    <row r="2212" spans="1:20" x14ac:dyDescent="0.35">
      <c r="A2212" t="s">
        <v>100</v>
      </c>
      <c r="B2212" t="s">
        <v>101</v>
      </c>
      <c r="C2212" t="s">
        <v>92</v>
      </c>
      <c r="D2212" s="29">
        <v>45388</v>
      </c>
      <c r="E2212">
        <v>0</v>
      </c>
      <c r="F2212">
        <v>0</v>
      </c>
      <c r="G2212">
        <v>0</v>
      </c>
      <c r="H2212">
        <v>0</v>
      </c>
      <c r="L2212">
        <v>70.007999999999996</v>
      </c>
      <c r="R2212">
        <v>169.559146</v>
      </c>
      <c r="S2212" t="s">
        <v>204</v>
      </c>
      <c r="T2212" s="247">
        <v>45111.33898148148</v>
      </c>
    </row>
    <row r="2213" spans="1:20" x14ac:dyDescent="0.35">
      <c r="A2213" t="s">
        <v>100</v>
      </c>
      <c r="B2213" t="s">
        <v>101</v>
      </c>
      <c r="C2213" t="s">
        <v>92</v>
      </c>
      <c r="D2213" s="29">
        <v>45389</v>
      </c>
      <c r="E2213">
        <v>0</v>
      </c>
      <c r="F2213">
        <v>0</v>
      </c>
      <c r="G2213">
        <v>0</v>
      </c>
      <c r="H2213">
        <v>0</v>
      </c>
      <c r="L2213">
        <v>70.007999999999996</v>
      </c>
      <c r="R2213">
        <v>169.559146</v>
      </c>
      <c r="S2213" t="s">
        <v>204</v>
      </c>
      <c r="T2213" s="247">
        <v>45111.338993055557</v>
      </c>
    </row>
    <row r="2214" spans="1:20" x14ac:dyDescent="0.35">
      <c r="A2214" t="s">
        <v>100</v>
      </c>
      <c r="B2214" t="s">
        <v>101</v>
      </c>
      <c r="C2214" t="s">
        <v>92</v>
      </c>
      <c r="D2214" s="29">
        <v>45390</v>
      </c>
      <c r="E2214">
        <v>0</v>
      </c>
      <c r="F2214">
        <v>0</v>
      </c>
      <c r="G2214">
        <v>0</v>
      </c>
      <c r="H2214">
        <v>0</v>
      </c>
      <c r="L2214">
        <v>70.007999999999996</v>
      </c>
      <c r="R2214">
        <v>169.559146</v>
      </c>
      <c r="S2214" t="s">
        <v>204</v>
      </c>
      <c r="T2214" s="247">
        <v>45111.338993055557</v>
      </c>
    </row>
    <row r="2215" spans="1:20" x14ac:dyDescent="0.35">
      <c r="A2215" t="s">
        <v>100</v>
      </c>
      <c r="B2215" t="s">
        <v>101</v>
      </c>
      <c r="C2215" t="s">
        <v>92</v>
      </c>
      <c r="D2215" s="29">
        <v>45391</v>
      </c>
      <c r="E2215">
        <v>0</v>
      </c>
      <c r="F2215">
        <v>0</v>
      </c>
      <c r="G2215">
        <v>0</v>
      </c>
      <c r="H2215">
        <v>0</v>
      </c>
      <c r="L2215">
        <v>70.007999999999996</v>
      </c>
      <c r="R2215">
        <v>169.559146</v>
      </c>
      <c r="S2215" t="s">
        <v>204</v>
      </c>
      <c r="T2215" s="247">
        <v>45111.338993055557</v>
      </c>
    </row>
    <row r="2216" spans="1:20" x14ac:dyDescent="0.35">
      <c r="A2216" t="s">
        <v>100</v>
      </c>
      <c r="B2216" t="s">
        <v>101</v>
      </c>
      <c r="C2216" t="s">
        <v>92</v>
      </c>
      <c r="D2216" s="29">
        <v>45392</v>
      </c>
      <c r="E2216">
        <v>0</v>
      </c>
      <c r="F2216">
        <v>0</v>
      </c>
      <c r="G2216">
        <v>0</v>
      </c>
      <c r="H2216">
        <v>0</v>
      </c>
      <c r="L2216">
        <v>70.007999999999996</v>
      </c>
      <c r="R2216">
        <v>169.559146</v>
      </c>
      <c r="S2216" t="s">
        <v>204</v>
      </c>
      <c r="T2216" s="247">
        <v>45111.33898148148</v>
      </c>
    </row>
    <row r="2217" spans="1:20" x14ac:dyDescent="0.35">
      <c r="A2217" t="s">
        <v>100</v>
      </c>
      <c r="B2217" t="s">
        <v>101</v>
      </c>
      <c r="C2217" t="s">
        <v>92</v>
      </c>
      <c r="D2217" s="29">
        <v>45393</v>
      </c>
      <c r="E2217">
        <v>0</v>
      </c>
      <c r="F2217">
        <v>0</v>
      </c>
      <c r="G2217">
        <v>0</v>
      </c>
      <c r="H2217">
        <v>0</v>
      </c>
      <c r="L2217">
        <v>70.007999999999996</v>
      </c>
      <c r="R2217">
        <v>169.559146</v>
      </c>
      <c r="S2217" t="s">
        <v>204</v>
      </c>
      <c r="T2217" s="247">
        <v>45111.338993055557</v>
      </c>
    </row>
    <row r="2218" spans="1:20" x14ac:dyDescent="0.35">
      <c r="A2218" t="s">
        <v>100</v>
      </c>
      <c r="B2218" t="s">
        <v>101</v>
      </c>
      <c r="C2218" t="s">
        <v>92</v>
      </c>
      <c r="D2218" s="29">
        <v>45394</v>
      </c>
      <c r="E2218">
        <v>0</v>
      </c>
      <c r="F2218">
        <v>0</v>
      </c>
      <c r="G2218">
        <v>0</v>
      </c>
      <c r="H2218">
        <v>0</v>
      </c>
      <c r="L2218">
        <v>70.007999999999996</v>
      </c>
      <c r="R2218">
        <v>169.559146</v>
      </c>
      <c r="S2218" t="s">
        <v>204</v>
      </c>
      <c r="T2218" s="247">
        <v>45111.33898148148</v>
      </c>
    </row>
    <row r="2219" spans="1:20" x14ac:dyDescent="0.35">
      <c r="A2219" t="s">
        <v>100</v>
      </c>
      <c r="B2219" t="s">
        <v>101</v>
      </c>
      <c r="C2219" t="s">
        <v>92</v>
      </c>
      <c r="D2219" s="29">
        <v>45395</v>
      </c>
      <c r="E2219">
        <v>0</v>
      </c>
      <c r="F2219">
        <v>0</v>
      </c>
      <c r="G2219">
        <v>0</v>
      </c>
      <c r="H2219">
        <v>0</v>
      </c>
      <c r="L2219">
        <v>70.007999999999996</v>
      </c>
      <c r="R2219">
        <v>169.559146</v>
      </c>
      <c r="S2219" t="s">
        <v>204</v>
      </c>
      <c r="T2219" s="247">
        <v>45111.33898148148</v>
      </c>
    </row>
    <row r="2220" spans="1:20" x14ac:dyDescent="0.35">
      <c r="A2220" t="s">
        <v>100</v>
      </c>
      <c r="B2220" t="s">
        <v>101</v>
      </c>
      <c r="C2220" t="s">
        <v>92</v>
      </c>
      <c r="D2220" s="29">
        <v>45396</v>
      </c>
      <c r="E2220">
        <v>0</v>
      </c>
      <c r="F2220">
        <v>0</v>
      </c>
      <c r="G2220">
        <v>0</v>
      </c>
      <c r="H2220">
        <v>0</v>
      </c>
      <c r="L2220">
        <v>70.007999999999996</v>
      </c>
      <c r="R2220">
        <v>169.559146</v>
      </c>
      <c r="S2220" t="s">
        <v>204</v>
      </c>
      <c r="T2220" s="247">
        <v>45111.33898148148</v>
      </c>
    </row>
    <row r="2221" spans="1:20" x14ac:dyDescent="0.35">
      <c r="A2221" t="s">
        <v>100</v>
      </c>
      <c r="B2221" t="s">
        <v>101</v>
      </c>
      <c r="C2221" t="s">
        <v>92</v>
      </c>
      <c r="D2221" s="29">
        <v>45397</v>
      </c>
      <c r="E2221">
        <v>0</v>
      </c>
      <c r="F2221">
        <v>0</v>
      </c>
      <c r="G2221">
        <v>0</v>
      </c>
      <c r="H2221">
        <v>0</v>
      </c>
      <c r="L2221">
        <v>70.007999999999996</v>
      </c>
      <c r="R2221">
        <v>169.559146</v>
      </c>
      <c r="S2221" t="s">
        <v>204</v>
      </c>
      <c r="T2221" s="247">
        <v>45111.338993055557</v>
      </c>
    </row>
    <row r="2222" spans="1:20" x14ac:dyDescent="0.35">
      <c r="A2222" t="s">
        <v>100</v>
      </c>
      <c r="B2222" t="s">
        <v>101</v>
      </c>
      <c r="C2222" t="s">
        <v>92</v>
      </c>
      <c r="D2222" s="29">
        <v>45398</v>
      </c>
      <c r="E2222">
        <v>0</v>
      </c>
      <c r="F2222">
        <v>0</v>
      </c>
      <c r="G2222">
        <v>0</v>
      </c>
      <c r="H2222">
        <v>0</v>
      </c>
      <c r="L2222">
        <v>70.007999999999996</v>
      </c>
      <c r="R2222">
        <v>169.559146</v>
      </c>
      <c r="S2222" t="s">
        <v>204</v>
      </c>
      <c r="T2222" s="247">
        <v>45111.33898148148</v>
      </c>
    </row>
    <row r="2223" spans="1:20" x14ac:dyDescent="0.35">
      <c r="A2223" t="s">
        <v>100</v>
      </c>
      <c r="B2223" t="s">
        <v>101</v>
      </c>
      <c r="C2223" t="s">
        <v>92</v>
      </c>
      <c r="D2223" s="29">
        <v>45399</v>
      </c>
      <c r="E2223">
        <v>0</v>
      </c>
      <c r="F2223">
        <v>0</v>
      </c>
      <c r="G2223">
        <v>0</v>
      </c>
      <c r="H2223">
        <v>0</v>
      </c>
      <c r="L2223">
        <v>70.007999999999996</v>
      </c>
      <c r="R2223">
        <v>169.559146</v>
      </c>
      <c r="S2223" t="s">
        <v>204</v>
      </c>
      <c r="T2223" s="247">
        <v>45111.33898148148</v>
      </c>
    </row>
    <row r="2224" spans="1:20" x14ac:dyDescent="0.35">
      <c r="A2224" t="s">
        <v>100</v>
      </c>
      <c r="B2224" t="s">
        <v>101</v>
      </c>
      <c r="C2224" t="s">
        <v>92</v>
      </c>
      <c r="D2224" s="29">
        <v>45400</v>
      </c>
      <c r="E2224">
        <v>0</v>
      </c>
      <c r="F2224">
        <v>0</v>
      </c>
      <c r="G2224">
        <v>0</v>
      </c>
      <c r="H2224">
        <v>0</v>
      </c>
      <c r="L2224">
        <v>70.007999999999996</v>
      </c>
      <c r="R2224">
        <v>169.559146</v>
      </c>
      <c r="S2224" t="s">
        <v>204</v>
      </c>
      <c r="T2224" s="247">
        <v>45111.338993055557</v>
      </c>
    </row>
    <row r="2225" spans="1:20" x14ac:dyDescent="0.35">
      <c r="A2225" t="s">
        <v>100</v>
      </c>
      <c r="B2225" t="s">
        <v>101</v>
      </c>
      <c r="C2225" t="s">
        <v>92</v>
      </c>
      <c r="D2225" s="29">
        <v>45401</v>
      </c>
      <c r="E2225">
        <v>0</v>
      </c>
      <c r="F2225">
        <v>0</v>
      </c>
      <c r="G2225">
        <v>0</v>
      </c>
      <c r="H2225">
        <v>0</v>
      </c>
      <c r="L2225">
        <v>70.007999999999996</v>
      </c>
      <c r="R2225">
        <v>169.559146</v>
      </c>
      <c r="S2225" t="s">
        <v>204</v>
      </c>
      <c r="T2225" s="247">
        <v>45111.33898148148</v>
      </c>
    </row>
    <row r="2226" spans="1:20" x14ac:dyDescent="0.35">
      <c r="A2226" t="s">
        <v>100</v>
      </c>
      <c r="B2226" t="s">
        <v>101</v>
      </c>
      <c r="C2226" t="s">
        <v>92</v>
      </c>
      <c r="D2226" s="29">
        <v>45402</v>
      </c>
      <c r="E2226">
        <v>0</v>
      </c>
      <c r="F2226">
        <v>0</v>
      </c>
      <c r="G2226">
        <v>0</v>
      </c>
      <c r="H2226">
        <v>0</v>
      </c>
      <c r="L2226">
        <v>70.007999999999996</v>
      </c>
      <c r="R2226">
        <v>169.559146</v>
      </c>
      <c r="S2226" t="s">
        <v>204</v>
      </c>
      <c r="T2226" s="247">
        <v>45111.33898148148</v>
      </c>
    </row>
    <row r="2227" spans="1:20" x14ac:dyDescent="0.35">
      <c r="A2227" t="s">
        <v>100</v>
      </c>
      <c r="B2227" t="s">
        <v>101</v>
      </c>
      <c r="C2227" t="s">
        <v>92</v>
      </c>
      <c r="D2227" s="29">
        <v>45403</v>
      </c>
      <c r="E2227">
        <v>0</v>
      </c>
      <c r="F2227">
        <v>0</v>
      </c>
      <c r="G2227">
        <v>0</v>
      </c>
      <c r="H2227">
        <v>0</v>
      </c>
      <c r="L2227">
        <v>70.007999999999996</v>
      </c>
      <c r="R2227">
        <v>169.559146</v>
      </c>
      <c r="S2227" t="s">
        <v>204</v>
      </c>
      <c r="T2227" s="247">
        <v>45111.33898148148</v>
      </c>
    </row>
    <row r="2228" spans="1:20" x14ac:dyDescent="0.35">
      <c r="A2228" t="s">
        <v>100</v>
      </c>
      <c r="B2228" t="s">
        <v>101</v>
      </c>
      <c r="C2228" t="s">
        <v>92</v>
      </c>
      <c r="D2228" s="29">
        <v>45404</v>
      </c>
      <c r="E2228">
        <v>0</v>
      </c>
      <c r="F2228">
        <v>0</v>
      </c>
      <c r="G2228">
        <v>0</v>
      </c>
      <c r="H2228">
        <v>0</v>
      </c>
      <c r="L2228">
        <v>70.007999999999996</v>
      </c>
      <c r="R2228">
        <v>169.559146</v>
      </c>
      <c r="S2228" t="s">
        <v>204</v>
      </c>
      <c r="T2228" s="247">
        <v>45111.33898148148</v>
      </c>
    </row>
    <row r="2229" spans="1:20" x14ac:dyDescent="0.35">
      <c r="A2229" t="s">
        <v>100</v>
      </c>
      <c r="B2229" t="s">
        <v>101</v>
      </c>
      <c r="C2229" t="s">
        <v>92</v>
      </c>
      <c r="D2229" s="29">
        <v>45405</v>
      </c>
      <c r="E2229">
        <v>0</v>
      </c>
      <c r="F2229">
        <v>0</v>
      </c>
      <c r="G2229">
        <v>0</v>
      </c>
      <c r="H2229">
        <v>0</v>
      </c>
      <c r="L2229">
        <v>70.007999999999996</v>
      </c>
      <c r="R2229">
        <v>169.559146</v>
      </c>
      <c r="S2229" t="s">
        <v>204</v>
      </c>
      <c r="T2229" s="247">
        <v>45111.338993055557</v>
      </c>
    </row>
    <row r="2230" spans="1:20" x14ac:dyDescent="0.35">
      <c r="A2230" t="s">
        <v>100</v>
      </c>
      <c r="B2230" t="s">
        <v>101</v>
      </c>
      <c r="C2230" t="s">
        <v>92</v>
      </c>
      <c r="D2230" s="29">
        <v>45406</v>
      </c>
      <c r="E2230">
        <v>0</v>
      </c>
      <c r="F2230">
        <v>0</v>
      </c>
      <c r="G2230">
        <v>0</v>
      </c>
      <c r="H2230">
        <v>0</v>
      </c>
      <c r="L2230">
        <v>70.007999999999996</v>
      </c>
      <c r="R2230">
        <v>169.559146</v>
      </c>
      <c r="S2230" t="s">
        <v>204</v>
      </c>
      <c r="T2230" s="247">
        <v>45111.338993055557</v>
      </c>
    </row>
    <row r="2231" spans="1:20" x14ac:dyDescent="0.35">
      <c r="A2231" t="s">
        <v>100</v>
      </c>
      <c r="B2231" t="s">
        <v>101</v>
      </c>
      <c r="C2231" t="s">
        <v>92</v>
      </c>
      <c r="D2231" s="29">
        <v>45407</v>
      </c>
      <c r="E2231">
        <v>0</v>
      </c>
      <c r="F2231">
        <v>0</v>
      </c>
      <c r="G2231">
        <v>0</v>
      </c>
      <c r="H2231">
        <v>0</v>
      </c>
      <c r="L2231">
        <v>70.007999999999996</v>
      </c>
      <c r="R2231">
        <v>169.559146</v>
      </c>
      <c r="S2231" t="s">
        <v>204</v>
      </c>
      <c r="T2231" s="247">
        <v>45111.338993055557</v>
      </c>
    </row>
    <row r="2232" spans="1:20" x14ac:dyDescent="0.35">
      <c r="A2232" t="s">
        <v>100</v>
      </c>
      <c r="B2232" t="s">
        <v>101</v>
      </c>
      <c r="C2232" t="s">
        <v>92</v>
      </c>
      <c r="D2232" s="29">
        <v>45408</v>
      </c>
      <c r="E2232">
        <v>0</v>
      </c>
      <c r="F2232">
        <v>0</v>
      </c>
      <c r="G2232">
        <v>0</v>
      </c>
      <c r="H2232">
        <v>0</v>
      </c>
      <c r="L2232">
        <v>70.007999999999996</v>
      </c>
      <c r="R2232">
        <v>169.559146</v>
      </c>
      <c r="S2232" t="s">
        <v>204</v>
      </c>
      <c r="T2232" s="247">
        <v>45111.338993055557</v>
      </c>
    </row>
    <row r="2233" spans="1:20" x14ac:dyDescent="0.35">
      <c r="A2233" t="s">
        <v>100</v>
      </c>
      <c r="B2233" t="s">
        <v>101</v>
      </c>
      <c r="C2233" t="s">
        <v>92</v>
      </c>
      <c r="D2233" s="29">
        <v>45409</v>
      </c>
      <c r="E2233">
        <v>0</v>
      </c>
      <c r="F2233">
        <v>0</v>
      </c>
      <c r="G2233">
        <v>0</v>
      </c>
      <c r="H2233">
        <v>0</v>
      </c>
      <c r="L2233">
        <v>70.007999999999996</v>
      </c>
      <c r="R2233">
        <v>169.559146</v>
      </c>
      <c r="S2233" t="s">
        <v>204</v>
      </c>
      <c r="T2233" s="247">
        <v>45111.338993055557</v>
      </c>
    </row>
    <row r="2234" spans="1:20" x14ac:dyDescent="0.35">
      <c r="A2234" t="s">
        <v>100</v>
      </c>
      <c r="B2234" t="s">
        <v>101</v>
      </c>
      <c r="C2234" t="s">
        <v>92</v>
      </c>
      <c r="D2234" s="29">
        <v>45410</v>
      </c>
      <c r="E2234">
        <v>0</v>
      </c>
      <c r="F2234">
        <v>0</v>
      </c>
      <c r="G2234">
        <v>0</v>
      </c>
      <c r="H2234">
        <v>0</v>
      </c>
      <c r="L2234">
        <v>70.007999999999996</v>
      </c>
      <c r="R2234">
        <v>169.559146</v>
      </c>
      <c r="S2234" t="s">
        <v>204</v>
      </c>
      <c r="T2234" s="247">
        <v>45111.338993055557</v>
      </c>
    </row>
    <row r="2235" spans="1:20" x14ac:dyDescent="0.35">
      <c r="A2235" t="s">
        <v>100</v>
      </c>
      <c r="B2235" t="s">
        <v>101</v>
      </c>
      <c r="C2235" t="s">
        <v>92</v>
      </c>
      <c r="D2235" s="29">
        <v>45411</v>
      </c>
      <c r="E2235">
        <v>0</v>
      </c>
      <c r="F2235">
        <v>0</v>
      </c>
      <c r="G2235">
        <v>0</v>
      </c>
      <c r="H2235">
        <v>0</v>
      </c>
      <c r="L2235">
        <v>70.007999999999996</v>
      </c>
      <c r="R2235">
        <v>169.559146</v>
      </c>
      <c r="S2235" t="s">
        <v>204</v>
      </c>
      <c r="T2235" s="247">
        <v>45111.338993055557</v>
      </c>
    </row>
    <row r="2236" spans="1:20" x14ac:dyDescent="0.35">
      <c r="A2236" t="s">
        <v>100</v>
      </c>
      <c r="B2236" t="s">
        <v>101</v>
      </c>
      <c r="C2236" t="s">
        <v>92</v>
      </c>
      <c r="D2236" s="29">
        <v>45412</v>
      </c>
      <c r="E2236">
        <v>0</v>
      </c>
      <c r="F2236">
        <v>0</v>
      </c>
      <c r="G2236">
        <v>0</v>
      </c>
      <c r="H2236">
        <v>0</v>
      </c>
      <c r="L2236">
        <v>70.007999999999996</v>
      </c>
      <c r="R2236">
        <v>169.559146</v>
      </c>
      <c r="S2236" t="s">
        <v>204</v>
      </c>
      <c r="T2236" s="247">
        <v>45111.33898148148</v>
      </c>
    </row>
    <row r="2237" spans="1:20" x14ac:dyDescent="0.35">
      <c r="A2237" t="s">
        <v>100</v>
      </c>
      <c r="B2237" t="s">
        <v>101</v>
      </c>
      <c r="C2237" t="s">
        <v>92</v>
      </c>
      <c r="D2237" s="29">
        <v>45413</v>
      </c>
      <c r="E2237">
        <v>0</v>
      </c>
      <c r="F2237">
        <v>0</v>
      </c>
      <c r="G2237">
        <v>0</v>
      </c>
      <c r="H2237">
        <v>0</v>
      </c>
      <c r="L2237">
        <v>70.007999999999996</v>
      </c>
      <c r="R2237">
        <v>169.559146</v>
      </c>
      <c r="S2237" t="s">
        <v>204</v>
      </c>
      <c r="T2237" s="247">
        <v>45111.338993055557</v>
      </c>
    </row>
    <row r="2238" spans="1:20" x14ac:dyDescent="0.35">
      <c r="A2238" t="s">
        <v>100</v>
      </c>
      <c r="B2238" t="s">
        <v>101</v>
      </c>
      <c r="C2238" t="s">
        <v>92</v>
      </c>
      <c r="D2238" s="29">
        <v>45414</v>
      </c>
      <c r="E2238">
        <v>0</v>
      </c>
      <c r="F2238">
        <v>0</v>
      </c>
      <c r="G2238">
        <v>0</v>
      </c>
      <c r="H2238">
        <v>0</v>
      </c>
      <c r="L2238">
        <v>70.007999999999996</v>
      </c>
      <c r="R2238">
        <v>169.559146</v>
      </c>
      <c r="S2238" t="s">
        <v>204</v>
      </c>
      <c r="T2238" s="247">
        <v>45111.33898148148</v>
      </c>
    </row>
    <row r="2239" spans="1:20" x14ac:dyDescent="0.35">
      <c r="A2239" t="s">
        <v>100</v>
      </c>
      <c r="B2239" t="s">
        <v>101</v>
      </c>
      <c r="C2239" t="s">
        <v>92</v>
      </c>
      <c r="D2239" s="29">
        <v>45415</v>
      </c>
      <c r="E2239">
        <v>0</v>
      </c>
      <c r="F2239">
        <v>0</v>
      </c>
      <c r="G2239">
        <v>0</v>
      </c>
      <c r="H2239">
        <v>0</v>
      </c>
      <c r="L2239">
        <v>70.007999999999996</v>
      </c>
      <c r="R2239">
        <v>169.559146</v>
      </c>
      <c r="S2239" t="s">
        <v>204</v>
      </c>
      <c r="T2239" s="247">
        <v>45111.338993055557</v>
      </c>
    </row>
    <row r="2240" spans="1:20" x14ac:dyDescent="0.35">
      <c r="A2240" t="s">
        <v>100</v>
      </c>
      <c r="B2240" t="s">
        <v>101</v>
      </c>
      <c r="C2240" t="s">
        <v>92</v>
      </c>
      <c r="D2240" s="29">
        <v>45416</v>
      </c>
      <c r="E2240">
        <v>0</v>
      </c>
      <c r="F2240">
        <v>0</v>
      </c>
      <c r="G2240">
        <v>0</v>
      </c>
      <c r="H2240">
        <v>0</v>
      </c>
      <c r="L2240">
        <v>70.007999999999996</v>
      </c>
      <c r="R2240">
        <v>169.559146</v>
      </c>
      <c r="S2240" t="s">
        <v>204</v>
      </c>
      <c r="T2240" s="247">
        <v>45111.33898148148</v>
      </c>
    </row>
    <row r="2241" spans="1:20" x14ac:dyDescent="0.35">
      <c r="A2241" t="s">
        <v>100</v>
      </c>
      <c r="B2241" t="s">
        <v>101</v>
      </c>
      <c r="C2241" t="s">
        <v>92</v>
      </c>
      <c r="D2241" s="29">
        <v>45417</v>
      </c>
      <c r="E2241">
        <v>0</v>
      </c>
      <c r="F2241">
        <v>0</v>
      </c>
      <c r="G2241">
        <v>0</v>
      </c>
      <c r="H2241">
        <v>0</v>
      </c>
      <c r="L2241">
        <v>70.007999999999996</v>
      </c>
      <c r="R2241">
        <v>169.559146</v>
      </c>
      <c r="S2241" t="s">
        <v>204</v>
      </c>
      <c r="T2241" s="247">
        <v>45111.338993055557</v>
      </c>
    </row>
    <row r="2242" spans="1:20" x14ac:dyDescent="0.35">
      <c r="A2242" t="s">
        <v>100</v>
      </c>
      <c r="B2242" t="s">
        <v>101</v>
      </c>
      <c r="C2242" t="s">
        <v>92</v>
      </c>
      <c r="D2242" s="29">
        <v>45418</v>
      </c>
      <c r="E2242">
        <v>0</v>
      </c>
      <c r="F2242">
        <v>0</v>
      </c>
      <c r="G2242">
        <v>0</v>
      </c>
      <c r="H2242">
        <v>0</v>
      </c>
      <c r="L2242">
        <v>70.007999999999996</v>
      </c>
      <c r="R2242">
        <v>169.559146</v>
      </c>
      <c r="S2242" t="s">
        <v>204</v>
      </c>
      <c r="T2242" s="247">
        <v>45111.338993055557</v>
      </c>
    </row>
    <row r="2243" spans="1:20" x14ac:dyDescent="0.35">
      <c r="A2243" t="s">
        <v>100</v>
      </c>
      <c r="B2243" t="s">
        <v>101</v>
      </c>
      <c r="C2243" t="s">
        <v>92</v>
      </c>
      <c r="D2243" s="29">
        <v>45419</v>
      </c>
      <c r="E2243">
        <v>0</v>
      </c>
      <c r="F2243">
        <v>0</v>
      </c>
      <c r="G2243">
        <v>0</v>
      </c>
      <c r="H2243">
        <v>0</v>
      </c>
      <c r="L2243">
        <v>70.007999999999996</v>
      </c>
      <c r="R2243">
        <v>169.559146</v>
      </c>
      <c r="S2243" t="s">
        <v>204</v>
      </c>
      <c r="T2243" s="247">
        <v>45111.338993055557</v>
      </c>
    </row>
    <row r="2244" spans="1:20" x14ac:dyDescent="0.35">
      <c r="A2244" t="s">
        <v>100</v>
      </c>
      <c r="B2244" t="s">
        <v>101</v>
      </c>
      <c r="C2244" t="s">
        <v>92</v>
      </c>
      <c r="D2244" s="29">
        <v>45420</v>
      </c>
      <c r="E2244">
        <v>0</v>
      </c>
      <c r="F2244">
        <v>0</v>
      </c>
      <c r="G2244">
        <v>0</v>
      </c>
      <c r="H2244">
        <v>0</v>
      </c>
      <c r="L2244">
        <v>70.007999999999996</v>
      </c>
      <c r="R2244">
        <v>169.559146</v>
      </c>
      <c r="S2244" t="s">
        <v>204</v>
      </c>
      <c r="T2244" s="247">
        <v>45111.33898148148</v>
      </c>
    </row>
    <row r="2245" spans="1:20" x14ac:dyDescent="0.35">
      <c r="A2245" t="s">
        <v>100</v>
      </c>
      <c r="B2245" t="s">
        <v>101</v>
      </c>
      <c r="C2245" t="s">
        <v>92</v>
      </c>
      <c r="D2245" s="29">
        <v>45421</v>
      </c>
      <c r="E2245">
        <v>0</v>
      </c>
      <c r="F2245">
        <v>0</v>
      </c>
      <c r="G2245">
        <v>0</v>
      </c>
      <c r="H2245">
        <v>0</v>
      </c>
      <c r="L2245">
        <v>70.007999999999996</v>
      </c>
      <c r="R2245">
        <v>169.559146</v>
      </c>
      <c r="S2245" t="s">
        <v>204</v>
      </c>
      <c r="T2245" s="247">
        <v>45111.338993055557</v>
      </c>
    </row>
    <row r="2246" spans="1:20" x14ac:dyDescent="0.35">
      <c r="A2246" t="s">
        <v>100</v>
      </c>
      <c r="B2246" t="s">
        <v>101</v>
      </c>
      <c r="C2246" t="s">
        <v>92</v>
      </c>
      <c r="D2246" s="29">
        <v>45422</v>
      </c>
      <c r="E2246">
        <v>0</v>
      </c>
      <c r="F2246">
        <v>0</v>
      </c>
      <c r="G2246">
        <v>0</v>
      </c>
      <c r="H2246">
        <v>0</v>
      </c>
      <c r="L2246">
        <v>70.007999999999996</v>
      </c>
      <c r="R2246">
        <v>169.559146</v>
      </c>
      <c r="S2246" t="s">
        <v>204</v>
      </c>
      <c r="T2246" s="247">
        <v>45111.33898148148</v>
      </c>
    </row>
    <row r="2247" spans="1:20" x14ac:dyDescent="0.35">
      <c r="A2247" t="s">
        <v>100</v>
      </c>
      <c r="B2247" t="s">
        <v>101</v>
      </c>
      <c r="C2247" t="s">
        <v>92</v>
      </c>
      <c r="D2247" s="29">
        <v>45423</v>
      </c>
      <c r="E2247">
        <v>0</v>
      </c>
      <c r="F2247">
        <v>0</v>
      </c>
      <c r="G2247">
        <v>0</v>
      </c>
      <c r="H2247">
        <v>0</v>
      </c>
      <c r="L2247">
        <v>70.007999999999996</v>
      </c>
      <c r="R2247">
        <v>169.559146</v>
      </c>
      <c r="S2247" t="s">
        <v>204</v>
      </c>
      <c r="T2247" s="247">
        <v>45111.33898148148</v>
      </c>
    </row>
    <row r="2248" spans="1:20" x14ac:dyDescent="0.35">
      <c r="A2248" t="s">
        <v>100</v>
      </c>
      <c r="B2248" t="s">
        <v>101</v>
      </c>
      <c r="C2248" t="s">
        <v>92</v>
      </c>
      <c r="D2248" s="29">
        <v>45424</v>
      </c>
      <c r="E2248">
        <v>0</v>
      </c>
      <c r="F2248">
        <v>0</v>
      </c>
      <c r="G2248">
        <v>0</v>
      </c>
      <c r="H2248">
        <v>0</v>
      </c>
      <c r="L2248">
        <v>70.007999999999996</v>
      </c>
      <c r="R2248">
        <v>169.559146</v>
      </c>
      <c r="S2248" t="s">
        <v>204</v>
      </c>
      <c r="T2248" s="247">
        <v>45111.338993055557</v>
      </c>
    </row>
    <row r="2249" spans="1:20" x14ac:dyDescent="0.35">
      <c r="A2249" t="s">
        <v>100</v>
      </c>
      <c r="B2249" t="s">
        <v>101</v>
      </c>
      <c r="C2249" t="s">
        <v>92</v>
      </c>
      <c r="D2249" s="29">
        <v>45425</v>
      </c>
      <c r="E2249">
        <v>0</v>
      </c>
      <c r="F2249">
        <v>0</v>
      </c>
      <c r="G2249">
        <v>0</v>
      </c>
      <c r="H2249">
        <v>0</v>
      </c>
      <c r="L2249">
        <v>70.007999999999996</v>
      </c>
      <c r="R2249">
        <v>169.559146</v>
      </c>
      <c r="S2249" t="s">
        <v>204</v>
      </c>
      <c r="T2249" s="247">
        <v>45111.338993055557</v>
      </c>
    </row>
    <row r="2250" spans="1:20" x14ac:dyDescent="0.35">
      <c r="A2250" t="s">
        <v>100</v>
      </c>
      <c r="B2250" t="s">
        <v>101</v>
      </c>
      <c r="C2250" t="s">
        <v>92</v>
      </c>
      <c r="D2250" s="29">
        <v>45426</v>
      </c>
      <c r="E2250">
        <v>0</v>
      </c>
      <c r="F2250">
        <v>0</v>
      </c>
      <c r="G2250">
        <v>0</v>
      </c>
      <c r="H2250">
        <v>0</v>
      </c>
      <c r="L2250">
        <v>70.007999999999996</v>
      </c>
      <c r="R2250">
        <v>169.559146</v>
      </c>
      <c r="S2250" t="s">
        <v>204</v>
      </c>
      <c r="T2250" s="247">
        <v>45111.338993055557</v>
      </c>
    </row>
    <row r="2251" spans="1:20" x14ac:dyDescent="0.35">
      <c r="A2251" t="s">
        <v>100</v>
      </c>
      <c r="B2251" t="s">
        <v>101</v>
      </c>
      <c r="C2251" t="s">
        <v>92</v>
      </c>
      <c r="D2251" s="29">
        <v>45427</v>
      </c>
      <c r="E2251">
        <v>0</v>
      </c>
      <c r="F2251">
        <v>0</v>
      </c>
      <c r="G2251">
        <v>0</v>
      </c>
      <c r="H2251">
        <v>0</v>
      </c>
      <c r="L2251">
        <v>70.007999999999996</v>
      </c>
      <c r="R2251">
        <v>169.559146</v>
      </c>
      <c r="S2251" t="s">
        <v>204</v>
      </c>
      <c r="T2251" s="247">
        <v>45111.338993055557</v>
      </c>
    </row>
    <row r="2252" spans="1:20" x14ac:dyDescent="0.35">
      <c r="A2252" t="s">
        <v>100</v>
      </c>
      <c r="B2252" t="s">
        <v>101</v>
      </c>
      <c r="C2252" t="s">
        <v>92</v>
      </c>
      <c r="D2252" s="29">
        <v>45428</v>
      </c>
      <c r="E2252">
        <v>0</v>
      </c>
      <c r="F2252">
        <v>0</v>
      </c>
      <c r="G2252">
        <v>0</v>
      </c>
      <c r="H2252">
        <v>0</v>
      </c>
      <c r="L2252">
        <v>70.007999999999996</v>
      </c>
      <c r="R2252">
        <v>169.559146</v>
      </c>
      <c r="S2252" t="s">
        <v>204</v>
      </c>
      <c r="T2252" s="247">
        <v>45111.338993055557</v>
      </c>
    </row>
    <row r="2253" spans="1:20" x14ac:dyDescent="0.35">
      <c r="A2253" t="s">
        <v>100</v>
      </c>
      <c r="B2253" t="s">
        <v>101</v>
      </c>
      <c r="C2253" t="s">
        <v>92</v>
      </c>
      <c r="D2253" s="29">
        <v>45429</v>
      </c>
      <c r="E2253">
        <v>0</v>
      </c>
      <c r="F2253">
        <v>0</v>
      </c>
      <c r="G2253">
        <v>0</v>
      </c>
      <c r="H2253">
        <v>0</v>
      </c>
      <c r="L2253">
        <v>70.007999999999996</v>
      </c>
      <c r="R2253">
        <v>169.559146</v>
      </c>
      <c r="S2253" t="s">
        <v>204</v>
      </c>
      <c r="T2253" s="247">
        <v>45111.338993055557</v>
      </c>
    </row>
    <row r="2254" spans="1:20" x14ac:dyDescent="0.35">
      <c r="A2254" t="s">
        <v>100</v>
      </c>
      <c r="B2254" t="s">
        <v>101</v>
      </c>
      <c r="C2254" t="s">
        <v>92</v>
      </c>
      <c r="D2254" s="29">
        <v>45430</v>
      </c>
      <c r="E2254">
        <v>0</v>
      </c>
      <c r="F2254">
        <v>0</v>
      </c>
      <c r="G2254">
        <v>0</v>
      </c>
      <c r="H2254">
        <v>0</v>
      </c>
      <c r="L2254">
        <v>70.007999999999996</v>
      </c>
      <c r="R2254">
        <v>169.559146</v>
      </c>
      <c r="S2254" t="s">
        <v>204</v>
      </c>
      <c r="T2254" s="247">
        <v>45111.338993055557</v>
      </c>
    </row>
    <row r="2255" spans="1:20" x14ac:dyDescent="0.35">
      <c r="A2255" t="s">
        <v>100</v>
      </c>
      <c r="B2255" t="s">
        <v>101</v>
      </c>
      <c r="C2255" t="s">
        <v>92</v>
      </c>
      <c r="D2255" s="29">
        <v>45431</v>
      </c>
      <c r="E2255">
        <v>0</v>
      </c>
      <c r="F2255">
        <v>0</v>
      </c>
      <c r="G2255">
        <v>0</v>
      </c>
      <c r="H2255">
        <v>0</v>
      </c>
      <c r="L2255">
        <v>70.007999999999996</v>
      </c>
      <c r="R2255">
        <v>169.559146</v>
      </c>
      <c r="S2255" t="s">
        <v>204</v>
      </c>
      <c r="T2255" s="247">
        <v>45111.338993055557</v>
      </c>
    </row>
    <row r="2256" spans="1:20" x14ac:dyDescent="0.35">
      <c r="A2256" t="s">
        <v>100</v>
      </c>
      <c r="B2256" t="s">
        <v>101</v>
      </c>
      <c r="C2256" t="s">
        <v>92</v>
      </c>
      <c r="D2256" s="29">
        <v>45432</v>
      </c>
      <c r="E2256">
        <v>0</v>
      </c>
      <c r="F2256">
        <v>0</v>
      </c>
      <c r="G2256">
        <v>0</v>
      </c>
      <c r="H2256">
        <v>0</v>
      </c>
      <c r="L2256">
        <v>70.007999999999996</v>
      </c>
      <c r="R2256">
        <v>169.559146</v>
      </c>
      <c r="S2256" t="s">
        <v>204</v>
      </c>
      <c r="T2256" s="247">
        <v>45111.338993055557</v>
      </c>
    </row>
    <row r="2257" spans="1:20" x14ac:dyDescent="0.35">
      <c r="A2257" t="s">
        <v>100</v>
      </c>
      <c r="B2257" t="s">
        <v>101</v>
      </c>
      <c r="C2257" t="s">
        <v>92</v>
      </c>
      <c r="D2257" s="29">
        <v>45433</v>
      </c>
      <c r="E2257">
        <v>0</v>
      </c>
      <c r="F2257">
        <v>0</v>
      </c>
      <c r="G2257">
        <v>0</v>
      </c>
      <c r="H2257">
        <v>0</v>
      </c>
      <c r="L2257">
        <v>70.007999999999996</v>
      </c>
      <c r="R2257">
        <v>169.559146</v>
      </c>
      <c r="S2257" t="s">
        <v>204</v>
      </c>
      <c r="T2257" s="247">
        <v>45111.338993055557</v>
      </c>
    </row>
    <row r="2258" spans="1:20" x14ac:dyDescent="0.35">
      <c r="A2258" t="s">
        <v>100</v>
      </c>
      <c r="B2258" t="s">
        <v>101</v>
      </c>
      <c r="C2258" t="s">
        <v>92</v>
      </c>
      <c r="D2258" s="29">
        <v>45434</v>
      </c>
      <c r="E2258">
        <v>0</v>
      </c>
      <c r="F2258">
        <v>0</v>
      </c>
      <c r="G2258">
        <v>0</v>
      </c>
      <c r="H2258">
        <v>0</v>
      </c>
      <c r="L2258">
        <v>70.007999999999996</v>
      </c>
      <c r="R2258">
        <v>169.559146</v>
      </c>
      <c r="S2258" t="s">
        <v>204</v>
      </c>
      <c r="T2258" s="247">
        <v>45111.338993055557</v>
      </c>
    </row>
    <row r="2259" spans="1:20" x14ac:dyDescent="0.35">
      <c r="A2259" t="s">
        <v>100</v>
      </c>
      <c r="B2259" t="s">
        <v>101</v>
      </c>
      <c r="C2259" t="s">
        <v>92</v>
      </c>
      <c r="D2259" s="29">
        <v>45435</v>
      </c>
      <c r="E2259">
        <v>0</v>
      </c>
      <c r="F2259">
        <v>0</v>
      </c>
      <c r="G2259">
        <v>0</v>
      </c>
      <c r="H2259">
        <v>0</v>
      </c>
      <c r="L2259">
        <v>70.007999999999996</v>
      </c>
      <c r="R2259">
        <v>169.559146</v>
      </c>
      <c r="S2259" t="s">
        <v>204</v>
      </c>
      <c r="T2259" s="247">
        <v>45111.338993055557</v>
      </c>
    </row>
    <row r="2260" spans="1:20" x14ac:dyDescent="0.35">
      <c r="A2260" t="s">
        <v>100</v>
      </c>
      <c r="B2260" t="s">
        <v>101</v>
      </c>
      <c r="C2260" t="s">
        <v>92</v>
      </c>
      <c r="D2260" s="29">
        <v>45436</v>
      </c>
      <c r="E2260">
        <v>0</v>
      </c>
      <c r="F2260">
        <v>0</v>
      </c>
      <c r="G2260">
        <v>0</v>
      </c>
      <c r="H2260">
        <v>0</v>
      </c>
      <c r="L2260">
        <v>70.007999999999996</v>
      </c>
      <c r="R2260">
        <v>169.559146</v>
      </c>
      <c r="S2260" t="s">
        <v>204</v>
      </c>
      <c r="T2260" s="247">
        <v>45111.338993055557</v>
      </c>
    </row>
    <row r="2261" spans="1:20" x14ac:dyDescent="0.35">
      <c r="A2261" t="s">
        <v>100</v>
      </c>
      <c r="B2261" t="s">
        <v>101</v>
      </c>
      <c r="C2261" t="s">
        <v>92</v>
      </c>
      <c r="D2261" s="29">
        <v>45437</v>
      </c>
      <c r="E2261">
        <v>0</v>
      </c>
      <c r="F2261">
        <v>0</v>
      </c>
      <c r="G2261">
        <v>0</v>
      </c>
      <c r="H2261">
        <v>0</v>
      </c>
      <c r="L2261">
        <v>70.007999999999996</v>
      </c>
      <c r="R2261">
        <v>169.559146</v>
      </c>
      <c r="S2261" t="s">
        <v>204</v>
      </c>
      <c r="T2261" s="247">
        <v>45111.338993055557</v>
      </c>
    </row>
    <row r="2262" spans="1:20" x14ac:dyDescent="0.35">
      <c r="A2262" t="s">
        <v>100</v>
      </c>
      <c r="B2262" t="s">
        <v>101</v>
      </c>
      <c r="C2262" t="s">
        <v>92</v>
      </c>
      <c r="D2262" s="29">
        <v>45438</v>
      </c>
      <c r="E2262">
        <v>0</v>
      </c>
      <c r="F2262">
        <v>0</v>
      </c>
      <c r="G2262">
        <v>0</v>
      </c>
      <c r="H2262">
        <v>0</v>
      </c>
      <c r="L2262">
        <v>70.007999999999996</v>
      </c>
      <c r="R2262">
        <v>169.559146</v>
      </c>
      <c r="S2262" t="s">
        <v>204</v>
      </c>
      <c r="T2262" s="247">
        <v>45111.338993055557</v>
      </c>
    </row>
    <row r="2263" spans="1:20" x14ac:dyDescent="0.35">
      <c r="A2263" t="s">
        <v>100</v>
      </c>
      <c r="B2263" t="s">
        <v>101</v>
      </c>
      <c r="C2263" t="s">
        <v>92</v>
      </c>
      <c r="D2263" s="29">
        <v>45439</v>
      </c>
      <c r="E2263">
        <v>0</v>
      </c>
      <c r="F2263">
        <v>0</v>
      </c>
      <c r="G2263">
        <v>0</v>
      </c>
      <c r="H2263">
        <v>0</v>
      </c>
      <c r="L2263">
        <v>70.007999999999996</v>
      </c>
      <c r="R2263">
        <v>169.559146</v>
      </c>
      <c r="S2263" t="s">
        <v>204</v>
      </c>
      <c r="T2263" s="247">
        <v>45111.338993055557</v>
      </c>
    </row>
    <row r="2264" spans="1:20" x14ac:dyDescent="0.35">
      <c r="A2264" t="s">
        <v>100</v>
      </c>
      <c r="B2264" t="s">
        <v>101</v>
      </c>
      <c r="C2264" t="s">
        <v>92</v>
      </c>
      <c r="D2264" s="29">
        <v>45440</v>
      </c>
      <c r="E2264">
        <v>0</v>
      </c>
      <c r="F2264">
        <v>0</v>
      </c>
      <c r="G2264">
        <v>0</v>
      </c>
      <c r="H2264">
        <v>0</v>
      </c>
      <c r="L2264">
        <v>70.007999999999996</v>
      </c>
      <c r="R2264">
        <v>169.559146</v>
      </c>
      <c r="S2264" t="s">
        <v>204</v>
      </c>
      <c r="T2264" s="247">
        <v>45111.338993055557</v>
      </c>
    </row>
    <row r="2265" spans="1:20" x14ac:dyDescent="0.35">
      <c r="A2265" t="s">
        <v>100</v>
      </c>
      <c r="B2265" t="s">
        <v>101</v>
      </c>
      <c r="C2265" t="s">
        <v>92</v>
      </c>
      <c r="D2265" s="29">
        <v>45441</v>
      </c>
      <c r="E2265">
        <v>0</v>
      </c>
      <c r="F2265">
        <v>0</v>
      </c>
      <c r="G2265">
        <v>0</v>
      </c>
      <c r="H2265">
        <v>0</v>
      </c>
      <c r="L2265">
        <v>70.007999999999996</v>
      </c>
      <c r="R2265">
        <v>169.559146</v>
      </c>
      <c r="S2265" t="s">
        <v>204</v>
      </c>
      <c r="T2265" s="247">
        <v>45111.338993055557</v>
      </c>
    </row>
    <row r="2266" spans="1:20" x14ac:dyDescent="0.35">
      <c r="A2266" t="s">
        <v>100</v>
      </c>
      <c r="B2266" t="s">
        <v>101</v>
      </c>
      <c r="C2266" t="s">
        <v>92</v>
      </c>
      <c r="D2266" s="29">
        <v>45442</v>
      </c>
      <c r="E2266">
        <v>0</v>
      </c>
      <c r="F2266">
        <v>0</v>
      </c>
      <c r="G2266">
        <v>0</v>
      </c>
      <c r="H2266">
        <v>0</v>
      </c>
      <c r="L2266">
        <v>70.007999999999996</v>
      </c>
      <c r="R2266">
        <v>169.559146</v>
      </c>
      <c r="S2266" t="s">
        <v>204</v>
      </c>
      <c r="T2266" s="247">
        <v>45111.338993055557</v>
      </c>
    </row>
    <row r="2267" spans="1:20" x14ac:dyDescent="0.35">
      <c r="A2267" t="s">
        <v>100</v>
      </c>
      <c r="B2267" t="s">
        <v>101</v>
      </c>
      <c r="C2267" t="s">
        <v>92</v>
      </c>
      <c r="D2267" s="29">
        <v>45443</v>
      </c>
      <c r="E2267">
        <v>0</v>
      </c>
      <c r="F2267">
        <v>0</v>
      </c>
      <c r="G2267">
        <v>0</v>
      </c>
      <c r="H2267">
        <v>0</v>
      </c>
      <c r="L2267">
        <v>70.007999999999996</v>
      </c>
      <c r="R2267">
        <v>169.559146</v>
      </c>
      <c r="S2267" t="s">
        <v>204</v>
      </c>
      <c r="T2267" s="247">
        <v>45111.338993055557</v>
      </c>
    </row>
    <row r="2268" spans="1:20" x14ac:dyDescent="0.35">
      <c r="A2268" t="s">
        <v>100</v>
      </c>
      <c r="B2268" t="s">
        <v>101</v>
      </c>
      <c r="C2268" t="s">
        <v>92</v>
      </c>
      <c r="D2268" s="29">
        <v>45444</v>
      </c>
      <c r="E2268">
        <v>0</v>
      </c>
      <c r="F2268">
        <v>0</v>
      </c>
      <c r="G2268">
        <v>0</v>
      </c>
      <c r="H2268">
        <v>0</v>
      </c>
      <c r="L2268">
        <v>70.007999999999996</v>
      </c>
      <c r="R2268">
        <v>169.559146</v>
      </c>
      <c r="S2268" t="s">
        <v>204</v>
      </c>
      <c r="T2268" s="247">
        <v>45139.312731481485</v>
      </c>
    </row>
    <row r="2269" spans="1:20" x14ac:dyDescent="0.35">
      <c r="A2269" t="s">
        <v>100</v>
      </c>
      <c r="B2269" t="s">
        <v>101</v>
      </c>
      <c r="C2269" t="s">
        <v>92</v>
      </c>
      <c r="D2269" s="29">
        <v>45445</v>
      </c>
      <c r="E2269">
        <v>0</v>
      </c>
      <c r="F2269">
        <v>0</v>
      </c>
      <c r="G2269">
        <v>0</v>
      </c>
      <c r="H2269">
        <v>0</v>
      </c>
      <c r="L2269">
        <v>70.007999999999996</v>
      </c>
      <c r="R2269">
        <v>169.559146</v>
      </c>
      <c r="S2269" t="s">
        <v>204</v>
      </c>
      <c r="T2269" s="247">
        <v>45139.313333333332</v>
      </c>
    </row>
    <row r="2270" spans="1:20" x14ac:dyDescent="0.35">
      <c r="A2270" t="s">
        <v>100</v>
      </c>
      <c r="B2270" t="s">
        <v>101</v>
      </c>
      <c r="C2270" t="s">
        <v>92</v>
      </c>
      <c r="D2270" s="29">
        <v>45446</v>
      </c>
      <c r="E2270">
        <v>0</v>
      </c>
      <c r="F2270">
        <v>0</v>
      </c>
      <c r="G2270">
        <v>0</v>
      </c>
      <c r="H2270">
        <v>0</v>
      </c>
      <c r="L2270">
        <v>70.007999999999996</v>
      </c>
      <c r="R2270">
        <v>169.559146</v>
      </c>
      <c r="S2270" t="s">
        <v>204</v>
      </c>
      <c r="T2270" s="247">
        <v>45139.313645833332</v>
      </c>
    </row>
    <row r="2271" spans="1:20" x14ac:dyDescent="0.35">
      <c r="A2271" t="s">
        <v>100</v>
      </c>
      <c r="B2271" t="s">
        <v>101</v>
      </c>
      <c r="C2271" t="s">
        <v>92</v>
      </c>
      <c r="D2271" s="29">
        <v>45447</v>
      </c>
      <c r="E2271">
        <v>0</v>
      </c>
      <c r="F2271">
        <v>0</v>
      </c>
      <c r="G2271">
        <v>0</v>
      </c>
      <c r="H2271">
        <v>0</v>
      </c>
      <c r="L2271">
        <v>70.007999999999996</v>
      </c>
      <c r="R2271">
        <v>169.559146</v>
      </c>
      <c r="S2271" t="s">
        <v>204</v>
      </c>
      <c r="T2271" s="247">
        <v>45139.313657407409</v>
      </c>
    </row>
    <row r="2272" spans="1:20" x14ac:dyDescent="0.35">
      <c r="A2272" t="s">
        <v>100</v>
      </c>
      <c r="B2272" t="s">
        <v>101</v>
      </c>
      <c r="C2272" t="s">
        <v>92</v>
      </c>
      <c r="D2272" s="29">
        <v>45448</v>
      </c>
      <c r="E2272">
        <v>0</v>
      </c>
      <c r="F2272">
        <v>0</v>
      </c>
      <c r="G2272">
        <v>0</v>
      </c>
      <c r="H2272">
        <v>0</v>
      </c>
      <c r="L2272">
        <v>70.007999999999996</v>
      </c>
      <c r="R2272">
        <v>169.559146</v>
      </c>
      <c r="S2272" t="s">
        <v>204</v>
      </c>
      <c r="T2272" s="247">
        <v>45139.313657407409</v>
      </c>
    </row>
    <row r="2273" spans="1:20" x14ac:dyDescent="0.35">
      <c r="A2273" t="s">
        <v>100</v>
      </c>
      <c r="B2273" t="s">
        <v>101</v>
      </c>
      <c r="C2273" t="s">
        <v>92</v>
      </c>
      <c r="D2273" s="29">
        <v>45449</v>
      </c>
      <c r="E2273">
        <v>0</v>
      </c>
      <c r="F2273">
        <v>0</v>
      </c>
      <c r="G2273">
        <v>0</v>
      </c>
      <c r="H2273">
        <v>0</v>
      </c>
      <c r="L2273">
        <v>70.007999999999996</v>
      </c>
      <c r="R2273">
        <v>169.559146</v>
      </c>
      <c r="S2273" t="s">
        <v>204</v>
      </c>
      <c r="T2273" s="247">
        <v>45139.313668981478</v>
      </c>
    </row>
    <row r="2274" spans="1:20" x14ac:dyDescent="0.35">
      <c r="A2274" t="s">
        <v>100</v>
      </c>
      <c r="B2274" t="s">
        <v>101</v>
      </c>
      <c r="C2274" t="s">
        <v>92</v>
      </c>
      <c r="D2274" s="29">
        <v>45450</v>
      </c>
      <c r="E2274">
        <v>0</v>
      </c>
      <c r="F2274">
        <v>0</v>
      </c>
      <c r="G2274">
        <v>0</v>
      </c>
      <c r="H2274">
        <v>0</v>
      </c>
      <c r="L2274">
        <v>70.007999999999996</v>
      </c>
      <c r="R2274">
        <v>169.559146</v>
      </c>
      <c r="S2274" t="s">
        <v>204</v>
      </c>
      <c r="T2274" s="247">
        <v>45139.313668981478</v>
      </c>
    </row>
    <row r="2275" spans="1:20" x14ac:dyDescent="0.35">
      <c r="A2275" t="s">
        <v>100</v>
      </c>
      <c r="B2275" t="s">
        <v>101</v>
      </c>
      <c r="C2275" t="s">
        <v>92</v>
      </c>
      <c r="D2275" s="29">
        <v>45451</v>
      </c>
      <c r="E2275">
        <v>0</v>
      </c>
      <c r="F2275">
        <v>0</v>
      </c>
      <c r="G2275">
        <v>0</v>
      </c>
      <c r="H2275">
        <v>0</v>
      </c>
      <c r="L2275">
        <v>70.007999999999996</v>
      </c>
      <c r="R2275">
        <v>169.559146</v>
      </c>
      <c r="S2275" t="s">
        <v>204</v>
      </c>
      <c r="T2275" s="247">
        <v>45139.313680555555</v>
      </c>
    </row>
    <row r="2276" spans="1:20" x14ac:dyDescent="0.35">
      <c r="A2276" t="s">
        <v>100</v>
      </c>
      <c r="B2276" t="s">
        <v>101</v>
      </c>
      <c r="C2276" t="s">
        <v>92</v>
      </c>
      <c r="D2276" s="29">
        <v>45452</v>
      </c>
      <c r="E2276">
        <v>0</v>
      </c>
      <c r="F2276">
        <v>0</v>
      </c>
      <c r="G2276">
        <v>0</v>
      </c>
      <c r="H2276">
        <v>0</v>
      </c>
      <c r="L2276">
        <v>70.007999999999996</v>
      </c>
      <c r="R2276">
        <v>169.559146</v>
      </c>
      <c r="S2276" t="s">
        <v>204</v>
      </c>
      <c r="T2276" s="247">
        <v>45139.313692129632</v>
      </c>
    </row>
    <row r="2277" spans="1:20" x14ac:dyDescent="0.35">
      <c r="A2277" t="s">
        <v>100</v>
      </c>
      <c r="B2277" t="s">
        <v>101</v>
      </c>
      <c r="C2277" t="s">
        <v>92</v>
      </c>
      <c r="D2277" s="29">
        <v>45453</v>
      </c>
      <c r="E2277">
        <v>0</v>
      </c>
      <c r="F2277">
        <v>0</v>
      </c>
      <c r="G2277">
        <v>0</v>
      </c>
      <c r="H2277">
        <v>0</v>
      </c>
      <c r="L2277">
        <v>70.007999999999996</v>
      </c>
      <c r="R2277">
        <v>169.559146</v>
      </c>
      <c r="S2277" t="s">
        <v>204</v>
      </c>
      <c r="T2277" s="247">
        <v>45139.313715277778</v>
      </c>
    </row>
    <row r="2278" spans="1:20" x14ac:dyDescent="0.35">
      <c r="A2278" t="s">
        <v>100</v>
      </c>
      <c r="B2278" t="s">
        <v>101</v>
      </c>
      <c r="C2278" t="s">
        <v>92</v>
      </c>
      <c r="D2278" s="29">
        <v>45454</v>
      </c>
      <c r="E2278">
        <v>0</v>
      </c>
      <c r="F2278">
        <v>0</v>
      </c>
      <c r="G2278">
        <v>0</v>
      </c>
      <c r="H2278">
        <v>0</v>
      </c>
      <c r="L2278">
        <v>70.007999999999996</v>
      </c>
      <c r="R2278">
        <v>169.559146</v>
      </c>
      <c r="S2278" t="s">
        <v>204</v>
      </c>
      <c r="T2278" s="247">
        <v>45139.313703703701</v>
      </c>
    </row>
    <row r="2279" spans="1:20" x14ac:dyDescent="0.35">
      <c r="A2279" t="s">
        <v>100</v>
      </c>
      <c r="B2279" t="s">
        <v>101</v>
      </c>
      <c r="C2279" t="s">
        <v>92</v>
      </c>
      <c r="D2279" s="29">
        <v>45455</v>
      </c>
      <c r="E2279">
        <v>0</v>
      </c>
      <c r="F2279">
        <v>0</v>
      </c>
      <c r="G2279">
        <v>0</v>
      </c>
      <c r="H2279">
        <v>0</v>
      </c>
      <c r="L2279">
        <v>70.007999999999996</v>
      </c>
      <c r="R2279">
        <v>169.559146</v>
      </c>
      <c r="S2279" t="s">
        <v>204</v>
      </c>
      <c r="T2279" s="247">
        <v>45139.313726851855</v>
      </c>
    </row>
    <row r="2280" spans="1:20" x14ac:dyDescent="0.35">
      <c r="A2280" t="s">
        <v>100</v>
      </c>
      <c r="B2280" t="s">
        <v>101</v>
      </c>
      <c r="C2280" t="s">
        <v>92</v>
      </c>
      <c r="D2280" s="29">
        <v>45456</v>
      </c>
      <c r="E2280">
        <v>0</v>
      </c>
      <c r="F2280">
        <v>0</v>
      </c>
      <c r="G2280">
        <v>0</v>
      </c>
      <c r="H2280">
        <v>0</v>
      </c>
      <c r="L2280">
        <v>70.007999999999996</v>
      </c>
      <c r="R2280">
        <v>169.559146</v>
      </c>
      <c r="S2280" t="s">
        <v>204</v>
      </c>
      <c r="T2280" s="247">
        <v>45139.313726851855</v>
      </c>
    </row>
    <row r="2281" spans="1:20" x14ac:dyDescent="0.35">
      <c r="A2281" t="s">
        <v>100</v>
      </c>
      <c r="B2281" t="s">
        <v>101</v>
      </c>
      <c r="C2281" t="s">
        <v>92</v>
      </c>
      <c r="D2281" s="29">
        <v>45457</v>
      </c>
      <c r="E2281">
        <v>0</v>
      </c>
      <c r="F2281">
        <v>0</v>
      </c>
      <c r="G2281">
        <v>0</v>
      </c>
      <c r="H2281">
        <v>0</v>
      </c>
      <c r="L2281">
        <v>70.007999999999996</v>
      </c>
      <c r="R2281">
        <v>169.559146</v>
      </c>
      <c r="S2281" t="s">
        <v>204</v>
      </c>
      <c r="T2281" s="247">
        <v>45139.313738425924</v>
      </c>
    </row>
    <row r="2282" spans="1:20" x14ac:dyDescent="0.35">
      <c r="A2282" t="s">
        <v>100</v>
      </c>
      <c r="B2282" t="s">
        <v>101</v>
      </c>
      <c r="C2282" t="s">
        <v>92</v>
      </c>
      <c r="D2282" s="29">
        <v>45458</v>
      </c>
      <c r="E2282">
        <v>0</v>
      </c>
      <c r="F2282">
        <v>0</v>
      </c>
      <c r="G2282">
        <v>0</v>
      </c>
      <c r="H2282">
        <v>0</v>
      </c>
      <c r="L2282">
        <v>70.007999999999996</v>
      </c>
      <c r="R2282">
        <v>169.559146</v>
      </c>
      <c r="S2282" t="s">
        <v>204</v>
      </c>
      <c r="T2282" s="247">
        <v>45139.313750000001</v>
      </c>
    </row>
    <row r="2283" spans="1:20" x14ac:dyDescent="0.35">
      <c r="A2283" t="s">
        <v>100</v>
      </c>
      <c r="B2283" t="s">
        <v>101</v>
      </c>
      <c r="C2283" t="s">
        <v>92</v>
      </c>
      <c r="D2283" s="29">
        <v>45459</v>
      </c>
      <c r="E2283">
        <v>0</v>
      </c>
      <c r="F2283">
        <v>0</v>
      </c>
      <c r="G2283">
        <v>0</v>
      </c>
      <c r="H2283">
        <v>0</v>
      </c>
      <c r="L2283">
        <v>70.007999999999996</v>
      </c>
      <c r="R2283">
        <v>169.559146</v>
      </c>
      <c r="S2283" t="s">
        <v>204</v>
      </c>
      <c r="T2283" s="247">
        <v>45139.313750000001</v>
      </c>
    </row>
    <row r="2284" spans="1:20" x14ac:dyDescent="0.35">
      <c r="A2284" t="s">
        <v>100</v>
      </c>
      <c r="B2284" t="s">
        <v>101</v>
      </c>
      <c r="C2284" t="s">
        <v>92</v>
      </c>
      <c r="D2284" s="29">
        <v>45460</v>
      </c>
      <c r="E2284">
        <v>0</v>
      </c>
      <c r="F2284">
        <v>0</v>
      </c>
      <c r="G2284">
        <v>0</v>
      </c>
      <c r="H2284">
        <v>0</v>
      </c>
      <c r="L2284">
        <v>70.007999999999996</v>
      </c>
      <c r="R2284">
        <v>169.559146</v>
      </c>
      <c r="S2284" t="s">
        <v>204</v>
      </c>
      <c r="T2284" s="247">
        <v>45139.313761574071</v>
      </c>
    </row>
    <row r="2285" spans="1:20" x14ac:dyDescent="0.35">
      <c r="A2285" t="s">
        <v>100</v>
      </c>
      <c r="B2285" t="s">
        <v>101</v>
      </c>
      <c r="C2285" t="s">
        <v>92</v>
      </c>
      <c r="D2285" s="29">
        <v>45461</v>
      </c>
      <c r="E2285">
        <v>0</v>
      </c>
      <c r="F2285">
        <v>0</v>
      </c>
      <c r="G2285">
        <v>0</v>
      </c>
      <c r="H2285">
        <v>0</v>
      </c>
      <c r="L2285">
        <v>70.007999999999996</v>
      </c>
      <c r="R2285">
        <v>169.559146</v>
      </c>
      <c r="S2285" t="s">
        <v>204</v>
      </c>
      <c r="T2285" s="247">
        <v>45139.313761574071</v>
      </c>
    </row>
    <row r="2286" spans="1:20" x14ac:dyDescent="0.35">
      <c r="A2286" t="s">
        <v>100</v>
      </c>
      <c r="B2286" t="s">
        <v>101</v>
      </c>
      <c r="C2286" t="s">
        <v>92</v>
      </c>
      <c r="D2286" s="29">
        <v>45462</v>
      </c>
      <c r="E2286">
        <v>0</v>
      </c>
      <c r="F2286">
        <v>0</v>
      </c>
      <c r="G2286">
        <v>0</v>
      </c>
      <c r="H2286">
        <v>0</v>
      </c>
      <c r="L2286">
        <v>70.007999999999996</v>
      </c>
      <c r="R2286">
        <v>169.559146</v>
      </c>
      <c r="S2286" t="s">
        <v>204</v>
      </c>
      <c r="T2286" s="247">
        <v>45139.313784722224</v>
      </c>
    </row>
    <row r="2287" spans="1:20" x14ac:dyDescent="0.35">
      <c r="A2287" t="s">
        <v>100</v>
      </c>
      <c r="B2287" t="s">
        <v>101</v>
      </c>
      <c r="C2287" t="s">
        <v>92</v>
      </c>
      <c r="D2287" s="29">
        <v>45463</v>
      </c>
      <c r="E2287">
        <v>0</v>
      </c>
      <c r="F2287">
        <v>0</v>
      </c>
      <c r="G2287">
        <v>0</v>
      </c>
      <c r="H2287">
        <v>0</v>
      </c>
      <c r="L2287">
        <v>70.007999999999996</v>
      </c>
      <c r="R2287">
        <v>169.559146</v>
      </c>
      <c r="S2287" t="s">
        <v>204</v>
      </c>
      <c r="T2287" s="247">
        <v>45139.313784722224</v>
      </c>
    </row>
    <row r="2288" spans="1:20" x14ac:dyDescent="0.35">
      <c r="A2288" t="s">
        <v>100</v>
      </c>
      <c r="B2288" t="s">
        <v>101</v>
      </c>
      <c r="C2288" t="s">
        <v>92</v>
      </c>
      <c r="D2288" s="29">
        <v>45464</v>
      </c>
      <c r="E2288">
        <v>0</v>
      </c>
      <c r="F2288">
        <v>0</v>
      </c>
      <c r="G2288">
        <v>0</v>
      </c>
      <c r="H2288">
        <v>0</v>
      </c>
      <c r="L2288">
        <v>70.007999999999996</v>
      </c>
      <c r="R2288">
        <v>169.559146</v>
      </c>
      <c r="S2288" t="s">
        <v>204</v>
      </c>
      <c r="T2288" s="247">
        <v>45139.313831018517</v>
      </c>
    </row>
    <row r="2289" spans="1:20" x14ac:dyDescent="0.35">
      <c r="A2289" t="s">
        <v>100</v>
      </c>
      <c r="B2289" t="s">
        <v>101</v>
      </c>
      <c r="C2289" t="s">
        <v>92</v>
      </c>
      <c r="D2289" s="29">
        <v>45465</v>
      </c>
      <c r="E2289">
        <v>0</v>
      </c>
      <c r="F2289">
        <v>0</v>
      </c>
      <c r="G2289">
        <v>0</v>
      </c>
      <c r="H2289">
        <v>0</v>
      </c>
      <c r="L2289">
        <v>70.007999999999996</v>
      </c>
      <c r="R2289">
        <v>169.559146</v>
      </c>
      <c r="S2289" t="s">
        <v>204</v>
      </c>
      <c r="T2289" s="247">
        <v>45139.313796296294</v>
      </c>
    </row>
    <row r="2290" spans="1:20" x14ac:dyDescent="0.35">
      <c r="A2290" t="s">
        <v>100</v>
      </c>
      <c r="B2290" t="s">
        <v>101</v>
      </c>
      <c r="C2290" t="s">
        <v>92</v>
      </c>
      <c r="D2290" s="29">
        <v>45466</v>
      </c>
      <c r="E2290">
        <v>0</v>
      </c>
      <c r="F2290">
        <v>0</v>
      </c>
      <c r="G2290">
        <v>0</v>
      </c>
      <c r="H2290">
        <v>0</v>
      </c>
      <c r="L2290">
        <v>70.007999999999996</v>
      </c>
      <c r="R2290">
        <v>169.559146</v>
      </c>
      <c r="S2290" t="s">
        <v>204</v>
      </c>
      <c r="T2290" s="247">
        <v>45139.313796296294</v>
      </c>
    </row>
    <row r="2291" spans="1:20" x14ac:dyDescent="0.35">
      <c r="A2291" t="s">
        <v>100</v>
      </c>
      <c r="B2291" t="s">
        <v>101</v>
      </c>
      <c r="C2291" t="s">
        <v>92</v>
      </c>
      <c r="D2291" s="29">
        <v>45467</v>
      </c>
      <c r="E2291">
        <v>0</v>
      </c>
      <c r="F2291">
        <v>0</v>
      </c>
      <c r="G2291">
        <v>0</v>
      </c>
      <c r="H2291">
        <v>0</v>
      </c>
      <c r="L2291">
        <v>70.007999999999996</v>
      </c>
      <c r="R2291">
        <v>169.559146</v>
      </c>
      <c r="S2291" t="s">
        <v>204</v>
      </c>
      <c r="T2291" s="247">
        <v>45139.313807870371</v>
      </c>
    </row>
    <row r="2292" spans="1:20" x14ac:dyDescent="0.35">
      <c r="A2292" t="s">
        <v>100</v>
      </c>
      <c r="B2292" t="s">
        <v>101</v>
      </c>
      <c r="C2292" t="s">
        <v>92</v>
      </c>
      <c r="D2292" s="29">
        <v>45468</v>
      </c>
      <c r="E2292">
        <v>0</v>
      </c>
      <c r="F2292">
        <v>0</v>
      </c>
      <c r="G2292">
        <v>0</v>
      </c>
      <c r="H2292">
        <v>0</v>
      </c>
      <c r="L2292">
        <v>70.007999999999996</v>
      </c>
      <c r="R2292">
        <v>169.559146</v>
      </c>
      <c r="S2292" t="s">
        <v>204</v>
      </c>
      <c r="T2292" s="247">
        <v>45139.313807870371</v>
      </c>
    </row>
    <row r="2293" spans="1:20" x14ac:dyDescent="0.35">
      <c r="A2293" t="s">
        <v>100</v>
      </c>
      <c r="B2293" t="s">
        <v>101</v>
      </c>
      <c r="C2293" t="s">
        <v>92</v>
      </c>
      <c r="D2293" s="29">
        <v>45469</v>
      </c>
      <c r="E2293">
        <v>0</v>
      </c>
      <c r="F2293">
        <v>0</v>
      </c>
      <c r="G2293">
        <v>0</v>
      </c>
      <c r="H2293">
        <v>0</v>
      </c>
      <c r="L2293">
        <v>70.007999999999996</v>
      </c>
      <c r="R2293">
        <v>169.559146</v>
      </c>
      <c r="S2293" t="s">
        <v>204</v>
      </c>
      <c r="T2293" s="247">
        <v>45139.313807870371</v>
      </c>
    </row>
    <row r="2294" spans="1:20" x14ac:dyDescent="0.35">
      <c r="A2294" t="s">
        <v>100</v>
      </c>
      <c r="B2294" t="s">
        <v>101</v>
      </c>
      <c r="C2294" t="s">
        <v>92</v>
      </c>
      <c r="D2294" s="29">
        <v>45470</v>
      </c>
      <c r="E2294">
        <v>0</v>
      </c>
      <c r="F2294">
        <v>0</v>
      </c>
      <c r="G2294">
        <v>0</v>
      </c>
      <c r="H2294">
        <v>0</v>
      </c>
      <c r="L2294">
        <v>70.007999999999996</v>
      </c>
      <c r="R2294">
        <v>169.559146</v>
      </c>
      <c r="S2294" t="s">
        <v>204</v>
      </c>
      <c r="T2294" s="247">
        <v>45139.313819444447</v>
      </c>
    </row>
    <row r="2295" spans="1:20" x14ac:dyDescent="0.35">
      <c r="A2295" t="s">
        <v>100</v>
      </c>
      <c r="B2295" t="s">
        <v>101</v>
      </c>
      <c r="C2295" t="s">
        <v>92</v>
      </c>
      <c r="D2295" s="29">
        <v>45471</v>
      </c>
      <c r="E2295">
        <v>0</v>
      </c>
      <c r="F2295">
        <v>0</v>
      </c>
      <c r="G2295">
        <v>0</v>
      </c>
      <c r="H2295">
        <v>0</v>
      </c>
      <c r="L2295">
        <v>70.007999999999996</v>
      </c>
      <c r="R2295">
        <v>169.559146</v>
      </c>
      <c r="S2295" t="s">
        <v>204</v>
      </c>
      <c r="T2295" s="247">
        <v>45139.313831018517</v>
      </c>
    </row>
    <row r="2296" spans="1:20" x14ac:dyDescent="0.35">
      <c r="A2296" t="s">
        <v>100</v>
      </c>
      <c r="B2296" t="s">
        <v>101</v>
      </c>
      <c r="C2296" t="s">
        <v>92</v>
      </c>
      <c r="D2296" s="29">
        <v>45472</v>
      </c>
      <c r="E2296">
        <v>0</v>
      </c>
      <c r="F2296">
        <v>0</v>
      </c>
      <c r="G2296">
        <v>0</v>
      </c>
      <c r="H2296">
        <v>0</v>
      </c>
      <c r="L2296">
        <v>70.007999999999996</v>
      </c>
      <c r="R2296">
        <v>169.559146</v>
      </c>
      <c r="S2296" t="s">
        <v>204</v>
      </c>
      <c r="T2296" s="247">
        <v>45139.313854166663</v>
      </c>
    </row>
    <row r="2297" spans="1:20" x14ac:dyDescent="0.35">
      <c r="A2297" t="s">
        <v>100</v>
      </c>
      <c r="B2297" t="s">
        <v>101</v>
      </c>
      <c r="C2297" t="s">
        <v>92</v>
      </c>
      <c r="D2297" s="29">
        <v>45473</v>
      </c>
      <c r="E2297">
        <v>0</v>
      </c>
      <c r="F2297">
        <v>0</v>
      </c>
      <c r="G2297">
        <v>0</v>
      </c>
      <c r="H2297">
        <v>0</v>
      </c>
      <c r="L2297">
        <v>70.007999999999996</v>
      </c>
      <c r="R2297">
        <v>169.559146</v>
      </c>
      <c r="S2297" t="s">
        <v>204</v>
      </c>
      <c r="T2297" s="247">
        <v>45139.31386574074</v>
      </c>
    </row>
    <row r="2298" spans="1:20" x14ac:dyDescent="0.35">
      <c r="A2298" t="s">
        <v>100</v>
      </c>
      <c r="B2298" t="s">
        <v>101</v>
      </c>
      <c r="C2298" t="s">
        <v>92</v>
      </c>
      <c r="D2298" s="29">
        <v>45474</v>
      </c>
      <c r="E2298">
        <v>0</v>
      </c>
      <c r="F2298">
        <v>0</v>
      </c>
      <c r="G2298">
        <v>0</v>
      </c>
      <c r="H2298">
        <v>0</v>
      </c>
      <c r="L2298">
        <v>70.007999999999996</v>
      </c>
      <c r="R2298">
        <v>169.559146</v>
      </c>
      <c r="S2298" t="s">
        <v>204</v>
      </c>
      <c r="T2298" s="247">
        <v>45170.312673611108</v>
      </c>
    </row>
    <row r="2299" spans="1:20" x14ac:dyDescent="0.35">
      <c r="A2299" t="s">
        <v>100</v>
      </c>
      <c r="B2299" t="s">
        <v>101</v>
      </c>
      <c r="C2299" t="s">
        <v>92</v>
      </c>
      <c r="D2299" s="29">
        <v>45475</v>
      </c>
      <c r="E2299">
        <v>0</v>
      </c>
      <c r="F2299">
        <v>0</v>
      </c>
      <c r="G2299">
        <v>0</v>
      </c>
      <c r="H2299">
        <v>0</v>
      </c>
      <c r="L2299">
        <v>70.007999999999996</v>
      </c>
      <c r="R2299">
        <v>169.559146</v>
      </c>
      <c r="S2299" t="s">
        <v>204</v>
      </c>
      <c r="T2299" s="247">
        <v>45170.313298611109</v>
      </c>
    </row>
    <row r="2300" spans="1:20" x14ac:dyDescent="0.35">
      <c r="A2300" t="s">
        <v>100</v>
      </c>
      <c r="B2300" t="s">
        <v>101</v>
      </c>
      <c r="C2300" t="s">
        <v>92</v>
      </c>
      <c r="D2300" s="29">
        <v>45476</v>
      </c>
      <c r="E2300">
        <v>0</v>
      </c>
      <c r="F2300">
        <v>0</v>
      </c>
      <c r="G2300">
        <v>0</v>
      </c>
      <c r="H2300">
        <v>0</v>
      </c>
      <c r="L2300">
        <v>70.007999999999996</v>
      </c>
      <c r="R2300">
        <v>169.559146</v>
      </c>
      <c r="S2300" t="s">
        <v>204</v>
      </c>
      <c r="T2300" s="247">
        <v>45170.313599537039</v>
      </c>
    </row>
    <row r="2301" spans="1:20" x14ac:dyDescent="0.35">
      <c r="A2301" t="s">
        <v>100</v>
      </c>
      <c r="B2301" t="s">
        <v>101</v>
      </c>
      <c r="C2301" t="s">
        <v>92</v>
      </c>
      <c r="D2301" s="29">
        <v>45477</v>
      </c>
      <c r="E2301">
        <v>0</v>
      </c>
      <c r="F2301">
        <v>0</v>
      </c>
      <c r="G2301">
        <v>0</v>
      </c>
      <c r="H2301">
        <v>0</v>
      </c>
      <c r="L2301">
        <v>70.007999999999996</v>
      </c>
      <c r="R2301">
        <v>169.559146</v>
      </c>
      <c r="S2301" t="s">
        <v>204</v>
      </c>
      <c r="T2301" s="247">
        <v>45170.313599537039</v>
      </c>
    </row>
    <row r="2302" spans="1:20" x14ac:dyDescent="0.35">
      <c r="A2302" t="s">
        <v>100</v>
      </c>
      <c r="B2302" t="s">
        <v>101</v>
      </c>
      <c r="C2302" t="s">
        <v>92</v>
      </c>
      <c r="D2302" s="29">
        <v>45478</v>
      </c>
      <c r="E2302">
        <v>0</v>
      </c>
      <c r="F2302">
        <v>0</v>
      </c>
      <c r="G2302">
        <v>0</v>
      </c>
      <c r="H2302">
        <v>0</v>
      </c>
      <c r="L2302">
        <v>70.007999999999996</v>
      </c>
      <c r="R2302">
        <v>169.559146</v>
      </c>
      <c r="S2302" t="s">
        <v>204</v>
      </c>
      <c r="T2302" s="247">
        <v>45170.313599537039</v>
      </c>
    </row>
    <row r="2303" spans="1:20" x14ac:dyDescent="0.35">
      <c r="A2303" t="s">
        <v>100</v>
      </c>
      <c r="B2303" t="s">
        <v>101</v>
      </c>
      <c r="C2303" t="s">
        <v>92</v>
      </c>
      <c r="D2303" s="29">
        <v>45479</v>
      </c>
      <c r="E2303">
        <v>0</v>
      </c>
      <c r="F2303">
        <v>0</v>
      </c>
      <c r="G2303">
        <v>0</v>
      </c>
      <c r="H2303">
        <v>0</v>
      </c>
      <c r="L2303">
        <v>70.007999999999996</v>
      </c>
      <c r="R2303">
        <v>169.559146</v>
      </c>
      <c r="S2303" t="s">
        <v>204</v>
      </c>
      <c r="T2303" s="247">
        <v>45170.313599537039</v>
      </c>
    </row>
    <row r="2304" spans="1:20" x14ac:dyDescent="0.35">
      <c r="A2304" t="s">
        <v>100</v>
      </c>
      <c r="B2304" t="s">
        <v>101</v>
      </c>
      <c r="C2304" t="s">
        <v>92</v>
      </c>
      <c r="D2304" s="29">
        <v>45480</v>
      </c>
      <c r="E2304">
        <v>0</v>
      </c>
      <c r="F2304">
        <v>0</v>
      </c>
      <c r="G2304">
        <v>0</v>
      </c>
      <c r="H2304">
        <v>0</v>
      </c>
      <c r="L2304">
        <v>70.007999999999996</v>
      </c>
      <c r="R2304">
        <v>169.559146</v>
      </c>
      <c r="S2304" t="s">
        <v>204</v>
      </c>
      <c r="T2304" s="247">
        <v>45170.313611111109</v>
      </c>
    </row>
    <row r="2305" spans="1:20" x14ac:dyDescent="0.35">
      <c r="A2305" t="s">
        <v>100</v>
      </c>
      <c r="B2305" t="s">
        <v>101</v>
      </c>
      <c r="C2305" t="s">
        <v>92</v>
      </c>
      <c r="D2305" s="29">
        <v>45481</v>
      </c>
      <c r="E2305">
        <v>0</v>
      </c>
      <c r="F2305">
        <v>0</v>
      </c>
      <c r="G2305">
        <v>0</v>
      </c>
      <c r="H2305">
        <v>0</v>
      </c>
      <c r="L2305">
        <v>70.007999999999996</v>
      </c>
      <c r="R2305">
        <v>169.559146</v>
      </c>
      <c r="S2305" t="s">
        <v>204</v>
      </c>
      <c r="T2305" s="247">
        <v>45170.313611111109</v>
      </c>
    </row>
    <row r="2306" spans="1:20" x14ac:dyDescent="0.35">
      <c r="A2306" t="s">
        <v>100</v>
      </c>
      <c r="B2306" t="s">
        <v>101</v>
      </c>
      <c r="C2306" t="s">
        <v>92</v>
      </c>
      <c r="D2306" s="29">
        <v>45482</v>
      </c>
      <c r="E2306">
        <v>0</v>
      </c>
      <c r="F2306">
        <v>0</v>
      </c>
      <c r="G2306">
        <v>0</v>
      </c>
      <c r="H2306">
        <v>0</v>
      </c>
      <c r="L2306">
        <v>70.007999999999996</v>
      </c>
      <c r="R2306">
        <v>169.559146</v>
      </c>
      <c r="S2306" t="s">
        <v>204</v>
      </c>
      <c r="T2306" s="247">
        <v>45170.313622685186</v>
      </c>
    </row>
    <row r="2307" spans="1:20" x14ac:dyDescent="0.35">
      <c r="A2307" t="s">
        <v>100</v>
      </c>
      <c r="B2307" t="s">
        <v>101</v>
      </c>
      <c r="C2307" t="s">
        <v>92</v>
      </c>
      <c r="D2307" s="29">
        <v>45483</v>
      </c>
      <c r="E2307">
        <v>0</v>
      </c>
      <c r="F2307">
        <v>0</v>
      </c>
      <c r="G2307">
        <v>0</v>
      </c>
      <c r="H2307">
        <v>0</v>
      </c>
      <c r="L2307">
        <v>70.007999999999996</v>
      </c>
      <c r="R2307">
        <v>169.559146</v>
      </c>
      <c r="S2307" t="s">
        <v>204</v>
      </c>
      <c r="T2307" s="247">
        <v>45170.313622685186</v>
      </c>
    </row>
    <row r="2308" spans="1:20" x14ac:dyDescent="0.35">
      <c r="A2308" t="s">
        <v>100</v>
      </c>
      <c r="B2308" t="s">
        <v>101</v>
      </c>
      <c r="C2308" t="s">
        <v>92</v>
      </c>
      <c r="D2308" s="29">
        <v>45484</v>
      </c>
      <c r="E2308">
        <v>0</v>
      </c>
      <c r="F2308">
        <v>0</v>
      </c>
      <c r="G2308">
        <v>0</v>
      </c>
      <c r="H2308">
        <v>0</v>
      </c>
      <c r="L2308">
        <v>70.007999999999996</v>
      </c>
      <c r="R2308">
        <v>169.559146</v>
      </c>
      <c r="S2308" t="s">
        <v>204</v>
      </c>
      <c r="T2308" s="247">
        <v>45170.313622685186</v>
      </c>
    </row>
    <row r="2309" spans="1:20" x14ac:dyDescent="0.35">
      <c r="A2309" t="s">
        <v>100</v>
      </c>
      <c r="B2309" t="s">
        <v>101</v>
      </c>
      <c r="C2309" t="s">
        <v>92</v>
      </c>
      <c r="D2309" s="29">
        <v>45485</v>
      </c>
      <c r="E2309">
        <v>0</v>
      </c>
      <c r="F2309">
        <v>0</v>
      </c>
      <c r="G2309">
        <v>0</v>
      </c>
      <c r="H2309">
        <v>0</v>
      </c>
      <c r="L2309">
        <v>70.007999999999996</v>
      </c>
      <c r="R2309">
        <v>169.559146</v>
      </c>
      <c r="S2309" t="s">
        <v>204</v>
      </c>
      <c r="T2309" s="247">
        <v>45170.313622685186</v>
      </c>
    </row>
    <row r="2310" spans="1:20" x14ac:dyDescent="0.35">
      <c r="A2310" t="s">
        <v>100</v>
      </c>
      <c r="B2310" t="s">
        <v>101</v>
      </c>
      <c r="C2310" t="s">
        <v>92</v>
      </c>
      <c r="D2310" s="29">
        <v>45486</v>
      </c>
      <c r="E2310">
        <v>0</v>
      </c>
      <c r="F2310">
        <v>0</v>
      </c>
      <c r="G2310">
        <v>0</v>
      </c>
      <c r="H2310">
        <v>0</v>
      </c>
      <c r="L2310">
        <v>70.007999999999996</v>
      </c>
      <c r="R2310">
        <v>169.559146</v>
      </c>
      <c r="S2310" t="s">
        <v>204</v>
      </c>
      <c r="T2310" s="247">
        <v>45170.313634259262</v>
      </c>
    </row>
    <row r="2311" spans="1:20" x14ac:dyDescent="0.35">
      <c r="A2311" t="s">
        <v>100</v>
      </c>
      <c r="B2311" t="s">
        <v>101</v>
      </c>
      <c r="C2311" t="s">
        <v>92</v>
      </c>
      <c r="D2311" s="29">
        <v>45487</v>
      </c>
      <c r="E2311">
        <v>0</v>
      </c>
      <c r="F2311">
        <v>0</v>
      </c>
      <c r="G2311">
        <v>0</v>
      </c>
      <c r="H2311">
        <v>0</v>
      </c>
      <c r="L2311">
        <v>70.007999999999996</v>
      </c>
      <c r="R2311">
        <v>169.559146</v>
      </c>
      <c r="S2311" t="s">
        <v>204</v>
      </c>
      <c r="T2311" s="247">
        <v>45170.313634259262</v>
      </c>
    </row>
    <row r="2312" spans="1:20" x14ac:dyDescent="0.35">
      <c r="A2312" t="s">
        <v>100</v>
      </c>
      <c r="B2312" t="s">
        <v>101</v>
      </c>
      <c r="C2312" t="s">
        <v>92</v>
      </c>
      <c r="D2312" s="29">
        <v>45488</v>
      </c>
      <c r="E2312">
        <v>0</v>
      </c>
      <c r="F2312">
        <v>0</v>
      </c>
      <c r="G2312">
        <v>0</v>
      </c>
      <c r="H2312">
        <v>0</v>
      </c>
      <c r="L2312">
        <v>70.007999999999996</v>
      </c>
      <c r="R2312">
        <v>169.559146</v>
      </c>
      <c r="S2312" t="s">
        <v>204</v>
      </c>
      <c r="T2312" s="247">
        <v>45170.313645833332</v>
      </c>
    </row>
    <row r="2313" spans="1:20" x14ac:dyDescent="0.35">
      <c r="A2313" t="s">
        <v>100</v>
      </c>
      <c r="B2313" t="s">
        <v>101</v>
      </c>
      <c r="C2313" t="s">
        <v>92</v>
      </c>
      <c r="D2313" s="29">
        <v>45489</v>
      </c>
      <c r="E2313">
        <v>0</v>
      </c>
      <c r="F2313">
        <v>0</v>
      </c>
      <c r="G2313">
        <v>0</v>
      </c>
      <c r="H2313">
        <v>0</v>
      </c>
      <c r="L2313">
        <v>70.007999999999996</v>
      </c>
      <c r="R2313">
        <v>169.559146</v>
      </c>
      <c r="S2313" t="s">
        <v>204</v>
      </c>
      <c r="T2313" s="247">
        <v>45170.313634259262</v>
      </c>
    </row>
    <row r="2314" spans="1:20" x14ac:dyDescent="0.35">
      <c r="A2314" t="s">
        <v>100</v>
      </c>
      <c r="B2314" t="s">
        <v>101</v>
      </c>
      <c r="C2314" t="s">
        <v>92</v>
      </c>
      <c r="D2314" s="29">
        <v>45490</v>
      </c>
      <c r="E2314">
        <v>0</v>
      </c>
      <c r="F2314">
        <v>0</v>
      </c>
      <c r="G2314">
        <v>0</v>
      </c>
      <c r="H2314">
        <v>0</v>
      </c>
      <c r="L2314">
        <v>70.007999999999996</v>
      </c>
      <c r="R2314">
        <v>169.559146</v>
      </c>
      <c r="S2314" t="s">
        <v>204</v>
      </c>
      <c r="T2314" s="247">
        <v>45170.313645833332</v>
      </c>
    </row>
    <row r="2315" spans="1:20" x14ac:dyDescent="0.35">
      <c r="A2315" t="s">
        <v>100</v>
      </c>
      <c r="B2315" t="s">
        <v>101</v>
      </c>
      <c r="C2315" t="s">
        <v>92</v>
      </c>
      <c r="D2315" s="29">
        <v>45491</v>
      </c>
      <c r="E2315">
        <v>0</v>
      </c>
      <c r="F2315">
        <v>0</v>
      </c>
      <c r="G2315">
        <v>0</v>
      </c>
      <c r="H2315">
        <v>0</v>
      </c>
      <c r="L2315">
        <v>70.007999999999996</v>
      </c>
      <c r="R2315">
        <v>169.559146</v>
      </c>
      <c r="S2315" t="s">
        <v>204</v>
      </c>
      <c r="T2315" s="247">
        <v>45170.313645833332</v>
      </c>
    </row>
    <row r="2316" spans="1:20" x14ac:dyDescent="0.35">
      <c r="A2316" t="s">
        <v>100</v>
      </c>
      <c r="B2316" t="s">
        <v>101</v>
      </c>
      <c r="C2316" t="s">
        <v>92</v>
      </c>
      <c r="D2316" s="29">
        <v>45492</v>
      </c>
      <c r="E2316">
        <v>0</v>
      </c>
      <c r="F2316">
        <v>0</v>
      </c>
      <c r="G2316">
        <v>0</v>
      </c>
      <c r="H2316">
        <v>0</v>
      </c>
      <c r="L2316">
        <v>70.007999999999996</v>
      </c>
      <c r="R2316">
        <v>169.559146</v>
      </c>
      <c r="S2316" t="s">
        <v>204</v>
      </c>
      <c r="T2316" s="247">
        <v>45170.313645833332</v>
      </c>
    </row>
    <row r="2317" spans="1:20" x14ac:dyDescent="0.35">
      <c r="A2317" t="s">
        <v>100</v>
      </c>
      <c r="B2317" t="s">
        <v>101</v>
      </c>
      <c r="C2317" t="s">
        <v>92</v>
      </c>
      <c r="D2317" s="29">
        <v>45493</v>
      </c>
      <c r="E2317">
        <v>0</v>
      </c>
      <c r="F2317">
        <v>0</v>
      </c>
      <c r="G2317">
        <v>0</v>
      </c>
      <c r="H2317">
        <v>0</v>
      </c>
      <c r="L2317">
        <v>70.007999999999996</v>
      </c>
      <c r="R2317">
        <v>169.559146</v>
      </c>
      <c r="S2317" t="s">
        <v>204</v>
      </c>
      <c r="T2317" s="247">
        <v>45170.313657407409</v>
      </c>
    </row>
    <row r="2318" spans="1:20" x14ac:dyDescent="0.35">
      <c r="A2318" t="s">
        <v>100</v>
      </c>
      <c r="B2318" t="s">
        <v>101</v>
      </c>
      <c r="C2318" t="s">
        <v>92</v>
      </c>
      <c r="D2318" s="29">
        <v>45494</v>
      </c>
      <c r="E2318">
        <v>0</v>
      </c>
      <c r="F2318">
        <v>0</v>
      </c>
      <c r="G2318">
        <v>0</v>
      </c>
      <c r="H2318">
        <v>0</v>
      </c>
      <c r="L2318">
        <v>70.007999999999996</v>
      </c>
      <c r="R2318">
        <v>169.559146</v>
      </c>
      <c r="S2318" t="s">
        <v>204</v>
      </c>
      <c r="T2318" s="247">
        <v>45170.313657407409</v>
      </c>
    </row>
    <row r="2319" spans="1:20" x14ac:dyDescent="0.35">
      <c r="A2319" t="s">
        <v>100</v>
      </c>
      <c r="B2319" t="s">
        <v>101</v>
      </c>
      <c r="C2319" t="s">
        <v>92</v>
      </c>
      <c r="D2319" s="29">
        <v>45495</v>
      </c>
      <c r="E2319">
        <v>0</v>
      </c>
      <c r="F2319">
        <v>0</v>
      </c>
      <c r="G2319">
        <v>0</v>
      </c>
      <c r="H2319">
        <v>0</v>
      </c>
      <c r="L2319">
        <v>70.007999999999996</v>
      </c>
      <c r="R2319">
        <v>169.559146</v>
      </c>
      <c r="S2319" t="s">
        <v>204</v>
      </c>
      <c r="T2319" s="247">
        <v>45170.313657407409</v>
      </c>
    </row>
    <row r="2320" spans="1:20" x14ac:dyDescent="0.35">
      <c r="A2320" t="s">
        <v>100</v>
      </c>
      <c r="B2320" t="s">
        <v>101</v>
      </c>
      <c r="C2320" t="s">
        <v>92</v>
      </c>
      <c r="D2320" s="29">
        <v>45496</v>
      </c>
      <c r="E2320">
        <v>0</v>
      </c>
      <c r="F2320">
        <v>0</v>
      </c>
      <c r="G2320">
        <v>0</v>
      </c>
      <c r="H2320">
        <v>0</v>
      </c>
      <c r="L2320">
        <v>70.007999999999996</v>
      </c>
      <c r="R2320">
        <v>169.559146</v>
      </c>
      <c r="S2320" t="s">
        <v>204</v>
      </c>
      <c r="T2320" s="247">
        <v>45170.313668981478</v>
      </c>
    </row>
    <row r="2321" spans="1:20" x14ac:dyDescent="0.35">
      <c r="A2321" t="s">
        <v>100</v>
      </c>
      <c r="B2321" t="s">
        <v>101</v>
      </c>
      <c r="C2321" t="s">
        <v>92</v>
      </c>
      <c r="D2321" s="29">
        <v>45497</v>
      </c>
      <c r="E2321">
        <v>0</v>
      </c>
      <c r="F2321">
        <v>0</v>
      </c>
      <c r="G2321">
        <v>0</v>
      </c>
      <c r="H2321">
        <v>0</v>
      </c>
      <c r="L2321">
        <v>70.007999999999996</v>
      </c>
      <c r="R2321">
        <v>169.559146</v>
      </c>
      <c r="S2321" t="s">
        <v>204</v>
      </c>
      <c r="T2321" s="247">
        <v>45170.313680555555</v>
      </c>
    </row>
    <row r="2322" spans="1:20" x14ac:dyDescent="0.35">
      <c r="A2322" t="s">
        <v>100</v>
      </c>
      <c r="B2322" t="s">
        <v>101</v>
      </c>
      <c r="C2322" t="s">
        <v>92</v>
      </c>
      <c r="D2322" s="29">
        <v>45498</v>
      </c>
      <c r="E2322">
        <v>0</v>
      </c>
      <c r="F2322">
        <v>0</v>
      </c>
      <c r="G2322">
        <v>0</v>
      </c>
      <c r="H2322">
        <v>0</v>
      </c>
      <c r="L2322">
        <v>70.007999999999996</v>
      </c>
      <c r="R2322">
        <v>169.559146</v>
      </c>
      <c r="S2322" t="s">
        <v>204</v>
      </c>
      <c r="T2322" s="247">
        <v>45170.313668981478</v>
      </c>
    </row>
    <row r="2323" spans="1:20" x14ac:dyDescent="0.35">
      <c r="A2323" t="s">
        <v>100</v>
      </c>
      <c r="B2323" t="s">
        <v>101</v>
      </c>
      <c r="C2323" t="s">
        <v>92</v>
      </c>
      <c r="D2323" s="29">
        <v>45499</v>
      </c>
      <c r="E2323">
        <v>0</v>
      </c>
      <c r="F2323">
        <v>0</v>
      </c>
      <c r="G2323">
        <v>0</v>
      </c>
      <c r="H2323">
        <v>0</v>
      </c>
      <c r="L2323">
        <v>70.007999999999996</v>
      </c>
      <c r="R2323">
        <v>169.559146</v>
      </c>
      <c r="S2323" t="s">
        <v>204</v>
      </c>
      <c r="T2323" s="247">
        <v>45170.313680555555</v>
      </c>
    </row>
    <row r="2324" spans="1:20" x14ac:dyDescent="0.35">
      <c r="A2324" t="s">
        <v>100</v>
      </c>
      <c r="B2324" t="s">
        <v>101</v>
      </c>
      <c r="C2324" t="s">
        <v>92</v>
      </c>
      <c r="D2324" s="29">
        <v>45500</v>
      </c>
      <c r="E2324">
        <v>0</v>
      </c>
      <c r="F2324">
        <v>0</v>
      </c>
      <c r="G2324">
        <v>0</v>
      </c>
      <c r="H2324">
        <v>0</v>
      </c>
      <c r="L2324">
        <v>70.007999999999996</v>
      </c>
      <c r="R2324">
        <v>169.559146</v>
      </c>
      <c r="S2324" t="s">
        <v>204</v>
      </c>
      <c r="T2324" s="247">
        <v>45170.313680555555</v>
      </c>
    </row>
    <row r="2325" spans="1:20" x14ac:dyDescent="0.35">
      <c r="A2325" t="s">
        <v>100</v>
      </c>
      <c r="B2325" t="s">
        <v>101</v>
      </c>
      <c r="C2325" t="s">
        <v>92</v>
      </c>
      <c r="D2325" s="29">
        <v>45501</v>
      </c>
      <c r="E2325">
        <v>0</v>
      </c>
      <c r="F2325">
        <v>0</v>
      </c>
      <c r="G2325">
        <v>0</v>
      </c>
      <c r="H2325">
        <v>0</v>
      </c>
      <c r="L2325">
        <v>70.007999999999996</v>
      </c>
      <c r="R2325">
        <v>169.559146</v>
      </c>
      <c r="S2325" t="s">
        <v>204</v>
      </c>
      <c r="T2325" s="247">
        <v>45170.313680555555</v>
      </c>
    </row>
    <row r="2326" spans="1:20" x14ac:dyDescent="0.35">
      <c r="A2326" t="s">
        <v>100</v>
      </c>
      <c r="B2326" t="s">
        <v>101</v>
      </c>
      <c r="C2326" t="s">
        <v>92</v>
      </c>
      <c r="D2326" s="29">
        <v>45502</v>
      </c>
      <c r="E2326">
        <v>0</v>
      </c>
      <c r="F2326">
        <v>0</v>
      </c>
      <c r="G2326">
        <v>0</v>
      </c>
      <c r="H2326">
        <v>0</v>
      </c>
      <c r="L2326">
        <v>70.007999999999996</v>
      </c>
      <c r="R2326">
        <v>169.559146</v>
      </c>
      <c r="S2326" t="s">
        <v>204</v>
      </c>
      <c r="T2326" s="247">
        <v>45170.313680555555</v>
      </c>
    </row>
    <row r="2327" spans="1:20" x14ac:dyDescent="0.35">
      <c r="A2327" t="s">
        <v>100</v>
      </c>
      <c r="B2327" t="s">
        <v>101</v>
      </c>
      <c r="C2327" t="s">
        <v>92</v>
      </c>
      <c r="D2327" s="29">
        <v>45503</v>
      </c>
      <c r="E2327">
        <v>0</v>
      </c>
      <c r="F2327">
        <v>0</v>
      </c>
      <c r="G2327">
        <v>0</v>
      </c>
      <c r="H2327">
        <v>0</v>
      </c>
      <c r="L2327">
        <v>70.007999999999996</v>
      </c>
      <c r="R2327">
        <v>169.559146</v>
      </c>
      <c r="S2327" t="s">
        <v>204</v>
      </c>
      <c r="T2327" s="247">
        <v>45170.313692129632</v>
      </c>
    </row>
    <row r="2328" spans="1:20" x14ac:dyDescent="0.35">
      <c r="A2328" t="s">
        <v>100</v>
      </c>
      <c r="B2328" t="s">
        <v>101</v>
      </c>
      <c r="C2328" t="s">
        <v>92</v>
      </c>
      <c r="D2328" s="29">
        <v>45504</v>
      </c>
      <c r="E2328">
        <v>0</v>
      </c>
      <c r="F2328">
        <v>0</v>
      </c>
      <c r="G2328">
        <v>0</v>
      </c>
      <c r="H2328">
        <v>0</v>
      </c>
      <c r="L2328">
        <v>70.007999999999996</v>
      </c>
      <c r="R2328">
        <v>169.559146</v>
      </c>
      <c r="S2328" t="s">
        <v>204</v>
      </c>
      <c r="T2328" s="247">
        <v>45170.313692129632</v>
      </c>
    </row>
    <row r="2329" spans="1:20" x14ac:dyDescent="0.35">
      <c r="A2329" t="s">
        <v>100</v>
      </c>
      <c r="B2329" t="s">
        <v>101</v>
      </c>
      <c r="C2329" t="s">
        <v>92</v>
      </c>
      <c r="D2329" s="29">
        <v>45505</v>
      </c>
      <c r="E2329">
        <v>0</v>
      </c>
      <c r="F2329">
        <v>0</v>
      </c>
      <c r="G2329">
        <v>0</v>
      </c>
      <c r="H2329">
        <v>0</v>
      </c>
      <c r="L2329">
        <v>70.007999999999996</v>
      </c>
      <c r="R2329">
        <v>169.559146</v>
      </c>
      <c r="S2329" t="s">
        <v>204</v>
      </c>
      <c r="T2329" s="247">
        <v>45200.312777777777</v>
      </c>
    </row>
    <row r="2330" spans="1:20" x14ac:dyDescent="0.35">
      <c r="A2330" t="s">
        <v>100</v>
      </c>
      <c r="B2330" t="s">
        <v>101</v>
      </c>
      <c r="C2330" t="s">
        <v>92</v>
      </c>
      <c r="D2330" s="29">
        <v>45506</v>
      </c>
      <c r="E2330">
        <v>0</v>
      </c>
      <c r="F2330">
        <v>0</v>
      </c>
      <c r="G2330">
        <v>0</v>
      </c>
      <c r="H2330">
        <v>0</v>
      </c>
      <c r="L2330">
        <v>70.007999999999996</v>
      </c>
      <c r="R2330">
        <v>169.559146</v>
      </c>
      <c r="S2330" t="s">
        <v>204</v>
      </c>
      <c r="T2330" s="247">
        <v>45200.313379629632</v>
      </c>
    </row>
    <row r="2331" spans="1:20" x14ac:dyDescent="0.35">
      <c r="A2331" t="s">
        <v>100</v>
      </c>
      <c r="B2331" t="s">
        <v>101</v>
      </c>
      <c r="C2331" t="s">
        <v>92</v>
      </c>
      <c r="D2331" s="29">
        <v>45507</v>
      </c>
      <c r="E2331">
        <v>0</v>
      </c>
      <c r="F2331">
        <v>0</v>
      </c>
      <c r="G2331">
        <v>0</v>
      </c>
      <c r="H2331">
        <v>0</v>
      </c>
      <c r="L2331">
        <v>70.007999999999996</v>
      </c>
      <c r="R2331">
        <v>169.559146</v>
      </c>
      <c r="S2331" t="s">
        <v>204</v>
      </c>
      <c r="T2331" s="247">
        <v>45200.31354166667</v>
      </c>
    </row>
    <row r="2332" spans="1:20" x14ac:dyDescent="0.35">
      <c r="A2332" t="s">
        <v>100</v>
      </c>
      <c r="B2332" t="s">
        <v>101</v>
      </c>
      <c r="C2332" t="s">
        <v>92</v>
      </c>
      <c r="D2332" s="29">
        <v>45508</v>
      </c>
      <c r="E2332">
        <v>0</v>
      </c>
      <c r="F2332">
        <v>0</v>
      </c>
      <c r="G2332">
        <v>0</v>
      </c>
      <c r="H2332">
        <v>0</v>
      </c>
      <c r="L2332">
        <v>70.007999999999996</v>
      </c>
      <c r="R2332">
        <v>169.559146</v>
      </c>
      <c r="S2332" t="s">
        <v>204</v>
      </c>
      <c r="T2332" s="247">
        <v>45200.313703703701</v>
      </c>
    </row>
    <row r="2333" spans="1:20" x14ac:dyDescent="0.35">
      <c r="A2333" t="s">
        <v>100</v>
      </c>
      <c r="B2333" t="s">
        <v>101</v>
      </c>
      <c r="C2333" t="s">
        <v>92</v>
      </c>
      <c r="D2333" s="29">
        <v>45509</v>
      </c>
      <c r="E2333">
        <v>0</v>
      </c>
      <c r="F2333">
        <v>0</v>
      </c>
      <c r="G2333">
        <v>0</v>
      </c>
      <c r="H2333">
        <v>0</v>
      </c>
      <c r="L2333">
        <v>70.007999999999996</v>
      </c>
      <c r="R2333">
        <v>169.559146</v>
      </c>
      <c r="S2333" t="s">
        <v>204</v>
      </c>
      <c r="T2333" s="247">
        <v>45200.313715277778</v>
      </c>
    </row>
    <row r="2334" spans="1:20" x14ac:dyDescent="0.35">
      <c r="A2334" t="s">
        <v>100</v>
      </c>
      <c r="B2334" t="s">
        <v>101</v>
      </c>
      <c r="C2334" t="s">
        <v>92</v>
      </c>
      <c r="D2334" s="29">
        <v>45510</v>
      </c>
      <c r="E2334">
        <v>0</v>
      </c>
      <c r="F2334">
        <v>0</v>
      </c>
      <c r="G2334">
        <v>0</v>
      </c>
      <c r="H2334">
        <v>0</v>
      </c>
      <c r="L2334">
        <v>70.007999999999996</v>
      </c>
      <c r="R2334">
        <v>169.559146</v>
      </c>
      <c r="S2334" t="s">
        <v>204</v>
      </c>
      <c r="T2334" s="247">
        <v>45200.313715277778</v>
      </c>
    </row>
    <row r="2335" spans="1:20" x14ac:dyDescent="0.35">
      <c r="A2335" t="s">
        <v>100</v>
      </c>
      <c r="B2335" t="s">
        <v>101</v>
      </c>
      <c r="C2335" t="s">
        <v>92</v>
      </c>
      <c r="D2335" s="29">
        <v>45511</v>
      </c>
      <c r="E2335">
        <v>0</v>
      </c>
      <c r="F2335">
        <v>0</v>
      </c>
      <c r="G2335">
        <v>0</v>
      </c>
      <c r="H2335">
        <v>0</v>
      </c>
      <c r="L2335">
        <v>70.007999999999996</v>
      </c>
      <c r="R2335">
        <v>169.559146</v>
      </c>
      <c r="S2335" t="s">
        <v>204</v>
      </c>
      <c r="T2335" s="247">
        <v>45200.313738425924</v>
      </c>
    </row>
    <row r="2336" spans="1:20" x14ac:dyDescent="0.35">
      <c r="A2336" t="s">
        <v>100</v>
      </c>
      <c r="B2336" t="s">
        <v>101</v>
      </c>
      <c r="C2336" t="s">
        <v>92</v>
      </c>
      <c r="D2336" s="29">
        <v>45512</v>
      </c>
      <c r="E2336">
        <v>0</v>
      </c>
      <c r="F2336">
        <v>0</v>
      </c>
      <c r="G2336">
        <v>0</v>
      </c>
      <c r="H2336">
        <v>0</v>
      </c>
      <c r="L2336">
        <v>70.007999999999996</v>
      </c>
      <c r="R2336">
        <v>169.559146</v>
      </c>
      <c r="S2336" t="s">
        <v>204</v>
      </c>
      <c r="T2336" s="247">
        <v>45200.313726851855</v>
      </c>
    </row>
    <row r="2337" spans="1:20" x14ac:dyDescent="0.35">
      <c r="A2337" t="s">
        <v>100</v>
      </c>
      <c r="B2337" t="s">
        <v>101</v>
      </c>
      <c r="C2337" t="s">
        <v>92</v>
      </c>
      <c r="D2337" s="29">
        <v>45513</v>
      </c>
      <c r="E2337">
        <v>0</v>
      </c>
      <c r="F2337">
        <v>0</v>
      </c>
      <c r="G2337">
        <v>0</v>
      </c>
      <c r="H2337">
        <v>0</v>
      </c>
      <c r="L2337">
        <v>70.007999999999996</v>
      </c>
      <c r="R2337">
        <v>169.559146</v>
      </c>
      <c r="S2337" t="s">
        <v>204</v>
      </c>
      <c r="T2337" s="247">
        <v>45200.313738425924</v>
      </c>
    </row>
    <row r="2338" spans="1:20" x14ac:dyDescent="0.35">
      <c r="A2338" t="s">
        <v>100</v>
      </c>
      <c r="B2338" t="s">
        <v>101</v>
      </c>
      <c r="C2338" t="s">
        <v>92</v>
      </c>
      <c r="D2338" s="29">
        <v>45514</v>
      </c>
      <c r="E2338">
        <v>0</v>
      </c>
      <c r="F2338">
        <v>0</v>
      </c>
      <c r="G2338">
        <v>0</v>
      </c>
      <c r="H2338">
        <v>0</v>
      </c>
      <c r="L2338">
        <v>70.007999999999996</v>
      </c>
      <c r="R2338">
        <v>169.559146</v>
      </c>
      <c r="S2338" t="s">
        <v>204</v>
      </c>
      <c r="T2338" s="247">
        <v>45200.313750000001</v>
      </c>
    </row>
    <row r="2339" spans="1:20" x14ac:dyDescent="0.35">
      <c r="A2339" t="s">
        <v>100</v>
      </c>
      <c r="B2339" t="s">
        <v>101</v>
      </c>
      <c r="C2339" t="s">
        <v>92</v>
      </c>
      <c r="D2339" s="29">
        <v>45515</v>
      </c>
      <c r="E2339">
        <v>0</v>
      </c>
      <c r="F2339">
        <v>0</v>
      </c>
      <c r="G2339">
        <v>0</v>
      </c>
      <c r="H2339">
        <v>0</v>
      </c>
      <c r="L2339">
        <v>70.007999999999996</v>
      </c>
      <c r="R2339">
        <v>169.559146</v>
      </c>
      <c r="S2339" t="s">
        <v>204</v>
      </c>
      <c r="T2339" s="247">
        <v>45200.313761574071</v>
      </c>
    </row>
    <row r="2340" spans="1:20" x14ac:dyDescent="0.35">
      <c r="A2340" t="s">
        <v>100</v>
      </c>
      <c r="B2340" t="s">
        <v>101</v>
      </c>
      <c r="C2340" t="s">
        <v>92</v>
      </c>
      <c r="D2340" s="29">
        <v>45516</v>
      </c>
      <c r="E2340">
        <v>0</v>
      </c>
      <c r="F2340">
        <v>0</v>
      </c>
      <c r="G2340">
        <v>0</v>
      </c>
      <c r="H2340">
        <v>0</v>
      </c>
      <c r="L2340">
        <v>70.007999999999996</v>
      </c>
      <c r="R2340">
        <v>169.559146</v>
      </c>
      <c r="S2340" t="s">
        <v>204</v>
      </c>
      <c r="T2340" s="247">
        <v>45200.313761574071</v>
      </c>
    </row>
    <row r="2341" spans="1:20" x14ac:dyDescent="0.35">
      <c r="A2341" t="s">
        <v>100</v>
      </c>
      <c r="B2341" t="s">
        <v>101</v>
      </c>
      <c r="C2341" t="s">
        <v>92</v>
      </c>
      <c r="D2341" s="29">
        <v>45517</v>
      </c>
      <c r="E2341">
        <v>0</v>
      </c>
      <c r="F2341">
        <v>0</v>
      </c>
      <c r="G2341">
        <v>0</v>
      </c>
      <c r="H2341">
        <v>0</v>
      </c>
      <c r="L2341">
        <v>70.007999999999996</v>
      </c>
      <c r="R2341">
        <v>169.559146</v>
      </c>
      <c r="S2341" t="s">
        <v>204</v>
      </c>
      <c r="T2341" s="247">
        <v>45200.313761574071</v>
      </c>
    </row>
    <row r="2342" spans="1:20" x14ac:dyDescent="0.35">
      <c r="A2342" t="s">
        <v>100</v>
      </c>
      <c r="B2342" t="s">
        <v>101</v>
      </c>
      <c r="C2342" t="s">
        <v>92</v>
      </c>
      <c r="D2342" s="29">
        <v>45518</v>
      </c>
      <c r="E2342">
        <v>0</v>
      </c>
      <c r="F2342">
        <v>0</v>
      </c>
      <c r="G2342">
        <v>0</v>
      </c>
      <c r="H2342">
        <v>0</v>
      </c>
      <c r="L2342">
        <v>70.007999999999996</v>
      </c>
      <c r="R2342">
        <v>169.559146</v>
      </c>
      <c r="S2342" t="s">
        <v>204</v>
      </c>
      <c r="T2342" s="247">
        <v>45200.313773148147</v>
      </c>
    </row>
    <row r="2343" spans="1:20" x14ac:dyDescent="0.35">
      <c r="A2343" t="s">
        <v>100</v>
      </c>
      <c r="B2343" t="s">
        <v>101</v>
      </c>
      <c r="C2343" t="s">
        <v>92</v>
      </c>
      <c r="D2343" s="29">
        <v>45519</v>
      </c>
      <c r="E2343">
        <v>0</v>
      </c>
      <c r="F2343">
        <v>0</v>
      </c>
      <c r="G2343">
        <v>0</v>
      </c>
      <c r="H2343">
        <v>0</v>
      </c>
      <c r="L2343">
        <v>70.007999999999996</v>
      </c>
      <c r="R2343">
        <v>169.559146</v>
      </c>
      <c r="S2343" t="s">
        <v>204</v>
      </c>
      <c r="T2343" s="247">
        <v>45200.313784722224</v>
      </c>
    </row>
    <row r="2344" spans="1:20" x14ac:dyDescent="0.35">
      <c r="A2344" t="s">
        <v>100</v>
      </c>
      <c r="B2344" t="s">
        <v>101</v>
      </c>
      <c r="C2344" t="s">
        <v>92</v>
      </c>
      <c r="D2344" s="29">
        <v>45520</v>
      </c>
      <c r="E2344">
        <v>0</v>
      </c>
      <c r="F2344">
        <v>0</v>
      </c>
      <c r="G2344">
        <v>0</v>
      </c>
      <c r="H2344">
        <v>0</v>
      </c>
      <c r="L2344">
        <v>70.007999999999996</v>
      </c>
      <c r="R2344">
        <v>169.559146</v>
      </c>
      <c r="S2344" t="s">
        <v>204</v>
      </c>
      <c r="T2344" s="247">
        <v>45200.313784722224</v>
      </c>
    </row>
    <row r="2345" spans="1:20" x14ac:dyDescent="0.35">
      <c r="A2345" t="s">
        <v>100</v>
      </c>
      <c r="B2345" t="s">
        <v>101</v>
      </c>
      <c r="C2345" t="s">
        <v>92</v>
      </c>
      <c r="D2345" s="29">
        <v>45521</v>
      </c>
      <c r="E2345">
        <v>0</v>
      </c>
      <c r="F2345">
        <v>0</v>
      </c>
      <c r="G2345">
        <v>0</v>
      </c>
      <c r="H2345">
        <v>0</v>
      </c>
      <c r="L2345">
        <v>70.007999999999996</v>
      </c>
      <c r="R2345">
        <v>169.559146</v>
      </c>
      <c r="S2345" t="s">
        <v>204</v>
      </c>
      <c r="T2345" s="247">
        <v>45200.313796296294</v>
      </c>
    </row>
    <row r="2346" spans="1:20" x14ac:dyDescent="0.35">
      <c r="A2346" t="s">
        <v>100</v>
      </c>
      <c r="B2346" t="s">
        <v>101</v>
      </c>
      <c r="C2346" t="s">
        <v>92</v>
      </c>
      <c r="D2346" s="29">
        <v>45522</v>
      </c>
      <c r="E2346">
        <v>0</v>
      </c>
      <c r="F2346">
        <v>0</v>
      </c>
      <c r="G2346">
        <v>0</v>
      </c>
      <c r="H2346">
        <v>0</v>
      </c>
      <c r="L2346">
        <v>70.007999999999996</v>
      </c>
      <c r="R2346">
        <v>169.559146</v>
      </c>
      <c r="S2346" t="s">
        <v>204</v>
      </c>
      <c r="T2346" s="247">
        <v>45200.313807870371</v>
      </c>
    </row>
    <row r="2347" spans="1:20" x14ac:dyDescent="0.35">
      <c r="A2347" t="s">
        <v>100</v>
      </c>
      <c r="B2347" t="s">
        <v>101</v>
      </c>
      <c r="C2347" t="s">
        <v>92</v>
      </c>
      <c r="D2347" s="29">
        <v>45523</v>
      </c>
      <c r="E2347">
        <v>0</v>
      </c>
      <c r="F2347">
        <v>0</v>
      </c>
      <c r="G2347">
        <v>0</v>
      </c>
      <c r="H2347">
        <v>0</v>
      </c>
      <c r="L2347">
        <v>70.007999999999996</v>
      </c>
      <c r="R2347">
        <v>169.559146</v>
      </c>
      <c r="S2347" t="s">
        <v>204</v>
      </c>
      <c r="T2347" s="247">
        <v>45200.313807870371</v>
      </c>
    </row>
    <row r="2348" spans="1:20" x14ac:dyDescent="0.35">
      <c r="A2348" t="s">
        <v>100</v>
      </c>
      <c r="B2348" t="s">
        <v>101</v>
      </c>
      <c r="C2348" t="s">
        <v>92</v>
      </c>
      <c r="D2348" s="29">
        <v>45524</v>
      </c>
      <c r="E2348">
        <v>0</v>
      </c>
      <c r="F2348">
        <v>0</v>
      </c>
      <c r="G2348">
        <v>0</v>
      </c>
      <c r="H2348">
        <v>0</v>
      </c>
      <c r="L2348">
        <v>70.007999999999996</v>
      </c>
      <c r="R2348">
        <v>169.559146</v>
      </c>
      <c r="S2348" t="s">
        <v>204</v>
      </c>
      <c r="T2348" s="247">
        <v>45200.313819444447</v>
      </c>
    </row>
    <row r="2349" spans="1:20" x14ac:dyDescent="0.35">
      <c r="A2349" t="s">
        <v>100</v>
      </c>
      <c r="B2349" t="s">
        <v>101</v>
      </c>
      <c r="C2349" t="s">
        <v>92</v>
      </c>
      <c r="D2349" s="29">
        <v>45525</v>
      </c>
      <c r="E2349">
        <v>0</v>
      </c>
      <c r="F2349">
        <v>0</v>
      </c>
      <c r="G2349">
        <v>0</v>
      </c>
      <c r="H2349">
        <v>0</v>
      </c>
      <c r="L2349">
        <v>70.007999999999996</v>
      </c>
      <c r="R2349">
        <v>169.559146</v>
      </c>
      <c r="S2349" t="s">
        <v>204</v>
      </c>
      <c r="T2349" s="247">
        <v>45200.313819444447</v>
      </c>
    </row>
    <row r="2350" spans="1:20" x14ac:dyDescent="0.35">
      <c r="A2350" t="s">
        <v>100</v>
      </c>
      <c r="B2350" t="s">
        <v>101</v>
      </c>
      <c r="C2350" t="s">
        <v>92</v>
      </c>
      <c r="D2350" s="29">
        <v>45526</v>
      </c>
      <c r="E2350">
        <v>0</v>
      </c>
      <c r="F2350">
        <v>0</v>
      </c>
      <c r="G2350">
        <v>0</v>
      </c>
      <c r="H2350">
        <v>0</v>
      </c>
      <c r="L2350">
        <v>70.007999999999996</v>
      </c>
      <c r="R2350">
        <v>169.559146</v>
      </c>
      <c r="S2350" t="s">
        <v>204</v>
      </c>
      <c r="T2350" s="247">
        <v>45200.313819444447</v>
      </c>
    </row>
    <row r="2351" spans="1:20" x14ac:dyDescent="0.35">
      <c r="A2351" t="s">
        <v>100</v>
      </c>
      <c r="B2351" t="s">
        <v>101</v>
      </c>
      <c r="C2351" t="s">
        <v>92</v>
      </c>
      <c r="D2351" s="29">
        <v>45527</v>
      </c>
      <c r="E2351">
        <v>0</v>
      </c>
      <c r="F2351">
        <v>0</v>
      </c>
      <c r="G2351">
        <v>0</v>
      </c>
      <c r="H2351">
        <v>0</v>
      </c>
      <c r="L2351">
        <v>70.007999999999996</v>
      </c>
      <c r="R2351">
        <v>169.559146</v>
      </c>
      <c r="S2351" t="s">
        <v>204</v>
      </c>
      <c r="T2351" s="247">
        <v>45200.313819444447</v>
      </c>
    </row>
    <row r="2352" spans="1:20" x14ac:dyDescent="0.35">
      <c r="A2352" t="s">
        <v>100</v>
      </c>
      <c r="B2352" t="s">
        <v>101</v>
      </c>
      <c r="C2352" t="s">
        <v>92</v>
      </c>
      <c r="D2352" s="29">
        <v>45528</v>
      </c>
      <c r="E2352">
        <v>0</v>
      </c>
      <c r="F2352">
        <v>0</v>
      </c>
      <c r="G2352">
        <v>0</v>
      </c>
      <c r="H2352">
        <v>0</v>
      </c>
      <c r="L2352">
        <v>70.007999999999996</v>
      </c>
      <c r="R2352">
        <v>169.559146</v>
      </c>
      <c r="S2352" t="s">
        <v>204</v>
      </c>
      <c r="T2352" s="247">
        <v>45200.313842592594</v>
      </c>
    </row>
    <row r="2353" spans="1:20" x14ac:dyDescent="0.35">
      <c r="A2353" t="s">
        <v>100</v>
      </c>
      <c r="B2353" t="s">
        <v>101</v>
      </c>
      <c r="C2353" t="s">
        <v>92</v>
      </c>
      <c r="D2353" s="29">
        <v>45529</v>
      </c>
      <c r="E2353">
        <v>0</v>
      </c>
      <c r="F2353">
        <v>0</v>
      </c>
      <c r="G2353">
        <v>0</v>
      </c>
      <c r="H2353">
        <v>0</v>
      </c>
      <c r="L2353">
        <v>70.007999999999996</v>
      </c>
      <c r="R2353">
        <v>169.559146</v>
      </c>
      <c r="S2353" t="s">
        <v>204</v>
      </c>
      <c r="T2353" s="247">
        <v>45200.313831018517</v>
      </c>
    </row>
    <row r="2354" spans="1:20" x14ac:dyDescent="0.35">
      <c r="A2354" t="s">
        <v>100</v>
      </c>
      <c r="B2354" t="s">
        <v>101</v>
      </c>
      <c r="C2354" t="s">
        <v>92</v>
      </c>
      <c r="D2354" s="29">
        <v>45530</v>
      </c>
      <c r="E2354">
        <v>0</v>
      </c>
      <c r="F2354">
        <v>0</v>
      </c>
      <c r="G2354">
        <v>0</v>
      </c>
      <c r="H2354">
        <v>0</v>
      </c>
      <c r="L2354">
        <v>70.007999999999996</v>
      </c>
      <c r="R2354">
        <v>169.559146</v>
      </c>
      <c r="S2354" t="s">
        <v>204</v>
      </c>
      <c r="T2354" s="247">
        <v>45200.313842592594</v>
      </c>
    </row>
    <row r="2355" spans="1:20" x14ac:dyDescent="0.35">
      <c r="A2355" t="s">
        <v>100</v>
      </c>
      <c r="B2355" t="s">
        <v>101</v>
      </c>
      <c r="C2355" t="s">
        <v>92</v>
      </c>
      <c r="D2355" s="29">
        <v>45531</v>
      </c>
      <c r="E2355">
        <v>0</v>
      </c>
      <c r="F2355">
        <v>0</v>
      </c>
      <c r="G2355">
        <v>0</v>
      </c>
      <c r="H2355">
        <v>0</v>
      </c>
      <c r="L2355">
        <v>70.007999999999996</v>
      </c>
      <c r="R2355">
        <v>169.559146</v>
      </c>
      <c r="S2355" t="s">
        <v>204</v>
      </c>
      <c r="T2355" s="247">
        <v>45200.313854166663</v>
      </c>
    </row>
    <row r="2356" spans="1:20" x14ac:dyDescent="0.35">
      <c r="A2356" t="s">
        <v>100</v>
      </c>
      <c r="B2356" t="s">
        <v>101</v>
      </c>
      <c r="C2356" t="s">
        <v>92</v>
      </c>
      <c r="D2356" s="29">
        <v>45532</v>
      </c>
      <c r="E2356">
        <v>0</v>
      </c>
      <c r="F2356">
        <v>0</v>
      </c>
      <c r="G2356">
        <v>0</v>
      </c>
      <c r="H2356">
        <v>0</v>
      </c>
      <c r="L2356">
        <v>70.007999999999996</v>
      </c>
      <c r="R2356">
        <v>169.559146</v>
      </c>
      <c r="S2356" t="s">
        <v>204</v>
      </c>
      <c r="T2356" s="247">
        <v>45200.313854166663</v>
      </c>
    </row>
    <row r="2357" spans="1:20" x14ac:dyDescent="0.35">
      <c r="A2357" t="s">
        <v>100</v>
      </c>
      <c r="B2357" t="s">
        <v>101</v>
      </c>
      <c r="C2357" t="s">
        <v>92</v>
      </c>
      <c r="D2357" s="29">
        <v>45533</v>
      </c>
      <c r="E2357">
        <v>0</v>
      </c>
      <c r="F2357">
        <v>0</v>
      </c>
      <c r="G2357">
        <v>0</v>
      </c>
      <c r="H2357">
        <v>0</v>
      </c>
      <c r="L2357">
        <v>70.007999999999996</v>
      </c>
      <c r="R2357">
        <v>169.559146</v>
      </c>
      <c r="S2357" t="s">
        <v>204</v>
      </c>
      <c r="T2357" s="247">
        <v>45200.313854166663</v>
      </c>
    </row>
    <row r="2358" spans="1:20" x14ac:dyDescent="0.35">
      <c r="A2358" t="s">
        <v>100</v>
      </c>
      <c r="B2358" t="s">
        <v>101</v>
      </c>
      <c r="C2358" t="s">
        <v>92</v>
      </c>
      <c r="D2358" s="29">
        <v>45534</v>
      </c>
      <c r="E2358">
        <v>0</v>
      </c>
      <c r="F2358">
        <v>0</v>
      </c>
      <c r="G2358">
        <v>0</v>
      </c>
      <c r="H2358">
        <v>0</v>
      </c>
      <c r="L2358">
        <v>70.007999999999996</v>
      </c>
      <c r="R2358">
        <v>169.559146</v>
      </c>
      <c r="S2358" t="s">
        <v>204</v>
      </c>
      <c r="T2358" s="247">
        <v>45200.31386574074</v>
      </c>
    </row>
    <row r="2359" spans="1:20" x14ac:dyDescent="0.35">
      <c r="A2359" t="s">
        <v>100</v>
      </c>
      <c r="B2359" t="s">
        <v>101</v>
      </c>
      <c r="C2359" t="s">
        <v>92</v>
      </c>
      <c r="D2359" s="29">
        <v>45535</v>
      </c>
      <c r="E2359">
        <v>0</v>
      </c>
      <c r="F2359">
        <v>0</v>
      </c>
      <c r="G2359">
        <v>0</v>
      </c>
      <c r="H2359">
        <v>0</v>
      </c>
      <c r="L2359">
        <v>70.007999999999996</v>
      </c>
      <c r="R2359">
        <v>169.559146</v>
      </c>
      <c r="S2359" t="s">
        <v>204</v>
      </c>
      <c r="T2359" s="247">
        <v>45200.31386574074</v>
      </c>
    </row>
    <row r="2360" spans="1:20" x14ac:dyDescent="0.35">
      <c r="A2360" t="s">
        <v>100</v>
      </c>
      <c r="B2360" t="s">
        <v>101</v>
      </c>
      <c r="C2360" t="s">
        <v>92</v>
      </c>
      <c r="D2360" s="29">
        <v>45536</v>
      </c>
      <c r="E2360">
        <v>0</v>
      </c>
      <c r="F2360">
        <v>0</v>
      </c>
      <c r="G2360">
        <v>0</v>
      </c>
      <c r="H2360">
        <v>0</v>
      </c>
      <c r="L2360">
        <v>70.007999999999996</v>
      </c>
      <c r="R2360">
        <v>169.559146</v>
      </c>
      <c r="S2360" t="s">
        <v>204</v>
      </c>
      <c r="T2360" s="247">
        <v>45231.313298611109</v>
      </c>
    </row>
    <row r="2361" spans="1:20" x14ac:dyDescent="0.35">
      <c r="A2361" t="s">
        <v>100</v>
      </c>
      <c r="B2361" t="s">
        <v>101</v>
      </c>
      <c r="C2361" t="s">
        <v>92</v>
      </c>
      <c r="D2361" s="29">
        <v>45537</v>
      </c>
      <c r="E2361">
        <v>0</v>
      </c>
      <c r="F2361">
        <v>0</v>
      </c>
      <c r="G2361">
        <v>0</v>
      </c>
      <c r="H2361">
        <v>0</v>
      </c>
      <c r="L2361">
        <v>70.007999999999996</v>
      </c>
      <c r="R2361">
        <v>169.559146</v>
      </c>
      <c r="S2361" t="s">
        <v>204</v>
      </c>
      <c r="T2361" s="247">
        <v>45231.313738425924</v>
      </c>
    </row>
    <row r="2362" spans="1:20" x14ac:dyDescent="0.35">
      <c r="A2362" t="s">
        <v>100</v>
      </c>
      <c r="B2362" t="s">
        <v>101</v>
      </c>
      <c r="C2362" t="s">
        <v>92</v>
      </c>
      <c r="D2362" s="29">
        <v>45538</v>
      </c>
      <c r="E2362">
        <v>0</v>
      </c>
      <c r="F2362">
        <v>0</v>
      </c>
      <c r="G2362">
        <v>0</v>
      </c>
      <c r="H2362">
        <v>0</v>
      </c>
      <c r="L2362">
        <v>70.007999999999996</v>
      </c>
      <c r="R2362">
        <v>169.559146</v>
      </c>
      <c r="S2362" t="s">
        <v>204</v>
      </c>
      <c r="T2362" s="247">
        <v>45231.313750000001</v>
      </c>
    </row>
    <row r="2363" spans="1:20" x14ac:dyDescent="0.35">
      <c r="A2363" t="s">
        <v>100</v>
      </c>
      <c r="B2363" t="s">
        <v>101</v>
      </c>
      <c r="C2363" t="s">
        <v>92</v>
      </c>
      <c r="D2363" s="29">
        <v>45539</v>
      </c>
      <c r="E2363">
        <v>0</v>
      </c>
      <c r="F2363">
        <v>0</v>
      </c>
      <c r="G2363">
        <v>0</v>
      </c>
      <c r="H2363">
        <v>0</v>
      </c>
      <c r="L2363">
        <v>70.007999999999996</v>
      </c>
      <c r="R2363">
        <v>169.559146</v>
      </c>
      <c r="S2363" t="s">
        <v>204</v>
      </c>
      <c r="T2363" s="247">
        <v>45231.313773148147</v>
      </c>
    </row>
    <row r="2364" spans="1:20" x14ac:dyDescent="0.35">
      <c r="A2364" t="s">
        <v>100</v>
      </c>
      <c r="B2364" t="s">
        <v>101</v>
      </c>
      <c r="C2364" t="s">
        <v>92</v>
      </c>
      <c r="D2364" s="29">
        <v>45540</v>
      </c>
      <c r="E2364">
        <v>0</v>
      </c>
      <c r="F2364">
        <v>0</v>
      </c>
      <c r="G2364">
        <v>0</v>
      </c>
      <c r="H2364">
        <v>0</v>
      </c>
      <c r="L2364">
        <v>70.007999999999996</v>
      </c>
      <c r="R2364">
        <v>169.559146</v>
      </c>
      <c r="S2364" t="s">
        <v>204</v>
      </c>
      <c r="T2364" s="247">
        <v>45231.313784722224</v>
      </c>
    </row>
    <row r="2365" spans="1:20" x14ac:dyDescent="0.35">
      <c r="A2365" t="s">
        <v>100</v>
      </c>
      <c r="B2365" t="s">
        <v>101</v>
      </c>
      <c r="C2365" t="s">
        <v>92</v>
      </c>
      <c r="D2365" s="29">
        <v>45541</v>
      </c>
      <c r="E2365">
        <v>0</v>
      </c>
      <c r="F2365">
        <v>0</v>
      </c>
      <c r="G2365">
        <v>0</v>
      </c>
      <c r="H2365">
        <v>0</v>
      </c>
      <c r="L2365">
        <v>70.007999999999996</v>
      </c>
      <c r="R2365">
        <v>169.559146</v>
      </c>
      <c r="S2365" t="s">
        <v>204</v>
      </c>
      <c r="T2365" s="247">
        <v>45231.313807870371</v>
      </c>
    </row>
    <row r="2366" spans="1:20" x14ac:dyDescent="0.35">
      <c r="A2366" t="s">
        <v>100</v>
      </c>
      <c r="B2366" t="s">
        <v>101</v>
      </c>
      <c r="C2366" t="s">
        <v>92</v>
      </c>
      <c r="D2366" s="29">
        <v>45542</v>
      </c>
      <c r="E2366">
        <v>0</v>
      </c>
      <c r="F2366">
        <v>0</v>
      </c>
      <c r="G2366">
        <v>0</v>
      </c>
      <c r="H2366">
        <v>0</v>
      </c>
      <c r="L2366">
        <v>70.007999999999996</v>
      </c>
      <c r="R2366">
        <v>169.559146</v>
      </c>
      <c r="S2366" t="s">
        <v>204</v>
      </c>
      <c r="T2366" s="247">
        <v>45231.313831018517</v>
      </c>
    </row>
    <row r="2367" spans="1:20" x14ac:dyDescent="0.35">
      <c r="A2367" t="s">
        <v>100</v>
      </c>
      <c r="B2367" t="s">
        <v>101</v>
      </c>
      <c r="C2367" t="s">
        <v>92</v>
      </c>
      <c r="D2367" s="29">
        <v>45543</v>
      </c>
      <c r="E2367">
        <v>0</v>
      </c>
      <c r="F2367">
        <v>0</v>
      </c>
      <c r="G2367">
        <v>0</v>
      </c>
      <c r="H2367">
        <v>0</v>
      </c>
      <c r="L2367">
        <v>70.007999999999996</v>
      </c>
      <c r="R2367">
        <v>169.559146</v>
      </c>
      <c r="S2367" t="s">
        <v>204</v>
      </c>
      <c r="T2367" s="247">
        <v>45231.313842592594</v>
      </c>
    </row>
    <row r="2368" spans="1:20" x14ac:dyDescent="0.35">
      <c r="A2368" t="s">
        <v>100</v>
      </c>
      <c r="B2368" t="s">
        <v>101</v>
      </c>
      <c r="C2368" t="s">
        <v>92</v>
      </c>
      <c r="D2368" s="29">
        <v>45544</v>
      </c>
      <c r="E2368">
        <v>0</v>
      </c>
      <c r="F2368">
        <v>0</v>
      </c>
      <c r="G2368">
        <v>0</v>
      </c>
      <c r="H2368">
        <v>0</v>
      </c>
      <c r="L2368">
        <v>70.007999999999996</v>
      </c>
      <c r="R2368">
        <v>169.559146</v>
      </c>
      <c r="S2368" t="s">
        <v>204</v>
      </c>
      <c r="T2368" s="247">
        <v>45231.313854166663</v>
      </c>
    </row>
    <row r="2369" spans="1:20" x14ac:dyDescent="0.35">
      <c r="A2369" t="s">
        <v>100</v>
      </c>
      <c r="B2369" t="s">
        <v>101</v>
      </c>
      <c r="C2369" t="s">
        <v>92</v>
      </c>
      <c r="D2369" s="29">
        <v>45545</v>
      </c>
      <c r="E2369">
        <v>0</v>
      </c>
      <c r="F2369">
        <v>0</v>
      </c>
      <c r="G2369">
        <v>0</v>
      </c>
      <c r="H2369">
        <v>0</v>
      </c>
      <c r="L2369">
        <v>70.007999999999996</v>
      </c>
      <c r="R2369">
        <v>169.559146</v>
      </c>
      <c r="S2369" t="s">
        <v>204</v>
      </c>
      <c r="T2369" s="247">
        <v>45231.31386574074</v>
      </c>
    </row>
    <row r="2370" spans="1:20" x14ac:dyDescent="0.35">
      <c r="A2370" t="s">
        <v>100</v>
      </c>
      <c r="B2370" t="s">
        <v>101</v>
      </c>
      <c r="C2370" t="s">
        <v>92</v>
      </c>
      <c r="D2370" s="29">
        <v>45546</v>
      </c>
      <c r="E2370">
        <v>0</v>
      </c>
      <c r="F2370">
        <v>0</v>
      </c>
      <c r="G2370">
        <v>0</v>
      </c>
      <c r="H2370">
        <v>0</v>
      </c>
      <c r="L2370">
        <v>70.007999999999996</v>
      </c>
      <c r="R2370">
        <v>169.559146</v>
      </c>
      <c r="S2370" t="s">
        <v>204</v>
      </c>
      <c r="T2370" s="247">
        <v>45231.313877314817</v>
      </c>
    </row>
    <row r="2371" spans="1:20" x14ac:dyDescent="0.35">
      <c r="A2371" t="s">
        <v>100</v>
      </c>
      <c r="B2371" t="s">
        <v>101</v>
      </c>
      <c r="C2371" t="s">
        <v>92</v>
      </c>
      <c r="D2371" s="29">
        <v>45547</v>
      </c>
      <c r="E2371">
        <v>0</v>
      </c>
      <c r="F2371">
        <v>0</v>
      </c>
      <c r="G2371">
        <v>0</v>
      </c>
      <c r="H2371">
        <v>0</v>
      </c>
      <c r="L2371">
        <v>70.007999999999996</v>
      </c>
      <c r="R2371">
        <v>169.559146</v>
      </c>
      <c r="S2371" t="s">
        <v>204</v>
      </c>
      <c r="T2371" s="247">
        <v>45231.313900462963</v>
      </c>
    </row>
    <row r="2372" spans="1:20" x14ac:dyDescent="0.35">
      <c r="A2372" t="s">
        <v>100</v>
      </c>
      <c r="B2372" t="s">
        <v>101</v>
      </c>
      <c r="C2372" t="s">
        <v>92</v>
      </c>
      <c r="D2372" s="29">
        <v>45548</v>
      </c>
      <c r="E2372">
        <v>0</v>
      </c>
      <c r="F2372">
        <v>0</v>
      </c>
      <c r="G2372">
        <v>0</v>
      </c>
      <c r="H2372">
        <v>0</v>
      </c>
      <c r="L2372">
        <v>70.007999999999996</v>
      </c>
      <c r="R2372">
        <v>169.559146</v>
      </c>
      <c r="S2372" t="s">
        <v>204</v>
      </c>
      <c r="T2372" s="247">
        <v>45231.313935185186</v>
      </c>
    </row>
    <row r="2373" spans="1:20" x14ac:dyDescent="0.35">
      <c r="A2373" t="s">
        <v>100</v>
      </c>
      <c r="B2373" t="s">
        <v>101</v>
      </c>
      <c r="C2373" t="s">
        <v>92</v>
      </c>
      <c r="D2373" s="29">
        <v>45549</v>
      </c>
      <c r="E2373">
        <v>0</v>
      </c>
      <c r="F2373">
        <v>0</v>
      </c>
      <c r="G2373">
        <v>0</v>
      </c>
      <c r="H2373">
        <v>0</v>
      </c>
      <c r="L2373">
        <v>70.007999999999996</v>
      </c>
      <c r="R2373">
        <v>169.559146</v>
      </c>
      <c r="S2373" t="s">
        <v>204</v>
      </c>
      <c r="T2373" s="247">
        <v>45231.313969907409</v>
      </c>
    </row>
    <row r="2374" spans="1:20" x14ac:dyDescent="0.35">
      <c r="A2374" t="s">
        <v>100</v>
      </c>
      <c r="B2374" t="s">
        <v>101</v>
      </c>
      <c r="C2374" t="s">
        <v>92</v>
      </c>
      <c r="D2374" s="29">
        <v>45550</v>
      </c>
      <c r="E2374">
        <v>0</v>
      </c>
      <c r="F2374">
        <v>0</v>
      </c>
      <c r="G2374">
        <v>0</v>
      </c>
      <c r="H2374">
        <v>0</v>
      </c>
      <c r="L2374">
        <v>70.007999999999996</v>
      </c>
      <c r="R2374">
        <v>169.559146</v>
      </c>
      <c r="S2374" t="s">
        <v>204</v>
      </c>
      <c r="T2374" s="247">
        <v>45231.313981481479</v>
      </c>
    </row>
    <row r="2375" spans="1:20" x14ac:dyDescent="0.35">
      <c r="A2375" t="s">
        <v>100</v>
      </c>
      <c r="B2375" t="s">
        <v>101</v>
      </c>
      <c r="C2375" t="s">
        <v>92</v>
      </c>
      <c r="D2375" s="29">
        <v>45551</v>
      </c>
      <c r="E2375">
        <v>0</v>
      </c>
      <c r="F2375">
        <v>0</v>
      </c>
      <c r="G2375">
        <v>0</v>
      </c>
      <c r="H2375">
        <v>0</v>
      </c>
      <c r="L2375">
        <v>70.007999999999996</v>
      </c>
      <c r="R2375">
        <v>169.559146</v>
      </c>
      <c r="S2375" t="s">
        <v>204</v>
      </c>
      <c r="T2375" s="247">
        <v>45231.313993055555</v>
      </c>
    </row>
    <row r="2376" spans="1:20" x14ac:dyDescent="0.35">
      <c r="A2376" t="s">
        <v>100</v>
      </c>
      <c r="B2376" t="s">
        <v>101</v>
      </c>
      <c r="C2376" t="s">
        <v>92</v>
      </c>
      <c r="D2376" s="29">
        <v>45552</v>
      </c>
      <c r="E2376">
        <v>0</v>
      </c>
      <c r="F2376">
        <v>0</v>
      </c>
      <c r="G2376">
        <v>0</v>
      </c>
      <c r="H2376">
        <v>0</v>
      </c>
      <c r="L2376">
        <v>70.007999999999996</v>
      </c>
      <c r="R2376">
        <v>169.559146</v>
      </c>
      <c r="S2376" t="s">
        <v>204</v>
      </c>
      <c r="T2376" s="247">
        <v>45231.313993055555</v>
      </c>
    </row>
    <row r="2377" spans="1:20" x14ac:dyDescent="0.35">
      <c r="A2377" t="s">
        <v>100</v>
      </c>
      <c r="B2377" t="s">
        <v>101</v>
      </c>
      <c r="C2377" t="s">
        <v>92</v>
      </c>
      <c r="D2377" s="29">
        <v>45553</v>
      </c>
      <c r="E2377">
        <v>0</v>
      </c>
      <c r="F2377">
        <v>0</v>
      </c>
      <c r="G2377">
        <v>0</v>
      </c>
      <c r="H2377">
        <v>0</v>
      </c>
      <c r="L2377">
        <v>70.007999999999996</v>
      </c>
      <c r="R2377">
        <v>169.559146</v>
      </c>
      <c r="S2377" t="s">
        <v>204</v>
      </c>
      <c r="T2377" s="247">
        <v>45231.314004629632</v>
      </c>
    </row>
    <row r="2378" spans="1:20" x14ac:dyDescent="0.35">
      <c r="A2378" t="s">
        <v>100</v>
      </c>
      <c r="B2378" t="s">
        <v>101</v>
      </c>
      <c r="C2378" t="s">
        <v>92</v>
      </c>
      <c r="D2378" s="29">
        <v>45554</v>
      </c>
      <c r="E2378">
        <v>0</v>
      </c>
      <c r="F2378">
        <v>0</v>
      </c>
      <c r="G2378">
        <v>0</v>
      </c>
      <c r="H2378">
        <v>0</v>
      </c>
      <c r="L2378">
        <v>70.007999999999996</v>
      </c>
      <c r="R2378">
        <v>169.559146</v>
      </c>
      <c r="S2378" t="s">
        <v>204</v>
      </c>
      <c r="T2378" s="247">
        <v>45231.314016203702</v>
      </c>
    </row>
    <row r="2379" spans="1:20" x14ac:dyDescent="0.35">
      <c r="A2379" t="s">
        <v>100</v>
      </c>
      <c r="B2379" t="s">
        <v>101</v>
      </c>
      <c r="C2379" t="s">
        <v>92</v>
      </c>
      <c r="D2379" s="29">
        <v>45555</v>
      </c>
      <c r="E2379">
        <v>0</v>
      </c>
      <c r="F2379">
        <v>0</v>
      </c>
      <c r="G2379">
        <v>0</v>
      </c>
      <c r="H2379">
        <v>0</v>
      </c>
      <c r="L2379">
        <v>70.007999999999996</v>
      </c>
      <c r="R2379">
        <v>169.559146</v>
      </c>
      <c r="S2379" t="s">
        <v>204</v>
      </c>
      <c r="T2379" s="247">
        <v>45231.314027777778</v>
      </c>
    </row>
    <row r="2380" spans="1:20" x14ac:dyDescent="0.35">
      <c r="A2380" t="s">
        <v>100</v>
      </c>
      <c r="B2380" t="s">
        <v>101</v>
      </c>
      <c r="C2380" t="s">
        <v>92</v>
      </c>
      <c r="D2380" s="29">
        <v>45556</v>
      </c>
      <c r="E2380">
        <v>0</v>
      </c>
      <c r="F2380">
        <v>0</v>
      </c>
      <c r="G2380">
        <v>0</v>
      </c>
      <c r="H2380">
        <v>0</v>
      </c>
      <c r="L2380">
        <v>70.007999999999996</v>
      </c>
      <c r="R2380">
        <v>169.559146</v>
      </c>
      <c r="S2380" t="s">
        <v>204</v>
      </c>
      <c r="T2380" s="247">
        <v>45231.314039351855</v>
      </c>
    </row>
    <row r="2381" spans="1:20" x14ac:dyDescent="0.35">
      <c r="A2381" t="s">
        <v>100</v>
      </c>
      <c r="B2381" t="s">
        <v>101</v>
      </c>
      <c r="C2381" t="s">
        <v>92</v>
      </c>
      <c r="D2381" s="29">
        <v>45557</v>
      </c>
      <c r="E2381">
        <v>0</v>
      </c>
      <c r="F2381">
        <v>0</v>
      </c>
      <c r="G2381">
        <v>0</v>
      </c>
      <c r="H2381">
        <v>0</v>
      </c>
      <c r="L2381">
        <v>70.007999999999996</v>
      </c>
      <c r="R2381">
        <v>169.559146</v>
      </c>
      <c r="S2381" t="s">
        <v>204</v>
      </c>
      <c r="T2381" s="247">
        <v>45231.314050925925</v>
      </c>
    </row>
    <row r="2382" spans="1:20" x14ac:dyDescent="0.35">
      <c r="A2382" t="s">
        <v>100</v>
      </c>
      <c r="B2382" t="s">
        <v>101</v>
      </c>
      <c r="C2382" t="s">
        <v>92</v>
      </c>
      <c r="D2382" s="29">
        <v>45558</v>
      </c>
      <c r="E2382">
        <v>0</v>
      </c>
      <c r="F2382">
        <v>0</v>
      </c>
      <c r="G2382">
        <v>0</v>
      </c>
      <c r="H2382">
        <v>0</v>
      </c>
      <c r="L2382">
        <v>70.007999999999996</v>
      </c>
      <c r="R2382">
        <v>169.559146</v>
      </c>
      <c r="S2382" t="s">
        <v>204</v>
      </c>
      <c r="T2382" s="247">
        <v>45231.314062500001</v>
      </c>
    </row>
    <row r="2383" spans="1:20" x14ac:dyDescent="0.35">
      <c r="A2383" t="s">
        <v>100</v>
      </c>
      <c r="B2383" t="s">
        <v>101</v>
      </c>
      <c r="C2383" t="s">
        <v>92</v>
      </c>
      <c r="D2383" s="29">
        <v>45559</v>
      </c>
      <c r="E2383">
        <v>0</v>
      </c>
      <c r="F2383">
        <v>0</v>
      </c>
      <c r="G2383">
        <v>0</v>
      </c>
      <c r="H2383">
        <v>0</v>
      </c>
      <c r="L2383">
        <v>70.007999999999996</v>
      </c>
      <c r="R2383">
        <v>169.559146</v>
      </c>
      <c r="S2383" t="s">
        <v>204</v>
      </c>
      <c r="T2383" s="247">
        <v>45231.314074074071</v>
      </c>
    </row>
    <row r="2384" spans="1:20" x14ac:dyDescent="0.35">
      <c r="A2384" t="s">
        <v>100</v>
      </c>
      <c r="B2384" t="s">
        <v>101</v>
      </c>
      <c r="C2384" t="s">
        <v>92</v>
      </c>
      <c r="D2384" s="29">
        <v>45560</v>
      </c>
      <c r="E2384">
        <v>0</v>
      </c>
      <c r="F2384">
        <v>0</v>
      </c>
      <c r="G2384">
        <v>0</v>
      </c>
      <c r="H2384">
        <v>0</v>
      </c>
      <c r="L2384">
        <v>70.007999999999996</v>
      </c>
      <c r="R2384">
        <v>169.559146</v>
      </c>
      <c r="S2384" t="s">
        <v>204</v>
      </c>
      <c r="T2384" s="247">
        <v>45231.314085648148</v>
      </c>
    </row>
    <row r="2385" spans="1:20" x14ac:dyDescent="0.35">
      <c r="A2385" t="s">
        <v>100</v>
      </c>
      <c r="B2385" t="s">
        <v>101</v>
      </c>
      <c r="C2385" t="s">
        <v>92</v>
      </c>
      <c r="D2385" s="29">
        <v>45561</v>
      </c>
      <c r="E2385">
        <v>0</v>
      </c>
      <c r="F2385">
        <v>0</v>
      </c>
      <c r="G2385">
        <v>0</v>
      </c>
      <c r="H2385">
        <v>0</v>
      </c>
      <c r="L2385">
        <v>70.007999999999996</v>
      </c>
      <c r="R2385">
        <v>169.559146</v>
      </c>
      <c r="S2385" t="s">
        <v>204</v>
      </c>
      <c r="T2385" s="247">
        <v>45231.314097222225</v>
      </c>
    </row>
    <row r="2386" spans="1:20" x14ac:dyDescent="0.35">
      <c r="A2386" t="s">
        <v>100</v>
      </c>
      <c r="B2386" t="s">
        <v>101</v>
      </c>
      <c r="C2386" t="s">
        <v>92</v>
      </c>
      <c r="D2386" s="29">
        <v>45562</v>
      </c>
      <c r="E2386">
        <v>0</v>
      </c>
      <c r="F2386">
        <v>0</v>
      </c>
      <c r="G2386">
        <v>0</v>
      </c>
      <c r="H2386">
        <v>0</v>
      </c>
      <c r="L2386">
        <v>70.007999999999996</v>
      </c>
      <c r="R2386">
        <v>169.559146</v>
      </c>
      <c r="S2386" t="s">
        <v>204</v>
      </c>
      <c r="T2386" s="247">
        <v>45231.314097222225</v>
      </c>
    </row>
    <row r="2387" spans="1:20" x14ac:dyDescent="0.35">
      <c r="A2387" t="s">
        <v>100</v>
      </c>
      <c r="B2387" t="s">
        <v>101</v>
      </c>
      <c r="C2387" t="s">
        <v>92</v>
      </c>
      <c r="D2387" s="29">
        <v>45563</v>
      </c>
      <c r="E2387">
        <v>0</v>
      </c>
      <c r="F2387">
        <v>0</v>
      </c>
      <c r="G2387">
        <v>0</v>
      </c>
      <c r="H2387">
        <v>0</v>
      </c>
      <c r="L2387">
        <v>70.007999999999996</v>
      </c>
      <c r="R2387">
        <v>169.559146</v>
      </c>
      <c r="S2387" t="s">
        <v>204</v>
      </c>
      <c r="T2387" s="247">
        <v>45231.314108796294</v>
      </c>
    </row>
    <row r="2388" spans="1:20" x14ac:dyDescent="0.35">
      <c r="A2388" t="s">
        <v>100</v>
      </c>
      <c r="B2388" t="s">
        <v>101</v>
      </c>
      <c r="C2388" t="s">
        <v>92</v>
      </c>
      <c r="D2388" s="29">
        <v>45564</v>
      </c>
      <c r="E2388">
        <v>0</v>
      </c>
      <c r="F2388">
        <v>0</v>
      </c>
      <c r="G2388">
        <v>0</v>
      </c>
      <c r="H2388">
        <v>0</v>
      </c>
      <c r="L2388">
        <v>70.007999999999996</v>
      </c>
      <c r="R2388">
        <v>169.559146</v>
      </c>
      <c r="S2388" t="s">
        <v>204</v>
      </c>
      <c r="T2388" s="247">
        <v>45231.314120370371</v>
      </c>
    </row>
    <row r="2389" spans="1:20" x14ac:dyDescent="0.35">
      <c r="A2389" t="s">
        <v>100</v>
      </c>
      <c r="B2389" t="s">
        <v>101</v>
      </c>
      <c r="C2389" t="s">
        <v>92</v>
      </c>
      <c r="D2389" s="29">
        <v>45565</v>
      </c>
      <c r="E2389">
        <v>0</v>
      </c>
      <c r="F2389">
        <v>0</v>
      </c>
      <c r="G2389">
        <v>0</v>
      </c>
      <c r="H2389">
        <v>0</v>
      </c>
      <c r="L2389">
        <v>70.007999999999996</v>
      </c>
      <c r="R2389">
        <v>169.559146</v>
      </c>
      <c r="S2389" t="s">
        <v>204</v>
      </c>
      <c r="T2389" s="247">
        <v>45231.314131944448</v>
      </c>
    </row>
    <row r="2390" spans="1:20" x14ac:dyDescent="0.35">
      <c r="A2390" t="s">
        <v>100</v>
      </c>
      <c r="B2390" t="s">
        <v>101</v>
      </c>
      <c r="C2390" t="s">
        <v>92</v>
      </c>
      <c r="D2390" s="29">
        <v>45566</v>
      </c>
      <c r="E2390">
        <v>0</v>
      </c>
      <c r="F2390">
        <v>0</v>
      </c>
      <c r="G2390">
        <v>0</v>
      </c>
      <c r="H2390">
        <v>0</v>
      </c>
      <c r="R2390">
        <v>139.636943</v>
      </c>
      <c r="S2390" t="s">
        <v>204</v>
      </c>
      <c r="T2390" s="247">
        <v>45261.313587962963</v>
      </c>
    </row>
    <row r="2391" spans="1:20" x14ac:dyDescent="0.35">
      <c r="A2391" t="s">
        <v>100</v>
      </c>
      <c r="B2391" t="s">
        <v>101</v>
      </c>
      <c r="C2391" t="s">
        <v>92</v>
      </c>
      <c r="D2391" s="29">
        <v>45567</v>
      </c>
      <c r="E2391">
        <v>0</v>
      </c>
      <c r="F2391">
        <v>0</v>
      </c>
      <c r="G2391">
        <v>0</v>
      </c>
      <c r="H2391">
        <v>0</v>
      </c>
      <c r="R2391">
        <v>139.636943</v>
      </c>
      <c r="S2391" t="s">
        <v>204</v>
      </c>
      <c r="T2391" s="247">
        <v>45261.313715277778</v>
      </c>
    </row>
    <row r="2392" spans="1:20" x14ac:dyDescent="0.35">
      <c r="A2392" t="s">
        <v>100</v>
      </c>
      <c r="B2392" t="s">
        <v>101</v>
      </c>
      <c r="C2392" t="s">
        <v>92</v>
      </c>
      <c r="D2392" s="29">
        <v>45568</v>
      </c>
      <c r="E2392">
        <v>0</v>
      </c>
      <c r="F2392">
        <v>0</v>
      </c>
      <c r="G2392">
        <v>0</v>
      </c>
      <c r="H2392">
        <v>0</v>
      </c>
      <c r="R2392">
        <v>139.636943</v>
      </c>
      <c r="S2392" t="s">
        <v>204</v>
      </c>
      <c r="T2392" s="247">
        <v>45261.313726851855</v>
      </c>
    </row>
    <row r="2393" spans="1:20" x14ac:dyDescent="0.35">
      <c r="A2393" t="s">
        <v>100</v>
      </c>
      <c r="B2393" t="s">
        <v>101</v>
      </c>
      <c r="C2393" t="s">
        <v>92</v>
      </c>
      <c r="D2393" s="29">
        <v>45569</v>
      </c>
      <c r="E2393">
        <v>0</v>
      </c>
      <c r="F2393">
        <v>0</v>
      </c>
      <c r="G2393">
        <v>0</v>
      </c>
      <c r="H2393">
        <v>0</v>
      </c>
      <c r="R2393">
        <v>139.636943</v>
      </c>
      <c r="S2393" t="s">
        <v>204</v>
      </c>
      <c r="T2393" s="247">
        <v>45261.313761574071</v>
      </c>
    </row>
    <row r="2394" spans="1:20" x14ac:dyDescent="0.35">
      <c r="A2394" t="s">
        <v>100</v>
      </c>
      <c r="B2394" t="s">
        <v>101</v>
      </c>
      <c r="C2394" t="s">
        <v>92</v>
      </c>
      <c r="D2394" s="29">
        <v>45570</v>
      </c>
      <c r="E2394">
        <v>0</v>
      </c>
      <c r="F2394">
        <v>0</v>
      </c>
      <c r="G2394">
        <v>0</v>
      </c>
      <c r="H2394">
        <v>0</v>
      </c>
      <c r="R2394">
        <v>139.636943</v>
      </c>
      <c r="S2394" t="s">
        <v>204</v>
      </c>
      <c r="T2394" s="247">
        <v>45261.313784722224</v>
      </c>
    </row>
    <row r="2395" spans="1:20" x14ac:dyDescent="0.35">
      <c r="A2395" t="s">
        <v>100</v>
      </c>
      <c r="B2395" t="s">
        <v>101</v>
      </c>
      <c r="C2395" t="s">
        <v>92</v>
      </c>
      <c r="D2395" s="29">
        <v>45571</v>
      </c>
      <c r="E2395">
        <v>0</v>
      </c>
      <c r="F2395">
        <v>0</v>
      </c>
      <c r="G2395">
        <v>0</v>
      </c>
      <c r="H2395">
        <v>0</v>
      </c>
      <c r="R2395">
        <v>139.636943</v>
      </c>
      <c r="S2395" t="s">
        <v>204</v>
      </c>
      <c r="T2395" s="247">
        <v>45261.313807870371</v>
      </c>
    </row>
    <row r="2396" spans="1:20" x14ac:dyDescent="0.35">
      <c r="A2396" t="s">
        <v>100</v>
      </c>
      <c r="B2396" t="s">
        <v>101</v>
      </c>
      <c r="C2396" t="s">
        <v>92</v>
      </c>
      <c r="D2396" s="29">
        <v>45572</v>
      </c>
      <c r="E2396">
        <v>0</v>
      </c>
      <c r="F2396">
        <v>0</v>
      </c>
      <c r="G2396">
        <v>0</v>
      </c>
      <c r="H2396">
        <v>0</v>
      </c>
      <c r="R2396">
        <v>139.636943</v>
      </c>
      <c r="S2396" t="s">
        <v>204</v>
      </c>
      <c r="T2396" s="247">
        <v>45261.313819444447</v>
      </c>
    </row>
    <row r="2397" spans="1:20" x14ac:dyDescent="0.35">
      <c r="A2397" t="s">
        <v>100</v>
      </c>
      <c r="B2397" t="s">
        <v>101</v>
      </c>
      <c r="C2397" t="s">
        <v>92</v>
      </c>
      <c r="D2397" s="29">
        <v>45573</v>
      </c>
      <c r="E2397">
        <v>0</v>
      </c>
      <c r="F2397">
        <v>0</v>
      </c>
      <c r="G2397">
        <v>0</v>
      </c>
      <c r="H2397">
        <v>0</v>
      </c>
      <c r="R2397">
        <v>139.636943</v>
      </c>
      <c r="S2397" t="s">
        <v>204</v>
      </c>
      <c r="T2397" s="247">
        <v>45261.313831018517</v>
      </c>
    </row>
    <row r="2398" spans="1:20" x14ac:dyDescent="0.35">
      <c r="A2398" t="s">
        <v>100</v>
      </c>
      <c r="B2398" t="s">
        <v>101</v>
      </c>
      <c r="C2398" t="s">
        <v>92</v>
      </c>
      <c r="D2398" s="29">
        <v>45574</v>
      </c>
      <c r="E2398">
        <v>0</v>
      </c>
      <c r="F2398">
        <v>0</v>
      </c>
      <c r="G2398">
        <v>0</v>
      </c>
      <c r="H2398">
        <v>0</v>
      </c>
      <c r="R2398">
        <v>139.636943</v>
      </c>
      <c r="S2398" t="s">
        <v>204</v>
      </c>
      <c r="T2398" s="247">
        <v>45261.313854166663</v>
      </c>
    </row>
    <row r="2399" spans="1:20" x14ac:dyDescent="0.35">
      <c r="A2399" t="s">
        <v>100</v>
      </c>
      <c r="B2399" t="s">
        <v>101</v>
      </c>
      <c r="C2399" t="s">
        <v>92</v>
      </c>
      <c r="D2399" s="29">
        <v>45575</v>
      </c>
      <c r="E2399">
        <v>0</v>
      </c>
      <c r="F2399">
        <v>0</v>
      </c>
      <c r="G2399">
        <v>0</v>
      </c>
      <c r="H2399">
        <v>0</v>
      </c>
      <c r="R2399">
        <v>139.636943</v>
      </c>
      <c r="S2399" t="s">
        <v>204</v>
      </c>
      <c r="T2399" s="247">
        <v>45261.313877314817</v>
      </c>
    </row>
    <row r="2400" spans="1:20" x14ac:dyDescent="0.35">
      <c r="A2400" t="s">
        <v>100</v>
      </c>
      <c r="B2400" t="s">
        <v>101</v>
      </c>
      <c r="C2400" t="s">
        <v>92</v>
      </c>
      <c r="D2400" s="29">
        <v>45576</v>
      </c>
      <c r="E2400">
        <v>0</v>
      </c>
      <c r="F2400">
        <v>0</v>
      </c>
      <c r="G2400">
        <v>0</v>
      </c>
      <c r="H2400">
        <v>0</v>
      </c>
      <c r="R2400">
        <v>139.636943</v>
      </c>
      <c r="S2400" t="s">
        <v>204</v>
      </c>
      <c r="T2400" s="247">
        <v>45261.31391203704</v>
      </c>
    </row>
    <row r="2401" spans="1:20" x14ac:dyDescent="0.35">
      <c r="A2401" t="s">
        <v>100</v>
      </c>
      <c r="B2401" t="s">
        <v>101</v>
      </c>
      <c r="C2401" t="s">
        <v>92</v>
      </c>
      <c r="D2401" s="29">
        <v>45577</v>
      </c>
      <c r="E2401">
        <v>0</v>
      </c>
      <c r="F2401">
        <v>0</v>
      </c>
      <c r="G2401">
        <v>0</v>
      </c>
      <c r="H2401">
        <v>0</v>
      </c>
      <c r="R2401">
        <v>139.636943</v>
      </c>
      <c r="S2401" t="s">
        <v>204</v>
      </c>
      <c r="T2401" s="247">
        <v>45261.313946759263</v>
      </c>
    </row>
    <row r="2402" spans="1:20" x14ac:dyDescent="0.35">
      <c r="A2402" t="s">
        <v>100</v>
      </c>
      <c r="B2402" t="s">
        <v>101</v>
      </c>
      <c r="C2402" t="s">
        <v>92</v>
      </c>
      <c r="D2402" s="29">
        <v>45578</v>
      </c>
      <c r="E2402">
        <v>0</v>
      </c>
      <c r="F2402">
        <v>0</v>
      </c>
      <c r="G2402">
        <v>0</v>
      </c>
      <c r="H2402">
        <v>0</v>
      </c>
      <c r="R2402">
        <v>139.636943</v>
      </c>
      <c r="S2402" t="s">
        <v>204</v>
      </c>
      <c r="T2402" s="247">
        <v>45261.313958333332</v>
      </c>
    </row>
    <row r="2403" spans="1:20" x14ac:dyDescent="0.35">
      <c r="A2403" t="s">
        <v>100</v>
      </c>
      <c r="B2403" t="s">
        <v>101</v>
      </c>
      <c r="C2403" t="s">
        <v>92</v>
      </c>
      <c r="D2403" s="29">
        <v>45579</v>
      </c>
      <c r="E2403">
        <v>0</v>
      </c>
      <c r="F2403">
        <v>0</v>
      </c>
      <c r="G2403">
        <v>0</v>
      </c>
      <c r="H2403">
        <v>0</v>
      </c>
      <c r="R2403">
        <v>139.636943</v>
      </c>
      <c r="S2403" t="s">
        <v>204</v>
      </c>
      <c r="T2403" s="247">
        <v>45261.313969907409</v>
      </c>
    </row>
    <row r="2404" spans="1:20" x14ac:dyDescent="0.35">
      <c r="A2404" t="s">
        <v>100</v>
      </c>
      <c r="B2404" t="s">
        <v>101</v>
      </c>
      <c r="C2404" t="s">
        <v>92</v>
      </c>
      <c r="D2404" s="29">
        <v>45580</v>
      </c>
      <c r="E2404">
        <v>0</v>
      </c>
      <c r="F2404">
        <v>0</v>
      </c>
      <c r="G2404">
        <v>0</v>
      </c>
      <c r="H2404">
        <v>0</v>
      </c>
      <c r="R2404">
        <v>139.636943</v>
      </c>
      <c r="S2404" t="s">
        <v>204</v>
      </c>
      <c r="T2404" s="247">
        <v>45261.313981481479</v>
      </c>
    </row>
    <row r="2405" spans="1:20" x14ac:dyDescent="0.35">
      <c r="A2405" t="s">
        <v>100</v>
      </c>
      <c r="B2405" t="s">
        <v>101</v>
      </c>
      <c r="C2405" t="s">
        <v>92</v>
      </c>
      <c r="D2405" s="29">
        <v>45581</v>
      </c>
      <c r="E2405">
        <v>0</v>
      </c>
      <c r="F2405">
        <v>0</v>
      </c>
      <c r="G2405">
        <v>0</v>
      </c>
      <c r="H2405">
        <v>0</v>
      </c>
      <c r="R2405">
        <v>139.636943</v>
      </c>
      <c r="S2405" t="s">
        <v>204</v>
      </c>
      <c r="T2405" s="247">
        <v>45261.313993055555</v>
      </c>
    </row>
    <row r="2406" spans="1:20" x14ac:dyDescent="0.35">
      <c r="A2406" t="s">
        <v>100</v>
      </c>
      <c r="B2406" t="s">
        <v>101</v>
      </c>
      <c r="C2406" t="s">
        <v>92</v>
      </c>
      <c r="D2406" s="29">
        <v>45582</v>
      </c>
      <c r="E2406">
        <v>0</v>
      </c>
      <c r="F2406">
        <v>0</v>
      </c>
      <c r="G2406">
        <v>0</v>
      </c>
      <c r="H2406">
        <v>0</v>
      </c>
      <c r="R2406">
        <v>139.636943</v>
      </c>
      <c r="S2406" t="s">
        <v>204</v>
      </c>
      <c r="T2406" s="247">
        <v>45261.314004629632</v>
      </c>
    </row>
    <row r="2407" spans="1:20" x14ac:dyDescent="0.35">
      <c r="A2407" t="s">
        <v>100</v>
      </c>
      <c r="B2407" t="s">
        <v>101</v>
      </c>
      <c r="C2407" t="s">
        <v>92</v>
      </c>
      <c r="D2407" s="29">
        <v>45583</v>
      </c>
      <c r="E2407">
        <v>0</v>
      </c>
      <c r="F2407">
        <v>0</v>
      </c>
      <c r="G2407">
        <v>0</v>
      </c>
      <c r="H2407">
        <v>0</v>
      </c>
      <c r="R2407">
        <v>139.636943</v>
      </c>
      <c r="S2407" t="s">
        <v>204</v>
      </c>
      <c r="T2407" s="247">
        <v>45261.314016203702</v>
      </c>
    </row>
    <row r="2408" spans="1:20" x14ac:dyDescent="0.35">
      <c r="A2408" t="s">
        <v>100</v>
      </c>
      <c r="B2408" t="s">
        <v>101</v>
      </c>
      <c r="C2408" t="s">
        <v>92</v>
      </c>
      <c r="D2408" s="29">
        <v>45584</v>
      </c>
      <c r="E2408">
        <v>0</v>
      </c>
      <c r="F2408">
        <v>0</v>
      </c>
      <c r="G2408">
        <v>0</v>
      </c>
      <c r="H2408">
        <v>0</v>
      </c>
      <c r="R2408">
        <v>139.636943</v>
      </c>
      <c r="S2408" t="s">
        <v>204</v>
      </c>
      <c r="T2408" s="247">
        <v>45261.314016203702</v>
      </c>
    </row>
    <row r="2409" spans="1:20" x14ac:dyDescent="0.35">
      <c r="A2409" t="s">
        <v>100</v>
      </c>
      <c r="B2409" t="s">
        <v>101</v>
      </c>
      <c r="C2409" t="s">
        <v>92</v>
      </c>
      <c r="D2409" s="29">
        <v>45585</v>
      </c>
      <c r="E2409">
        <v>0</v>
      </c>
      <c r="F2409">
        <v>0</v>
      </c>
      <c r="G2409">
        <v>0</v>
      </c>
      <c r="H2409">
        <v>0</v>
      </c>
      <c r="R2409">
        <v>139.636943</v>
      </c>
      <c r="S2409" t="s">
        <v>204</v>
      </c>
      <c r="T2409" s="247">
        <v>45261.314039351855</v>
      </c>
    </row>
    <row r="2410" spans="1:20" x14ac:dyDescent="0.35">
      <c r="A2410" t="s">
        <v>100</v>
      </c>
      <c r="B2410" t="s">
        <v>101</v>
      </c>
      <c r="C2410" t="s">
        <v>92</v>
      </c>
      <c r="D2410" s="29">
        <v>45586</v>
      </c>
      <c r="E2410">
        <v>0</v>
      </c>
      <c r="F2410">
        <v>0</v>
      </c>
      <c r="G2410">
        <v>0</v>
      </c>
      <c r="H2410">
        <v>0</v>
      </c>
      <c r="R2410">
        <v>139.636943</v>
      </c>
      <c r="S2410" t="s">
        <v>204</v>
      </c>
      <c r="T2410" s="247">
        <v>45261.314050925925</v>
      </c>
    </row>
    <row r="2411" spans="1:20" x14ac:dyDescent="0.35">
      <c r="A2411" t="s">
        <v>100</v>
      </c>
      <c r="B2411" t="s">
        <v>101</v>
      </c>
      <c r="C2411" t="s">
        <v>92</v>
      </c>
      <c r="D2411" s="29">
        <v>45587</v>
      </c>
      <c r="E2411">
        <v>0</v>
      </c>
      <c r="F2411">
        <v>0</v>
      </c>
      <c r="G2411">
        <v>0</v>
      </c>
      <c r="H2411">
        <v>0</v>
      </c>
      <c r="R2411">
        <v>139.636943</v>
      </c>
      <c r="S2411" t="s">
        <v>204</v>
      </c>
      <c r="T2411" s="247">
        <v>45261.314062500001</v>
      </c>
    </row>
    <row r="2412" spans="1:20" x14ac:dyDescent="0.35">
      <c r="A2412" t="s">
        <v>100</v>
      </c>
      <c r="B2412" t="s">
        <v>101</v>
      </c>
      <c r="C2412" t="s">
        <v>92</v>
      </c>
      <c r="D2412" s="29">
        <v>45588</v>
      </c>
      <c r="E2412">
        <v>0</v>
      </c>
      <c r="F2412">
        <v>0</v>
      </c>
      <c r="G2412">
        <v>0</v>
      </c>
      <c r="H2412">
        <v>0</v>
      </c>
      <c r="R2412">
        <v>139.636943</v>
      </c>
      <c r="S2412" t="s">
        <v>204</v>
      </c>
      <c r="T2412" s="247">
        <v>45261.314074074071</v>
      </c>
    </row>
    <row r="2413" spans="1:20" x14ac:dyDescent="0.35">
      <c r="A2413" t="s">
        <v>100</v>
      </c>
      <c r="B2413" t="s">
        <v>101</v>
      </c>
      <c r="C2413" t="s">
        <v>92</v>
      </c>
      <c r="D2413" s="29">
        <v>45589</v>
      </c>
      <c r="E2413">
        <v>0</v>
      </c>
      <c r="F2413">
        <v>0</v>
      </c>
      <c r="G2413">
        <v>0</v>
      </c>
      <c r="H2413">
        <v>0</v>
      </c>
      <c r="R2413">
        <v>139.636943</v>
      </c>
      <c r="S2413" t="s">
        <v>204</v>
      </c>
      <c r="T2413" s="247">
        <v>45261.314085648148</v>
      </c>
    </row>
    <row r="2414" spans="1:20" x14ac:dyDescent="0.35">
      <c r="A2414" t="s">
        <v>100</v>
      </c>
      <c r="B2414" t="s">
        <v>101</v>
      </c>
      <c r="C2414" t="s">
        <v>92</v>
      </c>
      <c r="D2414" s="29">
        <v>45590</v>
      </c>
      <c r="E2414">
        <v>0</v>
      </c>
      <c r="F2414">
        <v>0</v>
      </c>
      <c r="G2414">
        <v>0</v>
      </c>
      <c r="H2414">
        <v>0</v>
      </c>
      <c r="R2414">
        <v>139.636943</v>
      </c>
      <c r="S2414" t="s">
        <v>204</v>
      </c>
      <c r="T2414" s="247">
        <v>45261.314097222225</v>
      </c>
    </row>
    <row r="2415" spans="1:20" x14ac:dyDescent="0.35">
      <c r="A2415" t="s">
        <v>100</v>
      </c>
      <c r="B2415" t="s">
        <v>101</v>
      </c>
      <c r="C2415" t="s">
        <v>92</v>
      </c>
      <c r="D2415" s="29">
        <v>45591</v>
      </c>
      <c r="E2415">
        <v>0</v>
      </c>
      <c r="F2415">
        <v>0</v>
      </c>
      <c r="G2415">
        <v>0</v>
      </c>
      <c r="H2415">
        <v>0</v>
      </c>
      <c r="R2415">
        <v>139.636943</v>
      </c>
      <c r="S2415" t="s">
        <v>204</v>
      </c>
      <c r="T2415" s="247">
        <v>45261.314108796294</v>
      </c>
    </row>
    <row r="2416" spans="1:20" x14ac:dyDescent="0.35">
      <c r="A2416" t="s">
        <v>100</v>
      </c>
      <c r="B2416" t="s">
        <v>101</v>
      </c>
      <c r="C2416" t="s">
        <v>92</v>
      </c>
      <c r="D2416" s="29">
        <v>45592</v>
      </c>
      <c r="E2416">
        <v>0</v>
      </c>
      <c r="F2416">
        <v>0</v>
      </c>
      <c r="G2416">
        <v>0</v>
      </c>
      <c r="H2416">
        <v>0</v>
      </c>
      <c r="R2416">
        <v>139.636943</v>
      </c>
      <c r="S2416" t="s">
        <v>204</v>
      </c>
      <c r="T2416" s="247">
        <v>45261.314120370371</v>
      </c>
    </row>
    <row r="2417" spans="1:20" x14ac:dyDescent="0.35">
      <c r="A2417" t="s">
        <v>100</v>
      </c>
      <c r="B2417" t="s">
        <v>101</v>
      </c>
      <c r="C2417" t="s">
        <v>92</v>
      </c>
      <c r="D2417" s="29">
        <v>45593</v>
      </c>
      <c r="E2417">
        <v>0</v>
      </c>
      <c r="F2417">
        <v>0</v>
      </c>
      <c r="G2417">
        <v>0</v>
      </c>
      <c r="H2417">
        <v>0</v>
      </c>
      <c r="R2417">
        <v>139.636943</v>
      </c>
      <c r="S2417" t="s">
        <v>204</v>
      </c>
      <c r="T2417" s="247">
        <v>45261.314131944448</v>
      </c>
    </row>
    <row r="2418" spans="1:20" x14ac:dyDescent="0.35">
      <c r="A2418" t="s">
        <v>100</v>
      </c>
      <c r="B2418" t="s">
        <v>101</v>
      </c>
      <c r="C2418" t="s">
        <v>92</v>
      </c>
      <c r="D2418" s="29">
        <v>45594</v>
      </c>
      <c r="E2418">
        <v>0</v>
      </c>
      <c r="F2418">
        <v>0</v>
      </c>
      <c r="G2418">
        <v>0</v>
      </c>
      <c r="H2418">
        <v>0</v>
      </c>
      <c r="R2418">
        <v>139.636943</v>
      </c>
      <c r="S2418" t="s">
        <v>204</v>
      </c>
      <c r="T2418" s="247">
        <v>45261.314143518517</v>
      </c>
    </row>
    <row r="2419" spans="1:20" x14ac:dyDescent="0.35">
      <c r="A2419" t="s">
        <v>100</v>
      </c>
      <c r="B2419" t="s">
        <v>101</v>
      </c>
      <c r="C2419" t="s">
        <v>92</v>
      </c>
      <c r="D2419" s="29">
        <v>45595</v>
      </c>
      <c r="E2419">
        <v>0</v>
      </c>
      <c r="F2419">
        <v>0</v>
      </c>
      <c r="G2419">
        <v>0</v>
      </c>
      <c r="H2419">
        <v>0</v>
      </c>
      <c r="R2419">
        <v>139.636943</v>
      </c>
      <c r="S2419" t="s">
        <v>204</v>
      </c>
      <c r="T2419" s="247">
        <v>45261.314155092594</v>
      </c>
    </row>
    <row r="2420" spans="1:20" x14ac:dyDescent="0.35">
      <c r="A2420" t="s">
        <v>100</v>
      </c>
      <c r="B2420" t="s">
        <v>101</v>
      </c>
      <c r="C2420" t="s">
        <v>92</v>
      </c>
      <c r="D2420" s="29">
        <v>45596</v>
      </c>
      <c r="E2420">
        <v>0</v>
      </c>
      <c r="F2420">
        <v>0</v>
      </c>
      <c r="G2420">
        <v>0</v>
      </c>
      <c r="H2420">
        <v>0</v>
      </c>
      <c r="R2420">
        <v>139.636943</v>
      </c>
      <c r="S2420" t="s">
        <v>204</v>
      </c>
      <c r="T2420" s="247">
        <v>45261.314166666663</v>
      </c>
    </row>
    <row r="2421" spans="1:20" x14ac:dyDescent="0.35">
      <c r="A2421" t="s">
        <v>100</v>
      </c>
      <c r="B2421" t="s">
        <v>101</v>
      </c>
      <c r="C2421" t="s">
        <v>92</v>
      </c>
      <c r="D2421" s="29">
        <v>45597</v>
      </c>
      <c r="E2421">
        <v>0</v>
      </c>
      <c r="F2421">
        <v>0</v>
      </c>
      <c r="G2421">
        <v>0</v>
      </c>
      <c r="H2421">
        <v>0</v>
      </c>
      <c r="R2421">
        <v>139.636943</v>
      </c>
      <c r="S2421" t="s">
        <v>204</v>
      </c>
      <c r="T2421" s="247">
        <v>45292.313715277778</v>
      </c>
    </row>
    <row r="2422" spans="1:20" x14ac:dyDescent="0.35">
      <c r="A2422" t="s">
        <v>100</v>
      </c>
      <c r="B2422" t="s">
        <v>101</v>
      </c>
      <c r="C2422" t="s">
        <v>92</v>
      </c>
      <c r="D2422" s="29">
        <v>45598</v>
      </c>
      <c r="E2422">
        <v>0</v>
      </c>
      <c r="F2422">
        <v>0</v>
      </c>
      <c r="G2422">
        <v>0</v>
      </c>
      <c r="H2422">
        <v>0</v>
      </c>
      <c r="R2422">
        <v>139.636943</v>
      </c>
      <c r="S2422" t="s">
        <v>204</v>
      </c>
      <c r="T2422" s="247">
        <v>45292.313796296294</v>
      </c>
    </row>
    <row r="2423" spans="1:20" x14ac:dyDescent="0.35">
      <c r="A2423" t="s">
        <v>100</v>
      </c>
      <c r="B2423" t="s">
        <v>101</v>
      </c>
      <c r="C2423" t="s">
        <v>92</v>
      </c>
      <c r="D2423" s="29">
        <v>45599</v>
      </c>
      <c r="E2423">
        <v>0</v>
      </c>
      <c r="F2423">
        <v>0</v>
      </c>
      <c r="G2423">
        <v>0</v>
      </c>
      <c r="H2423">
        <v>0</v>
      </c>
      <c r="R2423">
        <v>139.636943</v>
      </c>
      <c r="S2423" t="s">
        <v>204</v>
      </c>
      <c r="T2423" s="247">
        <v>45292.313819444447</v>
      </c>
    </row>
    <row r="2424" spans="1:20" x14ac:dyDescent="0.35">
      <c r="A2424" t="s">
        <v>100</v>
      </c>
      <c r="B2424" t="s">
        <v>101</v>
      </c>
      <c r="C2424" t="s">
        <v>92</v>
      </c>
      <c r="D2424" s="29">
        <v>45600</v>
      </c>
      <c r="E2424">
        <v>0</v>
      </c>
      <c r="F2424">
        <v>0</v>
      </c>
      <c r="G2424">
        <v>1</v>
      </c>
      <c r="H2424">
        <v>1</v>
      </c>
      <c r="J2424">
        <v>0</v>
      </c>
      <c r="K2424">
        <v>0</v>
      </c>
      <c r="R2424">
        <v>139.636943</v>
      </c>
      <c r="S2424" t="s">
        <v>204</v>
      </c>
      <c r="T2424" s="247">
        <v>45336.333854166667</v>
      </c>
    </row>
    <row r="2425" spans="1:20" x14ac:dyDescent="0.35">
      <c r="A2425" t="s">
        <v>100</v>
      </c>
      <c r="B2425" t="s">
        <v>101</v>
      </c>
      <c r="C2425" t="s">
        <v>92</v>
      </c>
      <c r="D2425" s="29">
        <v>45601</v>
      </c>
      <c r="E2425">
        <v>0</v>
      </c>
      <c r="F2425">
        <v>0</v>
      </c>
      <c r="G2425">
        <v>1</v>
      </c>
      <c r="H2425">
        <v>1</v>
      </c>
      <c r="J2425">
        <v>0</v>
      </c>
      <c r="K2425">
        <v>0</v>
      </c>
      <c r="R2425">
        <v>139.636943</v>
      </c>
      <c r="S2425" t="s">
        <v>204</v>
      </c>
      <c r="T2425" s="247">
        <v>45336.333865740744</v>
      </c>
    </row>
    <row r="2426" spans="1:20" x14ac:dyDescent="0.35">
      <c r="A2426" t="s">
        <v>100</v>
      </c>
      <c r="B2426" t="s">
        <v>101</v>
      </c>
      <c r="C2426" t="s">
        <v>92</v>
      </c>
      <c r="D2426" s="29">
        <v>45602</v>
      </c>
      <c r="E2426">
        <v>0</v>
      </c>
      <c r="F2426">
        <v>0</v>
      </c>
      <c r="G2426">
        <v>1</v>
      </c>
      <c r="H2426">
        <v>1</v>
      </c>
      <c r="J2426">
        <v>0</v>
      </c>
      <c r="K2426">
        <v>0</v>
      </c>
      <c r="R2426">
        <v>139.636943</v>
      </c>
      <c r="S2426" t="s">
        <v>204</v>
      </c>
      <c r="T2426" s="247">
        <v>45336.333854166667</v>
      </c>
    </row>
    <row r="2427" spans="1:20" x14ac:dyDescent="0.35">
      <c r="A2427" t="s">
        <v>100</v>
      </c>
      <c r="B2427" t="s">
        <v>101</v>
      </c>
      <c r="C2427" t="s">
        <v>92</v>
      </c>
      <c r="D2427" s="29">
        <v>45603</v>
      </c>
      <c r="E2427">
        <v>0</v>
      </c>
      <c r="F2427">
        <v>0</v>
      </c>
      <c r="G2427">
        <v>1</v>
      </c>
      <c r="H2427">
        <v>1</v>
      </c>
      <c r="J2427">
        <v>0</v>
      </c>
      <c r="K2427">
        <v>0</v>
      </c>
      <c r="R2427">
        <v>139.636943</v>
      </c>
      <c r="S2427" t="s">
        <v>204</v>
      </c>
      <c r="T2427" s="247">
        <v>45336.333865740744</v>
      </c>
    </row>
    <row r="2428" spans="1:20" x14ac:dyDescent="0.35">
      <c r="A2428" t="s">
        <v>100</v>
      </c>
      <c r="B2428" t="s">
        <v>101</v>
      </c>
      <c r="C2428" t="s">
        <v>92</v>
      </c>
      <c r="D2428" s="29">
        <v>45604</v>
      </c>
      <c r="E2428">
        <v>0</v>
      </c>
      <c r="F2428">
        <v>0</v>
      </c>
      <c r="G2428">
        <v>1</v>
      </c>
      <c r="H2428">
        <v>1</v>
      </c>
      <c r="J2428">
        <v>0</v>
      </c>
      <c r="K2428">
        <v>0</v>
      </c>
      <c r="R2428">
        <v>139.636943</v>
      </c>
      <c r="S2428" t="s">
        <v>204</v>
      </c>
      <c r="T2428" s="247">
        <v>45336.333865740744</v>
      </c>
    </row>
    <row r="2429" spans="1:20" x14ac:dyDescent="0.35">
      <c r="A2429" t="s">
        <v>100</v>
      </c>
      <c r="B2429" t="s">
        <v>101</v>
      </c>
      <c r="C2429" t="s">
        <v>92</v>
      </c>
      <c r="D2429" s="29">
        <v>45605</v>
      </c>
      <c r="E2429">
        <v>0</v>
      </c>
      <c r="F2429">
        <v>0</v>
      </c>
      <c r="G2429">
        <v>0</v>
      </c>
      <c r="H2429">
        <v>0</v>
      </c>
      <c r="R2429">
        <v>139.636943</v>
      </c>
      <c r="S2429" t="s">
        <v>204</v>
      </c>
      <c r="T2429" s="247">
        <v>45292.31391203704</v>
      </c>
    </row>
    <row r="2430" spans="1:20" x14ac:dyDescent="0.35">
      <c r="A2430" t="s">
        <v>100</v>
      </c>
      <c r="B2430" t="s">
        <v>101</v>
      </c>
      <c r="C2430" t="s">
        <v>92</v>
      </c>
      <c r="D2430" s="29">
        <v>45606</v>
      </c>
      <c r="E2430">
        <v>0</v>
      </c>
      <c r="F2430">
        <v>0</v>
      </c>
      <c r="G2430">
        <v>0</v>
      </c>
      <c r="H2430">
        <v>0</v>
      </c>
      <c r="R2430">
        <v>139.636943</v>
      </c>
      <c r="S2430" t="s">
        <v>204</v>
      </c>
      <c r="T2430" s="247">
        <v>45292.313923611109</v>
      </c>
    </row>
    <row r="2431" spans="1:20" x14ac:dyDescent="0.35">
      <c r="A2431" t="s">
        <v>100</v>
      </c>
      <c r="B2431" t="s">
        <v>101</v>
      </c>
      <c r="C2431" t="s">
        <v>92</v>
      </c>
      <c r="D2431" s="29">
        <v>45607</v>
      </c>
      <c r="E2431">
        <v>0</v>
      </c>
      <c r="F2431">
        <v>0</v>
      </c>
      <c r="G2431">
        <v>0</v>
      </c>
      <c r="H2431">
        <v>0</v>
      </c>
      <c r="R2431">
        <v>139.636943</v>
      </c>
      <c r="S2431" t="s">
        <v>204</v>
      </c>
      <c r="T2431" s="247">
        <v>45292.313935185186</v>
      </c>
    </row>
    <row r="2432" spans="1:20" x14ac:dyDescent="0.35">
      <c r="A2432" t="s">
        <v>100</v>
      </c>
      <c r="B2432" t="s">
        <v>101</v>
      </c>
      <c r="C2432" t="s">
        <v>92</v>
      </c>
      <c r="D2432" s="29">
        <v>45608</v>
      </c>
      <c r="E2432">
        <v>0</v>
      </c>
      <c r="F2432">
        <v>0</v>
      </c>
      <c r="G2432">
        <v>0</v>
      </c>
      <c r="H2432">
        <v>0</v>
      </c>
      <c r="R2432">
        <v>139.636943</v>
      </c>
      <c r="S2432" t="s">
        <v>204</v>
      </c>
      <c r="T2432" s="247">
        <v>45292.313958333332</v>
      </c>
    </row>
    <row r="2433" spans="1:20" x14ac:dyDescent="0.35">
      <c r="A2433" t="s">
        <v>100</v>
      </c>
      <c r="B2433" t="s">
        <v>101</v>
      </c>
      <c r="C2433" t="s">
        <v>92</v>
      </c>
      <c r="D2433" s="29">
        <v>45609</v>
      </c>
      <c r="E2433">
        <v>0</v>
      </c>
      <c r="F2433">
        <v>0</v>
      </c>
      <c r="G2433">
        <v>0</v>
      </c>
      <c r="H2433">
        <v>0</v>
      </c>
      <c r="R2433">
        <v>139.636943</v>
      </c>
      <c r="S2433" t="s">
        <v>204</v>
      </c>
      <c r="T2433" s="247">
        <v>45292.313969907409</v>
      </c>
    </row>
    <row r="2434" spans="1:20" x14ac:dyDescent="0.35">
      <c r="A2434" t="s">
        <v>100</v>
      </c>
      <c r="B2434" t="s">
        <v>101</v>
      </c>
      <c r="C2434" t="s">
        <v>92</v>
      </c>
      <c r="D2434" s="29">
        <v>45610</v>
      </c>
      <c r="E2434">
        <v>0</v>
      </c>
      <c r="F2434">
        <v>0</v>
      </c>
      <c r="G2434">
        <v>0</v>
      </c>
      <c r="H2434">
        <v>0</v>
      </c>
      <c r="R2434">
        <v>139.636943</v>
      </c>
      <c r="S2434" t="s">
        <v>204</v>
      </c>
      <c r="T2434" s="247">
        <v>45292.313993055555</v>
      </c>
    </row>
    <row r="2435" spans="1:20" x14ac:dyDescent="0.35">
      <c r="A2435" t="s">
        <v>100</v>
      </c>
      <c r="B2435" t="s">
        <v>101</v>
      </c>
      <c r="C2435" t="s">
        <v>92</v>
      </c>
      <c r="D2435" s="29">
        <v>45611</v>
      </c>
      <c r="E2435">
        <v>0</v>
      </c>
      <c r="F2435">
        <v>0</v>
      </c>
      <c r="G2435">
        <v>0</v>
      </c>
      <c r="H2435">
        <v>0</v>
      </c>
      <c r="R2435">
        <v>139.636943</v>
      </c>
      <c r="S2435" t="s">
        <v>204</v>
      </c>
      <c r="T2435" s="247">
        <v>45292.314004629632</v>
      </c>
    </row>
    <row r="2436" spans="1:20" x14ac:dyDescent="0.35">
      <c r="A2436" t="s">
        <v>100</v>
      </c>
      <c r="B2436" t="s">
        <v>101</v>
      </c>
      <c r="C2436" t="s">
        <v>92</v>
      </c>
      <c r="D2436" s="29">
        <v>45612</v>
      </c>
      <c r="E2436">
        <v>0</v>
      </c>
      <c r="F2436">
        <v>0</v>
      </c>
      <c r="G2436">
        <v>0</v>
      </c>
      <c r="H2436">
        <v>0</v>
      </c>
      <c r="R2436">
        <v>139.636943</v>
      </c>
      <c r="S2436" t="s">
        <v>204</v>
      </c>
      <c r="T2436" s="247">
        <v>45292.314016203702</v>
      </c>
    </row>
    <row r="2437" spans="1:20" x14ac:dyDescent="0.35">
      <c r="A2437" t="s">
        <v>100</v>
      </c>
      <c r="B2437" t="s">
        <v>101</v>
      </c>
      <c r="C2437" t="s">
        <v>92</v>
      </c>
      <c r="D2437" s="29">
        <v>45613</v>
      </c>
      <c r="E2437">
        <v>0</v>
      </c>
      <c r="F2437">
        <v>0</v>
      </c>
      <c r="G2437">
        <v>0</v>
      </c>
      <c r="H2437">
        <v>0</v>
      </c>
      <c r="R2437">
        <v>139.636943</v>
      </c>
      <c r="S2437" t="s">
        <v>204</v>
      </c>
      <c r="T2437" s="247">
        <v>45292.314039351855</v>
      </c>
    </row>
    <row r="2438" spans="1:20" x14ac:dyDescent="0.35">
      <c r="A2438" t="s">
        <v>100</v>
      </c>
      <c r="B2438" t="s">
        <v>101</v>
      </c>
      <c r="C2438" t="s">
        <v>92</v>
      </c>
      <c r="D2438" s="29">
        <v>45614</v>
      </c>
      <c r="E2438">
        <v>0</v>
      </c>
      <c r="F2438">
        <v>0</v>
      </c>
      <c r="G2438">
        <v>0</v>
      </c>
      <c r="H2438">
        <v>0</v>
      </c>
      <c r="R2438">
        <v>139.636943</v>
      </c>
      <c r="S2438" t="s">
        <v>204</v>
      </c>
      <c r="T2438" s="247">
        <v>45292.314050925925</v>
      </c>
    </row>
    <row r="2439" spans="1:20" x14ac:dyDescent="0.35">
      <c r="A2439" t="s">
        <v>100</v>
      </c>
      <c r="B2439" t="s">
        <v>101</v>
      </c>
      <c r="C2439" t="s">
        <v>92</v>
      </c>
      <c r="D2439" s="29">
        <v>45615</v>
      </c>
      <c r="E2439">
        <v>0</v>
      </c>
      <c r="F2439">
        <v>0</v>
      </c>
      <c r="G2439">
        <v>0</v>
      </c>
      <c r="H2439">
        <v>0</v>
      </c>
      <c r="R2439">
        <v>139.636943</v>
      </c>
      <c r="S2439" t="s">
        <v>204</v>
      </c>
      <c r="T2439" s="247">
        <v>45292.314074074071</v>
      </c>
    </row>
    <row r="2440" spans="1:20" x14ac:dyDescent="0.35">
      <c r="A2440" t="s">
        <v>100</v>
      </c>
      <c r="B2440" t="s">
        <v>101</v>
      </c>
      <c r="C2440" t="s">
        <v>92</v>
      </c>
      <c r="D2440" s="29">
        <v>45616</v>
      </c>
      <c r="E2440">
        <v>0</v>
      </c>
      <c r="F2440">
        <v>0</v>
      </c>
      <c r="G2440">
        <v>0</v>
      </c>
      <c r="H2440">
        <v>0</v>
      </c>
      <c r="R2440">
        <v>139.636943</v>
      </c>
      <c r="S2440" t="s">
        <v>204</v>
      </c>
      <c r="T2440" s="247">
        <v>45292.314085648148</v>
      </c>
    </row>
    <row r="2441" spans="1:20" x14ac:dyDescent="0.35">
      <c r="A2441" t="s">
        <v>100</v>
      </c>
      <c r="B2441" t="s">
        <v>101</v>
      </c>
      <c r="C2441" t="s">
        <v>92</v>
      </c>
      <c r="D2441" s="29">
        <v>45617</v>
      </c>
      <c r="E2441">
        <v>0</v>
      </c>
      <c r="F2441">
        <v>0</v>
      </c>
      <c r="G2441">
        <v>0</v>
      </c>
      <c r="H2441">
        <v>0</v>
      </c>
      <c r="R2441">
        <v>139.636943</v>
      </c>
      <c r="S2441" t="s">
        <v>204</v>
      </c>
      <c r="T2441" s="247">
        <v>45292.314108796294</v>
      </c>
    </row>
    <row r="2442" spans="1:20" x14ac:dyDescent="0.35">
      <c r="A2442" t="s">
        <v>100</v>
      </c>
      <c r="B2442" t="s">
        <v>101</v>
      </c>
      <c r="C2442" t="s">
        <v>92</v>
      </c>
      <c r="D2442" s="29">
        <v>45618</v>
      </c>
      <c r="E2442">
        <v>0</v>
      </c>
      <c r="F2442">
        <v>0</v>
      </c>
      <c r="G2442">
        <v>0</v>
      </c>
      <c r="H2442">
        <v>0</v>
      </c>
      <c r="R2442">
        <v>139.636943</v>
      </c>
      <c r="S2442" t="s">
        <v>204</v>
      </c>
      <c r="T2442" s="247">
        <v>45292.314120370371</v>
      </c>
    </row>
    <row r="2443" spans="1:20" x14ac:dyDescent="0.35">
      <c r="A2443" t="s">
        <v>100</v>
      </c>
      <c r="B2443" t="s">
        <v>101</v>
      </c>
      <c r="C2443" t="s">
        <v>92</v>
      </c>
      <c r="D2443" s="29">
        <v>45619</v>
      </c>
      <c r="E2443">
        <v>0</v>
      </c>
      <c r="F2443">
        <v>0</v>
      </c>
      <c r="G2443">
        <v>0</v>
      </c>
      <c r="H2443">
        <v>0</v>
      </c>
      <c r="R2443">
        <v>139.636943</v>
      </c>
      <c r="S2443" t="s">
        <v>204</v>
      </c>
      <c r="T2443" s="247">
        <v>45292.314131944448</v>
      </c>
    </row>
    <row r="2444" spans="1:20" x14ac:dyDescent="0.35">
      <c r="A2444" t="s">
        <v>100</v>
      </c>
      <c r="B2444" t="s">
        <v>101</v>
      </c>
      <c r="C2444" t="s">
        <v>92</v>
      </c>
      <c r="D2444" s="29">
        <v>45620</v>
      </c>
      <c r="E2444">
        <v>0</v>
      </c>
      <c r="F2444">
        <v>0</v>
      </c>
      <c r="G2444">
        <v>0</v>
      </c>
      <c r="H2444">
        <v>0</v>
      </c>
      <c r="R2444">
        <v>139.636943</v>
      </c>
      <c r="S2444" t="s">
        <v>204</v>
      </c>
      <c r="T2444" s="247">
        <v>45292.314155092594</v>
      </c>
    </row>
    <row r="2445" spans="1:20" x14ac:dyDescent="0.35">
      <c r="A2445" t="s">
        <v>100</v>
      </c>
      <c r="B2445" t="s">
        <v>101</v>
      </c>
      <c r="C2445" t="s">
        <v>92</v>
      </c>
      <c r="D2445" s="29">
        <v>45621</v>
      </c>
      <c r="E2445">
        <v>0</v>
      </c>
      <c r="F2445">
        <v>0</v>
      </c>
      <c r="G2445">
        <v>0</v>
      </c>
      <c r="H2445">
        <v>0</v>
      </c>
      <c r="R2445">
        <v>139.636943</v>
      </c>
      <c r="S2445" t="s">
        <v>204</v>
      </c>
      <c r="T2445" s="247">
        <v>45292.314166666663</v>
      </c>
    </row>
    <row r="2446" spans="1:20" x14ac:dyDescent="0.35">
      <c r="A2446" t="s">
        <v>100</v>
      </c>
      <c r="B2446" t="s">
        <v>101</v>
      </c>
      <c r="C2446" t="s">
        <v>92</v>
      </c>
      <c r="D2446" s="29">
        <v>45622</v>
      </c>
      <c r="E2446">
        <v>0</v>
      </c>
      <c r="F2446">
        <v>0</v>
      </c>
      <c r="G2446">
        <v>0</v>
      </c>
      <c r="H2446">
        <v>0</v>
      </c>
      <c r="R2446">
        <v>139.636943</v>
      </c>
      <c r="S2446" t="s">
        <v>204</v>
      </c>
      <c r="T2446" s="247">
        <v>45292.314189814817</v>
      </c>
    </row>
    <row r="2447" spans="1:20" x14ac:dyDescent="0.35">
      <c r="A2447" t="s">
        <v>100</v>
      </c>
      <c r="B2447" t="s">
        <v>101</v>
      </c>
      <c r="C2447" t="s">
        <v>92</v>
      </c>
      <c r="D2447" s="29">
        <v>45623</v>
      </c>
      <c r="E2447">
        <v>0</v>
      </c>
      <c r="F2447">
        <v>0</v>
      </c>
      <c r="G2447">
        <v>0</v>
      </c>
      <c r="H2447">
        <v>0</v>
      </c>
      <c r="R2447">
        <v>139.636943</v>
      </c>
      <c r="S2447" t="s">
        <v>204</v>
      </c>
      <c r="T2447" s="247">
        <v>45292.314201388886</v>
      </c>
    </row>
    <row r="2448" spans="1:20" x14ac:dyDescent="0.35">
      <c r="A2448" t="s">
        <v>100</v>
      </c>
      <c r="B2448" t="s">
        <v>101</v>
      </c>
      <c r="C2448" t="s">
        <v>92</v>
      </c>
      <c r="D2448" s="29">
        <v>45624</v>
      </c>
      <c r="E2448">
        <v>0</v>
      </c>
      <c r="F2448">
        <v>0</v>
      </c>
      <c r="G2448">
        <v>0</v>
      </c>
      <c r="H2448">
        <v>0</v>
      </c>
      <c r="R2448">
        <v>139.636943</v>
      </c>
      <c r="S2448" t="s">
        <v>204</v>
      </c>
      <c r="T2448" s="247">
        <v>45292.31422453704</v>
      </c>
    </row>
    <row r="2449" spans="1:20" x14ac:dyDescent="0.35">
      <c r="A2449" t="s">
        <v>100</v>
      </c>
      <c r="B2449" t="s">
        <v>101</v>
      </c>
      <c r="C2449" t="s">
        <v>92</v>
      </c>
      <c r="D2449" s="29">
        <v>45625</v>
      </c>
      <c r="E2449">
        <v>0</v>
      </c>
      <c r="F2449">
        <v>0</v>
      </c>
      <c r="G2449">
        <v>0</v>
      </c>
      <c r="H2449">
        <v>0</v>
      </c>
      <c r="R2449">
        <v>139.636943</v>
      </c>
      <c r="S2449" t="s">
        <v>204</v>
      </c>
      <c r="T2449" s="247">
        <v>45292.314236111109</v>
      </c>
    </row>
    <row r="2450" spans="1:20" x14ac:dyDescent="0.35">
      <c r="A2450" t="s">
        <v>100</v>
      </c>
      <c r="B2450" t="s">
        <v>101</v>
      </c>
      <c r="C2450" t="s">
        <v>92</v>
      </c>
      <c r="D2450" s="29">
        <v>45626</v>
      </c>
      <c r="E2450">
        <v>0</v>
      </c>
      <c r="F2450">
        <v>0</v>
      </c>
      <c r="G2450">
        <v>0</v>
      </c>
      <c r="H2450">
        <v>0</v>
      </c>
      <c r="R2450">
        <v>139.636943</v>
      </c>
      <c r="S2450" t="s">
        <v>204</v>
      </c>
      <c r="T2450" s="247">
        <v>45292.314259259256</v>
      </c>
    </row>
    <row r="2451" spans="1:20" x14ac:dyDescent="0.35">
      <c r="A2451" t="s">
        <v>100</v>
      </c>
      <c r="B2451" t="s">
        <v>101</v>
      </c>
      <c r="C2451" t="s">
        <v>92</v>
      </c>
      <c r="D2451" s="29">
        <v>45627</v>
      </c>
      <c r="E2451">
        <v>0</v>
      </c>
      <c r="F2451">
        <v>0</v>
      </c>
      <c r="G2451">
        <v>0</v>
      </c>
      <c r="H2451">
        <v>0</v>
      </c>
      <c r="R2451">
        <v>139.636943</v>
      </c>
      <c r="S2451" t="s">
        <v>204</v>
      </c>
      <c r="T2451" s="247">
        <v>45323.313379629632</v>
      </c>
    </row>
    <row r="2452" spans="1:20" x14ac:dyDescent="0.35">
      <c r="A2452" t="s">
        <v>100</v>
      </c>
      <c r="B2452" t="s">
        <v>101</v>
      </c>
      <c r="C2452" t="s">
        <v>92</v>
      </c>
      <c r="D2452" s="29">
        <v>45628</v>
      </c>
      <c r="E2452">
        <v>0</v>
      </c>
      <c r="F2452">
        <v>0</v>
      </c>
      <c r="G2452">
        <v>0</v>
      </c>
      <c r="H2452">
        <v>0</v>
      </c>
      <c r="R2452">
        <v>139.636943</v>
      </c>
      <c r="S2452" t="s">
        <v>204</v>
      </c>
      <c r="T2452" s="247">
        <v>45323.313761574071</v>
      </c>
    </row>
    <row r="2453" spans="1:20" x14ac:dyDescent="0.35">
      <c r="A2453" t="s">
        <v>100</v>
      </c>
      <c r="B2453" t="s">
        <v>101</v>
      </c>
      <c r="C2453" t="s">
        <v>92</v>
      </c>
      <c r="D2453" s="29">
        <v>45629</v>
      </c>
      <c r="E2453">
        <v>0</v>
      </c>
      <c r="F2453">
        <v>0</v>
      </c>
      <c r="G2453">
        <v>0</v>
      </c>
      <c r="H2453">
        <v>0</v>
      </c>
      <c r="R2453">
        <v>139.636943</v>
      </c>
      <c r="S2453" t="s">
        <v>204</v>
      </c>
      <c r="T2453" s="247">
        <v>45323.313796296294</v>
      </c>
    </row>
    <row r="2454" spans="1:20" x14ac:dyDescent="0.35">
      <c r="A2454" t="s">
        <v>100</v>
      </c>
      <c r="B2454" t="s">
        <v>101</v>
      </c>
      <c r="C2454" t="s">
        <v>92</v>
      </c>
      <c r="D2454" s="29">
        <v>45630</v>
      </c>
      <c r="E2454">
        <v>0</v>
      </c>
      <c r="F2454">
        <v>0</v>
      </c>
      <c r="G2454">
        <v>0</v>
      </c>
      <c r="H2454">
        <v>0</v>
      </c>
      <c r="R2454">
        <v>139.636943</v>
      </c>
      <c r="S2454" t="s">
        <v>204</v>
      </c>
      <c r="T2454" s="247">
        <v>45323.313819444447</v>
      </c>
    </row>
    <row r="2455" spans="1:20" x14ac:dyDescent="0.35">
      <c r="A2455" t="s">
        <v>100</v>
      </c>
      <c r="B2455" t="s">
        <v>101</v>
      </c>
      <c r="C2455" t="s">
        <v>92</v>
      </c>
      <c r="D2455" s="29">
        <v>45631</v>
      </c>
      <c r="E2455">
        <v>0</v>
      </c>
      <c r="F2455">
        <v>0</v>
      </c>
      <c r="G2455">
        <v>0</v>
      </c>
      <c r="H2455">
        <v>0</v>
      </c>
      <c r="R2455">
        <v>139.636943</v>
      </c>
      <c r="S2455" t="s">
        <v>204</v>
      </c>
      <c r="T2455" s="247">
        <v>45323.313831018517</v>
      </c>
    </row>
    <row r="2456" spans="1:20" x14ac:dyDescent="0.35">
      <c r="A2456" t="s">
        <v>100</v>
      </c>
      <c r="B2456" t="s">
        <v>101</v>
      </c>
      <c r="C2456" t="s">
        <v>92</v>
      </c>
      <c r="D2456" s="29">
        <v>45632</v>
      </c>
      <c r="E2456">
        <v>0</v>
      </c>
      <c r="F2456">
        <v>0</v>
      </c>
      <c r="G2456">
        <v>0</v>
      </c>
      <c r="H2456">
        <v>0</v>
      </c>
      <c r="R2456">
        <v>139.636943</v>
      </c>
      <c r="S2456" t="s">
        <v>204</v>
      </c>
      <c r="T2456" s="247">
        <v>45323.313854166663</v>
      </c>
    </row>
    <row r="2457" spans="1:20" x14ac:dyDescent="0.35">
      <c r="A2457" t="s">
        <v>100</v>
      </c>
      <c r="B2457" t="s">
        <v>101</v>
      </c>
      <c r="C2457" t="s">
        <v>92</v>
      </c>
      <c r="D2457" s="29">
        <v>45633</v>
      </c>
      <c r="E2457">
        <v>0</v>
      </c>
      <c r="F2457">
        <v>0</v>
      </c>
      <c r="G2457">
        <v>0</v>
      </c>
      <c r="H2457">
        <v>0</v>
      </c>
      <c r="R2457">
        <v>139.636943</v>
      </c>
      <c r="S2457" t="s">
        <v>204</v>
      </c>
      <c r="T2457" s="247">
        <v>45323.313877314817</v>
      </c>
    </row>
    <row r="2458" spans="1:20" x14ac:dyDescent="0.35">
      <c r="A2458" t="s">
        <v>100</v>
      </c>
      <c r="B2458" t="s">
        <v>101</v>
      </c>
      <c r="C2458" t="s">
        <v>92</v>
      </c>
      <c r="D2458" s="29">
        <v>45634</v>
      </c>
      <c r="E2458">
        <v>0</v>
      </c>
      <c r="F2458">
        <v>0</v>
      </c>
      <c r="G2458">
        <v>0</v>
      </c>
      <c r="H2458">
        <v>0</v>
      </c>
      <c r="R2458">
        <v>139.636943</v>
      </c>
      <c r="S2458" t="s">
        <v>204</v>
      </c>
      <c r="T2458" s="247">
        <v>45323.313900462963</v>
      </c>
    </row>
    <row r="2459" spans="1:20" x14ac:dyDescent="0.35">
      <c r="A2459" t="s">
        <v>100</v>
      </c>
      <c r="B2459" t="s">
        <v>101</v>
      </c>
      <c r="C2459" t="s">
        <v>92</v>
      </c>
      <c r="D2459" s="29">
        <v>45635</v>
      </c>
      <c r="E2459">
        <v>0</v>
      </c>
      <c r="F2459">
        <v>0</v>
      </c>
      <c r="G2459">
        <v>0</v>
      </c>
      <c r="H2459">
        <v>0</v>
      </c>
      <c r="R2459">
        <v>139.636943</v>
      </c>
      <c r="S2459" t="s">
        <v>204</v>
      </c>
      <c r="T2459" s="247">
        <v>45323.313923611109</v>
      </c>
    </row>
    <row r="2460" spans="1:20" x14ac:dyDescent="0.35">
      <c r="A2460" t="s">
        <v>100</v>
      </c>
      <c r="B2460" t="s">
        <v>101</v>
      </c>
      <c r="C2460" t="s">
        <v>92</v>
      </c>
      <c r="D2460" s="29">
        <v>45636</v>
      </c>
      <c r="E2460">
        <v>0</v>
      </c>
      <c r="F2460">
        <v>0</v>
      </c>
      <c r="G2460">
        <v>0</v>
      </c>
      <c r="H2460">
        <v>0</v>
      </c>
      <c r="R2460">
        <v>139.636943</v>
      </c>
      <c r="S2460" t="s">
        <v>204</v>
      </c>
      <c r="T2460" s="247">
        <v>45323.313958333332</v>
      </c>
    </row>
    <row r="2461" spans="1:20" x14ac:dyDescent="0.35">
      <c r="A2461" t="s">
        <v>100</v>
      </c>
      <c r="B2461" t="s">
        <v>101</v>
      </c>
      <c r="C2461" t="s">
        <v>92</v>
      </c>
      <c r="D2461" s="29">
        <v>45637</v>
      </c>
      <c r="E2461">
        <v>0</v>
      </c>
      <c r="F2461">
        <v>0</v>
      </c>
      <c r="G2461">
        <v>0</v>
      </c>
      <c r="H2461">
        <v>0</v>
      </c>
      <c r="R2461">
        <v>139.636943</v>
      </c>
      <c r="S2461" t="s">
        <v>204</v>
      </c>
      <c r="T2461" s="247">
        <v>45323.313981481479</v>
      </c>
    </row>
    <row r="2462" spans="1:20" x14ac:dyDescent="0.35">
      <c r="A2462" t="s">
        <v>100</v>
      </c>
      <c r="B2462" t="s">
        <v>101</v>
      </c>
      <c r="C2462" t="s">
        <v>92</v>
      </c>
      <c r="D2462" s="29">
        <v>45638</v>
      </c>
      <c r="E2462">
        <v>0</v>
      </c>
      <c r="F2462">
        <v>0</v>
      </c>
      <c r="G2462">
        <v>0</v>
      </c>
      <c r="H2462">
        <v>0</v>
      </c>
      <c r="R2462">
        <v>139.636943</v>
      </c>
      <c r="S2462" t="s">
        <v>204</v>
      </c>
      <c r="T2462" s="247">
        <v>45323.314004629632</v>
      </c>
    </row>
    <row r="2463" spans="1:20" x14ac:dyDescent="0.35">
      <c r="A2463" t="s">
        <v>100</v>
      </c>
      <c r="B2463" t="s">
        <v>101</v>
      </c>
      <c r="C2463" t="s">
        <v>92</v>
      </c>
      <c r="D2463" s="29">
        <v>45639</v>
      </c>
      <c r="E2463">
        <v>0</v>
      </c>
      <c r="F2463">
        <v>0</v>
      </c>
      <c r="G2463">
        <v>0</v>
      </c>
      <c r="H2463">
        <v>0</v>
      </c>
      <c r="R2463">
        <v>139.636943</v>
      </c>
      <c r="S2463" t="s">
        <v>204</v>
      </c>
      <c r="T2463" s="247">
        <v>45323.314016203702</v>
      </c>
    </row>
    <row r="2464" spans="1:20" x14ac:dyDescent="0.35">
      <c r="A2464" t="s">
        <v>100</v>
      </c>
      <c r="B2464" t="s">
        <v>101</v>
      </c>
      <c r="C2464" t="s">
        <v>92</v>
      </c>
      <c r="D2464" s="29">
        <v>45640</v>
      </c>
      <c r="E2464">
        <v>0</v>
      </c>
      <c r="F2464">
        <v>0</v>
      </c>
      <c r="G2464">
        <v>0</v>
      </c>
      <c r="H2464">
        <v>0</v>
      </c>
      <c r="R2464">
        <v>139.636943</v>
      </c>
      <c r="S2464" t="s">
        <v>204</v>
      </c>
      <c r="T2464" s="247">
        <v>45323.314039351855</v>
      </c>
    </row>
    <row r="2465" spans="1:20" x14ac:dyDescent="0.35">
      <c r="A2465" t="s">
        <v>100</v>
      </c>
      <c r="B2465" t="s">
        <v>101</v>
      </c>
      <c r="C2465" t="s">
        <v>92</v>
      </c>
      <c r="D2465" s="29">
        <v>45641</v>
      </c>
      <c r="E2465">
        <v>0</v>
      </c>
      <c r="F2465">
        <v>0</v>
      </c>
      <c r="G2465">
        <v>0</v>
      </c>
      <c r="H2465">
        <v>0</v>
      </c>
      <c r="R2465">
        <v>139.636943</v>
      </c>
      <c r="S2465" t="s">
        <v>204</v>
      </c>
      <c r="T2465" s="247">
        <v>45323.314039351855</v>
      </c>
    </row>
    <row r="2466" spans="1:20" x14ac:dyDescent="0.35">
      <c r="A2466" t="s">
        <v>100</v>
      </c>
      <c r="B2466" t="s">
        <v>101</v>
      </c>
      <c r="C2466" t="s">
        <v>92</v>
      </c>
      <c r="D2466" s="29">
        <v>45642</v>
      </c>
      <c r="E2466">
        <v>0</v>
      </c>
      <c r="F2466">
        <v>0</v>
      </c>
      <c r="G2466">
        <v>0</v>
      </c>
      <c r="H2466">
        <v>0</v>
      </c>
      <c r="R2466">
        <v>139.636943</v>
      </c>
      <c r="S2466" t="s">
        <v>204</v>
      </c>
      <c r="T2466" s="247">
        <v>45323.314062500001</v>
      </c>
    </row>
    <row r="2467" spans="1:20" x14ac:dyDescent="0.35">
      <c r="A2467" t="s">
        <v>100</v>
      </c>
      <c r="B2467" t="s">
        <v>101</v>
      </c>
      <c r="C2467" t="s">
        <v>92</v>
      </c>
      <c r="D2467" s="29">
        <v>45643</v>
      </c>
      <c r="E2467">
        <v>0</v>
      </c>
      <c r="F2467">
        <v>0</v>
      </c>
      <c r="G2467">
        <v>0</v>
      </c>
      <c r="H2467">
        <v>0</v>
      </c>
      <c r="R2467">
        <v>139.636943</v>
      </c>
      <c r="S2467" t="s">
        <v>204</v>
      </c>
      <c r="T2467" s="247">
        <v>45323.314074074071</v>
      </c>
    </row>
    <row r="2468" spans="1:20" x14ac:dyDescent="0.35">
      <c r="A2468" t="s">
        <v>100</v>
      </c>
      <c r="B2468" t="s">
        <v>101</v>
      </c>
      <c r="C2468" t="s">
        <v>92</v>
      </c>
      <c r="D2468" s="29">
        <v>45644</v>
      </c>
      <c r="E2468">
        <v>0</v>
      </c>
      <c r="F2468">
        <v>0</v>
      </c>
      <c r="G2468">
        <v>0</v>
      </c>
      <c r="H2468">
        <v>0</v>
      </c>
      <c r="R2468">
        <v>139.636943</v>
      </c>
      <c r="S2468" t="s">
        <v>204</v>
      </c>
      <c r="T2468" s="247">
        <v>45323.314085648148</v>
      </c>
    </row>
    <row r="2469" spans="1:20" x14ac:dyDescent="0.35">
      <c r="A2469" t="s">
        <v>100</v>
      </c>
      <c r="B2469" t="s">
        <v>101</v>
      </c>
      <c r="C2469" t="s">
        <v>92</v>
      </c>
      <c r="D2469" s="29">
        <v>45645</v>
      </c>
      <c r="E2469">
        <v>0</v>
      </c>
      <c r="F2469">
        <v>0</v>
      </c>
      <c r="G2469">
        <v>0</v>
      </c>
      <c r="H2469">
        <v>0</v>
      </c>
      <c r="R2469">
        <v>139.636943</v>
      </c>
      <c r="S2469" t="s">
        <v>204</v>
      </c>
      <c r="T2469" s="247">
        <v>45323.314097222225</v>
      </c>
    </row>
    <row r="2470" spans="1:20" x14ac:dyDescent="0.35">
      <c r="A2470" t="s">
        <v>100</v>
      </c>
      <c r="B2470" t="s">
        <v>101</v>
      </c>
      <c r="C2470" t="s">
        <v>92</v>
      </c>
      <c r="D2470" s="29">
        <v>45646</v>
      </c>
      <c r="E2470">
        <v>0</v>
      </c>
      <c r="F2470">
        <v>0</v>
      </c>
      <c r="G2470">
        <v>0</v>
      </c>
      <c r="H2470">
        <v>0</v>
      </c>
      <c r="R2470">
        <v>139.636943</v>
      </c>
      <c r="S2470" t="s">
        <v>204</v>
      </c>
      <c r="T2470" s="247">
        <v>45323.314108796294</v>
      </c>
    </row>
    <row r="2471" spans="1:20" x14ac:dyDescent="0.35">
      <c r="A2471" t="s">
        <v>100</v>
      </c>
      <c r="B2471" t="s">
        <v>101</v>
      </c>
      <c r="C2471" t="s">
        <v>92</v>
      </c>
      <c r="D2471" s="29">
        <v>45647</v>
      </c>
      <c r="E2471">
        <v>0</v>
      </c>
      <c r="F2471">
        <v>0</v>
      </c>
      <c r="G2471">
        <v>0</v>
      </c>
      <c r="H2471">
        <v>0</v>
      </c>
      <c r="R2471">
        <v>139.636943</v>
      </c>
      <c r="S2471" t="s">
        <v>204</v>
      </c>
      <c r="T2471" s="247">
        <v>45323.314120370371</v>
      </c>
    </row>
    <row r="2472" spans="1:20" x14ac:dyDescent="0.35">
      <c r="A2472" t="s">
        <v>100</v>
      </c>
      <c r="B2472" t="s">
        <v>101</v>
      </c>
      <c r="C2472" t="s">
        <v>92</v>
      </c>
      <c r="D2472" s="29">
        <v>45648</v>
      </c>
      <c r="E2472">
        <v>0</v>
      </c>
      <c r="F2472">
        <v>0</v>
      </c>
      <c r="G2472">
        <v>0</v>
      </c>
      <c r="H2472">
        <v>0</v>
      </c>
      <c r="R2472">
        <v>139.636943</v>
      </c>
      <c r="S2472" t="s">
        <v>204</v>
      </c>
      <c r="T2472" s="247">
        <v>45323.314131944448</v>
      </c>
    </row>
    <row r="2473" spans="1:20" x14ac:dyDescent="0.35">
      <c r="A2473" t="s">
        <v>100</v>
      </c>
      <c r="B2473" t="s">
        <v>101</v>
      </c>
      <c r="C2473" t="s">
        <v>92</v>
      </c>
      <c r="D2473" s="29">
        <v>45649</v>
      </c>
      <c r="E2473">
        <v>0</v>
      </c>
      <c r="F2473">
        <v>0</v>
      </c>
      <c r="G2473">
        <v>0</v>
      </c>
      <c r="H2473">
        <v>0</v>
      </c>
      <c r="R2473">
        <v>139.636943</v>
      </c>
      <c r="S2473" t="s">
        <v>204</v>
      </c>
      <c r="T2473" s="247">
        <v>45323.314131944448</v>
      </c>
    </row>
    <row r="2474" spans="1:20" x14ac:dyDescent="0.35">
      <c r="A2474" t="s">
        <v>100</v>
      </c>
      <c r="B2474" t="s">
        <v>101</v>
      </c>
      <c r="C2474" t="s">
        <v>92</v>
      </c>
      <c r="D2474" s="29">
        <v>45650</v>
      </c>
      <c r="E2474">
        <v>0</v>
      </c>
      <c r="F2474">
        <v>0</v>
      </c>
      <c r="G2474">
        <v>0</v>
      </c>
      <c r="H2474">
        <v>0</v>
      </c>
      <c r="R2474">
        <v>139.636943</v>
      </c>
      <c r="S2474" t="s">
        <v>204</v>
      </c>
      <c r="T2474" s="247">
        <v>45323.314143518517</v>
      </c>
    </row>
    <row r="2475" spans="1:20" x14ac:dyDescent="0.35">
      <c r="A2475" t="s">
        <v>100</v>
      </c>
      <c r="B2475" t="s">
        <v>101</v>
      </c>
      <c r="C2475" t="s">
        <v>92</v>
      </c>
      <c r="D2475" s="29">
        <v>45651</v>
      </c>
      <c r="E2475">
        <v>0</v>
      </c>
      <c r="F2475">
        <v>0</v>
      </c>
      <c r="G2475">
        <v>0</v>
      </c>
      <c r="H2475">
        <v>0</v>
      </c>
      <c r="R2475">
        <v>139.636943</v>
      </c>
      <c r="S2475" t="s">
        <v>204</v>
      </c>
      <c r="T2475" s="247">
        <v>45323.314155092594</v>
      </c>
    </row>
    <row r="2476" spans="1:20" x14ac:dyDescent="0.35">
      <c r="A2476" t="s">
        <v>100</v>
      </c>
      <c r="B2476" t="s">
        <v>101</v>
      </c>
      <c r="C2476" t="s">
        <v>92</v>
      </c>
      <c r="D2476" s="29">
        <v>45652</v>
      </c>
      <c r="E2476">
        <v>0</v>
      </c>
      <c r="F2476">
        <v>0</v>
      </c>
      <c r="G2476">
        <v>0</v>
      </c>
      <c r="H2476">
        <v>0</v>
      </c>
      <c r="R2476">
        <v>139.636943</v>
      </c>
      <c r="S2476" t="s">
        <v>204</v>
      </c>
      <c r="T2476" s="247">
        <v>45323.314166666663</v>
      </c>
    </row>
    <row r="2477" spans="1:20" x14ac:dyDescent="0.35">
      <c r="A2477" t="s">
        <v>100</v>
      </c>
      <c r="B2477" t="s">
        <v>101</v>
      </c>
      <c r="C2477" t="s">
        <v>92</v>
      </c>
      <c r="D2477" s="29">
        <v>45653</v>
      </c>
      <c r="E2477">
        <v>0</v>
      </c>
      <c r="F2477">
        <v>0</v>
      </c>
      <c r="G2477">
        <v>0</v>
      </c>
      <c r="H2477">
        <v>0</v>
      </c>
      <c r="R2477">
        <v>139.636943</v>
      </c>
      <c r="S2477" t="s">
        <v>204</v>
      </c>
      <c r="T2477" s="247">
        <v>45323.314189814817</v>
      </c>
    </row>
    <row r="2478" spans="1:20" x14ac:dyDescent="0.35">
      <c r="A2478" t="s">
        <v>100</v>
      </c>
      <c r="B2478" t="s">
        <v>101</v>
      </c>
      <c r="C2478" t="s">
        <v>92</v>
      </c>
      <c r="D2478" s="29">
        <v>45654</v>
      </c>
      <c r="E2478">
        <v>0</v>
      </c>
      <c r="F2478">
        <v>0</v>
      </c>
      <c r="G2478">
        <v>0</v>
      </c>
      <c r="H2478">
        <v>0</v>
      </c>
      <c r="R2478">
        <v>139.636943</v>
      </c>
      <c r="S2478" t="s">
        <v>204</v>
      </c>
      <c r="T2478" s="247">
        <v>45323.314189814817</v>
      </c>
    </row>
    <row r="2479" spans="1:20" x14ac:dyDescent="0.35">
      <c r="A2479" t="s">
        <v>100</v>
      </c>
      <c r="B2479" t="s">
        <v>101</v>
      </c>
      <c r="C2479" t="s">
        <v>92</v>
      </c>
      <c r="D2479" s="29">
        <v>45655</v>
      </c>
      <c r="E2479">
        <v>0</v>
      </c>
      <c r="F2479">
        <v>0</v>
      </c>
      <c r="G2479">
        <v>0</v>
      </c>
      <c r="H2479">
        <v>0</v>
      </c>
      <c r="R2479">
        <v>139.636943</v>
      </c>
      <c r="S2479" t="s">
        <v>204</v>
      </c>
      <c r="T2479" s="247">
        <v>45323.314201388886</v>
      </c>
    </row>
    <row r="2480" spans="1:20" x14ac:dyDescent="0.35">
      <c r="A2480" t="s">
        <v>100</v>
      </c>
      <c r="B2480" t="s">
        <v>101</v>
      </c>
      <c r="C2480" t="s">
        <v>92</v>
      </c>
      <c r="D2480" s="29">
        <v>45656</v>
      </c>
      <c r="E2480">
        <v>0</v>
      </c>
      <c r="F2480">
        <v>0</v>
      </c>
      <c r="G2480">
        <v>0</v>
      </c>
      <c r="H2480">
        <v>0</v>
      </c>
      <c r="R2480">
        <v>139.636943</v>
      </c>
      <c r="S2480" t="s">
        <v>204</v>
      </c>
      <c r="T2480" s="247">
        <v>45323.314212962963</v>
      </c>
    </row>
    <row r="2481" spans="1:20" x14ac:dyDescent="0.35">
      <c r="A2481" t="s">
        <v>100</v>
      </c>
      <c r="B2481" t="s">
        <v>101</v>
      </c>
      <c r="C2481" t="s">
        <v>92</v>
      </c>
      <c r="D2481" s="29">
        <v>45657</v>
      </c>
      <c r="E2481">
        <v>0</v>
      </c>
      <c r="F2481">
        <v>0</v>
      </c>
      <c r="G2481">
        <v>0</v>
      </c>
      <c r="H2481">
        <v>0</v>
      </c>
      <c r="R2481">
        <v>139.636943</v>
      </c>
      <c r="S2481" t="s">
        <v>204</v>
      </c>
      <c r="T2481" s="247">
        <v>45323.31422453704</v>
      </c>
    </row>
    <row r="2482" spans="1:20" x14ac:dyDescent="0.35">
      <c r="A2482" t="s">
        <v>102</v>
      </c>
      <c r="B2482" t="s">
        <v>103</v>
      </c>
      <c r="C2482" t="s">
        <v>92</v>
      </c>
      <c r="D2482" s="29">
        <v>45383</v>
      </c>
      <c r="E2482">
        <v>0</v>
      </c>
      <c r="F2482">
        <v>0</v>
      </c>
      <c r="G2482">
        <v>0</v>
      </c>
      <c r="H2482">
        <v>0</v>
      </c>
      <c r="R2482">
        <v>2.9922200000000001</v>
      </c>
      <c r="S2482" t="s">
        <v>204</v>
      </c>
      <c r="T2482" s="247">
        <v>45078.31322916667</v>
      </c>
    </row>
    <row r="2483" spans="1:20" x14ac:dyDescent="0.35">
      <c r="A2483" t="s">
        <v>102</v>
      </c>
      <c r="B2483" t="s">
        <v>103</v>
      </c>
      <c r="C2483" t="s">
        <v>92</v>
      </c>
      <c r="D2483" s="29">
        <v>45384</v>
      </c>
      <c r="E2483">
        <v>0</v>
      </c>
      <c r="F2483">
        <v>0</v>
      </c>
      <c r="G2483">
        <v>0</v>
      </c>
      <c r="H2483">
        <v>0</v>
      </c>
      <c r="R2483">
        <v>2.9922200000000001</v>
      </c>
      <c r="S2483" t="s">
        <v>204</v>
      </c>
      <c r="T2483" s="247">
        <v>45078.313530092593</v>
      </c>
    </row>
    <row r="2484" spans="1:20" x14ac:dyDescent="0.35">
      <c r="A2484" t="s">
        <v>102</v>
      </c>
      <c r="B2484" t="s">
        <v>103</v>
      </c>
      <c r="C2484" t="s">
        <v>92</v>
      </c>
      <c r="D2484" s="29">
        <v>45385</v>
      </c>
      <c r="E2484">
        <v>0</v>
      </c>
      <c r="F2484">
        <v>0</v>
      </c>
      <c r="G2484">
        <v>0</v>
      </c>
      <c r="H2484">
        <v>0</v>
      </c>
      <c r="R2484">
        <v>2.9922200000000001</v>
      </c>
      <c r="S2484" t="s">
        <v>204</v>
      </c>
      <c r="T2484" s="247">
        <v>45078.313472222224</v>
      </c>
    </row>
    <row r="2485" spans="1:20" x14ac:dyDescent="0.35">
      <c r="A2485" t="s">
        <v>102</v>
      </c>
      <c r="B2485" t="s">
        <v>103</v>
      </c>
      <c r="C2485" t="s">
        <v>92</v>
      </c>
      <c r="D2485" s="29">
        <v>45386</v>
      </c>
      <c r="E2485">
        <v>0</v>
      </c>
      <c r="F2485">
        <v>0</v>
      </c>
      <c r="G2485">
        <v>0</v>
      </c>
      <c r="H2485">
        <v>0</v>
      </c>
      <c r="R2485">
        <v>2.9922200000000001</v>
      </c>
      <c r="S2485" t="s">
        <v>204</v>
      </c>
      <c r="T2485" s="247">
        <v>45078.313530092593</v>
      </c>
    </row>
    <row r="2486" spans="1:20" x14ac:dyDescent="0.35">
      <c r="A2486" t="s">
        <v>102</v>
      </c>
      <c r="B2486" t="s">
        <v>103</v>
      </c>
      <c r="C2486" t="s">
        <v>92</v>
      </c>
      <c r="D2486" s="29">
        <v>45387</v>
      </c>
      <c r="E2486">
        <v>0</v>
      </c>
      <c r="F2486">
        <v>0</v>
      </c>
      <c r="G2486">
        <v>0</v>
      </c>
      <c r="H2486">
        <v>0</v>
      </c>
      <c r="R2486">
        <v>2.9922200000000001</v>
      </c>
      <c r="S2486" t="s">
        <v>204</v>
      </c>
      <c r="T2486" s="247">
        <v>45078.313530092593</v>
      </c>
    </row>
    <row r="2487" spans="1:20" x14ac:dyDescent="0.35">
      <c r="A2487" t="s">
        <v>102</v>
      </c>
      <c r="B2487" t="s">
        <v>103</v>
      </c>
      <c r="C2487" t="s">
        <v>92</v>
      </c>
      <c r="D2487" s="29">
        <v>45388</v>
      </c>
      <c r="E2487">
        <v>0</v>
      </c>
      <c r="F2487">
        <v>0</v>
      </c>
      <c r="G2487">
        <v>0</v>
      </c>
      <c r="H2487">
        <v>0</v>
      </c>
      <c r="R2487">
        <v>2.9922200000000001</v>
      </c>
      <c r="S2487" t="s">
        <v>204</v>
      </c>
      <c r="T2487" s="247">
        <v>45078.313530092593</v>
      </c>
    </row>
    <row r="2488" spans="1:20" x14ac:dyDescent="0.35">
      <c r="A2488" t="s">
        <v>102</v>
      </c>
      <c r="B2488" t="s">
        <v>103</v>
      </c>
      <c r="C2488" t="s">
        <v>92</v>
      </c>
      <c r="D2488" s="29">
        <v>45389</v>
      </c>
      <c r="E2488">
        <v>0</v>
      </c>
      <c r="F2488">
        <v>0</v>
      </c>
      <c r="G2488">
        <v>0</v>
      </c>
      <c r="H2488">
        <v>0</v>
      </c>
      <c r="R2488">
        <v>2.9922200000000001</v>
      </c>
      <c r="S2488" t="s">
        <v>204</v>
      </c>
      <c r="T2488" s="247">
        <v>45078.31354166667</v>
      </c>
    </row>
    <row r="2489" spans="1:20" x14ac:dyDescent="0.35">
      <c r="A2489" t="s">
        <v>102</v>
      </c>
      <c r="B2489" t="s">
        <v>103</v>
      </c>
      <c r="C2489" t="s">
        <v>92</v>
      </c>
      <c r="D2489" s="29">
        <v>45390</v>
      </c>
      <c r="E2489">
        <v>0</v>
      </c>
      <c r="F2489">
        <v>0</v>
      </c>
      <c r="G2489">
        <v>0</v>
      </c>
      <c r="H2489">
        <v>0</v>
      </c>
      <c r="R2489">
        <v>2.9922200000000001</v>
      </c>
      <c r="S2489" t="s">
        <v>204</v>
      </c>
      <c r="T2489" s="247">
        <v>45078.31354166667</v>
      </c>
    </row>
    <row r="2490" spans="1:20" x14ac:dyDescent="0.35">
      <c r="A2490" t="s">
        <v>102</v>
      </c>
      <c r="B2490" t="s">
        <v>103</v>
      </c>
      <c r="C2490" t="s">
        <v>92</v>
      </c>
      <c r="D2490" s="29">
        <v>45391</v>
      </c>
      <c r="E2490">
        <v>0</v>
      </c>
      <c r="F2490">
        <v>0</v>
      </c>
      <c r="G2490">
        <v>0</v>
      </c>
      <c r="H2490">
        <v>0</v>
      </c>
      <c r="R2490">
        <v>2.9922200000000001</v>
      </c>
      <c r="S2490" t="s">
        <v>204</v>
      </c>
      <c r="T2490" s="247">
        <v>45078.31355324074</v>
      </c>
    </row>
    <row r="2491" spans="1:20" x14ac:dyDescent="0.35">
      <c r="A2491" t="s">
        <v>102</v>
      </c>
      <c r="B2491" t="s">
        <v>103</v>
      </c>
      <c r="C2491" t="s">
        <v>92</v>
      </c>
      <c r="D2491" s="29">
        <v>45392</v>
      </c>
      <c r="E2491">
        <v>0</v>
      </c>
      <c r="F2491">
        <v>0</v>
      </c>
      <c r="G2491">
        <v>0</v>
      </c>
      <c r="H2491">
        <v>0</v>
      </c>
      <c r="R2491">
        <v>2.9922200000000001</v>
      </c>
      <c r="S2491" t="s">
        <v>204</v>
      </c>
      <c r="T2491" s="247">
        <v>45078.31355324074</v>
      </c>
    </row>
    <row r="2492" spans="1:20" x14ac:dyDescent="0.35">
      <c r="A2492" t="s">
        <v>102</v>
      </c>
      <c r="B2492" t="s">
        <v>103</v>
      </c>
      <c r="C2492" t="s">
        <v>92</v>
      </c>
      <c r="D2492" s="29">
        <v>45393</v>
      </c>
      <c r="E2492">
        <v>0</v>
      </c>
      <c r="F2492">
        <v>0</v>
      </c>
      <c r="G2492">
        <v>0</v>
      </c>
      <c r="H2492">
        <v>0</v>
      </c>
      <c r="R2492">
        <v>2.9922200000000001</v>
      </c>
      <c r="S2492" t="s">
        <v>204</v>
      </c>
      <c r="T2492" s="247">
        <v>45078.31355324074</v>
      </c>
    </row>
    <row r="2493" spans="1:20" x14ac:dyDescent="0.35">
      <c r="A2493" t="s">
        <v>102</v>
      </c>
      <c r="B2493" t="s">
        <v>103</v>
      </c>
      <c r="C2493" t="s">
        <v>92</v>
      </c>
      <c r="D2493" s="29">
        <v>45394</v>
      </c>
      <c r="E2493">
        <v>0</v>
      </c>
      <c r="F2493">
        <v>0</v>
      </c>
      <c r="G2493">
        <v>0</v>
      </c>
      <c r="H2493">
        <v>0</v>
      </c>
      <c r="R2493">
        <v>2.9922200000000001</v>
      </c>
      <c r="S2493" t="s">
        <v>204</v>
      </c>
      <c r="T2493" s="247">
        <v>45078.31355324074</v>
      </c>
    </row>
    <row r="2494" spans="1:20" x14ac:dyDescent="0.35">
      <c r="A2494" t="s">
        <v>102</v>
      </c>
      <c r="B2494" t="s">
        <v>103</v>
      </c>
      <c r="C2494" t="s">
        <v>92</v>
      </c>
      <c r="D2494" s="29">
        <v>45395</v>
      </c>
      <c r="E2494">
        <v>0</v>
      </c>
      <c r="F2494">
        <v>0</v>
      </c>
      <c r="G2494">
        <v>0</v>
      </c>
      <c r="H2494">
        <v>0</v>
      </c>
      <c r="R2494">
        <v>2.9922200000000001</v>
      </c>
      <c r="S2494" t="s">
        <v>204</v>
      </c>
      <c r="T2494" s="247">
        <v>45078.313564814816</v>
      </c>
    </row>
    <row r="2495" spans="1:20" x14ac:dyDescent="0.35">
      <c r="A2495" t="s">
        <v>102</v>
      </c>
      <c r="B2495" t="s">
        <v>103</v>
      </c>
      <c r="C2495" t="s">
        <v>92</v>
      </c>
      <c r="D2495" s="29">
        <v>45396</v>
      </c>
      <c r="E2495">
        <v>0</v>
      </c>
      <c r="F2495">
        <v>0</v>
      </c>
      <c r="G2495">
        <v>0</v>
      </c>
      <c r="H2495">
        <v>0</v>
      </c>
      <c r="R2495">
        <v>2.9922200000000001</v>
      </c>
      <c r="S2495" t="s">
        <v>204</v>
      </c>
      <c r="T2495" s="247">
        <v>45078.313564814816</v>
      </c>
    </row>
    <row r="2496" spans="1:20" x14ac:dyDescent="0.35">
      <c r="A2496" t="s">
        <v>102</v>
      </c>
      <c r="B2496" t="s">
        <v>103</v>
      </c>
      <c r="C2496" t="s">
        <v>92</v>
      </c>
      <c r="D2496" s="29">
        <v>45397</v>
      </c>
      <c r="E2496">
        <v>0</v>
      </c>
      <c r="F2496">
        <v>0</v>
      </c>
      <c r="G2496">
        <v>0</v>
      </c>
      <c r="H2496">
        <v>0</v>
      </c>
      <c r="R2496">
        <v>2.9922200000000001</v>
      </c>
      <c r="S2496" t="s">
        <v>204</v>
      </c>
      <c r="T2496" s="247">
        <v>45078.313576388886</v>
      </c>
    </row>
    <row r="2497" spans="1:20" x14ac:dyDescent="0.35">
      <c r="A2497" t="s">
        <v>102</v>
      </c>
      <c r="B2497" t="s">
        <v>103</v>
      </c>
      <c r="C2497" t="s">
        <v>92</v>
      </c>
      <c r="D2497" s="29">
        <v>45398</v>
      </c>
      <c r="E2497">
        <v>0</v>
      </c>
      <c r="F2497">
        <v>0</v>
      </c>
      <c r="G2497">
        <v>0</v>
      </c>
      <c r="H2497">
        <v>0</v>
      </c>
      <c r="R2497">
        <v>2.9922200000000001</v>
      </c>
      <c r="S2497" t="s">
        <v>204</v>
      </c>
      <c r="T2497" s="247">
        <v>45078.313576388886</v>
      </c>
    </row>
    <row r="2498" spans="1:20" x14ac:dyDescent="0.35">
      <c r="A2498" t="s">
        <v>102</v>
      </c>
      <c r="B2498" t="s">
        <v>103</v>
      </c>
      <c r="C2498" t="s">
        <v>92</v>
      </c>
      <c r="D2498" s="29">
        <v>45399</v>
      </c>
      <c r="E2498">
        <v>0</v>
      </c>
      <c r="F2498">
        <v>0</v>
      </c>
      <c r="G2498">
        <v>0</v>
      </c>
      <c r="H2498">
        <v>0</v>
      </c>
      <c r="R2498">
        <v>2.9922200000000001</v>
      </c>
      <c r="S2498" t="s">
        <v>204</v>
      </c>
      <c r="T2498" s="247">
        <v>45078.313576388886</v>
      </c>
    </row>
    <row r="2499" spans="1:20" x14ac:dyDescent="0.35">
      <c r="A2499" t="s">
        <v>102</v>
      </c>
      <c r="B2499" t="s">
        <v>103</v>
      </c>
      <c r="C2499" t="s">
        <v>92</v>
      </c>
      <c r="D2499" s="29">
        <v>45400</v>
      </c>
      <c r="E2499">
        <v>0</v>
      </c>
      <c r="F2499">
        <v>0</v>
      </c>
      <c r="G2499">
        <v>0</v>
      </c>
      <c r="H2499">
        <v>0</v>
      </c>
      <c r="R2499">
        <v>2.9922200000000001</v>
      </c>
      <c r="S2499" t="s">
        <v>204</v>
      </c>
      <c r="T2499" s="247">
        <v>45078.313587962963</v>
      </c>
    </row>
    <row r="2500" spans="1:20" x14ac:dyDescent="0.35">
      <c r="A2500" t="s">
        <v>102</v>
      </c>
      <c r="B2500" t="s">
        <v>103</v>
      </c>
      <c r="C2500" t="s">
        <v>92</v>
      </c>
      <c r="D2500" s="29">
        <v>45401</v>
      </c>
      <c r="E2500">
        <v>0</v>
      </c>
      <c r="F2500">
        <v>0</v>
      </c>
      <c r="G2500">
        <v>0</v>
      </c>
      <c r="H2500">
        <v>0</v>
      </c>
      <c r="R2500">
        <v>2.9922200000000001</v>
      </c>
      <c r="S2500" t="s">
        <v>204</v>
      </c>
      <c r="T2500" s="247">
        <v>45078.313587962963</v>
      </c>
    </row>
    <row r="2501" spans="1:20" x14ac:dyDescent="0.35">
      <c r="A2501" t="s">
        <v>102</v>
      </c>
      <c r="B2501" t="s">
        <v>103</v>
      </c>
      <c r="C2501" t="s">
        <v>92</v>
      </c>
      <c r="D2501" s="29">
        <v>45402</v>
      </c>
      <c r="E2501">
        <v>0</v>
      </c>
      <c r="F2501">
        <v>0</v>
      </c>
      <c r="G2501">
        <v>0</v>
      </c>
      <c r="H2501">
        <v>0</v>
      </c>
      <c r="R2501">
        <v>2.9922200000000001</v>
      </c>
      <c r="S2501" t="s">
        <v>204</v>
      </c>
      <c r="T2501" s="247">
        <v>45078.313587962963</v>
      </c>
    </row>
    <row r="2502" spans="1:20" x14ac:dyDescent="0.35">
      <c r="A2502" t="s">
        <v>102</v>
      </c>
      <c r="B2502" t="s">
        <v>103</v>
      </c>
      <c r="C2502" t="s">
        <v>92</v>
      </c>
      <c r="D2502" s="29">
        <v>45403</v>
      </c>
      <c r="E2502">
        <v>0</v>
      </c>
      <c r="F2502">
        <v>0</v>
      </c>
      <c r="G2502">
        <v>0</v>
      </c>
      <c r="H2502">
        <v>0</v>
      </c>
      <c r="R2502">
        <v>2.9922200000000001</v>
      </c>
      <c r="S2502" t="s">
        <v>204</v>
      </c>
      <c r="T2502" s="247">
        <v>45078.313599537039</v>
      </c>
    </row>
    <row r="2503" spans="1:20" x14ac:dyDescent="0.35">
      <c r="A2503" t="s">
        <v>102</v>
      </c>
      <c r="B2503" t="s">
        <v>103</v>
      </c>
      <c r="C2503" t="s">
        <v>92</v>
      </c>
      <c r="D2503" s="29">
        <v>45404</v>
      </c>
      <c r="E2503">
        <v>0</v>
      </c>
      <c r="F2503">
        <v>0</v>
      </c>
      <c r="G2503">
        <v>0</v>
      </c>
      <c r="H2503">
        <v>0</v>
      </c>
      <c r="R2503">
        <v>2.9922200000000001</v>
      </c>
      <c r="S2503" t="s">
        <v>204</v>
      </c>
      <c r="T2503" s="247">
        <v>45078.313599537039</v>
      </c>
    </row>
    <row r="2504" spans="1:20" x14ac:dyDescent="0.35">
      <c r="A2504" t="s">
        <v>102</v>
      </c>
      <c r="B2504" t="s">
        <v>103</v>
      </c>
      <c r="C2504" t="s">
        <v>92</v>
      </c>
      <c r="D2504" s="29">
        <v>45405</v>
      </c>
      <c r="E2504">
        <v>0</v>
      </c>
      <c r="F2504">
        <v>0</v>
      </c>
      <c r="G2504">
        <v>0</v>
      </c>
      <c r="H2504">
        <v>0</v>
      </c>
      <c r="R2504">
        <v>2.9922200000000001</v>
      </c>
      <c r="S2504" t="s">
        <v>204</v>
      </c>
      <c r="T2504" s="247">
        <v>45078.313599537039</v>
      </c>
    </row>
    <row r="2505" spans="1:20" x14ac:dyDescent="0.35">
      <c r="A2505" t="s">
        <v>102</v>
      </c>
      <c r="B2505" t="s">
        <v>103</v>
      </c>
      <c r="C2505" t="s">
        <v>92</v>
      </c>
      <c r="D2505" s="29">
        <v>45406</v>
      </c>
      <c r="E2505">
        <v>0</v>
      </c>
      <c r="F2505">
        <v>0</v>
      </c>
      <c r="G2505">
        <v>0</v>
      </c>
      <c r="H2505">
        <v>0</v>
      </c>
      <c r="R2505">
        <v>2.9922200000000001</v>
      </c>
      <c r="S2505" t="s">
        <v>204</v>
      </c>
      <c r="T2505" s="247">
        <v>45078.313599537039</v>
      </c>
    </row>
    <row r="2506" spans="1:20" x14ac:dyDescent="0.35">
      <c r="A2506" t="s">
        <v>102</v>
      </c>
      <c r="B2506" t="s">
        <v>103</v>
      </c>
      <c r="C2506" t="s">
        <v>92</v>
      </c>
      <c r="D2506" s="29">
        <v>45407</v>
      </c>
      <c r="E2506">
        <v>0</v>
      </c>
      <c r="F2506">
        <v>0</v>
      </c>
      <c r="G2506">
        <v>0</v>
      </c>
      <c r="H2506">
        <v>0</v>
      </c>
      <c r="R2506">
        <v>2.9922200000000001</v>
      </c>
      <c r="S2506" t="s">
        <v>204</v>
      </c>
      <c r="T2506" s="247">
        <v>45078.313611111109</v>
      </c>
    </row>
    <row r="2507" spans="1:20" x14ac:dyDescent="0.35">
      <c r="A2507" t="s">
        <v>102</v>
      </c>
      <c r="B2507" t="s">
        <v>103</v>
      </c>
      <c r="C2507" t="s">
        <v>92</v>
      </c>
      <c r="D2507" s="29">
        <v>45408</v>
      </c>
      <c r="E2507">
        <v>0</v>
      </c>
      <c r="F2507">
        <v>0</v>
      </c>
      <c r="G2507">
        <v>0</v>
      </c>
      <c r="H2507">
        <v>0</v>
      </c>
      <c r="R2507">
        <v>2.9922200000000001</v>
      </c>
      <c r="S2507" t="s">
        <v>204</v>
      </c>
      <c r="T2507" s="247">
        <v>45078.313611111109</v>
      </c>
    </row>
    <row r="2508" spans="1:20" x14ac:dyDescent="0.35">
      <c r="A2508" t="s">
        <v>102</v>
      </c>
      <c r="B2508" t="s">
        <v>103</v>
      </c>
      <c r="C2508" t="s">
        <v>92</v>
      </c>
      <c r="D2508" s="29">
        <v>45409</v>
      </c>
      <c r="E2508">
        <v>0</v>
      </c>
      <c r="F2508">
        <v>0</v>
      </c>
      <c r="G2508">
        <v>0</v>
      </c>
      <c r="H2508">
        <v>0</v>
      </c>
      <c r="R2508">
        <v>2.9922200000000001</v>
      </c>
      <c r="S2508" t="s">
        <v>204</v>
      </c>
      <c r="T2508" s="247">
        <v>45078.313622685186</v>
      </c>
    </row>
    <row r="2509" spans="1:20" x14ac:dyDescent="0.35">
      <c r="A2509" t="s">
        <v>102</v>
      </c>
      <c r="B2509" t="s">
        <v>103</v>
      </c>
      <c r="C2509" t="s">
        <v>92</v>
      </c>
      <c r="D2509" s="29">
        <v>45410</v>
      </c>
      <c r="E2509">
        <v>0</v>
      </c>
      <c r="F2509">
        <v>0</v>
      </c>
      <c r="G2509">
        <v>0</v>
      </c>
      <c r="H2509">
        <v>0</v>
      </c>
      <c r="R2509">
        <v>2.9922200000000001</v>
      </c>
      <c r="S2509" t="s">
        <v>204</v>
      </c>
      <c r="T2509" s="247">
        <v>45078.313622685186</v>
      </c>
    </row>
    <row r="2510" spans="1:20" x14ac:dyDescent="0.35">
      <c r="A2510" t="s">
        <v>102</v>
      </c>
      <c r="B2510" t="s">
        <v>103</v>
      </c>
      <c r="C2510" t="s">
        <v>92</v>
      </c>
      <c r="D2510" s="29">
        <v>45411</v>
      </c>
      <c r="E2510">
        <v>0</v>
      </c>
      <c r="F2510">
        <v>0</v>
      </c>
      <c r="G2510">
        <v>0</v>
      </c>
      <c r="H2510">
        <v>0</v>
      </c>
      <c r="R2510">
        <v>2.9922200000000001</v>
      </c>
      <c r="S2510" t="s">
        <v>204</v>
      </c>
      <c r="T2510" s="247">
        <v>45078.313622685186</v>
      </c>
    </row>
    <row r="2511" spans="1:20" x14ac:dyDescent="0.35">
      <c r="A2511" t="s">
        <v>102</v>
      </c>
      <c r="B2511" t="s">
        <v>103</v>
      </c>
      <c r="C2511" t="s">
        <v>92</v>
      </c>
      <c r="D2511" s="29">
        <v>45412</v>
      </c>
      <c r="E2511">
        <v>0</v>
      </c>
      <c r="F2511">
        <v>0</v>
      </c>
      <c r="G2511">
        <v>0</v>
      </c>
      <c r="H2511">
        <v>0</v>
      </c>
      <c r="R2511">
        <v>2.9922200000000001</v>
      </c>
      <c r="S2511" t="s">
        <v>204</v>
      </c>
      <c r="T2511" s="247">
        <v>45078.313622685186</v>
      </c>
    </row>
    <row r="2512" spans="1:20" x14ac:dyDescent="0.35">
      <c r="A2512" t="s">
        <v>102</v>
      </c>
      <c r="B2512" t="s">
        <v>103</v>
      </c>
      <c r="C2512" t="s">
        <v>92</v>
      </c>
      <c r="D2512" s="29">
        <v>45413</v>
      </c>
      <c r="E2512">
        <v>0</v>
      </c>
      <c r="F2512">
        <v>0</v>
      </c>
      <c r="G2512">
        <v>0</v>
      </c>
      <c r="H2512">
        <v>0</v>
      </c>
      <c r="R2512">
        <v>2.9922200000000001</v>
      </c>
      <c r="S2512" t="s">
        <v>204</v>
      </c>
      <c r="T2512" s="247">
        <v>45108.312928240739</v>
      </c>
    </row>
    <row r="2513" spans="1:20" x14ac:dyDescent="0.35">
      <c r="A2513" t="s">
        <v>102</v>
      </c>
      <c r="B2513" t="s">
        <v>103</v>
      </c>
      <c r="C2513" t="s">
        <v>92</v>
      </c>
      <c r="D2513" s="29">
        <v>45414</v>
      </c>
      <c r="E2513">
        <v>0</v>
      </c>
      <c r="F2513">
        <v>0</v>
      </c>
      <c r="G2513">
        <v>0</v>
      </c>
      <c r="H2513">
        <v>0</v>
      </c>
      <c r="R2513">
        <v>2.9922200000000001</v>
      </c>
      <c r="S2513" t="s">
        <v>204</v>
      </c>
      <c r="T2513" s="247">
        <v>45108.313298611109</v>
      </c>
    </row>
    <row r="2514" spans="1:20" x14ac:dyDescent="0.35">
      <c r="A2514" t="s">
        <v>102</v>
      </c>
      <c r="B2514" t="s">
        <v>103</v>
      </c>
      <c r="C2514" t="s">
        <v>92</v>
      </c>
      <c r="D2514" s="29">
        <v>45415</v>
      </c>
      <c r="E2514">
        <v>0</v>
      </c>
      <c r="F2514">
        <v>0</v>
      </c>
      <c r="G2514">
        <v>0</v>
      </c>
      <c r="H2514">
        <v>0</v>
      </c>
      <c r="R2514">
        <v>2.9922200000000001</v>
      </c>
      <c r="S2514" t="s">
        <v>204</v>
      </c>
      <c r="T2514" s="247">
        <v>45108.313472222224</v>
      </c>
    </row>
    <row r="2515" spans="1:20" x14ac:dyDescent="0.35">
      <c r="A2515" t="s">
        <v>102</v>
      </c>
      <c r="B2515" t="s">
        <v>103</v>
      </c>
      <c r="C2515" t="s">
        <v>92</v>
      </c>
      <c r="D2515" s="29">
        <v>45416</v>
      </c>
      <c r="E2515">
        <v>0</v>
      </c>
      <c r="F2515">
        <v>0</v>
      </c>
      <c r="G2515">
        <v>0</v>
      </c>
      <c r="H2515">
        <v>0</v>
      </c>
      <c r="R2515">
        <v>2.9922200000000001</v>
      </c>
      <c r="S2515" t="s">
        <v>204</v>
      </c>
      <c r="T2515" s="247">
        <v>45108.313518518517</v>
      </c>
    </row>
    <row r="2516" spans="1:20" x14ac:dyDescent="0.35">
      <c r="A2516" t="s">
        <v>102</v>
      </c>
      <c r="B2516" t="s">
        <v>103</v>
      </c>
      <c r="C2516" t="s">
        <v>92</v>
      </c>
      <c r="D2516" s="29">
        <v>45417</v>
      </c>
      <c r="E2516">
        <v>0</v>
      </c>
      <c r="F2516">
        <v>0</v>
      </c>
      <c r="G2516">
        <v>0</v>
      </c>
      <c r="H2516">
        <v>0</v>
      </c>
      <c r="R2516">
        <v>2.9922200000000001</v>
      </c>
      <c r="S2516" t="s">
        <v>204</v>
      </c>
      <c r="T2516" s="247">
        <v>45108.313518518517</v>
      </c>
    </row>
    <row r="2517" spans="1:20" x14ac:dyDescent="0.35">
      <c r="A2517" t="s">
        <v>102</v>
      </c>
      <c r="B2517" t="s">
        <v>103</v>
      </c>
      <c r="C2517" t="s">
        <v>92</v>
      </c>
      <c r="D2517" s="29">
        <v>45418</v>
      </c>
      <c r="E2517">
        <v>0</v>
      </c>
      <c r="F2517">
        <v>0</v>
      </c>
      <c r="G2517">
        <v>0</v>
      </c>
      <c r="H2517">
        <v>0</v>
      </c>
      <c r="R2517">
        <v>2.9922200000000001</v>
      </c>
      <c r="S2517" t="s">
        <v>204</v>
      </c>
      <c r="T2517" s="247">
        <v>45108.313530092593</v>
      </c>
    </row>
    <row r="2518" spans="1:20" x14ac:dyDescent="0.35">
      <c r="A2518" t="s">
        <v>102</v>
      </c>
      <c r="B2518" t="s">
        <v>103</v>
      </c>
      <c r="C2518" t="s">
        <v>92</v>
      </c>
      <c r="D2518" s="29">
        <v>45419</v>
      </c>
      <c r="E2518">
        <v>0</v>
      </c>
      <c r="F2518">
        <v>0</v>
      </c>
      <c r="G2518">
        <v>0</v>
      </c>
      <c r="H2518">
        <v>0</v>
      </c>
      <c r="R2518">
        <v>2.9922200000000001</v>
      </c>
      <c r="S2518" t="s">
        <v>204</v>
      </c>
      <c r="T2518" s="247">
        <v>45108.313530092593</v>
      </c>
    </row>
    <row r="2519" spans="1:20" x14ac:dyDescent="0.35">
      <c r="A2519" t="s">
        <v>102</v>
      </c>
      <c r="B2519" t="s">
        <v>103</v>
      </c>
      <c r="C2519" t="s">
        <v>92</v>
      </c>
      <c r="D2519" s="29">
        <v>45420</v>
      </c>
      <c r="E2519">
        <v>0</v>
      </c>
      <c r="F2519">
        <v>0</v>
      </c>
      <c r="G2519">
        <v>0</v>
      </c>
      <c r="H2519">
        <v>0</v>
      </c>
      <c r="R2519">
        <v>2.9922200000000001</v>
      </c>
      <c r="S2519" t="s">
        <v>204</v>
      </c>
      <c r="T2519" s="247">
        <v>45108.31355324074</v>
      </c>
    </row>
    <row r="2520" spans="1:20" x14ac:dyDescent="0.35">
      <c r="A2520" t="s">
        <v>102</v>
      </c>
      <c r="B2520" t="s">
        <v>103</v>
      </c>
      <c r="C2520" t="s">
        <v>92</v>
      </c>
      <c r="D2520" s="29">
        <v>45421</v>
      </c>
      <c r="E2520">
        <v>0</v>
      </c>
      <c r="F2520">
        <v>0</v>
      </c>
      <c r="G2520">
        <v>0</v>
      </c>
      <c r="H2520">
        <v>0</v>
      </c>
      <c r="R2520">
        <v>2.9922200000000001</v>
      </c>
      <c r="S2520" t="s">
        <v>204</v>
      </c>
      <c r="T2520" s="247">
        <v>45108.31354166667</v>
      </c>
    </row>
    <row r="2521" spans="1:20" x14ac:dyDescent="0.35">
      <c r="A2521" t="s">
        <v>102</v>
      </c>
      <c r="B2521" t="s">
        <v>103</v>
      </c>
      <c r="C2521" t="s">
        <v>92</v>
      </c>
      <c r="D2521" s="29">
        <v>45422</v>
      </c>
      <c r="E2521">
        <v>0</v>
      </c>
      <c r="F2521">
        <v>0</v>
      </c>
      <c r="G2521">
        <v>0</v>
      </c>
      <c r="H2521">
        <v>0</v>
      </c>
      <c r="R2521">
        <v>2.9922200000000001</v>
      </c>
      <c r="S2521" t="s">
        <v>204</v>
      </c>
      <c r="T2521" s="247">
        <v>45108.31355324074</v>
      </c>
    </row>
    <row r="2522" spans="1:20" x14ac:dyDescent="0.35">
      <c r="A2522" t="s">
        <v>102</v>
      </c>
      <c r="B2522" t="s">
        <v>103</v>
      </c>
      <c r="C2522" t="s">
        <v>92</v>
      </c>
      <c r="D2522" s="29">
        <v>45423</v>
      </c>
      <c r="E2522">
        <v>0</v>
      </c>
      <c r="F2522">
        <v>0</v>
      </c>
      <c r="G2522">
        <v>0</v>
      </c>
      <c r="H2522">
        <v>0</v>
      </c>
      <c r="R2522">
        <v>2.9922200000000001</v>
      </c>
      <c r="S2522" t="s">
        <v>204</v>
      </c>
      <c r="T2522" s="247">
        <v>45108.313564814816</v>
      </c>
    </row>
    <row r="2523" spans="1:20" x14ac:dyDescent="0.35">
      <c r="A2523" t="s">
        <v>102</v>
      </c>
      <c r="B2523" t="s">
        <v>103</v>
      </c>
      <c r="C2523" t="s">
        <v>92</v>
      </c>
      <c r="D2523" s="29">
        <v>45424</v>
      </c>
      <c r="E2523">
        <v>0</v>
      </c>
      <c r="F2523">
        <v>0</v>
      </c>
      <c r="G2523">
        <v>0</v>
      </c>
      <c r="H2523">
        <v>0</v>
      </c>
      <c r="R2523">
        <v>2.9922200000000001</v>
      </c>
      <c r="S2523" t="s">
        <v>204</v>
      </c>
      <c r="T2523" s="247">
        <v>45108.313564814816</v>
      </c>
    </row>
    <row r="2524" spans="1:20" x14ac:dyDescent="0.35">
      <c r="A2524" t="s">
        <v>102</v>
      </c>
      <c r="B2524" t="s">
        <v>103</v>
      </c>
      <c r="C2524" t="s">
        <v>92</v>
      </c>
      <c r="D2524" s="29">
        <v>45425</v>
      </c>
      <c r="E2524">
        <v>0</v>
      </c>
      <c r="F2524">
        <v>0</v>
      </c>
      <c r="G2524">
        <v>0</v>
      </c>
      <c r="H2524">
        <v>0</v>
      </c>
      <c r="R2524">
        <v>2.9922200000000001</v>
      </c>
      <c r="S2524" t="s">
        <v>204</v>
      </c>
      <c r="T2524" s="247">
        <v>45108.313576388886</v>
      </c>
    </row>
    <row r="2525" spans="1:20" x14ac:dyDescent="0.35">
      <c r="A2525" t="s">
        <v>102</v>
      </c>
      <c r="B2525" t="s">
        <v>103</v>
      </c>
      <c r="C2525" t="s">
        <v>92</v>
      </c>
      <c r="D2525" s="29">
        <v>45426</v>
      </c>
      <c r="E2525">
        <v>0</v>
      </c>
      <c r="F2525">
        <v>0</v>
      </c>
      <c r="G2525">
        <v>0</v>
      </c>
      <c r="H2525">
        <v>0</v>
      </c>
      <c r="R2525">
        <v>2.9922200000000001</v>
      </c>
      <c r="S2525" t="s">
        <v>204</v>
      </c>
      <c r="T2525" s="247">
        <v>45108.313576388886</v>
      </c>
    </row>
    <row r="2526" spans="1:20" x14ac:dyDescent="0.35">
      <c r="A2526" t="s">
        <v>102</v>
      </c>
      <c r="B2526" t="s">
        <v>103</v>
      </c>
      <c r="C2526" t="s">
        <v>92</v>
      </c>
      <c r="D2526" s="29">
        <v>45427</v>
      </c>
      <c r="E2526">
        <v>0</v>
      </c>
      <c r="F2526">
        <v>0</v>
      </c>
      <c r="G2526">
        <v>0</v>
      </c>
      <c r="H2526">
        <v>0</v>
      </c>
      <c r="R2526">
        <v>2.9922200000000001</v>
      </c>
      <c r="S2526" t="s">
        <v>204</v>
      </c>
      <c r="T2526" s="247">
        <v>45108.313599537039</v>
      </c>
    </row>
    <row r="2527" spans="1:20" x14ac:dyDescent="0.35">
      <c r="A2527" t="s">
        <v>102</v>
      </c>
      <c r="B2527" t="s">
        <v>103</v>
      </c>
      <c r="C2527" t="s">
        <v>92</v>
      </c>
      <c r="D2527" s="29">
        <v>45428</v>
      </c>
      <c r="E2527">
        <v>0</v>
      </c>
      <c r="F2527">
        <v>0</v>
      </c>
      <c r="G2527">
        <v>0</v>
      </c>
      <c r="H2527">
        <v>0</v>
      </c>
      <c r="R2527">
        <v>2.9922200000000001</v>
      </c>
      <c r="S2527" t="s">
        <v>204</v>
      </c>
      <c r="T2527" s="247">
        <v>45108.313599537039</v>
      </c>
    </row>
    <row r="2528" spans="1:20" x14ac:dyDescent="0.35">
      <c r="A2528" t="s">
        <v>102</v>
      </c>
      <c r="B2528" t="s">
        <v>103</v>
      </c>
      <c r="C2528" t="s">
        <v>92</v>
      </c>
      <c r="D2528" s="29">
        <v>45429</v>
      </c>
      <c r="E2528">
        <v>0</v>
      </c>
      <c r="F2528">
        <v>0</v>
      </c>
      <c r="G2528">
        <v>0</v>
      </c>
      <c r="H2528">
        <v>0</v>
      </c>
      <c r="R2528">
        <v>2.9922200000000001</v>
      </c>
      <c r="S2528" t="s">
        <v>204</v>
      </c>
      <c r="T2528" s="247">
        <v>45108.313599537039</v>
      </c>
    </row>
    <row r="2529" spans="1:20" x14ac:dyDescent="0.35">
      <c r="A2529" t="s">
        <v>102</v>
      </c>
      <c r="B2529" t="s">
        <v>103</v>
      </c>
      <c r="C2529" t="s">
        <v>92</v>
      </c>
      <c r="D2529" s="29">
        <v>45430</v>
      </c>
      <c r="E2529">
        <v>0</v>
      </c>
      <c r="F2529">
        <v>0</v>
      </c>
      <c r="G2529">
        <v>0</v>
      </c>
      <c r="H2529">
        <v>0</v>
      </c>
      <c r="R2529">
        <v>2.9922200000000001</v>
      </c>
      <c r="S2529" t="s">
        <v>204</v>
      </c>
      <c r="T2529" s="247">
        <v>45108.313611111109</v>
      </c>
    </row>
    <row r="2530" spans="1:20" x14ac:dyDescent="0.35">
      <c r="A2530" t="s">
        <v>102</v>
      </c>
      <c r="B2530" t="s">
        <v>103</v>
      </c>
      <c r="C2530" t="s">
        <v>92</v>
      </c>
      <c r="D2530" s="29">
        <v>45431</v>
      </c>
      <c r="E2530">
        <v>0</v>
      </c>
      <c r="F2530">
        <v>0</v>
      </c>
      <c r="G2530">
        <v>0</v>
      </c>
      <c r="H2530">
        <v>0</v>
      </c>
      <c r="R2530">
        <v>2.9922200000000001</v>
      </c>
      <c r="S2530" t="s">
        <v>204</v>
      </c>
      <c r="T2530" s="247">
        <v>45108.313645833332</v>
      </c>
    </row>
    <row r="2531" spans="1:20" x14ac:dyDescent="0.35">
      <c r="A2531" t="s">
        <v>102</v>
      </c>
      <c r="B2531" t="s">
        <v>103</v>
      </c>
      <c r="C2531" t="s">
        <v>92</v>
      </c>
      <c r="D2531" s="29">
        <v>45432</v>
      </c>
      <c r="E2531">
        <v>0</v>
      </c>
      <c r="F2531">
        <v>0</v>
      </c>
      <c r="G2531">
        <v>0</v>
      </c>
      <c r="H2531">
        <v>0</v>
      </c>
      <c r="R2531">
        <v>2.9922200000000001</v>
      </c>
      <c r="S2531" t="s">
        <v>204</v>
      </c>
      <c r="T2531" s="247">
        <v>45108.313634259262</v>
      </c>
    </row>
    <row r="2532" spans="1:20" x14ac:dyDescent="0.35">
      <c r="A2532" t="s">
        <v>102</v>
      </c>
      <c r="B2532" t="s">
        <v>103</v>
      </c>
      <c r="C2532" t="s">
        <v>92</v>
      </c>
      <c r="D2532" s="29">
        <v>45433</v>
      </c>
      <c r="E2532">
        <v>0</v>
      </c>
      <c r="F2532">
        <v>0</v>
      </c>
      <c r="G2532">
        <v>0</v>
      </c>
      <c r="H2532">
        <v>0</v>
      </c>
      <c r="R2532">
        <v>2.9922200000000001</v>
      </c>
      <c r="S2532" t="s">
        <v>204</v>
      </c>
      <c r="T2532" s="247">
        <v>45108.313634259262</v>
      </c>
    </row>
    <row r="2533" spans="1:20" x14ac:dyDescent="0.35">
      <c r="A2533" t="s">
        <v>102</v>
      </c>
      <c r="B2533" t="s">
        <v>103</v>
      </c>
      <c r="C2533" t="s">
        <v>92</v>
      </c>
      <c r="D2533" s="29">
        <v>45434</v>
      </c>
      <c r="E2533">
        <v>0</v>
      </c>
      <c r="F2533">
        <v>0</v>
      </c>
      <c r="G2533">
        <v>0</v>
      </c>
      <c r="H2533">
        <v>0</v>
      </c>
      <c r="R2533">
        <v>2.9922200000000001</v>
      </c>
      <c r="S2533" t="s">
        <v>204</v>
      </c>
      <c r="T2533" s="247">
        <v>45108.313645833332</v>
      </c>
    </row>
    <row r="2534" spans="1:20" x14ac:dyDescent="0.35">
      <c r="A2534" t="s">
        <v>102</v>
      </c>
      <c r="B2534" t="s">
        <v>103</v>
      </c>
      <c r="C2534" t="s">
        <v>92</v>
      </c>
      <c r="D2534" s="29">
        <v>45435</v>
      </c>
      <c r="E2534">
        <v>0</v>
      </c>
      <c r="F2534">
        <v>0</v>
      </c>
      <c r="G2534">
        <v>0</v>
      </c>
      <c r="H2534">
        <v>0</v>
      </c>
      <c r="R2534">
        <v>2.9922200000000001</v>
      </c>
      <c r="S2534" t="s">
        <v>204</v>
      </c>
      <c r="T2534" s="247">
        <v>45108.313645833332</v>
      </c>
    </row>
    <row r="2535" spans="1:20" x14ac:dyDescent="0.35">
      <c r="A2535" t="s">
        <v>102</v>
      </c>
      <c r="B2535" t="s">
        <v>103</v>
      </c>
      <c r="C2535" t="s">
        <v>92</v>
      </c>
      <c r="D2535" s="29">
        <v>45436</v>
      </c>
      <c r="E2535">
        <v>0</v>
      </c>
      <c r="F2535">
        <v>0</v>
      </c>
      <c r="G2535">
        <v>0</v>
      </c>
      <c r="H2535">
        <v>0</v>
      </c>
      <c r="R2535">
        <v>2.9922200000000001</v>
      </c>
      <c r="S2535" t="s">
        <v>204</v>
      </c>
      <c r="T2535" s="247">
        <v>45108.313668981478</v>
      </c>
    </row>
    <row r="2536" spans="1:20" x14ac:dyDescent="0.35">
      <c r="A2536" t="s">
        <v>102</v>
      </c>
      <c r="B2536" t="s">
        <v>103</v>
      </c>
      <c r="C2536" t="s">
        <v>92</v>
      </c>
      <c r="D2536" s="29">
        <v>45437</v>
      </c>
      <c r="E2536">
        <v>0</v>
      </c>
      <c r="F2536">
        <v>0</v>
      </c>
      <c r="G2536">
        <v>0</v>
      </c>
      <c r="H2536">
        <v>0</v>
      </c>
      <c r="R2536">
        <v>2.9922200000000001</v>
      </c>
      <c r="S2536" t="s">
        <v>204</v>
      </c>
      <c r="T2536" s="247">
        <v>45108.313668981478</v>
      </c>
    </row>
    <row r="2537" spans="1:20" x14ac:dyDescent="0.35">
      <c r="A2537" t="s">
        <v>102</v>
      </c>
      <c r="B2537" t="s">
        <v>103</v>
      </c>
      <c r="C2537" t="s">
        <v>92</v>
      </c>
      <c r="D2537" s="29">
        <v>45438</v>
      </c>
      <c r="E2537">
        <v>0</v>
      </c>
      <c r="F2537">
        <v>0</v>
      </c>
      <c r="G2537">
        <v>0</v>
      </c>
      <c r="H2537">
        <v>0</v>
      </c>
      <c r="R2537">
        <v>2.9922200000000001</v>
      </c>
      <c r="S2537" t="s">
        <v>204</v>
      </c>
      <c r="T2537" s="247">
        <v>45108.313668981478</v>
      </c>
    </row>
    <row r="2538" spans="1:20" x14ac:dyDescent="0.35">
      <c r="A2538" t="s">
        <v>102</v>
      </c>
      <c r="B2538" t="s">
        <v>103</v>
      </c>
      <c r="C2538" t="s">
        <v>92</v>
      </c>
      <c r="D2538" s="29">
        <v>45439</v>
      </c>
      <c r="E2538">
        <v>0</v>
      </c>
      <c r="F2538">
        <v>0</v>
      </c>
      <c r="G2538">
        <v>0</v>
      </c>
      <c r="H2538">
        <v>0</v>
      </c>
      <c r="R2538">
        <v>2.9922200000000001</v>
      </c>
      <c r="S2538" t="s">
        <v>204</v>
      </c>
      <c r="T2538" s="247">
        <v>45108.313680555555</v>
      </c>
    </row>
    <row r="2539" spans="1:20" x14ac:dyDescent="0.35">
      <c r="A2539" t="s">
        <v>102</v>
      </c>
      <c r="B2539" t="s">
        <v>103</v>
      </c>
      <c r="C2539" t="s">
        <v>92</v>
      </c>
      <c r="D2539" s="29">
        <v>45440</v>
      </c>
      <c r="E2539">
        <v>0</v>
      </c>
      <c r="F2539">
        <v>0</v>
      </c>
      <c r="G2539">
        <v>0</v>
      </c>
      <c r="H2539">
        <v>0</v>
      </c>
      <c r="R2539">
        <v>2.9922200000000001</v>
      </c>
      <c r="S2539" t="s">
        <v>204</v>
      </c>
      <c r="T2539" s="247">
        <v>45108.313680555555</v>
      </c>
    </row>
    <row r="2540" spans="1:20" x14ac:dyDescent="0.35">
      <c r="A2540" t="s">
        <v>102</v>
      </c>
      <c r="B2540" t="s">
        <v>103</v>
      </c>
      <c r="C2540" t="s">
        <v>92</v>
      </c>
      <c r="D2540" s="29">
        <v>45441</v>
      </c>
      <c r="E2540">
        <v>0</v>
      </c>
      <c r="F2540">
        <v>0</v>
      </c>
      <c r="G2540">
        <v>0</v>
      </c>
      <c r="H2540">
        <v>0</v>
      </c>
      <c r="R2540">
        <v>2.9922200000000001</v>
      </c>
      <c r="S2540" t="s">
        <v>204</v>
      </c>
      <c r="T2540" s="247">
        <v>45108.313680555555</v>
      </c>
    </row>
    <row r="2541" spans="1:20" x14ac:dyDescent="0.35">
      <c r="A2541" t="s">
        <v>102</v>
      </c>
      <c r="B2541" t="s">
        <v>103</v>
      </c>
      <c r="C2541" t="s">
        <v>92</v>
      </c>
      <c r="D2541" s="29">
        <v>45442</v>
      </c>
      <c r="E2541">
        <v>0</v>
      </c>
      <c r="F2541">
        <v>0</v>
      </c>
      <c r="G2541">
        <v>0</v>
      </c>
      <c r="H2541">
        <v>0</v>
      </c>
      <c r="R2541">
        <v>2.9922200000000001</v>
      </c>
      <c r="S2541" t="s">
        <v>204</v>
      </c>
      <c r="T2541" s="247">
        <v>45108.313692129632</v>
      </c>
    </row>
    <row r="2542" spans="1:20" x14ac:dyDescent="0.35">
      <c r="A2542" t="s">
        <v>102</v>
      </c>
      <c r="B2542" t="s">
        <v>103</v>
      </c>
      <c r="C2542" t="s">
        <v>92</v>
      </c>
      <c r="D2542" s="29">
        <v>45443</v>
      </c>
      <c r="E2542">
        <v>0</v>
      </c>
      <c r="F2542">
        <v>0</v>
      </c>
      <c r="G2542">
        <v>0</v>
      </c>
      <c r="H2542">
        <v>0</v>
      </c>
      <c r="R2542">
        <v>2.9922200000000001</v>
      </c>
      <c r="S2542" t="s">
        <v>204</v>
      </c>
      <c r="T2542" s="247">
        <v>45108.313692129632</v>
      </c>
    </row>
    <row r="2543" spans="1:20" x14ac:dyDescent="0.35">
      <c r="A2543" t="s">
        <v>102</v>
      </c>
      <c r="B2543" t="s">
        <v>103</v>
      </c>
      <c r="C2543" t="s">
        <v>92</v>
      </c>
      <c r="D2543" s="29">
        <v>45444</v>
      </c>
      <c r="E2543">
        <v>0</v>
      </c>
      <c r="F2543">
        <v>0</v>
      </c>
      <c r="G2543">
        <v>0</v>
      </c>
      <c r="H2543">
        <v>0</v>
      </c>
      <c r="R2543">
        <v>2.9922200000000001</v>
      </c>
      <c r="S2543" t="s">
        <v>204</v>
      </c>
      <c r="T2543" s="247">
        <v>45139.313055555554</v>
      </c>
    </row>
    <row r="2544" spans="1:20" x14ac:dyDescent="0.35">
      <c r="A2544" t="s">
        <v>102</v>
      </c>
      <c r="B2544" t="s">
        <v>103</v>
      </c>
      <c r="C2544" t="s">
        <v>92</v>
      </c>
      <c r="D2544" s="29">
        <v>45445</v>
      </c>
      <c r="E2544">
        <v>0</v>
      </c>
      <c r="F2544">
        <v>0</v>
      </c>
      <c r="G2544">
        <v>0</v>
      </c>
      <c r="H2544">
        <v>0</v>
      </c>
      <c r="R2544">
        <v>2.9922200000000001</v>
      </c>
      <c r="S2544" t="s">
        <v>204</v>
      </c>
      <c r="T2544" s="247">
        <v>45139.313391203701</v>
      </c>
    </row>
    <row r="2545" spans="1:20" x14ac:dyDescent="0.35">
      <c r="A2545" t="s">
        <v>102</v>
      </c>
      <c r="B2545" t="s">
        <v>103</v>
      </c>
      <c r="C2545" t="s">
        <v>92</v>
      </c>
      <c r="D2545" s="29">
        <v>45446</v>
      </c>
      <c r="E2545">
        <v>0</v>
      </c>
      <c r="F2545">
        <v>0</v>
      </c>
      <c r="G2545">
        <v>0</v>
      </c>
      <c r="H2545">
        <v>0</v>
      </c>
      <c r="R2545">
        <v>2.9922200000000001</v>
      </c>
      <c r="S2545" t="s">
        <v>204</v>
      </c>
      <c r="T2545" s="247">
        <v>45139.313564814816</v>
      </c>
    </row>
    <row r="2546" spans="1:20" x14ac:dyDescent="0.35">
      <c r="A2546" t="s">
        <v>102</v>
      </c>
      <c r="B2546" t="s">
        <v>103</v>
      </c>
      <c r="C2546" t="s">
        <v>92</v>
      </c>
      <c r="D2546" s="29">
        <v>45447</v>
      </c>
      <c r="E2546">
        <v>0</v>
      </c>
      <c r="F2546">
        <v>0</v>
      </c>
      <c r="G2546">
        <v>0</v>
      </c>
      <c r="H2546">
        <v>0</v>
      </c>
      <c r="R2546">
        <v>2.9922200000000001</v>
      </c>
      <c r="S2546" t="s">
        <v>204</v>
      </c>
      <c r="T2546" s="247">
        <v>45139.313645833332</v>
      </c>
    </row>
    <row r="2547" spans="1:20" x14ac:dyDescent="0.35">
      <c r="A2547" t="s">
        <v>102</v>
      </c>
      <c r="B2547" t="s">
        <v>103</v>
      </c>
      <c r="C2547" t="s">
        <v>92</v>
      </c>
      <c r="D2547" s="29">
        <v>45448</v>
      </c>
      <c r="E2547">
        <v>0</v>
      </c>
      <c r="F2547">
        <v>0</v>
      </c>
      <c r="G2547">
        <v>0</v>
      </c>
      <c r="H2547">
        <v>0</v>
      </c>
      <c r="R2547">
        <v>2.9922200000000001</v>
      </c>
      <c r="S2547" t="s">
        <v>204</v>
      </c>
      <c r="T2547" s="247">
        <v>45139.313668981478</v>
      </c>
    </row>
    <row r="2548" spans="1:20" x14ac:dyDescent="0.35">
      <c r="A2548" t="s">
        <v>102</v>
      </c>
      <c r="B2548" t="s">
        <v>103</v>
      </c>
      <c r="C2548" t="s">
        <v>92</v>
      </c>
      <c r="D2548" s="29">
        <v>45449</v>
      </c>
      <c r="E2548">
        <v>0</v>
      </c>
      <c r="F2548">
        <v>0</v>
      </c>
      <c r="G2548">
        <v>0</v>
      </c>
      <c r="H2548">
        <v>0</v>
      </c>
      <c r="R2548">
        <v>2.9922200000000001</v>
      </c>
      <c r="S2548" t="s">
        <v>204</v>
      </c>
      <c r="T2548" s="247">
        <v>45139.313657407409</v>
      </c>
    </row>
    <row r="2549" spans="1:20" x14ac:dyDescent="0.35">
      <c r="A2549" t="s">
        <v>102</v>
      </c>
      <c r="B2549" t="s">
        <v>103</v>
      </c>
      <c r="C2549" t="s">
        <v>92</v>
      </c>
      <c r="D2549" s="29">
        <v>45450</v>
      </c>
      <c r="E2549">
        <v>0</v>
      </c>
      <c r="F2549">
        <v>0</v>
      </c>
      <c r="G2549">
        <v>0</v>
      </c>
      <c r="H2549">
        <v>0</v>
      </c>
      <c r="R2549">
        <v>2.9922200000000001</v>
      </c>
      <c r="S2549" t="s">
        <v>204</v>
      </c>
      <c r="T2549" s="247">
        <v>45139.313668981478</v>
      </c>
    </row>
    <row r="2550" spans="1:20" x14ac:dyDescent="0.35">
      <c r="A2550" t="s">
        <v>102</v>
      </c>
      <c r="B2550" t="s">
        <v>103</v>
      </c>
      <c r="C2550" t="s">
        <v>92</v>
      </c>
      <c r="D2550" s="29">
        <v>45451</v>
      </c>
      <c r="E2550">
        <v>0</v>
      </c>
      <c r="F2550">
        <v>0</v>
      </c>
      <c r="G2550">
        <v>0</v>
      </c>
      <c r="H2550">
        <v>0</v>
      </c>
      <c r="R2550">
        <v>2.9922200000000001</v>
      </c>
      <c r="S2550" t="s">
        <v>204</v>
      </c>
      <c r="T2550" s="247">
        <v>45139.313680555555</v>
      </c>
    </row>
    <row r="2551" spans="1:20" x14ac:dyDescent="0.35">
      <c r="A2551" t="s">
        <v>102</v>
      </c>
      <c r="B2551" t="s">
        <v>103</v>
      </c>
      <c r="C2551" t="s">
        <v>92</v>
      </c>
      <c r="D2551" s="29">
        <v>45452</v>
      </c>
      <c r="E2551">
        <v>0</v>
      </c>
      <c r="F2551">
        <v>0</v>
      </c>
      <c r="G2551">
        <v>0</v>
      </c>
      <c r="H2551">
        <v>0</v>
      </c>
      <c r="R2551">
        <v>2.9922200000000001</v>
      </c>
      <c r="S2551" t="s">
        <v>204</v>
      </c>
      <c r="T2551" s="247">
        <v>45139.313680555555</v>
      </c>
    </row>
    <row r="2552" spans="1:20" x14ac:dyDescent="0.35">
      <c r="A2552" t="s">
        <v>102</v>
      </c>
      <c r="B2552" t="s">
        <v>103</v>
      </c>
      <c r="C2552" t="s">
        <v>92</v>
      </c>
      <c r="D2552" s="29">
        <v>45453</v>
      </c>
      <c r="E2552">
        <v>0</v>
      </c>
      <c r="F2552">
        <v>0</v>
      </c>
      <c r="G2552">
        <v>0</v>
      </c>
      <c r="H2552">
        <v>0</v>
      </c>
      <c r="R2552">
        <v>2.9922200000000001</v>
      </c>
      <c r="S2552" t="s">
        <v>204</v>
      </c>
      <c r="T2552" s="247">
        <v>45139.313703703701</v>
      </c>
    </row>
    <row r="2553" spans="1:20" x14ac:dyDescent="0.35">
      <c r="A2553" t="s">
        <v>102</v>
      </c>
      <c r="B2553" t="s">
        <v>103</v>
      </c>
      <c r="C2553" t="s">
        <v>92</v>
      </c>
      <c r="D2553" s="29">
        <v>45454</v>
      </c>
      <c r="E2553">
        <v>0</v>
      </c>
      <c r="F2553">
        <v>0</v>
      </c>
      <c r="G2553">
        <v>0</v>
      </c>
      <c r="H2553">
        <v>0</v>
      </c>
      <c r="R2553">
        <v>2.9922200000000001</v>
      </c>
      <c r="S2553" t="s">
        <v>204</v>
      </c>
      <c r="T2553" s="247">
        <v>45139.313703703701</v>
      </c>
    </row>
    <row r="2554" spans="1:20" x14ac:dyDescent="0.35">
      <c r="A2554" t="s">
        <v>102</v>
      </c>
      <c r="B2554" t="s">
        <v>103</v>
      </c>
      <c r="C2554" t="s">
        <v>92</v>
      </c>
      <c r="D2554" s="29">
        <v>45455</v>
      </c>
      <c r="E2554">
        <v>0</v>
      </c>
      <c r="F2554">
        <v>0</v>
      </c>
      <c r="G2554">
        <v>0</v>
      </c>
      <c r="H2554">
        <v>0</v>
      </c>
      <c r="R2554">
        <v>2.9922200000000001</v>
      </c>
      <c r="S2554" t="s">
        <v>204</v>
      </c>
      <c r="T2554" s="247">
        <v>45139.313715277778</v>
      </c>
    </row>
    <row r="2555" spans="1:20" x14ac:dyDescent="0.35">
      <c r="A2555" t="s">
        <v>102</v>
      </c>
      <c r="B2555" t="s">
        <v>103</v>
      </c>
      <c r="C2555" t="s">
        <v>92</v>
      </c>
      <c r="D2555" s="29">
        <v>45456</v>
      </c>
      <c r="E2555">
        <v>0</v>
      </c>
      <c r="F2555">
        <v>0</v>
      </c>
      <c r="G2555">
        <v>0</v>
      </c>
      <c r="H2555">
        <v>0</v>
      </c>
      <c r="R2555">
        <v>2.9922200000000001</v>
      </c>
      <c r="S2555" t="s">
        <v>204</v>
      </c>
      <c r="T2555" s="247">
        <v>45139.313726851855</v>
      </c>
    </row>
    <row r="2556" spans="1:20" x14ac:dyDescent="0.35">
      <c r="A2556" t="s">
        <v>102</v>
      </c>
      <c r="B2556" t="s">
        <v>103</v>
      </c>
      <c r="C2556" t="s">
        <v>92</v>
      </c>
      <c r="D2556" s="29">
        <v>45457</v>
      </c>
      <c r="E2556">
        <v>0</v>
      </c>
      <c r="F2556">
        <v>0</v>
      </c>
      <c r="G2556">
        <v>0</v>
      </c>
      <c r="H2556">
        <v>0</v>
      </c>
      <c r="R2556">
        <v>2.9922200000000001</v>
      </c>
      <c r="S2556" t="s">
        <v>204</v>
      </c>
      <c r="T2556" s="247">
        <v>45139.313738425924</v>
      </c>
    </row>
    <row r="2557" spans="1:20" x14ac:dyDescent="0.35">
      <c r="A2557" t="s">
        <v>102</v>
      </c>
      <c r="B2557" t="s">
        <v>103</v>
      </c>
      <c r="C2557" t="s">
        <v>92</v>
      </c>
      <c r="D2557" s="29">
        <v>45458</v>
      </c>
      <c r="E2557">
        <v>0</v>
      </c>
      <c r="F2557">
        <v>0</v>
      </c>
      <c r="G2557">
        <v>0</v>
      </c>
      <c r="H2557">
        <v>0</v>
      </c>
      <c r="R2557">
        <v>2.9922200000000001</v>
      </c>
      <c r="S2557" t="s">
        <v>204</v>
      </c>
      <c r="T2557" s="247">
        <v>45139.313750000001</v>
      </c>
    </row>
    <row r="2558" spans="1:20" x14ac:dyDescent="0.35">
      <c r="A2558" t="s">
        <v>102</v>
      </c>
      <c r="B2558" t="s">
        <v>103</v>
      </c>
      <c r="C2558" t="s">
        <v>92</v>
      </c>
      <c r="D2558" s="29">
        <v>45459</v>
      </c>
      <c r="E2558">
        <v>0</v>
      </c>
      <c r="F2558">
        <v>0</v>
      </c>
      <c r="G2558">
        <v>0</v>
      </c>
      <c r="H2558">
        <v>0</v>
      </c>
      <c r="R2558">
        <v>2.9922200000000001</v>
      </c>
      <c r="S2558" t="s">
        <v>204</v>
      </c>
      <c r="T2558" s="247">
        <v>45139.313750000001</v>
      </c>
    </row>
    <row r="2559" spans="1:20" x14ac:dyDescent="0.35">
      <c r="A2559" t="s">
        <v>102</v>
      </c>
      <c r="B2559" t="s">
        <v>103</v>
      </c>
      <c r="C2559" t="s">
        <v>92</v>
      </c>
      <c r="D2559" s="29">
        <v>45460</v>
      </c>
      <c r="E2559">
        <v>0</v>
      </c>
      <c r="F2559">
        <v>0</v>
      </c>
      <c r="G2559">
        <v>0</v>
      </c>
      <c r="H2559">
        <v>0</v>
      </c>
      <c r="R2559">
        <v>2.9922200000000001</v>
      </c>
      <c r="S2559" t="s">
        <v>204</v>
      </c>
      <c r="T2559" s="247">
        <v>45139.313761574071</v>
      </c>
    </row>
    <row r="2560" spans="1:20" x14ac:dyDescent="0.35">
      <c r="A2560" t="s">
        <v>102</v>
      </c>
      <c r="B2560" t="s">
        <v>103</v>
      </c>
      <c r="C2560" t="s">
        <v>92</v>
      </c>
      <c r="D2560" s="29">
        <v>45461</v>
      </c>
      <c r="E2560">
        <v>0</v>
      </c>
      <c r="F2560">
        <v>0</v>
      </c>
      <c r="G2560">
        <v>0</v>
      </c>
      <c r="H2560">
        <v>0</v>
      </c>
      <c r="R2560">
        <v>2.9922200000000001</v>
      </c>
      <c r="S2560" t="s">
        <v>204</v>
      </c>
      <c r="T2560" s="247">
        <v>45139.313773148147</v>
      </c>
    </row>
    <row r="2561" spans="1:20" x14ac:dyDescent="0.35">
      <c r="A2561" t="s">
        <v>102</v>
      </c>
      <c r="B2561" t="s">
        <v>103</v>
      </c>
      <c r="C2561" t="s">
        <v>92</v>
      </c>
      <c r="D2561" s="29">
        <v>45462</v>
      </c>
      <c r="E2561">
        <v>0</v>
      </c>
      <c r="F2561">
        <v>0</v>
      </c>
      <c r="G2561">
        <v>0</v>
      </c>
      <c r="H2561">
        <v>0</v>
      </c>
      <c r="R2561">
        <v>2.9922200000000001</v>
      </c>
      <c r="S2561" t="s">
        <v>204</v>
      </c>
      <c r="T2561" s="247">
        <v>45139.313773148147</v>
      </c>
    </row>
    <row r="2562" spans="1:20" x14ac:dyDescent="0.35">
      <c r="A2562" t="s">
        <v>102</v>
      </c>
      <c r="B2562" t="s">
        <v>103</v>
      </c>
      <c r="C2562" t="s">
        <v>92</v>
      </c>
      <c r="D2562" s="29">
        <v>45463</v>
      </c>
      <c r="E2562">
        <v>0</v>
      </c>
      <c r="F2562">
        <v>0</v>
      </c>
      <c r="G2562">
        <v>0</v>
      </c>
      <c r="H2562">
        <v>0</v>
      </c>
      <c r="R2562">
        <v>2.9922200000000001</v>
      </c>
      <c r="S2562" t="s">
        <v>204</v>
      </c>
      <c r="T2562" s="247">
        <v>45139.313784722224</v>
      </c>
    </row>
    <row r="2563" spans="1:20" x14ac:dyDescent="0.35">
      <c r="A2563" t="s">
        <v>102</v>
      </c>
      <c r="B2563" t="s">
        <v>103</v>
      </c>
      <c r="C2563" t="s">
        <v>92</v>
      </c>
      <c r="D2563" s="29">
        <v>45464</v>
      </c>
      <c r="E2563">
        <v>0</v>
      </c>
      <c r="F2563">
        <v>0</v>
      </c>
      <c r="G2563">
        <v>0</v>
      </c>
      <c r="H2563">
        <v>0</v>
      </c>
      <c r="R2563">
        <v>2.9922200000000001</v>
      </c>
      <c r="S2563" t="s">
        <v>204</v>
      </c>
      <c r="T2563" s="247">
        <v>45139.313784722224</v>
      </c>
    </row>
    <row r="2564" spans="1:20" x14ac:dyDescent="0.35">
      <c r="A2564" t="s">
        <v>102</v>
      </c>
      <c r="B2564" t="s">
        <v>103</v>
      </c>
      <c r="C2564" t="s">
        <v>92</v>
      </c>
      <c r="D2564" s="29">
        <v>45465</v>
      </c>
      <c r="E2564">
        <v>0</v>
      </c>
      <c r="F2564">
        <v>0</v>
      </c>
      <c r="G2564">
        <v>0</v>
      </c>
      <c r="H2564">
        <v>0</v>
      </c>
      <c r="R2564">
        <v>2.9922200000000001</v>
      </c>
      <c r="S2564" t="s">
        <v>204</v>
      </c>
      <c r="T2564" s="247">
        <v>45139.313784722224</v>
      </c>
    </row>
    <row r="2565" spans="1:20" x14ac:dyDescent="0.35">
      <c r="A2565" t="s">
        <v>102</v>
      </c>
      <c r="B2565" t="s">
        <v>103</v>
      </c>
      <c r="C2565" t="s">
        <v>92</v>
      </c>
      <c r="D2565" s="29">
        <v>45466</v>
      </c>
      <c r="E2565">
        <v>0</v>
      </c>
      <c r="F2565">
        <v>0</v>
      </c>
      <c r="G2565">
        <v>0</v>
      </c>
      <c r="H2565">
        <v>0</v>
      </c>
      <c r="R2565">
        <v>2.9922200000000001</v>
      </c>
      <c r="S2565" t="s">
        <v>204</v>
      </c>
      <c r="T2565" s="247">
        <v>45139.313796296294</v>
      </c>
    </row>
    <row r="2566" spans="1:20" x14ac:dyDescent="0.35">
      <c r="A2566" t="s">
        <v>102</v>
      </c>
      <c r="B2566" t="s">
        <v>103</v>
      </c>
      <c r="C2566" t="s">
        <v>92</v>
      </c>
      <c r="D2566" s="29">
        <v>45467</v>
      </c>
      <c r="E2566">
        <v>0</v>
      </c>
      <c r="F2566">
        <v>0</v>
      </c>
      <c r="G2566">
        <v>0</v>
      </c>
      <c r="H2566">
        <v>0</v>
      </c>
      <c r="R2566">
        <v>2.9922200000000001</v>
      </c>
      <c r="S2566" t="s">
        <v>204</v>
      </c>
      <c r="T2566" s="247">
        <v>45139.313807870371</v>
      </c>
    </row>
    <row r="2567" spans="1:20" x14ac:dyDescent="0.35">
      <c r="A2567" t="s">
        <v>102</v>
      </c>
      <c r="B2567" t="s">
        <v>103</v>
      </c>
      <c r="C2567" t="s">
        <v>92</v>
      </c>
      <c r="D2567" s="29">
        <v>45468</v>
      </c>
      <c r="E2567">
        <v>0</v>
      </c>
      <c r="F2567">
        <v>0</v>
      </c>
      <c r="G2567">
        <v>0</v>
      </c>
      <c r="H2567">
        <v>0</v>
      </c>
      <c r="R2567">
        <v>2.9922200000000001</v>
      </c>
      <c r="S2567" t="s">
        <v>204</v>
      </c>
      <c r="T2567" s="247">
        <v>45139.313807870371</v>
      </c>
    </row>
    <row r="2568" spans="1:20" x14ac:dyDescent="0.35">
      <c r="A2568" t="s">
        <v>102</v>
      </c>
      <c r="B2568" t="s">
        <v>103</v>
      </c>
      <c r="C2568" t="s">
        <v>92</v>
      </c>
      <c r="D2568" s="29">
        <v>45469</v>
      </c>
      <c r="E2568">
        <v>0</v>
      </c>
      <c r="F2568">
        <v>0</v>
      </c>
      <c r="G2568">
        <v>0</v>
      </c>
      <c r="H2568">
        <v>0</v>
      </c>
      <c r="R2568">
        <v>2.9922200000000001</v>
      </c>
      <c r="S2568" t="s">
        <v>204</v>
      </c>
      <c r="T2568" s="247">
        <v>45139.313807870371</v>
      </c>
    </row>
    <row r="2569" spans="1:20" x14ac:dyDescent="0.35">
      <c r="A2569" t="s">
        <v>102</v>
      </c>
      <c r="B2569" t="s">
        <v>103</v>
      </c>
      <c r="C2569" t="s">
        <v>92</v>
      </c>
      <c r="D2569" s="29">
        <v>45470</v>
      </c>
      <c r="E2569">
        <v>0</v>
      </c>
      <c r="F2569">
        <v>0</v>
      </c>
      <c r="G2569">
        <v>0</v>
      </c>
      <c r="H2569">
        <v>0</v>
      </c>
      <c r="R2569">
        <v>2.9922200000000001</v>
      </c>
      <c r="S2569" t="s">
        <v>204</v>
      </c>
      <c r="T2569" s="247">
        <v>45139.313854166663</v>
      </c>
    </row>
    <row r="2570" spans="1:20" x14ac:dyDescent="0.35">
      <c r="A2570" t="s">
        <v>102</v>
      </c>
      <c r="B2570" t="s">
        <v>103</v>
      </c>
      <c r="C2570" t="s">
        <v>92</v>
      </c>
      <c r="D2570" s="29">
        <v>45471</v>
      </c>
      <c r="E2570">
        <v>0</v>
      </c>
      <c r="F2570">
        <v>0</v>
      </c>
      <c r="G2570">
        <v>0</v>
      </c>
      <c r="H2570">
        <v>0</v>
      </c>
      <c r="R2570">
        <v>2.9922200000000001</v>
      </c>
      <c r="S2570" t="s">
        <v>204</v>
      </c>
      <c r="T2570" s="247">
        <v>45139.313854166663</v>
      </c>
    </row>
    <row r="2571" spans="1:20" x14ac:dyDescent="0.35">
      <c r="A2571" t="s">
        <v>102</v>
      </c>
      <c r="B2571" t="s">
        <v>103</v>
      </c>
      <c r="C2571" t="s">
        <v>92</v>
      </c>
      <c r="D2571" s="29">
        <v>45472</v>
      </c>
      <c r="E2571">
        <v>0</v>
      </c>
      <c r="F2571">
        <v>0</v>
      </c>
      <c r="G2571">
        <v>0</v>
      </c>
      <c r="H2571">
        <v>0</v>
      </c>
      <c r="R2571">
        <v>2.9922200000000001</v>
      </c>
      <c r="S2571" t="s">
        <v>204</v>
      </c>
      <c r="T2571" s="247">
        <v>45139.313842592594</v>
      </c>
    </row>
    <row r="2572" spans="1:20" x14ac:dyDescent="0.35">
      <c r="A2572" t="s">
        <v>102</v>
      </c>
      <c r="B2572" t="s">
        <v>103</v>
      </c>
      <c r="C2572" t="s">
        <v>92</v>
      </c>
      <c r="D2572" s="29">
        <v>45473</v>
      </c>
      <c r="E2572">
        <v>0</v>
      </c>
      <c r="F2572">
        <v>0</v>
      </c>
      <c r="G2572">
        <v>0</v>
      </c>
      <c r="H2572">
        <v>0</v>
      </c>
      <c r="R2572">
        <v>2.9922200000000001</v>
      </c>
      <c r="S2572" t="s">
        <v>204</v>
      </c>
      <c r="T2572" s="247">
        <v>45139.313842592594</v>
      </c>
    </row>
    <row r="2573" spans="1:20" x14ac:dyDescent="0.35">
      <c r="A2573" t="s">
        <v>102</v>
      </c>
      <c r="B2573" t="s">
        <v>103</v>
      </c>
      <c r="C2573" t="s">
        <v>92</v>
      </c>
      <c r="D2573" s="29">
        <v>45474</v>
      </c>
      <c r="E2573">
        <v>0</v>
      </c>
      <c r="F2573">
        <v>0</v>
      </c>
      <c r="G2573">
        <v>0</v>
      </c>
      <c r="H2573">
        <v>0</v>
      </c>
      <c r="R2573">
        <v>2.9922200000000001</v>
      </c>
      <c r="S2573" t="s">
        <v>204</v>
      </c>
      <c r="T2573" s="247">
        <v>45170.312708333331</v>
      </c>
    </row>
    <row r="2574" spans="1:20" x14ac:dyDescent="0.35">
      <c r="A2574" t="s">
        <v>102</v>
      </c>
      <c r="B2574" t="s">
        <v>103</v>
      </c>
      <c r="C2574" t="s">
        <v>92</v>
      </c>
      <c r="D2574" s="29">
        <v>45475</v>
      </c>
      <c r="E2574">
        <v>0</v>
      </c>
      <c r="F2574">
        <v>0</v>
      </c>
      <c r="G2574">
        <v>0</v>
      </c>
      <c r="H2574">
        <v>0</v>
      </c>
      <c r="R2574">
        <v>2.9922200000000001</v>
      </c>
      <c r="S2574" t="s">
        <v>204</v>
      </c>
      <c r="T2574" s="247">
        <v>45170.313321759262</v>
      </c>
    </row>
    <row r="2575" spans="1:20" x14ac:dyDescent="0.35">
      <c r="A2575" t="s">
        <v>102</v>
      </c>
      <c r="B2575" t="s">
        <v>103</v>
      </c>
      <c r="C2575" t="s">
        <v>92</v>
      </c>
      <c r="D2575" s="29">
        <v>45476</v>
      </c>
      <c r="E2575">
        <v>0</v>
      </c>
      <c r="F2575">
        <v>0</v>
      </c>
      <c r="G2575">
        <v>0</v>
      </c>
      <c r="H2575">
        <v>0</v>
      </c>
      <c r="R2575">
        <v>2.9922200000000001</v>
      </c>
      <c r="S2575" t="s">
        <v>204</v>
      </c>
      <c r="T2575" s="247">
        <v>45170.313530092593</v>
      </c>
    </row>
    <row r="2576" spans="1:20" x14ac:dyDescent="0.35">
      <c r="A2576" t="s">
        <v>102</v>
      </c>
      <c r="B2576" t="s">
        <v>103</v>
      </c>
      <c r="C2576" t="s">
        <v>92</v>
      </c>
      <c r="D2576" s="29">
        <v>45477</v>
      </c>
      <c r="E2576">
        <v>0</v>
      </c>
      <c r="F2576">
        <v>0</v>
      </c>
      <c r="G2576">
        <v>0</v>
      </c>
      <c r="H2576">
        <v>0</v>
      </c>
      <c r="R2576">
        <v>2.9922200000000001</v>
      </c>
      <c r="S2576" t="s">
        <v>204</v>
      </c>
      <c r="T2576" s="247">
        <v>45170.313599537039</v>
      </c>
    </row>
    <row r="2577" spans="1:20" x14ac:dyDescent="0.35">
      <c r="A2577" t="s">
        <v>102</v>
      </c>
      <c r="B2577" t="s">
        <v>103</v>
      </c>
      <c r="C2577" t="s">
        <v>92</v>
      </c>
      <c r="D2577" s="29">
        <v>45478</v>
      </c>
      <c r="E2577">
        <v>0</v>
      </c>
      <c r="F2577">
        <v>0</v>
      </c>
      <c r="G2577">
        <v>0</v>
      </c>
      <c r="H2577">
        <v>0</v>
      </c>
      <c r="R2577">
        <v>2.9922200000000001</v>
      </c>
      <c r="S2577" t="s">
        <v>204</v>
      </c>
      <c r="T2577" s="247">
        <v>45170.313599537039</v>
      </c>
    </row>
    <row r="2578" spans="1:20" x14ac:dyDescent="0.35">
      <c r="A2578" t="s">
        <v>102</v>
      </c>
      <c r="B2578" t="s">
        <v>103</v>
      </c>
      <c r="C2578" t="s">
        <v>92</v>
      </c>
      <c r="D2578" s="29">
        <v>45479</v>
      </c>
      <c r="E2578">
        <v>0</v>
      </c>
      <c r="F2578">
        <v>0</v>
      </c>
      <c r="G2578">
        <v>0</v>
      </c>
      <c r="H2578">
        <v>0</v>
      </c>
      <c r="R2578">
        <v>2.9922200000000001</v>
      </c>
      <c r="S2578" t="s">
        <v>204</v>
      </c>
      <c r="T2578" s="247">
        <v>45170.313611111109</v>
      </c>
    </row>
    <row r="2579" spans="1:20" x14ac:dyDescent="0.35">
      <c r="A2579" t="s">
        <v>102</v>
      </c>
      <c r="B2579" t="s">
        <v>103</v>
      </c>
      <c r="C2579" t="s">
        <v>92</v>
      </c>
      <c r="D2579" s="29">
        <v>45480</v>
      </c>
      <c r="E2579">
        <v>0</v>
      </c>
      <c r="F2579">
        <v>0</v>
      </c>
      <c r="G2579">
        <v>0</v>
      </c>
      <c r="H2579">
        <v>0</v>
      </c>
      <c r="R2579">
        <v>2.9922200000000001</v>
      </c>
      <c r="S2579" t="s">
        <v>204</v>
      </c>
      <c r="T2579" s="247">
        <v>45170.313611111109</v>
      </c>
    </row>
    <row r="2580" spans="1:20" x14ac:dyDescent="0.35">
      <c r="A2580" t="s">
        <v>102</v>
      </c>
      <c r="B2580" t="s">
        <v>103</v>
      </c>
      <c r="C2580" t="s">
        <v>92</v>
      </c>
      <c r="D2580" s="29">
        <v>45481</v>
      </c>
      <c r="E2580">
        <v>0</v>
      </c>
      <c r="F2580">
        <v>0</v>
      </c>
      <c r="G2580">
        <v>0</v>
      </c>
      <c r="H2580">
        <v>0</v>
      </c>
      <c r="R2580">
        <v>2.9922200000000001</v>
      </c>
      <c r="S2580" t="s">
        <v>204</v>
      </c>
      <c r="T2580" s="247">
        <v>45170.313611111109</v>
      </c>
    </row>
    <row r="2581" spans="1:20" x14ac:dyDescent="0.35">
      <c r="A2581" t="s">
        <v>102</v>
      </c>
      <c r="B2581" t="s">
        <v>103</v>
      </c>
      <c r="C2581" t="s">
        <v>92</v>
      </c>
      <c r="D2581" s="29">
        <v>45482</v>
      </c>
      <c r="E2581">
        <v>0</v>
      </c>
      <c r="F2581">
        <v>0</v>
      </c>
      <c r="G2581">
        <v>0</v>
      </c>
      <c r="H2581">
        <v>0</v>
      </c>
      <c r="R2581">
        <v>2.9922200000000001</v>
      </c>
      <c r="S2581" t="s">
        <v>204</v>
      </c>
      <c r="T2581" s="247">
        <v>45170.313622685186</v>
      </c>
    </row>
    <row r="2582" spans="1:20" x14ac:dyDescent="0.35">
      <c r="A2582" t="s">
        <v>102</v>
      </c>
      <c r="B2582" t="s">
        <v>103</v>
      </c>
      <c r="C2582" t="s">
        <v>92</v>
      </c>
      <c r="D2582" s="29">
        <v>45483</v>
      </c>
      <c r="E2582">
        <v>0</v>
      </c>
      <c r="F2582">
        <v>0</v>
      </c>
      <c r="G2582">
        <v>0</v>
      </c>
      <c r="H2582">
        <v>0</v>
      </c>
      <c r="R2582">
        <v>2.9922200000000001</v>
      </c>
      <c r="S2582" t="s">
        <v>204</v>
      </c>
      <c r="T2582" s="247">
        <v>45170.313622685186</v>
      </c>
    </row>
    <row r="2583" spans="1:20" x14ac:dyDescent="0.35">
      <c r="A2583" t="s">
        <v>102</v>
      </c>
      <c r="B2583" t="s">
        <v>103</v>
      </c>
      <c r="C2583" t="s">
        <v>92</v>
      </c>
      <c r="D2583" s="29">
        <v>45484</v>
      </c>
      <c r="E2583">
        <v>0</v>
      </c>
      <c r="F2583">
        <v>0</v>
      </c>
      <c r="G2583">
        <v>0</v>
      </c>
      <c r="H2583">
        <v>0</v>
      </c>
      <c r="R2583">
        <v>2.9922200000000001</v>
      </c>
      <c r="S2583" t="s">
        <v>204</v>
      </c>
      <c r="T2583" s="247">
        <v>45170.313622685186</v>
      </c>
    </row>
    <row r="2584" spans="1:20" x14ac:dyDescent="0.35">
      <c r="A2584" t="s">
        <v>102</v>
      </c>
      <c r="B2584" t="s">
        <v>103</v>
      </c>
      <c r="C2584" t="s">
        <v>92</v>
      </c>
      <c r="D2584" s="29">
        <v>45485</v>
      </c>
      <c r="E2584">
        <v>0</v>
      </c>
      <c r="F2584">
        <v>0</v>
      </c>
      <c r="G2584">
        <v>0</v>
      </c>
      <c r="H2584">
        <v>0</v>
      </c>
      <c r="R2584">
        <v>2.9922200000000001</v>
      </c>
      <c r="S2584" t="s">
        <v>204</v>
      </c>
      <c r="T2584" s="247">
        <v>45170.313622685186</v>
      </c>
    </row>
    <row r="2585" spans="1:20" x14ac:dyDescent="0.35">
      <c r="A2585" t="s">
        <v>102</v>
      </c>
      <c r="B2585" t="s">
        <v>103</v>
      </c>
      <c r="C2585" t="s">
        <v>92</v>
      </c>
      <c r="D2585" s="29">
        <v>45486</v>
      </c>
      <c r="E2585">
        <v>0</v>
      </c>
      <c r="F2585">
        <v>0</v>
      </c>
      <c r="G2585">
        <v>0</v>
      </c>
      <c r="H2585">
        <v>0</v>
      </c>
      <c r="R2585">
        <v>2.9922200000000001</v>
      </c>
      <c r="S2585" t="s">
        <v>204</v>
      </c>
      <c r="T2585" s="247">
        <v>45170.313634259262</v>
      </c>
    </row>
    <row r="2586" spans="1:20" x14ac:dyDescent="0.35">
      <c r="A2586" t="s">
        <v>102</v>
      </c>
      <c r="B2586" t="s">
        <v>103</v>
      </c>
      <c r="C2586" t="s">
        <v>92</v>
      </c>
      <c r="D2586" s="29">
        <v>45487</v>
      </c>
      <c r="E2586">
        <v>0</v>
      </c>
      <c r="F2586">
        <v>0</v>
      </c>
      <c r="G2586">
        <v>0</v>
      </c>
      <c r="H2586">
        <v>0</v>
      </c>
      <c r="R2586">
        <v>2.9922200000000001</v>
      </c>
      <c r="S2586" t="s">
        <v>204</v>
      </c>
      <c r="T2586" s="247">
        <v>45170.313634259262</v>
      </c>
    </row>
    <row r="2587" spans="1:20" x14ac:dyDescent="0.35">
      <c r="A2587" t="s">
        <v>102</v>
      </c>
      <c r="B2587" t="s">
        <v>103</v>
      </c>
      <c r="C2587" t="s">
        <v>92</v>
      </c>
      <c r="D2587" s="29">
        <v>45488</v>
      </c>
      <c r="E2587">
        <v>0</v>
      </c>
      <c r="F2587">
        <v>0</v>
      </c>
      <c r="G2587">
        <v>0</v>
      </c>
      <c r="H2587">
        <v>0</v>
      </c>
      <c r="R2587">
        <v>2.9922200000000001</v>
      </c>
      <c r="S2587" t="s">
        <v>204</v>
      </c>
      <c r="T2587" s="247">
        <v>45170.313634259262</v>
      </c>
    </row>
    <row r="2588" spans="1:20" x14ac:dyDescent="0.35">
      <c r="A2588" t="s">
        <v>102</v>
      </c>
      <c r="B2588" t="s">
        <v>103</v>
      </c>
      <c r="C2588" t="s">
        <v>92</v>
      </c>
      <c r="D2588" s="29">
        <v>45489</v>
      </c>
      <c r="E2588">
        <v>0</v>
      </c>
      <c r="F2588">
        <v>0</v>
      </c>
      <c r="G2588">
        <v>0</v>
      </c>
      <c r="H2588">
        <v>0</v>
      </c>
      <c r="R2588">
        <v>2.9922200000000001</v>
      </c>
      <c r="S2588" t="s">
        <v>204</v>
      </c>
      <c r="T2588" s="247">
        <v>45170.313645833332</v>
      </c>
    </row>
    <row r="2589" spans="1:20" x14ac:dyDescent="0.35">
      <c r="A2589" t="s">
        <v>102</v>
      </c>
      <c r="B2589" t="s">
        <v>103</v>
      </c>
      <c r="C2589" t="s">
        <v>92</v>
      </c>
      <c r="D2589" s="29">
        <v>45490</v>
      </c>
      <c r="E2589">
        <v>0</v>
      </c>
      <c r="F2589">
        <v>0</v>
      </c>
      <c r="G2589">
        <v>0</v>
      </c>
      <c r="H2589">
        <v>0</v>
      </c>
      <c r="R2589">
        <v>2.9922200000000001</v>
      </c>
      <c r="S2589" t="s">
        <v>204</v>
      </c>
      <c r="T2589" s="247">
        <v>45170.313645833332</v>
      </c>
    </row>
    <row r="2590" spans="1:20" x14ac:dyDescent="0.35">
      <c r="A2590" t="s">
        <v>102</v>
      </c>
      <c r="B2590" t="s">
        <v>103</v>
      </c>
      <c r="C2590" t="s">
        <v>92</v>
      </c>
      <c r="D2590" s="29">
        <v>45491</v>
      </c>
      <c r="E2590">
        <v>0</v>
      </c>
      <c r="F2590">
        <v>0</v>
      </c>
      <c r="G2590">
        <v>0</v>
      </c>
      <c r="H2590">
        <v>0</v>
      </c>
      <c r="R2590">
        <v>2.9922200000000001</v>
      </c>
      <c r="S2590" t="s">
        <v>204</v>
      </c>
      <c r="T2590" s="247">
        <v>45170.313645833332</v>
      </c>
    </row>
    <row r="2591" spans="1:20" x14ac:dyDescent="0.35">
      <c r="A2591" t="s">
        <v>102</v>
      </c>
      <c r="B2591" t="s">
        <v>103</v>
      </c>
      <c r="C2591" t="s">
        <v>92</v>
      </c>
      <c r="D2591" s="29">
        <v>45492</v>
      </c>
      <c r="E2591">
        <v>0</v>
      </c>
      <c r="F2591">
        <v>0</v>
      </c>
      <c r="G2591">
        <v>0</v>
      </c>
      <c r="H2591">
        <v>0</v>
      </c>
      <c r="R2591">
        <v>2.9922200000000001</v>
      </c>
      <c r="S2591" t="s">
        <v>204</v>
      </c>
      <c r="T2591" s="247">
        <v>45170.313645833332</v>
      </c>
    </row>
    <row r="2592" spans="1:20" x14ac:dyDescent="0.35">
      <c r="A2592" t="s">
        <v>102</v>
      </c>
      <c r="B2592" t="s">
        <v>103</v>
      </c>
      <c r="C2592" t="s">
        <v>92</v>
      </c>
      <c r="D2592" s="29">
        <v>45493</v>
      </c>
      <c r="E2592">
        <v>0</v>
      </c>
      <c r="F2592">
        <v>0</v>
      </c>
      <c r="G2592">
        <v>0</v>
      </c>
      <c r="H2592">
        <v>0</v>
      </c>
      <c r="R2592">
        <v>2.9922200000000001</v>
      </c>
      <c r="S2592" t="s">
        <v>204</v>
      </c>
      <c r="T2592" s="247">
        <v>45170.313657407409</v>
      </c>
    </row>
    <row r="2593" spans="1:20" x14ac:dyDescent="0.35">
      <c r="A2593" t="s">
        <v>102</v>
      </c>
      <c r="B2593" t="s">
        <v>103</v>
      </c>
      <c r="C2593" t="s">
        <v>92</v>
      </c>
      <c r="D2593" s="29">
        <v>45494</v>
      </c>
      <c r="E2593">
        <v>0</v>
      </c>
      <c r="F2593">
        <v>0</v>
      </c>
      <c r="G2593">
        <v>0</v>
      </c>
      <c r="H2593">
        <v>0</v>
      </c>
      <c r="R2593">
        <v>2.9922200000000001</v>
      </c>
      <c r="S2593" t="s">
        <v>204</v>
      </c>
      <c r="T2593" s="247">
        <v>45170.313657407409</v>
      </c>
    </row>
    <row r="2594" spans="1:20" x14ac:dyDescent="0.35">
      <c r="A2594" t="s">
        <v>102</v>
      </c>
      <c r="B2594" t="s">
        <v>103</v>
      </c>
      <c r="C2594" t="s">
        <v>92</v>
      </c>
      <c r="D2594" s="29">
        <v>45495</v>
      </c>
      <c r="E2594">
        <v>0</v>
      </c>
      <c r="F2594">
        <v>0</v>
      </c>
      <c r="G2594">
        <v>0</v>
      </c>
      <c r="H2594">
        <v>0</v>
      </c>
      <c r="R2594">
        <v>2.9922200000000001</v>
      </c>
      <c r="S2594" t="s">
        <v>204</v>
      </c>
      <c r="T2594" s="247">
        <v>45170.313657407409</v>
      </c>
    </row>
    <row r="2595" spans="1:20" x14ac:dyDescent="0.35">
      <c r="A2595" t="s">
        <v>102</v>
      </c>
      <c r="B2595" t="s">
        <v>103</v>
      </c>
      <c r="C2595" t="s">
        <v>92</v>
      </c>
      <c r="D2595" s="29">
        <v>45496</v>
      </c>
      <c r="E2595">
        <v>0</v>
      </c>
      <c r="F2595">
        <v>0</v>
      </c>
      <c r="G2595">
        <v>0</v>
      </c>
      <c r="H2595">
        <v>0</v>
      </c>
      <c r="R2595">
        <v>2.9922200000000001</v>
      </c>
      <c r="S2595" t="s">
        <v>204</v>
      </c>
      <c r="T2595" s="247">
        <v>45170.313668981478</v>
      </c>
    </row>
    <row r="2596" spans="1:20" x14ac:dyDescent="0.35">
      <c r="A2596" t="s">
        <v>102</v>
      </c>
      <c r="B2596" t="s">
        <v>103</v>
      </c>
      <c r="C2596" t="s">
        <v>92</v>
      </c>
      <c r="D2596" s="29">
        <v>45497</v>
      </c>
      <c r="E2596">
        <v>0</v>
      </c>
      <c r="F2596">
        <v>0</v>
      </c>
      <c r="G2596">
        <v>0</v>
      </c>
      <c r="H2596">
        <v>0</v>
      </c>
      <c r="R2596">
        <v>2.9922200000000001</v>
      </c>
      <c r="S2596" t="s">
        <v>204</v>
      </c>
      <c r="T2596" s="247">
        <v>45170.313668981478</v>
      </c>
    </row>
    <row r="2597" spans="1:20" x14ac:dyDescent="0.35">
      <c r="A2597" t="s">
        <v>102</v>
      </c>
      <c r="B2597" t="s">
        <v>103</v>
      </c>
      <c r="C2597" t="s">
        <v>92</v>
      </c>
      <c r="D2597" s="29">
        <v>45498</v>
      </c>
      <c r="E2597">
        <v>0</v>
      </c>
      <c r="F2597">
        <v>0</v>
      </c>
      <c r="G2597">
        <v>0</v>
      </c>
      <c r="H2597">
        <v>0</v>
      </c>
      <c r="R2597">
        <v>2.9922200000000001</v>
      </c>
      <c r="S2597" t="s">
        <v>204</v>
      </c>
      <c r="T2597" s="247">
        <v>45170.313668981478</v>
      </c>
    </row>
    <row r="2598" spans="1:20" x14ac:dyDescent="0.35">
      <c r="A2598" t="s">
        <v>102</v>
      </c>
      <c r="B2598" t="s">
        <v>103</v>
      </c>
      <c r="C2598" t="s">
        <v>92</v>
      </c>
      <c r="D2598" s="29">
        <v>45499</v>
      </c>
      <c r="E2598">
        <v>0</v>
      </c>
      <c r="F2598">
        <v>0</v>
      </c>
      <c r="G2598">
        <v>0</v>
      </c>
      <c r="H2598">
        <v>0</v>
      </c>
      <c r="R2598">
        <v>2.9922200000000001</v>
      </c>
      <c r="S2598" t="s">
        <v>204</v>
      </c>
      <c r="T2598" s="247">
        <v>45170.313680555555</v>
      </c>
    </row>
    <row r="2599" spans="1:20" x14ac:dyDescent="0.35">
      <c r="A2599" t="s">
        <v>102</v>
      </c>
      <c r="B2599" t="s">
        <v>103</v>
      </c>
      <c r="C2599" t="s">
        <v>92</v>
      </c>
      <c r="D2599" s="29">
        <v>45500</v>
      </c>
      <c r="E2599">
        <v>0</v>
      </c>
      <c r="F2599">
        <v>0</v>
      </c>
      <c r="G2599">
        <v>0</v>
      </c>
      <c r="H2599">
        <v>0</v>
      </c>
      <c r="R2599">
        <v>2.9922200000000001</v>
      </c>
      <c r="S2599" t="s">
        <v>204</v>
      </c>
      <c r="T2599" s="247">
        <v>45170.313680555555</v>
      </c>
    </row>
    <row r="2600" spans="1:20" x14ac:dyDescent="0.35">
      <c r="A2600" t="s">
        <v>102</v>
      </c>
      <c r="B2600" t="s">
        <v>103</v>
      </c>
      <c r="C2600" t="s">
        <v>92</v>
      </c>
      <c r="D2600" s="29">
        <v>45501</v>
      </c>
      <c r="E2600">
        <v>0</v>
      </c>
      <c r="F2600">
        <v>0</v>
      </c>
      <c r="G2600">
        <v>0</v>
      </c>
      <c r="H2600">
        <v>0</v>
      </c>
      <c r="R2600">
        <v>2.9922200000000001</v>
      </c>
      <c r="S2600" t="s">
        <v>204</v>
      </c>
      <c r="T2600" s="247">
        <v>45170.313680555555</v>
      </c>
    </row>
    <row r="2601" spans="1:20" x14ac:dyDescent="0.35">
      <c r="A2601" t="s">
        <v>102</v>
      </c>
      <c r="B2601" t="s">
        <v>103</v>
      </c>
      <c r="C2601" t="s">
        <v>92</v>
      </c>
      <c r="D2601" s="29">
        <v>45502</v>
      </c>
      <c r="E2601">
        <v>0</v>
      </c>
      <c r="F2601">
        <v>0</v>
      </c>
      <c r="G2601">
        <v>0</v>
      </c>
      <c r="H2601">
        <v>0</v>
      </c>
      <c r="R2601">
        <v>2.9922200000000001</v>
      </c>
      <c r="S2601" t="s">
        <v>204</v>
      </c>
      <c r="T2601" s="247">
        <v>45170.313680555555</v>
      </c>
    </row>
    <row r="2602" spans="1:20" x14ac:dyDescent="0.35">
      <c r="A2602" t="s">
        <v>102</v>
      </c>
      <c r="B2602" t="s">
        <v>103</v>
      </c>
      <c r="C2602" t="s">
        <v>92</v>
      </c>
      <c r="D2602" s="29">
        <v>45503</v>
      </c>
      <c r="E2602">
        <v>0</v>
      </c>
      <c r="F2602">
        <v>0</v>
      </c>
      <c r="G2602">
        <v>0</v>
      </c>
      <c r="H2602">
        <v>0</v>
      </c>
      <c r="R2602">
        <v>2.9922200000000001</v>
      </c>
      <c r="S2602" t="s">
        <v>204</v>
      </c>
      <c r="T2602" s="247">
        <v>45170.313692129632</v>
      </c>
    </row>
    <row r="2603" spans="1:20" x14ac:dyDescent="0.35">
      <c r="A2603" t="s">
        <v>102</v>
      </c>
      <c r="B2603" t="s">
        <v>103</v>
      </c>
      <c r="C2603" t="s">
        <v>92</v>
      </c>
      <c r="D2603" s="29">
        <v>45504</v>
      </c>
      <c r="E2603">
        <v>0</v>
      </c>
      <c r="F2603">
        <v>0</v>
      </c>
      <c r="G2603">
        <v>0</v>
      </c>
      <c r="H2603">
        <v>0</v>
      </c>
      <c r="R2603">
        <v>2.9922200000000001</v>
      </c>
      <c r="S2603" t="s">
        <v>204</v>
      </c>
      <c r="T2603" s="247">
        <v>45170.313692129632</v>
      </c>
    </row>
    <row r="2604" spans="1:20" x14ac:dyDescent="0.35">
      <c r="A2604" t="s">
        <v>102</v>
      </c>
      <c r="B2604" t="s">
        <v>103</v>
      </c>
      <c r="C2604" t="s">
        <v>92</v>
      </c>
      <c r="D2604" s="29">
        <v>45505</v>
      </c>
      <c r="E2604">
        <v>0</v>
      </c>
      <c r="F2604">
        <v>0</v>
      </c>
      <c r="G2604">
        <v>0</v>
      </c>
      <c r="H2604">
        <v>0</v>
      </c>
      <c r="R2604">
        <v>2.9922200000000001</v>
      </c>
      <c r="S2604" t="s">
        <v>204</v>
      </c>
      <c r="T2604" s="247">
        <v>45200.312881944446</v>
      </c>
    </row>
    <row r="2605" spans="1:20" x14ac:dyDescent="0.35">
      <c r="A2605" t="s">
        <v>102</v>
      </c>
      <c r="B2605" t="s">
        <v>103</v>
      </c>
      <c r="C2605" t="s">
        <v>92</v>
      </c>
      <c r="D2605" s="29">
        <v>45506</v>
      </c>
      <c r="E2605">
        <v>0</v>
      </c>
      <c r="F2605">
        <v>0</v>
      </c>
      <c r="G2605">
        <v>0</v>
      </c>
      <c r="H2605">
        <v>0</v>
      </c>
      <c r="R2605">
        <v>2.9922200000000001</v>
      </c>
      <c r="S2605" t="s">
        <v>204</v>
      </c>
      <c r="T2605" s="247">
        <v>45200.313402777778</v>
      </c>
    </row>
    <row r="2606" spans="1:20" x14ac:dyDescent="0.35">
      <c r="A2606" t="s">
        <v>102</v>
      </c>
      <c r="B2606" t="s">
        <v>103</v>
      </c>
      <c r="C2606" t="s">
        <v>92</v>
      </c>
      <c r="D2606" s="29">
        <v>45507</v>
      </c>
      <c r="E2606">
        <v>0</v>
      </c>
      <c r="F2606">
        <v>0</v>
      </c>
      <c r="G2606">
        <v>0</v>
      </c>
      <c r="H2606">
        <v>0</v>
      </c>
      <c r="R2606">
        <v>2.9922200000000001</v>
      </c>
      <c r="S2606" t="s">
        <v>204</v>
      </c>
      <c r="T2606" s="247">
        <v>45200.31355324074</v>
      </c>
    </row>
    <row r="2607" spans="1:20" x14ac:dyDescent="0.35">
      <c r="A2607" t="s">
        <v>102</v>
      </c>
      <c r="B2607" t="s">
        <v>103</v>
      </c>
      <c r="C2607" t="s">
        <v>92</v>
      </c>
      <c r="D2607" s="29">
        <v>45508</v>
      </c>
      <c r="E2607">
        <v>0</v>
      </c>
      <c r="F2607">
        <v>0</v>
      </c>
      <c r="G2607">
        <v>0</v>
      </c>
      <c r="H2607">
        <v>0</v>
      </c>
      <c r="R2607">
        <v>2.9922200000000001</v>
      </c>
      <c r="S2607" t="s">
        <v>204</v>
      </c>
      <c r="T2607" s="247">
        <v>45200.313703703701</v>
      </c>
    </row>
    <row r="2608" spans="1:20" x14ac:dyDescent="0.35">
      <c r="A2608" t="s">
        <v>102</v>
      </c>
      <c r="B2608" t="s">
        <v>103</v>
      </c>
      <c r="C2608" t="s">
        <v>92</v>
      </c>
      <c r="D2608" s="29">
        <v>45509</v>
      </c>
      <c r="E2608">
        <v>0</v>
      </c>
      <c r="F2608">
        <v>0</v>
      </c>
      <c r="G2608">
        <v>0</v>
      </c>
      <c r="H2608">
        <v>0</v>
      </c>
      <c r="R2608">
        <v>2.9922200000000001</v>
      </c>
      <c r="S2608" t="s">
        <v>204</v>
      </c>
      <c r="T2608" s="247">
        <v>45200.313715277778</v>
      </c>
    </row>
    <row r="2609" spans="1:20" x14ac:dyDescent="0.35">
      <c r="A2609" t="s">
        <v>102</v>
      </c>
      <c r="B2609" t="s">
        <v>103</v>
      </c>
      <c r="C2609" t="s">
        <v>92</v>
      </c>
      <c r="D2609" s="29">
        <v>45510</v>
      </c>
      <c r="E2609">
        <v>0</v>
      </c>
      <c r="F2609">
        <v>0</v>
      </c>
      <c r="G2609">
        <v>0</v>
      </c>
      <c r="H2609">
        <v>0</v>
      </c>
      <c r="R2609">
        <v>2.9922200000000001</v>
      </c>
      <c r="S2609" t="s">
        <v>204</v>
      </c>
      <c r="T2609" s="247">
        <v>45200.313715277778</v>
      </c>
    </row>
    <row r="2610" spans="1:20" x14ac:dyDescent="0.35">
      <c r="A2610" t="s">
        <v>102</v>
      </c>
      <c r="B2610" t="s">
        <v>103</v>
      </c>
      <c r="C2610" t="s">
        <v>92</v>
      </c>
      <c r="D2610" s="29">
        <v>45511</v>
      </c>
      <c r="E2610">
        <v>0</v>
      </c>
      <c r="F2610">
        <v>0</v>
      </c>
      <c r="G2610">
        <v>0</v>
      </c>
      <c r="H2610">
        <v>0</v>
      </c>
      <c r="R2610">
        <v>2.9922200000000001</v>
      </c>
      <c r="S2610" t="s">
        <v>204</v>
      </c>
      <c r="T2610" s="247">
        <v>45200.313726851855</v>
      </c>
    </row>
    <row r="2611" spans="1:20" x14ac:dyDescent="0.35">
      <c r="A2611" t="s">
        <v>102</v>
      </c>
      <c r="B2611" t="s">
        <v>103</v>
      </c>
      <c r="C2611" t="s">
        <v>92</v>
      </c>
      <c r="D2611" s="29">
        <v>45512</v>
      </c>
      <c r="E2611">
        <v>0</v>
      </c>
      <c r="F2611">
        <v>0</v>
      </c>
      <c r="G2611">
        <v>0</v>
      </c>
      <c r="H2611">
        <v>0</v>
      </c>
      <c r="R2611">
        <v>2.9922200000000001</v>
      </c>
      <c r="S2611" t="s">
        <v>204</v>
      </c>
      <c r="T2611" s="247">
        <v>45200.313726851855</v>
      </c>
    </row>
    <row r="2612" spans="1:20" x14ac:dyDescent="0.35">
      <c r="A2612" t="s">
        <v>102</v>
      </c>
      <c r="B2612" t="s">
        <v>103</v>
      </c>
      <c r="C2612" t="s">
        <v>92</v>
      </c>
      <c r="D2612" s="29">
        <v>45513</v>
      </c>
      <c r="E2612">
        <v>0</v>
      </c>
      <c r="F2612">
        <v>0</v>
      </c>
      <c r="G2612">
        <v>0</v>
      </c>
      <c r="H2612">
        <v>0</v>
      </c>
      <c r="R2612">
        <v>2.9922200000000001</v>
      </c>
      <c r="S2612" t="s">
        <v>204</v>
      </c>
      <c r="T2612" s="247">
        <v>45200.313738425924</v>
      </c>
    </row>
    <row r="2613" spans="1:20" x14ac:dyDescent="0.35">
      <c r="A2613" t="s">
        <v>102</v>
      </c>
      <c r="B2613" t="s">
        <v>103</v>
      </c>
      <c r="C2613" t="s">
        <v>92</v>
      </c>
      <c r="D2613" s="29">
        <v>45514</v>
      </c>
      <c r="E2613">
        <v>0</v>
      </c>
      <c r="F2613">
        <v>0</v>
      </c>
      <c r="G2613">
        <v>0</v>
      </c>
      <c r="H2613">
        <v>0</v>
      </c>
      <c r="R2613">
        <v>2.9922200000000001</v>
      </c>
      <c r="S2613" t="s">
        <v>204</v>
      </c>
      <c r="T2613" s="247">
        <v>45200.313750000001</v>
      </c>
    </row>
    <row r="2614" spans="1:20" x14ac:dyDescent="0.35">
      <c r="A2614" t="s">
        <v>102</v>
      </c>
      <c r="B2614" t="s">
        <v>103</v>
      </c>
      <c r="C2614" t="s">
        <v>92</v>
      </c>
      <c r="D2614" s="29">
        <v>45515</v>
      </c>
      <c r="E2614">
        <v>0</v>
      </c>
      <c r="F2614">
        <v>0</v>
      </c>
      <c r="G2614">
        <v>0</v>
      </c>
      <c r="H2614">
        <v>0</v>
      </c>
      <c r="R2614">
        <v>2.9922200000000001</v>
      </c>
      <c r="S2614" t="s">
        <v>204</v>
      </c>
      <c r="T2614" s="247">
        <v>45200.313750000001</v>
      </c>
    </row>
    <row r="2615" spans="1:20" x14ac:dyDescent="0.35">
      <c r="A2615" t="s">
        <v>102</v>
      </c>
      <c r="B2615" t="s">
        <v>103</v>
      </c>
      <c r="C2615" t="s">
        <v>92</v>
      </c>
      <c r="D2615" s="29">
        <v>45516</v>
      </c>
      <c r="E2615">
        <v>0</v>
      </c>
      <c r="F2615">
        <v>0</v>
      </c>
      <c r="G2615">
        <v>0</v>
      </c>
      <c r="H2615">
        <v>0</v>
      </c>
      <c r="R2615">
        <v>2.9922200000000001</v>
      </c>
      <c r="S2615" t="s">
        <v>204</v>
      </c>
      <c r="T2615" s="247">
        <v>45200.313761574071</v>
      </c>
    </row>
    <row r="2616" spans="1:20" x14ac:dyDescent="0.35">
      <c r="A2616" t="s">
        <v>102</v>
      </c>
      <c r="B2616" t="s">
        <v>103</v>
      </c>
      <c r="C2616" t="s">
        <v>92</v>
      </c>
      <c r="D2616" s="29">
        <v>45517</v>
      </c>
      <c r="E2616">
        <v>0</v>
      </c>
      <c r="F2616">
        <v>0</v>
      </c>
      <c r="G2616">
        <v>0</v>
      </c>
      <c r="H2616">
        <v>0</v>
      </c>
      <c r="R2616">
        <v>2.9922200000000001</v>
      </c>
      <c r="S2616" t="s">
        <v>204</v>
      </c>
      <c r="T2616" s="247">
        <v>45200.313761574071</v>
      </c>
    </row>
    <row r="2617" spans="1:20" x14ac:dyDescent="0.35">
      <c r="A2617" t="s">
        <v>102</v>
      </c>
      <c r="B2617" t="s">
        <v>103</v>
      </c>
      <c r="C2617" t="s">
        <v>92</v>
      </c>
      <c r="D2617" s="29">
        <v>45518</v>
      </c>
      <c r="E2617">
        <v>0</v>
      </c>
      <c r="F2617">
        <v>0</v>
      </c>
      <c r="G2617">
        <v>0</v>
      </c>
      <c r="H2617">
        <v>0</v>
      </c>
      <c r="R2617">
        <v>2.9922200000000001</v>
      </c>
      <c r="S2617" t="s">
        <v>204</v>
      </c>
      <c r="T2617" s="247">
        <v>45200.313773148147</v>
      </c>
    </row>
    <row r="2618" spans="1:20" x14ac:dyDescent="0.35">
      <c r="A2618" t="s">
        <v>102</v>
      </c>
      <c r="B2618" t="s">
        <v>103</v>
      </c>
      <c r="C2618" t="s">
        <v>92</v>
      </c>
      <c r="D2618" s="29">
        <v>45519</v>
      </c>
      <c r="E2618">
        <v>0</v>
      </c>
      <c r="F2618">
        <v>0</v>
      </c>
      <c r="G2618">
        <v>0</v>
      </c>
      <c r="H2618">
        <v>0</v>
      </c>
      <c r="R2618">
        <v>2.9922200000000001</v>
      </c>
      <c r="S2618" t="s">
        <v>204</v>
      </c>
      <c r="T2618" s="247">
        <v>45200.313784722224</v>
      </c>
    </row>
    <row r="2619" spans="1:20" x14ac:dyDescent="0.35">
      <c r="A2619" t="s">
        <v>102</v>
      </c>
      <c r="B2619" t="s">
        <v>103</v>
      </c>
      <c r="C2619" t="s">
        <v>92</v>
      </c>
      <c r="D2619" s="29">
        <v>45520</v>
      </c>
      <c r="E2619">
        <v>0</v>
      </c>
      <c r="F2619">
        <v>0</v>
      </c>
      <c r="G2619">
        <v>0</v>
      </c>
      <c r="H2619">
        <v>0</v>
      </c>
      <c r="R2619">
        <v>2.9922200000000001</v>
      </c>
      <c r="S2619" t="s">
        <v>204</v>
      </c>
      <c r="T2619" s="247">
        <v>45200.313784722224</v>
      </c>
    </row>
    <row r="2620" spans="1:20" x14ac:dyDescent="0.35">
      <c r="A2620" t="s">
        <v>102</v>
      </c>
      <c r="B2620" t="s">
        <v>103</v>
      </c>
      <c r="C2620" t="s">
        <v>92</v>
      </c>
      <c r="D2620" s="29">
        <v>45521</v>
      </c>
      <c r="E2620">
        <v>0</v>
      </c>
      <c r="F2620">
        <v>0</v>
      </c>
      <c r="G2620">
        <v>0</v>
      </c>
      <c r="H2620">
        <v>0</v>
      </c>
      <c r="R2620">
        <v>2.9922200000000001</v>
      </c>
      <c r="S2620" t="s">
        <v>204</v>
      </c>
      <c r="T2620" s="247">
        <v>45200.313796296294</v>
      </c>
    </row>
    <row r="2621" spans="1:20" x14ac:dyDescent="0.35">
      <c r="A2621" t="s">
        <v>102</v>
      </c>
      <c r="B2621" t="s">
        <v>103</v>
      </c>
      <c r="C2621" t="s">
        <v>92</v>
      </c>
      <c r="D2621" s="29">
        <v>45522</v>
      </c>
      <c r="E2621">
        <v>0</v>
      </c>
      <c r="F2621">
        <v>0</v>
      </c>
      <c r="G2621">
        <v>0</v>
      </c>
      <c r="H2621">
        <v>0</v>
      </c>
      <c r="R2621">
        <v>2.9922200000000001</v>
      </c>
      <c r="S2621" t="s">
        <v>204</v>
      </c>
      <c r="T2621" s="247">
        <v>45200.313796296294</v>
      </c>
    </row>
    <row r="2622" spans="1:20" x14ac:dyDescent="0.35">
      <c r="A2622" t="s">
        <v>102</v>
      </c>
      <c r="B2622" t="s">
        <v>103</v>
      </c>
      <c r="C2622" t="s">
        <v>92</v>
      </c>
      <c r="D2622" s="29">
        <v>45523</v>
      </c>
      <c r="E2622">
        <v>0</v>
      </c>
      <c r="F2622">
        <v>0</v>
      </c>
      <c r="G2622">
        <v>0</v>
      </c>
      <c r="H2622">
        <v>0</v>
      </c>
      <c r="R2622">
        <v>2.9922200000000001</v>
      </c>
      <c r="S2622" t="s">
        <v>204</v>
      </c>
      <c r="T2622" s="247">
        <v>45200.313807870371</v>
      </c>
    </row>
    <row r="2623" spans="1:20" x14ac:dyDescent="0.35">
      <c r="A2623" t="s">
        <v>102</v>
      </c>
      <c r="B2623" t="s">
        <v>103</v>
      </c>
      <c r="C2623" t="s">
        <v>92</v>
      </c>
      <c r="D2623" s="29">
        <v>45524</v>
      </c>
      <c r="E2623">
        <v>0</v>
      </c>
      <c r="F2623">
        <v>0</v>
      </c>
      <c r="G2623">
        <v>0</v>
      </c>
      <c r="H2623">
        <v>0</v>
      </c>
      <c r="R2623">
        <v>2.9922200000000001</v>
      </c>
      <c r="S2623" t="s">
        <v>204</v>
      </c>
      <c r="T2623" s="247">
        <v>45200.313819444447</v>
      </c>
    </row>
    <row r="2624" spans="1:20" x14ac:dyDescent="0.35">
      <c r="A2624" t="s">
        <v>102</v>
      </c>
      <c r="B2624" t="s">
        <v>103</v>
      </c>
      <c r="C2624" t="s">
        <v>92</v>
      </c>
      <c r="D2624" s="29">
        <v>45525</v>
      </c>
      <c r="E2624">
        <v>0</v>
      </c>
      <c r="F2624">
        <v>0</v>
      </c>
      <c r="G2624">
        <v>0</v>
      </c>
      <c r="H2624">
        <v>0</v>
      </c>
      <c r="R2624">
        <v>2.9922200000000001</v>
      </c>
      <c r="S2624" t="s">
        <v>204</v>
      </c>
      <c r="T2624" s="247">
        <v>45200.313819444447</v>
      </c>
    </row>
    <row r="2625" spans="1:20" x14ac:dyDescent="0.35">
      <c r="A2625" t="s">
        <v>102</v>
      </c>
      <c r="B2625" t="s">
        <v>103</v>
      </c>
      <c r="C2625" t="s">
        <v>92</v>
      </c>
      <c r="D2625" s="29">
        <v>45526</v>
      </c>
      <c r="E2625">
        <v>0</v>
      </c>
      <c r="F2625">
        <v>0</v>
      </c>
      <c r="G2625">
        <v>0</v>
      </c>
      <c r="H2625">
        <v>0</v>
      </c>
      <c r="R2625">
        <v>2.9922200000000001</v>
      </c>
      <c r="S2625" t="s">
        <v>204</v>
      </c>
      <c r="T2625" s="247">
        <v>45200.313819444447</v>
      </c>
    </row>
    <row r="2626" spans="1:20" x14ac:dyDescent="0.35">
      <c r="A2626" t="s">
        <v>102</v>
      </c>
      <c r="B2626" t="s">
        <v>103</v>
      </c>
      <c r="C2626" t="s">
        <v>92</v>
      </c>
      <c r="D2626" s="29">
        <v>45527</v>
      </c>
      <c r="E2626">
        <v>0</v>
      </c>
      <c r="F2626">
        <v>0</v>
      </c>
      <c r="G2626">
        <v>0</v>
      </c>
      <c r="H2626">
        <v>0</v>
      </c>
      <c r="R2626">
        <v>2.9922200000000001</v>
      </c>
      <c r="S2626" t="s">
        <v>204</v>
      </c>
      <c r="T2626" s="247">
        <v>45200.313819444447</v>
      </c>
    </row>
    <row r="2627" spans="1:20" x14ac:dyDescent="0.35">
      <c r="A2627" t="s">
        <v>102</v>
      </c>
      <c r="B2627" t="s">
        <v>103</v>
      </c>
      <c r="C2627" t="s">
        <v>92</v>
      </c>
      <c r="D2627" s="29">
        <v>45528</v>
      </c>
      <c r="E2627">
        <v>0</v>
      </c>
      <c r="F2627">
        <v>0</v>
      </c>
      <c r="G2627">
        <v>0</v>
      </c>
      <c r="H2627">
        <v>0</v>
      </c>
      <c r="R2627">
        <v>2.9922200000000001</v>
      </c>
      <c r="S2627" t="s">
        <v>204</v>
      </c>
      <c r="T2627" s="247">
        <v>45200.313831018517</v>
      </c>
    </row>
    <row r="2628" spans="1:20" x14ac:dyDescent="0.35">
      <c r="A2628" t="s">
        <v>102</v>
      </c>
      <c r="B2628" t="s">
        <v>103</v>
      </c>
      <c r="C2628" t="s">
        <v>92</v>
      </c>
      <c r="D2628" s="29">
        <v>45529</v>
      </c>
      <c r="E2628">
        <v>0</v>
      </c>
      <c r="F2628">
        <v>0</v>
      </c>
      <c r="G2628">
        <v>0</v>
      </c>
      <c r="H2628">
        <v>0</v>
      </c>
      <c r="R2628">
        <v>2.9922200000000001</v>
      </c>
      <c r="S2628" t="s">
        <v>204</v>
      </c>
      <c r="T2628" s="247">
        <v>45200.313842592594</v>
      </c>
    </row>
    <row r="2629" spans="1:20" x14ac:dyDescent="0.35">
      <c r="A2629" t="s">
        <v>102</v>
      </c>
      <c r="B2629" t="s">
        <v>103</v>
      </c>
      <c r="C2629" t="s">
        <v>92</v>
      </c>
      <c r="D2629" s="29">
        <v>45530</v>
      </c>
      <c r="E2629">
        <v>0</v>
      </c>
      <c r="F2629">
        <v>0</v>
      </c>
      <c r="G2629">
        <v>0</v>
      </c>
      <c r="H2629">
        <v>0</v>
      </c>
      <c r="R2629">
        <v>2.9922200000000001</v>
      </c>
      <c r="S2629" t="s">
        <v>204</v>
      </c>
      <c r="T2629" s="247">
        <v>45200.313842592594</v>
      </c>
    </row>
    <row r="2630" spans="1:20" x14ac:dyDescent="0.35">
      <c r="A2630" t="s">
        <v>102</v>
      </c>
      <c r="B2630" t="s">
        <v>103</v>
      </c>
      <c r="C2630" t="s">
        <v>92</v>
      </c>
      <c r="D2630" s="29">
        <v>45531</v>
      </c>
      <c r="E2630">
        <v>0</v>
      </c>
      <c r="F2630">
        <v>0</v>
      </c>
      <c r="G2630">
        <v>0</v>
      </c>
      <c r="H2630">
        <v>0</v>
      </c>
      <c r="R2630">
        <v>2.9922200000000001</v>
      </c>
      <c r="S2630" t="s">
        <v>204</v>
      </c>
      <c r="T2630" s="247">
        <v>45200.313842592594</v>
      </c>
    </row>
    <row r="2631" spans="1:20" x14ac:dyDescent="0.35">
      <c r="A2631" t="s">
        <v>102</v>
      </c>
      <c r="B2631" t="s">
        <v>103</v>
      </c>
      <c r="C2631" t="s">
        <v>92</v>
      </c>
      <c r="D2631" s="29">
        <v>45532</v>
      </c>
      <c r="E2631">
        <v>0</v>
      </c>
      <c r="F2631">
        <v>0</v>
      </c>
      <c r="G2631">
        <v>0</v>
      </c>
      <c r="H2631">
        <v>0</v>
      </c>
      <c r="R2631">
        <v>2.9922200000000001</v>
      </c>
      <c r="S2631" t="s">
        <v>204</v>
      </c>
      <c r="T2631" s="247">
        <v>45200.313854166663</v>
      </c>
    </row>
    <row r="2632" spans="1:20" x14ac:dyDescent="0.35">
      <c r="A2632" t="s">
        <v>102</v>
      </c>
      <c r="B2632" t="s">
        <v>103</v>
      </c>
      <c r="C2632" t="s">
        <v>92</v>
      </c>
      <c r="D2632" s="29">
        <v>45533</v>
      </c>
      <c r="E2632">
        <v>0</v>
      </c>
      <c r="F2632">
        <v>0</v>
      </c>
      <c r="G2632">
        <v>0</v>
      </c>
      <c r="H2632">
        <v>0</v>
      </c>
      <c r="R2632">
        <v>2.9922200000000001</v>
      </c>
      <c r="S2632" t="s">
        <v>204</v>
      </c>
      <c r="T2632" s="247">
        <v>45200.313854166663</v>
      </c>
    </row>
    <row r="2633" spans="1:20" x14ac:dyDescent="0.35">
      <c r="A2633" t="s">
        <v>102</v>
      </c>
      <c r="B2633" t="s">
        <v>103</v>
      </c>
      <c r="C2633" t="s">
        <v>92</v>
      </c>
      <c r="D2633" s="29">
        <v>45534</v>
      </c>
      <c r="E2633">
        <v>0</v>
      </c>
      <c r="F2633">
        <v>0</v>
      </c>
      <c r="G2633">
        <v>0</v>
      </c>
      <c r="H2633">
        <v>0</v>
      </c>
      <c r="R2633">
        <v>2.9922200000000001</v>
      </c>
      <c r="S2633" t="s">
        <v>204</v>
      </c>
      <c r="T2633" s="247">
        <v>45200.31386574074</v>
      </c>
    </row>
    <row r="2634" spans="1:20" x14ac:dyDescent="0.35">
      <c r="A2634" t="s">
        <v>102</v>
      </c>
      <c r="B2634" t="s">
        <v>103</v>
      </c>
      <c r="C2634" t="s">
        <v>92</v>
      </c>
      <c r="D2634" s="29">
        <v>45535</v>
      </c>
      <c r="E2634">
        <v>0</v>
      </c>
      <c r="F2634">
        <v>0</v>
      </c>
      <c r="G2634">
        <v>0</v>
      </c>
      <c r="H2634">
        <v>0</v>
      </c>
      <c r="R2634">
        <v>2.9922200000000001</v>
      </c>
      <c r="S2634" t="s">
        <v>204</v>
      </c>
      <c r="T2634" s="247">
        <v>45200.31386574074</v>
      </c>
    </row>
    <row r="2635" spans="1:20" x14ac:dyDescent="0.35">
      <c r="A2635" t="s">
        <v>102</v>
      </c>
      <c r="B2635" t="s">
        <v>103</v>
      </c>
      <c r="C2635" t="s">
        <v>92</v>
      </c>
      <c r="D2635" s="29">
        <v>45536</v>
      </c>
      <c r="E2635">
        <v>0</v>
      </c>
      <c r="F2635">
        <v>0</v>
      </c>
      <c r="G2635">
        <v>0</v>
      </c>
      <c r="H2635">
        <v>0</v>
      </c>
      <c r="R2635">
        <v>2.9922200000000001</v>
      </c>
      <c r="S2635" t="s">
        <v>204</v>
      </c>
      <c r="T2635" s="247">
        <v>45231.313506944447</v>
      </c>
    </row>
    <row r="2636" spans="1:20" x14ac:dyDescent="0.35">
      <c r="A2636" t="s">
        <v>102</v>
      </c>
      <c r="B2636" t="s">
        <v>103</v>
      </c>
      <c r="C2636" t="s">
        <v>92</v>
      </c>
      <c r="D2636" s="29">
        <v>45537</v>
      </c>
      <c r="E2636">
        <v>0</v>
      </c>
      <c r="F2636">
        <v>0</v>
      </c>
      <c r="G2636">
        <v>0</v>
      </c>
      <c r="H2636">
        <v>0</v>
      </c>
      <c r="R2636">
        <v>2.9922200000000001</v>
      </c>
      <c r="S2636" t="s">
        <v>204</v>
      </c>
      <c r="T2636" s="247">
        <v>45231.313738425924</v>
      </c>
    </row>
    <row r="2637" spans="1:20" x14ac:dyDescent="0.35">
      <c r="A2637" t="s">
        <v>102</v>
      </c>
      <c r="B2637" t="s">
        <v>103</v>
      </c>
      <c r="C2637" t="s">
        <v>92</v>
      </c>
      <c r="D2637" s="29">
        <v>45538</v>
      </c>
      <c r="E2637">
        <v>0</v>
      </c>
      <c r="F2637">
        <v>0</v>
      </c>
      <c r="G2637">
        <v>0</v>
      </c>
      <c r="H2637">
        <v>0</v>
      </c>
      <c r="R2637">
        <v>2.9922200000000001</v>
      </c>
      <c r="S2637" t="s">
        <v>204</v>
      </c>
      <c r="T2637" s="247">
        <v>45231.313750000001</v>
      </c>
    </row>
    <row r="2638" spans="1:20" x14ac:dyDescent="0.35">
      <c r="A2638" t="s">
        <v>102</v>
      </c>
      <c r="B2638" t="s">
        <v>103</v>
      </c>
      <c r="C2638" t="s">
        <v>92</v>
      </c>
      <c r="D2638" s="29">
        <v>45539</v>
      </c>
      <c r="E2638">
        <v>0</v>
      </c>
      <c r="F2638">
        <v>0</v>
      </c>
      <c r="G2638">
        <v>0</v>
      </c>
      <c r="H2638">
        <v>0</v>
      </c>
      <c r="R2638">
        <v>2.9922200000000001</v>
      </c>
      <c r="S2638" t="s">
        <v>204</v>
      </c>
      <c r="T2638" s="247">
        <v>45231.313773148147</v>
      </c>
    </row>
    <row r="2639" spans="1:20" x14ac:dyDescent="0.35">
      <c r="A2639" t="s">
        <v>102</v>
      </c>
      <c r="B2639" t="s">
        <v>103</v>
      </c>
      <c r="C2639" t="s">
        <v>92</v>
      </c>
      <c r="D2639" s="29">
        <v>45540</v>
      </c>
      <c r="E2639">
        <v>0</v>
      </c>
      <c r="F2639">
        <v>0</v>
      </c>
      <c r="G2639">
        <v>0</v>
      </c>
      <c r="H2639">
        <v>0</v>
      </c>
      <c r="R2639">
        <v>2.9922200000000001</v>
      </c>
      <c r="S2639" t="s">
        <v>204</v>
      </c>
      <c r="T2639" s="247">
        <v>45231.313796296294</v>
      </c>
    </row>
    <row r="2640" spans="1:20" x14ac:dyDescent="0.35">
      <c r="A2640" t="s">
        <v>102</v>
      </c>
      <c r="B2640" t="s">
        <v>103</v>
      </c>
      <c r="C2640" t="s">
        <v>92</v>
      </c>
      <c r="D2640" s="29">
        <v>45541</v>
      </c>
      <c r="E2640">
        <v>0</v>
      </c>
      <c r="F2640">
        <v>0</v>
      </c>
      <c r="G2640">
        <v>0</v>
      </c>
      <c r="H2640">
        <v>0</v>
      </c>
      <c r="R2640">
        <v>2.9922200000000001</v>
      </c>
      <c r="S2640" t="s">
        <v>204</v>
      </c>
      <c r="T2640" s="247">
        <v>45231.313807870371</v>
      </c>
    </row>
    <row r="2641" spans="1:20" x14ac:dyDescent="0.35">
      <c r="A2641" t="s">
        <v>102</v>
      </c>
      <c r="B2641" t="s">
        <v>103</v>
      </c>
      <c r="C2641" t="s">
        <v>92</v>
      </c>
      <c r="D2641" s="29">
        <v>45542</v>
      </c>
      <c r="E2641">
        <v>0</v>
      </c>
      <c r="F2641">
        <v>0</v>
      </c>
      <c r="G2641">
        <v>0</v>
      </c>
      <c r="H2641">
        <v>0</v>
      </c>
      <c r="R2641">
        <v>2.9922200000000001</v>
      </c>
      <c r="S2641" t="s">
        <v>204</v>
      </c>
      <c r="T2641" s="247">
        <v>45231.313831018517</v>
      </c>
    </row>
    <row r="2642" spans="1:20" x14ac:dyDescent="0.35">
      <c r="A2642" t="s">
        <v>102</v>
      </c>
      <c r="B2642" t="s">
        <v>103</v>
      </c>
      <c r="C2642" t="s">
        <v>92</v>
      </c>
      <c r="D2642" s="29">
        <v>45543</v>
      </c>
      <c r="E2642">
        <v>0</v>
      </c>
      <c r="F2642">
        <v>0</v>
      </c>
      <c r="G2642">
        <v>0</v>
      </c>
      <c r="H2642">
        <v>0</v>
      </c>
      <c r="R2642">
        <v>2.9922200000000001</v>
      </c>
      <c r="S2642" t="s">
        <v>204</v>
      </c>
      <c r="T2642" s="247">
        <v>45231.313842592594</v>
      </c>
    </row>
    <row r="2643" spans="1:20" x14ac:dyDescent="0.35">
      <c r="A2643" t="s">
        <v>102</v>
      </c>
      <c r="B2643" t="s">
        <v>103</v>
      </c>
      <c r="C2643" t="s">
        <v>92</v>
      </c>
      <c r="D2643" s="29">
        <v>45544</v>
      </c>
      <c r="E2643">
        <v>0</v>
      </c>
      <c r="F2643">
        <v>0</v>
      </c>
      <c r="G2643">
        <v>0</v>
      </c>
      <c r="H2643">
        <v>0</v>
      </c>
      <c r="R2643">
        <v>2.9922200000000001</v>
      </c>
      <c r="S2643" t="s">
        <v>204</v>
      </c>
      <c r="T2643" s="247">
        <v>45231.313854166663</v>
      </c>
    </row>
    <row r="2644" spans="1:20" x14ac:dyDescent="0.35">
      <c r="A2644" t="s">
        <v>102</v>
      </c>
      <c r="B2644" t="s">
        <v>103</v>
      </c>
      <c r="C2644" t="s">
        <v>92</v>
      </c>
      <c r="D2644" s="29">
        <v>45545</v>
      </c>
      <c r="E2644">
        <v>0</v>
      </c>
      <c r="F2644">
        <v>0</v>
      </c>
      <c r="G2644">
        <v>0</v>
      </c>
      <c r="H2644">
        <v>0</v>
      </c>
      <c r="R2644">
        <v>2.9922200000000001</v>
      </c>
      <c r="S2644" t="s">
        <v>204</v>
      </c>
      <c r="T2644" s="247">
        <v>45231.31386574074</v>
      </c>
    </row>
    <row r="2645" spans="1:20" x14ac:dyDescent="0.35">
      <c r="A2645" t="s">
        <v>102</v>
      </c>
      <c r="B2645" t="s">
        <v>103</v>
      </c>
      <c r="C2645" t="s">
        <v>92</v>
      </c>
      <c r="D2645" s="29">
        <v>45546</v>
      </c>
      <c r="E2645">
        <v>0</v>
      </c>
      <c r="F2645">
        <v>0</v>
      </c>
      <c r="G2645">
        <v>0</v>
      </c>
      <c r="H2645">
        <v>0</v>
      </c>
      <c r="R2645">
        <v>2.9922200000000001</v>
      </c>
      <c r="S2645" t="s">
        <v>204</v>
      </c>
      <c r="T2645" s="247">
        <v>45231.313877314817</v>
      </c>
    </row>
    <row r="2646" spans="1:20" x14ac:dyDescent="0.35">
      <c r="A2646" t="s">
        <v>102</v>
      </c>
      <c r="B2646" t="s">
        <v>103</v>
      </c>
      <c r="C2646" t="s">
        <v>92</v>
      </c>
      <c r="D2646" s="29">
        <v>45547</v>
      </c>
      <c r="E2646">
        <v>0</v>
      </c>
      <c r="F2646">
        <v>0</v>
      </c>
      <c r="G2646">
        <v>0</v>
      </c>
      <c r="H2646">
        <v>0</v>
      </c>
      <c r="R2646">
        <v>2.9922200000000001</v>
      </c>
      <c r="S2646" t="s">
        <v>204</v>
      </c>
      <c r="T2646" s="247">
        <v>45231.31391203704</v>
      </c>
    </row>
    <row r="2647" spans="1:20" x14ac:dyDescent="0.35">
      <c r="A2647" t="s">
        <v>102</v>
      </c>
      <c r="B2647" t="s">
        <v>103</v>
      </c>
      <c r="C2647" t="s">
        <v>92</v>
      </c>
      <c r="D2647" s="29">
        <v>45548</v>
      </c>
      <c r="E2647">
        <v>0</v>
      </c>
      <c r="F2647">
        <v>0</v>
      </c>
      <c r="G2647">
        <v>0</v>
      </c>
      <c r="H2647">
        <v>0</v>
      </c>
      <c r="R2647">
        <v>2.9922200000000001</v>
      </c>
      <c r="S2647" t="s">
        <v>204</v>
      </c>
      <c r="T2647" s="247">
        <v>45231.313935185186</v>
      </c>
    </row>
    <row r="2648" spans="1:20" x14ac:dyDescent="0.35">
      <c r="A2648" t="s">
        <v>102</v>
      </c>
      <c r="B2648" t="s">
        <v>103</v>
      </c>
      <c r="C2648" t="s">
        <v>92</v>
      </c>
      <c r="D2648" s="29">
        <v>45549</v>
      </c>
      <c r="E2648">
        <v>0</v>
      </c>
      <c r="F2648">
        <v>0</v>
      </c>
      <c r="G2648">
        <v>0</v>
      </c>
      <c r="H2648">
        <v>0</v>
      </c>
      <c r="R2648">
        <v>2.9922200000000001</v>
      </c>
      <c r="S2648" t="s">
        <v>204</v>
      </c>
      <c r="T2648" s="247">
        <v>45231.313969907409</v>
      </c>
    </row>
    <row r="2649" spans="1:20" x14ac:dyDescent="0.35">
      <c r="A2649" t="s">
        <v>102</v>
      </c>
      <c r="B2649" t="s">
        <v>103</v>
      </c>
      <c r="C2649" t="s">
        <v>92</v>
      </c>
      <c r="D2649" s="29">
        <v>45550</v>
      </c>
      <c r="E2649">
        <v>0</v>
      </c>
      <c r="F2649">
        <v>0</v>
      </c>
      <c r="G2649">
        <v>0</v>
      </c>
      <c r="H2649">
        <v>0</v>
      </c>
      <c r="R2649">
        <v>2.9922200000000001</v>
      </c>
      <c r="S2649" t="s">
        <v>204</v>
      </c>
      <c r="T2649" s="247">
        <v>45231.313981481479</v>
      </c>
    </row>
    <row r="2650" spans="1:20" x14ac:dyDescent="0.35">
      <c r="A2650" t="s">
        <v>102</v>
      </c>
      <c r="B2650" t="s">
        <v>103</v>
      </c>
      <c r="C2650" t="s">
        <v>92</v>
      </c>
      <c r="D2650" s="29">
        <v>45551</v>
      </c>
      <c r="E2650">
        <v>0</v>
      </c>
      <c r="F2650">
        <v>0</v>
      </c>
      <c r="G2650">
        <v>0</v>
      </c>
      <c r="H2650">
        <v>0</v>
      </c>
      <c r="R2650">
        <v>2.9922200000000001</v>
      </c>
      <c r="S2650" t="s">
        <v>204</v>
      </c>
      <c r="T2650" s="247">
        <v>45231.313993055555</v>
      </c>
    </row>
    <row r="2651" spans="1:20" x14ac:dyDescent="0.35">
      <c r="A2651" t="s">
        <v>102</v>
      </c>
      <c r="B2651" t="s">
        <v>103</v>
      </c>
      <c r="C2651" t="s">
        <v>92</v>
      </c>
      <c r="D2651" s="29">
        <v>45552</v>
      </c>
      <c r="E2651">
        <v>0</v>
      </c>
      <c r="F2651">
        <v>0</v>
      </c>
      <c r="G2651">
        <v>0</v>
      </c>
      <c r="H2651">
        <v>0</v>
      </c>
      <c r="R2651">
        <v>2.9922200000000001</v>
      </c>
      <c r="S2651" t="s">
        <v>204</v>
      </c>
      <c r="T2651" s="247">
        <v>45231.313993055555</v>
      </c>
    </row>
    <row r="2652" spans="1:20" x14ac:dyDescent="0.35">
      <c r="A2652" t="s">
        <v>102</v>
      </c>
      <c r="B2652" t="s">
        <v>103</v>
      </c>
      <c r="C2652" t="s">
        <v>92</v>
      </c>
      <c r="D2652" s="29">
        <v>45553</v>
      </c>
      <c r="E2652">
        <v>0</v>
      </c>
      <c r="F2652">
        <v>0</v>
      </c>
      <c r="G2652">
        <v>0</v>
      </c>
      <c r="H2652">
        <v>0</v>
      </c>
      <c r="R2652">
        <v>2.9922200000000001</v>
      </c>
      <c r="S2652" t="s">
        <v>204</v>
      </c>
      <c r="T2652" s="247">
        <v>45231.314004629632</v>
      </c>
    </row>
    <row r="2653" spans="1:20" x14ac:dyDescent="0.35">
      <c r="A2653" t="s">
        <v>102</v>
      </c>
      <c r="B2653" t="s">
        <v>103</v>
      </c>
      <c r="C2653" t="s">
        <v>92</v>
      </c>
      <c r="D2653" s="29">
        <v>45554</v>
      </c>
      <c r="E2653">
        <v>0</v>
      </c>
      <c r="F2653">
        <v>0</v>
      </c>
      <c r="G2653">
        <v>0</v>
      </c>
      <c r="H2653">
        <v>0</v>
      </c>
      <c r="R2653">
        <v>2.9922200000000001</v>
      </c>
      <c r="S2653" t="s">
        <v>204</v>
      </c>
      <c r="T2653" s="247">
        <v>45231.314016203702</v>
      </c>
    </row>
    <row r="2654" spans="1:20" x14ac:dyDescent="0.35">
      <c r="A2654" t="s">
        <v>102</v>
      </c>
      <c r="B2654" t="s">
        <v>103</v>
      </c>
      <c r="C2654" t="s">
        <v>92</v>
      </c>
      <c r="D2654" s="29">
        <v>45555</v>
      </c>
      <c r="E2654">
        <v>0</v>
      </c>
      <c r="F2654">
        <v>0</v>
      </c>
      <c r="G2654">
        <v>0</v>
      </c>
      <c r="H2654">
        <v>0</v>
      </c>
      <c r="R2654">
        <v>2.9922200000000001</v>
      </c>
      <c r="S2654" t="s">
        <v>204</v>
      </c>
      <c r="T2654" s="247">
        <v>45231.314027777778</v>
      </c>
    </row>
    <row r="2655" spans="1:20" x14ac:dyDescent="0.35">
      <c r="A2655" t="s">
        <v>102</v>
      </c>
      <c r="B2655" t="s">
        <v>103</v>
      </c>
      <c r="C2655" t="s">
        <v>92</v>
      </c>
      <c r="D2655" s="29">
        <v>45556</v>
      </c>
      <c r="E2655">
        <v>0</v>
      </c>
      <c r="F2655">
        <v>0</v>
      </c>
      <c r="G2655">
        <v>0</v>
      </c>
      <c r="H2655">
        <v>0</v>
      </c>
      <c r="R2655">
        <v>2.9922200000000001</v>
      </c>
      <c r="S2655" t="s">
        <v>204</v>
      </c>
      <c r="T2655" s="247">
        <v>45231.314039351855</v>
      </c>
    </row>
    <row r="2656" spans="1:20" x14ac:dyDescent="0.35">
      <c r="A2656" t="s">
        <v>102</v>
      </c>
      <c r="B2656" t="s">
        <v>103</v>
      </c>
      <c r="C2656" t="s">
        <v>92</v>
      </c>
      <c r="D2656" s="29">
        <v>45557</v>
      </c>
      <c r="E2656">
        <v>0</v>
      </c>
      <c r="F2656">
        <v>0</v>
      </c>
      <c r="G2656">
        <v>0</v>
      </c>
      <c r="H2656">
        <v>0</v>
      </c>
      <c r="R2656">
        <v>2.9922200000000001</v>
      </c>
      <c r="S2656" t="s">
        <v>204</v>
      </c>
      <c r="T2656" s="247">
        <v>45231.314050925925</v>
      </c>
    </row>
    <row r="2657" spans="1:20" x14ac:dyDescent="0.35">
      <c r="A2657" t="s">
        <v>102</v>
      </c>
      <c r="B2657" t="s">
        <v>103</v>
      </c>
      <c r="C2657" t="s">
        <v>92</v>
      </c>
      <c r="D2657" s="29">
        <v>45558</v>
      </c>
      <c r="E2657">
        <v>0</v>
      </c>
      <c r="F2657">
        <v>0</v>
      </c>
      <c r="G2657">
        <v>0</v>
      </c>
      <c r="H2657">
        <v>0</v>
      </c>
      <c r="R2657">
        <v>2.9922200000000001</v>
      </c>
      <c r="S2657" t="s">
        <v>204</v>
      </c>
      <c r="T2657" s="247">
        <v>45231.314062500001</v>
      </c>
    </row>
    <row r="2658" spans="1:20" x14ac:dyDescent="0.35">
      <c r="A2658" t="s">
        <v>102</v>
      </c>
      <c r="B2658" t="s">
        <v>103</v>
      </c>
      <c r="C2658" t="s">
        <v>92</v>
      </c>
      <c r="D2658" s="29">
        <v>45559</v>
      </c>
      <c r="E2658">
        <v>0</v>
      </c>
      <c r="F2658">
        <v>0</v>
      </c>
      <c r="G2658">
        <v>0</v>
      </c>
      <c r="H2658">
        <v>0</v>
      </c>
      <c r="R2658">
        <v>2.9922200000000001</v>
      </c>
      <c r="S2658" t="s">
        <v>204</v>
      </c>
      <c r="T2658" s="247">
        <v>45231.314074074071</v>
      </c>
    </row>
    <row r="2659" spans="1:20" x14ac:dyDescent="0.35">
      <c r="A2659" t="s">
        <v>102</v>
      </c>
      <c r="B2659" t="s">
        <v>103</v>
      </c>
      <c r="C2659" t="s">
        <v>92</v>
      </c>
      <c r="D2659" s="29">
        <v>45560</v>
      </c>
      <c r="E2659">
        <v>0</v>
      </c>
      <c r="F2659">
        <v>0</v>
      </c>
      <c r="G2659">
        <v>0</v>
      </c>
      <c r="H2659">
        <v>0</v>
      </c>
      <c r="R2659">
        <v>2.9922200000000001</v>
      </c>
      <c r="S2659" t="s">
        <v>204</v>
      </c>
      <c r="T2659" s="247">
        <v>45231.314085648148</v>
      </c>
    </row>
    <row r="2660" spans="1:20" x14ac:dyDescent="0.35">
      <c r="A2660" t="s">
        <v>102</v>
      </c>
      <c r="B2660" t="s">
        <v>103</v>
      </c>
      <c r="C2660" t="s">
        <v>92</v>
      </c>
      <c r="D2660" s="29">
        <v>45561</v>
      </c>
      <c r="E2660">
        <v>0</v>
      </c>
      <c r="F2660">
        <v>0</v>
      </c>
      <c r="G2660">
        <v>0</v>
      </c>
      <c r="H2660">
        <v>0</v>
      </c>
      <c r="R2660">
        <v>2.9922200000000001</v>
      </c>
      <c r="S2660" t="s">
        <v>204</v>
      </c>
      <c r="T2660" s="247">
        <v>45231.314097222225</v>
      </c>
    </row>
    <row r="2661" spans="1:20" x14ac:dyDescent="0.35">
      <c r="A2661" t="s">
        <v>102</v>
      </c>
      <c r="B2661" t="s">
        <v>103</v>
      </c>
      <c r="C2661" t="s">
        <v>92</v>
      </c>
      <c r="D2661" s="29">
        <v>45562</v>
      </c>
      <c r="E2661">
        <v>0</v>
      </c>
      <c r="F2661">
        <v>0</v>
      </c>
      <c r="G2661">
        <v>0</v>
      </c>
      <c r="H2661">
        <v>0</v>
      </c>
      <c r="R2661">
        <v>2.9922200000000001</v>
      </c>
      <c r="S2661" t="s">
        <v>204</v>
      </c>
      <c r="T2661" s="247">
        <v>45231.314097222225</v>
      </c>
    </row>
    <row r="2662" spans="1:20" x14ac:dyDescent="0.35">
      <c r="A2662" t="s">
        <v>102</v>
      </c>
      <c r="B2662" t="s">
        <v>103</v>
      </c>
      <c r="C2662" t="s">
        <v>92</v>
      </c>
      <c r="D2662" s="29">
        <v>45563</v>
      </c>
      <c r="E2662">
        <v>0</v>
      </c>
      <c r="F2662">
        <v>0</v>
      </c>
      <c r="G2662">
        <v>0</v>
      </c>
      <c r="H2662">
        <v>0</v>
      </c>
      <c r="R2662">
        <v>2.9922200000000001</v>
      </c>
      <c r="S2662" t="s">
        <v>204</v>
      </c>
      <c r="T2662" s="247">
        <v>45231.314108796294</v>
      </c>
    </row>
    <row r="2663" spans="1:20" x14ac:dyDescent="0.35">
      <c r="A2663" t="s">
        <v>102</v>
      </c>
      <c r="B2663" t="s">
        <v>103</v>
      </c>
      <c r="C2663" t="s">
        <v>92</v>
      </c>
      <c r="D2663" s="29">
        <v>45564</v>
      </c>
      <c r="E2663">
        <v>0</v>
      </c>
      <c r="F2663">
        <v>0</v>
      </c>
      <c r="G2663">
        <v>0</v>
      </c>
      <c r="H2663">
        <v>0</v>
      </c>
      <c r="R2663">
        <v>2.9922200000000001</v>
      </c>
      <c r="S2663" t="s">
        <v>204</v>
      </c>
      <c r="T2663" s="247">
        <v>45231.314120370371</v>
      </c>
    </row>
    <row r="2664" spans="1:20" x14ac:dyDescent="0.35">
      <c r="A2664" t="s">
        <v>102</v>
      </c>
      <c r="B2664" t="s">
        <v>103</v>
      </c>
      <c r="C2664" t="s">
        <v>92</v>
      </c>
      <c r="D2664" s="29">
        <v>45565</v>
      </c>
      <c r="E2664">
        <v>0</v>
      </c>
      <c r="F2664">
        <v>0</v>
      </c>
      <c r="G2664">
        <v>0</v>
      </c>
      <c r="H2664">
        <v>0</v>
      </c>
      <c r="R2664">
        <v>2.9922200000000001</v>
      </c>
      <c r="S2664" t="s">
        <v>204</v>
      </c>
      <c r="T2664" s="247">
        <v>45231.314131944448</v>
      </c>
    </row>
    <row r="2665" spans="1:20" x14ac:dyDescent="0.35">
      <c r="A2665" t="s">
        <v>102</v>
      </c>
      <c r="B2665" t="s">
        <v>103</v>
      </c>
      <c r="C2665" t="s">
        <v>92</v>
      </c>
      <c r="D2665" s="29">
        <v>45566</v>
      </c>
      <c r="E2665">
        <v>0</v>
      </c>
      <c r="F2665">
        <v>0</v>
      </c>
      <c r="G2665">
        <v>0</v>
      </c>
      <c r="H2665">
        <v>0</v>
      </c>
      <c r="R2665">
        <v>2.9922200000000001</v>
      </c>
      <c r="S2665" t="s">
        <v>204</v>
      </c>
      <c r="T2665" s="247">
        <v>45261.313275462962</v>
      </c>
    </row>
    <row r="2666" spans="1:20" x14ac:dyDescent="0.35">
      <c r="A2666" t="s">
        <v>102</v>
      </c>
      <c r="B2666" t="s">
        <v>103</v>
      </c>
      <c r="C2666" t="s">
        <v>92</v>
      </c>
      <c r="D2666" s="29">
        <v>45567</v>
      </c>
      <c r="E2666">
        <v>0</v>
      </c>
      <c r="F2666">
        <v>0</v>
      </c>
      <c r="G2666">
        <v>0</v>
      </c>
      <c r="H2666">
        <v>0</v>
      </c>
      <c r="R2666">
        <v>2.9922200000000001</v>
      </c>
      <c r="S2666" t="s">
        <v>204</v>
      </c>
      <c r="T2666" s="247">
        <v>45261.313715277778</v>
      </c>
    </row>
    <row r="2667" spans="1:20" x14ac:dyDescent="0.35">
      <c r="A2667" t="s">
        <v>102</v>
      </c>
      <c r="B2667" t="s">
        <v>103</v>
      </c>
      <c r="C2667" t="s">
        <v>92</v>
      </c>
      <c r="D2667" s="29">
        <v>45568</v>
      </c>
      <c r="E2667">
        <v>0</v>
      </c>
      <c r="F2667">
        <v>0</v>
      </c>
      <c r="G2667">
        <v>0</v>
      </c>
      <c r="H2667">
        <v>0</v>
      </c>
      <c r="R2667">
        <v>2.9922200000000001</v>
      </c>
      <c r="S2667" t="s">
        <v>204</v>
      </c>
      <c r="T2667" s="247">
        <v>45261.313750000001</v>
      </c>
    </row>
    <row r="2668" spans="1:20" x14ac:dyDescent="0.35">
      <c r="A2668" t="s">
        <v>102</v>
      </c>
      <c r="B2668" t="s">
        <v>103</v>
      </c>
      <c r="C2668" t="s">
        <v>92</v>
      </c>
      <c r="D2668" s="29">
        <v>45569</v>
      </c>
      <c r="E2668">
        <v>0</v>
      </c>
      <c r="F2668">
        <v>0</v>
      </c>
      <c r="G2668">
        <v>0</v>
      </c>
      <c r="H2668">
        <v>0</v>
      </c>
      <c r="R2668">
        <v>2.9922200000000001</v>
      </c>
      <c r="S2668" t="s">
        <v>204</v>
      </c>
      <c r="T2668" s="247">
        <v>45261.313761574071</v>
      </c>
    </row>
    <row r="2669" spans="1:20" x14ac:dyDescent="0.35">
      <c r="A2669" t="s">
        <v>102</v>
      </c>
      <c r="B2669" t="s">
        <v>103</v>
      </c>
      <c r="C2669" t="s">
        <v>92</v>
      </c>
      <c r="D2669" s="29">
        <v>45570</v>
      </c>
      <c r="E2669">
        <v>0</v>
      </c>
      <c r="F2669">
        <v>0</v>
      </c>
      <c r="G2669">
        <v>0</v>
      </c>
      <c r="H2669">
        <v>0</v>
      </c>
      <c r="R2669">
        <v>2.9922200000000001</v>
      </c>
      <c r="S2669" t="s">
        <v>204</v>
      </c>
      <c r="T2669" s="247">
        <v>45261.313784722224</v>
      </c>
    </row>
    <row r="2670" spans="1:20" x14ac:dyDescent="0.35">
      <c r="A2670" t="s">
        <v>102</v>
      </c>
      <c r="B2670" t="s">
        <v>103</v>
      </c>
      <c r="C2670" t="s">
        <v>92</v>
      </c>
      <c r="D2670" s="29">
        <v>45571</v>
      </c>
      <c r="E2670">
        <v>0</v>
      </c>
      <c r="F2670">
        <v>0</v>
      </c>
      <c r="G2670">
        <v>0</v>
      </c>
      <c r="H2670">
        <v>0</v>
      </c>
      <c r="R2670">
        <v>2.9922200000000001</v>
      </c>
      <c r="S2670" t="s">
        <v>204</v>
      </c>
      <c r="T2670" s="247">
        <v>45261.313807870371</v>
      </c>
    </row>
    <row r="2671" spans="1:20" x14ac:dyDescent="0.35">
      <c r="A2671" t="s">
        <v>102</v>
      </c>
      <c r="B2671" t="s">
        <v>103</v>
      </c>
      <c r="C2671" t="s">
        <v>92</v>
      </c>
      <c r="D2671" s="29">
        <v>45572</v>
      </c>
      <c r="E2671">
        <v>0</v>
      </c>
      <c r="F2671">
        <v>0</v>
      </c>
      <c r="G2671">
        <v>0</v>
      </c>
      <c r="H2671">
        <v>0</v>
      </c>
      <c r="R2671">
        <v>2.9922200000000001</v>
      </c>
      <c r="S2671" t="s">
        <v>204</v>
      </c>
      <c r="T2671" s="247">
        <v>45261.313819444447</v>
      </c>
    </row>
    <row r="2672" spans="1:20" x14ac:dyDescent="0.35">
      <c r="A2672" t="s">
        <v>102</v>
      </c>
      <c r="B2672" t="s">
        <v>103</v>
      </c>
      <c r="C2672" t="s">
        <v>92</v>
      </c>
      <c r="D2672" s="29">
        <v>45573</v>
      </c>
      <c r="E2672">
        <v>0</v>
      </c>
      <c r="F2672">
        <v>0</v>
      </c>
      <c r="G2672">
        <v>0</v>
      </c>
      <c r="H2672">
        <v>0</v>
      </c>
      <c r="R2672">
        <v>2.9922200000000001</v>
      </c>
      <c r="S2672" t="s">
        <v>204</v>
      </c>
      <c r="T2672" s="247">
        <v>45261.313842592594</v>
      </c>
    </row>
    <row r="2673" spans="1:20" x14ac:dyDescent="0.35">
      <c r="A2673" t="s">
        <v>102</v>
      </c>
      <c r="B2673" t="s">
        <v>103</v>
      </c>
      <c r="C2673" t="s">
        <v>92</v>
      </c>
      <c r="D2673" s="29">
        <v>45574</v>
      </c>
      <c r="E2673">
        <v>0</v>
      </c>
      <c r="F2673">
        <v>0</v>
      </c>
      <c r="G2673">
        <v>0</v>
      </c>
      <c r="H2673">
        <v>0</v>
      </c>
      <c r="R2673">
        <v>2.9922200000000001</v>
      </c>
      <c r="S2673" t="s">
        <v>204</v>
      </c>
      <c r="T2673" s="247">
        <v>45261.313854166663</v>
      </c>
    </row>
    <row r="2674" spans="1:20" x14ac:dyDescent="0.35">
      <c r="A2674" t="s">
        <v>102</v>
      </c>
      <c r="B2674" t="s">
        <v>103</v>
      </c>
      <c r="C2674" t="s">
        <v>92</v>
      </c>
      <c r="D2674" s="29">
        <v>45575</v>
      </c>
      <c r="E2674">
        <v>0</v>
      </c>
      <c r="F2674">
        <v>0</v>
      </c>
      <c r="G2674">
        <v>0</v>
      </c>
      <c r="H2674">
        <v>0</v>
      </c>
      <c r="R2674">
        <v>2.9922200000000001</v>
      </c>
      <c r="S2674" t="s">
        <v>204</v>
      </c>
      <c r="T2674" s="247">
        <v>45261.313877314817</v>
      </c>
    </row>
    <row r="2675" spans="1:20" x14ac:dyDescent="0.35">
      <c r="A2675" t="s">
        <v>102</v>
      </c>
      <c r="B2675" t="s">
        <v>103</v>
      </c>
      <c r="C2675" t="s">
        <v>92</v>
      </c>
      <c r="D2675" s="29">
        <v>45576</v>
      </c>
      <c r="E2675">
        <v>0</v>
      </c>
      <c r="F2675">
        <v>0</v>
      </c>
      <c r="G2675">
        <v>0</v>
      </c>
      <c r="H2675">
        <v>0</v>
      </c>
      <c r="R2675">
        <v>2.9922200000000001</v>
      </c>
      <c r="S2675" t="s">
        <v>204</v>
      </c>
      <c r="T2675" s="247">
        <v>45261.31391203704</v>
      </c>
    </row>
    <row r="2676" spans="1:20" x14ac:dyDescent="0.35">
      <c r="A2676" t="s">
        <v>102</v>
      </c>
      <c r="B2676" t="s">
        <v>103</v>
      </c>
      <c r="C2676" t="s">
        <v>92</v>
      </c>
      <c r="D2676" s="29">
        <v>45577</v>
      </c>
      <c r="E2676">
        <v>0</v>
      </c>
      <c r="F2676">
        <v>0</v>
      </c>
      <c r="G2676">
        <v>0</v>
      </c>
      <c r="H2676">
        <v>0</v>
      </c>
      <c r="R2676">
        <v>2.9922200000000001</v>
      </c>
      <c r="S2676" t="s">
        <v>204</v>
      </c>
      <c r="T2676" s="247">
        <v>45261.313946759263</v>
      </c>
    </row>
    <row r="2677" spans="1:20" x14ac:dyDescent="0.35">
      <c r="A2677" t="s">
        <v>102</v>
      </c>
      <c r="B2677" t="s">
        <v>103</v>
      </c>
      <c r="C2677" t="s">
        <v>92</v>
      </c>
      <c r="D2677" s="29">
        <v>45578</v>
      </c>
      <c r="E2677">
        <v>0</v>
      </c>
      <c r="F2677">
        <v>0</v>
      </c>
      <c r="G2677">
        <v>0</v>
      </c>
      <c r="H2677">
        <v>0</v>
      </c>
      <c r="R2677">
        <v>2.9922200000000001</v>
      </c>
      <c r="S2677" t="s">
        <v>204</v>
      </c>
      <c r="T2677" s="247">
        <v>45261.313958333332</v>
      </c>
    </row>
    <row r="2678" spans="1:20" x14ac:dyDescent="0.35">
      <c r="A2678" t="s">
        <v>102</v>
      </c>
      <c r="B2678" t="s">
        <v>103</v>
      </c>
      <c r="C2678" t="s">
        <v>92</v>
      </c>
      <c r="D2678" s="29">
        <v>45579</v>
      </c>
      <c r="E2678">
        <v>0</v>
      </c>
      <c r="F2678">
        <v>0</v>
      </c>
      <c r="G2678">
        <v>0</v>
      </c>
      <c r="H2678">
        <v>0</v>
      </c>
      <c r="R2678">
        <v>2.9922200000000001</v>
      </c>
      <c r="S2678" t="s">
        <v>204</v>
      </c>
      <c r="T2678" s="247">
        <v>45261.313969907409</v>
      </c>
    </row>
    <row r="2679" spans="1:20" x14ac:dyDescent="0.35">
      <c r="A2679" t="s">
        <v>102</v>
      </c>
      <c r="B2679" t="s">
        <v>103</v>
      </c>
      <c r="C2679" t="s">
        <v>92</v>
      </c>
      <c r="D2679" s="29">
        <v>45580</v>
      </c>
      <c r="E2679">
        <v>0</v>
      </c>
      <c r="F2679">
        <v>0</v>
      </c>
      <c r="G2679">
        <v>0</v>
      </c>
      <c r="H2679">
        <v>0</v>
      </c>
      <c r="R2679">
        <v>2.9922200000000001</v>
      </c>
      <c r="S2679" t="s">
        <v>204</v>
      </c>
      <c r="T2679" s="247">
        <v>45261.313981481479</v>
      </c>
    </row>
    <row r="2680" spans="1:20" x14ac:dyDescent="0.35">
      <c r="A2680" t="s">
        <v>102</v>
      </c>
      <c r="B2680" t="s">
        <v>103</v>
      </c>
      <c r="C2680" t="s">
        <v>92</v>
      </c>
      <c r="D2680" s="29">
        <v>45581</v>
      </c>
      <c r="E2680">
        <v>0</v>
      </c>
      <c r="F2680">
        <v>0</v>
      </c>
      <c r="G2680">
        <v>0</v>
      </c>
      <c r="H2680">
        <v>0</v>
      </c>
      <c r="R2680">
        <v>2.9922200000000001</v>
      </c>
      <c r="S2680" t="s">
        <v>204</v>
      </c>
      <c r="T2680" s="247">
        <v>45261.313993055555</v>
      </c>
    </row>
    <row r="2681" spans="1:20" x14ac:dyDescent="0.35">
      <c r="A2681" t="s">
        <v>102</v>
      </c>
      <c r="B2681" t="s">
        <v>103</v>
      </c>
      <c r="C2681" t="s">
        <v>92</v>
      </c>
      <c r="D2681" s="29">
        <v>45582</v>
      </c>
      <c r="E2681">
        <v>0</v>
      </c>
      <c r="F2681">
        <v>0</v>
      </c>
      <c r="G2681">
        <v>0</v>
      </c>
      <c r="H2681">
        <v>0</v>
      </c>
      <c r="R2681">
        <v>2.9922200000000001</v>
      </c>
      <c r="S2681" t="s">
        <v>204</v>
      </c>
      <c r="T2681" s="247">
        <v>45261.314004629632</v>
      </c>
    </row>
    <row r="2682" spans="1:20" x14ac:dyDescent="0.35">
      <c r="A2682" t="s">
        <v>102</v>
      </c>
      <c r="B2682" t="s">
        <v>103</v>
      </c>
      <c r="C2682" t="s">
        <v>92</v>
      </c>
      <c r="D2682" s="29">
        <v>45583</v>
      </c>
      <c r="E2682">
        <v>0</v>
      </c>
      <c r="F2682">
        <v>0</v>
      </c>
      <c r="G2682">
        <v>0</v>
      </c>
      <c r="H2682">
        <v>0</v>
      </c>
      <c r="R2682">
        <v>2.9922200000000001</v>
      </c>
      <c r="S2682" t="s">
        <v>204</v>
      </c>
      <c r="T2682" s="247">
        <v>45261.314016203702</v>
      </c>
    </row>
    <row r="2683" spans="1:20" x14ac:dyDescent="0.35">
      <c r="A2683" t="s">
        <v>102</v>
      </c>
      <c r="B2683" t="s">
        <v>103</v>
      </c>
      <c r="C2683" t="s">
        <v>92</v>
      </c>
      <c r="D2683" s="29">
        <v>45584</v>
      </c>
      <c r="E2683">
        <v>0</v>
      </c>
      <c r="F2683">
        <v>0</v>
      </c>
      <c r="G2683">
        <v>0</v>
      </c>
      <c r="H2683">
        <v>0</v>
      </c>
      <c r="R2683">
        <v>2.9922200000000001</v>
      </c>
      <c r="S2683" t="s">
        <v>204</v>
      </c>
      <c r="T2683" s="247">
        <v>45261.314016203702</v>
      </c>
    </row>
    <row r="2684" spans="1:20" x14ac:dyDescent="0.35">
      <c r="A2684" t="s">
        <v>102</v>
      </c>
      <c r="B2684" t="s">
        <v>103</v>
      </c>
      <c r="C2684" t="s">
        <v>92</v>
      </c>
      <c r="D2684" s="29">
        <v>45585</v>
      </c>
      <c r="E2684">
        <v>0</v>
      </c>
      <c r="F2684">
        <v>0</v>
      </c>
      <c r="G2684">
        <v>0</v>
      </c>
      <c r="H2684">
        <v>0</v>
      </c>
      <c r="R2684">
        <v>2.9922200000000001</v>
      </c>
      <c r="S2684" t="s">
        <v>204</v>
      </c>
      <c r="T2684" s="247">
        <v>45261.314027777778</v>
      </c>
    </row>
    <row r="2685" spans="1:20" x14ac:dyDescent="0.35">
      <c r="A2685" t="s">
        <v>102</v>
      </c>
      <c r="B2685" t="s">
        <v>103</v>
      </c>
      <c r="C2685" t="s">
        <v>92</v>
      </c>
      <c r="D2685" s="29">
        <v>45586</v>
      </c>
      <c r="E2685">
        <v>0</v>
      </c>
      <c r="F2685">
        <v>0</v>
      </c>
      <c r="G2685">
        <v>0</v>
      </c>
      <c r="H2685">
        <v>0</v>
      </c>
      <c r="R2685">
        <v>2.9922200000000001</v>
      </c>
      <c r="S2685" t="s">
        <v>204</v>
      </c>
      <c r="T2685" s="247">
        <v>45261.314050925925</v>
      </c>
    </row>
    <row r="2686" spans="1:20" x14ac:dyDescent="0.35">
      <c r="A2686" t="s">
        <v>102</v>
      </c>
      <c r="B2686" t="s">
        <v>103</v>
      </c>
      <c r="C2686" t="s">
        <v>92</v>
      </c>
      <c r="D2686" s="29">
        <v>45587</v>
      </c>
      <c r="E2686">
        <v>0</v>
      </c>
      <c r="F2686">
        <v>0</v>
      </c>
      <c r="G2686">
        <v>0</v>
      </c>
      <c r="H2686">
        <v>0</v>
      </c>
      <c r="R2686">
        <v>2.9922200000000001</v>
      </c>
      <c r="S2686" t="s">
        <v>204</v>
      </c>
      <c r="T2686" s="247">
        <v>45261.314062500001</v>
      </c>
    </row>
    <row r="2687" spans="1:20" x14ac:dyDescent="0.35">
      <c r="A2687" t="s">
        <v>102</v>
      </c>
      <c r="B2687" t="s">
        <v>103</v>
      </c>
      <c r="C2687" t="s">
        <v>92</v>
      </c>
      <c r="D2687" s="29">
        <v>45588</v>
      </c>
      <c r="E2687">
        <v>0</v>
      </c>
      <c r="F2687">
        <v>0</v>
      </c>
      <c r="G2687">
        <v>0</v>
      </c>
      <c r="H2687">
        <v>0</v>
      </c>
      <c r="R2687">
        <v>2.9922200000000001</v>
      </c>
      <c r="S2687" t="s">
        <v>204</v>
      </c>
      <c r="T2687" s="247">
        <v>45261.314074074071</v>
      </c>
    </row>
    <row r="2688" spans="1:20" x14ac:dyDescent="0.35">
      <c r="A2688" t="s">
        <v>102</v>
      </c>
      <c r="B2688" t="s">
        <v>103</v>
      </c>
      <c r="C2688" t="s">
        <v>92</v>
      </c>
      <c r="D2688" s="29">
        <v>45589</v>
      </c>
      <c r="E2688">
        <v>0</v>
      </c>
      <c r="F2688">
        <v>0</v>
      </c>
      <c r="G2688">
        <v>0</v>
      </c>
      <c r="H2688">
        <v>0</v>
      </c>
      <c r="R2688">
        <v>2.9922200000000001</v>
      </c>
      <c r="S2688" t="s">
        <v>204</v>
      </c>
      <c r="T2688" s="247">
        <v>45261.314085648148</v>
      </c>
    </row>
    <row r="2689" spans="1:20" x14ac:dyDescent="0.35">
      <c r="A2689" t="s">
        <v>102</v>
      </c>
      <c r="B2689" t="s">
        <v>103</v>
      </c>
      <c r="C2689" t="s">
        <v>92</v>
      </c>
      <c r="D2689" s="29">
        <v>45590</v>
      </c>
      <c r="E2689">
        <v>0</v>
      </c>
      <c r="F2689">
        <v>0</v>
      </c>
      <c r="G2689">
        <v>0</v>
      </c>
      <c r="H2689">
        <v>0</v>
      </c>
      <c r="R2689">
        <v>2.9922200000000001</v>
      </c>
      <c r="S2689" t="s">
        <v>204</v>
      </c>
      <c r="T2689" s="247">
        <v>45261.314097222225</v>
      </c>
    </row>
    <row r="2690" spans="1:20" x14ac:dyDescent="0.35">
      <c r="A2690" t="s">
        <v>102</v>
      </c>
      <c r="B2690" t="s">
        <v>103</v>
      </c>
      <c r="C2690" t="s">
        <v>92</v>
      </c>
      <c r="D2690" s="29">
        <v>45591</v>
      </c>
      <c r="E2690">
        <v>0</v>
      </c>
      <c r="F2690">
        <v>0</v>
      </c>
      <c r="G2690">
        <v>0</v>
      </c>
      <c r="H2690">
        <v>0</v>
      </c>
      <c r="R2690">
        <v>2.9922200000000001</v>
      </c>
      <c r="S2690" t="s">
        <v>204</v>
      </c>
      <c r="T2690" s="247">
        <v>45261.314108796294</v>
      </c>
    </row>
    <row r="2691" spans="1:20" x14ac:dyDescent="0.35">
      <c r="A2691" t="s">
        <v>102</v>
      </c>
      <c r="B2691" t="s">
        <v>103</v>
      </c>
      <c r="C2691" t="s">
        <v>92</v>
      </c>
      <c r="D2691" s="29">
        <v>45592</v>
      </c>
      <c r="E2691">
        <v>0</v>
      </c>
      <c r="F2691">
        <v>0</v>
      </c>
      <c r="G2691">
        <v>0</v>
      </c>
      <c r="H2691">
        <v>0</v>
      </c>
      <c r="R2691">
        <v>2.9922200000000001</v>
      </c>
      <c r="S2691" t="s">
        <v>204</v>
      </c>
      <c r="T2691" s="247">
        <v>45261.314120370371</v>
      </c>
    </row>
    <row r="2692" spans="1:20" x14ac:dyDescent="0.35">
      <c r="A2692" t="s">
        <v>102</v>
      </c>
      <c r="B2692" t="s">
        <v>103</v>
      </c>
      <c r="C2692" t="s">
        <v>92</v>
      </c>
      <c r="D2692" s="29">
        <v>45593</v>
      </c>
      <c r="E2692">
        <v>0</v>
      </c>
      <c r="F2692">
        <v>0</v>
      </c>
      <c r="G2692">
        <v>0</v>
      </c>
      <c r="H2692">
        <v>0</v>
      </c>
      <c r="R2692">
        <v>2.9922200000000001</v>
      </c>
      <c r="S2692" t="s">
        <v>204</v>
      </c>
      <c r="T2692" s="247">
        <v>45261.314131944448</v>
      </c>
    </row>
    <row r="2693" spans="1:20" x14ac:dyDescent="0.35">
      <c r="A2693" t="s">
        <v>102</v>
      </c>
      <c r="B2693" t="s">
        <v>103</v>
      </c>
      <c r="C2693" t="s">
        <v>92</v>
      </c>
      <c r="D2693" s="29">
        <v>45594</v>
      </c>
      <c r="E2693">
        <v>0</v>
      </c>
      <c r="F2693">
        <v>0</v>
      </c>
      <c r="G2693">
        <v>0</v>
      </c>
      <c r="H2693">
        <v>0</v>
      </c>
      <c r="R2693">
        <v>2.9922200000000001</v>
      </c>
      <c r="S2693" t="s">
        <v>204</v>
      </c>
      <c r="T2693" s="247">
        <v>45261.314143518517</v>
      </c>
    </row>
    <row r="2694" spans="1:20" x14ac:dyDescent="0.35">
      <c r="A2694" t="s">
        <v>102</v>
      </c>
      <c r="B2694" t="s">
        <v>103</v>
      </c>
      <c r="C2694" t="s">
        <v>92</v>
      </c>
      <c r="D2694" s="29">
        <v>45595</v>
      </c>
      <c r="E2694">
        <v>0</v>
      </c>
      <c r="F2694">
        <v>0</v>
      </c>
      <c r="G2694">
        <v>0</v>
      </c>
      <c r="H2694">
        <v>0</v>
      </c>
      <c r="R2694">
        <v>2.9922200000000001</v>
      </c>
      <c r="S2694" t="s">
        <v>204</v>
      </c>
      <c r="T2694" s="247">
        <v>45261.314155092594</v>
      </c>
    </row>
    <row r="2695" spans="1:20" x14ac:dyDescent="0.35">
      <c r="A2695" t="s">
        <v>102</v>
      </c>
      <c r="B2695" t="s">
        <v>103</v>
      </c>
      <c r="C2695" t="s">
        <v>92</v>
      </c>
      <c r="D2695" s="29">
        <v>45596</v>
      </c>
      <c r="E2695">
        <v>0</v>
      </c>
      <c r="F2695">
        <v>0</v>
      </c>
      <c r="G2695">
        <v>0</v>
      </c>
      <c r="H2695">
        <v>0</v>
      </c>
      <c r="R2695">
        <v>2.9922200000000001</v>
      </c>
      <c r="S2695" t="s">
        <v>204</v>
      </c>
      <c r="T2695" s="247">
        <v>45261.314166666663</v>
      </c>
    </row>
    <row r="2696" spans="1:20" x14ac:dyDescent="0.35">
      <c r="A2696" t="s">
        <v>102</v>
      </c>
      <c r="B2696" t="s">
        <v>103</v>
      </c>
      <c r="C2696" t="s">
        <v>92</v>
      </c>
      <c r="D2696" s="29">
        <v>45597</v>
      </c>
      <c r="E2696">
        <v>0</v>
      </c>
      <c r="F2696">
        <v>0</v>
      </c>
      <c r="G2696">
        <v>0</v>
      </c>
      <c r="H2696">
        <v>0</v>
      </c>
      <c r="R2696">
        <v>2.9922200000000001</v>
      </c>
      <c r="S2696" t="s">
        <v>204</v>
      </c>
      <c r="T2696" s="247">
        <v>45292.313009259262</v>
      </c>
    </row>
    <row r="2697" spans="1:20" x14ac:dyDescent="0.35">
      <c r="A2697" t="s">
        <v>102</v>
      </c>
      <c r="B2697" t="s">
        <v>103</v>
      </c>
      <c r="C2697" t="s">
        <v>92</v>
      </c>
      <c r="D2697" s="29">
        <v>45598</v>
      </c>
      <c r="E2697">
        <v>0</v>
      </c>
      <c r="F2697">
        <v>0</v>
      </c>
      <c r="G2697">
        <v>0</v>
      </c>
      <c r="H2697">
        <v>0</v>
      </c>
      <c r="R2697">
        <v>2.9922200000000001</v>
      </c>
      <c r="S2697" t="s">
        <v>204</v>
      </c>
      <c r="T2697" s="247">
        <v>45292.313796296294</v>
      </c>
    </row>
    <row r="2698" spans="1:20" x14ac:dyDescent="0.35">
      <c r="A2698" t="s">
        <v>102</v>
      </c>
      <c r="B2698" t="s">
        <v>103</v>
      </c>
      <c r="C2698" t="s">
        <v>92</v>
      </c>
      <c r="D2698" s="29">
        <v>45599</v>
      </c>
      <c r="E2698">
        <v>0</v>
      </c>
      <c r="F2698">
        <v>0</v>
      </c>
      <c r="G2698">
        <v>0</v>
      </c>
      <c r="H2698">
        <v>0</v>
      </c>
      <c r="R2698">
        <v>2.9922200000000001</v>
      </c>
      <c r="S2698" t="s">
        <v>204</v>
      </c>
      <c r="T2698" s="247">
        <v>45292.313819444447</v>
      </c>
    </row>
    <row r="2699" spans="1:20" x14ac:dyDescent="0.35">
      <c r="A2699" t="s">
        <v>102</v>
      </c>
      <c r="B2699" t="s">
        <v>103</v>
      </c>
      <c r="C2699" t="s">
        <v>92</v>
      </c>
      <c r="D2699" s="29">
        <v>45600</v>
      </c>
      <c r="E2699">
        <v>0</v>
      </c>
      <c r="F2699">
        <v>0</v>
      </c>
      <c r="G2699">
        <v>0</v>
      </c>
      <c r="H2699">
        <v>0</v>
      </c>
      <c r="R2699">
        <v>2.9922200000000001</v>
      </c>
      <c r="S2699" t="s">
        <v>204</v>
      </c>
      <c r="T2699" s="247">
        <v>45292.313819444447</v>
      </c>
    </row>
    <row r="2700" spans="1:20" x14ac:dyDescent="0.35">
      <c r="A2700" t="s">
        <v>102</v>
      </c>
      <c r="B2700" t="s">
        <v>103</v>
      </c>
      <c r="C2700" t="s">
        <v>92</v>
      </c>
      <c r="D2700" s="29">
        <v>45601</v>
      </c>
      <c r="E2700">
        <v>0</v>
      </c>
      <c r="F2700">
        <v>0</v>
      </c>
      <c r="G2700">
        <v>0</v>
      </c>
      <c r="H2700">
        <v>0</v>
      </c>
      <c r="R2700">
        <v>2.9922200000000001</v>
      </c>
      <c r="S2700" t="s">
        <v>204</v>
      </c>
      <c r="T2700" s="247">
        <v>45292.313842592594</v>
      </c>
    </row>
    <row r="2701" spans="1:20" x14ac:dyDescent="0.35">
      <c r="A2701" t="s">
        <v>102</v>
      </c>
      <c r="B2701" t="s">
        <v>103</v>
      </c>
      <c r="C2701" t="s">
        <v>92</v>
      </c>
      <c r="D2701" s="29">
        <v>45602</v>
      </c>
      <c r="E2701">
        <v>0</v>
      </c>
      <c r="F2701">
        <v>0</v>
      </c>
      <c r="G2701">
        <v>0</v>
      </c>
      <c r="H2701">
        <v>0</v>
      </c>
      <c r="R2701">
        <v>2.9922200000000001</v>
      </c>
      <c r="S2701" t="s">
        <v>204</v>
      </c>
      <c r="T2701" s="247">
        <v>45292.31386574074</v>
      </c>
    </row>
    <row r="2702" spans="1:20" x14ac:dyDescent="0.35">
      <c r="A2702" t="s">
        <v>102</v>
      </c>
      <c r="B2702" t="s">
        <v>103</v>
      </c>
      <c r="C2702" t="s">
        <v>92</v>
      </c>
      <c r="D2702" s="29">
        <v>45603</v>
      </c>
      <c r="E2702">
        <v>0</v>
      </c>
      <c r="F2702">
        <v>0</v>
      </c>
      <c r="G2702">
        <v>0</v>
      </c>
      <c r="H2702">
        <v>0</v>
      </c>
      <c r="R2702">
        <v>2.9922200000000001</v>
      </c>
      <c r="S2702" t="s">
        <v>204</v>
      </c>
      <c r="T2702" s="247">
        <v>45292.313877314817</v>
      </c>
    </row>
    <row r="2703" spans="1:20" x14ac:dyDescent="0.35">
      <c r="A2703" t="s">
        <v>102</v>
      </c>
      <c r="B2703" t="s">
        <v>103</v>
      </c>
      <c r="C2703" t="s">
        <v>92</v>
      </c>
      <c r="D2703" s="29">
        <v>45604</v>
      </c>
      <c r="E2703">
        <v>0</v>
      </c>
      <c r="F2703">
        <v>0</v>
      </c>
      <c r="G2703">
        <v>0</v>
      </c>
      <c r="H2703">
        <v>0</v>
      </c>
      <c r="R2703">
        <v>2.9922200000000001</v>
      </c>
      <c r="S2703" t="s">
        <v>204</v>
      </c>
      <c r="T2703" s="247">
        <v>45292.313888888886</v>
      </c>
    </row>
    <row r="2704" spans="1:20" x14ac:dyDescent="0.35">
      <c r="A2704" t="s">
        <v>102</v>
      </c>
      <c r="B2704" t="s">
        <v>103</v>
      </c>
      <c r="C2704" t="s">
        <v>92</v>
      </c>
      <c r="D2704" s="29">
        <v>45605</v>
      </c>
      <c r="E2704">
        <v>0</v>
      </c>
      <c r="F2704">
        <v>0</v>
      </c>
      <c r="G2704">
        <v>0</v>
      </c>
      <c r="H2704">
        <v>0</v>
      </c>
      <c r="R2704">
        <v>2.9922200000000001</v>
      </c>
      <c r="S2704" t="s">
        <v>204</v>
      </c>
      <c r="T2704" s="247">
        <v>45292.31391203704</v>
      </c>
    </row>
    <row r="2705" spans="1:20" x14ac:dyDescent="0.35">
      <c r="A2705" t="s">
        <v>102</v>
      </c>
      <c r="B2705" t="s">
        <v>103</v>
      </c>
      <c r="C2705" t="s">
        <v>92</v>
      </c>
      <c r="D2705" s="29">
        <v>45606</v>
      </c>
      <c r="E2705">
        <v>0</v>
      </c>
      <c r="F2705">
        <v>0</v>
      </c>
      <c r="G2705">
        <v>0</v>
      </c>
      <c r="H2705">
        <v>0</v>
      </c>
      <c r="R2705">
        <v>2.9922200000000001</v>
      </c>
      <c r="S2705" t="s">
        <v>204</v>
      </c>
      <c r="T2705" s="247">
        <v>45292.313923611109</v>
      </c>
    </row>
    <row r="2706" spans="1:20" x14ac:dyDescent="0.35">
      <c r="A2706" t="s">
        <v>102</v>
      </c>
      <c r="B2706" t="s">
        <v>103</v>
      </c>
      <c r="C2706" t="s">
        <v>92</v>
      </c>
      <c r="D2706" s="29">
        <v>45607</v>
      </c>
      <c r="E2706">
        <v>0</v>
      </c>
      <c r="F2706">
        <v>0</v>
      </c>
      <c r="G2706">
        <v>0</v>
      </c>
      <c r="H2706">
        <v>0</v>
      </c>
      <c r="R2706">
        <v>2.9922200000000001</v>
      </c>
      <c r="S2706" t="s">
        <v>204</v>
      </c>
      <c r="T2706" s="247">
        <v>45292.313935185186</v>
      </c>
    </row>
    <row r="2707" spans="1:20" x14ac:dyDescent="0.35">
      <c r="A2707" t="s">
        <v>102</v>
      </c>
      <c r="B2707" t="s">
        <v>103</v>
      </c>
      <c r="C2707" t="s">
        <v>92</v>
      </c>
      <c r="D2707" s="29">
        <v>45608</v>
      </c>
      <c r="E2707">
        <v>0</v>
      </c>
      <c r="F2707">
        <v>0</v>
      </c>
      <c r="G2707">
        <v>0</v>
      </c>
      <c r="H2707">
        <v>0</v>
      </c>
      <c r="R2707">
        <v>2.9922200000000001</v>
      </c>
      <c r="S2707" t="s">
        <v>204</v>
      </c>
      <c r="T2707" s="247">
        <v>45292.313958333332</v>
      </c>
    </row>
    <row r="2708" spans="1:20" x14ac:dyDescent="0.35">
      <c r="A2708" t="s">
        <v>102</v>
      </c>
      <c r="B2708" t="s">
        <v>103</v>
      </c>
      <c r="C2708" t="s">
        <v>92</v>
      </c>
      <c r="D2708" s="29">
        <v>45609</v>
      </c>
      <c r="E2708">
        <v>0</v>
      </c>
      <c r="F2708">
        <v>0</v>
      </c>
      <c r="G2708">
        <v>0</v>
      </c>
      <c r="H2708">
        <v>0</v>
      </c>
      <c r="R2708">
        <v>2.9922200000000001</v>
      </c>
      <c r="S2708" t="s">
        <v>204</v>
      </c>
      <c r="T2708" s="247">
        <v>45292.313969907409</v>
      </c>
    </row>
    <row r="2709" spans="1:20" x14ac:dyDescent="0.35">
      <c r="A2709" t="s">
        <v>102</v>
      </c>
      <c r="B2709" t="s">
        <v>103</v>
      </c>
      <c r="C2709" t="s">
        <v>92</v>
      </c>
      <c r="D2709" s="29">
        <v>45610</v>
      </c>
      <c r="E2709">
        <v>0</v>
      </c>
      <c r="F2709">
        <v>0</v>
      </c>
      <c r="G2709">
        <v>0</v>
      </c>
      <c r="H2709">
        <v>0</v>
      </c>
      <c r="R2709">
        <v>2.9922200000000001</v>
      </c>
      <c r="S2709" t="s">
        <v>204</v>
      </c>
      <c r="T2709" s="247">
        <v>45292.313993055555</v>
      </c>
    </row>
    <row r="2710" spans="1:20" x14ac:dyDescent="0.35">
      <c r="A2710" t="s">
        <v>102</v>
      </c>
      <c r="B2710" t="s">
        <v>103</v>
      </c>
      <c r="C2710" t="s">
        <v>92</v>
      </c>
      <c r="D2710" s="29">
        <v>45611</v>
      </c>
      <c r="E2710">
        <v>0</v>
      </c>
      <c r="F2710">
        <v>0</v>
      </c>
      <c r="G2710">
        <v>0</v>
      </c>
      <c r="H2710">
        <v>0</v>
      </c>
      <c r="R2710">
        <v>2.9922200000000001</v>
      </c>
      <c r="S2710" t="s">
        <v>204</v>
      </c>
      <c r="T2710" s="247">
        <v>45292.314004629632</v>
      </c>
    </row>
    <row r="2711" spans="1:20" x14ac:dyDescent="0.35">
      <c r="A2711" t="s">
        <v>102</v>
      </c>
      <c r="B2711" t="s">
        <v>103</v>
      </c>
      <c r="C2711" t="s">
        <v>92</v>
      </c>
      <c r="D2711" s="29">
        <v>45612</v>
      </c>
      <c r="E2711">
        <v>0</v>
      </c>
      <c r="F2711">
        <v>0</v>
      </c>
      <c r="G2711">
        <v>0</v>
      </c>
      <c r="H2711">
        <v>0</v>
      </c>
      <c r="R2711">
        <v>2.9922200000000001</v>
      </c>
      <c r="S2711" t="s">
        <v>204</v>
      </c>
      <c r="T2711" s="247">
        <v>45292.314027777778</v>
      </c>
    </row>
    <row r="2712" spans="1:20" x14ac:dyDescent="0.35">
      <c r="A2712" t="s">
        <v>102</v>
      </c>
      <c r="B2712" t="s">
        <v>103</v>
      </c>
      <c r="C2712" t="s">
        <v>92</v>
      </c>
      <c r="D2712" s="29">
        <v>45613</v>
      </c>
      <c r="E2712">
        <v>0</v>
      </c>
      <c r="F2712">
        <v>0</v>
      </c>
      <c r="G2712">
        <v>0</v>
      </c>
      <c r="H2712">
        <v>0</v>
      </c>
      <c r="R2712">
        <v>2.9922200000000001</v>
      </c>
      <c r="S2712" t="s">
        <v>204</v>
      </c>
      <c r="T2712" s="247">
        <v>45292.314039351855</v>
      </c>
    </row>
    <row r="2713" spans="1:20" x14ac:dyDescent="0.35">
      <c r="A2713" t="s">
        <v>102</v>
      </c>
      <c r="B2713" t="s">
        <v>103</v>
      </c>
      <c r="C2713" t="s">
        <v>92</v>
      </c>
      <c r="D2713" s="29">
        <v>45614</v>
      </c>
      <c r="E2713">
        <v>0</v>
      </c>
      <c r="F2713">
        <v>0</v>
      </c>
      <c r="G2713">
        <v>0</v>
      </c>
      <c r="H2713">
        <v>0</v>
      </c>
      <c r="R2713">
        <v>2.9922200000000001</v>
      </c>
      <c r="S2713" t="s">
        <v>204</v>
      </c>
      <c r="T2713" s="247">
        <v>45292.314062500001</v>
      </c>
    </row>
    <row r="2714" spans="1:20" x14ac:dyDescent="0.35">
      <c r="A2714" t="s">
        <v>102</v>
      </c>
      <c r="B2714" t="s">
        <v>103</v>
      </c>
      <c r="C2714" t="s">
        <v>92</v>
      </c>
      <c r="D2714" s="29">
        <v>45615</v>
      </c>
      <c r="E2714">
        <v>0</v>
      </c>
      <c r="F2714">
        <v>0</v>
      </c>
      <c r="G2714">
        <v>0</v>
      </c>
      <c r="H2714">
        <v>0</v>
      </c>
      <c r="R2714">
        <v>2.9922200000000001</v>
      </c>
      <c r="S2714" t="s">
        <v>204</v>
      </c>
      <c r="T2714" s="247">
        <v>45292.314074074071</v>
      </c>
    </row>
    <row r="2715" spans="1:20" x14ac:dyDescent="0.35">
      <c r="A2715" t="s">
        <v>102</v>
      </c>
      <c r="B2715" t="s">
        <v>103</v>
      </c>
      <c r="C2715" t="s">
        <v>92</v>
      </c>
      <c r="D2715" s="29">
        <v>45616</v>
      </c>
      <c r="E2715">
        <v>0</v>
      </c>
      <c r="F2715">
        <v>0</v>
      </c>
      <c r="G2715">
        <v>0</v>
      </c>
      <c r="H2715">
        <v>0</v>
      </c>
      <c r="R2715">
        <v>2.9922200000000001</v>
      </c>
      <c r="S2715" t="s">
        <v>204</v>
      </c>
      <c r="T2715" s="247">
        <v>45292.314085648148</v>
      </c>
    </row>
    <row r="2716" spans="1:20" x14ac:dyDescent="0.35">
      <c r="A2716" t="s">
        <v>102</v>
      </c>
      <c r="B2716" t="s">
        <v>103</v>
      </c>
      <c r="C2716" t="s">
        <v>92</v>
      </c>
      <c r="D2716" s="29">
        <v>45617</v>
      </c>
      <c r="E2716">
        <v>0</v>
      </c>
      <c r="F2716">
        <v>0</v>
      </c>
      <c r="G2716">
        <v>0</v>
      </c>
      <c r="H2716">
        <v>0</v>
      </c>
      <c r="R2716">
        <v>2.9922200000000001</v>
      </c>
      <c r="S2716" t="s">
        <v>204</v>
      </c>
      <c r="T2716" s="247">
        <v>45292.314108796294</v>
      </c>
    </row>
    <row r="2717" spans="1:20" x14ac:dyDescent="0.35">
      <c r="A2717" t="s">
        <v>102</v>
      </c>
      <c r="B2717" t="s">
        <v>103</v>
      </c>
      <c r="C2717" t="s">
        <v>92</v>
      </c>
      <c r="D2717" s="29">
        <v>45618</v>
      </c>
      <c r="E2717">
        <v>0</v>
      </c>
      <c r="F2717">
        <v>0</v>
      </c>
      <c r="G2717">
        <v>0</v>
      </c>
      <c r="H2717">
        <v>0</v>
      </c>
      <c r="R2717">
        <v>2.9922200000000001</v>
      </c>
      <c r="S2717" t="s">
        <v>204</v>
      </c>
      <c r="T2717" s="247">
        <v>45292.314120370371</v>
      </c>
    </row>
    <row r="2718" spans="1:20" x14ac:dyDescent="0.35">
      <c r="A2718" t="s">
        <v>102</v>
      </c>
      <c r="B2718" t="s">
        <v>103</v>
      </c>
      <c r="C2718" t="s">
        <v>92</v>
      </c>
      <c r="D2718" s="29">
        <v>45619</v>
      </c>
      <c r="E2718">
        <v>0</v>
      </c>
      <c r="F2718">
        <v>0</v>
      </c>
      <c r="G2718">
        <v>0</v>
      </c>
      <c r="H2718">
        <v>0</v>
      </c>
      <c r="R2718">
        <v>2.9922200000000001</v>
      </c>
      <c r="S2718" t="s">
        <v>204</v>
      </c>
      <c r="T2718" s="247">
        <v>45292.314143518517</v>
      </c>
    </row>
    <row r="2719" spans="1:20" x14ac:dyDescent="0.35">
      <c r="A2719" t="s">
        <v>102</v>
      </c>
      <c r="B2719" t="s">
        <v>103</v>
      </c>
      <c r="C2719" t="s">
        <v>92</v>
      </c>
      <c r="D2719" s="29">
        <v>45620</v>
      </c>
      <c r="E2719">
        <v>0</v>
      </c>
      <c r="F2719">
        <v>0</v>
      </c>
      <c r="G2719">
        <v>0</v>
      </c>
      <c r="H2719">
        <v>0</v>
      </c>
      <c r="R2719">
        <v>2.9922200000000001</v>
      </c>
      <c r="S2719" t="s">
        <v>204</v>
      </c>
      <c r="T2719" s="247">
        <v>45292.314155092594</v>
      </c>
    </row>
    <row r="2720" spans="1:20" x14ac:dyDescent="0.35">
      <c r="A2720" t="s">
        <v>102</v>
      </c>
      <c r="B2720" t="s">
        <v>103</v>
      </c>
      <c r="C2720" t="s">
        <v>92</v>
      </c>
      <c r="D2720" s="29">
        <v>45621</v>
      </c>
      <c r="E2720">
        <v>0</v>
      </c>
      <c r="F2720">
        <v>0</v>
      </c>
      <c r="G2720">
        <v>0</v>
      </c>
      <c r="H2720">
        <v>0</v>
      </c>
      <c r="R2720">
        <v>2.9922200000000001</v>
      </c>
      <c r="S2720" t="s">
        <v>204</v>
      </c>
      <c r="T2720" s="247">
        <v>45292.314166666663</v>
      </c>
    </row>
    <row r="2721" spans="1:20" x14ac:dyDescent="0.35">
      <c r="A2721" t="s">
        <v>102</v>
      </c>
      <c r="B2721" t="s">
        <v>103</v>
      </c>
      <c r="C2721" t="s">
        <v>92</v>
      </c>
      <c r="D2721" s="29">
        <v>45622</v>
      </c>
      <c r="E2721">
        <v>0</v>
      </c>
      <c r="F2721">
        <v>0</v>
      </c>
      <c r="G2721">
        <v>0</v>
      </c>
      <c r="H2721">
        <v>0</v>
      </c>
      <c r="R2721">
        <v>2.9922200000000001</v>
      </c>
      <c r="S2721" t="s">
        <v>204</v>
      </c>
      <c r="T2721" s="247">
        <v>45292.314189814817</v>
      </c>
    </row>
    <row r="2722" spans="1:20" x14ac:dyDescent="0.35">
      <c r="A2722" t="s">
        <v>102</v>
      </c>
      <c r="B2722" t="s">
        <v>103</v>
      </c>
      <c r="C2722" t="s">
        <v>92</v>
      </c>
      <c r="D2722" s="29">
        <v>45623</v>
      </c>
      <c r="E2722">
        <v>0</v>
      </c>
      <c r="F2722">
        <v>0</v>
      </c>
      <c r="G2722">
        <v>0</v>
      </c>
      <c r="H2722">
        <v>0</v>
      </c>
      <c r="R2722">
        <v>2.9922200000000001</v>
      </c>
      <c r="S2722" t="s">
        <v>204</v>
      </c>
      <c r="T2722" s="247">
        <v>45292.314201388886</v>
      </c>
    </row>
    <row r="2723" spans="1:20" x14ac:dyDescent="0.35">
      <c r="A2723" t="s">
        <v>102</v>
      </c>
      <c r="B2723" t="s">
        <v>103</v>
      </c>
      <c r="C2723" t="s">
        <v>92</v>
      </c>
      <c r="D2723" s="29">
        <v>45624</v>
      </c>
      <c r="E2723">
        <v>0</v>
      </c>
      <c r="F2723">
        <v>0</v>
      </c>
      <c r="G2723">
        <v>0</v>
      </c>
      <c r="H2723">
        <v>0</v>
      </c>
      <c r="R2723">
        <v>2.9922200000000001</v>
      </c>
      <c r="S2723" t="s">
        <v>204</v>
      </c>
      <c r="T2723" s="247">
        <v>45292.314212962963</v>
      </c>
    </row>
    <row r="2724" spans="1:20" x14ac:dyDescent="0.35">
      <c r="A2724" t="s">
        <v>102</v>
      </c>
      <c r="B2724" t="s">
        <v>103</v>
      </c>
      <c r="C2724" t="s">
        <v>92</v>
      </c>
      <c r="D2724" s="29">
        <v>45625</v>
      </c>
      <c r="E2724">
        <v>0</v>
      </c>
      <c r="F2724">
        <v>0</v>
      </c>
      <c r="G2724">
        <v>0</v>
      </c>
      <c r="H2724">
        <v>0</v>
      </c>
      <c r="R2724">
        <v>2.9922200000000001</v>
      </c>
      <c r="S2724" t="s">
        <v>204</v>
      </c>
      <c r="T2724" s="247">
        <v>45292.314236111109</v>
      </c>
    </row>
    <row r="2725" spans="1:20" x14ac:dyDescent="0.35">
      <c r="A2725" t="s">
        <v>102</v>
      </c>
      <c r="B2725" t="s">
        <v>103</v>
      </c>
      <c r="C2725" t="s">
        <v>92</v>
      </c>
      <c r="D2725" s="29">
        <v>45626</v>
      </c>
      <c r="E2725">
        <v>0</v>
      </c>
      <c r="F2725">
        <v>0</v>
      </c>
      <c r="G2725">
        <v>0</v>
      </c>
      <c r="H2725">
        <v>0</v>
      </c>
      <c r="R2725">
        <v>2.9922200000000001</v>
      </c>
      <c r="S2725" t="s">
        <v>204</v>
      </c>
      <c r="T2725" s="247">
        <v>45292.314259259256</v>
      </c>
    </row>
    <row r="2726" spans="1:20" x14ac:dyDescent="0.35">
      <c r="A2726" t="s">
        <v>102</v>
      </c>
      <c r="B2726" t="s">
        <v>103</v>
      </c>
      <c r="C2726" t="s">
        <v>92</v>
      </c>
      <c r="D2726" s="29">
        <v>45627</v>
      </c>
      <c r="E2726">
        <v>0</v>
      </c>
      <c r="F2726">
        <v>0</v>
      </c>
      <c r="G2726">
        <v>0</v>
      </c>
      <c r="H2726">
        <v>0</v>
      </c>
      <c r="R2726">
        <v>2.9922200000000001</v>
      </c>
      <c r="S2726" t="s">
        <v>204</v>
      </c>
      <c r="T2726" s="247">
        <v>45323.313645833332</v>
      </c>
    </row>
    <row r="2727" spans="1:20" x14ac:dyDescent="0.35">
      <c r="A2727" t="s">
        <v>102</v>
      </c>
      <c r="B2727" t="s">
        <v>103</v>
      </c>
      <c r="C2727" t="s">
        <v>92</v>
      </c>
      <c r="D2727" s="29">
        <v>45628</v>
      </c>
      <c r="E2727">
        <v>0</v>
      </c>
      <c r="F2727">
        <v>0</v>
      </c>
      <c r="G2727">
        <v>0</v>
      </c>
      <c r="H2727">
        <v>0</v>
      </c>
      <c r="R2727">
        <v>2.9922200000000001</v>
      </c>
      <c r="S2727" t="s">
        <v>204</v>
      </c>
      <c r="T2727" s="247">
        <v>45323.313773148147</v>
      </c>
    </row>
    <row r="2728" spans="1:20" x14ac:dyDescent="0.35">
      <c r="A2728" t="s">
        <v>102</v>
      </c>
      <c r="B2728" t="s">
        <v>103</v>
      </c>
      <c r="C2728" t="s">
        <v>92</v>
      </c>
      <c r="D2728" s="29">
        <v>45629</v>
      </c>
      <c r="E2728">
        <v>0</v>
      </c>
      <c r="F2728">
        <v>0</v>
      </c>
      <c r="G2728">
        <v>0</v>
      </c>
      <c r="H2728">
        <v>0</v>
      </c>
      <c r="R2728">
        <v>2.9922200000000001</v>
      </c>
      <c r="S2728" t="s">
        <v>204</v>
      </c>
      <c r="T2728" s="247">
        <v>45323.313784722224</v>
      </c>
    </row>
    <row r="2729" spans="1:20" x14ac:dyDescent="0.35">
      <c r="A2729" t="s">
        <v>102</v>
      </c>
      <c r="B2729" t="s">
        <v>103</v>
      </c>
      <c r="C2729" t="s">
        <v>92</v>
      </c>
      <c r="D2729" s="29">
        <v>45630</v>
      </c>
      <c r="E2729">
        <v>0</v>
      </c>
      <c r="F2729">
        <v>0</v>
      </c>
      <c r="G2729">
        <v>0</v>
      </c>
      <c r="H2729">
        <v>0</v>
      </c>
      <c r="R2729">
        <v>2.9922200000000001</v>
      </c>
      <c r="S2729" t="s">
        <v>204</v>
      </c>
      <c r="T2729" s="247">
        <v>45323.313819444447</v>
      </c>
    </row>
    <row r="2730" spans="1:20" x14ac:dyDescent="0.35">
      <c r="A2730" t="s">
        <v>102</v>
      </c>
      <c r="B2730" t="s">
        <v>103</v>
      </c>
      <c r="C2730" t="s">
        <v>92</v>
      </c>
      <c r="D2730" s="29">
        <v>45631</v>
      </c>
      <c r="E2730">
        <v>0</v>
      </c>
      <c r="F2730">
        <v>0</v>
      </c>
      <c r="G2730">
        <v>0</v>
      </c>
      <c r="H2730">
        <v>0</v>
      </c>
      <c r="R2730">
        <v>2.9922200000000001</v>
      </c>
      <c r="S2730" t="s">
        <v>204</v>
      </c>
      <c r="T2730" s="247">
        <v>45323.313831018517</v>
      </c>
    </row>
    <row r="2731" spans="1:20" x14ac:dyDescent="0.35">
      <c r="A2731" t="s">
        <v>102</v>
      </c>
      <c r="B2731" t="s">
        <v>103</v>
      </c>
      <c r="C2731" t="s">
        <v>92</v>
      </c>
      <c r="D2731" s="29">
        <v>45632</v>
      </c>
      <c r="E2731">
        <v>0</v>
      </c>
      <c r="F2731">
        <v>0</v>
      </c>
      <c r="G2731">
        <v>0</v>
      </c>
      <c r="H2731">
        <v>0</v>
      </c>
      <c r="R2731">
        <v>2.9922200000000001</v>
      </c>
      <c r="S2731" t="s">
        <v>204</v>
      </c>
      <c r="T2731" s="247">
        <v>45323.31386574074</v>
      </c>
    </row>
    <row r="2732" spans="1:20" x14ac:dyDescent="0.35">
      <c r="A2732" t="s">
        <v>102</v>
      </c>
      <c r="B2732" t="s">
        <v>103</v>
      </c>
      <c r="C2732" t="s">
        <v>92</v>
      </c>
      <c r="D2732" s="29">
        <v>45633</v>
      </c>
      <c r="E2732">
        <v>0</v>
      </c>
      <c r="F2732">
        <v>0</v>
      </c>
      <c r="G2732">
        <v>0</v>
      </c>
      <c r="H2732">
        <v>0</v>
      </c>
      <c r="R2732">
        <v>2.9922200000000001</v>
      </c>
      <c r="S2732" t="s">
        <v>204</v>
      </c>
      <c r="T2732" s="247">
        <v>45323.313877314817</v>
      </c>
    </row>
    <row r="2733" spans="1:20" x14ac:dyDescent="0.35">
      <c r="A2733" t="s">
        <v>102</v>
      </c>
      <c r="B2733" t="s">
        <v>103</v>
      </c>
      <c r="C2733" t="s">
        <v>92</v>
      </c>
      <c r="D2733" s="29">
        <v>45634</v>
      </c>
      <c r="E2733">
        <v>0</v>
      </c>
      <c r="F2733">
        <v>0</v>
      </c>
      <c r="G2733">
        <v>0</v>
      </c>
      <c r="H2733">
        <v>0</v>
      </c>
      <c r="R2733">
        <v>2.9922200000000001</v>
      </c>
      <c r="S2733" t="s">
        <v>204</v>
      </c>
      <c r="T2733" s="247">
        <v>45323.313900462963</v>
      </c>
    </row>
    <row r="2734" spans="1:20" x14ac:dyDescent="0.35">
      <c r="A2734" t="s">
        <v>102</v>
      </c>
      <c r="B2734" t="s">
        <v>103</v>
      </c>
      <c r="C2734" t="s">
        <v>92</v>
      </c>
      <c r="D2734" s="29">
        <v>45635</v>
      </c>
      <c r="E2734">
        <v>0</v>
      </c>
      <c r="F2734">
        <v>0</v>
      </c>
      <c r="G2734">
        <v>0</v>
      </c>
      <c r="H2734">
        <v>0</v>
      </c>
      <c r="R2734">
        <v>2.9922200000000001</v>
      </c>
      <c r="S2734" t="s">
        <v>204</v>
      </c>
      <c r="T2734" s="247">
        <v>45323.313923611109</v>
      </c>
    </row>
    <row r="2735" spans="1:20" x14ac:dyDescent="0.35">
      <c r="A2735" t="s">
        <v>102</v>
      </c>
      <c r="B2735" t="s">
        <v>103</v>
      </c>
      <c r="C2735" t="s">
        <v>92</v>
      </c>
      <c r="D2735" s="29">
        <v>45636</v>
      </c>
      <c r="E2735">
        <v>0</v>
      </c>
      <c r="F2735">
        <v>0</v>
      </c>
      <c r="G2735">
        <v>0</v>
      </c>
      <c r="H2735">
        <v>0</v>
      </c>
      <c r="R2735">
        <v>2.9922200000000001</v>
      </c>
      <c r="S2735" t="s">
        <v>204</v>
      </c>
      <c r="T2735" s="247">
        <v>45323.313946759263</v>
      </c>
    </row>
    <row r="2736" spans="1:20" x14ac:dyDescent="0.35">
      <c r="A2736" t="s">
        <v>102</v>
      </c>
      <c r="B2736" t="s">
        <v>103</v>
      </c>
      <c r="C2736" t="s">
        <v>92</v>
      </c>
      <c r="D2736" s="29">
        <v>45637</v>
      </c>
      <c r="E2736">
        <v>0</v>
      </c>
      <c r="F2736">
        <v>0</v>
      </c>
      <c r="G2736">
        <v>0</v>
      </c>
      <c r="H2736">
        <v>0</v>
      </c>
      <c r="R2736">
        <v>2.9922200000000001</v>
      </c>
      <c r="S2736" t="s">
        <v>204</v>
      </c>
      <c r="T2736" s="247">
        <v>45323.313993055555</v>
      </c>
    </row>
    <row r="2737" spans="1:20" x14ac:dyDescent="0.35">
      <c r="A2737" t="s">
        <v>102</v>
      </c>
      <c r="B2737" t="s">
        <v>103</v>
      </c>
      <c r="C2737" t="s">
        <v>92</v>
      </c>
      <c r="D2737" s="29">
        <v>45638</v>
      </c>
      <c r="E2737">
        <v>0</v>
      </c>
      <c r="F2737">
        <v>0</v>
      </c>
      <c r="G2737">
        <v>0</v>
      </c>
      <c r="H2737">
        <v>0</v>
      </c>
      <c r="R2737">
        <v>2.9922200000000001</v>
      </c>
      <c r="S2737" t="s">
        <v>204</v>
      </c>
      <c r="T2737" s="247">
        <v>45323.314004629632</v>
      </c>
    </row>
    <row r="2738" spans="1:20" x14ac:dyDescent="0.35">
      <c r="A2738" t="s">
        <v>102</v>
      </c>
      <c r="B2738" t="s">
        <v>103</v>
      </c>
      <c r="C2738" t="s">
        <v>92</v>
      </c>
      <c r="D2738" s="29">
        <v>45639</v>
      </c>
      <c r="E2738">
        <v>0</v>
      </c>
      <c r="F2738">
        <v>0</v>
      </c>
      <c r="G2738">
        <v>0</v>
      </c>
      <c r="H2738">
        <v>0</v>
      </c>
      <c r="R2738">
        <v>2.9922200000000001</v>
      </c>
      <c r="S2738" t="s">
        <v>204</v>
      </c>
      <c r="T2738" s="247">
        <v>45323.314016203702</v>
      </c>
    </row>
    <row r="2739" spans="1:20" x14ac:dyDescent="0.35">
      <c r="A2739" t="s">
        <v>102</v>
      </c>
      <c r="B2739" t="s">
        <v>103</v>
      </c>
      <c r="C2739" t="s">
        <v>92</v>
      </c>
      <c r="D2739" s="29">
        <v>45640</v>
      </c>
      <c r="E2739">
        <v>0</v>
      </c>
      <c r="F2739">
        <v>0</v>
      </c>
      <c r="G2739">
        <v>0</v>
      </c>
      <c r="H2739">
        <v>0</v>
      </c>
      <c r="R2739">
        <v>2.9922200000000001</v>
      </c>
      <c r="S2739" t="s">
        <v>204</v>
      </c>
      <c r="T2739" s="247">
        <v>45323.314039351855</v>
      </c>
    </row>
    <row r="2740" spans="1:20" x14ac:dyDescent="0.35">
      <c r="A2740" t="s">
        <v>102</v>
      </c>
      <c r="B2740" t="s">
        <v>103</v>
      </c>
      <c r="C2740" t="s">
        <v>92</v>
      </c>
      <c r="D2740" s="29">
        <v>45641</v>
      </c>
      <c r="E2740">
        <v>0</v>
      </c>
      <c r="F2740">
        <v>0</v>
      </c>
      <c r="G2740">
        <v>0</v>
      </c>
      <c r="H2740">
        <v>0</v>
      </c>
      <c r="R2740">
        <v>2.9922200000000001</v>
      </c>
      <c r="S2740" t="s">
        <v>204</v>
      </c>
      <c r="T2740" s="247">
        <v>45323.314050925925</v>
      </c>
    </row>
    <row r="2741" spans="1:20" x14ac:dyDescent="0.35">
      <c r="A2741" t="s">
        <v>102</v>
      </c>
      <c r="B2741" t="s">
        <v>103</v>
      </c>
      <c r="C2741" t="s">
        <v>92</v>
      </c>
      <c r="D2741" s="29">
        <v>45642</v>
      </c>
      <c r="E2741">
        <v>0</v>
      </c>
      <c r="F2741">
        <v>0</v>
      </c>
      <c r="G2741">
        <v>0</v>
      </c>
      <c r="H2741">
        <v>0</v>
      </c>
      <c r="R2741">
        <v>2.9922200000000001</v>
      </c>
      <c r="S2741" t="s">
        <v>204</v>
      </c>
      <c r="T2741" s="247">
        <v>45323.314062500001</v>
      </c>
    </row>
    <row r="2742" spans="1:20" x14ac:dyDescent="0.35">
      <c r="A2742" t="s">
        <v>102</v>
      </c>
      <c r="B2742" t="s">
        <v>103</v>
      </c>
      <c r="C2742" t="s">
        <v>92</v>
      </c>
      <c r="D2742" s="29">
        <v>45643</v>
      </c>
      <c r="E2742">
        <v>0</v>
      </c>
      <c r="F2742">
        <v>0</v>
      </c>
      <c r="G2742">
        <v>0</v>
      </c>
      <c r="H2742">
        <v>0</v>
      </c>
      <c r="R2742">
        <v>2.9922200000000001</v>
      </c>
      <c r="S2742" t="s">
        <v>204</v>
      </c>
      <c r="T2742" s="247">
        <v>45323.314074074071</v>
      </c>
    </row>
    <row r="2743" spans="1:20" x14ac:dyDescent="0.35">
      <c r="A2743" t="s">
        <v>102</v>
      </c>
      <c r="B2743" t="s">
        <v>103</v>
      </c>
      <c r="C2743" t="s">
        <v>92</v>
      </c>
      <c r="D2743" s="29">
        <v>45644</v>
      </c>
      <c r="E2743">
        <v>0</v>
      </c>
      <c r="F2743">
        <v>0</v>
      </c>
      <c r="G2743">
        <v>0</v>
      </c>
      <c r="H2743">
        <v>0</v>
      </c>
      <c r="R2743">
        <v>2.9922200000000001</v>
      </c>
      <c r="S2743" t="s">
        <v>204</v>
      </c>
      <c r="T2743" s="247">
        <v>45323.314085648148</v>
      </c>
    </row>
    <row r="2744" spans="1:20" x14ac:dyDescent="0.35">
      <c r="A2744" t="s">
        <v>102</v>
      </c>
      <c r="B2744" t="s">
        <v>103</v>
      </c>
      <c r="C2744" t="s">
        <v>92</v>
      </c>
      <c r="D2744" s="29">
        <v>45645</v>
      </c>
      <c r="E2744">
        <v>0</v>
      </c>
      <c r="F2744">
        <v>0</v>
      </c>
      <c r="G2744">
        <v>0</v>
      </c>
      <c r="H2744">
        <v>0</v>
      </c>
      <c r="R2744">
        <v>2.9922200000000001</v>
      </c>
      <c r="S2744" t="s">
        <v>204</v>
      </c>
      <c r="T2744" s="247">
        <v>45323.314097222225</v>
      </c>
    </row>
    <row r="2745" spans="1:20" x14ac:dyDescent="0.35">
      <c r="A2745" t="s">
        <v>102</v>
      </c>
      <c r="B2745" t="s">
        <v>103</v>
      </c>
      <c r="C2745" t="s">
        <v>92</v>
      </c>
      <c r="D2745" s="29">
        <v>45646</v>
      </c>
      <c r="E2745">
        <v>0</v>
      </c>
      <c r="F2745">
        <v>0</v>
      </c>
      <c r="G2745">
        <v>0</v>
      </c>
      <c r="H2745">
        <v>0</v>
      </c>
      <c r="R2745">
        <v>2.9922200000000001</v>
      </c>
      <c r="S2745" t="s">
        <v>204</v>
      </c>
      <c r="T2745" s="247">
        <v>45323.314108796294</v>
      </c>
    </row>
    <row r="2746" spans="1:20" x14ac:dyDescent="0.35">
      <c r="A2746" t="s">
        <v>102</v>
      </c>
      <c r="B2746" t="s">
        <v>103</v>
      </c>
      <c r="C2746" t="s">
        <v>92</v>
      </c>
      <c r="D2746" s="29">
        <v>45647</v>
      </c>
      <c r="E2746">
        <v>0</v>
      </c>
      <c r="F2746">
        <v>0</v>
      </c>
      <c r="G2746">
        <v>0</v>
      </c>
      <c r="H2746">
        <v>0</v>
      </c>
      <c r="R2746">
        <v>2.9922200000000001</v>
      </c>
      <c r="S2746" t="s">
        <v>204</v>
      </c>
      <c r="T2746" s="247">
        <v>45323.314120370371</v>
      </c>
    </row>
    <row r="2747" spans="1:20" x14ac:dyDescent="0.35">
      <c r="A2747" t="s">
        <v>102</v>
      </c>
      <c r="B2747" t="s">
        <v>103</v>
      </c>
      <c r="C2747" t="s">
        <v>92</v>
      </c>
      <c r="D2747" s="29">
        <v>45648</v>
      </c>
      <c r="E2747">
        <v>0</v>
      </c>
      <c r="F2747">
        <v>0</v>
      </c>
      <c r="G2747">
        <v>0</v>
      </c>
      <c r="H2747">
        <v>0</v>
      </c>
      <c r="R2747">
        <v>2.9922200000000001</v>
      </c>
      <c r="S2747" t="s">
        <v>204</v>
      </c>
      <c r="T2747" s="247">
        <v>45323.314131944448</v>
      </c>
    </row>
    <row r="2748" spans="1:20" x14ac:dyDescent="0.35">
      <c r="A2748" t="s">
        <v>102</v>
      </c>
      <c r="B2748" t="s">
        <v>103</v>
      </c>
      <c r="C2748" t="s">
        <v>92</v>
      </c>
      <c r="D2748" s="29">
        <v>45649</v>
      </c>
      <c r="E2748">
        <v>0</v>
      </c>
      <c r="F2748">
        <v>0</v>
      </c>
      <c r="G2748">
        <v>0</v>
      </c>
      <c r="H2748">
        <v>0</v>
      </c>
      <c r="R2748">
        <v>2.9922200000000001</v>
      </c>
      <c r="S2748" t="s">
        <v>204</v>
      </c>
      <c r="T2748" s="247">
        <v>45323.314143518517</v>
      </c>
    </row>
    <row r="2749" spans="1:20" x14ac:dyDescent="0.35">
      <c r="A2749" t="s">
        <v>102</v>
      </c>
      <c r="B2749" t="s">
        <v>103</v>
      </c>
      <c r="C2749" t="s">
        <v>92</v>
      </c>
      <c r="D2749" s="29">
        <v>45650</v>
      </c>
      <c r="E2749">
        <v>0</v>
      </c>
      <c r="F2749">
        <v>0</v>
      </c>
      <c r="G2749">
        <v>0</v>
      </c>
      <c r="H2749">
        <v>0</v>
      </c>
      <c r="R2749">
        <v>2.9922200000000001</v>
      </c>
      <c r="S2749" t="s">
        <v>204</v>
      </c>
      <c r="T2749" s="247">
        <v>45323.314143518517</v>
      </c>
    </row>
    <row r="2750" spans="1:20" x14ac:dyDescent="0.35">
      <c r="A2750" t="s">
        <v>102</v>
      </c>
      <c r="B2750" t="s">
        <v>103</v>
      </c>
      <c r="C2750" t="s">
        <v>92</v>
      </c>
      <c r="D2750" s="29">
        <v>45651</v>
      </c>
      <c r="E2750">
        <v>0</v>
      </c>
      <c r="F2750">
        <v>0</v>
      </c>
      <c r="G2750">
        <v>0</v>
      </c>
      <c r="H2750">
        <v>0</v>
      </c>
      <c r="R2750">
        <v>2.9922200000000001</v>
      </c>
      <c r="S2750" t="s">
        <v>204</v>
      </c>
      <c r="T2750" s="247">
        <v>45323.314166666663</v>
      </c>
    </row>
    <row r="2751" spans="1:20" x14ac:dyDescent="0.35">
      <c r="A2751" t="s">
        <v>102</v>
      </c>
      <c r="B2751" t="s">
        <v>103</v>
      </c>
      <c r="C2751" t="s">
        <v>92</v>
      </c>
      <c r="D2751" s="29">
        <v>45652</v>
      </c>
      <c r="E2751">
        <v>0</v>
      </c>
      <c r="F2751">
        <v>0</v>
      </c>
      <c r="G2751">
        <v>0</v>
      </c>
      <c r="H2751">
        <v>0</v>
      </c>
      <c r="R2751">
        <v>2.9922200000000001</v>
      </c>
      <c r="S2751" t="s">
        <v>204</v>
      </c>
      <c r="T2751" s="247">
        <v>45323.31417824074</v>
      </c>
    </row>
    <row r="2752" spans="1:20" x14ac:dyDescent="0.35">
      <c r="A2752" t="s">
        <v>102</v>
      </c>
      <c r="B2752" t="s">
        <v>103</v>
      </c>
      <c r="C2752" t="s">
        <v>92</v>
      </c>
      <c r="D2752" s="29">
        <v>45653</v>
      </c>
      <c r="E2752">
        <v>0</v>
      </c>
      <c r="F2752">
        <v>0</v>
      </c>
      <c r="G2752">
        <v>0</v>
      </c>
      <c r="H2752">
        <v>0</v>
      </c>
      <c r="R2752">
        <v>2.9922200000000001</v>
      </c>
      <c r="S2752" t="s">
        <v>204</v>
      </c>
      <c r="T2752" s="247">
        <v>45323.314189814817</v>
      </c>
    </row>
    <row r="2753" spans="1:20" x14ac:dyDescent="0.35">
      <c r="A2753" t="s">
        <v>102</v>
      </c>
      <c r="B2753" t="s">
        <v>103</v>
      </c>
      <c r="C2753" t="s">
        <v>92</v>
      </c>
      <c r="D2753" s="29">
        <v>45654</v>
      </c>
      <c r="E2753">
        <v>0</v>
      </c>
      <c r="F2753">
        <v>0</v>
      </c>
      <c r="G2753">
        <v>0</v>
      </c>
      <c r="H2753">
        <v>0</v>
      </c>
      <c r="R2753">
        <v>2.9922200000000001</v>
      </c>
      <c r="S2753" t="s">
        <v>204</v>
      </c>
      <c r="T2753" s="247">
        <v>45323.314201388886</v>
      </c>
    </row>
    <row r="2754" spans="1:20" x14ac:dyDescent="0.35">
      <c r="A2754" t="s">
        <v>102</v>
      </c>
      <c r="B2754" t="s">
        <v>103</v>
      </c>
      <c r="C2754" t="s">
        <v>92</v>
      </c>
      <c r="D2754" s="29">
        <v>45655</v>
      </c>
      <c r="E2754">
        <v>0</v>
      </c>
      <c r="F2754">
        <v>0</v>
      </c>
      <c r="G2754">
        <v>0</v>
      </c>
      <c r="H2754">
        <v>0</v>
      </c>
      <c r="R2754">
        <v>2.9922200000000001</v>
      </c>
      <c r="S2754" t="s">
        <v>204</v>
      </c>
      <c r="T2754" s="247">
        <v>45323.314212962963</v>
      </c>
    </row>
    <row r="2755" spans="1:20" x14ac:dyDescent="0.35">
      <c r="A2755" t="s">
        <v>102</v>
      </c>
      <c r="B2755" t="s">
        <v>103</v>
      </c>
      <c r="C2755" t="s">
        <v>92</v>
      </c>
      <c r="D2755" s="29">
        <v>45656</v>
      </c>
      <c r="E2755">
        <v>0</v>
      </c>
      <c r="F2755">
        <v>0</v>
      </c>
      <c r="G2755">
        <v>0</v>
      </c>
      <c r="H2755">
        <v>0</v>
      </c>
      <c r="R2755">
        <v>2.9922200000000001</v>
      </c>
      <c r="S2755" t="s">
        <v>204</v>
      </c>
      <c r="T2755" s="247">
        <v>45323.314212962963</v>
      </c>
    </row>
    <row r="2756" spans="1:20" x14ac:dyDescent="0.35">
      <c r="A2756" t="s">
        <v>102</v>
      </c>
      <c r="B2756" t="s">
        <v>103</v>
      </c>
      <c r="C2756" t="s">
        <v>92</v>
      </c>
      <c r="D2756" s="29">
        <v>45657</v>
      </c>
      <c r="E2756">
        <v>0</v>
      </c>
      <c r="F2756">
        <v>0</v>
      </c>
      <c r="G2756">
        <v>0</v>
      </c>
      <c r="H2756">
        <v>0</v>
      </c>
      <c r="R2756">
        <v>2.9922200000000001</v>
      </c>
      <c r="S2756" t="s">
        <v>204</v>
      </c>
      <c r="T2756" s="247">
        <v>45323.31422453704</v>
      </c>
    </row>
    <row r="2757" spans="1:20" x14ac:dyDescent="0.35">
      <c r="A2757" t="s">
        <v>104</v>
      </c>
      <c r="B2757" t="s">
        <v>105</v>
      </c>
      <c r="C2757" t="s">
        <v>97</v>
      </c>
      <c r="D2757" s="29">
        <v>45383</v>
      </c>
      <c r="E2757">
        <v>0</v>
      </c>
      <c r="F2757">
        <v>0</v>
      </c>
      <c r="G2757">
        <v>0</v>
      </c>
      <c r="H2757">
        <v>0</v>
      </c>
      <c r="L2757">
        <v>21.836880000000001</v>
      </c>
      <c r="M2757">
        <v>56.4</v>
      </c>
      <c r="N2757">
        <v>56.4</v>
      </c>
      <c r="R2757">
        <v>271.06463100000002</v>
      </c>
      <c r="S2757" t="s">
        <v>204</v>
      </c>
      <c r="T2757" s="247">
        <v>45329.333472222221</v>
      </c>
    </row>
    <row r="2758" spans="1:20" x14ac:dyDescent="0.35">
      <c r="A2758" t="s">
        <v>104</v>
      </c>
      <c r="B2758" t="s">
        <v>105</v>
      </c>
      <c r="C2758" t="s">
        <v>97</v>
      </c>
      <c r="D2758" s="29">
        <v>45384</v>
      </c>
      <c r="E2758">
        <v>0</v>
      </c>
      <c r="F2758">
        <v>0</v>
      </c>
      <c r="G2758">
        <v>0</v>
      </c>
      <c r="H2758">
        <v>0</v>
      </c>
      <c r="L2758">
        <v>21.836880000000001</v>
      </c>
      <c r="M2758">
        <v>56.4</v>
      </c>
      <c r="N2758">
        <v>56.4</v>
      </c>
      <c r="R2758">
        <v>271.06463100000002</v>
      </c>
      <c r="S2758" t="s">
        <v>204</v>
      </c>
      <c r="T2758" s="247">
        <v>45329.333553240744</v>
      </c>
    </row>
    <row r="2759" spans="1:20" x14ac:dyDescent="0.35">
      <c r="A2759" t="s">
        <v>104</v>
      </c>
      <c r="B2759" t="s">
        <v>105</v>
      </c>
      <c r="C2759" t="s">
        <v>97</v>
      </c>
      <c r="D2759" s="29">
        <v>45385</v>
      </c>
      <c r="E2759">
        <v>0</v>
      </c>
      <c r="F2759">
        <v>0</v>
      </c>
      <c r="G2759">
        <v>0</v>
      </c>
      <c r="H2759">
        <v>0</v>
      </c>
      <c r="L2759">
        <v>21.836880000000001</v>
      </c>
      <c r="M2759">
        <v>56.4</v>
      </c>
      <c r="N2759">
        <v>56.4</v>
      </c>
      <c r="R2759">
        <v>271.06463100000002</v>
      </c>
      <c r="S2759" t="s">
        <v>204</v>
      </c>
      <c r="T2759" s="247">
        <v>45329.333715277775</v>
      </c>
    </row>
    <row r="2760" spans="1:20" x14ac:dyDescent="0.35">
      <c r="A2760" t="s">
        <v>104</v>
      </c>
      <c r="B2760" t="s">
        <v>105</v>
      </c>
      <c r="C2760" t="s">
        <v>97</v>
      </c>
      <c r="D2760" s="29">
        <v>45386</v>
      </c>
      <c r="E2760">
        <v>0</v>
      </c>
      <c r="F2760">
        <v>0</v>
      </c>
      <c r="G2760">
        <v>0</v>
      </c>
      <c r="H2760">
        <v>0</v>
      </c>
      <c r="L2760">
        <v>21.836880000000001</v>
      </c>
      <c r="M2760">
        <v>56.4</v>
      </c>
      <c r="N2760">
        <v>56.4</v>
      </c>
      <c r="R2760">
        <v>271.06463100000002</v>
      </c>
      <c r="S2760" t="s">
        <v>204</v>
      </c>
      <c r="T2760" s="247">
        <v>45329.333634259259</v>
      </c>
    </row>
    <row r="2761" spans="1:20" x14ac:dyDescent="0.35">
      <c r="A2761" t="s">
        <v>104</v>
      </c>
      <c r="B2761" t="s">
        <v>105</v>
      </c>
      <c r="C2761" t="s">
        <v>97</v>
      </c>
      <c r="D2761" s="29">
        <v>45387</v>
      </c>
      <c r="E2761">
        <v>0</v>
      </c>
      <c r="F2761">
        <v>0</v>
      </c>
      <c r="G2761">
        <v>0</v>
      </c>
      <c r="H2761">
        <v>0</v>
      </c>
      <c r="L2761">
        <v>21.836880000000001</v>
      </c>
      <c r="M2761">
        <v>56.4</v>
      </c>
      <c r="N2761">
        <v>56.4</v>
      </c>
      <c r="R2761">
        <v>271.06463100000002</v>
      </c>
      <c r="S2761" t="s">
        <v>204</v>
      </c>
      <c r="T2761" s="247">
        <v>45329.333703703705</v>
      </c>
    </row>
    <row r="2762" spans="1:20" x14ac:dyDescent="0.35">
      <c r="A2762" t="s">
        <v>104</v>
      </c>
      <c r="B2762" t="s">
        <v>105</v>
      </c>
      <c r="C2762" t="s">
        <v>97</v>
      </c>
      <c r="D2762" s="29">
        <v>45388</v>
      </c>
      <c r="E2762">
        <v>0</v>
      </c>
      <c r="F2762">
        <v>0</v>
      </c>
      <c r="G2762">
        <v>0</v>
      </c>
      <c r="H2762">
        <v>0</v>
      </c>
      <c r="L2762">
        <v>21.836880000000001</v>
      </c>
      <c r="M2762">
        <v>56.4</v>
      </c>
      <c r="N2762">
        <v>56.4</v>
      </c>
      <c r="R2762">
        <v>271.06463100000002</v>
      </c>
      <c r="S2762" t="s">
        <v>204</v>
      </c>
      <c r="T2762" s="247">
        <v>45329.333715277775</v>
      </c>
    </row>
    <row r="2763" spans="1:20" x14ac:dyDescent="0.35">
      <c r="A2763" t="s">
        <v>104</v>
      </c>
      <c r="B2763" t="s">
        <v>105</v>
      </c>
      <c r="C2763" t="s">
        <v>97</v>
      </c>
      <c r="D2763" s="29">
        <v>45389</v>
      </c>
      <c r="E2763">
        <v>0</v>
      </c>
      <c r="F2763">
        <v>0</v>
      </c>
      <c r="G2763">
        <v>0</v>
      </c>
      <c r="H2763">
        <v>0</v>
      </c>
      <c r="L2763">
        <v>21.836880000000001</v>
      </c>
      <c r="M2763">
        <v>56.4</v>
      </c>
      <c r="N2763">
        <v>56.4</v>
      </c>
      <c r="R2763">
        <v>271.06463100000002</v>
      </c>
      <c r="S2763" t="s">
        <v>204</v>
      </c>
      <c r="T2763" s="247">
        <v>45329.333715277775</v>
      </c>
    </row>
    <row r="2764" spans="1:20" x14ac:dyDescent="0.35">
      <c r="A2764" t="s">
        <v>104</v>
      </c>
      <c r="B2764" t="s">
        <v>105</v>
      </c>
      <c r="C2764" t="s">
        <v>97</v>
      </c>
      <c r="D2764" s="29">
        <v>45390</v>
      </c>
      <c r="E2764">
        <v>0</v>
      </c>
      <c r="F2764">
        <v>0</v>
      </c>
      <c r="G2764">
        <v>0</v>
      </c>
      <c r="H2764">
        <v>0</v>
      </c>
      <c r="L2764">
        <v>21.836880000000001</v>
      </c>
      <c r="M2764">
        <v>56.4</v>
      </c>
      <c r="N2764">
        <v>56.4</v>
      </c>
      <c r="R2764">
        <v>271.06463100000002</v>
      </c>
      <c r="S2764" t="s">
        <v>204</v>
      </c>
      <c r="T2764" s="247">
        <v>45329.333715277775</v>
      </c>
    </row>
    <row r="2765" spans="1:20" x14ac:dyDescent="0.35">
      <c r="A2765" t="s">
        <v>104</v>
      </c>
      <c r="B2765" t="s">
        <v>105</v>
      </c>
      <c r="C2765" t="s">
        <v>97</v>
      </c>
      <c r="D2765" s="29">
        <v>45391</v>
      </c>
      <c r="E2765">
        <v>0</v>
      </c>
      <c r="F2765">
        <v>0</v>
      </c>
      <c r="G2765">
        <v>0</v>
      </c>
      <c r="H2765">
        <v>0</v>
      </c>
      <c r="L2765">
        <v>21.836880000000001</v>
      </c>
      <c r="M2765">
        <v>56.4</v>
      </c>
      <c r="N2765">
        <v>56.4</v>
      </c>
      <c r="R2765">
        <v>271.06463100000002</v>
      </c>
      <c r="S2765" t="s">
        <v>204</v>
      </c>
      <c r="T2765" s="247">
        <v>45329.333715277775</v>
      </c>
    </row>
    <row r="2766" spans="1:20" x14ac:dyDescent="0.35">
      <c r="A2766" t="s">
        <v>104</v>
      </c>
      <c r="B2766" t="s">
        <v>105</v>
      </c>
      <c r="C2766" t="s">
        <v>97</v>
      </c>
      <c r="D2766" s="29">
        <v>45392</v>
      </c>
      <c r="E2766">
        <v>0</v>
      </c>
      <c r="F2766">
        <v>0</v>
      </c>
      <c r="G2766">
        <v>0</v>
      </c>
      <c r="H2766">
        <v>0</v>
      </c>
      <c r="L2766">
        <v>21.836880000000001</v>
      </c>
      <c r="M2766">
        <v>56.4</v>
      </c>
      <c r="N2766">
        <v>56.4</v>
      </c>
      <c r="R2766">
        <v>271.06463100000002</v>
      </c>
      <c r="S2766" t="s">
        <v>204</v>
      </c>
      <c r="T2766" s="247">
        <v>45329.333715277775</v>
      </c>
    </row>
    <row r="2767" spans="1:20" x14ac:dyDescent="0.35">
      <c r="A2767" t="s">
        <v>104</v>
      </c>
      <c r="B2767" t="s">
        <v>105</v>
      </c>
      <c r="C2767" t="s">
        <v>97</v>
      </c>
      <c r="D2767" s="29">
        <v>45393</v>
      </c>
      <c r="E2767">
        <v>0</v>
      </c>
      <c r="F2767">
        <v>0</v>
      </c>
      <c r="G2767">
        <v>0</v>
      </c>
      <c r="H2767">
        <v>0</v>
      </c>
      <c r="L2767">
        <v>21.836880000000001</v>
      </c>
      <c r="M2767">
        <v>56.4</v>
      </c>
      <c r="N2767">
        <v>56.4</v>
      </c>
      <c r="R2767">
        <v>271.06463100000002</v>
      </c>
      <c r="S2767" t="s">
        <v>204</v>
      </c>
      <c r="T2767" s="247">
        <v>45329.333715277775</v>
      </c>
    </row>
    <row r="2768" spans="1:20" x14ac:dyDescent="0.35">
      <c r="A2768" t="s">
        <v>104</v>
      </c>
      <c r="B2768" t="s">
        <v>105</v>
      </c>
      <c r="C2768" t="s">
        <v>97</v>
      </c>
      <c r="D2768" s="29">
        <v>45394</v>
      </c>
      <c r="E2768">
        <v>0</v>
      </c>
      <c r="F2768">
        <v>0</v>
      </c>
      <c r="G2768">
        <v>0</v>
      </c>
      <c r="H2768">
        <v>0</v>
      </c>
      <c r="L2768">
        <v>21.836880000000001</v>
      </c>
      <c r="M2768">
        <v>56.4</v>
      </c>
      <c r="N2768">
        <v>56.4</v>
      </c>
      <c r="R2768">
        <v>271.06463100000002</v>
      </c>
      <c r="S2768" t="s">
        <v>204</v>
      </c>
      <c r="T2768" s="247">
        <v>45329.333715277775</v>
      </c>
    </row>
    <row r="2769" spans="1:20" x14ac:dyDescent="0.35">
      <c r="A2769" t="s">
        <v>104</v>
      </c>
      <c r="B2769" t="s">
        <v>105</v>
      </c>
      <c r="C2769" t="s">
        <v>97</v>
      </c>
      <c r="D2769" s="29">
        <v>45395</v>
      </c>
      <c r="E2769">
        <v>0</v>
      </c>
      <c r="F2769">
        <v>0</v>
      </c>
      <c r="G2769">
        <v>0</v>
      </c>
      <c r="H2769">
        <v>0</v>
      </c>
      <c r="L2769">
        <v>21.836880000000001</v>
      </c>
      <c r="M2769">
        <v>56.4</v>
      </c>
      <c r="N2769">
        <v>56.4</v>
      </c>
      <c r="R2769">
        <v>271.06463100000002</v>
      </c>
      <c r="S2769" t="s">
        <v>204</v>
      </c>
      <c r="T2769" s="247">
        <v>45329.333715277775</v>
      </c>
    </row>
    <row r="2770" spans="1:20" x14ac:dyDescent="0.35">
      <c r="A2770" t="s">
        <v>104</v>
      </c>
      <c r="B2770" t="s">
        <v>105</v>
      </c>
      <c r="C2770" t="s">
        <v>97</v>
      </c>
      <c r="D2770" s="29">
        <v>45396</v>
      </c>
      <c r="E2770">
        <v>0</v>
      </c>
      <c r="F2770">
        <v>0</v>
      </c>
      <c r="G2770">
        <v>0</v>
      </c>
      <c r="H2770">
        <v>0</v>
      </c>
      <c r="L2770">
        <v>21.836880000000001</v>
      </c>
      <c r="M2770">
        <v>56.4</v>
      </c>
      <c r="N2770">
        <v>56.4</v>
      </c>
      <c r="R2770">
        <v>271.06463100000002</v>
      </c>
      <c r="S2770" t="s">
        <v>204</v>
      </c>
      <c r="T2770" s="247">
        <v>45329.333715277775</v>
      </c>
    </row>
    <row r="2771" spans="1:20" x14ac:dyDescent="0.35">
      <c r="A2771" t="s">
        <v>104</v>
      </c>
      <c r="B2771" t="s">
        <v>105</v>
      </c>
      <c r="C2771" t="s">
        <v>97</v>
      </c>
      <c r="D2771" s="29">
        <v>45397</v>
      </c>
      <c r="E2771">
        <v>0</v>
      </c>
      <c r="F2771">
        <v>0</v>
      </c>
      <c r="G2771">
        <v>0</v>
      </c>
      <c r="H2771">
        <v>0</v>
      </c>
      <c r="L2771">
        <v>21.836880000000001</v>
      </c>
      <c r="M2771">
        <v>56.4</v>
      </c>
      <c r="N2771">
        <v>56.4</v>
      </c>
      <c r="R2771">
        <v>271.06463100000002</v>
      </c>
      <c r="S2771" t="s">
        <v>204</v>
      </c>
      <c r="T2771" s="247">
        <v>45329.333715277775</v>
      </c>
    </row>
    <row r="2772" spans="1:20" x14ac:dyDescent="0.35">
      <c r="A2772" t="s">
        <v>104</v>
      </c>
      <c r="B2772" t="s">
        <v>105</v>
      </c>
      <c r="C2772" t="s">
        <v>97</v>
      </c>
      <c r="D2772" s="29">
        <v>45398</v>
      </c>
      <c r="E2772">
        <v>0</v>
      </c>
      <c r="F2772">
        <v>0</v>
      </c>
      <c r="G2772">
        <v>0</v>
      </c>
      <c r="H2772">
        <v>0</v>
      </c>
      <c r="L2772">
        <v>21.836880000000001</v>
      </c>
      <c r="M2772">
        <v>56.4</v>
      </c>
      <c r="N2772">
        <v>56.4</v>
      </c>
      <c r="R2772">
        <v>271.06463100000002</v>
      </c>
      <c r="S2772" t="s">
        <v>204</v>
      </c>
      <c r="T2772" s="247">
        <v>45329.333715277775</v>
      </c>
    </row>
    <row r="2773" spans="1:20" x14ac:dyDescent="0.35">
      <c r="A2773" t="s">
        <v>104</v>
      </c>
      <c r="B2773" t="s">
        <v>105</v>
      </c>
      <c r="C2773" t="s">
        <v>97</v>
      </c>
      <c r="D2773" s="29">
        <v>45399</v>
      </c>
      <c r="E2773">
        <v>0</v>
      </c>
      <c r="F2773">
        <v>0</v>
      </c>
      <c r="G2773">
        <v>0</v>
      </c>
      <c r="H2773">
        <v>0</v>
      </c>
      <c r="L2773">
        <v>21.836880000000001</v>
      </c>
      <c r="M2773">
        <v>56.4</v>
      </c>
      <c r="N2773">
        <v>56.4</v>
      </c>
      <c r="R2773">
        <v>271.06463100000002</v>
      </c>
      <c r="S2773" t="s">
        <v>204</v>
      </c>
      <c r="T2773" s="247">
        <v>45329.333715277775</v>
      </c>
    </row>
    <row r="2774" spans="1:20" x14ac:dyDescent="0.35">
      <c r="A2774" t="s">
        <v>104</v>
      </c>
      <c r="B2774" t="s">
        <v>105</v>
      </c>
      <c r="C2774" t="s">
        <v>97</v>
      </c>
      <c r="D2774" s="29">
        <v>45400</v>
      </c>
      <c r="E2774">
        <v>0</v>
      </c>
      <c r="F2774">
        <v>0</v>
      </c>
      <c r="G2774">
        <v>0</v>
      </c>
      <c r="H2774">
        <v>0</v>
      </c>
      <c r="L2774">
        <v>21.836880000000001</v>
      </c>
      <c r="M2774">
        <v>56.4</v>
      </c>
      <c r="N2774">
        <v>56.4</v>
      </c>
      <c r="R2774">
        <v>271.06463100000002</v>
      </c>
      <c r="S2774" t="s">
        <v>204</v>
      </c>
      <c r="T2774" s="247">
        <v>45329.333715277775</v>
      </c>
    </row>
    <row r="2775" spans="1:20" x14ac:dyDescent="0.35">
      <c r="A2775" t="s">
        <v>104</v>
      </c>
      <c r="B2775" t="s">
        <v>105</v>
      </c>
      <c r="C2775" t="s">
        <v>97</v>
      </c>
      <c r="D2775" s="29">
        <v>45401</v>
      </c>
      <c r="E2775">
        <v>0</v>
      </c>
      <c r="F2775">
        <v>0</v>
      </c>
      <c r="G2775">
        <v>0</v>
      </c>
      <c r="H2775">
        <v>0</v>
      </c>
      <c r="L2775">
        <v>21.836880000000001</v>
      </c>
      <c r="M2775">
        <v>56.4</v>
      </c>
      <c r="N2775">
        <v>56.4</v>
      </c>
      <c r="R2775">
        <v>271.06463100000002</v>
      </c>
      <c r="S2775" t="s">
        <v>204</v>
      </c>
      <c r="T2775" s="247">
        <v>45329.333715277775</v>
      </c>
    </row>
    <row r="2776" spans="1:20" x14ac:dyDescent="0.35">
      <c r="A2776" t="s">
        <v>104</v>
      </c>
      <c r="B2776" t="s">
        <v>105</v>
      </c>
      <c r="C2776" t="s">
        <v>97</v>
      </c>
      <c r="D2776" s="29">
        <v>45402</v>
      </c>
      <c r="E2776">
        <v>0</v>
      </c>
      <c r="F2776">
        <v>0</v>
      </c>
      <c r="G2776">
        <v>0</v>
      </c>
      <c r="H2776">
        <v>0</v>
      </c>
      <c r="L2776">
        <v>21.836880000000001</v>
      </c>
      <c r="M2776">
        <v>56.4</v>
      </c>
      <c r="N2776">
        <v>56.4</v>
      </c>
      <c r="R2776">
        <v>271.06463100000002</v>
      </c>
      <c r="S2776" t="s">
        <v>204</v>
      </c>
      <c r="T2776" s="247">
        <v>45329.333715277775</v>
      </c>
    </row>
    <row r="2777" spans="1:20" x14ac:dyDescent="0.35">
      <c r="A2777" t="s">
        <v>104</v>
      </c>
      <c r="B2777" t="s">
        <v>105</v>
      </c>
      <c r="C2777" t="s">
        <v>97</v>
      </c>
      <c r="D2777" s="29">
        <v>45403</v>
      </c>
      <c r="E2777">
        <v>0</v>
      </c>
      <c r="F2777">
        <v>0</v>
      </c>
      <c r="G2777">
        <v>0</v>
      </c>
      <c r="H2777">
        <v>0</v>
      </c>
      <c r="L2777">
        <v>21.836880000000001</v>
      </c>
      <c r="M2777">
        <v>56.4</v>
      </c>
      <c r="N2777">
        <v>56.4</v>
      </c>
      <c r="R2777">
        <v>271.06463100000002</v>
      </c>
      <c r="S2777" t="s">
        <v>204</v>
      </c>
      <c r="T2777" s="247">
        <v>45329.333715277775</v>
      </c>
    </row>
    <row r="2778" spans="1:20" x14ac:dyDescent="0.35">
      <c r="A2778" t="s">
        <v>104</v>
      </c>
      <c r="B2778" t="s">
        <v>105</v>
      </c>
      <c r="C2778" t="s">
        <v>97</v>
      </c>
      <c r="D2778" s="29">
        <v>45404</v>
      </c>
      <c r="E2778">
        <v>0</v>
      </c>
      <c r="F2778">
        <v>0</v>
      </c>
      <c r="G2778">
        <v>0</v>
      </c>
      <c r="H2778">
        <v>0</v>
      </c>
      <c r="L2778">
        <v>21.836880000000001</v>
      </c>
      <c r="M2778">
        <v>56.4</v>
      </c>
      <c r="N2778">
        <v>56.4</v>
      </c>
      <c r="R2778">
        <v>271.06463100000002</v>
      </c>
      <c r="S2778" t="s">
        <v>204</v>
      </c>
      <c r="T2778" s="247">
        <v>45329.333715277775</v>
      </c>
    </row>
    <row r="2779" spans="1:20" x14ac:dyDescent="0.35">
      <c r="A2779" t="s">
        <v>104</v>
      </c>
      <c r="B2779" t="s">
        <v>105</v>
      </c>
      <c r="C2779" t="s">
        <v>97</v>
      </c>
      <c r="D2779" s="29">
        <v>45405</v>
      </c>
      <c r="E2779">
        <v>0</v>
      </c>
      <c r="F2779">
        <v>0</v>
      </c>
      <c r="G2779">
        <v>0</v>
      </c>
      <c r="H2779">
        <v>0</v>
      </c>
      <c r="L2779">
        <v>21.836880000000001</v>
      </c>
      <c r="M2779">
        <v>56.4</v>
      </c>
      <c r="N2779">
        <v>56.4</v>
      </c>
      <c r="R2779">
        <v>271.06463100000002</v>
      </c>
      <c r="S2779" t="s">
        <v>204</v>
      </c>
      <c r="T2779" s="247">
        <v>45329.333715277775</v>
      </c>
    </row>
    <row r="2780" spans="1:20" x14ac:dyDescent="0.35">
      <c r="A2780" t="s">
        <v>104</v>
      </c>
      <c r="B2780" t="s">
        <v>105</v>
      </c>
      <c r="C2780" t="s">
        <v>97</v>
      </c>
      <c r="D2780" s="29">
        <v>45406</v>
      </c>
      <c r="E2780">
        <v>0</v>
      </c>
      <c r="F2780">
        <v>0</v>
      </c>
      <c r="G2780">
        <v>0</v>
      </c>
      <c r="H2780">
        <v>0</v>
      </c>
      <c r="L2780">
        <v>21.836880000000001</v>
      </c>
      <c r="M2780">
        <v>56.4</v>
      </c>
      <c r="N2780">
        <v>56.4</v>
      </c>
      <c r="R2780">
        <v>271.06463100000002</v>
      </c>
      <c r="S2780" t="s">
        <v>204</v>
      </c>
      <c r="T2780" s="247">
        <v>45329.333715277775</v>
      </c>
    </row>
    <row r="2781" spans="1:20" x14ac:dyDescent="0.35">
      <c r="A2781" t="s">
        <v>104</v>
      </c>
      <c r="B2781" t="s">
        <v>105</v>
      </c>
      <c r="C2781" t="s">
        <v>97</v>
      </c>
      <c r="D2781" s="29">
        <v>45407</v>
      </c>
      <c r="E2781">
        <v>0</v>
      </c>
      <c r="F2781">
        <v>0</v>
      </c>
      <c r="G2781">
        <v>0</v>
      </c>
      <c r="H2781">
        <v>0</v>
      </c>
      <c r="L2781">
        <v>21.836880000000001</v>
      </c>
      <c r="M2781">
        <v>56.4</v>
      </c>
      <c r="N2781">
        <v>56.4</v>
      </c>
      <c r="R2781">
        <v>271.06463100000002</v>
      </c>
      <c r="S2781" t="s">
        <v>204</v>
      </c>
      <c r="T2781" s="247">
        <v>45329.333715277775</v>
      </c>
    </row>
    <row r="2782" spans="1:20" x14ac:dyDescent="0.35">
      <c r="A2782" t="s">
        <v>104</v>
      </c>
      <c r="B2782" t="s">
        <v>105</v>
      </c>
      <c r="C2782" t="s">
        <v>97</v>
      </c>
      <c r="D2782" s="29">
        <v>45408</v>
      </c>
      <c r="E2782">
        <v>0</v>
      </c>
      <c r="F2782">
        <v>0</v>
      </c>
      <c r="G2782">
        <v>0</v>
      </c>
      <c r="H2782">
        <v>0</v>
      </c>
      <c r="L2782">
        <v>21.836880000000001</v>
      </c>
      <c r="M2782">
        <v>56.4</v>
      </c>
      <c r="N2782">
        <v>56.4</v>
      </c>
      <c r="R2782">
        <v>271.06463100000002</v>
      </c>
      <c r="S2782" t="s">
        <v>204</v>
      </c>
      <c r="T2782" s="247">
        <v>45329.333715277775</v>
      </c>
    </row>
    <row r="2783" spans="1:20" x14ac:dyDescent="0.35">
      <c r="A2783" t="s">
        <v>104</v>
      </c>
      <c r="B2783" t="s">
        <v>105</v>
      </c>
      <c r="C2783" t="s">
        <v>97</v>
      </c>
      <c r="D2783" s="29">
        <v>45409</v>
      </c>
      <c r="E2783">
        <v>0</v>
      </c>
      <c r="F2783">
        <v>0</v>
      </c>
      <c r="G2783">
        <v>0</v>
      </c>
      <c r="H2783">
        <v>0</v>
      </c>
      <c r="L2783">
        <v>21.836880000000001</v>
      </c>
      <c r="M2783">
        <v>56.4</v>
      </c>
      <c r="N2783">
        <v>56.4</v>
      </c>
      <c r="R2783">
        <v>271.06463100000002</v>
      </c>
      <c r="S2783" t="s">
        <v>204</v>
      </c>
      <c r="T2783" s="247">
        <v>45329.333715277775</v>
      </c>
    </row>
    <row r="2784" spans="1:20" x14ac:dyDescent="0.35">
      <c r="A2784" t="s">
        <v>104</v>
      </c>
      <c r="B2784" t="s">
        <v>105</v>
      </c>
      <c r="C2784" t="s">
        <v>97</v>
      </c>
      <c r="D2784" s="29">
        <v>45410</v>
      </c>
      <c r="E2784">
        <v>0</v>
      </c>
      <c r="F2784">
        <v>0</v>
      </c>
      <c r="G2784">
        <v>0</v>
      </c>
      <c r="H2784">
        <v>0</v>
      </c>
      <c r="L2784">
        <v>21.836880000000001</v>
      </c>
      <c r="M2784">
        <v>56.4</v>
      </c>
      <c r="N2784">
        <v>56.4</v>
      </c>
      <c r="R2784">
        <v>271.06463100000002</v>
      </c>
      <c r="S2784" t="s">
        <v>204</v>
      </c>
      <c r="T2784" s="247">
        <v>45329.333715277775</v>
      </c>
    </row>
    <row r="2785" spans="1:20" x14ac:dyDescent="0.35">
      <c r="A2785" t="s">
        <v>104</v>
      </c>
      <c r="B2785" t="s">
        <v>105</v>
      </c>
      <c r="C2785" t="s">
        <v>97</v>
      </c>
      <c r="D2785" s="29">
        <v>45411</v>
      </c>
      <c r="E2785">
        <v>0</v>
      </c>
      <c r="F2785">
        <v>0</v>
      </c>
      <c r="G2785">
        <v>0</v>
      </c>
      <c r="H2785">
        <v>0</v>
      </c>
      <c r="L2785">
        <v>21.836880000000001</v>
      </c>
      <c r="M2785">
        <v>56.4</v>
      </c>
      <c r="N2785">
        <v>56.4</v>
      </c>
      <c r="R2785">
        <v>271.06463100000002</v>
      </c>
      <c r="S2785" t="s">
        <v>204</v>
      </c>
      <c r="T2785" s="247">
        <v>45329.333715277775</v>
      </c>
    </row>
    <row r="2786" spans="1:20" x14ac:dyDescent="0.35">
      <c r="A2786" t="s">
        <v>104</v>
      </c>
      <c r="B2786" t="s">
        <v>105</v>
      </c>
      <c r="C2786" t="s">
        <v>97</v>
      </c>
      <c r="D2786" s="29">
        <v>45412</v>
      </c>
      <c r="E2786">
        <v>0</v>
      </c>
      <c r="F2786">
        <v>0</v>
      </c>
      <c r="G2786">
        <v>0</v>
      </c>
      <c r="H2786">
        <v>0</v>
      </c>
      <c r="L2786">
        <v>21.836880000000001</v>
      </c>
      <c r="M2786">
        <v>56.4</v>
      </c>
      <c r="N2786">
        <v>56.4</v>
      </c>
      <c r="R2786">
        <v>271.06463100000002</v>
      </c>
      <c r="S2786" t="s">
        <v>204</v>
      </c>
      <c r="T2786" s="247">
        <v>45329.333715277775</v>
      </c>
    </row>
    <row r="2787" spans="1:20" x14ac:dyDescent="0.35">
      <c r="A2787" t="s">
        <v>104</v>
      </c>
      <c r="B2787" t="s">
        <v>105</v>
      </c>
      <c r="C2787" t="s">
        <v>97</v>
      </c>
      <c r="D2787" s="29">
        <v>45413</v>
      </c>
      <c r="E2787">
        <v>0</v>
      </c>
      <c r="F2787">
        <v>0</v>
      </c>
      <c r="G2787">
        <v>0</v>
      </c>
      <c r="H2787">
        <v>0</v>
      </c>
      <c r="L2787">
        <v>21.836880000000001</v>
      </c>
      <c r="M2787">
        <v>56.4</v>
      </c>
      <c r="N2787">
        <v>56.4</v>
      </c>
      <c r="R2787">
        <v>271.06463100000002</v>
      </c>
      <c r="S2787" t="s">
        <v>204</v>
      </c>
      <c r="T2787" s="247">
        <v>45329.333715277775</v>
      </c>
    </row>
    <row r="2788" spans="1:20" x14ac:dyDescent="0.35">
      <c r="A2788" t="s">
        <v>104</v>
      </c>
      <c r="B2788" t="s">
        <v>105</v>
      </c>
      <c r="C2788" t="s">
        <v>97</v>
      </c>
      <c r="D2788" s="29">
        <v>45414</v>
      </c>
      <c r="E2788">
        <v>0</v>
      </c>
      <c r="F2788">
        <v>0</v>
      </c>
      <c r="G2788">
        <v>0</v>
      </c>
      <c r="H2788">
        <v>0</v>
      </c>
      <c r="L2788">
        <v>21.836880000000001</v>
      </c>
      <c r="M2788">
        <v>56.4</v>
      </c>
      <c r="N2788">
        <v>56.4</v>
      </c>
      <c r="R2788">
        <v>271.06463100000002</v>
      </c>
      <c r="S2788" t="s">
        <v>204</v>
      </c>
      <c r="T2788" s="247">
        <v>45329.333715277775</v>
      </c>
    </row>
    <row r="2789" spans="1:20" x14ac:dyDescent="0.35">
      <c r="A2789" t="s">
        <v>104</v>
      </c>
      <c r="B2789" t="s">
        <v>105</v>
      </c>
      <c r="C2789" t="s">
        <v>97</v>
      </c>
      <c r="D2789" s="29">
        <v>45415</v>
      </c>
      <c r="E2789">
        <v>0</v>
      </c>
      <c r="F2789">
        <v>0</v>
      </c>
      <c r="G2789">
        <v>0</v>
      </c>
      <c r="H2789">
        <v>0</v>
      </c>
      <c r="L2789">
        <v>21.836880000000001</v>
      </c>
      <c r="M2789">
        <v>56.4</v>
      </c>
      <c r="N2789">
        <v>56.4</v>
      </c>
      <c r="R2789">
        <v>271.06463100000002</v>
      </c>
      <c r="S2789" t="s">
        <v>204</v>
      </c>
      <c r="T2789" s="247">
        <v>45329.333726851852</v>
      </c>
    </row>
    <row r="2790" spans="1:20" x14ac:dyDescent="0.35">
      <c r="A2790" t="s">
        <v>104</v>
      </c>
      <c r="B2790" t="s">
        <v>105</v>
      </c>
      <c r="C2790" t="s">
        <v>97</v>
      </c>
      <c r="D2790" s="29">
        <v>45416</v>
      </c>
      <c r="E2790">
        <v>0</v>
      </c>
      <c r="F2790">
        <v>0</v>
      </c>
      <c r="G2790">
        <v>0</v>
      </c>
      <c r="H2790">
        <v>0</v>
      </c>
      <c r="L2790">
        <v>21.836880000000001</v>
      </c>
      <c r="M2790">
        <v>56.4</v>
      </c>
      <c r="N2790">
        <v>56.4</v>
      </c>
      <c r="R2790">
        <v>271.06463100000002</v>
      </c>
      <c r="S2790" t="s">
        <v>204</v>
      </c>
      <c r="T2790" s="247">
        <v>45329.333726851852</v>
      </c>
    </row>
    <row r="2791" spans="1:20" x14ac:dyDescent="0.35">
      <c r="A2791" t="s">
        <v>104</v>
      </c>
      <c r="B2791" t="s">
        <v>105</v>
      </c>
      <c r="C2791" t="s">
        <v>97</v>
      </c>
      <c r="D2791" s="29">
        <v>45417</v>
      </c>
      <c r="E2791">
        <v>0</v>
      </c>
      <c r="F2791">
        <v>0</v>
      </c>
      <c r="G2791">
        <v>0</v>
      </c>
      <c r="H2791">
        <v>0</v>
      </c>
      <c r="L2791">
        <v>21.836880000000001</v>
      </c>
      <c r="M2791">
        <v>56.4</v>
      </c>
      <c r="N2791">
        <v>56.4</v>
      </c>
      <c r="R2791">
        <v>271.06463100000002</v>
      </c>
      <c r="S2791" t="s">
        <v>204</v>
      </c>
      <c r="T2791" s="247">
        <v>45329.333726851852</v>
      </c>
    </row>
    <row r="2792" spans="1:20" x14ac:dyDescent="0.35">
      <c r="A2792" t="s">
        <v>104</v>
      </c>
      <c r="B2792" t="s">
        <v>105</v>
      </c>
      <c r="C2792" t="s">
        <v>97</v>
      </c>
      <c r="D2792" s="29">
        <v>45418</v>
      </c>
      <c r="E2792">
        <v>0</v>
      </c>
      <c r="F2792">
        <v>0</v>
      </c>
      <c r="G2792">
        <v>0</v>
      </c>
      <c r="H2792">
        <v>0</v>
      </c>
      <c r="L2792">
        <v>21.836880000000001</v>
      </c>
      <c r="M2792">
        <v>56.4</v>
      </c>
      <c r="N2792">
        <v>56.4</v>
      </c>
      <c r="R2792">
        <v>271.06463100000002</v>
      </c>
      <c r="S2792" t="s">
        <v>204</v>
      </c>
      <c r="T2792" s="247">
        <v>45329.333726851852</v>
      </c>
    </row>
    <row r="2793" spans="1:20" x14ac:dyDescent="0.35">
      <c r="A2793" t="s">
        <v>104</v>
      </c>
      <c r="B2793" t="s">
        <v>105</v>
      </c>
      <c r="C2793" t="s">
        <v>97</v>
      </c>
      <c r="D2793" s="29">
        <v>45419</v>
      </c>
      <c r="E2793">
        <v>0</v>
      </c>
      <c r="F2793">
        <v>0</v>
      </c>
      <c r="G2793">
        <v>0</v>
      </c>
      <c r="H2793">
        <v>0</v>
      </c>
      <c r="L2793">
        <v>21.836880000000001</v>
      </c>
      <c r="M2793">
        <v>56.4</v>
      </c>
      <c r="N2793">
        <v>56.4</v>
      </c>
      <c r="R2793">
        <v>271.06463100000002</v>
      </c>
      <c r="S2793" t="s">
        <v>204</v>
      </c>
      <c r="T2793" s="247">
        <v>45329.333726851852</v>
      </c>
    </row>
    <row r="2794" spans="1:20" x14ac:dyDescent="0.35">
      <c r="A2794" t="s">
        <v>104</v>
      </c>
      <c r="B2794" t="s">
        <v>105</v>
      </c>
      <c r="C2794" t="s">
        <v>97</v>
      </c>
      <c r="D2794" s="29">
        <v>45420</v>
      </c>
      <c r="E2794">
        <v>0</v>
      </c>
      <c r="F2794">
        <v>0</v>
      </c>
      <c r="G2794">
        <v>0</v>
      </c>
      <c r="H2794">
        <v>0</v>
      </c>
      <c r="L2794">
        <v>21.836880000000001</v>
      </c>
      <c r="M2794">
        <v>56.4</v>
      </c>
      <c r="N2794">
        <v>56.4</v>
      </c>
      <c r="R2794">
        <v>271.06463100000002</v>
      </c>
      <c r="S2794" t="s">
        <v>204</v>
      </c>
      <c r="T2794" s="247">
        <v>45329.333726851852</v>
      </c>
    </row>
    <row r="2795" spans="1:20" x14ac:dyDescent="0.35">
      <c r="A2795" t="s">
        <v>104</v>
      </c>
      <c r="B2795" t="s">
        <v>105</v>
      </c>
      <c r="C2795" t="s">
        <v>97</v>
      </c>
      <c r="D2795" s="29">
        <v>45421</v>
      </c>
      <c r="E2795">
        <v>0</v>
      </c>
      <c r="F2795">
        <v>0</v>
      </c>
      <c r="G2795">
        <v>0</v>
      </c>
      <c r="H2795">
        <v>0</v>
      </c>
      <c r="L2795">
        <v>21.836880000000001</v>
      </c>
      <c r="M2795">
        <v>56.4</v>
      </c>
      <c r="N2795">
        <v>56.4</v>
      </c>
      <c r="R2795">
        <v>271.06463100000002</v>
      </c>
      <c r="S2795" t="s">
        <v>204</v>
      </c>
      <c r="T2795" s="247">
        <v>45329.333726851852</v>
      </c>
    </row>
    <row r="2796" spans="1:20" x14ac:dyDescent="0.35">
      <c r="A2796" t="s">
        <v>104</v>
      </c>
      <c r="B2796" t="s">
        <v>105</v>
      </c>
      <c r="C2796" t="s">
        <v>97</v>
      </c>
      <c r="D2796" s="29">
        <v>45422</v>
      </c>
      <c r="E2796">
        <v>0</v>
      </c>
      <c r="F2796">
        <v>0</v>
      </c>
      <c r="G2796">
        <v>0</v>
      </c>
      <c r="H2796">
        <v>0</v>
      </c>
      <c r="L2796">
        <v>21.836880000000001</v>
      </c>
      <c r="M2796">
        <v>56.4</v>
      </c>
      <c r="N2796">
        <v>56.4</v>
      </c>
      <c r="R2796">
        <v>271.06463100000002</v>
      </c>
      <c r="S2796" t="s">
        <v>204</v>
      </c>
      <c r="T2796" s="247">
        <v>45329.333726851852</v>
      </c>
    </row>
    <row r="2797" spans="1:20" x14ac:dyDescent="0.35">
      <c r="A2797" t="s">
        <v>104</v>
      </c>
      <c r="B2797" t="s">
        <v>105</v>
      </c>
      <c r="C2797" t="s">
        <v>97</v>
      </c>
      <c r="D2797" s="29">
        <v>45423</v>
      </c>
      <c r="E2797">
        <v>0</v>
      </c>
      <c r="F2797">
        <v>0</v>
      </c>
      <c r="G2797">
        <v>0</v>
      </c>
      <c r="H2797">
        <v>0</v>
      </c>
      <c r="L2797">
        <v>21.836880000000001</v>
      </c>
      <c r="M2797">
        <v>56.4</v>
      </c>
      <c r="N2797">
        <v>56.4</v>
      </c>
      <c r="R2797">
        <v>271.06463100000002</v>
      </c>
      <c r="S2797" t="s">
        <v>204</v>
      </c>
      <c r="T2797" s="247">
        <v>45329.333726851852</v>
      </c>
    </row>
    <row r="2798" spans="1:20" x14ac:dyDescent="0.35">
      <c r="A2798" t="s">
        <v>104</v>
      </c>
      <c r="B2798" t="s">
        <v>105</v>
      </c>
      <c r="C2798" t="s">
        <v>97</v>
      </c>
      <c r="D2798" s="29">
        <v>45424</v>
      </c>
      <c r="E2798">
        <v>0</v>
      </c>
      <c r="F2798">
        <v>0</v>
      </c>
      <c r="G2798">
        <v>0</v>
      </c>
      <c r="H2798">
        <v>0</v>
      </c>
      <c r="L2798">
        <v>21.836880000000001</v>
      </c>
      <c r="M2798">
        <v>56.4</v>
      </c>
      <c r="N2798">
        <v>56.4</v>
      </c>
      <c r="R2798">
        <v>271.06463100000002</v>
      </c>
      <c r="S2798" t="s">
        <v>204</v>
      </c>
      <c r="T2798" s="247">
        <v>45329.333726851852</v>
      </c>
    </row>
    <row r="2799" spans="1:20" x14ac:dyDescent="0.35">
      <c r="A2799" t="s">
        <v>104</v>
      </c>
      <c r="B2799" t="s">
        <v>105</v>
      </c>
      <c r="C2799" t="s">
        <v>97</v>
      </c>
      <c r="D2799" s="29">
        <v>45425</v>
      </c>
      <c r="E2799">
        <v>0</v>
      </c>
      <c r="F2799">
        <v>0</v>
      </c>
      <c r="G2799">
        <v>0</v>
      </c>
      <c r="H2799">
        <v>0</v>
      </c>
      <c r="L2799">
        <v>21.836880000000001</v>
      </c>
      <c r="M2799">
        <v>56.4</v>
      </c>
      <c r="N2799">
        <v>56.4</v>
      </c>
      <c r="R2799">
        <v>271.06463100000002</v>
      </c>
      <c r="S2799" t="s">
        <v>204</v>
      </c>
      <c r="T2799" s="247">
        <v>45329.333726851852</v>
      </c>
    </row>
    <row r="2800" spans="1:20" x14ac:dyDescent="0.35">
      <c r="A2800" t="s">
        <v>104</v>
      </c>
      <c r="B2800" t="s">
        <v>105</v>
      </c>
      <c r="C2800" t="s">
        <v>97</v>
      </c>
      <c r="D2800" s="29">
        <v>45426</v>
      </c>
      <c r="E2800">
        <v>0</v>
      </c>
      <c r="F2800">
        <v>0</v>
      </c>
      <c r="G2800">
        <v>0</v>
      </c>
      <c r="H2800">
        <v>0</v>
      </c>
      <c r="L2800">
        <v>21.836880000000001</v>
      </c>
      <c r="M2800">
        <v>56.4</v>
      </c>
      <c r="N2800">
        <v>56.4</v>
      </c>
      <c r="R2800">
        <v>271.06463100000002</v>
      </c>
      <c r="S2800" t="s">
        <v>204</v>
      </c>
      <c r="T2800" s="247">
        <v>45329.333726851852</v>
      </c>
    </row>
    <row r="2801" spans="1:20" x14ac:dyDescent="0.35">
      <c r="A2801" t="s">
        <v>104</v>
      </c>
      <c r="B2801" t="s">
        <v>105</v>
      </c>
      <c r="C2801" t="s">
        <v>97</v>
      </c>
      <c r="D2801" s="29">
        <v>45427</v>
      </c>
      <c r="E2801">
        <v>0</v>
      </c>
      <c r="F2801">
        <v>0</v>
      </c>
      <c r="G2801">
        <v>0</v>
      </c>
      <c r="H2801">
        <v>0</v>
      </c>
      <c r="L2801">
        <v>21.836880000000001</v>
      </c>
      <c r="M2801">
        <v>56.4</v>
      </c>
      <c r="N2801">
        <v>56.4</v>
      </c>
      <c r="R2801">
        <v>271.06463100000002</v>
      </c>
      <c r="S2801" t="s">
        <v>204</v>
      </c>
      <c r="T2801" s="247">
        <v>45329.333726851852</v>
      </c>
    </row>
    <row r="2802" spans="1:20" x14ac:dyDescent="0.35">
      <c r="A2802" t="s">
        <v>104</v>
      </c>
      <c r="B2802" t="s">
        <v>105</v>
      </c>
      <c r="C2802" t="s">
        <v>97</v>
      </c>
      <c r="D2802" s="29">
        <v>45428</v>
      </c>
      <c r="E2802">
        <v>0</v>
      </c>
      <c r="F2802">
        <v>0</v>
      </c>
      <c r="G2802">
        <v>0</v>
      </c>
      <c r="H2802">
        <v>0</v>
      </c>
      <c r="L2802">
        <v>21.836880000000001</v>
      </c>
      <c r="M2802">
        <v>56.4</v>
      </c>
      <c r="N2802">
        <v>56.4</v>
      </c>
      <c r="R2802">
        <v>271.06463100000002</v>
      </c>
      <c r="S2802" t="s">
        <v>204</v>
      </c>
      <c r="T2802" s="247">
        <v>45329.333726851852</v>
      </c>
    </row>
    <row r="2803" spans="1:20" x14ac:dyDescent="0.35">
      <c r="A2803" t="s">
        <v>104</v>
      </c>
      <c r="B2803" t="s">
        <v>105</v>
      </c>
      <c r="C2803" t="s">
        <v>97</v>
      </c>
      <c r="D2803" s="29">
        <v>45429</v>
      </c>
      <c r="E2803">
        <v>0</v>
      </c>
      <c r="F2803">
        <v>0</v>
      </c>
      <c r="G2803">
        <v>0</v>
      </c>
      <c r="H2803">
        <v>0</v>
      </c>
      <c r="L2803">
        <v>21.836880000000001</v>
      </c>
      <c r="M2803">
        <v>56.4</v>
      </c>
      <c r="N2803">
        <v>56.4</v>
      </c>
      <c r="R2803">
        <v>271.06463100000002</v>
      </c>
      <c r="S2803" t="s">
        <v>204</v>
      </c>
      <c r="T2803" s="247">
        <v>45329.334074074075</v>
      </c>
    </row>
    <row r="2804" spans="1:20" x14ac:dyDescent="0.35">
      <c r="A2804" t="s">
        <v>104</v>
      </c>
      <c r="B2804" t="s">
        <v>105</v>
      </c>
      <c r="C2804" t="s">
        <v>97</v>
      </c>
      <c r="D2804" s="29">
        <v>45430</v>
      </c>
      <c r="E2804">
        <v>0</v>
      </c>
      <c r="F2804">
        <v>0</v>
      </c>
      <c r="G2804">
        <v>0</v>
      </c>
      <c r="H2804">
        <v>0</v>
      </c>
      <c r="L2804">
        <v>21.836880000000001</v>
      </c>
      <c r="M2804">
        <v>56.4</v>
      </c>
      <c r="N2804">
        <v>56.4</v>
      </c>
      <c r="R2804">
        <v>271.06463100000002</v>
      </c>
      <c r="S2804" t="s">
        <v>204</v>
      </c>
      <c r="T2804" s="247">
        <v>45329.334050925929</v>
      </c>
    </row>
    <row r="2805" spans="1:20" x14ac:dyDescent="0.35">
      <c r="A2805" t="s">
        <v>104</v>
      </c>
      <c r="B2805" t="s">
        <v>105</v>
      </c>
      <c r="C2805" t="s">
        <v>97</v>
      </c>
      <c r="D2805" s="29">
        <v>45431</v>
      </c>
      <c r="E2805">
        <v>0</v>
      </c>
      <c r="F2805">
        <v>0</v>
      </c>
      <c r="G2805">
        <v>0</v>
      </c>
      <c r="H2805">
        <v>0</v>
      </c>
      <c r="L2805">
        <v>21.836880000000001</v>
      </c>
      <c r="M2805">
        <v>56.4</v>
      </c>
      <c r="N2805">
        <v>56.4</v>
      </c>
      <c r="R2805">
        <v>271.06463100000002</v>
      </c>
      <c r="S2805" t="s">
        <v>204</v>
      </c>
      <c r="T2805" s="247">
        <v>45329.334097222221</v>
      </c>
    </row>
    <row r="2806" spans="1:20" x14ac:dyDescent="0.35">
      <c r="A2806" t="s">
        <v>104</v>
      </c>
      <c r="B2806" t="s">
        <v>105</v>
      </c>
      <c r="C2806" t="s">
        <v>97</v>
      </c>
      <c r="D2806" s="29">
        <v>45432</v>
      </c>
      <c r="E2806">
        <v>0</v>
      </c>
      <c r="F2806">
        <v>0</v>
      </c>
      <c r="G2806">
        <v>0</v>
      </c>
      <c r="H2806">
        <v>0</v>
      </c>
      <c r="L2806">
        <v>21.836880000000001</v>
      </c>
      <c r="M2806">
        <v>56.4</v>
      </c>
      <c r="N2806">
        <v>56.4</v>
      </c>
      <c r="R2806">
        <v>271.06463100000002</v>
      </c>
      <c r="S2806" t="s">
        <v>204</v>
      </c>
      <c r="T2806" s="247">
        <v>45329.334108796298</v>
      </c>
    </row>
    <row r="2807" spans="1:20" x14ac:dyDescent="0.35">
      <c r="A2807" t="s">
        <v>104</v>
      </c>
      <c r="B2807" t="s">
        <v>105</v>
      </c>
      <c r="C2807" t="s">
        <v>97</v>
      </c>
      <c r="D2807" s="29">
        <v>45433</v>
      </c>
      <c r="E2807">
        <v>1</v>
      </c>
      <c r="F2807">
        <v>1</v>
      </c>
      <c r="G2807">
        <v>1</v>
      </c>
      <c r="H2807">
        <v>1</v>
      </c>
      <c r="J2807">
        <v>0</v>
      </c>
      <c r="K2807">
        <v>0</v>
      </c>
      <c r="L2807">
        <v>21.836880000000001</v>
      </c>
      <c r="M2807">
        <v>56.4</v>
      </c>
      <c r="N2807">
        <v>56.4</v>
      </c>
      <c r="R2807">
        <v>271.06463100000002</v>
      </c>
      <c r="S2807" t="s">
        <v>204</v>
      </c>
      <c r="T2807" s="247">
        <v>45335.333460648151</v>
      </c>
    </row>
    <row r="2808" spans="1:20" x14ac:dyDescent="0.35">
      <c r="A2808" t="s">
        <v>104</v>
      </c>
      <c r="B2808" t="s">
        <v>105</v>
      </c>
      <c r="C2808" t="s">
        <v>97</v>
      </c>
      <c r="D2808" s="29">
        <v>45434</v>
      </c>
      <c r="E2808">
        <v>1</v>
      </c>
      <c r="F2808">
        <v>0.4047</v>
      </c>
      <c r="G2808">
        <v>1</v>
      </c>
      <c r="H2808">
        <v>0.95199999999999996</v>
      </c>
      <c r="J2808">
        <v>0</v>
      </c>
      <c r="K2808">
        <v>13</v>
      </c>
      <c r="L2808">
        <v>21.836880000000001</v>
      </c>
      <c r="M2808">
        <v>56.4</v>
      </c>
      <c r="N2808">
        <v>56.4</v>
      </c>
      <c r="R2808">
        <v>271.06463100000002</v>
      </c>
      <c r="S2808" t="s">
        <v>204</v>
      </c>
      <c r="T2808" s="247">
        <v>45335.333460648151</v>
      </c>
    </row>
    <row r="2809" spans="1:20" x14ac:dyDescent="0.35">
      <c r="A2809" t="s">
        <v>104</v>
      </c>
      <c r="B2809" t="s">
        <v>105</v>
      </c>
      <c r="C2809" t="s">
        <v>97</v>
      </c>
      <c r="D2809" s="29">
        <v>45435</v>
      </c>
      <c r="E2809">
        <v>0</v>
      </c>
      <c r="F2809">
        <v>0</v>
      </c>
      <c r="G2809">
        <v>0</v>
      </c>
      <c r="H2809">
        <v>0</v>
      </c>
      <c r="L2809">
        <v>21.836880000000001</v>
      </c>
      <c r="M2809">
        <v>56.4</v>
      </c>
      <c r="N2809">
        <v>56.4</v>
      </c>
      <c r="R2809">
        <v>271.06463100000002</v>
      </c>
      <c r="S2809" t="s">
        <v>204</v>
      </c>
      <c r="T2809" s="247">
        <v>45329.333854166667</v>
      </c>
    </row>
    <row r="2810" spans="1:20" x14ac:dyDescent="0.35">
      <c r="A2810" t="s">
        <v>104</v>
      </c>
      <c r="B2810" t="s">
        <v>105</v>
      </c>
      <c r="C2810" t="s">
        <v>97</v>
      </c>
      <c r="D2810" s="29">
        <v>45436</v>
      </c>
      <c r="E2810">
        <v>0</v>
      </c>
      <c r="F2810">
        <v>0</v>
      </c>
      <c r="G2810">
        <v>0</v>
      </c>
      <c r="H2810">
        <v>0</v>
      </c>
      <c r="L2810">
        <v>21.836880000000001</v>
      </c>
      <c r="M2810">
        <v>56.4</v>
      </c>
      <c r="N2810">
        <v>56.4</v>
      </c>
      <c r="R2810">
        <v>271.06463100000002</v>
      </c>
      <c r="S2810" t="s">
        <v>204</v>
      </c>
      <c r="T2810" s="247">
        <v>45329.333912037036</v>
      </c>
    </row>
    <row r="2811" spans="1:20" x14ac:dyDescent="0.35">
      <c r="A2811" t="s">
        <v>104</v>
      </c>
      <c r="B2811" t="s">
        <v>105</v>
      </c>
      <c r="C2811" t="s">
        <v>97</v>
      </c>
      <c r="D2811" s="29">
        <v>45437</v>
      </c>
      <c r="E2811">
        <v>0</v>
      </c>
      <c r="F2811">
        <v>0</v>
      </c>
      <c r="G2811">
        <v>0</v>
      </c>
      <c r="H2811">
        <v>0</v>
      </c>
      <c r="L2811">
        <v>21.836880000000001</v>
      </c>
      <c r="M2811">
        <v>56.4</v>
      </c>
      <c r="N2811">
        <v>56.4</v>
      </c>
      <c r="R2811">
        <v>271.06463100000002</v>
      </c>
      <c r="S2811" t="s">
        <v>204</v>
      </c>
      <c r="T2811" s="247">
        <v>45329.333993055552</v>
      </c>
    </row>
    <row r="2812" spans="1:20" x14ac:dyDescent="0.35">
      <c r="A2812" t="s">
        <v>104</v>
      </c>
      <c r="B2812" t="s">
        <v>105</v>
      </c>
      <c r="C2812" t="s">
        <v>97</v>
      </c>
      <c r="D2812" s="29">
        <v>45438</v>
      </c>
      <c r="E2812">
        <v>0</v>
      </c>
      <c r="F2812">
        <v>0</v>
      </c>
      <c r="G2812">
        <v>0</v>
      </c>
      <c r="H2812">
        <v>0</v>
      </c>
      <c r="L2812">
        <v>21.836880000000001</v>
      </c>
      <c r="M2812">
        <v>56.4</v>
      </c>
      <c r="N2812">
        <v>56.4</v>
      </c>
      <c r="R2812">
        <v>271.06463100000002</v>
      </c>
      <c r="S2812" t="s">
        <v>204</v>
      </c>
      <c r="T2812" s="247">
        <v>45329.333819444444</v>
      </c>
    </row>
    <row r="2813" spans="1:20" x14ac:dyDescent="0.35">
      <c r="A2813" t="s">
        <v>104</v>
      </c>
      <c r="B2813" t="s">
        <v>105</v>
      </c>
      <c r="C2813" t="s">
        <v>97</v>
      </c>
      <c r="D2813" s="29">
        <v>45439</v>
      </c>
      <c r="E2813">
        <v>0</v>
      </c>
      <c r="F2813">
        <v>0</v>
      </c>
      <c r="G2813">
        <v>0</v>
      </c>
      <c r="H2813">
        <v>0</v>
      </c>
      <c r="L2813">
        <v>21.836880000000001</v>
      </c>
      <c r="M2813">
        <v>56.4</v>
      </c>
      <c r="N2813">
        <v>56.4</v>
      </c>
      <c r="R2813">
        <v>271.06463100000002</v>
      </c>
      <c r="S2813" t="s">
        <v>204</v>
      </c>
      <c r="T2813" s="247">
        <v>45329.333935185183</v>
      </c>
    </row>
    <row r="2814" spans="1:20" x14ac:dyDescent="0.35">
      <c r="A2814" t="s">
        <v>104</v>
      </c>
      <c r="B2814" t="s">
        <v>105</v>
      </c>
      <c r="C2814" t="s">
        <v>97</v>
      </c>
      <c r="D2814" s="29">
        <v>45440</v>
      </c>
      <c r="E2814">
        <v>0</v>
      </c>
      <c r="F2814">
        <v>0</v>
      </c>
      <c r="G2814">
        <v>0</v>
      </c>
      <c r="H2814">
        <v>0</v>
      </c>
      <c r="L2814">
        <v>21.836880000000001</v>
      </c>
      <c r="M2814">
        <v>56.4</v>
      </c>
      <c r="N2814">
        <v>56.4</v>
      </c>
      <c r="R2814">
        <v>271.06463100000002</v>
      </c>
      <c r="S2814" t="s">
        <v>204</v>
      </c>
      <c r="T2814" s="247">
        <v>45329.334016203706</v>
      </c>
    </row>
    <row r="2815" spans="1:20" x14ac:dyDescent="0.35">
      <c r="A2815" t="s">
        <v>104</v>
      </c>
      <c r="B2815" t="s">
        <v>105</v>
      </c>
      <c r="C2815" t="s">
        <v>97</v>
      </c>
      <c r="D2815" s="29">
        <v>45441</v>
      </c>
      <c r="E2815">
        <v>0</v>
      </c>
      <c r="F2815">
        <v>0</v>
      </c>
      <c r="G2815">
        <v>0</v>
      </c>
      <c r="H2815">
        <v>0</v>
      </c>
      <c r="L2815">
        <v>21.836880000000001</v>
      </c>
      <c r="M2815">
        <v>56.4</v>
      </c>
      <c r="N2815">
        <v>56.4</v>
      </c>
      <c r="R2815">
        <v>271.06463100000002</v>
      </c>
      <c r="S2815" t="s">
        <v>204</v>
      </c>
      <c r="T2815" s="247">
        <v>45329.333738425928</v>
      </c>
    </row>
    <row r="2816" spans="1:20" x14ac:dyDescent="0.35">
      <c r="A2816" t="s">
        <v>104</v>
      </c>
      <c r="B2816" t="s">
        <v>105</v>
      </c>
      <c r="C2816" t="s">
        <v>97</v>
      </c>
      <c r="D2816" s="29">
        <v>45442</v>
      </c>
      <c r="E2816">
        <v>0.4047</v>
      </c>
      <c r="F2816">
        <v>0</v>
      </c>
      <c r="G2816">
        <v>0.95199999999999996</v>
      </c>
      <c r="H2816">
        <v>0.91879999999999995</v>
      </c>
      <c r="J2816">
        <v>13</v>
      </c>
      <c r="K2816">
        <v>22</v>
      </c>
      <c r="L2816">
        <v>21.836880000000001</v>
      </c>
      <c r="M2816">
        <v>56.4</v>
      </c>
      <c r="N2816">
        <v>56.4</v>
      </c>
      <c r="R2816">
        <v>271.06463100000002</v>
      </c>
      <c r="S2816" t="s">
        <v>204</v>
      </c>
      <c r="T2816" s="247">
        <v>45335.333460648151</v>
      </c>
    </row>
    <row r="2817" spans="1:20" x14ac:dyDescent="0.35">
      <c r="A2817" t="s">
        <v>104</v>
      </c>
      <c r="B2817" t="s">
        <v>105</v>
      </c>
      <c r="C2817" t="s">
        <v>97</v>
      </c>
      <c r="D2817" s="29">
        <v>45443</v>
      </c>
      <c r="E2817">
        <v>0</v>
      </c>
      <c r="F2817">
        <v>0</v>
      </c>
      <c r="G2817">
        <v>0</v>
      </c>
      <c r="H2817">
        <v>0</v>
      </c>
      <c r="L2817">
        <v>21.836880000000001</v>
      </c>
      <c r="M2817">
        <v>56.4</v>
      </c>
      <c r="N2817">
        <v>56.4</v>
      </c>
      <c r="R2817">
        <v>271.06463100000002</v>
      </c>
      <c r="S2817" t="s">
        <v>204</v>
      </c>
      <c r="T2817" s="247">
        <v>45329.334108796298</v>
      </c>
    </row>
    <row r="2818" spans="1:20" x14ac:dyDescent="0.35">
      <c r="A2818" t="s">
        <v>104</v>
      </c>
      <c r="B2818" t="s">
        <v>105</v>
      </c>
      <c r="C2818" t="s">
        <v>97</v>
      </c>
      <c r="D2818" s="29">
        <v>45444</v>
      </c>
      <c r="E2818">
        <v>0</v>
      </c>
      <c r="F2818">
        <v>0</v>
      </c>
      <c r="G2818">
        <v>0</v>
      </c>
      <c r="H2818">
        <v>0</v>
      </c>
      <c r="L2818">
        <v>21.836880000000001</v>
      </c>
      <c r="M2818">
        <v>56.4</v>
      </c>
      <c r="N2818">
        <v>56.4</v>
      </c>
      <c r="R2818">
        <v>271.06463100000002</v>
      </c>
      <c r="S2818" t="s">
        <v>204</v>
      </c>
      <c r="T2818" s="247">
        <v>45329.334108796298</v>
      </c>
    </row>
    <row r="2819" spans="1:20" x14ac:dyDescent="0.35">
      <c r="A2819" t="s">
        <v>104</v>
      </c>
      <c r="B2819" t="s">
        <v>105</v>
      </c>
      <c r="C2819" t="s">
        <v>97</v>
      </c>
      <c r="D2819" s="29">
        <v>45445</v>
      </c>
      <c r="E2819">
        <v>0</v>
      </c>
      <c r="F2819">
        <v>0</v>
      </c>
      <c r="G2819">
        <v>0</v>
      </c>
      <c r="H2819">
        <v>0</v>
      </c>
      <c r="L2819">
        <v>21.836880000000001</v>
      </c>
      <c r="M2819">
        <v>56.4</v>
      </c>
      <c r="N2819">
        <v>56.4</v>
      </c>
      <c r="R2819">
        <v>271.06463100000002</v>
      </c>
      <c r="S2819" t="s">
        <v>204</v>
      </c>
      <c r="T2819" s="247">
        <v>45329.334108796298</v>
      </c>
    </row>
    <row r="2820" spans="1:20" x14ac:dyDescent="0.35">
      <c r="A2820" t="s">
        <v>104</v>
      </c>
      <c r="B2820" t="s">
        <v>105</v>
      </c>
      <c r="C2820" t="s">
        <v>97</v>
      </c>
      <c r="D2820" s="29">
        <v>45446</v>
      </c>
      <c r="E2820">
        <v>0</v>
      </c>
      <c r="F2820">
        <v>0</v>
      </c>
      <c r="G2820">
        <v>0</v>
      </c>
      <c r="H2820">
        <v>0</v>
      </c>
      <c r="L2820">
        <v>21.836880000000001</v>
      </c>
      <c r="M2820">
        <v>56.4</v>
      </c>
      <c r="N2820">
        <v>56.4</v>
      </c>
      <c r="R2820">
        <v>271.06463100000002</v>
      </c>
      <c r="S2820" t="s">
        <v>204</v>
      </c>
      <c r="T2820" s="247">
        <v>45329.334108796298</v>
      </c>
    </row>
    <row r="2821" spans="1:20" x14ac:dyDescent="0.35">
      <c r="A2821" t="s">
        <v>104</v>
      </c>
      <c r="B2821" t="s">
        <v>105</v>
      </c>
      <c r="C2821" t="s">
        <v>97</v>
      </c>
      <c r="D2821" s="29">
        <v>45447</v>
      </c>
      <c r="E2821">
        <v>0</v>
      </c>
      <c r="F2821">
        <v>0</v>
      </c>
      <c r="G2821">
        <v>0</v>
      </c>
      <c r="H2821">
        <v>0</v>
      </c>
      <c r="L2821">
        <v>21.836880000000001</v>
      </c>
      <c r="M2821">
        <v>56.4</v>
      </c>
      <c r="N2821">
        <v>56.4</v>
      </c>
      <c r="R2821">
        <v>271.06463100000002</v>
      </c>
      <c r="S2821" t="s">
        <v>204</v>
      </c>
      <c r="T2821" s="247">
        <v>45329.334108796298</v>
      </c>
    </row>
    <row r="2822" spans="1:20" x14ac:dyDescent="0.35">
      <c r="A2822" t="s">
        <v>104</v>
      </c>
      <c r="B2822" t="s">
        <v>105</v>
      </c>
      <c r="C2822" t="s">
        <v>97</v>
      </c>
      <c r="D2822" s="29">
        <v>45448</v>
      </c>
      <c r="E2822">
        <v>0</v>
      </c>
      <c r="F2822">
        <v>0</v>
      </c>
      <c r="G2822">
        <v>0</v>
      </c>
      <c r="H2822">
        <v>0</v>
      </c>
      <c r="L2822">
        <v>21.836880000000001</v>
      </c>
      <c r="M2822">
        <v>56.4</v>
      </c>
      <c r="N2822">
        <v>56.4</v>
      </c>
      <c r="R2822">
        <v>271.06463100000002</v>
      </c>
      <c r="S2822" t="s">
        <v>204</v>
      </c>
      <c r="T2822" s="247">
        <v>45329.334108796298</v>
      </c>
    </row>
    <row r="2823" spans="1:20" x14ac:dyDescent="0.35">
      <c r="A2823" t="s">
        <v>104</v>
      </c>
      <c r="B2823" t="s">
        <v>105</v>
      </c>
      <c r="C2823" t="s">
        <v>97</v>
      </c>
      <c r="D2823" s="29">
        <v>45449</v>
      </c>
      <c r="E2823">
        <v>0</v>
      </c>
      <c r="F2823">
        <v>0</v>
      </c>
      <c r="G2823">
        <v>0</v>
      </c>
      <c r="H2823">
        <v>0</v>
      </c>
      <c r="L2823">
        <v>21.836880000000001</v>
      </c>
      <c r="M2823">
        <v>56.4</v>
      </c>
      <c r="N2823">
        <v>56.4</v>
      </c>
      <c r="R2823">
        <v>271.06463100000002</v>
      </c>
      <c r="S2823" t="s">
        <v>204</v>
      </c>
      <c r="T2823" s="247">
        <v>45329.334108796298</v>
      </c>
    </row>
    <row r="2824" spans="1:20" x14ac:dyDescent="0.35">
      <c r="A2824" t="s">
        <v>104</v>
      </c>
      <c r="B2824" t="s">
        <v>105</v>
      </c>
      <c r="C2824" t="s">
        <v>97</v>
      </c>
      <c r="D2824" s="29">
        <v>45450</v>
      </c>
      <c r="E2824">
        <v>0</v>
      </c>
      <c r="F2824">
        <v>0</v>
      </c>
      <c r="G2824">
        <v>0</v>
      </c>
      <c r="H2824">
        <v>0</v>
      </c>
      <c r="L2824">
        <v>21.836880000000001</v>
      </c>
      <c r="M2824">
        <v>56.4</v>
      </c>
      <c r="N2824">
        <v>56.4</v>
      </c>
      <c r="R2824">
        <v>271.06463100000002</v>
      </c>
      <c r="S2824" t="s">
        <v>204</v>
      </c>
      <c r="T2824" s="247">
        <v>45329.334108796298</v>
      </c>
    </row>
    <row r="2825" spans="1:20" x14ac:dyDescent="0.35">
      <c r="A2825" t="s">
        <v>104</v>
      </c>
      <c r="B2825" t="s">
        <v>105</v>
      </c>
      <c r="C2825" t="s">
        <v>97</v>
      </c>
      <c r="D2825" s="29">
        <v>45451</v>
      </c>
      <c r="E2825">
        <v>0</v>
      </c>
      <c r="F2825">
        <v>0</v>
      </c>
      <c r="G2825">
        <v>0</v>
      </c>
      <c r="H2825">
        <v>0</v>
      </c>
      <c r="L2825">
        <v>21.836880000000001</v>
      </c>
      <c r="M2825">
        <v>56.4</v>
      </c>
      <c r="N2825">
        <v>56.4</v>
      </c>
      <c r="R2825">
        <v>271.06463100000002</v>
      </c>
      <c r="S2825" t="s">
        <v>204</v>
      </c>
      <c r="T2825" s="247">
        <v>45329.334108796298</v>
      </c>
    </row>
    <row r="2826" spans="1:20" x14ac:dyDescent="0.35">
      <c r="A2826" t="s">
        <v>104</v>
      </c>
      <c r="B2826" t="s">
        <v>105</v>
      </c>
      <c r="C2826" t="s">
        <v>97</v>
      </c>
      <c r="D2826" s="29">
        <v>45452</v>
      </c>
      <c r="E2826">
        <v>0</v>
      </c>
      <c r="F2826">
        <v>0</v>
      </c>
      <c r="G2826">
        <v>0</v>
      </c>
      <c r="H2826">
        <v>0</v>
      </c>
      <c r="L2826">
        <v>21.836880000000001</v>
      </c>
      <c r="M2826">
        <v>56.4</v>
      </c>
      <c r="N2826">
        <v>56.4</v>
      </c>
      <c r="R2826">
        <v>271.06463100000002</v>
      </c>
      <c r="S2826" t="s">
        <v>204</v>
      </c>
      <c r="T2826" s="247">
        <v>45329.334108796298</v>
      </c>
    </row>
    <row r="2827" spans="1:20" x14ac:dyDescent="0.35">
      <c r="A2827" t="s">
        <v>104</v>
      </c>
      <c r="B2827" t="s">
        <v>105</v>
      </c>
      <c r="C2827" t="s">
        <v>97</v>
      </c>
      <c r="D2827" s="29">
        <v>45453</v>
      </c>
      <c r="E2827">
        <v>0</v>
      </c>
      <c r="F2827">
        <v>0</v>
      </c>
      <c r="G2827">
        <v>0</v>
      </c>
      <c r="H2827">
        <v>0</v>
      </c>
      <c r="L2827">
        <v>21.836880000000001</v>
      </c>
      <c r="M2827">
        <v>56.4</v>
      </c>
      <c r="N2827">
        <v>56.4</v>
      </c>
      <c r="R2827">
        <v>271.06463100000002</v>
      </c>
      <c r="S2827" t="s">
        <v>204</v>
      </c>
      <c r="T2827" s="247">
        <v>45329.334108796298</v>
      </c>
    </row>
    <row r="2828" spans="1:20" x14ac:dyDescent="0.35">
      <c r="A2828" t="s">
        <v>104</v>
      </c>
      <c r="B2828" t="s">
        <v>105</v>
      </c>
      <c r="C2828" t="s">
        <v>97</v>
      </c>
      <c r="D2828" s="29">
        <v>45454</v>
      </c>
      <c r="E2828">
        <v>0</v>
      </c>
      <c r="F2828">
        <v>0</v>
      </c>
      <c r="G2828">
        <v>0</v>
      </c>
      <c r="H2828">
        <v>0</v>
      </c>
      <c r="L2828">
        <v>21.836880000000001</v>
      </c>
      <c r="M2828">
        <v>56.4</v>
      </c>
      <c r="N2828">
        <v>56.4</v>
      </c>
      <c r="R2828">
        <v>271.06463100000002</v>
      </c>
      <c r="S2828" t="s">
        <v>204</v>
      </c>
      <c r="T2828" s="247">
        <v>45329.334108796298</v>
      </c>
    </row>
    <row r="2829" spans="1:20" x14ac:dyDescent="0.35">
      <c r="A2829" t="s">
        <v>104</v>
      </c>
      <c r="B2829" t="s">
        <v>105</v>
      </c>
      <c r="C2829" t="s">
        <v>97</v>
      </c>
      <c r="D2829" s="29">
        <v>45455</v>
      </c>
      <c r="E2829">
        <v>0</v>
      </c>
      <c r="F2829">
        <v>0</v>
      </c>
      <c r="G2829">
        <v>0</v>
      </c>
      <c r="H2829">
        <v>0</v>
      </c>
      <c r="L2829">
        <v>21.836880000000001</v>
      </c>
      <c r="M2829">
        <v>56.4</v>
      </c>
      <c r="N2829">
        <v>56.4</v>
      </c>
      <c r="R2829">
        <v>271.06463100000002</v>
      </c>
      <c r="S2829" t="s">
        <v>204</v>
      </c>
      <c r="T2829" s="247">
        <v>45329.334108796298</v>
      </c>
    </row>
    <row r="2830" spans="1:20" x14ac:dyDescent="0.35">
      <c r="A2830" t="s">
        <v>104</v>
      </c>
      <c r="B2830" t="s">
        <v>105</v>
      </c>
      <c r="C2830" t="s">
        <v>97</v>
      </c>
      <c r="D2830" s="29">
        <v>45456</v>
      </c>
      <c r="E2830">
        <v>0</v>
      </c>
      <c r="F2830">
        <v>0</v>
      </c>
      <c r="G2830">
        <v>0</v>
      </c>
      <c r="H2830">
        <v>0</v>
      </c>
      <c r="L2830">
        <v>21.836880000000001</v>
      </c>
      <c r="M2830">
        <v>56.4</v>
      </c>
      <c r="N2830">
        <v>56.4</v>
      </c>
      <c r="R2830">
        <v>271.06463100000002</v>
      </c>
      <c r="S2830" t="s">
        <v>204</v>
      </c>
      <c r="T2830" s="247">
        <v>45329.334108796298</v>
      </c>
    </row>
    <row r="2831" spans="1:20" x14ac:dyDescent="0.35">
      <c r="A2831" t="s">
        <v>104</v>
      </c>
      <c r="B2831" t="s">
        <v>105</v>
      </c>
      <c r="C2831" t="s">
        <v>97</v>
      </c>
      <c r="D2831" s="29">
        <v>45457</v>
      </c>
      <c r="E2831">
        <v>0</v>
      </c>
      <c r="F2831">
        <v>0</v>
      </c>
      <c r="G2831">
        <v>0</v>
      </c>
      <c r="H2831">
        <v>0</v>
      </c>
      <c r="L2831">
        <v>21.836880000000001</v>
      </c>
      <c r="M2831">
        <v>56.4</v>
      </c>
      <c r="N2831">
        <v>56.4</v>
      </c>
      <c r="R2831">
        <v>271.06463100000002</v>
      </c>
      <c r="S2831" t="s">
        <v>204</v>
      </c>
      <c r="T2831" s="247">
        <v>45329.334108796298</v>
      </c>
    </row>
    <row r="2832" spans="1:20" x14ac:dyDescent="0.35">
      <c r="A2832" t="s">
        <v>104</v>
      </c>
      <c r="B2832" t="s">
        <v>105</v>
      </c>
      <c r="C2832" t="s">
        <v>97</v>
      </c>
      <c r="D2832" s="29">
        <v>45458</v>
      </c>
      <c r="E2832">
        <v>0</v>
      </c>
      <c r="F2832">
        <v>0</v>
      </c>
      <c r="G2832">
        <v>0</v>
      </c>
      <c r="H2832">
        <v>0</v>
      </c>
      <c r="L2832">
        <v>21.836880000000001</v>
      </c>
      <c r="M2832">
        <v>56.4</v>
      </c>
      <c r="N2832">
        <v>56.4</v>
      </c>
      <c r="R2832">
        <v>271.06463100000002</v>
      </c>
      <c r="S2832" t="s">
        <v>204</v>
      </c>
      <c r="T2832" s="247">
        <v>45329.334108796298</v>
      </c>
    </row>
    <row r="2833" spans="1:20" x14ac:dyDescent="0.35">
      <c r="A2833" t="s">
        <v>104</v>
      </c>
      <c r="B2833" t="s">
        <v>105</v>
      </c>
      <c r="C2833" t="s">
        <v>97</v>
      </c>
      <c r="D2833" s="29">
        <v>45459</v>
      </c>
      <c r="E2833">
        <v>0</v>
      </c>
      <c r="F2833">
        <v>0</v>
      </c>
      <c r="G2833">
        <v>0</v>
      </c>
      <c r="H2833">
        <v>0</v>
      </c>
      <c r="L2833">
        <v>21.836880000000001</v>
      </c>
      <c r="M2833">
        <v>56.4</v>
      </c>
      <c r="N2833">
        <v>56.4</v>
      </c>
      <c r="R2833">
        <v>271.06463100000002</v>
      </c>
      <c r="S2833" t="s">
        <v>204</v>
      </c>
      <c r="T2833" s="247">
        <v>45329.334108796298</v>
      </c>
    </row>
    <row r="2834" spans="1:20" x14ac:dyDescent="0.35">
      <c r="A2834" t="s">
        <v>104</v>
      </c>
      <c r="B2834" t="s">
        <v>105</v>
      </c>
      <c r="C2834" t="s">
        <v>97</v>
      </c>
      <c r="D2834" s="29">
        <v>45460</v>
      </c>
      <c r="E2834">
        <v>0</v>
      </c>
      <c r="F2834">
        <v>0</v>
      </c>
      <c r="G2834">
        <v>0</v>
      </c>
      <c r="H2834">
        <v>0</v>
      </c>
      <c r="L2834">
        <v>21.836880000000001</v>
      </c>
      <c r="M2834">
        <v>56.4</v>
      </c>
      <c r="N2834">
        <v>56.4</v>
      </c>
      <c r="R2834">
        <v>271.06463100000002</v>
      </c>
      <c r="S2834" t="s">
        <v>204</v>
      </c>
      <c r="T2834" s="247">
        <v>45329.334120370368</v>
      </c>
    </row>
    <row r="2835" spans="1:20" x14ac:dyDescent="0.35">
      <c r="A2835" t="s">
        <v>104</v>
      </c>
      <c r="B2835" t="s">
        <v>105</v>
      </c>
      <c r="C2835" t="s">
        <v>97</v>
      </c>
      <c r="D2835" s="29">
        <v>45461</v>
      </c>
      <c r="E2835">
        <v>0</v>
      </c>
      <c r="F2835">
        <v>0</v>
      </c>
      <c r="G2835">
        <v>0</v>
      </c>
      <c r="H2835">
        <v>0</v>
      </c>
      <c r="L2835">
        <v>21.836880000000001</v>
      </c>
      <c r="M2835">
        <v>56.4</v>
      </c>
      <c r="N2835">
        <v>56.4</v>
      </c>
      <c r="R2835">
        <v>271.06463100000002</v>
      </c>
      <c r="S2835" t="s">
        <v>204</v>
      </c>
      <c r="T2835" s="247">
        <v>45329.334120370368</v>
      </c>
    </row>
    <row r="2836" spans="1:20" x14ac:dyDescent="0.35">
      <c r="A2836" t="s">
        <v>104</v>
      </c>
      <c r="B2836" t="s">
        <v>105</v>
      </c>
      <c r="C2836" t="s">
        <v>97</v>
      </c>
      <c r="D2836" s="29">
        <v>45462</v>
      </c>
      <c r="E2836">
        <v>0</v>
      </c>
      <c r="F2836">
        <v>0</v>
      </c>
      <c r="G2836">
        <v>0</v>
      </c>
      <c r="H2836">
        <v>0</v>
      </c>
      <c r="L2836">
        <v>21.836880000000001</v>
      </c>
      <c r="M2836">
        <v>56.4</v>
      </c>
      <c r="N2836">
        <v>56.4</v>
      </c>
      <c r="R2836">
        <v>271.06463100000002</v>
      </c>
      <c r="S2836" t="s">
        <v>204</v>
      </c>
      <c r="T2836" s="247">
        <v>45329.334108796298</v>
      </c>
    </row>
    <row r="2837" spans="1:20" x14ac:dyDescent="0.35">
      <c r="A2837" t="s">
        <v>104</v>
      </c>
      <c r="B2837" t="s">
        <v>105</v>
      </c>
      <c r="C2837" t="s">
        <v>97</v>
      </c>
      <c r="D2837" s="29">
        <v>45463</v>
      </c>
      <c r="E2837">
        <v>0</v>
      </c>
      <c r="F2837">
        <v>0</v>
      </c>
      <c r="G2837">
        <v>0</v>
      </c>
      <c r="H2837">
        <v>0</v>
      </c>
      <c r="L2837">
        <v>21.836880000000001</v>
      </c>
      <c r="M2837">
        <v>56.4</v>
      </c>
      <c r="N2837">
        <v>56.4</v>
      </c>
      <c r="R2837">
        <v>271.06463100000002</v>
      </c>
      <c r="S2837" t="s">
        <v>204</v>
      </c>
      <c r="T2837" s="247">
        <v>45329.334120370368</v>
      </c>
    </row>
    <row r="2838" spans="1:20" x14ac:dyDescent="0.35">
      <c r="A2838" t="s">
        <v>104</v>
      </c>
      <c r="B2838" t="s">
        <v>105</v>
      </c>
      <c r="C2838" t="s">
        <v>97</v>
      </c>
      <c r="D2838" s="29">
        <v>45464</v>
      </c>
      <c r="E2838">
        <v>0</v>
      </c>
      <c r="F2838">
        <v>0</v>
      </c>
      <c r="G2838">
        <v>0</v>
      </c>
      <c r="H2838">
        <v>0</v>
      </c>
      <c r="L2838">
        <v>21.836880000000001</v>
      </c>
      <c r="M2838">
        <v>56.4</v>
      </c>
      <c r="N2838">
        <v>56.4</v>
      </c>
      <c r="R2838">
        <v>271.06463100000002</v>
      </c>
      <c r="S2838" t="s">
        <v>204</v>
      </c>
      <c r="T2838" s="247">
        <v>45329.334120370368</v>
      </c>
    </row>
    <row r="2839" spans="1:20" x14ac:dyDescent="0.35">
      <c r="A2839" t="s">
        <v>104</v>
      </c>
      <c r="B2839" t="s">
        <v>105</v>
      </c>
      <c r="C2839" t="s">
        <v>97</v>
      </c>
      <c r="D2839" s="29">
        <v>45465</v>
      </c>
      <c r="E2839">
        <v>0</v>
      </c>
      <c r="F2839">
        <v>0</v>
      </c>
      <c r="G2839">
        <v>0</v>
      </c>
      <c r="H2839">
        <v>0</v>
      </c>
      <c r="L2839">
        <v>21.836880000000001</v>
      </c>
      <c r="M2839">
        <v>56.4</v>
      </c>
      <c r="N2839">
        <v>56.4</v>
      </c>
      <c r="R2839">
        <v>271.06463100000002</v>
      </c>
      <c r="S2839" t="s">
        <v>204</v>
      </c>
      <c r="T2839" s="247">
        <v>45329.334120370368</v>
      </c>
    </row>
    <row r="2840" spans="1:20" x14ac:dyDescent="0.35">
      <c r="A2840" t="s">
        <v>104</v>
      </c>
      <c r="B2840" t="s">
        <v>105</v>
      </c>
      <c r="C2840" t="s">
        <v>97</v>
      </c>
      <c r="D2840" s="29">
        <v>45466</v>
      </c>
      <c r="E2840">
        <v>0</v>
      </c>
      <c r="F2840">
        <v>0</v>
      </c>
      <c r="G2840">
        <v>0</v>
      </c>
      <c r="H2840">
        <v>0</v>
      </c>
      <c r="L2840">
        <v>21.836880000000001</v>
      </c>
      <c r="M2840">
        <v>56.4</v>
      </c>
      <c r="N2840">
        <v>56.4</v>
      </c>
      <c r="R2840">
        <v>271.06463100000002</v>
      </c>
      <c r="S2840" t="s">
        <v>204</v>
      </c>
      <c r="T2840" s="247">
        <v>45329.334120370368</v>
      </c>
    </row>
    <row r="2841" spans="1:20" x14ac:dyDescent="0.35">
      <c r="A2841" t="s">
        <v>104</v>
      </c>
      <c r="B2841" t="s">
        <v>105</v>
      </c>
      <c r="C2841" t="s">
        <v>97</v>
      </c>
      <c r="D2841" s="29">
        <v>45467</v>
      </c>
      <c r="E2841">
        <v>0</v>
      </c>
      <c r="F2841">
        <v>0</v>
      </c>
      <c r="G2841">
        <v>0</v>
      </c>
      <c r="H2841">
        <v>0</v>
      </c>
      <c r="L2841">
        <v>21.836880000000001</v>
      </c>
      <c r="M2841">
        <v>56.4</v>
      </c>
      <c r="N2841">
        <v>56.4</v>
      </c>
      <c r="R2841">
        <v>271.06463100000002</v>
      </c>
      <c r="S2841" t="s">
        <v>204</v>
      </c>
      <c r="T2841" s="247">
        <v>45329.334120370368</v>
      </c>
    </row>
    <row r="2842" spans="1:20" x14ac:dyDescent="0.35">
      <c r="A2842" t="s">
        <v>104</v>
      </c>
      <c r="B2842" t="s">
        <v>105</v>
      </c>
      <c r="C2842" t="s">
        <v>97</v>
      </c>
      <c r="D2842" s="29">
        <v>45468</v>
      </c>
      <c r="E2842">
        <v>0</v>
      </c>
      <c r="F2842">
        <v>0</v>
      </c>
      <c r="G2842">
        <v>0</v>
      </c>
      <c r="H2842">
        <v>0</v>
      </c>
      <c r="L2842">
        <v>21.836880000000001</v>
      </c>
      <c r="M2842">
        <v>56.4</v>
      </c>
      <c r="N2842">
        <v>56.4</v>
      </c>
      <c r="R2842">
        <v>271.06463100000002</v>
      </c>
      <c r="S2842" t="s">
        <v>204</v>
      </c>
      <c r="T2842" s="247">
        <v>45329.334120370368</v>
      </c>
    </row>
    <row r="2843" spans="1:20" x14ac:dyDescent="0.35">
      <c r="A2843" t="s">
        <v>104</v>
      </c>
      <c r="B2843" t="s">
        <v>105</v>
      </c>
      <c r="C2843" t="s">
        <v>97</v>
      </c>
      <c r="D2843" s="29">
        <v>45469</v>
      </c>
      <c r="E2843">
        <v>0</v>
      </c>
      <c r="F2843">
        <v>0</v>
      </c>
      <c r="G2843">
        <v>0</v>
      </c>
      <c r="H2843">
        <v>0</v>
      </c>
      <c r="L2843">
        <v>21.836880000000001</v>
      </c>
      <c r="M2843">
        <v>56.4</v>
      </c>
      <c r="N2843">
        <v>56.4</v>
      </c>
      <c r="R2843">
        <v>271.06463100000002</v>
      </c>
      <c r="S2843" t="s">
        <v>204</v>
      </c>
      <c r="T2843" s="247">
        <v>45329.334120370368</v>
      </c>
    </row>
    <row r="2844" spans="1:20" x14ac:dyDescent="0.35">
      <c r="A2844" t="s">
        <v>104</v>
      </c>
      <c r="B2844" t="s">
        <v>105</v>
      </c>
      <c r="C2844" t="s">
        <v>97</v>
      </c>
      <c r="D2844" s="29">
        <v>45470</v>
      </c>
      <c r="E2844">
        <v>0</v>
      </c>
      <c r="F2844">
        <v>0</v>
      </c>
      <c r="G2844">
        <v>0</v>
      </c>
      <c r="H2844">
        <v>0</v>
      </c>
      <c r="L2844">
        <v>21.836880000000001</v>
      </c>
      <c r="M2844">
        <v>56.4</v>
      </c>
      <c r="N2844">
        <v>56.4</v>
      </c>
      <c r="R2844">
        <v>271.06463100000002</v>
      </c>
      <c r="S2844" t="s">
        <v>204</v>
      </c>
      <c r="T2844" s="247">
        <v>45329.334108796298</v>
      </c>
    </row>
    <row r="2845" spans="1:20" x14ac:dyDescent="0.35">
      <c r="A2845" t="s">
        <v>104</v>
      </c>
      <c r="B2845" t="s">
        <v>105</v>
      </c>
      <c r="C2845" t="s">
        <v>97</v>
      </c>
      <c r="D2845" s="29">
        <v>45471</v>
      </c>
      <c r="E2845">
        <v>0</v>
      </c>
      <c r="F2845">
        <v>0</v>
      </c>
      <c r="G2845">
        <v>0</v>
      </c>
      <c r="H2845">
        <v>0</v>
      </c>
      <c r="L2845">
        <v>21.836880000000001</v>
      </c>
      <c r="M2845">
        <v>56.4</v>
      </c>
      <c r="N2845">
        <v>56.4</v>
      </c>
      <c r="R2845">
        <v>271.06463100000002</v>
      </c>
      <c r="S2845" t="s">
        <v>204</v>
      </c>
      <c r="T2845" s="247">
        <v>45329.334120370368</v>
      </c>
    </row>
    <row r="2846" spans="1:20" x14ac:dyDescent="0.35">
      <c r="A2846" t="s">
        <v>104</v>
      </c>
      <c r="B2846" t="s">
        <v>105</v>
      </c>
      <c r="C2846" t="s">
        <v>97</v>
      </c>
      <c r="D2846" s="29">
        <v>45472</v>
      </c>
      <c r="E2846">
        <v>0</v>
      </c>
      <c r="F2846">
        <v>0</v>
      </c>
      <c r="G2846">
        <v>0</v>
      </c>
      <c r="H2846">
        <v>0</v>
      </c>
      <c r="L2846">
        <v>21.836880000000001</v>
      </c>
      <c r="M2846">
        <v>56.4</v>
      </c>
      <c r="N2846">
        <v>56.4</v>
      </c>
      <c r="R2846">
        <v>271.06463100000002</v>
      </c>
      <c r="S2846" t="s">
        <v>204</v>
      </c>
      <c r="T2846" s="247">
        <v>45329.334120370368</v>
      </c>
    </row>
    <row r="2847" spans="1:20" x14ac:dyDescent="0.35">
      <c r="A2847" t="s">
        <v>104</v>
      </c>
      <c r="B2847" t="s">
        <v>105</v>
      </c>
      <c r="C2847" t="s">
        <v>97</v>
      </c>
      <c r="D2847" s="29">
        <v>45473</v>
      </c>
      <c r="E2847">
        <v>0</v>
      </c>
      <c r="F2847">
        <v>0</v>
      </c>
      <c r="G2847">
        <v>0</v>
      </c>
      <c r="H2847">
        <v>0</v>
      </c>
      <c r="L2847">
        <v>21.836880000000001</v>
      </c>
      <c r="M2847">
        <v>56.4</v>
      </c>
      <c r="N2847">
        <v>56.4</v>
      </c>
      <c r="R2847">
        <v>271.06463100000002</v>
      </c>
      <c r="S2847" t="s">
        <v>204</v>
      </c>
      <c r="T2847" s="247">
        <v>45329.334120370368</v>
      </c>
    </row>
    <row r="2848" spans="1:20" x14ac:dyDescent="0.35">
      <c r="A2848" t="s">
        <v>104</v>
      </c>
      <c r="B2848" t="s">
        <v>105</v>
      </c>
      <c r="C2848" t="s">
        <v>97</v>
      </c>
      <c r="D2848" s="29">
        <v>45474</v>
      </c>
      <c r="E2848">
        <v>0</v>
      </c>
      <c r="F2848">
        <v>0</v>
      </c>
      <c r="G2848">
        <v>0</v>
      </c>
      <c r="H2848">
        <v>0</v>
      </c>
      <c r="L2848">
        <v>21.596879999999999</v>
      </c>
      <c r="M2848">
        <v>56.4</v>
      </c>
      <c r="N2848">
        <v>56.4</v>
      </c>
      <c r="R2848">
        <v>271.06463100000002</v>
      </c>
      <c r="S2848" t="s">
        <v>204</v>
      </c>
      <c r="T2848" s="247">
        <v>45329.334189814814</v>
      </c>
    </row>
    <row r="2849" spans="1:20" x14ac:dyDescent="0.35">
      <c r="A2849" t="s">
        <v>104</v>
      </c>
      <c r="B2849" t="s">
        <v>105</v>
      </c>
      <c r="C2849" t="s">
        <v>97</v>
      </c>
      <c r="D2849" s="29">
        <v>45475</v>
      </c>
      <c r="E2849">
        <v>0</v>
      </c>
      <c r="F2849">
        <v>0</v>
      </c>
      <c r="G2849">
        <v>0</v>
      </c>
      <c r="H2849">
        <v>0</v>
      </c>
      <c r="L2849">
        <v>21.596879999999999</v>
      </c>
      <c r="M2849">
        <v>56.4</v>
      </c>
      <c r="N2849">
        <v>56.4</v>
      </c>
      <c r="R2849">
        <v>271.06463100000002</v>
      </c>
      <c r="S2849" t="s">
        <v>204</v>
      </c>
      <c r="T2849" s="247">
        <v>45329.334201388891</v>
      </c>
    </row>
    <row r="2850" spans="1:20" x14ac:dyDescent="0.35">
      <c r="A2850" t="s">
        <v>104</v>
      </c>
      <c r="B2850" t="s">
        <v>105</v>
      </c>
      <c r="C2850" t="s">
        <v>97</v>
      </c>
      <c r="D2850" s="29">
        <v>45476</v>
      </c>
      <c r="E2850">
        <v>0</v>
      </c>
      <c r="F2850">
        <v>0</v>
      </c>
      <c r="G2850">
        <v>0</v>
      </c>
      <c r="H2850">
        <v>0</v>
      </c>
      <c r="L2850">
        <v>21.596879999999999</v>
      </c>
      <c r="M2850">
        <v>56.4</v>
      </c>
      <c r="N2850">
        <v>56.4</v>
      </c>
      <c r="R2850">
        <v>271.06463100000002</v>
      </c>
      <c r="S2850" t="s">
        <v>204</v>
      </c>
      <c r="T2850" s="247">
        <v>45329.334189814814</v>
      </c>
    </row>
    <row r="2851" spans="1:20" x14ac:dyDescent="0.35">
      <c r="A2851" t="s">
        <v>104</v>
      </c>
      <c r="B2851" t="s">
        <v>105</v>
      </c>
      <c r="C2851" t="s">
        <v>97</v>
      </c>
      <c r="D2851" s="29">
        <v>45477</v>
      </c>
      <c r="E2851">
        <v>0</v>
      </c>
      <c r="F2851">
        <v>0</v>
      </c>
      <c r="G2851">
        <v>0</v>
      </c>
      <c r="H2851">
        <v>0</v>
      </c>
      <c r="L2851">
        <v>21.596879999999999</v>
      </c>
      <c r="M2851">
        <v>56.4</v>
      </c>
      <c r="N2851">
        <v>56.4</v>
      </c>
      <c r="R2851">
        <v>271.06463100000002</v>
      </c>
      <c r="S2851" t="s">
        <v>204</v>
      </c>
      <c r="T2851" s="247">
        <v>45329.334189814814</v>
      </c>
    </row>
    <row r="2852" spans="1:20" x14ac:dyDescent="0.35">
      <c r="A2852" t="s">
        <v>104</v>
      </c>
      <c r="B2852" t="s">
        <v>105</v>
      </c>
      <c r="C2852" t="s">
        <v>97</v>
      </c>
      <c r="D2852" s="29">
        <v>45478</v>
      </c>
      <c r="E2852">
        <v>0</v>
      </c>
      <c r="F2852">
        <v>0</v>
      </c>
      <c r="G2852">
        <v>0</v>
      </c>
      <c r="H2852">
        <v>0</v>
      </c>
      <c r="L2852">
        <v>21.596879999999999</v>
      </c>
      <c r="M2852">
        <v>56.4</v>
      </c>
      <c r="N2852">
        <v>56.4</v>
      </c>
      <c r="R2852">
        <v>271.06463100000002</v>
      </c>
      <c r="S2852" t="s">
        <v>204</v>
      </c>
      <c r="T2852" s="247">
        <v>45329.334189814814</v>
      </c>
    </row>
    <row r="2853" spans="1:20" x14ac:dyDescent="0.35">
      <c r="A2853" t="s">
        <v>104</v>
      </c>
      <c r="B2853" t="s">
        <v>105</v>
      </c>
      <c r="C2853" t="s">
        <v>97</v>
      </c>
      <c r="D2853" s="29">
        <v>45479</v>
      </c>
      <c r="E2853">
        <v>0</v>
      </c>
      <c r="F2853">
        <v>0</v>
      </c>
      <c r="G2853">
        <v>0</v>
      </c>
      <c r="H2853">
        <v>0</v>
      </c>
      <c r="L2853">
        <v>21.596879999999999</v>
      </c>
      <c r="M2853">
        <v>56.4</v>
      </c>
      <c r="N2853">
        <v>56.4</v>
      </c>
      <c r="R2853">
        <v>271.06463100000002</v>
      </c>
      <c r="S2853" t="s">
        <v>204</v>
      </c>
      <c r="T2853" s="247">
        <v>45329.334189814814</v>
      </c>
    </row>
    <row r="2854" spans="1:20" x14ac:dyDescent="0.35">
      <c r="A2854" t="s">
        <v>104</v>
      </c>
      <c r="B2854" t="s">
        <v>105</v>
      </c>
      <c r="C2854" t="s">
        <v>97</v>
      </c>
      <c r="D2854" s="29">
        <v>45480</v>
      </c>
      <c r="E2854">
        <v>0</v>
      </c>
      <c r="F2854">
        <v>0</v>
      </c>
      <c r="G2854">
        <v>0</v>
      </c>
      <c r="H2854">
        <v>0</v>
      </c>
      <c r="L2854">
        <v>21.596879999999999</v>
      </c>
      <c r="M2854">
        <v>56.4</v>
      </c>
      <c r="N2854">
        <v>56.4</v>
      </c>
      <c r="R2854">
        <v>271.06463100000002</v>
      </c>
      <c r="S2854" t="s">
        <v>204</v>
      </c>
      <c r="T2854" s="247">
        <v>45329.334201388891</v>
      </c>
    </row>
    <row r="2855" spans="1:20" x14ac:dyDescent="0.35">
      <c r="A2855" t="s">
        <v>104</v>
      </c>
      <c r="B2855" t="s">
        <v>105</v>
      </c>
      <c r="C2855" t="s">
        <v>97</v>
      </c>
      <c r="D2855" s="29">
        <v>45481</v>
      </c>
      <c r="E2855">
        <v>0</v>
      </c>
      <c r="F2855">
        <v>0</v>
      </c>
      <c r="G2855">
        <v>0</v>
      </c>
      <c r="H2855">
        <v>0</v>
      </c>
      <c r="L2855">
        <v>21.596879999999999</v>
      </c>
      <c r="M2855">
        <v>56.4</v>
      </c>
      <c r="N2855">
        <v>56.4</v>
      </c>
      <c r="R2855">
        <v>271.06463100000002</v>
      </c>
      <c r="S2855" t="s">
        <v>204</v>
      </c>
      <c r="T2855" s="247">
        <v>45329.334189814814</v>
      </c>
    </row>
    <row r="2856" spans="1:20" x14ac:dyDescent="0.35">
      <c r="A2856" t="s">
        <v>104</v>
      </c>
      <c r="B2856" t="s">
        <v>105</v>
      </c>
      <c r="C2856" t="s">
        <v>97</v>
      </c>
      <c r="D2856" s="29">
        <v>45482</v>
      </c>
      <c r="E2856">
        <v>0</v>
      </c>
      <c r="F2856">
        <v>0</v>
      </c>
      <c r="G2856">
        <v>0</v>
      </c>
      <c r="H2856">
        <v>0</v>
      </c>
      <c r="L2856">
        <v>21.596879999999999</v>
      </c>
      <c r="M2856">
        <v>56.4</v>
      </c>
      <c r="N2856">
        <v>56.4</v>
      </c>
      <c r="R2856">
        <v>271.06463100000002</v>
      </c>
      <c r="S2856" t="s">
        <v>204</v>
      </c>
      <c r="T2856" s="247">
        <v>45329.334201388891</v>
      </c>
    </row>
    <row r="2857" spans="1:20" x14ac:dyDescent="0.35">
      <c r="A2857" t="s">
        <v>104</v>
      </c>
      <c r="B2857" t="s">
        <v>105</v>
      </c>
      <c r="C2857" t="s">
        <v>97</v>
      </c>
      <c r="D2857" s="29">
        <v>45483</v>
      </c>
      <c r="E2857">
        <v>0</v>
      </c>
      <c r="F2857">
        <v>0</v>
      </c>
      <c r="G2857">
        <v>0</v>
      </c>
      <c r="H2857">
        <v>0</v>
      </c>
      <c r="L2857">
        <v>21.596879999999999</v>
      </c>
      <c r="M2857">
        <v>56.4</v>
      </c>
      <c r="N2857">
        <v>56.4</v>
      </c>
      <c r="R2857">
        <v>271.06463100000002</v>
      </c>
      <c r="S2857" t="s">
        <v>204</v>
      </c>
      <c r="T2857" s="247">
        <v>45329.334189814814</v>
      </c>
    </row>
    <row r="2858" spans="1:20" x14ac:dyDescent="0.35">
      <c r="A2858" t="s">
        <v>104</v>
      </c>
      <c r="B2858" t="s">
        <v>105</v>
      </c>
      <c r="C2858" t="s">
        <v>97</v>
      </c>
      <c r="D2858" s="29">
        <v>45484</v>
      </c>
      <c r="E2858">
        <v>0</v>
      </c>
      <c r="F2858">
        <v>0</v>
      </c>
      <c r="G2858">
        <v>0</v>
      </c>
      <c r="H2858">
        <v>0</v>
      </c>
      <c r="L2858">
        <v>21.596879999999999</v>
      </c>
      <c r="M2858">
        <v>56.4</v>
      </c>
      <c r="N2858">
        <v>56.4</v>
      </c>
      <c r="R2858">
        <v>271.06463100000002</v>
      </c>
      <c r="S2858" t="s">
        <v>204</v>
      </c>
      <c r="T2858" s="247">
        <v>45329.334201388891</v>
      </c>
    </row>
    <row r="2859" spans="1:20" x14ac:dyDescent="0.35">
      <c r="A2859" t="s">
        <v>104</v>
      </c>
      <c r="B2859" t="s">
        <v>105</v>
      </c>
      <c r="C2859" t="s">
        <v>97</v>
      </c>
      <c r="D2859" s="29">
        <v>45485</v>
      </c>
      <c r="E2859">
        <v>0</v>
      </c>
      <c r="F2859">
        <v>0</v>
      </c>
      <c r="G2859">
        <v>0</v>
      </c>
      <c r="H2859">
        <v>0</v>
      </c>
      <c r="L2859">
        <v>21.596879999999999</v>
      </c>
      <c r="M2859">
        <v>56.4</v>
      </c>
      <c r="N2859">
        <v>56.4</v>
      </c>
      <c r="R2859">
        <v>271.06463100000002</v>
      </c>
      <c r="S2859" t="s">
        <v>204</v>
      </c>
      <c r="T2859" s="247">
        <v>45329.334201388891</v>
      </c>
    </row>
    <row r="2860" spans="1:20" x14ac:dyDescent="0.35">
      <c r="A2860" t="s">
        <v>104</v>
      </c>
      <c r="B2860" t="s">
        <v>105</v>
      </c>
      <c r="C2860" t="s">
        <v>97</v>
      </c>
      <c r="D2860" s="29">
        <v>45486</v>
      </c>
      <c r="E2860">
        <v>0</v>
      </c>
      <c r="F2860">
        <v>0</v>
      </c>
      <c r="G2860">
        <v>0</v>
      </c>
      <c r="H2860">
        <v>0</v>
      </c>
      <c r="L2860">
        <v>21.596879999999999</v>
      </c>
      <c r="M2860">
        <v>56.4</v>
      </c>
      <c r="N2860">
        <v>56.4</v>
      </c>
      <c r="R2860">
        <v>271.06463100000002</v>
      </c>
      <c r="S2860" t="s">
        <v>204</v>
      </c>
      <c r="T2860" s="247">
        <v>45329.334201388891</v>
      </c>
    </row>
    <row r="2861" spans="1:20" x14ac:dyDescent="0.35">
      <c r="A2861" t="s">
        <v>104</v>
      </c>
      <c r="B2861" t="s">
        <v>105</v>
      </c>
      <c r="C2861" t="s">
        <v>97</v>
      </c>
      <c r="D2861" s="29">
        <v>45487</v>
      </c>
      <c r="E2861">
        <v>0</v>
      </c>
      <c r="F2861">
        <v>0</v>
      </c>
      <c r="G2861">
        <v>0</v>
      </c>
      <c r="H2861">
        <v>0</v>
      </c>
      <c r="L2861">
        <v>21.596879999999999</v>
      </c>
      <c r="M2861">
        <v>56.4</v>
      </c>
      <c r="N2861">
        <v>56.4</v>
      </c>
      <c r="R2861">
        <v>271.06463100000002</v>
      </c>
      <c r="S2861" t="s">
        <v>204</v>
      </c>
      <c r="T2861" s="247">
        <v>45329.334201388891</v>
      </c>
    </row>
    <row r="2862" spans="1:20" x14ac:dyDescent="0.35">
      <c r="A2862" t="s">
        <v>104</v>
      </c>
      <c r="B2862" t="s">
        <v>105</v>
      </c>
      <c r="C2862" t="s">
        <v>97</v>
      </c>
      <c r="D2862" s="29">
        <v>45488</v>
      </c>
      <c r="E2862">
        <v>0</v>
      </c>
      <c r="F2862">
        <v>0</v>
      </c>
      <c r="G2862">
        <v>0</v>
      </c>
      <c r="H2862">
        <v>0</v>
      </c>
      <c r="L2862">
        <v>21.596879999999999</v>
      </c>
      <c r="M2862">
        <v>56.4</v>
      </c>
      <c r="N2862">
        <v>56.4</v>
      </c>
      <c r="R2862">
        <v>271.06463100000002</v>
      </c>
      <c r="S2862" t="s">
        <v>204</v>
      </c>
      <c r="T2862" s="247">
        <v>45329.334189814814</v>
      </c>
    </row>
    <row r="2863" spans="1:20" x14ac:dyDescent="0.35">
      <c r="A2863" t="s">
        <v>104</v>
      </c>
      <c r="B2863" t="s">
        <v>105</v>
      </c>
      <c r="C2863" t="s">
        <v>97</v>
      </c>
      <c r="D2863" s="29">
        <v>45489</v>
      </c>
      <c r="E2863">
        <v>0</v>
      </c>
      <c r="F2863">
        <v>0</v>
      </c>
      <c r="G2863">
        <v>0</v>
      </c>
      <c r="H2863">
        <v>0</v>
      </c>
      <c r="L2863">
        <v>21.596879999999999</v>
      </c>
      <c r="M2863">
        <v>56.4</v>
      </c>
      <c r="N2863">
        <v>56.4</v>
      </c>
      <c r="R2863">
        <v>271.06463100000002</v>
      </c>
      <c r="S2863" t="s">
        <v>204</v>
      </c>
      <c r="T2863" s="247">
        <v>45329.334189814814</v>
      </c>
    </row>
    <row r="2864" spans="1:20" x14ac:dyDescent="0.35">
      <c r="A2864" t="s">
        <v>104</v>
      </c>
      <c r="B2864" t="s">
        <v>105</v>
      </c>
      <c r="C2864" t="s">
        <v>97</v>
      </c>
      <c r="D2864" s="29">
        <v>45490</v>
      </c>
      <c r="E2864">
        <v>0</v>
      </c>
      <c r="F2864">
        <v>0</v>
      </c>
      <c r="G2864">
        <v>0</v>
      </c>
      <c r="H2864">
        <v>0</v>
      </c>
      <c r="L2864">
        <v>21.596879999999999</v>
      </c>
      <c r="M2864">
        <v>56.4</v>
      </c>
      <c r="N2864">
        <v>56.4</v>
      </c>
      <c r="R2864">
        <v>271.06463100000002</v>
      </c>
      <c r="S2864" t="s">
        <v>204</v>
      </c>
      <c r="T2864" s="247">
        <v>45329.334201388891</v>
      </c>
    </row>
    <row r="2865" spans="1:20" x14ac:dyDescent="0.35">
      <c r="A2865" t="s">
        <v>104</v>
      </c>
      <c r="B2865" t="s">
        <v>105</v>
      </c>
      <c r="C2865" t="s">
        <v>97</v>
      </c>
      <c r="D2865" s="29">
        <v>45491</v>
      </c>
      <c r="E2865">
        <v>0.39810000000000001</v>
      </c>
      <c r="F2865">
        <v>0</v>
      </c>
      <c r="G2865">
        <v>0.95199999999999996</v>
      </c>
      <c r="H2865">
        <v>0.91879999999999995</v>
      </c>
      <c r="J2865">
        <v>13</v>
      </c>
      <c r="K2865">
        <v>22</v>
      </c>
      <c r="L2865">
        <v>21.596879999999999</v>
      </c>
      <c r="M2865">
        <v>56.4</v>
      </c>
      <c r="N2865">
        <v>56.4</v>
      </c>
      <c r="R2865">
        <v>271.06463100000002</v>
      </c>
      <c r="S2865" t="s">
        <v>204</v>
      </c>
      <c r="T2865" s="247">
        <v>45336.333749999998</v>
      </c>
    </row>
    <row r="2866" spans="1:20" x14ac:dyDescent="0.35">
      <c r="A2866" t="s">
        <v>104</v>
      </c>
      <c r="B2866" t="s">
        <v>105</v>
      </c>
      <c r="C2866" t="s">
        <v>97</v>
      </c>
      <c r="D2866" s="29">
        <v>45492</v>
      </c>
      <c r="E2866">
        <v>0</v>
      </c>
      <c r="F2866">
        <v>0</v>
      </c>
      <c r="G2866">
        <v>0</v>
      </c>
      <c r="H2866">
        <v>0</v>
      </c>
      <c r="L2866">
        <v>21.596879999999999</v>
      </c>
      <c r="M2866">
        <v>56.4</v>
      </c>
      <c r="N2866">
        <v>56.4</v>
      </c>
      <c r="R2866">
        <v>271.06463100000002</v>
      </c>
      <c r="S2866" t="s">
        <v>204</v>
      </c>
      <c r="T2866" s="247">
        <v>45329.334201388891</v>
      </c>
    </row>
    <row r="2867" spans="1:20" x14ac:dyDescent="0.35">
      <c r="A2867" t="s">
        <v>104</v>
      </c>
      <c r="B2867" t="s">
        <v>105</v>
      </c>
      <c r="C2867" t="s">
        <v>97</v>
      </c>
      <c r="D2867" s="29">
        <v>45493</v>
      </c>
      <c r="E2867">
        <v>0</v>
      </c>
      <c r="F2867">
        <v>0</v>
      </c>
      <c r="G2867">
        <v>0</v>
      </c>
      <c r="H2867">
        <v>0</v>
      </c>
      <c r="L2867">
        <v>21.596879999999999</v>
      </c>
      <c r="M2867">
        <v>56.4</v>
      </c>
      <c r="N2867">
        <v>56.4</v>
      </c>
      <c r="R2867">
        <v>271.06463100000002</v>
      </c>
      <c r="S2867" t="s">
        <v>204</v>
      </c>
      <c r="T2867" s="247">
        <v>45329.334201388891</v>
      </c>
    </row>
    <row r="2868" spans="1:20" x14ac:dyDescent="0.35">
      <c r="A2868" t="s">
        <v>104</v>
      </c>
      <c r="B2868" t="s">
        <v>105</v>
      </c>
      <c r="C2868" t="s">
        <v>97</v>
      </c>
      <c r="D2868" s="29">
        <v>45494</v>
      </c>
      <c r="E2868">
        <v>0</v>
      </c>
      <c r="F2868">
        <v>0</v>
      </c>
      <c r="G2868">
        <v>0</v>
      </c>
      <c r="H2868">
        <v>0</v>
      </c>
      <c r="L2868">
        <v>21.596879999999999</v>
      </c>
      <c r="M2868">
        <v>56.4</v>
      </c>
      <c r="N2868">
        <v>56.4</v>
      </c>
      <c r="R2868">
        <v>271.06463100000002</v>
      </c>
      <c r="S2868" t="s">
        <v>204</v>
      </c>
      <c r="T2868" s="247">
        <v>45329.334201388891</v>
      </c>
    </row>
    <row r="2869" spans="1:20" x14ac:dyDescent="0.35">
      <c r="A2869" t="s">
        <v>104</v>
      </c>
      <c r="B2869" t="s">
        <v>105</v>
      </c>
      <c r="C2869" t="s">
        <v>97</v>
      </c>
      <c r="D2869" s="29">
        <v>45495</v>
      </c>
      <c r="E2869">
        <v>1</v>
      </c>
      <c r="F2869">
        <v>1</v>
      </c>
      <c r="G2869">
        <v>1</v>
      </c>
      <c r="H2869">
        <v>1</v>
      </c>
      <c r="J2869">
        <v>0</v>
      </c>
      <c r="K2869">
        <v>0</v>
      </c>
      <c r="L2869">
        <v>21.596879999999999</v>
      </c>
      <c r="M2869">
        <v>56.4</v>
      </c>
      <c r="N2869">
        <v>56.4</v>
      </c>
      <c r="R2869">
        <v>271.06463100000002</v>
      </c>
      <c r="S2869" t="s">
        <v>204</v>
      </c>
      <c r="T2869" s="247">
        <v>45336.333761574075</v>
      </c>
    </row>
    <row r="2870" spans="1:20" x14ac:dyDescent="0.35">
      <c r="A2870" t="s">
        <v>104</v>
      </c>
      <c r="B2870" t="s">
        <v>105</v>
      </c>
      <c r="C2870" t="s">
        <v>97</v>
      </c>
      <c r="D2870" s="29">
        <v>45496</v>
      </c>
      <c r="E2870">
        <v>1</v>
      </c>
      <c r="F2870">
        <v>1</v>
      </c>
      <c r="G2870">
        <v>1</v>
      </c>
      <c r="H2870">
        <v>1</v>
      </c>
      <c r="J2870">
        <v>0</v>
      </c>
      <c r="K2870">
        <v>0</v>
      </c>
      <c r="L2870">
        <v>21.596879999999999</v>
      </c>
      <c r="M2870">
        <v>56.4</v>
      </c>
      <c r="N2870">
        <v>56.4</v>
      </c>
      <c r="R2870">
        <v>271.06463100000002</v>
      </c>
      <c r="S2870" t="s">
        <v>204</v>
      </c>
      <c r="T2870" s="247">
        <v>45336.333761574075</v>
      </c>
    </row>
    <row r="2871" spans="1:20" x14ac:dyDescent="0.35">
      <c r="A2871" t="s">
        <v>104</v>
      </c>
      <c r="B2871" t="s">
        <v>105</v>
      </c>
      <c r="C2871" t="s">
        <v>97</v>
      </c>
      <c r="D2871" s="29">
        <v>45497</v>
      </c>
      <c r="E2871">
        <v>1</v>
      </c>
      <c r="F2871">
        <v>1</v>
      </c>
      <c r="G2871">
        <v>1</v>
      </c>
      <c r="H2871">
        <v>1</v>
      </c>
      <c r="J2871">
        <v>0</v>
      </c>
      <c r="K2871">
        <v>0</v>
      </c>
      <c r="L2871">
        <v>21.596879999999999</v>
      </c>
      <c r="M2871">
        <v>56.4</v>
      </c>
      <c r="N2871">
        <v>56.4</v>
      </c>
      <c r="R2871">
        <v>271.06463100000002</v>
      </c>
      <c r="S2871" t="s">
        <v>204</v>
      </c>
      <c r="T2871" s="247">
        <v>45336.333761574075</v>
      </c>
    </row>
    <row r="2872" spans="1:20" x14ac:dyDescent="0.35">
      <c r="A2872" t="s">
        <v>104</v>
      </c>
      <c r="B2872" t="s">
        <v>105</v>
      </c>
      <c r="C2872" t="s">
        <v>97</v>
      </c>
      <c r="D2872" s="29">
        <v>45498</v>
      </c>
      <c r="E2872">
        <v>1</v>
      </c>
      <c r="F2872">
        <v>1</v>
      </c>
      <c r="G2872">
        <v>1</v>
      </c>
      <c r="H2872">
        <v>1</v>
      </c>
      <c r="J2872">
        <v>0</v>
      </c>
      <c r="K2872">
        <v>0</v>
      </c>
      <c r="L2872">
        <v>21.596879999999999</v>
      </c>
      <c r="M2872">
        <v>56.4</v>
      </c>
      <c r="N2872">
        <v>56.4</v>
      </c>
      <c r="R2872">
        <v>271.06463100000002</v>
      </c>
      <c r="S2872" t="s">
        <v>204</v>
      </c>
      <c r="T2872" s="247">
        <v>45336.333761574075</v>
      </c>
    </row>
    <row r="2873" spans="1:20" x14ac:dyDescent="0.35">
      <c r="A2873" t="s">
        <v>104</v>
      </c>
      <c r="B2873" t="s">
        <v>105</v>
      </c>
      <c r="C2873" t="s">
        <v>97</v>
      </c>
      <c r="D2873" s="29">
        <v>45499</v>
      </c>
      <c r="E2873">
        <v>1</v>
      </c>
      <c r="F2873">
        <v>1</v>
      </c>
      <c r="G2873">
        <v>1</v>
      </c>
      <c r="H2873">
        <v>1</v>
      </c>
      <c r="J2873">
        <v>0</v>
      </c>
      <c r="K2873">
        <v>0</v>
      </c>
      <c r="L2873">
        <v>21.596879999999999</v>
      </c>
      <c r="M2873">
        <v>56.4</v>
      </c>
      <c r="N2873">
        <v>56.4</v>
      </c>
      <c r="R2873">
        <v>271.06463100000002</v>
      </c>
      <c r="S2873" t="s">
        <v>204</v>
      </c>
      <c r="T2873" s="247">
        <v>45336.333761574075</v>
      </c>
    </row>
    <row r="2874" spans="1:20" x14ac:dyDescent="0.35">
      <c r="A2874" t="s">
        <v>104</v>
      </c>
      <c r="B2874" t="s">
        <v>105</v>
      </c>
      <c r="C2874" t="s">
        <v>97</v>
      </c>
      <c r="D2874" s="29">
        <v>45500</v>
      </c>
      <c r="E2874">
        <v>1</v>
      </c>
      <c r="F2874">
        <v>1</v>
      </c>
      <c r="G2874">
        <v>1</v>
      </c>
      <c r="H2874">
        <v>1</v>
      </c>
      <c r="J2874">
        <v>0</v>
      </c>
      <c r="K2874">
        <v>0</v>
      </c>
      <c r="L2874">
        <v>21.596879999999999</v>
      </c>
      <c r="M2874">
        <v>56.4</v>
      </c>
      <c r="N2874">
        <v>56.4</v>
      </c>
      <c r="R2874">
        <v>271.06463100000002</v>
      </c>
      <c r="S2874" t="s">
        <v>204</v>
      </c>
      <c r="T2874" s="247">
        <v>45336.333761574075</v>
      </c>
    </row>
    <row r="2875" spans="1:20" x14ac:dyDescent="0.35">
      <c r="A2875" t="s">
        <v>104</v>
      </c>
      <c r="B2875" t="s">
        <v>105</v>
      </c>
      <c r="C2875" t="s">
        <v>97</v>
      </c>
      <c r="D2875" s="29">
        <v>45501</v>
      </c>
      <c r="E2875">
        <v>1</v>
      </c>
      <c r="F2875">
        <v>1</v>
      </c>
      <c r="G2875">
        <v>1</v>
      </c>
      <c r="H2875">
        <v>1</v>
      </c>
      <c r="J2875">
        <v>0</v>
      </c>
      <c r="K2875">
        <v>0</v>
      </c>
      <c r="L2875">
        <v>21.596879999999999</v>
      </c>
      <c r="M2875">
        <v>56.4</v>
      </c>
      <c r="N2875">
        <v>56.4</v>
      </c>
      <c r="R2875">
        <v>271.06463100000002</v>
      </c>
      <c r="S2875" t="s">
        <v>204</v>
      </c>
      <c r="T2875" s="247">
        <v>45336.333749999998</v>
      </c>
    </row>
    <row r="2876" spans="1:20" x14ac:dyDescent="0.35">
      <c r="A2876" t="s">
        <v>104</v>
      </c>
      <c r="B2876" t="s">
        <v>105</v>
      </c>
      <c r="C2876" t="s">
        <v>97</v>
      </c>
      <c r="D2876" s="29">
        <v>45502</v>
      </c>
      <c r="E2876">
        <v>1</v>
      </c>
      <c r="F2876">
        <v>1</v>
      </c>
      <c r="G2876">
        <v>1</v>
      </c>
      <c r="H2876">
        <v>1</v>
      </c>
      <c r="J2876">
        <v>0</v>
      </c>
      <c r="K2876">
        <v>0</v>
      </c>
      <c r="L2876">
        <v>21.596879999999999</v>
      </c>
      <c r="M2876">
        <v>56.4</v>
      </c>
      <c r="N2876">
        <v>56.4</v>
      </c>
      <c r="R2876">
        <v>271.06463100000002</v>
      </c>
      <c r="S2876" t="s">
        <v>204</v>
      </c>
      <c r="T2876" s="247">
        <v>45336.333784722221</v>
      </c>
    </row>
    <row r="2877" spans="1:20" x14ac:dyDescent="0.35">
      <c r="A2877" t="s">
        <v>104</v>
      </c>
      <c r="B2877" t="s">
        <v>105</v>
      </c>
      <c r="C2877" t="s">
        <v>97</v>
      </c>
      <c r="D2877" s="29">
        <v>45503</v>
      </c>
      <c r="E2877">
        <v>1</v>
      </c>
      <c r="F2877">
        <v>1</v>
      </c>
      <c r="G2877">
        <v>1</v>
      </c>
      <c r="H2877">
        <v>1</v>
      </c>
      <c r="J2877">
        <v>0</v>
      </c>
      <c r="K2877">
        <v>0</v>
      </c>
      <c r="L2877">
        <v>21.596879999999999</v>
      </c>
      <c r="M2877">
        <v>56.4</v>
      </c>
      <c r="N2877">
        <v>56.4</v>
      </c>
      <c r="R2877">
        <v>271.06463100000002</v>
      </c>
      <c r="S2877" t="s">
        <v>204</v>
      </c>
      <c r="T2877" s="247">
        <v>45336.333784722221</v>
      </c>
    </row>
    <row r="2878" spans="1:20" x14ac:dyDescent="0.35">
      <c r="A2878" t="s">
        <v>104</v>
      </c>
      <c r="B2878" t="s">
        <v>105</v>
      </c>
      <c r="C2878" t="s">
        <v>97</v>
      </c>
      <c r="D2878" s="29">
        <v>45504</v>
      </c>
      <c r="E2878">
        <v>1</v>
      </c>
      <c r="F2878">
        <v>1</v>
      </c>
      <c r="G2878">
        <v>1</v>
      </c>
      <c r="H2878">
        <v>1</v>
      </c>
      <c r="J2878">
        <v>0</v>
      </c>
      <c r="K2878">
        <v>0</v>
      </c>
      <c r="L2878">
        <v>21.596879999999999</v>
      </c>
      <c r="M2878">
        <v>56.4</v>
      </c>
      <c r="N2878">
        <v>56.4</v>
      </c>
      <c r="R2878">
        <v>271.06463100000002</v>
      </c>
      <c r="S2878" t="s">
        <v>204</v>
      </c>
      <c r="T2878" s="247">
        <v>45336.333784722221</v>
      </c>
    </row>
    <row r="2879" spans="1:20" x14ac:dyDescent="0.35">
      <c r="A2879" t="s">
        <v>104</v>
      </c>
      <c r="B2879" t="s">
        <v>105</v>
      </c>
      <c r="C2879" t="s">
        <v>97</v>
      </c>
      <c r="D2879" s="29">
        <v>45505</v>
      </c>
      <c r="E2879">
        <v>1</v>
      </c>
      <c r="F2879">
        <v>1</v>
      </c>
      <c r="G2879">
        <v>1</v>
      </c>
      <c r="H2879">
        <v>1</v>
      </c>
      <c r="J2879">
        <v>0</v>
      </c>
      <c r="K2879">
        <v>0</v>
      </c>
      <c r="L2879">
        <v>21.596879999999999</v>
      </c>
      <c r="M2879">
        <v>56.4</v>
      </c>
      <c r="N2879">
        <v>56.4</v>
      </c>
      <c r="R2879">
        <v>271.06463100000002</v>
      </c>
      <c r="S2879" t="s">
        <v>204</v>
      </c>
      <c r="T2879" s="247">
        <v>45336.333784722221</v>
      </c>
    </row>
    <row r="2880" spans="1:20" x14ac:dyDescent="0.35">
      <c r="A2880" t="s">
        <v>104</v>
      </c>
      <c r="B2880" t="s">
        <v>105</v>
      </c>
      <c r="C2880" t="s">
        <v>97</v>
      </c>
      <c r="D2880" s="29">
        <v>45506</v>
      </c>
      <c r="E2880">
        <v>1</v>
      </c>
      <c r="F2880">
        <v>1</v>
      </c>
      <c r="G2880">
        <v>1</v>
      </c>
      <c r="H2880">
        <v>1</v>
      </c>
      <c r="J2880">
        <v>0</v>
      </c>
      <c r="K2880">
        <v>0</v>
      </c>
      <c r="L2880">
        <v>21.596879999999999</v>
      </c>
      <c r="M2880">
        <v>56.4</v>
      </c>
      <c r="N2880">
        <v>56.4</v>
      </c>
      <c r="R2880">
        <v>271.06463100000002</v>
      </c>
      <c r="S2880" t="s">
        <v>204</v>
      </c>
      <c r="T2880" s="247">
        <v>45336.333784722221</v>
      </c>
    </row>
    <row r="2881" spans="1:20" x14ac:dyDescent="0.35">
      <c r="A2881" t="s">
        <v>104</v>
      </c>
      <c r="B2881" t="s">
        <v>105</v>
      </c>
      <c r="C2881" t="s">
        <v>97</v>
      </c>
      <c r="D2881" s="29">
        <v>45507</v>
      </c>
      <c r="E2881">
        <v>1</v>
      </c>
      <c r="F2881">
        <v>0</v>
      </c>
      <c r="G2881">
        <v>1</v>
      </c>
      <c r="H2881">
        <v>0.91879999999999995</v>
      </c>
      <c r="J2881">
        <v>0</v>
      </c>
      <c r="K2881">
        <v>22</v>
      </c>
      <c r="L2881">
        <v>21.596879999999999</v>
      </c>
      <c r="M2881">
        <v>56.4</v>
      </c>
      <c r="N2881">
        <v>56.4</v>
      </c>
      <c r="R2881">
        <v>271.06463100000002</v>
      </c>
      <c r="S2881" t="s">
        <v>204</v>
      </c>
      <c r="T2881" s="247">
        <v>45342.336064814815</v>
      </c>
    </row>
    <row r="2882" spans="1:20" x14ac:dyDescent="0.35">
      <c r="A2882" t="s">
        <v>104</v>
      </c>
      <c r="B2882" t="s">
        <v>105</v>
      </c>
      <c r="C2882" t="s">
        <v>97</v>
      </c>
      <c r="D2882" s="29">
        <v>45508</v>
      </c>
      <c r="E2882">
        <v>1</v>
      </c>
      <c r="F2882">
        <v>0</v>
      </c>
      <c r="G2882">
        <v>1</v>
      </c>
      <c r="H2882">
        <v>0.91879999999999995</v>
      </c>
      <c r="J2882">
        <v>0</v>
      </c>
      <c r="K2882">
        <v>22</v>
      </c>
      <c r="L2882">
        <v>21.596879999999999</v>
      </c>
      <c r="M2882">
        <v>56.4</v>
      </c>
      <c r="N2882">
        <v>56.4</v>
      </c>
      <c r="R2882">
        <v>271.06463100000002</v>
      </c>
      <c r="S2882" t="s">
        <v>204</v>
      </c>
      <c r="T2882" s="247">
        <v>45342.336701388886</v>
      </c>
    </row>
    <row r="2883" spans="1:20" x14ac:dyDescent="0.35">
      <c r="A2883" t="s">
        <v>104</v>
      </c>
      <c r="B2883" t="s">
        <v>105</v>
      </c>
      <c r="C2883" t="s">
        <v>97</v>
      </c>
      <c r="D2883" s="29">
        <v>45509</v>
      </c>
      <c r="E2883">
        <v>1</v>
      </c>
      <c r="F2883">
        <v>0</v>
      </c>
      <c r="G2883">
        <v>1</v>
      </c>
      <c r="H2883">
        <v>0.91879999999999995</v>
      </c>
      <c r="J2883">
        <v>0</v>
      </c>
      <c r="K2883">
        <v>22</v>
      </c>
      <c r="L2883">
        <v>21.596879999999999</v>
      </c>
      <c r="M2883">
        <v>56.4</v>
      </c>
      <c r="N2883">
        <v>56.4</v>
      </c>
      <c r="R2883">
        <v>271.06463100000002</v>
      </c>
      <c r="S2883" t="s">
        <v>204</v>
      </c>
      <c r="T2883" s="247">
        <v>45342.337106481478</v>
      </c>
    </row>
    <row r="2884" spans="1:20" x14ac:dyDescent="0.35">
      <c r="A2884" t="s">
        <v>104</v>
      </c>
      <c r="B2884" t="s">
        <v>105</v>
      </c>
      <c r="C2884" t="s">
        <v>97</v>
      </c>
      <c r="D2884" s="29">
        <v>45510</v>
      </c>
      <c r="E2884">
        <v>1</v>
      </c>
      <c r="F2884">
        <v>0</v>
      </c>
      <c r="G2884">
        <v>1</v>
      </c>
      <c r="H2884">
        <v>0.91879999999999995</v>
      </c>
      <c r="J2884">
        <v>0</v>
      </c>
      <c r="K2884">
        <v>22</v>
      </c>
      <c r="L2884">
        <v>21.596879999999999</v>
      </c>
      <c r="M2884">
        <v>56.4</v>
      </c>
      <c r="N2884">
        <v>56.4</v>
      </c>
      <c r="R2884">
        <v>271.06463100000002</v>
      </c>
      <c r="S2884" t="s">
        <v>204</v>
      </c>
      <c r="T2884" s="247">
        <v>45342.336956018517</v>
      </c>
    </row>
    <row r="2885" spans="1:20" x14ac:dyDescent="0.35">
      <c r="A2885" t="s">
        <v>104</v>
      </c>
      <c r="B2885" t="s">
        <v>105</v>
      </c>
      <c r="C2885" t="s">
        <v>97</v>
      </c>
      <c r="D2885" s="29">
        <v>45511</v>
      </c>
      <c r="E2885">
        <v>1</v>
      </c>
      <c r="F2885">
        <v>0</v>
      </c>
      <c r="G2885">
        <v>1</v>
      </c>
      <c r="H2885">
        <v>0.91879999999999995</v>
      </c>
      <c r="J2885">
        <v>0</v>
      </c>
      <c r="K2885">
        <v>22</v>
      </c>
      <c r="L2885">
        <v>21.596879999999999</v>
      </c>
      <c r="M2885">
        <v>56.4</v>
      </c>
      <c r="N2885">
        <v>56.4</v>
      </c>
      <c r="R2885">
        <v>271.06463100000002</v>
      </c>
      <c r="S2885" t="s">
        <v>204</v>
      </c>
      <c r="T2885" s="247">
        <v>45342.337754629632</v>
      </c>
    </row>
    <row r="2886" spans="1:20" x14ac:dyDescent="0.35">
      <c r="A2886" t="s">
        <v>104</v>
      </c>
      <c r="B2886" t="s">
        <v>105</v>
      </c>
      <c r="C2886" t="s">
        <v>97</v>
      </c>
      <c r="D2886" s="29">
        <v>45512</v>
      </c>
      <c r="E2886">
        <v>1</v>
      </c>
      <c r="F2886">
        <v>0</v>
      </c>
      <c r="G2886">
        <v>1</v>
      </c>
      <c r="H2886">
        <v>0.91879999999999995</v>
      </c>
      <c r="J2886">
        <v>0</v>
      </c>
      <c r="K2886">
        <v>22</v>
      </c>
      <c r="L2886">
        <v>21.596879999999999</v>
      </c>
      <c r="M2886">
        <v>56.4</v>
      </c>
      <c r="N2886">
        <v>56.4</v>
      </c>
      <c r="R2886">
        <v>271.06463100000002</v>
      </c>
      <c r="S2886" t="s">
        <v>204</v>
      </c>
      <c r="T2886" s="247">
        <v>45342.337673611109</v>
      </c>
    </row>
    <row r="2887" spans="1:20" x14ac:dyDescent="0.35">
      <c r="A2887" t="s">
        <v>104</v>
      </c>
      <c r="B2887" t="s">
        <v>105</v>
      </c>
      <c r="C2887" t="s">
        <v>97</v>
      </c>
      <c r="D2887" s="29">
        <v>45513</v>
      </c>
      <c r="E2887">
        <v>1</v>
      </c>
      <c r="F2887">
        <v>0</v>
      </c>
      <c r="G2887">
        <v>1</v>
      </c>
      <c r="H2887">
        <v>0.91879999999999995</v>
      </c>
      <c r="J2887">
        <v>0</v>
      </c>
      <c r="K2887">
        <v>22</v>
      </c>
      <c r="L2887">
        <v>21.596879999999999</v>
      </c>
      <c r="M2887">
        <v>56.4</v>
      </c>
      <c r="N2887">
        <v>56.4</v>
      </c>
      <c r="R2887">
        <v>271.06463100000002</v>
      </c>
      <c r="S2887" t="s">
        <v>204</v>
      </c>
      <c r="T2887" s="247">
        <v>45342.337523148148</v>
      </c>
    </row>
    <row r="2888" spans="1:20" x14ac:dyDescent="0.35">
      <c r="A2888" t="s">
        <v>104</v>
      </c>
      <c r="B2888" t="s">
        <v>105</v>
      </c>
      <c r="C2888" t="s">
        <v>97</v>
      </c>
      <c r="D2888" s="29">
        <v>45514</v>
      </c>
      <c r="E2888">
        <v>0</v>
      </c>
      <c r="F2888">
        <v>0</v>
      </c>
      <c r="G2888">
        <v>0</v>
      </c>
      <c r="H2888">
        <v>0</v>
      </c>
      <c r="L2888">
        <v>21.596879999999999</v>
      </c>
      <c r="M2888">
        <v>56.4</v>
      </c>
      <c r="N2888">
        <v>56.4</v>
      </c>
      <c r="R2888">
        <v>271.06463100000002</v>
      </c>
      <c r="S2888" t="s">
        <v>204</v>
      </c>
      <c r="T2888" s="247">
        <v>45329.33421296296</v>
      </c>
    </row>
    <row r="2889" spans="1:20" x14ac:dyDescent="0.35">
      <c r="A2889" t="s">
        <v>104</v>
      </c>
      <c r="B2889" t="s">
        <v>105</v>
      </c>
      <c r="C2889" t="s">
        <v>97</v>
      </c>
      <c r="D2889" s="29">
        <v>45515</v>
      </c>
      <c r="E2889">
        <v>0</v>
      </c>
      <c r="F2889">
        <v>0</v>
      </c>
      <c r="G2889">
        <v>0</v>
      </c>
      <c r="H2889">
        <v>0</v>
      </c>
      <c r="L2889">
        <v>21.596879999999999</v>
      </c>
      <c r="M2889">
        <v>56.4</v>
      </c>
      <c r="N2889">
        <v>56.4</v>
      </c>
      <c r="R2889">
        <v>271.06463100000002</v>
      </c>
      <c r="S2889" t="s">
        <v>204</v>
      </c>
      <c r="T2889" s="247">
        <v>45329.33421296296</v>
      </c>
    </row>
    <row r="2890" spans="1:20" x14ac:dyDescent="0.35">
      <c r="A2890" t="s">
        <v>104</v>
      </c>
      <c r="B2890" t="s">
        <v>105</v>
      </c>
      <c r="C2890" t="s">
        <v>97</v>
      </c>
      <c r="D2890" s="29">
        <v>45516</v>
      </c>
      <c r="E2890">
        <v>0</v>
      </c>
      <c r="F2890">
        <v>0</v>
      </c>
      <c r="G2890">
        <v>0</v>
      </c>
      <c r="H2890">
        <v>0</v>
      </c>
      <c r="L2890">
        <v>21.596879999999999</v>
      </c>
      <c r="M2890">
        <v>56.4</v>
      </c>
      <c r="N2890">
        <v>56.4</v>
      </c>
      <c r="R2890">
        <v>271.06463100000002</v>
      </c>
      <c r="S2890" t="s">
        <v>204</v>
      </c>
      <c r="T2890" s="247">
        <v>45329.33421296296</v>
      </c>
    </row>
    <row r="2891" spans="1:20" x14ac:dyDescent="0.35">
      <c r="A2891" t="s">
        <v>104</v>
      </c>
      <c r="B2891" t="s">
        <v>105</v>
      </c>
      <c r="C2891" t="s">
        <v>97</v>
      </c>
      <c r="D2891" s="29">
        <v>45517</v>
      </c>
      <c r="E2891">
        <v>0</v>
      </c>
      <c r="F2891">
        <v>0</v>
      </c>
      <c r="G2891">
        <v>0</v>
      </c>
      <c r="H2891">
        <v>0</v>
      </c>
      <c r="L2891">
        <v>21.596879999999999</v>
      </c>
      <c r="M2891">
        <v>56.4</v>
      </c>
      <c r="N2891">
        <v>56.4</v>
      </c>
      <c r="R2891">
        <v>271.06463100000002</v>
      </c>
      <c r="S2891" t="s">
        <v>204</v>
      </c>
      <c r="T2891" s="247">
        <v>45329.33421296296</v>
      </c>
    </row>
    <row r="2892" spans="1:20" x14ac:dyDescent="0.35">
      <c r="A2892" t="s">
        <v>104</v>
      </c>
      <c r="B2892" t="s">
        <v>105</v>
      </c>
      <c r="C2892" t="s">
        <v>97</v>
      </c>
      <c r="D2892" s="29">
        <v>45518</v>
      </c>
      <c r="E2892">
        <v>0</v>
      </c>
      <c r="F2892">
        <v>0</v>
      </c>
      <c r="G2892">
        <v>0</v>
      </c>
      <c r="H2892">
        <v>0</v>
      </c>
      <c r="L2892">
        <v>21.596879999999999</v>
      </c>
      <c r="M2892">
        <v>56.4</v>
      </c>
      <c r="N2892">
        <v>56.4</v>
      </c>
      <c r="R2892">
        <v>271.06463100000002</v>
      </c>
      <c r="S2892" t="s">
        <v>204</v>
      </c>
      <c r="T2892" s="247">
        <v>45329.33421296296</v>
      </c>
    </row>
    <row r="2893" spans="1:20" x14ac:dyDescent="0.35">
      <c r="A2893" t="s">
        <v>104</v>
      </c>
      <c r="B2893" t="s">
        <v>105</v>
      </c>
      <c r="C2893" t="s">
        <v>97</v>
      </c>
      <c r="D2893" s="29">
        <v>45519</v>
      </c>
      <c r="E2893">
        <v>0</v>
      </c>
      <c r="F2893">
        <v>0</v>
      </c>
      <c r="G2893">
        <v>0</v>
      </c>
      <c r="H2893">
        <v>0</v>
      </c>
      <c r="L2893">
        <v>21.596879999999999</v>
      </c>
      <c r="M2893">
        <v>56.4</v>
      </c>
      <c r="N2893">
        <v>56.4</v>
      </c>
      <c r="R2893">
        <v>271.06463100000002</v>
      </c>
      <c r="S2893" t="s">
        <v>204</v>
      </c>
      <c r="T2893" s="247">
        <v>45329.33421296296</v>
      </c>
    </row>
    <row r="2894" spans="1:20" x14ac:dyDescent="0.35">
      <c r="A2894" t="s">
        <v>104</v>
      </c>
      <c r="B2894" t="s">
        <v>105</v>
      </c>
      <c r="C2894" t="s">
        <v>97</v>
      </c>
      <c r="D2894" s="29">
        <v>45520</v>
      </c>
      <c r="E2894">
        <v>0</v>
      </c>
      <c r="F2894">
        <v>0</v>
      </c>
      <c r="G2894">
        <v>0</v>
      </c>
      <c r="H2894">
        <v>0</v>
      </c>
      <c r="L2894">
        <v>21.596879999999999</v>
      </c>
      <c r="M2894">
        <v>56.4</v>
      </c>
      <c r="N2894">
        <v>56.4</v>
      </c>
      <c r="R2894">
        <v>271.06463100000002</v>
      </c>
      <c r="S2894" t="s">
        <v>204</v>
      </c>
      <c r="T2894" s="247">
        <v>45329.33421296296</v>
      </c>
    </row>
    <row r="2895" spans="1:20" x14ac:dyDescent="0.35">
      <c r="A2895" t="s">
        <v>104</v>
      </c>
      <c r="B2895" t="s">
        <v>105</v>
      </c>
      <c r="C2895" t="s">
        <v>97</v>
      </c>
      <c r="D2895" s="29">
        <v>45521</v>
      </c>
      <c r="E2895">
        <v>0</v>
      </c>
      <c r="F2895">
        <v>0</v>
      </c>
      <c r="G2895">
        <v>0</v>
      </c>
      <c r="H2895">
        <v>0</v>
      </c>
      <c r="L2895">
        <v>21.596879999999999</v>
      </c>
      <c r="M2895">
        <v>56.4</v>
      </c>
      <c r="N2895">
        <v>56.4</v>
      </c>
      <c r="R2895">
        <v>271.06463100000002</v>
      </c>
      <c r="S2895" t="s">
        <v>204</v>
      </c>
      <c r="T2895" s="247">
        <v>45329.33421296296</v>
      </c>
    </row>
    <row r="2896" spans="1:20" x14ac:dyDescent="0.35">
      <c r="A2896" t="s">
        <v>104</v>
      </c>
      <c r="B2896" t="s">
        <v>105</v>
      </c>
      <c r="C2896" t="s">
        <v>97</v>
      </c>
      <c r="D2896" s="29">
        <v>45522</v>
      </c>
      <c r="E2896">
        <v>0</v>
      </c>
      <c r="F2896">
        <v>0</v>
      </c>
      <c r="G2896">
        <v>0</v>
      </c>
      <c r="H2896">
        <v>0</v>
      </c>
      <c r="L2896">
        <v>21.596879999999999</v>
      </c>
      <c r="M2896">
        <v>56.4</v>
      </c>
      <c r="N2896">
        <v>56.4</v>
      </c>
      <c r="R2896">
        <v>271.06463100000002</v>
      </c>
      <c r="S2896" t="s">
        <v>204</v>
      </c>
      <c r="T2896" s="247">
        <v>45329.33421296296</v>
      </c>
    </row>
    <row r="2897" spans="1:20" x14ac:dyDescent="0.35">
      <c r="A2897" t="s">
        <v>104</v>
      </c>
      <c r="B2897" t="s">
        <v>105</v>
      </c>
      <c r="C2897" t="s">
        <v>97</v>
      </c>
      <c r="D2897" s="29">
        <v>45523</v>
      </c>
      <c r="E2897">
        <v>0.16650000000000001</v>
      </c>
      <c r="F2897">
        <v>0</v>
      </c>
      <c r="G2897">
        <v>0.93359999999999999</v>
      </c>
      <c r="H2897">
        <v>0.91879999999999995</v>
      </c>
      <c r="J2897">
        <v>18</v>
      </c>
      <c r="K2897">
        <v>22</v>
      </c>
      <c r="L2897">
        <v>21.596879999999999</v>
      </c>
      <c r="M2897">
        <v>56.4</v>
      </c>
      <c r="N2897">
        <v>56.4</v>
      </c>
      <c r="R2897">
        <v>271.06463100000002</v>
      </c>
      <c r="S2897" t="s">
        <v>204</v>
      </c>
      <c r="T2897" s="247">
        <v>45336.333784722221</v>
      </c>
    </row>
    <row r="2898" spans="1:20" x14ac:dyDescent="0.35">
      <c r="A2898" t="s">
        <v>104</v>
      </c>
      <c r="B2898" t="s">
        <v>105</v>
      </c>
      <c r="C2898" t="s">
        <v>97</v>
      </c>
      <c r="D2898" s="29">
        <v>45524</v>
      </c>
      <c r="E2898">
        <v>0.16650000000000001</v>
      </c>
      <c r="F2898">
        <v>0</v>
      </c>
      <c r="G2898">
        <v>0.93359999999999999</v>
      </c>
      <c r="H2898">
        <v>0.91879999999999995</v>
      </c>
      <c r="J2898">
        <v>18</v>
      </c>
      <c r="K2898">
        <v>22</v>
      </c>
      <c r="L2898">
        <v>21.596879999999999</v>
      </c>
      <c r="M2898">
        <v>56.4</v>
      </c>
      <c r="N2898">
        <v>56.4</v>
      </c>
      <c r="R2898">
        <v>271.06463100000002</v>
      </c>
      <c r="S2898" t="s">
        <v>204</v>
      </c>
      <c r="T2898" s="247">
        <v>45336.333784722221</v>
      </c>
    </row>
    <row r="2899" spans="1:20" x14ac:dyDescent="0.35">
      <c r="A2899" t="s">
        <v>104</v>
      </c>
      <c r="B2899" t="s">
        <v>105</v>
      </c>
      <c r="C2899" t="s">
        <v>97</v>
      </c>
      <c r="D2899" s="29">
        <v>45525</v>
      </c>
      <c r="E2899">
        <v>0.16650000000000001</v>
      </c>
      <c r="F2899">
        <v>0</v>
      </c>
      <c r="G2899">
        <v>0.93359999999999999</v>
      </c>
      <c r="H2899">
        <v>0.91879999999999995</v>
      </c>
      <c r="J2899">
        <v>18</v>
      </c>
      <c r="K2899">
        <v>22</v>
      </c>
      <c r="L2899">
        <v>21.596879999999999</v>
      </c>
      <c r="M2899">
        <v>56.4</v>
      </c>
      <c r="N2899">
        <v>56.4</v>
      </c>
      <c r="R2899">
        <v>271.06463100000002</v>
      </c>
      <c r="S2899" t="s">
        <v>204</v>
      </c>
      <c r="T2899" s="247">
        <v>45336.333796296298</v>
      </c>
    </row>
    <row r="2900" spans="1:20" x14ac:dyDescent="0.35">
      <c r="A2900" t="s">
        <v>104</v>
      </c>
      <c r="B2900" t="s">
        <v>105</v>
      </c>
      <c r="C2900" t="s">
        <v>97</v>
      </c>
      <c r="D2900" s="29">
        <v>45526</v>
      </c>
      <c r="E2900">
        <v>0.16650000000000001</v>
      </c>
      <c r="F2900">
        <v>0</v>
      </c>
      <c r="G2900">
        <v>0.93359999999999999</v>
      </c>
      <c r="H2900">
        <v>0.91879999999999995</v>
      </c>
      <c r="J2900">
        <v>18</v>
      </c>
      <c r="K2900">
        <v>22</v>
      </c>
      <c r="L2900">
        <v>21.596879999999999</v>
      </c>
      <c r="M2900">
        <v>56.4</v>
      </c>
      <c r="N2900">
        <v>56.4</v>
      </c>
      <c r="R2900">
        <v>271.06463100000002</v>
      </c>
      <c r="S2900" t="s">
        <v>204</v>
      </c>
      <c r="T2900" s="247">
        <v>45336.333784722221</v>
      </c>
    </row>
    <row r="2901" spans="1:20" x14ac:dyDescent="0.35">
      <c r="A2901" t="s">
        <v>104</v>
      </c>
      <c r="B2901" t="s">
        <v>105</v>
      </c>
      <c r="C2901" t="s">
        <v>97</v>
      </c>
      <c r="D2901" s="29">
        <v>45527</v>
      </c>
      <c r="E2901">
        <v>0.16650000000000001</v>
      </c>
      <c r="F2901">
        <v>0</v>
      </c>
      <c r="G2901">
        <v>0.93359999999999999</v>
      </c>
      <c r="H2901">
        <v>0.91879999999999995</v>
      </c>
      <c r="J2901">
        <v>18</v>
      </c>
      <c r="K2901">
        <v>22</v>
      </c>
      <c r="L2901">
        <v>21.596879999999999</v>
      </c>
      <c r="M2901">
        <v>56.4</v>
      </c>
      <c r="N2901">
        <v>56.4</v>
      </c>
      <c r="R2901">
        <v>271.06463100000002</v>
      </c>
      <c r="S2901" t="s">
        <v>204</v>
      </c>
      <c r="T2901" s="247">
        <v>45336.333784722221</v>
      </c>
    </row>
    <row r="2902" spans="1:20" x14ac:dyDescent="0.35">
      <c r="A2902" t="s">
        <v>104</v>
      </c>
      <c r="B2902" t="s">
        <v>105</v>
      </c>
      <c r="C2902" t="s">
        <v>97</v>
      </c>
      <c r="D2902" s="29">
        <v>45528</v>
      </c>
      <c r="E2902">
        <v>0</v>
      </c>
      <c r="F2902">
        <v>0</v>
      </c>
      <c r="G2902">
        <v>0</v>
      </c>
      <c r="H2902">
        <v>0</v>
      </c>
      <c r="L2902">
        <v>21.596879999999999</v>
      </c>
      <c r="M2902">
        <v>56.4</v>
      </c>
      <c r="N2902">
        <v>56.4</v>
      </c>
      <c r="R2902">
        <v>271.06463100000002</v>
      </c>
      <c r="S2902" t="s">
        <v>204</v>
      </c>
      <c r="T2902" s="247">
        <v>45329.334224537037</v>
      </c>
    </row>
    <row r="2903" spans="1:20" x14ac:dyDescent="0.35">
      <c r="A2903" t="s">
        <v>104</v>
      </c>
      <c r="B2903" t="s">
        <v>105</v>
      </c>
      <c r="C2903" t="s">
        <v>97</v>
      </c>
      <c r="D2903" s="29">
        <v>45529</v>
      </c>
      <c r="E2903">
        <v>0</v>
      </c>
      <c r="F2903">
        <v>0</v>
      </c>
      <c r="G2903">
        <v>0</v>
      </c>
      <c r="H2903">
        <v>0</v>
      </c>
      <c r="L2903">
        <v>21.596879999999999</v>
      </c>
      <c r="M2903">
        <v>56.4</v>
      </c>
      <c r="N2903">
        <v>56.4</v>
      </c>
      <c r="R2903">
        <v>271.06463100000002</v>
      </c>
      <c r="S2903" t="s">
        <v>204</v>
      </c>
      <c r="T2903" s="247">
        <v>45329.334224537037</v>
      </c>
    </row>
    <row r="2904" spans="1:20" x14ac:dyDescent="0.35">
      <c r="A2904" t="s">
        <v>104</v>
      </c>
      <c r="B2904" t="s">
        <v>105</v>
      </c>
      <c r="C2904" t="s">
        <v>97</v>
      </c>
      <c r="D2904" s="29">
        <v>45530</v>
      </c>
      <c r="E2904">
        <v>0.16650000000000001</v>
      </c>
      <c r="F2904">
        <v>0</v>
      </c>
      <c r="G2904">
        <v>0.93359999999999999</v>
      </c>
      <c r="H2904">
        <v>0.91879999999999995</v>
      </c>
      <c r="J2904">
        <v>18</v>
      </c>
      <c r="K2904">
        <v>22</v>
      </c>
      <c r="L2904">
        <v>21.596879999999999</v>
      </c>
      <c r="M2904">
        <v>56.4</v>
      </c>
      <c r="N2904">
        <v>56.4</v>
      </c>
      <c r="R2904">
        <v>271.06463100000002</v>
      </c>
      <c r="S2904" t="s">
        <v>204</v>
      </c>
      <c r="T2904" s="247">
        <v>45336.333784722221</v>
      </c>
    </row>
    <row r="2905" spans="1:20" x14ac:dyDescent="0.35">
      <c r="A2905" t="s">
        <v>104</v>
      </c>
      <c r="B2905" t="s">
        <v>105</v>
      </c>
      <c r="C2905" t="s">
        <v>97</v>
      </c>
      <c r="D2905" s="29">
        <v>45531</v>
      </c>
      <c r="E2905">
        <v>0.16650000000000001</v>
      </c>
      <c r="F2905">
        <v>0</v>
      </c>
      <c r="G2905">
        <v>0.93359999999999999</v>
      </c>
      <c r="H2905">
        <v>0.91879999999999995</v>
      </c>
      <c r="J2905">
        <v>18</v>
      </c>
      <c r="K2905">
        <v>22</v>
      </c>
      <c r="L2905">
        <v>21.596879999999999</v>
      </c>
      <c r="M2905">
        <v>56.4</v>
      </c>
      <c r="N2905">
        <v>56.4</v>
      </c>
      <c r="R2905">
        <v>271.06463100000002</v>
      </c>
      <c r="S2905" t="s">
        <v>204</v>
      </c>
      <c r="T2905" s="247">
        <v>45336.333784722221</v>
      </c>
    </row>
    <row r="2906" spans="1:20" x14ac:dyDescent="0.35">
      <c r="A2906" t="s">
        <v>104</v>
      </c>
      <c r="B2906" t="s">
        <v>105</v>
      </c>
      <c r="C2906" t="s">
        <v>97</v>
      </c>
      <c r="D2906" s="29">
        <v>45532</v>
      </c>
      <c r="E2906">
        <v>0.16650000000000001</v>
      </c>
      <c r="F2906">
        <v>0</v>
      </c>
      <c r="G2906">
        <v>0.93359999999999999</v>
      </c>
      <c r="H2906">
        <v>0.91879999999999995</v>
      </c>
      <c r="J2906">
        <v>18</v>
      </c>
      <c r="K2906">
        <v>22</v>
      </c>
      <c r="L2906">
        <v>21.596879999999999</v>
      </c>
      <c r="M2906">
        <v>56.4</v>
      </c>
      <c r="N2906">
        <v>56.4</v>
      </c>
      <c r="R2906">
        <v>271.06463100000002</v>
      </c>
      <c r="S2906" t="s">
        <v>204</v>
      </c>
      <c r="T2906" s="247">
        <v>45336.333784722221</v>
      </c>
    </row>
    <row r="2907" spans="1:20" x14ac:dyDescent="0.35">
      <c r="A2907" t="s">
        <v>104</v>
      </c>
      <c r="B2907" t="s">
        <v>105</v>
      </c>
      <c r="C2907" t="s">
        <v>97</v>
      </c>
      <c r="D2907" s="29">
        <v>45533</v>
      </c>
      <c r="E2907">
        <v>0.16650000000000001</v>
      </c>
      <c r="F2907">
        <v>0</v>
      </c>
      <c r="G2907">
        <v>0.93359999999999999</v>
      </c>
      <c r="H2907">
        <v>0.91879999999999995</v>
      </c>
      <c r="J2907">
        <v>18</v>
      </c>
      <c r="K2907">
        <v>22</v>
      </c>
      <c r="L2907">
        <v>21.596879999999999</v>
      </c>
      <c r="M2907">
        <v>56.4</v>
      </c>
      <c r="N2907">
        <v>56.4</v>
      </c>
      <c r="R2907">
        <v>271.06463100000002</v>
      </c>
      <c r="S2907" t="s">
        <v>204</v>
      </c>
      <c r="T2907" s="247">
        <v>45336.333784722221</v>
      </c>
    </row>
    <row r="2908" spans="1:20" x14ac:dyDescent="0.35">
      <c r="A2908" t="s">
        <v>104</v>
      </c>
      <c r="B2908" t="s">
        <v>105</v>
      </c>
      <c r="C2908" t="s">
        <v>97</v>
      </c>
      <c r="D2908" s="29">
        <v>45534</v>
      </c>
      <c r="E2908">
        <v>0.16650000000000001</v>
      </c>
      <c r="F2908">
        <v>0</v>
      </c>
      <c r="G2908">
        <v>0.93359999999999999</v>
      </c>
      <c r="H2908">
        <v>0.91879999999999995</v>
      </c>
      <c r="J2908">
        <v>18</v>
      </c>
      <c r="K2908">
        <v>22</v>
      </c>
      <c r="L2908">
        <v>21.596879999999999</v>
      </c>
      <c r="M2908">
        <v>56.4</v>
      </c>
      <c r="N2908">
        <v>56.4</v>
      </c>
      <c r="R2908">
        <v>271.06463100000002</v>
      </c>
      <c r="S2908" t="s">
        <v>204</v>
      </c>
      <c r="T2908" s="247">
        <v>45336.333784722221</v>
      </c>
    </row>
    <row r="2909" spans="1:20" x14ac:dyDescent="0.35">
      <c r="A2909" t="s">
        <v>104</v>
      </c>
      <c r="B2909" t="s">
        <v>105</v>
      </c>
      <c r="C2909" t="s">
        <v>97</v>
      </c>
      <c r="D2909" s="29">
        <v>45535</v>
      </c>
      <c r="E2909">
        <v>0</v>
      </c>
      <c r="F2909">
        <v>0</v>
      </c>
      <c r="G2909">
        <v>0</v>
      </c>
      <c r="H2909">
        <v>0</v>
      </c>
      <c r="L2909">
        <v>21.596879999999999</v>
      </c>
      <c r="M2909">
        <v>56.4</v>
      </c>
      <c r="N2909">
        <v>56.4</v>
      </c>
      <c r="R2909">
        <v>271.06463100000002</v>
      </c>
      <c r="S2909" t="s">
        <v>204</v>
      </c>
      <c r="T2909" s="247">
        <v>45329.33421296296</v>
      </c>
    </row>
    <row r="2910" spans="1:20" x14ac:dyDescent="0.35">
      <c r="A2910" t="s">
        <v>104</v>
      </c>
      <c r="B2910" t="s">
        <v>105</v>
      </c>
      <c r="C2910" t="s">
        <v>97</v>
      </c>
      <c r="D2910" s="29">
        <v>45536</v>
      </c>
      <c r="E2910">
        <v>0</v>
      </c>
      <c r="F2910">
        <v>0</v>
      </c>
      <c r="G2910">
        <v>0</v>
      </c>
      <c r="H2910">
        <v>0</v>
      </c>
      <c r="L2910">
        <v>21.596879999999999</v>
      </c>
      <c r="M2910">
        <v>56.4</v>
      </c>
      <c r="N2910">
        <v>56.4</v>
      </c>
      <c r="R2910">
        <v>271.06463100000002</v>
      </c>
      <c r="S2910" t="s">
        <v>204</v>
      </c>
      <c r="T2910" s="247">
        <v>45329.33421296296</v>
      </c>
    </row>
    <row r="2911" spans="1:20" x14ac:dyDescent="0.35">
      <c r="A2911" t="s">
        <v>104</v>
      </c>
      <c r="B2911" t="s">
        <v>105</v>
      </c>
      <c r="C2911" t="s">
        <v>97</v>
      </c>
      <c r="D2911" s="29">
        <v>45537</v>
      </c>
      <c r="E2911">
        <v>0.16650000000000001</v>
      </c>
      <c r="F2911">
        <v>0</v>
      </c>
      <c r="G2911">
        <v>0.93359999999999999</v>
      </c>
      <c r="H2911">
        <v>0.91879999999999995</v>
      </c>
      <c r="J2911">
        <v>18</v>
      </c>
      <c r="K2911">
        <v>22</v>
      </c>
      <c r="L2911">
        <v>21.596879999999999</v>
      </c>
      <c r="M2911">
        <v>56.4</v>
      </c>
      <c r="N2911">
        <v>56.4</v>
      </c>
      <c r="R2911">
        <v>271.06463100000002</v>
      </c>
      <c r="S2911" t="s">
        <v>204</v>
      </c>
      <c r="T2911" s="247">
        <v>45339.333460648151</v>
      </c>
    </row>
    <row r="2912" spans="1:20" x14ac:dyDescent="0.35">
      <c r="A2912" t="s">
        <v>104</v>
      </c>
      <c r="B2912" t="s">
        <v>105</v>
      </c>
      <c r="C2912" t="s">
        <v>97</v>
      </c>
      <c r="D2912" s="29">
        <v>45538</v>
      </c>
      <c r="E2912">
        <v>0.16650000000000001</v>
      </c>
      <c r="F2912">
        <v>0</v>
      </c>
      <c r="G2912">
        <v>0.93359999999999999</v>
      </c>
      <c r="H2912">
        <v>0.91879999999999995</v>
      </c>
      <c r="J2912">
        <v>18</v>
      </c>
      <c r="K2912">
        <v>22</v>
      </c>
      <c r="L2912">
        <v>21.596879999999999</v>
      </c>
      <c r="M2912">
        <v>56.4</v>
      </c>
      <c r="N2912">
        <v>56.4</v>
      </c>
      <c r="R2912">
        <v>271.06463100000002</v>
      </c>
      <c r="S2912" t="s">
        <v>204</v>
      </c>
      <c r="T2912" s="247">
        <v>45339.333460648151</v>
      </c>
    </row>
    <row r="2913" spans="1:20" x14ac:dyDescent="0.35">
      <c r="A2913" t="s">
        <v>104</v>
      </c>
      <c r="B2913" t="s">
        <v>105</v>
      </c>
      <c r="C2913" t="s">
        <v>97</v>
      </c>
      <c r="D2913" s="29">
        <v>45539</v>
      </c>
      <c r="E2913">
        <v>0.16650000000000001</v>
      </c>
      <c r="F2913">
        <v>0</v>
      </c>
      <c r="G2913">
        <v>0.93359999999999999</v>
      </c>
      <c r="H2913">
        <v>0.91879999999999995</v>
      </c>
      <c r="J2913">
        <v>18</v>
      </c>
      <c r="K2913">
        <v>22</v>
      </c>
      <c r="L2913">
        <v>21.596879999999999</v>
      </c>
      <c r="M2913">
        <v>56.4</v>
      </c>
      <c r="N2913">
        <v>56.4</v>
      </c>
      <c r="R2913">
        <v>271.06463100000002</v>
      </c>
      <c r="S2913" t="s">
        <v>204</v>
      </c>
      <c r="T2913" s="247">
        <v>45339.333460648151</v>
      </c>
    </row>
    <row r="2914" spans="1:20" x14ac:dyDescent="0.35">
      <c r="A2914" t="s">
        <v>104</v>
      </c>
      <c r="B2914" t="s">
        <v>105</v>
      </c>
      <c r="C2914" t="s">
        <v>97</v>
      </c>
      <c r="D2914" s="29">
        <v>45540</v>
      </c>
      <c r="E2914">
        <v>0.16650000000000001</v>
      </c>
      <c r="F2914">
        <v>0</v>
      </c>
      <c r="G2914">
        <v>0.93359999999999999</v>
      </c>
      <c r="H2914">
        <v>0.91879999999999995</v>
      </c>
      <c r="J2914">
        <v>18</v>
      </c>
      <c r="K2914">
        <v>22</v>
      </c>
      <c r="L2914">
        <v>21.596879999999999</v>
      </c>
      <c r="M2914">
        <v>56.4</v>
      </c>
      <c r="N2914">
        <v>56.4</v>
      </c>
      <c r="R2914">
        <v>271.06463100000002</v>
      </c>
      <c r="S2914" t="s">
        <v>204</v>
      </c>
      <c r="T2914" s="247">
        <v>45339.333460648151</v>
      </c>
    </row>
    <row r="2915" spans="1:20" x14ac:dyDescent="0.35">
      <c r="A2915" t="s">
        <v>104</v>
      </c>
      <c r="B2915" t="s">
        <v>105</v>
      </c>
      <c r="C2915" t="s">
        <v>97</v>
      </c>
      <c r="D2915" s="29">
        <v>45541</v>
      </c>
      <c r="E2915">
        <v>0.16650000000000001</v>
      </c>
      <c r="F2915">
        <v>0</v>
      </c>
      <c r="G2915">
        <v>0.93359999999999999</v>
      </c>
      <c r="H2915">
        <v>0.91879999999999995</v>
      </c>
      <c r="J2915">
        <v>18</v>
      </c>
      <c r="K2915">
        <v>22</v>
      </c>
      <c r="L2915">
        <v>21.596879999999999</v>
      </c>
      <c r="M2915">
        <v>56.4</v>
      </c>
      <c r="N2915">
        <v>56.4</v>
      </c>
      <c r="R2915">
        <v>271.06463100000002</v>
      </c>
      <c r="S2915" t="s">
        <v>204</v>
      </c>
      <c r="T2915" s="247">
        <v>45339.333460648151</v>
      </c>
    </row>
    <row r="2916" spans="1:20" x14ac:dyDescent="0.35">
      <c r="A2916" t="s">
        <v>104</v>
      </c>
      <c r="B2916" t="s">
        <v>105</v>
      </c>
      <c r="C2916" t="s">
        <v>97</v>
      </c>
      <c r="D2916" s="29">
        <v>45542</v>
      </c>
      <c r="E2916">
        <v>0</v>
      </c>
      <c r="F2916">
        <v>0</v>
      </c>
      <c r="G2916">
        <v>0</v>
      </c>
      <c r="H2916">
        <v>0</v>
      </c>
      <c r="L2916">
        <v>21.596879999999999</v>
      </c>
      <c r="M2916">
        <v>56.4</v>
      </c>
      <c r="N2916">
        <v>56.4</v>
      </c>
      <c r="R2916">
        <v>271.06463100000002</v>
      </c>
      <c r="S2916" t="s">
        <v>204</v>
      </c>
      <c r="T2916" s="247">
        <v>45329.334224537037</v>
      </c>
    </row>
    <row r="2917" spans="1:20" x14ac:dyDescent="0.35">
      <c r="A2917" t="s">
        <v>104</v>
      </c>
      <c r="B2917" t="s">
        <v>105</v>
      </c>
      <c r="C2917" t="s">
        <v>97</v>
      </c>
      <c r="D2917" s="29">
        <v>45543</v>
      </c>
      <c r="E2917">
        <v>0</v>
      </c>
      <c r="F2917">
        <v>0</v>
      </c>
      <c r="G2917">
        <v>0</v>
      </c>
      <c r="H2917">
        <v>0</v>
      </c>
      <c r="L2917">
        <v>21.596879999999999</v>
      </c>
      <c r="M2917">
        <v>56.4</v>
      </c>
      <c r="N2917">
        <v>56.4</v>
      </c>
      <c r="R2917">
        <v>271.06463100000002</v>
      </c>
      <c r="S2917" t="s">
        <v>204</v>
      </c>
      <c r="T2917" s="247">
        <v>45329.334224537037</v>
      </c>
    </row>
    <row r="2918" spans="1:20" x14ac:dyDescent="0.35">
      <c r="A2918" t="s">
        <v>104</v>
      </c>
      <c r="B2918" t="s">
        <v>105</v>
      </c>
      <c r="C2918" t="s">
        <v>97</v>
      </c>
      <c r="D2918" s="29">
        <v>45544</v>
      </c>
      <c r="E2918">
        <v>0</v>
      </c>
      <c r="F2918">
        <v>0</v>
      </c>
      <c r="G2918">
        <v>0</v>
      </c>
      <c r="H2918">
        <v>0</v>
      </c>
      <c r="L2918">
        <v>21.596879999999999</v>
      </c>
      <c r="M2918">
        <v>56.4</v>
      </c>
      <c r="N2918">
        <v>56.4</v>
      </c>
      <c r="R2918">
        <v>271.06463100000002</v>
      </c>
      <c r="S2918" t="s">
        <v>204</v>
      </c>
      <c r="T2918" s="247">
        <v>45329.334224537037</v>
      </c>
    </row>
    <row r="2919" spans="1:20" x14ac:dyDescent="0.35">
      <c r="A2919" t="s">
        <v>104</v>
      </c>
      <c r="B2919" t="s">
        <v>105</v>
      </c>
      <c r="C2919" t="s">
        <v>97</v>
      </c>
      <c r="D2919" s="29">
        <v>45545</v>
      </c>
      <c r="E2919">
        <v>0</v>
      </c>
      <c r="F2919">
        <v>0</v>
      </c>
      <c r="G2919">
        <v>0</v>
      </c>
      <c r="H2919">
        <v>0</v>
      </c>
      <c r="L2919">
        <v>21.596879999999999</v>
      </c>
      <c r="M2919">
        <v>56.4</v>
      </c>
      <c r="N2919">
        <v>56.4</v>
      </c>
      <c r="R2919">
        <v>271.06463100000002</v>
      </c>
      <c r="S2919" t="s">
        <v>204</v>
      </c>
      <c r="T2919" s="247">
        <v>45329.334224537037</v>
      </c>
    </row>
    <row r="2920" spans="1:20" x14ac:dyDescent="0.35">
      <c r="A2920" t="s">
        <v>104</v>
      </c>
      <c r="B2920" t="s">
        <v>105</v>
      </c>
      <c r="C2920" t="s">
        <v>97</v>
      </c>
      <c r="D2920" s="29">
        <v>45546</v>
      </c>
      <c r="E2920">
        <v>0</v>
      </c>
      <c r="F2920">
        <v>0</v>
      </c>
      <c r="G2920">
        <v>0</v>
      </c>
      <c r="H2920">
        <v>0</v>
      </c>
      <c r="L2920">
        <v>21.596879999999999</v>
      </c>
      <c r="M2920">
        <v>56.4</v>
      </c>
      <c r="N2920">
        <v>56.4</v>
      </c>
      <c r="R2920">
        <v>271.06463100000002</v>
      </c>
      <c r="S2920" t="s">
        <v>204</v>
      </c>
      <c r="T2920" s="247">
        <v>45329.334224537037</v>
      </c>
    </row>
    <row r="2921" spans="1:20" x14ac:dyDescent="0.35">
      <c r="A2921" t="s">
        <v>104</v>
      </c>
      <c r="B2921" t="s">
        <v>105</v>
      </c>
      <c r="C2921" t="s">
        <v>97</v>
      </c>
      <c r="D2921" s="29">
        <v>45547</v>
      </c>
      <c r="E2921">
        <v>0</v>
      </c>
      <c r="F2921">
        <v>0</v>
      </c>
      <c r="G2921">
        <v>0</v>
      </c>
      <c r="H2921">
        <v>0</v>
      </c>
      <c r="L2921">
        <v>21.596879999999999</v>
      </c>
      <c r="M2921">
        <v>56.4</v>
      </c>
      <c r="N2921">
        <v>56.4</v>
      </c>
      <c r="R2921">
        <v>271.06463100000002</v>
      </c>
      <c r="S2921" t="s">
        <v>204</v>
      </c>
      <c r="T2921" s="247">
        <v>45329.334224537037</v>
      </c>
    </row>
    <row r="2922" spans="1:20" x14ac:dyDescent="0.35">
      <c r="A2922" t="s">
        <v>104</v>
      </c>
      <c r="B2922" t="s">
        <v>105</v>
      </c>
      <c r="C2922" t="s">
        <v>97</v>
      </c>
      <c r="D2922" s="29">
        <v>45548</v>
      </c>
      <c r="E2922">
        <v>0</v>
      </c>
      <c r="F2922">
        <v>0</v>
      </c>
      <c r="G2922">
        <v>0</v>
      </c>
      <c r="H2922">
        <v>0</v>
      </c>
      <c r="L2922">
        <v>21.596879999999999</v>
      </c>
      <c r="M2922">
        <v>56.4</v>
      </c>
      <c r="N2922">
        <v>56.4</v>
      </c>
      <c r="R2922">
        <v>271.06463100000002</v>
      </c>
      <c r="S2922" t="s">
        <v>204</v>
      </c>
      <c r="T2922" s="247">
        <v>45329.334224537037</v>
      </c>
    </row>
    <row r="2923" spans="1:20" x14ac:dyDescent="0.35">
      <c r="A2923" t="s">
        <v>104</v>
      </c>
      <c r="B2923" t="s">
        <v>105</v>
      </c>
      <c r="C2923" t="s">
        <v>97</v>
      </c>
      <c r="D2923" s="29">
        <v>45549</v>
      </c>
      <c r="E2923">
        <v>0</v>
      </c>
      <c r="F2923">
        <v>0</v>
      </c>
      <c r="G2923">
        <v>0</v>
      </c>
      <c r="H2923">
        <v>0</v>
      </c>
      <c r="L2923">
        <v>21.596879999999999</v>
      </c>
      <c r="M2923">
        <v>56.4</v>
      </c>
      <c r="N2923">
        <v>56.4</v>
      </c>
      <c r="R2923">
        <v>271.06463100000002</v>
      </c>
      <c r="S2923" t="s">
        <v>204</v>
      </c>
      <c r="T2923" s="247">
        <v>45329.334236111114</v>
      </c>
    </row>
    <row r="2924" spans="1:20" x14ac:dyDescent="0.35">
      <c r="A2924" t="s">
        <v>104</v>
      </c>
      <c r="B2924" t="s">
        <v>105</v>
      </c>
      <c r="C2924" t="s">
        <v>97</v>
      </c>
      <c r="D2924" s="29">
        <v>45550</v>
      </c>
      <c r="E2924">
        <v>0</v>
      </c>
      <c r="F2924">
        <v>0</v>
      </c>
      <c r="G2924">
        <v>0</v>
      </c>
      <c r="H2924">
        <v>0</v>
      </c>
      <c r="L2924">
        <v>21.596879999999999</v>
      </c>
      <c r="M2924">
        <v>56.4</v>
      </c>
      <c r="N2924">
        <v>56.4</v>
      </c>
      <c r="R2924">
        <v>271.06463100000002</v>
      </c>
      <c r="S2924" t="s">
        <v>204</v>
      </c>
      <c r="T2924" s="247">
        <v>45329.334224537037</v>
      </c>
    </row>
    <row r="2925" spans="1:20" x14ac:dyDescent="0.35">
      <c r="A2925" t="s">
        <v>104</v>
      </c>
      <c r="B2925" t="s">
        <v>105</v>
      </c>
      <c r="C2925" t="s">
        <v>97</v>
      </c>
      <c r="D2925" s="29">
        <v>45551</v>
      </c>
      <c r="E2925">
        <v>0</v>
      </c>
      <c r="F2925">
        <v>0</v>
      </c>
      <c r="G2925">
        <v>0</v>
      </c>
      <c r="H2925">
        <v>0</v>
      </c>
      <c r="L2925">
        <v>21.596879999999999</v>
      </c>
      <c r="M2925">
        <v>56.4</v>
      </c>
      <c r="N2925">
        <v>56.4</v>
      </c>
      <c r="R2925">
        <v>271.06463100000002</v>
      </c>
      <c r="S2925" t="s">
        <v>204</v>
      </c>
      <c r="T2925" s="247">
        <v>45329.334224537037</v>
      </c>
    </row>
    <row r="2926" spans="1:20" x14ac:dyDescent="0.35">
      <c r="A2926" t="s">
        <v>104</v>
      </c>
      <c r="B2926" t="s">
        <v>105</v>
      </c>
      <c r="C2926" t="s">
        <v>97</v>
      </c>
      <c r="D2926" s="29">
        <v>45552</v>
      </c>
      <c r="E2926">
        <v>0</v>
      </c>
      <c r="F2926">
        <v>0</v>
      </c>
      <c r="G2926">
        <v>0</v>
      </c>
      <c r="H2926">
        <v>0</v>
      </c>
      <c r="L2926">
        <v>21.596879999999999</v>
      </c>
      <c r="M2926">
        <v>56.4</v>
      </c>
      <c r="N2926">
        <v>56.4</v>
      </c>
      <c r="R2926">
        <v>271.06463100000002</v>
      </c>
      <c r="S2926" t="s">
        <v>204</v>
      </c>
      <c r="T2926" s="247">
        <v>45329.334236111114</v>
      </c>
    </row>
    <row r="2927" spans="1:20" x14ac:dyDescent="0.35">
      <c r="A2927" t="s">
        <v>104</v>
      </c>
      <c r="B2927" t="s">
        <v>105</v>
      </c>
      <c r="C2927" t="s">
        <v>97</v>
      </c>
      <c r="D2927" s="29">
        <v>45553</v>
      </c>
      <c r="E2927">
        <v>0</v>
      </c>
      <c r="F2927">
        <v>0</v>
      </c>
      <c r="G2927">
        <v>0</v>
      </c>
      <c r="H2927">
        <v>0</v>
      </c>
      <c r="L2927">
        <v>21.596879999999999</v>
      </c>
      <c r="M2927">
        <v>56.4</v>
      </c>
      <c r="N2927">
        <v>56.4</v>
      </c>
      <c r="R2927">
        <v>271.06463100000002</v>
      </c>
      <c r="S2927" t="s">
        <v>204</v>
      </c>
      <c r="T2927" s="247">
        <v>45329.334224537037</v>
      </c>
    </row>
    <row r="2928" spans="1:20" x14ac:dyDescent="0.35">
      <c r="A2928" t="s">
        <v>104</v>
      </c>
      <c r="B2928" t="s">
        <v>105</v>
      </c>
      <c r="C2928" t="s">
        <v>97</v>
      </c>
      <c r="D2928" s="29">
        <v>45554</v>
      </c>
      <c r="E2928">
        <v>0</v>
      </c>
      <c r="F2928">
        <v>0</v>
      </c>
      <c r="G2928">
        <v>0</v>
      </c>
      <c r="H2928">
        <v>0</v>
      </c>
      <c r="L2928">
        <v>21.596879999999999</v>
      </c>
      <c r="M2928">
        <v>56.4</v>
      </c>
      <c r="N2928">
        <v>56.4</v>
      </c>
      <c r="R2928">
        <v>271.06463100000002</v>
      </c>
      <c r="S2928" t="s">
        <v>204</v>
      </c>
      <c r="T2928" s="247">
        <v>45329.334224537037</v>
      </c>
    </row>
    <row r="2929" spans="1:20" x14ac:dyDescent="0.35">
      <c r="A2929" t="s">
        <v>104</v>
      </c>
      <c r="B2929" t="s">
        <v>105</v>
      </c>
      <c r="C2929" t="s">
        <v>97</v>
      </c>
      <c r="D2929" s="29">
        <v>45555</v>
      </c>
      <c r="E2929">
        <v>0</v>
      </c>
      <c r="F2929">
        <v>0</v>
      </c>
      <c r="G2929">
        <v>0</v>
      </c>
      <c r="H2929">
        <v>0</v>
      </c>
      <c r="L2929">
        <v>21.596879999999999</v>
      </c>
      <c r="M2929">
        <v>56.4</v>
      </c>
      <c r="N2929">
        <v>56.4</v>
      </c>
      <c r="R2929">
        <v>271.06463100000002</v>
      </c>
      <c r="S2929" t="s">
        <v>204</v>
      </c>
      <c r="T2929" s="247">
        <v>45329.334224537037</v>
      </c>
    </row>
    <row r="2930" spans="1:20" x14ac:dyDescent="0.35">
      <c r="A2930" t="s">
        <v>104</v>
      </c>
      <c r="B2930" t="s">
        <v>105</v>
      </c>
      <c r="C2930" t="s">
        <v>97</v>
      </c>
      <c r="D2930" s="29">
        <v>45556</v>
      </c>
      <c r="E2930">
        <v>0</v>
      </c>
      <c r="F2930">
        <v>0</v>
      </c>
      <c r="G2930">
        <v>0</v>
      </c>
      <c r="H2930">
        <v>0</v>
      </c>
      <c r="L2930">
        <v>21.596879999999999</v>
      </c>
      <c r="M2930">
        <v>56.4</v>
      </c>
      <c r="N2930">
        <v>56.4</v>
      </c>
      <c r="R2930">
        <v>271.06463100000002</v>
      </c>
      <c r="S2930" t="s">
        <v>204</v>
      </c>
      <c r="T2930" s="247">
        <v>45329.334236111114</v>
      </c>
    </row>
    <row r="2931" spans="1:20" x14ac:dyDescent="0.35">
      <c r="A2931" t="s">
        <v>104</v>
      </c>
      <c r="B2931" t="s">
        <v>105</v>
      </c>
      <c r="C2931" t="s">
        <v>97</v>
      </c>
      <c r="D2931" s="29">
        <v>45557</v>
      </c>
      <c r="E2931">
        <v>0</v>
      </c>
      <c r="F2931">
        <v>0</v>
      </c>
      <c r="G2931">
        <v>0</v>
      </c>
      <c r="H2931">
        <v>0</v>
      </c>
      <c r="L2931">
        <v>21.596879999999999</v>
      </c>
      <c r="M2931">
        <v>56.4</v>
      </c>
      <c r="N2931">
        <v>56.4</v>
      </c>
      <c r="R2931">
        <v>271.06463100000002</v>
      </c>
      <c r="S2931" t="s">
        <v>204</v>
      </c>
      <c r="T2931" s="247">
        <v>45329.334236111114</v>
      </c>
    </row>
    <row r="2932" spans="1:20" x14ac:dyDescent="0.35">
      <c r="A2932" t="s">
        <v>104</v>
      </c>
      <c r="B2932" t="s">
        <v>105</v>
      </c>
      <c r="C2932" t="s">
        <v>97</v>
      </c>
      <c r="D2932" s="29">
        <v>45558</v>
      </c>
      <c r="E2932">
        <v>0</v>
      </c>
      <c r="F2932">
        <v>0</v>
      </c>
      <c r="G2932">
        <v>0</v>
      </c>
      <c r="H2932">
        <v>0</v>
      </c>
      <c r="L2932">
        <v>21.596879999999999</v>
      </c>
      <c r="M2932">
        <v>56.4</v>
      </c>
      <c r="N2932">
        <v>56.4</v>
      </c>
      <c r="R2932">
        <v>271.06463100000002</v>
      </c>
      <c r="S2932" t="s">
        <v>204</v>
      </c>
      <c r="T2932" s="247">
        <v>45329.334236111114</v>
      </c>
    </row>
    <row r="2933" spans="1:20" x14ac:dyDescent="0.35">
      <c r="A2933" t="s">
        <v>104</v>
      </c>
      <c r="B2933" t="s">
        <v>105</v>
      </c>
      <c r="C2933" t="s">
        <v>97</v>
      </c>
      <c r="D2933" s="29">
        <v>45559</v>
      </c>
      <c r="E2933">
        <v>0</v>
      </c>
      <c r="F2933">
        <v>0</v>
      </c>
      <c r="G2933">
        <v>0</v>
      </c>
      <c r="H2933">
        <v>0</v>
      </c>
      <c r="L2933">
        <v>21.596879999999999</v>
      </c>
      <c r="M2933">
        <v>56.4</v>
      </c>
      <c r="N2933">
        <v>56.4</v>
      </c>
      <c r="R2933">
        <v>271.06463100000002</v>
      </c>
      <c r="S2933" t="s">
        <v>204</v>
      </c>
      <c r="T2933" s="247">
        <v>45329.334247685183</v>
      </c>
    </row>
    <row r="2934" spans="1:20" x14ac:dyDescent="0.35">
      <c r="A2934" t="s">
        <v>104</v>
      </c>
      <c r="B2934" t="s">
        <v>105</v>
      </c>
      <c r="C2934" t="s">
        <v>97</v>
      </c>
      <c r="D2934" s="29">
        <v>45560</v>
      </c>
      <c r="E2934">
        <v>0</v>
      </c>
      <c r="F2934">
        <v>0</v>
      </c>
      <c r="G2934">
        <v>0</v>
      </c>
      <c r="H2934">
        <v>0</v>
      </c>
      <c r="L2934">
        <v>21.596879999999999</v>
      </c>
      <c r="M2934">
        <v>56.4</v>
      </c>
      <c r="N2934">
        <v>56.4</v>
      </c>
      <c r="R2934">
        <v>271.06463100000002</v>
      </c>
      <c r="S2934" t="s">
        <v>204</v>
      </c>
      <c r="T2934" s="247">
        <v>45329.334236111114</v>
      </c>
    </row>
    <row r="2935" spans="1:20" x14ac:dyDescent="0.35">
      <c r="A2935" t="s">
        <v>104</v>
      </c>
      <c r="B2935" t="s">
        <v>105</v>
      </c>
      <c r="C2935" t="s">
        <v>97</v>
      </c>
      <c r="D2935" s="29">
        <v>45561</v>
      </c>
      <c r="E2935">
        <v>0</v>
      </c>
      <c r="F2935">
        <v>0</v>
      </c>
      <c r="G2935">
        <v>0</v>
      </c>
      <c r="H2935">
        <v>0</v>
      </c>
      <c r="L2935">
        <v>21.596879999999999</v>
      </c>
      <c r="M2935">
        <v>56.4</v>
      </c>
      <c r="N2935">
        <v>56.4</v>
      </c>
      <c r="R2935">
        <v>271.06463100000002</v>
      </c>
      <c r="S2935" t="s">
        <v>204</v>
      </c>
      <c r="T2935" s="247">
        <v>45329.334236111114</v>
      </c>
    </row>
    <row r="2936" spans="1:20" x14ac:dyDescent="0.35">
      <c r="A2936" t="s">
        <v>104</v>
      </c>
      <c r="B2936" t="s">
        <v>105</v>
      </c>
      <c r="C2936" t="s">
        <v>97</v>
      </c>
      <c r="D2936" s="29">
        <v>45562</v>
      </c>
      <c r="E2936">
        <v>0</v>
      </c>
      <c r="F2936">
        <v>0</v>
      </c>
      <c r="G2936">
        <v>0</v>
      </c>
      <c r="H2936">
        <v>0</v>
      </c>
      <c r="L2936">
        <v>21.596879999999999</v>
      </c>
      <c r="M2936">
        <v>56.4</v>
      </c>
      <c r="N2936">
        <v>56.4</v>
      </c>
      <c r="R2936">
        <v>271.06463100000002</v>
      </c>
      <c r="S2936" t="s">
        <v>204</v>
      </c>
      <c r="T2936" s="247">
        <v>45329.334247685183</v>
      </c>
    </row>
    <row r="2937" spans="1:20" x14ac:dyDescent="0.35">
      <c r="A2937" t="s">
        <v>104</v>
      </c>
      <c r="B2937" t="s">
        <v>105</v>
      </c>
      <c r="C2937" t="s">
        <v>97</v>
      </c>
      <c r="D2937" s="29">
        <v>45563</v>
      </c>
      <c r="E2937">
        <v>0</v>
      </c>
      <c r="F2937">
        <v>0</v>
      </c>
      <c r="G2937">
        <v>0</v>
      </c>
      <c r="H2937">
        <v>0</v>
      </c>
      <c r="L2937">
        <v>21.596879999999999</v>
      </c>
      <c r="M2937">
        <v>56.4</v>
      </c>
      <c r="N2937">
        <v>56.4</v>
      </c>
      <c r="R2937">
        <v>271.06463100000002</v>
      </c>
      <c r="S2937" t="s">
        <v>204</v>
      </c>
      <c r="T2937" s="247">
        <v>45329.334247685183</v>
      </c>
    </row>
    <row r="2938" spans="1:20" x14ac:dyDescent="0.35">
      <c r="A2938" t="s">
        <v>104</v>
      </c>
      <c r="B2938" t="s">
        <v>105</v>
      </c>
      <c r="C2938" t="s">
        <v>97</v>
      </c>
      <c r="D2938" s="29">
        <v>45564</v>
      </c>
      <c r="E2938">
        <v>0</v>
      </c>
      <c r="F2938">
        <v>0</v>
      </c>
      <c r="G2938">
        <v>0</v>
      </c>
      <c r="H2938">
        <v>0</v>
      </c>
      <c r="L2938">
        <v>21.596879999999999</v>
      </c>
      <c r="M2938">
        <v>56.4</v>
      </c>
      <c r="N2938">
        <v>56.4</v>
      </c>
      <c r="R2938">
        <v>271.06463100000002</v>
      </c>
      <c r="S2938" t="s">
        <v>204</v>
      </c>
      <c r="T2938" s="247">
        <v>45329.334247685183</v>
      </c>
    </row>
    <row r="2939" spans="1:20" x14ac:dyDescent="0.35">
      <c r="A2939" t="s">
        <v>104</v>
      </c>
      <c r="B2939" t="s">
        <v>105</v>
      </c>
      <c r="C2939" t="s">
        <v>97</v>
      </c>
      <c r="D2939" s="29">
        <v>45565</v>
      </c>
      <c r="E2939">
        <v>0</v>
      </c>
      <c r="F2939">
        <v>0</v>
      </c>
      <c r="G2939">
        <v>0</v>
      </c>
      <c r="H2939">
        <v>0</v>
      </c>
      <c r="L2939">
        <v>21.596879999999999</v>
      </c>
      <c r="M2939">
        <v>56.4</v>
      </c>
      <c r="N2939">
        <v>56.4</v>
      </c>
      <c r="R2939">
        <v>271.06463100000002</v>
      </c>
      <c r="S2939" t="s">
        <v>204</v>
      </c>
      <c r="T2939" s="247">
        <v>45329.334247685183</v>
      </c>
    </row>
    <row r="2940" spans="1:20" x14ac:dyDescent="0.35">
      <c r="A2940" t="s">
        <v>104</v>
      </c>
      <c r="B2940" t="s">
        <v>105</v>
      </c>
      <c r="C2940" t="s">
        <v>97</v>
      </c>
      <c r="D2940" s="29">
        <v>45566</v>
      </c>
      <c r="E2940">
        <v>0</v>
      </c>
      <c r="F2940">
        <v>0</v>
      </c>
      <c r="G2940">
        <v>0</v>
      </c>
      <c r="H2940">
        <v>0</v>
      </c>
      <c r="L2940">
        <v>19.295999999999999</v>
      </c>
      <c r="R2940">
        <v>271.06463100000002</v>
      </c>
      <c r="S2940" t="s">
        <v>204</v>
      </c>
      <c r="T2940" s="247">
        <v>45261.313611111109</v>
      </c>
    </row>
    <row r="2941" spans="1:20" x14ac:dyDescent="0.35">
      <c r="A2941" t="s">
        <v>104</v>
      </c>
      <c r="B2941" t="s">
        <v>105</v>
      </c>
      <c r="C2941" t="s">
        <v>97</v>
      </c>
      <c r="D2941" s="29">
        <v>45567</v>
      </c>
      <c r="E2941">
        <v>0</v>
      </c>
      <c r="F2941">
        <v>0</v>
      </c>
      <c r="G2941">
        <v>0</v>
      </c>
      <c r="H2941">
        <v>0</v>
      </c>
      <c r="L2941">
        <v>19.295999999999999</v>
      </c>
      <c r="R2941">
        <v>271.06463100000002</v>
      </c>
      <c r="S2941" t="s">
        <v>204</v>
      </c>
      <c r="T2941" s="247">
        <v>45261.313715277778</v>
      </c>
    </row>
    <row r="2942" spans="1:20" x14ac:dyDescent="0.35">
      <c r="A2942" t="s">
        <v>104</v>
      </c>
      <c r="B2942" t="s">
        <v>105</v>
      </c>
      <c r="C2942" t="s">
        <v>97</v>
      </c>
      <c r="D2942" s="29">
        <v>45568</v>
      </c>
      <c r="E2942">
        <v>0</v>
      </c>
      <c r="F2942">
        <v>0</v>
      </c>
      <c r="G2942">
        <v>0</v>
      </c>
      <c r="H2942">
        <v>0</v>
      </c>
      <c r="L2942">
        <v>19.295999999999999</v>
      </c>
      <c r="R2942">
        <v>271.06463100000002</v>
      </c>
      <c r="S2942" t="s">
        <v>204</v>
      </c>
      <c r="T2942" s="247">
        <v>45261.313738425924</v>
      </c>
    </row>
    <row r="2943" spans="1:20" x14ac:dyDescent="0.35">
      <c r="A2943" t="s">
        <v>104</v>
      </c>
      <c r="B2943" t="s">
        <v>105</v>
      </c>
      <c r="C2943" t="s">
        <v>97</v>
      </c>
      <c r="D2943" s="29">
        <v>45569</v>
      </c>
      <c r="E2943">
        <v>0</v>
      </c>
      <c r="F2943">
        <v>0</v>
      </c>
      <c r="G2943">
        <v>0</v>
      </c>
      <c r="H2943">
        <v>0</v>
      </c>
      <c r="L2943">
        <v>19.295999999999999</v>
      </c>
      <c r="R2943">
        <v>271.06463100000002</v>
      </c>
      <c r="S2943" t="s">
        <v>204</v>
      </c>
      <c r="T2943" s="247">
        <v>45261.313773148147</v>
      </c>
    </row>
    <row r="2944" spans="1:20" x14ac:dyDescent="0.35">
      <c r="A2944" t="s">
        <v>104</v>
      </c>
      <c r="B2944" t="s">
        <v>105</v>
      </c>
      <c r="C2944" t="s">
        <v>97</v>
      </c>
      <c r="D2944" s="29">
        <v>45570</v>
      </c>
      <c r="E2944">
        <v>0</v>
      </c>
      <c r="F2944">
        <v>0</v>
      </c>
      <c r="G2944">
        <v>0</v>
      </c>
      <c r="H2944">
        <v>0</v>
      </c>
      <c r="L2944">
        <v>19.295999999999999</v>
      </c>
      <c r="R2944">
        <v>271.06463100000002</v>
      </c>
      <c r="S2944" t="s">
        <v>204</v>
      </c>
      <c r="T2944" s="247">
        <v>45261.313784722224</v>
      </c>
    </row>
    <row r="2945" spans="1:20" x14ac:dyDescent="0.35">
      <c r="A2945" t="s">
        <v>104</v>
      </c>
      <c r="B2945" t="s">
        <v>105</v>
      </c>
      <c r="C2945" t="s">
        <v>97</v>
      </c>
      <c r="D2945" s="29">
        <v>45571</v>
      </c>
      <c r="E2945">
        <v>0</v>
      </c>
      <c r="F2945">
        <v>0</v>
      </c>
      <c r="G2945">
        <v>0</v>
      </c>
      <c r="H2945">
        <v>0</v>
      </c>
      <c r="L2945">
        <v>19.295999999999999</v>
      </c>
      <c r="R2945">
        <v>271.06463100000002</v>
      </c>
      <c r="S2945" t="s">
        <v>204</v>
      </c>
      <c r="T2945" s="247">
        <v>45261.313807870371</v>
      </c>
    </row>
    <row r="2946" spans="1:20" x14ac:dyDescent="0.35">
      <c r="A2946" t="s">
        <v>104</v>
      </c>
      <c r="B2946" t="s">
        <v>105</v>
      </c>
      <c r="C2946" t="s">
        <v>97</v>
      </c>
      <c r="D2946" s="29">
        <v>45572</v>
      </c>
      <c r="E2946">
        <v>0</v>
      </c>
      <c r="F2946">
        <v>0</v>
      </c>
      <c r="G2946">
        <v>0</v>
      </c>
      <c r="H2946">
        <v>0</v>
      </c>
      <c r="L2946">
        <v>19.295999999999999</v>
      </c>
      <c r="R2946">
        <v>271.06463100000002</v>
      </c>
      <c r="S2946" t="s">
        <v>204</v>
      </c>
      <c r="T2946" s="247">
        <v>45261.313831018517</v>
      </c>
    </row>
    <row r="2947" spans="1:20" x14ac:dyDescent="0.35">
      <c r="A2947" t="s">
        <v>104</v>
      </c>
      <c r="B2947" t="s">
        <v>105</v>
      </c>
      <c r="C2947" t="s">
        <v>97</v>
      </c>
      <c r="D2947" s="29">
        <v>45573</v>
      </c>
      <c r="E2947">
        <v>0</v>
      </c>
      <c r="F2947">
        <v>0</v>
      </c>
      <c r="G2947">
        <v>0</v>
      </c>
      <c r="H2947">
        <v>0</v>
      </c>
      <c r="L2947">
        <v>19.295999999999999</v>
      </c>
      <c r="R2947">
        <v>271.06463100000002</v>
      </c>
      <c r="S2947" t="s">
        <v>204</v>
      </c>
      <c r="T2947" s="247">
        <v>45261.313842592594</v>
      </c>
    </row>
    <row r="2948" spans="1:20" x14ac:dyDescent="0.35">
      <c r="A2948" t="s">
        <v>104</v>
      </c>
      <c r="B2948" t="s">
        <v>105</v>
      </c>
      <c r="C2948" t="s">
        <v>97</v>
      </c>
      <c r="D2948" s="29">
        <v>45574</v>
      </c>
      <c r="E2948">
        <v>0</v>
      </c>
      <c r="F2948">
        <v>0</v>
      </c>
      <c r="G2948">
        <v>0</v>
      </c>
      <c r="H2948">
        <v>0</v>
      </c>
      <c r="L2948">
        <v>19.295999999999999</v>
      </c>
      <c r="R2948">
        <v>271.06463100000002</v>
      </c>
      <c r="S2948" t="s">
        <v>204</v>
      </c>
      <c r="T2948" s="247">
        <v>45261.313854166663</v>
      </c>
    </row>
    <row r="2949" spans="1:20" x14ac:dyDescent="0.35">
      <c r="A2949" t="s">
        <v>104</v>
      </c>
      <c r="B2949" t="s">
        <v>105</v>
      </c>
      <c r="C2949" t="s">
        <v>97</v>
      </c>
      <c r="D2949" s="29">
        <v>45575</v>
      </c>
      <c r="E2949">
        <v>0</v>
      </c>
      <c r="F2949">
        <v>0</v>
      </c>
      <c r="G2949">
        <v>0</v>
      </c>
      <c r="H2949">
        <v>0</v>
      </c>
      <c r="L2949">
        <v>19.295999999999999</v>
      </c>
      <c r="R2949">
        <v>271.06463100000002</v>
      </c>
      <c r="S2949" t="s">
        <v>204</v>
      </c>
      <c r="T2949" s="247">
        <v>45261.313888888886</v>
      </c>
    </row>
    <row r="2950" spans="1:20" x14ac:dyDescent="0.35">
      <c r="A2950" t="s">
        <v>104</v>
      </c>
      <c r="B2950" t="s">
        <v>105</v>
      </c>
      <c r="C2950" t="s">
        <v>97</v>
      </c>
      <c r="D2950" s="29">
        <v>45576</v>
      </c>
      <c r="E2950">
        <v>0</v>
      </c>
      <c r="F2950">
        <v>0</v>
      </c>
      <c r="G2950">
        <v>0</v>
      </c>
      <c r="H2950">
        <v>0</v>
      </c>
      <c r="L2950">
        <v>19.295999999999999</v>
      </c>
      <c r="R2950">
        <v>271.06463100000002</v>
      </c>
      <c r="S2950" t="s">
        <v>204</v>
      </c>
      <c r="T2950" s="247">
        <v>45261.313923611109</v>
      </c>
    </row>
    <row r="2951" spans="1:20" x14ac:dyDescent="0.35">
      <c r="A2951" t="s">
        <v>104</v>
      </c>
      <c r="B2951" t="s">
        <v>105</v>
      </c>
      <c r="C2951" t="s">
        <v>97</v>
      </c>
      <c r="D2951" s="29">
        <v>45577</v>
      </c>
      <c r="E2951">
        <v>0</v>
      </c>
      <c r="F2951">
        <v>0</v>
      </c>
      <c r="G2951">
        <v>0</v>
      </c>
      <c r="H2951">
        <v>0</v>
      </c>
      <c r="L2951">
        <v>19.295999999999999</v>
      </c>
      <c r="R2951">
        <v>271.06463100000002</v>
      </c>
      <c r="S2951" t="s">
        <v>204</v>
      </c>
      <c r="T2951" s="247">
        <v>45261.313946759263</v>
      </c>
    </row>
    <row r="2952" spans="1:20" x14ac:dyDescent="0.35">
      <c r="A2952" t="s">
        <v>104</v>
      </c>
      <c r="B2952" t="s">
        <v>105</v>
      </c>
      <c r="C2952" t="s">
        <v>97</v>
      </c>
      <c r="D2952" s="29">
        <v>45578</v>
      </c>
      <c r="E2952">
        <v>0</v>
      </c>
      <c r="F2952">
        <v>0</v>
      </c>
      <c r="G2952">
        <v>0</v>
      </c>
      <c r="H2952">
        <v>0</v>
      </c>
      <c r="L2952">
        <v>19.295999999999999</v>
      </c>
      <c r="R2952">
        <v>271.06463100000002</v>
      </c>
      <c r="S2952" t="s">
        <v>204</v>
      </c>
      <c r="T2952" s="247">
        <v>45261.313958333332</v>
      </c>
    </row>
    <row r="2953" spans="1:20" x14ac:dyDescent="0.35">
      <c r="A2953" t="s">
        <v>104</v>
      </c>
      <c r="B2953" t="s">
        <v>105</v>
      </c>
      <c r="C2953" t="s">
        <v>97</v>
      </c>
      <c r="D2953" s="29">
        <v>45579</v>
      </c>
      <c r="E2953">
        <v>0</v>
      </c>
      <c r="F2953">
        <v>0</v>
      </c>
      <c r="G2953">
        <v>0</v>
      </c>
      <c r="H2953">
        <v>0</v>
      </c>
      <c r="L2953">
        <v>19.295999999999999</v>
      </c>
      <c r="R2953">
        <v>271.06463100000002</v>
      </c>
      <c r="S2953" t="s">
        <v>204</v>
      </c>
      <c r="T2953" s="247">
        <v>45261.313969907409</v>
      </c>
    </row>
    <row r="2954" spans="1:20" x14ac:dyDescent="0.35">
      <c r="A2954" t="s">
        <v>104</v>
      </c>
      <c r="B2954" t="s">
        <v>105</v>
      </c>
      <c r="C2954" t="s">
        <v>97</v>
      </c>
      <c r="D2954" s="29">
        <v>45580</v>
      </c>
      <c r="E2954">
        <v>0</v>
      </c>
      <c r="F2954">
        <v>0</v>
      </c>
      <c r="G2954">
        <v>0</v>
      </c>
      <c r="H2954">
        <v>0</v>
      </c>
      <c r="L2954">
        <v>19.295999999999999</v>
      </c>
      <c r="R2954">
        <v>271.06463100000002</v>
      </c>
      <c r="S2954" t="s">
        <v>204</v>
      </c>
      <c r="T2954" s="247">
        <v>45261.313981481479</v>
      </c>
    </row>
    <row r="2955" spans="1:20" x14ac:dyDescent="0.35">
      <c r="A2955" t="s">
        <v>104</v>
      </c>
      <c r="B2955" t="s">
        <v>105</v>
      </c>
      <c r="C2955" t="s">
        <v>97</v>
      </c>
      <c r="D2955" s="29">
        <v>45581</v>
      </c>
      <c r="E2955">
        <v>0</v>
      </c>
      <c r="F2955">
        <v>0</v>
      </c>
      <c r="G2955">
        <v>0</v>
      </c>
      <c r="H2955">
        <v>0</v>
      </c>
      <c r="L2955">
        <v>19.295999999999999</v>
      </c>
      <c r="R2955">
        <v>271.06463100000002</v>
      </c>
      <c r="S2955" t="s">
        <v>204</v>
      </c>
      <c r="T2955" s="247">
        <v>45261.313993055555</v>
      </c>
    </row>
    <row r="2956" spans="1:20" x14ac:dyDescent="0.35">
      <c r="A2956" t="s">
        <v>104</v>
      </c>
      <c r="B2956" t="s">
        <v>105</v>
      </c>
      <c r="C2956" t="s">
        <v>97</v>
      </c>
      <c r="D2956" s="29">
        <v>45582</v>
      </c>
      <c r="E2956">
        <v>0</v>
      </c>
      <c r="F2956">
        <v>0</v>
      </c>
      <c r="G2956">
        <v>0</v>
      </c>
      <c r="H2956">
        <v>0</v>
      </c>
      <c r="L2956">
        <v>19.295999999999999</v>
      </c>
      <c r="R2956">
        <v>271.06463100000002</v>
      </c>
      <c r="S2956" t="s">
        <v>204</v>
      </c>
      <c r="T2956" s="247">
        <v>45261.314004629632</v>
      </c>
    </row>
    <row r="2957" spans="1:20" x14ac:dyDescent="0.35">
      <c r="A2957" t="s">
        <v>104</v>
      </c>
      <c r="B2957" t="s">
        <v>105</v>
      </c>
      <c r="C2957" t="s">
        <v>97</v>
      </c>
      <c r="D2957" s="29">
        <v>45583</v>
      </c>
      <c r="E2957">
        <v>0</v>
      </c>
      <c r="F2957">
        <v>0</v>
      </c>
      <c r="G2957">
        <v>0</v>
      </c>
      <c r="H2957">
        <v>0</v>
      </c>
      <c r="L2957">
        <v>19.295999999999999</v>
      </c>
      <c r="R2957">
        <v>271.06463100000002</v>
      </c>
      <c r="S2957" t="s">
        <v>204</v>
      </c>
      <c r="T2957" s="247">
        <v>45261.314016203702</v>
      </c>
    </row>
    <row r="2958" spans="1:20" x14ac:dyDescent="0.35">
      <c r="A2958" t="s">
        <v>104</v>
      </c>
      <c r="B2958" t="s">
        <v>105</v>
      </c>
      <c r="C2958" t="s">
        <v>97</v>
      </c>
      <c r="D2958" s="29">
        <v>45584</v>
      </c>
      <c r="E2958">
        <v>0</v>
      </c>
      <c r="F2958">
        <v>0</v>
      </c>
      <c r="G2958">
        <v>0</v>
      </c>
      <c r="H2958">
        <v>0</v>
      </c>
      <c r="L2958">
        <v>19.295999999999999</v>
      </c>
      <c r="R2958">
        <v>271.06463100000002</v>
      </c>
      <c r="S2958" t="s">
        <v>204</v>
      </c>
      <c r="T2958" s="247">
        <v>45261.314027777778</v>
      </c>
    </row>
    <row r="2959" spans="1:20" x14ac:dyDescent="0.35">
      <c r="A2959" t="s">
        <v>104</v>
      </c>
      <c r="B2959" t="s">
        <v>105</v>
      </c>
      <c r="C2959" t="s">
        <v>97</v>
      </c>
      <c r="D2959" s="29">
        <v>45585</v>
      </c>
      <c r="E2959">
        <v>0</v>
      </c>
      <c r="F2959">
        <v>0</v>
      </c>
      <c r="G2959">
        <v>0</v>
      </c>
      <c r="H2959">
        <v>0</v>
      </c>
      <c r="L2959">
        <v>19.295999999999999</v>
      </c>
      <c r="R2959">
        <v>271.06463100000002</v>
      </c>
      <c r="S2959" t="s">
        <v>204</v>
      </c>
      <c r="T2959" s="247">
        <v>45261.314039351855</v>
      </c>
    </row>
    <row r="2960" spans="1:20" x14ac:dyDescent="0.35">
      <c r="A2960" t="s">
        <v>104</v>
      </c>
      <c r="B2960" t="s">
        <v>105</v>
      </c>
      <c r="C2960" t="s">
        <v>97</v>
      </c>
      <c r="D2960" s="29">
        <v>45586</v>
      </c>
      <c r="E2960">
        <v>0</v>
      </c>
      <c r="F2960">
        <v>0</v>
      </c>
      <c r="G2960">
        <v>0</v>
      </c>
      <c r="H2960">
        <v>0</v>
      </c>
      <c r="L2960">
        <v>19.295999999999999</v>
      </c>
      <c r="R2960">
        <v>271.06463100000002</v>
      </c>
      <c r="S2960" t="s">
        <v>204</v>
      </c>
      <c r="T2960" s="247">
        <v>45261.314050925925</v>
      </c>
    </row>
    <row r="2961" spans="1:20" x14ac:dyDescent="0.35">
      <c r="A2961" t="s">
        <v>104</v>
      </c>
      <c r="B2961" t="s">
        <v>105</v>
      </c>
      <c r="C2961" t="s">
        <v>97</v>
      </c>
      <c r="D2961" s="29">
        <v>45587</v>
      </c>
      <c r="E2961">
        <v>0</v>
      </c>
      <c r="F2961">
        <v>0</v>
      </c>
      <c r="G2961">
        <v>0</v>
      </c>
      <c r="H2961">
        <v>0</v>
      </c>
      <c r="L2961">
        <v>19.295999999999999</v>
      </c>
      <c r="R2961">
        <v>271.06463100000002</v>
      </c>
      <c r="S2961" t="s">
        <v>204</v>
      </c>
      <c r="T2961" s="247">
        <v>45261.314062500001</v>
      </c>
    </row>
    <row r="2962" spans="1:20" x14ac:dyDescent="0.35">
      <c r="A2962" t="s">
        <v>104</v>
      </c>
      <c r="B2962" t="s">
        <v>105</v>
      </c>
      <c r="C2962" t="s">
        <v>97</v>
      </c>
      <c r="D2962" s="29">
        <v>45588</v>
      </c>
      <c r="E2962">
        <v>0</v>
      </c>
      <c r="F2962">
        <v>0</v>
      </c>
      <c r="G2962">
        <v>0</v>
      </c>
      <c r="H2962">
        <v>0</v>
      </c>
      <c r="L2962">
        <v>19.295999999999999</v>
      </c>
      <c r="R2962">
        <v>271.06463100000002</v>
      </c>
      <c r="S2962" t="s">
        <v>204</v>
      </c>
      <c r="T2962" s="247">
        <v>45261.314074074071</v>
      </c>
    </row>
    <row r="2963" spans="1:20" x14ac:dyDescent="0.35">
      <c r="A2963" t="s">
        <v>104</v>
      </c>
      <c r="B2963" t="s">
        <v>105</v>
      </c>
      <c r="C2963" t="s">
        <v>97</v>
      </c>
      <c r="D2963" s="29">
        <v>45589</v>
      </c>
      <c r="E2963">
        <v>0</v>
      </c>
      <c r="F2963">
        <v>0</v>
      </c>
      <c r="G2963">
        <v>0</v>
      </c>
      <c r="H2963">
        <v>0</v>
      </c>
      <c r="L2963">
        <v>19.295999999999999</v>
      </c>
      <c r="R2963">
        <v>271.06463100000002</v>
      </c>
      <c r="S2963" t="s">
        <v>204</v>
      </c>
      <c r="T2963" s="247">
        <v>45261.314085648148</v>
      </c>
    </row>
    <row r="2964" spans="1:20" x14ac:dyDescent="0.35">
      <c r="A2964" t="s">
        <v>104</v>
      </c>
      <c r="B2964" t="s">
        <v>105</v>
      </c>
      <c r="C2964" t="s">
        <v>97</v>
      </c>
      <c r="D2964" s="29">
        <v>45590</v>
      </c>
      <c r="E2964">
        <v>0</v>
      </c>
      <c r="F2964">
        <v>0</v>
      </c>
      <c r="G2964">
        <v>0</v>
      </c>
      <c r="H2964">
        <v>0</v>
      </c>
      <c r="L2964">
        <v>19.295999999999999</v>
      </c>
      <c r="R2964">
        <v>271.06463100000002</v>
      </c>
      <c r="S2964" t="s">
        <v>204</v>
      </c>
      <c r="T2964" s="247">
        <v>45261.314108796294</v>
      </c>
    </row>
    <row r="2965" spans="1:20" x14ac:dyDescent="0.35">
      <c r="A2965" t="s">
        <v>104</v>
      </c>
      <c r="B2965" t="s">
        <v>105</v>
      </c>
      <c r="C2965" t="s">
        <v>97</v>
      </c>
      <c r="D2965" s="29">
        <v>45591</v>
      </c>
      <c r="E2965">
        <v>0</v>
      </c>
      <c r="F2965">
        <v>0</v>
      </c>
      <c r="G2965">
        <v>0</v>
      </c>
      <c r="H2965">
        <v>0</v>
      </c>
      <c r="L2965">
        <v>19.295999999999999</v>
      </c>
      <c r="R2965">
        <v>271.06463100000002</v>
      </c>
      <c r="S2965" t="s">
        <v>204</v>
      </c>
      <c r="T2965" s="247">
        <v>45261.314108796294</v>
      </c>
    </row>
    <row r="2966" spans="1:20" x14ac:dyDescent="0.35">
      <c r="A2966" t="s">
        <v>104</v>
      </c>
      <c r="B2966" t="s">
        <v>105</v>
      </c>
      <c r="C2966" t="s">
        <v>97</v>
      </c>
      <c r="D2966" s="29">
        <v>45592</v>
      </c>
      <c r="E2966">
        <v>0</v>
      </c>
      <c r="F2966">
        <v>0</v>
      </c>
      <c r="G2966">
        <v>0</v>
      </c>
      <c r="H2966">
        <v>0</v>
      </c>
      <c r="L2966">
        <v>19.295999999999999</v>
      </c>
      <c r="R2966">
        <v>271.06463100000002</v>
      </c>
      <c r="S2966" t="s">
        <v>204</v>
      </c>
      <c r="T2966" s="247">
        <v>45261.314120370371</v>
      </c>
    </row>
    <row r="2967" spans="1:20" x14ac:dyDescent="0.35">
      <c r="A2967" t="s">
        <v>104</v>
      </c>
      <c r="B2967" t="s">
        <v>105</v>
      </c>
      <c r="C2967" t="s">
        <v>97</v>
      </c>
      <c r="D2967" s="29">
        <v>45593</v>
      </c>
      <c r="E2967">
        <v>0</v>
      </c>
      <c r="F2967">
        <v>0</v>
      </c>
      <c r="G2967">
        <v>0</v>
      </c>
      <c r="H2967">
        <v>0</v>
      </c>
      <c r="L2967">
        <v>19.295999999999999</v>
      </c>
      <c r="R2967">
        <v>271.06463100000002</v>
      </c>
      <c r="S2967" t="s">
        <v>204</v>
      </c>
      <c r="T2967" s="247">
        <v>45261.314131944448</v>
      </c>
    </row>
    <row r="2968" spans="1:20" x14ac:dyDescent="0.35">
      <c r="A2968" t="s">
        <v>104</v>
      </c>
      <c r="B2968" t="s">
        <v>105</v>
      </c>
      <c r="C2968" t="s">
        <v>97</v>
      </c>
      <c r="D2968" s="29">
        <v>45594</v>
      </c>
      <c r="E2968">
        <v>0</v>
      </c>
      <c r="F2968">
        <v>0</v>
      </c>
      <c r="G2968">
        <v>0</v>
      </c>
      <c r="H2968">
        <v>0</v>
      </c>
      <c r="L2968">
        <v>19.295999999999999</v>
      </c>
      <c r="R2968">
        <v>271.06463100000002</v>
      </c>
      <c r="S2968" t="s">
        <v>204</v>
      </c>
      <c r="T2968" s="247">
        <v>45261.314143518517</v>
      </c>
    </row>
    <row r="2969" spans="1:20" x14ac:dyDescent="0.35">
      <c r="A2969" t="s">
        <v>104</v>
      </c>
      <c r="B2969" t="s">
        <v>105</v>
      </c>
      <c r="C2969" t="s">
        <v>97</v>
      </c>
      <c r="D2969" s="29">
        <v>45595</v>
      </c>
      <c r="E2969">
        <v>0</v>
      </c>
      <c r="F2969">
        <v>0</v>
      </c>
      <c r="G2969">
        <v>0</v>
      </c>
      <c r="H2969">
        <v>0</v>
      </c>
      <c r="L2969">
        <v>19.295999999999999</v>
      </c>
      <c r="R2969">
        <v>271.06463100000002</v>
      </c>
      <c r="S2969" t="s">
        <v>204</v>
      </c>
      <c r="T2969" s="247">
        <v>45261.314155092594</v>
      </c>
    </row>
    <row r="2970" spans="1:20" x14ac:dyDescent="0.35">
      <c r="A2970" t="s">
        <v>104</v>
      </c>
      <c r="B2970" t="s">
        <v>105</v>
      </c>
      <c r="C2970" t="s">
        <v>97</v>
      </c>
      <c r="D2970" s="29">
        <v>45596</v>
      </c>
      <c r="E2970">
        <v>0</v>
      </c>
      <c r="F2970">
        <v>0</v>
      </c>
      <c r="G2970">
        <v>0</v>
      </c>
      <c r="H2970">
        <v>0</v>
      </c>
      <c r="L2970">
        <v>19.295999999999999</v>
      </c>
      <c r="R2970">
        <v>271.06463100000002</v>
      </c>
      <c r="S2970" t="s">
        <v>204</v>
      </c>
      <c r="T2970" s="247">
        <v>45261.314166666663</v>
      </c>
    </row>
    <row r="2971" spans="1:20" x14ac:dyDescent="0.35">
      <c r="A2971" t="s">
        <v>104</v>
      </c>
      <c r="B2971" t="s">
        <v>105</v>
      </c>
      <c r="C2971" t="s">
        <v>97</v>
      </c>
      <c r="D2971" s="29">
        <v>45597</v>
      </c>
      <c r="E2971">
        <v>0</v>
      </c>
      <c r="F2971">
        <v>0</v>
      </c>
      <c r="G2971">
        <v>0</v>
      </c>
      <c r="H2971">
        <v>0</v>
      </c>
      <c r="L2971">
        <v>19.295999999999999</v>
      </c>
      <c r="R2971">
        <v>271.06463100000002</v>
      </c>
      <c r="S2971" t="s">
        <v>204</v>
      </c>
      <c r="T2971" s="247">
        <v>45292.313784722224</v>
      </c>
    </row>
    <row r="2972" spans="1:20" x14ac:dyDescent="0.35">
      <c r="A2972" t="s">
        <v>104</v>
      </c>
      <c r="B2972" t="s">
        <v>105</v>
      </c>
      <c r="C2972" t="s">
        <v>97</v>
      </c>
      <c r="D2972" s="29">
        <v>45598</v>
      </c>
      <c r="E2972">
        <v>0</v>
      </c>
      <c r="F2972">
        <v>0</v>
      </c>
      <c r="G2972">
        <v>0</v>
      </c>
      <c r="H2972">
        <v>0</v>
      </c>
      <c r="L2972">
        <v>19.295999999999999</v>
      </c>
      <c r="R2972">
        <v>271.06463100000002</v>
      </c>
      <c r="S2972" t="s">
        <v>204</v>
      </c>
      <c r="T2972" s="247">
        <v>45292.313807870371</v>
      </c>
    </row>
    <row r="2973" spans="1:20" x14ac:dyDescent="0.35">
      <c r="A2973" t="s">
        <v>104</v>
      </c>
      <c r="B2973" t="s">
        <v>105</v>
      </c>
      <c r="C2973" t="s">
        <v>97</v>
      </c>
      <c r="D2973" s="29">
        <v>45599</v>
      </c>
      <c r="E2973">
        <v>0</v>
      </c>
      <c r="F2973">
        <v>0</v>
      </c>
      <c r="G2973">
        <v>0</v>
      </c>
      <c r="H2973">
        <v>0</v>
      </c>
      <c r="L2973">
        <v>19.295999999999999</v>
      </c>
      <c r="R2973">
        <v>271.06463100000002</v>
      </c>
      <c r="S2973" t="s">
        <v>204</v>
      </c>
      <c r="T2973" s="247">
        <v>45292.313819444447</v>
      </c>
    </row>
    <row r="2974" spans="1:20" x14ac:dyDescent="0.35">
      <c r="A2974" t="s">
        <v>104</v>
      </c>
      <c r="B2974" t="s">
        <v>105</v>
      </c>
      <c r="C2974" t="s">
        <v>97</v>
      </c>
      <c r="D2974" s="29">
        <v>45600</v>
      </c>
      <c r="E2974">
        <v>0</v>
      </c>
      <c r="F2974">
        <v>0</v>
      </c>
      <c r="G2974">
        <v>0</v>
      </c>
      <c r="H2974">
        <v>0</v>
      </c>
      <c r="L2974">
        <v>19.295999999999999</v>
      </c>
      <c r="R2974">
        <v>271.06463100000002</v>
      </c>
      <c r="S2974" t="s">
        <v>204</v>
      </c>
      <c r="T2974" s="247">
        <v>45292.313831018517</v>
      </c>
    </row>
    <row r="2975" spans="1:20" x14ac:dyDescent="0.35">
      <c r="A2975" t="s">
        <v>104</v>
      </c>
      <c r="B2975" t="s">
        <v>105</v>
      </c>
      <c r="C2975" t="s">
        <v>97</v>
      </c>
      <c r="D2975" s="29">
        <v>45601</v>
      </c>
      <c r="E2975">
        <v>0</v>
      </c>
      <c r="F2975">
        <v>0</v>
      </c>
      <c r="G2975">
        <v>0</v>
      </c>
      <c r="H2975">
        <v>0</v>
      </c>
      <c r="L2975">
        <v>19.295999999999999</v>
      </c>
      <c r="R2975">
        <v>271.06463100000002</v>
      </c>
      <c r="S2975" t="s">
        <v>204</v>
      </c>
      <c r="T2975" s="247">
        <v>45292.313854166663</v>
      </c>
    </row>
    <row r="2976" spans="1:20" x14ac:dyDescent="0.35">
      <c r="A2976" t="s">
        <v>104</v>
      </c>
      <c r="B2976" t="s">
        <v>105</v>
      </c>
      <c r="C2976" t="s">
        <v>97</v>
      </c>
      <c r="D2976" s="29">
        <v>45602</v>
      </c>
      <c r="E2976">
        <v>0</v>
      </c>
      <c r="F2976">
        <v>0</v>
      </c>
      <c r="G2976">
        <v>0</v>
      </c>
      <c r="H2976">
        <v>0</v>
      </c>
      <c r="L2976">
        <v>19.295999999999999</v>
      </c>
      <c r="R2976">
        <v>271.06463100000002</v>
      </c>
      <c r="S2976" t="s">
        <v>204</v>
      </c>
      <c r="T2976" s="247">
        <v>45292.31386574074</v>
      </c>
    </row>
    <row r="2977" spans="1:20" x14ac:dyDescent="0.35">
      <c r="A2977" t="s">
        <v>104</v>
      </c>
      <c r="B2977" t="s">
        <v>105</v>
      </c>
      <c r="C2977" t="s">
        <v>97</v>
      </c>
      <c r="D2977" s="29">
        <v>45603</v>
      </c>
      <c r="E2977">
        <v>0</v>
      </c>
      <c r="F2977">
        <v>0</v>
      </c>
      <c r="G2977">
        <v>0</v>
      </c>
      <c r="H2977">
        <v>0</v>
      </c>
      <c r="L2977">
        <v>19.295999999999999</v>
      </c>
      <c r="R2977">
        <v>271.06463100000002</v>
      </c>
      <c r="S2977" t="s">
        <v>204</v>
      </c>
      <c r="T2977" s="247">
        <v>45292.313877314817</v>
      </c>
    </row>
    <row r="2978" spans="1:20" x14ac:dyDescent="0.35">
      <c r="A2978" t="s">
        <v>104</v>
      </c>
      <c r="B2978" t="s">
        <v>105</v>
      </c>
      <c r="C2978" t="s">
        <v>97</v>
      </c>
      <c r="D2978" s="29">
        <v>45604</v>
      </c>
      <c r="E2978">
        <v>0</v>
      </c>
      <c r="F2978">
        <v>0</v>
      </c>
      <c r="G2978">
        <v>0</v>
      </c>
      <c r="H2978">
        <v>0</v>
      </c>
      <c r="L2978">
        <v>19.295999999999999</v>
      </c>
      <c r="R2978">
        <v>271.06463100000002</v>
      </c>
      <c r="S2978" t="s">
        <v>204</v>
      </c>
      <c r="T2978" s="247">
        <v>45292.313900462963</v>
      </c>
    </row>
    <row r="2979" spans="1:20" x14ac:dyDescent="0.35">
      <c r="A2979" t="s">
        <v>104</v>
      </c>
      <c r="B2979" t="s">
        <v>105</v>
      </c>
      <c r="C2979" t="s">
        <v>97</v>
      </c>
      <c r="D2979" s="29">
        <v>45605</v>
      </c>
      <c r="E2979">
        <v>0</v>
      </c>
      <c r="F2979">
        <v>0</v>
      </c>
      <c r="G2979">
        <v>0</v>
      </c>
      <c r="H2979">
        <v>0</v>
      </c>
      <c r="L2979">
        <v>19.295999999999999</v>
      </c>
      <c r="R2979">
        <v>271.06463100000002</v>
      </c>
      <c r="S2979" t="s">
        <v>204</v>
      </c>
      <c r="T2979" s="247">
        <v>45292.31391203704</v>
      </c>
    </row>
    <row r="2980" spans="1:20" x14ac:dyDescent="0.35">
      <c r="A2980" t="s">
        <v>104</v>
      </c>
      <c r="B2980" t="s">
        <v>105</v>
      </c>
      <c r="C2980" t="s">
        <v>97</v>
      </c>
      <c r="D2980" s="29">
        <v>45606</v>
      </c>
      <c r="E2980">
        <v>0</v>
      </c>
      <c r="F2980">
        <v>0</v>
      </c>
      <c r="G2980">
        <v>0</v>
      </c>
      <c r="H2980">
        <v>0</v>
      </c>
      <c r="L2980">
        <v>19.295999999999999</v>
      </c>
      <c r="R2980">
        <v>271.06463100000002</v>
      </c>
      <c r="S2980" t="s">
        <v>204</v>
      </c>
      <c r="T2980" s="247">
        <v>45292.313923611109</v>
      </c>
    </row>
    <row r="2981" spans="1:20" x14ac:dyDescent="0.35">
      <c r="A2981" t="s">
        <v>104</v>
      </c>
      <c r="B2981" t="s">
        <v>105</v>
      </c>
      <c r="C2981" t="s">
        <v>97</v>
      </c>
      <c r="D2981" s="29">
        <v>45607</v>
      </c>
      <c r="E2981">
        <v>0</v>
      </c>
      <c r="F2981">
        <v>0</v>
      </c>
      <c r="G2981">
        <v>0</v>
      </c>
      <c r="H2981">
        <v>0</v>
      </c>
      <c r="L2981">
        <v>19.295999999999999</v>
      </c>
      <c r="R2981">
        <v>271.06463100000002</v>
      </c>
      <c r="S2981" t="s">
        <v>204</v>
      </c>
      <c r="T2981" s="247">
        <v>45292.313946759263</v>
      </c>
    </row>
    <row r="2982" spans="1:20" x14ac:dyDescent="0.35">
      <c r="A2982" t="s">
        <v>104</v>
      </c>
      <c r="B2982" t="s">
        <v>105</v>
      </c>
      <c r="C2982" t="s">
        <v>97</v>
      </c>
      <c r="D2982" s="29">
        <v>45608</v>
      </c>
      <c r="E2982">
        <v>0</v>
      </c>
      <c r="F2982">
        <v>0</v>
      </c>
      <c r="G2982">
        <v>0</v>
      </c>
      <c r="H2982">
        <v>0</v>
      </c>
      <c r="L2982">
        <v>19.295999999999999</v>
      </c>
      <c r="R2982">
        <v>271.06463100000002</v>
      </c>
      <c r="S2982" t="s">
        <v>204</v>
      </c>
      <c r="T2982" s="247">
        <v>45292.313958333332</v>
      </c>
    </row>
    <row r="2983" spans="1:20" x14ac:dyDescent="0.35">
      <c r="A2983" t="s">
        <v>104</v>
      </c>
      <c r="B2983" t="s">
        <v>105</v>
      </c>
      <c r="C2983" t="s">
        <v>97</v>
      </c>
      <c r="D2983" s="29">
        <v>45609</v>
      </c>
      <c r="E2983">
        <v>0</v>
      </c>
      <c r="F2983">
        <v>0</v>
      </c>
      <c r="G2983">
        <v>0</v>
      </c>
      <c r="H2983">
        <v>0</v>
      </c>
      <c r="L2983">
        <v>19.295999999999999</v>
      </c>
      <c r="R2983">
        <v>271.06463100000002</v>
      </c>
      <c r="S2983" t="s">
        <v>204</v>
      </c>
      <c r="T2983" s="247">
        <v>45292.313981481479</v>
      </c>
    </row>
    <row r="2984" spans="1:20" x14ac:dyDescent="0.35">
      <c r="A2984" t="s">
        <v>104</v>
      </c>
      <c r="B2984" t="s">
        <v>105</v>
      </c>
      <c r="C2984" t="s">
        <v>97</v>
      </c>
      <c r="D2984" s="29">
        <v>45610</v>
      </c>
      <c r="E2984">
        <v>0</v>
      </c>
      <c r="F2984">
        <v>0</v>
      </c>
      <c r="G2984">
        <v>0</v>
      </c>
      <c r="H2984">
        <v>0</v>
      </c>
      <c r="L2984">
        <v>19.295999999999999</v>
      </c>
      <c r="R2984">
        <v>271.06463100000002</v>
      </c>
      <c r="S2984" t="s">
        <v>204</v>
      </c>
      <c r="T2984" s="247">
        <v>45292.313993055555</v>
      </c>
    </row>
    <row r="2985" spans="1:20" x14ac:dyDescent="0.35">
      <c r="A2985" t="s">
        <v>104</v>
      </c>
      <c r="B2985" t="s">
        <v>105</v>
      </c>
      <c r="C2985" t="s">
        <v>97</v>
      </c>
      <c r="D2985" s="29">
        <v>45611</v>
      </c>
      <c r="E2985">
        <v>0</v>
      </c>
      <c r="F2985">
        <v>0</v>
      </c>
      <c r="G2985">
        <v>0</v>
      </c>
      <c r="H2985">
        <v>0</v>
      </c>
      <c r="L2985">
        <v>19.295999999999999</v>
      </c>
      <c r="R2985">
        <v>271.06463100000002</v>
      </c>
      <c r="S2985" t="s">
        <v>204</v>
      </c>
      <c r="T2985" s="247">
        <v>45292.314016203702</v>
      </c>
    </row>
    <row r="2986" spans="1:20" x14ac:dyDescent="0.35">
      <c r="A2986" t="s">
        <v>104</v>
      </c>
      <c r="B2986" t="s">
        <v>105</v>
      </c>
      <c r="C2986" t="s">
        <v>97</v>
      </c>
      <c r="D2986" s="29">
        <v>45612</v>
      </c>
      <c r="E2986">
        <v>0</v>
      </c>
      <c r="F2986">
        <v>0</v>
      </c>
      <c r="G2986">
        <v>0</v>
      </c>
      <c r="H2986">
        <v>0</v>
      </c>
      <c r="L2986">
        <v>19.295999999999999</v>
      </c>
      <c r="R2986">
        <v>271.06463100000002</v>
      </c>
      <c r="S2986" t="s">
        <v>204</v>
      </c>
      <c r="T2986" s="247">
        <v>45292.314027777778</v>
      </c>
    </row>
    <row r="2987" spans="1:20" x14ac:dyDescent="0.35">
      <c r="A2987" t="s">
        <v>104</v>
      </c>
      <c r="B2987" t="s">
        <v>105</v>
      </c>
      <c r="C2987" t="s">
        <v>97</v>
      </c>
      <c r="D2987" s="29">
        <v>45613</v>
      </c>
      <c r="E2987">
        <v>0</v>
      </c>
      <c r="F2987">
        <v>0</v>
      </c>
      <c r="G2987">
        <v>0</v>
      </c>
      <c r="H2987">
        <v>0</v>
      </c>
      <c r="L2987">
        <v>19.295999999999999</v>
      </c>
      <c r="R2987">
        <v>271.06463100000002</v>
      </c>
      <c r="S2987" t="s">
        <v>204</v>
      </c>
      <c r="T2987" s="247">
        <v>45292.314039351855</v>
      </c>
    </row>
    <row r="2988" spans="1:20" x14ac:dyDescent="0.35">
      <c r="A2988" t="s">
        <v>104</v>
      </c>
      <c r="B2988" t="s">
        <v>105</v>
      </c>
      <c r="C2988" t="s">
        <v>97</v>
      </c>
      <c r="D2988" s="29">
        <v>45614</v>
      </c>
      <c r="E2988">
        <v>0</v>
      </c>
      <c r="F2988">
        <v>0</v>
      </c>
      <c r="G2988">
        <v>0</v>
      </c>
      <c r="H2988">
        <v>0</v>
      </c>
      <c r="L2988">
        <v>19.295999999999999</v>
      </c>
      <c r="R2988">
        <v>271.06463100000002</v>
      </c>
      <c r="S2988" t="s">
        <v>204</v>
      </c>
      <c r="T2988" s="247">
        <v>45292.314062500001</v>
      </c>
    </row>
    <row r="2989" spans="1:20" x14ac:dyDescent="0.35">
      <c r="A2989" t="s">
        <v>104</v>
      </c>
      <c r="B2989" t="s">
        <v>105</v>
      </c>
      <c r="C2989" t="s">
        <v>97</v>
      </c>
      <c r="D2989" s="29">
        <v>45615</v>
      </c>
      <c r="E2989">
        <v>0</v>
      </c>
      <c r="F2989">
        <v>0</v>
      </c>
      <c r="G2989">
        <v>0</v>
      </c>
      <c r="H2989">
        <v>0</v>
      </c>
      <c r="L2989">
        <v>19.295999999999999</v>
      </c>
      <c r="R2989">
        <v>271.06463100000002</v>
      </c>
      <c r="S2989" t="s">
        <v>204</v>
      </c>
      <c r="T2989" s="247">
        <v>45292.314074074071</v>
      </c>
    </row>
    <row r="2990" spans="1:20" x14ac:dyDescent="0.35">
      <c r="A2990" t="s">
        <v>104</v>
      </c>
      <c r="B2990" t="s">
        <v>105</v>
      </c>
      <c r="C2990" t="s">
        <v>97</v>
      </c>
      <c r="D2990" s="29">
        <v>45616</v>
      </c>
      <c r="E2990">
        <v>0</v>
      </c>
      <c r="F2990">
        <v>0</v>
      </c>
      <c r="G2990">
        <v>0</v>
      </c>
      <c r="H2990">
        <v>0</v>
      </c>
      <c r="L2990">
        <v>19.295999999999999</v>
      </c>
      <c r="R2990">
        <v>271.06463100000002</v>
      </c>
      <c r="S2990" t="s">
        <v>204</v>
      </c>
      <c r="T2990" s="247">
        <v>45292.314097222225</v>
      </c>
    </row>
    <row r="2991" spans="1:20" x14ac:dyDescent="0.35">
      <c r="A2991" t="s">
        <v>104</v>
      </c>
      <c r="B2991" t="s">
        <v>105</v>
      </c>
      <c r="C2991" t="s">
        <v>97</v>
      </c>
      <c r="D2991" s="29">
        <v>45617</v>
      </c>
      <c r="E2991">
        <v>0</v>
      </c>
      <c r="F2991">
        <v>0</v>
      </c>
      <c r="G2991">
        <v>0</v>
      </c>
      <c r="H2991">
        <v>0</v>
      </c>
      <c r="L2991">
        <v>19.295999999999999</v>
      </c>
      <c r="R2991">
        <v>271.06463100000002</v>
      </c>
      <c r="S2991" t="s">
        <v>204</v>
      </c>
      <c r="T2991" s="247">
        <v>45292.314108796294</v>
      </c>
    </row>
    <row r="2992" spans="1:20" x14ac:dyDescent="0.35">
      <c r="A2992" t="s">
        <v>104</v>
      </c>
      <c r="B2992" t="s">
        <v>105</v>
      </c>
      <c r="C2992" t="s">
        <v>97</v>
      </c>
      <c r="D2992" s="29">
        <v>45618</v>
      </c>
      <c r="E2992">
        <v>0</v>
      </c>
      <c r="F2992">
        <v>0</v>
      </c>
      <c r="G2992">
        <v>0</v>
      </c>
      <c r="H2992">
        <v>0</v>
      </c>
      <c r="L2992">
        <v>19.295999999999999</v>
      </c>
      <c r="R2992">
        <v>271.06463100000002</v>
      </c>
      <c r="S2992" t="s">
        <v>204</v>
      </c>
      <c r="T2992" s="247">
        <v>45292.314120370371</v>
      </c>
    </row>
    <row r="2993" spans="1:20" x14ac:dyDescent="0.35">
      <c r="A2993" t="s">
        <v>104</v>
      </c>
      <c r="B2993" t="s">
        <v>105</v>
      </c>
      <c r="C2993" t="s">
        <v>97</v>
      </c>
      <c r="D2993" s="29">
        <v>45619</v>
      </c>
      <c r="E2993">
        <v>0</v>
      </c>
      <c r="F2993">
        <v>0</v>
      </c>
      <c r="G2993">
        <v>0</v>
      </c>
      <c r="H2993">
        <v>0</v>
      </c>
      <c r="L2993">
        <v>19.295999999999999</v>
      </c>
      <c r="R2993">
        <v>271.06463100000002</v>
      </c>
      <c r="S2993" t="s">
        <v>204</v>
      </c>
      <c r="T2993" s="247">
        <v>45292.314143518517</v>
      </c>
    </row>
    <row r="2994" spans="1:20" x14ac:dyDescent="0.35">
      <c r="A2994" t="s">
        <v>104</v>
      </c>
      <c r="B2994" t="s">
        <v>105</v>
      </c>
      <c r="C2994" t="s">
        <v>97</v>
      </c>
      <c r="D2994" s="29">
        <v>45620</v>
      </c>
      <c r="E2994">
        <v>0</v>
      </c>
      <c r="F2994">
        <v>0</v>
      </c>
      <c r="G2994">
        <v>0</v>
      </c>
      <c r="H2994">
        <v>0</v>
      </c>
      <c r="L2994">
        <v>19.295999999999999</v>
      </c>
      <c r="R2994">
        <v>271.06463100000002</v>
      </c>
      <c r="S2994" t="s">
        <v>204</v>
      </c>
      <c r="T2994" s="247">
        <v>45292.314155092594</v>
      </c>
    </row>
    <row r="2995" spans="1:20" x14ac:dyDescent="0.35">
      <c r="A2995" t="s">
        <v>104</v>
      </c>
      <c r="B2995" t="s">
        <v>105</v>
      </c>
      <c r="C2995" t="s">
        <v>97</v>
      </c>
      <c r="D2995" s="29">
        <v>45621</v>
      </c>
      <c r="E2995">
        <v>0</v>
      </c>
      <c r="F2995">
        <v>0</v>
      </c>
      <c r="G2995">
        <v>0</v>
      </c>
      <c r="H2995">
        <v>0</v>
      </c>
      <c r="L2995">
        <v>19.295999999999999</v>
      </c>
      <c r="R2995">
        <v>271.06463100000002</v>
      </c>
      <c r="S2995" t="s">
        <v>204</v>
      </c>
      <c r="T2995" s="247">
        <v>45292.314166666663</v>
      </c>
    </row>
    <row r="2996" spans="1:20" x14ac:dyDescent="0.35">
      <c r="A2996" t="s">
        <v>104</v>
      </c>
      <c r="B2996" t="s">
        <v>105</v>
      </c>
      <c r="C2996" t="s">
        <v>97</v>
      </c>
      <c r="D2996" s="29">
        <v>45622</v>
      </c>
      <c r="E2996">
        <v>0</v>
      </c>
      <c r="F2996">
        <v>0</v>
      </c>
      <c r="G2996">
        <v>0</v>
      </c>
      <c r="H2996">
        <v>0</v>
      </c>
      <c r="L2996">
        <v>19.295999999999999</v>
      </c>
      <c r="R2996">
        <v>271.06463100000002</v>
      </c>
      <c r="S2996" t="s">
        <v>204</v>
      </c>
      <c r="T2996" s="247">
        <v>45292.314189814817</v>
      </c>
    </row>
    <row r="2997" spans="1:20" x14ac:dyDescent="0.35">
      <c r="A2997" t="s">
        <v>104</v>
      </c>
      <c r="B2997" t="s">
        <v>105</v>
      </c>
      <c r="C2997" t="s">
        <v>97</v>
      </c>
      <c r="D2997" s="29">
        <v>45623</v>
      </c>
      <c r="E2997">
        <v>0</v>
      </c>
      <c r="F2997">
        <v>0</v>
      </c>
      <c r="G2997">
        <v>0</v>
      </c>
      <c r="H2997">
        <v>0</v>
      </c>
      <c r="L2997">
        <v>19.295999999999999</v>
      </c>
      <c r="R2997">
        <v>271.06463100000002</v>
      </c>
      <c r="S2997" t="s">
        <v>204</v>
      </c>
      <c r="T2997" s="247">
        <v>45292.314201388886</v>
      </c>
    </row>
    <row r="2998" spans="1:20" x14ac:dyDescent="0.35">
      <c r="A2998" t="s">
        <v>104</v>
      </c>
      <c r="B2998" t="s">
        <v>105</v>
      </c>
      <c r="C2998" t="s">
        <v>97</v>
      </c>
      <c r="D2998" s="29">
        <v>45624</v>
      </c>
      <c r="E2998">
        <v>0</v>
      </c>
      <c r="F2998">
        <v>0</v>
      </c>
      <c r="G2998">
        <v>0</v>
      </c>
      <c r="H2998">
        <v>0</v>
      </c>
      <c r="L2998">
        <v>19.295999999999999</v>
      </c>
      <c r="R2998">
        <v>271.06463100000002</v>
      </c>
      <c r="S2998" t="s">
        <v>204</v>
      </c>
      <c r="T2998" s="247">
        <v>45292.31422453704</v>
      </c>
    </row>
    <row r="2999" spans="1:20" x14ac:dyDescent="0.35">
      <c r="A2999" t="s">
        <v>104</v>
      </c>
      <c r="B2999" t="s">
        <v>105</v>
      </c>
      <c r="C2999" t="s">
        <v>97</v>
      </c>
      <c r="D2999" s="29">
        <v>45625</v>
      </c>
      <c r="E2999">
        <v>0</v>
      </c>
      <c r="F2999">
        <v>0</v>
      </c>
      <c r="G2999">
        <v>0</v>
      </c>
      <c r="H2999">
        <v>0</v>
      </c>
      <c r="L2999">
        <v>19.295999999999999</v>
      </c>
      <c r="R2999">
        <v>271.06463100000002</v>
      </c>
      <c r="S2999" t="s">
        <v>204</v>
      </c>
      <c r="T2999" s="247">
        <v>45292.314236111109</v>
      </c>
    </row>
    <row r="3000" spans="1:20" x14ac:dyDescent="0.35">
      <c r="A3000" t="s">
        <v>104</v>
      </c>
      <c r="B3000" t="s">
        <v>105</v>
      </c>
      <c r="C3000" t="s">
        <v>97</v>
      </c>
      <c r="D3000" s="29">
        <v>45626</v>
      </c>
      <c r="E3000">
        <v>0</v>
      </c>
      <c r="F3000">
        <v>0</v>
      </c>
      <c r="G3000">
        <v>0</v>
      </c>
      <c r="H3000">
        <v>0</v>
      </c>
      <c r="L3000">
        <v>19.295999999999999</v>
      </c>
      <c r="R3000">
        <v>271.06463100000002</v>
      </c>
      <c r="S3000" t="s">
        <v>204</v>
      </c>
      <c r="T3000" s="247">
        <v>45292.314259259256</v>
      </c>
    </row>
    <row r="3001" spans="1:20" x14ac:dyDescent="0.35">
      <c r="A3001" t="s">
        <v>104</v>
      </c>
      <c r="B3001" t="s">
        <v>105</v>
      </c>
      <c r="C3001" t="s">
        <v>97</v>
      </c>
      <c r="D3001" s="29">
        <v>45627</v>
      </c>
      <c r="E3001">
        <v>0</v>
      </c>
      <c r="F3001">
        <v>0</v>
      </c>
      <c r="G3001">
        <v>0</v>
      </c>
      <c r="H3001">
        <v>0</v>
      </c>
      <c r="L3001">
        <v>19.295999999999999</v>
      </c>
      <c r="R3001">
        <v>271.06463100000002</v>
      </c>
      <c r="S3001" t="s">
        <v>204</v>
      </c>
      <c r="T3001" s="247">
        <v>45323.313622685186</v>
      </c>
    </row>
    <row r="3002" spans="1:20" x14ac:dyDescent="0.35">
      <c r="A3002" t="s">
        <v>104</v>
      </c>
      <c r="B3002" t="s">
        <v>105</v>
      </c>
      <c r="C3002" t="s">
        <v>97</v>
      </c>
      <c r="D3002" s="29">
        <v>45628</v>
      </c>
      <c r="E3002">
        <v>0</v>
      </c>
      <c r="F3002">
        <v>0</v>
      </c>
      <c r="G3002">
        <v>0</v>
      </c>
      <c r="H3002">
        <v>0</v>
      </c>
      <c r="L3002">
        <v>19.295999999999999</v>
      </c>
      <c r="R3002">
        <v>271.06463100000002</v>
      </c>
      <c r="S3002" t="s">
        <v>204</v>
      </c>
      <c r="T3002" s="247">
        <v>45323.313773148147</v>
      </c>
    </row>
    <row r="3003" spans="1:20" x14ac:dyDescent="0.35">
      <c r="A3003" t="s">
        <v>104</v>
      </c>
      <c r="B3003" t="s">
        <v>105</v>
      </c>
      <c r="C3003" t="s">
        <v>97</v>
      </c>
      <c r="D3003" s="29">
        <v>45629</v>
      </c>
      <c r="E3003">
        <v>0</v>
      </c>
      <c r="F3003">
        <v>0</v>
      </c>
      <c r="G3003">
        <v>0</v>
      </c>
      <c r="H3003">
        <v>0</v>
      </c>
      <c r="L3003">
        <v>19.295999999999999</v>
      </c>
      <c r="R3003">
        <v>271.06463100000002</v>
      </c>
      <c r="S3003" t="s">
        <v>204</v>
      </c>
      <c r="T3003" s="247">
        <v>45323.313796296294</v>
      </c>
    </row>
    <row r="3004" spans="1:20" x14ac:dyDescent="0.35">
      <c r="A3004" t="s">
        <v>104</v>
      </c>
      <c r="B3004" t="s">
        <v>105</v>
      </c>
      <c r="C3004" t="s">
        <v>97</v>
      </c>
      <c r="D3004" s="29">
        <v>45630</v>
      </c>
      <c r="E3004">
        <v>0</v>
      </c>
      <c r="F3004">
        <v>0</v>
      </c>
      <c r="G3004">
        <v>0</v>
      </c>
      <c r="H3004">
        <v>0</v>
      </c>
      <c r="L3004">
        <v>19.295999999999999</v>
      </c>
      <c r="R3004">
        <v>271.06463100000002</v>
      </c>
      <c r="S3004" t="s">
        <v>204</v>
      </c>
      <c r="T3004" s="247">
        <v>45323.313831018517</v>
      </c>
    </row>
    <row r="3005" spans="1:20" x14ac:dyDescent="0.35">
      <c r="A3005" t="s">
        <v>104</v>
      </c>
      <c r="B3005" t="s">
        <v>105</v>
      </c>
      <c r="C3005" t="s">
        <v>97</v>
      </c>
      <c r="D3005" s="29">
        <v>45631</v>
      </c>
      <c r="E3005">
        <v>0</v>
      </c>
      <c r="F3005">
        <v>0</v>
      </c>
      <c r="G3005">
        <v>0</v>
      </c>
      <c r="H3005">
        <v>0</v>
      </c>
      <c r="L3005">
        <v>19.295999999999999</v>
      </c>
      <c r="R3005">
        <v>271.06463100000002</v>
      </c>
      <c r="S3005" t="s">
        <v>204</v>
      </c>
      <c r="T3005" s="247">
        <v>45323.313842592594</v>
      </c>
    </row>
    <row r="3006" spans="1:20" x14ac:dyDescent="0.35">
      <c r="A3006" t="s">
        <v>104</v>
      </c>
      <c r="B3006" t="s">
        <v>105</v>
      </c>
      <c r="C3006" t="s">
        <v>97</v>
      </c>
      <c r="D3006" s="29">
        <v>45632</v>
      </c>
      <c r="E3006">
        <v>0</v>
      </c>
      <c r="F3006">
        <v>0</v>
      </c>
      <c r="G3006">
        <v>0</v>
      </c>
      <c r="H3006">
        <v>0</v>
      </c>
      <c r="L3006">
        <v>19.295999999999999</v>
      </c>
      <c r="R3006">
        <v>271.06463100000002</v>
      </c>
      <c r="S3006" t="s">
        <v>204</v>
      </c>
      <c r="T3006" s="247">
        <v>45323.31386574074</v>
      </c>
    </row>
    <row r="3007" spans="1:20" x14ac:dyDescent="0.35">
      <c r="A3007" t="s">
        <v>104</v>
      </c>
      <c r="B3007" t="s">
        <v>105</v>
      </c>
      <c r="C3007" t="s">
        <v>97</v>
      </c>
      <c r="D3007" s="29">
        <v>45633</v>
      </c>
      <c r="E3007">
        <v>0</v>
      </c>
      <c r="F3007">
        <v>0</v>
      </c>
      <c r="G3007">
        <v>0</v>
      </c>
      <c r="H3007">
        <v>0</v>
      </c>
      <c r="L3007">
        <v>19.295999999999999</v>
      </c>
      <c r="R3007">
        <v>271.06463100000002</v>
      </c>
      <c r="S3007" t="s">
        <v>204</v>
      </c>
      <c r="T3007" s="247">
        <v>45323.313888888886</v>
      </c>
    </row>
    <row r="3008" spans="1:20" x14ac:dyDescent="0.35">
      <c r="A3008" t="s">
        <v>104</v>
      </c>
      <c r="B3008" t="s">
        <v>105</v>
      </c>
      <c r="C3008" t="s">
        <v>97</v>
      </c>
      <c r="D3008" s="29">
        <v>45634</v>
      </c>
      <c r="E3008">
        <v>0</v>
      </c>
      <c r="F3008">
        <v>0</v>
      </c>
      <c r="G3008">
        <v>0</v>
      </c>
      <c r="H3008">
        <v>0</v>
      </c>
      <c r="L3008">
        <v>19.295999999999999</v>
      </c>
      <c r="R3008">
        <v>271.06463100000002</v>
      </c>
      <c r="S3008" t="s">
        <v>204</v>
      </c>
      <c r="T3008" s="247">
        <v>45323.31391203704</v>
      </c>
    </row>
    <row r="3009" spans="1:20" x14ac:dyDescent="0.35">
      <c r="A3009" t="s">
        <v>104</v>
      </c>
      <c r="B3009" t="s">
        <v>105</v>
      </c>
      <c r="C3009" t="s">
        <v>97</v>
      </c>
      <c r="D3009" s="29">
        <v>45635</v>
      </c>
      <c r="E3009">
        <v>0</v>
      </c>
      <c r="F3009">
        <v>0</v>
      </c>
      <c r="G3009">
        <v>0</v>
      </c>
      <c r="H3009">
        <v>0</v>
      </c>
      <c r="L3009">
        <v>19.295999999999999</v>
      </c>
      <c r="R3009">
        <v>271.06463100000002</v>
      </c>
      <c r="S3009" t="s">
        <v>204</v>
      </c>
      <c r="T3009" s="247">
        <v>45323.313935185186</v>
      </c>
    </row>
    <row r="3010" spans="1:20" x14ac:dyDescent="0.35">
      <c r="A3010" t="s">
        <v>104</v>
      </c>
      <c r="B3010" t="s">
        <v>105</v>
      </c>
      <c r="C3010" t="s">
        <v>97</v>
      </c>
      <c r="D3010" s="29">
        <v>45636</v>
      </c>
      <c r="E3010">
        <v>0</v>
      </c>
      <c r="F3010">
        <v>0</v>
      </c>
      <c r="G3010">
        <v>0</v>
      </c>
      <c r="H3010">
        <v>0</v>
      </c>
      <c r="L3010">
        <v>19.295999999999999</v>
      </c>
      <c r="R3010">
        <v>271.06463100000002</v>
      </c>
      <c r="S3010" t="s">
        <v>204</v>
      </c>
      <c r="T3010" s="247">
        <v>45323.313958333332</v>
      </c>
    </row>
    <row r="3011" spans="1:20" x14ac:dyDescent="0.35">
      <c r="A3011" t="s">
        <v>104</v>
      </c>
      <c r="B3011" t="s">
        <v>105</v>
      </c>
      <c r="C3011" t="s">
        <v>97</v>
      </c>
      <c r="D3011" s="29">
        <v>45637</v>
      </c>
      <c r="E3011">
        <v>0</v>
      </c>
      <c r="F3011">
        <v>0</v>
      </c>
      <c r="G3011">
        <v>0</v>
      </c>
      <c r="H3011">
        <v>0</v>
      </c>
      <c r="L3011">
        <v>19.295999999999999</v>
      </c>
      <c r="R3011">
        <v>271.06463100000002</v>
      </c>
      <c r="S3011" t="s">
        <v>204</v>
      </c>
      <c r="T3011" s="247">
        <v>45323.313981481479</v>
      </c>
    </row>
    <row r="3012" spans="1:20" x14ac:dyDescent="0.35">
      <c r="A3012" t="s">
        <v>104</v>
      </c>
      <c r="B3012" t="s">
        <v>105</v>
      </c>
      <c r="C3012" t="s">
        <v>97</v>
      </c>
      <c r="D3012" s="29">
        <v>45638</v>
      </c>
      <c r="E3012">
        <v>0</v>
      </c>
      <c r="F3012">
        <v>0</v>
      </c>
      <c r="G3012">
        <v>0</v>
      </c>
      <c r="H3012">
        <v>0</v>
      </c>
      <c r="L3012">
        <v>19.295999999999999</v>
      </c>
      <c r="R3012">
        <v>271.06463100000002</v>
      </c>
      <c r="S3012" t="s">
        <v>204</v>
      </c>
      <c r="T3012" s="247">
        <v>45323.314016203702</v>
      </c>
    </row>
    <row r="3013" spans="1:20" x14ac:dyDescent="0.35">
      <c r="A3013" t="s">
        <v>104</v>
      </c>
      <c r="B3013" t="s">
        <v>105</v>
      </c>
      <c r="C3013" t="s">
        <v>97</v>
      </c>
      <c r="D3013" s="29">
        <v>45639</v>
      </c>
      <c r="E3013">
        <v>0</v>
      </c>
      <c r="F3013">
        <v>0</v>
      </c>
      <c r="G3013">
        <v>0</v>
      </c>
      <c r="H3013">
        <v>0</v>
      </c>
      <c r="L3013">
        <v>19.295999999999999</v>
      </c>
      <c r="R3013">
        <v>271.06463100000002</v>
      </c>
      <c r="S3013" t="s">
        <v>204</v>
      </c>
      <c r="T3013" s="247">
        <v>45323.314027777778</v>
      </c>
    </row>
    <row r="3014" spans="1:20" x14ac:dyDescent="0.35">
      <c r="A3014" t="s">
        <v>104</v>
      </c>
      <c r="B3014" t="s">
        <v>105</v>
      </c>
      <c r="C3014" t="s">
        <v>97</v>
      </c>
      <c r="D3014" s="29">
        <v>45640</v>
      </c>
      <c r="E3014">
        <v>0</v>
      </c>
      <c r="F3014">
        <v>0</v>
      </c>
      <c r="G3014">
        <v>0</v>
      </c>
      <c r="H3014">
        <v>0</v>
      </c>
      <c r="L3014">
        <v>19.295999999999999</v>
      </c>
      <c r="R3014">
        <v>271.06463100000002</v>
      </c>
      <c r="S3014" t="s">
        <v>204</v>
      </c>
      <c r="T3014" s="247">
        <v>45323.314039351855</v>
      </c>
    </row>
    <row r="3015" spans="1:20" x14ac:dyDescent="0.35">
      <c r="A3015" t="s">
        <v>104</v>
      </c>
      <c r="B3015" t="s">
        <v>105</v>
      </c>
      <c r="C3015" t="s">
        <v>97</v>
      </c>
      <c r="D3015" s="29">
        <v>45641</v>
      </c>
      <c r="E3015">
        <v>0</v>
      </c>
      <c r="F3015">
        <v>0</v>
      </c>
      <c r="G3015">
        <v>0</v>
      </c>
      <c r="H3015">
        <v>0</v>
      </c>
      <c r="L3015">
        <v>19.295999999999999</v>
      </c>
      <c r="R3015">
        <v>271.06463100000002</v>
      </c>
      <c r="S3015" t="s">
        <v>204</v>
      </c>
      <c r="T3015" s="247">
        <v>45323.314050925925</v>
      </c>
    </row>
    <row r="3016" spans="1:20" x14ac:dyDescent="0.35">
      <c r="A3016" t="s">
        <v>104</v>
      </c>
      <c r="B3016" t="s">
        <v>105</v>
      </c>
      <c r="C3016" t="s">
        <v>97</v>
      </c>
      <c r="D3016" s="29">
        <v>45642</v>
      </c>
      <c r="E3016">
        <v>0</v>
      </c>
      <c r="F3016">
        <v>0</v>
      </c>
      <c r="G3016">
        <v>0</v>
      </c>
      <c r="H3016">
        <v>0</v>
      </c>
      <c r="L3016">
        <v>19.295999999999999</v>
      </c>
      <c r="R3016">
        <v>271.06463100000002</v>
      </c>
      <c r="S3016" t="s">
        <v>204</v>
      </c>
      <c r="T3016" s="247">
        <v>45323.314062500001</v>
      </c>
    </row>
    <row r="3017" spans="1:20" x14ac:dyDescent="0.35">
      <c r="A3017" t="s">
        <v>104</v>
      </c>
      <c r="B3017" t="s">
        <v>105</v>
      </c>
      <c r="C3017" t="s">
        <v>97</v>
      </c>
      <c r="D3017" s="29">
        <v>45643</v>
      </c>
      <c r="E3017">
        <v>0</v>
      </c>
      <c r="F3017">
        <v>0</v>
      </c>
      <c r="G3017">
        <v>0</v>
      </c>
      <c r="H3017">
        <v>0</v>
      </c>
      <c r="L3017">
        <v>19.295999999999999</v>
      </c>
      <c r="R3017">
        <v>271.06463100000002</v>
      </c>
      <c r="S3017" t="s">
        <v>204</v>
      </c>
      <c r="T3017" s="247">
        <v>45323.314074074071</v>
      </c>
    </row>
    <row r="3018" spans="1:20" x14ac:dyDescent="0.35">
      <c r="A3018" t="s">
        <v>104</v>
      </c>
      <c r="B3018" t="s">
        <v>105</v>
      </c>
      <c r="C3018" t="s">
        <v>97</v>
      </c>
      <c r="D3018" s="29">
        <v>45644</v>
      </c>
      <c r="E3018">
        <v>0</v>
      </c>
      <c r="F3018">
        <v>0</v>
      </c>
      <c r="G3018">
        <v>0</v>
      </c>
      <c r="H3018">
        <v>0</v>
      </c>
      <c r="L3018">
        <v>19.295999999999999</v>
      </c>
      <c r="R3018">
        <v>271.06463100000002</v>
      </c>
      <c r="S3018" t="s">
        <v>204</v>
      </c>
      <c r="T3018" s="247">
        <v>45323.314085648148</v>
      </c>
    </row>
    <row r="3019" spans="1:20" x14ac:dyDescent="0.35">
      <c r="A3019" t="s">
        <v>104</v>
      </c>
      <c r="B3019" t="s">
        <v>105</v>
      </c>
      <c r="C3019" t="s">
        <v>97</v>
      </c>
      <c r="D3019" s="29">
        <v>45645</v>
      </c>
      <c r="E3019">
        <v>0</v>
      </c>
      <c r="F3019">
        <v>0</v>
      </c>
      <c r="G3019">
        <v>0</v>
      </c>
      <c r="H3019">
        <v>0</v>
      </c>
      <c r="L3019">
        <v>19.295999999999999</v>
      </c>
      <c r="R3019">
        <v>271.06463100000002</v>
      </c>
      <c r="S3019" t="s">
        <v>204</v>
      </c>
      <c r="T3019" s="247">
        <v>45323.314097222225</v>
      </c>
    </row>
    <row r="3020" spans="1:20" x14ac:dyDescent="0.35">
      <c r="A3020" t="s">
        <v>104</v>
      </c>
      <c r="B3020" t="s">
        <v>105</v>
      </c>
      <c r="C3020" t="s">
        <v>97</v>
      </c>
      <c r="D3020" s="29">
        <v>45646</v>
      </c>
      <c r="E3020">
        <v>0</v>
      </c>
      <c r="F3020">
        <v>0</v>
      </c>
      <c r="G3020">
        <v>0</v>
      </c>
      <c r="H3020">
        <v>0</v>
      </c>
      <c r="L3020">
        <v>19.295999999999999</v>
      </c>
      <c r="R3020">
        <v>271.06463100000002</v>
      </c>
      <c r="S3020" t="s">
        <v>204</v>
      </c>
      <c r="T3020" s="247">
        <v>45323.314108796294</v>
      </c>
    </row>
    <row r="3021" spans="1:20" x14ac:dyDescent="0.35">
      <c r="A3021" t="s">
        <v>104</v>
      </c>
      <c r="B3021" t="s">
        <v>105</v>
      </c>
      <c r="C3021" t="s">
        <v>97</v>
      </c>
      <c r="D3021" s="29">
        <v>45647</v>
      </c>
      <c r="E3021">
        <v>0</v>
      </c>
      <c r="F3021">
        <v>0</v>
      </c>
      <c r="G3021">
        <v>0</v>
      </c>
      <c r="H3021">
        <v>0</v>
      </c>
      <c r="L3021">
        <v>19.295999999999999</v>
      </c>
      <c r="R3021">
        <v>271.06463100000002</v>
      </c>
      <c r="S3021" t="s">
        <v>204</v>
      </c>
      <c r="T3021" s="247">
        <v>45323.314120370371</v>
      </c>
    </row>
    <row r="3022" spans="1:20" x14ac:dyDescent="0.35">
      <c r="A3022" t="s">
        <v>104</v>
      </c>
      <c r="B3022" t="s">
        <v>105</v>
      </c>
      <c r="C3022" t="s">
        <v>97</v>
      </c>
      <c r="D3022" s="29">
        <v>45648</v>
      </c>
      <c r="E3022">
        <v>0</v>
      </c>
      <c r="F3022">
        <v>0</v>
      </c>
      <c r="G3022">
        <v>0</v>
      </c>
      <c r="H3022">
        <v>0</v>
      </c>
      <c r="L3022">
        <v>19.295999999999999</v>
      </c>
      <c r="R3022">
        <v>271.06463100000002</v>
      </c>
      <c r="S3022" t="s">
        <v>204</v>
      </c>
      <c r="T3022" s="247">
        <v>45323.314131944448</v>
      </c>
    </row>
    <row r="3023" spans="1:20" x14ac:dyDescent="0.35">
      <c r="A3023" t="s">
        <v>104</v>
      </c>
      <c r="B3023" t="s">
        <v>105</v>
      </c>
      <c r="C3023" t="s">
        <v>97</v>
      </c>
      <c r="D3023" s="29">
        <v>45649</v>
      </c>
      <c r="E3023">
        <v>0</v>
      </c>
      <c r="F3023">
        <v>0</v>
      </c>
      <c r="G3023">
        <v>0</v>
      </c>
      <c r="H3023">
        <v>0</v>
      </c>
      <c r="L3023">
        <v>19.295999999999999</v>
      </c>
      <c r="R3023">
        <v>271.06463100000002</v>
      </c>
      <c r="S3023" t="s">
        <v>204</v>
      </c>
      <c r="T3023" s="247">
        <v>45323.314143518517</v>
      </c>
    </row>
    <row r="3024" spans="1:20" x14ac:dyDescent="0.35">
      <c r="A3024" t="s">
        <v>104</v>
      </c>
      <c r="B3024" t="s">
        <v>105</v>
      </c>
      <c r="C3024" t="s">
        <v>97</v>
      </c>
      <c r="D3024" s="29">
        <v>45650</v>
      </c>
      <c r="E3024">
        <v>0</v>
      </c>
      <c r="F3024">
        <v>0</v>
      </c>
      <c r="G3024">
        <v>0</v>
      </c>
      <c r="H3024">
        <v>0</v>
      </c>
      <c r="L3024">
        <v>19.295999999999999</v>
      </c>
      <c r="R3024">
        <v>271.06463100000002</v>
      </c>
      <c r="S3024" t="s">
        <v>204</v>
      </c>
      <c r="T3024" s="247">
        <v>45323.314155092594</v>
      </c>
    </row>
    <row r="3025" spans="1:20" x14ac:dyDescent="0.35">
      <c r="A3025" t="s">
        <v>104</v>
      </c>
      <c r="B3025" t="s">
        <v>105</v>
      </c>
      <c r="C3025" t="s">
        <v>97</v>
      </c>
      <c r="D3025" s="29">
        <v>45651</v>
      </c>
      <c r="E3025">
        <v>0</v>
      </c>
      <c r="F3025">
        <v>0</v>
      </c>
      <c r="G3025">
        <v>0</v>
      </c>
      <c r="H3025">
        <v>0</v>
      </c>
      <c r="L3025">
        <v>19.295999999999999</v>
      </c>
      <c r="R3025">
        <v>271.06463100000002</v>
      </c>
      <c r="S3025" t="s">
        <v>204</v>
      </c>
      <c r="T3025" s="247">
        <v>45323.314166666663</v>
      </c>
    </row>
    <row r="3026" spans="1:20" x14ac:dyDescent="0.35">
      <c r="A3026" t="s">
        <v>104</v>
      </c>
      <c r="B3026" t="s">
        <v>105</v>
      </c>
      <c r="C3026" t="s">
        <v>97</v>
      </c>
      <c r="D3026" s="29">
        <v>45652</v>
      </c>
      <c r="E3026">
        <v>0</v>
      </c>
      <c r="F3026">
        <v>0</v>
      </c>
      <c r="G3026">
        <v>0</v>
      </c>
      <c r="H3026">
        <v>0</v>
      </c>
      <c r="L3026">
        <v>19.295999999999999</v>
      </c>
      <c r="R3026">
        <v>271.06463100000002</v>
      </c>
      <c r="S3026" t="s">
        <v>204</v>
      </c>
      <c r="T3026" s="247">
        <v>45323.31417824074</v>
      </c>
    </row>
    <row r="3027" spans="1:20" x14ac:dyDescent="0.35">
      <c r="A3027" t="s">
        <v>104</v>
      </c>
      <c r="B3027" t="s">
        <v>105</v>
      </c>
      <c r="C3027" t="s">
        <v>97</v>
      </c>
      <c r="D3027" s="29">
        <v>45653</v>
      </c>
      <c r="E3027">
        <v>0</v>
      </c>
      <c r="F3027">
        <v>0</v>
      </c>
      <c r="G3027">
        <v>0</v>
      </c>
      <c r="H3027">
        <v>0</v>
      </c>
      <c r="L3027">
        <v>19.295999999999999</v>
      </c>
      <c r="R3027">
        <v>271.06463100000002</v>
      </c>
      <c r="S3027" t="s">
        <v>204</v>
      </c>
      <c r="T3027" s="247">
        <v>45323.314189814817</v>
      </c>
    </row>
    <row r="3028" spans="1:20" x14ac:dyDescent="0.35">
      <c r="A3028" t="s">
        <v>104</v>
      </c>
      <c r="B3028" t="s">
        <v>105</v>
      </c>
      <c r="C3028" t="s">
        <v>97</v>
      </c>
      <c r="D3028" s="29">
        <v>45654</v>
      </c>
      <c r="E3028">
        <v>0</v>
      </c>
      <c r="F3028">
        <v>0</v>
      </c>
      <c r="G3028">
        <v>0</v>
      </c>
      <c r="H3028">
        <v>0</v>
      </c>
      <c r="L3028">
        <v>19.295999999999999</v>
      </c>
      <c r="R3028">
        <v>271.06463100000002</v>
      </c>
      <c r="S3028" t="s">
        <v>204</v>
      </c>
      <c r="T3028" s="247">
        <v>45323.314201388886</v>
      </c>
    </row>
    <row r="3029" spans="1:20" x14ac:dyDescent="0.35">
      <c r="A3029" t="s">
        <v>104</v>
      </c>
      <c r="B3029" t="s">
        <v>105</v>
      </c>
      <c r="C3029" t="s">
        <v>97</v>
      </c>
      <c r="D3029" s="29">
        <v>45655</v>
      </c>
      <c r="E3029">
        <v>0</v>
      </c>
      <c r="F3029">
        <v>0</v>
      </c>
      <c r="G3029">
        <v>0</v>
      </c>
      <c r="H3029">
        <v>0</v>
      </c>
      <c r="L3029">
        <v>19.295999999999999</v>
      </c>
      <c r="R3029">
        <v>271.06463100000002</v>
      </c>
      <c r="S3029" t="s">
        <v>204</v>
      </c>
      <c r="T3029" s="247">
        <v>45323.314212962963</v>
      </c>
    </row>
    <row r="3030" spans="1:20" x14ac:dyDescent="0.35">
      <c r="A3030" t="s">
        <v>104</v>
      </c>
      <c r="B3030" t="s">
        <v>105</v>
      </c>
      <c r="C3030" t="s">
        <v>97</v>
      </c>
      <c r="D3030" s="29">
        <v>45656</v>
      </c>
      <c r="E3030">
        <v>0</v>
      </c>
      <c r="F3030">
        <v>0</v>
      </c>
      <c r="G3030">
        <v>0</v>
      </c>
      <c r="H3030">
        <v>0</v>
      </c>
      <c r="L3030">
        <v>19.295999999999999</v>
      </c>
      <c r="R3030">
        <v>271.06463100000002</v>
      </c>
      <c r="S3030" t="s">
        <v>204</v>
      </c>
      <c r="T3030" s="247">
        <v>45323.31422453704</v>
      </c>
    </row>
    <row r="3031" spans="1:20" x14ac:dyDescent="0.35">
      <c r="A3031" t="s">
        <v>104</v>
      </c>
      <c r="B3031" t="s">
        <v>105</v>
      </c>
      <c r="C3031" t="s">
        <v>97</v>
      </c>
      <c r="D3031" s="29">
        <v>45657</v>
      </c>
      <c r="E3031">
        <v>0</v>
      </c>
      <c r="F3031">
        <v>0</v>
      </c>
      <c r="G3031">
        <v>0</v>
      </c>
      <c r="H3031">
        <v>0</v>
      </c>
      <c r="L3031">
        <v>19.295999999999999</v>
      </c>
      <c r="R3031">
        <v>271.06463100000002</v>
      </c>
      <c r="S3031" t="s">
        <v>204</v>
      </c>
      <c r="T3031" s="247">
        <v>45323.314236111109</v>
      </c>
    </row>
    <row r="3032" spans="1:20" x14ac:dyDescent="0.35">
      <c r="A3032" t="s">
        <v>104</v>
      </c>
      <c r="B3032" t="s">
        <v>105</v>
      </c>
      <c r="C3032" t="s">
        <v>92</v>
      </c>
      <c r="D3032" s="29">
        <v>45383</v>
      </c>
      <c r="E3032">
        <v>0</v>
      </c>
      <c r="F3032">
        <v>0</v>
      </c>
      <c r="G3032">
        <v>0</v>
      </c>
      <c r="H3032">
        <v>0</v>
      </c>
      <c r="L3032">
        <v>232.512292</v>
      </c>
      <c r="R3032">
        <v>638.34031500000003</v>
      </c>
      <c r="S3032" t="s">
        <v>204</v>
      </c>
      <c r="T3032" s="247">
        <v>45239.333715277775</v>
      </c>
    </row>
    <row r="3033" spans="1:20" x14ac:dyDescent="0.35">
      <c r="A3033" t="s">
        <v>104</v>
      </c>
      <c r="B3033" t="s">
        <v>105</v>
      </c>
      <c r="C3033" t="s">
        <v>92</v>
      </c>
      <c r="D3033" s="29">
        <v>45384</v>
      </c>
      <c r="E3033">
        <v>0</v>
      </c>
      <c r="F3033">
        <v>0</v>
      </c>
      <c r="G3033">
        <v>0</v>
      </c>
      <c r="H3033">
        <v>0</v>
      </c>
      <c r="L3033">
        <v>232.512292</v>
      </c>
      <c r="R3033">
        <v>638.34031500000003</v>
      </c>
      <c r="S3033" t="s">
        <v>204</v>
      </c>
      <c r="T3033" s="247">
        <v>45239.333715277775</v>
      </c>
    </row>
    <row r="3034" spans="1:20" x14ac:dyDescent="0.35">
      <c r="A3034" t="s">
        <v>104</v>
      </c>
      <c r="B3034" t="s">
        <v>105</v>
      </c>
      <c r="C3034" t="s">
        <v>92</v>
      </c>
      <c r="D3034" s="29">
        <v>45385</v>
      </c>
      <c r="E3034">
        <v>0</v>
      </c>
      <c r="F3034">
        <v>0</v>
      </c>
      <c r="G3034">
        <v>0</v>
      </c>
      <c r="H3034">
        <v>0</v>
      </c>
      <c r="L3034">
        <v>232.512292</v>
      </c>
      <c r="R3034">
        <v>638.34031500000003</v>
      </c>
      <c r="S3034" t="s">
        <v>204</v>
      </c>
      <c r="T3034" s="247">
        <v>45239.333715277775</v>
      </c>
    </row>
    <row r="3035" spans="1:20" x14ac:dyDescent="0.35">
      <c r="A3035" t="s">
        <v>104</v>
      </c>
      <c r="B3035" t="s">
        <v>105</v>
      </c>
      <c r="C3035" t="s">
        <v>92</v>
      </c>
      <c r="D3035" s="29">
        <v>45386</v>
      </c>
      <c r="E3035">
        <v>0</v>
      </c>
      <c r="F3035">
        <v>0</v>
      </c>
      <c r="G3035">
        <v>0</v>
      </c>
      <c r="H3035">
        <v>0</v>
      </c>
      <c r="L3035">
        <v>232.512292</v>
      </c>
      <c r="R3035">
        <v>638.34031500000003</v>
      </c>
      <c r="S3035" t="s">
        <v>204</v>
      </c>
      <c r="T3035" s="247">
        <v>45239.333715277775</v>
      </c>
    </row>
    <row r="3036" spans="1:20" x14ac:dyDescent="0.35">
      <c r="A3036" t="s">
        <v>104</v>
      </c>
      <c r="B3036" t="s">
        <v>105</v>
      </c>
      <c r="C3036" t="s">
        <v>92</v>
      </c>
      <c r="D3036" s="29">
        <v>45387</v>
      </c>
      <c r="E3036">
        <v>0</v>
      </c>
      <c r="F3036">
        <v>0</v>
      </c>
      <c r="G3036">
        <v>0</v>
      </c>
      <c r="H3036">
        <v>0</v>
      </c>
      <c r="L3036">
        <v>232.512292</v>
      </c>
      <c r="R3036">
        <v>638.34031500000003</v>
      </c>
      <c r="S3036" t="s">
        <v>204</v>
      </c>
      <c r="T3036" s="247">
        <v>45239.333715277775</v>
      </c>
    </row>
    <row r="3037" spans="1:20" x14ac:dyDescent="0.35">
      <c r="A3037" t="s">
        <v>104</v>
      </c>
      <c r="B3037" t="s">
        <v>105</v>
      </c>
      <c r="C3037" t="s">
        <v>92</v>
      </c>
      <c r="D3037" s="29">
        <v>45388</v>
      </c>
      <c r="E3037">
        <v>0</v>
      </c>
      <c r="F3037">
        <v>0</v>
      </c>
      <c r="G3037">
        <v>0</v>
      </c>
      <c r="H3037">
        <v>0</v>
      </c>
      <c r="L3037">
        <v>232.512292</v>
      </c>
      <c r="R3037">
        <v>638.34031500000003</v>
      </c>
      <c r="S3037" t="s">
        <v>204</v>
      </c>
      <c r="T3037" s="247">
        <v>45239.333715277775</v>
      </c>
    </row>
    <row r="3038" spans="1:20" x14ac:dyDescent="0.35">
      <c r="A3038" t="s">
        <v>104</v>
      </c>
      <c r="B3038" t="s">
        <v>105</v>
      </c>
      <c r="C3038" t="s">
        <v>92</v>
      </c>
      <c r="D3038" s="29">
        <v>45389</v>
      </c>
      <c r="E3038">
        <v>0</v>
      </c>
      <c r="F3038">
        <v>0</v>
      </c>
      <c r="G3038">
        <v>0</v>
      </c>
      <c r="H3038">
        <v>0</v>
      </c>
      <c r="L3038">
        <v>232.512292</v>
      </c>
      <c r="R3038">
        <v>638.34031500000003</v>
      </c>
      <c r="S3038" t="s">
        <v>204</v>
      </c>
      <c r="T3038" s="247">
        <v>45239.333715277775</v>
      </c>
    </row>
    <row r="3039" spans="1:20" x14ac:dyDescent="0.35">
      <c r="A3039" t="s">
        <v>104</v>
      </c>
      <c r="B3039" t="s">
        <v>105</v>
      </c>
      <c r="C3039" t="s">
        <v>92</v>
      </c>
      <c r="D3039" s="29">
        <v>45390</v>
      </c>
      <c r="E3039">
        <v>0</v>
      </c>
      <c r="F3039">
        <v>0</v>
      </c>
      <c r="G3039">
        <v>0</v>
      </c>
      <c r="H3039">
        <v>0</v>
      </c>
      <c r="L3039">
        <v>232.512292</v>
      </c>
      <c r="R3039">
        <v>638.34031500000003</v>
      </c>
      <c r="S3039" t="s">
        <v>204</v>
      </c>
      <c r="T3039" s="247">
        <v>45239.333715277775</v>
      </c>
    </row>
    <row r="3040" spans="1:20" x14ac:dyDescent="0.35">
      <c r="A3040" t="s">
        <v>104</v>
      </c>
      <c r="B3040" t="s">
        <v>105</v>
      </c>
      <c r="C3040" t="s">
        <v>92</v>
      </c>
      <c r="D3040" s="29">
        <v>45391</v>
      </c>
      <c r="E3040">
        <v>0</v>
      </c>
      <c r="F3040">
        <v>0</v>
      </c>
      <c r="G3040">
        <v>0</v>
      </c>
      <c r="H3040">
        <v>0</v>
      </c>
      <c r="L3040">
        <v>232.512292</v>
      </c>
      <c r="R3040">
        <v>638.34031500000003</v>
      </c>
      <c r="S3040" t="s">
        <v>204</v>
      </c>
      <c r="T3040" s="247">
        <v>45239.333715277775</v>
      </c>
    </row>
    <row r="3041" spans="1:20" x14ac:dyDescent="0.35">
      <c r="A3041" t="s">
        <v>104</v>
      </c>
      <c r="B3041" t="s">
        <v>105</v>
      </c>
      <c r="C3041" t="s">
        <v>92</v>
      </c>
      <c r="D3041" s="29">
        <v>45392</v>
      </c>
      <c r="E3041">
        <v>0</v>
      </c>
      <c r="F3041">
        <v>0</v>
      </c>
      <c r="G3041">
        <v>0</v>
      </c>
      <c r="H3041">
        <v>0</v>
      </c>
      <c r="L3041">
        <v>232.512292</v>
      </c>
      <c r="R3041">
        <v>638.34031500000003</v>
      </c>
      <c r="S3041" t="s">
        <v>204</v>
      </c>
      <c r="T3041" s="247">
        <v>45239.333715277775</v>
      </c>
    </row>
    <row r="3042" spans="1:20" x14ac:dyDescent="0.35">
      <c r="A3042" t="s">
        <v>104</v>
      </c>
      <c r="B3042" t="s">
        <v>105</v>
      </c>
      <c r="C3042" t="s">
        <v>92</v>
      </c>
      <c r="D3042" s="29">
        <v>45393</v>
      </c>
      <c r="E3042">
        <v>0</v>
      </c>
      <c r="F3042">
        <v>0</v>
      </c>
      <c r="G3042">
        <v>0</v>
      </c>
      <c r="H3042">
        <v>0</v>
      </c>
      <c r="L3042">
        <v>232.512292</v>
      </c>
      <c r="R3042">
        <v>638.34031500000003</v>
      </c>
      <c r="S3042" t="s">
        <v>204</v>
      </c>
      <c r="T3042" s="247">
        <v>45239.333715277775</v>
      </c>
    </row>
    <row r="3043" spans="1:20" x14ac:dyDescent="0.35">
      <c r="A3043" t="s">
        <v>104</v>
      </c>
      <c r="B3043" t="s">
        <v>105</v>
      </c>
      <c r="C3043" t="s">
        <v>92</v>
      </c>
      <c r="D3043" s="29">
        <v>45394</v>
      </c>
      <c r="E3043">
        <v>0</v>
      </c>
      <c r="F3043">
        <v>0</v>
      </c>
      <c r="G3043">
        <v>0</v>
      </c>
      <c r="H3043">
        <v>0</v>
      </c>
      <c r="L3043">
        <v>232.512292</v>
      </c>
      <c r="R3043">
        <v>638.34031500000003</v>
      </c>
      <c r="S3043" t="s">
        <v>204</v>
      </c>
      <c r="T3043" s="247">
        <v>45239.333715277775</v>
      </c>
    </row>
    <row r="3044" spans="1:20" x14ac:dyDescent="0.35">
      <c r="A3044" t="s">
        <v>104</v>
      </c>
      <c r="B3044" t="s">
        <v>105</v>
      </c>
      <c r="C3044" t="s">
        <v>92</v>
      </c>
      <c r="D3044" s="29">
        <v>45395</v>
      </c>
      <c r="E3044">
        <v>0</v>
      </c>
      <c r="F3044">
        <v>0</v>
      </c>
      <c r="G3044">
        <v>0</v>
      </c>
      <c r="H3044">
        <v>0</v>
      </c>
      <c r="L3044">
        <v>232.512292</v>
      </c>
      <c r="R3044">
        <v>638.34031500000003</v>
      </c>
      <c r="S3044" t="s">
        <v>204</v>
      </c>
      <c r="T3044" s="247">
        <v>45239.333715277775</v>
      </c>
    </row>
    <row r="3045" spans="1:20" x14ac:dyDescent="0.35">
      <c r="A3045" t="s">
        <v>104</v>
      </c>
      <c r="B3045" t="s">
        <v>105</v>
      </c>
      <c r="C3045" t="s">
        <v>92</v>
      </c>
      <c r="D3045" s="29">
        <v>45396</v>
      </c>
      <c r="E3045">
        <v>0</v>
      </c>
      <c r="F3045">
        <v>0</v>
      </c>
      <c r="G3045">
        <v>0</v>
      </c>
      <c r="H3045">
        <v>0</v>
      </c>
      <c r="L3045">
        <v>232.512292</v>
      </c>
      <c r="R3045">
        <v>638.34031500000003</v>
      </c>
      <c r="S3045" t="s">
        <v>204</v>
      </c>
      <c r="T3045" s="247">
        <v>45239.333715277775</v>
      </c>
    </row>
    <row r="3046" spans="1:20" x14ac:dyDescent="0.35">
      <c r="A3046" t="s">
        <v>104</v>
      </c>
      <c r="B3046" t="s">
        <v>105</v>
      </c>
      <c r="C3046" t="s">
        <v>92</v>
      </c>
      <c r="D3046" s="29">
        <v>45397</v>
      </c>
      <c r="E3046">
        <v>0</v>
      </c>
      <c r="F3046">
        <v>0</v>
      </c>
      <c r="G3046">
        <v>0</v>
      </c>
      <c r="H3046">
        <v>0</v>
      </c>
      <c r="L3046">
        <v>232.512292</v>
      </c>
      <c r="R3046">
        <v>638.34031500000003</v>
      </c>
      <c r="S3046" t="s">
        <v>204</v>
      </c>
      <c r="T3046" s="247">
        <v>45239.333715277775</v>
      </c>
    </row>
    <row r="3047" spans="1:20" x14ac:dyDescent="0.35">
      <c r="A3047" t="s">
        <v>104</v>
      </c>
      <c r="B3047" t="s">
        <v>105</v>
      </c>
      <c r="C3047" t="s">
        <v>92</v>
      </c>
      <c r="D3047" s="29">
        <v>45398</v>
      </c>
      <c r="E3047">
        <v>0</v>
      </c>
      <c r="F3047">
        <v>0</v>
      </c>
      <c r="G3047">
        <v>0</v>
      </c>
      <c r="H3047">
        <v>0</v>
      </c>
      <c r="L3047">
        <v>232.512292</v>
      </c>
      <c r="R3047">
        <v>638.34031500000003</v>
      </c>
      <c r="S3047" t="s">
        <v>204</v>
      </c>
      <c r="T3047" s="247">
        <v>45239.333715277775</v>
      </c>
    </row>
    <row r="3048" spans="1:20" x14ac:dyDescent="0.35">
      <c r="A3048" t="s">
        <v>104</v>
      </c>
      <c r="B3048" t="s">
        <v>105</v>
      </c>
      <c r="C3048" t="s">
        <v>92</v>
      </c>
      <c r="D3048" s="29">
        <v>45399</v>
      </c>
      <c r="E3048">
        <v>0</v>
      </c>
      <c r="F3048">
        <v>0</v>
      </c>
      <c r="G3048">
        <v>0</v>
      </c>
      <c r="H3048">
        <v>0</v>
      </c>
      <c r="L3048">
        <v>232.512292</v>
      </c>
      <c r="R3048">
        <v>638.34031500000003</v>
      </c>
      <c r="S3048" t="s">
        <v>204</v>
      </c>
      <c r="T3048" s="247">
        <v>45239.333715277775</v>
      </c>
    </row>
    <row r="3049" spans="1:20" x14ac:dyDescent="0.35">
      <c r="A3049" t="s">
        <v>104</v>
      </c>
      <c r="B3049" t="s">
        <v>105</v>
      </c>
      <c r="C3049" t="s">
        <v>92</v>
      </c>
      <c r="D3049" s="29">
        <v>45400</v>
      </c>
      <c r="E3049">
        <v>0</v>
      </c>
      <c r="F3049">
        <v>0</v>
      </c>
      <c r="G3049">
        <v>0</v>
      </c>
      <c r="H3049">
        <v>0</v>
      </c>
      <c r="L3049">
        <v>232.512292</v>
      </c>
      <c r="R3049">
        <v>638.34031500000003</v>
      </c>
      <c r="S3049" t="s">
        <v>204</v>
      </c>
      <c r="T3049" s="247">
        <v>45239.333715277775</v>
      </c>
    </row>
    <row r="3050" spans="1:20" x14ac:dyDescent="0.35">
      <c r="A3050" t="s">
        <v>104</v>
      </c>
      <c r="B3050" t="s">
        <v>105</v>
      </c>
      <c r="C3050" t="s">
        <v>92</v>
      </c>
      <c r="D3050" s="29">
        <v>45401</v>
      </c>
      <c r="E3050">
        <v>0</v>
      </c>
      <c r="F3050">
        <v>0</v>
      </c>
      <c r="G3050">
        <v>0</v>
      </c>
      <c r="H3050">
        <v>0</v>
      </c>
      <c r="L3050">
        <v>232.512292</v>
      </c>
      <c r="R3050">
        <v>638.34031500000003</v>
      </c>
      <c r="S3050" t="s">
        <v>204</v>
      </c>
      <c r="T3050" s="247">
        <v>45239.333715277775</v>
      </c>
    </row>
    <row r="3051" spans="1:20" x14ac:dyDescent="0.35">
      <c r="A3051" t="s">
        <v>104</v>
      </c>
      <c r="B3051" t="s">
        <v>105</v>
      </c>
      <c r="C3051" t="s">
        <v>92</v>
      </c>
      <c r="D3051" s="29">
        <v>45402</v>
      </c>
      <c r="E3051">
        <v>0</v>
      </c>
      <c r="F3051">
        <v>0</v>
      </c>
      <c r="G3051">
        <v>0</v>
      </c>
      <c r="H3051">
        <v>0</v>
      </c>
      <c r="L3051">
        <v>232.512292</v>
      </c>
      <c r="R3051">
        <v>638.34031500000003</v>
      </c>
      <c r="S3051" t="s">
        <v>204</v>
      </c>
      <c r="T3051" s="247">
        <v>45239.333715277775</v>
      </c>
    </row>
    <row r="3052" spans="1:20" x14ac:dyDescent="0.35">
      <c r="A3052" t="s">
        <v>104</v>
      </c>
      <c r="B3052" t="s">
        <v>105</v>
      </c>
      <c r="C3052" t="s">
        <v>92</v>
      </c>
      <c r="D3052" s="29">
        <v>45403</v>
      </c>
      <c r="E3052">
        <v>0</v>
      </c>
      <c r="F3052">
        <v>0</v>
      </c>
      <c r="G3052">
        <v>0</v>
      </c>
      <c r="H3052">
        <v>0</v>
      </c>
      <c r="L3052">
        <v>232.512292</v>
      </c>
      <c r="R3052">
        <v>638.34031500000003</v>
      </c>
      <c r="S3052" t="s">
        <v>204</v>
      </c>
      <c r="T3052" s="247">
        <v>45239.333715277775</v>
      </c>
    </row>
    <row r="3053" spans="1:20" x14ac:dyDescent="0.35">
      <c r="A3053" t="s">
        <v>104</v>
      </c>
      <c r="B3053" t="s">
        <v>105</v>
      </c>
      <c r="C3053" t="s">
        <v>92</v>
      </c>
      <c r="D3053" s="29">
        <v>45404</v>
      </c>
      <c r="E3053">
        <v>0</v>
      </c>
      <c r="F3053">
        <v>0</v>
      </c>
      <c r="G3053">
        <v>0</v>
      </c>
      <c r="H3053">
        <v>0</v>
      </c>
      <c r="L3053">
        <v>232.512292</v>
      </c>
      <c r="R3053">
        <v>638.34031500000003</v>
      </c>
      <c r="S3053" t="s">
        <v>204</v>
      </c>
      <c r="T3053" s="247">
        <v>45239.333715277775</v>
      </c>
    </row>
    <row r="3054" spans="1:20" x14ac:dyDescent="0.35">
      <c r="A3054" t="s">
        <v>104</v>
      </c>
      <c r="B3054" t="s">
        <v>105</v>
      </c>
      <c r="C3054" t="s">
        <v>92</v>
      </c>
      <c r="D3054" s="29">
        <v>45405</v>
      </c>
      <c r="E3054">
        <v>0</v>
      </c>
      <c r="F3054">
        <v>0</v>
      </c>
      <c r="G3054">
        <v>0</v>
      </c>
      <c r="H3054">
        <v>0</v>
      </c>
      <c r="L3054">
        <v>232.512292</v>
      </c>
      <c r="R3054">
        <v>638.34031500000003</v>
      </c>
      <c r="S3054" t="s">
        <v>204</v>
      </c>
      <c r="T3054" s="247">
        <v>45239.333726851852</v>
      </c>
    </row>
    <row r="3055" spans="1:20" x14ac:dyDescent="0.35">
      <c r="A3055" t="s">
        <v>104</v>
      </c>
      <c r="B3055" t="s">
        <v>105</v>
      </c>
      <c r="C3055" t="s">
        <v>92</v>
      </c>
      <c r="D3055" s="29">
        <v>45406</v>
      </c>
      <c r="E3055">
        <v>0</v>
      </c>
      <c r="F3055">
        <v>0</v>
      </c>
      <c r="G3055">
        <v>0</v>
      </c>
      <c r="H3055">
        <v>0</v>
      </c>
      <c r="L3055">
        <v>232.512292</v>
      </c>
      <c r="R3055">
        <v>638.34031500000003</v>
      </c>
      <c r="S3055" t="s">
        <v>204</v>
      </c>
      <c r="T3055" s="247">
        <v>45239.333715277775</v>
      </c>
    </row>
    <row r="3056" spans="1:20" x14ac:dyDescent="0.35">
      <c r="A3056" t="s">
        <v>104</v>
      </c>
      <c r="B3056" t="s">
        <v>105</v>
      </c>
      <c r="C3056" t="s">
        <v>92</v>
      </c>
      <c r="D3056" s="29">
        <v>45407</v>
      </c>
      <c r="E3056">
        <v>0</v>
      </c>
      <c r="F3056">
        <v>0</v>
      </c>
      <c r="G3056">
        <v>0</v>
      </c>
      <c r="H3056">
        <v>0</v>
      </c>
      <c r="L3056">
        <v>232.512292</v>
      </c>
      <c r="R3056">
        <v>638.34031500000003</v>
      </c>
      <c r="S3056" t="s">
        <v>204</v>
      </c>
      <c r="T3056" s="247">
        <v>45239.333715277775</v>
      </c>
    </row>
    <row r="3057" spans="1:20" x14ac:dyDescent="0.35">
      <c r="A3057" t="s">
        <v>104</v>
      </c>
      <c r="B3057" t="s">
        <v>105</v>
      </c>
      <c r="C3057" t="s">
        <v>92</v>
      </c>
      <c r="D3057" s="29">
        <v>45408</v>
      </c>
      <c r="E3057">
        <v>0</v>
      </c>
      <c r="F3057">
        <v>0</v>
      </c>
      <c r="G3057">
        <v>0</v>
      </c>
      <c r="H3057">
        <v>0</v>
      </c>
      <c r="L3057">
        <v>232.512292</v>
      </c>
      <c r="R3057">
        <v>638.34031500000003</v>
      </c>
      <c r="S3057" t="s">
        <v>204</v>
      </c>
      <c r="T3057" s="247">
        <v>45239.333715277775</v>
      </c>
    </row>
    <row r="3058" spans="1:20" x14ac:dyDescent="0.35">
      <c r="A3058" t="s">
        <v>104</v>
      </c>
      <c r="B3058" t="s">
        <v>105</v>
      </c>
      <c r="C3058" t="s">
        <v>92</v>
      </c>
      <c r="D3058" s="29">
        <v>45409</v>
      </c>
      <c r="E3058">
        <v>0.13980000000000001</v>
      </c>
      <c r="F3058">
        <v>0.13980000000000001</v>
      </c>
      <c r="G3058">
        <v>0.68669999999999998</v>
      </c>
      <c r="H3058">
        <v>0.68669999999999998</v>
      </c>
      <c r="J3058">
        <v>200</v>
      </c>
      <c r="K3058">
        <v>200</v>
      </c>
      <c r="L3058">
        <v>232.512292</v>
      </c>
      <c r="R3058">
        <v>638.34031500000003</v>
      </c>
      <c r="S3058" t="s">
        <v>204</v>
      </c>
      <c r="T3058" s="247">
        <v>45303.48060185185</v>
      </c>
    </row>
    <row r="3059" spans="1:20" x14ac:dyDescent="0.35">
      <c r="A3059" t="s">
        <v>104</v>
      </c>
      <c r="B3059" t="s">
        <v>105</v>
      </c>
      <c r="C3059" t="s">
        <v>92</v>
      </c>
      <c r="D3059" s="29">
        <v>45410</v>
      </c>
      <c r="E3059">
        <v>0.13980000000000001</v>
      </c>
      <c r="F3059">
        <v>0.13980000000000001</v>
      </c>
      <c r="G3059">
        <v>0.68669999999999998</v>
      </c>
      <c r="H3059">
        <v>0.68669999999999998</v>
      </c>
      <c r="J3059">
        <v>200</v>
      </c>
      <c r="K3059">
        <v>200</v>
      </c>
      <c r="L3059">
        <v>232.512292</v>
      </c>
      <c r="R3059">
        <v>638.34031500000003</v>
      </c>
      <c r="S3059" t="s">
        <v>204</v>
      </c>
      <c r="T3059" s="247">
        <v>45303.48060185185</v>
      </c>
    </row>
    <row r="3060" spans="1:20" x14ac:dyDescent="0.35">
      <c r="A3060" t="s">
        <v>104</v>
      </c>
      <c r="B3060" t="s">
        <v>105</v>
      </c>
      <c r="C3060" t="s">
        <v>92</v>
      </c>
      <c r="D3060" s="29">
        <v>45411</v>
      </c>
      <c r="E3060">
        <v>0.13980000000000001</v>
      </c>
      <c r="F3060">
        <v>0.13980000000000001</v>
      </c>
      <c r="G3060">
        <v>0.68669999999999998</v>
      </c>
      <c r="H3060">
        <v>0.68669999999999998</v>
      </c>
      <c r="J3060">
        <v>200</v>
      </c>
      <c r="K3060">
        <v>200</v>
      </c>
      <c r="L3060">
        <v>232.512292</v>
      </c>
      <c r="R3060">
        <v>638.34031500000003</v>
      </c>
      <c r="S3060" t="s">
        <v>204</v>
      </c>
      <c r="T3060" s="247">
        <v>45303.480590277781</v>
      </c>
    </row>
    <row r="3061" spans="1:20" x14ac:dyDescent="0.35">
      <c r="A3061" t="s">
        <v>104</v>
      </c>
      <c r="B3061" t="s">
        <v>105</v>
      </c>
      <c r="C3061" t="s">
        <v>92</v>
      </c>
      <c r="D3061" s="29">
        <v>45412</v>
      </c>
      <c r="E3061">
        <v>0.13980000000000001</v>
      </c>
      <c r="F3061">
        <v>0.13980000000000001</v>
      </c>
      <c r="G3061">
        <v>0.68669999999999998</v>
      </c>
      <c r="H3061">
        <v>0.68669999999999998</v>
      </c>
      <c r="J3061">
        <v>200</v>
      </c>
      <c r="K3061">
        <v>200</v>
      </c>
      <c r="L3061">
        <v>232.512292</v>
      </c>
      <c r="R3061">
        <v>638.34031500000003</v>
      </c>
      <c r="S3061" t="s">
        <v>204</v>
      </c>
      <c r="T3061" s="247">
        <v>45303.48060185185</v>
      </c>
    </row>
    <row r="3062" spans="1:20" x14ac:dyDescent="0.35">
      <c r="A3062" t="s">
        <v>104</v>
      </c>
      <c r="B3062" t="s">
        <v>105</v>
      </c>
      <c r="C3062" t="s">
        <v>92</v>
      </c>
      <c r="D3062" s="29">
        <v>45413</v>
      </c>
      <c r="E3062">
        <v>0.13980000000000001</v>
      </c>
      <c r="F3062">
        <v>0.13980000000000001</v>
      </c>
      <c r="G3062">
        <v>0.68669999999999998</v>
      </c>
      <c r="H3062">
        <v>0.68669999999999998</v>
      </c>
      <c r="J3062">
        <v>200</v>
      </c>
      <c r="K3062">
        <v>200</v>
      </c>
      <c r="L3062">
        <v>232.512292</v>
      </c>
      <c r="R3062">
        <v>638.34031500000003</v>
      </c>
      <c r="S3062" t="s">
        <v>204</v>
      </c>
      <c r="T3062" s="247">
        <v>45335.333402777775</v>
      </c>
    </row>
    <row r="3063" spans="1:20" x14ac:dyDescent="0.35">
      <c r="A3063" t="s">
        <v>104</v>
      </c>
      <c r="B3063" t="s">
        <v>105</v>
      </c>
      <c r="C3063" t="s">
        <v>92</v>
      </c>
      <c r="D3063" s="29">
        <v>45414</v>
      </c>
      <c r="E3063">
        <v>0.13980000000000001</v>
      </c>
      <c r="F3063">
        <v>0.13980000000000001</v>
      </c>
      <c r="G3063">
        <v>0.68669999999999998</v>
      </c>
      <c r="H3063">
        <v>0.68669999999999998</v>
      </c>
      <c r="J3063">
        <v>200</v>
      </c>
      <c r="K3063">
        <v>200</v>
      </c>
      <c r="L3063">
        <v>232.512292</v>
      </c>
      <c r="R3063">
        <v>638.34031500000003</v>
      </c>
      <c r="S3063" t="s">
        <v>204</v>
      </c>
      <c r="T3063" s="247">
        <v>45335.333402777775</v>
      </c>
    </row>
    <row r="3064" spans="1:20" x14ac:dyDescent="0.35">
      <c r="A3064" t="s">
        <v>104</v>
      </c>
      <c r="B3064" t="s">
        <v>105</v>
      </c>
      <c r="C3064" t="s">
        <v>92</v>
      </c>
      <c r="D3064" s="29">
        <v>45415</v>
      </c>
      <c r="E3064">
        <v>0.13980000000000001</v>
      </c>
      <c r="F3064">
        <v>0.13980000000000001</v>
      </c>
      <c r="G3064">
        <v>0.68669999999999998</v>
      </c>
      <c r="H3064">
        <v>0.68669999999999998</v>
      </c>
      <c r="J3064">
        <v>200</v>
      </c>
      <c r="K3064">
        <v>200</v>
      </c>
      <c r="L3064">
        <v>232.512292</v>
      </c>
      <c r="R3064">
        <v>638.34031500000003</v>
      </c>
      <c r="S3064" t="s">
        <v>204</v>
      </c>
      <c r="T3064" s="247">
        <v>45335.333402777775</v>
      </c>
    </row>
    <row r="3065" spans="1:20" x14ac:dyDescent="0.35">
      <c r="A3065" t="s">
        <v>104</v>
      </c>
      <c r="B3065" t="s">
        <v>105</v>
      </c>
      <c r="C3065" t="s">
        <v>92</v>
      </c>
      <c r="D3065" s="29">
        <v>45416</v>
      </c>
      <c r="E3065">
        <v>0</v>
      </c>
      <c r="F3065">
        <v>0</v>
      </c>
      <c r="G3065">
        <v>0</v>
      </c>
      <c r="H3065">
        <v>0</v>
      </c>
      <c r="L3065">
        <v>232.512292</v>
      </c>
      <c r="R3065">
        <v>638.34031500000003</v>
      </c>
      <c r="S3065" t="s">
        <v>204</v>
      </c>
      <c r="T3065" s="247">
        <v>45239.333726851852</v>
      </c>
    </row>
    <row r="3066" spans="1:20" x14ac:dyDescent="0.35">
      <c r="A3066" t="s">
        <v>104</v>
      </c>
      <c r="B3066" t="s">
        <v>105</v>
      </c>
      <c r="C3066" t="s">
        <v>92</v>
      </c>
      <c r="D3066" s="29">
        <v>45417</v>
      </c>
      <c r="E3066">
        <v>0</v>
      </c>
      <c r="F3066">
        <v>0</v>
      </c>
      <c r="G3066">
        <v>0</v>
      </c>
      <c r="H3066">
        <v>0</v>
      </c>
      <c r="L3066">
        <v>232.512292</v>
      </c>
      <c r="R3066">
        <v>638.34031500000003</v>
      </c>
      <c r="S3066" t="s">
        <v>204</v>
      </c>
      <c r="T3066" s="247">
        <v>45239.333726851852</v>
      </c>
    </row>
    <row r="3067" spans="1:20" x14ac:dyDescent="0.35">
      <c r="A3067" t="s">
        <v>104</v>
      </c>
      <c r="B3067" t="s">
        <v>105</v>
      </c>
      <c r="C3067" t="s">
        <v>92</v>
      </c>
      <c r="D3067" s="29">
        <v>45418</v>
      </c>
      <c r="E3067">
        <v>0</v>
      </c>
      <c r="F3067">
        <v>0</v>
      </c>
      <c r="G3067">
        <v>0</v>
      </c>
      <c r="H3067">
        <v>0</v>
      </c>
      <c r="L3067">
        <v>232.512292</v>
      </c>
      <c r="R3067">
        <v>638.34031500000003</v>
      </c>
      <c r="S3067" t="s">
        <v>204</v>
      </c>
      <c r="T3067" s="247">
        <v>45239.333726851852</v>
      </c>
    </row>
    <row r="3068" spans="1:20" x14ac:dyDescent="0.35">
      <c r="A3068" t="s">
        <v>104</v>
      </c>
      <c r="B3068" t="s">
        <v>105</v>
      </c>
      <c r="C3068" t="s">
        <v>92</v>
      </c>
      <c r="D3068" s="29">
        <v>45419</v>
      </c>
      <c r="E3068">
        <v>0</v>
      </c>
      <c r="F3068">
        <v>0</v>
      </c>
      <c r="G3068">
        <v>0</v>
      </c>
      <c r="H3068">
        <v>0</v>
      </c>
      <c r="L3068">
        <v>232.512292</v>
      </c>
      <c r="R3068">
        <v>638.34031500000003</v>
      </c>
      <c r="S3068" t="s">
        <v>204</v>
      </c>
      <c r="T3068" s="247">
        <v>45239.333726851852</v>
      </c>
    </row>
    <row r="3069" spans="1:20" x14ac:dyDescent="0.35">
      <c r="A3069" t="s">
        <v>104</v>
      </c>
      <c r="B3069" t="s">
        <v>105</v>
      </c>
      <c r="C3069" t="s">
        <v>92</v>
      </c>
      <c r="D3069" s="29">
        <v>45420</v>
      </c>
      <c r="E3069">
        <v>0</v>
      </c>
      <c r="F3069">
        <v>0</v>
      </c>
      <c r="G3069">
        <v>0</v>
      </c>
      <c r="H3069">
        <v>0</v>
      </c>
      <c r="L3069">
        <v>232.512292</v>
      </c>
      <c r="R3069">
        <v>638.34031500000003</v>
      </c>
      <c r="S3069" t="s">
        <v>204</v>
      </c>
      <c r="T3069" s="247">
        <v>45239.333726851852</v>
      </c>
    </row>
    <row r="3070" spans="1:20" x14ac:dyDescent="0.35">
      <c r="A3070" t="s">
        <v>104</v>
      </c>
      <c r="B3070" t="s">
        <v>105</v>
      </c>
      <c r="C3070" t="s">
        <v>92</v>
      </c>
      <c r="D3070" s="29">
        <v>45421</v>
      </c>
      <c r="E3070">
        <v>0</v>
      </c>
      <c r="F3070">
        <v>0</v>
      </c>
      <c r="G3070">
        <v>0</v>
      </c>
      <c r="H3070">
        <v>0</v>
      </c>
      <c r="L3070">
        <v>232.512292</v>
      </c>
      <c r="R3070">
        <v>638.34031500000003</v>
      </c>
      <c r="S3070" t="s">
        <v>204</v>
      </c>
      <c r="T3070" s="247">
        <v>45239.333726851852</v>
      </c>
    </row>
    <row r="3071" spans="1:20" x14ac:dyDescent="0.35">
      <c r="A3071" t="s">
        <v>104</v>
      </c>
      <c r="B3071" t="s">
        <v>105</v>
      </c>
      <c r="C3071" t="s">
        <v>92</v>
      </c>
      <c r="D3071" s="29">
        <v>45422</v>
      </c>
      <c r="E3071">
        <v>0</v>
      </c>
      <c r="F3071">
        <v>0</v>
      </c>
      <c r="G3071">
        <v>0</v>
      </c>
      <c r="H3071">
        <v>0</v>
      </c>
      <c r="L3071">
        <v>232.512292</v>
      </c>
      <c r="R3071">
        <v>638.34031500000003</v>
      </c>
      <c r="S3071" t="s">
        <v>204</v>
      </c>
      <c r="T3071" s="247">
        <v>45239.333726851852</v>
      </c>
    </row>
    <row r="3072" spans="1:20" x14ac:dyDescent="0.35">
      <c r="A3072" t="s">
        <v>104</v>
      </c>
      <c r="B3072" t="s">
        <v>105</v>
      </c>
      <c r="C3072" t="s">
        <v>92</v>
      </c>
      <c r="D3072" s="29">
        <v>45423</v>
      </c>
      <c r="E3072">
        <v>0</v>
      </c>
      <c r="F3072">
        <v>0</v>
      </c>
      <c r="G3072">
        <v>0</v>
      </c>
      <c r="H3072">
        <v>0</v>
      </c>
      <c r="L3072">
        <v>232.512292</v>
      </c>
      <c r="R3072">
        <v>638.34031500000003</v>
      </c>
      <c r="S3072" t="s">
        <v>204</v>
      </c>
      <c r="T3072" s="247">
        <v>45239.333726851852</v>
      </c>
    </row>
    <row r="3073" spans="1:20" x14ac:dyDescent="0.35">
      <c r="A3073" t="s">
        <v>104</v>
      </c>
      <c r="B3073" t="s">
        <v>105</v>
      </c>
      <c r="C3073" t="s">
        <v>92</v>
      </c>
      <c r="D3073" s="29">
        <v>45424</v>
      </c>
      <c r="E3073">
        <v>0</v>
      </c>
      <c r="F3073">
        <v>0</v>
      </c>
      <c r="G3073">
        <v>0</v>
      </c>
      <c r="H3073">
        <v>0</v>
      </c>
      <c r="L3073">
        <v>232.512292</v>
      </c>
      <c r="R3073">
        <v>638.34031500000003</v>
      </c>
      <c r="S3073" t="s">
        <v>204</v>
      </c>
      <c r="T3073" s="247">
        <v>45239.333726851852</v>
      </c>
    </row>
    <row r="3074" spans="1:20" x14ac:dyDescent="0.35">
      <c r="A3074" t="s">
        <v>104</v>
      </c>
      <c r="B3074" t="s">
        <v>105</v>
      </c>
      <c r="C3074" t="s">
        <v>92</v>
      </c>
      <c r="D3074" s="29">
        <v>45425</v>
      </c>
      <c r="E3074">
        <v>0.13980000000000001</v>
      </c>
      <c r="F3074">
        <v>0</v>
      </c>
      <c r="G3074">
        <v>0.68669999999999998</v>
      </c>
      <c r="H3074">
        <v>-2.5999999999999999E-3</v>
      </c>
      <c r="J3074">
        <v>200</v>
      </c>
      <c r="K3074">
        <v>640</v>
      </c>
      <c r="L3074">
        <v>232.512292</v>
      </c>
      <c r="R3074">
        <v>638.34031500000003</v>
      </c>
      <c r="S3074" t="s">
        <v>204</v>
      </c>
      <c r="T3074" s="247">
        <v>45337.333391203705</v>
      </c>
    </row>
    <row r="3075" spans="1:20" x14ac:dyDescent="0.35">
      <c r="A3075" t="s">
        <v>104</v>
      </c>
      <c r="B3075" t="s">
        <v>105</v>
      </c>
      <c r="C3075" t="s">
        <v>92</v>
      </c>
      <c r="D3075" s="29">
        <v>45426</v>
      </c>
      <c r="E3075">
        <v>0.13980000000000001</v>
      </c>
      <c r="F3075">
        <v>0</v>
      </c>
      <c r="G3075">
        <v>0.68669999999999998</v>
      </c>
      <c r="H3075">
        <v>-2.5999999999999999E-3</v>
      </c>
      <c r="J3075">
        <v>200</v>
      </c>
      <c r="K3075">
        <v>640</v>
      </c>
      <c r="L3075">
        <v>232.512292</v>
      </c>
      <c r="R3075">
        <v>638.34031500000003</v>
      </c>
      <c r="S3075" t="s">
        <v>204</v>
      </c>
      <c r="T3075" s="247">
        <v>45337.333391203705</v>
      </c>
    </row>
    <row r="3076" spans="1:20" x14ac:dyDescent="0.35">
      <c r="A3076" t="s">
        <v>104</v>
      </c>
      <c r="B3076" t="s">
        <v>105</v>
      </c>
      <c r="C3076" t="s">
        <v>92</v>
      </c>
      <c r="D3076" s="29">
        <v>45427</v>
      </c>
      <c r="E3076">
        <v>0.13980000000000001</v>
      </c>
      <c r="F3076">
        <v>0</v>
      </c>
      <c r="G3076">
        <v>0.68669999999999998</v>
      </c>
      <c r="H3076">
        <v>-2.5999999999999999E-3</v>
      </c>
      <c r="J3076">
        <v>200</v>
      </c>
      <c r="K3076">
        <v>640</v>
      </c>
      <c r="L3076">
        <v>232.512292</v>
      </c>
      <c r="R3076">
        <v>638.34031500000003</v>
      </c>
      <c r="S3076" t="s">
        <v>204</v>
      </c>
      <c r="T3076" s="247">
        <v>45337.333391203705</v>
      </c>
    </row>
    <row r="3077" spans="1:20" x14ac:dyDescent="0.35">
      <c r="A3077" t="s">
        <v>104</v>
      </c>
      <c r="B3077" t="s">
        <v>105</v>
      </c>
      <c r="C3077" t="s">
        <v>92</v>
      </c>
      <c r="D3077" s="29">
        <v>45428</v>
      </c>
      <c r="E3077">
        <v>0.13980000000000001</v>
      </c>
      <c r="F3077">
        <v>0</v>
      </c>
      <c r="G3077">
        <v>0.68669999999999998</v>
      </c>
      <c r="H3077">
        <v>-2.5999999999999999E-3</v>
      </c>
      <c r="J3077">
        <v>200</v>
      </c>
      <c r="K3077">
        <v>640</v>
      </c>
      <c r="L3077">
        <v>232.512292</v>
      </c>
      <c r="R3077">
        <v>638.34031500000003</v>
      </c>
      <c r="S3077" t="s">
        <v>204</v>
      </c>
      <c r="T3077" s="247">
        <v>45337.333391203705</v>
      </c>
    </row>
    <row r="3078" spans="1:20" x14ac:dyDescent="0.35">
      <c r="A3078" t="s">
        <v>104</v>
      </c>
      <c r="B3078" t="s">
        <v>105</v>
      </c>
      <c r="C3078" t="s">
        <v>92</v>
      </c>
      <c r="D3078" s="29">
        <v>45429</v>
      </c>
      <c r="E3078">
        <v>0.13980000000000001</v>
      </c>
      <c r="F3078">
        <v>0</v>
      </c>
      <c r="G3078">
        <v>0.68669999999999998</v>
      </c>
      <c r="H3078">
        <v>-2.5999999999999999E-3</v>
      </c>
      <c r="J3078">
        <v>200</v>
      </c>
      <c r="K3078">
        <v>640</v>
      </c>
      <c r="L3078">
        <v>232.512292</v>
      </c>
      <c r="R3078">
        <v>638.34031500000003</v>
      </c>
      <c r="S3078" t="s">
        <v>204</v>
      </c>
      <c r="T3078" s="247">
        <v>45337.333391203705</v>
      </c>
    </row>
    <row r="3079" spans="1:20" x14ac:dyDescent="0.35">
      <c r="A3079" t="s">
        <v>104</v>
      </c>
      <c r="B3079" t="s">
        <v>105</v>
      </c>
      <c r="C3079" t="s">
        <v>92</v>
      </c>
      <c r="D3079" s="29">
        <v>45430</v>
      </c>
      <c r="E3079">
        <v>0</v>
      </c>
      <c r="F3079">
        <v>0</v>
      </c>
      <c r="G3079">
        <v>0</v>
      </c>
      <c r="H3079">
        <v>0</v>
      </c>
      <c r="L3079">
        <v>232.512292</v>
      </c>
      <c r="R3079">
        <v>638.34031500000003</v>
      </c>
      <c r="S3079" t="s">
        <v>204</v>
      </c>
      <c r="T3079" s="247">
        <v>45239.333726851852</v>
      </c>
    </row>
    <row r="3080" spans="1:20" x14ac:dyDescent="0.35">
      <c r="A3080" t="s">
        <v>104</v>
      </c>
      <c r="B3080" t="s">
        <v>105</v>
      </c>
      <c r="C3080" t="s">
        <v>92</v>
      </c>
      <c r="D3080" s="29">
        <v>45431</v>
      </c>
      <c r="E3080">
        <v>0</v>
      </c>
      <c r="F3080">
        <v>0</v>
      </c>
      <c r="G3080">
        <v>0</v>
      </c>
      <c r="H3080">
        <v>0</v>
      </c>
      <c r="L3080">
        <v>232.512292</v>
      </c>
      <c r="R3080">
        <v>638.34031500000003</v>
      </c>
      <c r="S3080" t="s">
        <v>204</v>
      </c>
      <c r="T3080" s="247">
        <v>45239.333726851852</v>
      </c>
    </row>
    <row r="3081" spans="1:20" x14ac:dyDescent="0.35">
      <c r="A3081" t="s">
        <v>104</v>
      </c>
      <c r="B3081" t="s">
        <v>105</v>
      </c>
      <c r="C3081" t="s">
        <v>92</v>
      </c>
      <c r="D3081" s="29">
        <v>45432</v>
      </c>
      <c r="E3081">
        <v>0</v>
      </c>
      <c r="F3081">
        <v>0</v>
      </c>
      <c r="G3081">
        <v>0</v>
      </c>
      <c r="H3081">
        <v>0</v>
      </c>
      <c r="L3081">
        <v>232.512292</v>
      </c>
      <c r="R3081">
        <v>638.34031500000003</v>
      </c>
      <c r="S3081" t="s">
        <v>204</v>
      </c>
      <c r="T3081" s="247">
        <v>45239.333726851852</v>
      </c>
    </row>
    <row r="3082" spans="1:20" x14ac:dyDescent="0.35">
      <c r="A3082" t="s">
        <v>104</v>
      </c>
      <c r="B3082" t="s">
        <v>105</v>
      </c>
      <c r="C3082" t="s">
        <v>92</v>
      </c>
      <c r="D3082" s="29">
        <v>45433</v>
      </c>
      <c r="E3082">
        <v>0</v>
      </c>
      <c r="F3082">
        <v>0</v>
      </c>
      <c r="G3082">
        <v>0</v>
      </c>
      <c r="H3082">
        <v>0</v>
      </c>
      <c r="L3082">
        <v>232.512292</v>
      </c>
      <c r="R3082">
        <v>638.34031500000003</v>
      </c>
      <c r="S3082" t="s">
        <v>204</v>
      </c>
      <c r="T3082" s="247">
        <v>45239.333726851852</v>
      </c>
    </row>
    <row r="3083" spans="1:20" x14ac:dyDescent="0.35">
      <c r="A3083" t="s">
        <v>104</v>
      </c>
      <c r="B3083" t="s">
        <v>105</v>
      </c>
      <c r="C3083" t="s">
        <v>92</v>
      </c>
      <c r="D3083" s="29">
        <v>45434</v>
      </c>
      <c r="E3083">
        <v>0</v>
      </c>
      <c r="F3083">
        <v>0</v>
      </c>
      <c r="G3083">
        <v>0</v>
      </c>
      <c r="H3083">
        <v>0</v>
      </c>
      <c r="L3083">
        <v>232.512292</v>
      </c>
      <c r="R3083">
        <v>638.34031500000003</v>
      </c>
      <c r="S3083" t="s">
        <v>204</v>
      </c>
      <c r="T3083" s="247">
        <v>45239.333726851852</v>
      </c>
    </row>
    <row r="3084" spans="1:20" x14ac:dyDescent="0.35">
      <c r="A3084" t="s">
        <v>104</v>
      </c>
      <c r="B3084" t="s">
        <v>105</v>
      </c>
      <c r="C3084" t="s">
        <v>92</v>
      </c>
      <c r="D3084" s="29">
        <v>45435</v>
      </c>
      <c r="E3084">
        <v>0</v>
      </c>
      <c r="F3084">
        <v>0</v>
      </c>
      <c r="G3084">
        <v>0</v>
      </c>
      <c r="H3084">
        <v>0</v>
      </c>
      <c r="L3084">
        <v>232.512292</v>
      </c>
      <c r="R3084">
        <v>638.34031500000003</v>
      </c>
      <c r="S3084" t="s">
        <v>204</v>
      </c>
      <c r="T3084" s="247">
        <v>45239.333726851852</v>
      </c>
    </row>
    <row r="3085" spans="1:20" x14ac:dyDescent="0.35">
      <c r="A3085" t="s">
        <v>104</v>
      </c>
      <c r="B3085" t="s">
        <v>105</v>
      </c>
      <c r="C3085" t="s">
        <v>92</v>
      </c>
      <c r="D3085" s="29">
        <v>45436</v>
      </c>
      <c r="E3085">
        <v>0</v>
      </c>
      <c r="F3085">
        <v>0</v>
      </c>
      <c r="G3085">
        <v>0</v>
      </c>
      <c r="H3085">
        <v>0</v>
      </c>
      <c r="L3085">
        <v>232.512292</v>
      </c>
      <c r="R3085">
        <v>638.34031500000003</v>
      </c>
      <c r="S3085" t="s">
        <v>204</v>
      </c>
      <c r="T3085" s="247">
        <v>45239.333726851852</v>
      </c>
    </row>
    <row r="3086" spans="1:20" x14ac:dyDescent="0.35">
      <c r="A3086" t="s">
        <v>104</v>
      </c>
      <c r="B3086" t="s">
        <v>105</v>
      </c>
      <c r="C3086" t="s">
        <v>92</v>
      </c>
      <c r="D3086" s="29">
        <v>45437</v>
      </c>
      <c r="E3086">
        <v>0</v>
      </c>
      <c r="F3086">
        <v>0</v>
      </c>
      <c r="G3086">
        <v>0</v>
      </c>
      <c r="H3086">
        <v>0</v>
      </c>
      <c r="L3086">
        <v>232.512292</v>
      </c>
      <c r="R3086">
        <v>638.34031500000003</v>
      </c>
      <c r="S3086" t="s">
        <v>204</v>
      </c>
      <c r="T3086" s="247">
        <v>45239.333726851852</v>
      </c>
    </row>
    <row r="3087" spans="1:20" x14ac:dyDescent="0.35">
      <c r="A3087" t="s">
        <v>104</v>
      </c>
      <c r="B3087" t="s">
        <v>105</v>
      </c>
      <c r="C3087" t="s">
        <v>92</v>
      </c>
      <c r="D3087" s="29">
        <v>45438</v>
      </c>
      <c r="E3087">
        <v>0</v>
      </c>
      <c r="F3087">
        <v>0</v>
      </c>
      <c r="G3087">
        <v>0</v>
      </c>
      <c r="H3087">
        <v>0</v>
      </c>
      <c r="L3087">
        <v>232.512292</v>
      </c>
      <c r="R3087">
        <v>638.34031500000003</v>
      </c>
      <c r="S3087" t="s">
        <v>204</v>
      </c>
      <c r="T3087" s="247">
        <v>45239.333726851852</v>
      </c>
    </row>
    <row r="3088" spans="1:20" x14ac:dyDescent="0.35">
      <c r="A3088" t="s">
        <v>104</v>
      </c>
      <c r="B3088" t="s">
        <v>105</v>
      </c>
      <c r="C3088" t="s">
        <v>92</v>
      </c>
      <c r="D3088" s="29">
        <v>45439</v>
      </c>
      <c r="E3088">
        <v>0</v>
      </c>
      <c r="F3088">
        <v>0</v>
      </c>
      <c r="G3088">
        <v>0</v>
      </c>
      <c r="H3088">
        <v>0</v>
      </c>
      <c r="L3088">
        <v>232.512292</v>
      </c>
      <c r="R3088">
        <v>638.34031500000003</v>
      </c>
      <c r="S3088" t="s">
        <v>204</v>
      </c>
      <c r="T3088" s="247">
        <v>45239.333738425928</v>
      </c>
    </row>
    <row r="3089" spans="1:20" x14ac:dyDescent="0.35">
      <c r="A3089" t="s">
        <v>104</v>
      </c>
      <c r="B3089" t="s">
        <v>105</v>
      </c>
      <c r="C3089" t="s">
        <v>92</v>
      </c>
      <c r="D3089" s="29">
        <v>45440</v>
      </c>
      <c r="E3089">
        <v>0</v>
      </c>
      <c r="F3089">
        <v>0</v>
      </c>
      <c r="G3089">
        <v>0</v>
      </c>
      <c r="H3089">
        <v>0</v>
      </c>
      <c r="L3089">
        <v>232.512292</v>
      </c>
      <c r="R3089">
        <v>638.34031500000003</v>
      </c>
      <c r="S3089" t="s">
        <v>204</v>
      </c>
      <c r="T3089" s="247">
        <v>45239.333738425928</v>
      </c>
    </row>
    <row r="3090" spans="1:20" x14ac:dyDescent="0.35">
      <c r="A3090" t="s">
        <v>104</v>
      </c>
      <c r="B3090" t="s">
        <v>105</v>
      </c>
      <c r="C3090" t="s">
        <v>92</v>
      </c>
      <c r="D3090" s="29">
        <v>45441</v>
      </c>
      <c r="E3090">
        <v>0</v>
      </c>
      <c r="F3090">
        <v>0</v>
      </c>
      <c r="G3090">
        <v>0</v>
      </c>
      <c r="H3090">
        <v>0</v>
      </c>
      <c r="L3090">
        <v>232.512292</v>
      </c>
      <c r="R3090">
        <v>638.34031500000003</v>
      </c>
      <c r="S3090" t="s">
        <v>204</v>
      </c>
      <c r="T3090" s="247">
        <v>45239.333726851852</v>
      </c>
    </row>
    <row r="3091" spans="1:20" x14ac:dyDescent="0.35">
      <c r="A3091" t="s">
        <v>104</v>
      </c>
      <c r="B3091" t="s">
        <v>105</v>
      </c>
      <c r="C3091" t="s">
        <v>92</v>
      </c>
      <c r="D3091" s="29">
        <v>45442</v>
      </c>
      <c r="E3091">
        <v>0</v>
      </c>
      <c r="F3091">
        <v>0</v>
      </c>
      <c r="G3091">
        <v>0</v>
      </c>
      <c r="H3091">
        <v>0</v>
      </c>
      <c r="L3091">
        <v>232.512292</v>
      </c>
      <c r="R3091">
        <v>638.34031500000003</v>
      </c>
      <c r="S3091" t="s">
        <v>204</v>
      </c>
      <c r="T3091" s="247">
        <v>45239.333738425928</v>
      </c>
    </row>
    <row r="3092" spans="1:20" x14ac:dyDescent="0.35">
      <c r="A3092" t="s">
        <v>104</v>
      </c>
      <c r="B3092" t="s">
        <v>105</v>
      </c>
      <c r="C3092" t="s">
        <v>92</v>
      </c>
      <c r="D3092" s="29">
        <v>45443</v>
      </c>
      <c r="E3092">
        <v>0</v>
      </c>
      <c r="F3092">
        <v>0</v>
      </c>
      <c r="G3092">
        <v>0</v>
      </c>
      <c r="H3092">
        <v>0</v>
      </c>
      <c r="L3092">
        <v>232.512292</v>
      </c>
      <c r="R3092">
        <v>638.34031500000003</v>
      </c>
      <c r="S3092" t="s">
        <v>204</v>
      </c>
      <c r="T3092" s="247">
        <v>45239.333726851852</v>
      </c>
    </row>
    <row r="3093" spans="1:20" x14ac:dyDescent="0.35">
      <c r="A3093" t="s">
        <v>104</v>
      </c>
      <c r="B3093" t="s">
        <v>105</v>
      </c>
      <c r="C3093" t="s">
        <v>92</v>
      </c>
      <c r="D3093" s="29">
        <v>45444</v>
      </c>
      <c r="E3093">
        <v>0</v>
      </c>
      <c r="F3093">
        <v>0</v>
      </c>
      <c r="G3093">
        <v>0</v>
      </c>
      <c r="H3093">
        <v>0</v>
      </c>
      <c r="L3093">
        <v>232.512292</v>
      </c>
      <c r="R3093">
        <v>638.34031500000003</v>
      </c>
      <c r="S3093" t="s">
        <v>204</v>
      </c>
      <c r="T3093" s="247">
        <v>45239.333726851852</v>
      </c>
    </row>
    <row r="3094" spans="1:20" x14ac:dyDescent="0.35">
      <c r="A3094" t="s">
        <v>104</v>
      </c>
      <c r="B3094" t="s">
        <v>105</v>
      </c>
      <c r="C3094" t="s">
        <v>92</v>
      </c>
      <c r="D3094" s="29">
        <v>45445</v>
      </c>
      <c r="E3094">
        <v>0</v>
      </c>
      <c r="F3094">
        <v>0</v>
      </c>
      <c r="G3094">
        <v>0</v>
      </c>
      <c r="H3094">
        <v>0</v>
      </c>
      <c r="L3094">
        <v>232.512292</v>
      </c>
      <c r="R3094">
        <v>638.34031500000003</v>
      </c>
      <c r="S3094" t="s">
        <v>204</v>
      </c>
      <c r="T3094" s="247">
        <v>45239.333738425928</v>
      </c>
    </row>
    <row r="3095" spans="1:20" x14ac:dyDescent="0.35">
      <c r="A3095" t="s">
        <v>104</v>
      </c>
      <c r="B3095" t="s">
        <v>105</v>
      </c>
      <c r="C3095" t="s">
        <v>92</v>
      </c>
      <c r="D3095" s="29">
        <v>45446</v>
      </c>
      <c r="E3095">
        <v>0</v>
      </c>
      <c r="F3095">
        <v>0</v>
      </c>
      <c r="G3095">
        <v>0</v>
      </c>
      <c r="H3095">
        <v>0</v>
      </c>
      <c r="L3095">
        <v>232.512292</v>
      </c>
      <c r="R3095">
        <v>638.34031500000003</v>
      </c>
      <c r="S3095" t="s">
        <v>204</v>
      </c>
      <c r="T3095" s="247">
        <v>45239.333726851852</v>
      </c>
    </row>
    <row r="3096" spans="1:20" x14ac:dyDescent="0.35">
      <c r="A3096" t="s">
        <v>104</v>
      </c>
      <c r="B3096" t="s">
        <v>105</v>
      </c>
      <c r="C3096" t="s">
        <v>92</v>
      </c>
      <c r="D3096" s="29">
        <v>45447</v>
      </c>
      <c r="E3096">
        <v>0</v>
      </c>
      <c r="F3096">
        <v>0</v>
      </c>
      <c r="G3096">
        <v>0.4909</v>
      </c>
      <c r="H3096">
        <v>0.4909</v>
      </c>
      <c r="J3096">
        <v>325</v>
      </c>
      <c r="K3096">
        <v>325</v>
      </c>
      <c r="L3096">
        <v>232.512292</v>
      </c>
      <c r="R3096">
        <v>638.34031500000003</v>
      </c>
      <c r="S3096" t="s">
        <v>204</v>
      </c>
      <c r="T3096" s="247">
        <v>45336.33353009259</v>
      </c>
    </row>
    <row r="3097" spans="1:20" x14ac:dyDescent="0.35">
      <c r="A3097" t="s">
        <v>104</v>
      </c>
      <c r="B3097" t="s">
        <v>105</v>
      </c>
      <c r="C3097" t="s">
        <v>92</v>
      </c>
      <c r="D3097" s="29">
        <v>45448</v>
      </c>
      <c r="E3097">
        <v>0</v>
      </c>
      <c r="F3097">
        <v>0</v>
      </c>
      <c r="G3097">
        <v>0</v>
      </c>
      <c r="H3097">
        <v>0</v>
      </c>
      <c r="L3097">
        <v>232.512292</v>
      </c>
      <c r="R3097">
        <v>638.34031500000003</v>
      </c>
      <c r="S3097" t="s">
        <v>204</v>
      </c>
      <c r="T3097" s="247">
        <v>45239.333738425928</v>
      </c>
    </row>
    <row r="3098" spans="1:20" x14ac:dyDescent="0.35">
      <c r="A3098" t="s">
        <v>104</v>
      </c>
      <c r="B3098" t="s">
        <v>105</v>
      </c>
      <c r="C3098" t="s">
        <v>92</v>
      </c>
      <c r="D3098" s="29">
        <v>45449</v>
      </c>
      <c r="E3098">
        <v>0</v>
      </c>
      <c r="F3098">
        <v>0</v>
      </c>
      <c r="G3098">
        <v>0</v>
      </c>
      <c r="H3098">
        <v>0</v>
      </c>
      <c r="L3098">
        <v>232.512292</v>
      </c>
      <c r="R3098">
        <v>638.34031500000003</v>
      </c>
      <c r="S3098" t="s">
        <v>204</v>
      </c>
      <c r="T3098" s="247">
        <v>45239.333738425928</v>
      </c>
    </row>
    <row r="3099" spans="1:20" x14ac:dyDescent="0.35">
      <c r="A3099" t="s">
        <v>104</v>
      </c>
      <c r="B3099" t="s">
        <v>105</v>
      </c>
      <c r="C3099" t="s">
        <v>92</v>
      </c>
      <c r="D3099" s="29">
        <v>45450</v>
      </c>
      <c r="E3099">
        <v>0</v>
      </c>
      <c r="F3099">
        <v>0</v>
      </c>
      <c r="G3099">
        <v>0</v>
      </c>
      <c r="H3099">
        <v>0</v>
      </c>
      <c r="L3099">
        <v>232.512292</v>
      </c>
      <c r="R3099">
        <v>638.34031500000003</v>
      </c>
      <c r="S3099" t="s">
        <v>204</v>
      </c>
      <c r="T3099" s="247">
        <v>45239.333738425928</v>
      </c>
    </row>
    <row r="3100" spans="1:20" x14ac:dyDescent="0.35">
      <c r="A3100" t="s">
        <v>104</v>
      </c>
      <c r="B3100" t="s">
        <v>105</v>
      </c>
      <c r="C3100" t="s">
        <v>92</v>
      </c>
      <c r="D3100" s="29">
        <v>45451</v>
      </c>
      <c r="E3100">
        <v>0</v>
      </c>
      <c r="F3100">
        <v>0</v>
      </c>
      <c r="G3100">
        <v>0</v>
      </c>
      <c r="H3100">
        <v>0</v>
      </c>
      <c r="L3100">
        <v>232.512292</v>
      </c>
      <c r="R3100">
        <v>638.34031500000003</v>
      </c>
      <c r="S3100" t="s">
        <v>204</v>
      </c>
      <c r="T3100" s="247">
        <v>45239.333726851852</v>
      </c>
    </row>
    <row r="3101" spans="1:20" x14ac:dyDescent="0.35">
      <c r="A3101" t="s">
        <v>104</v>
      </c>
      <c r="B3101" t="s">
        <v>105</v>
      </c>
      <c r="C3101" t="s">
        <v>92</v>
      </c>
      <c r="D3101" s="29">
        <v>45452</v>
      </c>
      <c r="E3101">
        <v>0</v>
      </c>
      <c r="F3101">
        <v>0</v>
      </c>
      <c r="G3101">
        <v>0</v>
      </c>
      <c r="H3101">
        <v>0</v>
      </c>
      <c r="L3101">
        <v>232.512292</v>
      </c>
      <c r="R3101">
        <v>638.34031500000003</v>
      </c>
      <c r="S3101" t="s">
        <v>204</v>
      </c>
      <c r="T3101" s="247">
        <v>45239.333738425928</v>
      </c>
    </row>
    <row r="3102" spans="1:20" x14ac:dyDescent="0.35">
      <c r="A3102" t="s">
        <v>104</v>
      </c>
      <c r="B3102" t="s">
        <v>105</v>
      </c>
      <c r="C3102" t="s">
        <v>92</v>
      </c>
      <c r="D3102" s="29">
        <v>45453</v>
      </c>
      <c r="E3102">
        <v>0</v>
      </c>
      <c r="F3102">
        <v>0</v>
      </c>
      <c r="G3102">
        <v>0</v>
      </c>
      <c r="H3102">
        <v>0</v>
      </c>
      <c r="L3102">
        <v>232.512292</v>
      </c>
      <c r="R3102">
        <v>638.34031500000003</v>
      </c>
      <c r="S3102" t="s">
        <v>204</v>
      </c>
      <c r="T3102" s="247">
        <v>45239.333726851852</v>
      </c>
    </row>
    <row r="3103" spans="1:20" x14ac:dyDescent="0.35">
      <c r="A3103" t="s">
        <v>104</v>
      </c>
      <c r="B3103" t="s">
        <v>105</v>
      </c>
      <c r="C3103" t="s">
        <v>92</v>
      </c>
      <c r="D3103" s="29">
        <v>45454</v>
      </c>
      <c r="E3103">
        <v>0</v>
      </c>
      <c r="F3103">
        <v>0</v>
      </c>
      <c r="G3103">
        <v>0</v>
      </c>
      <c r="H3103">
        <v>0</v>
      </c>
      <c r="L3103">
        <v>232.512292</v>
      </c>
      <c r="R3103">
        <v>638.34031500000003</v>
      </c>
      <c r="S3103" t="s">
        <v>204</v>
      </c>
      <c r="T3103" s="247">
        <v>45239.333738425928</v>
      </c>
    </row>
    <row r="3104" spans="1:20" x14ac:dyDescent="0.35">
      <c r="A3104" t="s">
        <v>104</v>
      </c>
      <c r="B3104" t="s">
        <v>105</v>
      </c>
      <c r="C3104" t="s">
        <v>92</v>
      </c>
      <c r="D3104" s="29">
        <v>45455</v>
      </c>
      <c r="E3104">
        <v>0</v>
      </c>
      <c r="F3104">
        <v>0</v>
      </c>
      <c r="G3104">
        <v>0</v>
      </c>
      <c r="H3104">
        <v>0</v>
      </c>
      <c r="L3104">
        <v>232.512292</v>
      </c>
      <c r="R3104">
        <v>638.34031500000003</v>
      </c>
      <c r="S3104" t="s">
        <v>204</v>
      </c>
      <c r="T3104" s="247">
        <v>45239.333726851852</v>
      </c>
    </row>
    <row r="3105" spans="1:20" x14ac:dyDescent="0.35">
      <c r="A3105" t="s">
        <v>104</v>
      </c>
      <c r="B3105" t="s">
        <v>105</v>
      </c>
      <c r="C3105" t="s">
        <v>92</v>
      </c>
      <c r="D3105" s="29">
        <v>45456</v>
      </c>
      <c r="E3105">
        <v>0</v>
      </c>
      <c r="F3105">
        <v>0</v>
      </c>
      <c r="G3105">
        <v>0</v>
      </c>
      <c r="H3105">
        <v>0</v>
      </c>
      <c r="L3105">
        <v>232.512292</v>
      </c>
      <c r="R3105">
        <v>638.34031500000003</v>
      </c>
      <c r="S3105" t="s">
        <v>204</v>
      </c>
      <c r="T3105" s="247">
        <v>45239.333738425928</v>
      </c>
    </row>
    <row r="3106" spans="1:20" x14ac:dyDescent="0.35">
      <c r="A3106" t="s">
        <v>104</v>
      </c>
      <c r="B3106" t="s">
        <v>105</v>
      </c>
      <c r="C3106" t="s">
        <v>92</v>
      </c>
      <c r="D3106" s="29">
        <v>45457</v>
      </c>
      <c r="E3106">
        <v>0</v>
      </c>
      <c r="F3106">
        <v>0</v>
      </c>
      <c r="G3106">
        <v>0</v>
      </c>
      <c r="H3106">
        <v>0</v>
      </c>
      <c r="L3106">
        <v>232.512292</v>
      </c>
      <c r="R3106">
        <v>638.34031500000003</v>
      </c>
      <c r="S3106" t="s">
        <v>204</v>
      </c>
      <c r="T3106" s="247">
        <v>45239.333738425928</v>
      </c>
    </row>
    <row r="3107" spans="1:20" x14ac:dyDescent="0.35">
      <c r="A3107" t="s">
        <v>104</v>
      </c>
      <c r="B3107" t="s">
        <v>105</v>
      </c>
      <c r="C3107" t="s">
        <v>92</v>
      </c>
      <c r="D3107" s="29">
        <v>45458</v>
      </c>
      <c r="E3107">
        <v>0</v>
      </c>
      <c r="F3107">
        <v>0</v>
      </c>
      <c r="G3107">
        <v>0</v>
      </c>
      <c r="H3107">
        <v>0</v>
      </c>
      <c r="L3107">
        <v>232.512292</v>
      </c>
      <c r="R3107">
        <v>638.34031500000003</v>
      </c>
      <c r="S3107" t="s">
        <v>204</v>
      </c>
      <c r="T3107" s="247">
        <v>45239.333738425928</v>
      </c>
    </row>
    <row r="3108" spans="1:20" x14ac:dyDescent="0.35">
      <c r="A3108" t="s">
        <v>104</v>
      </c>
      <c r="B3108" t="s">
        <v>105</v>
      </c>
      <c r="C3108" t="s">
        <v>92</v>
      </c>
      <c r="D3108" s="29">
        <v>45459</v>
      </c>
      <c r="E3108">
        <v>0</v>
      </c>
      <c r="F3108">
        <v>0</v>
      </c>
      <c r="G3108">
        <v>0</v>
      </c>
      <c r="H3108">
        <v>0</v>
      </c>
      <c r="L3108">
        <v>232.512292</v>
      </c>
      <c r="R3108">
        <v>638.34031500000003</v>
      </c>
      <c r="S3108" t="s">
        <v>204</v>
      </c>
      <c r="T3108" s="247">
        <v>45239.333738425928</v>
      </c>
    </row>
    <row r="3109" spans="1:20" x14ac:dyDescent="0.35">
      <c r="A3109" t="s">
        <v>104</v>
      </c>
      <c r="B3109" t="s">
        <v>105</v>
      </c>
      <c r="C3109" t="s">
        <v>92</v>
      </c>
      <c r="D3109" s="29">
        <v>45460</v>
      </c>
      <c r="E3109">
        <v>0</v>
      </c>
      <c r="F3109">
        <v>0</v>
      </c>
      <c r="G3109">
        <v>0</v>
      </c>
      <c r="H3109">
        <v>0</v>
      </c>
      <c r="L3109">
        <v>232.512292</v>
      </c>
      <c r="R3109">
        <v>638.34031500000003</v>
      </c>
      <c r="S3109" t="s">
        <v>204</v>
      </c>
      <c r="T3109" s="247">
        <v>45239.333738425928</v>
      </c>
    </row>
    <row r="3110" spans="1:20" x14ac:dyDescent="0.35">
      <c r="A3110" t="s">
        <v>104</v>
      </c>
      <c r="B3110" t="s">
        <v>105</v>
      </c>
      <c r="C3110" t="s">
        <v>92</v>
      </c>
      <c r="D3110" s="29">
        <v>45461</v>
      </c>
      <c r="E3110">
        <v>0</v>
      </c>
      <c r="F3110">
        <v>0</v>
      </c>
      <c r="G3110">
        <v>0</v>
      </c>
      <c r="H3110">
        <v>0</v>
      </c>
      <c r="L3110">
        <v>232.512292</v>
      </c>
      <c r="R3110">
        <v>638.34031500000003</v>
      </c>
      <c r="S3110" t="s">
        <v>204</v>
      </c>
      <c r="T3110" s="247">
        <v>45239.333738425928</v>
      </c>
    </row>
    <row r="3111" spans="1:20" x14ac:dyDescent="0.35">
      <c r="A3111" t="s">
        <v>104</v>
      </c>
      <c r="B3111" t="s">
        <v>105</v>
      </c>
      <c r="C3111" t="s">
        <v>92</v>
      </c>
      <c r="D3111" s="29">
        <v>45462</v>
      </c>
      <c r="E3111">
        <v>0</v>
      </c>
      <c r="F3111">
        <v>0</v>
      </c>
      <c r="G3111">
        <v>0</v>
      </c>
      <c r="H3111">
        <v>0</v>
      </c>
      <c r="L3111">
        <v>232.512292</v>
      </c>
      <c r="R3111">
        <v>638.34031500000003</v>
      </c>
      <c r="S3111" t="s">
        <v>204</v>
      </c>
      <c r="T3111" s="247">
        <v>45239.333738425928</v>
      </c>
    </row>
    <row r="3112" spans="1:20" x14ac:dyDescent="0.35">
      <c r="A3112" t="s">
        <v>104</v>
      </c>
      <c r="B3112" t="s">
        <v>105</v>
      </c>
      <c r="C3112" t="s">
        <v>92</v>
      </c>
      <c r="D3112" s="29">
        <v>45463</v>
      </c>
      <c r="E3112">
        <v>0</v>
      </c>
      <c r="F3112">
        <v>0</v>
      </c>
      <c r="G3112">
        <v>0</v>
      </c>
      <c r="H3112">
        <v>0</v>
      </c>
      <c r="L3112">
        <v>232.512292</v>
      </c>
      <c r="R3112">
        <v>638.34031500000003</v>
      </c>
      <c r="S3112" t="s">
        <v>204</v>
      </c>
      <c r="T3112" s="247">
        <v>45239.333738425928</v>
      </c>
    </row>
    <row r="3113" spans="1:20" x14ac:dyDescent="0.35">
      <c r="A3113" t="s">
        <v>104</v>
      </c>
      <c r="B3113" t="s">
        <v>105</v>
      </c>
      <c r="C3113" t="s">
        <v>92</v>
      </c>
      <c r="D3113" s="29">
        <v>45464</v>
      </c>
      <c r="E3113">
        <v>0</v>
      </c>
      <c r="F3113">
        <v>0</v>
      </c>
      <c r="G3113">
        <v>0</v>
      </c>
      <c r="H3113">
        <v>0</v>
      </c>
      <c r="L3113">
        <v>232.512292</v>
      </c>
      <c r="R3113">
        <v>638.34031500000003</v>
      </c>
      <c r="S3113" t="s">
        <v>204</v>
      </c>
      <c r="T3113" s="247">
        <v>45239.333738425928</v>
      </c>
    </row>
    <row r="3114" spans="1:20" x14ac:dyDescent="0.35">
      <c r="A3114" t="s">
        <v>104</v>
      </c>
      <c r="B3114" t="s">
        <v>105</v>
      </c>
      <c r="C3114" t="s">
        <v>92</v>
      </c>
      <c r="D3114" s="29">
        <v>45465</v>
      </c>
      <c r="E3114">
        <v>0</v>
      </c>
      <c r="F3114">
        <v>0</v>
      </c>
      <c r="G3114">
        <v>0</v>
      </c>
      <c r="H3114">
        <v>0</v>
      </c>
      <c r="L3114">
        <v>232.512292</v>
      </c>
      <c r="R3114">
        <v>638.34031500000003</v>
      </c>
      <c r="S3114" t="s">
        <v>204</v>
      </c>
      <c r="T3114" s="247">
        <v>45239.333738425928</v>
      </c>
    </row>
    <row r="3115" spans="1:20" x14ac:dyDescent="0.35">
      <c r="A3115" t="s">
        <v>104</v>
      </c>
      <c r="B3115" t="s">
        <v>105</v>
      </c>
      <c r="C3115" t="s">
        <v>92</v>
      </c>
      <c r="D3115" s="29">
        <v>45466</v>
      </c>
      <c r="E3115">
        <v>0</v>
      </c>
      <c r="F3115">
        <v>0</v>
      </c>
      <c r="G3115">
        <v>0</v>
      </c>
      <c r="H3115">
        <v>0</v>
      </c>
      <c r="L3115">
        <v>232.512292</v>
      </c>
      <c r="R3115">
        <v>638.34031500000003</v>
      </c>
      <c r="S3115" t="s">
        <v>204</v>
      </c>
      <c r="T3115" s="247">
        <v>45239.333738425928</v>
      </c>
    </row>
    <row r="3116" spans="1:20" x14ac:dyDescent="0.35">
      <c r="A3116" t="s">
        <v>104</v>
      </c>
      <c r="B3116" t="s">
        <v>105</v>
      </c>
      <c r="C3116" t="s">
        <v>92</v>
      </c>
      <c r="D3116" s="29">
        <v>45467</v>
      </c>
      <c r="E3116">
        <v>0</v>
      </c>
      <c r="F3116">
        <v>0</v>
      </c>
      <c r="G3116">
        <v>0.56920000000000004</v>
      </c>
      <c r="H3116">
        <v>0.56920000000000004</v>
      </c>
      <c r="J3116">
        <v>275</v>
      </c>
      <c r="K3116">
        <v>275</v>
      </c>
      <c r="L3116">
        <v>232.512292</v>
      </c>
      <c r="R3116">
        <v>638.34031500000003</v>
      </c>
      <c r="S3116" t="s">
        <v>204</v>
      </c>
      <c r="T3116" s="247">
        <v>45336.333680555559</v>
      </c>
    </row>
    <row r="3117" spans="1:20" x14ac:dyDescent="0.35">
      <c r="A3117" t="s">
        <v>104</v>
      </c>
      <c r="B3117" t="s">
        <v>105</v>
      </c>
      <c r="C3117" t="s">
        <v>92</v>
      </c>
      <c r="D3117" s="29">
        <v>45468</v>
      </c>
      <c r="E3117">
        <v>0</v>
      </c>
      <c r="F3117">
        <v>0</v>
      </c>
      <c r="G3117">
        <v>0.56920000000000004</v>
      </c>
      <c r="H3117">
        <v>0.56920000000000004</v>
      </c>
      <c r="J3117">
        <v>275</v>
      </c>
      <c r="K3117">
        <v>275</v>
      </c>
      <c r="L3117">
        <v>232.512292</v>
      </c>
      <c r="R3117">
        <v>638.34031500000003</v>
      </c>
      <c r="S3117" t="s">
        <v>204</v>
      </c>
      <c r="T3117" s="247">
        <v>45336.333680555559</v>
      </c>
    </row>
    <row r="3118" spans="1:20" x14ac:dyDescent="0.35">
      <c r="A3118" t="s">
        <v>104</v>
      </c>
      <c r="B3118" t="s">
        <v>105</v>
      </c>
      <c r="C3118" t="s">
        <v>92</v>
      </c>
      <c r="D3118" s="29">
        <v>45469</v>
      </c>
      <c r="E3118">
        <v>0</v>
      </c>
      <c r="F3118">
        <v>0</v>
      </c>
      <c r="G3118">
        <v>0.56920000000000004</v>
      </c>
      <c r="H3118">
        <v>0.56920000000000004</v>
      </c>
      <c r="J3118">
        <v>275</v>
      </c>
      <c r="K3118">
        <v>275</v>
      </c>
      <c r="L3118">
        <v>232.512292</v>
      </c>
      <c r="R3118">
        <v>638.34031500000003</v>
      </c>
      <c r="S3118" t="s">
        <v>204</v>
      </c>
      <c r="T3118" s="247">
        <v>45336.333680555559</v>
      </c>
    </row>
    <row r="3119" spans="1:20" x14ac:dyDescent="0.35">
      <c r="A3119" t="s">
        <v>104</v>
      </c>
      <c r="B3119" t="s">
        <v>105</v>
      </c>
      <c r="C3119" t="s">
        <v>92</v>
      </c>
      <c r="D3119" s="29">
        <v>45470</v>
      </c>
      <c r="E3119">
        <v>0</v>
      </c>
      <c r="F3119">
        <v>0</v>
      </c>
      <c r="G3119">
        <v>0</v>
      </c>
      <c r="H3119">
        <v>0</v>
      </c>
      <c r="L3119">
        <v>232.512292</v>
      </c>
      <c r="R3119">
        <v>638.34031500000003</v>
      </c>
      <c r="S3119" t="s">
        <v>204</v>
      </c>
      <c r="T3119" s="247">
        <v>45239.333738425928</v>
      </c>
    </row>
    <row r="3120" spans="1:20" x14ac:dyDescent="0.35">
      <c r="A3120" t="s">
        <v>104</v>
      </c>
      <c r="B3120" t="s">
        <v>105</v>
      </c>
      <c r="C3120" t="s">
        <v>92</v>
      </c>
      <c r="D3120" s="29">
        <v>45471</v>
      </c>
      <c r="E3120">
        <v>0</v>
      </c>
      <c r="F3120">
        <v>0</v>
      </c>
      <c r="G3120">
        <v>0</v>
      </c>
      <c r="H3120">
        <v>0</v>
      </c>
      <c r="L3120">
        <v>232.512292</v>
      </c>
      <c r="R3120">
        <v>638.34031500000003</v>
      </c>
      <c r="S3120" t="s">
        <v>204</v>
      </c>
      <c r="T3120" s="247">
        <v>45239.333738425928</v>
      </c>
    </row>
    <row r="3121" spans="1:20" x14ac:dyDescent="0.35">
      <c r="A3121" t="s">
        <v>104</v>
      </c>
      <c r="B3121" t="s">
        <v>105</v>
      </c>
      <c r="C3121" t="s">
        <v>92</v>
      </c>
      <c r="D3121" s="29">
        <v>45472</v>
      </c>
      <c r="E3121">
        <v>0</v>
      </c>
      <c r="F3121">
        <v>0</v>
      </c>
      <c r="G3121">
        <v>0</v>
      </c>
      <c r="H3121">
        <v>0</v>
      </c>
      <c r="L3121">
        <v>232.512292</v>
      </c>
      <c r="R3121">
        <v>638.34031500000003</v>
      </c>
      <c r="S3121" t="s">
        <v>204</v>
      </c>
      <c r="T3121" s="247">
        <v>45239.333738425928</v>
      </c>
    </row>
    <row r="3122" spans="1:20" x14ac:dyDescent="0.35">
      <c r="A3122" t="s">
        <v>104</v>
      </c>
      <c r="B3122" t="s">
        <v>105</v>
      </c>
      <c r="C3122" t="s">
        <v>92</v>
      </c>
      <c r="D3122" s="29">
        <v>45473</v>
      </c>
      <c r="E3122">
        <v>0</v>
      </c>
      <c r="F3122">
        <v>0</v>
      </c>
      <c r="G3122">
        <v>0</v>
      </c>
      <c r="H3122">
        <v>0</v>
      </c>
      <c r="L3122">
        <v>232.512292</v>
      </c>
      <c r="R3122">
        <v>638.34031500000003</v>
      </c>
      <c r="S3122" t="s">
        <v>204</v>
      </c>
      <c r="T3122" s="247">
        <v>45239.333738425928</v>
      </c>
    </row>
    <row r="3123" spans="1:20" x14ac:dyDescent="0.35">
      <c r="A3123" t="s">
        <v>104</v>
      </c>
      <c r="B3123" t="s">
        <v>105</v>
      </c>
      <c r="C3123" t="s">
        <v>92</v>
      </c>
      <c r="D3123" s="29">
        <v>45474</v>
      </c>
      <c r="E3123">
        <v>0</v>
      </c>
      <c r="F3123">
        <v>0</v>
      </c>
      <c r="G3123">
        <v>0</v>
      </c>
      <c r="H3123">
        <v>0</v>
      </c>
      <c r="L3123">
        <v>232.512292</v>
      </c>
      <c r="R3123">
        <v>638.34031500000003</v>
      </c>
      <c r="S3123" t="s">
        <v>204</v>
      </c>
      <c r="T3123" s="247">
        <v>45239.333738425928</v>
      </c>
    </row>
    <row r="3124" spans="1:20" x14ac:dyDescent="0.35">
      <c r="A3124" t="s">
        <v>104</v>
      </c>
      <c r="B3124" t="s">
        <v>105</v>
      </c>
      <c r="C3124" t="s">
        <v>92</v>
      </c>
      <c r="D3124" s="29">
        <v>45475</v>
      </c>
      <c r="E3124">
        <v>0</v>
      </c>
      <c r="F3124">
        <v>0</v>
      </c>
      <c r="G3124">
        <v>0</v>
      </c>
      <c r="H3124">
        <v>0</v>
      </c>
      <c r="L3124">
        <v>232.512292</v>
      </c>
      <c r="R3124">
        <v>638.34031500000003</v>
      </c>
      <c r="S3124" t="s">
        <v>204</v>
      </c>
      <c r="T3124" s="247">
        <v>45239.333738425928</v>
      </c>
    </row>
    <row r="3125" spans="1:20" x14ac:dyDescent="0.35">
      <c r="A3125" t="s">
        <v>104</v>
      </c>
      <c r="B3125" t="s">
        <v>105</v>
      </c>
      <c r="C3125" t="s">
        <v>92</v>
      </c>
      <c r="D3125" s="29">
        <v>45476</v>
      </c>
      <c r="E3125">
        <v>0</v>
      </c>
      <c r="F3125">
        <v>0</v>
      </c>
      <c r="G3125">
        <v>0</v>
      </c>
      <c r="H3125">
        <v>0</v>
      </c>
      <c r="L3125">
        <v>232.512292</v>
      </c>
      <c r="R3125">
        <v>638.34031500000003</v>
      </c>
      <c r="S3125" t="s">
        <v>204</v>
      </c>
      <c r="T3125" s="247">
        <v>45239.333738425928</v>
      </c>
    </row>
    <row r="3126" spans="1:20" x14ac:dyDescent="0.35">
      <c r="A3126" t="s">
        <v>104</v>
      </c>
      <c r="B3126" t="s">
        <v>105</v>
      </c>
      <c r="C3126" t="s">
        <v>92</v>
      </c>
      <c r="D3126" s="29">
        <v>45477</v>
      </c>
      <c r="E3126">
        <v>0</v>
      </c>
      <c r="F3126">
        <v>0</v>
      </c>
      <c r="G3126">
        <v>0</v>
      </c>
      <c r="H3126">
        <v>0</v>
      </c>
      <c r="L3126">
        <v>232.512292</v>
      </c>
      <c r="R3126">
        <v>638.34031500000003</v>
      </c>
      <c r="S3126" t="s">
        <v>204</v>
      </c>
      <c r="T3126" s="247">
        <v>45239.333738425928</v>
      </c>
    </row>
    <row r="3127" spans="1:20" x14ac:dyDescent="0.35">
      <c r="A3127" t="s">
        <v>104</v>
      </c>
      <c r="B3127" t="s">
        <v>105</v>
      </c>
      <c r="C3127" t="s">
        <v>92</v>
      </c>
      <c r="D3127" s="29">
        <v>45478</v>
      </c>
      <c r="E3127">
        <v>0</v>
      </c>
      <c r="F3127">
        <v>0</v>
      </c>
      <c r="G3127">
        <v>0</v>
      </c>
      <c r="H3127">
        <v>0</v>
      </c>
      <c r="L3127">
        <v>232.512292</v>
      </c>
      <c r="R3127">
        <v>638.34031500000003</v>
      </c>
      <c r="S3127" t="s">
        <v>204</v>
      </c>
      <c r="T3127" s="247">
        <v>45239.333738425928</v>
      </c>
    </row>
    <row r="3128" spans="1:20" x14ac:dyDescent="0.35">
      <c r="A3128" t="s">
        <v>104</v>
      </c>
      <c r="B3128" t="s">
        <v>105</v>
      </c>
      <c r="C3128" t="s">
        <v>92</v>
      </c>
      <c r="D3128" s="29">
        <v>45479</v>
      </c>
      <c r="E3128">
        <v>0</v>
      </c>
      <c r="F3128">
        <v>0</v>
      </c>
      <c r="G3128">
        <v>0</v>
      </c>
      <c r="H3128">
        <v>0</v>
      </c>
      <c r="L3128">
        <v>232.512292</v>
      </c>
      <c r="R3128">
        <v>638.34031500000003</v>
      </c>
      <c r="S3128" t="s">
        <v>204</v>
      </c>
      <c r="T3128" s="247">
        <v>45239.333738425928</v>
      </c>
    </row>
    <row r="3129" spans="1:20" x14ac:dyDescent="0.35">
      <c r="A3129" t="s">
        <v>104</v>
      </c>
      <c r="B3129" t="s">
        <v>105</v>
      </c>
      <c r="C3129" t="s">
        <v>92</v>
      </c>
      <c r="D3129" s="29">
        <v>45480</v>
      </c>
      <c r="E3129">
        <v>0</v>
      </c>
      <c r="F3129">
        <v>0</v>
      </c>
      <c r="G3129">
        <v>0</v>
      </c>
      <c r="H3129">
        <v>0</v>
      </c>
      <c r="L3129">
        <v>232.512292</v>
      </c>
      <c r="R3129">
        <v>638.34031500000003</v>
      </c>
      <c r="S3129" t="s">
        <v>204</v>
      </c>
      <c r="T3129" s="247">
        <v>45239.333738425928</v>
      </c>
    </row>
    <row r="3130" spans="1:20" x14ac:dyDescent="0.35">
      <c r="A3130" t="s">
        <v>104</v>
      </c>
      <c r="B3130" t="s">
        <v>105</v>
      </c>
      <c r="C3130" t="s">
        <v>92</v>
      </c>
      <c r="D3130" s="29">
        <v>45481</v>
      </c>
      <c r="E3130">
        <v>0</v>
      </c>
      <c r="F3130">
        <v>0</v>
      </c>
      <c r="G3130">
        <v>0</v>
      </c>
      <c r="H3130">
        <v>0</v>
      </c>
      <c r="L3130">
        <v>232.512292</v>
      </c>
      <c r="R3130">
        <v>638.34031500000003</v>
      </c>
      <c r="S3130" t="s">
        <v>204</v>
      </c>
      <c r="T3130" s="247">
        <v>45239.333738425928</v>
      </c>
    </row>
    <row r="3131" spans="1:20" x14ac:dyDescent="0.35">
      <c r="A3131" t="s">
        <v>104</v>
      </c>
      <c r="B3131" t="s">
        <v>105</v>
      </c>
      <c r="C3131" t="s">
        <v>92</v>
      </c>
      <c r="D3131" s="29">
        <v>45482</v>
      </c>
      <c r="E3131">
        <v>0</v>
      </c>
      <c r="F3131">
        <v>0</v>
      </c>
      <c r="G3131">
        <v>0</v>
      </c>
      <c r="H3131">
        <v>0</v>
      </c>
      <c r="L3131">
        <v>232.512292</v>
      </c>
      <c r="R3131">
        <v>638.34031500000003</v>
      </c>
      <c r="S3131" t="s">
        <v>204</v>
      </c>
      <c r="T3131" s="247">
        <v>45239.333738425928</v>
      </c>
    </row>
    <row r="3132" spans="1:20" x14ac:dyDescent="0.35">
      <c r="A3132" t="s">
        <v>104</v>
      </c>
      <c r="B3132" t="s">
        <v>105</v>
      </c>
      <c r="C3132" t="s">
        <v>92</v>
      </c>
      <c r="D3132" s="29">
        <v>45483</v>
      </c>
      <c r="E3132">
        <v>0</v>
      </c>
      <c r="F3132">
        <v>0</v>
      </c>
      <c r="G3132">
        <v>0.47520000000000001</v>
      </c>
      <c r="H3132">
        <v>0.3029</v>
      </c>
      <c r="J3132">
        <v>335</v>
      </c>
      <c r="K3132">
        <v>445</v>
      </c>
      <c r="L3132">
        <v>232.512292</v>
      </c>
      <c r="R3132">
        <v>638.34031500000003</v>
      </c>
      <c r="S3132" t="s">
        <v>204</v>
      </c>
      <c r="T3132" s="247">
        <v>45336.333749999998</v>
      </c>
    </row>
    <row r="3133" spans="1:20" x14ac:dyDescent="0.35">
      <c r="A3133" t="s">
        <v>104</v>
      </c>
      <c r="B3133" t="s">
        <v>105</v>
      </c>
      <c r="C3133" t="s">
        <v>92</v>
      </c>
      <c r="D3133" s="29">
        <v>45484</v>
      </c>
      <c r="E3133">
        <v>0</v>
      </c>
      <c r="F3133">
        <v>0</v>
      </c>
      <c r="G3133">
        <v>0</v>
      </c>
      <c r="H3133">
        <v>0</v>
      </c>
      <c r="L3133">
        <v>232.512292</v>
      </c>
      <c r="R3133">
        <v>638.34031500000003</v>
      </c>
      <c r="S3133" t="s">
        <v>204</v>
      </c>
      <c r="T3133" s="247">
        <v>45239.333738425928</v>
      </c>
    </row>
    <row r="3134" spans="1:20" x14ac:dyDescent="0.35">
      <c r="A3134" t="s">
        <v>104</v>
      </c>
      <c r="B3134" t="s">
        <v>105</v>
      </c>
      <c r="C3134" t="s">
        <v>92</v>
      </c>
      <c r="D3134" s="29">
        <v>45485</v>
      </c>
      <c r="E3134">
        <v>0</v>
      </c>
      <c r="F3134">
        <v>0</v>
      </c>
      <c r="G3134">
        <v>0</v>
      </c>
      <c r="H3134">
        <v>0</v>
      </c>
      <c r="L3134">
        <v>232.512292</v>
      </c>
      <c r="R3134">
        <v>638.34031500000003</v>
      </c>
      <c r="S3134" t="s">
        <v>204</v>
      </c>
      <c r="T3134" s="247">
        <v>45239.333738425928</v>
      </c>
    </row>
    <row r="3135" spans="1:20" x14ac:dyDescent="0.35">
      <c r="A3135" t="s">
        <v>104</v>
      </c>
      <c r="B3135" t="s">
        <v>105</v>
      </c>
      <c r="C3135" t="s">
        <v>92</v>
      </c>
      <c r="D3135" s="29">
        <v>45486</v>
      </c>
      <c r="E3135">
        <v>0</v>
      </c>
      <c r="F3135">
        <v>0</v>
      </c>
      <c r="G3135">
        <v>0</v>
      </c>
      <c r="H3135">
        <v>0</v>
      </c>
      <c r="L3135">
        <v>232.512292</v>
      </c>
      <c r="R3135">
        <v>638.34031500000003</v>
      </c>
      <c r="S3135" t="s">
        <v>204</v>
      </c>
      <c r="T3135" s="247">
        <v>45239.333749999998</v>
      </c>
    </row>
    <row r="3136" spans="1:20" x14ac:dyDescent="0.35">
      <c r="A3136" t="s">
        <v>104</v>
      </c>
      <c r="B3136" t="s">
        <v>105</v>
      </c>
      <c r="C3136" t="s">
        <v>92</v>
      </c>
      <c r="D3136" s="29">
        <v>45487</v>
      </c>
      <c r="E3136">
        <v>0</v>
      </c>
      <c r="F3136">
        <v>0</v>
      </c>
      <c r="G3136">
        <v>0</v>
      </c>
      <c r="H3136">
        <v>0</v>
      </c>
      <c r="L3136">
        <v>232.512292</v>
      </c>
      <c r="R3136">
        <v>638.34031500000003</v>
      </c>
      <c r="S3136" t="s">
        <v>204</v>
      </c>
      <c r="T3136" s="247">
        <v>45239.333738425928</v>
      </c>
    </row>
    <row r="3137" spans="1:20" x14ac:dyDescent="0.35">
      <c r="A3137" t="s">
        <v>104</v>
      </c>
      <c r="B3137" t="s">
        <v>105</v>
      </c>
      <c r="C3137" t="s">
        <v>92</v>
      </c>
      <c r="D3137" s="29">
        <v>45488</v>
      </c>
      <c r="E3137">
        <v>0</v>
      </c>
      <c r="F3137">
        <v>0</v>
      </c>
      <c r="G3137">
        <v>0</v>
      </c>
      <c r="H3137">
        <v>0</v>
      </c>
      <c r="L3137">
        <v>232.512292</v>
      </c>
      <c r="R3137">
        <v>638.34031500000003</v>
      </c>
      <c r="S3137" t="s">
        <v>204</v>
      </c>
      <c r="T3137" s="247">
        <v>45239.333749999998</v>
      </c>
    </row>
    <row r="3138" spans="1:20" x14ac:dyDescent="0.35">
      <c r="A3138" t="s">
        <v>104</v>
      </c>
      <c r="B3138" t="s">
        <v>105</v>
      </c>
      <c r="C3138" t="s">
        <v>92</v>
      </c>
      <c r="D3138" s="29">
        <v>45489</v>
      </c>
      <c r="E3138">
        <v>0</v>
      </c>
      <c r="F3138">
        <v>0</v>
      </c>
      <c r="G3138">
        <v>0</v>
      </c>
      <c r="H3138">
        <v>0</v>
      </c>
      <c r="L3138">
        <v>232.512292</v>
      </c>
      <c r="R3138">
        <v>638.34031500000003</v>
      </c>
      <c r="S3138" t="s">
        <v>204</v>
      </c>
      <c r="T3138" s="247">
        <v>45239.333749999998</v>
      </c>
    </row>
    <row r="3139" spans="1:20" x14ac:dyDescent="0.35">
      <c r="A3139" t="s">
        <v>104</v>
      </c>
      <c r="B3139" t="s">
        <v>105</v>
      </c>
      <c r="C3139" t="s">
        <v>92</v>
      </c>
      <c r="D3139" s="29">
        <v>45490</v>
      </c>
      <c r="E3139">
        <v>0</v>
      </c>
      <c r="F3139">
        <v>0</v>
      </c>
      <c r="G3139">
        <v>0</v>
      </c>
      <c r="H3139">
        <v>0</v>
      </c>
      <c r="L3139">
        <v>232.512292</v>
      </c>
      <c r="R3139">
        <v>638.34031500000003</v>
      </c>
      <c r="S3139" t="s">
        <v>204</v>
      </c>
      <c r="T3139" s="247">
        <v>45239.333738425928</v>
      </c>
    </row>
    <row r="3140" spans="1:20" x14ac:dyDescent="0.35">
      <c r="A3140" t="s">
        <v>104</v>
      </c>
      <c r="B3140" t="s">
        <v>105</v>
      </c>
      <c r="C3140" t="s">
        <v>92</v>
      </c>
      <c r="D3140" s="29">
        <v>45491</v>
      </c>
      <c r="E3140">
        <v>0</v>
      </c>
      <c r="F3140">
        <v>0</v>
      </c>
      <c r="G3140">
        <v>0</v>
      </c>
      <c r="H3140">
        <v>0</v>
      </c>
      <c r="L3140">
        <v>232.512292</v>
      </c>
      <c r="R3140">
        <v>638.34031500000003</v>
      </c>
      <c r="S3140" t="s">
        <v>204</v>
      </c>
      <c r="T3140" s="247">
        <v>45239.333738425928</v>
      </c>
    </row>
    <row r="3141" spans="1:20" x14ac:dyDescent="0.35">
      <c r="A3141" t="s">
        <v>104</v>
      </c>
      <c r="B3141" t="s">
        <v>105</v>
      </c>
      <c r="C3141" t="s">
        <v>92</v>
      </c>
      <c r="D3141" s="29">
        <v>45492</v>
      </c>
      <c r="E3141">
        <v>0</v>
      </c>
      <c r="F3141">
        <v>0</v>
      </c>
      <c r="G3141">
        <v>0</v>
      </c>
      <c r="H3141">
        <v>0</v>
      </c>
      <c r="L3141">
        <v>232.512292</v>
      </c>
      <c r="R3141">
        <v>638.34031500000003</v>
      </c>
      <c r="S3141" t="s">
        <v>204</v>
      </c>
      <c r="T3141" s="247">
        <v>45239.333749999998</v>
      </c>
    </row>
    <row r="3142" spans="1:20" x14ac:dyDescent="0.35">
      <c r="A3142" t="s">
        <v>104</v>
      </c>
      <c r="B3142" t="s">
        <v>105</v>
      </c>
      <c r="C3142" t="s">
        <v>92</v>
      </c>
      <c r="D3142" s="29">
        <v>45493</v>
      </c>
      <c r="E3142">
        <v>0</v>
      </c>
      <c r="F3142">
        <v>0</v>
      </c>
      <c r="G3142">
        <v>0</v>
      </c>
      <c r="H3142">
        <v>0</v>
      </c>
      <c r="L3142">
        <v>232.512292</v>
      </c>
      <c r="R3142">
        <v>638.34031500000003</v>
      </c>
      <c r="S3142" t="s">
        <v>204</v>
      </c>
      <c r="T3142" s="247">
        <v>45239.333749999998</v>
      </c>
    </row>
    <row r="3143" spans="1:20" x14ac:dyDescent="0.35">
      <c r="A3143" t="s">
        <v>104</v>
      </c>
      <c r="B3143" t="s">
        <v>105</v>
      </c>
      <c r="C3143" t="s">
        <v>92</v>
      </c>
      <c r="D3143" s="29">
        <v>45494</v>
      </c>
      <c r="E3143">
        <v>0</v>
      </c>
      <c r="F3143">
        <v>0</v>
      </c>
      <c r="G3143">
        <v>0</v>
      </c>
      <c r="H3143">
        <v>0</v>
      </c>
      <c r="L3143">
        <v>232.512292</v>
      </c>
      <c r="R3143">
        <v>638.34031500000003</v>
      </c>
      <c r="S3143" t="s">
        <v>204</v>
      </c>
      <c r="T3143" s="247">
        <v>45239.333738425928</v>
      </c>
    </row>
    <row r="3144" spans="1:20" x14ac:dyDescent="0.35">
      <c r="A3144" t="s">
        <v>104</v>
      </c>
      <c r="B3144" t="s">
        <v>105</v>
      </c>
      <c r="C3144" t="s">
        <v>92</v>
      </c>
      <c r="D3144" s="29">
        <v>45495</v>
      </c>
      <c r="E3144">
        <v>0</v>
      </c>
      <c r="F3144">
        <v>0</v>
      </c>
      <c r="G3144">
        <v>0</v>
      </c>
      <c r="H3144">
        <v>0</v>
      </c>
      <c r="L3144">
        <v>232.512292</v>
      </c>
      <c r="R3144">
        <v>638.34031500000003</v>
      </c>
      <c r="S3144" t="s">
        <v>204</v>
      </c>
      <c r="T3144" s="247">
        <v>45239.333738425928</v>
      </c>
    </row>
    <row r="3145" spans="1:20" x14ac:dyDescent="0.35">
      <c r="A3145" t="s">
        <v>104</v>
      </c>
      <c r="B3145" t="s">
        <v>105</v>
      </c>
      <c r="C3145" t="s">
        <v>92</v>
      </c>
      <c r="D3145" s="29">
        <v>45496</v>
      </c>
      <c r="E3145">
        <v>0</v>
      </c>
      <c r="F3145">
        <v>0</v>
      </c>
      <c r="G3145">
        <v>0</v>
      </c>
      <c r="H3145">
        <v>0</v>
      </c>
      <c r="L3145">
        <v>232.512292</v>
      </c>
      <c r="R3145">
        <v>638.34031500000003</v>
      </c>
      <c r="S3145" t="s">
        <v>204</v>
      </c>
      <c r="T3145" s="247">
        <v>45239.333749999998</v>
      </c>
    </row>
    <row r="3146" spans="1:20" x14ac:dyDescent="0.35">
      <c r="A3146" t="s">
        <v>104</v>
      </c>
      <c r="B3146" t="s">
        <v>105</v>
      </c>
      <c r="C3146" t="s">
        <v>92</v>
      </c>
      <c r="D3146" s="29">
        <v>45497</v>
      </c>
      <c r="E3146">
        <v>0</v>
      </c>
      <c r="F3146">
        <v>0</v>
      </c>
      <c r="G3146">
        <v>0</v>
      </c>
      <c r="H3146">
        <v>0</v>
      </c>
      <c r="L3146">
        <v>232.512292</v>
      </c>
      <c r="R3146">
        <v>638.34031500000003</v>
      </c>
      <c r="S3146" t="s">
        <v>204</v>
      </c>
      <c r="T3146" s="247">
        <v>45239.333749999998</v>
      </c>
    </row>
    <row r="3147" spans="1:20" x14ac:dyDescent="0.35">
      <c r="A3147" t="s">
        <v>104</v>
      </c>
      <c r="B3147" t="s">
        <v>105</v>
      </c>
      <c r="C3147" t="s">
        <v>92</v>
      </c>
      <c r="D3147" s="29">
        <v>45498</v>
      </c>
      <c r="E3147">
        <v>0</v>
      </c>
      <c r="F3147">
        <v>0</v>
      </c>
      <c r="G3147">
        <v>0</v>
      </c>
      <c r="H3147">
        <v>0</v>
      </c>
      <c r="L3147">
        <v>232.512292</v>
      </c>
      <c r="R3147">
        <v>638.34031500000003</v>
      </c>
      <c r="S3147" t="s">
        <v>204</v>
      </c>
      <c r="T3147" s="247">
        <v>45239.333749999998</v>
      </c>
    </row>
    <row r="3148" spans="1:20" x14ac:dyDescent="0.35">
      <c r="A3148" t="s">
        <v>104</v>
      </c>
      <c r="B3148" t="s">
        <v>105</v>
      </c>
      <c r="C3148" t="s">
        <v>92</v>
      </c>
      <c r="D3148" s="29">
        <v>45499</v>
      </c>
      <c r="E3148">
        <v>0</v>
      </c>
      <c r="F3148">
        <v>0</v>
      </c>
      <c r="G3148">
        <v>0</v>
      </c>
      <c r="H3148">
        <v>0</v>
      </c>
      <c r="L3148">
        <v>232.512292</v>
      </c>
      <c r="R3148">
        <v>638.34031500000003</v>
      </c>
      <c r="S3148" t="s">
        <v>204</v>
      </c>
      <c r="T3148" s="247">
        <v>45239.333749999998</v>
      </c>
    </row>
    <row r="3149" spans="1:20" x14ac:dyDescent="0.35">
      <c r="A3149" t="s">
        <v>104</v>
      </c>
      <c r="B3149" t="s">
        <v>105</v>
      </c>
      <c r="C3149" t="s">
        <v>92</v>
      </c>
      <c r="D3149" s="29">
        <v>45500</v>
      </c>
      <c r="E3149">
        <v>0</v>
      </c>
      <c r="F3149">
        <v>0</v>
      </c>
      <c r="G3149">
        <v>0</v>
      </c>
      <c r="H3149">
        <v>0</v>
      </c>
      <c r="L3149">
        <v>232.512292</v>
      </c>
      <c r="R3149">
        <v>638.34031500000003</v>
      </c>
      <c r="S3149" t="s">
        <v>204</v>
      </c>
      <c r="T3149" s="247">
        <v>45239.333749999998</v>
      </c>
    </row>
    <row r="3150" spans="1:20" x14ac:dyDescent="0.35">
      <c r="A3150" t="s">
        <v>104</v>
      </c>
      <c r="B3150" t="s">
        <v>105</v>
      </c>
      <c r="C3150" t="s">
        <v>92</v>
      </c>
      <c r="D3150" s="29">
        <v>45501</v>
      </c>
      <c r="E3150">
        <v>0</v>
      </c>
      <c r="F3150">
        <v>0</v>
      </c>
      <c r="G3150">
        <v>0</v>
      </c>
      <c r="H3150">
        <v>0</v>
      </c>
      <c r="L3150">
        <v>232.512292</v>
      </c>
      <c r="R3150">
        <v>638.34031500000003</v>
      </c>
      <c r="S3150" t="s">
        <v>204</v>
      </c>
      <c r="T3150" s="247">
        <v>45239.333749999998</v>
      </c>
    </row>
    <row r="3151" spans="1:20" x14ac:dyDescent="0.35">
      <c r="A3151" t="s">
        <v>104</v>
      </c>
      <c r="B3151" t="s">
        <v>105</v>
      </c>
      <c r="C3151" t="s">
        <v>92</v>
      </c>
      <c r="D3151" s="29">
        <v>45502</v>
      </c>
      <c r="E3151">
        <v>0</v>
      </c>
      <c r="F3151">
        <v>0</v>
      </c>
      <c r="G3151">
        <v>0</v>
      </c>
      <c r="H3151">
        <v>0</v>
      </c>
      <c r="L3151">
        <v>232.512292</v>
      </c>
      <c r="R3151">
        <v>638.34031500000003</v>
      </c>
      <c r="S3151" t="s">
        <v>204</v>
      </c>
      <c r="T3151" s="247">
        <v>45239.333749999998</v>
      </c>
    </row>
    <row r="3152" spans="1:20" x14ac:dyDescent="0.35">
      <c r="A3152" t="s">
        <v>104</v>
      </c>
      <c r="B3152" t="s">
        <v>105</v>
      </c>
      <c r="C3152" t="s">
        <v>92</v>
      </c>
      <c r="D3152" s="29">
        <v>45503</v>
      </c>
      <c r="E3152">
        <v>0</v>
      </c>
      <c r="F3152">
        <v>0</v>
      </c>
      <c r="G3152">
        <v>0</v>
      </c>
      <c r="H3152">
        <v>0</v>
      </c>
      <c r="L3152">
        <v>232.512292</v>
      </c>
      <c r="R3152">
        <v>638.34031500000003</v>
      </c>
      <c r="S3152" t="s">
        <v>204</v>
      </c>
      <c r="T3152" s="247">
        <v>45239.333749999998</v>
      </c>
    </row>
    <row r="3153" spans="1:20" x14ac:dyDescent="0.35">
      <c r="A3153" t="s">
        <v>104</v>
      </c>
      <c r="B3153" t="s">
        <v>105</v>
      </c>
      <c r="C3153" t="s">
        <v>92</v>
      </c>
      <c r="D3153" s="29">
        <v>45504</v>
      </c>
      <c r="E3153">
        <v>0</v>
      </c>
      <c r="F3153">
        <v>0</v>
      </c>
      <c r="G3153">
        <v>0</v>
      </c>
      <c r="H3153">
        <v>0</v>
      </c>
      <c r="L3153">
        <v>232.512292</v>
      </c>
      <c r="R3153">
        <v>638.34031500000003</v>
      </c>
      <c r="S3153" t="s">
        <v>204</v>
      </c>
      <c r="T3153" s="247">
        <v>45239.333749999998</v>
      </c>
    </row>
    <row r="3154" spans="1:20" x14ac:dyDescent="0.35">
      <c r="A3154" t="s">
        <v>104</v>
      </c>
      <c r="B3154" t="s">
        <v>105</v>
      </c>
      <c r="C3154" t="s">
        <v>92</v>
      </c>
      <c r="D3154" s="29">
        <v>45505</v>
      </c>
      <c r="E3154">
        <v>0</v>
      </c>
      <c r="F3154">
        <v>0</v>
      </c>
      <c r="G3154">
        <v>0</v>
      </c>
      <c r="H3154">
        <v>0</v>
      </c>
      <c r="L3154">
        <v>232.512292</v>
      </c>
      <c r="R3154">
        <v>638.34031500000003</v>
      </c>
      <c r="S3154" t="s">
        <v>204</v>
      </c>
      <c r="T3154" s="247">
        <v>45239.333749999998</v>
      </c>
    </row>
    <row r="3155" spans="1:20" x14ac:dyDescent="0.35">
      <c r="A3155" t="s">
        <v>104</v>
      </c>
      <c r="B3155" t="s">
        <v>105</v>
      </c>
      <c r="C3155" t="s">
        <v>92</v>
      </c>
      <c r="D3155" s="29">
        <v>45506</v>
      </c>
      <c r="E3155">
        <v>0</v>
      </c>
      <c r="F3155">
        <v>0</v>
      </c>
      <c r="G3155">
        <v>0</v>
      </c>
      <c r="H3155">
        <v>0</v>
      </c>
      <c r="L3155">
        <v>232.512292</v>
      </c>
      <c r="R3155">
        <v>638.34031500000003</v>
      </c>
      <c r="S3155" t="s">
        <v>204</v>
      </c>
      <c r="T3155" s="247">
        <v>45239.333749999998</v>
      </c>
    </row>
    <row r="3156" spans="1:20" x14ac:dyDescent="0.35">
      <c r="A3156" t="s">
        <v>104</v>
      </c>
      <c r="B3156" t="s">
        <v>105</v>
      </c>
      <c r="C3156" t="s">
        <v>92</v>
      </c>
      <c r="D3156" s="29">
        <v>45507</v>
      </c>
      <c r="E3156">
        <v>0</v>
      </c>
      <c r="F3156">
        <v>0</v>
      </c>
      <c r="G3156">
        <v>0</v>
      </c>
      <c r="H3156">
        <v>0</v>
      </c>
      <c r="L3156">
        <v>232.512292</v>
      </c>
      <c r="R3156">
        <v>638.34031500000003</v>
      </c>
      <c r="S3156" t="s">
        <v>204</v>
      </c>
      <c r="T3156" s="247">
        <v>45239.333749999998</v>
      </c>
    </row>
    <row r="3157" spans="1:20" x14ac:dyDescent="0.35">
      <c r="A3157" t="s">
        <v>104</v>
      </c>
      <c r="B3157" t="s">
        <v>105</v>
      </c>
      <c r="C3157" t="s">
        <v>92</v>
      </c>
      <c r="D3157" s="29">
        <v>45508</v>
      </c>
      <c r="E3157">
        <v>0</v>
      </c>
      <c r="F3157">
        <v>0</v>
      </c>
      <c r="G3157">
        <v>0</v>
      </c>
      <c r="H3157">
        <v>0</v>
      </c>
      <c r="L3157">
        <v>232.512292</v>
      </c>
      <c r="R3157">
        <v>638.34031500000003</v>
      </c>
      <c r="S3157" t="s">
        <v>204</v>
      </c>
      <c r="T3157" s="247">
        <v>45239.333749999998</v>
      </c>
    </row>
    <row r="3158" spans="1:20" x14ac:dyDescent="0.35">
      <c r="A3158" t="s">
        <v>104</v>
      </c>
      <c r="B3158" t="s">
        <v>105</v>
      </c>
      <c r="C3158" t="s">
        <v>92</v>
      </c>
      <c r="D3158" s="29">
        <v>45509</v>
      </c>
      <c r="E3158">
        <v>0</v>
      </c>
      <c r="F3158">
        <v>0</v>
      </c>
      <c r="G3158">
        <v>0</v>
      </c>
      <c r="H3158">
        <v>0</v>
      </c>
      <c r="L3158">
        <v>232.512292</v>
      </c>
      <c r="R3158">
        <v>638.34031500000003</v>
      </c>
      <c r="S3158" t="s">
        <v>204</v>
      </c>
      <c r="T3158" s="247">
        <v>45239.333749999998</v>
      </c>
    </row>
    <row r="3159" spans="1:20" x14ac:dyDescent="0.35">
      <c r="A3159" t="s">
        <v>104</v>
      </c>
      <c r="B3159" t="s">
        <v>105</v>
      </c>
      <c r="C3159" t="s">
        <v>92</v>
      </c>
      <c r="D3159" s="29">
        <v>45510</v>
      </c>
      <c r="E3159">
        <v>0</v>
      </c>
      <c r="F3159">
        <v>0</v>
      </c>
      <c r="G3159">
        <v>0</v>
      </c>
      <c r="H3159">
        <v>0</v>
      </c>
      <c r="L3159">
        <v>232.512292</v>
      </c>
      <c r="R3159">
        <v>638.34031500000003</v>
      </c>
      <c r="S3159" t="s">
        <v>204</v>
      </c>
      <c r="T3159" s="247">
        <v>45239.333749999998</v>
      </c>
    </row>
    <row r="3160" spans="1:20" x14ac:dyDescent="0.35">
      <c r="A3160" t="s">
        <v>104</v>
      </c>
      <c r="B3160" t="s">
        <v>105</v>
      </c>
      <c r="C3160" t="s">
        <v>92</v>
      </c>
      <c r="D3160" s="29">
        <v>45511</v>
      </c>
      <c r="E3160">
        <v>0</v>
      </c>
      <c r="F3160">
        <v>0</v>
      </c>
      <c r="G3160">
        <v>0</v>
      </c>
      <c r="H3160">
        <v>0</v>
      </c>
      <c r="L3160">
        <v>232.512292</v>
      </c>
      <c r="R3160">
        <v>638.34031500000003</v>
      </c>
      <c r="S3160" t="s">
        <v>204</v>
      </c>
      <c r="T3160" s="247">
        <v>45239.333749999998</v>
      </c>
    </row>
    <row r="3161" spans="1:20" x14ac:dyDescent="0.35">
      <c r="A3161" t="s">
        <v>104</v>
      </c>
      <c r="B3161" t="s">
        <v>105</v>
      </c>
      <c r="C3161" t="s">
        <v>92</v>
      </c>
      <c r="D3161" s="29">
        <v>45512</v>
      </c>
      <c r="E3161">
        <v>0</v>
      </c>
      <c r="F3161">
        <v>0</v>
      </c>
      <c r="G3161">
        <v>0</v>
      </c>
      <c r="H3161">
        <v>0</v>
      </c>
      <c r="L3161">
        <v>232.512292</v>
      </c>
      <c r="R3161">
        <v>638.34031500000003</v>
      </c>
      <c r="S3161" t="s">
        <v>204</v>
      </c>
      <c r="T3161" s="247">
        <v>45239.333749999998</v>
      </c>
    </row>
    <row r="3162" spans="1:20" x14ac:dyDescent="0.35">
      <c r="A3162" t="s">
        <v>104</v>
      </c>
      <c r="B3162" t="s">
        <v>105</v>
      </c>
      <c r="C3162" t="s">
        <v>92</v>
      </c>
      <c r="D3162" s="29">
        <v>45513</v>
      </c>
      <c r="E3162">
        <v>0</v>
      </c>
      <c r="F3162">
        <v>0</v>
      </c>
      <c r="G3162">
        <v>0</v>
      </c>
      <c r="H3162">
        <v>0</v>
      </c>
      <c r="L3162">
        <v>232.512292</v>
      </c>
      <c r="R3162">
        <v>638.34031500000003</v>
      </c>
      <c r="S3162" t="s">
        <v>204</v>
      </c>
      <c r="T3162" s="247">
        <v>45239.333749999998</v>
      </c>
    </row>
    <row r="3163" spans="1:20" x14ac:dyDescent="0.35">
      <c r="A3163" t="s">
        <v>104</v>
      </c>
      <c r="B3163" t="s">
        <v>105</v>
      </c>
      <c r="C3163" t="s">
        <v>92</v>
      </c>
      <c r="D3163" s="29">
        <v>45514</v>
      </c>
      <c r="E3163">
        <v>0</v>
      </c>
      <c r="F3163">
        <v>0</v>
      </c>
      <c r="G3163">
        <v>0</v>
      </c>
      <c r="H3163">
        <v>0</v>
      </c>
      <c r="L3163">
        <v>232.512292</v>
      </c>
      <c r="R3163">
        <v>638.34031500000003</v>
      </c>
      <c r="S3163" t="s">
        <v>204</v>
      </c>
      <c r="T3163" s="247">
        <v>45239.333749999998</v>
      </c>
    </row>
    <row r="3164" spans="1:20" x14ac:dyDescent="0.35">
      <c r="A3164" t="s">
        <v>104</v>
      </c>
      <c r="B3164" t="s">
        <v>105</v>
      </c>
      <c r="C3164" t="s">
        <v>92</v>
      </c>
      <c r="D3164" s="29">
        <v>45515</v>
      </c>
      <c r="E3164">
        <v>0</v>
      </c>
      <c r="F3164">
        <v>0</v>
      </c>
      <c r="G3164">
        <v>0</v>
      </c>
      <c r="H3164">
        <v>0</v>
      </c>
      <c r="L3164">
        <v>232.512292</v>
      </c>
      <c r="R3164">
        <v>638.34031500000003</v>
      </c>
      <c r="S3164" t="s">
        <v>204</v>
      </c>
      <c r="T3164" s="247">
        <v>45239.333749999998</v>
      </c>
    </row>
    <row r="3165" spans="1:20" x14ac:dyDescent="0.35">
      <c r="A3165" t="s">
        <v>104</v>
      </c>
      <c r="B3165" t="s">
        <v>105</v>
      </c>
      <c r="C3165" t="s">
        <v>92</v>
      </c>
      <c r="D3165" s="29">
        <v>45516</v>
      </c>
      <c r="E3165">
        <v>0</v>
      </c>
      <c r="F3165">
        <v>0</v>
      </c>
      <c r="G3165">
        <v>0</v>
      </c>
      <c r="H3165">
        <v>0</v>
      </c>
      <c r="L3165">
        <v>232.512292</v>
      </c>
      <c r="R3165">
        <v>638.34031500000003</v>
      </c>
      <c r="S3165" t="s">
        <v>204</v>
      </c>
      <c r="T3165" s="247">
        <v>45239.333749999998</v>
      </c>
    </row>
    <row r="3166" spans="1:20" x14ac:dyDescent="0.35">
      <c r="A3166" t="s">
        <v>104</v>
      </c>
      <c r="B3166" t="s">
        <v>105</v>
      </c>
      <c r="C3166" t="s">
        <v>92</v>
      </c>
      <c r="D3166" s="29">
        <v>45517</v>
      </c>
      <c r="E3166">
        <v>0</v>
      </c>
      <c r="F3166">
        <v>0</v>
      </c>
      <c r="G3166">
        <v>0</v>
      </c>
      <c r="H3166">
        <v>0</v>
      </c>
      <c r="L3166">
        <v>232.512292</v>
      </c>
      <c r="R3166">
        <v>638.34031500000003</v>
      </c>
      <c r="S3166" t="s">
        <v>204</v>
      </c>
      <c r="T3166" s="247">
        <v>45239.333749999998</v>
      </c>
    </row>
    <row r="3167" spans="1:20" x14ac:dyDescent="0.35">
      <c r="A3167" t="s">
        <v>104</v>
      </c>
      <c r="B3167" t="s">
        <v>105</v>
      </c>
      <c r="C3167" t="s">
        <v>92</v>
      </c>
      <c r="D3167" s="29">
        <v>45518</v>
      </c>
      <c r="E3167">
        <v>0</v>
      </c>
      <c r="F3167">
        <v>0</v>
      </c>
      <c r="G3167">
        <v>0</v>
      </c>
      <c r="H3167">
        <v>0</v>
      </c>
      <c r="L3167">
        <v>232.512292</v>
      </c>
      <c r="R3167">
        <v>638.34031500000003</v>
      </c>
      <c r="S3167" t="s">
        <v>204</v>
      </c>
      <c r="T3167" s="247">
        <v>45239.333749999998</v>
      </c>
    </row>
    <row r="3168" spans="1:20" x14ac:dyDescent="0.35">
      <c r="A3168" t="s">
        <v>104</v>
      </c>
      <c r="B3168" t="s">
        <v>105</v>
      </c>
      <c r="C3168" t="s">
        <v>92</v>
      </c>
      <c r="D3168" s="29">
        <v>45519</v>
      </c>
      <c r="E3168">
        <v>0</v>
      </c>
      <c r="F3168">
        <v>0</v>
      </c>
      <c r="G3168">
        <v>0</v>
      </c>
      <c r="H3168">
        <v>0</v>
      </c>
      <c r="L3168">
        <v>232.512292</v>
      </c>
      <c r="R3168">
        <v>638.34031500000003</v>
      </c>
      <c r="S3168" t="s">
        <v>204</v>
      </c>
      <c r="T3168" s="247">
        <v>45239.333749999998</v>
      </c>
    </row>
    <row r="3169" spans="1:20" x14ac:dyDescent="0.35">
      <c r="A3169" t="s">
        <v>104</v>
      </c>
      <c r="B3169" t="s">
        <v>105</v>
      </c>
      <c r="C3169" t="s">
        <v>92</v>
      </c>
      <c r="D3169" s="29">
        <v>45520</v>
      </c>
      <c r="E3169">
        <v>0</v>
      </c>
      <c r="F3169">
        <v>0</v>
      </c>
      <c r="G3169">
        <v>0</v>
      </c>
      <c r="H3169">
        <v>0</v>
      </c>
      <c r="L3169">
        <v>232.512292</v>
      </c>
      <c r="R3169">
        <v>638.34031500000003</v>
      </c>
      <c r="S3169" t="s">
        <v>204</v>
      </c>
      <c r="T3169" s="247">
        <v>45239.333749999998</v>
      </c>
    </row>
    <row r="3170" spans="1:20" x14ac:dyDescent="0.35">
      <c r="A3170" t="s">
        <v>104</v>
      </c>
      <c r="B3170" t="s">
        <v>105</v>
      </c>
      <c r="C3170" t="s">
        <v>92</v>
      </c>
      <c r="D3170" s="29">
        <v>45521</v>
      </c>
      <c r="E3170">
        <v>0</v>
      </c>
      <c r="F3170">
        <v>0</v>
      </c>
      <c r="G3170">
        <v>0</v>
      </c>
      <c r="H3170">
        <v>0</v>
      </c>
      <c r="L3170">
        <v>232.512292</v>
      </c>
      <c r="R3170">
        <v>638.34031500000003</v>
      </c>
      <c r="S3170" t="s">
        <v>204</v>
      </c>
      <c r="T3170" s="247">
        <v>45239.333749999998</v>
      </c>
    </row>
    <row r="3171" spans="1:20" x14ac:dyDescent="0.35">
      <c r="A3171" t="s">
        <v>104</v>
      </c>
      <c r="B3171" t="s">
        <v>105</v>
      </c>
      <c r="C3171" t="s">
        <v>92</v>
      </c>
      <c r="D3171" s="29">
        <v>45522</v>
      </c>
      <c r="E3171">
        <v>0</v>
      </c>
      <c r="F3171">
        <v>0</v>
      </c>
      <c r="G3171">
        <v>0</v>
      </c>
      <c r="H3171">
        <v>0</v>
      </c>
      <c r="L3171">
        <v>232.512292</v>
      </c>
      <c r="R3171">
        <v>638.34031500000003</v>
      </c>
      <c r="S3171" t="s">
        <v>204</v>
      </c>
      <c r="T3171" s="247">
        <v>45239.333749999998</v>
      </c>
    </row>
    <row r="3172" spans="1:20" x14ac:dyDescent="0.35">
      <c r="A3172" t="s">
        <v>104</v>
      </c>
      <c r="B3172" t="s">
        <v>105</v>
      </c>
      <c r="C3172" t="s">
        <v>92</v>
      </c>
      <c r="D3172" s="29">
        <v>45523</v>
      </c>
      <c r="E3172">
        <v>0</v>
      </c>
      <c r="F3172">
        <v>0</v>
      </c>
      <c r="G3172">
        <v>0</v>
      </c>
      <c r="H3172">
        <v>0</v>
      </c>
      <c r="L3172">
        <v>232.512292</v>
      </c>
      <c r="R3172">
        <v>638.34031500000003</v>
      </c>
      <c r="S3172" t="s">
        <v>204</v>
      </c>
      <c r="T3172" s="247">
        <v>45239.333749999998</v>
      </c>
    </row>
    <row r="3173" spans="1:20" x14ac:dyDescent="0.35">
      <c r="A3173" t="s">
        <v>104</v>
      </c>
      <c r="B3173" t="s">
        <v>105</v>
      </c>
      <c r="C3173" t="s">
        <v>92</v>
      </c>
      <c r="D3173" s="29">
        <v>45524</v>
      </c>
      <c r="E3173">
        <v>0</v>
      </c>
      <c r="F3173">
        <v>0</v>
      </c>
      <c r="G3173">
        <v>0</v>
      </c>
      <c r="H3173">
        <v>0</v>
      </c>
      <c r="L3173">
        <v>232.512292</v>
      </c>
      <c r="R3173">
        <v>638.34031500000003</v>
      </c>
      <c r="S3173" t="s">
        <v>204</v>
      </c>
      <c r="T3173" s="247">
        <v>45239.333749999998</v>
      </c>
    </row>
    <row r="3174" spans="1:20" x14ac:dyDescent="0.35">
      <c r="A3174" t="s">
        <v>104</v>
      </c>
      <c r="B3174" t="s">
        <v>105</v>
      </c>
      <c r="C3174" t="s">
        <v>92</v>
      </c>
      <c r="D3174" s="29">
        <v>45525</v>
      </c>
      <c r="E3174">
        <v>0</v>
      </c>
      <c r="F3174">
        <v>0</v>
      </c>
      <c r="G3174">
        <v>0</v>
      </c>
      <c r="H3174">
        <v>0</v>
      </c>
      <c r="L3174">
        <v>232.512292</v>
      </c>
      <c r="R3174">
        <v>638.34031500000003</v>
      </c>
      <c r="S3174" t="s">
        <v>204</v>
      </c>
      <c r="T3174" s="247">
        <v>45239.333749999998</v>
      </c>
    </row>
    <row r="3175" spans="1:20" x14ac:dyDescent="0.35">
      <c r="A3175" t="s">
        <v>104</v>
      </c>
      <c r="B3175" t="s">
        <v>105</v>
      </c>
      <c r="C3175" t="s">
        <v>92</v>
      </c>
      <c r="D3175" s="29">
        <v>45526</v>
      </c>
      <c r="E3175">
        <v>0</v>
      </c>
      <c r="F3175">
        <v>0</v>
      </c>
      <c r="G3175">
        <v>0</v>
      </c>
      <c r="H3175">
        <v>0</v>
      </c>
      <c r="L3175">
        <v>232.512292</v>
      </c>
      <c r="R3175">
        <v>638.34031500000003</v>
      </c>
      <c r="S3175" t="s">
        <v>204</v>
      </c>
      <c r="T3175" s="247">
        <v>45239.333749999998</v>
      </c>
    </row>
    <row r="3176" spans="1:20" x14ac:dyDescent="0.35">
      <c r="A3176" t="s">
        <v>104</v>
      </c>
      <c r="B3176" t="s">
        <v>105</v>
      </c>
      <c r="C3176" t="s">
        <v>92</v>
      </c>
      <c r="D3176" s="29">
        <v>45527</v>
      </c>
      <c r="E3176">
        <v>0</v>
      </c>
      <c r="F3176">
        <v>0</v>
      </c>
      <c r="G3176">
        <v>0</v>
      </c>
      <c r="H3176">
        <v>0</v>
      </c>
      <c r="L3176">
        <v>232.512292</v>
      </c>
      <c r="R3176">
        <v>638.34031500000003</v>
      </c>
      <c r="S3176" t="s">
        <v>204</v>
      </c>
      <c r="T3176" s="247">
        <v>45239.333749999998</v>
      </c>
    </row>
    <row r="3177" spans="1:20" x14ac:dyDescent="0.35">
      <c r="A3177" t="s">
        <v>104</v>
      </c>
      <c r="B3177" t="s">
        <v>105</v>
      </c>
      <c r="C3177" t="s">
        <v>92</v>
      </c>
      <c r="D3177" s="29">
        <v>45528</v>
      </c>
      <c r="E3177">
        <v>0</v>
      </c>
      <c r="F3177">
        <v>0</v>
      </c>
      <c r="G3177">
        <v>0</v>
      </c>
      <c r="H3177">
        <v>0</v>
      </c>
      <c r="L3177">
        <v>232.512292</v>
      </c>
      <c r="R3177">
        <v>638.34031500000003</v>
      </c>
      <c r="S3177" t="s">
        <v>204</v>
      </c>
      <c r="T3177" s="247">
        <v>45239.333761574075</v>
      </c>
    </row>
    <row r="3178" spans="1:20" x14ac:dyDescent="0.35">
      <c r="A3178" t="s">
        <v>104</v>
      </c>
      <c r="B3178" t="s">
        <v>105</v>
      </c>
      <c r="C3178" t="s">
        <v>92</v>
      </c>
      <c r="D3178" s="29">
        <v>45529</v>
      </c>
      <c r="E3178">
        <v>0</v>
      </c>
      <c r="F3178">
        <v>0</v>
      </c>
      <c r="G3178">
        <v>0</v>
      </c>
      <c r="H3178">
        <v>0</v>
      </c>
      <c r="L3178">
        <v>232.512292</v>
      </c>
      <c r="R3178">
        <v>638.34031500000003</v>
      </c>
      <c r="S3178" t="s">
        <v>204</v>
      </c>
      <c r="T3178" s="247">
        <v>45239.333749999998</v>
      </c>
    </row>
    <row r="3179" spans="1:20" x14ac:dyDescent="0.35">
      <c r="A3179" t="s">
        <v>104</v>
      </c>
      <c r="B3179" t="s">
        <v>105</v>
      </c>
      <c r="C3179" t="s">
        <v>92</v>
      </c>
      <c r="D3179" s="29">
        <v>45530</v>
      </c>
      <c r="E3179">
        <v>0</v>
      </c>
      <c r="F3179">
        <v>0</v>
      </c>
      <c r="G3179">
        <v>0</v>
      </c>
      <c r="H3179">
        <v>0</v>
      </c>
      <c r="L3179">
        <v>232.512292</v>
      </c>
      <c r="R3179">
        <v>638.34031500000003</v>
      </c>
      <c r="S3179" t="s">
        <v>204</v>
      </c>
      <c r="T3179" s="247">
        <v>45239.333749999998</v>
      </c>
    </row>
    <row r="3180" spans="1:20" x14ac:dyDescent="0.35">
      <c r="A3180" t="s">
        <v>104</v>
      </c>
      <c r="B3180" t="s">
        <v>105</v>
      </c>
      <c r="C3180" t="s">
        <v>92</v>
      </c>
      <c r="D3180" s="29">
        <v>45531</v>
      </c>
      <c r="E3180">
        <v>0</v>
      </c>
      <c r="F3180">
        <v>0</v>
      </c>
      <c r="G3180">
        <v>0</v>
      </c>
      <c r="H3180">
        <v>0</v>
      </c>
      <c r="L3180">
        <v>232.512292</v>
      </c>
      <c r="R3180">
        <v>638.34031500000003</v>
      </c>
      <c r="S3180" t="s">
        <v>204</v>
      </c>
      <c r="T3180" s="247">
        <v>45239.333749999998</v>
      </c>
    </row>
    <row r="3181" spans="1:20" x14ac:dyDescent="0.35">
      <c r="A3181" t="s">
        <v>104</v>
      </c>
      <c r="B3181" t="s">
        <v>105</v>
      </c>
      <c r="C3181" t="s">
        <v>92</v>
      </c>
      <c r="D3181" s="29">
        <v>45532</v>
      </c>
      <c r="E3181">
        <v>0</v>
      </c>
      <c r="F3181">
        <v>0</v>
      </c>
      <c r="G3181">
        <v>0</v>
      </c>
      <c r="H3181">
        <v>0</v>
      </c>
      <c r="L3181">
        <v>232.512292</v>
      </c>
      <c r="R3181">
        <v>638.34031500000003</v>
      </c>
      <c r="S3181" t="s">
        <v>204</v>
      </c>
      <c r="T3181" s="247">
        <v>45239.333749999998</v>
      </c>
    </row>
    <row r="3182" spans="1:20" x14ac:dyDescent="0.35">
      <c r="A3182" t="s">
        <v>104</v>
      </c>
      <c r="B3182" t="s">
        <v>105</v>
      </c>
      <c r="C3182" t="s">
        <v>92</v>
      </c>
      <c r="D3182" s="29">
        <v>45533</v>
      </c>
      <c r="E3182">
        <v>0</v>
      </c>
      <c r="F3182">
        <v>0</v>
      </c>
      <c r="G3182">
        <v>0</v>
      </c>
      <c r="H3182">
        <v>0</v>
      </c>
      <c r="L3182">
        <v>232.512292</v>
      </c>
      <c r="R3182">
        <v>638.34031500000003</v>
      </c>
      <c r="S3182" t="s">
        <v>204</v>
      </c>
      <c r="T3182" s="247">
        <v>45239.333761574075</v>
      </c>
    </row>
    <row r="3183" spans="1:20" x14ac:dyDescent="0.35">
      <c r="A3183" t="s">
        <v>104</v>
      </c>
      <c r="B3183" t="s">
        <v>105</v>
      </c>
      <c r="C3183" t="s">
        <v>92</v>
      </c>
      <c r="D3183" s="29">
        <v>45534</v>
      </c>
      <c r="E3183">
        <v>0</v>
      </c>
      <c r="F3183">
        <v>0</v>
      </c>
      <c r="G3183">
        <v>0</v>
      </c>
      <c r="H3183">
        <v>0</v>
      </c>
      <c r="L3183">
        <v>232.512292</v>
      </c>
      <c r="R3183">
        <v>638.34031500000003</v>
      </c>
      <c r="S3183" t="s">
        <v>204</v>
      </c>
      <c r="T3183" s="247">
        <v>45239.333761574075</v>
      </c>
    </row>
    <row r="3184" spans="1:20" x14ac:dyDescent="0.35">
      <c r="A3184" t="s">
        <v>104</v>
      </c>
      <c r="B3184" t="s">
        <v>105</v>
      </c>
      <c r="C3184" t="s">
        <v>92</v>
      </c>
      <c r="D3184" s="29">
        <v>45535</v>
      </c>
      <c r="E3184">
        <v>0</v>
      </c>
      <c r="F3184">
        <v>0</v>
      </c>
      <c r="G3184">
        <v>0</v>
      </c>
      <c r="H3184">
        <v>0</v>
      </c>
      <c r="L3184">
        <v>232.512292</v>
      </c>
      <c r="R3184">
        <v>638.34031500000003</v>
      </c>
      <c r="S3184" t="s">
        <v>204</v>
      </c>
      <c r="T3184" s="247">
        <v>45239.333761574075</v>
      </c>
    </row>
    <row r="3185" spans="1:20" x14ac:dyDescent="0.35">
      <c r="A3185" t="s">
        <v>104</v>
      </c>
      <c r="B3185" t="s">
        <v>105</v>
      </c>
      <c r="C3185" t="s">
        <v>92</v>
      </c>
      <c r="D3185" s="29">
        <v>45536</v>
      </c>
      <c r="E3185">
        <v>0</v>
      </c>
      <c r="F3185">
        <v>0</v>
      </c>
      <c r="G3185">
        <v>0</v>
      </c>
      <c r="H3185">
        <v>0</v>
      </c>
      <c r="L3185">
        <v>232.512292</v>
      </c>
      <c r="R3185">
        <v>638.34031500000003</v>
      </c>
      <c r="S3185" t="s">
        <v>204</v>
      </c>
      <c r="T3185" s="247">
        <v>45239.333761574075</v>
      </c>
    </row>
    <row r="3186" spans="1:20" x14ac:dyDescent="0.35">
      <c r="A3186" t="s">
        <v>104</v>
      </c>
      <c r="B3186" t="s">
        <v>105</v>
      </c>
      <c r="C3186" t="s">
        <v>92</v>
      </c>
      <c r="D3186" s="29">
        <v>45537</v>
      </c>
      <c r="E3186">
        <v>0</v>
      </c>
      <c r="F3186">
        <v>0</v>
      </c>
      <c r="G3186">
        <v>0</v>
      </c>
      <c r="H3186">
        <v>0</v>
      </c>
      <c r="L3186">
        <v>232.512292</v>
      </c>
      <c r="R3186">
        <v>638.34031500000003</v>
      </c>
      <c r="S3186" t="s">
        <v>204</v>
      </c>
      <c r="T3186" s="247">
        <v>45239.333749999998</v>
      </c>
    </row>
    <row r="3187" spans="1:20" x14ac:dyDescent="0.35">
      <c r="A3187" t="s">
        <v>104</v>
      </c>
      <c r="B3187" t="s">
        <v>105</v>
      </c>
      <c r="C3187" t="s">
        <v>92</v>
      </c>
      <c r="D3187" s="29">
        <v>45538</v>
      </c>
      <c r="E3187">
        <v>0</v>
      </c>
      <c r="F3187">
        <v>0</v>
      </c>
      <c r="G3187">
        <v>0</v>
      </c>
      <c r="H3187">
        <v>0</v>
      </c>
      <c r="L3187">
        <v>232.512292</v>
      </c>
      <c r="R3187">
        <v>638.34031500000003</v>
      </c>
      <c r="S3187" t="s">
        <v>204</v>
      </c>
      <c r="T3187" s="247">
        <v>45239.333749999998</v>
      </c>
    </row>
    <row r="3188" spans="1:20" x14ac:dyDescent="0.35">
      <c r="A3188" t="s">
        <v>104</v>
      </c>
      <c r="B3188" t="s">
        <v>105</v>
      </c>
      <c r="C3188" t="s">
        <v>92</v>
      </c>
      <c r="D3188" s="29">
        <v>45539</v>
      </c>
      <c r="E3188">
        <v>0</v>
      </c>
      <c r="F3188">
        <v>0</v>
      </c>
      <c r="G3188">
        <v>0</v>
      </c>
      <c r="H3188">
        <v>0</v>
      </c>
      <c r="L3188">
        <v>232.512292</v>
      </c>
      <c r="R3188">
        <v>638.34031500000003</v>
      </c>
      <c r="S3188" t="s">
        <v>204</v>
      </c>
      <c r="T3188" s="247">
        <v>45239.333761574075</v>
      </c>
    </row>
    <row r="3189" spans="1:20" x14ac:dyDescent="0.35">
      <c r="A3189" t="s">
        <v>104</v>
      </c>
      <c r="B3189" t="s">
        <v>105</v>
      </c>
      <c r="C3189" t="s">
        <v>92</v>
      </c>
      <c r="D3189" s="29">
        <v>45540</v>
      </c>
      <c r="E3189">
        <v>0</v>
      </c>
      <c r="F3189">
        <v>0</v>
      </c>
      <c r="G3189">
        <v>0</v>
      </c>
      <c r="H3189">
        <v>0</v>
      </c>
      <c r="L3189">
        <v>232.512292</v>
      </c>
      <c r="R3189">
        <v>638.34031500000003</v>
      </c>
      <c r="S3189" t="s">
        <v>204</v>
      </c>
      <c r="T3189" s="247">
        <v>45239.333749999998</v>
      </c>
    </row>
    <row r="3190" spans="1:20" x14ac:dyDescent="0.35">
      <c r="A3190" t="s">
        <v>104</v>
      </c>
      <c r="B3190" t="s">
        <v>105</v>
      </c>
      <c r="C3190" t="s">
        <v>92</v>
      </c>
      <c r="D3190" s="29">
        <v>45541</v>
      </c>
      <c r="E3190">
        <v>0</v>
      </c>
      <c r="F3190">
        <v>0</v>
      </c>
      <c r="G3190">
        <v>0</v>
      </c>
      <c r="H3190">
        <v>0</v>
      </c>
      <c r="L3190">
        <v>232.512292</v>
      </c>
      <c r="R3190">
        <v>638.34031500000003</v>
      </c>
      <c r="S3190" t="s">
        <v>204</v>
      </c>
      <c r="T3190" s="247">
        <v>45239.333749999998</v>
      </c>
    </row>
    <row r="3191" spans="1:20" x14ac:dyDescent="0.35">
      <c r="A3191" t="s">
        <v>104</v>
      </c>
      <c r="B3191" t="s">
        <v>105</v>
      </c>
      <c r="C3191" t="s">
        <v>92</v>
      </c>
      <c r="D3191" s="29">
        <v>45542</v>
      </c>
      <c r="E3191">
        <v>0</v>
      </c>
      <c r="F3191">
        <v>0</v>
      </c>
      <c r="G3191">
        <v>0</v>
      </c>
      <c r="H3191">
        <v>0</v>
      </c>
      <c r="L3191">
        <v>232.512292</v>
      </c>
      <c r="R3191">
        <v>638.34031500000003</v>
      </c>
      <c r="S3191" t="s">
        <v>204</v>
      </c>
      <c r="T3191" s="247">
        <v>45239.333749999998</v>
      </c>
    </row>
    <row r="3192" spans="1:20" x14ac:dyDescent="0.35">
      <c r="A3192" t="s">
        <v>104</v>
      </c>
      <c r="B3192" t="s">
        <v>105</v>
      </c>
      <c r="C3192" t="s">
        <v>92</v>
      </c>
      <c r="D3192" s="29">
        <v>45543</v>
      </c>
      <c r="E3192">
        <v>0</v>
      </c>
      <c r="F3192">
        <v>0</v>
      </c>
      <c r="G3192">
        <v>0</v>
      </c>
      <c r="H3192">
        <v>0</v>
      </c>
      <c r="L3192">
        <v>232.512292</v>
      </c>
      <c r="R3192">
        <v>638.34031500000003</v>
      </c>
      <c r="S3192" t="s">
        <v>204</v>
      </c>
      <c r="T3192" s="247">
        <v>45239.333761574075</v>
      </c>
    </row>
    <row r="3193" spans="1:20" x14ac:dyDescent="0.35">
      <c r="A3193" t="s">
        <v>104</v>
      </c>
      <c r="B3193" t="s">
        <v>105</v>
      </c>
      <c r="C3193" t="s">
        <v>92</v>
      </c>
      <c r="D3193" s="29">
        <v>45544</v>
      </c>
      <c r="E3193">
        <v>0</v>
      </c>
      <c r="F3193">
        <v>0</v>
      </c>
      <c r="G3193">
        <v>0</v>
      </c>
      <c r="H3193">
        <v>0</v>
      </c>
      <c r="L3193">
        <v>232.512292</v>
      </c>
      <c r="R3193">
        <v>638.34031500000003</v>
      </c>
      <c r="S3193" t="s">
        <v>204</v>
      </c>
      <c r="T3193" s="247">
        <v>45239.333761574075</v>
      </c>
    </row>
    <row r="3194" spans="1:20" x14ac:dyDescent="0.35">
      <c r="A3194" t="s">
        <v>104</v>
      </c>
      <c r="B3194" t="s">
        <v>105</v>
      </c>
      <c r="C3194" t="s">
        <v>92</v>
      </c>
      <c r="D3194" s="29">
        <v>45545</v>
      </c>
      <c r="E3194">
        <v>0</v>
      </c>
      <c r="F3194">
        <v>0</v>
      </c>
      <c r="G3194">
        <v>0</v>
      </c>
      <c r="H3194">
        <v>0</v>
      </c>
      <c r="L3194">
        <v>232.512292</v>
      </c>
      <c r="R3194">
        <v>638.34031500000003</v>
      </c>
      <c r="S3194" t="s">
        <v>204</v>
      </c>
      <c r="T3194" s="247">
        <v>45239.333761574075</v>
      </c>
    </row>
    <row r="3195" spans="1:20" x14ac:dyDescent="0.35">
      <c r="A3195" t="s">
        <v>104</v>
      </c>
      <c r="B3195" t="s">
        <v>105</v>
      </c>
      <c r="C3195" t="s">
        <v>92</v>
      </c>
      <c r="D3195" s="29">
        <v>45546</v>
      </c>
      <c r="E3195">
        <v>0</v>
      </c>
      <c r="F3195">
        <v>0</v>
      </c>
      <c r="G3195">
        <v>0</v>
      </c>
      <c r="H3195">
        <v>0</v>
      </c>
      <c r="L3195">
        <v>232.512292</v>
      </c>
      <c r="R3195">
        <v>638.34031500000003</v>
      </c>
      <c r="S3195" t="s">
        <v>204</v>
      </c>
      <c r="T3195" s="247">
        <v>45239.333761574075</v>
      </c>
    </row>
    <row r="3196" spans="1:20" x14ac:dyDescent="0.35">
      <c r="A3196" t="s">
        <v>104</v>
      </c>
      <c r="B3196" t="s">
        <v>105</v>
      </c>
      <c r="C3196" t="s">
        <v>92</v>
      </c>
      <c r="D3196" s="29">
        <v>45547</v>
      </c>
      <c r="E3196">
        <v>0</v>
      </c>
      <c r="F3196">
        <v>0</v>
      </c>
      <c r="G3196">
        <v>0</v>
      </c>
      <c r="H3196">
        <v>0</v>
      </c>
      <c r="L3196">
        <v>232.512292</v>
      </c>
      <c r="R3196">
        <v>638.34031500000003</v>
      </c>
      <c r="S3196" t="s">
        <v>204</v>
      </c>
      <c r="T3196" s="247">
        <v>45239.333761574075</v>
      </c>
    </row>
    <row r="3197" spans="1:20" x14ac:dyDescent="0.35">
      <c r="A3197" t="s">
        <v>104</v>
      </c>
      <c r="B3197" t="s">
        <v>105</v>
      </c>
      <c r="C3197" t="s">
        <v>92</v>
      </c>
      <c r="D3197" s="29">
        <v>45548</v>
      </c>
      <c r="E3197">
        <v>0</v>
      </c>
      <c r="F3197">
        <v>0</v>
      </c>
      <c r="G3197">
        <v>0</v>
      </c>
      <c r="H3197">
        <v>0</v>
      </c>
      <c r="L3197">
        <v>232.512292</v>
      </c>
      <c r="R3197">
        <v>638.34031500000003</v>
      </c>
      <c r="S3197" t="s">
        <v>204</v>
      </c>
      <c r="T3197" s="247">
        <v>45239.333761574075</v>
      </c>
    </row>
    <row r="3198" spans="1:20" x14ac:dyDescent="0.35">
      <c r="A3198" t="s">
        <v>104</v>
      </c>
      <c r="B3198" t="s">
        <v>105</v>
      </c>
      <c r="C3198" t="s">
        <v>92</v>
      </c>
      <c r="D3198" s="29">
        <v>45549</v>
      </c>
      <c r="E3198">
        <v>0</v>
      </c>
      <c r="F3198">
        <v>0</v>
      </c>
      <c r="G3198">
        <v>0</v>
      </c>
      <c r="H3198">
        <v>0</v>
      </c>
      <c r="L3198">
        <v>232.512292</v>
      </c>
      <c r="R3198">
        <v>638.34031500000003</v>
      </c>
      <c r="S3198" t="s">
        <v>204</v>
      </c>
      <c r="T3198" s="247">
        <v>45239.333761574075</v>
      </c>
    </row>
    <row r="3199" spans="1:20" x14ac:dyDescent="0.35">
      <c r="A3199" t="s">
        <v>104</v>
      </c>
      <c r="B3199" t="s">
        <v>105</v>
      </c>
      <c r="C3199" t="s">
        <v>92</v>
      </c>
      <c r="D3199" s="29">
        <v>45550</v>
      </c>
      <c r="E3199">
        <v>0</v>
      </c>
      <c r="F3199">
        <v>0</v>
      </c>
      <c r="G3199">
        <v>0</v>
      </c>
      <c r="H3199">
        <v>0</v>
      </c>
      <c r="L3199">
        <v>232.512292</v>
      </c>
      <c r="R3199">
        <v>638.34031500000003</v>
      </c>
      <c r="S3199" t="s">
        <v>204</v>
      </c>
      <c r="T3199" s="247">
        <v>45239.333761574075</v>
      </c>
    </row>
    <row r="3200" spans="1:20" x14ac:dyDescent="0.35">
      <c r="A3200" t="s">
        <v>104</v>
      </c>
      <c r="B3200" t="s">
        <v>105</v>
      </c>
      <c r="C3200" t="s">
        <v>92</v>
      </c>
      <c r="D3200" s="29">
        <v>45551</v>
      </c>
      <c r="E3200">
        <v>0</v>
      </c>
      <c r="F3200">
        <v>0</v>
      </c>
      <c r="G3200">
        <v>0</v>
      </c>
      <c r="H3200">
        <v>0</v>
      </c>
      <c r="L3200">
        <v>232.512292</v>
      </c>
      <c r="R3200">
        <v>638.34031500000003</v>
      </c>
      <c r="S3200" t="s">
        <v>204</v>
      </c>
      <c r="T3200" s="247">
        <v>45239.333761574075</v>
      </c>
    </row>
    <row r="3201" spans="1:20" x14ac:dyDescent="0.35">
      <c r="A3201" t="s">
        <v>104</v>
      </c>
      <c r="B3201" t="s">
        <v>105</v>
      </c>
      <c r="C3201" t="s">
        <v>92</v>
      </c>
      <c r="D3201" s="29">
        <v>45552</v>
      </c>
      <c r="E3201">
        <v>0</v>
      </c>
      <c r="F3201">
        <v>0</v>
      </c>
      <c r="G3201">
        <v>0</v>
      </c>
      <c r="H3201">
        <v>0</v>
      </c>
      <c r="L3201">
        <v>232.512292</v>
      </c>
      <c r="R3201">
        <v>638.34031500000003</v>
      </c>
      <c r="S3201" t="s">
        <v>204</v>
      </c>
      <c r="T3201" s="247">
        <v>45239.333761574075</v>
      </c>
    </row>
    <row r="3202" spans="1:20" x14ac:dyDescent="0.35">
      <c r="A3202" t="s">
        <v>104</v>
      </c>
      <c r="B3202" t="s">
        <v>105</v>
      </c>
      <c r="C3202" t="s">
        <v>92</v>
      </c>
      <c r="D3202" s="29">
        <v>45553</v>
      </c>
      <c r="E3202">
        <v>0</v>
      </c>
      <c r="F3202">
        <v>0</v>
      </c>
      <c r="G3202">
        <v>0</v>
      </c>
      <c r="H3202">
        <v>0</v>
      </c>
      <c r="L3202">
        <v>232.512292</v>
      </c>
      <c r="R3202">
        <v>638.34031500000003</v>
      </c>
      <c r="S3202" t="s">
        <v>204</v>
      </c>
      <c r="T3202" s="247">
        <v>45239.333761574075</v>
      </c>
    </row>
    <row r="3203" spans="1:20" x14ac:dyDescent="0.35">
      <c r="A3203" t="s">
        <v>104</v>
      </c>
      <c r="B3203" t="s">
        <v>105</v>
      </c>
      <c r="C3203" t="s">
        <v>92</v>
      </c>
      <c r="D3203" s="29">
        <v>45554</v>
      </c>
      <c r="E3203">
        <v>0</v>
      </c>
      <c r="F3203">
        <v>0</v>
      </c>
      <c r="G3203">
        <v>0</v>
      </c>
      <c r="H3203">
        <v>0</v>
      </c>
      <c r="L3203">
        <v>232.512292</v>
      </c>
      <c r="R3203">
        <v>638.34031500000003</v>
      </c>
      <c r="S3203" t="s">
        <v>204</v>
      </c>
      <c r="T3203" s="247">
        <v>45239.333761574075</v>
      </c>
    </row>
    <row r="3204" spans="1:20" x14ac:dyDescent="0.35">
      <c r="A3204" t="s">
        <v>104</v>
      </c>
      <c r="B3204" t="s">
        <v>105</v>
      </c>
      <c r="C3204" t="s">
        <v>92</v>
      </c>
      <c r="D3204" s="29">
        <v>45555</v>
      </c>
      <c r="E3204">
        <v>0</v>
      </c>
      <c r="F3204">
        <v>0</v>
      </c>
      <c r="G3204">
        <v>0</v>
      </c>
      <c r="H3204">
        <v>0</v>
      </c>
      <c r="L3204">
        <v>232.512292</v>
      </c>
      <c r="R3204">
        <v>638.34031500000003</v>
      </c>
      <c r="S3204" t="s">
        <v>204</v>
      </c>
      <c r="T3204" s="247">
        <v>45239.333761574075</v>
      </c>
    </row>
    <row r="3205" spans="1:20" x14ac:dyDescent="0.35">
      <c r="A3205" t="s">
        <v>104</v>
      </c>
      <c r="B3205" t="s">
        <v>105</v>
      </c>
      <c r="C3205" t="s">
        <v>92</v>
      </c>
      <c r="D3205" s="29">
        <v>45556</v>
      </c>
      <c r="E3205">
        <v>0</v>
      </c>
      <c r="F3205">
        <v>0</v>
      </c>
      <c r="G3205">
        <v>0</v>
      </c>
      <c r="H3205">
        <v>0</v>
      </c>
      <c r="L3205">
        <v>232.512292</v>
      </c>
      <c r="R3205">
        <v>638.34031500000003</v>
      </c>
      <c r="S3205" t="s">
        <v>204</v>
      </c>
      <c r="T3205" s="247">
        <v>45239.333761574075</v>
      </c>
    </row>
    <row r="3206" spans="1:20" x14ac:dyDescent="0.35">
      <c r="A3206" t="s">
        <v>104</v>
      </c>
      <c r="B3206" t="s">
        <v>105</v>
      </c>
      <c r="C3206" t="s">
        <v>92</v>
      </c>
      <c r="D3206" s="29">
        <v>45557</v>
      </c>
      <c r="E3206">
        <v>0</v>
      </c>
      <c r="F3206">
        <v>0</v>
      </c>
      <c r="G3206">
        <v>0</v>
      </c>
      <c r="H3206">
        <v>0</v>
      </c>
      <c r="L3206">
        <v>232.512292</v>
      </c>
      <c r="R3206">
        <v>638.34031500000003</v>
      </c>
      <c r="S3206" t="s">
        <v>204</v>
      </c>
      <c r="T3206" s="247">
        <v>45239.333761574075</v>
      </c>
    </row>
    <row r="3207" spans="1:20" x14ac:dyDescent="0.35">
      <c r="A3207" t="s">
        <v>104</v>
      </c>
      <c r="B3207" t="s">
        <v>105</v>
      </c>
      <c r="C3207" t="s">
        <v>92</v>
      </c>
      <c r="D3207" s="29">
        <v>45558</v>
      </c>
      <c r="E3207">
        <v>0</v>
      </c>
      <c r="F3207">
        <v>0</v>
      </c>
      <c r="G3207">
        <v>0</v>
      </c>
      <c r="H3207">
        <v>0</v>
      </c>
      <c r="L3207">
        <v>232.512292</v>
      </c>
      <c r="R3207">
        <v>638.34031500000003</v>
      </c>
      <c r="S3207" t="s">
        <v>204</v>
      </c>
      <c r="T3207" s="247">
        <v>45239.333761574075</v>
      </c>
    </row>
    <row r="3208" spans="1:20" x14ac:dyDescent="0.35">
      <c r="A3208" t="s">
        <v>104</v>
      </c>
      <c r="B3208" t="s">
        <v>105</v>
      </c>
      <c r="C3208" t="s">
        <v>92</v>
      </c>
      <c r="D3208" s="29">
        <v>45559</v>
      </c>
      <c r="E3208">
        <v>0</v>
      </c>
      <c r="F3208">
        <v>0</v>
      </c>
      <c r="G3208">
        <v>0</v>
      </c>
      <c r="H3208">
        <v>0</v>
      </c>
      <c r="L3208">
        <v>232.512292</v>
      </c>
      <c r="R3208">
        <v>638.34031500000003</v>
      </c>
      <c r="S3208" t="s">
        <v>204</v>
      </c>
      <c r="T3208" s="247">
        <v>45239.333761574075</v>
      </c>
    </row>
    <row r="3209" spans="1:20" x14ac:dyDescent="0.35">
      <c r="A3209" t="s">
        <v>104</v>
      </c>
      <c r="B3209" t="s">
        <v>105</v>
      </c>
      <c r="C3209" t="s">
        <v>92</v>
      </c>
      <c r="D3209" s="29">
        <v>45560</v>
      </c>
      <c r="E3209">
        <v>0</v>
      </c>
      <c r="F3209">
        <v>0</v>
      </c>
      <c r="G3209">
        <v>0</v>
      </c>
      <c r="H3209">
        <v>0</v>
      </c>
      <c r="L3209">
        <v>232.512292</v>
      </c>
      <c r="R3209">
        <v>638.34031500000003</v>
      </c>
      <c r="S3209" t="s">
        <v>204</v>
      </c>
      <c r="T3209" s="247">
        <v>45239.333761574075</v>
      </c>
    </row>
    <row r="3210" spans="1:20" x14ac:dyDescent="0.35">
      <c r="A3210" t="s">
        <v>104</v>
      </c>
      <c r="B3210" t="s">
        <v>105</v>
      </c>
      <c r="C3210" t="s">
        <v>92</v>
      </c>
      <c r="D3210" s="29">
        <v>45561</v>
      </c>
      <c r="E3210">
        <v>0</v>
      </c>
      <c r="F3210">
        <v>0</v>
      </c>
      <c r="G3210">
        <v>0</v>
      </c>
      <c r="H3210">
        <v>0</v>
      </c>
      <c r="L3210">
        <v>232.512292</v>
      </c>
      <c r="R3210">
        <v>638.34031500000003</v>
      </c>
      <c r="S3210" t="s">
        <v>204</v>
      </c>
      <c r="T3210" s="247">
        <v>45239.333761574075</v>
      </c>
    </row>
    <row r="3211" spans="1:20" x14ac:dyDescent="0.35">
      <c r="A3211" t="s">
        <v>104</v>
      </c>
      <c r="B3211" t="s">
        <v>105</v>
      </c>
      <c r="C3211" t="s">
        <v>92</v>
      </c>
      <c r="D3211" s="29">
        <v>45562</v>
      </c>
      <c r="E3211">
        <v>0</v>
      </c>
      <c r="F3211">
        <v>0</v>
      </c>
      <c r="G3211">
        <v>0</v>
      </c>
      <c r="H3211">
        <v>0</v>
      </c>
      <c r="L3211">
        <v>232.512292</v>
      </c>
      <c r="R3211">
        <v>638.34031500000003</v>
      </c>
      <c r="S3211" t="s">
        <v>204</v>
      </c>
      <c r="T3211" s="247">
        <v>45239.333761574075</v>
      </c>
    </row>
    <row r="3212" spans="1:20" x14ac:dyDescent="0.35">
      <c r="A3212" t="s">
        <v>104</v>
      </c>
      <c r="B3212" t="s">
        <v>105</v>
      </c>
      <c r="C3212" t="s">
        <v>92</v>
      </c>
      <c r="D3212" s="29">
        <v>45563</v>
      </c>
      <c r="E3212">
        <v>0</v>
      </c>
      <c r="F3212">
        <v>0</v>
      </c>
      <c r="G3212">
        <v>0</v>
      </c>
      <c r="H3212">
        <v>0</v>
      </c>
      <c r="L3212">
        <v>232.512292</v>
      </c>
      <c r="R3212">
        <v>638.34031500000003</v>
      </c>
      <c r="S3212" t="s">
        <v>204</v>
      </c>
      <c r="T3212" s="247">
        <v>45239.333761574075</v>
      </c>
    </row>
    <row r="3213" spans="1:20" x14ac:dyDescent="0.35">
      <c r="A3213" t="s">
        <v>104</v>
      </c>
      <c r="B3213" t="s">
        <v>105</v>
      </c>
      <c r="C3213" t="s">
        <v>92</v>
      </c>
      <c r="D3213" s="29">
        <v>45564</v>
      </c>
      <c r="E3213">
        <v>0</v>
      </c>
      <c r="F3213">
        <v>0</v>
      </c>
      <c r="G3213">
        <v>0</v>
      </c>
      <c r="H3213">
        <v>0</v>
      </c>
      <c r="L3213">
        <v>232.512292</v>
      </c>
      <c r="R3213">
        <v>638.34031500000003</v>
      </c>
      <c r="S3213" t="s">
        <v>204</v>
      </c>
      <c r="T3213" s="247">
        <v>45239.333761574075</v>
      </c>
    </row>
    <row r="3214" spans="1:20" x14ac:dyDescent="0.35">
      <c r="A3214" t="s">
        <v>104</v>
      </c>
      <c r="B3214" t="s">
        <v>105</v>
      </c>
      <c r="C3214" t="s">
        <v>92</v>
      </c>
      <c r="D3214" s="29">
        <v>45565</v>
      </c>
      <c r="E3214">
        <v>0</v>
      </c>
      <c r="F3214">
        <v>0</v>
      </c>
      <c r="G3214">
        <v>0</v>
      </c>
      <c r="H3214">
        <v>0</v>
      </c>
      <c r="L3214">
        <v>232.512292</v>
      </c>
      <c r="R3214">
        <v>638.34031500000003</v>
      </c>
      <c r="S3214" t="s">
        <v>204</v>
      </c>
      <c r="T3214" s="247">
        <v>45239.333761574075</v>
      </c>
    </row>
    <row r="3215" spans="1:20" x14ac:dyDescent="0.35">
      <c r="A3215" t="s">
        <v>104</v>
      </c>
      <c r="B3215" t="s">
        <v>105</v>
      </c>
      <c r="C3215" t="s">
        <v>92</v>
      </c>
      <c r="D3215" s="29">
        <v>45566</v>
      </c>
      <c r="E3215">
        <v>0</v>
      </c>
      <c r="F3215">
        <v>0</v>
      </c>
      <c r="G3215">
        <v>0</v>
      </c>
      <c r="H3215">
        <v>0</v>
      </c>
      <c r="L3215">
        <v>232.512269</v>
      </c>
      <c r="R3215">
        <v>638.34031500000003</v>
      </c>
      <c r="S3215" t="s">
        <v>204</v>
      </c>
      <c r="T3215" s="247">
        <v>45261.313530092593</v>
      </c>
    </row>
    <row r="3216" spans="1:20" x14ac:dyDescent="0.35">
      <c r="A3216" t="s">
        <v>104</v>
      </c>
      <c r="B3216" t="s">
        <v>105</v>
      </c>
      <c r="C3216" t="s">
        <v>92</v>
      </c>
      <c r="D3216" s="29">
        <v>45567</v>
      </c>
      <c r="E3216">
        <v>0</v>
      </c>
      <c r="F3216">
        <v>0</v>
      </c>
      <c r="G3216">
        <v>0</v>
      </c>
      <c r="H3216">
        <v>0</v>
      </c>
      <c r="L3216">
        <v>232.512269</v>
      </c>
      <c r="R3216">
        <v>638.34031500000003</v>
      </c>
      <c r="S3216" t="s">
        <v>204</v>
      </c>
      <c r="T3216" s="247">
        <v>45261.313715277778</v>
      </c>
    </row>
    <row r="3217" spans="1:20" x14ac:dyDescent="0.35">
      <c r="A3217" t="s">
        <v>104</v>
      </c>
      <c r="B3217" t="s">
        <v>105</v>
      </c>
      <c r="C3217" t="s">
        <v>92</v>
      </c>
      <c r="D3217" s="29">
        <v>45568</v>
      </c>
      <c r="E3217">
        <v>0</v>
      </c>
      <c r="F3217">
        <v>0</v>
      </c>
      <c r="G3217">
        <v>0</v>
      </c>
      <c r="H3217">
        <v>0</v>
      </c>
      <c r="L3217">
        <v>232.512269</v>
      </c>
      <c r="R3217">
        <v>638.34031500000003</v>
      </c>
      <c r="S3217" t="s">
        <v>204</v>
      </c>
      <c r="T3217" s="247">
        <v>45261.313750000001</v>
      </c>
    </row>
    <row r="3218" spans="1:20" x14ac:dyDescent="0.35">
      <c r="A3218" t="s">
        <v>104</v>
      </c>
      <c r="B3218" t="s">
        <v>105</v>
      </c>
      <c r="C3218" t="s">
        <v>92</v>
      </c>
      <c r="D3218" s="29">
        <v>45569</v>
      </c>
      <c r="E3218">
        <v>0</v>
      </c>
      <c r="F3218">
        <v>0</v>
      </c>
      <c r="G3218">
        <v>0</v>
      </c>
      <c r="H3218">
        <v>0</v>
      </c>
      <c r="L3218">
        <v>232.512269</v>
      </c>
      <c r="R3218">
        <v>638.34031500000003</v>
      </c>
      <c r="S3218" t="s">
        <v>204</v>
      </c>
      <c r="T3218" s="247">
        <v>45261.313773148147</v>
      </c>
    </row>
    <row r="3219" spans="1:20" x14ac:dyDescent="0.35">
      <c r="A3219" t="s">
        <v>104</v>
      </c>
      <c r="B3219" t="s">
        <v>105</v>
      </c>
      <c r="C3219" t="s">
        <v>92</v>
      </c>
      <c r="D3219" s="29">
        <v>45570</v>
      </c>
      <c r="E3219">
        <v>0</v>
      </c>
      <c r="F3219">
        <v>0</v>
      </c>
      <c r="G3219">
        <v>0</v>
      </c>
      <c r="H3219">
        <v>0</v>
      </c>
      <c r="L3219">
        <v>232.512269</v>
      </c>
      <c r="R3219">
        <v>638.34031500000003</v>
      </c>
      <c r="S3219" t="s">
        <v>204</v>
      </c>
      <c r="T3219" s="247">
        <v>45261.313784722224</v>
      </c>
    </row>
    <row r="3220" spans="1:20" x14ac:dyDescent="0.35">
      <c r="A3220" t="s">
        <v>104</v>
      </c>
      <c r="B3220" t="s">
        <v>105</v>
      </c>
      <c r="C3220" t="s">
        <v>92</v>
      </c>
      <c r="D3220" s="29">
        <v>45571</v>
      </c>
      <c r="E3220">
        <v>0</v>
      </c>
      <c r="F3220">
        <v>0</v>
      </c>
      <c r="G3220">
        <v>0</v>
      </c>
      <c r="H3220">
        <v>0</v>
      </c>
      <c r="L3220">
        <v>232.512269</v>
      </c>
      <c r="R3220">
        <v>638.34031500000003</v>
      </c>
      <c r="S3220" t="s">
        <v>204</v>
      </c>
      <c r="T3220" s="247">
        <v>45261.313807870371</v>
      </c>
    </row>
    <row r="3221" spans="1:20" x14ac:dyDescent="0.35">
      <c r="A3221" t="s">
        <v>104</v>
      </c>
      <c r="B3221" t="s">
        <v>105</v>
      </c>
      <c r="C3221" t="s">
        <v>92</v>
      </c>
      <c r="D3221" s="29">
        <v>45572</v>
      </c>
      <c r="E3221">
        <v>0</v>
      </c>
      <c r="F3221">
        <v>0</v>
      </c>
      <c r="G3221">
        <v>0</v>
      </c>
      <c r="H3221">
        <v>0</v>
      </c>
      <c r="L3221">
        <v>232.512269</v>
      </c>
      <c r="R3221">
        <v>638.34031500000003</v>
      </c>
      <c r="S3221" t="s">
        <v>204</v>
      </c>
      <c r="T3221" s="247">
        <v>45261.313819444447</v>
      </c>
    </row>
    <row r="3222" spans="1:20" x14ac:dyDescent="0.35">
      <c r="A3222" t="s">
        <v>104</v>
      </c>
      <c r="B3222" t="s">
        <v>105</v>
      </c>
      <c r="C3222" t="s">
        <v>92</v>
      </c>
      <c r="D3222" s="29">
        <v>45573</v>
      </c>
      <c r="E3222">
        <v>0</v>
      </c>
      <c r="F3222">
        <v>0</v>
      </c>
      <c r="G3222">
        <v>0</v>
      </c>
      <c r="H3222">
        <v>0</v>
      </c>
      <c r="L3222">
        <v>232.512269</v>
      </c>
      <c r="R3222">
        <v>638.34031500000003</v>
      </c>
      <c r="S3222" t="s">
        <v>204</v>
      </c>
      <c r="T3222" s="247">
        <v>45261.313842592594</v>
      </c>
    </row>
    <row r="3223" spans="1:20" x14ac:dyDescent="0.35">
      <c r="A3223" t="s">
        <v>104</v>
      </c>
      <c r="B3223" t="s">
        <v>105</v>
      </c>
      <c r="C3223" t="s">
        <v>92</v>
      </c>
      <c r="D3223" s="29">
        <v>45574</v>
      </c>
      <c r="E3223">
        <v>0</v>
      </c>
      <c r="F3223">
        <v>0</v>
      </c>
      <c r="G3223">
        <v>0</v>
      </c>
      <c r="H3223">
        <v>0</v>
      </c>
      <c r="L3223">
        <v>232.512269</v>
      </c>
      <c r="R3223">
        <v>638.34031500000003</v>
      </c>
      <c r="S3223" t="s">
        <v>204</v>
      </c>
      <c r="T3223" s="247">
        <v>45261.313854166663</v>
      </c>
    </row>
    <row r="3224" spans="1:20" x14ac:dyDescent="0.35">
      <c r="A3224" t="s">
        <v>104</v>
      </c>
      <c r="B3224" t="s">
        <v>105</v>
      </c>
      <c r="C3224" t="s">
        <v>92</v>
      </c>
      <c r="D3224" s="29">
        <v>45575</v>
      </c>
      <c r="E3224">
        <v>0</v>
      </c>
      <c r="F3224">
        <v>0</v>
      </c>
      <c r="G3224">
        <v>0</v>
      </c>
      <c r="H3224">
        <v>0</v>
      </c>
      <c r="L3224">
        <v>232.512269</v>
      </c>
      <c r="R3224">
        <v>638.34031500000003</v>
      </c>
      <c r="S3224" t="s">
        <v>204</v>
      </c>
      <c r="T3224" s="247">
        <v>45261.313888888886</v>
      </c>
    </row>
    <row r="3225" spans="1:20" x14ac:dyDescent="0.35">
      <c r="A3225" t="s">
        <v>104</v>
      </c>
      <c r="B3225" t="s">
        <v>105</v>
      </c>
      <c r="C3225" t="s">
        <v>92</v>
      </c>
      <c r="D3225" s="29">
        <v>45576</v>
      </c>
      <c r="E3225">
        <v>0</v>
      </c>
      <c r="F3225">
        <v>0</v>
      </c>
      <c r="G3225">
        <v>0</v>
      </c>
      <c r="H3225">
        <v>0</v>
      </c>
      <c r="L3225">
        <v>232.512269</v>
      </c>
      <c r="R3225">
        <v>638.34031500000003</v>
      </c>
      <c r="S3225" t="s">
        <v>204</v>
      </c>
      <c r="T3225" s="247">
        <v>45261.313935185186</v>
      </c>
    </row>
    <row r="3226" spans="1:20" x14ac:dyDescent="0.35">
      <c r="A3226" t="s">
        <v>104</v>
      </c>
      <c r="B3226" t="s">
        <v>105</v>
      </c>
      <c r="C3226" t="s">
        <v>92</v>
      </c>
      <c r="D3226" s="29">
        <v>45577</v>
      </c>
      <c r="E3226">
        <v>0</v>
      </c>
      <c r="F3226">
        <v>0</v>
      </c>
      <c r="G3226">
        <v>0</v>
      </c>
      <c r="H3226">
        <v>0</v>
      </c>
      <c r="L3226">
        <v>232.512269</v>
      </c>
      <c r="R3226">
        <v>638.34031500000003</v>
      </c>
      <c r="S3226" t="s">
        <v>204</v>
      </c>
      <c r="T3226" s="247">
        <v>45261.313946759263</v>
      </c>
    </row>
    <row r="3227" spans="1:20" x14ac:dyDescent="0.35">
      <c r="A3227" t="s">
        <v>104</v>
      </c>
      <c r="B3227" t="s">
        <v>105</v>
      </c>
      <c r="C3227" t="s">
        <v>92</v>
      </c>
      <c r="D3227" s="29">
        <v>45578</v>
      </c>
      <c r="E3227">
        <v>0</v>
      </c>
      <c r="F3227">
        <v>0</v>
      </c>
      <c r="G3227">
        <v>0</v>
      </c>
      <c r="H3227">
        <v>0</v>
      </c>
      <c r="L3227">
        <v>232.512269</v>
      </c>
      <c r="R3227">
        <v>638.34031500000003</v>
      </c>
      <c r="S3227" t="s">
        <v>204</v>
      </c>
      <c r="T3227" s="247">
        <v>45261.313958333332</v>
      </c>
    </row>
    <row r="3228" spans="1:20" x14ac:dyDescent="0.35">
      <c r="A3228" t="s">
        <v>104</v>
      </c>
      <c r="B3228" t="s">
        <v>105</v>
      </c>
      <c r="C3228" t="s">
        <v>92</v>
      </c>
      <c r="D3228" s="29">
        <v>45579</v>
      </c>
      <c r="E3228">
        <v>0</v>
      </c>
      <c r="F3228">
        <v>0</v>
      </c>
      <c r="G3228">
        <v>0</v>
      </c>
      <c r="H3228">
        <v>0</v>
      </c>
      <c r="L3228">
        <v>232.512269</v>
      </c>
      <c r="R3228">
        <v>638.34031500000003</v>
      </c>
      <c r="S3228" t="s">
        <v>204</v>
      </c>
      <c r="T3228" s="247">
        <v>45261.313969907409</v>
      </c>
    </row>
    <row r="3229" spans="1:20" x14ac:dyDescent="0.35">
      <c r="A3229" t="s">
        <v>104</v>
      </c>
      <c r="B3229" t="s">
        <v>105</v>
      </c>
      <c r="C3229" t="s">
        <v>92</v>
      </c>
      <c r="D3229" s="29">
        <v>45580</v>
      </c>
      <c r="E3229">
        <v>0</v>
      </c>
      <c r="F3229">
        <v>0</v>
      </c>
      <c r="G3229">
        <v>0</v>
      </c>
      <c r="H3229">
        <v>0</v>
      </c>
      <c r="L3229">
        <v>232.512269</v>
      </c>
      <c r="R3229">
        <v>638.34031500000003</v>
      </c>
      <c r="S3229" t="s">
        <v>204</v>
      </c>
      <c r="T3229" s="247">
        <v>45261.313981481479</v>
      </c>
    </row>
    <row r="3230" spans="1:20" x14ac:dyDescent="0.35">
      <c r="A3230" t="s">
        <v>104</v>
      </c>
      <c r="B3230" t="s">
        <v>105</v>
      </c>
      <c r="C3230" t="s">
        <v>92</v>
      </c>
      <c r="D3230" s="29">
        <v>45581</v>
      </c>
      <c r="E3230">
        <v>0</v>
      </c>
      <c r="F3230">
        <v>0</v>
      </c>
      <c r="G3230">
        <v>0</v>
      </c>
      <c r="H3230">
        <v>0</v>
      </c>
      <c r="L3230">
        <v>232.512269</v>
      </c>
      <c r="R3230">
        <v>638.34031500000003</v>
      </c>
      <c r="S3230" t="s">
        <v>204</v>
      </c>
      <c r="T3230" s="247">
        <v>45261.313993055555</v>
      </c>
    </row>
    <row r="3231" spans="1:20" x14ac:dyDescent="0.35">
      <c r="A3231" t="s">
        <v>104</v>
      </c>
      <c r="B3231" t="s">
        <v>105</v>
      </c>
      <c r="C3231" t="s">
        <v>92</v>
      </c>
      <c r="D3231" s="29">
        <v>45582</v>
      </c>
      <c r="E3231">
        <v>0</v>
      </c>
      <c r="F3231">
        <v>0</v>
      </c>
      <c r="G3231">
        <v>0</v>
      </c>
      <c r="H3231">
        <v>0</v>
      </c>
      <c r="L3231">
        <v>232.512269</v>
      </c>
      <c r="R3231">
        <v>638.34031500000003</v>
      </c>
      <c r="S3231" t="s">
        <v>204</v>
      </c>
      <c r="T3231" s="247">
        <v>45261.314004629632</v>
      </c>
    </row>
    <row r="3232" spans="1:20" x14ac:dyDescent="0.35">
      <c r="A3232" t="s">
        <v>104</v>
      </c>
      <c r="B3232" t="s">
        <v>105</v>
      </c>
      <c r="C3232" t="s">
        <v>92</v>
      </c>
      <c r="D3232" s="29">
        <v>45583</v>
      </c>
      <c r="E3232">
        <v>0</v>
      </c>
      <c r="F3232">
        <v>0</v>
      </c>
      <c r="G3232">
        <v>0</v>
      </c>
      <c r="H3232">
        <v>0</v>
      </c>
      <c r="L3232">
        <v>232.512269</v>
      </c>
      <c r="R3232">
        <v>638.34031500000003</v>
      </c>
      <c r="S3232" t="s">
        <v>204</v>
      </c>
      <c r="T3232" s="247">
        <v>45261.314016203702</v>
      </c>
    </row>
    <row r="3233" spans="1:20" x14ac:dyDescent="0.35">
      <c r="A3233" t="s">
        <v>104</v>
      </c>
      <c r="B3233" t="s">
        <v>105</v>
      </c>
      <c r="C3233" t="s">
        <v>92</v>
      </c>
      <c r="D3233" s="29">
        <v>45584</v>
      </c>
      <c r="E3233">
        <v>0</v>
      </c>
      <c r="F3233">
        <v>0</v>
      </c>
      <c r="G3233">
        <v>0</v>
      </c>
      <c r="H3233">
        <v>0</v>
      </c>
      <c r="L3233">
        <v>232.512269</v>
      </c>
      <c r="R3233">
        <v>638.34031500000003</v>
      </c>
      <c r="S3233" t="s">
        <v>204</v>
      </c>
      <c r="T3233" s="247">
        <v>45261.314027777778</v>
      </c>
    </row>
    <row r="3234" spans="1:20" x14ac:dyDescent="0.35">
      <c r="A3234" t="s">
        <v>104</v>
      </c>
      <c r="B3234" t="s">
        <v>105</v>
      </c>
      <c r="C3234" t="s">
        <v>92</v>
      </c>
      <c r="D3234" s="29">
        <v>45585</v>
      </c>
      <c r="E3234">
        <v>0</v>
      </c>
      <c r="F3234">
        <v>0</v>
      </c>
      <c r="G3234">
        <v>0</v>
      </c>
      <c r="H3234">
        <v>0</v>
      </c>
      <c r="L3234">
        <v>232.512269</v>
      </c>
      <c r="R3234">
        <v>638.34031500000003</v>
      </c>
      <c r="S3234" t="s">
        <v>204</v>
      </c>
      <c r="T3234" s="247">
        <v>45261.314039351855</v>
      </c>
    </row>
    <row r="3235" spans="1:20" x14ac:dyDescent="0.35">
      <c r="A3235" t="s">
        <v>104</v>
      </c>
      <c r="B3235" t="s">
        <v>105</v>
      </c>
      <c r="C3235" t="s">
        <v>92</v>
      </c>
      <c r="D3235" s="29">
        <v>45586</v>
      </c>
      <c r="E3235">
        <v>0</v>
      </c>
      <c r="F3235">
        <v>0</v>
      </c>
      <c r="G3235">
        <v>0.56140000000000001</v>
      </c>
      <c r="H3235">
        <v>0.5222</v>
      </c>
      <c r="J3235">
        <v>280</v>
      </c>
      <c r="K3235">
        <v>305</v>
      </c>
      <c r="L3235">
        <v>232.512269</v>
      </c>
      <c r="R3235">
        <v>638.34031500000003</v>
      </c>
      <c r="S3235" t="s">
        <v>204</v>
      </c>
      <c r="T3235" s="247">
        <v>45338.333437499998</v>
      </c>
    </row>
    <row r="3236" spans="1:20" x14ac:dyDescent="0.35">
      <c r="A3236" t="s">
        <v>104</v>
      </c>
      <c r="B3236" t="s">
        <v>105</v>
      </c>
      <c r="C3236" t="s">
        <v>92</v>
      </c>
      <c r="D3236" s="29">
        <v>45587</v>
      </c>
      <c r="E3236">
        <v>0</v>
      </c>
      <c r="F3236">
        <v>0</v>
      </c>
      <c r="G3236">
        <v>0.56140000000000001</v>
      </c>
      <c r="H3236">
        <v>0.5222</v>
      </c>
      <c r="J3236">
        <v>280</v>
      </c>
      <c r="K3236">
        <v>305</v>
      </c>
      <c r="L3236">
        <v>232.512269</v>
      </c>
      <c r="R3236">
        <v>638.34031500000003</v>
      </c>
      <c r="S3236" t="s">
        <v>204</v>
      </c>
      <c r="T3236" s="247">
        <v>45338.333437499998</v>
      </c>
    </row>
    <row r="3237" spans="1:20" x14ac:dyDescent="0.35">
      <c r="A3237" t="s">
        <v>104</v>
      </c>
      <c r="B3237" t="s">
        <v>105</v>
      </c>
      <c r="C3237" t="s">
        <v>92</v>
      </c>
      <c r="D3237" s="29">
        <v>45588</v>
      </c>
      <c r="E3237">
        <v>0</v>
      </c>
      <c r="F3237">
        <v>0</v>
      </c>
      <c r="G3237">
        <v>0.56140000000000001</v>
      </c>
      <c r="H3237">
        <v>0.5222</v>
      </c>
      <c r="J3237">
        <v>280</v>
      </c>
      <c r="K3237">
        <v>305</v>
      </c>
      <c r="L3237">
        <v>232.512269</v>
      </c>
      <c r="R3237">
        <v>638.34031500000003</v>
      </c>
      <c r="S3237" t="s">
        <v>204</v>
      </c>
      <c r="T3237" s="247">
        <v>45338.333437499998</v>
      </c>
    </row>
    <row r="3238" spans="1:20" x14ac:dyDescent="0.35">
      <c r="A3238" t="s">
        <v>104</v>
      </c>
      <c r="B3238" t="s">
        <v>105</v>
      </c>
      <c r="C3238" t="s">
        <v>92</v>
      </c>
      <c r="D3238" s="29">
        <v>45589</v>
      </c>
      <c r="E3238">
        <v>0</v>
      </c>
      <c r="F3238">
        <v>0</v>
      </c>
      <c r="G3238">
        <v>0.56140000000000001</v>
      </c>
      <c r="H3238">
        <v>0.5222</v>
      </c>
      <c r="J3238">
        <v>280</v>
      </c>
      <c r="K3238">
        <v>305</v>
      </c>
      <c r="L3238">
        <v>232.512269</v>
      </c>
      <c r="R3238">
        <v>638.34031500000003</v>
      </c>
      <c r="S3238" t="s">
        <v>204</v>
      </c>
      <c r="T3238" s="247">
        <v>45338.333437499998</v>
      </c>
    </row>
    <row r="3239" spans="1:20" x14ac:dyDescent="0.35">
      <c r="A3239" t="s">
        <v>104</v>
      </c>
      <c r="B3239" t="s">
        <v>105</v>
      </c>
      <c r="C3239" t="s">
        <v>92</v>
      </c>
      <c r="D3239" s="29">
        <v>45590</v>
      </c>
      <c r="E3239">
        <v>0</v>
      </c>
      <c r="F3239">
        <v>0</v>
      </c>
      <c r="G3239">
        <v>0.56140000000000001</v>
      </c>
      <c r="H3239">
        <v>0.5222</v>
      </c>
      <c r="J3239">
        <v>280</v>
      </c>
      <c r="K3239">
        <v>305</v>
      </c>
      <c r="L3239">
        <v>232.512269</v>
      </c>
      <c r="R3239">
        <v>638.34031500000003</v>
      </c>
      <c r="S3239" t="s">
        <v>204</v>
      </c>
      <c r="T3239" s="247">
        <v>45338.333437499998</v>
      </c>
    </row>
    <row r="3240" spans="1:20" x14ac:dyDescent="0.35">
      <c r="A3240" t="s">
        <v>104</v>
      </c>
      <c r="B3240" t="s">
        <v>105</v>
      </c>
      <c r="C3240" t="s">
        <v>92</v>
      </c>
      <c r="D3240" s="29">
        <v>45591</v>
      </c>
      <c r="E3240">
        <v>0</v>
      </c>
      <c r="F3240">
        <v>0</v>
      </c>
      <c r="G3240">
        <v>0</v>
      </c>
      <c r="H3240">
        <v>0</v>
      </c>
      <c r="L3240">
        <v>232.512269</v>
      </c>
      <c r="R3240">
        <v>638.34031500000003</v>
      </c>
      <c r="S3240" t="s">
        <v>204</v>
      </c>
      <c r="T3240" s="247">
        <v>45261.314108796294</v>
      </c>
    </row>
    <row r="3241" spans="1:20" x14ac:dyDescent="0.35">
      <c r="A3241" t="s">
        <v>104</v>
      </c>
      <c r="B3241" t="s">
        <v>105</v>
      </c>
      <c r="C3241" t="s">
        <v>92</v>
      </c>
      <c r="D3241" s="29">
        <v>45592</v>
      </c>
      <c r="E3241">
        <v>0</v>
      </c>
      <c r="F3241">
        <v>0</v>
      </c>
      <c r="G3241">
        <v>0</v>
      </c>
      <c r="H3241">
        <v>0</v>
      </c>
      <c r="L3241">
        <v>232.512269</v>
      </c>
      <c r="R3241">
        <v>638.34031500000003</v>
      </c>
      <c r="S3241" t="s">
        <v>204</v>
      </c>
      <c r="T3241" s="247">
        <v>45261.314120370371</v>
      </c>
    </row>
    <row r="3242" spans="1:20" x14ac:dyDescent="0.35">
      <c r="A3242" t="s">
        <v>104</v>
      </c>
      <c r="B3242" t="s">
        <v>105</v>
      </c>
      <c r="C3242" t="s">
        <v>92</v>
      </c>
      <c r="D3242" s="29">
        <v>45593</v>
      </c>
      <c r="E3242">
        <v>0</v>
      </c>
      <c r="F3242">
        <v>0</v>
      </c>
      <c r="G3242">
        <v>0.56140000000000001</v>
      </c>
      <c r="H3242">
        <v>0.53</v>
      </c>
      <c r="J3242">
        <v>280</v>
      </c>
      <c r="K3242">
        <v>300</v>
      </c>
      <c r="L3242">
        <v>232.512269</v>
      </c>
      <c r="R3242">
        <v>638.34031500000003</v>
      </c>
      <c r="S3242" t="s">
        <v>204</v>
      </c>
      <c r="T3242" s="247">
        <v>45338.333437499998</v>
      </c>
    </row>
    <row r="3243" spans="1:20" x14ac:dyDescent="0.35">
      <c r="A3243" t="s">
        <v>104</v>
      </c>
      <c r="B3243" t="s">
        <v>105</v>
      </c>
      <c r="C3243" t="s">
        <v>92</v>
      </c>
      <c r="D3243" s="29">
        <v>45594</v>
      </c>
      <c r="E3243">
        <v>0</v>
      </c>
      <c r="F3243">
        <v>0</v>
      </c>
      <c r="G3243">
        <v>0.56920000000000004</v>
      </c>
      <c r="H3243">
        <v>0.53</v>
      </c>
      <c r="J3243">
        <v>275</v>
      </c>
      <c r="K3243">
        <v>300</v>
      </c>
      <c r="L3243">
        <v>232.512269</v>
      </c>
      <c r="R3243">
        <v>638.34031500000003</v>
      </c>
      <c r="S3243" t="s">
        <v>204</v>
      </c>
      <c r="T3243" s="247">
        <v>45338.333460648151</v>
      </c>
    </row>
    <row r="3244" spans="1:20" x14ac:dyDescent="0.35">
      <c r="A3244" t="s">
        <v>104</v>
      </c>
      <c r="B3244" t="s">
        <v>105</v>
      </c>
      <c r="C3244" t="s">
        <v>92</v>
      </c>
      <c r="D3244" s="29">
        <v>45595</v>
      </c>
      <c r="E3244">
        <v>0</v>
      </c>
      <c r="F3244">
        <v>0</v>
      </c>
      <c r="G3244">
        <v>0.56920000000000004</v>
      </c>
      <c r="H3244">
        <v>0.53</v>
      </c>
      <c r="J3244">
        <v>275</v>
      </c>
      <c r="K3244">
        <v>300</v>
      </c>
      <c r="L3244">
        <v>232.512269</v>
      </c>
      <c r="R3244">
        <v>638.34031500000003</v>
      </c>
      <c r="S3244" t="s">
        <v>204</v>
      </c>
      <c r="T3244" s="247">
        <v>45338.333460648151</v>
      </c>
    </row>
    <row r="3245" spans="1:20" x14ac:dyDescent="0.35">
      <c r="A3245" t="s">
        <v>104</v>
      </c>
      <c r="B3245" t="s">
        <v>105</v>
      </c>
      <c r="C3245" t="s">
        <v>92</v>
      </c>
      <c r="D3245" s="29">
        <v>45596</v>
      </c>
      <c r="E3245">
        <v>0</v>
      </c>
      <c r="F3245">
        <v>0</v>
      </c>
      <c r="G3245">
        <v>0.56140000000000001</v>
      </c>
      <c r="H3245">
        <v>0.53</v>
      </c>
      <c r="J3245">
        <v>280</v>
      </c>
      <c r="K3245">
        <v>300</v>
      </c>
      <c r="L3245">
        <v>232.512269</v>
      </c>
      <c r="R3245">
        <v>638.34031500000003</v>
      </c>
      <c r="S3245" t="s">
        <v>204</v>
      </c>
      <c r="T3245" s="247">
        <v>45338.333437499998</v>
      </c>
    </row>
    <row r="3246" spans="1:20" x14ac:dyDescent="0.35">
      <c r="A3246" t="s">
        <v>104</v>
      </c>
      <c r="B3246" t="s">
        <v>105</v>
      </c>
      <c r="C3246" t="s">
        <v>92</v>
      </c>
      <c r="D3246" s="29">
        <v>45597</v>
      </c>
      <c r="E3246">
        <v>0</v>
      </c>
      <c r="F3246">
        <v>0</v>
      </c>
      <c r="G3246">
        <v>0</v>
      </c>
      <c r="H3246">
        <v>0</v>
      </c>
      <c r="L3246">
        <v>232.512269</v>
      </c>
      <c r="R3246">
        <v>638.34031500000003</v>
      </c>
      <c r="S3246" t="s">
        <v>204</v>
      </c>
      <c r="T3246" s="247">
        <v>45292.313796296294</v>
      </c>
    </row>
    <row r="3247" spans="1:20" x14ac:dyDescent="0.35">
      <c r="A3247" t="s">
        <v>104</v>
      </c>
      <c r="B3247" t="s">
        <v>105</v>
      </c>
      <c r="C3247" t="s">
        <v>92</v>
      </c>
      <c r="D3247" s="29">
        <v>45598</v>
      </c>
      <c r="E3247">
        <v>0</v>
      </c>
      <c r="F3247">
        <v>0</v>
      </c>
      <c r="G3247">
        <v>0</v>
      </c>
      <c r="H3247">
        <v>0</v>
      </c>
      <c r="L3247">
        <v>232.512269</v>
      </c>
      <c r="R3247">
        <v>638.34031500000003</v>
      </c>
      <c r="S3247" t="s">
        <v>204</v>
      </c>
      <c r="T3247" s="247">
        <v>45292.313807870371</v>
      </c>
    </row>
    <row r="3248" spans="1:20" x14ac:dyDescent="0.35">
      <c r="A3248" t="s">
        <v>104</v>
      </c>
      <c r="B3248" t="s">
        <v>105</v>
      </c>
      <c r="C3248" t="s">
        <v>92</v>
      </c>
      <c r="D3248" s="29">
        <v>45599</v>
      </c>
      <c r="E3248">
        <v>0</v>
      </c>
      <c r="F3248">
        <v>0</v>
      </c>
      <c r="G3248">
        <v>0</v>
      </c>
      <c r="H3248">
        <v>0</v>
      </c>
      <c r="L3248">
        <v>232.512269</v>
      </c>
      <c r="R3248">
        <v>638.34031500000003</v>
      </c>
      <c r="S3248" t="s">
        <v>204</v>
      </c>
      <c r="T3248" s="247">
        <v>45292.313819444447</v>
      </c>
    </row>
    <row r="3249" spans="1:20" x14ac:dyDescent="0.35">
      <c r="A3249" t="s">
        <v>104</v>
      </c>
      <c r="B3249" t="s">
        <v>105</v>
      </c>
      <c r="C3249" t="s">
        <v>92</v>
      </c>
      <c r="D3249" s="29">
        <v>45600</v>
      </c>
      <c r="E3249">
        <v>0</v>
      </c>
      <c r="F3249">
        <v>0</v>
      </c>
      <c r="G3249">
        <v>0</v>
      </c>
      <c r="H3249">
        <v>0</v>
      </c>
      <c r="L3249">
        <v>232.512269</v>
      </c>
      <c r="R3249">
        <v>638.34031500000003</v>
      </c>
      <c r="S3249" t="s">
        <v>204</v>
      </c>
      <c r="T3249" s="247">
        <v>45292.313842592594</v>
      </c>
    </row>
    <row r="3250" spans="1:20" x14ac:dyDescent="0.35">
      <c r="A3250" t="s">
        <v>104</v>
      </c>
      <c r="B3250" t="s">
        <v>105</v>
      </c>
      <c r="C3250" t="s">
        <v>92</v>
      </c>
      <c r="D3250" s="29">
        <v>45601</v>
      </c>
      <c r="E3250">
        <v>0</v>
      </c>
      <c r="F3250">
        <v>0</v>
      </c>
      <c r="G3250">
        <v>0</v>
      </c>
      <c r="H3250">
        <v>0</v>
      </c>
      <c r="L3250">
        <v>232.512269</v>
      </c>
      <c r="R3250">
        <v>638.34031500000003</v>
      </c>
      <c r="S3250" t="s">
        <v>204</v>
      </c>
      <c r="T3250" s="247">
        <v>45292.313854166663</v>
      </c>
    </row>
    <row r="3251" spans="1:20" x14ac:dyDescent="0.35">
      <c r="A3251" t="s">
        <v>104</v>
      </c>
      <c r="B3251" t="s">
        <v>105</v>
      </c>
      <c r="C3251" t="s">
        <v>92</v>
      </c>
      <c r="D3251" s="29">
        <v>45602</v>
      </c>
      <c r="E3251">
        <v>0</v>
      </c>
      <c r="F3251">
        <v>0</v>
      </c>
      <c r="G3251">
        <v>0</v>
      </c>
      <c r="H3251">
        <v>0</v>
      </c>
      <c r="L3251">
        <v>232.512269</v>
      </c>
      <c r="R3251">
        <v>638.34031500000003</v>
      </c>
      <c r="S3251" t="s">
        <v>204</v>
      </c>
      <c r="T3251" s="247">
        <v>45292.31386574074</v>
      </c>
    </row>
    <row r="3252" spans="1:20" x14ac:dyDescent="0.35">
      <c r="A3252" t="s">
        <v>104</v>
      </c>
      <c r="B3252" t="s">
        <v>105</v>
      </c>
      <c r="C3252" t="s">
        <v>92</v>
      </c>
      <c r="D3252" s="29">
        <v>45603</v>
      </c>
      <c r="E3252">
        <v>0</v>
      </c>
      <c r="F3252">
        <v>0</v>
      </c>
      <c r="G3252">
        <v>0</v>
      </c>
      <c r="H3252">
        <v>0</v>
      </c>
      <c r="L3252">
        <v>232.512269</v>
      </c>
      <c r="R3252">
        <v>638.34031500000003</v>
      </c>
      <c r="S3252" t="s">
        <v>204</v>
      </c>
      <c r="T3252" s="247">
        <v>45292.313877314817</v>
      </c>
    </row>
    <row r="3253" spans="1:20" x14ac:dyDescent="0.35">
      <c r="A3253" t="s">
        <v>104</v>
      </c>
      <c r="B3253" t="s">
        <v>105</v>
      </c>
      <c r="C3253" t="s">
        <v>92</v>
      </c>
      <c r="D3253" s="29">
        <v>45604</v>
      </c>
      <c r="E3253">
        <v>0</v>
      </c>
      <c r="F3253">
        <v>0</v>
      </c>
      <c r="G3253">
        <v>0</v>
      </c>
      <c r="H3253">
        <v>0</v>
      </c>
      <c r="L3253">
        <v>232.512269</v>
      </c>
      <c r="R3253">
        <v>638.34031500000003</v>
      </c>
      <c r="S3253" t="s">
        <v>204</v>
      </c>
      <c r="T3253" s="247">
        <v>45292.313900462963</v>
      </c>
    </row>
    <row r="3254" spans="1:20" x14ac:dyDescent="0.35">
      <c r="A3254" t="s">
        <v>104</v>
      </c>
      <c r="B3254" t="s">
        <v>105</v>
      </c>
      <c r="C3254" t="s">
        <v>92</v>
      </c>
      <c r="D3254" s="29">
        <v>45605</v>
      </c>
      <c r="E3254">
        <v>0</v>
      </c>
      <c r="F3254">
        <v>0</v>
      </c>
      <c r="G3254">
        <v>0</v>
      </c>
      <c r="H3254">
        <v>0</v>
      </c>
      <c r="L3254">
        <v>232.512269</v>
      </c>
      <c r="R3254">
        <v>638.34031500000003</v>
      </c>
      <c r="S3254" t="s">
        <v>204</v>
      </c>
      <c r="T3254" s="247">
        <v>45292.31391203704</v>
      </c>
    </row>
    <row r="3255" spans="1:20" x14ac:dyDescent="0.35">
      <c r="A3255" t="s">
        <v>104</v>
      </c>
      <c r="B3255" t="s">
        <v>105</v>
      </c>
      <c r="C3255" t="s">
        <v>92</v>
      </c>
      <c r="D3255" s="29">
        <v>45606</v>
      </c>
      <c r="E3255">
        <v>0</v>
      </c>
      <c r="F3255">
        <v>0</v>
      </c>
      <c r="G3255">
        <v>0</v>
      </c>
      <c r="H3255">
        <v>0</v>
      </c>
      <c r="L3255">
        <v>232.512269</v>
      </c>
      <c r="R3255">
        <v>638.34031500000003</v>
      </c>
      <c r="S3255" t="s">
        <v>204</v>
      </c>
      <c r="T3255" s="247">
        <v>45292.313923611109</v>
      </c>
    </row>
    <row r="3256" spans="1:20" x14ac:dyDescent="0.35">
      <c r="A3256" t="s">
        <v>104</v>
      </c>
      <c r="B3256" t="s">
        <v>105</v>
      </c>
      <c r="C3256" t="s">
        <v>92</v>
      </c>
      <c r="D3256" s="29">
        <v>45607</v>
      </c>
      <c r="E3256">
        <v>0</v>
      </c>
      <c r="F3256">
        <v>0</v>
      </c>
      <c r="G3256">
        <v>0</v>
      </c>
      <c r="H3256">
        <v>0</v>
      </c>
      <c r="L3256">
        <v>232.512269</v>
      </c>
      <c r="R3256">
        <v>638.34031500000003</v>
      </c>
      <c r="S3256" t="s">
        <v>204</v>
      </c>
      <c r="T3256" s="247">
        <v>45292.313946759263</v>
      </c>
    </row>
    <row r="3257" spans="1:20" x14ac:dyDescent="0.35">
      <c r="A3257" t="s">
        <v>104</v>
      </c>
      <c r="B3257" t="s">
        <v>105</v>
      </c>
      <c r="C3257" t="s">
        <v>92</v>
      </c>
      <c r="D3257" s="29">
        <v>45608</v>
      </c>
      <c r="E3257">
        <v>0</v>
      </c>
      <c r="F3257">
        <v>0</v>
      </c>
      <c r="G3257">
        <v>0</v>
      </c>
      <c r="H3257">
        <v>0</v>
      </c>
      <c r="L3257">
        <v>232.512269</v>
      </c>
      <c r="R3257">
        <v>638.34031500000003</v>
      </c>
      <c r="S3257" t="s">
        <v>204</v>
      </c>
      <c r="T3257" s="247">
        <v>45292.313958333332</v>
      </c>
    </row>
    <row r="3258" spans="1:20" x14ac:dyDescent="0.35">
      <c r="A3258" t="s">
        <v>104</v>
      </c>
      <c r="B3258" t="s">
        <v>105</v>
      </c>
      <c r="C3258" t="s">
        <v>92</v>
      </c>
      <c r="D3258" s="29">
        <v>45609</v>
      </c>
      <c r="E3258">
        <v>0</v>
      </c>
      <c r="F3258">
        <v>0</v>
      </c>
      <c r="G3258">
        <v>0</v>
      </c>
      <c r="H3258">
        <v>0</v>
      </c>
      <c r="L3258">
        <v>232.512269</v>
      </c>
      <c r="R3258">
        <v>638.34031500000003</v>
      </c>
      <c r="S3258" t="s">
        <v>204</v>
      </c>
      <c r="T3258" s="247">
        <v>45292.313981481479</v>
      </c>
    </row>
    <row r="3259" spans="1:20" x14ac:dyDescent="0.35">
      <c r="A3259" t="s">
        <v>104</v>
      </c>
      <c r="B3259" t="s">
        <v>105</v>
      </c>
      <c r="C3259" t="s">
        <v>92</v>
      </c>
      <c r="D3259" s="29">
        <v>45610</v>
      </c>
      <c r="E3259">
        <v>0</v>
      </c>
      <c r="F3259">
        <v>0</v>
      </c>
      <c r="G3259">
        <v>0</v>
      </c>
      <c r="H3259">
        <v>0</v>
      </c>
      <c r="L3259">
        <v>232.512269</v>
      </c>
      <c r="R3259">
        <v>638.34031500000003</v>
      </c>
      <c r="S3259" t="s">
        <v>204</v>
      </c>
      <c r="T3259" s="247">
        <v>45292.313993055555</v>
      </c>
    </row>
    <row r="3260" spans="1:20" x14ac:dyDescent="0.35">
      <c r="A3260" t="s">
        <v>104</v>
      </c>
      <c r="B3260" t="s">
        <v>105</v>
      </c>
      <c r="C3260" t="s">
        <v>92</v>
      </c>
      <c r="D3260" s="29">
        <v>45611</v>
      </c>
      <c r="E3260">
        <v>0</v>
      </c>
      <c r="F3260">
        <v>0</v>
      </c>
      <c r="G3260">
        <v>0</v>
      </c>
      <c r="H3260">
        <v>0</v>
      </c>
      <c r="L3260">
        <v>232.512269</v>
      </c>
      <c r="R3260">
        <v>638.34031500000003</v>
      </c>
      <c r="S3260" t="s">
        <v>204</v>
      </c>
      <c r="T3260" s="247">
        <v>45292.314016203702</v>
      </c>
    </row>
    <row r="3261" spans="1:20" x14ac:dyDescent="0.35">
      <c r="A3261" t="s">
        <v>104</v>
      </c>
      <c r="B3261" t="s">
        <v>105</v>
      </c>
      <c r="C3261" t="s">
        <v>92</v>
      </c>
      <c r="D3261" s="29">
        <v>45612</v>
      </c>
      <c r="E3261">
        <v>0</v>
      </c>
      <c r="F3261">
        <v>0</v>
      </c>
      <c r="G3261">
        <v>0</v>
      </c>
      <c r="H3261">
        <v>0</v>
      </c>
      <c r="L3261">
        <v>232.512269</v>
      </c>
      <c r="R3261">
        <v>638.34031500000003</v>
      </c>
      <c r="S3261" t="s">
        <v>204</v>
      </c>
      <c r="T3261" s="247">
        <v>45292.314027777778</v>
      </c>
    </row>
    <row r="3262" spans="1:20" x14ac:dyDescent="0.35">
      <c r="A3262" t="s">
        <v>104</v>
      </c>
      <c r="B3262" t="s">
        <v>105</v>
      </c>
      <c r="C3262" t="s">
        <v>92</v>
      </c>
      <c r="D3262" s="29">
        <v>45613</v>
      </c>
      <c r="E3262">
        <v>0</v>
      </c>
      <c r="F3262">
        <v>0</v>
      </c>
      <c r="G3262">
        <v>0</v>
      </c>
      <c r="H3262">
        <v>0</v>
      </c>
      <c r="L3262">
        <v>232.512269</v>
      </c>
      <c r="R3262">
        <v>638.34031500000003</v>
      </c>
      <c r="S3262" t="s">
        <v>204</v>
      </c>
      <c r="T3262" s="247">
        <v>45292.314039351855</v>
      </c>
    </row>
    <row r="3263" spans="1:20" x14ac:dyDescent="0.35">
      <c r="A3263" t="s">
        <v>104</v>
      </c>
      <c r="B3263" t="s">
        <v>105</v>
      </c>
      <c r="C3263" t="s">
        <v>92</v>
      </c>
      <c r="D3263" s="29">
        <v>45614</v>
      </c>
      <c r="E3263">
        <v>0</v>
      </c>
      <c r="F3263">
        <v>0</v>
      </c>
      <c r="G3263">
        <v>0</v>
      </c>
      <c r="H3263">
        <v>0</v>
      </c>
      <c r="L3263">
        <v>232.512269</v>
      </c>
      <c r="R3263">
        <v>638.34031500000003</v>
      </c>
      <c r="S3263" t="s">
        <v>204</v>
      </c>
      <c r="T3263" s="247">
        <v>45292.314062500001</v>
      </c>
    </row>
    <row r="3264" spans="1:20" x14ac:dyDescent="0.35">
      <c r="A3264" t="s">
        <v>104</v>
      </c>
      <c r="B3264" t="s">
        <v>105</v>
      </c>
      <c r="C3264" t="s">
        <v>92</v>
      </c>
      <c r="D3264" s="29">
        <v>45615</v>
      </c>
      <c r="E3264">
        <v>0</v>
      </c>
      <c r="F3264">
        <v>0</v>
      </c>
      <c r="G3264">
        <v>0</v>
      </c>
      <c r="H3264">
        <v>0</v>
      </c>
      <c r="L3264">
        <v>232.512269</v>
      </c>
      <c r="R3264">
        <v>638.34031500000003</v>
      </c>
      <c r="S3264" t="s">
        <v>204</v>
      </c>
      <c r="T3264" s="247">
        <v>45292.314074074071</v>
      </c>
    </row>
    <row r="3265" spans="1:20" x14ac:dyDescent="0.35">
      <c r="A3265" t="s">
        <v>104</v>
      </c>
      <c r="B3265" t="s">
        <v>105</v>
      </c>
      <c r="C3265" t="s">
        <v>92</v>
      </c>
      <c r="D3265" s="29">
        <v>45616</v>
      </c>
      <c r="E3265">
        <v>0</v>
      </c>
      <c r="F3265">
        <v>0</v>
      </c>
      <c r="G3265">
        <v>0</v>
      </c>
      <c r="H3265">
        <v>0</v>
      </c>
      <c r="L3265">
        <v>232.512269</v>
      </c>
      <c r="R3265">
        <v>638.34031500000003</v>
      </c>
      <c r="S3265" t="s">
        <v>204</v>
      </c>
      <c r="T3265" s="247">
        <v>45292.314097222225</v>
      </c>
    </row>
    <row r="3266" spans="1:20" x14ac:dyDescent="0.35">
      <c r="A3266" t="s">
        <v>104</v>
      </c>
      <c r="B3266" t="s">
        <v>105</v>
      </c>
      <c r="C3266" t="s">
        <v>92</v>
      </c>
      <c r="D3266" s="29">
        <v>45617</v>
      </c>
      <c r="E3266">
        <v>0</v>
      </c>
      <c r="F3266">
        <v>0</v>
      </c>
      <c r="G3266">
        <v>0</v>
      </c>
      <c r="H3266">
        <v>0</v>
      </c>
      <c r="L3266">
        <v>232.512269</v>
      </c>
      <c r="R3266">
        <v>638.34031500000003</v>
      </c>
      <c r="S3266" t="s">
        <v>204</v>
      </c>
      <c r="T3266" s="247">
        <v>45292.314108796294</v>
      </c>
    </row>
    <row r="3267" spans="1:20" x14ac:dyDescent="0.35">
      <c r="A3267" t="s">
        <v>104</v>
      </c>
      <c r="B3267" t="s">
        <v>105</v>
      </c>
      <c r="C3267" t="s">
        <v>92</v>
      </c>
      <c r="D3267" s="29">
        <v>45618</v>
      </c>
      <c r="E3267">
        <v>0</v>
      </c>
      <c r="F3267">
        <v>0</v>
      </c>
      <c r="G3267">
        <v>0</v>
      </c>
      <c r="H3267">
        <v>0</v>
      </c>
      <c r="L3267">
        <v>232.512269</v>
      </c>
      <c r="R3267">
        <v>638.34031500000003</v>
      </c>
      <c r="S3267" t="s">
        <v>204</v>
      </c>
      <c r="T3267" s="247">
        <v>45292.314131944448</v>
      </c>
    </row>
    <row r="3268" spans="1:20" x14ac:dyDescent="0.35">
      <c r="A3268" t="s">
        <v>104</v>
      </c>
      <c r="B3268" t="s">
        <v>105</v>
      </c>
      <c r="C3268" t="s">
        <v>92</v>
      </c>
      <c r="D3268" s="29">
        <v>45619</v>
      </c>
      <c r="E3268">
        <v>0</v>
      </c>
      <c r="F3268">
        <v>0</v>
      </c>
      <c r="G3268">
        <v>0</v>
      </c>
      <c r="H3268">
        <v>0</v>
      </c>
      <c r="L3268">
        <v>232.512269</v>
      </c>
      <c r="R3268">
        <v>638.34031500000003</v>
      </c>
      <c r="S3268" t="s">
        <v>204</v>
      </c>
      <c r="T3268" s="247">
        <v>45292.314143518517</v>
      </c>
    </row>
    <row r="3269" spans="1:20" x14ac:dyDescent="0.35">
      <c r="A3269" t="s">
        <v>104</v>
      </c>
      <c r="B3269" t="s">
        <v>105</v>
      </c>
      <c r="C3269" t="s">
        <v>92</v>
      </c>
      <c r="D3269" s="29">
        <v>45620</v>
      </c>
      <c r="E3269">
        <v>0</v>
      </c>
      <c r="F3269">
        <v>0</v>
      </c>
      <c r="G3269">
        <v>0</v>
      </c>
      <c r="H3269">
        <v>0</v>
      </c>
      <c r="L3269">
        <v>232.512269</v>
      </c>
      <c r="R3269">
        <v>638.34031500000003</v>
      </c>
      <c r="S3269" t="s">
        <v>204</v>
      </c>
      <c r="T3269" s="247">
        <v>45292.314155092594</v>
      </c>
    </row>
    <row r="3270" spans="1:20" x14ac:dyDescent="0.35">
      <c r="A3270" t="s">
        <v>104</v>
      </c>
      <c r="B3270" t="s">
        <v>105</v>
      </c>
      <c r="C3270" t="s">
        <v>92</v>
      </c>
      <c r="D3270" s="29">
        <v>45621</v>
      </c>
      <c r="E3270">
        <v>0</v>
      </c>
      <c r="F3270">
        <v>0</v>
      </c>
      <c r="G3270">
        <v>0</v>
      </c>
      <c r="H3270">
        <v>0</v>
      </c>
      <c r="L3270">
        <v>232.512269</v>
      </c>
      <c r="R3270">
        <v>638.34031500000003</v>
      </c>
      <c r="S3270" t="s">
        <v>204</v>
      </c>
      <c r="T3270" s="247">
        <v>45292.31417824074</v>
      </c>
    </row>
    <row r="3271" spans="1:20" x14ac:dyDescent="0.35">
      <c r="A3271" t="s">
        <v>104</v>
      </c>
      <c r="B3271" t="s">
        <v>105</v>
      </c>
      <c r="C3271" t="s">
        <v>92</v>
      </c>
      <c r="D3271" s="29">
        <v>45622</v>
      </c>
      <c r="E3271">
        <v>0</v>
      </c>
      <c r="F3271">
        <v>0</v>
      </c>
      <c r="G3271">
        <v>0</v>
      </c>
      <c r="H3271">
        <v>0</v>
      </c>
      <c r="L3271">
        <v>232.512269</v>
      </c>
      <c r="R3271">
        <v>638.34031500000003</v>
      </c>
      <c r="S3271" t="s">
        <v>204</v>
      </c>
      <c r="T3271" s="247">
        <v>45292.314189814817</v>
      </c>
    </row>
    <row r="3272" spans="1:20" x14ac:dyDescent="0.35">
      <c r="A3272" t="s">
        <v>104</v>
      </c>
      <c r="B3272" t="s">
        <v>105</v>
      </c>
      <c r="C3272" t="s">
        <v>92</v>
      </c>
      <c r="D3272" s="29">
        <v>45623</v>
      </c>
      <c r="E3272">
        <v>0</v>
      </c>
      <c r="F3272">
        <v>0</v>
      </c>
      <c r="G3272">
        <v>0</v>
      </c>
      <c r="H3272">
        <v>0</v>
      </c>
      <c r="L3272">
        <v>232.512269</v>
      </c>
      <c r="R3272">
        <v>638.34031500000003</v>
      </c>
      <c r="S3272" t="s">
        <v>204</v>
      </c>
      <c r="T3272" s="247">
        <v>45292.314212962963</v>
      </c>
    </row>
    <row r="3273" spans="1:20" x14ac:dyDescent="0.35">
      <c r="A3273" t="s">
        <v>104</v>
      </c>
      <c r="B3273" t="s">
        <v>105</v>
      </c>
      <c r="C3273" t="s">
        <v>92</v>
      </c>
      <c r="D3273" s="29">
        <v>45624</v>
      </c>
      <c r="E3273">
        <v>0</v>
      </c>
      <c r="F3273">
        <v>0</v>
      </c>
      <c r="G3273">
        <v>0</v>
      </c>
      <c r="H3273">
        <v>0</v>
      </c>
      <c r="L3273">
        <v>232.512269</v>
      </c>
      <c r="R3273">
        <v>638.34031500000003</v>
      </c>
      <c r="S3273" t="s">
        <v>204</v>
      </c>
      <c r="T3273" s="247">
        <v>45292.31422453704</v>
      </c>
    </row>
    <row r="3274" spans="1:20" x14ac:dyDescent="0.35">
      <c r="A3274" t="s">
        <v>104</v>
      </c>
      <c r="B3274" t="s">
        <v>105</v>
      </c>
      <c r="C3274" t="s">
        <v>92</v>
      </c>
      <c r="D3274" s="29">
        <v>45625</v>
      </c>
      <c r="E3274">
        <v>0</v>
      </c>
      <c r="F3274">
        <v>0</v>
      </c>
      <c r="G3274">
        <v>0</v>
      </c>
      <c r="H3274">
        <v>0</v>
      </c>
      <c r="L3274">
        <v>232.512269</v>
      </c>
      <c r="R3274">
        <v>638.34031500000003</v>
      </c>
      <c r="S3274" t="s">
        <v>204</v>
      </c>
      <c r="T3274" s="247">
        <v>45292.314236111109</v>
      </c>
    </row>
    <row r="3275" spans="1:20" x14ac:dyDescent="0.35">
      <c r="A3275" t="s">
        <v>104</v>
      </c>
      <c r="B3275" t="s">
        <v>105</v>
      </c>
      <c r="C3275" t="s">
        <v>92</v>
      </c>
      <c r="D3275" s="29">
        <v>45626</v>
      </c>
      <c r="E3275">
        <v>0</v>
      </c>
      <c r="F3275">
        <v>0</v>
      </c>
      <c r="G3275">
        <v>0</v>
      </c>
      <c r="H3275">
        <v>0</v>
      </c>
      <c r="L3275">
        <v>232.512269</v>
      </c>
      <c r="R3275">
        <v>638.34031500000003</v>
      </c>
      <c r="S3275" t="s">
        <v>204</v>
      </c>
      <c r="T3275" s="247">
        <v>45292.314259259256</v>
      </c>
    </row>
    <row r="3276" spans="1:20" x14ac:dyDescent="0.35">
      <c r="A3276" t="s">
        <v>104</v>
      </c>
      <c r="B3276" t="s">
        <v>105</v>
      </c>
      <c r="C3276" t="s">
        <v>92</v>
      </c>
      <c r="D3276" s="29">
        <v>45627</v>
      </c>
      <c r="E3276">
        <v>0</v>
      </c>
      <c r="F3276">
        <v>0</v>
      </c>
      <c r="G3276">
        <v>0</v>
      </c>
      <c r="H3276">
        <v>0</v>
      </c>
      <c r="L3276">
        <v>232.512269</v>
      </c>
      <c r="R3276">
        <v>638.34031500000003</v>
      </c>
      <c r="S3276" t="s">
        <v>204</v>
      </c>
      <c r="T3276" s="247">
        <v>45323.31349537037</v>
      </c>
    </row>
    <row r="3277" spans="1:20" x14ac:dyDescent="0.35">
      <c r="A3277" t="s">
        <v>104</v>
      </c>
      <c r="B3277" t="s">
        <v>105</v>
      </c>
      <c r="C3277" t="s">
        <v>92</v>
      </c>
      <c r="D3277" s="29">
        <v>45628</v>
      </c>
      <c r="E3277">
        <v>0</v>
      </c>
      <c r="F3277">
        <v>0</v>
      </c>
      <c r="G3277">
        <v>0</v>
      </c>
      <c r="H3277">
        <v>0</v>
      </c>
      <c r="L3277">
        <v>232.512269</v>
      </c>
      <c r="R3277">
        <v>638.34031500000003</v>
      </c>
      <c r="S3277" t="s">
        <v>204</v>
      </c>
      <c r="T3277" s="247">
        <v>45323.313773148147</v>
      </c>
    </row>
    <row r="3278" spans="1:20" x14ac:dyDescent="0.35">
      <c r="A3278" t="s">
        <v>104</v>
      </c>
      <c r="B3278" t="s">
        <v>105</v>
      </c>
      <c r="C3278" t="s">
        <v>92</v>
      </c>
      <c r="D3278" s="29">
        <v>45629</v>
      </c>
      <c r="E3278">
        <v>0</v>
      </c>
      <c r="F3278">
        <v>0</v>
      </c>
      <c r="G3278">
        <v>0</v>
      </c>
      <c r="H3278">
        <v>0</v>
      </c>
      <c r="L3278">
        <v>232.512269</v>
      </c>
      <c r="R3278">
        <v>638.34031500000003</v>
      </c>
      <c r="S3278" t="s">
        <v>204</v>
      </c>
      <c r="T3278" s="247">
        <v>45323.313796296294</v>
      </c>
    </row>
    <row r="3279" spans="1:20" x14ac:dyDescent="0.35">
      <c r="A3279" t="s">
        <v>104</v>
      </c>
      <c r="B3279" t="s">
        <v>105</v>
      </c>
      <c r="C3279" t="s">
        <v>92</v>
      </c>
      <c r="D3279" s="29">
        <v>45630</v>
      </c>
      <c r="E3279">
        <v>0</v>
      </c>
      <c r="F3279">
        <v>0</v>
      </c>
      <c r="G3279">
        <v>0</v>
      </c>
      <c r="H3279">
        <v>0</v>
      </c>
      <c r="L3279">
        <v>232.512269</v>
      </c>
      <c r="R3279">
        <v>638.34031500000003</v>
      </c>
      <c r="S3279" t="s">
        <v>204</v>
      </c>
      <c r="T3279" s="247">
        <v>45323.313819444447</v>
      </c>
    </row>
    <row r="3280" spans="1:20" x14ac:dyDescent="0.35">
      <c r="A3280" t="s">
        <v>104</v>
      </c>
      <c r="B3280" t="s">
        <v>105</v>
      </c>
      <c r="C3280" t="s">
        <v>92</v>
      </c>
      <c r="D3280" s="29">
        <v>45631</v>
      </c>
      <c r="E3280">
        <v>0</v>
      </c>
      <c r="F3280">
        <v>0</v>
      </c>
      <c r="G3280">
        <v>0</v>
      </c>
      <c r="H3280">
        <v>0</v>
      </c>
      <c r="L3280">
        <v>232.512269</v>
      </c>
      <c r="R3280">
        <v>638.34031500000003</v>
      </c>
      <c r="S3280" t="s">
        <v>204</v>
      </c>
      <c r="T3280" s="247">
        <v>45323.313842592594</v>
      </c>
    </row>
    <row r="3281" spans="1:20" x14ac:dyDescent="0.35">
      <c r="A3281" t="s">
        <v>104</v>
      </c>
      <c r="B3281" t="s">
        <v>105</v>
      </c>
      <c r="C3281" t="s">
        <v>92</v>
      </c>
      <c r="D3281" s="29">
        <v>45632</v>
      </c>
      <c r="E3281">
        <v>0</v>
      </c>
      <c r="F3281">
        <v>0</v>
      </c>
      <c r="G3281">
        <v>0</v>
      </c>
      <c r="H3281">
        <v>0</v>
      </c>
      <c r="L3281">
        <v>232.512269</v>
      </c>
      <c r="R3281">
        <v>638.34031500000003</v>
      </c>
      <c r="S3281" t="s">
        <v>204</v>
      </c>
      <c r="T3281" s="247">
        <v>45323.31386574074</v>
      </c>
    </row>
    <row r="3282" spans="1:20" x14ac:dyDescent="0.35">
      <c r="A3282" t="s">
        <v>104</v>
      </c>
      <c r="B3282" t="s">
        <v>105</v>
      </c>
      <c r="C3282" t="s">
        <v>92</v>
      </c>
      <c r="D3282" s="29">
        <v>45633</v>
      </c>
      <c r="E3282">
        <v>0</v>
      </c>
      <c r="F3282">
        <v>0</v>
      </c>
      <c r="G3282">
        <v>0</v>
      </c>
      <c r="H3282">
        <v>0</v>
      </c>
      <c r="L3282">
        <v>232.512269</v>
      </c>
      <c r="R3282">
        <v>638.34031500000003</v>
      </c>
      <c r="S3282" t="s">
        <v>204</v>
      </c>
      <c r="T3282" s="247">
        <v>45323.313888888886</v>
      </c>
    </row>
    <row r="3283" spans="1:20" x14ac:dyDescent="0.35">
      <c r="A3283" t="s">
        <v>104</v>
      </c>
      <c r="B3283" t="s">
        <v>105</v>
      </c>
      <c r="C3283" t="s">
        <v>92</v>
      </c>
      <c r="D3283" s="29">
        <v>45634</v>
      </c>
      <c r="E3283">
        <v>0</v>
      </c>
      <c r="F3283">
        <v>0</v>
      </c>
      <c r="G3283">
        <v>0</v>
      </c>
      <c r="H3283">
        <v>0</v>
      </c>
      <c r="L3283">
        <v>232.512269</v>
      </c>
      <c r="R3283">
        <v>638.34031500000003</v>
      </c>
      <c r="S3283" t="s">
        <v>204</v>
      </c>
      <c r="T3283" s="247">
        <v>45323.31391203704</v>
      </c>
    </row>
    <row r="3284" spans="1:20" x14ac:dyDescent="0.35">
      <c r="A3284" t="s">
        <v>104</v>
      </c>
      <c r="B3284" t="s">
        <v>105</v>
      </c>
      <c r="C3284" t="s">
        <v>92</v>
      </c>
      <c r="D3284" s="29">
        <v>45635</v>
      </c>
      <c r="E3284">
        <v>0</v>
      </c>
      <c r="F3284">
        <v>0</v>
      </c>
      <c r="G3284">
        <v>0</v>
      </c>
      <c r="H3284">
        <v>0</v>
      </c>
      <c r="L3284">
        <v>232.512269</v>
      </c>
      <c r="R3284">
        <v>638.34031500000003</v>
      </c>
      <c r="S3284" t="s">
        <v>204</v>
      </c>
      <c r="T3284" s="247">
        <v>45323.313935185186</v>
      </c>
    </row>
    <row r="3285" spans="1:20" x14ac:dyDescent="0.35">
      <c r="A3285" t="s">
        <v>104</v>
      </c>
      <c r="B3285" t="s">
        <v>105</v>
      </c>
      <c r="C3285" t="s">
        <v>92</v>
      </c>
      <c r="D3285" s="29">
        <v>45636</v>
      </c>
      <c r="E3285">
        <v>0</v>
      </c>
      <c r="F3285">
        <v>0</v>
      </c>
      <c r="G3285">
        <v>0</v>
      </c>
      <c r="H3285">
        <v>0</v>
      </c>
      <c r="L3285">
        <v>232.512269</v>
      </c>
      <c r="R3285">
        <v>638.34031500000003</v>
      </c>
      <c r="S3285" t="s">
        <v>204</v>
      </c>
      <c r="T3285" s="247">
        <v>45323.313958333332</v>
      </c>
    </row>
    <row r="3286" spans="1:20" x14ac:dyDescent="0.35">
      <c r="A3286" t="s">
        <v>104</v>
      </c>
      <c r="B3286" t="s">
        <v>105</v>
      </c>
      <c r="C3286" t="s">
        <v>92</v>
      </c>
      <c r="D3286" s="29">
        <v>45637</v>
      </c>
      <c r="E3286">
        <v>0</v>
      </c>
      <c r="F3286">
        <v>0</v>
      </c>
      <c r="G3286">
        <v>0</v>
      </c>
      <c r="H3286">
        <v>0</v>
      </c>
      <c r="L3286">
        <v>232.512269</v>
      </c>
      <c r="R3286">
        <v>638.34031500000003</v>
      </c>
      <c r="S3286" t="s">
        <v>204</v>
      </c>
      <c r="T3286" s="247">
        <v>45323.314004629632</v>
      </c>
    </row>
    <row r="3287" spans="1:20" x14ac:dyDescent="0.35">
      <c r="A3287" t="s">
        <v>104</v>
      </c>
      <c r="B3287" t="s">
        <v>105</v>
      </c>
      <c r="C3287" t="s">
        <v>92</v>
      </c>
      <c r="D3287" s="29">
        <v>45638</v>
      </c>
      <c r="E3287">
        <v>0</v>
      </c>
      <c r="F3287">
        <v>0</v>
      </c>
      <c r="G3287">
        <v>0</v>
      </c>
      <c r="H3287">
        <v>0</v>
      </c>
      <c r="L3287">
        <v>232.512269</v>
      </c>
      <c r="R3287">
        <v>638.34031500000003</v>
      </c>
      <c r="S3287" t="s">
        <v>204</v>
      </c>
      <c r="T3287" s="247">
        <v>45323.314016203702</v>
      </c>
    </row>
    <row r="3288" spans="1:20" x14ac:dyDescent="0.35">
      <c r="A3288" t="s">
        <v>104</v>
      </c>
      <c r="B3288" t="s">
        <v>105</v>
      </c>
      <c r="C3288" t="s">
        <v>92</v>
      </c>
      <c r="D3288" s="29">
        <v>45639</v>
      </c>
      <c r="E3288">
        <v>0</v>
      </c>
      <c r="F3288">
        <v>0</v>
      </c>
      <c r="G3288">
        <v>0</v>
      </c>
      <c r="H3288">
        <v>0</v>
      </c>
      <c r="L3288">
        <v>232.512269</v>
      </c>
      <c r="R3288">
        <v>638.34031500000003</v>
      </c>
      <c r="S3288" t="s">
        <v>204</v>
      </c>
      <c r="T3288" s="247">
        <v>45323.314027777778</v>
      </c>
    </row>
    <row r="3289" spans="1:20" x14ac:dyDescent="0.35">
      <c r="A3289" t="s">
        <v>104</v>
      </c>
      <c r="B3289" t="s">
        <v>105</v>
      </c>
      <c r="C3289" t="s">
        <v>92</v>
      </c>
      <c r="D3289" s="29">
        <v>45640</v>
      </c>
      <c r="E3289">
        <v>0</v>
      </c>
      <c r="F3289">
        <v>0</v>
      </c>
      <c r="G3289">
        <v>0</v>
      </c>
      <c r="H3289">
        <v>0</v>
      </c>
      <c r="L3289">
        <v>232.512269</v>
      </c>
      <c r="R3289">
        <v>638.34031500000003</v>
      </c>
      <c r="S3289" t="s">
        <v>204</v>
      </c>
      <c r="T3289" s="247">
        <v>45323.314039351855</v>
      </c>
    </row>
    <row r="3290" spans="1:20" x14ac:dyDescent="0.35">
      <c r="A3290" t="s">
        <v>104</v>
      </c>
      <c r="B3290" t="s">
        <v>105</v>
      </c>
      <c r="C3290" t="s">
        <v>92</v>
      </c>
      <c r="D3290" s="29">
        <v>45641</v>
      </c>
      <c r="E3290">
        <v>0</v>
      </c>
      <c r="F3290">
        <v>0</v>
      </c>
      <c r="G3290">
        <v>0</v>
      </c>
      <c r="H3290">
        <v>0</v>
      </c>
      <c r="L3290">
        <v>232.512269</v>
      </c>
      <c r="R3290">
        <v>638.34031500000003</v>
      </c>
      <c r="S3290" t="s">
        <v>204</v>
      </c>
      <c r="T3290" s="247">
        <v>45323.314050925925</v>
      </c>
    </row>
    <row r="3291" spans="1:20" x14ac:dyDescent="0.35">
      <c r="A3291" t="s">
        <v>104</v>
      </c>
      <c r="B3291" t="s">
        <v>105</v>
      </c>
      <c r="C3291" t="s">
        <v>92</v>
      </c>
      <c r="D3291" s="29">
        <v>45642</v>
      </c>
      <c r="E3291">
        <v>0</v>
      </c>
      <c r="F3291">
        <v>0</v>
      </c>
      <c r="G3291">
        <v>0</v>
      </c>
      <c r="H3291">
        <v>0</v>
      </c>
      <c r="L3291">
        <v>232.512269</v>
      </c>
      <c r="R3291">
        <v>638.34031500000003</v>
      </c>
      <c r="S3291" t="s">
        <v>204</v>
      </c>
      <c r="T3291" s="247">
        <v>45323.314062500001</v>
      </c>
    </row>
    <row r="3292" spans="1:20" x14ac:dyDescent="0.35">
      <c r="A3292" t="s">
        <v>104</v>
      </c>
      <c r="B3292" t="s">
        <v>105</v>
      </c>
      <c r="C3292" t="s">
        <v>92</v>
      </c>
      <c r="D3292" s="29">
        <v>45643</v>
      </c>
      <c r="E3292">
        <v>0</v>
      </c>
      <c r="F3292">
        <v>0</v>
      </c>
      <c r="G3292">
        <v>0</v>
      </c>
      <c r="H3292">
        <v>0</v>
      </c>
      <c r="L3292">
        <v>232.512269</v>
      </c>
      <c r="R3292">
        <v>638.34031500000003</v>
      </c>
      <c r="S3292" t="s">
        <v>204</v>
      </c>
      <c r="T3292" s="247">
        <v>45323.314074074071</v>
      </c>
    </row>
    <row r="3293" spans="1:20" x14ac:dyDescent="0.35">
      <c r="A3293" t="s">
        <v>104</v>
      </c>
      <c r="B3293" t="s">
        <v>105</v>
      </c>
      <c r="C3293" t="s">
        <v>92</v>
      </c>
      <c r="D3293" s="29">
        <v>45644</v>
      </c>
      <c r="E3293">
        <v>0</v>
      </c>
      <c r="F3293">
        <v>0</v>
      </c>
      <c r="G3293">
        <v>0</v>
      </c>
      <c r="H3293">
        <v>0</v>
      </c>
      <c r="L3293">
        <v>232.512269</v>
      </c>
      <c r="R3293">
        <v>638.34031500000003</v>
      </c>
      <c r="S3293" t="s">
        <v>204</v>
      </c>
      <c r="T3293" s="247">
        <v>45323.314085648148</v>
      </c>
    </row>
    <row r="3294" spans="1:20" x14ac:dyDescent="0.35">
      <c r="A3294" t="s">
        <v>104</v>
      </c>
      <c r="B3294" t="s">
        <v>105</v>
      </c>
      <c r="C3294" t="s">
        <v>92</v>
      </c>
      <c r="D3294" s="29">
        <v>45645</v>
      </c>
      <c r="E3294">
        <v>0</v>
      </c>
      <c r="F3294">
        <v>0</v>
      </c>
      <c r="G3294">
        <v>0</v>
      </c>
      <c r="H3294">
        <v>0</v>
      </c>
      <c r="L3294">
        <v>232.512269</v>
      </c>
      <c r="R3294">
        <v>638.34031500000003</v>
      </c>
      <c r="S3294" t="s">
        <v>204</v>
      </c>
      <c r="T3294" s="247">
        <v>45323.314097222225</v>
      </c>
    </row>
    <row r="3295" spans="1:20" x14ac:dyDescent="0.35">
      <c r="A3295" t="s">
        <v>104</v>
      </c>
      <c r="B3295" t="s">
        <v>105</v>
      </c>
      <c r="C3295" t="s">
        <v>92</v>
      </c>
      <c r="D3295" s="29">
        <v>45646</v>
      </c>
      <c r="E3295">
        <v>0</v>
      </c>
      <c r="F3295">
        <v>0</v>
      </c>
      <c r="G3295">
        <v>0</v>
      </c>
      <c r="H3295">
        <v>0</v>
      </c>
      <c r="L3295">
        <v>232.512269</v>
      </c>
      <c r="R3295">
        <v>638.34031500000003</v>
      </c>
      <c r="S3295" t="s">
        <v>204</v>
      </c>
      <c r="T3295" s="247">
        <v>45323.314108796294</v>
      </c>
    </row>
    <row r="3296" spans="1:20" x14ac:dyDescent="0.35">
      <c r="A3296" t="s">
        <v>104</v>
      </c>
      <c r="B3296" t="s">
        <v>105</v>
      </c>
      <c r="C3296" t="s">
        <v>92</v>
      </c>
      <c r="D3296" s="29">
        <v>45647</v>
      </c>
      <c r="E3296">
        <v>0</v>
      </c>
      <c r="F3296">
        <v>0</v>
      </c>
      <c r="G3296">
        <v>0</v>
      </c>
      <c r="H3296">
        <v>0</v>
      </c>
      <c r="L3296">
        <v>232.512269</v>
      </c>
      <c r="R3296">
        <v>638.34031500000003</v>
      </c>
      <c r="S3296" t="s">
        <v>204</v>
      </c>
      <c r="T3296" s="247">
        <v>45323.314120370371</v>
      </c>
    </row>
    <row r="3297" spans="1:20" x14ac:dyDescent="0.35">
      <c r="A3297" t="s">
        <v>104</v>
      </c>
      <c r="B3297" t="s">
        <v>105</v>
      </c>
      <c r="C3297" t="s">
        <v>92</v>
      </c>
      <c r="D3297" s="29">
        <v>45648</v>
      </c>
      <c r="E3297">
        <v>0</v>
      </c>
      <c r="F3297">
        <v>0</v>
      </c>
      <c r="G3297">
        <v>0</v>
      </c>
      <c r="H3297">
        <v>0</v>
      </c>
      <c r="L3297">
        <v>232.512269</v>
      </c>
      <c r="R3297">
        <v>638.34031500000003</v>
      </c>
      <c r="S3297" t="s">
        <v>204</v>
      </c>
      <c r="T3297" s="247">
        <v>45323.314131944448</v>
      </c>
    </row>
    <row r="3298" spans="1:20" x14ac:dyDescent="0.35">
      <c r="A3298" t="s">
        <v>104</v>
      </c>
      <c r="B3298" t="s">
        <v>105</v>
      </c>
      <c r="C3298" t="s">
        <v>92</v>
      </c>
      <c r="D3298" s="29">
        <v>45649</v>
      </c>
      <c r="E3298">
        <v>0</v>
      </c>
      <c r="F3298">
        <v>0</v>
      </c>
      <c r="G3298">
        <v>0</v>
      </c>
      <c r="H3298">
        <v>0</v>
      </c>
      <c r="L3298">
        <v>232.512269</v>
      </c>
      <c r="R3298">
        <v>638.34031500000003</v>
      </c>
      <c r="S3298" t="s">
        <v>204</v>
      </c>
      <c r="T3298" s="247">
        <v>45323.314143518517</v>
      </c>
    </row>
    <row r="3299" spans="1:20" x14ac:dyDescent="0.35">
      <c r="A3299" t="s">
        <v>104</v>
      </c>
      <c r="B3299" t="s">
        <v>105</v>
      </c>
      <c r="C3299" t="s">
        <v>92</v>
      </c>
      <c r="D3299" s="29">
        <v>45650</v>
      </c>
      <c r="E3299">
        <v>0</v>
      </c>
      <c r="F3299">
        <v>0</v>
      </c>
      <c r="G3299">
        <v>0</v>
      </c>
      <c r="H3299">
        <v>0</v>
      </c>
      <c r="L3299">
        <v>232.512269</v>
      </c>
      <c r="R3299">
        <v>638.34031500000003</v>
      </c>
      <c r="S3299" t="s">
        <v>204</v>
      </c>
      <c r="T3299" s="247">
        <v>45323.314155092594</v>
      </c>
    </row>
    <row r="3300" spans="1:20" x14ac:dyDescent="0.35">
      <c r="A3300" t="s">
        <v>104</v>
      </c>
      <c r="B3300" t="s">
        <v>105</v>
      </c>
      <c r="C3300" t="s">
        <v>92</v>
      </c>
      <c r="D3300" s="29">
        <v>45651</v>
      </c>
      <c r="E3300">
        <v>0</v>
      </c>
      <c r="F3300">
        <v>0</v>
      </c>
      <c r="G3300">
        <v>0</v>
      </c>
      <c r="H3300">
        <v>0</v>
      </c>
      <c r="L3300">
        <v>232.512269</v>
      </c>
      <c r="R3300">
        <v>638.34031500000003</v>
      </c>
      <c r="S3300" t="s">
        <v>204</v>
      </c>
      <c r="T3300" s="247">
        <v>45323.314166666663</v>
      </c>
    </row>
    <row r="3301" spans="1:20" x14ac:dyDescent="0.35">
      <c r="A3301" t="s">
        <v>104</v>
      </c>
      <c r="B3301" t="s">
        <v>105</v>
      </c>
      <c r="C3301" t="s">
        <v>92</v>
      </c>
      <c r="D3301" s="29">
        <v>45652</v>
      </c>
      <c r="E3301">
        <v>0</v>
      </c>
      <c r="F3301">
        <v>0</v>
      </c>
      <c r="G3301">
        <v>0</v>
      </c>
      <c r="H3301">
        <v>0</v>
      </c>
      <c r="L3301">
        <v>232.512269</v>
      </c>
      <c r="R3301">
        <v>638.34031500000003</v>
      </c>
      <c r="S3301" t="s">
        <v>204</v>
      </c>
      <c r="T3301" s="247">
        <v>45323.31417824074</v>
      </c>
    </row>
    <row r="3302" spans="1:20" x14ac:dyDescent="0.35">
      <c r="A3302" t="s">
        <v>104</v>
      </c>
      <c r="B3302" t="s">
        <v>105</v>
      </c>
      <c r="C3302" t="s">
        <v>92</v>
      </c>
      <c r="D3302" s="29">
        <v>45653</v>
      </c>
      <c r="E3302">
        <v>0</v>
      </c>
      <c r="F3302">
        <v>0</v>
      </c>
      <c r="G3302">
        <v>0</v>
      </c>
      <c r="H3302">
        <v>0</v>
      </c>
      <c r="L3302">
        <v>232.512269</v>
      </c>
      <c r="R3302">
        <v>638.34031500000003</v>
      </c>
      <c r="S3302" t="s">
        <v>204</v>
      </c>
      <c r="T3302" s="247">
        <v>45323.314189814817</v>
      </c>
    </row>
    <row r="3303" spans="1:20" x14ac:dyDescent="0.35">
      <c r="A3303" t="s">
        <v>104</v>
      </c>
      <c r="B3303" t="s">
        <v>105</v>
      </c>
      <c r="C3303" t="s">
        <v>92</v>
      </c>
      <c r="D3303" s="29">
        <v>45654</v>
      </c>
      <c r="E3303">
        <v>0</v>
      </c>
      <c r="F3303">
        <v>0</v>
      </c>
      <c r="G3303">
        <v>0</v>
      </c>
      <c r="H3303">
        <v>0</v>
      </c>
      <c r="L3303">
        <v>232.512269</v>
      </c>
      <c r="R3303">
        <v>638.34031500000003</v>
      </c>
      <c r="S3303" t="s">
        <v>204</v>
      </c>
      <c r="T3303" s="247">
        <v>45323.314201388886</v>
      </c>
    </row>
    <row r="3304" spans="1:20" x14ac:dyDescent="0.35">
      <c r="A3304" t="s">
        <v>104</v>
      </c>
      <c r="B3304" t="s">
        <v>105</v>
      </c>
      <c r="C3304" t="s">
        <v>92</v>
      </c>
      <c r="D3304" s="29">
        <v>45655</v>
      </c>
      <c r="E3304">
        <v>0</v>
      </c>
      <c r="F3304">
        <v>0</v>
      </c>
      <c r="G3304">
        <v>0</v>
      </c>
      <c r="H3304">
        <v>0</v>
      </c>
      <c r="L3304">
        <v>232.512269</v>
      </c>
      <c r="R3304">
        <v>638.34031500000003</v>
      </c>
      <c r="S3304" t="s">
        <v>204</v>
      </c>
      <c r="T3304" s="247">
        <v>45323.314212962963</v>
      </c>
    </row>
    <row r="3305" spans="1:20" x14ac:dyDescent="0.35">
      <c r="A3305" t="s">
        <v>104</v>
      </c>
      <c r="B3305" t="s">
        <v>105</v>
      </c>
      <c r="C3305" t="s">
        <v>92</v>
      </c>
      <c r="D3305" s="29">
        <v>45656</v>
      </c>
      <c r="E3305">
        <v>0</v>
      </c>
      <c r="F3305">
        <v>0</v>
      </c>
      <c r="G3305">
        <v>0</v>
      </c>
      <c r="H3305">
        <v>0</v>
      </c>
      <c r="L3305">
        <v>232.512269</v>
      </c>
      <c r="R3305">
        <v>638.34031500000003</v>
      </c>
      <c r="S3305" t="s">
        <v>204</v>
      </c>
      <c r="T3305" s="247">
        <v>45323.31422453704</v>
      </c>
    </row>
    <row r="3306" spans="1:20" x14ac:dyDescent="0.35">
      <c r="A3306" t="s">
        <v>104</v>
      </c>
      <c r="B3306" t="s">
        <v>105</v>
      </c>
      <c r="C3306" t="s">
        <v>92</v>
      </c>
      <c r="D3306" s="29">
        <v>45657</v>
      </c>
      <c r="E3306">
        <v>0</v>
      </c>
      <c r="F3306">
        <v>0</v>
      </c>
      <c r="G3306">
        <v>0</v>
      </c>
      <c r="H3306">
        <v>0</v>
      </c>
      <c r="L3306">
        <v>232.512269</v>
      </c>
      <c r="R3306">
        <v>638.34031500000003</v>
      </c>
      <c r="S3306" t="s">
        <v>204</v>
      </c>
      <c r="T3306" s="247">
        <v>45323.314236111109</v>
      </c>
    </row>
    <row r="3307" spans="1:20" x14ac:dyDescent="0.35">
      <c r="A3307" t="s">
        <v>106</v>
      </c>
      <c r="B3307" t="s">
        <v>107</v>
      </c>
      <c r="C3307" t="s">
        <v>92</v>
      </c>
      <c r="D3307" s="29">
        <v>45383</v>
      </c>
      <c r="E3307">
        <v>0</v>
      </c>
      <c r="F3307">
        <v>0</v>
      </c>
      <c r="G3307">
        <v>0</v>
      </c>
      <c r="H3307">
        <v>0</v>
      </c>
      <c r="L3307">
        <v>395.97047700000002</v>
      </c>
      <c r="R3307">
        <v>395.97047600000002</v>
      </c>
      <c r="S3307" t="s">
        <v>204</v>
      </c>
      <c r="T3307" s="247">
        <v>45280.333923611113</v>
      </c>
    </row>
    <row r="3308" spans="1:20" x14ac:dyDescent="0.35">
      <c r="A3308" t="s">
        <v>106</v>
      </c>
      <c r="B3308" t="s">
        <v>107</v>
      </c>
      <c r="C3308" t="s">
        <v>92</v>
      </c>
      <c r="D3308" s="29">
        <v>45384</v>
      </c>
      <c r="E3308">
        <v>0</v>
      </c>
      <c r="F3308">
        <v>0</v>
      </c>
      <c r="G3308">
        <v>0</v>
      </c>
      <c r="H3308">
        <v>0</v>
      </c>
      <c r="L3308">
        <v>395.97047700000002</v>
      </c>
      <c r="R3308">
        <v>395.97047600000002</v>
      </c>
      <c r="S3308" t="s">
        <v>204</v>
      </c>
      <c r="T3308" s="247">
        <v>45280.333923611113</v>
      </c>
    </row>
    <row r="3309" spans="1:20" x14ac:dyDescent="0.35">
      <c r="A3309" t="s">
        <v>106</v>
      </c>
      <c r="B3309" t="s">
        <v>107</v>
      </c>
      <c r="C3309" t="s">
        <v>92</v>
      </c>
      <c r="D3309" s="29">
        <v>45385</v>
      </c>
      <c r="E3309">
        <v>0</v>
      </c>
      <c r="F3309">
        <v>0</v>
      </c>
      <c r="G3309">
        <v>0</v>
      </c>
      <c r="H3309">
        <v>0</v>
      </c>
      <c r="L3309">
        <v>395.97047700000002</v>
      </c>
      <c r="R3309">
        <v>395.97047600000002</v>
      </c>
      <c r="S3309" t="s">
        <v>204</v>
      </c>
      <c r="T3309" s="247">
        <v>45280.333923611113</v>
      </c>
    </row>
    <row r="3310" spans="1:20" x14ac:dyDescent="0.35">
      <c r="A3310" t="s">
        <v>106</v>
      </c>
      <c r="B3310" t="s">
        <v>107</v>
      </c>
      <c r="C3310" t="s">
        <v>92</v>
      </c>
      <c r="D3310" s="29">
        <v>45386</v>
      </c>
      <c r="E3310">
        <v>0</v>
      </c>
      <c r="F3310">
        <v>0</v>
      </c>
      <c r="G3310">
        <v>0</v>
      </c>
      <c r="H3310">
        <v>0</v>
      </c>
      <c r="L3310">
        <v>395.97047700000002</v>
      </c>
      <c r="R3310">
        <v>395.97047600000002</v>
      </c>
      <c r="S3310" t="s">
        <v>204</v>
      </c>
      <c r="T3310" s="247">
        <v>45280.333923611113</v>
      </c>
    </row>
    <row r="3311" spans="1:20" x14ac:dyDescent="0.35">
      <c r="A3311" t="s">
        <v>106</v>
      </c>
      <c r="B3311" t="s">
        <v>107</v>
      </c>
      <c r="C3311" t="s">
        <v>92</v>
      </c>
      <c r="D3311" s="29">
        <v>45387</v>
      </c>
      <c r="E3311">
        <v>0</v>
      </c>
      <c r="F3311">
        <v>0</v>
      </c>
      <c r="G3311">
        <v>0</v>
      </c>
      <c r="H3311">
        <v>0</v>
      </c>
      <c r="L3311">
        <v>395.97047700000002</v>
      </c>
      <c r="R3311">
        <v>395.97047600000002</v>
      </c>
      <c r="S3311" t="s">
        <v>204</v>
      </c>
      <c r="T3311" s="247">
        <v>45280.333923611113</v>
      </c>
    </row>
    <row r="3312" spans="1:20" x14ac:dyDescent="0.35">
      <c r="A3312" t="s">
        <v>106</v>
      </c>
      <c r="B3312" t="s">
        <v>107</v>
      </c>
      <c r="C3312" t="s">
        <v>92</v>
      </c>
      <c r="D3312" s="29">
        <v>45388</v>
      </c>
      <c r="E3312">
        <v>0</v>
      </c>
      <c r="F3312">
        <v>0</v>
      </c>
      <c r="G3312">
        <v>0</v>
      </c>
      <c r="H3312">
        <v>0</v>
      </c>
      <c r="L3312">
        <v>395.97047700000002</v>
      </c>
      <c r="R3312">
        <v>395.97047600000002</v>
      </c>
      <c r="S3312" t="s">
        <v>204</v>
      </c>
      <c r="T3312" s="247">
        <v>45280.333923611113</v>
      </c>
    </row>
    <row r="3313" spans="1:20" x14ac:dyDescent="0.35">
      <c r="A3313" t="s">
        <v>106</v>
      </c>
      <c r="B3313" t="s">
        <v>107</v>
      </c>
      <c r="C3313" t="s">
        <v>92</v>
      </c>
      <c r="D3313" s="29">
        <v>45389</v>
      </c>
      <c r="E3313">
        <v>0</v>
      </c>
      <c r="F3313">
        <v>0</v>
      </c>
      <c r="G3313">
        <v>0</v>
      </c>
      <c r="H3313">
        <v>0</v>
      </c>
      <c r="L3313">
        <v>395.97047700000002</v>
      </c>
      <c r="R3313">
        <v>395.97047600000002</v>
      </c>
      <c r="S3313" t="s">
        <v>204</v>
      </c>
      <c r="T3313" s="247">
        <v>45280.333923611113</v>
      </c>
    </row>
    <row r="3314" spans="1:20" x14ac:dyDescent="0.35">
      <c r="A3314" t="s">
        <v>106</v>
      </c>
      <c r="B3314" t="s">
        <v>107</v>
      </c>
      <c r="C3314" t="s">
        <v>92</v>
      </c>
      <c r="D3314" s="29">
        <v>45390</v>
      </c>
      <c r="E3314">
        <v>0</v>
      </c>
      <c r="F3314">
        <v>0</v>
      </c>
      <c r="G3314">
        <v>0</v>
      </c>
      <c r="H3314">
        <v>0</v>
      </c>
      <c r="L3314">
        <v>395.97047700000002</v>
      </c>
      <c r="R3314">
        <v>395.97047600000002</v>
      </c>
      <c r="S3314" t="s">
        <v>204</v>
      </c>
      <c r="T3314" s="247">
        <v>45280.333923611113</v>
      </c>
    </row>
    <row r="3315" spans="1:20" x14ac:dyDescent="0.35">
      <c r="A3315" t="s">
        <v>106</v>
      </c>
      <c r="B3315" t="s">
        <v>107</v>
      </c>
      <c r="C3315" t="s">
        <v>92</v>
      </c>
      <c r="D3315" s="29">
        <v>45391</v>
      </c>
      <c r="E3315">
        <v>0</v>
      </c>
      <c r="F3315">
        <v>0</v>
      </c>
      <c r="G3315">
        <v>0</v>
      </c>
      <c r="H3315">
        <v>0</v>
      </c>
      <c r="L3315">
        <v>395.97047700000002</v>
      </c>
      <c r="R3315">
        <v>395.97047600000002</v>
      </c>
      <c r="S3315" t="s">
        <v>204</v>
      </c>
      <c r="T3315" s="247">
        <v>45280.333923611113</v>
      </c>
    </row>
    <row r="3316" spans="1:20" x14ac:dyDescent="0.35">
      <c r="A3316" t="s">
        <v>106</v>
      </c>
      <c r="B3316" t="s">
        <v>107</v>
      </c>
      <c r="C3316" t="s">
        <v>92</v>
      </c>
      <c r="D3316" s="29">
        <v>45392</v>
      </c>
      <c r="E3316">
        <v>0</v>
      </c>
      <c r="F3316">
        <v>0</v>
      </c>
      <c r="G3316">
        <v>0</v>
      </c>
      <c r="H3316">
        <v>0</v>
      </c>
      <c r="L3316">
        <v>395.97047700000002</v>
      </c>
      <c r="R3316">
        <v>395.97047600000002</v>
      </c>
      <c r="S3316" t="s">
        <v>204</v>
      </c>
      <c r="T3316" s="247">
        <v>45280.333935185183</v>
      </c>
    </row>
    <row r="3317" spans="1:20" x14ac:dyDescent="0.35">
      <c r="A3317" t="s">
        <v>106</v>
      </c>
      <c r="B3317" t="s">
        <v>107</v>
      </c>
      <c r="C3317" t="s">
        <v>92</v>
      </c>
      <c r="D3317" s="29">
        <v>45393</v>
      </c>
      <c r="E3317">
        <v>0</v>
      </c>
      <c r="F3317">
        <v>0</v>
      </c>
      <c r="G3317">
        <v>0</v>
      </c>
      <c r="H3317">
        <v>0</v>
      </c>
      <c r="L3317">
        <v>395.97047700000002</v>
      </c>
      <c r="R3317">
        <v>395.97047600000002</v>
      </c>
      <c r="S3317" t="s">
        <v>204</v>
      </c>
      <c r="T3317" s="247">
        <v>45280.333923611113</v>
      </c>
    </row>
    <row r="3318" spans="1:20" x14ac:dyDescent="0.35">
      <c r="A3318" t="s">
        <v>106</v>
      </c>
      <c r="B3318" t="s">
        <v>107</v>
      </c>
      <c r="C3318" t="s">
        <v>92</v>
      </c>
      <c r="D3318" s="29">
        <v>45394</v>
      </c>
      <c r="E3318">
        <v>0</v>
      </c>
      <c r="F3318">
        <v>0</v>
      </c>
      <c r="G3318">
        <v>0</v>
      </c>
      <c r="H3318">
        <v>0</v>
      </c>
      <c r="L3318">
        <v>395.97047700000002</v>
      </c>
      <c r="R3318">
        <v>395.97047600000002</v>
      </c>
      <c r="S3318" t="s">
        <v>204</v>
      </c>
      <c r="T3318" s="247">
        <v>45280.333923611113</v>
      </c>
    </row>
    <row r="3319" spans="1:20" x14ac:dyDescent="0.35">
      <c r="A3319" t="s">
        <v>106</v>
      </c>
      <c r="B3319" t="s">
        <v>107</v>
      </c>
      <c r="C3319" t="s">
        <v>92</v>
      </c>
      <c r="D3319" s="29">
        <v>45395</v>
      </c>
      <c r="E3319">
        <v>0</v>
      </c>
      <c r="F3319">
        <v>0</v>
      </c>
      <c r="G3319">
        <v>0</v>
      </c>
      <c r="H3319">
        <v>0</v>
      </c>
      <c r="L3319">
        <v>395.97047700000002</v>
      </c>
      <c r="R3319">
        <v>395.97047600000002</v>
      </c>
      <c r="S3319" t="s">
        <v>204</v>
      </c>
      <c r="T3319" s="247">
        <v>45280.333935185183</v>
      </c>
    </row>
    <row r="3320" spans="1:20" x14ac:dyDescent="0.35">
      <c r="A3320" t="s">
        <v>106</v>
      </c>
      <c r="B3320" t="s">
        <v>107</v>
      </c>
      <c r="C3320" t="s">
        <v>92</v>
      </c>
      <c r="D3320" s="29">
        <v>45396</v>
      </c>
      <c r="E3320">
        <v>0</v>
      </c>
      <c r="F3320">
        <v>0</v>
      </c>
      <c r="G3320">
        <v>0</v>
      </c>
      <c r="H3320">
        <v>0</v>
      </c>
      <c r="L3320">
        <v>395.97047700000002</v>
      </c>
      <c r="R3320">
        <v>395.97047600000002</v>
      </c>
      <c r="S3320" t="s">
        <v>204</v>
      </c>
      <c r="T3320" s="247">
        <v>45280.333935185183</v>
      </c>
    </row>
    <row r="3321" spans="1:20" x14ac:dyDescent="0.35">
      <c r="A3321" t="s">
        <v>106</v>
      </c>
      <c r="B3321" t="s">
        <v>107</v>
      </c>
      <c r="C3321" t="s">
        <v>92</v>
      </c>
      <c r="D3321" s="29">
        <v>45397</v>
      </c>
      <c r="E3321">
        <v>0</v>
      </c>
      <c r="F3321">
        <v>0</v>
      </c>
      <c r="G3321">
        <v>0</v>
      </c>
      <c r="H3321">
        <v>0</v>
      </c>
      <c r="L3321">
        <v>395.97047700000002</v>
      </c>
      <c r="R3321">
        <v>395.97047600000002</v>
      </c>
      <c r="S3321" t="s">
        <v>204</v>
      </c>
      <c r="T3321" s="247">
        <v>45280.333935185183</v>
      </c>
    </row>
    <row r="3322" spans="1:20" x14ac:dyDescent="0.35">
      <c r="A3322" t="s">
        <v>106</v>
      </c>
      <c r="B3322" t="s">
        <v>107</v>
      </c>
      <c r="C3322" t="s">
        <v>92</v>
      </c>
      <c r="D3322" s="29">
        <v>45398</v>
      </c>
      <c r="E3322">
        <v>0</v>
      </c>
      <c r="F3322">
        <v>0</v>
      </c>
      <c r="G3322">
        <v>0</v>
      </c>
      <c r="H3322">
        <v>0</v>
      </c>
      <c r="L3322">
        <v>395.97047700000002</v>
      </c>
      <c r="R3322">
        <v>395.97047600000002</v>
      </c>
      <c r="S3322" t="s">
        <v>204</v>
      </c>
      <c r="T3322" s="247">
        <v>45280.333935185183</v>
      </c>
    </row>
    <row r="3323" spans="1:20" x14ac:dyDescent="0.35">
      <c r="A3323" t="s">
        <v>106</v>
      </c>
      <c r="B3323" t="s">
        <v>107</v>
      </c>
      <c r="C3323" t="s">
        <v>92</v>
      </c>
      <c r="D3323" s="29">
        <v>45399</v>
      </c>
      <c r="E3323">
        <v>0</v>
      </c>
      <c r="F3323">
        <v>0</v>
      </c>
      <c r="G3323">
        <v>0</v>
      </c>
      <c r="H3323">
        <v>0</v>
      </c>
      <c r="L3323">
        <v>395.97047700000002</v>
      </c>
      <c r="R3323">
        <v>395.97047600000002</v>
      </c>
      <c r="S3323" t="s">
        <v>204</v>
      </c>
      <c r="T3323" s="247">
        <v>45280.333935185183</v>
      </c>
    </row>
    <row r="3324" spans="1:20" x14ac:dyDescent="0.35">
      <c r="A3324" t="s">
        <v>106</v>
      </c>
      <c r="B3324" t="s">
        <v>107</v>
      </c>
      <c r="C3324" t="s">
        <v>92</v>
      </c>
      <c r="D3324" s="29">
        <v>45400</v>
      </c>
      <c r="E3324">
        <v>0</v>
      </c>
      <c r="F3324">
        <v>0</v>
      </c>
      <c r="G3324">
        <v>0</v>
      </c>
      <c r="H3324">
        <v>0</v>
      </c>
      <c r="L3324">
        <v>395.97047700000002</v>
      </c>
      <c r="R3324">
        <v>395.97047600000002</v>
      </c>
      <c r="S3324" t="s">
        <v>204</v>
      </c>
      <c r="T3324" s="247">
        <v>45280.333935185183</v>
      </c>
    </row>
    <row r="3325" spans="1:20" x14ac:dyDescent="0.35">
      <c r="A3325" t="s">
        <v>106</v>
      </c>
      <c r="B3325" t="s">
        <v>107</v>
      </c>
      <c r="C3325" t="s">
        <v>92</v>
      </c>
      <c r="D3325" s="29">
        <v>45401</v>
      </c>
      <c r="E3325">
        <v>0</v>
      </c>
      <c r="F3325">
        <v>0</v>
      </c>
      <c r="G3325">
        <v>0</v>
      </c>
      <c r="H3325">
        <v>0</v>
      </c>
      <c r="L3325">
        <v>395.97047700000002</v>
      </c>
      <c r="R3325">
        <v>395.97047600000002</v>
      </c>
      <c r="S3325" t="s">
        <v>204</v>
      </c>
      <c r="T3325" s="247">
        <v>45280.333935185183</v>
      </c>
    </row>
    <row r="3326" spans="1:20" x14ac:dyDescent="0.35">
      <c r="A3326" t="s">
        <v>106</v>
      </c>
      <c r="B3326" t="s">
        <v>107</v>
      </c>
      <c r="C3326" t="s">
        <v>92</v>
      </c>
      <c r="D3326" s="29">
        <v>45402</v>
      </c>
      <c r="E3326">
        <v>0</v>
      </c>
      <c r="F3326">
        <v>0</v>
      </c>
      <c r="G3326">
        <v>0</v>
      </c>
      <c r="H3326">
        <v>0</v>
      </c>
      <c r="L3326">
        <v>395.97047700000002</v>
      </c>
      <c r="R3326">
        <v>395.97047600000002</v>
      </c>
      <c r="S3326" t="s">
        <v>204</v>
      </c>
      <c r="T3326" s="247">
        <v>45280.333935185183</v>
      </c>
    </row>
    <row r="3327" spans="1:20" x14ac:dyDescent="0.35">
      <c r="A3327" t="s">
        <v>106</v>
      </c>
      <c r="B3327" t="s">
        <v>107</v>
      </c>
      <c r="C3327" t="s">
        <v>92</v>
      </c>
      <c r="D3327" s="29">
        <v>45403</v>
      </c>
      <c r="E3327">
        <v>0</v>
      </c>
      <c r="F3327">
        <v>0</v>
      </c>
      <c r="G3327">
        <v>0</v>
      </c>
      <c r="H3327">
        <v>0</v>
      </c>
      <c r="L3327">
        <v>395.97047700000002</v>
      </c>
      <c r="R3327">
        <v>395.97047600000002</v>
      </c>
      <c r="S3327" t="s">
        <v>204</v>
      </c>
      <c r="T3327" s="247">
        <v>45280.333935185183</v>
      </c>
    </row>
    <row r="3328" spans="1:20" x14ac:dyDescent="0.35">
      <c r="A3328" t="s">
        <v>106</v>
      </c>
      <c r="B3328" t="s">
        <v>107</v>
      </c>
      <c r="C3328" t="s">
        <v>92</v>
      </c>
      <c r="D3328" s="29">
        <v>45404</v>
      </c>
      <c r="E3328">
        <v>0</v>
      </c>
      <c r="F3328">
        <v>0</v>
      </c>
      <c r="G3328">
        <v>0</v>
      </c>
      <c r="H3328">
        <v>0</v>
      </c>
      <c r="L3328">
        <v>395.97047700000002</v>
      </c>
      <c r="R3328">
        <v>395.97047600000002</v>
      </c>
      <c r="S3328" t="s">
        <v>204</v>
      </c>
      <c r="T3328" s="247">
        <v>45280.333935185183</v>
      </c>
    </row>
    <row r="3329" spans="1:20" x14ac:dyDescent="0.35">
      <c r="A3329" t="s">
        <v>106</v>
      </c>
      <c r="B3329" t="s">
        <v>107</v>
      </c>
      <c r="C3329" t="s">
        <v>92</v>
      </c>
      <c r="D3329" s="29">
        <v>45405</v>
      </c>
      <c r="E3329">
        <v>0</v>
      </c>
      <c r="F3329">
        <v>0</v>
      </c>
      <c r="G3329">
        <v>0</v>
      </c>
      <c r="H3329">
        <v>0</v>
      </c>
      <c r="L3329">
        <v>395.97047700000002</v>
      </c>
      <c r="R3329">
        <v>395.97047600000002</v>
      </c>
      <c r="S3329" t="s">
        <v>204</v>
      </c>
      <c r="T3329" s="247">
        <v>45280.333935185183</v>
      </c>
    </row>
    <row r="3330" spans="1:20" x14ac:dyDescent="0.35">
      <c r="A3330" t="s">
        <v>106</v>
      </c>
      <c r="B3330" t="s">
        <v>107</v>
      </c>
      <c r="C3330" t="s">
        <v>92</v>
      </c>
      <c r="D3330" s="29">
        <v>45406</v>
      </c>
      <c r="E3330">
        <v>0</v>
      </c>
      <c r="F3330">
        <v>0</v>
      </c>
      <c r="G3330">
        <v>0</v>
      </c>
      <c r="H3330">
        <v>0</v>
      </c>
      <c r="L3330">
        <v>395.97047700000002</v>
      </c>
      <c r="R3330">
        <v>395.97047600000002</v>
      </c>
      <c r="S3330" t="s">
        <v>204</v>
      </c>
      <c r="T3330" s="247">
        <v>45280.333935185183</v>
      </c>
    </row>
    <row r="3331" spans="1:20" x14ac:dyDescent="0.35">
      <c r="A3331" t="s">
        <v>106</v>
      </c>
      <c r="B3331" t="s">
        <v>107</v>
      </c>
      <c r="C3331" t="s">
        <v>92</v>
      </c>
      <c r="D3331" s="29">
        <v>45407</v>
      </c>
      <c r="E3331">
        <v>0</v>
      </c>
      <c r="F3331">
        <v>0</v>
      </c>
      <c r="G3331">
        <v>0</v>
      </c>
      <c r="H3331">
        <v>0</v>
      </c>
      <c r="L3331">
        <v>395.97047700000002</v>
      </c>
      <c r="R3331">
        <v>395.97047600000002</v>
      </c>
      <c r="S3331" t="s">
        <v>204</v>
      </c>
      <c r="T3331" s="247">
        <v>45280.333935185183</v>
      </c>
    </row>
    <row r="3332" spans="1:20" x14ac:dyDescent="0.35">
      <c r="A3332" t="s">
        <v>106</v>
      </c>
      <c r="B3332" t="s">
        <v>107</v>
      </c>
      <c r="C3332" t="s">
        <v>92</v>
      </c>
      <c r="D3332" s="29">
        <v>45408</v>
      </c>
      <c r="E3332">
        <v>0</v>
      </c>
      <c r="F3332">
        <v>0</v>
      </c>
      <c r="G3332">
        <v>0</v>
      </c>
      <c r="H3332">
        <v>0</v>
      </c>
      <c r="L3332">
        <v>395.97047700000002</v>
      </c>
      <c r="R3332">
        <v>395.97047600000002</v>
      </c>
      <c r="S3332" t="s">
        <v>204</v>
      </c>
      <c r="T3332" s="247">
        <v>45280.333935185183</v>
      </c>
    </row>
    <row r="3333" spans="1:20" x14ac:dyDescent="0.35">
      <c r="A3333" t="s">
        <v>106</v>
      </c>
      <c r="B3333" t="s">
        <v>107</v>
      </c>
      <c r="C3333" t="s">
        <v>92</v>
      </c>
      <c r="D3333" s="29">
        <v>45409</v>
      </c>
      <c r="E3333">
        <v>0</v>
      </c>
      <c r="F3333">
        <v>0</v>
      </c>
      <c r="G3333">
        <v>0</v>
      </c>
      <c r="H3333">
        <v>0</v>
      </c>
      <c r="L3333">
        <v>395.97047700000002</v>
      </c>
      <c r="R3333">
        <v>395.97047600000002</v>
      </c>
      <c r="S3333" t="s">
        <v>204</v>
      </c>
      <c r="T3333" s="247">
        <v>45280.333935185183</v>
      </c>
    </row>
    <row r="3334" spans="1:20" x14ac:dyDescent="0.35">
      <c r="A3334" t="s">
        <v>106</v>
      </c>
      <c r="B3334" t="s">
        <v>107</v>
      </c>
      <c r="C3334" t="s">
        <v>92</v>
      </c>
      <c r="D3334" s="29">
        <v>45410</v>
      </c>
      <c r="E3334">
        <v>0</v>
      </c>
      <c r="F3334">
        <v>0</v>
      </c>
      <c r="G3334">
        <v>0</v>
      </c>
      <c r="H3334">
        <v>0</v>
      </c>
      <c r="L3334">
        <v>395.97047700000002</v>
      </c>
      <c r="R3334">
        <v>395.97047600000002</v>
      </c>
      <c r="S3334" t="s">
        <v>204</v>
      </c>
      <c r="T3334" s="247">
        <v>45280.333935185183</v>
      </c>
    </row>
    <row r="3335" spans="1:20" x14ac:dyDescent="0.35">
      <c r="A3335" t="s">
        <v>106</v>
      </c>
      <c r="B3335" t="s">
        <v>107</v>
      </c>
      <c r="C3335" t="s">
        <v>92</v>
      </c>
      <c r="D3335" s="29">
        <v>45411</v>
      </c>
      <c r="E3335">
        <v>0</v>
      </c>
      <c r="F3335">
        <v>0</v>
      </c>
      <c r="G3335">
        <v>0</v>
      </c>
      <c r="H3335">
        <v>0</v>
      </c>
      <c r="L3335">
        <v>395.97047700000002</v>
      </c>
      <c r="R3335">
        <v>395.97047600000002</v>
      </c>
      <c r="S3335" t="s">
        <v>204</v>
      </c>
      <c r="T3335" s="247">
        <v>45280.333935185183</v>
      </c>
    </row>
    <row r="3336" spans="1:20" x14ac:dyDescent="0.35">
      <c r="A3336" t="s">
        <v>106</v>
      </c>
      <c r="B3336" t="s">
        <v>107</v>
      </c>
      <c r="C3336" t="s">
        <v>92</v>
      </c>
      <c r="D3336" s="29">
        <v>45412</v>
      </c>
      <c r="E3336">
        <v>0</v>
      </c>
      <c r="F3336">
        <v>0</v>
      </c>
      <c r="G3336">
        <v>0</v>
      </c>
      <c r="H3336">
        <v>0</v>
      </c>
      <c r="L3336">
        <v>395.97047700000002</v>
      </c>
      <c r="R3336">
        <v>395.97047600000002</v>
      </c>
      <c r="S3336" t="s">
        <v>204</v>
      </c>
      <c r="T3336" s="247">
        <v>45280.333935185183</v>
      </c>
    </row>
    <row r="3337" spans="1:20" x14ac:dyDescent="0.35">
      <c r="A3337" t="s">
        <v>106</v>
      </c>
      <c r="B3337" t="s">
        <v>107</v>
      </c>
      <c r="C3337" t="s">
        <v>92</v>
      </c>
      <c r="D3337" s="29">
        <v>45413</v>
      </c>
      <c r="E3337">
        <v>0</v>
      </c>
      <c r="F3337">
        <v>0</v>
      </c>
      <c r="G3337">
        <v>0</v>
      </c>
      <c r="H3337">
        <v>0</v>
      </c>
      <c r="L3337">
        <v>395.97047700000002</v>
      </c>
      <c r="R3337">
        <v>395.97047600000002</v>
      </c>
      <c r="S3337" t="s">
        <v>204</v>
      </c>
      <c r="T3337" s="247">
        <v>45280.333935185183</v>
      </c>
    </row>
    <row r="3338" spans="1:20" x14ac:dyDescent="0.35">
      <c r="A3338" t="s">
        <v>106</v>
      </c>
      <c r="B3338" t="s">
        <v>107</v>
      </c>
      <c r="C3338" t="s">
        <v>92</v>
      </c>
      <c r="D3338" s="29">
        <v>45414</v>
      </c>
      <c r="E3338">
        <v>0</v>
      </c>
      <c r="F3338">
        <v>0</v>
      </c>
      <c r="G3338">
        <v>0</v>
      </c>
      <c r="H3338">
        <v>0</v>
      </c>
      <c r="L3338">
        <v>395.97047700000002</v>
      </c>
      <c r="R3338">
        <v>395.97047600000002</v>
      </c>
      <c r="S3338" t="s">
        <v>204</v>
      </c>
      <c r="T3338" s="247">
        <v>45280.333935185183</v>
      </c>
    </row>
    <row r="3339" spans="1:20" x14ac:dyDescent="0.35">
      <c r="A3339" t="s">
        <v>106</v>
      </c>
      <c r="B3339" t="s">
        <v>107</v>
      </c>
      <c r="C3339" t="s">
        <v>92</v>
      </c>
      <c r="D3339" s="29">
        <v>45415</v>
      </c>
      <c r="E3339">
        <v>0</v>
      </c>
      <c r="F3339">
        <v>0</v>
      </c>
      <c r="G3339">
        <v>0</v>
      </c>
      <c r="H3339">
        <v>0</v>
      </c>
      <c r="L3339">
        <v>395.97047700000002</v>
      </c>
      <c r="R3339">
        <v>395.97047600000002</v>
      </c>
      <c r="S3339" t="s">
        <v>204</v>
      </c>
      <c r="T3339" s="247">
        <v>45280.333935185183</v>
      </c>
    </row>
    <row r="3340" spans="1:20" x14ac:dyDescent="0.35">
      <c r="A3340" t="s">
        <v>106</v>
      </c>
      <c r="B3340" t="s">
        <v>107</v>
      </c>
      <c r="C3340" t="s">
        <v>92</v>
      </c>
      <c r="D3340" s="29">
        <v>45416</v>
      </c>
      <c r="E3340">
        <v>0</v>
      </c>
      <c r="F3340">
        <v>0</v>
      </c>
      <c r="G3340">
        <v>0</v>
      </c>
      <c r="H3340">
        <v>0</v>
      </c>
      <c r="L3340">
        <v>395.97047700000002</v>
      </c>
      <c r="R3340">
        <v>395.97047600000002</v>
      </c>
      <c r="S3340" t="s">
        <v>204</v>
      </c>
      <c r="T3340" s="247">
        <v>45280.333935185183</v>
      </c>
    </row>
    <row r="3341" spans="1:20" x14ac:dyDescent="0.35">
      <c r="A3341" t="s">
        <v>106</v>
      </c>
      <c r="B3341" t="s">
        <v>107</v>
      </c>
      <c r="C3341" t="s">
        <v>92</v>
      </c>
      <c r="D3341" s="29">
        <v>45417</v>
      </c>
      <c r="E3341">
        <v>0</v>
      </c>
      <c r="F3341">
        <v>0</v>
      </c>
      <c r="G3341">
        <v>0</v>
      </c>
      <c r="H3341">
        <v>0</v>
      </c>
      <c r="L3341">
        <v>395.97047700000002</v>
      </c>
      <c r="R3341">
        <v>395.97047600000002</v>
      </c>
      <c r="S3341" t="s">
        <v>204</v>
      </c>
      <c r="T3341" s="247">
        <v>45280.333935185183</v>
      </c>
    </row>
    <row r="3342" spans="1:20" x14ac:dyDescent="0.35">
      <c r="A3342" t="s">
        <v>106</v>
      </c>
      <c r="B3342" t="s">
        <v>107</v>
      </c>
      <c r="C3342" t="s">
        <v>92</v>
      </c>
      <c r="D3342" s="29">
        <v>45418</v>
      </c>
      <c r="E3342">
        <v>0</v>
      </c>
      <c r="F3342">
        <v>0</v>
      </c>
      <c r="G3342">
        <v>0</v>
      </c>
      <c r="H3342">
        <v>0</v>
      </c>
      <c r="L3342">
        <v>395.97047700000002</v>
      </c>
      <c r="R3342">
        <v>395.97047600000002</v>
      </c>
      <c r="S3342" t="s">
        <v>204</v>
      </c>
      <c r="T3342" s="247">
        <v>45280.333935185183</v>
      </c>
    </row>
    <row r="3343" spans="1:20" x14ac:dyDescent="0.35">
      <c r="A3343" t="s">
        <v>106</v>
      </c>
      <c r="B3343" t="s">
        <v>107</v>
      </c>
      <c r="C3343" t="s">
        <v>92</v>
      </c>
      <c r="D3343" s="29">
        <v>45419</v>
      </c>
      <c r="E3343">
        <v>0</v>
      </c>
      <c r="F3343">
        <v>0</v>
      </c>
      <c r="G3343">
        <v>0</v>
      </c>
      <c r="H3343">
        <v>0</v>
      </c>
      <c r="L3343">
        <v>395.97047700000002</v>
      </c>
      <c r="R3343">
        <v>395.97047600000002</v>
      </c>
      <c r="S3343" t="s">
        <v>204</v>
      </c>
      <c r="T3343" s="247">
        <v>45280.333935185183</v>
      </c>
    </row>
    <row r="3344" spans="1:20" x14ac:dyDescent="0.35">
      <c r="A3344" t="s">
        <v>106</v>
      </c>
      <c r="B3344" t="s">
        <v>107</v>
      </c>
      <c r="C3344" t="s">
        <v>92</v>
      </c>
      <c r="D3344" s="29">
        <v>45420</v>
      </c>
      <c r="E3344">
        <v>0</v>
      </c>
      <c r="F3344">
        <v>0</v>
      </c>
      <c r="G3344">
        <v>0</v>
      </c>
      <c r="H3344">
        <v>0</v>
      </c>
      <c r="L3344">
        <v>395.97047700000002</v>
      </c>
      <c r="R3344">
        <v>395.97047600000002</v>
      </c>
      <c r="S3344" t="s">
        <v>204</v>
      </c>
      <c r="T3344" s="247">
        <v>45280.333935185183</v>
      </c>
    </row>
    <row r="3345" spans="1:20" x14ac:dyDescent="0.35">
      <c r="A3345" t="s">
        <v>106</v>
      </c>
      <c r="B3345" t="s">
        <v>107</v>
      </c>
      <c r="C3345" t="s">
        <v>92</v>
      </c>
      <c r="D3345" s="29">
        <v>45421</v>
      </c>
      <c r="E3345">
        <v>0</v>
      </c>
      <c r="F3345">
        <v>0</v>
      </c>
      <c r="G3345">
        <v>0</v>
      </c>
      <c r="H3345">
        <v>0</v>
      </c>
      <c r="L3345">
        <v>395.97047700000002</v>
      </c>
      <c r="R3345">
        <v>395.97047600000002</v>
      </c>
      <c r="S3345" t="s">
        <v>204</v>
      </c>
      <c r="T3345" s="247">
        <v>45280.333935185183</v>
      </c>
    </row>
    <row r="3346" spans="1:20" x14ac:dyDescent="0.35">
      <c r="A3346" t="s">
        <v>106</v>
      </c>
      <c r="B3346" t="s">
        <v>107</v>
      </c>
      <c r="C3346" t="s">
        <v>92</v>
      </c>
      <c r="D3346" s="29">
        <v>45422</v>
      </c>
      <c r="E3346">
        <v>0</v>
      </c>
      <c r="F3346">
        <v>0</v>
      </c>
      <c r="G3346">
        <v>0</v>
      </c>
      <c r="H3346">
        <v>0</v>
      </c>
      <c r="L3346">
        <v>395.97047700000002</v>
      </c>
      <c r="R3346">
        <v>395.97047600000002</v>
      </c>
      <c r="S3346" t="s">
        <v>204</v>
      </c>
      <c r="T3346" s="247">
        <v>45280.333935185183</v>
      </c>
    </row>
    <row r="3347" spans="1:20" x14ac:dyDescent="0.35">
      <c r="A3347" t="s">
        <v>106</v>
      </c>
      <c r="B3347" t="s">
        <v>107</v>
      </c>
      <c r="C3347" t="s">
        <v>92</v>
      </c>
      <c r="D3347" s="29">
        <v>45423</v>
      </c>
      <c r="E3347">
        <v>0</v>
      </c>
      <c r="F3347">
        <v>0</v>
      </c>
      <c r="G3347">
        <v>0</v>
      </c>
      <c r="H3347">
        <v>0</v>
      </c>
      <c r="L3347">
        <v>395.97047700000002</v>
      </c>
      <c r="R3347">
        <v>395.97047600000002</v>
      </c>
      <c r="S3347" t="s">
        <v>204</v>
      </c>
      <c r="T3347" s="247">
        <v>45280.333935185183</v>
      </c>
    </row>
    <row r="3348" spans="1:20" x14ac:dyDescent="0.35">
      <c r="A3348" t="s">
        <v>106</v>
      </c>
      <c r="B3348" t="s">
        <v>107</v>
      </c>
      <c r="C3348" t="s">
        <v>92</v>
      </c>
      <c r="D3348" s="29">
        <v>45424</v>
      </c>
      <c r="E3348">
        <v>0</v>
      </c>
      <c r="F3348">
        <v>0</v>
      </c>
      <c r="G3348">
        <v>0</v>
      </c>
      <c r="H3348">
        <v>0</v>
      </c>
      <c r="L3348">
        <v>395.97047700000002</v>
      </c>
      <c r="R3348">
        <v>395.97047600000002</v>
      </c>
      <c r="S3348" t="s">
        <v>204</v>
      </c>
      <c r="T3348" s="247">
        <v>45280.333935185183</v>
      </c>
    </row>
    <row r="3349" spans="1:20" x14ac:dyDescent="0.35">
      <c r="A3349" t="s">
        <v>106</v>
      </c>
      <c r="B3349" t="s">
        <v>107</v>
      </c>
      <c r="C3349" t="s">
        <v>92</v>
      </c>
      <c r="D3349" s="29">
        <v>45425</v>
      </c>
      <c r="E3349">
        <v>0.35599999999999998</v>
      </c>
      <c r="F3349">
        <v>0.35599999999999998</v>
      </c>
      <c r="G3349">
        <v>0.35599999999999998</v>
      </c>
      <c r="H3349">
        <v>0.35599999999999998</v>
      </c>
      <c r="J3349">
        <v>255</v>
      </c>
      <c r="K3349">
        <v>255</v>
      </c>
      <c r="L3349">
        <v>395.97047700000002</v>
      </c>
      <c r="R3349">
        <v>395.97047600000002</v>
      </c>
      <c r="S3349" t="s">
        <v>204</v>
      </c>
      <c r="T3349" s="247">
        <v>45335.333402777775</v>
      </c>
    </row>
    <row r="3350" spans="1:20" x14ac:dyDescent="0.35">
      <c r="A3350" t="s">
        <v>106</v>
      </c>
      <c r="B3350" t="s">
        <v>107</v>
      </c>
      <c r="C3350" t="s">
        <v>92</v>
      </c>
      <c r="D3350" s="29">
        <v>45426</v>
      </c>
      <c r="E3350">
        <v>0.35599999999999998</v>
      </c>
      <c r="F3350">
        <v>0.35599999999999998</v>
      </c>
      <c r="G3350">
        <v>0.35599999999999998</v>
      </c>
      <c r="H3350">
        <v>0.35599999999999998</v>
      </c>
      <c r="J3350">
        <v>255</v>
      </c>
      <c r="K3350">
        <v>255</v>
      </c>
      <c r="L3350">
        <v>395.97047700000002</v>
      </c>
      <c r="R3350">
        <v>395.97047600000002</v>
      </c>
      <c r="S3350" t="s">
        <v>204</v>
      </c>
      <c r="T3350" s="247">
        <v>45335.333402777775</v>
      </c>
    </row>
    <row r="3351" spans="1:20" x14ac:dyDescent="0.35">
      <c r="A3351" t="s">
        <v>106</v>
      </c>
      <c r="B3351" t="s">
        <v>107</v>
      </c>
      <c r="C3351" t="s">
        <v>92</v>
      </c>
      <c r="D3351" s="29">
        <v>45427</v>
      </c>
      <c r="E3351">
        <v>0.35599999999999998</v>
      </c>
      <c r="F3351">
        <v>0.35599999999999998</v>
      </c>
      <c r="G3351">
        <v>0.35599999999999998</v>
      </c>
      <c r="H3351">
        <v>0.35599999999999998</v>
      </c>
      <c r="J3351">
        <v>255</v>
      </c>
      <c r="K3351">
        <v>255</v>
      </c>
      <c r="L3351">
        <v>395.97047700000002</v>
      </c>
      <c r="R3351">
        <v>395.97047600000002</v>
      </c>
      <c r="S3351" t="s">
        <v>204</v>
      </c>
      <c r="T3351" s="247">
        <v>45335.333449074074</v>
      </c>
    </row>
    <row r="3352" spans="1:20" x14ac:dyDescent="0.35">
      <c r="A3352" t="s">
        <v>106</v>
      </c>
      <c r="B3352" t="s">
        <v>107</v>
      </c>
      <c r="C3352" t="s">
        <v>92</v>
      </c>
      <c r="D3352" s="29">
        <v>45428</v>
      </c>
      <c r="E3352">
        <v>0.35599999999999998</v>
      </c>
      <c r="F3352">
        <v>0.35599999999999998</v>
      </c>
      <c r="G3352">
        <v>0.35599999999999998</v>
      </c>
      <c r="H3352">
        <v>0.35599999999999998</v>
      </c>
      <c r="J3352">
        <v>255</v>
      </c>
      <c r="K3352">
        <v>255</v>
      </c>
      <c r="L3352">
        <v>395.97047700000002</v>
      </c>
      <c r="R3352">
        <v>395.97047600000002</v>
      </c>
      <c r="S3352" t="s">
        <v>204</v>
      </c>
      <c r="T3352" s="247">
        <v>45335.333449074074</v>
      </c>
    </row>
    <row r="3353" spans="1:20" x14ac:dyDescent="0.35">
      <c r="A3353" t="s">
        <v>106</v>
      </c>
      <c r="B3353" t="s">
        <v>107</v>
      </c>
      <c r="C3353" t="s">
        <v>92</v>
      </c>
      <c r="D3353" s="29">
        <v>45429</v>
      </c>
      <c r="E3353">
        <v>0.35599999999999998</v>
      </c>
      <c r="F3353">
        <v>0.35599999999999998</v>
      </c>
      <c r="G3353">
        <v>0.35599999999999998</v>
      </c>
      <c r="H3353">
        <v>0.35599999999999998</v>
      </c>
      <c r="J3353">
        <v>255</v>
      </c>
      <c r="K3353">
        <v>255</v>
      </c>
      <c r="L3353">
        <v>395.97047700000002</v>
      </c>
      <c r="R3353">
        <v>395.97047600000002</v>
      </c>
      <c r="S3353" t="s">
        <v>204</v>
      </c>
      <c r="T3353" s="247">
        <v>45335.333449074074</v>
      </c>
    </row>
    <row r="3354" spans="1:20" x14ac:dyDescent="0.35">
      <c r="A3354" t="s">
        <v>106</v>
      </c>
      <c r="B3354" t="s">
        <v>107</v>
      </c>
      <c r="C3354" t="s">
        <v>92</v>
      </c>
      <c r="D3354" s="29">
        <v>45430</v>
      </c>
      <c r="E3354">
        <v>0.35599999999999998</v>
      </c>
      <c r="F3354">
        <v>0.35599999999999998</v>
      </c>
      <c r="G3354">
        <v>0.35599999999999998</v>
      </c>
      <c r="H3354">
        <v>0.35599999999999998</v>
      </c>
      <c r="J3354">
        <v>255</v>
      </c>
      <c r="K3354">
        <v>255</v>
      </c>
      <c r="L3354">
        <v>395.97047700000002</v>
      </c>
      <c r="R3354">
        <v>395.97047600000002</v>
      </c>
      <c r="S3354" t="s">
        <v>204</v>
      </c>
      <c r="T3354" s="247">
        <v>45335.333449074074</v>
      </c>
    </row>
    <row r="3355" spans="1:20" x14ac:dyDescent="0.35">
      <c r="A3355" t="s">
        <v>106</v>
      </c>
      <c r="B3355" t="s">
        <v>107</v>
      </c>
      <c r="C3355" t="s">
        <v>92</v>
      </c>
      <c r="D3355" s="29">
        <v>45431</v>
      </c>
      <c r="E3355">
        <v>0.35599999999999998</v>
      </c>
      <c r="F3355">
        <v>0.35599999999999998</v>
      </c>
      <c r="G3355">
        <v>0.35599999999999998</v>
      </c>
      <c r="H3355">
        <v>0.35599999999999998</v>
      </c>
      <c r="J3355">
        <v>255</v>
      </c>
      <c r="K3355">
        <v>255</v>
      </c>
      <c r="L3355">
        <v>395.97047700000002</v>
      </c>
      <c r="R3355">
        <v>395.97047600000002</v>
      </c>
      <c r="S3355" t="s">
        <v>204</v>
      </c>
      <c r="T3355" s="247">
        <v>45335.333449074074</v>
      </c>
    </row>
    <row r="3356" spans="1:20" x14ac:dyDescent="0.35">
      <c r="A3356" t="s">
        <v>106</v>
      </c>
      <c r="B3356" t="s">
        <v>107</v>
      </c>
      <c r="C3356" t="s">
        <v>92</v>
      </c>
      <c r="D3356" s="29">
        <v>45432</v>
      </c>
      <c r="E3356">
        <v>0.35599999999999998</v>
      </c>
      <c r="F3356">
        <v>0.35599999999999998</v>
      </c>
      <c r="G3356">
        <v>0.35599999999999998</v>
      </c>
      <c r="H3356">
        <v>0.35599999999999998</v>
      </c>
      <c r="J3356">
        <v>255</v>
      </c>
      <c r="K3356">
        <v>255</v>
      </c>
      <c r="L3356">
        <v>395.97047700000002</v>
      </c>
      <c r="R3356">
        <v>395.97047600000002</v>
      </c>
      <c r="S3356" t="s">
        <v>204</v>
      </c>
      <c r="T3356" s="247">
        <v>45335.333449074074</v>
      </c>
    </row>
    <row r="3357" spans="1:20" x14ac:dyDescent="0.35">
      <c r="A3357" t="s">
        <v>106</v>
      </c>
      <c r="B3357" t="s">
        <v>107</v>
      </c>
      <c r="C3357" t="s">
        <v>92</v>
      </c>
      <c r="D3357" s="29">
        <v>45433</v>
      </c>
      <c r="E3357">
        <v>0.35599999999999998</v>
      </c>
      <c r="F3357">
        <v>0.35599999999999998</v>
      </c>
      <c r="G3357">
        <v>0.35599999999999998</v>
      </c>
      <c r="H3357">
        <v>0.35599999999999998</v>
      </c>
      <c r="J3357">
        <v>255</v>
      </c>
      <c r="K3357">
        <v>255</v>
      </c>
      <c r="L3357">
        <v>395.97047700000002</v>
      </c>
      <c r="R3357">
        <v>395.97047600000002</v>
      </c>
      <c r="S3357" t="s">
        <v>204</v>
      </c>
      <c r="T3357" s="247">
        <v>45335.333449074074</v>
      </c>
    </row>
    <row r="3358" spans="1:20" x14ac:dyDescent="0.35">
      <c r="A3358" t="s">
        <v>106</v>
      </c>
      <c r="B3358" t="s">
        <v>107</v>
      </c>
      <c r="C3358" t="s">
        <v>92</v>
      </c>
      <c r="D3358" s="29">
        <v>45434</v>
      </c>
      <c r="E3358">
        <v>0.35599999999999998</v>
      </c>
      <c r="F3358">
        <v>0.35599999999999998</v>
      </c>
      <c r="G3358">
        <v>0.35599999999999998</v>
      </c>
      <c r="H3358">
        <v>0.35599999999999998</v>
      </c>
      <c r="J3358">
        <v>255</v>
      </c>
      <c r="K3358">
        <v>255</v>
      </c>
      <c r="L3358">
        <v>395.97047700000002</v>
      </c>
      <c r="R3358">
        <v>395.97047600000002</v>
      </c>
      <c r="S3358" t="s">
        <v>204</v>
      </c>
      <c r="T3358" s="247">
        <v>45335.333449074074</v>
      </c>
    </row>
    <row r="3359" spans="1:20" x14ac:dyDescent="0.35">
      <c r="A3359" t="s">
        <v>106</v>
      </c>
      <c r="B3359" t="s">
        <v>107</v>
      </c>
      <c r="C3359" t="s">
        <v>92</v>
      </c>
      <c r="D3359" s="29">
        <v>45435</v>
      </c>
      <c r="E3359">
        <v>0.35599999999999998</v>
      </c>
      <c r="F3359">
        <v>0.35599999999999998</v>
      </c>
      <c r="G3359">
        <v>0.35599999999999998</v>
      </c>
      <c r="H3359">
        <v>0.35599999999999998</v>
      </c>
      <c r="J3359">
        <v>255</v>
      </c>
      <c r="K3359">
        <v>255</v>
      </c>
      <c r="L3359">
        <v>395.97047700000002</v>
      </c>
      <c r="R3359">
        <v>395.97047600000002</v>
      </c>
      <c r="S3359" t="s">
        <v>204</v>
      </c>
      <c r="T3359" s="247">
        <v>45335.333449074074</v>
      </c>
    </row>
    <row r="3360" spans="1:20" x14ac:dyDescent="0.35">
      <c r="A3360" t="s">
        <v>106</v>
      </c>
      <c r="B3360" t="s">
        <v>107</v>
      </c>
      <c r="C3360" t="s">
        <v>92</v>
      </c>
      <c r="D3360" s="29">
        <v>45436</v>
      </c>
      <c r="E3360">
        <v>0.35599999999999998</v>
      </c>
      <c r="F3360">
        <v>0.35599999999999998</v>
      </c>
      <c r="G3360">
        <v>0.35599999999999998</v>
      </c>
      <c r="H3360">
        <v>0.35599999999999998</v>
      </c>
      <c r="J3360">
        <v>255</v>
      </c>
      <c r="K3360">
        <v>255</v>
      </c>
      <c r="L3360">
        <v>395.97047700000002</v>
      </c>
      <c r="R3360">
        <v>395.97047600000002</v>
      </c>
      <c r="S3360" t="s">
        <v>204</v>
      </c>
      <c r="T3360" s="247">
        <v>45335.333449074074</v>
      </c>
    </row>
    <row r="3361" spans="1:20" x14ac:dyDescent="0.35">
      <c r="A3361" t="s">
        <v>106</v>
      </c>
      <c r="B3361" t="s">
        <v>107</v>
      </c>
      <c r="C3361" t="s">
        <v>92</v>
      </c>
      <c r="D3361" s="29">
        <v>45437</v>
      </c>
      <c r="E3361">
        <v>0.35599999999999998</v>
      </c>
      <c r="F3361">
        <v>0.35599999999999998</v>
      </c>
      <c r="G3361">
        <v>0.35599999999999998</v>
      </c>
      <c r="H3361">
        <v>0.35599999999999998</v>
      </c>
      <c r="J3361">
        <v>255</v>
      </c>
      <c r="K3361">
        <v>255</v>
      </c>
      <c r="L3361">
        <v>395.97047700000002</v>
      </c>
      <c r="R3361">
        <v>395.97047600000002</v>
      </c>
      <c r="S3361" t="s">
        <v>204</v>
      </c>
      <c r="T3361" s="247">
        <v>45335.333449074074</v>
      </c>
    </row>
    <row r="3362" spans="1:20" x14ac:dyDescent="0.35">
      <c r="A3362" t="s">
        <v>106</v>
      </c>
      <c r="B3362" t="s">
        <v>107</v>
      </c>
      <c r="C3362" t="s">
        <v>92</v>
      </c>
      <c r="D3362" s="29">
        <v>45438</v>
      </c>
      <c r="E3362">
        <v>0.35599999999999998</v>
      </c>
      <c r="F3362">
        <v>0.35599999999999998</v>
      </c>
      <c r="G3362">
        <v>0.35599999999999998</v>
      </c>
      <c r="H3362">
        <v>0.35599999999999998</v>
      </c>
      <c r="J3362">
        <v>255</v>
      </c>
      <c r="K3362">
        <v>255</v>
      </c>
      <c r="L3362">
        <v>395.97047700000002</v>
      </c>
      <c r="R3362">
        <v>395.97047600000002</v>
      </c>
      <c r="S3362" t="s">
        <v>204</v>
      </c>
      <c r="T3362" s="247">
        <v>45335.333449074074</v>
      </c>
    </row>
    <row r="3363" spans="1:20" x14ac:dyDescent="0.35">
      <c r="A3363" t="s">
        <v>106</v>
      </c>
      <c r="B3363" t="s">
        <v>107</v>
      </c>
      <c r="C3363" t="s">
        <v>92</v>
      </c>
      <c r="D3363" s="29">
        <v>45439</v>
      </c>
      <c r="E3363">
        <v>0.35599999999999998</v>
      </c>
      <c r="F3363">
        <v>0.35599999999999998</v>
      </c>
      <c r="G3363">
        <v>0.35599999999999998</v>
      </c>
      <c r="H3363">
        <v>0.35599999999999998</v>
      </c>
      <c r="J3363">
        <v>255</v>
      </c>
      <c r="K3363">
        <v>255</v>
      </c>
      <c r="L3363">
        <v>395.97047700000002</v>
      </c>
      <c r="R3363">
        <v>395.97047600000002</v>
      </c>
      <c r="S3363" t="s">
        <v>204</v>
      </c>
      <c r="T3363" s="247">
        <v>45335.333460648151</v>
      </c>
    </row>
    <row r="3364" spans="1:20" x14ac:dyDescent="0.35">
      <c r="A3364" t="s">
        <v>106</v>
      </c>
      <c r="B3364" t="s">
        <v>107</v>
      </c>
      <c r="C3364" t="s">
        <v>92</v>
      </c>
      <c r="D3364" s="29">
        <v>45440</v>
      </c>
      <c r="E3364">
        <v>0.35599999999999998</v>
      </c>
      <c r="F3364">
        <v>0.35599999999999998</v>
      </c>
      <c r="G3364">
        <v>0.35599999999999998</v>
      </c>
      <c r="H3364">
        <v>0.35599999999999998</v>
      </c>
      <c r="J3364">
        <v>255</v>
      </c>
      <c r="K3364">
        <v>255</v>
      </c>
      <c r="L3364">
        <v>395.97047700000002</v>
      </c>
      <c r="R3364">
        <v>395.97047600000002</v>
      </c>
      <c r="S3364" t="s">
        <v>204</v>
      </c>
      <c r="T3364" s="247">
        <v>45335.333460648151</v>
      </c>
    </row>
    <row r="3365" spans="1:20" x14ac:dyDescent="0.35">
      <c r="A3365" t="s">
        <v>106</v>
      </c>
      <c r="B3365" t="s">
        <v>107</v>
      </c>
      <c r="C3365" t="s">
        <v>92</v>
      </c>
      <c r="D3365" s="29">
        <v>45441</v>
      </c>
      <c r="E3365">
        <v>0.35599999999999998</v>
      </c>
      <c r="F3365">
        <v>0.35599999999999998</v>
      </c>
      <c r="G3365">
        <v>0.35599999999999998</v>
      </c>
      <c r="H3365">
        <v>0.35599999999999998</v>
      </c>
      <c r="J3365">
        <v>255</v>
      </c>
      <c r="K3365">
        <v>255</v>
      </c>
      <c r="L3365">
        <v>395.97047700000002</v>
      </c>
      <c r="R3365">
        <v>395.97047600000002</v>
      </c>
      <c r="S3365" t="s">
        <v>204</v>
      </c>
      <c r="T3365" s="247">
        <v>45335.333460648151</v>
      </c>
    </row>
    <row r="3366" spans="1:20" x14ac:dyDescent="0.35">
      <c r="A3366" t="s">
        <v>106</v>
      </c>
      <c r="B3366" t="s">
        <v>107</v>
      </c>
      <c r="C3366" t="s">
        <v>92</v>
      </c>
      <c r="D3366" s="29">
        <v>45442</v>
      </c>
      <c r="E3366">
        <v>0.35599999999999998</v>
      </c>
      <c r="F3366">
        <v>0.35599999999999998</v>
      </c>
      <c r="G3366">
        <v>0.35599999999999998</v>
      </c>
      <c r="H3366">
        <v>0.35599999999999998</v>
      </c>
      <c r="J3366">
        <v>255</v>
      </c>
      <c r="K3366">
        <v>255</v>
      </c>
      <c r="L3366">
        <v>395.97047700000002</v>
      </c>
      <c r="R3366">
        <v>395.97047600000002</v>
      </c>
      <c r="S3366" t="s">
        <v>204</v>
      </c>
      <c r="T3366" s="247">
        <v>45335.333460648151</v>
      </c>
    </row>
    <row r="3367" spans="1:20" x14ac:dyDescent="0.35">
      <c r="A3367" t="s">
        <v>106</v>
      </c>
      <c r="B3367" t="s">
        <v>107</v>
      </c>
      <c r="C3367" t="s">
        <v>92</v>
      </c>
      <c r="D3367" s="29">
        <v>45443</v>
      </c>
      <c r="E3367">
        <v>0.35599999999999998</v>
      </c>
      <c r="F3367">
        <v>0.35599999999999998</v>
      </c>
      <c r="G3367">
        <v>0.35599999999999998</v>
      </c>
      <c r="H3367">
        <v>0.35599999999999998</v>
      </c>
      <c r="J3367">
        <v>255</v>
      </c>
      <c r="K3367">
        <v>255</v>
      </c>
      <c r="L3367">
        <v>395.97047700000002</v>
      </c>
      <c r="R3367">
        <v>395.97047600000002</v>
      </c>
      <c r="S3367" t="s">
        <v>204</v>
      </c>
      <c r="T3367" s="247">
        <v>45335.333460648151</v>
      </c>
    </row>
    <row r="3368" spans="1:20" x14ac:dyDescent="0.35">
      <c r="A3368" t="s">
        <v>106</v>
      </c>
      <c r="B3368" t="s">
        <v>107</v>
      </c>
      <c r="C3368" t="s">
        <v>92</v>
      </c>
      <c r="D3368" s="29">
        <v>45444</v>
      </c>
      <c r="E3368">
        <v>0.36859999999999998</v>
      </c>
      <c r="F3368">
        <v>0.36859999999999998</v>
      </c>
      <c r="G3368">
        <v>0.36859999999999998</v>
      </c>
      <c r="H3368">
        <v>0.36859999999999998</v>
      </c>
      <c r="J3368">
        <v>250</v>
      </c>
      <c r="K3368">
        <v>250</v>
      </c>
      <c r="L3368">
        <v>395.97047700000002</v>
      </c>
      <c r="R3368">
        <v>395.97047600000002</v>
      </c>
      <c r="S3368" t="s">
        <v>204</v>
      </c>
      <c r="T3368" s="247">
        <v>45335.333460648151</v>
      </c>
    </row>
    <row r="3369" spans="1:20" x14ac:dyDescent="0.35">
      <c r="A3369" t="s">
        <v>106</v>
      </c>
      <c r="B3369" t="s">
        <v>107</v>
      </c>
      <c r="C3369" t="s">
        <v>92</v>
      </c>
      <c r="D3369" s="29">
        <v>45445</v>
      </c>
      <c r="E3369">
        <v>0.36859999999999998</v>
      </c>
      <c r="F3369">
        <v>0.36859999999999998</v>
      </c>
      <c r="G3369">
        <v>0.36859999999999998</v>
      </c>
      <c r="H3369">
        <v>0.36859999999999998</v>
      </c>
      <c r="J3369">
        <v>250</v>
      </c>
      <c r="K3369">
        <v>250</v>
      </c>
      <c r="L3369">
        <v>395.97047700000002</v>
      </c>
      <c r="R3369">
        <v>395.97047600000002</v>
      </c>
      <c r="S3369" t="s">
        <v>204</v>
      </c>
      <c r="T3369" s="247">
        <v>45335.333460648151</v>
      </c>
    </row>
    <row r="3370" spans="1:20" x14ac:dyDescent="0.35">
      <c r="A3370" t="s">
        <v>106</v>
      </c>
      <c r="B3370" t="s">
        <v>107</v>
      </c>
      <c r="C3370" t="s">
        <v>92</v>
      </c>
      <c r="D3370" s="29">
        <v>45446</v>
      </c>
      <c r="E3370">
        <v>0.36859999999999998</v>
      </c>
      <c r="F3370">
        <v>0.36859999999999998</v>
      </c>
      <c r="G3370">
        <v>0.36859999999999998</v>
      </c>
      <c r="H3370">
        <v>0.36859999999999998</v>
      </c>
      <c r="J3370">
        <v>250</v>
      </c>
      <c r="K3370">
        <v>250</v>
      </c>
      <c r="L3370">
        <v>395.97047700000002</v>
      </c>
      <c r="R3370">
        <v>395.97047600000002</v>
      </c>
      <c r="S3370" t="s">
        <v>204</v>
      </c>
      <c r="T3370" s="247">
        <v>45336.333414351851</v>
      </c>
    </row>
    <row r="3371" spans="1:20" x14ac:dyDescent="0.35">
      <c r="A3371" t="s">
        <v>106</v>
      </c>
      <c r="B3371" t="s">
        <v>107</v>
      </c>
      <c r="C3371" t="s">
        <v>92</v>
      </c>
      <c r="D3371" s="29">
        <v>45447</v>
      </c>
      <c r="E3371">
        <v>0.36859999999999998</v>
      </c>
      <c r="F3371">
        <v>0.36859999999999998</v>
      </c>
      <c r="G3371">
        <v>0.36859999999999998</v>
      </c>
      <c r="H3371">
        <v>0.36859999999999998</v>
      </c>
      <c r="J3371">
        <v>250</v>
      </c>
      <c r="K3371">
        <v>250</v>
      </c>
      <c r="L3371">
        <v>395.97047700000002</v>
      </c>
      <c r="R3371">
        <v>395.97047600000002</v>
      </c>
      <c r="S3371" t="s">
        <v>204</v>
      </c>
      <c r="T3371" s="247">
        <v>45336.33353009259</v>
      </c>
    </row>
    <row r="3372" spans="1:20" x14ac:dyDescent="0.35">
      <c r="A3372" t="s">
        <v>106</v>
      </c>
      <c r="B3372" t="s">
        <v>107</v>
      </c>
      <c r="C3372" t="s">
        <v>92</v>
      </c>
      <c r="D3372" s="29">
        <v>45448</v>
      </c>
      <c r="E3372">
        <v>0.36859999999999998</v>
      </c>
      <c r="F3372">
        <v>0.36859999999999998</v>
      </c>
      <c r="G3372">
        <v>0.36859999999999998</v>
      </c>
      <c r="H3372">
        <v>0.36859999999999998</v>
      </c>
      <c r="J3372">
        <v>250</v>
      </c>
      <c r="K3372">
        <v>250</v>
      </c>
      <c r="L3372">
        <v>395.97047700000002</v>
      </c>
      <c r="R3372">
        <v>395.97047600000002</v>
      </c>
      <c r="S3372" t="s">
        <v>204</v>
      </c>
      <c r="T3372" s="247">
        <v>45336.33353009259</v>
      </c>
    </row>
    <row r="3373" spans="1:20" x14ac:dyDescent="0.35">
      <c r="A3373" t="s">
        <v>106</v>
      </c>
      <c r="B3373" t="s">
        <v>107</v>
      </c>
      <c r="C3373" t="s">
        <v>92</v>
      </c>
      <c r="D3373" s="29">
        <v>45449</v>
      </c>
      <c r="E3373">
        <v>0.36859999999999998</v>
      </c>
      <c r="F3373">
        <v>0.36859999999999998</v>
      </c>
      <c r="G3373">
        <v>0.36859999999999998</v>
      </c>
      <c r="H3373">
        <v>0.36859999999999998</v>
      </c>
      <c r="J3373">
        <v>250</v>
      </c>
      <c r="K3373">
        <v>250</v>
      </c>
      <c r="L3373">
        <v>395.97047700000002</v>
      </c>
      <c r="R3373">
        <v>395.97047600000002</v>
      </c>
      <c r="S3373" t="s">
        <v>204</v>
      </c>
      <c r="T3373" s="247">
        <v>45336.33353009259</v>
      </c>
    </row>
    <row r="3374" spans="1:20" x14ac:dyDescent="0.35">
      <c r="A3374" t="s">
        <v>106</v>
      </c>
      <c r="B3374" t="s">
        <v>107</v>
      </c>
      <c r="C3374" t="s">
        <v>92</v>
      </c>
      <c r="D3374" s="29">
        <v>45450</v>
      </c>
      <c r="E3374">
        <v>0.36859999999999998</v>
      </c>
      <c r="F3374">
        <v>0.36859999999999998</v>
      </c>
      <c r="G3374">
        <v>0.36859999999999998</v>
      </c>
      <c r="H3374">
        <v>0.36859999999999998</v>
      </c>
      <c r="J3374">
        <v>250</v>
      </c>
      <c r="K3374">
        <v>250</v>
      </c>
      <c r="L3374">
        <v>395.97047700000002</v>
      </c>
      <c r="R3374">
        <v>395.97047600000002</v>
      </c>
      <c r="S3374" t="s">
        <v>204</v>
      </c>
      <c r="T3374" s="247">
        <v>45336.33353009259</v>
      </c>
    </row>
    <row r="3375" spans="1:20" x14ac:dyDescent="0.35">
      <c r="A3375" t="s">
        <v>106</v>
      </c>
      <c r="B3375" t="s">
        <v>107</v>
      </c>
      <c r="C3375" t="s">
        <v>92</v>
      </c>
      <c r="D3375" s="29">
        <v>45451</v>
      </c>
      <c r="E3375">
        <v>0.36859999999999998</v>
      </c>
      <c r="F3375">
        <v>0.36859999999999998</v>
      </c>
      <c r="G3375">
        <v>0.36859999999999998</v>
      </c>
      <c r="H3375">
        <v>0.36859999999999998</v>
      </c>
      <c r="J3375">
        <v>250</v>
      </c>
      <c r="K3375">
        <v>250</v>
      </c>
      <c r="L3375">
        <v>395.97047700000002</v>
      </c>
      <c r="R3375">
        <v>395.97047600000002</v>
      </c>
      <c r="S3375" t="s">
        <v>204</v>
      </c>
      <c r="T3375" s="247">
        <v>45336.33353009259</v>
      </c>
    </row>
    <row r="3376" spans="1:20" x14ac:dyDescent="0.35">
      <c r="A3376" t="s">
        <v>106</v>
      </c>
      <c r="B3376" t="s">
        <v>107</v>
      </c>
      <c r="C3376" t="s">
        <v>92</v>
      </c>
      <c r="D3376" s="29">
        <v>45452</v>
      </c>
      <c r="E3376">
        <v>0.36859999999999998</v>
      </c>
      <c r="F3376">
        <v>0.36859999999999998</v>
      </c>
      <c r="G3376">
        <v>0.36859999999999998</v>
      </c>
      <c r="H3376">
        <v>0.36859999999999998</v>
      </c>
      <c r="J3376">
        <v>250</v>
      </c>
      <c r="K3376">
        <v>250</v>
      </c>
      <c r="L3376">
        <v>395.97047700000002</v>
      </c>
      <c r="R3376">
        <v>395.97047600000002</v>
      </c>
      <c r="S3376" t="s">
        <v>204</v>
      </c>
      <c r="T3376" s="247">
        <v>45336.33353009259</v>
      </c>
    </row>
    <row r="3377" spans="1:20" x14ac:dyDescent="0.35">
      <c r="A3377" t="s">
        <v>106</v>
      </c>
      <c r="B3377" t="s">
        <v>107</v>
      </c>
      <c r="C3377" t="s">
        <v>92</v>
      </c>
      <c r="D3377" s="29">
        <v>45453</v>
      </c>
      <c r="E3377">
        <v>0.36859999999999998</v>
      </c>
      <c r="F3377">
        <v>0.36859999999999998</v>
      </c>
      <c r="G3377">
        <v>0.36859999999999998</v>
      </c>
      <c r="H3377">
        <v>0.36859999999999998</v>
      </c>
      <c r="J3377">
        <v>250</v>
      </c>
      <c r="K3377">
        <v>250</v>
      </c>
      <c r="L3377">
        <v>395.97047700000002</v>
      </c>
      <c r="R3377">
        <v>395.97047600000002</v>
      </c>
      <c r="S3377" t="s">
        <v>204</v>
      </c>
      <c r="T3377" s="247">
        <v>45336.33353009259</v>
      </c>
    </row>
    <row r="3378" spans="1:20" x14ac:dyDescent="0.35">
      <c r="A3378" t="s">
        <v>106</v>
      </c>
      <c r="B3378" t="s">
        <v>107</v>
      </c>
      <c r="C3378" t="s">
        <v>92</v>
      </c>
      <c r="D3378" s="29">
        <v>45454</v>
      </c>
      <c r="E3378">
        <v>0.36859999999999998</v>
      </c>
      <c r="F3378">
        <v>0.36859999999999998</v>
      </c>
      <c r="G3378">
        <v>0.36859999999999998</v>
      </c>
      <c r="H3378">
        <v>0.36859999999999998</v>
      </c>
      <c r="J3378">
        <v>250</v>
      </c>
      <c r="K3378">
        <v>250</v>
      </c>
      <c r="L3378">
        <v>395.97047700000002</v>
      </c>
      <c r="R3378">
        <v>395.97047600000002</v>
      </c>
      <c r="S3378" t="s">
        <v>204</v>
      </c>
      <c r="T3378" s="247">
        <v>45336.33353009259</v>
      </c>
    </row>
    <row r="3379" spans="1:20" x14ac:dyDescent="0.35">
      <c r="A3379" t="s">
        <v>106</v>
      </c>
      <c r="B3379" t="s">
        <v>107</v>
      </c>
      <c r="C3379" t="s">
        <v>92</v>
      </c>
      <c r="D3379" s="29">
        <v>45455</v>
      </c>
      <c r="E3379">
        <v>0.36859999999999998</v>
      </c>
      <c r="F3379">
        <v>0.36859999999999998</v>
      </c>
      <c r="G3379">
        <v>0.36859999999999998</v>
      </c>
      <c r="H3379">
        <v>0.36859999999999998</v>
      </c>
      <c r="J3379">
        <v>250</v>
      </c>
      <c r="K3379">
        <v>250</v>
      </c>
      <c r="L3379">
        <v>395.97047700000002</v>
      </c>
      <c r="R3379">
        <v>395.97047600000002</v>
      </c>
      <c r="S3379" t="s">
        <v>204</v>
      </c>
      <c r="T3379" s="247">
        <v>45336.33353009259</v>
      </c>
    </row>
    <row r="3380" spans="1:20" x14ac:dyDescent="0.35">
      <c r="A3380" t="s">
        <v>106</v>
      </c>
      <c r="B3380" t="s">
        <v>107</v>
      </c>
      <c r="C3380" t="s">
        <v>92</v>
      </c>
      <c r="D3380" s="29">
        <v>45456</v>
      </c>
      <c r="E3380">
        <v>0.36859999999999998</v>
      </c>
      <c r="F3380">
        <v>0.36859999999999998</v>
      </c>
      <c r="G3380">
        <v>0.36859999999999998</v>
      </c>
      <c r="H3380">
        <v>0.36859999999999998</v>
      </c>
      <c r="J3380">
        <v>250</v>
      </c>
      <c r="K3380">
        <v>250</v>
      </c>
      <c r="L3380">
        <v>395.97047700000002</v>
      </c>
      <c r="R3380">
        <v>395.97047600000002</v>
      </c>
      <c r="S3380" t="s">
        <v>204</v>
      </c>
      <c r="T3380" s="247">
        <v>45336.33353009259</v>
      </c>
    </row>
    <row r="3381" spans="1:20" x14ac:dyDescent="0.35">
      <c r="A3381" t="s">
        <v>106</v>
      </c>
      <c r="B3381" t="s">
        <v>107</v>
      </c>
      <c r="C3381" t="s">
        <v>92</v>
      </c>
      <c r="D3381" s="29">
        <v>45457</v>
      </c>
      <c r="E3381">
        <v>0.36859999999999998</v>
      </c>
      <c r="F3381">
        <v>0.36859999999999998</v>
      </c>
      <c r="G3381">
        <v>0.36859999999999998</v>
      </c>
      <c r="H3381">
        <v>0.36859999999999998</v>
      </c>
      <c r="J3381">
        <v>250</v>
      </c>
      <c r="K3381">
        <v>250</v>
      </c>
      <c r="L3381">
        <v>395.97047700000002</v>
      </c>
      <c r="R3381">
        <v>395.97047600000002</v>
      </c>
      <c r="S3381" t="s">
        <v>204</v>
      </c>
      <c r="T3381" s="247">
        <v>45336.33353009259</v>
      </c>
    </row>
    <row r="3382" spans="1:20" x14ac:dyDescent="0.35">
      <c r="A3382" t="s">
        <v>106</v>
      </c>
      <c r="B3382" t="s">
        <v>107</v>
      </c>
      <c r="C3382" t="s">
        <v>92</v>
      </c>
      <c r="D3382" s="29">
        <v>45458</v>
      </c>
      <c r="E3382">
        <v>0</v>
      </c>
      <c r="F3382">
        <v>0</v>
      </c>
      <c r="G3382">
        <v>0</v>
      </c>
      <c r="H3382">
        <v>0</v>
      </c>
      <c r="L3382">
        <v>395.97047700000002</v>
      </c>
      <c r="R3382">
        <v>395.97047600000002</v>
      </c>
      <c r="S3382" t="s">
        <v>204</v>
      </c>
      <c r="T3382" s="247">
        <v>45280.33394675926</v>
      </c>
    </row>
    <row r="3383" spans="1:20" x14ac:dyDescent="0.35">
      <c r="A3383" t="s">
        <v>106</v>
      </c>
      <c r="B3383" t="s">
        <v>107</v>
      </c>
      <c r="C3383" t="s">
        <v>92</v>
      </c>
      <c r="D3383" s="29">
        <v>45459</v>
      </c>
      <c r="E3383">
        <v>0</v>
      </c>
      <c r="F3383">
        <v>0</v>
      </c>
      <c r="G3383">
        <v>0</v>
      </c>
      <c r="H3383">
        <v>0</v>
      </c>
      <c r="L3383">
        <v>395.97047700000002</v>
      </c>
      <c r="R3383">
        <v>395.97047600000002</v>
      </c>
      <c r="S3383" t="s">
        <v>204</v>
      </c>
      <c r="T3383" s="247">
        <v>45280.33394675926</v>
      </c>
    </row>
    <row r="3384" spans="1:20" x14ac:dyDescent="0.35">
      <c r="A3384" t="s">
        <v>106</v>
      </c>
      <c r="B3384" t="s">
        <v>107</v>
      </c>
      <c r="C3384" t="s">
        <v>92</v>
      </c>
      <c r="D3384" s="29">
        <v>45460</v>
      </c>
      <c r="E3384">
        <v>0</v>
      </c>
      <c r="F3384">
        <v>0</v>
      </c>
      <c r="G3384">
        <v>0</v>
      </c>
      <c r="H3384">
        <v>0</v>
      </c>
      <c r="L3384">
        <v>395.97047700000002</v>
      </c>
      <c r="R3384">
        <v>395.97047600000002</v>
      </c>
      <c r="S3384" t="s">
        <v>204</v>
      </c>
      <c r="T3384" s="247">
        <v>45280.33394675926</v>
      </c>
    </row>
    <row r="3385" spans="1:20" x14ac:dyDescent="0.35">
      <c r="A3385" t="s">
        <v>106</v>
      </c>
      <c r="B3385" t="s">
        <v>107</v>
      </c>
      <c r="C3385" t="s">
        <v>92</v>
      </c>
      <c r="D3385" s="29">
        <v>45461</v>
      </c>
      <c r="E3385">
        <v>0</v>
      </c>
      <c r="F3385">
        <v>0</v>
      </c>
      <c r="G3385">
        <v>0</v>
      </c>
      <c r="H3385">
        <v>0</v>
      </c>
      <c r="L3385">
        <v>395.97047700000002</v>
      </c>
      <c r="R3385">
        <v>395.97047600000002</v>
      </c>
      <c r="S3385" t="s">
        <v>204</v>
      </c>
      <c r="T3385" s="247">
        <v>45280.33394675926</v>
      </c>
    </row>
    <row r="3386" spans="1:20" x14ac:dyDescent="0.35">
      <c r="A3386" t="s">
        <v>106</v>
      </c>
      <c r="B3386" t="s">
        <v>107</v>
      </c>
      <c r="C3386" t="s">
        <v>92</v>
      </c>
      <c r="D3386" s="29">
        <v>45462</v>
      </c>
      <c r="E3386">
        <v>0</v>
      </c>
      <c r="F3386">
        <v>0</v>
      </c>
      <c r="G3386">
        <v>0</v>
      </c>
      <c r="H3386">
        <v>0</v>
      </c>
      <c r="L3386">
        <v>395.97047700000002</v>
      </c>
      <c r="R3386">
        <v>395.97047600000002</v>
      </c>
      <c r="S3386" t="s">
        <v>204</v>
      </c>
      <c r="T3386" s="247">
        <v>45280.33394675926</v>
      </c>
    </row>
    <row r="3387" spans="1:20" x14ac:dyDescent="0.35">
      <c r="A3387" t="s">
        <v>106</v>
      </c>
      <c r="B3387" t="s">
        <v>107</v>
      </c>
      <c r="C3387" t="s">
        <v>92</v>
      </c>
      <c r="D3387" s="29">
        <v>45463</v>
      </c>
      <c r="E3387">
        <v>0</v>
      </c>
      <c r="F3387">
        <v>0</v>
      </c>
      <c r="G3387">
        <v>0</v>
      </c>
      <c r="H3387">
        <v>0</v>
      </c>
      <c r="L3387">
        <v>395.97047700000002</v>
      </c>
      <c r="R3387">
        <v>395.97047600000002</v>
      </c>
      <c r="S3387" t="s">
        <v>204</v>
      </c>
      <c r="T3387" s="247">
        <v>45280.33394675926</v>
      </c>
    </row>
    <row r="3388" spans="1:20" x14ac:dyDescent="0.35">
      <c r="A3388" t="s">
        <v>106</v>
      </c>
      <c r="B3388" t="s">
        <v>107</v>
      </c>
      <c r="C3388" t="s">
        <v>92</v>
      </c>
      <c r="D3388" s="29">
        <v>45464</v>
      </c>
      <c r="E3388">
        <v>0</v>
      </c>
      <c r="F3388">
        <v>0</v>
      </c>
      <c r="G3388">
        <v>0</v>
      </c>
      <c r="H3388">
        <v>0</v>
      </c>
      <c r="L3388">
        <v>395.97047700000002</v>
      </c>
      <c r="R3388">
        <v>395.97047600000002</v>
      </c>
      <c r="S3388" t="s">
        <v>204</v>
      </c>
      <c r="T3388" s="247">
        <v>45280.33394675926</v>
      </c>
    </row>
    <row r="3389" spans="1:20" x14ac:dyDescent="0.35">
      <c r="A3389" t="s">
        <v>106</v>
      </c>
      <c r="B3389" t="s">
        <v>107</v>
      </c>
      <c r="C3389" t="s">
        <v>92</v>
      </c>
      <c r="D3389" s="29">
        <v>45465</v>
      </c>
      <c r="E3389">
        <v>0</v>
      </c>
      <c r="F3389">
        <v>0</v>
      </c>
      <c r="G3389">
        <v>0</v>
      </c>
      <c r="H3389">
        <v>0</v>
      </c>
      <c r="L3389">
        <v>395.97047700000002</v>
      </c>
      <c r="R3389">
        <v>395.97047600000002</v>
      </c>
      <c r="S3389" t="s">
        <v>204</v>
      </c>
      <c r="T3389" s="247">
        <v>45280.333958333336</v>
      </c>
    </row>
    <row r="3390" spans="1:20" x14ac:dyDescent="0.35">
      <c r="A3390" t="s">
        <v>106</v>
      </c>
      <c r="B3390" t="s">
        <v>107</v>
      </c>
      <c r="C3390" t="s">
        <v>92</v>
      </c>
      <c r="D3390" s="29">
        <v>45466</v>
      </c>
      <c r="E3390">
        <v>0</v>
      </c>
      <c r="F3390">
        <v>0</v>
      </c>
      <c r="G3390">
        <v>0</v>
      </c>
      <c r="H3390">
        <v>0</v>
      </c>
      <c r="L3390">
        <v>395.97047700000002</v>
      </c>
      <c r="R3390">
        <v>395.97047600000002</v>
      </c>
      <c r="S3390" t="s">
        <v>204</v>
      </c>
      <c r="T3390" s="247">
        <v>45280.333958333336</v>
      </c>
    </row>
    <row r="3391" spans="1:20" x14ac:dyDescent="0.35">
      <c r="A3391" t="s">
        <v>106</v>
      </c>
      <c r="B3391" t="s">
        <v>107</v>
      </c>
      <c r="C3391" t="s">
        <v>92</v>
      </c>
      <c r="D3391" s="29">
        <v>45467</v>
      </c>
      <c r="E3391">
        <v>0</v>
      </c>
      <c r="F3391">
        <v>0</v>
      </c>
      <c r="G3391">
        <v>0</v>
      </c>
      <c r="H3391">
        <v>0</v>
      </c>
      <c r="L3391">
        <v>395.97047700000002</v>
      </c>
      <c r="R3391">
        <v>395.97047600000002</v>
      </c>
      <c r="S3391" t="s">
        <v>204</v>
      </c>
      <c r="T3391" s="247">
        <v>45280.333958333336</v>
      </c>
    </row>
    <row r="3392" spans="1:20" x14ac:dyDescent="0.35">
      <c r="A3392" t="s">
        <v>106</v>
      </c>
      <c r="B3392" t="s">
        <v>107</v>
      </c>
      <c r="C3392" t="s">
        <v>92</v>
      </c>
      <c r="D3392" s="29">
        <v>45468</v>
      </c>
      <c r="E3392">
        <v>0</v>
      </c>
      <c r="F3392">
        <v>0</v>
      </c>
      <c r="G3392">
        <v>0</v>
      </c>
      <c r="H3392">
        <v>0</v>
      </c>
      <c r="L3392">
        <v>395.97047700000002</v>
      </c>
      <c r="R3392">
        <v>395.97047600000002</v>
      </c>
      <c r="S3392" t="s">
        <v>204</v>
      </c>
      <c r="T3392" s="247">
        <v>45280.333958333336</v>
      </c>
    </row>
    <row r="3393" spans="1:20" x14ac:dyDescent="0.35">
      <c r="A3393" t="s">
        <v>106</v>
      </c>
      <c r="B3393" t="s">
        <v>107</v>
      </c>
      <c r="C3393" t="s">
        <v>92</v>
      </c>
      <c r="D3393" s="29">
        <v>45469</v>
      </c>
      <c r="E3393">
        <v>0</v>
      </c>
      <c r="F3393">
        <v>0</v>
      </c>
      <c r="G3393">
        <v>0</v>
      </c>
      <c r="H3393">
        <v>0</v>
      </c>
      <c r="L3393">
        <v>395.97047700000002</v>
      </c>
      <c r="R3393">
        <v>395.97047600000002</v>
      </c>
      <c r="S3393" t="s">
        <v>204</v>
      </c>
      <c r="T3393" s="247">
        <v>45280.333958333336</v>
      </c>
    </row>
    <row r="3394" spans="1:20" x14ac:dyDescent="0.35">
      <c r="A3394" t="s">
        <v>106</v>
      </c>
      <c r="B3394" t="s">
        <v>107</v>
      </c>
      <c r="C3394" t="s">
        <v>92</v>
      </c>
      <c r="D3394" s="29">
        <v>45470</v>
      </c>
      <c r="E3394">
        <v>0</v>
      </c>
      <c r="F3394">
        <v>0</v>
      </c>
      <c r="G3394">
        <v>0</v>
      </c>
      <c r="H3394">
        <v>0</v>
      </c>
      <c r="L3394">
        <v>395.97047700000002</v>
      </c>
      <c r="R3394">
        <v>395.97047600000002</v>
      </c>
      <c r="S3394" t="s">
        <v>204</v>
      </c>
      <c r="T3394" s="247">
        <v>45280.333958333336</v>
      </c>
    </row>
    <row r="3395" spans="1:20" x14ac:dyDescent="0.35">
      <c r="A3395" t="s">
        <v>106</v>
      </c>
      <c r="B3395" t="s">
        <v>107</v>
      </c>
      <c r="C3395" t="s">
        <v>92</v>
      </c>
      <c r="D3395" s="29">
        <v>45471</v>
      </c>
      <c r="E3395">
        <v>0</v>
      </c>
      <c r="F3395">
        <v>0</v>
      </c>
      <c r="G3395">
        <v>0</v>
      </c>
      <c r="H3395">
        <v>0</v>
      </c>
      <c r="L3395">
        <v>395.97047700000002</v>
      </c>
      <c r="R3395">
        <v>395.97047600000002</v>
      </c>
      <c r="S3395" t="s">
        <v>204</v>
      </c>
      <c r="T3395" s="247">
        <v>45280.333958333336</v>
      </c>
    </row>
    <row r="3396" spans="1:20" x14ac:dyDescent="0.35">
      <c r="A3396" t="s">
        <v>106</v>
      </c>
      <c r="B3396" t="s">
        <v>107</v>
      </c>
      <c r="C3396" t="s">
        <v>92</v>
      </c>
      <c r="D3396" s="29">
        <v>45472</v>
      </c>
      <c r="E3396">
        <v>0</v>
      </c>
      <c r="F3396">
        <v>0</v>
      </c>
      <c r="G3396">
        <v>0</v>
      </c>
      <c r="H3396">
        <v>0</v>
      </c>
      <c r="L3396">
        <v>395.97047700000002</v>
      </c>
      <c r="R3396">
        <v>395.97047600000002</v>
      </c>
      <c r="S3396" t="s">
        <v>204</v>
      </c>
      <c r="T3396" s="247">
        <v>45280.333958333336</v>
      </c>
    </row>
    <row r="3397" spans="1:20" x14ac:dyDescent="0.35">
      <c r="A3397" t="s">
        <v>106</v>
      </c>
      <c r="B3397" t="s">
        <v>107</v>
      </c>
      <c r="C3397" t="s">
        <v>92</v>
      </c>
      <c r="D3397" s="29">
        <v>45473</v>
      </c>
      <c r="E3397">
        <v>0</v>
      </c>
      <c r="F3397">
        <v>0</v>
      </c>
      <c r="G3397">
        <v>0</v>
      </c>
      <c r="H3397">
        <v>0</v>
      </c>
      <c r="L3397">
        <v>395.97047700000002</v>
      </c>
      <c r="R3397">
        <v>395.97047600000002</v>
      </c>
      <c r="S3397" t="s">
        <v>204</v>
      </c>
      <c r="T3397" s="247">
        <v>45280.333958333336</v>
      </c>
    </row>
    <row r="3398" spans="1:20" x14ac:dyDescent="0.35">
      <c r="A3398" t="s">
        <v>106</v>
      </c>
      <c r="B3398" t="s">
        <v>107</v>
      </c>
      <c r="C3398" t="s">
        <v>92</v>
      </c>
      <c r="D3398" s="29">
        <v>45474</v>
      </c>
      <c r="E3398">
        <v>0</v>
      </c>
      <c r="F3398">
        <v>0</v>
      </c>
      <c r="G3398">
        <v>0</v>
      </c>
      <c r="H3398">
        <v>0</v>
      </c>
      <c r="L3398">
        <v>395.97047700000002</v>
      </c>
      <c r="R3398">
        <v>395.97047600000002</v>
      </c>
      <c r="S3398" t="s">
        <v>204</v>
      </c>
      <c r="T3398" s="247">
        <v>45280.333958333336</v>
      </c>
    </row>
    <row r="3399" spans="1:20" x14ac:dyDescent="0.35">
      <c r="A3399" t="s">
        <v>106</v>
      </c>
      <c r="B3399" t="s">
        <v>107</v>
      </c>
      <c r="C3399" t="s">
        <v>92</v>
      </c>
      <c r="D3399" s="29">
        <v>45475</v>
      </c>
      <c r="E3399">
        <v>0</v>
      </c>
      <c r="F3399">
        <v>0</v>
      </c>
      <c r="G3399">
        <v>0</v>
      </c>
      <c r="H3399">
        <v>0</v>
      </c>
      <c r="L3399">
        <v>395.97047700000002</v>
      </c>
      <c r="R3399">
        <v>395.97047600000002</v>
      </c>
      <c r="S3399" t="s">
        <v>204</v>
      </c>
      <c r="T3399" s="247">
        <v>45280.333958333336</v>
      </c>
    </row>
    <row r="3400" spans="1:20" x14ac:dyDescent="0.35">
      <c r="A3400" t="s">
        <v>106</v>
      </c>
      <c r="B3400" t="s">
        <v>107</v>
      </c>
      <c r="C3400" t="s">
        <v>92</v>
      </c>
      <c r="D3400" s="29">
        <v>45476</v>
      </c>
      <c r="E3400">
        <v>0</v>
      </c>
      <c r="F3400">
        <v>0</v>
      </c>
      <c r="G3400">
        <v>0</v>
      </c>
      <c r="H3400">
        <v>0</v>
      </c>
      <c r="L3400">
        <v>395.97047700000002</v>
      </c>
      <c r="R3400">
        <v>395.97047600000002</v>
      </c>
      <c r="S3400" t="s">
        <v>204</v>
      </c>
      <c r="T3400" s="247">
        <v>45280.333958333336</v>
      </c>
    </row>
    <row r="3401" spans="1:20" x14ac:dyDescent="0.35">
      <c r="A3401" t="s">
        <v>106</v>
      </c>
      <c r="B3401" t="s">
        <v>107</v>
      </c>
      <c r="C3401" t="s">
        <v>92</v>
      </c>
      <c r="D3401" s="29">
        <v>45477</v>
      </c>
      <c r="E3401">
        <v>0</v>
      </c>
      <c r="F3401">
        <v>0</v>
      </c>
      <c r="G3401">
        <v>0</v>
      </c>
      <c r="H3401">
        <v>0</v>
      </c>
      <c r="L3401">
        <v>395.97047700000002</v>
      </c>
      <c r="R3401">
        <v>395.97047600000002</v>
      </c>
      <c r="S3401" t="s">
        <v>204</v>
      </c>
      <c r="T3401" s="247">
        <v>45280.333958333336</v>
      </c>
    </row>
    <row r="3402" spans="1:20" x14ac:dyDescent="0.35">
      <c r="A3402" t="s">
        <v>106</v>
      </c>
      <c r="B3402" t="s">
        <v>107</v>
      </c>
      <c r="C3402" t="s">
        <v>92</v>
      </c>
      <c r="D3402" s="29">
        <v>45478</v>
      </c>
      <c r="E3402">
        <v>0</v>
      </c>
      <c r="F3402">
        <v>0</v>
      </c>
      <c r="G3402">
        <v>0</v>
      </c>
      <c r="H3402">
        <v>0</v>
      </c>
      <c r="L3402">
        <v>395.97047700000002</v>
      </c>
      <c r="R3402">
        <v>395.97047600000002</v>
      </c>
      <c r="S3402" t="s">
        <v>204</v>
      </c>
      <c r="T3402" s="247">
        <v>45280.333958333336</v>
      </c>
    </row>
    <row r="3403" spans="1:20" x14ac:dyDescent="0.35">
      <c r="A3403" t="s">
        <v>106</v>
      </c>
      <c r="B3403" t="s">
        <v>107</v>
      </c>
      <c r="C3403" t="s">
        <v>92</v>
      </c>
      <c r="D3403" s="29">
        <v>45479</v>
      </c>
      <c r="E3403">
        <v>0</v>
      </c>
      <c r="F3403">
        <v>0</v>
      </c>
      <c r="G3403">
        <v>0</v>
      </c>
      <c r="H3403">
        <v>0</v>
      </c>
      <c r="L3403">
        <v>395.97047700000002</v>
      </c>
      <c r="R3403">
        <v>395.97047600000002</v>
      </c>
      <c r="S3403" t="s">
        <v>204</v>
      </c>
      <c r="T3403" s="247">
        <v>45280.333958333336</v>
      </c>
    </row>
    <row r="3404" spans="1:20" x14ac:dyDescent="0.35">
      <c r="A3404" t="s">
        <v>106</v>
      </c>
      <c r="B3404" t="s">
        <v>107</v>
      </c>
      <c r="C3404" t="s">
        <v>92</v>
      </c>
      <c r="D3404" s="29">
        <v>45480</v>
      </c>
      <c r="E3404">
        <v>0</v>
      </c>
      <c r="F3404">
        <v>0</v>
      </c>
      <c r="G3404">
        <v>0</v>
      </c>
      <c r="H3404">
        <v>0</v>
      </c>
      <c r="L3404">
        <v>395.97047700000002</v>
      </c>
      <c r="R3404">
        <v>395.97047600000002</v>
      </c>
      <c r="S3404" t="s">
        <v>204</v>
      </c>
      <c r="T3404" s="247">
        <v>45280.333958333336</v>
      </c>
    </row>
    <row r="3405" spans="1:20" x14ac:dyDescent="0.35">
      <c r="A3405" t="s">
        <v>106</v>
      </c>
      <c r="B3405" t="s">
        <v>107</v>
      </c>
      <c r="C3405" t="s">
        <v>92</v>
      </c>
      <c r="D3405" s="29">
        <v>45481</v>
      </c>
      <c r="E3405">
        <v>0</v>
      </c>
      <c r="F3405">
        <v>0</v>
      </c>
      <c r="G3405">
        <v>0</v>
      </c>
      <c r="H3405">
        <v>0</v>
      </c>
      <c r="L3405">
        <v>395.97047700000002</v>
      </c>
      <c r="R3405">
        <v>395.97047600000002</v>
      </c>
      <c r="S3405" t="s">
        <v>204</v>
      </c>
      <c r="T3405" s="247">
        <v>45280.333958333336</v>
      </c>
    </row>
    <row r="3406" spans="1:20" x14ac:dyDescent="0.35">
      <c r="A3406" t="s">
        <v>106</v>
      </c>
      <c r="B3406" t="s">
        <v>107</v>
      </c>
      <c r="C3406" t="s">
        <v>92</v>
      </c>
      <c r="D3406" s="29">
        <v>45482</v>
      </c>
      <c r="E3406">
        <v>0</v>
      </c>
      <c r="F3406">
        <v>0</v>
      </c>
      <c r="G3406">
        <v>0</v>
      </c>
      <c r="H3406">
        <v>0</v>
      </c>
      <c r="L3406">
        <v>395.97047700000002</v>
      </c>
      <c r="R3406">
        <v>395.97047600000002</v>
      </c>
      <c r="S3406" t="s">
        <v>204</v>
      </c>
      <c r="T3406" s="247">
        <v>45280.333958333336</v>
      </c>
    </row>
    <row r="3407" spans="1:20" x14ac:dyDescent="0.35">
      <c r="A3407" t="s">
        <v>106</v>
      </c>
      <c r="B3407" t="s">
        <v>107</v>
      </c>
      <c r="C3407" t="s">
        <v>92</v>
      </c>
      <c r="D3407" s="29">
        <v>45483</v>
      </c>
      <c r="E3407">
        <v>0</v>
      </c>
      <c r="F3407">
        <v>0</v>
      </c>
      <c r="G3407">
        <v>0</v>
      </c>
      <c r="H3407">
        <v>0</v>
      </c>
      <c r="L3407">
        <v>395.97047700000002</v>
      </c>
      <c r="R3407">
        <v>395.97047600000002</v>
      </c>
      <c r="S3407" t="s">
        <v>204</v>
      </c>
      <c r="T3407" s="247">
        <v>45280.333958333336</v>
      </c>
    </row>
    <row r="3408" spans="1:20" x14ac:dyDescent="0.35">
      <c r="A3408" t="s">
        <v>106</v>
      </c>
      <c r="B3408" t="s">
        <v>107</v>
      </c>
      <c r="C3408" t="s">
        <v>92</v>
      </c>
      <c r="D3408" s="29">
        <v>45484</v>
      </c>
      <c r="E3408">
        <v>0</v>
      </c>
      <c r="F3408">
        <v>0</v>
      </c>
      <c r="G3408">
        <v>0</v>
      </c>
      <c r="H3408">
        <v>0</v>
      </c>
      <c r="L3408">
        <v>395.97047700000002</v>
      </c>
      <c r="R3408">
        <v>395.97047600000002</v>
      </c>
      <c r="S3408" t="s">
        <v>204</v>
      </c>
      <c r="T3408" s="247">
        <v>45280.333958333336</v>
      </c>
    </row>
    <row r="3409" spans="1:20" x14ac:dyDescent="0.35">
      <c r="A3409" t="s">
        <v>106</v>
      </c>
      <c r="B3409" t="s">
        <v>107</v>
      </c>
      <c r="C3409" t="s">
        <v>92</v>
      </c>
      <c r="D3409" s="29">
        <v>45485</v>
      </c>
      <c r="E3409">
        <v>0</v>
      </c>
      <c r="F3409">
        <v>0</v>
      </c>
      <c r="G3409">
        <v>0</v>
      </c>
      <c r="H3409">
        <v>0</v>
      </c>
      <c r="L3409">
        <v>395.97047700000002</v>
      </c>
      <c r="R3409">
        <v>395.97047600000002</v>
      </c>
      <c r="S3409" t="s">
        <v>204</v>
      </c>
      <c r="T3409" s="247">
        <v>45280.333958333336</v>
      </c>
    </row>
    <row r="3410" spans="1:20" x14ac:dyDescent="0.35">
      <c r="A3410" t="s">
        <v>106</v>
      </c>
      <c r="B3410" t="s">
        <v>107</v>
      </c>
      <c r="C3410" t="s">
        <v>92</v>
      </c>
      <c r="D3410" s="29">
        <v>45486</v>
      </c>
      <c r="E3410">
        <v>0</v>
      </c>
      <c r="F3410">
        <v>0</v>
      </c>
      <c r="G3410">
        <v>0</v>
      </c>
      <c r="H3410">
        <v>0</v>
      </c>
      <c r="L3410">
        <v>395.97047700000002</v>
      </c>
      <c r="R3410">
        <v>395.97047600000002</v>
      </c>
      <c r="S3410" t="s">
        <v>204</v>
      </c>
      <c r="T3410" s="247">
        <v>45280.333958333336</v>
      </c>
    </row>
    <row r="3411" spans="1:20" x14ac:dyDescent="0.35">
      <c r="A3411" t="s">
        <v>106</v>
      </c>
      <c r="B3411" t="s">
        <v>107</v>
      </c>
      <c r="C3411" t="s">
        <v>92</v>
      </c>
      <c r="D3411" s="29">
        <v>45487</v>
      </c>
      <c r="E3411">
        <v>0</v>
      </c>
      <c r="F3411">
        <v>0</v>
      </c>
      <c r="G3411">
        <v>0</v>
      </c>
      <c r="H3411">
        <v>0</v>
      </c>
      <c r="L3411">
        <v>395.97047700000002</v>
      </c>
      <c r="R3411">
        <v>395.97047600000002</v>
      </c>
      <c r="S3411" t="s">
        <v>204</v>
      </c>
      <c r="T3411" s="247">
        <v>45280.333958333336</v>
      </c>
    </row>
    <row r="3412" spans="1:20" x14ac:dyDescent="0.35">
      <c r="A3412" t="s">
        <v>106</v>
      </c>
      <c r="B3412" t="s">
        <v>107</v>
      </c>
      <c r="C3412" t="s">
        <v>92</v>
      </c>
      <c r="D3412" s="29">
        <v>45488</v>
      </c>
      <c r="E3412">
        <v>0</v>
      </c>
      <c r="F3412">
        <v>0</v>
      </c>
      <c r="G3412">
        <v>0</v>
      </c>
      <c r="H3412">
        <v>0</v>
      </c>
      <c r="L3412">
        <v>395.97047700000002</v>
      </c>
      <c r="R3412">
        <v>395.97047600000002</v>
      </c>
      <c r="S3412" t="s">
        <v>204</v>
      </c>
      <c r="T3412" s="247">
        <v>45280.333958333336</v>
      </c>
    </row>
    <row r="3413" spans="1:20" x14ac:dyDescent="0.35">
      <c r="A3413" t="s">
        <v>106</v>
      </c>
      <c r="B3413" t="s">
        <v>107</v>
      </c>
      <c r="C3413" t="s">
        <v>92</v>
      </c>
      <c r="D3413" s="29">
        <v>45489</v>
      </c>
      <c r="E3413">
        <v>0</v>
      </c>
      <c r="F3413">
        <v>0</v>
      </c>
      <c r="G3413">
        <v>0</v>
      </c>
      <c r="H3413">
        <v>0</v>
      </c>
      <c r="L3413">
        <v>395.97047700000002</v>
      </c>
      <c r="R3413">
        <v>395.97047600000002</v>
      </c>
      <c r="S3413" t="s">
        <v>204</v>
      </c>
      <c r="T3413" s="247">
        <v>45280.333958333336</v>
      </c>
    </row>
    <row r="3414" spans="1:20" x14ac:dyDescent="0.35">
      <c r="A3414" t="s">
        <v>106</v>
      </c>
      <c r="B3414" t="s">
        <v>107</v>
      </c>
      <c r="C3414" t="s">
        <v>92</v>
      </c>
      <c r="D3414" s="29">
        <v>45490</v>
      </c>
      <c r="E3414">
        <v>0</v>
      </c>
      <c r="F3414">
        <v>0</v>
      </c>
      <c r="G3414">
        <v>0</v>
      </c>
      <c r="H3414">
        <v>0</v>
      </c>
      <c r="L3414">
        <v>395.97047700000002</v>
      </c>
      <c r="R3414">
        <v>395.97047600000002</v>
      </c>
      <c r="S3414" t="s">
        <v>204</v>
      </c>
      <c r="T3414" s="247">
        <v>45280.333958333336</v>
      </c>
    </row>
    <row r="3415" spans="1:20" x14ac:dyDescent="0.35">
      <c r="A3415" t="s">
        <v>106</v>
      </c>
      <c r="B3415" t="s">
        <v>107</v>
      </c>
      <c r="C3415" t="s">
        <v>92</v>
      </c>
      <c r="D3415" s="29">
        <v>45491</v>
      </c>
      <c r="E3415">
        <v>0</v>
      </c>
      <c r="F3415">
        <v>0</v>
      </c>
      <c r="G3415">
        <v>0</v>
      </c>
      <c r="H3415">
        <v>0</v>
      </c>
      <c r="L3415">
        <v>395.97047700000002</v>
      </c>
      <c r="R3415">
        <v>395.97047600000002</v>
      </c>
      <c r="S3415" t="s">
        <v>204</v>
      </c>
      <c r="T3415" s="247">
        <v>45280.333958333336</v>
      </c>
    </row>
    <row r="3416" spans="1:20" x14ac:dyDescent="0.35">
      <c r="A3416" t="s">
        <v>106</v>
      </c>
      <c r="B3416" t="s">
        <v>107</v>
      </c>
      <c r="C3416" t="s">
        <v>92</v>
      </c>
      <c r="D3416" s="29">
        <v>45492</v>
      </c>
      <c r="E3416">
        <v>0</v>
      </c>
      <c r="F3416">
        <v>0</v>
      </c>
      <c r="G3416">
        <v>0</v>
      </c>
      <c r="H3416">
        <v>0</v>
      </c>
      <c r="L3416">
        <v>395.97047700000002</v>
      </c>
      <c r="R3416">
        <v>395.97047600000002</v>
      </c>
      <c r="S3416" t="s">
        <v>204</v>
      </c>
      <c r="T3416" s="247">
        <v>45280.333958333336</v>
      </c>
    </row>
    <row r="3417" spans="1:20" x14ac:dyDescent="0.35">
      <c r="A3417" t="s">
        <v>106</v>
      </c>
      <c r="B3417" t="s">
        <v>107</v>
      </c>
      <c r="C3417" t="s">
        <v>92</v>
      </c>
      <c r="D3417" s="29">
        <v>45493</v>
      </c>
      <c r="E3417">
        <v>0</v>
      </c>
      <c r="F3417">
        <v>0</v>
      </c>
      <c r="G3417">
        <v>0</v>
      </c>
      <c r="H3417">
        <v>0</v>
      </c>
      <c r="L3417">
        <v>395.97047700000002</v>
      </c>
      <c r="R3417">
        <v>395.97047600000002</v>
      </c>
      <c r="S3417" t="s">
        <v>204</v>
      </c>
      <c r="T3417" s="247">
        <v>45280.333958333336</v>
      </c>
    </row>
    <row r="3418" spans="1:20" x14ac:dyDescent="0.35">
      <c r="A3418" t="s">
        <v>106</v>
      </c>
      <c r="B3418" t="s">
        <v>107</v>
      </c>
      <c r="C3418" t="s">
        <v>92</v>
      </c>
      <c r="D3418" s="29">
        <v>45494</v>
      </c>
      <c r="E3418">
        <v>0</v>
      </c>
      <c r="F3418">
        <v>0</v>
      </c>
      <c r="G3418">
        <v>0</v>
      </c>
      <c r="H3418">
        <v>0</v>
      </c>
      <c r="L3418">
        <v>395.97047700000002</v>
      </c>
      <c r="R3418">
        <v>395.97047600000002</v>
      </c>
      <c r="S3418" t="s">
        <v>204</v>
      </c>
      <c r="T3418" s="247">
        <v>45280.333958333336</v>
      </c>
    </row>
    <row r="3419" spans="1:20" x14ac:dyDescent="0.35">
      <c r="A3419" t="s">
        <v>106</v>
      </c>
      <c r="B3419" t="s">
        <v>107</v>
      </c>
      <c r="C3419" t="s">
        <v>92</v>
      </c>
      <c r="D3419" s="29">
        <v>45495</v>
      </c>
      <c r="E3419">
        <v>0</v>
      </c>
      <c r="F3419">
        <v>0</v>
      </c>
      <c r="G3419">
        <v>0</v>
      </c>
      <c r="H3419">
        <v>0</v>
      </c>
      <c r="L3419">
        <v>395.97047700000002</v>
      </c>
      <c r="R3419">
        <v>395.97047600000002</v>
      </c>
      <c r="S3419" t="s">
        <v>204</v>
      </c>
      <c r="T3419" s="247">
        <v>45280.333958333336</v>
      </c>
    </row>
    <row r="3420" spans="1:20" x14ac:dyDescent="0.35">
      <c r="A3420" t="s">
        <v>106</v>
      </c>
      <c r="B3420" t="s">
        <v>107</v>
      </c>
      <c r="C3420" t="s">
        <v>92</v>
      </c>
      <c r="D3420" s="29">
        <v>45496</v>
      </c>
      <c r="E3420">
        <v>0</v>
      </c>
      <c r="F3420">
        <v>0</v>
      </c>
      <c r="G3420">
        <v>0</v>
      </c>
      <c r="H3420">
        <v>0</v>
      </c>
      <c r="L3420">
        <v>395.97047700000002</v>
      </c>
      <c r="R3420">
        <v>395.97047600000002</v>
      </c>
      <c r="S3420" t="s">
        <v>204</v>
      </c>
      <c r="T3420" s="247">
        <v>45280.333958333336</v>
      </c>
    </row>
    <row r="3421" spans="1:20" x14ac:dyDescent="0.35">
      <c r="A3421" t="s">
        <v>106</v>
      </c>
      <c r="B3421" t="s">
        <v>107</v>
      </c>
      <c r="C3421" t="s">
        <v>92</v>
      </c>
      <c r="D3421" s="29">
        <v>45497</v>
      </c>
      <c r="E3421">
        <v>0</v>
      </c>
      <c r="F3421">
        <v>0</v>
      </c>
      <c r="G3421">
        <v>0</v>
      </c>
      <c r="H3421">
        <v>0</v>
      </c>
      <c r="L3421">
        <v>395.97047700000002</v>
      </c>
      <c r="R3421">
        <v>395.97047600000002</v>
      </c>
      <c r="S3421" t="s">
        <v>204</v>
      </c>
      <c r="T3421" s="247">
        <v>45280.333958333336</v>
      </c>
    </row>
    <row r="3422" spans="1:20" x14ac:dyDescent="0.35">
      <c r="A3422" t="s">
        <v>106</v>
      </c>
      <c r="B3422" t="s">
        <v>107</v>
      </c>
      <c r="C3422" t="s">
        <v>92</v>
      </c>
      <c r="D3422" s="29">
        <v>45498</v>
      </c>
      <c r="E3422">
        <v>0</v>
      </c>
      <c r="F3422">
        <v>0</v>
      </c>
      <c r="G3422">
        <v>0</v>
      </c>
      <c r="H3422">
        <v>0</v>
      </c>
      <c r="L3422">
        <v>395.97047700000002</v>
      </c>
      <c r="R3422">
        <v>395.97047600000002</v>
      </c>
      <c r="S3422" t="s">
        <v>204</v>
      </c>
      <c r="T3422" s="247">
        <v>45280.333958333336</v>
      </c>
    </row>
    <row r="3423" spans="1:20" x14ac:dyDescent="0.35">
      <c r="A3423" t="s">
        <v>106</v>
      </c>
      <c r="B3423" t="s">
        <v>107</v>
      </c>
      <c r="C3423" t="s">
        <v>92</v>
      </c>
      <c r="D3423" s="29">
        <v>45499</v>
      </c>
      <c r="E3423">
        <v>0</v>
      </c>
      <c r="F3423">
        <v>0</v>
      </c>
      <c r="G3423">
        <v>0</v>
      </c>
      <c r="H3423">
        <v>0</v>
      </c>
      <c r="L3423">
        <v>395.97047700000002</v>
      </c>
      <c r="R3423">
        <v>395.97047600000002</v>
      </c>
      <c r="S3423" t="s">
        <v>204</v>
      </c>
      <c r="T3423" s="247">
        <v>45280.333958333336</v>
      </c>
    </row>
    <row r="3424" spans="1:20" x14ac:dyDescent="0.35">
      <c r="A3424" t="s">
        <v>106</v>
      </c>
      <c r="B3424" t="s">
        <v>107</v>
      </c>
      <c r="C3424" t="s">
        <v>92</v>
      </c>
      <c r="D3424" s="29">
        <v>45500</v>
      </c>
      <c r="E3424">
        <v>0</v>
      </c>
      <c r="F3424">
        <v>0</v>
      </c>
      <c r="G3424">
        <v>0</v>
      </c>
      <c r="H3424">
        <v>0</v>
      </c>
      <c r="L3424">
        <v>395.97047700000002</v>
      </c>
      <c r="R3424">
        <v>395.97047600000002</v>
      </c>
      <c r="S3424" t="s">
        <v>204</v>
      </c>
      <c r="T3424" s="247">
        <v>45280.333958333336</v>
      </c>
    </row>
    <row r="3425" spans="1:20" x14ac:dyDescent="0.35">
      <c r="A3425" t="s">
        <v>106</v>
      </c>
      <c r="B3425" t="s">
        <v>107</v>
      </c>
      <c r="C3425" t="s">
        <v>92</v>
      </c>
      <c r="D3425" s="29">
        <v>45501</v>
      </c>
      <c r="E3425">
        <v>0</v>
      </c>
      <c r="F3425">
        <v>0</v>
      </c>
      <c r="G3425">
        <v>0</v>
      </c>
      <c r="H3425">
        <v>0</v>
      </c>
      <c r="L3425">
        <v>395.97047700000002</v>
      </c>
      <c r="R3425">
        <v>395.97047600000002</v>
      </c>
      <c r="S3425" t="s">
        <v>204</v>
      </c>
      <c r="T3425" s="247">
        <v>45280.333969907406</v>
      </c>
    </row>
    <row r="3426" spans="1:20" x14ac:dyDescent="0.35">
      <c r="A3426" t="s">
        <v>106</v>
      </c>
      <c r="B3426" t="s">
        <v>107</v>
      </c>
      <c r="C3426" t="s">
        <v>92</v>
      </c>
      <c r="D3426" s="29">
        <v>45502</v>
      </c>
      <c r="E3426">
        <v>0</v>
      </c>
      <c r="F3426">
        <v>0</v>
      </c>
      <c r="G3426">
        <v>0</v>
      </c>
      <c r="H3426">
        <v>0</v>
      </c>
      <c r="L3426">
        <v>395.97047700000002</v>
      </c>
      <c r="R3426">
        <v>395.97047600000002</v>
      </c>
      <c r="S3426" t="s">
        <v>204</v>
      </c>
      <c r="T3426" s="247">
        <v>45280.333969907406</v>
      </c>
    </row>
    <row r="3427" spans="1:20" x14ac:dyDescent="0.35">
      <c r="A3427" t="s">
        <v>106</v>
      </c>
      <c r="B3427" t="s">
        <v>107</v>
      </c>
      <c r="C3427" t="s">
        <v>92</v>
      </c>
      <c r="D3427" s="29">
        <v>45503</v>
      </c>
      <c r="E3427">
        <v>0</v>
      </c>
      <c r="F3427">
        <v>0</v>
      </c>
      <c r="G3427">
        <v>0</v>
      </c>
      <c r="H3427">
        <v>0</v>
      </c>
      <c r="L3427">
        <v>395.97047700000002</v>
      </c>
      <c r="R3427">
        <v>395.97047600000002</v>
      </c>
      <c r="S3427" t="s">
        <v>204</v>
      </c>
      <c r="T3427" s="247">
        <v>45280.333969907406</v>
      </c>
    </row>
    <row r="3428" spans="1:20" x14ac:dyDescent="0.35">
      <c r="A3428" t="s">
        <v>106</v>
      </c>
      <c r="B3428" t="s">
        <v>107</v>
      </c>
      <c r="C3428" t="s">
        <v>92</v>
      </c>
      <c r="D3428" s="29">
        <v>45504</v>
      </c>
      <c r="E3428">
        <v>0</v>
      </c>
      <c r="F3428">
        <v>0</v>
      </c>
      <c r="G3428">
        <v>0</v>
      </c>
      <c r="H3428">
        <v>0</v>
      </c>
      <c r="L3428">
        <v>395.97047700000002</v>
      </c>
      <c r="R3428">
        <v>395.97047600000002</v>
      </c>
      <c r="S3428" t="s">
        <v>204</v>
      </c>
      <c r="T3428" s="247">
        <v>45280.333969907406</v>
      </c>
    </row>
    <row r="3429" spans="1:20" x14ac:dyDescent="0.35">
      <c r="A3429" t="s">
        <v>106</v>
      </c>
      <c r="B3429" t="s">
        <v>107</v>
      </c>
      <c r="C3429" t="s">
        <v>92</v>
      </c>
      <c r="D3429" s="29">
        <v>45505</v>
      </c>
      <c r="E3429">
        <v>0</v>
      </c>
      <c r="F3429">
        <v>0</v>
      </c>
      <c r="G3429">
        <v>0</v>
      </c>
      <c r="H3429">
        <v>0</v>
      </c>
      <c r="L3429">
        <v>395.97047700000002</v>
      </c>
      <c r="R3429">
        <v>395.97047600000002</v>
      </c>
      <c r="S3429" t="s">
        <v>204</v>
      </c>
      <c r="T3429" s="247">
        <v>45280.333969907406</v>
      </c>
    </row>
    <row r="3430" spans="1:20" x14ac:dyDescent="0.35">
      <c r="A3430" t="s">
        <v>106</v>
      </c>
      <c r="B3430" t="s">
        <v>107</v>
      </c>
      <c r="C3430" t="s">
        <v>92</v>
      </c>
      <c r="D3430" s="29">
        <v>45506</v>
      </c>
      <c r="E3430">
        <v>0</v>
      </c>
      <c r="F3430">
        <v>0</v>
      </c>
      <c r="G3430">
        <v>0</v>
      </c>
      <c r="H3430">
        <v>0</v>
      </c>
      <c r="L3430">
        <v>395.97047700000002</v>
      </c>
      <c r="R3430">
        <v>395.97047600000002</v>
      </c>
      <c r="S3430" t="s">
        <v>204</v>
      </c>
      <c r="T3430" s="247">
        <v>45280.333969907406</v>
      </c>
    </row>
    <row r="3431" spans="1:20" x14ac:dyDescent="0.35">
      <c r="A3431" t="s">
        <v>106</v>
      </c>
      <c r="B3431" t="s">
        <v>107</v>
      </c>
      <c r="C3431" t="s">
        <v>92</v>
      </c>
      <c r="D3431" s="29">
        <v>45507</v>
      </c>
      <c r="E3431">
        <v>0</v>
      </c>
      <c r="F3431">
        <v>0</v>
      </c>
      <c r="G3431">
        <v>0</v>
      </c>
      <c r="H3431">
        <v>0</v>
      </c>
      <c r="L3431">
        <v>395.97047700000002</v>
      </c>
      <c r="R3431">
        <v>395.97047600000002</v>
      </c>
      <c r="S3431" t="s">
        <v>204</v>
      </c>
      <c r="T3431" s="247">
        <v>45280.333969907406</v>
      </c>
    </row>
    <row r="3432" spans="1:20" x14ac:dyDescent="0.35">
      <c r="A3432" t="s">
        <v>106</v>
      </c>
      <c r="B3432" t="s">
        <v>107</v>
      </c>
      <c r="C3432" t="s">
        <v>92</v>
      </c>
      <c r="D3432" s="29">
        <v>45508</v>
      </c>
      <c r="E3432">
        <v>0</v>
      </c>
      <c r="F3432">
        <v>0</v>
      </c>
      <c r="G3432">
        <v>0</v>
      </c>
      <c r="H3432">
        <v>0</v>
      </c>
      <c r="L3432">
        <v>395.97047700000002</v>
      </c>
      <c r="R3432">
        <v>395.97047600000002</v>
      </c>
      <c r="S3432" t="s">
        <v>204</v>
      </c>
      <c r="T3432" s="247">
        <v>45280.333969907406</v>
      </c>
    </row>
    <row r="3433" spans="1:20" x14ac:dyDescent="0.35">
      <c r="A3433" t="s">
        <v>106</v>
      </c>
      <c r="B3433" t="s">
        <v>107</v>
      </c>
      <c r="C3433" t="s">
        <v>92</v>
      </c>
      <c r="D3433" s="29">
        <v>45509</v>
      </c>
      <c r="E3433">
        <v>0</v>
      </c>
      <c r="F3433">
        <v>0</v>
      </c>
      <c r="G3433">
        <v>0</v>
      </c>
      <c r="H3433">
        <v>0</v>
      </c>
      <c r="L3433">
        <v>395.97047700000002</v>
      </c>
      <c r="R3433">
        <v>395.97047600000002</v>
      </c>
      <c r="S3433" t="s">
        <v>204</v>
      </c>
      <c r="T3433" s="247">
        <v>45280.333969907406</v>
      </c>
    </row>
    <row r="3434" spans="1:20" x14ac:dyDescent="0.35">
      <c r="A3434" t="s">
        <v>106</v>
      </c>
      <c r="B3434" t="s">
        <v>107</v>
      </c>
      <c r="C3434" t="s">
        <v>92</v>
      </c>
      <c r="D3434" s="29">
        <v>45510</v>
      </c>
      <c r="E3434">
        <v>0</v>
      </c>
      <c r="F3434">
        <v>0</v>
      </c>
      <c r="G3434">
        <v>0</v>
      </c>
      <c r="H3434">
        <v>0</v>
      </c>
      <c r="L3434">
        <v>395.97047700000002</v>
      </c>
      <c r="R3434">
        <v>395.97047600000002</v>
      </c>
      <c r="S3434" t="s">
        <v>204</v>
      </c>
      <c r="T3434" s="247">
        <v>45280.333969907406</v>
      </c>
    </row>
    <row r="3435" spans="1:20" x14ac:dyDescent="0.35">
      <c r="A3435" t="s">
        <v>106</v>
      </c>
      <c r="B3435" t="s">
        <v>107</v>
      </c>
      <c r="C3435" t="s">
        <v>92</v>
      </c>
      <c r="D3435" s="29">
        <v>45511</v>
      </c>
      <c r="E3435">
        <v>0</v>
      </c>
      <c r="F3435">
        <v>0</v>
      </c>
      <c r="G3435">
        <v>0</v>
      </c>
      <c r="H3435">
        <v>0</v>
      </c>
      <c r="L3435">
        <v>395.97047700000002</v>
      </c>
      <c r="R3435">
        <v>395.97047600000002</v>
      </c>
      <c r="S3435" t="s">
        <v>204</v>
      </c>
      <c r="T3435" s="247">
        <v>45280.333969907406</v>
      </c>
    </row>
    <row r="3436" spans="1:20" x14ac:dyDescent="0.35">
      <c r="A3436" t="s">
        <v>106</v>
      </c>
      <c r="B3436" t="s">
        <v>107</v>
      </c>
      <c r="C3436" t="s">
        <v>92</v>
      </c>
      <c r="D3436" s="29">
        <v>45512</v>
      </c>
      <c r="E3436">
        <v>0</v>
      </c>
      <c r="F3436">
        <v>0</v>
      </c>
      <c r="G3436">
        <v>0</v>
      </c>
      <c r="H3436">
        <v>0</v>
      </c>
      <c r="L3436">
        <v>395.97047700000002</v>
      </c>
      <c r="R3436">
        <v>395.97047600000002</v>
      </c>
      <c r="S3436" t="s">
        <v>204</v>
      </c>
      <c r="T3436" s="247">
        <v>45280.333969907406</v>
      </c>
    </row>
    <row r="3437" spans="1:20" x14ac:dyDescent="0.35">
      <c r="A3437" t="s">
        <v>106</v>
      </c>
      <c r="B3437" t="s">
        <v>107</v>
      </c>
      <c r="C3437" t="s">
        <v>92</v>
      </c>
      <c r="D3437" s="29">
        <v>45513</v>
      </c>
      <c r="E3437">
        <v>0</v>
      </c>
      <c r="F3437">
        <v>0</v>
      </c>
      <c r="G3437">
        <v>0</v>
      </c>
      <c r="H3437">
        <v>0</v>
      </c>
      <c r="L3437">
        <v>395.97047700000002</v>
      </c>
      <c r="R3437">
        <v>395.97047600000002</v>
      </c>
      <c r="S3437" t="s">
        <v>204</v>
      </c>
      <c r="T3437" s="247">
        <v>45280.333969907406</v>
      </c>
    </row>
    <row r="3438" spans="1:20" x14ac:dyDescent="0.35">
      <c r="A3438" t="s">
        <v>106</v>
      </c>
      <c r="B3438" t="s">
        <v>107</v>
      </c>
      <c r="C3438" t="s">
        <v>92</v>
      </c>
      <c r="D3438" s="29">
        <v>45514</v>
      </c>
      <c r="E3438">
        <v>0</v>
      </c>
      <c r="F3438">
        <v>0</v>
      </c>
      <c r="G3438">
        <v>0</v>
      </c>
      <c r="H3438">
        <v>0</v>
      </c>
      <c r="L3438">
        <v>395.97047700000002</v>
      </c>
      <c r="R3438">
        <v>395.97047600000002</v>
      </c>
      <c r="S3438" t="s">
        <v>204</v>
      </c>
      <c r="T3438" s="247">
        <v>45280.333969907406</v>
      </c>
    </row>
    <row r="3439" spans="1:20" x14ac:dyDescent="0.35">
      <c r="A3439" t="s">
        <v>106</v>
      </c>
      <c r="B3439" t="s">
        <v>107</v>
      </c>
      <c r="C3439" t="s">
        <v>92</v>
      </c>
      <c r="D3439" s="29">
        <v>45515</v>
      </c>
      <c r="E3439">
        <v>0</v>
      </c>
      <c r="F3439">
        <v>0</v>
      </c>
      <c r="G3439">
        <v>0</v>
      </c>
      <c r="H3439">
        <v>0</v>
      </c>
      <c r="L3439">
        <v>395.97047700000002</v>
      </c>
      <c r="R3439">
        <v>395.97047600000002</v>
      </c>
      <c r="S3439" t="s">
        <v>204</v>
      </c>
      <c r="T3439" s="247">
        <v>45280.333969907406</v>
      </c>
    </row>
    <row r="3440" spans="1:20" x14ac:dyDescent="0.35">
      <c r="A3440" t="s">
        <v>106</v>
      </c>
      <c r="B3440" t="s">
        <v>107</v>
      </c>
      <c r="C3440" t="s">
        <v>92</v>
      </c>
      <c r="D3440" s="29">
        <v>45516</v>
      </c>
      <c r="E3440">
        <v>0</v>
      </c>
      <c r="F3440">
        <v>0</v>
      </c>
      <c r="G3440">
        <v>0</v>
      </c>
      <c r="H3440">
        <v>0</v>
      </c>
      <c r="L3440">
        <v>395.97047700000002</v>
      </c>
      <c r="R3440">
        <v>395.97047600000002</v>
      </c>
      <c r="S3440" t="s">
        <v>204</v>
      </c>
      <c r="T3440" s="247">
        <v>45280.333969907406</v>
      </c>
    </row>
    <row r="3441" spans="1:20" x14ac:dyDescent="0.35">
      <c r="A3441" t="s">
        <v>106</v>
      </c>
      <c r="B3441" t="s">
        <v>107</v>
      </c>
      <c r="C3441" t="s">
        <v>92</v>
      </c>
      <c r="D3441" s="29">
        <v>45517</v>
      </c>
      <c r="E3441">
        <v>0</v>
      </c>
      <c r="F3441">
        <v>0</v>
      </c>
      <c r="G3441">
        <v>0</v>
      </c>
      <c r="H3441">
        <v>0</v>
      </c>
      <c r="L3441">
        <v>395.97047700000002</v>
      </c>
      <c r="R3441">
        <v>395.97047600000002</v>
      </c>
      <c r="S3441" t="s">
        <v>204</v>
      </c>
      <c r="T3441" s="247">
        <v>45280.333969907406</v>
      </c>
    </row>
    <row r="3442" spans="1:20" x14ac:dyDescent="0.35">
      <c r="A3442" t="s">
        <v>106</v>
      </c>
      <c r="B3442" t="s">
        <v>107</v>
      </c>
      <c r="C3442" t="s">
        <v>92</v>
      </c>
      <c r="D3442" s="29">
        <v>45518</v>
      </c>
      <c r="E3442">
        <v>0</v>
      </c>
      <c r="F3442">
        <v>0</v>
      </c>
      <c r="G3442">
        <v>0</v>
      </c>
      <c r="H3442">
        <v>0</v>
      </c>
      <c r="L3442">
        <v>395.97047700000002</v>
      </c>
      <c r="R3442">
        <v>395.97047600000002</v>
      </c>
      <c r="S3442" t="s">
        <v>204</v>
      </c>
      <c r="T3442" s="247">
        <v>45280.333969907406</v>
      </c>
    </row>
    <row r="3443" spans="1:20" x14ac:dyDescent="0.35">
      <c r="A3443" t="s">
        <v>106</v>
      </c>
      <c r="B3443" t="s">
        <v>107</v>
      </c>
      <c r="C3443" t="s">
        <v>92</v>
      </c>
      <c r="D3443" s="29">
        <v>45519</v>
      </c>
      <c r="E3443">
        <v>0</v>
      </c>
      <c r="F3443">
        <v>0</v>
      </c>
      <c r="G3443">
        <v>0</v>
      </c>
      <c r="H3443">
        <v>0</v>
      </c>
      <c r="L3443">
        <v>395.97047700000002</v>
      </c>
      <c r="R3443">
        <v>395.97047600000002</v>
      </c>
      <c r="S3443" t="s">
        <v>204</v>
      </c>
      <c r="T3443" s="247">
        <v>45280.333969907406</v>
      </c>
    </row>
    <row r="3444" spans="1:20" x14ac:dyDescent="0.35">
      <c r="A3444" t="s">
        <v>106</v>
      </c>
      <c r="B3444" t="s">
        <v>107</v>
      </c>
      <c r="C3444" t="s">
        <v>92</v>
      </c>
      <c r="D3444" s="29">
        <v>45520</v>
      </c>
      <c r="E3444">
        <v>0</v>
      </c>
      <c r="F3444">
        <v>0</v>
      </c>
      <c r="G3444">
        <v>0</v>
      </c>
      <c r="H3444">
        <v>0</v>
      </c>
      <c r="L3444">
        <v>395.97047700000002</v>
      </c>
      <c r="R3444">
        <v>395.97047600000002</v>
      </c>
      <c r="S3444" t="s">
        <v>204</v>
      </c>
      <c r="T3444" s="247">
        <v>45280.333969907406</v>
      </c>
    </row>
    <row r="3445" spans="1:20" x14ac:dyDescent="0.35">
      <c r="A3445" t="s">
        <v>106</v>
      </c>
      <c r="B3445" t="s">
        <v>107</v>
      </c>
      <c r="C3445" t="s">
        <v>92</v>
      </c>
      <c r="D3445" s="29">
        <v>45521</v>
      </c>
      <c r="E3445">
        <v>0</v>
      </c>
      <c r="F3445">
        <v>0</v>
      </c>
      <c r="G3445">
        <v>0</v>
      </c>
      <c r="H3445">
        <v>0</v>
      </c>
      <c r="L3445">
        <v>395.97047700000002</v>
      </c>
      <c r="R3445">
        <v>395.97047600000002</v>
      </c>
      <c r="S3445" t="s">
        <v>204</v>
      </c>
      <c r="T3445" s="247">
        <v>45280.333969907406</v>
      </c>
    </row>
    <row r="3446" spans="1:20" x14ac:dyDescent="0.35">
      <c r="A3446" t="s">
        <v>106</v>
      </c>
      <c r="B3446" t="s">
        <v>107</v>
      </c>
      <c r="C3446" t="s">
        <v>92</v>
      </c>
      <c r="D3446" s="29">
        <v>45522</v>
      </c>
      <c r="E3446">
        <v>0</v>
      </c>
      <c r="F3446">
        <v>0</v>
      </c>
      <c r="G3446">
        <v>0</v>
      </c>
      <c r="H3446">
        <v>0</v>
      </c>
      <c r="L3446">
        <v>395.97047700000002</v>
      </c>
      <c r="R3446">
        <v>395.97047600000002</v>
      </c>
      <c r="S3446" t="s">
        <v>204</v>
      </c>
      <c r="T3446" s="247">
        <v>45280.333969907406</v>
      </c>
    </row>
    <row r="3447" spans="1:20" x14ac:dyDescent="0.35">
      <c r="A3447" t="s">
        <v>106</v>
      </c>
      <c r="B3447" t="s">
        <v>107</v>
      </c>
      <c r="C3447" t="s">
        <v>92</v>
      </c>
      <c r="D3447" s="29">
        <v>45523</v>
      </c>
      <c r="E3447">
        <v>0</v>
      </c>
      <c r="F3447">
        <v>0</v>
      </c>
      <c r="G3447">
        <v>0</v>
      </c>
      <c r="H3447">
        <v>0</v>
      </c>
      <c r="L3447">
        <v>395.97047700000002</v>
      </c>
      <c r="R3447">
        <v>395.97047600000002</v>
      </c>
      <c r="S3447" t="s">
        <v>204</v>
      </c>
      <c r="T3447" s="247">
        <v>45280.333969907406</v>
      </c>
    </row>
    <row r="3448" spans="1:20" x14ac:dyDescent="0.35">
      <c r="A3448" t="s">
        <v>106</v>
      </c>
      <c r="B3448" t="s">
        <v>107</v>
      </c>
      <c r="C3448" t="s">
        <v>92</v>
      </c>
      <c r="D3448" s="29">
        <v>45524</v>
      </c>
      <c r="E3448">
        <v>0</v>
      </c>
      <c r="F3448">
        <v>0</v>
      </c>
      <c r="G3448">
        <v>0</v>
      </c>
      <c r="H3448">
        <v>0</v>
      </c>
      <c r="L3448">
        <v>395.97047700000002</v>
      </c>
      <c r="R3448">
        <v>395.97047600000002</v>
      </c>
      <c r="S3448" t="s">
        <v>204</v>
      </c>
      <c r="T3448" s="247">
        <v>45280.333969907406</v>
      </c>
    </row>
    <row r="3449" spans="1:20" x14ac:dyDescent="0.35">
      <c r="A3449" t="s">
        <v>106</v>
      </c>
      <c r="B3449" t="s">
        <v>107</v>
      </c>
      <c r="C3449" t="s">
        <v>92</v>
      </c>
      <c r="D3449" s="29">
        <v>45525</v>
      </c>
      <c r="E3449">
        <v>0</v>
      </c>
      <c r="F3449">
        <v>0</v>
      </c>
      <c r="G3449">
        <v>0</v>
      </c>
      <c r="H3449">
        <v>0</v>
      </c>
      <c r="L3449">
        <v>395.97047700000002</v>
      </c>
      <c r="R3449">
        <v>395.97047600000002</v>
      </c>
      <c r="S3449" t="s">
        <v>204</v>
      </c>
      <c r="T3449" s="247">
        <v>45280.333969907406</v>
      </c>
    </row>
    <row r="3450" spans="1:20" x14ac:dyDescent="0.35">
      <c r="A3450" t="s">
        <v>106</v>
      </c>
      <c r="B3450" t="s">
        <v>107</v>
      </c>
      <c r="C3450" t="s">
        <v>92</v>
      </c>
      <c r="D3450" s="29">
        <v>45526</v>
      </c>
      <c r="E3450">
        <v>0</v>
      </c>
      <c r="F3450">
        <v>0</v>
      </c>
      <c r="G3450">
        <v>0</v>
      </c>
      <c r="H3450">
        <v>0</v>
      </c>
      <c r="L3450">
        <v>395.97047700000002</v>
      </c>
      <c r="R3450">
        <v>395.97047600000002</v>
      </c>
      <c r="S3450" t="s">
        <v>204</v>
      </c>
      <c r="T3450" s="247">
        <v>45280.333969907406</v>
      </c>
    </row>
    <row r="3451" spans="1:20" x14ac:dyDescent="0.35">
      <c r="A3451" t="s">
        <v>106</v>
      </c>
      <c r="B3451" t="s">
        <v>107</v>
      </c>
      <c r="C3451" t="s">
        <v>92</v>
      </c>
      <c r="D3451" s="29">
        <v>45527</v>
      </c>
      <c r="E3451">
        <v>0</v>
      </c>
      <c r="F3451">
        <v>0</v>
      </c>
      <c r="G3451">
        <v>0</v>
      </c>
      <c r="H3451">
        <v>0</v>
      </c>
      <c r="L3451">
        <v>395.97047700000002</v>
      </c>
      <c r="R3451">
        <v>395.97047600000002</v>
      </c>
      <c r="S3451" t="s">
        <v>204</v>
      </c>
      <c r="T3451" s="247">
        <v>45280.333969907406</v>
      </c>
    </row>
    <row r="3452" spans="1:20" x14ac:dyDescent="0.35">
      <c r="A3452" t="s">
        <v>106</v>
      </c>
      <c r="B3452" t="s">
        <v>107</v>
      </c>
      <c r="C3452" t="s">
        <v>92</v>
      </c>
      <c r="D3452" s="29">
        <v>45528</v>
      </c>
      <c r="E3452">
        <v>0</v>
      </c>
      <c r="F3452">
        <v>0</v>
      </c>
      <c r="G3452">
        <v>0</v>
      </c>
      <c r="H3452">
        <v>0</v>
      </c>
      <c r="L3452">
        <v>395.97047700000002</v>
      </c>
      <c r="R3452">
        <v>395.97047600000002</v>
      </c>
      <c r="S3452" t="s">
        <v>204</v>
      </c>
      <c r="T3452" s="247">
        <v>45280.333969907406</v>
      </c>
    </row>
    <row r="3453" spans="1:20" x14ac:dyDescent="0.35">
      <c r="A3453" t="s">
        <v>106</v>
      </c>
      <c r="B3453" t="s">
        <v>107</v>
      </c>
      <c r="C3453" t="s">
        <v>92</v>
      </c>
      <c r="D3453" s="29">
        <v>45529</v>
      </c>
      <c r="E3453">
        <v>0</v>
      </c>
      <c r="F3453">
        <v>0</v>
      </c>
      <c r="G3453">
        <v>0</v>
      </c>
      <c r="H3453">
        <v>0</v>
      </c>
      <c r="L3453">
        <v>395.97047700000002</v>
      </c>
      <c r="R3453">
        <v>395.97047600000002</v>
      </c>
      <c r="S3453" t="s">
        <v>204</v>
      </c>
      <c r="T3453" s="247">
        <v>45280.333969907406</v>
      </c>
    </row>
    <row r="3454" spans="1:20" x14ac:dyDescent="0.35">
      <c r="A3454" t="s">
        <v>106</v>
      </c>
      <c r="B3454" t="s">
        <v>107</v>
      </c>
      <c r="C3454" t="s">
        <v>92</v>
      </c>
      <c r="D3454" s="29">
        <v>45530</v>
      </c>
      <c r="E3454">
        <v>0</v>
      </c>
      <c r="F3454">
        <v>0</v>
      </c>
      <c r="G3454">
        <v>0</v>
      </c>
      <c r="H3454">
        <v>0</v>
      </c>
      <c r="L3454">
        <v>395.97047700000002</v>
      </c>
      <c r="R3454">
        <v>395.97047600000002</v>
      </c>
      <c r="S3454" t="s">
        <v>204</v>
      </c>
      <c r="T3454" s="247">
        <v>45280.333969907406</v>
      </c>
    </row>
    <row r="3455" spans="1:20" x14ac:dyDescent="0.35">
      <c r="A3455" t="s">
        <v>106</v>
      </c>
      <c r="B3455" t="s">
        <v>107</v>
      </c>
      <c r="C3455" t="s">
        <v>92</v>
      </c>
      <c r="D3455" s="29">
        <v>45531</v>
      </c>
      <c r="E3455">
        <v>0</v>
      </c>
      <c r="F3455">
        <v>0</v>
      </c>
      <c r="G3455">
        <v>0</v>
      </c>
      <c r="H3455">
        <v>0</v>
      </c>
      <c r="L3455">
        <v>395.97047700000002</v>
      </c>
      <c r="R3455">
        <v>395.97047600000002</v>
      </c>
      <c r="S3455" t="s">
        <v>204</v>
      </c>
      <c r="T3455" s="247">
        <v>45280.333969907406</v>
      </c>
    </row>
    <row r="3456" spans="1:20" x14ac:dyDescent="0.35">
      <c r="A3456" t="s">
        <v>106</v>
      </c>
      <c r="B3456" t="s">
        <v>107</v>
      </c>
      <c r="C3456" t="s">
        <v>92</v>
      </c>
      <c r="D3456" s="29">
        <v>45532</v>
      </c>
      <c r="E3456">
        <v>0</v>
      </c>
      <c r="F3456">
        <v>0</v>
      </c>
      <c r="G3456">
        <v>0</v>
      </c>
      <c r="H3456">
        <v>0</v>
      </c>
      <c r="L3456">
        <v>395.97047700000002</v>
      </c>
      <c r="R3456">
        <v>395.97047600000002</v>
      </c>
      <c r="S3456" t="s">
        <v>204</v>
      </c>
      <c r="T3456" s="247">
        <v>45280.333969907406</v>
      </c>
    </row>
    <row r="3457" spans="1:20" x14ac:dyDescent="0.35">
      <c r="A3457" t="s">
        <v>106</v>
      </c>
      <c r="B3457" t="s">
        <v>107</v>
      </c>
      <c r="C3457" t="s">
        <v>92</v>
      </c>
      <c r="D3457" s="29">
        <v>45533</v>
      </c>
      <c r="E3457">
        <v>0</v>
      </c>
      <c r="F3457">
        <v>0</v>
      </c>
      <c r="G3457">
        <v>0</v>
      </c>
      <c r="H3457">
        <v>0</v>
      </c>
      <c r="L3457">
        <v>395.97047700000002</v>
      </c>
      <c r="R3457">
        <v>395.97047600000002</v>
      </c>
      <c r="S3457" t="s">
        <v>204</v>
      </c>
      <c r="T3457" s="247">
        <v>45280.333981481483</v>
      </c>
    </row>
    <row r="3458" spans="1:20" x14ac:dyDescent="0.35">
      <c r="A3458" t="s">
        <v>106</v>
      </c>
      <c r="B3458" t="s">
        <v>107</v>
      </c>
      <c r="C3458" t="s">
        <v>92</v>
      </c>
      <c r="D3458" s="29">
        <v>45534</v>
      </c>
      <c r="E3458">
        <v>0</v>
      </c>
      <c r="F3458">
        <v>0</v>
      </c>
      <c r="G3458">
        <v>0</v>
      </c>
      <c r="H3458">
        <v>0</v>
      </c>
      <c r="L3458">
        <v>395.97047700000002</v>
      </c>
      <c r="R3458">
        <v>395.97047600000002</v>
      </c>
      <c r="S3458" t="s">
        <v>204</v>
      </c>
      <c r="T3458" s="247">
        <v>45280.333969907406</v>
      </c>
    </row>
    <row r="3459" spans="1:20" x14ac:dyDescent="0.35">
      <c r="A3459" t="s">
        <v>106</v>
      </c>
      <c r="B3459" t="s">
        <v>107</v>
      </c>
      <c r="C3459" t="s">
        <v>92</v>
      </c>
      <c r="D3459" s="29">
        <v>45535</v>
      </c>
      <c r="E3459">
        <v>0</v>
      </c>
      <c r="F3459">
        <v>0</v>
      </c>
      <c r="G3459">
        <v>0</v>
      </c>
      <c r="H3459">
        <v>0</v>
      </c>
      <c r="L3459">
        <v>395.97047700000002</v>
      </c>
      <c r="R3459">
        <v>395.97047600000002</v>
      </c>
      <c r="S3459" t="s">
        <v>204</v>
      </c>
      <c r="T3459" s="247">
        <v>45280.333981481483</v>
      </c>
    </row>
    <row r="3460" spans="1:20" x14ac:dyDescent="0.35">
      <c r="A3460" t="s">
        <v>106</v>
      </c>
      <c r="B3460" t="s">
        <v>107</v>
      </c>
      <c r="C3460" t="s">
        <v>92</v>
      </c>
      <c r="D3460" s="29">
        <v>45536</v>
      </c>
      <c r="E3460">
        <v>0</v>
      </c>
      <c r="F3460">
        <v>0</v>
      </c>
      <c r="G3460">
        <v>0</v>
      </c>
      <c r="H3460">
        <v>0</v>
      </c>
      <c r="L3460">
        <v>395.97047700000002</v>
      </c>
      <c r="R3460">
        <v>395.97047600000002</v>
      </c>
      <c r="S3460" t="s">
        <v>204</v>
      </c>
      <c r="T3460" s="247">
        <v>45280.333981481483</v>
      </c>
    </row>
    <row r="3461" spans="1:20" x14ac:dyDescent="0.35">
      <c r="A3461" t="s">
        <v>106</v>
      </c>
      <c r="B3461" t="s">
        <v>107</v>
      </c>
      <c r="C3461" t="s">
        <v>92</v>
      </c>
      <c r="D3461" s="29">
        <v>45537</v>
      </c>
      <c r="E3461">
        <v>0.2802</v>
      </c>
      <c r="F3461">
        <v>0.2802</v>
      </c>
      <c r="G3461">
        <v>0.2802</v>
      </c>
      <c r="H3461">
        <v>0.2802</v>
      </c>
      <c r="J3461">
        <v>285</v>
      </c>
      <c r="K3461">
        <v>285</v>
      </c>
      <c r="L3461">
        <v>395.97047700000002</v>
      </c>
      <c r="R3461">
        <v>395.97047600000002</v>
      </c>
      <c r="S3461" t="s">
        <v>204</v>
      </c>
      <c r="T3461" s="247">
        <v>45339.333460648151</v>
      </c>
    </row>
    <row r="3462" spans="1:20" x14ac:dyDescent="0.35">
      <c r="A3462" t="s">
        <v>106</v>
      </c>
      <c r="B3462" t="s">
        <v>107</v>
      </c>
      <c r="C3462" t="s">
        <v>92</v>
      </c>
      <c r="D3462" s="29">
        <v>45538</v>
      </c>
      <c r="E3462">
        <v>0.2802</v>
      </c>
      <c r="F3462">
        <v>0.2802</v>
      </c>
      <c r="G3462">
        <v>0.2802</v>
      </c>
      <c r="H3462">
        <v>0.2802</v>
      </c>
      <c r="J3462">
        <v>285</v>
      </c>
      <c r="K3462">
        <v>285</v>
      </c>
      <c r="L3462">
        <v>395.97047700000002</v>
      </c>
      <c r="R3462">
        <v>395.97047600000002</v>
      </c>
      <c r="S3462" t="s">
        <v>204</v>
      </c>
      <c r="T3462" s="247">
        <v>45339.333460648151</v>
      </c>
    </row>
    <row r="3463" spans="1:20" x14ac:dyDescent="0.35">
      <c r="A3463" t="s">
        <v>106</v>
      </c>
      <c r="B3463" t="s">
        <v>107</v>
      </c>
      <c r="C3463" t="s">
        <v>92</v>
      </c>
      <c r="D3463" s="29">
        <v>45539</v>
      </c>
      <c r="E3463">
        <v>0.2802</v>
      </c>
      <c r="F3463">
        <v>0.2802</v>
      </c>
      <c r="G3463">
        <v>0.2802</v>
      </c>
      <c r="H3463">
        <v>0.2802</v>
      </c>
      <c r="J3463">
        <v>285</v>
      </c>
      <c r="K3463">
        <v>285</v>
      </c>
      <c r="L3463">
        <v>395.97047700000002</v>
      </c>
      <c r="R3463">
        <v>395.97047600000002</v>
      </c>
      <c r="S3463" t="s">
        <v>204</v>
      </c>
      <c r="T3463" s="247">
        <v>45339.333460648151</v>
      </c>
    </row>
    <row r="3464" spans="1:20" x14ac:dyDescent="0.35">
      <c r="A3464" t="s">
        <v>106</v>
      </c>
      <c r="B3464" t="s">
        <v>107</v>
      </c>
      <c r="C3464" t="s">
        <v>92</v>
      </c>
      <c r="D3464" s="29">
        <v>45540</v>
      </c>
      <c r="E3464">
        <v>0.2802</v>
      </c>
      <c r="F3464">
        <v>0.2802</v>
      </c>
      <c r="G3464">
        <v>0.2802</v>
      </c>
      <c r="H3464">
        <v>0.2802</v>
      </c>
      <c r="J3464">
        <v>285</v>
      </c>
      <c r="K3464">
        <v>285</v>
      </c>
      <c r="L3464">
        <v>395.97047700000002</v>
      </c>
      <c r="R3464">
        <v>395.97047600000002</v>
      </c>
      <c r="S3464" t="s">
        <v>204</v>
      </c>
      <c r="T3464" s="247">
        <v>45339.333460648151</v>
      </c>
    </row>
    <row r="3465" spans="1:20" x14ac:dyDescent="0.35">
      <c r="A3465" t="s">
        <v>106</v>
      </c>
      <c r="B3465" t="s">
        <v>107</v>
      </c>
      <c r="C3465" t="s">
        <v>92</v>
      </c>
      <c r="D3465" s="29">
        <v>45541</v>
      </c>
      <c r="E3465">
        <v>0.2802</v>
      </c>
      <c r="F3465">
        <v>0.2802</v>
      </c>
      <c r="G3465">
        <v>0.2802</v>
      </c>
      <c r="H3465">
        <v>0.2802</v>
      </c>
      <c r="J3465">
        <v>285</v>
      </c>
      <c r="K3465">
        <v>285</v>
      </c>
      <c r="L3465">
        <v>395.97047700000002</v>
      </c>
      <c r="R3465">
        <v>395.97047600000002</v>
      </c>
      <c r="S3465" t="s">
        <v>204</v>
      </c>
      <c r="T3465" s="247">
        <v>45339.333460648151</v>
      </c>
    </row>
    <row r="3466" spans="1:20" x14ac:dyDescent="0.35">
      <c r="A3466" t="s">
        <v>106</v>
      </c>
      <c r="B3466" t="s">
        <v>107</v>
      </c>
      <c r="C3466" t="s">
        <v>92</v>
      </c>
      <c r="D3466" s="29">
        <v>45542</v>
      </c>
      <c r="E3466">
        <v>0.10349999999999999</v>
      </c>
      <c r="F3466">
        <v>0.10349999999999999</v>
      </c>
      <c r="G3466">
        <v>0.10349999999999999</v>
      </c>
      <c r="H3466">
        <v>0.10349999999999999</v>
      </c>
      <c r="J3466">
        <v>355</v>
      </c>
      <c r="K3466">
        <v>355</v>
      </c>
      <c r="L3466">
        <v>395.97047700000002</v>
      </c>
      <c r="R3466">
        <v>395.97047600000002</v>
      </c>
      <c r="S3466" t="s">
        <v>204</v>
      </c>
      <c r="T3466" s="247">
        <v>45339.333495370367</v>
      </c>
    </row>
    <row r="3467" spans="1:20" x14ac:dyDescent="0.35">
      <c r="A3467" t="s">
        <v>106</v>
      </c>
      <c r="B3467" t="s">
        <v>107</v>
      </c>
      <c r="C3467" t="s">
        <v>92</v>
      </c>
      <c r="D3467" s="29">
        <v>45543</v>
      </c>
      <c r="E3467">
        <v>0.10349999999999999</v>
      </c>
      <c r="F3467">
        <v>0.10349999999999999</v>
      </c>
      <c r="G3467">
        <v>0.10349999999999999</v>
      </c>
      <c r="H3467">
        <v>0.10349999999999999</v>
      </c>
      <c r="J3467">
        <v>355</v>
      </c>
      <c r="K3467">
        <v>355</v>
      </c>
      <c r="L3467">
        <v>395.97047700000002</v>
      </c>
      <c r="R3467">
        <v>395.97047600000002</v>
      </c>
      <c r="S3467" t="s">
        <v>204</v>
      </c>
      <c r="T3467" s="247">
        <v>45339.333495370367</v>
      </c>
    </row>
    <row r="3468" spans="1:20" x14ac:dyDescent="0.35">
      <c r="A3468" t="s">
        <v>106</v>
      </c>
      <c r="B3468" t="s">
        <v>107</v>
      </c>
      <c r="C3468" t="s">
        <v>92</v>
      </c>
      <c r="D3468" s="29">
        <v>45544</v>
      </c>
      <c r="E3468">
        <v>0.39389999999999997</v>
      </c>
      <c r="F3468">
        <v>0.39389999999999997</v>
      </c>
      <c r="G3468">
        <v>0.39389999999999997</v>
      </c>
      <c r="H3468">
        <v>0.39389999999999997</v>
      </c>
      <c r="J3468">
        <v>240</v>
      </c>
      <c r="K3468">
        <v>240</v>
      </c>
      <c r="L3468">
        <v>395.97047700000002</v>
      </c>
      <c r="R3468">
        <v>395.97047600000002</v>
      </c>
      <c r="S3468" t="s">
        <v>204</v>
      </c>
      <c r="T3468" s="247">
        <v>45339.333495370367</v>
      </c>
    </row>
    <row r="3469" spans="1:20" x14ac:dyDescent="0.35">
      <c r="A3469" t="s">
        <v>106</v>
      </c>
      <c r="B3469" t="s">
        <v>107</v>
      </c>
      <c r="C3469" t="s">
        <v>92</v>
      </c>
      <c r="D3469" s="29">
        <v>45545</v>
      </c>
      <c r="E3469">
        <v>0.21709999999999999</v>
      </c>
      <c r="F3469">
        <v>0.21709999999999999</v>
      </c>
      <c r="G3469">
        <v>0.21709999999999999</v>
      </c>
      <c r="H3469">
        <v>0.21709999999999999</v>
      </c>
      <c r="J3469">
        <v>310</v>
      </c>
      <c r="K3469">
        <v>310</v>
      </c>
      <c r="L3469">
        <v>395.97047700000002</v>
      </c>
      <c r="R3469">
        <v>395.97047600000002</v>
      </c>
      <c r="S3469" t="s">
        <v>204</v>
      </c>
      <c r="T3469" s="247">
        <v>45339.333495370367</v>
      </c>
    </row>
    <row r="3470" spans="1:20" x14ac:dyDescent="0.35">
      <c r="A3470" t="s">
        <v>106</v>
      </c>
      <c r="B3470" t="s">
        <v>107</v>
      </c>
      <c r="C3470" t="s">
        <v>92</v>
      </c>
      <c r="D3470" s="29">
        <v>45546</v>
      </c>
      <c r="E3470">
        <v>0.21709999999999999</v>
      </c>
      <c r="F3470">
        <v>0.21709999999999999</v>
      </c>
      <c r="G3470">
        <v>0.21709999999999999</v>
      </c>
      <c r="H3470">
        <v>0.21709999999999999</v>
      </c>
      <c r="J3470">
        <v>310</v>
      </c>
      <c r="K3470">
        <v>310</v>
      </c>
      <c r="L3470">
        <v>395.97047700000002</v>
      </c>
      <c r="R3470">
        <v>395.97047600000002</v>
      </c>
      <c r="S3470" t="s">
        <v>204</v>
      </c>
      <c r="T3470" s="247">
        <v>45339.333495370367</v>
      </c>
    </row>
    <row r="3471" spans="1:20" x14ac:dyDescent="0.35">
      <c r="A3471" t="s">
        <v>106</v>
      </c>
      <c r="B3471" t="s">
        <v>107</v>
      </c>
      <c r="C3471" t="s">
        <v>92</v>
      </c>
      <c r="D3471" s="29">
        <v>45547</v>
      </c>
      <c r="E3471">
        <v>0.21709999999999999</v>
      </c>
      <c r="F3471">
        <v>0.21709999999999999</v>
      </c>
      <c r="G3471">
        <v>0.21709999999999999</v>
      </c>
      <c r="H3471">
        <v>0.21709999999999999</v>
      </c>
      <c r="J3471">
        <v>310</v>
      </c>
      <c r="K3471">
        <v>310</v>
      </c>
      <c r="L3471">
        <v>395.97047700000002</v>
      </c>
      <c r="R3471">
        <v>395.97047600000002</v>
      </c>
      <c r="S3471" t="s">
        <v>204</v>
      </c>
      <c r="T3471" s="247">
        <v>45339.333495370367</v>
      </c>
    </row>
    <row r="3472" spans="1:20" x14ac:dyDescent="0.35">
      <c r="A3472" t="s">
        <v>106</v>
      </c>
      <c r="B3472" t="s">
        <v>107</v>
      </c>
      <c r="C3472" t="s">
        <v>92</v>
      </c>
      <c r="D3472" s="29">
        <v>45548</v>
      </c>
      <c r="E3472">
        <v>0.21709999999999999</v>
      </c>
      <c r="F3472">
        <v>0.21709999999999999</v>
      </c>
      <c r="G3472">
        <v>0.21709999999999999</v>
      </c>
      <c r="H3472">
        <v>0.21709999999999999</v>
      </c>
      <c r="J3472">
        <v>310</v>
      </c>
      <c r="K3472">
        <v>310</v>
      </c>
      <c r="L3472">
        <v>395.97047700000002</v>
      </c>
      <c r="R3472">
        <v>395.97047600000002</v>
      </c>
      <c r="S3472" t="s">
        <v>204</v>
      </c>
      <c r="T3472" s="247">
        <v>45339.333495370367</v>
      </c>
    </row>
    <row r="3473" spans="1:20" x14ac:dyDescent="0.35">
      <c r="A3473" t="s">
        <v>106</v>
      </c>
      <c r="B3473" t="s">
        <v>107</v>
      </c>
      <c r="C3473" t="s">
        <v>92</v>
      </c>
      <c r="D3473" s="29">
        <v>45549</v>
      </c>
      <c r="E3473">
        <v>6.5600000000000006E-2</v>
      </c>
      <c r="F3473">
        <v>6.5600000000000006E-2</v>
      </c>
      <c r="G3473">
        <v>6.5600000000000006E-2</v>
      </c>
      <c r="H3473">
        <v>6.5600000000000006E-2</v>
      </c>
      <c r="J3473">
        <v>370</v>
      </c>
      <c r="K3473">
        <v>370</v>
      </c>
      <c r="L3473">
        <v>395.97047700000002</v>
      </c>
      <c r="R3473">
        <v>395.97047600000002</v>
      </c>
      <c r="S3473" t="s">
        <v>204</v>
      </c>
      <c r="T3473" s="247">
        <v>45339.333495370367</v>
      </c>
    </row>
    <row r="3474" spans="1:20" x14ac:dyDescent="0.35">
      <c r="A3474" t="s">
        <v>106</v>
      </c>
      <c r="B3474" t="s">
        <v>107</v>
      </c>
      <c r="C3474" t="s">
        <v>92</v>
      </c>
      <c r="D3474" s="29">
        <v>45550</v>
      </c>
      <c r="E3474">
        <v>6.5600000000000006E-2</v>
      </c>
      <c r="F3474">
        <v>6.5600000000000006E-2</v>
      </c>
      <c r="G3474">
        <v>6.5600000000000006E-2</v>
      </c>
      <c r="H3474">
        <v>6.5600000000000006E-2</v>
      </c>
      <c r="J3474">
        <v>370</v>
      </c>
      <c r="K3474">
        <v>370</v>
      </c>
      <c r="L3474">
        <v>395.97047700000002</v>
      </c>
      <c r="R3474">
        <v>395.97047600000002</v>
      </c>
      <c r="S3474" t="s">
        <v>204</v>
      </c>
      <c r="T3474" s="247">
        <v>45339.333495370367</v>
      </c>
    </row>
    <row r="3475" spans="1:20" x14ac:dyDescent="0.35">
      <c r="A3475" t="s">
        <v>106</v>
      </c>
      <c r="B3475" t="s">
        <v>107</v>
      </c>
      <c r="C3475" t="s">
        <v>92</v>
      </c>
      <c r="D3475" s="29">
        <v>45551</v>
      </c>
      <c r="E3475">
        <v>0.82320000000000004</v>
      </c>
      <c r="F3475">
        <v>0.82320000000000004</v>
      </c>
      <c r="G3475">
        <v>0.82320000000000004</v>
      </c>
      <c r="H3475">
        <v>0.82320000000000004</v>
      </c>
      <c r="J3475">
        <v>70</v>
      </c>
      <c r="K3475">
        <v>70</v>
      </c>
      <c r="L3475">
        <v>395.97047700000002</v>
      </c>
      <c r="R3475">
        <v>395.97047600000002</v>
      </c>
      <c r="S3475" t="s">
        <v>204</v>
      </c>
      <c r="T3475" s="247">
        <v>45339.333495370367</v>
      </c>
    </row>
    <row r="3476" spans="1:20" x14ac:dyDescent="0.35">
      <c r="A3476" t="s">
        <v>106</v>
      </c>
      <c r="B3476" t="s">
        <v>107</v>
      </c>
      <c r="C3476" t="s">
        <v>92</v>
      </c>
      <c r="D3476" s="29">
        <v>45552</v>
      </c>
      <c r="E3476">
        <v>0.29289999999999999</v>
      </c>
      <c r="F3476">
        <v>0.29289999999999999</v>
      </c>
      <c r="G3476">
        <v>0.29289999999999999</v>
      </c>
      <c r="H3476">
        <v>0.29289999999999999</v>
      </c>
      <c r="J3476">
        <v>280</v>
      </c>
      <c r="K3476">
        <v>280</v>
      </c>
      <c r="L3476">
        <v>395.97047700000002</v>
      </c>
      <c r="R3476">
        <v>395.97047600000002</v>
      </c>
      <c r="S3476" t="s">
        <v>204</v>
      </c>
      <c r="T3476" s="247">
        <v>45339.333495370367</v>
      </c>
    </row>
    <row r="3477" spans="1:20" x14ac:dyDescent="0.35">
      <c r="A3477" t="s">
        <v>106</v>
      </c>
      <c r="B3477" t="s">
        <v>107</v>
      </c>
      <c r="C3477" t="s">
        <v>92</v>
      </c>
      <c r="D3477" s="29">
        <v>45553</v>
      </c>
      <c r="E3477">
        <v>0.29289999999999999</v>
      </c>
      <c r="F3477">
        <v>0.29289999999999999</v>
      </c>
      <c r="G3477">
        <v>0.29289999999999999</v>
      </c>
      <c r="H3477">
        <v>0.29289999999999999</v>
      </c>
      <c r="J3477">
        <v>280</v>
      </c>
      <c r="K3477">
        <v>280</v>
      </c>
      <c r="L3477">
        <v>395.97047700000002</v>
      </c>
      <c r="R3477">
        <v>395.97047600000002</v>
      </c>
      <c r="S3477" t="s">
        <v>204</v>
      </c>
      <c r="T3477" s="247">
        <v>45339.333495370367</v>
      </c>
    </row>
    <row r="3478" spans="1:20" x14ac:dyDescent="0.35">
      <c r="A3478" t="s">
        <v>106</v>
      </c>
      <c r="B3478" t="s">
        <v>107</v>
      </c>
      <c r="C3478" t="s">
        <v>92</v>
      </c>
      <c r="D3478" s="29">
        <v>45554</v>
      </c>
      <c r="E3478">
        <v>0.29289999999999999</v>
      </c>
      <c r="F3478">
        <v>0.29289999999999999</v>
      </c>
      <c r="G3478">
        <v>0.29289999999999999</v>
      </c>
      <c r="H3478">
        <v>0.29289999999999999</v>
      </c>
      <c r="J3478">
        <v>280</v>
      </c>
      <c r="K3478">
        <v>280</v>
      </c>
      <c r="L3478">
        <v>395.97047700000002</v>
      </c>
      <c r="R3478">
        <v>395.97047600000002</v>
      </c>
      <c r="S3478" t="s">
        <v>204</v>
      </c>
      <c r="T3478" s="247">
        <v>45339.333495370367</v>
      </c>
    </row>
    <row r="3479" spans="1:20" x14ac:dyDescent="0.35">
      <c r="A3479" t="s">
        <v>106</v>
      </c>
      <c r="B3479" t="s">
        <v>107</v>
      </c>
      <c r="C3479" t="s">
        <v>92</v>
      </c>
      <c r="D3479" s="29">
        <v>45555</v>
      </c>
      <c r="E3479">
        <v>0.29289999999999999</v>
      </c>
      <c r="F3479">
        <v>0.29289999999999999</v>
      </c>
      <c r="G3479">
        <v>0.29289999999999999</v>
      </c>
      <c r="H3479">
        <v>0.29289999999999999</v>
      </c>
      <c r="J3479">
        <v>280</v>
      </c>
      <c r="K3479">
        <v>280</v>
      </c>
      <c r="L3479">
        <v>395.97047700000002</v>
      </c>
      <c r="R3479">
        <v>395.97047600000002</v>
      </c>
      <c r="S3479" t="s">
        <v>204</v>
      </c>
      <c r="T3479" s="247">
        <v>45339.333495370367</v>
      </c>
    </row>
    <row r="3480" spans="1:20" x14ac:dyDescent="0.35">
      <c r="A3480" t="s">
        <v>106</v>
      </c>
      <c r="B3480" t="s">
        <v>107</v>
      </c>
      <c r="C3480" t="s">
        <v>92</v>
      </c>
      <c r="D3480" s="29">
        <v>45556</v>
      </c>
      <c r="E3480">
        <v>0.29289999999999999</v>
      </c>
      <c r="F3480">
        <v>0.29289999999999999</v>
      </c>
      <c r="G3480">
        <v>0.29289999999999999</v>
      </c>
      <c r="H3480">
        <v>0.29289999999999999</v>
      </c>
      <c r="J3480">
        <v>280</v>
      </c>
      <c r="K3480">
        <v>280</v>
      </c>
      <c r="L3480">
        <v>395.97047700000002</v>
      </c>
      <c r="R3480">
        <v>395.97047600000002</v>
      </c>
      <c r="S3480" t="s">
        <v>204</v>
      </c>
      <c r="T3480" s="247">
        <v>45339.333495370367</v>
      </c>
    </row>
    <row r="3481" spans="1:20" x14ac:dyDescent="0.35">
      <c r="A3481" t="s">
        <v>106</v>
      </c>
      <c r="B3481" t="s">
        <v>107</v>
      </c>
      <c r="C3481" t="s">
        <v>92</v>
      </c>
      <c r="D3481" s="29">
        <v>45557</v>
      </c>
      <c r="E3481">
        <v>0.29289999999999999</v>
      </c>
      <c r="F3481">
        <v>0.29289999999999999</v>
      </c>
      <c r="G3481">
        <v>0.29289999999999999</v>
      </c>
      <c r="H3481">
        <v>0.29289999999999999</v>
      </c>
      <c r="J3481">
        <v>280</v>
      </c>
      <c r="K3481">
        <v>280</v>
      </c>
      <c r="L3481">
        <v>395.97047700000002</v>
      </c>
      <c r="R3481">
        <v>395.97047600000002</v>
      </c>
      <c r="S3481" t="s">
        <v>204</v>
      </c>
      <c r="T3481" s="247">
        <v>45339.333495370367</v>
      </c>
    </row>
    <row r="3482" spans="1:20" x14ac:dyDescent="0.35">
      <c r="A3482" t="s">
        <v>106</v>
      </c>
      <c r="B3482" t="s">
        <v>107</v>
      </c>
      <c r="C3482" t="s">
        <v>92</v>
      </c>
      <c r="D3482" s="29">
        <v>45558</v>
      </c>
      <c r="E3482">
        <v>0.29289999999999999</v>
      </c>
      <c r="F3482">
        <v>0.29289999999999999</v>
      </c>
      <c r="G3482">
        <v>0.29289999999999999</v>
      </c>
      <c r="H3482">
        <v>0.29289999999999999</v>
      </c>
      <c r="J3482">
        <v>280</v>
      </c>
      <c r="K3482">
        <v>280</v>
      </c>
      <c r="L3482">
        <v>395.97047700000002</v>
      </c>
      <c r="R3482">
        <v>395.97047600000002</v>
      </c>
      <c r="S3482" t="s">
        <v>204</v>
      </c>
      <c r="T3482" s="247">
        <v>45339.333495370367</v>
      </c>
    </row>
    <row r="3483" spans="1:20" x14ac:dyDescent="0.35">
      <c r="A3483" t="s">
        <v>106</v>
      </c>
      <c r="B3483" t="s">
        <v>107</v>
      </c>
      <c r="C3483" t="s">
        <v>92</v>
      </c>
      <c r="D3483" s="29">
        <v>45559</v>
      </c>
      <c r="E3483">
        <v>0.29289999999999999</v>
      </c>
      <c r="F3483">
        <v>0.29289999999999999</v>
      </c>
      <c r="G3483">
        <v>0.29289999999999999</v>
      </c>
      <c r="H3483">
        <v>0.29289999999999999</v>
      </c>
      <c r="J3483">
        <v>280</v>
      </c>
      <c r="K3483">
        <v>280</v>
      </c>
      <c r="L3483">
        <v>395.97047700000002</v>
      </c>
      <c r="R3483">
        <v>395.97047600000002</v>
      </c>
      <c r="S3483" t="s">
        <v>204</v>
      </c>
      <c r="T3483" s="247">
        <v>45339.333506944444</v>
      </c>
    </row>
    <row r="3484" spans="1:20" x14ac:dyDescent="0.35">
      <c r="A3484" t="s">
        <v>106</v>
      </c>
      <c r="B3484" t="s">
        <v>107</v>
      </c>
      <c r="C3484" t="s">
        <v>92</v>
      </c>
      <c r="D3484" s="29">
        <v>45560</v>
      </c>
      <c r="E3484">
        <v>0.29289999999999999</v>
      </c>
      <c r="F3484">
        <v>0.29289999999999999</v>
      </c>
      <c r="G3484">
        <v>0.29289999999999999</v>
      </c>
      <c r="H3484">
        <v>0.29289999999999999</v>
      </c>
      <c r="J3484">
        <v>280</v>
      </c>
      <c r="K3484">
        <v>280</v>
      </c>
      <c r="L3484">
        <v>395.97047700000002</v>
      </c>
      <c r="R3484">
        <v>395.97047600000002</v>
      </c>
      <c r="S3484" t="s">
        <v>204</v>
      </c>
      <c r="T3484" s="247">
        <v>45339.333506944444</v>
      </c>
    </row>
    <row r="3485" spans="1:20" x14ac:dyDescent="0.35">
      <c r="A3485" t="s">
        <v>106</v>
      </c>
      <c r="B3485" t="s">
        <v>107</v>
      </c>
      <c r="C3485" t="s">
        <v>92</v>
      </c>
      <c r="D3485" s="29">
        <v>45561</v>
      </c>
      <c r="E3485">
        <v>0.29289999999999999</v>
      </c>
      <c r="F3485">
        <v>0.29289999999999999</v>
      </c>
      <c r="G3485">
        <v>0.29289999999999999</v>
      </c>
      <c r="H3485">
        <v>0.29289999999999999</v>
      </c>
      <c r="J3485">
        <v>280</v>
      </c>
      <c r="K3485">
        <v>280</v>
      </c>
      <c r="L3485">
        <v>395.97047700000002</v>
      </c>
      <c r="R3485">
        <v>395.97047600000002</v>
      </c>
      <c r="S3485" t="s">
        <v>204</v>
      </c>
      <c r="T3485" s="247">
        <v>45339.333495370367</v>
      </c>
    </row>
    <row r="3486" spans="1:20" x14ac:dyDescent="0.35">
      <c r="A3486" t="s">
        <v>106</v>
      </c>
      <c r="B3486" t="s">
        <v>107</v>
      </c>
      <c r="C3486" t="s">
        <v>92</v>
      </c>
      <c r="D3486" s="29">
        <v>45562</v>
      </c>
      <c r="E3486">
        <v>0.29289999999999999</v>
      </c>
      <c r="F3486">
        <v>0.29289999999999999</v>
      </c>
      <c r="G3486">
        <v>0.29289999999999999</v>
      </c>
      <c r="H3486">
        <v>0.29289999999999999</v>
      </c>
      <c r="J3486">
        <v>280</v>
      </c>
      <c r="K3486">
        <v>280</v>
      </c>
      <c r="L3486">
        <v>395.97047700000002</v>
      </c>
      <c r="R3486">
        <v>395.97047600000002</v>
      </c>
      <c r="S3486" t="s">
        <v>204</v>
      </c>
      <c r="T3486" s="247">
        <v>45339.333506944444</v>
      </c>
    </row>
    <row r="3487" spans="1:20" x14ac:dyDescent="0.35">
      <c r="A3487" t="s">
        <v>106</v>
      </c>
      <c r="B3487" t="s">
        <v>107</v>
      </c>
      <c r="C3487" t="s">
        <v>92</v>
      </c>
      <c r="D3487" s="29">
        <v>45563</v>
      </c>
      <c r="E3487">
        <v>0</v>
      </c>
      <c r="F3487">
        <v>0</v>
      </c>
      <c r="G3487">
        <v>0</v>
      </c>
      <c r="H3487">
        <v>0</v>
      </c>
      <c r="L3487">
        <v>395.97047700000002</v>
      </c>
      <c r="R3487">
        <v>395.97047600000002</v>
      </c>
      <c r="S3487" t="s">
        <v>204</v>
      </c>
      <c r="T3487" s="247">
        <v>45280.333981481483</v>
      </c>
    </row>
    <row r="3488" spans="1:20" x14ac:dyDescent="0.35">
      <c r="A3488" t="s">
        <v>106</v>
      </c>
      <c r="B3488" t="s">
        <v>107</v>
      </c>
      <c r="C3488" t="s">
        <v>92</v>
      </c>
      <c r="D3488" s="29">
        <v>45564</v>
      </c>
      <c r="E3488">
        <v>0</v>
      </c>
      <c r="F3488">
        <v>0</v>
      </c>
      <c r="G3488">
        <v>0</v>
      </c>
      <c r="H3488">
        <v>0</v>
      </c>
      <c r="L3488">
        <v>395.97047700000002</v>
      </c>
      <c r="R3488">
        <v>395.97047600000002</v>
      </c>
      <c r="S3488" t="s">
        <v>204</v>
      </c>
      <c r="T3488" s="247">
        <v>45280.333981481483</v>
      </c>
    </row>
    <row r="3489" spans="1:20" x14ac:dyDescent="0.35">
      <c r="A3489" t="s">
        <v>106</v>
      </c>
      <c r="B3489" t="s">
        <v>107</v>
      </c>
      <c r="C3489" t="s">
        <v>92</v>
      </c>
      <c r="D3489" s="29">
        <v>45565</v>
      </c>
      <c r="E3489">
        <v>0.45700000000000002</v>
      </c>
      <c r="F3489">
        <v>0.45700000000000002</v>
      </c>
      <c r="G3489">
        <v>0.45700000000000002</v>
      </c>
      <c r="H3489">
        <v>0.45700000000000002</v>
      </c>
      <c r="J3489">
        <v>215</v>
      </c>
      <c r="K3489">
        <v>215</v>
      </c>
      <c r="L3489">
        <v>395.97047700000002</v>
      </c>
      <c r="R3489">
        <v>395.97047600000002</v>
      </c>
      <c r="S3489" t="s">
        <v>204</v>
      </c>
      <c r="T3489" s="247">
        <v>45337.333391203705</v>
      </c>
    </row>
    <row r="3490" spans="1:20" x14ac:dyDescent="0.35">
      <c r="A3490" t="s">
        <v>106</v>
      </c>
      <c r="B3490" t="s">
        <v>107</v>
      </c>
      <c r="C3490" t="s">
        <v>92</v>
      </c>
      <c r="D3490" s="29">
        <v>45566</v>
      </c>
      <c r="E3490">
        <v>0.2424</v>
      </c>
      <c r="F3490">
        <v>0.2424</v>
      </c>
      <c r="G3490">
        <v>0.2424</v>
      </c>
      <c r="H3490">
        <v>0.2424</v>
      </c>
      <c r="J3490">
        <v>300</v>
      </c>
      <c r="K3490">
        <v>300</v>
      </c>
      <c r="L3490">
        <v>395.97047700000002</v>
      </c>
      <c r="R3490">
        <v>395.97047600000002</v>
      </c>
      <c r="S3490" t="s">
        <v>204</v>
      </c>
      <c r="T3490" s="247">
        <v>45337.333391203705</v>
      </c>
    </row>
    <row r="3491" spans="1:20" x14ac:dyDescent="0.35">
      <c r="A3491" t="s">
        <v>106</v>
      </c>
      <c r="B3491" t="s">
        <v>107</v>
      </c>
      <c r="C3491" t="s">
        <v>92</v>
      </c>
      <c r="D3491" s="29">
        <v>45567</v>
      </c>
      <c r="E3491">
        <v>0.2424</v>
      </c>
      <c r="F3491">
        <v>0.2424</v>
      </c>
      <c r="G3491">
        <v>0.2424</v>
      </c>
      <c r="H3491">
        <v>0.2424</v>
      </c>
      <c r="J3491">
        <v>300</v>
      </c>
      <c r="K3491">
        <v>300</v>
      </c>
      <c r="L3491">
        <v>395.97047700000002</v>
      </c>
      <c r="R3491">
        <v>395.97047600000002</v>
      </c>
      <c r="S3491" t="s">
        <v>204</v>
      </c>
      <c r="T3491" s="247">
        <v>45337.333391203705</v>
      </c>
    </row>
    <row r="3492" spans="1:20" x14ac:dyDescent="0.35">
      <c r="A3492" t="s">
        <v>106</v>
      </c>
      <c r="B3492" t="s">
        <v>107</v>
      </c>
      <c r="C3492" t="s">
        <v>92</v>
      </c>
      <c r="D3492" s="29">
        <v>45568</v>
      </c>
      <c r="E3492">
        <v>0.2424</v>
      </c>
      <c r="F3492">
        <v>0.2424</v>
      </c>
      <c r="G3492">
        <v>0.2424</v>
      </c>
      <c r="H3492">
        <v>0.2424</v>
      </c>
      <c r="J3492">
        <v>300</v>
      </c>
      <c r="K3492">
        <v>300</v>
      </c>
      <c r="L3492">
        <v>395.97047700000002</v>
      </c>
      <c r="R3492">
        <v>395.97047600000002</v>
      </c>
      <c r="S3492" t="s">
        <v>204</v>
      </c>
      <c r="T3492" s="247">
        <v>45337.333391203705</v>
      </c>
    </row>
    <row r="3493" spans="1:20" x14ac:dyDescent="0.35">
      <c r="A3493" t="s">
        <v>106</v>
      </c>
      <c r="B3493" t="s">
        <v>107</v>
      </c>
      <c r="C3493" t="s">
        <v>92</v>
      </c>
      <c r="D3493" s="29">
        <v>45569</v>
      </c>
      <c r="E3493">
        <v>0.2424</v>
      </c>
      <c r="F3493">
        <v>0.2424</v>
      </c>
      <c r="G3493">
        <v>0.2424</v>
      </c>
      <c r="H3493">
        <v>0.2424</v>
      </c>
      <c r="J3493">
        <v>300</v>
      </c>
      <c r="K3493">
        <v>300</v>
      </c>
      <c r="L3493">
        <v>395.97047700000002</v>
      </c>
      <c r="R3493">
        <v>395.97047600000002</v>
      </c>
      <c r="S3493" t="s">
        <v>204</v>
      </c>
      <c r="T3493" s="247">
        <v>45337.333391203705</v>
      </c>
    </row>
    <row r="3494" spans="1:20" x14ac:dyDescent="0.35">
      <c r="A3494" t="s">
        <v>106</v>
      </c>
      <c r="B3494" t="s">
        <v>107</v>
      </c>
      <c r="C3494" t="s">
        <v>92</v>
      </c>
      <c r="D3494" s="29">
        <v>45570</v>
      </c>
      <c r="E3494">
        <v>0</v>
      </c>
      <c r="F3494">
        <v>0</v>
      </c>
      <c r="G3494">
        <v>0</v>
      </c>
      <c r="H3494">
        <v>0</v>
      </c>
      <c r="L3494">
        <v>395.97047700000002</v>
      </c>
      <c r="R3494">
        <v>395.97047600000002</v>
      </c>
      <c r="S3494" t="s">
        <v>204</v>
      </c>
      <c r="T3494" s="247">
        <v>45280.333981481483</v>
      </c>
    </row>
    <row r="3495" spans="1:20" x14ac:dyDescent="0.35">
      <c r="A3495" t="s">
        <v>106</v>
      </c>
      <c r="B3495" t="s">
        <v>107</v>
      </c>
      <c r="C3495" t="s">
        <v>92</v>
      </c>
      <c r="D3495" s="29">
        <v>45571</v>
      </c>
      <c r="E3495">
        <v>0</v>
      </c>
      <c r="F3495">
        <v>0</v>
      </c>
      <c r="G3495">
        <v>0</v>
      </c>
      <c r="H3495">
        <v>0</v>
      </c>
      <c r="L3495">
        <v>395.97047700000002</v>
      </c>
      <c r="R3495">
        <v>395.97047600000002</v>
      </c>
      <c r="S3495" t="s">
        <v>204</v>
      </c>
      <c r="T3495" s="247">
        <v>45280.333981481483</v>
      </c>
    </row>
    <row r="3496" spans="1:20" x14ac:dyDescent="0.35">
      <c r="A3496" t="s">
        <v>106</v>
      </c>
      <c r="B3496" t="s">
        <v>107</v>
      </c>
      <c r="C3496" t="s">
        <v>92</v>
      </c>
      <c r="D3496" s="29">
        <v>45572</v>
      </c>
      <c r="E3496">
        <v>0.2424</v>
      </c>
      <c r="F3496">
        <v>0.2424</v>
      </c>
      <c r="G3496">
        <v>0.2424</v>
      </c>
      <c r="H3496">
        <v>0.2424</v>
      </c>
      <c r="J3496">
        <v>300</v>
      </c>
      <c r="K3496">
        <v>300</v>
      </c>
      <c r="L3496">
        <v>395.97047700000002</v>
      </c>
      <c r="R3496">
        <v>395.97047600000002</v>
      </c>
      <c r="S3496" t="s">
        <v>204</v>
      </c>
      <c r="T3496" s="247">
        <v>45338.333391203705</v>
      </c>
    </row>
    <row r="3497" spans="1:20" x14ac:dyDescent="0.35">
      <c r="A3497" t="s">
        <v>106</v>
      </c>
      <c r="B3497" t="s">
        <v>107</v>
      </c>
      <c r="C3497" t="s">
        <v>92</v>
      </c>
      <c r="D3497" s="29">
        <v>45573</v>
      </c>
      <c r="E3497">
        <v>0.2424</v>
      </c>
      <c r="F3497">
        <v>0.2424</v>
      </c>
      <c r="G3497">
        <v>0.2424</v>
      </c>
      <c r="H3497">
        <v>0.2424</v>
      </c>
      <c r="J3497">
        <v>300</v>
      </c>
      <c r="K3497">
        <v>300</v>
      </c>
      <c r="L3497">
        <v>395.97047700000002</v>
      </c>
      <c r="R3497">
        <v>395.97047600000002</v>
      </c>
      <c r="S3497" t="s">
        <v>204</v>
      </c>
      <c r="T3497" s="247">
        <v>45338.333391203705</v>
      </c>
    </row>
    <row r="3498" spans="1:20" x14ac:dyDescent="0.35">
      <c r="A3498" t="s">
        <v>106</v>
      </c>
      <c r="B3498" t="s">
        <v>107</v>
      </c>
      <c r="C3498" t="s">
        <v>92</v>
      </c>
      <c r="D3498" s="29">
        <v>45574</v>
      </c>
      <c r="E3498">
        <v>0.2424</v>
      </c>
      <c r="F3498">
        <v>0.2424</v>
      </c>
      <c r="G3498">
        <v>0.2424</v>
      </c>
      <c r="H3498">
        <v>0.2424</v>
      </c>
      <c r="J3498">
        <v>300</v>
      </c>
      <c r="K3498">
        <v>300</v>
      </c>
      <c r="L3498">
        <v>395.97047700000002</v>
      </c>
      <c r="R3498">
        <v>395.97047600000002</v>
      </c>
      <c r="S3498" t="s">
        <v>204</v>
      </c>
      <c r="T3498" s="247">
        <v>45338.333391203705</v>
      </c>
    </row>
    <row r="3499" spans="1:20" x14ac:dyDescent="0.35">
      <c r="A3499" t="s">
        <v>106</v>
      </c>
      <c r="B3499" t="s">
        <v>107</v>
      </c>
      <c r="C3499" t="s">
        <v>92</v>
      </c>
      <c r="D3499" s="29">
        <v>45575</v>
      </c>
      <c r="E3499">
        <v>0.2424</v>
      </c>
      <c r="F3499">
        <v>0.2424</v>
      </c>
      <c r="G3499">
        <v>0.2424</v>
      </c>
      <c r="H3499">
        <v>0.2424</v>
      </c>
      <c r="J3499">
        <v>300</v>
      </c>
      <c r="K3499">
        <v>300</v>
      </c>
      <c r="L3499">
        <v>395.97047700000002</v>
      </c>
      <c r="R3499">
        <v>395.97047600000002</v>
      </c>
      <c r="S3499" t="s">
        <v>204</v>
      </c>
      <c r="T3499" s="247">
        <v>45338.333391203705</v>
      </c>
    </row>
    <row r="3500" spans="1:20" x14ac:dyDescent="0.35">
      <c r="A3500" t="s">
        <v>106</v>
      </c>
      <c r="B3500" t="s">
        <v>107</v>
      </c>
      <c r="C3500" t="s">
        <v>92</v>
      </c>
      <c r="D3500" s="29">
        <v>45576</v>
      </c>
      <c r="E3500">
        <v>0.2424</v>
      </c>
      <c r="F3500">
        <v>0.2424</v>
      </c>
      <c r="G3500">
        <v>0.2424</v>
      </c>
      <c r="H3500">
        <v>0.2424</v>
      </c>
      <c r="J3500">
        <v>300</v>
      </c>
      <c r="K3500">
        <v>300</v>
      </c>
      <c r="L3500">
        <v>395.97047700000002</v>
      </c>
      <c r="R3500">
        <v>395.97047600000002</v>
      </c>
      <c r="S3500" t="s">
        <v>204</v>
      </c>
      <c r="T3500" s="247">
        <v>45338.333391203705</v>
      </c>
    </row>
    <row r="3501" spans="1:20" x14ac:dyDescent="0.35">
      <c r="A3501" t="s">
        <v>106</v>
      </c>
      <c r="B3501" t="s">
        <v>107</v>
      </c>
      <c r="C3501" t="s">
        <v>92</v>
      </c>
      <c r="D3501" s="29">
        <v>45577</v>
      </c>
      <c r="E3501">
        <v>0</v>
      </c>
      <c r="F3501">
        <v>0</v>
      </c>
      <c r="G3501">
        <v>0</v>
      </c>
      <c r="H3501">
        <v>0</v>
      </c>
      <c r="L3501">
        <v>395.97047700000002</v>
      </c>
      <c r="R3501">
        <v>395.97047600000002</v>
      </c>
      <c r="S3501" t="s">
        <v>204</v>
      </c>
      <c r="T3501" s="247">
        <v>45280.333993055552</v>
      </c>
    </row>
    <row r="3502" spans="1:20" x14ac:dyDescent="0.35">
      <c r="A3502" t="s">
        <v>106</v>
      </c>
      <c r="B3502" t="s">
        <v>107</v>
      </c>
      <c r="C3502" t="s">
        <v>92</v>
      </c>
      <c r="D3502" s="29">
        <v>45578</v>
      </c>
      <c r="E3502">
        <v>0</v>
      </c>
      <c r="F3502">
        <v>0</v>
      </c>
      <c r="G3502">
        <v>0</v>
      </c>
      <c r="H3502">
        <v>0</v>
      </c>
      <c r="L3502">
        <v>395.97047700000002</v>
      </c>
      <c r="R3502">
        <v>395.97047600000002</v>
      </c>
      <c r="S3502" t="s">
        <v>204</v>
      </c>
      <c r="T3502" s="247">
        <v>45280.333993055552</v>
      </c>
    </row>
    <row r="3503" spans="1:20" x14ac:dyDescent="0.35">
      <c r="A3503" t="s">
        <v>106</v>
      </c>
      <c r="B3503" t="s">
        <v>107</v>
      </c>
      <c r="C3503" t="s">
        <v>92</v>
      </c>
      <c r="D3503" s="29">
        <v>45579</v>
      </c>
      <c r="E3503">
        <v>0</v>
      </c>
      <c r="F3503">
        <v>0</v>
      </c>
      <c r="G3503">
        <v>0</v>
      </c>
      <c r="H3503">
        <v>0</v>
      </c>
      <c r="L3503">
        <v>395.97047700000002</v>
      </c>
      <c r="R3503">
        <v>395.97047600000002</v>
      </c>
      <c r="S3503" t="s">
        <v>204</v>
      </c>
      <c r="T3503" s="247">
        <v>45280.333993055552</v>
      </c>
    </row>
    <row r="3504" spans="1:20" x14ac:dyDescent="0.35">
      <c r="A3504" t="s">
        <v>106</v>
      </c>
      <c r="B3504" t="s">
        <v>107</v>
      </c>
      <c r="C3504" t="s">
        <v>92</v>
      </c>
      <c r="D3504" s="29">
        <v>45580</v>
      </c>
      <c r="E3504">
        <v>0</v>
      </c>
      <c r="F3504">
        <v>0</v>
      </c>
      <c r="G3504">
        <v>0</v>
      </c>
      <c r="H3504">
        <v>0</v>
      </c>
      <c r="L3504">
        <v>395.97047700000002</v>
      </c>
      <c r="R3504">
        <v>395.97047600000002</v>
      </c>
      <c r="S3504" t="s">
        <v>204</v>
      </c>
      <c r="T3504" s="247">
        <v>45280.333993055552</v>
      </c>
    </row>
    <row r="3505" spans="1:20" x14ac:dyDescent="0.35">
      <c r="A3505" t="s">
        <v>106</v>
      </c>
      <c r="B3505" t="s">
        <v>107</v>
      </c>
      <c r="C3505" t="s">
        <v>92</v>
      </c>
      <c r="D3505" s="29">
        <v>45581</v>
      </c>
      <c r="E3505">
        <v>0</v>
      </c>
      <c r="F3505">
        <v>0</v>
      </c>
      <c r="G3505">
        <v>0</v>
      </c>
      <c r="H3505">
        <v>0</v>
      </c>
      <c r="L3505">
        <v>395.97047700000002</v>
      </c>
      <c r="R3505">
        <v>395.97047600000002</v>
      </c>
      <c r="S3505" t="s">
        <v>204</v>
      </c>
      <c r="T3505" s="247">
        <v>45280.333993055552</v>
      </c>
    </row>
    <row r="3506" spans="1:20" x14ac:dyDescent="0.35">
      <c r="A3506" t="s">
        <v>106</v>
      </c>
      <c r="B3506" t="s">
        <v>107</v>
      </c>
      <c r="C3506" t="s">
        <v>92</v>
      </c>
      <c r="D3506" s="29">
        <v>45582</v>
      </c>
      <c r="E3506">
        <v>0</v>
      </c>
      <c r="F3506">
        <v>0</v>
      </c>
      <c r="G3506">
        <v>0</v>
      </c>
      <c r="H3506">
        <v>0</v>
      </c>
      <c r="L3506">
        <v>395.97047700000002</v>
      </c>
      <c r="R3506">
        <v>395.97047600000002</v>
      </c>
      <c r="S3506" t="s">
        <v>204</v>
      </c>
      <c r="T3506" s="247">
        <v>45280.333993055552</v>
      </c>
    </row>
    <row r="3507" spans="1:20" x14ac:dyDescent="0.35">
      <c r="A3507" t="s">
        <v>106</v>
      </c>
      <c r="B3507" t="s">
        <v>107</v>
      </c>
      <c r="C3507" t="s">
        <v>92</v>
      </c>
      <c r="D3507" s="29">
        <v>45583</v>
      </c>
      <c r="E3507">
        <v>0</v>
      </c>
      <c r="F3507">
        <v>0</v>
      </c>
      <c r="G3507">
        <v>0</v>
      </c>
      <c r="H3507">
        <v>0</v>
      </c>
      <c r="L3507">
        <v>395.97047700000002</v>
      </c>
      <c r="R3507">
        <v>395.97047600000002</v>
      </c>
      <c r="S3507" t="s">
        <v>204</v>
      </c>
      <c r="T3507" s="247">
        <v>45280.333993055552</v>
      </c>
    </row>
    <row r="3508" spans="1:20" x14ac:dyDescent="0.35">
      <c r="A3508" t="s">
        <v>106</v>
      </c>
      <c r="B3508" t="s">
        <v>107</v>
      </c>
      <c r="C3508" t="s">
        <v>92</v>
      </c>
      <c r="D3508" s="29">
        <v>45584</v>
      </c>
      <c r="E3508">
        <v>0</v>
      </c>
      <c r="F3508">
        <v>0</v>
      </c>
      <c r="G3508">
        <v>0</v>
      </c>
      <c r="H3508">
        <v>0</v>
      </c>
      <c r="L3508">
        <v>395.97047700000002</v>
      </c>
      <c r="R3508">
        <v>395.97047600000002</v>
      </c>
      <c r="S3508" t="s">
        <v>204</v>
      </c>
      <c r="T3508" s="247">
        <v>45280.333993055552</v>
      </c>
    </row>
    <row r="3509" spans="1:20" x14ac:dyDescent="0.35">
      <c r="A3509" t="s">
        <v>106</v>
      </c>
      <c r="B3509" t="s">
        <v>107</v>
      </c>
      <c r="C3509" t="s">
        <v>92</v>
      </c>
      <c r="D3509" s="29">
        <v>45585</v>
      </c>
      <c r="E3509">
        <v>0</v>
      </c>
      <c r="F3509">
        <v>0</v>
      </c>
      <c r="G3509">
        <v>0</v>
      </c>
      <c r="H3509">
        <v>0</v>
      </c>
      <c r="L3509">
        <v>395.97047700000002</v>
      </c>
      <c r="R3509">
        <v>395.97047600000002</v>
      </c>
      <c r="S3509" t="s">
        <v>204</v>
      </c>
      <c r="T3509" s="247">
        <v>45280.333993055552</v>
      </c>
    </row>
    <row r="3510" spans="1:20" x14ac:dyDescent="0.35">
      <c r="A3510" t="s">
        <v>106</v>
      </c>
      <c r="B3510" t="s">
        <v>107</v>
      </c>
      <c r="C3510" t="s">
        <v>92</v>
      </c>
      <c r="D3510" s="29">
        <v>45586</v>
      </c>
      <c r="E3510">
        <v>0</v>
      </c>
      <c r="F3510">
        <v>0</v>
      </c>
      <c r="G3510">
        <v>0</v>
      </c>
      <c r="H3510">
        <v>0</v>
      </c>
      <c r="L3510">
        <v>395.97047700000002</v>
      </c>
      <c r="R3510">
        <v>395.97047600000002</v>
      </c>
      <c r="S3510" t="s">
        <v>204</v>
      </c>
      <c r="T3510" s="247">
        <v>45280.333993055552</v>
      </c>
    </row>
    <row r="3511" spans="1:20" x14ac:dyDescent="0.35">
      <c r="A3511" t="s">
        <v>106</v>
      </c>
      <c r="B3511" t="s">
        <v>107</v>
      </c>
      <c r="C3511" t="s">
        <v>92</v>
      </c>
      <c r="D3511" s="29">
        <v>45587</v>
      </c>
      <c r="E3511">
        <v>0</v>
      </c>
      <c r="F3511">
        <v>0</v>
      </c>
      <c r="G3511">
        <v>0</v>
      </c>
      <c r="H3511">
        <v>0</v>
      </c>
      <c r="L3511">
        <v>395.97047700000002</v>
      </c>
      <c r="R3511">
        <v>395.97047600000002</v>
      </c>
      <c r="S3511" t="s">
        <v>204</v>
      </c>
      <c r="T3511" s="247">
        <v>45280.333993055552</v>
      </c>
    </row>
    <row r="3512" spans="1:20" x14ac:dyDescent="0.35">
      <c r="A3512" t="s">
        <v>106</v>
      </c>
      <c r="B3512" t="s">
        <v>107</v>
      </c>
      <c r="C3512" t="s">
        <v>92</v>
      </c>
      <c r="D3512" s="29">
        <v>45588</v>
      </c>
      <c r="E3512">
        <v>0</v>
      </c>
      <c r="F3512">
        <v>0</v>
      </c>
      <c r="G3512">
        <v>0</v>
      </c>
      <c r="H3512">
        <v>0</v>
      </c>
      <c r="L3512">
        <v>395.97047700000002</v>
      </c>
      <c r="R3512">
        <v>395.97047600000002</v>
      </c>
      <c r="S3512" t="s">
        <v>204</v>
      </c>
      <c r="T3512" s="247">
        <v>45280.333993055552</v>
      </c>
    </row>
    <row r="3513" spans="1:20" x14ac:dyDescent="0.35">
      <c r="A3513" t="s">
        <v>106</v>
      </c>
      <c r="B3513" t="s">
        <v>107</v>
      </c>
      <c r="C3513" t="s">
        <v>92</v>
      </c>
      <c r="D3513" s="29">
        <v>45589</v>
      </c>
      <c r="E3513">
        <v>0</v>
      </c>
      <c r="F3513">
        <v>0</v>
      </c>
      <c r="G3513">
        <v>0</v>
      </c>
      <c r="H3513">
        <v>0</v>
      </c>
      <c r="L3513">
        <v>395.97047700000002</v>
      </c>
      <c r="R3513">
        <v>395.97047600000002</v>
      </c>
      <c r="S3513" t="s">
        <v>204</v>
      </c>
      <c r="T3513" s="247">
        <v>45280.333993055552</v>
      </c>
    </row>
    <row r="3514" spans="1:20" x14ac:dyDescent="0.35">
      <c r="A3514" t="s">
        <v>106</v>
      </c>
      <c r="B3514" t="s">
        <v>107</v>
      </c>
      <c r="C3514" t="s">
        <v>92</v>
      </c>
      <c r="D3514" s="29">
        <v>45590</v>
      </c>
      <c r="E3514">
        <v>0</v>
      </c>
      <c r="F3514">
        <v>0</v>
      </c>
      <c r="G3514">
        <v>0</v>
      </c>
      <c r="H3514">
        <v>0</v>
      </c>
      <c r="L3514">
        <v>395.97047700000002</v>
      </c>
      <c r="R3514">
        <v>395.97047600000002</v>
      </c>
      <c r="S3514" t="s">
        <v>204</v>
      </c>
      <c r="T3514" s="247">
        <v>45280.333993055552</v>
      </c>
    </row>
    <row r="3515" spans="1:20" x14ac:dyDescent="0.35">
      <c r="A3515" t="s">
        <v>106</v>
      </c>
      <c r="B3515" t="s">
        <v>107</v>
      </c>
      <c r="C3515" t="s">
        <v>92</v>
      </c>
      <c r="D3515" s="29">
        <v>45591</v>
      </c>
      <c r="E3515">
        <v>0</v>
      </c>
      <c r="F3515">
        <v>0</v>
      </c>
      <c r="G3515">
        <v>0</v>
      </c>
      <c r="H3515">
        <v>0</v>
      </c>
      <c r="L3515">
        <v>395.97047700000002</v>
      </c>
      <c r="R3515">
        <v>395.97047600000002</v>
      </c>
      <c r="S3515" t="s">
        <v>204</v>
      </c>
      <c r="T3515" s="247">
        <v>45280.333993055552</v>
      </c>
    </row>
    <row r="3516" spans="1:20" x14ac:dyDescent="0.35">
      <c r="A3516" t="s">
        <v>106</v>
      </c>
      <c r="B3516" t="s">
        <v>107</v>
      </c>
      <c r="C3516" t="s">
        <v>92</v>
      </c>
      <c r="D3516" s="29">
        <v>45592</v>
      </c>
      <c r="E3516">
        <v>0</v>
      </c>
      <c r="F3516">
        <v>0</v>
      </c>
      <c r="G3516">
        <v>0</v>
      </c>
      <c r="H3516">
        <v>0</v>
      </c>
      <c r="L3516">
        <v>395.97047700000002</v>
      </c>
      <c r="R3516">
        <v>395.97047600000002</v>
      </c>
      <c r="S3516" t="s">
        <v>204</v>
      </c>
      <c r="T3516" s="247">
        <v>45280.333993055552</v>
      </c>
    </row>
    <row r="3517" spans="1:20" x14ac:dyDescent="0.35">
      <c r="A3517" t="s">
        <v>106</v>
      </c>
      <c r="B3517" t="s">
        <v>107</v>
      </c>
      <c r="C3517" t="s">
        <v>92</v>
      </c>
      <c r="D3517" s="29">
        <v>45593</v>
      </c>
      <c r="E3517">
        <v>0</v>
      </c>
      <c r="F3517">
        <v>0</v>
      </c>
      <c r="G3517">
        <v>0</v>
      </c>
      <c r="H3517">
        <v>0</v>
      </c>
      <c r="L3517">
        <v>395.97047700000002</v>
      </c>
      <c r="R3517">
        <v>395.97047600000002</v>
      </c>
      <c r="S3517" t="s">
        <v>204</v>
      </c>
      <c r="T3517" s="247">
        <v>45280.333993055552</v>
      </c>
    </row>
    <row r="3518" spans="1:20" x14ac:dyDescent="0.35">
      <c r="A3518" t="s">
        <v>106</v>
      </c>
      <c r="B3518" t="s">
        <v>107</v>
      </c>
      <c r="C3518" t="s">
        <v>92</v>
      </c>
      <c r="D3518" s="29">
        <v>45594</v>
      </c>
      <c r="E3518">
        <v>0</v>
      </c>
      <c r="F3518">
        <v>0</v>
      </c>
      <c r="G3518">
        <v>0</v>
      </c>
      <c r="H3518">
        <v>0</v>
      </c>
      <c r="L3518">
        <v>395.97047700000002</v>
      </c>
      <c r="R3518">
        <v>395.97047600000002</v>
      </c>
      <c r="S3518" t="s">
        <v>204</v>
      </c>
      <c r="T3518" s="247">
        <v>45280.333993055552</v>
      </c>
    </row>
    <row r="3519" spans="1:20" x14ac:dyDescent="0.35">
      <c r="A3519" t="s">
        <v>106</v>
      </c>
      <c r="B3519" t="s">
        <v>107</v>
      </c>
      <c r="C3519" t="s">
        <v>92</v>
      </c>
      <c r="D3519" s="29">
        <v>45595</v>
      </c>
      <c r="E3519">
        <v>0</v>
      </c>
      <c r="F3519">
        <v>0</v>
      </c>
      <c r="G3519">
        <v>0</v>
      </c>
      <c r="H3519">
        <v>0</v>
      </c>
      <c r="L3519">
        <v>395.97047700000002</v>
      </c>
      <c r="R3519">
        <v>395.97047600000002</v>
      </c>
      <c r="S3519" t="s">
        <v>204</v>
      </c>
      <c r="T3519" s="247">
        <v>45280.333993055552</v>
      </c>
    </row>
    <row r="3520" spans="1:20" x14ac:dyDescent="0.35">
      <c r="A3520" t="s">
        <v>106</v>
      </c>
      <c r="B3520" t="s">
        <v>107</v>
      </c>
      <c r="C3520" t="s">
        <v>92</v>
      </c>
      <c r="D3520" s="29">
        <v>45596</v>
      </c>
      <c r="E3520">
        <v>0</v>
      </c>
      <c r="F3520">
        <v>0</v>
      </c>
      <c r="G3520">
        <v>0</v>
      </c>
      <c r="H3520">
        <v>0</v>
      </c>
      <c r="L3520">
        <v>395.97047700000002</v>
      </c>
      <c r="R3520">
        <v>395.97047600000002</v>
      </c>
      <c r="S3520" t="s">
        <v>204</v>
      </c>
      <c r="T3520" s="247">
        <v>45280.333993055552</v>
      </c>
    </row>
    <row r="3521" spans="1:20" x14ac:dyDescent="0.35">
      <c r="A3521" t="s">
        <v>106</v>
      </c>
      <c r="B3521" t="s">
        <v>107</v>
      </c>
      <c r="C3521" t="s">
        <v>92</v>
      </c>
      <c r="D3521" s="29">
        <v>45597</v>
      </c>
      <c r="E3521">
        <v>0</v>
      </c>
      <c r="F3521">
        <v>0</v>
      </c>
      <c r="G3521">
        <v>0</v>
      </c>
      <c r="H3521">
        <v>0</v>
      </c>
      <c r="L3521">
        <v>416.91602</v>
      </c>
      <c r="R3521">
        <v>416.91601800000001</v>
      </c>
      <c r="S3521" t="s">
        <v>204</v>
      </c>
      <c r="T3521" s="247">
        <v>45292.313344907408</v>
      </c>
    </row>
    <row r="3522" spans="1:20" x14ac:dyDescent="0.35">
      <c r="A3522" t="s">
        <v>106</v>
      </c>
      <c r="B3522" t="s">
        <v>107</v>
      </c>
      <c r="C3522" t="s">
        <v>92</v>
      </c>
      <c r="D3522" s="29">
        <v>45598</v>
      </c>
      <c r="E3522">
        <v>0</v>
      </c>
      <c r="F3522">
        <v>0</v>
      </c>
      <c r="G3522">
        <v>0</v>
      </c>
      <c r="H3522">
        <v>0</v>
      </c>
      <c r="L3522">
        <v>416.91602</v>
      </c>
      <c r="R3522">
        <v>416.91601800000001</v>
      </c>
      <c r="S3522" t="s">
        <v>204</v>
      </c>
      <c r="T3522" s="247">
        <v>45292.313796296294</v>
      </c>
    </row>
    <row r="3523" spans="1:20" x14ac:dyDescent="0.35">
      <c r="A3523" t="s">
        <v>106</v>
      </c>
      <c r="B3523" t="s">
        <v>107</v>
      </c>
      <c r="C3523" t="s">
        <v>92</v>
      </c>
      <c r="D3523" s="29">
        <v>45599</v>
      </c>
      <c r="E3523">
        <v>0</v>
      </c>
      <c r="F3523">
        <v>0</v>
      </c>
      <c r="G3523">
        <v>0</v>
      </c>
      <c r="H3523">
        <v>0</v>
      </c>
      <c r="L3523">
        <v>416.91602</v>
      </c>
      <c r="R3523">
        <v>416.91601800000001</v>
      </c>
      <c r="S3523" t="s">
        <v>204</v>
      </c>
      <c r="T3523" s="247">
        <v>45292.313819444447</v>
      </c>
    </row>
    <row r="3524" spans="1:20" x14ac:dyDescent="0.35">
      <c r="A3524" t="s">
        <v>106</v>
      </c>
      <c r="B3524" t="s">
        <v>107</v>
      </c>
      <c r="C3524" t="s">
        <v>92</v>
      </c>
      <c r="D3524" s="29">
        <v>45600</v>
      </c>
      <c r="E3524">
        <v>0</v>
      </c>
      <c r="F3524">
        <v>0</v>
      </c>
      <c r="G3524">
        <v>0</v>
      </c>
      <c r="H3524">
        <v>0</v>
      </c>
      <c r="L3524">
        <v>416.91602</v>
      </c>
      <c r="R3524">
        <v>416.91601800000001</v>
      </c>
      <c r="S3524" t="s">
        <v>204</v>
      </c>
      <c r="T3524" s="247">
        <v>45292.313831018517</v>
      </c>
    </row>
    <row r="3525" spans="1:20" x14ac:dyDescent="0.35">
      <c r="A3525" t="s">
        <v>106</v>
      </c>
      <c r="B3525" t="s">
        <v>107</v>
      </c>
      <c r="C3525" t="s">
        <v>92</v>
      </c>
      <c r="D3525" s="29">
        <v>45601</v>
      </c>
      <c r="E3525">
        <v>0</v>
      </c>
      <c r="F3525">
        <v>0</v>
      </c>
      <c r="G3525">
        <v>0</v>
      </c>
      <c r="H3525">
        <v>0</v>
      </c>
      <c r="L3525">
        <v>416.91602</v>
      </c>
      <c r="R3525">
        <v>416.91601800000001</v>
      </c>
      <c r="S3525" t="s">
        <v>204</v>
      </c>
      <c r="T3525" s="247">
        <v>45292.313854166663</v>
      </c>
    </row>
    <row r="3526" spans="1:20" x14ac:dyDescent="0.35">
      <c r="A3526" t="s">
        <v>106</v>
      </c>
      <c r="B3526" t="s">
        <v>107</v>
      </c>
      <c r="C3526" t="s">
        <v>92</v>
      </c>
      <c r="D3526" s="29">
        <v>45602</v>
      </c>
      <c r="E3526">
        <v>0</v>
      </c>
      <c r="F3526">
        <v>0</v>
      </c>
      <c r="G3526">
        <v>0</v>
      </c>
      <c r="H3526">
        <v>0</v>
      </c>
      <c r="L3526">
        <v>416.91602</v>
      </c>
      <c r="R3526">
        <v>416.91601800000001</v>
      </c>
      <c r="S3526" t="s">
        <v>204</v>
      </c>
      <c r="T3526" s="247">
        <v>45292.31386574074</v>
      </c>
    </row>
    <row r="3527" spans="1:20" x14ac:dyDescent="0.35">
      <c r="A3527" t="s">
        <v>106</v>
      </c>
      <c r="B3527" t="s">
        <v>107</v>
      </c>
      <c r="C3527" t="s">
        <v>92</v>
      </c>
      <c r="D3527" s="29">
        <v>45603</v>
      </c>
      <c r="E3527">
        <v>0</v>
      </c>
      <c r="F3527">
        <v>0</v>
      </c>
      <c r="G3527">
        <v>0</v>
      </c>
      <c r="H3527">
        <v>0</v>
      </c>
      <c r="L3527">
        <v>416.91602</v>
      </c>
      <c r="R3527">
        <v>416.91601800000001</v>
      </c>
      <c r="S3527" t="s">
        <v>204</v>
      </c>
      <c r="T3527" s="247">
        <v>45292.313877314817</v>
      </c>
    </row>
    <row r="3528" spans="1:20" x14ac:dyDescent="0.35">
      <c r="A3528" t="s">
        <v>106</v>
      </c>
      <c r="B3528" t="s">
        <v>107</v>
      </c>
      <c r="C3528" t="s">
        <v>92</v>
      </c>
      <c r="D3528" s="29">
        <v>45604</v>
      </c>
      <c r="E3528">
        <v>0</v>
      </c>
      <c r="F3528">
        <v>0</v>
      </c>
      <c r="G3528">
        <v>0</v>
      </c>
      <c r="H3528">
        <v>0</v>
      </c>
      <c r="L3528">
        <v>416.91602</v>
      </c>
      <c r="R3528">
        <v>416.91601800000001</v>
      </c>
      <c r="S3528" t="s">
        <v>204</v>
      </c>
      <c r="T3528" s="247">
        <v>45292.313900462963</v>
      </c>
    </row>
    <row r="3529" spans="1:20" x14ac:dyDescent="0.35">
      <c r="A3529" t="s">
        <v>106</v>
      </c>
      <c r="B3529" t="s">
        <v>107</v>
      </c>
      <c r="C3529" t="s">
        <v>92</v>
      </c>
      <c r="D3529" s="29">
        <v>45605</v>
      </c>
      <c r="E3529">
        <v>0</v>
      </c>
      <c r="F3529">
        <v>0</v>
      </c>
      <c r="G3529">
        <v>0</v>
      </c>
      <c r="H3529">
        <v>0</v>
      </c>
      <c r="L3529">
        <v>416.91602</v>
      </c>
      <c r="R3529">
        <v>416.91601800000001</v>
      </c>
      <c r="S3529" t="s">
        <v>204</v>
      </c>
      <c r="T3529" s="247">
        <v>45292.31391203704</v>
      </c>
    </row>
    <row r="3530" spans="1:20" x14ac:dyDescent="0.35">
      <c r="A3530" t="s">
        <v>106</v>
      </c>
      <c r="B3530" t="s">
        <v>107</v>
      </c>
      <c r="C3530" t="s">
        <v>92</v>
      </c>
      <c r="D3530" s="29">
        <v>45606</v>
      </c>
      <c r="E3530">
        <v>0</v>
      </c>
      <c r="F3530">
        <v>0</v>
      </c>
      <c r="G3530">
        <v>0</v>
      </c>
      <c r="H3530">
        <v>0</v>
      </c>
      <c r="L3530">
        <v>416.91602</v>
      </c>
      <c r="R3530">
        <v>416.91601800000001</v>
      </c>
      <c r="S3530" t="s">
        <v>204</v>
      </c>
      <c r="T3530" s="247">
        <v>45292.313923611109</v>
      </c>
    </row>
    <row r="3531" spans="1:20" x14ac:dyDescent="0.35">
      <c r="A3531" t="s">
        <v>106</v>
      </c>
      <c r="B3531" t="s">
        <v>107</v>
      </c>
      <c r="C3531" t="s">
        <v>92</v>
      </c>
      <c r="D3531" s="29">
        <v>45607</v>
      </c>
      <c r="E3531">
        <v>0</v>
      </c>
      <c r="F3531">
        <v>0</v>
      </c>
      <c r="G3531">
        <v>0</v>
      </c>
      <c r="H3531">
        <v>0</v>
      </c>
      <c r="L3531">
        <v>416.91602</v>
      </c>
      <c r="R3531">
        <v>416.91601800000001</v>
      </c>
      <c r="S3531" t="s">
        <v>204</v>
      </c>
      <c r="T3531" s="247">
        <v>45292.313935185186</v>
      </c>
    </row>
    <row r="3532" spans="1:20" x14ac:dyDescent="0.35">
      <c r="A3532" t="s">
        <v>106</v>
      </c>
      <c r="B3532" t="s">
        <v>107</v>
      </c>
      <c r="C3532" t="s">
        <v>92</v>
      </c>
      <c r="D3532" s="29">
        <v>45608</v>
      </c>
      <c r="E3532">
        <v>0</v>
      </c>
      <c r="F3532">
        <v>0</v>
      </c>
      <c r="G3532">
        <v>0</v>
      </c>
      <c r="H3532">
        <v>0</v>
      </c>
      <c r="L3532">
        <v>416.91602</v>
      </c>
      <c r="R3532">
        <v>416.91601800000001</v>
      </c>
      <c r="S3532" t="s">
        <v>204</v>
      </c>
      <c r="T3532" s="247">
        <v>45292.313958333332</v>
      </c>
    </row>
    <row r="3533" spans="1:20" x14ac:dyDescent="0.35">
      <c r="A3533" t="s">
        <v>106</v>
      </c>
      <c r="B3533" t="s">
        <v>107</v>
      </c>
      <c r="C3533" t="s">
        <v>92</v>
      </c>
      <c r="D3533" s="29">
        <v>45609</v>
      </c>
      <c r="E3533">
        <v>0</v>
      </c>
      <c r="F3533">
        <v>0</v>
      </c>
      <c r="G3533">
        <v>0</v>
      </c>
      <c r="H3533">
        <v>0</v>
      </c>
      <c r="L3533">
        <v>416.91602</v>
      </c>
      <c r="R3533">
        <v>416.91601800000001</v>
      </c>
      <c r="S3533" t="s">
        <v>204</v>
      </c>
      <c r="T3533" s="247">
        <v>45292.313969907409</v>
      </c>
    </row>
    <row r="3534" spans="1:20" x14ac:dyDescent="0.35">
      <c r="A3534" t="s">
        <v>106</v>
      </c>
      <c r="B3534" t="s">
        <v>107</v>
      </c>
      <c r="C3534" t="s">
        <v>92</v>
      </c>
      <c r="D3534" s="29">
        <v>45610</v>
      </c>
      <c r="E3534">
        <v>0</v>
      </c>
      <c r="F3534">
        <v>0</v>
      </c>
      <c r="G3534">
        <v>0</v>
      </c>
      <c r="H3534">
        <v>0</v>
      </c>
      <c r="L3534">
        <v>416.91602</v>
      </c>
      <c r="R3534">
        <v>416.91601800000001</v>
      </c>
      <c r="S3534" t="s">
        <v>204</v>
      </c>
      <c r="T3534" s="247">
        <v>45292.313993055555</v>
      </c>
    </row>
    <row r="3535" spans="1:20" x14ac:dyDescent="0.35">
      <c r="A3535" t="s">
        <v>106</v>
      </c>
      <c r="B3535" t="s">
        <v>107</v>
      </c>
      <c r="C3535" t="s">
        <v>92</v>
      </c>
      <c r="D3535" s="29">
        <v>45611</v>
      </c>
      <c r="E3535">
        <v>0</v>
      </c>
      <c r="F3535">
        <v>0</v>
      </c>
      <c r="G3535">
        <v>0</v>
      </c>
      <c r="H3535">
        <v>0</v>
      </c>
      <c r="L3535">
        <v>416.91602</v>
      </c>
      <c r="R3535">
        <v>416.91601800000001</v>
      </c>
      <c r="S3535" t="s">
        <v>204</v>
      </c>
      <c r="T3535" s="247">
        <v>45292.314004629632</v>
      </c>
    </row>
    <row r="3536" spans="1:20" x14ac:dyDescent="0.35">
      <c r="A3536" t="s">
        <v>106</v>
      </c>
      <c r="B3536" t="s">
        <v>107</v>
      </c>
      <c r="C3536" t="s">
        <v>92</v>
      </c>
      <c r="D3536" s="29">
        <v>45612</v>
      </c>
      <c r="E3536">
        <v>0</v>
      </c>
      <c r="F3536">
        <v>0</v>
      </c>
      <c r="G3536">
        <v>0</v>
      </c>
      <c r="H3536">
        <v>0</v>
      </c>
      <c r="L3536">
        <v>416.91602</v>
      </c>
      <c r="R3536">
        <v>416.91601800000001</v>
      </c>
      <c r="S3536" t="s">
        <v>204</v>
      </c>
      <c r="T3536" s="247">
        <v>45292.314027777778</v>
      </c>
    </row>
    <row r="3537" spans="1:20" x14ac:dyDescent="0.35">
      <c r="A3537" t="s">
        <v>106</v>
      </c>
      <c r="B3537" t="s">
        <v>107</v>
      </c>
      <c r="C3537" t="s">
        <v>92</v>
      </c>
      <c r="D3537" s="29">
        <v>45613</v>
      </c>
      <c r="E3537">
        <v>0</v>
      </c>
      <c r="F3537">
        <v>0</v>
      </c>
      <c r="G3537">
        <v>0</v>
      </c>
      <c r="H3537">
        <v>0</v>
      </c>
      <c r="L3537">
        <v>416.91602</v>
      </c>
      <c r="R3537">
        <v>416.91601800000001</v>
      </c>
      <c r="S3537" t="s">
        <v>204</v>
      </c>
      <c r="T3537" s="247">
        <v>45292.314039351855</v>
      </c>
    </row>
    <row r="3538" spans="1:20" x14ac:dyDescent="0.35">
      <c r="A3538" t="s">
        <v>106</v>
      </c>
      <c r="B3538" t="s">
        <v>107</v>
      </c>
      <c r="C3538" t="s">
        <v>92</v>
      </c>
      <c r="D3538" s="29">
        <v>45614</v>
      </c>
      <c r="E3538">
        <v>0</v>
      </c>
      <c r="F3538">
        <v>0</v>
      </c>
      <c r="G3538">
        <v>0</v>
      </c>
      <c r="H3538">
        <v>0</v>
      </c>
      <c r="L3538">
        <v>416.91602</v>
      </c>
      <c r="R3538">
        <v>416.91601800000001</v>
      </c>
      <c r="S3538" t="s">
        <v>204</v>
      </c>
      <c r="T3538" s="247">
        <v>45292.314062500001</v>
      </c>
    </row>
    <row r="3539" spans="1:20" x14ac:dyDescent="0.35">
      <c r="A3539" t="s">
        <v>106</v>
      </c>
      <c r="B3539" t="s">
        <v>107</v>
      </c>
      <c r="C3539" t="s">
        <v>92</v>
      </c>
      <c r="D3539" s="29">
        <v>45615</v>
      </c>
      <c r="E3539">
        <v>0</v>
      </c>
      <c r="F3539">
        <v>0</v>
      </c>
      <c r="G3539">
        <v>0</v>
      </c>
      <c r="H3539">
        <v>0</v>
      </c>
      <c r="L3539">
        <v>416.91602</v>
      </c>
      <c r="R3539">
        <v>416.91601800000001</v>
      </c>
      <c r="S3539" t="s">
        <v>204</v>
      </c>
      <c r="T3539" s="247">
        <v>45292.314074074071</v>
      </c>
    </row>
    <row r="3540" spans="1:20" x14ac:dyDescent="0.35">
      <c r="A3540" t="s">
        <v>106</v>
      </c>
      <c r="B3540" t="s">
        <v>107</v>
      </c>
      <c r="C3540" t="s">
        <v>92</v>
      </c>
      <c r="D3540" s="29">
        <v>45616</v>
      </c>
      <c r="E3540">
        <v>0</v>
      </c>
      <c r="F3540">
        <v>0</v>
      </c>
      <c r="G3540">
        <v>0</v>
      </c>
      <c r="H3540">
        <v>0</v>
      </c>
      <c r="L3540">
        <v>416.91602</v>
      </c>
      <c r="R3540">
        <v>416.91601800000001</v>
      </c>
      <c r="S3540" t="s">
        <v>204</v>
      </c>
      <c r="T3540" s="247">
        <v>45292.314097222225</v>
      </c>
    </row>
    <row r="3541" spans="1:20" x14ac:dyDescent="0.35">
      <c r="A3541" t="s">
        <v>106</v>
      </c>
      <c r="B3541" t="s">
        <v>107</v>
      </c>
      <c r="C3541" t="s">
        <v>92</v>
      </c>
      <c r="D3541" s="29">
        <v>45617</v>
      </c>
      <c r="E3541">
        <v>0</v>
      </c>
      <c r="F3541">
        <v>0</v>
      </c>
      <c r="G3541">
        <v>0</v>
      </c>
      <c r="H3541">
        <v>0</v>
      </c>
      <c r="L3541">
        <v>416.91602</v>
      </c>
      <c r="R3541">
        <v>416.91601800000001</v>
      </c>
      <c r="S3541" t="s">
        <v>204</v>
      </c>
      <c r="T3541" s="247">
        <v>45292.314108796294</v>
      </c>
    </row>
    <row r="3542" spans="1:20" x14ac:dyDescent="0.35">
      <c r="A3542" t="s">
        <v>106</v>
      </c>
      <c r="B3542" t="s">
        <v>107</v>
      </c>
      <c r="C3542" t="s">
        <v>92</v>
      </c>
      <c r="D3542" s="29">
        <v>45618</v>
      </c>
      <c r="E3542">
        <v>0</v>
      </c>
      <c r="F3542">
        <v>0</v>
      </c>
      <c r="G3542">
        <v>0</v>
      </c>
      <c r="H3542">
        <v>0</v>
      </c>
      <c r="L3542">
        <v>416.91602</v>
      </c>
      <c r="R3542">
        <v>416.91601800000001</v>
      </c>
      <c r="S3542" t="s">
        <v>204</v>
      </c>
      <c r="T3542" s="247">
        <v>45292.314120370371</v>
      </c>
    </row>
    <row r="3543" spans="1:20" x14ac:dyDescent="0.35">
      <c r="A3543" t="s">
        <v>106</v>
      </c>
      <c r="B3543" t="s">
        <v>107</v>
      </c>
      <c r="C3543" t="s">
        <v>92</v>
      </c>
      <c r="D3543" s="29">
        <v>45619</v>
      </c>
      <c r="E3543">
        <v>0</v>
      </c>
      <c r="F3543">
        <v>0</v>
      </c>
      <c r="G3543">
        <v>0</v>
      </c>
      <c r="H3543">
        <v>0</v>
      </c>
      <c r="L3543">
        <v>416.91602</v>
      </c>
      <c r="R3543">
        <v>416.91601800000001</v>
      </c>
      <c r="S3543" t="s">
        <v>204</v>
      </c>
      <c r="T3543" s="247">
        <v>45292.314143518517</v>
      </c>
    </row>
    <row r="3544" spans="1:20" x14ac:dyDescent="0.35">
      <c r="A3544" t="s">
        <v>106</v>
      </c>
      <c r="B3544" t="s">
        <v>107</v>
      </c>
      <c r="C3544" t="s">
        <v>92</v>
      </c>
      <c r="D3544" s="29">
        <v>45620</v>
      </c>
      <c r="E3544">
        <v>0</v>
      </c>
      <c r="F3544">
        <v>0</v>
      </c>
      <c r="G3544">
        <v>0</v>
      </c>
      <c r="H3544">
        <v>0</v>
      </c>
      <c r="L3544">
        <v>416.91602</v>
      </c>
      <c r="R3544">
        <v>416.91601800000001</v>
      </c>
      <c r="S3544" t="s">
        <v>204</v>
      </c>
      <c r="T3544" s="247">
        <v>45292.314155092594</v>
      </c>
    </row>
    <row r="3545" spans="1:20" x14ac:dyDescent="0.35">
      <c r="A3545" t="s">
        <v>106</v>
      </c>
      <c r="B3545" t="s">
        <v>107</v>
      </c>
      <c r="C3545" t="s">
        <v>92</v>
      </c>
      <c r="D3545" s="29">
        <v>45621</v>
      </c>
      <c r="E3545">
        <v>0</v>
      </c>
      <c r="F3545">
        <v>0</v>
      </c>
      <c r="G3545">
        <v>0</v>
      </c>
      <c r="H3545">
        <v>0</v>
      </c>
      <c r="L3545">
        <v>416.91602</v>
      </c>
      <c r="R3545">
        <v>416.91601800000001</v>
      </c>
      <c r="S3545" t="s">
        <v>204</v>
      </c>
      <c r="T3545" s="247">
        <v>45292.314166666663</v>
      </c>
    </row>
    <row r="3546" spans="1:20" x14ac:dyDescent="0.35">
      <c r="A3546" t="s">
        <v>106</v>
      </c>
      <c r="B3546" t="s">
        <v>107</v>
      </c>
      <c r="C3546" t="s">
        <v>92</v>
      </c>
      <c r="D3546" s="29">
        <v>45622</v>
      </c>
      <c r="E3546">
        <v>0</v>
      </c>
      <c r="F3546">
        <v>0</v>
      </c>
      <c r="G3546">
        <v>0</v>
      </c>
      <c r="H3546">
        <v>0</v>
      </c>
      <c r="L3546">
        <v>416.91602</v>
      </c>
      <c r="R3546">
        <v>416.91601800000001</v>
      </c>
      <c r="S3546" t="s">
        <v>204</v>
      </c>
      <c r="T3546" s="247">
        <v>45292.314189814817</v>
      </c>
    </row>
    <row r="3547" spans="1:20" x14ac:dyDescent="0.35">
      <c r="A3547" t="s">
        <v>106</v>
      </c>
      <c r="B3547" t="s">
        <v>107</v>
      </c>
      <c r="C3547" t="s">
        <v>92</v>
      </c>
      <c r="D3547" s="29">
        <v>45623</v>
      </c>
      <c r="E3547">
        <v>0</v>
      </c>
      <c r="F3547">
        <v>0</v>
      </c>
      <c r="G3547">
        <v>0</v>
      </c>
      <c r="H3547">
        <v>0</v>
      </c>
      <c r="L3547">
        <v>416.91602</v>
      </c>
      <c r="R3547">
        <v>416.91601800000001</v>
      </c>
      <c r="S3547" t="s">
        <v>204</v>
      </c>
      <c r="T3547" s="247">
        <v>45292.314201388886</v>
      </c>
    </row>
    <row r="3548" spans="1:20" x14ac:dyDescent="0.35">
      <c r="A3548" t="s">
        <v>106</v>
      </c>
      <c r="B3548" t="s">
        <v>107</v>
      </c>
      <c r="C3548" t="s">
        <v>92</v>
      </c>
      <c r="D3548" s="29">
        <v>45624</v>
      </c>
      <c r="E3548">
        <v>0</v>
      </c>
      <c r="F3548">
        <v>0</v>
      </c>
      <c r="G3548">
        <v>0</v>
      </c>
      <c r="H3548">
        <v>0</v>
      </c>
      <c r="L3548">
        <v>416.91602</v>
      </c>
      <c r="R3548">
        <v>416.91601800000001</v>
      </c>
      <c r="S3548" t="s">
        <v>204</v>
      </c>
      <c r="T3548" s="247">
        <v>45292.31422453704</v>
      </c>
    </row>
    <row r="3549" spans="1:20" x14ac:dyDescent="0.35">
      <c r="A3549" t="s">
        <v>106</v>
      </c>
      <c r="B3549" t="s">
        <v>107</v>
      </c>
      <c r="C3549" t="s">
        <v>92</v>
      </c>
      <c r="D3549" s="29">
        <v>45625</v>
      </c>
      <c r="E3549">
        <v>0</v>
      </c>
      <c r="F3549">
        <v>0</v>
      </c>
      <c r="G3549">
        <v>0</v>
      </c>
      <c r="H3549">
        <v>0</v>
      </c>
      <c r="L3549">
        <v>416.91602</v>
      </c>
      <c r="R3549">
        <v>416.91601800000001</v>
      </c>
      <c r="S3549" t="s">
        <v>204</v>
      </c>
      <c r="T3549" s="247">
        <v>45292.314236111109</v>
      </c>
    </row>
    <row r="3550" spans="1:20" x14ac:dyDescent="0.35">
      <c r="A3550" t="s">
        <v>106</v>
      </c>
      <c r="B3550" t="s">
        <v>107</v>
      </c>
      <c r="C3550" t="s">
        <v>92</v>
      </c>
      <c r="D3550" s="29">
        <v>45626</v>
      </c>
      <c r="E3550">
        <v>0</v>
      </c>
      <c r="F3550">
        <v>0</v>
      </c>
      <c r="G3550">
        <v>0</v>
      </c>
      <c r="H3550">
        <v>0</v>
      </c>
      <c r="L3550">
        <v>416.91602</v>
      </c>
      <c r="R3550">
        <v>416.91601800000001</v>
      </c>
      <c r="S3550" t="s">
        <v>204</v>
      </c>
      <c r="T3550" s="247">
        <v>45292.314259259256</v>
      </c>
    </row>
    <row r="3551" spans="1:20" x14ac:dyDescent="0.35">
      <c r="A3551" t="s">
        <v>106</v>
      </c>
      <c r="B3551" t="s">
        <v>107</v>
      </c>
      <c r="C3551" t="s">
        <v>92</v>
      </c>
      <c r="D3551" s="29">
        <v>45627</v>
      </c>
      <c r="E3551">
        <v>0</v>
      </c>
      <c r="F3551">
        <v>0</v>
      </c>
      <c r="G3551">
        <v>0</v>
      </c>
      <c r="H3551">
        <v>0</v>
      </c>
      <c r="L3551">
        <v>416.91602</v>
      </c>
      <c r="R3551">
        <v>416.91601800000001</v>
      </c>
      <c r="S3551" t="s">
        <v>204</v>
      </c>
      <c r="T3551" s="247">
        <v>45323.313564814816</v>
      </c>
    </row>
    <row r="3552" spans="1:20" x14ac:dyDescent="0.35">
      <c r="A3552" t="s">
        <v>106</v>
      </c>
      <c r="B3552" t="s">
        <v>107</v>
      </c>
      <c r="C3552" t="s">
        <v>92</v>
      </c>
      <c r="D3552" s="29">
        <v>45628</v>
      </c>
      <c r="E3552">
        <v>0</v>
      </c>
      <c r="F3552">
        <v>0</v>
      </c>
      <c r="G3552">
        <v>0</v>
      </c>
      <c r="H3552">
        <v>0</v>
      </c>
      <c r="L3552">
        <v>416.91602</v>
      </c>
      <c r="R3552">
        <v>416.91601800000001</v>
      </c>
      <c r="S3552" t="s">
        <v>204</v>
      </c>
      <c r="T3552" s="247">
        <v>45323.313773148147</v>
      </c>
    </row>
    <row r="3553" spans="1:20" x14ac:dyDescent="0.35">
      <c r="A3553" t="s">
        <v>106</v>
      </c>
      <c r="B3553" t="s">
        <v>107</v>
      </c>
      <c r="C3553" t="s">
        <v>92</v>
      </c>
      <c r="D3553" s="29">
        <v>45629</v>
      </c>
      <c r="E3553">
        <v>0</v>
      </c>
      <c r="F3553">
        <v>0</v>
      </c>
      <c r="G3553">
        <v>0</v>
      </c>
      <c r="H3553">
        <v>0</v>
      </c>
      <c r="L3553">
        <v>416.91602</v>
      </c>
      <c r="R3553">
        <v>416.91601800000001</v>
      </c>
      <c r="S3553" t="s">
        <v>204</v>
      </c>
      <c r="T3553" s="247">
        <v>45323.313796296294</v>
      </c>
    </row>
    <row r="3554" spans="1:20" x14ac:dyDescent="0.35">
      <c r="A3554" t="s">
        <v>106</v>
      </c>
      <c r="B3554" t="s">
        <v>107</v>
      </c>
      <c r="C3554" t="s">
        <v>92</v>
      </c>
      <c r="D3554" s="29">
        <v>45630</v>
      </c>
      <c r="E3554">
        <v>0</v>
      </c>
      <c r="F3554">
        <v>0</v>
      </c>
      <c r="G3554">
        <v>0</v>
      </c>
      <c r="H3554">
        <v>0</v>
      </c>
      <c r="L3554">
        <v>416.91602</v>
      </c>
      <c r="R3554">
        <v>416.91601800000001</v>
      </c>
      <c r="S3554" t="s">
        <v>204</v>
      </c>
      <c r="T3554" s="247">
        <v>45323.313819444447</v>
      </c>
    </row>
    <row r="3555" spans="1:20" x14ac:dyDescent="0.35">
      <c r="A3555" t="s">
        <v>106</v>
      </c>
      <c r="B3555" t="s">
        <v>107</v>
      </c>
      <c r="C3555" t="s">
        <v>92</v>
      </c>
      <c r="D3555" s="29">
        <v>45631</v>
      </c>
      <c r="E3555">
        <v>0</v>
      </c>
      <c r="F3555">
        <v>0</v>
      </c>
      <c r="G3555">
        <v>0</v>
      </c>
      <c r="H3555">
        <v>0</v>
      </c>
      <c r="L3555">
        <v>416.91602</v>
      </c>
      <c r="R3555">
        <v>416.91601800000001</v>
      </c>
      <c r="S3555" t="s">
        <v>204</v>
      </c>
      <c r="T3555" s="247">
        <v>45323.313842592594</v>
      </c>
    </row>
    <row r="3556" spans="1:20" x14ac:dyDescent="0.35">
      <c r="A3556" t="s">
        <v>106</v>
      </c>
      <c r="B3556" t="s">
        <v>107</v>
      </c>
      <c r="C3556" t="s">
        <v>92</v>
      </c>
      <c r="D3556" s="29">
        <v>45632</v>
      </c>
      <c r="E3556">
        <v>0</v>
      </c>
      <c r="F3556">
        <v>0</v>
      </c>
      <c r="G3556">
        <v>0</v>
      </c>
      <c r="H3556">
        <v>0</v>
      </c>
      <c r="L3556">
        <v>416.91602</v>
      </c>
      <c r="R3556">
        <v>416.91601800000001</v>
      </c>
      <c r="S3556" t="s">
        <v>204</v>
      </c>
      <c r="T3556" s="247">
        <v>45323.31386574074</v>
      </c>
    </row>
    <row r="3557" spans="1:20" x14ac:dyDescent="0.35">
      <c r="A3557" t="s">
        <v>106</v>
      </c>
      <c r="B3557" t="s">
        <v>107</v>
      </c>
      <c r="C3557" t="s">
        <v>92</v>
      </c>
      <c r="D3557" s="29">
        <v>45633</v>
      </c>
      <c r="E3557">
        <v>0</v>
      </c>
      <c r="F3557">
        <v>0</v>
      </c>
      <c r="G3557">
        <v>0</v>
      </c>
      <c r="H3557">
        <v>0</v>
      </c>
      <c r="L3557">
        <v>416.91602</v>
      </c>
      <c r="R3557">
        <v>416.91601800000001</v>
      </c>
      <c r="S3557" t="s">
        <v>204</v>
      </c>
      <c r="T3557" s="247">
        <v>45323.313877314817</v>
      </c>
    </row>
    <row r="3558" spans="1:20" x14ac:dyDescent="0.35">
      <c r="A3558" t="s">
        <v>106</v>
      </c>
      <c r="B3558" t="s">
        <v>107</v>
      </c>
      <c r="C3558" t="s">
        <v>92</v>
      </c>
      <c r="D3558" s="29">
        <v>45634</v>
      </c>
      <c r="E3558">
        <v>0</v>
      </c>
      <c r="F3558">
        <v>0</v>
      </c>
      <c r="G3558">
        <v>0</v>
      </c>
      <c r="H3558">
        <v>0</v>
      </c>
      <c r="L3558">
        <v>416.91602</v>
      </c>
      <c r="R3558">
        <v>416.91601800000001</v>
      </c>
      <c r="S3558" t="s">
        <v>204</v>
      </c>
      <c r="T3558" s="247">
        <v>45323.31391203704</v>
      </c>
    </row>
    <row r="3559" spans="1:20" x14ac:dyDescent="0.35">
      <c r="A3559" t="s">
        <v>106</v>
      </c>
      <c r="B3559" t="s">
        <v>107</v>
      </c>
      <c r="C3559" t="s">
        <v>92</v>
      </c>
      <c r="D3559" s="29">
        <v>45635</v>
      </c>
      <c r="E3559">
        <v>0</v>
      </c>
      <c r="F3559">
        <v>0</v>
      </c>
      <c r="G3559">
        <v>0</v>
      </c>
      <c r="H3559">
        <v>0</v>
      </c>
      <c r="L3559">
        <v>416.91602</v>
      </c>
      <c r="R3559">
        <v>416.91601800000001</v>
      </c>
      <c r="S3559" t="s">
        <v>204</v>
      </c>
      <c r="T3559" s="247">
        <v>45323.313923611109</v>
      </c>
    </row>
    <row r="3560" spans="1:20" x14ac:dyDescent="0.35">
      <c r="A3560" t="s">
        <v>106</v>
      </c>
      <c r="B3560" t="s">
        <v>107</v>
      </c>
      <c r="C3560" t="s">
        <v>92</v>
      </c>
      <c r="D3560" s="29">
        <v>45636</v>
      </c>
      <c r="E3560">
        <v>0</v>
      </c>
      <c r="F3560">
        <v>0</v>
      </c>
      <c r="G3560">
        <v>0</v>
      </c>
      <c r="H3560">
        <v>0</v>
      </c>
      <c r="L3560">
        <v>416.91602</v>
      </c>
      <c r="R3560">
        <v>416.91601800000001</v>
      </c>
      <c r="S3560" t="s">
        <v>204</v>
      </c>
      <c r="T3560" s="247">
        <v>45323.313958333332</v>
      </c>
    </row>
    <row r="3561" spans="1:20" x14ac:dyDescent="0.35">
      <c r="A3561" t="s">
        <v>106</v>
      </c>
      <c r="B3561" t="s">
        <v>107</v>
      </c>
      <c r="C3561" t="s">
        <v>92</v>
      </c>
      <c r="D3561" s="29">
        <v>45637</v>
      </c>
      <c r="E3561">
        <v>0</v>
      </c>
      <c r="F3561">
        <v>0</v>
      </c>
      <c r="G3561">
        <v>0</v>
      </c>
      <c r="H3561">
        <v>0</v>
      </c>
      <c r="L3561">
        <v>416.91602</v>
      </c>
      <c r="R3561">
        <v>416.91601800000001</v>
      </c>
      <c r="S3561" t="s">
        <v>204</v>
      </c>
      <c r="T3561" s="247">
        <v>45323.314004629632</v>
      </c>
    </row>
    <row r="3562" spans="1:20" x14ac:dyDescent="0.35">
      <c r="A3562" t="s">
        <v>106</v>
      </c>
      <c r="B3562" t="s">
        <v>107</v>
      </c>
      <c r="C3562" t="s">
        <v>92</v>
      </c>
      <c r="D3562" s="29">
        <v>45638</v>
      </c>
      <c r="E3562">
        <v>0</v>
      </c>
      <c r="F3562">
        <v>0</v>
      </c>
      <c r="G3562">
        <v>0</v>
      </c>
      <c r="H3562">
        <v>0</v>
      </c>
      <c r="L3562">
        <v>416.91602</v>
      </c>
      <c r="R3562">
        <v>416.91601800000001</v>
      </c>
      <c r="S3562" t="s">
        <v>204</v>
      </c>
      <c r="T3562" s="247">
        <v>45323.314016203702</v>
      </c>
    </row>
    <row r="3563" spans="1:20" x14ac:dyDescent="0.35">
      <c r="A3563" t="s">
        <v>106</v>
      </c>
      <c r="B3563" t="s">
        <v>107</v>
      </c>
      <c r="C3563" t="s">
        <v>92</v>
      </c>
      <c r="D3563" s="29">
        <v>45639</v>
      </c>
      <c r="E3563">
        <v>0</v>
      </c>
      <c r="F3563">
        <v>0</v>
      </c>
      <c r="G3563">
        <v>0</v>
      </c>
      <c r="H3563">
        <v>0</v>
      </c>
      <c r="L3563">
        <v>416.91602</v>
      </c>
      <c r="R3563">
        <v>416.91601800000001</v>
      </c>
      <c r="S3563" t="s">
        <v>204</v>
      </c>
      <c r="T3563" s="247">
        <v>45323.314027777778</v>
      </c>
    </row>
    <row r="3564" spans="1:20" x14ac:dyDescent="0.35">
      <c r="A3564" t="s">
        <v>106</v>
      </c>
      <c r="B3564" t="s">
        <v>107</v>
      </c>
      <c r="C3564" t="s">
        <v>92</v>
      </c>
      <c r="D3564" s="29">
        <v>45640</v>
      </c>
      <c r="E3564">
        <v>0</v>
      </c>
      <c r="F3564">
        <v>0</v>
      </c>
      <c r="G3564">
        <v>0</v>
      </c>
      <c r="H3564">
        <v>0</v>
      </c>
      <c r="L3564">
        <v>416.91602</v>
      </c>
      <c r="R3564">
        <v>416.91601800000001</v>
      </c>
      <c r="S3564" t="s">
        <v>204</v>
      </c>
      <c r="T3564" s="247">
        <v>45323.314039351855</v>
      </c>
    </row>
    <row r="3565" spans="1:20" x14ac:dyDescent="0.35">
      <c r="A3565" t="s">
        <v>106</v>
      </c>
      <c r="B3565" t="s">
        <v>107</v>
      </c>
      <c r="C3565" t="s">
        <v>92</v>
      </c>
      <c r="D3565" s="29">
        <v>45641</v>
      </c>
      <c r="E3565">
        <v>0</v>
      </c>
      <c r="F3565">
        <v>0</v>
      </c>
      <c r="G3565">
        <v>0</v>
      </c>
      <c r="H3565">
        <v>0</v>
      </c>
      <c r="L3565">
        <v>416.91602</v>
      </c>
      <c r="R3565">
        <v>416.91601800000001</v>
      </c>
      <c r="S3565" t="s">
        <v>204</v>
      </c>
      <c r="T3565" s="247">
        <v>45323.314050925925</v>
      </c>
    </row>
    <row r="3566" spans="1:20" x14ac:dyDescent="0.35">
      <c r="A3566" t="s">
        <v>106</v>
      </c>
      <c r="B3566" t="s">
        <v>107</v>
      </c>
      <c r="C3566" t="s">
        <v>92</v>
      </c>
      <c r="D3566" s="29">
        <v>45642</v>
      </c>
      <c r="E3566">
        <v>0</v>
      </c>
      <c r="F3566">
        <v>0</v>
      </c>
      <c r="G3566">
        <v>0</v>
      </c>
      <c r="H3566">
        <v>0</v>
      </c>
      <c r="L3566">
        <v>416.91602</v>
      </c>
      <c r="R3566">
        <v>416.91601800000001</v>
      </c>
      <c r="S3566" t="s">
        <v>204</v>
      </c>
      <c r="T3566" s="247">
        <v>45323.314062500001</v>
      </c>
    </row>
    <row r="3567" spans="1:20" x14ac:dyDescent="0.35">
      <c r="A3567" t="s">
        <v>106</v>
      </c>
      <c r="B3567" t="s">
        <v>107</v>
      </c>
      <c r="C3567" t="s">
        <v>92</v>
      </c>
      <c r="D3567" s="29">
        <v>45643</v>
      </c>
      <c r="E3567">
        <v>0</v>
      </c>
      <c r="F3567">
        <v>0</v>
      </c>
      <c r="G3567">
        <v>0</v>
      </c>
      <c r="H3567">
        <v>0</v>
      </c>
      <c r="L3567">
        <v>416.91602</v>
      </c>
      <c r="R3567">
        <v>416.91601800000001</v>
      </c>
      <c r="S3567" t="s">
        <v>204</v>
      </c>
      <c r="T3567" s="247">
        <v>45323.314074074071</v>
      </c>
    </row>
    <row r="3568" spans="1:20" x14ac:dyDescent="0.35">
      <c r="A3568" t="s">
        <v>106</v>
      </c>
      <c r="B3568" t="s">
        <v>107</v>
      </c>
      <c r="C3568" t="s">
        <v>92</v>
      </c>
      <c r="D3568" s="29">
        <v>45644</v>
      </c>
      <c r="E3568">
        <v>0</v>
      </c>
      <c r="F3568">
        <v>0</v>
      </c>
      <c r="G3568">
        <v>0</v>
      </c>
      <c r="H3568">
        <v>0</v>
      </c>
      <c r="L3568">
        <v>416.91602</v>
      </c>
      <c r="R3568">
        <v>416.91601800000001</v>
      </c>
      <c r="S3568" t="s">
        <v>204</v>
      </c>
      <c r="T3568" s="247">
        <v>45323.314085648148</v>
      </c>
    </row>
    <row r="3569" spans="1:20" x14ac:dyDescent="0.35">
      <c r="A3569" t="s">
        <v>106</v>
      </c>
      <c r="B3569" t="s">
        <v>107</v>
      </c>
      <c r="C3569" t="s">
        <v>92</v>
      </c>
      <c r="D3569" s="29">
        <v>45645</v>
      </c>
      <c r="E3569">
        <v>0</v>
      </c>
      <c r="F3569">
        <v>0</v>
      </c>
      <c r="G3569">
        <v>0</v>
      </c>
      <c r="H3569">
        <v>0</v>
      </c>
      <c r="L3569">
        <v>416.91602</v>
      </c>
      <c r="R3569">
        <v>416.91601800000001</v>
      </c>
      <c r="S3569" t="s">
        <v>204</v>
      </c>
      <c r="T3569" s="247">
        <v>45323.314097222225</v>
      </c>
    </row>
    <row r="3570" spans="1:20" x14ac:dyDescent="0.35">
      <c r="A3570" t="s">
        <v>106</v>
      </c>
      <c r="B3570" t="s">
        <v>107</v>
      </c>
      <c r="C3570" t="s">
        <v>92</v>
      </c>
      <c r="D3570" s="29">
        <v>45646</v>
      </c>
      <c r="E3570">
        <v>0</v>
      </c>
      <c r="F3570">
        <v>0</v>
      </c>
      <c r="G3570">
        <v>0</v>
      </c>
      <c r="H3570">
        <v>0</v>
      </c>
      <c r="L3570">
        <v>416.91602</v>
      </c>
      <c r="R3570">
        <v>416.91601800000001</v>
      </c>
      <c r="S3570" t="s">
        <v>204</v>
      </c>
      <c r="T3570" s="247">
        <v>45323.314108796294</v>
      </c>
    </row>
    <row r="3571" spans="1:20" x14ac:dyDescent="0.35">
      <c r="A3571" t="s">
        <v>106</v>
      </c>
      <c r="B3571" t="s">
        <v>107</v>
      </c>
      <c r="C3571" t="s">
        <v>92</v>
      </c>
      <c r="D3571" s="29">
        <v>45647</v>
      </c>
      <c r="E3571">
        <v>0</v>
      </c>
      <c r="F3571">
        <v>0</v>
      </c>
      <c r="G3571">
        <v>0</v>
      </c>
      <c r="H3571">
        <v>0</v>
      </c>
      <c r="L3571">
        <v>416.91602</v>
      </c>
      <c r="R3571">
        <v>416.91601800000001</v>
      </c>
      <c r="S3571" t="s">
        <v>204</v>
      </c>
      <c r="T3571" s="247">
        <v>45323.314120370371</v>
      </c>
    </row>
    <row r="3572" spans="1:20" x14ac:dyDescent="0.35">
      <c r="A3572" t="s">
        <v>106</v>
      </c>
      <c r="B3572" t="s">
        <v>107</v>
      </c>
      <c r="C3572" t="s">
        <v>92</v>
      </c>
      <c r="D3572" s="29">
        <v>45648</v>
      </c>
      <c r="E3572">
        <v>0</v>
      </c>
      <c r="F3572">
        <v>0</v>
      </c>
      <c r="G3572">
        <v>0</v>
      </c>
      <c r="H3572">
        <v>0</v>
      </c>
      <c r="L3572">
        <v>416.91602</v>
      </c>
      <c r="R3572">
        <v>416.91601800000001</v>
      </c>
      <c r="S3572" t="s">
        <v>204</v>
      </c>
      <c r="T3572" s="247">
        <v>45323.314131944448</v>
      </c>
    </row>
    <row r="3573" spans="1:20" x14ac:dyDescent="0.35">
      <c r="A3573" t="s">
        <v>106</v>
      </c>
      <c r="B3573" t="s">
        <v>107</v>
      </c>
      <c r="C3573" t="s">
        <v>92</v>
      </c>
      <c r="D3573" s="29">
        <v>45649</v>
      </c>
      <c r="E3573">
        <v>0</v>
      </c>
      <c r="F3573">
        <v>0</v>
      </c>
      <c r="G3573">
        <v>0</v>
      </c>
      <c r="H3573">
        <v>0</v>
      </c>
      <c r="L3573">
        <v>416.91602</v>
      </c>
      <c r="R3573">
        <v>416.91601800000001</v>
      </c>
      <c r="S3573" t="s">
        <v>204</v>
      </c>
      <c r="T3573" s="247">
        <v>45323.314143518517</v>
      </c>
    </row>
    <row r="3574" spans="1:20" x14ac:dyDescent="0.35">
      <c r="A3574" t="s">
        <v>106</v>
      </c>
      <c r="B3574" t="s">
        <v>107</v>
      </c>
      <c r="C3574" t="s">
        <v>92</v>
      </c>
      <c r="D3574" s="29">
        <v>45650</v>
      </c>
      <c r="E3574">
        <v>0</v>
      </c>
      <c r="F3574">
        <v>0</v>
      </c>
      <c r="G3574">
        <v>0</v>
      </c>
      <c r="H3574">
        <v>0</v>
      </c>
      <c r="L3574">
        <v>416.91602</v>
      </c>
      <c r="R3574">
        <v>416.91601800000001</v>
      </c>
      <c r="S3574" t="s">
        <v>204</v>
      </c>
      <c r="T3574" s="247">
        <v>45323.314155092594</v>
      </c>
    </row>
    <row r="3575" spans="1:20" x14ac:dyDescent="0.35">
      <c r="A3575" t="s">
        <v>106</v>
      </c>
      <c r="B3575" t="s">
        <v>107</v>
      </c>
      <c r="C3575" t="s">
        <v>92</v>
      </c>
      <c r="D3575" s="29">
        <v>45651</v>
      </c>
      <c r="E3575">
        <v>0</v>
      </c>
      <c r="F3575">
        <v>0</v>
      </c>
      <c r="G3575">
        <v>0</v>
      </c>
      <c r="H3575">
        <v>0</v>
      </c>
      <c r="L3575">
        <v>416.91602</v>
      </c>
      <c r="R3575">
        <v>416.91601800000001</v>
      </c>
      <c r="S3575" t="s">
        <v>204</v>
      </c>
      <c r="T3575" s="247">
        <v>45323.314166666663</v>
      </c>
    </row>
    <row r="3576" spans="1:20" x14ac:dyDescent="0.35">
      <c r="A3576" t="s">
        <v>106</v>
      </c>
      <c r="B3576" t="s">
        <v>107</v>
      </c>
      <c r="C3576" t="s">
        <v>92</v>
      </c>
      <c r="D3576" s="29">
        <v>45652</v>
      </c>
      <c r="E3576">
        <v>0</v>
      </c>
      <c r="F3576">
        <v>0</v>
      </c>
      <c r="G3576">
        <v>0</v>
      </c>
      <c r="H3576">
        <v>0</v>
      </c>
      <c r="L3576">
        <v>416.91602</v>
      </c>
      <c r="R3576">
        <v>416.91601800000001</v>
      </c>
      <c r="S3576" t="s">
        <v>204</v>
      </c>
      <c r="T3576" s="247">
        <v>45323.31417824074</v>
      </c>
    </row>
    <row r="3577" spans="1:20" x14ac:dyDescent="0.35">
      <c r="A3577" t="s">
        <v>106</v>
      </c>
      <c r="B3577" t="s">
        <v>107</v>
      </c>
      <c r="C3577" t="s">
        <v>92</v>
      </c>
      <c r="D3577" s="29">
        <v>45653</v>
      </c>
      <c r="E3577">
        <v>0</v>
      </c>
      <c r="F3577">
        <v>0</v>
      </c>
      <c r="G3577">
        <v>0</v>
      </c>
      <c r="H3577">
        <v>0</v>
      </c>
      <c r="L3577">
        <v>416.91602</v>
      </c>
      <c r="R3577">
        <v>416.91601800000001</v>
      </c>
      <c r="S3577" t="s">
        <v>204</v>
      </c>
      <c r="T3577" s="247">
        <v>45323.314189814817</v>
      </c>
    </row>
    <row r="3578" spans="1:20" x14ac:dyDescent="0.35">
      <c r="A3578" t="s">
        <v>106</v>
      </c>
      <c r="B3578" t="s">
        <v>107</v>
      </c>
      <c r="C3578" t="s">
        <v>92</v>
      </c>
      <c r="D3578" s="29">
        <v>45654</v>
      </c>
      <c r="E3578">
        <v>0</v>
      </c>
      <c r="F3578">
        <v>0</v>
      </c>
      <c r="G3578">
        <v>0</v>
      </c>
      <c r="H3578">
        <v>0</v>
      </c>
      <c r="L3578">
        <v>416.91602</v>
      </c>
      <c r="R3578">
        <v>416.91601800000001</v>
      </c>
      <c r="S3578" t="s">
        <v>204</v>
      </c>
      <c r="T3578" s="247">
        <v>45323.314201388886</v>
      </c>
    </row>
    <row r="3579" spans="1:20" x14ac:dyDescent="0.35">
      <c r="A3579" t="s">
        <v>106</v>
      </c>
      <c r="B3579" t="s">
        <v>107</v>
      </c>
      <c r="C3579" t="s">
        <v>92</v>
      </c>
      <c r="D3579" s="29">
        <v>45655</v>
      </c>
      <c r="E3579">
        <v>0</v>
      </c>
      <c r="F3579">
        <v>0</v>
      </c>
      <c r="G3579">
        <v>0</v>
      </c>
      <c r="H3579">
        <v>0</v>
      </c>
      <c r="L3579">
        <v>416.91602</v>
      </c>
      <c r="R3579">
        <v>416.91601800000001</v>
      </c>
      <c r="S3579" t="s">
        <v>204</v>
      </c>
      <c r="T3579" s="247">
        <v>45323.314212962963</v>
      </c>
    </row>
    <row r="3580" spans="1:20" x14ac:dyDescent="0.35">
      <c r="A3580" t="s">
        <v>106</v>
      </c>
      <c r="B3580" t="s">
        <v>107</v>
      </c>
      <c r="C3580" t="s">
        <v>92</v>
      </c>
      <c r="D3580" s="29">
        <v>45656</v>
      </c>
      <c r="E3580">
        <v>0</v>
      </c>
      <c r="F3580">
        <v>0</v>
      </c>
      <c r="G3580">
        <v>0</v>
      </c>
      <c r="H3580">
        <v>0</v>
      </c>
      <c r="L3580">
        <v>416.91602</v>
      </c>
      <c r="R3580">
        <v>416.91601800000001</v>
      </c>
      <c r="S3580" t="s">
        <v>204</v>
      </c>
      <c r="T3580" s="247">
        <v>45323.31422453704</v>
      </c>
    </row>
    <row r="3581" spans="1:20" x14ac:dyDescent="0.35">
      <c r="A3581" t="s">
        <v>106</v>
      </c>
      <c r="B3581" t="s">
        <v>107</v>
      </c>
      <c r="C3581" t="s">
        <v>92</v>
      </c>
      <c r="D3581" s="29">
        <v>45657</v>
      </c>
      <c r="E3581">
        <v>0</v>
      </c>
      <c r="F3581">
        <v>0</v>
      </c>
      <c r="G3581">
        <v>0</v>
      </c>
      <c r="H3581">
        <v>0</v>
      </c>
      <c r="L3581">
        <v>416.91602</v>
      </c>
      <c r="R3581">
        <v>416.91601800000001</v>
      </c>
      <c r="S3581" t="s">
        <v>204</v>
      </c>
      <c r="T3581" s="247">
        <v>45323.314236111109</v>
      </c>
    </row>
    <row r="3582" spans="1:20" x14ac:dyDescent="0.35">
      <c r="A3582" t="s">
        <v>108</v>
      </c>
      <c r="B3582" t="s">
        <v>109</v>
      </c>
      <c r="C3582" t="s">
        <v>92</v>
      </c>
      <c r="D3582" s="29">
        <v>45383</v>
      </c>
      <c r="E3582">
        <v>0</v>
      </c>
      <c r="F3582">
        <v>0</v>
      </c>
      <c r="G3582">
        <v>0</v>
      </c>
      <c r="H3582">
        <v>0</v>
      </c>
      <c r="L3582">
        <v>360.06383399999999</v>
      </c>
      <c r="R3582">
        <v>360.06383399999999</v>
      </c>
      <c r="S3582" t="s">
        <v>204</v>
      </c>
      <c r="T3582" s="247">
        <v>45302.333680555559</v>
      </c>
    </row>
    <row r="3583" spans="1:20" x14ac:dyDescent="0.35">
      <c r="A3583" t="s">
        <v>108</v>
      </c>
      <c r="B3583" t="s">
        <v>109</v>
      </c>
      <c r="C3583" t="s">
        <v>92</v>
      </c>
      <c r="D3583" s="29">
        <v>45384</v>
      </c>
      <c r="E3583">
        <v>0</v>
      </c>
      <c r="F3583">
        <v>0</v>
      </c>
      <c r="G3583">
        <v>0</v>
      </c>
      <c r="H3583">
        <v>0</v>
      </c>
      <c r="L3583">
        <v>360.06383399999999</v>
      </c>
      <c r="R3583">
        <v>360.06383399999999</v>
      </c>
      <c r="S3583" t="s">
        <v>204</v>
      </c>
      <c r="T3583" s="247">
        <v>45302.333692129629</v>
      </c>
    </row>
    <row r="3584" spans="1:20" x14ac:dyDescent="0.35">
      <c r="A3584" t="s">
        <v>108</v>
      </c>
      <c r="B3584" t="s">
        <v>109</v>
      </c>
      <c r="C3584" t="s">
        <v>92</v>
      </c>
      <c r="D3584" s="29">
        <v>45385</v>
      </c>
      <c r="E3584">
        <v>0</v>
      </c>
      <c r="F3584">
        <v>0</v>
      </c>
      <c r="G3584">
        <v>0</v>
      </c>
      <c r="H3584">
        <v>0</v>
      </c>
      <c r="L3584">
        <v>360.06383399999999</v>
      </c>
      <c r="R3584">
        <v>360.06383399999999</v>
      </c>
      <c r="S3584" t="s">
        <v>204</v>
      </c>
      <c r="T3584" s="247">
        <v>45302.333692129629</v>
      </c>
    </row>
    <row r="3585" spans="1:20" x14ac:dyDescent="0.35">
      <c r="A3585" t="s">
        <v>108</v>
      </c>
      <c r="B3585" t="s">
        <v>109</v>
      </c>
      <c r="C3585" t="s">
        <v>92</v>
      </c>
      <c r="D3585" s="29">
        <v>45386</v>
      </c>
      <c r="E3585">
        <v>0</v>
      </c>
      <c r="F3585">
        <v>0</v>
      </c>
      <c r="G3585">
        <v>0</v>
      </c>
      <c r="H3585">
        <v>0</v>
      </c>
      <c r="L3585">
        <v>360.06383399999999</v>
      </c>
      <c r="R3585">
        <v>360.06383399999999</v>
      </c>
      <c r="S3585" t="s">
        <v>204</v>
      </c>
      <c r="T3585" s="247">
        <v>45302.333680555559</v>
      </c>
    </row>
    <row r="3586" spans="1:20" x14ac:dyDescent="0.35">
      <c r="A3586" t="s">
        <v>108</v>
      </c>
      <c r="B3586" t="s">
        <v>109</v>
      </c>
      <c r="C3586" t="s">
        <v>92</v>
      </c>
      <c r="D3586" s="29">
        <v>45387</v>
      </c>
      <c r="E3586">
        <v>0</v>
      </c>
      <c r="F3586">
        <v>0</v>
      </c>
      <c r="G3586">
        <v>0</v>
      </c>
      <c r="H3586">
        <v>0</v>
      </c>
      <c r="L3586">
        <v>360.06383399999999</v>
      </c>
      <c r="R3586">
        <v>360.06383399999999</v>
      </c>
      <c r="S3586" t="s">
        <v>204</v>
      </c>
      <c r="T3586" s="247">
        <v>45302.333680555559</v>
      </c>
    </row>
    <row r="3587" spans="1:20" x14ac:dyDescent="0.35">
      <c r="A3587" t="s">
        <v>108</v>
      </c>
      <c r="B3587" t="s">
        <v>109</v>
      </c>
      <c r="C3587" t="s">
        <v>92</v>
      </c>
      <c r="D3587" s="29">
        <v>45388</v>
      </c>
      <c r="E3587">
        <v>0</v>
      </c>
      <c r="F3587">
        <v>0</v>
      </c>
      <c r="G3587">
        <v>0</v>
      </c>
      <c r="H3587">
        <v>0</v>
      </c>
      <c r="L3587">
        <v>360.06383399999999</v>
      </c>
      <c r="R3587">
        <v>360.06383399999999</v>
      </c>
      <c r="S3587" t="s">
        <v>204</v>
      </c>
      <c r="T3587" s="247">
        <v>45302.333680555559</v>
      </c>
    </row>
    <row r="3588" spans="1:20" x14ac:dyDescent="0.35">
      <c r="A3588" t="s">
        <v>108</v>
      </c>
      <c r="B3588" t="s">
        <v>109</v>
      </c>
      <c r="C3588" t="s">
        <v>92</v>
      </c>
      <c r="D3588" s="29">
        <v>45389</v>
      </c>
      <c r="E3588">
        <v>0</v>
      </c>
      <c r="F3588">
        <v>0</v>
      </c>
      <c r="G3588">
        <v>0</v>
      </c>
      <c r="H3588">
        <v>0</v>
      </c>
      <c r="L3588">
        <v>360.06383399999999</v>
      </c>
      <c r="R3588">
        <v>360.06383399999999</v>
      </c>
      <c r="S3588" t="s">
        <v>204</v>
      </c>
      <c r="T3588" s="247">
        <v>45302.333692129629</v>
      </c>
    </row>
    <row r="3589" spans="1:20" x14ac:dyDescent="0.35">
      <c r="A3589" t="s">
        <v>108</v>
      </c>
      <c r="B3589" t="s">
        <v>109</v>
      </c>
      <c r="C3589" t="s">
        <v>92</v>
      </c>
      <c r="D3589" s="29">
        <v>45390</v>
      </c>
      <c r="E3589">
        <v>0</v>
      </c>
      <c r="F3589">
        <v>0</v>
      </c>
      <c r="G3589">
        <v>0</v>
      </c>
      <c r="H3589">
        <v>0</v>
      </c>
      <c r="L3589">
        <v>360.06383399999999</v>
      </c>
      <c r="R3589">
        <v>360.06383399999999</v>
      </c>
      <c r="S3589" t="s">
        <v>204</v>
      </c>
      <c r="T3589" s="247">
        <v>45302.333680555559</v>
      </c>
    </row>
    <row r="3590" spans="1:20" x14ac:dyDescent="0.35">
      <c r="A3590" t="s">
        <v>108</v>
      </c>
      <c r="B3590" t="s">
        <v>109</v>
      </c>
      <c r="C3590" t="s">
        <v>92</v>
      </c>
      <c r="D3590" s="29">
        <v>45391</v>
      </c>
      <c r="E3590">
        <v>0</v>
      </c>
      <c r="F3590">
        <v>0</v>
      </c>
      <c r="G3590">
        <v>0</v>
      </c>
      <c r="H3590">
        <v>0</v>
      </c>
      <c r="L3590">
        <v>360.06383399999999</v>
      </c>
      <c r="R3590">
        <v>360.06383399999999</v>
      </c>
      <c r="S3590" t="s">
        <v>204</v>
      </c>
      <c r="T3590" s="247">
        <v>45302.333680555559</v>
      </c>
    </row>
    <row r="3591" spans="1:20" x14ac:dyDescent="0.35">
      <c r="A3591" t="s">
        <v>108</v>
      </c>
      <c r="B3591" t="s">
        <v>109</v>
      </c>
      <c r="C3591" t="s">
        <v>92</v>
      </c>
      <c r="D3591" s="29">
        <v>45392</v>
      </c>
      <c r="E3591">
        <v>0</v>
      </c>
      <c r="F3591">
        <v>0</v>
      </c>
      <c r="G3591">
        <v>0</v>
      </c>
      <c r="H3591">
        <v>0</v>
      </c>
      <c r="L3591">
        <v>360.06383399999999</v>
      </c>
      <c r="R3591">
        <v>360.06383399999999</v>
      </c>
      <c r="S3591" t="s">
        <v>204</v>
      </c>
      <c r="T3591" s="247">
        <v>45302.333680555559</v>
      </c>
    </row>
    <row r="3592" spans="1:20" x14ac:dyDescent="0.35">
      <c r="A3592" t="s">
        <v>108</v>
      </c>
      <c r="B3592" t="s">
        <v>109</v>
      </c>
      <c r="C3592" t="s">
        <v>92</v>
      </c>
      <c r="D3592" s="29">
        <v>45393</v>
      </c>
      <c r="E3592">
        <v>0</v>
      </c>
      <c r="F3592">
        <v>0</v>
      </c>
      <c r="G3592">
        <v>0</v>
      </c>
      <c r="H3592">
        <v>0</v>
      </c>
      <c r="L3592">
        <v>360.06383399999999</v>
      </c>
      <c r="R3592">
        <v>360.06383399999999</v>
      </c>
      <c r="S3592" t="s">
        <v>204</v>
      </c>
      <c r="T3592" s="247">
        <v>45302.333680555559</v>
      </c>
    </row>
    <row r="3593" spans="1:20" x14ac:dyDescent="0.35">
      <c r="A3593" t="s">
        <v>108</v>
      </c>
      <c r="B3593" t="s">
        <v>109</v>
      </c>
      <c r="C3593" t="s">
        <v>92</v>
      </c>
      <c r="D3593" s="29">
        <v>45394</v>
      </c>
      <c r="E3593">
        <v>0</v>
      </c>
      <c r="F3593">
        <v>0</v>
      </c>
      <c r="G3593">
        <v>0</v>
      </c>
      <c r="H3593">
        <v>0</v>
      </c>
      <c r="L3593">
        <v>360.06383399999999</v>
      </c>
      <c r="R3593">
        <v>360.06383399999999</v>
      </c>
      <c r="S3593" t="s">
        <v>204</v>
      </c>
      <c r="T3593" s="247">
        <v>45302.333680555559</v>
      </c>
    </row>
    <row r="3594" spans="1:20" x14ac:dyDescent="0.35">
      <c r="A3594" t="s">
        <v>108</v>
      </c>
      <c r="B3594" t="s">
        <v>109</v>
      </c>
      <c r="C3594" t="s">
        <v>92</v>
      </c>
      <c r="D3594" s="29">
        <v>45395</v>
      </c>
      <c r="E3594">
        <v>0</v>
      </c>
      <c r="F3594">
        <v>0</v>
      </c>
      <c r="G3594">
        <v>0</v>
      </c>
      <c r="H3594">
        <v>0</v>
      </c>
      <c r="L3594">
        <v>360.06383399999999</v>
      </c>
      <c r="R3594">
        <v>360.06383399999999</v>
      </c>
      <c r="S3594" t="s">
        <v>204</v>
      </c>
      <c r="T3594" s="247">
        <v>45302.333692129629</v>
      </c>
    </row>
    <row r="3595" spans="1:20" x14ac:dyDescent="0.35">
      <c r="A3595" t="s">
        <v>108</v>
      </c>
      <c r="B3595" t="s">
        <v>109</v>
      </c>
      <c r="C3595" t="s">
        <v>92</v>
      </c>
      <c r="D3595" s="29">
        <v>45396</v>
      </c>
      <c r="E3595">
        <v>0</v>
      </c>
      <c r="F3595">
        <v>0</v>
      </c>
      <c r="G3595">
        <v>0</v>
      </c>
      <c r="H3595">
        <v>0</v>
      </c>
      <c r="L3595">
        <v>360.06383399999999</v>
      </c>
      <c r="R3595">
        <v>360.06383399999999</v>
      </c>
      <c r="S3595" t="s">
        <v>204</v>
      </c>
      <c r="T3595" s="247">
        <v>45302.333692129629</v>
      </c>
    </row>
    <row r="3596" spans="1:20" x14ac:dyDescent="0.35">
      <c r="A3596" t="s">
        <v>108</v>
      </c>
      <c r="B3596" t="s">
        <v>109</v>
      </c>
      <c r="C3596" t="s">
        <v>92</v>
      </c>
      <c r="D3596" s="29">
        <v>45397</v>
      </c>
      <c r="E3596">
        <v>0</v>
      </c>
      <c r="F3596">
        <v>0</v>
      </c>
      <c r="G3596">
        <v>0</v>
      </c>
      <c r="H3596">
        <v>0</v>
      </c>
      <c r="L3596">
        <v>360.06383399999999</v>
      </c>
      <c r="R3596">
        <v>360.06383399999999</v>
      </c>
      <c r="S3596" t="s">
        <v>204</v>
      </c>
      <c r="T3596" s="247">
        <v>45302.333692129629</v>
      </c>
    </row>
    <row r="3597" spans="1:20" x14ac:dyDescent="0.35">
      <c r="A3597" t="s">
        <v>108</v>
      </c>
      <c r="B3597" t="s">
        <v>109</v>
      </c>
      <c r="C3597" t="s">
        <v>92</v>
      </c>
      <c r="D3597" s="29">
        <v>45398</v>
      </c>
      <c r="E3597">
        <v>0.20849999999999999</v>
      </c>
      <c r="F3597">
        <v>0.20849999999999999</v>
      </c>
      <c r="G3597">
        <v>0.20849999999999999</v>
      </c>
      <c r="H3597">
        <v>0.20849999999999999</v>
      </c>
      <c r="J3597">
        <v>285</v>
      </c>
      <c r="K3597">
        <v>285</v>
      </c>
      <c r="L3597">
        <v>360.06383399999999</v>
      </c>
      <c r="R3597">
        <v>360.06383399999999</v>
      </c>
      <c r="S3597" t="s">
        <v>204</v>
      </c>
      <c r="T3597" s="247">
        <v>45302.333692129629</v>
      </c>
    </row>
    <row r="3598" spans="1:20" x14ac:dyDescent="0.35">
      <c r="A3598" t="s">
        <v>108</v>
      </c>
      <c r="B3598" t="s">
        <v>109</v>
      </c>
      <c r="C3598" t="s">
        <v>92</v>
      </c>
      <c r="D3598" s="29">
        <v>45399</v>
      </c>
      <c r="E3598">
        <v>0.20849999999999999</v>
      </c>
      <c r="F3598">
        <v>0.20849999999999999</v>
      </c>
      <c r="G3598">
        <v>0.20849999999999999</v>
      </c>
      <c r="H3598">
        <v>0.20849999999999999</v>
      </c>
      <c r="J3598">
        <v>285</v>
      </c>
      <c r="K3598">
        <v>285</v>
      </c>
      <c r="L3598">
        <v>360.06383399999999</v>
      </c>
      <c r="R3598">
        <v>360.06383399999999</v>
      </c>
      <c r="S3598" t="s">
        <v>204</v>
      </c>
      <c r="T3598" s="247">
        <v>45302.333692129629</v>
      </c>
    </row>
    <row r="3599" spans="1:20" x14ac:dyDescent="0.35">
      <c r="A3599" t="s">
        <v>108</v>
      </c>
      <c r="B3599" t="s">
        <v>109</v>
      </c>
      <c r="C3599" t="s">
        <v>92</v>
      </c>
      <c r="D3599" s="29">
        <v>45400</v>
      </c>
      <c r="E3599">
        <v>0.20849999999999999</v>
      </c>
      <c r="F3599">
        <v>0.20849999999999999</v>
      </c>
      <c r="G3599">
        <v>0.20849999999999999</v>
      </c>
      <c r="H3599">
        <v>0.20849999999999999</v>
      </c>
      <c r="J3599">
        <v>285</v>
      </c>
      <c r="K3599">
        <v>285</v>
      </c>
      <c r="L3599">
        <v>360.06383399999999</v>
      </c>
      <c r="R3599">
        <v>360.06383399999999</v>
      </c>
      <c r="S3599" t="s">
        <v>204</v>
      </c>
      <c r="T3599" s="247">
        <v>45302.333692129629</v>
      </c>
    </row>
    <row r="3600" spans="1:20" x14ac:dyDescent="0.35">
      <c r="A3600" t="s">
        <v>108</v>
      </c>
      <c r="B3600" t="s">
        <v>109</v>
      </c>
      <c r="C3600" t="s">
        <v>92</v>
      </c>
      <c r="D3600" s="29">
        <v>45401</v>
      </c>
      <c r="E3600">
        <v>0</v>
      </c>
      <c r="F3600">
        <v>0</v>
      </c>
      <c r="G3600">
        <v>0</v>
      </c>
      <c r="H3600">
        <v>0</v>
      </c>
      <c r="L3600">
        <v>360.06383399999999</v>
      </c>
      <c r="R3600">
        <v>360.06383399999999</v>
      </c>
      <c r="S3600" t="s">
        <v>204</v>
      </c>
      <c r="T3600" s="247">
        <v>45302.333692129629</v>
      </c>
    </row>
    <row r="3601" spans="1:20" x14ac:dyDescent="0.35">
      <c r="A3601" t="s">
        <v>108</v>
      </c>
      <c r="B3601" t="s">
        <v>109</v>
      </c>
      <c r="C3601" t="s">
        <v>92</v>
      </c>
      <c r="D3601" s="29">
        <v>45402</v>
      </c>
      <c r="E3601">
        <v>0</v>
      </c>
      <c r="F3601">
        <v>0</v>
      </c>
      <c r="G3601">
        <v>0</v>
      </c>
      <c r="H3601">
        <v>0</v>
      </c>
      <c r="L3601">
        <v>360.06383399999999</v>
      </c>
      <c r="R3601">
        <v>360.06383399999999</v>
      </c>
      <c r="S3601" t="s">
        <v>204</v>
      </c>
      <c r="T3601" s="247">
        <v>45302.333692129629</v>
      </c>
    </row>
    <row r="3602" spans="1:20" x14ac:dyDescent="0.35">
      <c r="A3602" t="s">
        <v>108</v>
      </c>
      <c r="B3602" t="s">
        <v>109</v>
      </c>
      <c r="C3602" t="s">
        <v>92</v>
      </c>
      <c r="D3602" s="29">
        <v>45403</v>
      </c>
      <c r="E3602">
        <v>0</v>
      </c>
      <c r="F3602">
        <v>0</v>
      </c>
      <c r="G3602">
        <v>0</v>
      </c>
      <c r="H3602">
        <v>0</v>
      </c>
      <c r="L3602">
        <v>360.06383399999999</v>
      </c>
      <c r="R3602">
        <v>360.06383399999999</v>
      </c>
      <c r="S3602" t="s">
        <v>204</v>
      </c>
      <c r="T3602" s="247">
        <v>45302.333692129629</v>
      </c>
    </row>
    <row r="3603" spans="1:20" x14ac:dyDescent="0.35">
      <c r="A3603" t="s">
        <v>108</v>
      </c>
      <c r="B3603" t="s">
        <v>109</v>
      </c>
      <c r="C3603" t="s">
        <v>92</v>
      </c>
      <c r="D3603" s="29">
        <v>45404</v>
      </c>
      <c r="E3603">
        <v>0</v>
      </c>
      <c r="F3603">
        <v>0</v>
      </c>
      <c r="G3603">
        <v>0</v>
      </c>
      <c r="H3603">
        <v>0</v>
      </c>
      <c r="L3603">
        <v>360.06383399999999</v>
      </c>
      <c r="R3603">
        <v>360.06383399999999</v>
      </c>
      <c r="S3603" t="s">
        <v>204</v>
      </c>
      <c r="T3603" s="247">
        <v>45302.333692129629</v>
      </c>
    </row>
    <row r="3604" spans="1:20" x14ac:dyDescent="0.35">
      <c r="A3604" t="s">
        <v>108</v>
      </c>
      <c r="B3604" t="s">
        <v>109</v>
      </c>
      <c r="C3604" t="s">
        <v>92</v>
      </c>
      <c r="D3604" s="29">
        <v>45405</v>
      </c>
      <c r="E3604">
        <v>0</v>
      </c>
      <c r="F3604">
        <v>0</v>
      </c>
      <c r="G3604">
        <v>0</v>
      </c>
      <c r="H3604">
        <v>0</v>
      </c>
      <c r="L3604">
        <v>360.06383399999999</v>
      </c>
      <c r="R3604">
        <v>360.06383399999999</v>
      </c>
      <c r="S3604" t="s">
        <v>204</v>
      </c>
      <c r="T3604" s="247">
        <v>45302.333692129629</v>
      </c>
    </row>
    <row r="3605" spans="1:20" x14ac:dyDescent="0.35">
      <c r="A3605" t="s">
        <v>108</v>
      </c>
      <c r="B3605" t="s">
        <v>109</v>
      </c>
      <c r="C3605" t="s">
        <v>92</v>
      </c>
      <c r="D3605" s="29">
        <v>45406</v>
      </c>
      <c r="E3605">
        <v>0</v>
      </c>
      <c r="F3605">
        <v>0</v>
      </c>
      <c r="G3605">
        <v>0</v>
      </c>
      <c r="H3605">
        <v>0</v>
      </c>
      <c r="L3605">
        <v>360.06383399999999</v>
      </c>
      <c r="R3605">
        <v>360.06383399999999</v>
      </c>
      <c r="S3605" t="s">
        <v>204</v>
      </c>
      <c r="T3605" s="247">
        <v>45302.333692129629</v>
      </c>
    </row>
    <row r="3606" spans="1:20" x14ac:dyDescent="0.35">
      <c r="A3606" t="s">
        <v>108</v>
      </c>
      <c r="B3606" t="s">
        <v>109</v>
      </c>
      <c r="C3606" t="s">
        <v>92</v>
      </c>
      <c r="D3606" s="29">
        <v>45407</v>
      </c>
      <c r="E3606">
        <v>0</v>
      </c>
      <c r="F3606">
        <v>0</v>
      </c>
      <c r="G3606">
        <v>0</v>
      </c>
      <c r="H3606">
        <v>0</v>
      </c>
      <c r="L3606">
        <v>360.06383399999999</v>
      </c>
      <c r="R3606">
        <v>360.06383399999999</v>
      </c>
      <c r="S3606" t="s">
        <v>204</v>
      </c>
      <c r="T3606" s="247">
        <v>45302.333692129629</v>
      </c>
    </row>
    <row r="3607" spans="1:20" x14ac:dyDescent="0.35">
      <c r="A3607" t="s">
        <v>108</v>
      </c>
      <c r="B3607" t="s">
        <v>109</v>
      </c>
      <c r="C3607" t="s">
        <v>92</v>
      </c>
      <c r="D3607" s="29">
        <v>45408</v>
      </c>
      <c r="E3607">
        <v>0</v>
      </c>
      <c r="F3607">
        <v>0</v>
      </c>
      <c r="G3607">
        <v>0</v>
      </c>
      <c r="H3607">
        <v>0</v>
      </c>
      <c r="L3607">
        <v>360.06383399999999</v>
      </c>
      <c r="R3607">
        <v>360.06383399999999</v>
      </c>
      <c r="S3607" t="s">
        <v>204</v>
      </c>
      <c r="T3607" s="247">
        <v>45302.333692129629</v>
      </c>
    </row>
    <row r="3608" spans="1:20" x14ac:dyDescent="0.35">
      <c r="A3608" t="s">
        <v>108</v>
      </c>
      <c r="B3608" t="s">
        <v>109</v>
      </c>
      <c r="C3608" t="s">
        <v>92</v>
      </c>
      <c r="D3608" s="29">
        <v>45409</v>
      </c>
      <c r="E3608">
        <v>0</v>
      </c>
      <c r="F3608">
        <v>0</v>
      </c>
      <c r="G3608">
        <v>0</v>
      </c>
      <c r="H3608">
        <v>0</v>
      </c>
      <c r="L3608">
        <v>360.06383399999999</v>
      </c>
      <c r="R3608">
        <v>360.06383399999999</v>
      </c>
      <c r="S3608" t="s">
        <v>204</v>
      </c>
      <c r="T3608" s="247">
        <v>45302.333692129629</v>
      </c>
    </row>
    <row r="3609" spans="1:20" x14ac:dyDescent="0.35">
      <c r="A3609" t="s">
        <v>108</v>
      </c>
      <c r="B3609" t="s">
        <v>109</v>
      </c>
      <c r="C3609" t="s">
        <v>92</v>
      </c>
      <c r="D3609" s="29">
        <v>45410</v>
      </c>
      <c r="E3609">
        <v>0</v>
      </c>
      <c r="F3609">
        <v>0</v>
      </c>
      <c r="G3609">
        <v>0</v>
      </c>
      <c r="H3609">
        <v>0</v>
      </c>
      <c r="L3609">
        <v>360.06383399999999</v>
      </c>
      <c r="R3609">
        <v>360.06383399999999</v>
      </c>
      <c r="S3609" t="s">
        <v>204</v>
      </c>
      <c r="T3609" s="247">
        <v>45302.333703703705</v>
      </c>
    </row>
    <row r="3610" spans="1:20" x14ac:dyDescent="0.35">
      <c r="A3610" t="s">
        <v>108</v>
      </c>
      <c r="B3610" t="s">
        <v>109</v>
      </c>
      <c r="C3610" t="s">
        <v>92</v>
      </c>
      <c r="D3610" s="29">
        <v>45411</v>
      </c>
      <c r="E3610">
        <v>0</v>
      </c>
      <c r="F3610">
        <v>0</v>
      </c>
      <c r="G3610">
        <v>0</v>
      </c>
      <c r="H3610">
        <v>0</v>
      </c>
      <c r="L3610">
        <v>360.06383399999999</v>
      </c>
      <c r="R3610">
        <v>360.06383399999999</v>
      </c>
      <c r="S3610" t="s">
        <v>204</v>
      </c>
      <c r="T3610" s="247">
        <v>45302.333703703705</v>
      </c>
    </row>
    <row r="3611" spans="1:20" x14ac:dyDescent="0.35">
      <c r="A3611" t="s">
        <v>108</v>
      </c>
      <c r="B3611" t="s">
        <v>109</v>
      </c>
      <c r="C3611" t="s">
        <v>92</v>
      </c>
      <c r="D3611" s="29">
        <v>45412</v>
      </c>
      <c r="E3611">
        <v>0</v>
      </c>
      <c r="F3611">
        <v>0</v>
      </c>
      <c r="G3611">
        <v>0</v>
      </c>
      <c r="H3611">
        <v>0</v>
      </c>
      <c r="L3611">
        <v>360.06383399999999</v>
      </c>
      <c r="R3611">
        <v>360.06383399999999</v>
      </c>
      <c r="S3611" t="s">
        <v>204</v>
      </c>
      <c r="T3611" s="247">
        <v>45302.333692129629</v>
      </c>
    </row>
    <row r="3612" spans="1:20" x14ac:dyDescent="0.35">
      <c r="A3612" t="s">
        <v>108</v>
      </c>
      <c r="B3612" t="s">
        <v>109</v>
      </c>
      <c r="C3612" t="s">
        <v>92</v>
      </c>
      <c r="D3612" s="29">
        <v>45413</v>
      </c>
      <c r="E3612">
        <v>0</v>
      </c>
      <c r="F3612">
        <v>0</v>
      </c>
      <c r="G3612">
        <v>0</v>
      </c>
      <c r="H3612">
        <v>0</v>
      </c>
      <c r="L3612">
        <v>360.06383399999999</v>
      </c>
      <c r="R3612">
        <v>360.06383399999999</v>
      </c>
      <c r="S3612" t="s">
        <v>204</v>
      </c>
      <c r="T3612" s="247">
        <v>45302.333703703705</v>
      </c>
    </row>
    <row r="3613" spans="1:20" x14ac:dyDescent="0.35">
      <c r="A3613" t="s">
        <v>108</v>
      </c>
      <c r="B3613" t="s">
        <v>109</v>
      </c>
      <c r="C3613" t="s">
        <v>92</v>
      </c>
      <c r="D3613" s="29">
        <v>45414</v>
      </c>
      <c r="E3613">
        <v>0</v>
      </c>
      <c r="F3613">
        <v>0</v>
      </c>
      <c r="G3613">
        <v>0</v>
      </c>
      <c r="H3613">
        <v>0</v>
      </c>
      <c r="L3613">
        <v>360.06383399999999</v>
      </c>
      <c r="R3613">
        <v>360.06383399999999</v>
      </c>
      <c r="S3613" t="s">
        <v>204</v>
      </c>
      <c r="T3613" s="247">
        <v>45302.333692129629</v>
      </c>
    </row>
    <row r="3614" spans="1:20" x14ac:dyDescent="0.35">
      <c r="A3614" t="s">
        <v>108</v>
      </c>
      <c r="B3614" t="s">
        <v>109</v>
      </c>
      <c r="C3614" t="s">
        <v>92</v>
      </c>
      <c r="D3614" s="29">
        <v>45415</v>
      </c>
      <c r="E3614">
        <v>0</v>
      </c>
      <c r="F3614">
        <v>0</v>
      </c>
      <c r="G3614">
        <v>0</v>
      </c>
      <c r="H3614">
        <v>0</v>
      </c>
      <c r="L3614">
        <v>360.06383399999999</v>
      </c>
      <c r="R3614">
        <v>360.06383399999999</v>
      </c>
      <c r="S3614" t="s">
        <v>204</v>
      </c>
      <c r="T3614" s="247">
        <v>45302.333692129629</v>
      </c>
    </row>
    <row r="3615" spans="1:20" x14ac:dyDescent="0.35">
      <c r="A3615" t="s">
        <v>108</v>
      </c>
      <c r="B3615" t="s">
        <v>109</v>
      </c>
      <c r="C3615" t="s">
        <v>92</v>
      </c>
      <c r="D3615" s="29">
        <v>45416</v>
      </c>
      <c r="E3615">
        <v>0</v>
      </c>
      <c r="F3615">
        <v>0</v>
      </c>
      <c r="G3615">
        <v>0</v>
      </c>
      <c r="H3615">
        <v>0</v>
      </c>
      <c r="L3615">
        <v>360.06383399999999</v>
      </c>
      <c r="R3615">
        <v>360.06383399999999</v>
      </c>
      <c r="S3615" t="s">
        <v>204</v>
      </c>
      <c r="T3615" s="247">
        <v>45302.333692129629</v>
      </c>
    </row>
    <row r="3616" spans="1:20" x14ac:dyDescent="0.35">
      <c r="A3616" t="s">
        <v>108</v>
      </c>
      <c r="B3616" t="s">
        <v>109</v>
      </c>
      <c r="C3616" t="s">
        <v>92</v>
      </c>
      <c r="D3616" s="29">
        <v>45417</v>
      </c>
      <c r="E3616">
        <v>0</v>
      </c>
      <c r="F3616">
        <v>0</v>
      </c>
      <c r="G3616">
        <v>0</v>
      </c>
      <c r="H3616">
        <v>0</v>
      </c>
      <c r="L3616">
        <v>360.06383399999999</v>
      </c>
      <c r="R3616">
        <v>360.06383399999999</v>
      </c>
      <c r="S3616" t="s">
        <v>204</v>
      </c>
      <c r="T3616" s="247">
        <v>45302.333692129629</v>
      </c>
    </row>
    <row r="3617" spans="1:20" x14ac:dyDescent="0.35">
      <c r="A3617" t="s">
        <v>108</v>
      </c>
      <c r="B3617" t="s">
        <v>109</v>
      </c>
      <c r="C3617" t="s">
        <v>92</v>
      </c>
      <c r="D3617" s="29">
        <v>45418</v>
      </c>
      <c r="E3617">
        <v>0</v>
      </c>
      <c r="F3617">
        <v>0</v>
      </c>
      <c r="G3617">
        <v>0</v>
      </c>
      <c r="H3617">
        <v>0</v>
      </c>
      <c r="L3617">
        <v>360.06383399999999</v>
      </c>
      <c r="R3617">
        <v>360.06383399999999</v>
      </c>
      <c r="S3617" t="s">
        <v>204</v>
      </c>
      <c r="T3617" s="247">
        <v>45302.333703703705</v>
      </c>
    </row>
    <row r="3618" spans="1:20" x14ac:dyDescent="0.35">
      <c r="A3618" t="s">
        <v>108</v>
      </c>
      <c r="B3618" t="s">
        <v>109</v>
      </c>
      <c r="C3618" t="s">
        <v>92</v>
      </c>
      <c r="D3618" s="29">
        <v>45419</v>
      </c>
      <c r="E3618">
        <v>0</v>
      </c>
      <c r="F3618">
        <v>0</v>
      </c>
      <c r="G3618">
        <v>0</v>
      </c>
      <c r="H3618">
        <v>0</v>
      </c>
      <c r="L3618">
        <v>360.06383399999999</v>
      </c>
      <c r="R3618">
        <v>360.06383399999999</v>
      </c>
      <c r="S3618" t="s">
        <v>204</v>
      </c>
      <c r="T3618" s="247">
        <v>45302.333703703705</v>
      </c>
    </row>
    <row r="3619" spans="1:20" x14ac:dyDescent="0.35">
      <c r="A3619" t="s">
        <v>108</v>
      </c>
      <c r="B3619" t="s">
        <v>109</v>
      </c>
      <c r="C3619" t="s">
        <v>92</v>
      </c>
      <c r="D3619" s="29">
        <v>45420</v>
      </c>
      <c r="E3619">
        <v>0</v>
      </c>
      <c r="F3619">
        <v>0</v>
      </c>
      <c r="G3619">
        <v>0</v>
      </c>
      <c r="H3619">
        <v>0</v>
      </c>
      <c r="L3619">
        <v>360.06383399999999</v>
      </c>
      <c r="R3619">
        <v>360.06383399999999</v>
      </c>
      <c r="S3619" t="s">
        <v>204</v>
      </c>
      <c r="T3619" s="247">
        <v>45302.333703703705</v>
      </c>
    </row>
    <row r="3620" spans="1:20" x14ac:dyDescent="0.35">
      <c r="A3620" t="s">
        <v>108</v>
      </c>
      <c r="B3620" t="s">
        <v>109</v>
      </c>
      <c r="C3620" t="s">
        <v>92</v>
      </c>
      <c r="D3620" s="29">
        <v>45421</v>
      </c>
      <c r="E3620">
        <v>0</v>
      </c>
      <c r="F3620">
        <v>0</v>
      </c>
      <c r="G3620">
        <v>0</v>
      </c>
      <c r="H3620">
        <v>0</v>
      </c>
      <c r="L3620">
        <v>360.06383399999999</v>
      </c>
      <c r="R3620">
        <v>360.06383399999999</v>
      </c>
      <c r="S3620" t="s">
        <v>204</v>
      </c>
      <c r="T3620" s="247">
        <v>45302.333692129629</v>
      </c>
    </row>
    <row r="3621" spans="1:20" x14ac:dyDescent="0.35">
      <c r="A3621" t="s">
        <v>108</v>
      </c>
      <c r="B3621" t="s">
        <v>109</v>
      </c>
      <c r="C3621" t="s">
        <v>92</v>
      </c>
      <c r="D3621" s="29">
        <v>45422</v>
      </c>
      <c r="E3621">
        <v>0</v>
      </c>
      <c r="F3621">
        <v>0</v>
      </c>
      <c r="G3621">
        <v>0</v>
      </c>
      <c r="H3621">
        <v>0</v>
      </c>
      <c r="L3621">
        <v>360.06383399999999</v>
      </c>
      <c r="R3621">
        <v>360.06383399999999</v>
      </c>
      <c r="S3621" t="s">
        <v>204</v>
      </c>
      <c r="T3621" s="247">
        <v>45302.333703703705</v>
      </c>
    </row>
    <row r="3622" spans="1:20" x14ac:dyDescent="0.35">
      <c r="A3622" t="s">
        <v>108</v>
      </c>
      <c r="B3622" t="s">
        <v>109</v>
      </c>
      <c r="C3622" t="s">
        <v>92</v>
      </c>
      <c r="D3622" s="29">
        <v>45423</v>
      </c>
      <c r="E3622">
        <v>0</v>
      </c>
      <c r="F3622">
        <v>0</v>
      </c>
      <c r="G3622">
        <v>0</v>
      </c>
      <c r="H3622">
        <v>0</v>
      </c>
      <c r="L3622">
        <v>360.06383399999999</v>
      </c>
      <c r="R3622">
        <v>360.06383399999999</v>
      </c>
      <c r="S3622" t="s">
        <v>204</v>
      </c>
      <c r="T3622" s="247">
        <v>45302.333703703705</v>
      </c>
    </row>
    <row r="3623" spans="1:20" x14ac:dyDescent="0.35">
      <c r="A3623" t="s">
        <v>108</v>
      </c>
      <c r="B3623" t="s">
        <v>109</v>
      </c>
      <c r="C3623" t="s">
        <v>92</v>
      </c>
      <c r="D3623" s="29">
        <v>45424</v>
      </c>
      <c r="E3623">
        <v>0</v>
      </c>
      <c r="F3623">
        <v>0</v>
      </c>
      <c r="G3623">
        <v>0</v>
      </c>
      <c r="H3623">
        <v>0</v>
      </c>
      <c r="L3623">
        <v>360.06383399999999</v>
      </c>
      <c r="R3623">
        <v>360.06383399999999</v>
      </c>
      <c r="S3623" t="s">
        <v>204</v>
      </c>
      <c r="T3623" s="247">
        <v>45302.333692129629</v>
      </c>
    </row>
    <row r="3624" spans="1:20" x14ac:dyDescent="0.35">
      <c r="A3624" t="s">
        <v>108</v>
      </c>
      <c r="B3624" t="s">
        <v>109</v>
      </c>
      <c r="C3624" t="s">
        <v>92</v>
      </c>
      <c r="D3624" s="29">
        <v>45425</v>
      </c>
      <c r="E3624">
        <v>0.2918</v>
      </c>
      <c r="F3624">
        <v>0.2918</v>
      </c>
      <c r="G3624">
        <v>0.2918</v>
      </c>
      <c r="H3624">
        <v>0.2918</v>
      </c>
      <c r="J3624">
        <v>255</v>
      </c>
      <c r="K3624">
        <v>255</v>
      </c>
      <c r="L3624">
        <v>360.06383399999999</v>
      </c>
      <c r="R3624">
        <v>360.06383399999999</v>
      </c>
      <c r="S3624" t="s">
        <v>204</v>
      </c>
      <c r="T3624" s="247">
        <v>45335.333449074074</v>
      </c>
    </row>
    <row r="3625" spans="1:20" x14ac:dyDescent="0.35">
      <c r="A3625" t="s">
        <v>108</v>
      </c>
      <c r="B3625" t="s">
        <v>109</v>
      </c>
      <c r="C3625" t="s">
        <v>92</v>
      </c>
      <c r="D3625" s="29">
        <v>45426</v>
      </c>
      <c r="E3625">
        <v>0.2918</v>
      </c>
      <c r="F3625">
        <v>0.2918</v>
      </c>
      <c r="G3625">
        <v>0.2918</v>
      </c>
      <c r="H3625">
        <v>0.2918</v>
      </c>
      <c r="J3625">
        <v>255</v>
      </c>
      <c r="K3625">
        <v>255</v>
      </c>
      <c r="L3625">
        <v>360.06383399999999</v>
      </c>
      <c r="R3625">
        <v>360.06383399999999</v>
      </c>
      <c r="S3625" t="s">
        <v>204</v>
      </c>
      <c r="T3625" s="247">
        <v>45335.333437499998</v>
      </c>
    </row>
    <row r="3626" spans="1:20" x14ac:dyDescent="0.35">
      <c r="A3626" t="s">
        <v>108</v>
      </c>
      <c r="B3626" t="s">
        <v>109</v>
      </c>
      <c r="C3626" t="s">
        <v>92</v>
      </c>
      <c r="D3626" s="29">
        <v>45427</v>
      </c>
      <c r="E3626">
        <v>0.2918</v>
      </c>
      <c r="F3626">
        <v>0.2918</v>
      </c>
      <c r="G3626">
        <v>0.2918</v>
      </c>
      <c r="H3626">
        <v>0.2918</v>
      </c>
      <c r="J3626">
        <v>255</v>
      </c>
      <c r="K3626">
        <v>255</v>
      </c>
      <c r="L3626">
        <v>360.06383399999999</v>
      </c>
      <c r="R3626">
        <v>360.06383399999999</v>
      </c>
      <c r="S3626" t="s">
        <v>204</v>
      </c>
      <c r="T3626" s="247">
        <v>45335.333437499998</v>
      </c>
    </row>
    <row r="3627" spans="1:20" x14ac:dyDescent="0.35">
      <c r="A3627" t="s">
        <v>108</v>
      </c>
      <c r="B3627" t="s">
        <v>109</v>
      </c>
      <c r="C3627" t="s">
        <v>92</v>
      </c>
      <c r="D3627" s="29">
        <v>45428</v>
      </c>
      <c r="E3627">
        <v>0.2918</v>
      </c>
      <c r="F3627">
        <v>0.2918</v>
      </c>
      <c r="G3627">
        <v>0.2918</v>
      </c>
      <c r="H3627">
        <v>0.2918</v>
      </c>
      <c r="J3627">
        <v>255</v>
      </c>
      <c r="K3627">
        <v>255</v>
      </c>
      <c r="L3627">
        <v>360.06383399999999</v>
      </c>
      <c r="R3627">
        <v>360.06383399999999</v>
      </c>
      <c r="S3627" t="s">
        <v>204</v>
      </c>
      <c r="T3627" s="247">
        <v>45335.333449074074</v>
      </c>
    </row>
    <row r="3628" spans="1:20" x14ac:dyDescent="0.35">
      <c r="A3628" t="s">
        <v>108</v>
      </c>
      <c r="B3628" t="s">
        <v>109</v>
      </c>
      <c r="C3628" t="s">
        <v>92</v>
      </c>
      <c r="D3628" s="29">
        <v>45429</v>
      </c>
      <c r="E3628">
        <v>0.2918</v>
      </c>
      <c r="F3628">
        <v>0.2918</v>
      </c>
      <c r="G3628">
        <v>0.2918</v>
      </c>
      <c r="H3628">
        <v>0.2918</v>
      </c>
      <c r="J3628">
        <v>255</v>
      </c>
      <c r="K3628">
        <v>255</v>
      </c>
      <c r="L3628">
        <v>360.06383399999999</v>
      </c>
      <c r="R3628">
        <v>360.06383399999999</v>
      </c>
      <c r="S3628" t="s">
        <v>204</v>
      </c>
      <c r="T3628" s="247">
        <v>45335.333449074074</v>
      </c>
    </row>
    <row r="3629" spans="1:20" x14ac:dyDescent="0.35">
      <c r="A3629" t="s">
        <v>108</v>
      </c>
      <c r="B3629" t="s">
        <v>109</v>
      </c>
      <c r="C3629" t="s">
        <v>92</v>
      </c>
      <c r="D3629" s="29">
        <v>45430</v>
      </c>
      <c r="E3629">
        <v>0.3196</v>
      </c>
      <c r="F3629">
        <v>0.3196</v>
      </c>
      <c r="G3629">
        <v>0.3196</v>
      </c>
      <c r="H3629">
        <v>0.3196</v>
      </c>
      <c r="J3629">
        <v>245</v>
      </c>
      <c r="K3629">
        <v>245</v>
      </c>
      <c r="L3629">
        <v>360.06383399999999</v>
      </c>
      <c r="R3629">
        <v>360.06383399999999</v>
      </c>
      <c r="S3629" t="s">
        <v>204</v>
      </c>
      <c r="T3629" s="247">
        <v>45335.333449074074</v>
      </c>
    </row>
    <row r="3630" spans="1:20" x14ac:dyDescent="0.35">
      <c r="A3630" t="s">
        <v>108</v>
      </c>
      <c r="B3630" t="s">
        <v>109</v>
      </c>
      <c r="C3630" t="s">
        <v>92</v>
      </c>
      <c r="D3630" s="29">
        <v>45431</v>
      </c>
      <c r="E3630">
        <v>0.3196</v>
      </c>
      <c r="F3630">
        <v>0.3196</v>
      </c>
      <c r="G3630">
        <v>0.3196</v>
      </c>
      <c r="H3630">
        <v>0.3196</v>
      </c>
      <c r="J3630">
        <v>245</v>
      </c>
      <c r="K3630">
        <v>245</v>
      </c>
      <c r="L3630">
        <v>360.06383399999999</v>
      </c>
      <c r="R3630">
        <v>360.06383399999999</v>
      </c>
      <c r="S3630" t="s">
        <v>204</v>
      </c>
      <c r="T3630" s="247">
        <v>45335.333449074074</v>
      </c>
    </row>
    <row r="3631" spans="1:20" x14ac:dyDescent="0.35">
      <c r="A3631" t="s">
        <v>108</v>
      </c>
      <c r="B3631" t="s">
        <v>109</v>
      </c>
      <c r="C3631" t="s">
        <v>92</v>
      </c>
      <c r="D3631" s="29">
        <v>45432</v>
      </c>
      <c r="E3631">
        <v>0.3196</v>
      </c>
      <c r="F3631">
        <v>0.3196</v>
      </c>
      <c r="G3631">
        <v>0.3196</v>
      </c>
      <c r="H3631">
        <v>0.3196</v>
      </c>
      <c r="J3631">
        <v>245</v>
      </c>
      <c r="K3631">
        <v>245</v>
      </c>
      <c r="L3631">
        <v>360.06383399999999</v>
      </c>
      <c r="R3631">
        <v>360.06383399999999</v>
      </c>
      <c r="S3631" t="s">
        <v>204</v>
      </c>
      <c r="T3631" s="247">
        <v>45335.333449074074</v>
      </c>
    </row>
    <row r="3632" spans="1:20" x14ac:dyDescent="0.35">
      <c r="A3632" t="s">
        <v>108</v>
      </c>
      <c r="B3632" t="s">
        <v>109</v>
      </c>
      <c r="C3632" t="s">
        <v>92</v>
      </c>
      <c r="D3632" s="29">
        <v>45433</v>
      </c>
      <c r="E3632">
        <v>0.2918</v>
      </c>
      <c r="F3632">
        <v>0.2918</v>
      </c>
      <c r="G3632">
        <v>0.2918</v>
      </c>
      <c r="H3632">
        <v>0.2918</v>
      </c>
      <c r="J3632">
        <v>255</v>
      </c>
      <c r="K3632">
        <v>255</v>
      </c>
      <c r="L3632">
        <v>360.06383399999999</v>
      </c>
      <c r="R3632">
        <v>360.06383399999999</v>
      </c>
      <c r="S3632" t="s">
        <v>204</v>
      </c>
      <c r="T3632" s="247">
        <v>45335.333449074074</v>
      </c>
    </row>
    <row r="3633" spans="1:20" x14ac:dyDescent="0.35">
      <c r="A3633" t="s">
        <v>108</v>
      </c>
      <c r="B3633" t="s">
        <v>109</v>
      </c>
      <c r="C3633" t="s">
        <v>92</v>
      </c>
      <c r="D3633" s="29">
        <v>45434</v>
      </c>
      <c r="E3633">
        <v>0.2918</v>
      </c>
      <c r="F3633">
        <v>0.2918</v>
      </c>
      <c r="G3633">
        <v>0.2918</v>
      </c>
      <c r="H3633">
        <v>0.2918</v>
      </c>
      <c r="J3633">
        <v>255</v>
      </c>
      <c r="K3633">
        <v>255</v>
      </c>
      <c r="L3633">
        <v>360.06383399999999</v>
      </c>
      <c r="R3633">
        <v>360.06383399999999</v>
      </c>
      <c r="S3633" t="s">
        <v>204</v>
      </c>
      <c r="T3633" s="247">
        <v>45335.333449074074</v>
      </c>
    </row>
    <row r="3634" spans="1:20" x14ac:dyDescent="0.35">
      <c r="A3634" t="s">
        <v>108</v>
      </c>
      <c r="B3634" t="s">
        <v>109</v>
      </c>
      <c r="C3634" t="s">
        <v>92</v>
      </c>
      <c r="D3634" s="29">
        <v>45435</v>
      </c>
      <c r="E3634">
        <v>0.2918</v>
      </c>
      <c r="F3634">
        <v>0.2918</v>
      </c>
      <c r="G3634">
        <v>0.2918</v>
      </c>
      <c r="H3634">
        <v>0.2918</v>
      </c>
      <c r="J3634">
        <v>255</v>
      </c>
      <c r="K3634">
        <v>255</v>
      </c>
      <c r="L3634">
        <v>360.06383399999999</v>
      </c>
      <c r="R3634">
        <v>360.06383399999999</v>
      </c>
      <c r="S3634" t="s">
        <v>204</v>
      </c>
      <c r="T3634" s="247">
        <v>45335.333449074074</v>
      </c>
    </row>
    <row r="3635" spans="1:20" x14ac:dyDescent="0.35">
      <c r="A3635" t="s">
        <v>108</v>
      </c>
      <c r="B3635" t="s">
        <v>109</v>
      </c>
      <c r="C3635" t="s">
        <v>92</v>
      </c>
      <c r="D3635" s="29">
        <v>45436</v>
      </c>
      <c r="E3635">
        <v>0.2918</v>
      </c>
      <c r="F3635">
        <v>0.2918</v>
      </c>
      <c r="G3635">
        <v>0.2918</v>
      </c>
      <c r="H3635">
        <v>0.2918</v>
      </c>
      <c r="J3635">
        <v>255</v>
      </c>
      <c r="K3635">
        <v>255</v>
      </c>
      <c r="L3635">
        <v>360.06383399999999</v>
      </c>
      <c r="R3635">
        <v>360.06383399999999</v>
      </c>
      <c r="S3635" t="s">
        <v>204</v>
      </c>
      <c r="T3635" s="247">
        <v>45335.333449074074</v>
      </c>
    </row>
    <row r="3636" spans="1:20" x14ac:dyDescent="0.35">
      <c r="A3636" t="s">
        <v>108</v>
      </c>
      <c r="B3636" t="s">
        <v>109</v>
      </c>
      <c r="C3636" t="s">
        <v>92</v>
      </c>
      <c r="D3636" s="29">
        <v>45437</v>
      </c>
      <c r="E3636">
        <v>0.3196</v>
      </c>
      <c r="F3636">
        <v>0.3196</v>
      </c>
      <c r="G3636">
        <v>0.3196</v>
      </c>
      <c r="H3636">
        <v>0.3196</v>
      </c>
      <c r="J3636">
        <v>245</v>
      </c>
      <c r="K3636">
        <v>245</v>
      </c>
      <c r="L3636">
        <v>360.06383399999999</v>
      </c>
      <c r="R3636">
        <v>360.06383399999999</v>
      </c>
      <c r="S3636" t="s">
        <v>204</v>
      </c>
      <c r="T3636" s="247">
        <v>45335.333449074074</v>
      </c>
    </row>
    <row r="3637" spans="1:20" x14ac:dyDescent="0.35">
      <c r="A3637" t="s">
        <v>108</v>
      </c>
      <c r="B3637" t="s">
        <v>109</v>
      </c>
      <c r="C3637" t="s">
        <v>92</v>
      </c>
      <c r="D3637" s="29">
        <v>45438</v>
      </c>
      <c r="E3637">
        <v>0.3196</v>
      </c>
      <c r="F3637">
        <v>0.3196</v>
      </c>
      <c r="G3637">
        <v>0.3196</v>
      </c>
      <c r="H3637">
        <v>0.3196</v>
      </c>
      <c r="J3637">
        <v>245</v>
      </c>
      <c r="K3637">
        <v>245</v>
      </c>
      <c r="L3637">
        <v>360.06383399999999</v>
      </c>
      <c r="R3637">
        <v>360.06383399999999</v>
      </c>
      <c r="S3637" t="s">
        <v>204</v>
      </c>
      <c r="T3637" s="247">
        <v>45335.333449074074</v>
      </c>
    </row>
    <row r="3638" spans="1:20" x14ac:dyDescent="0.35">
      <c r="A3638" t="s">
        <v>108</v>
      </c>
      <c r="B3638" t="s">
        <v>109</v>
      </c>
      <c r="C3638" t="s">
        <v>92</v>
      </c>
      <c r="D3638" s="29">
        <v>45439</v>
      </c>
      <c r="E3638">
        <v>0.30570000000000003</v>
      </c>
      <c r="F3638">
        <v>0.30570000000000003</v>
      </c>
      <c r="G3638">
        <v>0.30570000000000003</v>
      </c>
      <c r="H3638">
        <v>0.30570000000000003</v>
      </c>
      <c r="J3638">
        <v>250</v>
      </c>
      <c r="K3638">
        <v>250</v>
      </c>
      <c r="L3638">
        <v>360.06383399999999</v>
      </c>
      <c r="R3638">
        <v>360.06383399999999</v>
      </c>
      <c r="S3638" t="s">
        <v>204</v>
      </c>
      <c r="T3638" s="247">
        <v>45335.333472222221</v>
      </c>
    </row>
    <row r="3639" spans="1:20" x14ac:dyDescent="0.35">
      <c r="A3639" t="s">
        <v>108</v>
      </c>
      <c r="B3639" t="s">
        <v>109</v>
      </c>
      <c r="C3639" t="s">
        <v>92</v>
      </c>
      <c r="D3639" s="29">
        <v>45440</v>
      </c>
      <c r="E3639">
        <v>0.30570000000000003</v>
      </c>
      <c r="F3639">
        <v>0.30570000000000003</v>
      </c>
      <c r="G3639">
        <v>0.30570000000000003</v>
      </c>
      <c r="H3639">
        <v>0.30570000000000003</v>
      </c>
      <c r="J3639">
        <v>250</v>
      </c>
      <c r="K3639">
        <v>250</v>
      </c>
      <c r="L3639">
        <v>360.06383399999999</v>
      </c>
      <c r="R3639">
        <v>360.06383399999999</v>
      </c>
      <c r="S3639" t="s">
        <v>204</v>
      </c>
      <c r="T3639" s="247">
        <v>45335.333472222221</v>
      </c>
    </row>
    <row r="3640" spans="1:20" x14ac:dyDescent="0.35">
      <c r="A3640" t="s">
        <v>108</v>
      </c>
      <c r="B3640" t="s">
        <v>109</v>
      </c>
      <c r="C3640" t="s">
        <v>92</v>
      </c>
      <c r="D3640" s="29">
        <v>45441</v>
      </c>
      <c r="E3640">
        <v>0.30570000000000003</v>
      </c>
      <c r="F3640">
        <v>0.30570000000000003</v>
      </c>
      <c r="G3640">
        <v>0.30570000000000003</v>
      </c>
      <c r="H3640">
        <v>0.30570000000000003</v>
      </c>
      <c r="J3640">
        <v>250</v>
      </c>
      <c r="K3640">
        <v>250</v>
      </c>
      <c r="L3640">
        <v>360.06383399999999</v>
      </c>
      <c r="R3640">
        <v>360.06383399999999</v>
      </c>
      <c r="S3640" t="s">
        <v>204</v>
      </c>
      <c r="T3640" s="247">
        <v>45335.333460648151</v>
      </c>
    </row>
    <row r="3641" spans="1:20" x14ac:dyDescent="0.35">
      <c r="A3641" t="s">
        <v>108</v>
      </c>
      <c r="B3641" t="s">
        <v>109</v>
      </c>
      <c r="C3641" t="s">
        <v>92</v>
      </c>
      <c r="D3641" s="29">
        <v>45442</v>
      </c>
      <c r="E3641">
        <v>0.30570000000000003</v>
      </c>
      <c r="F3641">
        <v>0.30570000000000003</v>
      </c>
      <c r="G3641">
        <v>0.30570000000000003</v>
      </c>
      <c r="H3641">
        <v>0.30570000000000003</v>
      </c>
      <c r="J3641">
        <v>250</v>
      </c>
      <c r="K3641">
        <v>250</v>
      </c>
      <c r="L3641">
        <v>360.06383399999999</v>
      </c>
      <c r="R3641">
        <v>360.06383399999999</v>
      </c>
      <c r="S3641" t="s">
        <v>204</v>
      </c>
      <c r="T3641" s="247">
        <v>45335.333472222221</v>
      </c>
    </row>
    <row r="3642" spans="1:20" x14ac:dyDescent="0.35">
      <c r="A3642" t="s">
        <v>108</v>
      </c>
      <c r="B3642" t="s">
        <v>109</v>
      </c>
      <c r="C3642" t="s">
        <v>92</v>
      </c>
      <c r="D3642" s="29">
        <v>45443</v>
      </c>
      <c r="E3642">
        <v>0.30570000000000003</v>
      </c>
      <c r="F3642">
        <v>0.30570000000000003</v>
      </c>
      <c r="G3642">
        <v>0.30570000000000003</v>
      </c>
      <c r="H3642">
        <v>0.30570000000000003</v>
      </c>
      <c r="J3642">
        <v>250</v>
      </c>
      <c r="K3642">
        <v>250</v>
      </c>
      <c r="L3642">
        <v>360.06383399999999</v>
      </c>
      <c r="R3642">
        <v>360.06383399999999</v>
      </c>
      <c r="S3642" t="s">
        <v>204</v>
      </c>
      <c r="T3642" s="247">
        <v>45335.333460648151</v>
      </c>
    </row>
    <row r="3643" spans="1:20" x14ac:dyDescent="0.35">
      <c r="A3643" t="s">
        <v>108</v>
      </c>
      <c r="B3643" t="s">
        <v>109</v>
      </c>
      <c r="C3643" t="s">
        <v>92</v>
      </c>
      <c r="D3643" s="29">
        <v>45444</v>
      </c>
      <c r="E3643">
        <v>0.36120000000000002</v>
      </c>
      <c r="F3643">
        <v>0.36120000000000002</v>
      </c>
      <c r="G3643">
        <v>0.36120000000000002</v>
      </c>
      <c r="H3643">
        <v>0.36120000000000002</v>
      </c>
      <c r="J3643">
        <v>230</v>
      </c>
      <c r="K3643">
        <v>230</v>
      </c>
      <c r="L3643">
        <v>360.06383399999999</v>
      </c>
      <c r="R3643">
        <v>360.06383399999999</v>
      </c>
      <c r="S3643" t="s">
        <v>204</v>
      </c>
      <c r="T3643" s="247">
        <v>45335.333472222221</v>
      </c>
    </row>
    <row r="3644" spans="1:20" x14ac:dyDescent="0.35">
      <c r="A3644" t="s">
        <v>108</v>
      </c>
      <c r="B3644" t="s">
        <v>109</v>
      </c>
      <c r="C3644" t="s">
        <v>92</v>
      </c>
      <c r="D3644" s="29">
        <v>45445</v>
      </c>
      <c r="E3644">
        <v>0.36120000000000002</v>
      </c>
      <c r="F3644">
        <v>0.36120000000000002</v>
      </c>
      <c r="G3644">
        <v>0.36120000000000002</v>
      </c>
      <c r="H3644">
        <v>0.36120000000000002</v>
      </c>
      <c r="J3644">
        <v>230</v>
      </c>
      <c r="K3644">
        <v>230</v>
      </c>
      <c r="L3644">
        <v>360.06383399999999</v>
      </c>
      <c r="R3644">
        <v>360.06383399999999</v>
      </c>
      <c r="S3644" t="s">
        <v>204</v>
      </c>
      <c r="T3644" s="247">
        <v>45335.333472222221</v>
      </c>
    </row>
    <row r="3645" spans="1:20" x14ac:dyDescent="0.35">
      <c r="A3645" t="s">
        <v>108</v>
      </c>
      <c r="B3645" t="s">
        <v>109</v>
      </c>
      <c r="C3645" t="s">
        <v>92</v>
      </c>
      <c r="D3645" s="29">
        <v>45446</v>
      </c>
      <c r="E3645">
        <v>0.48620000000000002</v>
      </c>
      <c r="F3645">
        <v>0.48620000000000002</v>
      </c>
      <c r="G3645">
        <v>0.48620000000000002</v>
      </c>
      <c r="H3645">
        <v>0.48620000000000002</v>
      </c>
      <c r="J3645">
        <v>185</v>
      </c>
      <c r="K3645">
        <v>185</v>
      </c>
      <c r="L3645">
        <v>360.06383399999999</v>
      </c>
      <c r="R3645">
        <v>360.06383399999999</v>
      </c>
      <c r="S3645" t="s">
        <v>204</v>
      </c>
      <c r="T3645" s="247">
        <v>45336.333472222221</v>
      </c>
    </row>
    <row r="3646" spans="1:20" x14ac:dyDescent="0.35">
      <c r="A3646" t="s">
        <v>108</v>
      </c>
      <c r="B3646" t="s">
        <v>109</v>
      </c>
      <c r="C3646" t="s">
        <v>92</v>
      </c>
      <c r="D3646" s="29">
        <v>45447</v>
      </c>
      <c r="E3646">
        <v>0.48620000000000002</v>
      </c>
      <c r="F3646">
        <v>0.48620000000000002</v>
      </c>
      <c r="G3646">
        <v>0.48620000000000002</v>
      </c>
      <c r="H3646">
        <v>0.48620000000000002</v>
      </c>
      <c r="J3646">
        <v>185</v>
      </c>
      <c r="K3646">
        <v>185</v>
      </c>
      <c r="L3646">
        <v>360.06383399999999</v>
      </c>
      <c r="R3646">
        <v>360.06383399999999</v>
      </c>
      <c r="S3646" t="s">
        <v>204</v>
      </c>
      <c r="T3646" s="247">
        <v>45336.333518518521</v>
      </c>
    </row>
    <row r="3647" spans="1:20" x14ac:dyDescent="0.35">
      <c r="A3647" t="s">
        <v>108</v>
      </c>
      <c r="B3647" t="s">
        <v>109</v>
      </c>
      <c r="C3647" t="s">
        <v>92</v>
      </c>
      <c r="D3647" s="29">
        <v>45448</v>
      </c>
      <c r="E3647">
        <v>0.48620000000000002</v>
      </c>
      <c r="F3647">
        <v>0.48620000000000002</v>
      </c>
      <c r="G3647">
        <v>0.48620000000000002</v>
      </c>
      <c r="H3647">
        <v>0.48620000000000002</v>
      </c>
      <c r="J3647">
        <v>185</v>
      </c>
      <c r="K3647">
        <v>185</v>
      </c>
      <c r="L3647">
        <v>360.06383399999999</v>
      </c>
      <c r="R3647">
        <v>360.06383399999999</v>
      </c>
      <c r="S3647" t="s">
        <v>204</v>
      </c>
      <c r="T3647" s="247">
        <v>45336.33353009259</v>
      </c>
    </row>
    <row r="3648" spans="1:20" x14ac:dyDescent="0.35">
      <c r="A3648" t="s">
        <v>108</v>
      </c>
      <c r="B3648" t="s">
        <v>109</v>
      </c>
      <c r="C3648" t="s">
        <v>92</v>
      </c>
      <c r="D3648" s="29">
        <v>45449</v>
      </c>
      <c r="E3648">
        <v>0.48620000000000002</v>
      </c>
      <c r="F3648">
        <v>0.48620000000000002</v>
      </c>
      <c r="G3648">
        <v>0.48620000000000002</v>
      </c>
      <c r="H3648">
        <v>0.48620000000000002</v>
      </c>
      <c r="J3648">
        <v>185</v>
      </c>
      <c r="K3648">
        <v>185</v>
      </c>
      <c r="L3648">
        <v>360.06383399999999</v>
      </c>
      <c r="R3648">
        <v>360.06383399999999</v>
      </c>
      <c r="S3648" t="s">
        <v>204</v>
      </c>
      <c r="T3648" s="247">
        <v>45336.33353009259</v>
      </c>
    </row>
    <row r="3649" spans="1:20" x14ac:dyDescent="0.35">
      <c r="A3649" t="s">
        <v>108</v>
      </c>
      <c r="B3649" t="s">
        <v>109</v>
      </c>
      <c r="C3649" t="s">
        <v>92</v>
      </c>
      <c r="D3649" s="29">
        <v>45450</v>
      </c>
      <c r="E3649">
        <v>0.48620000000000002</v>
      </c>
      <c r="F3649">
        <v>0.48620000000000002</v>
      </c>
      <c r="G3649">
        <v>0.48620000000000002</v>
      </c>
      <c r="H3649">
        <v>0.48620000000000002</v>
      </c>
      <c r="J3649">
        <v>185</v>
      </c>
      <c r="K3649">
        <v>185</v>
      </c>
      <c r="L3649">
        <v>360.06383399999999</v>
      </c>
      <c r="R3649">
        <v>360.06383399999999</v>
      </c>
      <c r="S3649" t="s">
        <v>204</v>
      </c>
      <c r="T3649" s="247">
        <v>45336.33353009259</v>
      </c>
    </row>
    <row r="3650" spans="1:20" x14ac:dyDescent="0.35">
      <c r="A3650" t="s">
        <v>108</v>
      </c>
      <c r="B3650" t="s">
        <v>109</v>
      </c>
      <c r="C3650" t="s">
        <v>92</v>
      </c>
      <c r="D3650" s="29">
        <v>45451</v>
      </c>
      <c r="E3650">
        <v>0.36120000000000002</v>
      </c>
      <c r="F3650">
        <v>0.36120000000000002</v>
      </c>
      <c r="G3650">
        <v>0.36120000000000002</v>
      </c>
      <c r="H3650">
        <v>0.36120000000000002</v>
      </c>
      <c r="J3650">
        <v>230</v>
      </c>
      <c r="K3650">
        <v>230</v>
      </c>
      <c r="L3650">
        <v>360.06383399999999</v>
      </c>
      <c r="R3650">
        <v>360.06383399999999</v>
      </c>
      <c r="S3650" t="s">
        <v>204</v>
      </c>
      <c r="T3650" s="247">
        <v>45336.333541666667</v>
      </c>
    </row>
    <row r="3651" spans="1:20" x14ac:dyDescent="0.35">
      <c r="A3651" t="s">
        <v>108</v>
      </c>
      <c r="B3651" t="s">
        <v>109</v>
      </c>
      <c r="C3651" t="s">
        <v>92</v>
      </c>
      <c r="D3651" s="29">
        <v>45452</v>
      </c>
      <c r="E3651">
        <v>0.36120000000000002</v>
      </c>
      <c r="F3651">
        <v>0.36120000000000002</v>
      </c>
      <c r="G3651">
        <v>0.36120000000000002</v>
      </c>
      <c r="H3651">
        <v>0.36120000000000002</v>
      </c>
      <c r="J3651">
        <v>230</v>
      </c>
      <c r="K3651">
        <v>230</v>
      </c>
      <c r="L3651">
        <v>360.06383399999999</v>
      </c>
      <c r="R3651">
        <v>360.06383399999999</v>
      </c>
      <c r="S3651" t="s">
        <v>204</v>
      </c>
      <c r="T3651" s="247">
        <v>45336.33353009259</v>
      </c>
    </row>
    <row r="3652" spans="1:20" x14ac:dyDescent="0.35">
      <c r="A3652" t="s">
        <v>108</v>
      </c>
      <c r="B3652" t="s">
        <v>109</v>
      </c>
      <c r="C3652" t="s">
        <v>92</v>
      </c>
      <c r="D3652" s="29">
        <v>45453</v>
      </c>
      <c r="E3652">
        <v>0.48620000000000002</v>
      </c>
      <c r="F3652">
        <v>0.48620000000000002</v>
      </c>
      <c r="G3652">
        <v>0.48620000000000002</v>
      </c>
      <c r="H3652">
        <v>0.48620000000000002</v>
      </c>
      <c r="J3652">
        <v>185</v>
      </c>
      <c r="K3652">
        <v>185</v>
      </c>
      <c r="L3652">
        <v>360.06383399999999</v>
      </c>
      <c r="R3652">
        <v>360.06383399999999</v>
      </c>
      <c r="S3652" t="s">
        <v>204</v>
      </c>
      <c r="T3652" s="247">
        <v>45336.33353009259</v>
      </c>
    </row>
    <row r="3653" spans="1:20" x14ac:dyDescent="0.35">
      <c r="A3653" t="s">
        <v>108</v>
      </c>
      <c r="B3653" t="s">
        <v>109</v>
      </c>
      <c r="C3653" t="s">
        <v>92</v>
      </c>
      <c r="D3653" s="29">
        <v>45454</v>
      </c>
      <c r="E3653">
        <v>0.48620000000000002</v>
      </c>
      <c r="F3653">
        <v>0.48620000000000002</v>
      </c>
      <c r="G3653">
        <v>0.48620000000000002</v>
      </c>
      <c r="H3653">
        <v>0.48620000000000002</v>
      </c>
      <c r="J3653">
        <v>185</v>
      </c>
      <c r="K3653">
        <v>185</v>
      </c>
      <c r="L3653">
        <v>360.06383399999999</v>
      </c>
      <c r="R3653">
        <v>360.06383399999999</v>
      </c>
      <c r="S3653" t="s">
        <v>204</v>
      </c>
      <c r="T3653" s="247">
        <v>45336.33353009259</v>
      </c>
    </row>
    <row r="3654" spans="1:20" x14ac:dyDescent="0.35">
      <c r="A3654" t="s">
        <v>108</v>
      </c>
      <c r="B3654" t="s">
        <v>109</v>
      </c>
      <c r="C3654" t="s">
        <v>92</v>
      </c>
      <c r="D3654" s="29">
        <v>45455</v>
      </c>
      <c r="E3654">
        <v>0.48620000000000002</v>
      </c>
      <c r="F3654">
        <v>0.48620000000000002</v>
      </c>
      <c r="G3654">
        <v>0.48620000000000002</v>
      </c>
      <c r="H3654">
        <v>0.48620000000000002</v>
      </c>
      <c r="J3654">
        <v>185</v>
      </c>
      <c r="K3654">
        <v>185</v>
      </c>
      <c r="L3654">
        <v>360.06383399999999</v>
      </c>
      <c r="R3654">
        <v>360.06383399999999</v>
      </c>
      <c r="S3654" t="s">
        <v>204</v>
      </c>
      <c r="T3654" s="247">
        <v>45336.33353009259</v>
      </c>
    </row>
    <row r="3655" spans="1:20" x14ac:dyDescent="0.35">
      <c r="A3655" t="s">
        <v>108</v>
      </c>
      <c r="B3655" t="s">
        <v>109</v>
      </c>
      <c r="C3655" t="s">
        <v>92</v>
      </c>
      <c r="D3655" s="29">
        <v>45456</v>
      </c>
      <c r="E3655">
        <v>0.48620000000000002</v>
      </c>
      <c r="F3655">
        <v>0.48620000000000002</v>
      </c>
      <c r="G3655">
        <v>0.48620000000000002</v>
      </c>
      <c r="H3655">
        <v>0.48620000000000002</v>
      </c>
      <c r="J3655">
        <v>185</v>
      </c>
      <c r="K3655">
        <v>185</v>
      </c>
      <c r="L3655">
        <v>360.06383399999999</v>
      </c>
      <c r="R3655">
        <v>360.06383399999999</v>
      </c>
      <c r="S3655" t="s">
        <v>204</v>
      </c>
      <c r="T3655" s="247">
        <v>45336.333541666667</v>
      </c>
    </row>
    <row r="3656" spans="1:20" x14ac:dyDescent="0.35">
      <c r="A3656" t="s">
        <v>108</v>
      </c>
      <c r="B3656" t="s">
        <v>109</v>
      </c>
      <c r="C3656" t="s">
        <v>92</v>
      </c>
      <c r="D3656" s="29">
        <v>45457</v>
      </c>
      <c r="E3656">
        <v>0.48620000000000002</v>
      </c>
      <c r="F3656">
        <v>0.48620000000000002</v>
      </c>
      <c r="G3656">
        <v>0.48620000000000002</v>
      </c>
      <c r="H3656">
        <v>0.48620000000000002</v>
      </c>
      <c r="J3656">
        <v>185</v>
      </c>
      <c r="K3656">
        <v>185</v>
      </c>
      <c r="L3656">
        <v>360.06383399999999</v>
      </c>
      <c r="R3656">
        <v>360.06383399999999</v>
      </c>
      <c r="S3656" t="s">
        <v>204</v>
      </c>
      <c r="T3656" s="247">
        <v>45336.33353009259</v>
      </c>
    </row>
    <row r="3657" spans="1:20" x14ac:dyDescent="0.35">
      <c r="A3657" t="s">
        <v>108</v>
      </c>
      <c r="B3657" t="s">
        <v>109</v>
      </c>
      <c r="C3657" t="s">
        <v>92</v>
      </c>
      <c r="D3657" s="29">
        <v>45458</v>
      </c>
      <c r="E3657">
        <v>1</v>
      </c>
      <c r="F3657">
        <v>1</v>
      </c>
      <c r="G3657">
        <v>1</v>
      </c>
      <c r="H3657">
        <v>1</v>
      </c>
      <c r="J3657">
        <v>0</v>
      </c>
      <c r="K3657">
        <v>0</v>
      </c>
      <c r="L3657">
        <v>360.06383399999999</v>
      </c>
      <c r="R3657">
        <v>360.06383399999999</v>
      </c>
      <c r="S3657" t="s">
        <v>204</v>
      </c>
      <c r="T3657" s="247">
        <v>45336.333541666667</v>
      </c>
    </row>
    <row r="3658" spans="1:20" x14ac:dyDescent="0.35">
      <c r="A3658" t="s">
        <v>108</v>
      </c>
      <c r="B3658" t="s">
        <v>109</v>
      </c>
      <c r="C3658" t="s">
        <v>92</v>
      </c>
      <c r="D3658" s="29">
        <v>45459</v>
      </c>
      <c r="E3658">
        <v>1</v>
      </c>
      <c r="F3658">
        <v>1</v>
      </c>
      <c r="G3658">
        <v>1</v>
      </c>
      <c r="H3658">
        <v>1</v>
      </c>
      <c r="J3658">
        <v>0</v>
      </c>
      <c r="K3658">
        <v>0</v>
      </c>
      <c r="L3658">
        <v>360.06383399999999</v>
      </c>
      <c r="R3658">
        <v>360.06383399999999</v>
      </c>
      <c r="S3658" t="s">
        <v>204</v>
      </c>
      <c r="T3658" s="247">
        <v>45336.333541666667</v>
      </c>
    </row>
    <row r="3659" spans="1:20" x14ac:dyDescent="0.35">
      <c r="A3659" t="s">
        <v>108</v>
      </c>
      <c r="B3659" t="s">
        <v>109</v>
      </c>
      <c r="C3659" t="s">
        <v>92</v>
      </c>
      <c r="D3659" s="29">
        <v>45460</v>
      </c>
      <c r="E3659">
        <v>1</v>
      </c>
      <c r="F3659">
        <v>1</v>
      </c>
      <c r="G3659">
        <v>1</v>
      </c>
      <c r="H3659">
        <v>1</v>
      </c>
      <c r="J3659">
        <v>0</v>
      </c>
      <c r="K3659">
        <v>0</v>
      </c>
      <c r="L3659">
        <v>360.06383399999999</v>
      </c>
      <c r="R3659">
        <v>360.06383399999999</v>
      </c>
      <c r="S3659" t="s">
        <v>204</v>
      </c>
      <c r="T3659" s="247">
        <v>45336.333541666667</v>
      </c>
    </row>
    <row r="3660" spans="1:20" x14ac:dyDescent="0.35">
      <c r="A3660" t="s">
        <v>108</v>
      </c>
      <c r="B3660" t="s">
        <v>109</v>
      </c>
      <c r="C3660" t="s">
        <v>92</v>
      </c>
      <c r="D3660" s="29">
        <v>45461</v>
      </c>
      <c r="E3660">
        <v>1</v>
      </c>
      <c r="F3660">
        <v>1</v>
      </c>
      <c r="G3660">
        <v>1</v>
      </c>
      <c r="H3660">
        <v>1</v>
      </c>
      <c r="J3660">
        <v>0</v>
      </c>
      <c r="K3660">
        <v>0</v>
      </c>
      <c r="L3660">
        <v>360.06383399999999</v>
      </c>
      <c r="R3660">
        <v>360.06383399999999</v>
      </c>
      <c r="S3660" t="s">
        <v>204</v>
      </c>
      <c r="T3660" s="247">
        <v>45336.333541666667</v>
      </c>
    </row>
    <row r="3661" spans="1:20" x14ac:dyDescent="0.35">
      <c r="A3661" t="s">
        <v>108</v>
      </c>
      <c r="B3661" t="s">
        <v>109</v>
      </c>
      <c r="C3661" t="s">
        <v>92</v>
      </c>
      <c r="D3661" s="29">
        <v>45462</v>
      </c>
      <c r="E3661">
        <v>1</v>
      </c>
      <c r="F3661">
        <v>1</v>
      </c>
      <c r="G3661">
        <v>1</v>
      </c>
      <c r="H3661">
        <v>1</v>
      </c>
      <c r="J3661">
        <v>0</v>
      </c>
      <c r="K3661">
        <v>0</v>
      </c>
      <c r="L3661">
        <v>360.06383399999999</v>
      </c>
      <c r="R3661">
        <v>360.06383399999999</v>
      </c>
      <c r="S3661" t="s">
        <v>204</v>
      </c>
      <c r="T3661" s="247">
        <v>45336.333541666667</v>
      </c>
    </row>
    <row r="3662" spans="1:20" x14ac:dyDescent="0.35">
      <c r="A3662" t="s">
        <v>108</v>
      </c>
      <c r="B3662" t="s">
        <v>109</v>
      </c>
      <c r="C3662" t="s">
        <v>92</v>
      </c>
      <c r="D3662" s="29">
        <v>45463</v>
      </c>
      <c r="E3662">
        <v>1</v>
      </c>
      <c r="F3662">
        <v>1</v>
      </c>
      <c r="G3662">
        <v>1</v>
      </c>
      <c r="H3662">
        <v>1</v>
      </c>
      <c r="J3662">
        <v>0</v>
      </c>
      <c r="K3662">
        <v>0</v>
      </c>
      <c r="L3662">
        <v>360.06383399999999</v>
      </c>
      <c r="R3662">
        <v>360.06383399999999</v>
      </c>
      <c r="S3662" t="s">
        <v>204</v>
      </c>
      <c r="T3662" s="247">
        <v>45336.333541666667</v>
      </c>
    </row>
    <row r="3663" spans="1:20" x14ac:dyDescent="0.35">
      <c r="A3663" t="s">
        <v>108</v>
      </c>
      <c r="B3663" t="s">
        <v>109</v>
      </c>
      <c r="C3663" t="s">
        <v>92</v>
      </c>
      <c r="D3663" s="29">
        <v>45464</v>
      </c>
      <c r="E3663">
        <v>1</v>
      </c>
      <c r="F3663">
        <v>1</v>
      </c>
      <c r="G3663">
        <v>1</v>
      </c>
      <c r="H3663">
        <v>1</v>
      </c>
      <c r="J3663">
        <v>0</v>
      </c>
      <c r="K3663">
        <v>0</v>
      </c>
      <c r="L3663">
        <v>360.06383399999999</v>
      </c>
      <c r="R3663">
        <v>360.06383399999999</v>
      </c>
      <c r="S3663" t="s">
        <v>204</v>
      </c>
      <c r="T3663" s="247">
        <v>45336.333541666667</v>
      </c>
    </row>
    <row r="3664" spans="1:20" x14ac:dyDescent="0.35">
      <c r="A3664" t="s">
        <v>108</v>
      </c>
      <c r="B3664" t="s">
        <v>109</v>
      </c>
      <c r="C3664" t="s">
        <v>92</v>
      </c>
      <c r="D3664" s="29">
        <v>45465</v>
      </c>
      <c r="E3664">
        <v>1</v>
      </c>
      <c r="F3664">
        <v>1</v>
      </c>
      <c r="G3664">
        <v>1</v>
      </c>
      <c r="H3664">
        <v>1</v>
      </c>
      <c r="J3664">
        <v>0</v>
      </c>
      <c r="K3664">
        <v>0</v>
      </c>
      <c r="L3664">
        <v>360.06383399999999</v>
      </c>
      <c r="R3664">
        <v>360.06383399999999</v>
      </c>
      <c r="S3664" t="s">
        <v>204</v>
      </c>
      <c r="T3664" s="247">
        <v>45336.333680555559</v>
      </c>
    </row>
    <row r="3665" spans="1:20" x14ac:dyDescent="0.35">
      <c r="A3665" t="s">
        <v>108</v>
      </c>
      <c r="B3665" t="s">
        <v>109</v>
      </c>
      <c r="C3665" t="s">
        <v>92</v>
      </c>
      <c r="D3665" s="29">
        <v>45466</v>
      </c>
      <c r="E3665">
        <v>1</v>
      </c>
      <c r="F3665">
        <v>1</v>
      </c>
      <c r="G3665">
        <v>1</v>
      </c>
      <c r="H3665">
        <v>1</v>
      </c>
      <c r="J3665">
        <v>0</v>
      </c>
      <c r="K3665">
        <v>0</v>
      </c>
      <c r="L3665">
        <v>360.06383399999999</v>
      </c>
      <c r="R3665">
        <v>360.06383399999999</v>
      </c>
      <c r="S3665" t="s">
        <v>204</v>
      </c>
      <c r="T3665" s="247">
        <v>45336.333680555559</v>
      </c>
    </row>
    <row r="3666" spans="1:20" x14ac:dyDescent="0.35">
      <c r="A3666" t="s">
        <v>108</v>
      </c>
      <c r="B3666" t="s">
        <v>109</v>
      </c>
      <c r="C3666" t="s">
        <v>92</v>
      </c>
      <c r="D3666" s="29">
        <v>45467</v>
      </c>
      <c r="E3666">
        <v>1</v>
      </c>
      <c r="F3666">
        <v>1</v>
      </c>
      <c r="G3666">
        <v>1</v>
      </c>
      <c r="H3666">
        <v>1</v>
      </c>
      <c r="J3666">
        <v>0</v>
      </c>
      <c r="K3666">
        <v>0</v>
      </c>
      <c r="L3666">
        <v>360.06383399999999</v>
      </c>
      <c r="R3666">
        <v>360.06383399999999</v>
      </c>
      <c r="S3666" t="s">
        <v>204</v>
      </c>
      <c r="T3666" s="247">
        <v>45336.333680555559</v>
      </c>
    </row>
    <row r="3667" spans="1:20" x14ac:dyDescent="0.35">
      <c r="A3667" t="s">
        <v>108</v>
      </c>
      <c r="B3667" t="s">
        <v>109</v>
      </c>
      <c r="C3667" t="s">
        <v>92</v>
      </c>
      <c r="D3667" s="29">
        <v>45468</v>
      </c>
      <c r="E3667">
        <v>1</v>
      </c>
      <c r="F3667">
        <v>1</v>
      </c>
      <c r="G3667">
        <v>1</v>
      </c>
      <c r="H3667">
        <v>1</v>
      </c>
      <c r="J3667">
        <v>0</v>
      </c>
      <c r="K3667">
        <v>0</v>
      </c>
      <c r="L3667">
        <v>360.06383399999999</v>
      </c>
      <c r="R3667">
        <v>360.06383399999999</v>
      </c>
      <c r="S3667" t="s">
        <v>204</v>
      </c>
      <c r="T3667" s="247">
        <v>45336.333680555559</v>
      </c>
    </row>
    <row r="3668" spans="1:20" x14ac:dyDescent="0.35">
      <c r="A3668" t="s">
        <v>108</v>
      </c>
      <c r="B3668" t="s">
        <v>109</v>
      </c>
      <c r="C3668" t="s">
        <v>92</v>
      </c>
      <c r="D3668" s="29">
        <v>45469</v>
      </c>
      <c r="E3668">
        <v>1</v>
      </c>
      <c r="F3668">
        <v>1</v>
      </c>
      <c r="G3668">
        <v>1</v>
      </c>
      <c r="H3668">
        <v>1</v>
      </c>
      <c r="J3668">
        <v>0</v>
      </c>
      <c r="K3668">
        <v>0</v>
      </c>
      <c r="L3668">
        <v>360.06383399999999</v>
      </c>
      <c r="R3668">
        <v>360.06383399999999</v>
      </c>
      <c r="S3668" t="s">
        <v>204</v>
      </c>
      <c r="T3668" s="247">
        <v>45336.333680555559</v>
      </c>
    </row>
    <row r="3669" spans="1:20" x14ac:dyDescent="0.35">
      <c r="A3669" t="s">
        <v>108</v>
      </c>
      <c r="B3669" t="s">
        <v>109</v>
      </c>
      <c r="C3669" t="s">
        <v>92</v>
      </c>
      <c r="D3669" s="29">
        <v>45470</v>
      </c>
      <c r="E3669">
        <v>1</v>
      </c>
      <c r="F3669">
        <v>1</v>
      </c>
      <c r="G3669">
        <v>1</v>
      </c>
      <c r="H3669">
        <v>1</v>
      </c>
      <c r="J3669">
        <v>0</v>
      </c>
      <c r="K3669">
        <v>0</v>
      </c>
      <c r="L3669">
        <v>360.06383399999999</v>
      </c>
      <c r="R3669">
        <v>360.06383399999999</v>
      </c>
      <c r="S3669" t="s">
        <v>204</v>
      </c>
      <c r="T3669" s="247">
        <v>45336.333680555559</v>
      </c>
    </row>
    <row r="3670" spans="1:20" x14ac:dyDescent="0.35">
      <c r="A3670" t="s">
        <v>108</v>
      </c>
      <c r="B3670" t="s">
        <v>109</v>
      </c>
      <c r="C3670" t="s">
        <v>92</v>
      </c>
      <c r="D3670" s="29">
        <v>45471</v>
      </c>
      <c r="E3670">
        <v>1</v>
      </c>
      <c r="F3670">
        <v>1</v>
      </c>
      <c r="G3670">
        <v>1</v>
      </c>
      <c r="H3670">
        <v>1</v>
      </c>
      <c r="J3670">
        <v>0</v>
      </c>
      <c r="K3670">
        <v>0</v>
      </c>
      <c r="L3670">
        <v>360.06383399999999</v>
      </c>
      <c r="R3670">
        <v>360.06383399999999</v>
      </c>
      <c r="S3670" t="s">
        <v>204</v>
      </c>
      <c r="T3670" s="247">
        <v>45336.333680555559</v>
      </c>
    </row>
    <row r="3671" spans="1:20" x14ac:dyDescent="0.35">
      <c r="A3671" t="s">
        <v>108</v>
      </c>
      <c r="B3671" t="s">
        <v>109</v>
      </c>
      <c r="C3671" t="s">
        <v>92</v>
      </c>
      <c r="D3671" s="29">
        <v>45472</v>
      </c>
      <c r="E3671">
        <v>1</v>
      </c>
      <c r="F3671">
        <v>1</v>
      </c>
      <c r="G3671">
        <v>1</v>
      </c>
      <c r="H3671">
        <v>1</v>
      </c>
      <c r="J3671">
        <v>0</v>
      </c>
      <c r="K3671">
        <v>0</v>
      </c>
      <c r="L3671">
        <v>360.06383399999999</v>
      </c>
      <c r="R3671">
        <v>360.06383399999999</v>
      </c>
      <c r="S3671" t="s">
        <v>204</v>
      </c>
      <c r="T3671" s="247">
        <v>45336.333680555559</v>
      </c>
    </row>
    <row r="3672" spans="1:20" x14ac:dyDescent="0.35">
      <c r="A3672" t="s">
        <v>108</v>
      </c>
      <c r="B3672" t="s">
        <v>109</v>
      </c>
      <c r="C3672" t="s">
        <v>92</v>
      </c>
      <c r="D3672" s="29">
        <v>45473</v>
      </c>
      <c r="E3672">
        <v>1</v>
      </c>
      <c r="F3672">
        <v>1</v>
      </c>
      <c r="G3672">
        <v>1</v>
      </c>
      <c r="H3672">
        <v>1</v>
      </c>
      <c r="J3672">
        <v>0</v>
      </c>
      <c r="K3672">
        <v>0</v>
      </c>
      <c r="L3672">
        <v>360.06383399999999</v>
      </c>
      <c r="R3672">
        <v>360.06383399999999</v>
      </c>
      <c r="S3672" t="s">
        <v>204</v>
      </c>
      <c r="T3672" s="247">
        <v>45336.333680555559</v>
      </c>
    </row>
    <row r="3673" spans="1:20" x14ac:dyDescent="0.35">
      <c r="A3673" t="s">
        <v>108</v>
      </c>
      <c r="B3673" t="s">
        <v>109</v>
      </c>
      <c r="C3673" t="s">
        <v>92</v>
      </c>
      <c r="D3673" s="29">
        <v>45474</v>
      </c>
      <c r="E3673">
        <v>1</v>
      </c>
      <c r="F3673">
        <v>1</v>
      </c>
      <c r="G3673">
        <v>1</v>
      </c>
      <c r="H3673">
        <v>1</v>
      </c>
      <c r="J3673">
        <v>0</v>
      </c>
      <c r="K3673">
        <v>0</v>
      </c>
      <c r="L3673">
        <v>360.06383399999999</v>
      </c>
      <c r="R3673">
        <v>360.06383399999999</v>
      </c>
      <c r="S3673" t="s">
        <v>204</v>
      </c>
      <c r="T3673" s="247">
        <v>45336.333715277775</v>
      </c>
    </row>
    <row r="3674" spans="1:20" x14ac:dyDescent="0.35">
      <c r="A3674" t="s">
        <v>108</v>
      </c>
      <c r="B3674" t="s">
        <v>109</v>
      </c>
      <c r="C3674" t="s">
        <v>92</v>
      </c>
      <c r="D3674" s="29">
        <v>45475</v>
      </c>
      <c r="E3674">
        <v>1</v>
      </c>
      <c r="F3674">
        <v>1</v>
      </c>
      <c r="G3674">
        <v>1</v>
      </c>
      <c r="H3674">
        <v>1</v>
      </c>
      <c r="J3674">
        <v>0</v>
      </c>
      <c r="K3674">
        <v>0</v>
      </c>
      <c r="L3674">
        <v>360.06383399999999</v>
      </c>
      <c r="R3674">
        <v>360.06383399999999</v>
      </c>
      <c r="S3674" t="s">
        <v>204</v>
      </c>
      <c r="T3674" s="247">
        <v>45336.333715277775</v>
      </c>
    </row>
    <row r="3675" spans="1:20" x14ac:dyDescent="0.35">
      <c r="A3675" t="s">
        <v>108</v>
      </c>
      <c r="B3675" t="s">
        <v>109</v>
      </c>
      <c r="C3675" t="s">
        <v>92</v>
      </c>
      <c r="D3675" s="29">
        <v>45476</v>
      </c>
      <c r="E3675">
        <v>1</v>
      </c>
      <c r="F3675">
        <v>1</v>
      </c>
      <c r="G3675">
        <v>1</v>
      </c>
      <c r="H3675">
        <v>1</v>
      </c>
      <c r="J3675">
        <v>0</v>
      </c>
      <c r="K3675">
        <v>0</v>
      </c>
      <c r="L3675">
        <v>360.06383399999999</v>
      </c>
      <c r="R3675">
        <v>360.06383399999999</v>
      </c>
      <c r="S3675" t="s">
        <v>204</v>
      </c>
      <c r="T3675" s="247">
        <v>45336.333715277775</v>
      </c>
    </row>
    <row r="3676" spans="1:20" x14ac:dyDescent="0.35">
      <c r="A3676" t="s">
        <v>108</v>
      </c>
      <c r="B3676" t="s">
        <v>109</v>
      </c>
      <c r="C3676" t="s">
        <v>92</v>
      </c>
      <c r="D3676" s="29">
        <v>45477</v>
      </c>
      <c r="E3676">
        <v>1</v>
      </c>
      <c r="F3676">
        <v>1</v>
      </c>
      <c r="G3676">
        <v>1</v>
      </c>
      <c r="H3676">
        <v>1</v>
      </c>
      <c r="J3676">
        <v>0</v>
      </c>
      <c r="K3676">
        <v>0</v>
      </c>
      <c r="L3676">
        <v>360.06383399999999</v>
      </c>
      <c r="R3676">
        <v>360.06383399999999</v>
      </c>
      <c r="S3676" t="s">
        <v>204</v>
      </c>
      <c r="T3676" s="247">
        <v>45336.333715277775</v>
      </c>
    </row>
    <row r="3677" spans="1:20" x14ac:dyDescent="0.35">
      <c r="A3677" t="s">
        <v>108</v>
      </c>
      <c r="B3677" t="s">
        <v>109</v>
      </c>
      <c r="C3677" t="s">
        <v>92</v>
      </c>
      <c r="D3677" s="29">
        <v>45478</v>
      </c>
      <c r="E3677">
        <v>1</v>
      </c>
      <c r="F3677">
        <v>1</v>
      </c>
      <c r="G3677">
        <v>1</v>
      </c>
      <c r="H3677">
        <v>1</v>
      </c>
      <c r="J3677">
        <v>0</v>
      </c>
      <c r="K3677">
        <v>0</v>
      </c>
      <c r="L3677">
        <v>360.06383399999999</v>
      </c>
      <c r="R3677">
        <v>360.06383399999999</v>
      </c>
      <c r="S3677" t="s">
        <v>204</v>
      </c>
      <c r="T3677" s="247">
        <v>45336.333715277775</v>
      </c>
    </row>
    <row r="3678" spans="1:20" x14ac:dyDescent="0.35">
      <c r="A3678" t="s">
        <v>108</v>
      </c>
      <c r="B3678" t="s">
        <v>109</v>
      </c>
      <c r="C3678" t="s">
        <v>92</v>
      </c>
      <c r="D3678" s="29">
        <v>45479</v>
      </c>
      <c r="E3678">
        <v>2.8000000000000001E-2</v>
      </c>
      <c r="F3678">
        <v>2.8000000000000001E-2</v>
      </c>
      <c r="G3678">
        <v>2.8000000000000001E-2</v>
      </c>
      <c r="H3678">
        <v>2.8000000000000001E-2</v>
      </c>
      <c r="J3678">
        <v>350</v>
      </c>
      <c r="K3678">
        <v>350</v>
      </c>
      <c r="L3678">
        <v>360.06383399999999</v>
      </c>
      <c r="R3678">
        <v>360.06383399999999</v>
      </c>
      <c r="S3678" t="s">
        <v>204</v>
      </c>
      <c r="T3678" s="247">
        <v>45343.333368055559</v>
      </c>
    </row>
    <row r="3679" spans="1:20" x14ac:dyDescent="0.35">
      <c r="A3679" t="s">
        <v>108</v>
      </c>
      <c r="B3679" t="s">
        <v>109</v>
      </c>
      <c r="C3679" t="s">
        <v>92</v>
      </c>
      <c r="D3679" s="29">
        <v>45480</v>
      </c>
      <c r="E3679">
        <v>2.8000000000000001E-2</v>
      </c>
      <c r="F3679">
        <v>2.8000000000000001E-2</v>
      </c>
      <c r="G3679">
        <v>2.8000000000000001E-2</v>
      </c>
      <c r="H3679">
        <v>2.8000000000000001E-2</v>
      </c>
      <c r="J3679">
        <v>350</v>
      </c>
      <c r="K3679">
        <v>350</v>
      </c>
      <c r="L3679">
        <v>360.06383399999999</v>
      </c>
      <c r="R3679">
        <v>360.06383399999999</v>
      </c>
      <c r="S3679" t="s">
        <v>204</v>
      </c>
      <c r="T3679" s="247">
        <v>45343.333368055559</v>
      </c>
    </row>
    <row r="3680" spans="1:20" x14ac:dyDescent="0.35">
      <c r="A3680" t="s">
        <v>108</v>
      </c>
      <c r="B3680" t="s">
        <v>109</v>
      </c>
      <c r="C3680" t="s">
        <v>92</v>
      </c>
      <c r="D3680" s="29">
        <v>45481</v>
      </c>
      <c r="E3680">
        <v>2.8000000000000001E-2</v>
      </c>
      <c r="F3680">
        <v>2.8000000000000001E-2</v>
      </c>
      <c r="G3680">
        <v>2.8000000000000001E-2</v>
      </c>
      <c r="H3680">
        <v>2.8000000000000001E-2</v>
      </c>
      <c r="J3680">
        <v>350</v>
      </c>
      <c r="K3680">
        <v>350</v>
      </c>
      <c r="L3680">
        <v>360.06383399999999</v>
      </c>
      <c r="R3680">
        <v>360.06383399999999</v>
      </c>
      <c r="S3680" t="s">
        <v>204</v>
      </c>
      <c r="T3680" s="247">
        <v>45343.333356481482</v>
      </c>
    </row>
    <row r="3681" spans="1:20" x14ac:dyDescent="0.35">
      <c r="A3681" t="s">
        <v>108</v>
      </c>
      <c r="B3681" t="s">
        <v>109</v>
      </c>
      <c r="C3681" t="s">
        <v>92</v>
      </c>
      <c r="D3681" s="29">
        <v>45482</v>
      </c>
      <c r="E3681">
        <v>2.8000000000000001E-2</v>
      </c>
      <c r="F3681">
        <v>2.8000000000000001E-2</v>
      </c>
      <c r="G3681">
        <v>2.8000000000000001E-2</v>
      </c>
      <c r="H3681">
        <v>2.8000000000000001E-2</v>
      </c>
      <c r="J3681">
        <v>350</v>
      </c>
      <c r="K3681">
        <v>350</v>
      </c>
      <c r="L3681">
        <v>360.06383399999999</v>
      </c>
      <c r="R3681">
        <v>360.06383399999999</v>
      </c>
      <c r="S3681" t="s">
        <v>204</v>
      </c>
      <c r="T3681" s="247">
        <v>45343.333368055559</v>
      </c>
    </row>
    <row r="3682" spans="1:20" x14ac:dyDescent="0.35">
      <c r="A3682" t="s">
        <v>108</v>
      </c>
      <c r="B3682" t="s">
        <v>109</v>
      </c>
      <c r="C3682" t="s">
        <v>92</v>
      </c>
      <c r="D3682" s="29">
        <v>45483</v>
      </c>
      <c r="E3682">
        <v>2.8000000000000001E-2</v>
      </c>
      <c r="F3682">
        <v>2.8000000000000001E-2</v>
      </c>
      <c r="G3682">
        <v>2.8000000000000001E-2</v>
      </c>
      <c r="H3682">
        <v>2.8000000000000001E-2</v>
      </c>
      <c r="J3682">
        <v>350</v>
      </c>
      <c r="K3682">
        <v>350</v>
      </c>
      <c r="L3682">
        <v>360.06383399999999</v>
      </c>
      <c r="R3682">
        <v>360.06383399999999</v>
      </c>
      <c r="S3682" t="s">
        <v>204</v>
      </c>
      <c r="T3682" s="247">
        <v>45343.333356481482</v>
      </c>
    </row>
    <row r="3683" spans="1:20" x14ac:dyDescent="0.35">
      <c r="A3683" t="s">
        <v>108</v>
      </c>
      <c r="B3683" t="s">
        <v>109</v>
      </c>
      <c r="C3683" t="s">
        <v>92</v>
      </c>
      <c r="D3683" s="29">
        <v>45484</v>
      </c>
      <c r="E3683">
        <v>2.8000000000000001E-2</v>
      </c>
      <c r="F3683">
        <v>2.8000000000000001E-2</v>
      </c>
      <c r="G3683">
        <v>2.8000000000000001E-2</v>
      </c>
      <c r="H3683">
        <v>2.8000000000000001E-2</v>
      </c>
      <c r="J3683">
        <v>350</v>
      </c>
      <c r="K3683">
        <v>350</v>
      </c>
      <c r="L3683">
        <v>360.06383399999999</v>
      </c>
      <c r="R3683">
        <v>360.06383399999999</v>
      </c>
      <c r="S3683" t="s">
        <v>204</v>
      </c>
      <c r="T3683" s="247">
        <v>45343.333368055559</v>
      </c>
    </row>
    <row r="3684" spans="1:20" x14ac:dyDescent="0.35">
      <c r="A3684" t="s">
        <v>108</v>
      </c>
      <c r="B3684" t="s">
        <v>109</v>
      </c>
      <c r="C3684" t="s">
        <v>92</v>
      </c>
      <c r="D3684" s="29">
        <v>45485</v>
      </c>
      <c r="E3684">
        <v>2.8000000000000001E-2</v>
      </c>
      <c r="F3684">
        <v>2.8000000000000001E-2</v>
      </c>
      <c r="G3684">
        <v>2.8000000000000001E-2</v>
      </c>
      <c r="H3684">
        <v>2.8000000000000001E-2</v>
      </c>
      <c r="J3684">
        <v>350</v>
      </c>
      <c r="K3684">
        <v>350</v>
      </c>
      <c r="L3684">
        <v>360.06383399999999</v>
      </c>
      <c r="R3684">
        <v>360.06383399999999</v>
      </c>
      <c r="S3684" t="s">
        <v>204</v>
      </c>
      <c r="T3684" s="247">
        <v>45343.333368055559</v>
      </c>
    </row>
    <row r="3685" spans="1:20" x14ac:dyDescent="0.35">
      <c r="A3685" t="s">
        <v>108</v>
      </c>
      <c r="B3685" t="s">
        <v>109</v>
      </c>
      <c r="C3685" t="s">
        <v>92</v>
      </c>
      <c r="D3685" s="29">
        <v>45486</v>
      </c>
      <c r="E3685">
        <v>2.8000000000000001E-2</v>
      </c>
      <c r="F3685">
        <v>2.8000000000000001E-2</v>
      </c>
      <c r="G3685">
        <v>2.8000000000000001E-2</v>
      </c>
      <c r="H3685">
        <v>2.8000000000000001E-2</v>
      </c>
      <c r="J3685">
        <v>350</v>
      </c>
      <c r="K3685">
        <v>350</v>
      </c>
      <c r="L3685">
        <v>360.06383399999999</v>
      </c>
      <c r="R3685">
        <v>360.06383399999999</v>
      </c>
      <c r="S3685" t="s">
        <v>204</v>
      </c>
      <c r="T3685" s="247">
        <v>45343.333356481482</v>
      </c>
    </row>
    <row r="3686" spans="1:20" x14ac:dyDescent="0.35">
      <c r="A3686" t="s">
        <v>108</v>
      </c>
      <c r="B3686" t="s">
        <v>109</v>
      </c>
      <c r="C3686" t="s">
        <v>92</v>
      </c>
      <c r="D3686" s="29">
        <v>45487</v>
      </c>
      <c r="E3686">
        <v>2.8000000000000001E-2</v>
      </c>
      <c r="F3686">
        <v>2.8000000000000001E-2</v>
      </c>
      <c r="G3686">
        <v>2.8000000000000001E-2</v>
      </c>
      <c r="H3686">
        <v>2.8000000000000001E-2</v>
      </c>
      <c r="J3686">
        <v>350</v>
      </c>
      <c r="K3686">
        <v>350</v>
      </c>
      <c r="L3686">
        <v>360.06383399999999</v>
      </c>
      <c r="R3686">
        <v>360.06383399999999</v>
      </c>
      <c r="S3686" t="s">
        <v>204</v>
      </c>
      <c r="T3686" s="247">
        <v>45343.333368055559</v>
      </c>
    </row>
    <row r="3687" spans="1:20" x14ac:dyDescent="0.35">
      <c r="A3687" t="s">
        <v>108</v>
      </c>
      <c r="B3687" t="s">
        <v>109</v>
      </c>
      <c r="C3687" t="s">
        <v>92</v>
      </c>
      <c r="D3687" s="29">
        <v>45488</v>
      </c>
      <c r="E3687">
        <v>2.8000000000000001E-2</v>
      </c>
      <c r="F3687">
        <v>2.8000000000000001E-2</v>
      </c>
      <c r="G3687">
        <v>2.8000000000000001E-2</v>
      </c>
      <c r="H3687">
        <v>2.8000000000000001E-2</v>
      </c>
      <c r="J3687">
        <v>350</v>
      </c>
      <c r="K3687">
        <v>350</v>
      </c>
      <c r="L3687">
        <v>360.06383399999999</v>
      </c>
      <c r="R3687">
        <v>360.06383399999999</v>
      </c>
      <c r="S3687" t="s">
        <v>204</v>
      </c>
      <c r="T3687" s="247">
        <v>45343.333368055559</v>
      </c>
    </row>
    <row r="3688" spans="1:20" x14ac:dyDescent="0.35">
      <c r="A3688" t="s">
        <v>108</v>
      </c>
      <c r="B3688" t="s">
        <v>109</v>
      </c>
      <c r="C3688" t="s">
        <v>92</v>
      </c>
      <c r="D3688" s="29">
        <v>45489</v>
      </c>
      <c r="E3688">
        <v>2.8000000000000001E-2</v>
      </c>
      <c r="F3688">
        <v>2.8000000000000001E-2</v>
      </c>
      <c r="G3688">
        <v>2.8000000000000001E-2</v>
      </c>
      <c r="H3688">
        <v>2.8000000000000001E-2</v>
      </c>
      <c r="J3688">
        <v>350</v>
      </c>
      <c r="K3688">
        <v>350</v>
      </c>
      <c r="L3688">
        <v>360.06383399999999</v>
      </c>
      <c r="R3688">
        <v>360.06383399999999</v>
      </c>
      <c r="S3688" t="s">
        <v>204</v>
      </c>
      <c r="T3688" s="247">
        <v>45343.333368055559</v>
      </c>
    </row>
    <row r="3689" spans="1:20" x14ac:dyDescent="0.35">
      <c r="A3689" t="s">
        <v>108</v>
      </c>
      <c r="B3689" t="s">
        <v>109</v>
      </c>
      <c r="C3689" t="s">
        <v>92</v>
      </c>
      <c r="D3689" s="29">
        <v>45490</v>
      </c>
      <c r="E3689">
        <v>2.8000000000000001E-2</v>
      </c>
      <c r="F3689">
        <v>2.8000000000000001E-2</v>
      </c>
      <c r="G3689">
        <v>2.8000000000000001E-2</v>
      </c>
      <c r="H3689">
        <v>2.8000000000000001E-2</v>
      </c>
      <c r="J3689">
        <v>350</v>
      </c>
      <c r="K3689">
        <v>350</v>
      </c>
      <c r="L3689">
        <v>360.06383399999999</v>
      </c>
      <c r="R3689">
        <v>360.06383399999999</v>
      </c>
      <c r="S3689" t="s">
        <v>204</v>
      </c>
      <c r="T3689" s="247">
        <v>45343.333368055559</v>
      </c>
    </row>
    <row r="3690" spans="1:20" x14ac:dyDescent="0.35">
      <c r="A3690" t="s">
        <v>108</v>
      </c>
      <c r="B3690" t="s">
        <v>109</v>
      </c>
      <c r="C3690" t="s">
        <v>92</v>
      </c>
      <c r="D3690" s="29">
        <v>45491</v>
      </c>
      <c r="E3690">
        <v>2.8000000000000001E-2</v>
      </c>
      <c r="F3690">
        <v>2.8000000000000001E-2</v>
      </c>
      <c r="G3690">
        <v>2.8000000000000001E-2</v>
      </c>
      <c r="H3690">
        <v>2.8000000000000001E-2</v>
      </c>
      <c r="J3690">
        <v>350</v>
      </c>
      <c r="K3690">
        <v>350</v>
      </c>
      <c r="L3690">
        <v>360.06383399999999</v>
      </c>
      <c r="R3690">
        <v>360.06383399999999</v>
      </c>
      <c r="S3690" t="s">
        <v>204</v>
      </c>
      <c r="T3690" s="247">
        <v>45343.333368055559</v>
      </c>
    </row>
    <row r="3691" spans="1:20" x14ac:dyDescent="0.35">
      <c r="A3691" t="s">
        <v>108</v>
      </c>
      <c r="B3691" t="s">
        <v>109</v>
      </c>
      <c r="C3691" t="s">
        <v>92</v>
      </c>
      <c r="D3691" s="29">
        <v>45492</v>
      </c>
      <c r="E3691">
        <v>2.8000000000000001E-2</v>
      </c>
      <c r="F3691">
        <v>2.8000000000000001E-2</v>
      </c>
      <c r="G3691">
        <v>2.8000000000000001E-2</v>
      </c>
      <c r="H3691">
        <v>2.8000000000000001E-2</v>
      </c>
      <c r="J3691">
        <v>350</v>
      </c>
      <c r="K3691">
        <v>350</v>
      </c>
      <c r="L3691">
        <v>360.06383399999999</v>
      </c>
      <c r="R3691">
        <v>360.06383399999999</v>
      </c>
      <c r="S3691" t="s">
        <v>204</v>
      </c>
      <c r="T3691" s="247">
        <v>45343.333368055559</v>
      </c>
    </row>
    <row r="3692" spans="1:20" x14ac:dyDescent="0.35">
      <c r="A3692" t="s">
        <v>108</v>
      </c>
      <c r="B3692" t="s">
        <v>109</v>
      </c>
      <c r="C3692" t="s">
        <v>92</v>
      </c>
      <c r="D3692" s="29">
        <v>45493</v>
      </c>
      <c r="E3692">
        <v>0</v>
      </c>
      <c r="F3692">
        <v>0</v>
      </c>
      <c r="G3692">
        <v>0</v>
      </c>
      <c r="H3692">
        <v>0</v>
      </c>
      <c r="L3692">
        <v>360.06383399999999</v>
      </c>
      <c r="R3692">
        <v>360.06383399999999</v>
      </c>
      <c r="S3692" t="s">
        <v>204</v>
      </c>
      <c r="T3692" s="247">
        <v>45302.333726851852</v>
      </c>
    </row>
    <row r="3693" spans="1:20" x14ac:dyDescent="0.35">
      <c r="A3693" t="s">
        <v>108</v>
      </c>
      <c r="B3693" t="s">
        <v>109</v>
      </c>
      <c r="C3693" t="s">
        <v>92</v>
      </c>
      <c r="D3693" s="29">
        <v>45494</v>
      </c>
      <c r="E3693">
        <v>0</v>
      </c>
      <c r="F3693">
        <v>0</v>
      </c>
      <c r="G3693">
        <v>0</v>
      </c>
      <c r="H3693">
        <v>0</v>
      </c>
      <c r="L3693">
        <v>360.06383399999999</v>
      </c>
      <c r="R3693">
        <v>360.06383399999999</v>
      </c>
      <c r="S3693" t="s">
        <v>204</v>
      </c>
      <c r="T3693" s="247">
        <v>45302.333738425928</v>
      </c>
    </row>
    <row r="3694" spans="1:20" x14ac:dyDescent="0.35">
      <c r="A3694" t="s">
        <v>108</v>
      </c>
      <c r="B3694" t="s">
        <v>109</v>
      </c>
      <c r="C3694" t="s">
        <v>92</v>
      </c>
      <c r="D3694" s="29">
        <v>45495</v>
      </c>
      <c r="E3694">
        <v>0</v>
      </c>
      <c r="F3694">
        <v>0</v>
      </c>
      <c r="G3694">
        <v>0</v>
      </c>
      <c r="H3694">
        <v>0</v>
      </c>
      <c r="L3694">
        <v>360.06383399999999</v>
      </c>
      <c r="R3694">
        <v>360.06383399999999</v>
      </c>
      <c r="S3694" t="s">
        <v>204</v>
      </c>
      <c r="T3694" s="247">
        <v>45302.333738425928</v>
      </c>
    </row>
    <row r="3695" spans="1:20" x14ac:dyDescent="0.35">
      <c r="A3695" t="s">
        <v>108</v>
      </c>
      <c r="B3695" t="s">
        <v>109</v>
      </c>
      <c r="C3695" t="s">
        <v>92</v>
      </c>
      <c r="D3695" s="29">
        <v>45496</v>
      </c>
      <c r="E3695">
        <v>0</v>
      </c>
      <c r="F3695">
        <v>0</v>
      </c>
      <c r="G3695">
        <v>0</v>
      </c>
      <c r="H3695">
        <v>0</v>
      </c>
      <c r="L3695">
        <v>360.06383399999999</v>
      </c>
      <c r="R3695">
        <v>360.06383399999999</v>
      </c>
      <c r="S3695" t="s">
        <v>204</v>
      </c>
      <c r="T3695" s="247">
        <v>45302.333726851852</v>
      </c>
    </row>
    <row r="3696" spans="1:20" x14ac:dyDescent="0.35">
      <c r="A3696" t="s">
        <v>108</v>
      </c>
      <c r="B3696" t="s">
        <v>109</v>
      </c>
      <c r="C3696" t="s">
        <v>92</v>
      </c>
      <c r="D3696" s="29">
        <v>45497</v>
      </c>
      <c r="E3696">
        <v>0</v>
      </c>
      <c r="F3696">
        <v>0</v>
      </c>
      <c r="G3696">
        <v>0</v>
      </c>
      <c r="H3696">
        <v>0</v>
      </c>
      <c r="L3696">
        <v>360.06383399999999</v>
      </c>
      <c r="R3696">
        <v>360.06383399999999</v>
      </c>
      <c r="S3696" t="s">
        <v>204</v>
      </c>
      <c r="T3696" s="247">
        <v>45302.333726851852</v>
      </c>
    </row>
    <row r="3697" spans="1:20" x14ac:dyDescent="0.35">
      <c r="A3697" t="s">
        <v>108</v>
      </c>
      <c r="B3697" t="s">
        <v>109</v>
      </c>
      <c r="C3697" t="s">
        <v>92</v>
      </c>
      <c r="D3697" s="29">
        <v>45498</v>
      </c>
      <c r="E3697">
        <v>0</v>
      </c>
      <c r="F3697">
        <v>0</v>
      </c>
      <c r="G3697">
        <v>0</v>
      </c>
      <c r="H3697">
        <v>0</v>
      </c>
      <c r="L3697">
        <v>360.06383399999999</v>
      </c>
      <c r="R3697">
        <v>360.06383399999999</v>
      </c>
      <c r="S3697" t="s">
        <v>204</v>
      </c>
      <c r="T3697" s="247">
        <v>45302.333726851852</v>
      </c>
    </row>
    <row r="3698" spans="1:20" x14ac:dyDescent="0.35">
      <c r="A3698" t="s">
        <v>108</v>
      </c>
      <c r="B3698" t="s">
        <v>109</v>
      </c>
      <c r="C3698" t="s">
        <v>92</v>
      </c>
      <c r="D3698" s="29">
        <v>45499</v>
      </c>
      <c r="E3698">
        <v>0</v>
      </c>
      <c r="F3698">
        <v>0</v>
      </c>
      <c r="G3698">
        <v>0</v>
      </c>
      <c r="H3698">
        <v>0</v>
      </c>
      <c r="L3698">
        <v>360.06383399999999</v>
      </c>
      <c r="R3698">
        <v>360.06383399999999</v>
      </c>
      <c r="S3698" t="s">
        <v>204</v>
      </c>
      <c r="T3698" s="247">
        <v>45302.333726851852</v>
      </c>
    </row>
    <row r="3699" spans="1:20" x14ac:dyDescent="0.35">
      <c r="A3699" t="s">
        <v>108</v>
      </c>
      <c r="B3699" t="s">
        <v>109</v>
      </c>
      <c r="C3699" t="s">
        <v>92</v>
      </c>
      <c r="D3699" s="29">
        <v>45500</v>
      </c>
      <c r="E3699">
        <v>0</v>
      </c>
      <c r="F3699">
        <v>0</v>
      </c>
      <c r="G3699">
        <v>0</v>
      </c>
      <c r="H3699">
        <v>0</v>
      </c>
      <c r="L3699">
        <v>360.06383399999999</v>
      </c>
      <c r="R3699">
        <v>360.06383399999999</v>
      </c>
      <c r="S3699" t="s">
        <v>204</v>
      </c>
      <c r="T3699" s="247">
        <v>45302.333738425928</v>
      </c>
    </row>
    <row r="3700" spans="1:20" x14ac:dyDescent="0.35">
      <c r="A3700" t="s">
        <v>108</v>
      </c>
      <c r="B3700" t="s">
        <v>109</v>
      </c>
      <c r="C3700" t="s">
        <v>92</v>
      </c>
      <c r="D3700" s="29">
        <v>45501</v>
      </c>
      <c r="E3700">
        <v>0</v>
      </c>
      <c r="F3700">
        <v>0</v>
      </c>
      <c r="G3700">
        <v>0</v>
      </c>
      <c r="H3700">
        <v>0</v>
      </c>
      <c r="L3700">
        <v>360.06383399999999</v>
      </c>
      <c r="R3700">
        <v>360.06383399999999</v>
      </c>
      <c r="S3700" t="s">
        <v>204</v>
      </c>
      <c r="T3700" s="247">
        <v>45302.333738425928</v>
      </c>
    </row>
    <row r="3701" spans="1:20" x14ac:dyDescent="0.35">
      <c r="A3701" t="s">
        <v>108</v>
      </c>
      <c r="B3701" t="s">
        <v>109</v>
      </c>
      <c r="C3701" t="s">
        <v>92</v>
      </c>
      <c r="D3701" s="29">
        <v>45502</v>
      </c>
      <c r="E3701">
        <v>0</v>
      </c>
      <c r="F3701">
        <v>0</v>
      </c>
      <c r="G3701">
        <v>0</v>
      </c>
      <c r="H3701">
        <v>0</v>
      </c>
      <c r="L3701">
        <v>360.06383399999999</v>
      </c>
      <c r="R3701">
        <v>360.06383399999999</v>
      </c>
      <c r="S3701" t="s">
        <v>204</v>
      </c>
      <c r="T3701" s="247">
        <v>45302.333738425928</v>
      </c>
    </row>
    <row r="3702" spans="1:20" x14ac:dyDescent="0.35">
      <c r="A3702" t="s">
        <v>108</v>
      </c>
      <c r="B3702" t="s">
        <v>109</v>
      </c>
      <c r="C3702" t="s">
        <v>92</v>
      </c>
      <c r="D3702" s="29">
        <v>45503</v>
      </c>
      <c r="E3702">
        <v>0</v>
      </c>
      <c r="F3702">
        <v>0</v>
      </c>
      <c r="G3702">
        <v>0</v>
      </c>
      <c r="H3702">
        <v>0</v>
      </c>
      <c r="L3702">
        <v>360.06383399999999</v>
      </c>
      <c r="R3702">
        <v>360.06383399999999</v>
      </c>
      <c r="S3702" t="s">
        <v>204</v>
      </c>
      <c r="T3702" s="247">
        <v>45302.333738425928</v>
      </c>
    </row>
    <row r="3703" spans="1:20" x14ac:dyDescent="0.35">
      <c r="A3703" t="s">
        <v>108</v>
      </c>
      <c r="B3703" t="s">
        <v>109</v>
      </c>
      <c r="C3703" t="s">
        <v>92</v>
      </c>
      <c r="D3703" s="29">
        <v>45504</v>
      </c>
      <c r="E3703">
        <v>0</v>
      </c>
      <c r="F3703">
        <v>0</v>
      </c>
      <c r="G3703">
        <v>0</v>
      </c>
      <c r="H3703">
        <v>0</v>
      </c>
      <c r="L3703">
        <v>360.06383399999999</v>
      </c>
      <c r="R3703">
        <v>360.06383399999999</v>
      </c>
      <c r="S3703" t="s">
        <v>204</v>
      </c>
      <c r="T3703" s="247">
        <v>45302.333738425928</v>
      </c>
    </row>
    <row r="3704" spans="1:20" x14ac:dyDescent="0.35">
      <c r="A3704" t="s">
        <v>108</v>
      </c>
      <c r="B3704" t="s">
        <v>109</v>
      </c>
      <c r="C3704" t="s">
        <v>92</v>
      </c>
      <c r="D3704" s="29">
        <v>45505</v>
      </c>
      <c r="E3704">
        <v>0</v>
      </c>
      <c r="F3704">
        <v>0</v>
      </c>
      <c r="G3704">
        <v>0</v>
      </c>
      <c r="H3704">
        <v>0</v>
      </c>
      <c r="L3704">
        <v>360.06383399999999</v>
      </c>
      <c r="R3704">
        <v>360.06383399999999</v>
      </c>
      <c r="S3704" t="s">
        <v>204</v>
      </c>
      <c r="T3704" s="247">
        <v>45302.333738425928</v>
      </c>
    </row>
    <row r="3705" spans="1:20" x14ac:dyDescent="0.35">
      <c r="A3705" t="s">
        <v>108</v>
      </c>
      <c r="B3705" t="s">
        <v>109</v>
      </c>
      <c r="C3705" t="s">
        <v>92</v>
      </c>
      <c r="D3705" s="29">
        <v>45506</v>
      </c>
      <c r="E3705">
        <v>0</v>
      </c>
      <c r="F3705">
        <v>0</v>
      </c>
      <c r="G3705">
        <v>0</v>
      </c>
      <c r="H3705">
        <v>0</v>
      </c>
      <c r="L3705">
        <v>360.06383399999999</v>
      </c>
      <c r="R3705">
        <v>360.06383399999999</v>
      </c>
      <c r="S3705" t="s">
        <v>204</v>
      </c>
      <c r="T3705" s="247">
        <v>45302.333738425928</v>
      </c>
    </row>
    <row r="3706" spans="1:20" x14ac:dyDescent="0.35">
      <c r="A3706" t="s">
        <v>108</v>
      </c>
      <c r="B3706" t="s">
        <v>109</v>
      </c>
      <c r="C3706" t="s">
        <v>92</v>
      </c>
      <c r="D3706" s="29">
        <v>45507</v>
      </c>
      <c r="E3706">
        <v>0</v>
      </c>
      <c r="F3706">
        <v>0</v>
      </c>
      <c r="G3706">
        <v>0</v>
      </c>
      <c r="H3706">
        <v>0</v>
      </c>
      <c r="L3706">
        <v>360.06383399999999</v>
      </c>
      <c r="R3706">
        <v>360.06383399999999</v>
      </c>
      <c r="S3706" t="s">
        <v>204</v>
      </c>
      <c r="T3706" s="247">
        <v>45302.333738425928</v>
      </c>
    </row>
    <row r="3707" spans="1:20" x14ac:dyDescent="0.35">
      <c r="A3707" t="s">
        <v>108</v>
      </c>
      <c r="B3707" t="s">
        <v>109</v>
      </c>
      <c r="C3707" t="s">
        <v>92</v>
      </c>
      <c r="D3707" s="29">
        <v>45508</v>
      </c>
      <c r="E3707">
        <v>0</v>
      </c>
      <c r="F3707">
        <v>0</v>
      </c>
      <c r="G3707">
        <v>0</v>
      </c>
      <c r="H3707">
        <v>0</v>
      </c>
      <c r="L3707">
        <v>360.06383399999999</v>
      </c>
      <c r="R3707">
        <v>360.06383399999999</v>
      </c>
      <c r="S3707" t="s">
        <v>204</v>
      </c>
      <c r="T3707" s="247">
        <v>45302.333749999998</v>
      </c>
    </row>
    <row r="3708" spans="1:20" x14ac:dyDescent="0.35">
      <c r="A3708" t="s">
        <v>108</v>
      </c>
      <c r="B3708" t="s">
        <v>109</v>
      </c>
      <c r="C3708" t="s">
        <v>92</v>
      </c>
      <c r="D3708" s="29">
        <v>45509</v>
      </c>
      <c r="E3708">
        <v>0</v>
      </c>
      <c r="F3708">
        <v>0</v>
      </c>
      <c r="G3708">
        <v>0</v>
      </c>
      <c r="H3708">
        <v>0</v>
      </c>
      <c r="L3708">
        <v>360.06383399999999</v>
      </c>
      <c r="R3708">
        <v>360.06383399999999</v>
      </c>
      <c r="S3708" t="s">
        <v>204</v>
      </c>
      <c r="T3708" s="247">
        <v>45302.333738425928</v>
      </c>
    </row>
    <row r="3709" spans="1:20" x14ac:dyDescent="0.35">
      <c r="A3709" t="s">
        <v>108</v>
      </c>
      <c r="B3709" t="s">
        <v>109</v>
      </c>
      <c r="C3709" t="s">
        <v>92</v>
      </c>
      <c r="D3709" s="29">
        <v>45510</v>
      </c>
      <c r="E3709">
        <v>0</v>
      </c>
      <c r="F3709">
        <v>0</v>
      </c>
      <c r="G3709">
        <v>0</v>
      </c>
      <c r="H3709">
        <v>0</v>
      </c>
      <c r="L3709">
        <v>360.06383399999999</v>
      </c>
      <c r="R3709">
        <v>360.06383399999999</v>
      </c>
      <c r="S3709" t="s">
        <v>204</v>
      </c>
      <c r="T3709" s="247">
        <v>45302.333738425928</v>
      </c>
    </row>
    <row r="3710" spans="1:20" x14ac:dyDescent="0.35">
      <c r="A3710" t="s">
        <v>108</v>
      </c>
      <c r="B3710" t="s">
        <v>109</v>
      </c>
      <c r="C3710" t="s">
        <v>92</v>
      </c>
      <c r="D3710" s="29">
        <v>45511</v>
      </c>
      <c r="E3710">
        <v>0</v>
      </c>
      <c r="F3710">
        <v>0</v>
      </c>
      <c r="G3710">
        <v>0</v>
      </c>
      <c r="H3710">
        <v>0</v>
      </c>
      <c r="L3710">
        <v>360.06383399999999</v>
      </c>
      <c r="R3710">
        <v>360.06383399999999</v>
      </c>
      <c r="S3710" t="s">
        <v>204</v>
      </c>
      <c r="T3710" s="247">
        <v>45302.333738425928</v>
      </c>
    </row>
    <row r="3711" spans="1:20" x14ac:dyDescent="0.35">
      <c r="A3711" t="s">
        <v>108</v>
      </c>
      <c r="B3711" t="s">
        <v>109</v>
      </c>
      <c r="C3711" t="s">
        <v>92</v>
      </c>
      <c r="D3711" s="29">
        <v>45512</v>
      </c>
      <c r="E3711">
        <v>0</v>
      </c>
      <c r="F3711">
        <v>0</v>
      </c>
      <c r="G3711">
        <v>0</v>
      </c>
      <c r="H3711">
        <v>0</v>
      </c>
      <c r="L3711">
        <v>360.06383399999999</v>
      </c>
      <c r="R3711">
        <v>360.06383399999999</v>
      </c>
      <c r="S3711" t="s">
        <v>204</v>
      </c>
      <c r="T3711" s="247">
        <v>45302.333738425928</v>
      </c>
    </row>
    <row r="3712" spans="1:20" x14ac:dyDescent="0.35">
      <c r="A3712" t="s">
        <v>108</v>
      </c>
      <c r="B3712" t="s">
        <v>109</v>
      </c>
      <c r="C3712" t="s">
        <v>92</v>
      </c>
      <c r="D3712" s="29">
        <v>45513</v>
      </c>
      <c r="E3712">
        <v>0</v>
      </c>
      <c r="F3712">
        <v>0</v>
      </c>
      <c r="G3712">
        <v>0</v>
      </c>
      <c r="H3712">
        <v>0</v>
      </c>
      <c r="L3712">
        <v>360.06383399999999</v>
      </c>
      <c r="R3712">
        <v>360.06383399999999</v>
      </c>
      <c r="S3712" t="s">
        <v>204</v>
      </c>
      <c r="T3712" s="247">
        <v>45302.333738425928</v>
      </c>
    </row>
    <row r="3713" spans="1:20" x14ac:dyDescent="0.35">
      <c r="A3713" t="s">
        <v>108</v>
      </c>
      <c r="B3713" t="s">
        <v>109</v>
      </c>
      <c r="C3713" t="s">
        <v>92</v>
      </c>
      <c r="D3713" s="29">
        <v>45514</v>
      </c>
      <c r="E3713">
        <v>0</v>
      </c>
      <c r="F3713">
        <v>0</v>
      </c>
      <c r="G3713">
        <v>0</v>
      </c>
      <c r="H3713">
        <v>0</v>
      </c>
      <c r="L3713">
        <v>360.06383399999999</v>
      </c>
      <c r="R3713">
        <v>360.06383399999999</v>
      </c>
      <c r="S3713" t="s">
        <v>204</v>
      </c>
      <c r="T3713" s="247">
        <v>45302.333738425928</v>
      </c>
    </row>
    <row r="3714" spans="1:20" x14ac:dyDescent="0.35">
      <c r="A3714" t="s">
        <v>108</v>
      </c>
      <c r="B3714" t="s">
        <v>109</v>
      </c>
      <c r="C3714" t="s">
        <v>92</v>
      </c>
      <c r="D3714" s="29">
        <v>45515</v>
      </c>
      <c r="E3714">
        <v>0</v>
      </c>
      <c r="F3714">
        <v>0</v>
      </c>
      <c r="G3714">
        <v>0</v>
      </c>
      <c r="H3714">
        <v>0</v>
      </c>
      <c r="L3714">
        <v>360.06383399999999</v>
      </c>
      <c r="R3714">
        <v>360.06383399999999</v>
      </c>
      <c r="S3714" t="s">
        <v>204</v>
      </c>
      <c r="T3714" s="247">
        <v>45302.333738425928</v>
      </c>
    </row>
    <row r="3715" spans="1:20" x14ac:dyDescent="0.35">
      <c r="A3715" t="s">
        <v>108</v>
      </c>
      <c r="B3715" t="s">
        <v>109</v>
      </c>
      <c r="C3715" t="s">
        <v>92</v>
      </c>
      <c r="D3715" s="29">
        <v>45516</v>
      </c>
      <c r="E3715">
        <v>0</v>
      </c>
      <c r="F3715">
        <v>0</v>
      </c>
      <c r="G3715">
        <v>0</v>
      </c>
      <c r="H3715">
        <v>0</v>
      </c>
      <c r="L3715">
        <v>360.06383399999999</v>
      </c>
      <c r="R3715">
        <v>360.06383399999999</v>
      </c>
      <c r="S3715" t="s">
        <v>204</v>
      </c>
      <c r="T3715" s="247">
        <v>45302.333738425928</v>
      </c>
    </row>
    <row r="3716" spans="1:20" x14ac:dyDescent="0.35">
      <c r="A3716" t="s">
        <v>108</v>
      </c>
      <c r="B3716" t="s">
        <v>109</v>
      </c>
      <c r="C3716" t="s">
        <v>92</v>
      </c>
      <c r="D3716" s="29">
        <v>45517</v>
      </c>
      <c r="E3716">
        <v>0</v>
      </c>
      <c r="F3716">
        <v>0</v>
      </c>
      <c r="G3716">
        <v>0</v>
      </c>
      <c r="H3716">
        <v>0</v>
      </c>
      <c r="L3716">
        <v>360.06383399999999</v>
      </c>
      <c r="R3716">
        <v>360.06383399999999</v>
      </c>
      <c r="S3716" t="s">
        <v>204</v>
      </c>
      <c r="T3716" s="247">
        <v>45302.333749999998</v>
      </c>
    </row>
    <row r="3717" spans="1:20" x14ac:dyDescent="0.35">
      <c r="A3717" t="s">
        <v>108</v>
      </c>
      <c r="B3717" t="s">
        <v>109</v>
      </c>
      <c r="C3717" t="s">
        <v>92</v>
      </c>
      <c r="D3717" s="29">
        <v>45518</v>
      </c>
      <c r="E3717">
        <v>0</v>
      </c>
      <c r="F3717">
        <v>0</v>
      </c>
      <c r="G3717">
        <v>0</v>
      </c>
      <c r="H3717">
        <v>0</v>
      </c>
      <c r="L3717">
        <v>360.06383399999999</v>
      </c>
      <c r="R3717">
        <v>360.06383399999999</v>
      </c>
      <c r="S3717" t="s">
        <v>204</v>
      </c>
      <c r="T3717" s="247">
        <v>45302.333738425928</v>
      </c>
    </row>
    <row r="3718" spans="1:20" x14ac:dyDescent="0.35">
      <c r="A3718" t="s">
        <v>108</v>
      </c>
      <c r="B3718" t="s">
        <v>109</v>
      </c>
      <c r="C3718" t="s">
        <v>92</v>
      </c>
      <c r="D3718" s="29">
        <v>45519</v>
      </c>
      <c r="E3718">
        <v>0</v>
      </c>
      <c r="F3718">
        <v>0</v>
      </c>
      <c r="G3718">
        <v>0</v>
      </c>
      <c r="H3718">
        <v>0</v>
      </c>
      <c r="L3718">
        <v>360.06383399999999</v>
      </c>
      <c r="R3718">
        <v>360.06383399999999</v>
      </c>
      <c r="S3718" t="s">
        <v>204</v>
      </c>
      <c r="T3718" s="247">
        <v>45302.333738425928</v>
      </c>
    </row>
    <row r="3719" spans="1:20" x14ac:dyDescent="0.35">
      <c r="A3719" t="s">
        <v>108</v>
      </c>
      <c r="B3719" t="s">
        <v>109</v>
      </c>
      <c r="C3719" t="s">
        <v>92</v>
      </c>
      <c r="D3719" s="29">
        <v>45520</v>
      </c>
      <c r="E3719">
        <v>0</v>
      </c>
      <c r="F3719">
        <v>0</v>
      </c>
      <c r="G3719">
        <v>0</v>
      </c>
      <c r="H3719">
        <v>0</v>
      </c>
      <c r="L3719">
        <v>360.06383399999999</v>
      </c>
      <c r="R3719">
        <v>360.06383399999999</v>
      </c>
      <c r="S3719" t="s">
        <v>204</v>
      </c>
      <c r="T3719" s="247">
        <v>45302.333738425928</v>
      </c>
    </row>
    <row r="3720" spans="1:20" x14ac:dyDescent="0.35">
      <c r="A3720" t="s">
        <v>108</v>
      </c>
      <c r="B3720" t="s">
        <v>109</v>
      </c>
      <c r="C3720" t="s">
        <v>92</v>
      </c>
      <c r="D3720" s="29">
        <v>45521</v>
      </c>
      <c r="E3720">
        <v>0</v>
      </c>
      <c r="F3720">
        <v>0</v>
      </c>
      <c r="G3720">
        <v>0</v>
      </c>
      <c r="H3720">
        <v>0</v>
      </c>
      <c r="L3720">
        <v>360.06383399999999</v>
      </c>
      <c r="R3720">
        <v>360.06383399999999</v>
      </c>
      <c r="S3720" t="s">
        <v>204</v>
      </c>
      <c r="T3720" s="247">
        <v>45302.333738425928</v>
      </c>
    </row>
    <row r="3721" spans="1:20" x14ac:dyDescent="0.35">
      <c r="A3721" t="s">
        <v>108</v>
      </c>
      <c r="B3721" t="s">
        <v>109</v>
      </c>
      <c r="C3721" t="s">
        <v>92</v>
      </c>
      <c r="D3721" s="29">
        <v>45522</v>
      </c>
      <c r="E3721">
        <v>0</v>
      </c>
      <c r="F3721">
        <v>0</v>
      </c>
      <c r="G3721">
        <v>0</v>
      </c>
      <c r="H3721">
        <v>0</v>
      </c>
      <c r="L3721">
        <v>360.06383399999999</v>
      </c>
      <c r="R3721">
        <v>360.06383399999999</v>
      </c>
      <c r="S3721" t="s">
        <v>204</v>
      </c>
      <c r="T3721" s="247">
        <v>45302.333738425928</v>
      </c>
    </row>
    <row r="3722" spans="1:20" x14ac:dyDescent="0.35">
      <c r="A3722" t="s">
        <v>108</v>
      </c>
      <c r="B3722" t="s">
        <v>109</v>
      </c>
      <c r="C3722" t="s">
        <v>92</v>
      </c>
      <c r="D3722" s="29">
        <v>45523</v>
      </c>
      <c r="E3722">
        <v>0</v>
      </c>
      <c r="F3722">
        <v>0</v>
      </c>
      <c r="G3722">
        <v>0</v>
      </c>
      <c r="H3722">
        <v>0</v>
      </c>
      <c r="L3722">
        <v>360.06383399999999</v>
      </c>
      <c r="R3722">
        <v>360.06383399999999</v>
      </c>
      <c r="S3722" t="s">
        <v>204</v>
      </c>
      <c r="T3722" s="247">
        <v>45302.333738425928</v>
      </c>
    </row>
    <row r="3723" spans="1:20" x14ac:dyDescent="0.35">
      <c r="A3723" t="s">
        <v>108</v>
      </c>
      <c r="B3723" t="s">
        <v>109</v>
      </c>
      <c r="C3723" t="s">
        <v>92</v>
      </c>
      <c r="D3723" s="29">
        <v>45524</v>
      </c>
      <c r="E3723">
        <v>0</v>
      </c>
      <c r="F3723">
        <v>0</v>
      </c>
      <c r="G3723">
        <v>0</v>
      </c>
      <c r="H3723">
        <v>0</v>
      </c>
      <c r="L3723">
        <v>360.06383399999999</v>
      </c>
      <c r="R3723">
        <v>360.06383399999999</v>
      </c>
      <c r="S3723" t="s">
        <v>204</v>
      </c>
      <c r="T3723" s="247">
        <v>45302.333738425928</v>
      </c>
    </row>
    <row r="3724" spans="1:20" x14ac:dyDescent="0.35">
      <c r="A3724" t="s">
        <v>108</v>
      </c>
      <c r="B3724" t="s">
        <v>109</v>
      </c>
      <c r="C3724" t="s">
        <v>92</v>
      </c>
      <c r="D3724" s="29">
        <v>45525</v>
      </c>
      <c r="E3724">
        <v>0</v>
      </c>
      <c r="F3724">
        <v>0</v>
      </c>
      <c r="G3724">
        <v>0</v>
      </c>
      <c r="H3724">
        <v>0</v>
      </c>
      <c r="L3724">
        <v>360.06383399999999</v>
      </c>
      <c r="R3724">
        <v>360.06383399999999</v>
      </c>
      <c r="S3724" t="s">
        <v>204</v>
      </c>
      <c r="T3724" s="247">
        <v>45302.333738425928</v>
      </c>
    </row>
    <row r="3725" spans="1:20" x14ac:dyDescent="0.35">
      <c r="A3725" t="s">
        <v>108</v>
      </c>
      <c r="B3725" t="s">
        <v>109</v>
      </c>
      <c r="C3725" t="s">
        <v>92</v>
      </c>
      <c r="D3725" s="29">
        <v>45526</v>
      </c>
      <c r="E3725">
        <v>0</v>
      </c>
      <c r="F3725">
        <v>0</v>
      </c>
      <c r="G3725">
        <v>0</v>
      </c>
      <c r="H3725">
        <v>0</v>
      </c>
      <c r="L3725">
        <v>360.06383399999999</v>
      </c>
      <c r="R3725">
        <v>360.06383399999999</v>
      </c>
      <c r="S3725" t="s">
        <v>204</v>
      </c>
      <c r="T3725" s="247">
        <v>45302.333738425928</v>
      </c>
    </row>
    <row r="3726" spans="1:20" x14ac:dyDescent="0.35">
      <c r="A3726" t="s">
        <v>108</v>
      </c>
      <c r="B3726" t="s">
        <v>109</v>
      </c>
      <c r="C3726" t="s">
        <v>92</v>
      </c>
      <c r="D3726" s="29">
        <v>45527</v>
      </c>
      <c r="E3726">
        <v>0</v>
      </c>
      <c r="F3726">
        <v>0</v>
      </c>
      <c r="G3726">
        <v>0</v>
      </c>
      <c r="H3726">
        <v>0</v>
      </c>
      <c r="L3726">
        <v>360.06383399999999</v>
      </c>
      <c r="R3726">
        <v>360.06383399999999</v>
      </c>
      <c r="S3726" t="s">
        <v>204</v>
      </c>
      <c r="T3726" s="247">
        <v>45302.333738425928</v>
      </c>
    </row>
    <row r="3727" spans="1:20" x14ac:dyDescent="0.35">
      <c r="A3727" t="s">
        <v>108</v>
      </c>
      <c r="B3727" t="s">
        <v>109</v>
      </c>
      <c r="C3727" t="s">
        <v>92</v>
      </c>
      <c r="D3727" s="29">
        <v>45528</v>
      </c>
      <c r="E3727">
        <v>0</v>
      </c>
      <c r="F3727">
        <v>0</v>
      </c>
      <c r="G3727">
        <v>0</v>
      </c>
      <c r="H3727">
        <v>0</v>
      </c>
      <c r="L3727">
        <v>360.06383399999999</v>
      </c>
      <c r="R3727">
        <v>360.06383399999999</v>
      </c>
      <c r="S3727" t="s">
        <v>204</v>
      </c>
      <c r="T3727" s="247">
        <v>45302.333738425928</v>
      </c>
    </row>
    <row r="3728" spans="1:20" x14ac:dyDescent="0.35">
      <c r="A3728" t="s">
        <v>108</v>
      </c>
      <c r="B3728" t="s">
        <v>109</v>
      </c>
      <c r="C3728" t="s">
        <v>92</v>
      </c>
      <c r="D3728" s="29">
        <v>45529</v>
      </c>
      <c r="E3728">
        <v>0</v>
      </c>
      <c r="F3728">
        <v>0</v>
      </c>
      <c r="G3728">
        <v>0</v>
      </c>
      <c r="H3728">
        <v>0</v>
      </c>
      <c r="L3728">
        <v>360.06383399999999</v>
      </c>
      <c r="R3728">
        <v>360.06383399999999</v>
      </c>
      <c r="S3728" t="s">
        <v>204</v>
      </c>
      <c r="T3728" s="247">
        <v>45302.333738425928</v>
      </c>
    </row>
    <row r="3729" spans="1:20" x14ac:dyDescent="0.35">
      <c r="A3729" t="s">
        <v>108</v>
      </c>
      <c r="B3729" t="s">
        <v>109</v>
      </c>
      <c r="C3729" t="s">
        <v>92</v>
      </c>
      <c r="D3729" s="29">
        <v>45530</v>
      </c>
      <c r="E3729">
        <v>0</v>
      </c>
      <c r="F3729">
        <v>0</v>
      </c>
      <c r="G3729">
        <v>0</v>
      </c>
      <c r="H3729">
        <v>0</v>
      </c>
      <c r="L3729">
        <v>360.06383399999999</v>
      </c>
      <c r="R3729">
        <v>360.06383399999999</v>
      </c>
      <c r="S3729" t="s">
        <v>204</v>
      </c>
      <c r="T3729" s="247">
        <v>45302.333749999998</v>
      </c>
    </row>
    <row r="3730" spans="1:20" x14ac:dyDescent="0.35">
      <c r="A3730" t="s">
        <v>108</v>
      </c>
      <c r="B3730" t="s">
        <v>109</v>
      </c>
      <c r="C3730" t="s">
        <v>92</v>
      </c>
      <c r="D3730" s="29">
        <v>45531</v>
      </c>
      <c r="E3730">
        <v>0</v>
      </c>
      <c r="F3730">
        <v>0</v>
      </c>
      <c r="G3730">
        <v>0</v>
      </c>
      <c r="H3730">
        <v>0</v>
      </c>
      <c r="L3730">
        <v>360.06383399999999</v>
      </c>
      <c r="R3730">
        <v>360.06383399999999</v>
      </c>
      <c r="S3730" t="s">
        <v>204</v>
      </c>
      <c r="T3730" s="247">
        <v>45302.333738425928</v>
      </c>
    </row>
    <row r="3731" spans="1:20" x14ac:dyDescent="0.35">
      <c r="A3731" t="s">
        <v>108</v>
      </c>
      <c r="B3731" t="s">
        <v>109</v>
      </c>
      <c r="C3731" t="s">
        <v>92</v>
      </c>
      <c r="D3731" s="29">
        <v>45532</v>
      </c>
      <c r="E3731">
        <v>0</v>
      </c>
      <c r="F3731">
        <v>0</v>
      </c>
      <c r="G3731">
        <v>0</v>
      </c>
      <c r="H3731">
        <v>0</v>
      </c>
      <c r="L3731">
        <v>360.06383399999999</v>
      </c>
      <c r="R3731">
        <v>360.06383399999999</v>
      </c>
      <c r="S3731" t="s">
        <v>204</v>
      </c>
      <c r="T3731" s="247">
        <v>45302.333749999998</v>
      </c>
    </row>
    <row r="3732" spans="1:20" x14ac:dyDescent="0.35">
      <c r="A3732" t="s">
        <v>108</v>
      </c>
      <c r="B3732" t="s">
        <v>109</v>
      </c>
      <c r="C3732" t="s">
        <v>92</v>
      </c>
      <c r="D3732" s="29">
        <v>45533</v>
      </c>
      <c r="E3732">
        <v>0</v>
      </c>
      <c r="F3732">
        <v>0</v>
      </c>
      <c r="G3732">
        <v>0</v>
      </c>
      <c r="H3732">
        <v>0</v>
      </c>
      <c r="L3732">
        <v>360.06383399999999</v>
      </c>
      <c r="R3732">
        <v>360.06383399999999</v>
      </c>
      <c r="S3732" t="s">
        <v>204</v>
      </c>
      <c r="T3732" s="247">
        <v>45302.333749999998</v>
      </c>
    </row>
    <row r="3733" spans="1:20" x14ac:dyDescent="0.35">
      <c r="A3733" t="s">
        <v>108</v>
      </c>
      <c r="B3733" t="s">
        <v>109</v>
      </c>
      <c r="C3733" t="s">
        <v>92</v>
      </c>
      <c r="D3733" s="29">
        <v>45534</v>
      </c>
      <c r="E3733">
        <v>0</v>
      </c>
      <c r="F3733">
        <v>0</v>
      </c>
      <c r="G3733">
        <v>0</v>
      </c>
      <c r="H3733">
        <v>0</v>
      </c>
      <c r="L3733">
        <v>360.06383399999999</v>
      </c>
      <c r="R3733">
        <v>360.06383399999999</v>
      </c>
      <c r="S3733" t="s">
        <v>204</v>
      </c>
      <c r="T3733" s="247">
        <v>45302.333749999998</v>
      </c>
    </row>
    <row r="3734" spans="1:20" x14ac:dyDescent="0.35">
      <c r="A3734" t="s">
        <v>108</v>
      </c>
      <c r="B3734" t="s">
        <v>109</v>
      </c>
      <c r="C3734" t="s">
        <v>92</v>
      </c>
      <c r="D3734" s="29">
        <v>45535</v>
      </c>
      <c r="E3734">
        <v>0</v>
      </c>
      <c r="F3734">
        <v>0</v>
      </c>
      <c r="G3734">
        <v>0</v>
      </c>
      <c r="H3734">
        <v>0</v>
      </c>
      <c r="L3734">
        <v>360.06383399999999</v>
      </c>
      <c r="R3734">
        <v>360.06383399999999</v>
      </c>
      <c r="S3734" t="s">
        <v>204</v>
      </c>
      <c r="T3734" s="247">
        <v>45302.333749999998</v>
      </c>
    </row>
    <row r="3735" spans="1:20" x14ac:dyDescent="0.35">
      <c r="A3735" t="s">
        <v>108</v>
      </c>
      <c r="B3735" t="s">
        <v>109</v>
      </c>
      <c r="C3735" t="s">
        <v>92</v>
      </c>
      <c r="D3735" s="29">
        <v>45536</v>
      </c>
      <c r="E3735">
        <v>0</v>
      </c>
      <c r="F3735">
        <v>0</v>
      </c>
      <c r="G3735">
        <v>0</v>
      </c>
      <c r="H3735">
        <v>0</v>
      </c>
      <c r="L3735">
        <v>360.06383399999999</v>
      </c>
      <c r="R3735">
        <v>360.06383399999999</v>
      </c>
      <c r="S3735" t="s">
        <v>204</v>
      </c>
      <c r="T3735" s="247">
        <v>45302.333749999998</v>
      </c>
    </row>
    <row r="3736" spans="1:20" x14ac:dyDescent="0.35">
      <c r="A3736" t="s">
        <v>108</v>
      </c>
      <c r="B3736" t="s">
        <v>109</v>
      </c>
      <c r="C3736" t="s">
        <v>92</v>
      </c>
      <c r="D3736" s="29">
        <v>45537</v>
      </c>
      <c r="E3736">
        <v>0</v>
      </c>
      <c r="F3736">
        <v>0</v>
      </c>
      <c r="G3736">
        <v>0</v>
      </c>
      <c r="H3736">
        <v>0</v>
      </c>
      <c r="L3736">
        <v>360.06383399999999</v>
      </c>
      <c r="R3736">
        <v>360.06383399999999</v>
      </c>
      <c r="S3736" t="s">
        <v>204</v>
      </c>
      <c r="T3736" s="247">
        <v>45302.333749999998</v>
      </c>
    </row>
    <row r="3737" spans="1:20" x14ac:dyDescent="0.35">
      <c r="A3737" t="s">
        <v>108</v>
      </c>
      <c r="B3737" t="s">
        <v>109</v>
      </c>
      <c r="C3737" t="s">
        <v>92</v>
      </c>
      <c r="D3737" s="29">
        <v>45538</v>
      </c>
      <c r="E3737">
        <v>0</v>
      </c>
      <c r="F3737">
        <v>0</v>
      </c>
      <c r="G3737">
        <v>0</v>
      </c>
      <c r="H3737">
        <v>0</v>
      </c>
      <c r="L3737">
        <v>360.06383399999999</v>
      </c>
      <c r="R3737">
        <v>360.06383399999999</v>
      </c>
      <c r="S3737" t="s">
        <v>204</v>
      </c>
      <c r="T3737" s="247">
        <v>45302.333749999998</v>
      </c>
    </row>
    <row r="3738" spans="1:20" x14ac:dyDescent="0.35">
      <c r="A3738" t="s">
        <v>108</v>
      </c>
      <c r="B3738" t="s">
        <v>109</v>
      </c>
      <c r="C3738" t="s">
        <v>92</v>
      </c>
      <c r="D3738" s="29">
        <v>45539</v>
      </c>
      <c r="E3738">
        <v>0</v>
      </c>
      <c r="F3738">
        <v>0</v>
      </c>
      <c r="G3738">
        <v>0</v>
      </c>
      <c r="H3738">
        <v>0</v>
      </c>
      <c r="L3738">
        <v>360.06383399999999</v>
      </c>
      <c r="R3738">
        <v>360.06383399999999</v>
      </c>
      <c r="S3738" t="s">
        <v>204</v>
      </c>
      <c r="T3738" s="247">
        <v>45302.333749999998</v>
      </c>
    </row>
    <row r="3739" spans="1:20" x14ac:dyDescent="0.35">
      <c r="A3739" t="s">
        <v>108</v>
      </c>
      <c r="B3739" t="s">
        <v>109</v>
      </c>
      <c r="C3739" t="s">
        <v>92</v>
      </c>
      <c r="D3739" s="29">
        <v>45540</v>
      </c>
      <c r="E3739">
        <v>0</v>
      </c>
      <c r="F3739">
        <v>0</v>
      </c>
      <c r="G3739">
        <v>0</v>
      </c>
      <c r="H3739">
        <v>0</v>
      </c>
      <c r="L3739">
        <v>360.06383399999999</v>
      </c>
      <c r="R3739">
        <v>360.06383399999999</v>
      </c>
      <c r="S3739" t="s">
        <v>204</v>
      </c>
      <c r="T3739" s="247">
        <v>45302.333749999998</v>
      </c>
    </row>
    <row r="3740" spans="1:20" x14ac:dyDescent="0.35">
      <c r="A3740" t="s">
        <v>108</v>
      </c>
      <c r="B3740" t="s">
        <v>109</v>
      </c>
      <c r="C3740" t="s">
        <v>92</v>
      </c>
      <c r="D3740" s="29">
        <v>45541</v>
      </c>
      <c r="E3740">
        <v>0</v>
      </c>
      <c r="F3740">
        <v>0</v>
      </c>
      <c r="G3740">
        <v>0</v>
      </c>
      <c r="H3740">
        <v>0</v>
      </c>
      <c r="L3740">
        <v>360.06383399999999</v>
      </c>
      <c r="R3740">
        <v>360.06383399999999</v>
      </c>
      <c r="S3740" t="s">
        <v>204</v>
      </c>
      <c r="T3740" s="247">
        <v>45302.333749999998</v>
      </c>
    </row>
    <row r="3741" spans="1:20" x14ac:dyDescent="0.35">
      <c r="A3741" t="s">
        <v>108</v>
      </c>
      <c r="B3741" t="s">
        <v>109</v>
      </c>
      <c r="C3741" t="s">
        <v>92</v>
      </c>
      <c r="D3741" s="29">
        <v>45542</v>
      </c>
      <c r="E3741">
        <v>0</v>
      </c>
      <c r="F3741">
        <v>0</v>
      </c>
      <c r="G3741">
        <v>0</v>
      </c>
      <c r="H3741">
        <v>0</v>
      </c>
      <c r="L3741">
        <v>360.06383399999999</v>
      </c>
      <c r="R3741">
        <v>360.06383399999999</v>
      </c>
      <c r="S3741" t="s">
        <v>204</v>
      </c>
      <c r="T3741" s="247">
        <v>45302.333749999998</v>
      </c>
    </row>
    <row r="3742" spans="1:20" x14ac:dyDescent="0.35">
      <c r="A3742" t="s">
        <v>108</v>
      </c>
      <c r="B3742" t="s">
        <v>109</v>
      </c>
      <c r="C3742" t="s">
        <v>92</v>
      </c>
      <c r="D3742" s="29">
        <v>45543</v>
      </c>
      <c r="E3742">
        <v>0</v>
      </c>
      <c r="F3742">
        <v>0</v>
      </c>
      <c r="G3742">
        <v>0</v>
      </c>
      <c r="H3742">
        <v>0</v>
      </c>
      <c r="L3742">
        <v>360.06383399999999</v>
      </c>
      <c r="R3742">
        <v>360.06383399999999</v>
      </c>
      <c r="S3742" t="s">
        <v>204</v>
      </c>
      <c r="T3742" s="247">
        <v>45302.333749999998</v>
      </c>
    </row>
    <row r="3743" spans="1:20" x14ac:dyDescent="0.35">
      <c r="A3743" t="s">
        <v>108</v>
      </c>
      <c r="B3743" t="s">
        <v>109</v>
      </c>
      <c r="C3743" t="s">
        <v>92</v>
      </c>
      <c r="D3743" s="29">
        <v>45544</v>
      </c>
      <c r="E3743">
        <v>0</v>
      </c>
      <c r="F3743">
        <v>0</v>
      </c>
      <c r="G3743">
        <v>0</v>
      </c>
      <c r="H3743">
        <v>0</v>
      </c>
      <c r="L3743">
        <v>360.06383399999999</v>
      </c>
      <c r="R3743">
        <v>360.06383399999999</v>
      </c>
      <c r="S3743" t="s">
        <v>204</v>
      </c>
      <c r="T3743" s="247">
        <v>45302.333749999998</v>
      </c>
    </row>
    <row r="3744" spans="1:20" x14ac:dyDescent="0.35">
      <c r="A3744" t="s">
        <v>108</v>
      </c>
      <c r="B3744" t="s">
        <v>109</v>
      </c>
      <c r="C3744" t="s">
        <v>92</v>
      </c>
      <c r="D3744" s="29">
        <v>45545</v>
      </c>
      <c r="E3744">
        <v>0</v>
      </c>
      <c r="F3744">
        <v>0</v>
      </c>
      <c r="G3744">
        <v>0</v>
      </c>
      <c r="H3744">
        <v>0</v>
      </c>
      <c r="L3744">
        <v>360.06383399999999</v>
      </c>
      <c r="R3744">
        <v>360.06383399999999</v>
      </c>
      <c r="S3744" t="s">
        <v>204</v>
      </c>
      <c r="T3744" s="247">
        <v>45302.333761574075</v>
      </c>
    </row>
    <row r="3745" spans="1:20" x14ac:dyDescent="0.35">
      <c r="A3745" t="s">
        <v>108</v>
      </c>
      <c r="B3745" t="s">
        <v>109</v>
      </c>
      <c r="C3745" t="s">
        <v>92</v>
      </c>
      <c r="D3745" s="29">
        <v>45546</v>
      </c>
      <c r="E3745">
        <v>0</v>
      </c>
      <c r="F3745">
        <v>0</v>
      </c>
      <c r="G3745">
        <v>0</v>
      </c>
      <c r="H3745">
        <v>0</v>
      </c>
      <c r="L3745">
        <v>360.06383399999999</v>
      </c>
      <c r="R3745">
        <v>360.06383399999999</v>
      </c>
      <c r="S3745" t="s">
        <v>204</v>
      </c>
      <c r="T3745" s="247">
        <v>45302.333749999998</v>
      </c>
    </row>
    <row r="3746" spans="1:20" x14ac:dyDescent="0.35">
      <c r="A3746" t="s">
        <v>108</v>
      </c>
      <c r="B3746" t="s">
        <v>109</v>
      </c>
      <c r="C3746" t="s">
        <v>92</v>
      </c>
      <c r="D3746" s="29">
        <v>45547</v>
      </c>
      <c r="E3746">
        <v>0</v>
      </c>
      <c r="F3746">
        <v>0</v>
      </c>
      <c r="G3746">
        <v>0</v>
      </c>
      <c r="H3746">
        <v>0</v>
      </c>
      <c r="L3746">
        <v>360.06383399999999</v>
      </c>
      <c r="R3746">
        <v>360.06383399999999</v>
      </c>
      <c r="S3746" t="s">
        <v>204</v>
      </c>
      <c r="T3746" s="247">
        <v>45302.333749999998</v>
      </c>
    </row>
    <row r="3747" spans="1:20" x14ac:dyDescent="0.35">
      <c r="A3747" t="s">
        <v>108</v>
      </c>
      <c r="B3747" t="s">
        <v>109</v>
      </c>
      <c r="C3747" t="s">
        <v>92</v>
      </c>
      <c r="D3747" s="29">
        <v>45548</v>
      </c>
      <c r="E3747">
        <v>0</v>
      </c>
      <c r="F3747">
        <v>0</v>
      </c>
      <c r="G3747">
        <v>0</v>
      </c>
      <c r="H3747">
        <v>0</v>
      </c>
      <c r="L3747">
        <v>360.06383399999999</v>
      </c>
      <c r="R3747">
        <v>360.06383399999999</v>
      </c>
      <c r="S3747" t="s">
        <v>204</v>
      </c>
      <c r="T3747" s="247">
        <v>45302.333749999998</v>
      </c>
    </row>
    <row r="3748" spans="1:20" x14ac:dyDescent="0.35">
      <c r="A3748" t="s">
        <v>108</v>
      </c>
      <c r="B3748" t="s">
        <v>109</v>
      </c>
      <c r="C3748" t="s">
        <v>92</v>
      </c>
      <c r="D3748" s="29">
        <v>45549</v>
      </c>
      <c r="E3748">
        <v>0</v>
      </c>
      <c r="F3748">
        <v>0</v>
      </c>
      <c r="G3748">
        <v>0</v>
      </c>
      <c r="H3748">
        <v>0</v>
      </c>
      <c r="L3748">
        <v>360.06383399999999</v>
      </c>
      <c r="R3748">
        <v>360.06383399999999</v>
      </c>
      <c r="S3748" t="s">
        <v>204</v>
      </c>
      <c r="T3748" s="247">
        <v>45302.333761574075</v>
      </c>
    </row>
    <row r="3749" spans="1:20" x14ac:dyDescent="0.35">
      <c r="A3749" t="s">
        <v>108</v>
      </c>
      <c r="B3749" t="s">
        <v>109</v>
      </c>
      <c r="C3749" t="s">
        <v>92</v>
      </c>
      <c r="D3749" s="29">
        <v>45550</v>
      </c>
      <c r="E3749">
        <v>0</v>
      </c>
      <c r="F3749">
        <v>0</v>
      </c>
      <c r="G3749">
        <v>0</v>
      </c>
      <c r="H3749">
        <v>0</v>
      </c>
      <c r="L3749">
        <v>360.06383399999999</v>
      </c>
      <c r="R3749">
        <v>360.06383399999999</v>
      </c>
      <c r="S3749" t="s">
        <v>204</v>
      </c>
      <c r="T3749" s="247">
        <v>45302.333761574075</v>
      </c>
    </row>
    <row r="3750" spans="1:20" x14ac:dyDescent="0.35">
      <c r="A3750" t="s">
        <v>108</v>
      </c>
      <c r="B3750" t="s">
        <v>109</v>
      </c>
      <c r="C3750" t="s">
        <v>92</v>
      </c>
      <c r="D3750" s="29">
        <v>45551</v>
      </c>
      <c r="E3750">
        <v>0</v>
      </c>
      <c r="F3750">
        <v>0</v>
      </c>
      <c r="G3750">
        <v>0</v>
      </c>
      <c r="H3750">
        <v>0</v>
      </c>
      <c r="L3750">
        <v>360.06383399999999</v>
      </c>
      <c r="R3750">
        <v>360.06383399999999</v>
      </c>
      <c r="S3750" t="s">
        <v>204</v>
      </c>
      <c r="T3750" s="247">
        <v>45302.333761574075</v>
      </c>
    </row>
    <row r="3751" spans="1:20" x14ac:dyDescent="0.35">
      <c r="A3751" t="s">
        <v>108</v>
      </c>
      <c r="B3751" t="s">
        <v>109</v>
      </c>
      <c r="C3751" t="s">
        <v>92</v>
      </c>
      <c r="D3751" s="29">
        <v>45552</v>
      </c>
      <c r="E3751">
        <v>0</v>
      </c>
      <c r="F3751">
        <v>0</v>
      </c>
      <c r="G3751">
        <v>0</v>
      </c>
      <c r="H3751">
        <v>0</v>
      </c>
      <c r="L3751">
        <v>360.06383399999999</v>
      </c>
      <c r="R3751">
        <v>360.06383399999999</v>
      </c>
      <c r="S3751" t="s">
        <v>204</v>
      </c>
      <c r="T3751" s="247">
        <v>45302.333749999998</v>
      </c>
    </row>
    <row r="3752" spans="1:20" x14ac:dyDescent="0.35">
      <c r="A3752" t="s">
        <v>108</v>
      </c>
      <c r="B3752" t="s">
        <v>109</v>
      </c>
      <c r="C3752" t="s">
        <v>92</v>
      </c>
      <c r="D3752" s="29">
        <v>45553</v>
      </c>
      <c r="E3752">
        <v>0</v>
      </c>
      <c r="F3752">
        <v>0</v>
      </c>
      <c r="G3752">
        <v>0</v>
      </c>
      <c r="H3752">
        <v>0</v>
      </c>
      <c r="L3752">
        <v>360.06383399999999</v>
      </c>
      <c r="R3752">
        <v>360.06383399999999</v>
      </c>
      <c r="S3752" t="s">
        <v>204</v>
      </c>
      <c r="T3752" s="247">
        <v>45302.333749999998</v>
      </c>
    </row>
    <row r="3753" spans="1:20" x14ac:dyDescent="0.35">
      <c r="A3753" t="s">
        <v>108</v>
      </c>
      <c r="B3753" t="s">
        <v>109</v>
      </c>
      <c r="C3753" t="s">
        <v>92</v>
      </c>
      <c r="D3753" s="29">
        <v>45554</v>
      </c>
      <c r="E3753">
        <v>0</v>
      </c>
      <c r="F3753">
        <v>0</v>
      </c>
      <c r="G3753">
        <v>0</v>
      </c>
      <c r="H3753">
        <v>0</v>
      </c>
      <c r="L3753">
        <v>360.06383399999999</v>
      </c>
      <c r="R3753">
        <v>360.06383399999999</v>
      </c>
      <c r="S3753" t="s">
        <v>204</v>
      </c>
      <c r="T3753" s="247">
        <v>45302.333761574075</v>
      </c>
    </row>
    <row r="3754" spans="1:20" x14ac:dyDescent="0.35">
      <c r="A3754" t="s">
        <v>108</v>
      </c>
      <c r="B3754" t="s">
        <v>109</v>
      </c>
      <c r="C3754" t="s">
        <v>92</v>
      </c>
      <c r="D3754" s="29">
        <v>45555</v>
      </c>
      <c r="E3754">
        <v>0</v>
      </c>
      <c r="F3754">
        <v>0</v>
      </c>
      <c r="G3754">
        <v>0</v>
      </c>
      <c r="H3754">
        <v>0</v>
      </c>
      <c r="L3754">
        <v>360.06383399999999</v>
      </c>
      <c r="R3754">
        <v>360.06383399999999</v>
      </c>
      <c r="S3754" t="s">
        <v>204</v>
      </c>
      <c r="T3754" s="247">
        <v>45302.333761574075</v>
      </c>
    </row>
    <row r="3755" spans="1:20" x14ac:dyDescent="0.35">
      <c r="A3755" t="s">
        <v>108</v>
      </c>
      <c r="B3755" t="s">
        <v>109</v>
      </c>
      <c r="C3755" t="s">
        <v>92</v>
      </c>
      <c r="D3755" s="29">
        <v>45556</v>
      </c>
      <c r="E3755">
        <v>0</v>
      </c>
      <c r="F3755">
        <v>0</v>
      </c>
      <c r="G3755">
        <v>0</v>
      </c>
      <c r="H3755">
        <v>0</v>
      </c>
      <c r="L3755">
        <v>360.06383399999999</v>
      </c>
      <c r="R3755">
        <v>360.06383399999999</v>
      </c>
      <c r="S3755" t="s">
        <v>204</v>
      </c>
      <c r="T3755" s="247">
        <v>45302.333761574075</v>
      </c>
    </row>
    <row r="3756" spans="1:20" x14ac:dyDescent="0.35">
      <c r="A3756" t="s">
        <v>108</v>
      </c>
      <c r="B3756" t="s">
        <v>109</v>
      </c>
      <c r="C3756" t="s">
        <v>92</v>
      </c>
      <c r="D3756" s="29">
        <v>45557</v>
      </c>
      <c r="E3756">
        <v>0</v>
      </c>
      <c r="F3756">
        <v>0</v>
      </c>
      <c r="G3756">
        <v>0</v>
      </c>
      <c r="H3756">
        <v>0</v>
      </c>
      <c r="L3756">
        <v>360.06383399999999</v>
      </c>
      <c r="R3756">
        <v>360.06383399999999</v>
      </c>
      <c r="S3756" t="s">
        <v>204</v>
      </c>
      <c r="T3756" s="247">
        <v>45302.333749999998</v>
      </c>
    </row>
    <row r="3757" spans="1:20" x14ac:dyDescent="0.35">
      <c r="A3757" t="s">
        <v>108</v>
      </c>
      <c r="B3757" t="s">
        <v>109</v>
      </c>
      <c r="C3757" t="s">
        <v>92</v>
      </c>
      <c r="D3757" s="29">
        <v>45558</v>
      </c>
      <c r="E3757">
        <v>0</v>
      </c>
      <c r="F3757">
        <v>0</v>
      </c>
      <c r="G3757">
        <v>0</v>
      </c>
      <c r="H3757">
        <v>0</v>
      </c>
      <c r="L3757">
        <v>360.06383399999999</v>
      </c>
      <c r="R3757">
        <v>360.06383399999999</v>
      </c>
      <c r="S3757" t="s">
        <v>204</v>
      </c>
      <c r="T3757" s="247">
        <v>45302.333761574075</v>
      </c>
    </row>
    <row r="3758" spans="1:20" x14ac:dyDescent="0.35">
      <c r="A3758" t="s">
        <v>108</v>
      </c>
      <c r="B3758" t="s">
        <v>109</v>
      </c>
      <c r="C3758" t="s">
        <v>92</v>
      </c>
      <c r="D3758" s="29">
        <v>45559</v>
      </c>
      <c r="E3758">
        <v>0</v>
      </c>
      <c r="F3758">
        <v>0</v>
      </c>
      <c r="G3758">
        <v>0</v>
      </c>
      <c r="H3758">
        <v>0</v>
      </c>
      <c r="L3758">
        <v>360.06383399999999</v>
      </c>
      <c r="R3758">
        <v>360.06383399999999</v>
      </c>
      <c r="S3758" t="s">
        <v>204</v>
      </c>
      <c r="T3758" s="247">
        <v>45302.333761574075</v>
      </c>
    </row>
    <row r="3759" spans="1:20" x14ac:dyDescent="0.35">
      <c r="A3759" t="s">
        <v>108</v>
      </c>
      <c r="B3759" t="s">
        <v>109</v>
      </c>
      <c r="C3759" t="s">
        <v>92</v>
      </c>
      <c r="D3759" s="29">
        <v>45560</v>
      </c>
      <c r="E3759">
        <v>0</v>
      </c>
      <c r="F3759">
        <v>0</v>
      </c>
      <c r="G3759">
        <v>0</v>
      </c>
      <c r="H3759">
        <v>0</v>
      </c>
      <c r="L3759">
        <v>360.06383399999999</v>
      </c>
      <c r="R3759">
        <v>360.06383399999999</v>
      </c>
      <c r="S3759" t="s">
        <v>204</v>
      </c>
      <c r="T3759" s="247">
        <v>45302.333761574075</v>
      </c>
    </row>
    <row r="3760" spans="1:20" x14ac:dyDescent="0.35">
      <c r="A3760" t="s">
        <v>108</v>
      </c>
      <c r="B3760" t="s">
        <v>109</v>
      </c>
      <c r="C3760" t="s">
        <v>92</v>
      </c>
      <c r="D3760" s="29">
        <v>45561</v>
      </c>
      <c r="E3760">
        <v>0</v>
      </c>
      <c r="F3760">
        <v>0</v>
      </c>
      <c r="G3760">
        <v>0</v>
      </c>
      <c r="H3760">
        <v>0</v>
      </c>
      <c r="L3760">
        <v>360.06383399999999</v>
      </c>
      <c r="R3760">
        <v>360.06383399999999</v>
      </c>
      <c r="S3760" t="s">
        <v>204</v>
      </c>
      <c r="T3760" s="247">
        <v>45302.333761574075</v>
      </c>
    </row>
    <row r="3761" spans="1:20" x14ac:dyDescent="0.35">
      <c r="A3761" t="s">
        <v>108</v>
      </c>
      <c r="B3761" t="s">
        <v>109</v>
      </c>
      <c r="C3761" t="s">
        <v>92</v>
      </c>
      <c r="D3761" s="29">
        <v>45562</v>
      </c>
      <c r="E3761">
        <v>0</v>
      </c>
      <c r="F3761">
        <v>0</v>
      </c>
      <c r="G3761">
        <v>0</v>
      </c>
      <c r="H3761">
        <v>0</v>
      </c>
      <c r="L3761">
        <v>360.06383399999999</v>
      </c>
      <c r="R3761">
        <v>360.06383399999999</v>
      </c>
      <c r="S3761" t="s">
        <v>204</v>
      </c>
      <c r="T3761" s="247">
        <v>45302.333761574075</v>
      </c>
    </row>
    <row r="3762" spans="1:20" x14ac:dyDescent="0.35">
      <c r="A3762" t="s">
        <v>108</v>
      </c>
      <c r="B3762" t="s">
        <v>109</v>
      </c>
      <c r="C3762" t="s">
        <v>92</v>
      </c>
      <c r="D3762" s="29">
        <v>45563</v>
      </c>
      <c r="E3762">
        <v>0</v>
      </c>
      <c r="F3762">
        <v>0</v>
      </c>
      <c r="G3762">
        <v>0</v>
      </c>
      <c r="H3762">
        <v>0</v>
      </c>
      <c r="L3762">
        <v>360.06383399999999</v>
      </c>
      <c r="R3762">
        <v>360.06383399999999</v>
      </c>
      <c r="S3762" t="s">
        <v>204</v>
      </c>
      <c r="T3762" s="247">
        <v>45302.333761574075</v>
      </c>
    </row>
    <row r="3763" spans="1:20" x14ac:dyDescent="0.35">
      <c r="A3763" t="s">
        <v>108</v>
      </c>
      <c r="B3763" t="s">
        <v>109</v>
      </c>
      <c r="C3763" t="s">
        <v>92</v>
      </c>
      <c r="D3763" s="29">
        <v>45564</v>
      </c>
      <c r="E3763">
        <v>0</v>
      </c>
      <c r="F3763">
        <v>0</v>
      </c>
      <c r="G3763">
        <v>0</v>
      </c>
      <c r="H3763">
        <v>0</v>
      </c>
      <c r="L3763">
        <v>360.06383399999999</v>
      </c>
      <c r="R3763">
        <v>360.06383399999999</v>
      </c>
      <c r="S3763" t="s">
        <v>204</v>
      </c>
      <c r="T3763" s="247">
        <v>45302.333761574075</v>
      </c>
    </row>
    <row r="3764" spans="1:20" x14ac:dyDescent="0.35">
      <c r="A3764" t="s">
        <v>108</v>
      </c>
      <c r="B3764" t="s">
        <v>109</v>
      </c>
      <c r="C3764" t="s">
        <v>92</v>
      </c>
      <c r="D3764" s="29">
        <v>45565</v>
      </c>
      <c r="E3764">
        <v>0</v>
      </c>
      <c r="F3764">
        <v>0</v>
      </c>
      <c r="G3764">
        <v>0</v>
      </c>
      <c r="H3764">
        <v>0</v>
      </c>
      <c r="L3764">
        <v>360.06383399999999</v>
      </c>
      <c r="R3764">
        <v>360.06383399999999</v>
      </c>
      <c r="S3764" t="s">
        <v>204</v>
      </c>
      <c r="T3764" s="247">
        <v>45302.333761574075</v>
      </c>
    </row>
    <row r="3765" spans="1:20" x14ac:dyDescent="0.35">
      <c r="A3765" t="s">
        <v>108</v>
      </c>
      <c r="B3765" t="s">
        <v>109</v>
      </c>
      <c r="C3765" t="s">
        <v>92</v>
      </c>
      <c r="D3765" s="29">
        <v>45566</v>
      </c>
      <c r="E3765">
        <v>0</v>
      </c>
      <c r="F3765">
        <v>0</v>
      </c>
      <c r="G3765">
        <v>0</v>
      </c>
      <c r="H3765">
        <v>0</v>
      </c>
      <c r="L3765">
        <v>360.06383399999999</v>
      </c>
      <c r="R3765">
        <v>360.06383399999999</v>
      </c>
      <c r="S3765" t="s">
        <v>204</v>
      </c>
      <c r="T3765" s="247">
        <v>45302.333761574075</v>
      </c>
    </row>
    <row r="3766" spans="1:20" x14ac:dyDescent="0.35">
      <c r="A3766" t="s">
        <v>108</v>
      </c>
      <c r="B3766" t="s">
        <v>109</v>
      </c>
      <c r="C3766" t="s">
        <v>92</v>
      </c>
      <c r="D3766" s="29">
        <v>45567</v>
      </c>
      <c r="E3766">
        <v>0</v>
      </c>
      <c r="F3766">
        <v>0</v>
      </c>
      <c r="G3766">
        <v>0</v>
      </c>
      <c r="H3766">
        <v>0</v>
      </c>
      <c r="L3766">
        <v>360.06383399999999</v>
      </c>
      <c r="R3766">
        <v>360.06383399999999</v>
      </c>
      <c r="S3766" t="s">
        <v>204</v>
      </c>
      <c r="T3766" s="247">
        <v>45302.333761574075</v>
      </c>
    </row>
    <row r="3767" spans="1:20" x14ac:dyDescent="0.35">
      <c r="A3767" t="s">
        <v>108</v>
      </c>
      <c r="B3767" t="s">
        <v>109</v>
      </c>
      <c r="C3767" t="s">
        <v>92</v>
      </c>
      <c r="D3767" s="29">
        <v>45568</v>
      </c>
      <c r="E3767">
        <v>0</v>
      </c>
      <c r="F3767">
        <v>0</v>
      </c>
      <c r="G3767">
        <v>0</v>
      </c>
      <c r="H3767">
        <v>0</v>
      </c>
      <c r="L3767">
        <v>360.06383399999999</v>
      </c>
      <c r="R3767">
        <v>360.06383399999999</v>
      </c>
      <c r="S3767" t="s">
        <v>204</v>
      </c>
      <c r="T3767" s="247">
        <v>45302.333761574075</v>
      </c>
    </row>
    <row r="3768" spans="1:20" x14ac:dyDescent="0.35">
      <c r="A3768" t="s">
        <v>108</v>
      </c>
      <c r="B3768" t="s">
        <v>109</v>
      </c>
      <c r="C3768" t="s">
        <v>92</v>
      </c>
      <c r="D3768" s="29">
        <v>45569</v>
      </c>
      <c r="E3768">
        <v>0</v>
      </c>
      <c r="F3768">
        <v>0</v>
      </c>
      <c r="G3768">
        <v>0</v>
      </c>
      <c r="H3768">
        <v>0</v>
      </c>
      <c r="L3768">
        <v>360.06383399999999</v>
      </c>
      <c r="R3768">
        <v>360.06383399999999</v>
      </c>
      <c r="S3768" t="s">
        <v>204</v>
      </c>
      <c r="T3768" s="247">
        <v>45302.333761574075</v>
      </c>
    </row>
    <row r="3769" spans="1:20" x14ac:dyDescent="0.35">
      <c r="A3769" t="s">
        <v>108</v>
      </c>
      <c r="B3769" t="s">
        <v>109</v>
      </c>
      <c r="C3769" t="s">
        <v>92</v>
      </c>
      <c r="D3769" s="29">
        <v>45570</v>
      </c>
      <c r="E3769">
        <v>0</v>
      </c>
      <c r="F3769">
        <v>0</v>
      </c>
      <c r="G3769">
        <v>0</v>
      </c>
      <c r="H3769">
        <v>0</v>
      </c>
      <c r="L3769">
        <v>360.06383399999999</v>
      </c>
      <c r="R3769">
        <v>360.06383399999999</v>
      </c>
      <c r="S3769" t="s">
        <v>204</v>
      </c>
      <c r="T3769" s="247">
        <v>45302.333761574075</v>
      </c>
    </row>
    <row r="3770" spans="1:20" x14ac:dyDescent="0.35">
      <c r="A3770" t="s">
        <v>108</v>
      </c>
      <c r="B3770" t="s">
        <v>109</v>
      </c>
      <c r="C3770" t="s">
        <v>92</v>
      </c>
      <c r="D3770" s="29">
        <v>45571</v>
      </c>
      <c r="E3770">
        <v>0</v>
      </c>
      <c r="F3770">
        <v>0</v>
      </c>
      <c r="G3770">
        <v>0</v>
      </c>
      <c r="H3770">
        <v>0</v>
      </c>
      <c r="L3770">
        <v>360.06383399999999</v>
      </c>
      <c r="R3770">
        <v>360.06383399999999</v>
      </c>
      <c r="S3770" t="s">
        <v>204</v>
      </c>
      <c r="T3770" s="247">
        <v>45302.333773148152</v>
      </c>
    </row>
    <row r="3771" spans="1:20" x14ac:dyDescent="0.35">
      <c r="A3771" t="s">
        <v>108</v>
      </c>
      <c r="B3771" t="s">
        <v>109</v>
      </c>
      <c r="C3771" t="s">
        <v>92</v>
      </c>
      <c r="D3771" s="29">
        <v>45572</v>
      </c>
      <c r="E3771">
        <v>0</v>
      </c>
      <c r="F3771">
        <v>0</v>
      </c>
      <c r="G3771">
        <v>0</v>
      </c>
      <c r="H3771">
        <v>0</v>
      </c>
      <c r="L3771">
        <v>360.06383399999999</v>
      </c>
      <c r="R3771">
        <v>360.06383399999999</v>
      </c>
      <c r="S3771" t="s">
        <v>204</v>
      </c>
      <c r="T3771" s="247">
        <v>45302.333761574075</v>
      </c>
    </row>
    <row r="3772" spans="1:20" x14ac:dyDescent="0.35">
      <c r="A3772" t="s">
        <v>108</v>
      </c>
      <c r="B3772" t="s">
        <v>109</v>
      </c>
      <c r="C3772" t="s">
        <v>92</v>
      </c>
      <c r="D3772" s="29">
        <v>45573</v>
      </c>
      <c r="E3772">
        <v>0.25009999999999999</v>
      </c>
      <c r="F3772">
        <v>0.25009999999999999</v>
      </c>
      <c r="G3772">
        <v>0.25009999999999999</v>
      </c>
      <c r="H3772">
        <v>0.25009999999999999</v>
      </c>
      <c r="J3772">
        <v>270</v>
      </c>
      <c r="K3772">
        <v>270</v>
      </c>
      <c r="L3772">
        <v>360.06383399999999</v>
      </c>
      <c r="R3772">
        <v>360.06383399999999</v>
      </c>
      <c r="S3772" t="s">
        <v>204</v>
      </c>
      <c r="T3772" s="247">
        <v>45338.333391203705</v>
      </c>
    </row>
    <row r="3773" spans="1:20" x14ac:dyDescent="0.35">
      <c r="A3773" t="s">
        <v>108</v>
      </c>
      <c r="B3773" t="s">
        <v>109</v>
      </c>
      <c r="C3773" t="s">
        <v>92</v>
      </c>
      <c r="D3773" s="29">
        <v>45574</v>
      </c>
      <c r="E3773">
        <v>0.25009999999999999</v>
      </c>
      <c r="F3773">
        <v>0.25009999999999999</v>
      </c>
      <c r="G3773">
        <v>0.25009999999999999</v>
      </c>
      <c r="H3773">
        <v>0.25009999999999999</v>
      </c>
      <c r="J3773">
        <v>270</v>
      </c>
      <c r="K3773">
        <v>270</v>
      </c>
      <c r="L3773">
        <v>360.06383399999999</v>
      </c>
      <c r="R3773">
        <v>360.06383399999999</v>
      </c>
      <c r="S3773" t="s">
        <v>204</v>
      </c>
      <c r="T3773" s="247">
        <v>45338.333402777775</v>
      </c>
    </row>
    <row r="3774" spans="1:20" x14ac:dyDescent="0.35">
      <c r="A3774" t="s">
        <v>108</v>
      </c>
      <c r="B3774" t="s">
        <v>109</v>
      </c>
      <c r="C3774" t="s">
        <v>92</v>
      </c>
      <c r="D3774" s="29">
        <v>45575</v>
      </c>
      <c r="E3774">
        <v>0.25009999999999999</v>
      </c>
      <c r="F3774">
        <v>0.25009999999999999</v>
      </c>
      <c r="G3774">
        <v>0.25009999999999999</v>
      </c>
      <c r="H3774">
        <v>0.25009999999999999</v>
      </c>
      <c r="J3774">
        <v>270</v>
      </c>
      <c r="K3774">
        <v>270</v>
      </c>
      <c r="L3774">
        <v>360.06383399999999</v>
      </c>
      <c r="R3774">
        <v>360.06383399999999</v>
      </c>
      <c r="S3774" t="s">
        <v>204</v>
      </c>
      <c r="T3774" s="247">
        <v>45338.333414351851</v>
      </c>
    </row>
    <row r="3775" spans="1:20" x14ac:dyDescent="0.35">
      <c r="A3775" t="s">
        <v>108</v>
      </c>
      <c r="B3775" t="s">
        <v>109</v>
      </c>
      <c r="C3775" t="s">
        <v>92</v>
      </c>
      <c r="D3775" s="29">
        <v>45576</v>
      </c>
      <c r="E3775">
        <v>0</v>
      </c>
      <c r="F3775">
        <v>0</v>
      </c>
      <c r="G3775">
        <v>0</v>
      </c>
      <c r="H3775">
        <v>0</v>
      </c>
      <c r="L3775">
        <v>360.06383399999999</v>
      </c>
      <c r="R3775">
        <v>360.06383399999999</v>
      </c>
      <c r="S3775" t="s">
        <v>204</v>
      </c>
      <c r="T3775" s="247">
        <v>45302.333761574075</v>
      </c>
    </row>
    <row r="3776" spans="1:20" x14ac:dyDescent="0.35">
      <c r="A3776" t="s">
        <v>108</v>
      </c>
      <c r="B3776" t="s">
        <v>109</v>
      </c>
      <c r="C3776" t="s">
        <v>92</v>
      </c>
      <c r="D3776" s="29">
        <v>45577</v>
      </c>
      <c r="E3776">
        <v>0</v>
      </c>
      <c r="F3776">
        <v>0</v>
      </c>
      <c r="G3776">
        <v>0</v>
      </c>
      <c r="H3776">
        <v>0</v>
      </c>
      <c r="L3776">
        <v>360.06383399999999</v>
      </c>
      <c r="R3776">
        <v>360.06383399999999</v>
      </c>
      <c r="S3776" t="s">
        <v>204</v>
      </c>
      <c r="T3776" s="247">
        <v>45302.333761574075</v>
      </c>
    </row>
    <row r="3777" spans="1:20" x14ac:dyDescent="0.35">
      <c r="A3777" t="s">
        <v>108</v>
      </c>
      <c r="B3777" t="s">
        <v>109</v>
      </c>
      <c r="C3777" t="s">
        <v>92</v>
      </c>
      <c r="D3777" s="29">
        <v>45578</v>
      </c>
      <c r="E3777">
        <v>0</v>
      </c>
      <c r="F3777">
        <v>0</v>
      </c>
      <c r="G3777">
        <v>0</v>
      </c>
      <c r="H3777">
        <v>0</v>
      </c>
      <c r="L3777">
        <v>360.06383399999999</v>
      </c>
      <c r="R3777">
        <v>360.06383399999999</v>
      </c>
      <c r="S3777" t="s">
        <v>204</v>
      </c>
      <c r="T3777" s="247">
        <v>45302.333773148152</v>
      </c>
    </row>
    <row r="3778" spans="1:20" x14ac:dyDescent="0.35">
      <c r="A3778" t="s">
        <v>108</v>
      </c>
      <c r="B3778" t="s">
        <v>109</v>
      </c>
      <c r="C3778" t="s">
        <v>92</v>
      </c>
      <c r="D3778" s="29">
        <v>45579</v>
      </c>
      <c r="E3778">
        <v>0</v>
      </c>
      <c r="F3778">
        <v>0</v>
      </c>
      <c r="G3778">
        <v>0</v>
      </c>
      <c r="H3778">
        <v>0</v>
      </c>
      <c r="L3778">
        <v>360.06383399999999</v>
      </c>
      <c r="R3778">
        <v>360.06383399999999</v>
      </c>
      <c r="S3778" t="s">
        <v>204</v>
      </c>
      <c r="T3778" s="247">
        <v>45302.333773148152</v>
      </c>
    </row>
    <row r="3779" spans="1:20" x14ac:dyDescent="0.35">
      <c r="A3779" t="s">
        <v>108</v>
      </c>
      <c r="B3779" t="s">
        <v>109</v>
      </c>
      <c r="C3779" t="s">
        <v>92</v>
      </c>
      <c r="D3779" s="29">
        <v>45580</v>
      </c>
      <c r="E3779">
        <v>0</v>
      </c>
      <c r="F3779">
        <v>0</v>
      </c>
      <c r="G3779">
        <v>0</v>
      </c>
      <c r="H3779">
        <v>0</v>
      </c>
      <c r="L3779">
        <v>360.06383399999999</v>
      </c>
      <c r="R3779">
        <v>360.06383399999999</v>
      </c>
      <c r="S3779" t="s">
        <v>204</v>
      </c>
      <c r="T3779" s="247">
        <v>45302.333761574075</v>
      </c>
    </row>
    <row r="3780" spans="1:20" x14ac:dyDescent="0.35">
      <c r="A3780" t="s">
        <v>108</v>
      </c>
      <c r="B3780" t="s">
        <v>109</v>
      </c>
      <c r="C3780" t="s">
        <v>92</v>
      </c>
      <c r="D3780" s="29">
        <v>45581</v>
      </c>
      <c r="E3780">
        <v>0</v>
      </c>
      <c r="F3780">
        <v>0</v>
      </c>
      <c r="G3780">
        <v>0</v>
      </c>
      <c r="H3780">
        <v>0</v>
      </c>
      <c r="L3780">
        <v>360.06383399999999</v>
      </c>
      <c r="R3780">
        <v>360.06383399999999</v>
      </c>
      <c r="S3780" t="s">
        <v>204</v>
      </c>
      <c r="T3780" s="247">
        <v>45302.333761574075</v>
      </c>
    </row>
    <row r="3781" spans="1:20" x14ac:dyDescent="0.35">
      <c r="A3781" t="s">
        <v>108</v>
      </c>
      <c r="B3781" t="s">
        <v>109</v>
      </c>
      <c r="C3781" t="s">
        <v>92</v>
      </c>
      <c r="D3781" s="29">
        <v>45582</v>
      </c>
      <c r="E3781">
        <v>0</v>
      </c>
      <c r="F3781">
        <v>0</v>
      </c>
      <c r="G3781">
        <v>0</v>
      </c>
      <c r="H3781">
        <v>0</v>
      </c>
      <c r="L3781">
        <v>360.06383399999999</v>
      </c>
      <c r="R3781">
        <v>360.06383399999999</v>
      </c>
      <c r="S3781" t="s">
        <v>204</v>
      </c>
      <c r="T3781" s="247">
        <v>45302.333761574075</v>
      </c>
    </row>
    <row r="3782" spans="1:20" x14ac:dyDescent="0.35">
      <c r="A3782" t="s">
        <v>108</v>
      </c>
      <c r="B3782" t="s">
        <v>109</v>
      </c>
      <c r="C3782" t="s">
        <v>92</v>
      </c>
      <c r="D3782" s="29">
        <v>45583</v>
      </c>
      <c r="E3782">
        <v>0</v>
      </c>
      <c r="F3782">
        <v>0</v>
      </c>
      <c r="G3782">
        <v>0</v>
      </c>
      <c r="H3782">
        <v>0</v>
      </c>
      <c r="L3782">
        <v>360.06383399999999</v>
      </c>
      <c r="R3782">
        <v>360.06383399999999</v>
      </c>
      <c r="S3782" t="s">
        <v>204</v>
      </c>
      <c r="T3782" s="247">
        <v>45302.333761574075</v>
      </c>
    </row>
    <row r="3783" spans="1:20" x14ac:dyDescent="0.35">
      <c r="A3783" t="s">
        <v>108</v>
      </c>
      <c r="B3783" t="s">
        <v>109</v>
      </c>
      <c r="C3783" t="s">
        <v>92</v>
      </c>
      <c r="D3783" s="29">
        <v>45584</v>
      </c>
      <c r="E3783">
        <v>0</v>
      </c>
      <c r="F3783">
        <v>0</v>
      </c>
      <c r="G3783">
        <v>0</v>
      </c>
      <c r="H3783">
        <v>0</v>
      </c>
      <c r="L3783">
        <v>360.06383399999999</v>
      </c>
      <c r="R3783">
        <v>360.06383399999999</v>
      </c>
      <c r="S3783" t="s">
        <v>204</v>
      </c>
      <c r="T3783" s="247">
        <v>45302.333773148152</v>
      </c>
    </row>
    <row r="3784" spans="1:20" x14ac:dyDescent="0.35">
      <c r="A3784" t="s">
        <v>108</v>
      </c>
      <c r="B3784" t="s">
        <v>109</v>
      </c>
      <c r="C3784" t="s">
        <v>92</v>
      </c>
      <c r="D3784" s="29">
        <v>45585</v>
      </c>
      <c r="E3784">
        <v>0</v>
      </c>
      <c r="F3784">
        <v>0</v>
      </c>
      <c r="G3784">
        <v>0</v>
      </c>
      <c r="H3784">
        <v>0</v>
      </c>
      <c r="L3784">
        <v>360.06383399999999</v>
      </c>
      <c r="R3784">
        <v>360.06383399999999</v>
      </c>
      <c r="S3784" t="s">
        <v>204</v>
      </c>
      <c r="T3784" s="247">
        <v>45302.333773148152</v>
      </c>
    </row>
    <row r="3785" spans="1:20" x14ac:dyDescent="0.35">
      <c r="A3785" t="s">
        <v>108</v>
      </c>
      <c r="B3785" t="s">
        <v>109</v>
      </c>
      <c r="C3785" t="s">
        <v>92</v>
      </c>
      <c r="D3785" s="29">
        <v>45586</v>
      </c>
      <c r="E3785">
        <v>0</v>
      </c>
      <c r="F3785">
        <v>0</v>
      </c>
      <c r="G3785">
        <v>0</v>
      </c>
      <c r="H3785">
        <v>0</v>
      </c>
      <c r="L3785">
        <v>360.06383399999999</v>
      </c>
      <c r="R3785">
        <v>360.06383399999999</v>
      </c>
      <c r="S3785" t="s">
        <v>204</v>
      </c>
      <c r="T3785" s="247">
        <v>45302.333773148152</v>
      </c>
    </row>
    <row r="3786" spans="1:20" x14ac:dyDescent="0.35">
      <c r="A3786" t="s">
        <v>108</v>
      </c>
      <c r="B3786" t="s">
        <v>109</v>
      </c>
      <c r="C3786" t="s">
        <v>92</v>
      </c>
      <c r="D3786" s="29">
        <v>45587</v>
      </c>
      <c r="E3786">
        <v>0</v>
      </c>
      <c r="F3786">
        <v>0</v>
      </c>
      <c r="G3786">
        <v>0</v>
      </c>
      <c r="H3786">
        <v>0</v>
      </c>
      <c r="L3786">
        <v>360.06383399999999</v>
      </c>
      <c r="R3786">
        <v>360.06383399999999</v>
      </c>
      <c r="S3786" t="s">
        <v>204</v>
      </c>
      <c r="T3786" s="247">
        <v>45302.333773148152</v>
      </c>
    </row>
    <row r="3787" spans="1:20" x14ac:dyDescent="0.35">
      <c r="A3787" t="s">
        <v>108</v>
      </c>
      <c r="B3787" t="s">
        <v>109</v>
      </c>
      <c r="C3787" t="s">
        <v>92</v>
      </c>
      <c r="D3787" s="29">
        <v>45588</v>
      </c>
      <c r="E3787">
        <v>0</v>
      </c>
      <c r="F3787">
        <v>0</v>
      </c>
      <c r="G3787">
        <v>0</v>
      </c>
      <c r="H3787">
        <v>0</v>
      </c>
      <c r="L3787">
        <v>360.06383399999999</v>
      </c>
      <c r="R3787">
        <v>360.06383399999999</v>
      </c>
      <c r="S3787" t="s">
        <v>204</v>
      </c>
      <c r="T3787" s="247">
        <v>45302.333773148152</v>
      </c>
    </row>
    <row r="3788" spans="1:20" x14ac:dyDescent="0.35">
      <c r="A3788" t="s">
        <v>108</v>
      </c>
      <c r="B3788" t="s">
        <v>109</v>
      </c>
      <c r="C3788" t="s">
        <v>92</v>
      </c>
      <c r="D3788" s="29">
        <v>45589</v>
      </c>
      <c r="E3788">
        <v>0</v>
      </c>
      <c r="F3788">
        <v>0</v>
      </c>
      <c r="G3788">
        <v>0</v>
      </c>
      <c r="H3788">
        <v>0</v>
      </c>
      <c r="L3788">
        <v>360.06383399999999</v>
      </c>
      <c r="R3788">
        <v>360.06383399999999</v>
      </c>
      <c r="S3788" t="s">
        <v>204</v>
      </c>
      <c r="T3788" s="247">
        <v>45302.333773148152</v>
      </c>
    </row>
    <row r="3789" spans="1:20" x14ac:dyDescent="0.35">
      <c r="A3789" t="s">
        <v>108</v>
      </c>
      <c r="B3789" t="s">
        <v>109</v>
      </c>
      <c r="C3789" t="s">
        <v>92</v>
      </c>
      <c r="D3789" s="29">
        <v>45590</v>
      </c>
      <c r="E3789">
        <v>0</v>
      </c>
      <c r="F3789">
        <v>0</v>
      </c>
      <c r="G3789">
        <v>0</v>
      </c>
      <c r="H3789">
        <v>0</v>
      </c>
      <c r="L3789">
        <v>360.06383399999999</v>
      </c>
      <c r="R3789">
        <v>360.06383399999999</v>
      </c>
      <c r="S3789" t="s">
        <v>204</v>
      </c>
      <c r="T3789" s="247">
        <v>45302.333773148152</v>
      </c>
    </row>
    <row r="3790" spans="1:20" x14ac:dyDescent="0.35">
      <c r="A3790" t="s">
        <v>108</v>
      </c>
      <c r="B3790" t="s">
        <v>109</v>
      </c>
      <c r="C3790" t="s">
        <v>92</v>
      </c>
      <c r="D3790" s="29">
        <v>45591</v>
      </c>
      <c r="E3790">
        <v>0</v>
      </c>
      <c r="F3790">
        <v>0</v>
      </c>
      <c r="G3790">
        <v>0</v>
      </c>
      <c r="H3790">
        <v>0</v>
      </c>
      <c r="L3790">
        <v>360.06383399999999</v>
      </c>
      <c r="R3790">
        <v>360.06383399999999</v>
      </c>
      <c r="S3790" t="s">
        <v>204</v>
      </c>
      <c r="T3790" s="247">
        <v>45302.333773148152</v>
      </c>
    </row>
    <row r="3791" spans="1:20" x14ac:dyDescent="0.35">
      <c r="A3791" t="s">
        <v>108</v>
      </c>
      <c r="B3791" t="s">
        <v>109</v>
      </c>
      <c r="C3791" t="s">
        <v>92</v>
      </c>
      <c r="D3791" s="29">
        <v>45592</v>
      </c>
      <c r="E3791">
        <v>0</v>
      </c>
      <c r="F3791">
        <v>0</v>
      </c>
      <c r="G3791">
        <v>0</v>
      </c>
      <c r="H3791">
        <v>0</v>
      </c>
      <c r="L3791">
        <v>360.06383399999999</v>
      </c>
      <c r="R3791">
        <v>360.06383399999999</v>
      </c>
      <c r="S3791" t="s">
        <v>204</v>
      </c>
      <c r="T3791" s="247">
        <v>45302.333773148152</v>
      </c>
    </row>
    <row r="3792" spans="1:20" x14ac:dyDescent="0.35">
      <c r="A3792" t="s">
        <v>108</v>
      </c>
      <c r="B3792" t="s">
        <v>109</v>
      </c>
      <c r="C3792" t="s">
        <v>92</v>
      </c>
      <c r="D3792" s="29">
        <v>45593</v>
      </c>
      <c r="E3792">
        <v>0</v>
      </c>
      <c r="F3792">
        <v>0</v>
      </c>
      <c r="G3792">
        <v>0</v>
      </c>
      <c r="H3792">
        <v>0</v>
      </c>
      <c r="L3792">
        <v>360.06383399999999</v>
      </c>
      <c r="R3792">
        <v>360.06383399999999</v>
      </c>
      <c r="S3792" t="s">
        <v>204</v>
      </c>
      <c r="T3792" s="247">
        <v>45302.333773148152</v>
      </c>
    </row>
    <row r="3793" spans="1:20" x14ac:dyDescent="0.35">
      <c r="A3793" t="s">
        <v>108</v>
      </c>
      <c r="B3793" t="s">
        <v>109</v>
      </c>
      <c r="C3793" t="s">
        <v>92</v>
      </c>
      <c r="D3793" s="29">
        <v>45594</v>
      </c>
      <c r="E3793">
        <v>0</v>
      </c>
      <c r="F3793">
        <v>0</v>
      </c>
      <c r="G3793">
        <v>0</v>
      </c>
      <c r="H3793">
        <v>0</v>
      </c>
      <c r="L3793">
        <v>360.06383399999999</v>
      </c>
      <c r="R3793">
        <v>360.06383399999999</v>
      </c>
      <c r="S3793" t="s">
        <v>204</v>
      </c>
      <c r="T3793" s="247">
        <v>45302.333773148152</v>
      </c>
    </row>
    <row r="3794" spans="1:20" x14ac:dyDescent="0.35">
      <c r="A3794" t="s">
        <v>108</v>
      </c>
      <c r="B3794" t="s">
        <v>109</v>
      </c>
      <c r="C3794" t="s">
        <v>92</v>
      </c>
      <c r="D3794" s="29">
        <v>45595</v>
      </c>
      <c r="E3794">
        <v>0</v>
      </c>
      <c r="F3794">
        <v>0</v>
      </c>
      <c r="G3794">
        <v>0</v>
      </c>
      <c r="H3794">
        <v>0</v>
      </c>
      <c r="L3794">
        <v>360.06383399999999</v>
      </c>
      <c r="R3794">
        <v>360.06383399999999</v>
      </c>
      <c r="S3794" t="s">
        <v>204</v>
      </c>
      <c r="T3794" s="247">
        <v>45302.333773148152</v>
      </c>
    </row>
    <row r="3795" spans="1:20" x14ac:dyDescent="0.35">
      <c r="A3795" t="s">
        <v>108</v>
      </c>
      <c r="B3795" t="s">
        <v>109</v>
      </c>
      <c r="C3795" t="s">
        <v>92</v>
      </c>
      <c r="D3795" s="29">
        <v>45596</v>
      </c>
      <c r="E3795">
        <v>0</v>
      </c>
      <c r="F3795">
        <v>0</v>
      </c>
      <c r="G3795">
        <v>0</v>
      </c>
      <c r="H3795">
        <v>0</v>
      </c>
      <c r="L3795">
        <v>360.06383399999999</v>
      </c>
      <c r="R3795">
        <v>360.06383399999999</v>
      </c>
      <c r="S3795" t="s">
        <v>204</v>
      </c>
      <c r="T3795" s="247">
        <v>45302.333773148152</v>
      </c>
    </row>
    <row r="3796" spans="1:20" x14ac:dyDescent="0.35">
      <c r="A3796" t="s">
        <v>108</v>
      </c>
      <c r="B3796" t="s">
        <v>109</v>
      </c>
      <c r="C3796" t="s">
        <v>92</v>
      </c>
      <c r="D3796" s="29">
        <v>45597</v>
      </c>
      <c r="E3796">
        <v>0</v>
      </c>
      <c r="F3796">
        <v>0</v>
      </c>
      <c r="G3796">
        <v>0</v>
      </c>
      <c r="H3796">
        <v>0</v>
      </c>
      <c r="L3796">
        <v>377.01974899999999</v>
      </c>
      <c r="R3796">
        <v>377.01974799999999</v>
      </c>
      <c r="S3796" t="s">
        <v>204</v>
      </c>
      <c r="T3796" s="247">
        <v>45302.333773148152</v>
      </c>
    </row>
    <row r="3797" spans="1:20" x14ac:dyDescent="0.35">
      <c r="A3797" t="s">
        <v>108</v>
      </c>
      <c r="B3797" t="s">
        <v>109</v>
      </c>
      <c r="C3797" t="s">
        <v>92</v>
      </c>
      <c r="D3797" s="29">
        <v>45598</v>
      </c>
      <c r="E3797">
        <v>0</v>
      </c>
      <c r="F3797">
        <v>0</v>
      </c>
      <c r="G3797">
        <v>0</v>
      </c>
      <c r="H3797">
        <v>0</v>
      </c>
      <c r="L3797">
        <v>377.01974899999999</v>
      </c>
      <c r="R3797">
        <v>377.01974799999999</v>
      </c>
      <c r="S3797" t="s">
        <v>204</v>
      </c>
      <c r="T3797" s="247">
        <v>45302.333784722221</v>
      </c>
    </row>
    <row r="3798" spans="1:20" x14ac:dyDescent="0.35">
      <c r="A3798" t="s">
        <v>108</v>
      </c>
      <c r="B3798" t="s">
        <v>109</v>
      </c>
      <c r="C3798" t="s">
        <v>92</v>
      </c>
      <c r="D3798" s="29">
        <v>45599</v>
      </c>
      <c r="E3798">
        <v>0</v>
      </c>
      <c r="F3798">
        <v>0</v>
      </c>
      <c r="G3798">
        <v>0</v>
      </c>
      <c r="H3798">
        <v>0</v>
      </c>
      <c r="L3798">
        <v>377.01974899999999</v>
      </c>
      <c r="R3798">
        <v>377.01974799999999</v>
      </c>
      <c r="S3798" t="s">
        <v>204</v>
      </c>
      <c r="T3798" s="247">
        <v>45302.333773148152</v>
      </c>
    </row>
    <row r="3799" spans="1:20" x14ac:dyDescent="0.35">
      <c r="A3799" t="s">
        <v>108</v>
      </c>
      <c r="B3799" t="s">
        <v>109</v>
      </c>
      <c r="C3799" t="s">
        <v>92</v>
      </c>
      <c r="D3799" s="29">
        <v>45600</v>
      </c>
      <c r="E3799">
        <v>0</v>
      </c>
      <c r="F3799">
        <v>0</v>
      </c>
      <c r="G3799">
        <v>0</v>
      </c>
      <c r="H3799">
        <v>0</v>
      </c>
      <c r="L3799">
        <v>377.01974899999999</v>
      </c>
      <c r="R3799">
        <v>377.01974799999999</v>
      </c>
      <c r="S3799" t="s">
        <v>204</v>
      </c>
      <c r="T3799" s="247">
        <v>45302.333773148152</v>
      </c>
    </row>
    <row r="3800" spans="1:20" x14ac:dyDescent="0.35">
      <c r="A3800" t="s">
        <v>108</v>
      </c>
      <c r="B3800" t="s">
        <v>109</v>
      </c>
      <c r="C3800" t="s">
        <v>92</v>
      </c>
      <c r="D3800" s="29">
        <v>45601</v>
      </c>
      <c r="E3800">
        <v>0</v>
      </c>
      <c r="F3800">
        <v>0</v>
      </c>
      <c r="G3800">
        <v>0</v>
      </c>
      <c r="H3800">
        <v>0</v>
      </c>
      <c r="L3800">
        <v>377.01974899999999</v>
      </c>
      <c r="R3800">
        <v>377.01974799999999</v>
      </c>
      <c r="S3800" t="s">
        <v>204</v>
      </c>
      <c r="T3800" s="247">
        <v>45302.333773148152</v>
      </c>
    </row>
    <row r="3801" spans="1:20" x14ac:dyDescent="0.35">
      <c r="A3801" t="s">
        <v>108</v>
      </c>
      <c r="B3801" t="s">
        <v>109</v>
      </c>
      <c r="C3801" t="s">
        <v>92</v>
      </c>
      <c r="D3801" s="29">
        <v>45602</v>
      </c>
      <c r="E3801">
        <v>0</v>
      </c>
      <c r="F3801">
        <v>0</v>
      </c>
      <c r="G3801">
        <v>0</v>
      </c>
      <c r="H3801">
        <v>0</v>
      </c>
      <c r="L3801">
        <v>377.01974899999999</v>
      </c>
      <c r="R3801">
        <v>377.01974799999999</v>
      </c>
      <c r="S3801" t="s">
        <v>204</v>
      </c>
      <c r="T3801" s="247">
        <v>45302.333784722221</v>
      </c>
    </row>
    <row r="3802" spans="1:20" x14ac:dyDescent="0.35">
      <c r="A3802" t="s">
        <v>108</v>
      </c>
      <c r="B3802" t="s">
        <v>109</v>
      </c>
      <c r="C3802" t="s">
        <v>92</v>
      </c>
      <c r="D3802" s="29">
        <v>45603</v>
      </c>
      <c r="E3802">
        <v>0</v>
      </c>
      <c r="F3802">
        <v>0</v>
      </c>
      <c r="G3802">
        <v>0</v>
      </c>
      <c r="H3802">
        <v>0</v>
      </c>
      <c r="L3802">
        <v>377.01974899999999</v>
      </c>
      <c r="R3802">
        <v>377.01974799999999</v>
      </c>
      <c r="S3802" t="s">
        <v>204</v>
      </c>
      <c r="T3802" s="247">
        <v>45302.333784722221</v>
      </c>
    </row>
    <row r="3803" spans="1:20" x14ac:dyDescent="0.35">
      <c r="A3803" t="s">
        <v>108</v>
      </c>
      <c r="B3803" t="s">
        <v>109</v>
      </c>
      <c r="C3803" t="s">
        <v>92</v>
      </c>
      <c r="D3803" s="29">
        <v>45604</v>
      </c>
      <c r="E3803">
        <v>0</v>
      </c>
      <c r="F3803">
        <v>0</v>
      </c>
      <c r="G3803">
        <v>0</v>
      </c>
      <c r="H3803">
        <v>0</v>
      </c>
      <c r="L3803">
        <v>377.01974899999999</v>
      </c>
      <c r="R3803">
        <v>377.01974799999999</v>
      </c>
      <c r="S3803" t="s">
        <v>204</v>
      </c>
      <c r="T3803" s="247">
        <v>45302.333773148152</v>
      </c>
    </row>
    <row r="3804" spans="1:20" x14ac:dyDescent="0.35">
      <c r="A3804" t="s">
        <v>108</v>
      </c>
      <c r="B3804" t="s">
        <v>109</v>
      </c>
      <c r="C3804" t="s">
        <v>92</v>
      </c>
      <c r="D3804" s="29">
        <v>45605</v>
      </c>
      <c r="E3804">
        <v>0</v>
      </c>
      <c r="F3804">
        <v>0</v>
      </c>
      <c r="G3804">
        <v>0</v>
      </c>
      <c r="H3804">
        <v>0</v>
      </c>
      <c r="L3804">
        <v>377.01974899999999</v>
      </c>
      <c r="R3804">
        <v>377.01974799999999</v>
      </c>
      <c r="S3804" t="s">
        <v>204</v>
      </c>
      <c r="T3804" s="247">
        <v>45302.333773148152</v>
      </c>
    </row>
    <row r="3805" spans="1:20" x14ac:dyDescent="0.35">
      <c r="A3805" t="s">
        <v>108</v>
      </c>
      <c r="B3805" t="s">
        <v>109</v>
      </c>
      <c r="C3805" t="s">
        <v>92</v>
      </c>
      <c r="D3805" s="29">
        <v>45606</v>
      </c>
      <c r="E3805">
        <v>0</v>
      </c>
      <c r="F3805">
        <v>0</v>
      </c>
      <c r="G3805">
        <v>0</v>
      </c>
      <c r="H3805">
        <v>0</v>
      </c>
      <c r="L3805">
        <v>377.01974899999999</v>
      </c>
      <c r="R3805">
        <v>377.01974799999999</v>
      </c>
      <c r="S3805" t="s">
        <v>204</v>
      </c>
      <c r="T3805" s="247">
        <v>45302.333773148152</v>
      </c>
    </row>
    <row r="3806" spans="1:20" x14ac:dyDescent="0.35">
      <c r="A3806" t="s">
        <v>108</v>
      </c>
      <c r="B3806" t="s">
        <v>109</v>
      </c>
      <c r="C3806" t="s">
        <v>92</v>
      </c>
      <c r="D3806" s="29">
        <v>45607</v>
      </c>
      <c r="E3806">
        <v>0</v>
      </c>
      <c r="F3806">
        <v>0</v>
      </c>
      <c r="G3806">
        <v>0</v>
      </c>
      <c r="H3806">
        <v>0</v>
      </c>
      <c r="L3806">
        <v>377.01974899999999</v>
      </c>
      <c r="R3806">
        <v>377.01974799999999</v>
      </c>
      <c r="S3806" t="s">
        <v>204</v>
      </c>
      <c r="T3806" s="247">
        <v>45302.333773148152</v>
      </c>
    </row>
    <row r="3807" spans="1:20" x14ac:dyDescent="0.35">
      <c r="A3807" t="s">
        <v>108</v>
      </c>
      <c r="B3807" t="s">
        <v>109</v>
      </c>
      <c r="C3807" t="s">
        <v>92</v>
      </c>
      <c r="D3807" s="29">
        <v>45608</v>
      </c>
      <c r="E3807">
        <v>0</v>
      </c>
      <c r="F3807">
        <v>0</v>
      </c>
      <c r="G3807">
        <v>0</v>
      </c>
      <c r="H3807">
        <v>0</v>
      </c>
      <c r="L3807">
        <v>377.01974899999999</v>
      </c>
      <c r="R3807">
        <v>377.01974799999999</v>
      </c>
      <c r="S3807" t="s">
        <v>204</v>
      </c>
      <c r="T3807" s="247">
        <v>45302.333773148152</v>
      </c>
    </row>
    <row r="3808" spans="1:20" x14ac:dyDescent="0.35">
      <c r="A3808" t="s">
        <v>108</v>
      </c>
      <c r="B3808" t="s">
        <v>109</v>
      </c>
      <c r="C3808" t="s">
        <v>92</v>
      </c>
      <c r="D3808" s="29">
        <v>45609</v>
      </c>
      <c r="E3808">
        <v>0</v>
      </c>
      <c r="F3808">
        <v>0</v>
      </c>
      <c r="G3808">
        <v>0</v>
      </c>
      <c r="H3808">
        <v>0</v>
      </c>
      <c r="L3808">
        <v>377.01974899999999</v>
      </c>
      <c r="R3808">
        <v>377.01974799999999</v>
      </c>
      <c r="S3808" t="s">
        <v>204</v>
      </c>
      <c r="T3808" s="247">
        <v>45302.333773148152</v>
      </c>
    </row>
    <row r="3809" spans="1:20" x14ac:dyDescent="0.35">
      <c r="A3809" t="s">
        <v>108</v>
      </c>
      <c r="B3809" t="s">
        <v>109</v>
      </c>
      <c r="C3809" t="s">
        <v>92</v>
      </c>
      <c r="D3809" s="29">
        <v>45610</v>
      </c>
      <c r="E3809">
        <v>0</v>
      </c>
      <c r="F3809">
        <v>0</v>
      </c>
      <c r="G3809">
        <v>0</v>
      </c>
      <c r="H3809">
        <v>0</v>
      </c>
      <c r="L3809">
        <v>377.01974899999999</v>
      </c>
      <c r="R3809">
        <v>377.01974799999999</v>
      </c>
      <c r="S3809" t="s">
        <v>204</v>
      </c>
      <c r="T3809" s="247">
        <v>45302.333773148152</v>
      </c>
    </row>
    <row r="3810" spans="1:20" x14ac:dyDescent="0.35">
      <c r="A3810" t="s">
        <v>108</v>
      </c>
      <c r="B3810" t="s">
        <v>109</v>
      </c>
      <c r="C3810" t="s">
        <v>92</v>
      </c>
      <c r="D3810" s="29">
        <v>45611</v>
      </c>
      <c r="E3810">
        <v>0</v>
      </c>
      <c r="F3810">
        <v>0</v>
      </c>
      <c r="G3810">
        <v>0</v>
      </c>
      <c r="H3810">
        <v>0</v>
      </c>
      <c r="L3810">
        <v>377.01974899999999</v>
      </c>
      <c r="R3810">
        <v>377.01974799999999</v>
      </c>
      <c r="S3810" t="s">
        <v>204</v>
      </c>
      <c r="T3810" s="247">
        <v>45302.333773148152</v>
      </c>
    </row>
    <row r="3811" spans="1:20" x14ac:dyDescent="0.35">
      <c r="A3811" t="s">
        <v>108</v>
      </c>
      <c r="B3811" t="s">
        <v>109</v>
      </c>
      <c r="C3811" t="s">
        <v>92</v>
      </c>
      <c r="D3811" s="29">
        <v>45612</v>
      </c>
      <c r="E3811">
        <v>0</v>
      </c>
      <c r="F3811">
        <v>0</v>
      </c>
      <c r="G3811">
        <v>0</v>
      </c>
      <c r="H3811">
        <v>0</v>
      </c>
      <c r="L3811">
        <v>377.01974899999999</v>
      </c>
      <c r="R3811">
        <v>377.01974799999999</v>
      </c>
      <c r="S3811" t="s">
        <v>204</v>
      </c>
      <c r="T3811" s="247">
        <v>45302.333784722221</v>
      </c>
    </row>
    <row r="3812" spans="1:20" x14ac:dyDescent="0.35">
      <c r="A3812" t="s">
        <v>108</v>
      </c>
      <c r="B3812" t="s">
        <v>109</v>
      </c>
      <c r="C3812" t="s">
        <v>92</v>
      </c>
      <c r="D3812" s="29">
        <v>45613</v>
      </c>
      <c r="E3812">
        <v>0</v>
      </c>
      <c r="F3812">
        <v>0</v>
      </c>
      <c r="G3812">
        <v>0</v>
      </c>
      <c r="H3812">
        <v>0</v>
      </c>
      <c r="L3812">
        <v>377.01974899999999</v>
      </c>
      <c r="R3812">
        <v>377.01974799999999</v>
      </c>
      <c r="S3812" t="s">
        <v>204</v>
      </c>
      <c r="T3812" s="247">
        <v>45302.333773148152</v>
      </c>
    </row>
    <row r="3813" spans="1:20" x14ac:dyDescent="0.35">
      <c r="A3813" t="s">
        <v>108</v>
      </c>
      <c r="B3813" t="s">
        <v>109</v>
      </c>
      <c r="C3813" t="s">
        <v>92</v>
      </c>
      <c r="D3813" s="29">
        <v>45614</v>
      </c>
      <c r="E3813">
        <v>0</v>
      </c>
      <c r="F3813">
        <v>0</v>
      </c>
      <c r="G3813">
        <v>0</v>
      </c>
      <c r="H3813">
        <v>0</v>
      </c>
      <c r="L3813">
        <v>377.01974899999999</v>
      </c>
      <c r="R3813">
        <v>377.01974799999999</v>
      </c>
      <c r="S3813" t="s">
        <v>204</v>
      </c>
      <c r="T3813" s="247">
        <v>45302.333784722221</v>
      </c>
    </row>
    <row r="3814" spans="1:20" x14ac:dyDescent="0.35">
      <c r="A3814" t="s">
        <v>108</v>
      </c>
      <c r="B3814" t="s">
        <v>109</v>
      </c>
      <c r="C3814" t="s">
        <v>92</v>
      </c>
      <c r="D3814" s="29">
        <v>45615</v>
      </c>
      <c r="E3814">
        <v>0</v>
      </c>
      <c r="F3814">
        <v>0</v>
      </c>
      <c r="G3814">
        <v>0</v>
      </c>
      <c r="H3814">
        <v>0</v>
      </c>
      <c r="L3814">
        <v>377.01974899999999</v>
      </c>
      <c r="R3814">
        <v>377.01974799999999</v>
      </c>
      <c r="S3814" t="s">
        <v>204</v>
      </c>
      <c r="T3814" s="247">
        <v>45302.333784722221</v>
      </c>
    </row>
    <row r="3815" spans="1:20" x14ac:dyDescent="0.35">
      <c r="A3815" t="s">
        <v>108</v>
      </c>
      <c r="B3815" t="s">
        <v>109</v>
      </c>
      <c r="C3815" t="s">
        <v>92</v>
      </c>
      <c r="D3815" s="29">
        <v>45616</v>
      </c>
      <c r="E3815">
        <v>0</v>
      </c>
      <c r="F3815">
        <v>0</v>
      </c>
      <c r="G3815">
        <v>0</v>
      </c>
      <c r="H3815">
        <v>0</v>
      </c>
      <c r="L3815">
        <v>377.01974899999999</v>
      </c>
      <c r="R3815">
        <v>377.01974799999999</v>
      </c>
      <c r="S3815" t="s">
        <v>204</v>
      </c>
      <c r="T3815" s="247">
        <v>45302.333784722221</v>
      </c>
    </row>
    <row r="3816" spans="1:20" x14ac:dyDescent="0.35">
      <c r="A3816" t="s">
        <v>108</v>
      </c>
      <c r="B3816" t="s">
        <v>109</v>
      </c>
      <c r="C3816" t="s">
        <v>92</v>
      </c>
      <c r="D3816" s="29">
        <v>45617</v>
      </c>
      <c r="E3816">
        <v>0</v>
      </c>
      <c r="F3816">
        <v>0</v>
      </c>
      <c r="G3816">
        <v>0</v>
      </c>
      <c r="H3816">
        <v>0</v>
      </c>
      <c r="L3816">
        <v>377.01974899999999</v>
      </c>
      <c r="R3816">
        <v>377.01974799999999</v>
      </c>
      <c r="S3816" t="s">
        <v>204</v>
      </c>
      <c r="T3816" s="247">
        <v>45302.333784722221</v>
      </c>
    </row>
    <row r="3817" spans="1:20" x14ac:dyDescent="0.35">
      <c r="A3817" t="s">
        <v>108</v>
      </c>
      <c r="B3817" t="s">
        <v>109</v>
      </c>
      <c r="C3817" t="s">
        <v>92</v>
      </c>
      <c r="D3817" s="29">
        <v>45618</v>
      </c>
      <c r="E3817">
        <v>0</v>
      </c>
      <c r="F3817">
        <v>0</v>
      </c>
      <c r="G3817">
        <v>0</v>
      </c>
      <c r="H3817">
        <v>0</v>
      </c>
      <c r="L3817">
        <v>377.01974899999999</v>
      </c>
      <c r="R3817">
        <v>377.01974799999999</v>
      </c>
      <c r="S3817" t="s">
        <v>204</v>
      </c>
      <c r="T3817" s="247">
        <v>45302.333784722221</v>
      </c>
    </row>
    <row r="3818" spans="1:20" x14ac:dyDescent="0.35">
      <c r="A3818" t="s">
        <v>108</v>
      </c>
      <c r="B3818" t="s">
        <v>109</v>
      </c>
      <c r="C3818" t="s">
        <v>92</v>
      </c>
      <c r="D3818" s="29">
        <v>45619</v>
      </c>
      <c r="E3818">
        <v>0</v>
      </c>
      <c r="F3818">
        <v>0</v>
      </c>
      <c r="G3818">
        <v>0</v>
      </c>
      <c r="H3818">
        <v>0</v>
      </c>
      <c r="L3818">
        <v>377.01974899999999</v>
      </c>
      <c r="R3818">
        <v>377.01974799999999</v>
      </c>
      <c r="S3818" t="s">
        <v>204</v>
      </c>
      <c r="T3818" s="247">
        <v>45302.333784722221</v>
      </c>
    </row>
    <row r="3819" spans="1:20" x14ac:dyDescent="0.35">
      <c r="A3819" t="s">
        <v>108</v>
      </c>
      <c r="B3819" t="s">
        <v>109</v>
      </c>
      <c r="C3819" t="s">
        <v>92</v>
      </c>
      <c r="D3819" s="29">
        <v>45620</v>
      </c>
      <c r="E3819">
        <v>0</v>
      </c>
      <c r="F3819">
        <v>0</v>
      </c>
      <c r="G3819">
        <v>0</v>
      </c>
      <c r="H3819">
        <v>0</v>
      </c>
      <c r="L3819">
        <v>377.01974899999999</v>
      </c>
      <c r="R3819">
        <v>377.01974799999999</v>
      </c>
      <c r="S3819" t="s">
        <v>204</v>
      </c>
      <c r="T3819" s="247">
        <v>45302.333784722221</v>
      </c>
    </row>
    <row r="3820" spans="1:20" x14ac:dyDescent="0.35">
      <c r="A3820" t="s">
        <v>108</v>
      </c>
      <c r="B3820" t="s">
        <v>109</v>
      </c>
      <c r="C3820" t="s">
        <v>92</v>
      </c>
      <c r="D3820" s="29">
        <v>45621</v>
      </c>
      <c r="E3820">
        <v>0</v>
      </c>
      <c r="F3820">
        <v>0</v>
      </c>
      <c r="G3820">
        <v>0</v>
      </c>
      <c r="H3820">
        <v>0</v>
      </c>
      <c r="L3820">
        <v>377.01974899999999</v>
      </c>
      <c r="R3820">
        <v>377.01974799999999</v>
      </c>
      <c r="S3820" t="s">
        <v>204</v>
      </c>
      <c r="T3820" s="247">
        <v>45302.333784722221</v>
      </c>
    </row>
    <row r="3821" spans="1:20" x14ac:dyDescent="0.35">
      <c r="A3821" t="s">
        <v>108</v>
      </c>
      <c r="B3821" t="s">
        <v>109</v>
      </c>
      <c r="C3821" t="s">
        <v>92</v>
      </c>
      <c r="D3821" s="29">
        <v>45622</v>
      </c>
      <c r="E3821">
        <v>0</v>
      </c>
      <c r="F3821">
        <v>0</v>
      </c>
      <c r="G3821">
        <v>0</v>
      </c>
      <c r="H3821">
        <v>0</v>
      </c>
      <c r="L3821">
        <v>377.01974899999999</v>
      </c>
      <c r="R3821">
        <v>377.01974799999999</v>
      </c>
      <c r="S3821" t="s">
        <v>204</v>
      </c>
      <c r="T3821" s="247">
        <v>45302.333784722221</v>
      </c>
    </row>
    <row r="3822" spans="1:20" x14ac:dyDescent="0.35">
      <c r="A3822" t="s">
        <v>108</v>
      </c>
      <c r="B3822" t="s">
        <v>109</v>
      </c>
      <c r="C3822" t="s">
        <v>92</v>
      </c>
      <c r="D3822" s="29">
        <v>45623</v>
      </c>
      <c r="E3822">
        <v>0</v>
      </c>
      <c r="F3822">
        <v>0</v>
      </c>
      <c r="G3822">
        <v>0</v>
      </c>
      <c r="H3822">
        <v>0</v>
      </c>
      <c r="L3822">
        <v>377.01974899999999</v>
      </c>
      <c r="R3822">
        <v>377.01974799999999</v>
      </c>
      <c r="S3822" t="s">
        <v>204</v>
      </c>
      <c r="T3822" s="247">
        <v>45302.333784722221</v>
      </c>
    </row>
    <row r="3823" spans="1:20" x14ac:dyDescent="0.35">
      <c r="A3823" t="s">
        <v>108</v>
      </c>
      <c r="B3823" t="s">
        <v>109</v>
      </c>
      <c r="C3823" t="s">
        <v>92</v>
      </c>
      <c r="D3823" s="29">
        <v>45624</v>
      </c>
      <c r="E3823">
        <v>0</v>
      </c>
      <c r="F3823">
        <v>0</v>
      </c>
      <c r="G3823">
        <v>0</v>
      </c>
      <c r="H3823">
        <v>0</v>
      </c>
      <c r="L3823">
        <v>377.01974899999999</v>
      </c>
      <c r="R3823">
        <v>377.01974799999999</v>
      </c>
      <c r="S3823" t="s">
        <v>204</v>
      </c>
      <c r="T3823" s="247">
        <v>45302.333784722221</v>
      </c>
    </row>
    <row r="3824" spans="1:20" x14ac:dyDescent="0.35">
      <c r="A3824" t="s">
        <v>108</v>
      </c>
      <c r="B3824" t="s">
        <v>109</v>
      </c>
      <c r="C3824" t="s">
        <v>92</v>
      </c>
      <c r="D3824" s="29">
        <v>45625</v>
      </c>
      <c r="E3824">
        <v>0</v>
      </c>
      <c r="F3824">
        <v>0</v>
      </c>
      <c r="G3824">
        <v>0</v>
      </c>
      <c r="H3824">
        <v>0</v>
      </c>
      <c r="L3824">
        <v>377.01974899999999</v>
      </c>
      <c r="R3824">
        <v>377.01974799999999</v>
      </c>
      <c r="S3824" t="s">
        <v>204</v>
      </c>
      <c r="T3824" s="247">
        <v>45302.333784722221</v>
      </c>
    </row>
    <row r="3825" spans="1:20" x14ac:dyDescent="0.35">
      <c r="A3825" t="s">
        <v>108</v>
      </c>
      <c r="B3825" t="s">
        <v>109</v>
      </c>
      <c r="C3825" t="s">
        <v>92</v>
      </c>
      <c r="D3825" s="29">
        <v>45626</v>
      </c>
      <c r="E3825">
        <v>0</v>
      </c>
      <c r="F3825">
        <v>0</v>
      </c>
      <c r="G3825">
        <v>0</v>
      </c>
      <c r="H3825">
        <v>0</v>
      </c>
      <c r="L3825">
        <v>377.01974899999999</v>
      </c>
      <c r="R3825">
        <v>377.01974799999999</v>
      </c>
      <c r="S3825" t="s">
        <v>204</v>
      </c>
      <c r="T3825" s="247">
        <v>45302.333784722221</v>
      </c>
    </row>
    <row r="3826" spans="1:20" x14ac:dyDescent="0.35">
      <c r="A3826" t="s">
        <v>108</v>
      </c>
      <c r="B3826" t="s">
        <v>109</v>
      </c>
      <c r="C3826" t="s">
        <v>92</v>
      </c>
      <c r="D3826" s="29">
        <v>45627</v>
      </c>
      <c r="E3826">
        <v>0</v>
      </c>
      <c r="F3826">
        <v>0</v>
      </c>
      <c r="G3826">
        <v>0</v>
      </c>
      <c r="H3826">
        <v>0</v>
      </c>
      <c r="L3826">
        <v>377.01974899999999</v>
      </c>
      <c r="R3826">
        <v>377.01974799999999</v>
      </c>
      <c r="S3826" t="s">
        <v>204</v>
      </c>
      <c r="T3826" s="247">
        <v>45323.313738425924</v>
      </c>
    </row>
    <row r="3827" spans="1:20" x14ac:dyDescent="0.35">
      <c r="A3827" t="s">
        <v>108</v>
      </c>
      <c r="B3827" t="s">
        <v>109</v>
      </c>
      <c r="C3827" t="s">
        <v>92</v>
      </c>
      <c r="D3827" s="29">
        <v>45628</v>
      </c>
      <c r="E3827">
        <v>0</v>
      </c>
      <c r="F3827">
        <v>0</v>
      </c>
      <c r="G3827">
        <v>0</v>
      </c>
      <c r="H3827">
        <v>0</v>
      </c>
      <c r="L3827">
        <v>377.01974899999999</v>
      </c>
      <c r="R3827">
        <v>377.01974799999999</v>
      </c>
      <c r="S3827" t="s">
        <v>204</v>
      </c>
      <c r="T3827" s="247">
        <v>45323.313773148147</v>
      </c>
    </row>
    <row r="3828" spans="1:20" x14ac:dyDescent="0.35">
      <c r="A3828" t="s">
        <v>108</v>
      </c>
      <c r="B3828" t="s">
        <v>109</v>
      </c>
      <c r="C3828" t="s">
        <v>92</v>
      </c>
      <c r="D3828" s="29">
        <v>45629</v>
      </c>
      <c r="E3828">
        <v>0</v>
      </c>
      <c r="F3828">
        <v>0</v>
      </c>
      <c r="G3828">
        <v>0</v>
      </c>
      <c r="H3828">
        <v>0</v>
      </c>
      <c r="L3828">
        <v>377.01974899999999</v>
      </c>
      <c r="R3828">
        <v>377.01974799999999</v>
      </c>
      <c r="S3828" t="s">
        <v>204</v>
      </c>
      <c r="T3828" s="247">
        <v>45323.313796296294</v>
      </c>
    </row>
    <row r="3829" spans="1:20" x14ac:dyDescent="0.35">
      <c r="A3829" t="s">
        <v>108</v>
      </c>
      <c r="B3829" t="s">
        <v>109</v>
      </c>
      <c r="C3829" t="s">
        <v>92</v>
      </c>
      <c r="D3829" s="29">
        <v>45630</v>
      </c>
      <c r="E3829">
        <v>0</v>
      </c>
      <c r="F3829">
        <v>0</v>
      </c>
      <c r="G3829">
        <v>0</v>
      </c>
      <c r="H3829">
        <v>0</v>
      </c>
      <c r="L3829">
        <v>377.01974899999999</v>
      </c>
      <c r="R3829">
        <v>377.01974799999999</v>
      </c>
      <c r="S3829" t="s">
        <v>204</v>
      </c>
      <c r="T3829" s="247">
        <v>45323.313831018517</v>
      </c>
    </row>
    <row r="3830" spans="1:20" x14ac:dyDescent="0.35">
      <c r="A3830" t="s">
        <v>108</v>
      </c>
      <c r="B3830" t="s">
        <v>109</v>
      </c>
      <c r="C3830" t="s">
        <v>92</v>
      </c>
      <c r="D3830" s="29">
        <v>45631</v>
      </c>
      <c r="E3830">
        <v>0</v>
      </c>
      <c r="F3830">
        <v>0</v>
      </c>
      <c r="G3830">
        <v>0</v>
      </c>
      <c r="H3830">
        <v>0</v>
      </c>
      <c r="L3830">
        <v>377.01974899999999</v>
      </c>
      <c r="R3830">
        <v>377.01974799999999</v>
      </c>
      <c r="S3830" t="s">
        <v>204</v>
      </c>
      <c r="T3830" s="247">
        <v>45323.313842592594</v>
      </c>
    </row>
    <row r="3831" spans="1:20" x14ac:dyDescent="0.35">
      <c r="A3831" t="s">
        <v>108</v>
      </c>
      <c r="B3831" t="s">
        <v>109</v>
      </c>
      <c r="C3831" t="s">
        <v>92</v>
      </c>
      <c r="D3831" s="29">
        <v>45632</v>
      </c>
      <c r="E3831">
        <v>0</v>
      </c>
      <c r="F3831">
        <v>0</v>
      </c>
      <c r="G3831">
        <v>0</v>
      </c>
      <c r="H3831">
        <v>0</v>
      </c>
      <c r="L3831">
        <v>377.01974899999999</v>
      </c>
      <c r="R3831">
        <v>377.01974799999999</v>
      </c>
      <c r="S3831" t="s">
        <v>204</v>
      </c>
      <c r="T3831" s="247">
        <v>45323.31386574074</v>
      </c>
    </row>
    <row r="3832" spans="1:20" x14ac:dyDescent="0.35">
      <c r="A3832" t="s">
        <v>108</v>
      </c>
      <c r="B3832" t="s">
        <v>109</v>
      </c>
      <c r="C3832" t="s">
        <v>92</v>
      </c>
      <c r="D3832" s="29">
        <v>45633</v>
      </c>
      <c r="E3832">
        <v>0</v>
      </c>
      <c r="F3832">
        <v>0</v>
      </c>
      <c r="G3832">
        <v>0</v>
      </c>
      <c r="H3832">
        <v>0</v>
      </c>
      <c r="L3832">
        <v>377.01974899999999</v>
      </c>
      <c r="R3832">
        <v>377.01974799999999</v>
      </c>
      <c r="S3832" t="s">
        <v>204</v>
      </c>
      <c r="T3832" s="247">
        <v>45323.313877314817</v>
      </c>
    </row>
    <row r="3833" spans="1:20" x14ac:dyDescent="0.35">
      <c r="A3833" t="s">
        <v>108</v>
      </c>
      <c r="B3833" t="s">
        <v>109</v>
      </c>
      <c r="C3833" t="s">
        <v>92</v>
      </c>
      <c r="D3833" s="29">
        <v>45634</v>
      </c>
      <c r="E3833">
        <v>0</v>
      </c>
      <c r="F3833">
        <v>0</v>
      </c>
      <c r="G3833">
        <v>0</v>
      </c>
      <c r="H3833">
        <v>0</v>
      </c>
      <c r="L3833">
        <v>377.01974899999999</v>
      </c>
      <c r="R3833">
        <v>377.01974799999999</v>
      </c>
      <c r="S3833" t="s">
        <v>204</v>
      </c>
      <c r="T3833" s="247">
        <v>45323.31391203704</v>
      </c>
    </row>
    <row r="3834" spans="1:20" x14ac:dyDescent="0.35">
      <c r="A3834" t="s">
        <v>108</v>
      </c>
      <c r="B3834" t="s">
        <v>109</v>
      </c>
      <c r="C3834" t="s">
        <v>92</v>
      </c>
      <c r="D3834" s="29">
        <v>45635</v>
      </c>
      <c r="E3834">
        <v>0</v>
      </c>
      <c r="F3834">
        <v>0</v>
      </c>
      <c r="G3834">
        <v>0</v>
      </c>
      <c r="H3834">
        <v>0</v>
      </c>
      <c r="L3834">
        <v>377.01974899999999</v>
      </c>
      <c r="R3834">
        <v>377.01974799999999</v>
      </c>
      <c r="S3834" t="s">
        <v>204</v>
      </c>
      <c r="T3834" s="247">
        <v>45323.313935185186</v>
      </c>
    </row>
    <row r="3835" spans="1:20" x14ac:dyDescent="0.35">
      <c r="A3835" t="s">
        <v>108</v>
      </c>
      <c r="B3835" t="s">
        <v>109</v>
      </c>
      <c r="C3835" t="s">
        <v>92</v>
      </c>
      <c r="D3835" s="29">
        <v>45636</v>
      </c>
      <c r="E3835">
        <v>0</v>
      </c>
      <c r="F3835">
        <v>0</v>
      </c>
      <c r="G3835">
        <v>0</v>
      </c>
      <c r="H3835">
        <v>0</v>
      </c>
      <c r="L3835">
        <v>377.01974899999999</v>
      </c>
      <c r="R3835">
        <v>377.01974799999999</v>
      </c>
      <c r="S3835" t="s">
        <v>204</v>
      </c>
      <c r="T3835" s="247">
        <v>45323.313981481479</v>
      </c>
    </row>
    <row r="3836" spans="1:20" x14ac:dyDescent="0.35">
      <c r="A3836" t="s">
        <v>108</v>
      </c>
      <c r="B3836" t="s">
        <v>109</v>
      </c>
      <c r="C3836" t="s">
        <v>92</v>
      </c>
      <c r="D3836" s="29">
        <v>45637</v>
      </c>
      <c r="E3836">
        <v>0</v>
      </c>
      <c r="F3836">
        <v>0</v>
      </c>
      <c r="G3836">
        <v>0</v>
      </c>
      <c r="H3836">
        <v>0</v>
      </c>
      <c r="L3836">
        <v>377.01974899999999</v>
      </c>
      <c r="R3836">
        <v>377.01974799999999</v>
      </c>
      <c r="S3836" t="s">
        <v>204</v>
      </c>
      <c r="T3836" s="247">
        <v>45323.314004629632</v>
      </c>
    </row>
    <row r="3837" spans="1:20" x14ac:dyDescent="0.35">
      <c r="A3837" t="s">
        <v>108</v>
      </c>
      <c r="B3837" t="s">
        <v>109</v>
      </c>
      <c r="C3837" t="s">
        <v>92</v>
      </c>
      <c r="D3837" s="29">
        <v>45638</v>
      </c>
      <c r="E3837">
        <v>0</v>
      </c>
      <c r="F3837">
        <v>0</v>
      </c>
      <c r="G3837">
        <v>0</v>
      </c>
      <c r="H3837">
        <v>0</v>
      </c>
      <c r="L3837">
        <v>377.01974899999999</v>
      </c>
      <c r="R3837">
        <v>377.01974799999999</v>
      </c>
      <c r="S3837" t="s">
        <v>204</v>
      </c>
      <c r="T3837" s="247">
        <v>45323.314016203702</v>
      </c>
    </row>
    <row r="3838" spans="1:20" x14ac:dyDescent="0.35">
      <c r="A3838" t="s">
        <v>108</v>
      </c>
      <c r="B3838" t="s">
        <v>109</v>
      </c>
      <c r="C3838" t="s">
        <v>92</v>
      </c>
      <c r="D3838" s="29">
        <v>45639</v>
      </c>
      <c r="E3838">
        <v>0</v>
      </c>
      <c r="F3838">
        <v>0</v>
      </c>
      <c r="G3838">
        <v>0</v>
      </c>
      <c r="H3838">
        <v>0</v>
      </c>
      <c r="L3838">
        <v>377.01974899999999</v>
      </c>
      <c r="R3838">
        <v>377.01974799999999</v>
      </c>
      <c r="S3838" t="s">
        <v>204</v>
      </c>
      <c r="T3838" s="247">
        <v>45323.314016203702</v>
      </c>
    </row>
    <row r="3839" spans="1:20" x14ac:dyDescent="0.35">
      <c r="A3839" t="s">
        <v>108</v>
      </c>
      <c r="B3839" t="s">
        <v>109</v>
      </c>
      <c r="C3839" t="s">
        <v>92</v>
      </c>
      <c r="D3839" s="29">
        <v>45640</v>
      </c>
      <c r="E3839">
        <v>0</v>
      </c>
      <c r="F3839">
        <v>0</v>
      </c>
      <c r="G3839">
        <v>0</v>
      </c>
      <c r="H3839">
        <v>0</v>
      </c>
      <c r="L3839">
        <v>377.01974899999999</v>
      </c>
      <c r="R3839">
        <v>377.01974799999999</v>
      </c>
      <c r="S3839" t="s">
        <v>204</v>
      </c>
      <c r="T3839" s="247">
        <v>45323.314039351855</v>
      </c>
    </row>
    <row r="3840" spans="1:20" x14ac:dyDescent="0.35">
      <c r="A3840" t="s">
        <v>108</v>
      </c>
      <c r="B3840" t="s">
        <v>109</v>
      </c>
      <c r="C3840" t="s">
        <v>92</v>
      </c>
      <c r="D3840" s="29">
        <v>45641</v>
      </c>
      <c r="E3840">
        <v>0</v>
      </c>
      <c r="F3840">
        <v>0</v>
      </c>
      <c r="G3840">
        <v>0</v>
      </c>
      <c r="H3840">
        <v>0</v>
      </c>
      <c r="L3840">
        <v>377.01974899999999</v>
      </c>
      <c r="R3840">
        <v>377.01974799999999</v>
      </c>
      <c r="S3840" t="s">
        <v>204</v>
      </c>
      <c r="T3840" s="247">
        <v>45323.314050925925</v>
      </c>
    </row>
    <row r="3841" spans="1:20" x14ac:dyDescent="0.35">
      <c r="A3841" t="s">
        <v>108</v>
      </c>
      <c r="B3841" t="s">
        <v>109</v>
      </c>
      <c r="C3841" t="s">
        <v>92</v>
      </c>
      <c r="D3841" s="29">
        <v>45642</v>
      </c>
      <c r="E3841">
        <v>0</v>
      </c>
      <c r="F3841">
        <v>0</v>
      </c>
      <c r="G3841">
        <v>0</v>
      </c>
      <c r="H3841">
        <v>0</v>
      </c>
      <c r="L3841">
        <v>377.01974899999999</v>
      </c>
      <c r="R3841">
        <v>377.01974799999999</v>
      </c>
      <c r="S3841" t="s">
        <v>204</v>
      </c>
      <c r="T3841" s="247">
        <v>45323.314062500001</v>
      </c>
    </row>
    <row r="3842" spans="1:20" x14ac:dyDescent="0.35">
      <c r="A3842" t="s">
        <v>108</v>
      </c>
      <c r="B3842" t="s">
        <v>109</v>
      </c>
      <c r="C3842" t="s">
        <v>92</v>
      </c>
      <c r="D3842" s="29">
        <v>45643</v>
      </c>
      <c r="E3842">
        <v>0</v>
      </c>
      <c r="F3842">
        <v>0</v>
      </c>
      <c r="G3842">
        <v>0</v>
      </c>
      <c r="H3842">
        <v>0</v>
      </c>
      <c r="L3842">
        <v>377.01974899999999</v>
      </c>
      <c r="R3842">
        <v>377.01974799999999</v>
      </c>
      <c r="S3842" t="s">
        <v>204</v>
      </c>
      <c r="T3842" s="247">
        <v>45323.314074074071</v>
      </c>
    </row>
    <row r="3843" spans="1:20" x14ac:dyDescent="0.35">
      <c r="A3843" t="s">
        <v>108</v>
      </c>
      <c r="B3843" t="s">
        <v>109</v>
      </c>
      <c r="C3843" t="s">
        <v>92</v>
      </c>
      <c r="D3843" s="29">
        <v>45644</v>
      </c>
      <c r="E3843">
        <v>0</v>
      </c>
      <c r="F3843">
        <v>0</v>
      </c>
      <c r="G3843">
        <v>0</v>
      </c>
      <c r="H3843">
        <v>0</v>
      </c>
      <c r="L3843">
        <v>377.01974899999999</v>
      </c>
      <c r="R3843">
        <v>377.01974799999999</v>
      </c>
      <c r="S3843" t="s">
        <v>204</v>
      </c>
      <c r="T3843" s="247">
        <v>45323.314085648148</v>
      </c>
    </row>
    <row r="3844" spans="1:20" x14ac:dyDescent="0.35">
      <c r="A3844" t="s">
        <v>108</v>
      </c>
      <c r="B3844" t="s">
        <v>109</v>
      </c>
      <c r="C3844" t="s">
        <v>92</v>
      </c>
      <c r="D3844" s="29">
        <v>45645</v>
      </c>
      <c r="E3844">
        <v>0</v>
      </c>
      <c r="F3844">
        <v>0</v>
      </c>
      <c r="G3844">
        <v>0</v>
      </c>
      <c r="H3844">
        <v>0</v>
      </c>
      <c r="L3844">
        <v>377.01974899999999</v>
      </c>
      <c r="R3844">
        <v>377.01974799999999</v>
      </c>
      <c r="S3844" t="s">
        <v>204</v>
      </c>
      <c r="T3844" s="247">
        <v>45323.314097222225</v>
      </c>
    </row>
    <row r="3845" spans="1:20" x14ac:dyDescent="0.35">
      <c r="A3845" t="s">
        <v>108</v>
      </c>
      <c r="B3845" t="s">
        <v>109</v>
      </c>
      <c r="C3845" t="s">
        <v>92</v>
      </c>
      <c r="D3845" s="29">
        <v>45646</v>
      </c>
      <c r="E3845">
        <v>0</v>
      </c>
      <c r="F3845">
        <v>0</v>
      </c>
      <c r="G3845">
        <v>0</v>
      </c>
      <c r="H3845">
        <v>0</v>
      </c>
      <c r="L3845">
        <v>377.01974899999999</v>
      </c>
      <c r="R3845">
        <v>377.01974799999999</v>
      </c>
      <c r="S3845" t="s">
        <v>204</v>
      </c>
      <c r="T3845" s="247">
        <v>45323.314108796294</v>
      </c>
    </row>
    <row r="3846" spans="1:20" x14ac:dyDescent="0.35">
      <c r="A3846" t="s">
        <v>108</v>
      </c>
      <c r="B3846" t="s">
        <v>109</v>
      </c>
      <c r="C3846" t="s">
        <v>92</v>
      </c>
      <c r="D3846" s="29">
        <v>45647</v>
      </c>
      <c r="E3846">
        <v>0</v>
      </c>
      <c r="F3846">
        <v>0</v>
      </c>
      <c r="G3846">
        <v>0</v>
      </c>
      <c r="H3846">
        <v>0</v>
      </c>
      <c r="L3846">
        <v>377.01974899999999</v>
      </c>
      <c r="R3846">
        <v>377.01974799999999</v>
      </c>
      <c r="S3846" t="s">
        <v>204</v>
      </c>
      <c r="T3846" s="247">
        <v>45323.314120370371</v>
      </c>
    </row>
    <row r="3847" spans="1:20" x14ac:dyDescent="0.35">
      <c r="A3847" t="s">
        <v>108</v>
      </c>
      <c r="B3847" t="s">
        <v>109</v>
      </c>
      <c r="C3847" t="s">
        <v>92</v>
      </c>
      <c r="D3847" s="29">
        <v>45648</v>
      </c>
      <c r="E3847">
        <v>0</v>
      </c>
      <c r="F3847">
        <v>0</v>
      </c>
      <c r="G3847">
        <v>0</v>
      </c>
      <c r="H3847">
        <v>0</v>
      </c>
      <c r="L3847">
        <v>377.01974899999999</v>
      </c>
      <c r="R3847">
        <v>377.01974799999999</v>
      </c>
      <c r="S3847" t="s">
        <v>204</v>
      </c>
      <c r="T3847" s="247">
        <v>45323.314131944448</v>
      </c>
    </row>
    <row r="3848" spans="1:20" x14ac:dyDescent="0.35">
      <c r="A3848" t="s">
        <v>108</v>
      </c>
      <c r="B3848" t="s">
        <v>109</v>
      </c>
      <c r="C3848" t="s">
        <v>92</v>
      </c>
      <c r="D3848" s="29">
        <v>45649</v>
      </c>
      <c r="E3848">
        <v>0</v>
      </c>
      <c r="F3848">
        <v>0</v>
      </c>
      <c r="G3848">
        <v>0</v>
      </c>
      <c r="H3848">
        <v>0</v>
      </c>
      <c r="L3848">
        <v>377.01974899999999</v>
      </c>
      <c r="R3848">
        <v>377.01974799999999</v>
      </c>
      <c r="S3848" t="s">
        <v>204</v>
      </c>
      <c r="T3848" s="247">
        <v>45323.314143518517</v>
      </c>
    </row>
    <row r="3849" spans="1:20" x14ac:dyDescent="0.35">
      <c r="A3849" t="s">
        <v>108</v>
      </c>
      <c r="B3849" t="s">
        <v>109</v>
      </c>
      <c r="C3849" t="s">
        <v>92</v>
      </c>
      <c r="D3849" s="29">
        <v>45650</v>
      </c>
      <c r="E3849">
        <v>0</v>
      </c>
      <c r="F3849">
        <v>0</v>
      </c>
      <c r="G3849">
        <v>0</v>
      </c>
      <c r="H3849">
        <v>0</v>
      </c>
      <c r="L3849">
        <v>377.01974899999999</v>
      </c>
      <c r="R3849">
        <v>377.01974799999999</v>
      </c>
      <c r="S3849" t="s">
        <v>204</v>
      </c>
      <c r="T3849" s="247">
        <v>45323.314155092594</v>
      </c>
    </row>
    <row r="3850" spans="1:20" x14ac:dyDescent="0.35">
      <c r="A3850" t="s">
        <v>108</v>
      </c>
      <c r="B3850" t="s">
        <v>109</v>
      </c>
      <c r="C3850" t="s">
        <v>92</v>
      </c>
      <c r="D3850" s="29">
        <v>45651</v>
      </c>
      <c r="E3850">
        <v>0</v>
      </c>
      <c r="F3850">
        <v>0</v>
      </c>
      <c r="G3850">
        <v>0</v>
      </c>
      <c r="H3850">
        <v>0</v>
      </c>
      <c r="L3850">
        <v>377.01974899999999</v>
      </c>
      <c r="R3850">
        <v>377.01974799999999</v>
      </c>
      <c r="S3850" t="s">
        <v>204</v>
      </c>
      <c r="T3850" s="247">
        <v>45323.314166666663</v>
      </c>
    </row>
    <row r="3851" spans="1:20" x14ac:dyDescent="0.35">
      <c r="A3851" t="s">
        <v>108</v>
      </c>
      <c r="B3851" t="s">
        <v>109</v>
      </c>
      <c r="C3851" t="s">
        <v>92</v>
      </c>
      <c r="D3851" s="29">
        <v>45652</v>
      </c>
      <c r="E3851">
        <v>0</v>
      </c>
      <c r="F3851">
        <v>0</v>
      </c>
      <c r="G3851">
        <v>0</v>
      </c>
      <c r="H3851">
        <v>0</v>
      </c>
      <c r="L3851">
        <v>377.01974899999999</v>
      </c>
      <c r="R3851">
        <v>377.01974799999999</v>
      </c>
      <c r="S3851" t="s">
        <v>204</v>
      </c>
      <c r="T3851" s="247">
        <v>45323.31417824074</v>
      </c>
    </row>
    <row r="3852" spans="1:20" x14ac:dyDescent="0.35">
      <c r="A3852" t="s">
        <v>108</v>
      </c>
      <c r="B3852" t="s">
        <v>109</v>
      </c>
      <c r="C3852" t="s">
        <v>92</v>
      </c>
      <c r="D3852" s="29">
        <v>45653</v>
      </c>
      <c r="E3852">
        <v>0</v>
      </c>
      <c r="F3852">
        <v>0</v>
      </c>
      <c r="G3852">
        <v>0</v>
      </c>
      <c r="H3852">
        <v>0</v>
      </c>
      <c r="L3852">
        <v>377.01974899999999</v>
      </c>
      <c r="R3852">
        <v>377.01974799999999</v>
      </c>
      <c r="S3852" t="s">
        <v>204</v>
      </c>
      <c r="T3852" s="247">
        <v>45323.314189814817</v>
      </c>
    </row>
    <row r="3853" spans="1:20" x14ac:dyDescent="0.35">
      <c r="A3853" t="s">
        <v>108</v>
      </c>
      <c r="B3853" t="s">
        <v>109</v>
      </c>
      <c r="C3853" t="s">
        <v>92</v>
      </c>
      <c r="D3853" s="29">
        <v>45654</v>
      </c>
      <c r="E3853">
        <v>0</v>
      </c>
      <c r="F3853">
        <v>0</v>
      </c>
      <c r="G3853">
        <v>0</v>
      </c>
      <c r="H3853">
        <v>0</v>
      </c>
      <c r="L3853">
        <v>377.01974899999999</v>
      </c>
      <c r="R3853">
        <v>377.01974799999999</v>
      </c>
      <c r="S3853" t="s">
        <v>204</v>
      </c>
      <c r="T3853" s="247">
        <v>45323.314201388886</v>
      </c>
    </row>
    <row r="3854" spans="1:20" x14ac:dyDescent="0.35">
      <c r="A3854" t="s">
        <v>108</v>
      </c>
      <c r="B3854" t="s">
        <v>109</v>
      </c>
      <c r="C3854" t="s">
        <v>92</v>
      </c>
      <c r="D3854" s="29">
        <v>45655</v>
      </c>
      <c r="E3854">
        <v>0</v>
      </c>
      <c r="F3854">
        <v>0</v>
      </c>
      <c r="G3854">
        <v>0</v>
      </c>
      <c r="H3854">
        <v>0</v>
      </c>
      <c r="L3854">
        <v>377.01974899999999</v>
      </c>
      <c r="R3854">
        <v>377.01974799999999</v>
      </c>
      <c r="S3854" t="s">
        <v>204</v>
      </c>
      <c r="T3854" s="247">
        <v>45323.314212962963</v>
      </c>
    </row>
    <row r="3855" spans="1:20" x14ac:dyDescent="0.35">
      <c r="A3855" t="s">
        <v>108</v>
      </c>
      <c r="B3855" t="s">
        <v>109</v>
      </c>
      <c r="C3855" t="s">
        <v>92</v>
      </c>
      <c r="D3855" s="29">
        <v>45656</v>
      </c>
      <c r="E3855">
        <v>0</v>
      </c>
      <c r="F3855">
        <v>0</v>
      </c>
      <c r="G3855">
        <v>0</v>
      </c>
      <c r="H3855">
        <v>0</v>
      </c>
      <c r="L3855">
        <v>377.01974899999999</v>
      </c>
      <c r="R3855">
        <v>377.01974799999999</v>
      </c>
      <c r="S3855" t="s">
        <v>204</v>
      </c>
      <c r="T3855" s="247">
        <v>45323.31422453704</v>
      </c>
    </row>
    <row r="3856" spans="1:20" x14ac:dyDescent="0.35">
      <c r="A3856" t="s">
        <v>108</v>
      </c>
      <c r="B3856" t="s">
        <v>109</v>
      </c>
      <c r="C3856" t="s">
        <v>92</v>
      </c>
      <c r="D3856" s="29">
        <v>45657</v>
      </c>
      <c r="E3856">
        <v>0</v>
      </c>
      <c r="F3856">
        <v>0</v>
      </c>
      <c r="G3856">
        <v>0</v>
      </c>
      <c r="H3856">
        <v>0</v>
      </c>
      <c r="L3856">
        <v>377.01974899999999</v>
      </c>
      <c r="R3856">
        <v>377.01974799999999</v>
      </c>
      <c r="S3856" t="s">
        <v>204</v>
      </c>
      <c r="T3856" s="247">
        <v>45323.314236111109</v>
      </c>
    </row>
    <row r="3857" spans="1:20" x14ac:dyDescent="0.35">
      <c r="A3857" t="s">
        <v>110</v>
      </c>
      <c r="B3857" t="s">
        <v>111</v>
      </c>
      <c r="C3857" t="s">
        <v>92</v>
      </c>
      <c r="D3857" s="29">
        <v>45383</v>
      </c>
      <c r="E3857">
        <v>0</v>
      </c>
      <c r="F3857">
        <v>0</v>
      </c>
      <c r="G3857">
        <v>0</v>
      </c>
      <c r="H3857">
        <v>0</v>
      </c>
      <c r="L3857">
        <v>359.309619</v>
      </c>
      <c r="R3857">
        <v>517.65409899999997</v>
      </c>
      <c r="S3857" t="s">
        <v>204</v>
      </c>
      <c r="T3857" s="247">
        <v>45238.333541666667</v>
      </c>
    </row>
    <row r="3858" spans="1:20" x14ac:dyDescent="0.35">
      <c r="A3858" t="s">
        <v>110</v>
      </c>
      <c r="B3858" t="s">
        <v>111</v>
      </c>
      <c r="C3858" t="s">
        <v>92</v>
      </c>
      <c r="D3858" s="29">
        <v>45384</v>
      </c>
      <c r="E3858">
        <v>0</v>
      </c>
      <c r="F3858">
        <v>0</v>
      </c>
      <c r="G3858">
        <v>0</v>
      </c>
      <c r="H3858">
        <v>0</v>
      </c>
      <c r="L3858">
        <v>359.309619</v>
      </c>
      <c r="R3858">
        <v>517.65409899999997</v>
      </c>
      <c r="S3858" t="s">
        <v>204</v>
      </c>
      <c r="T3858" s="247">
        <v>45238.333541666667</v>
      </c>
    </row>
    <row r="3859" spans="1:20" x14ac:dyDescent="0.35">
      <c r="A3859" t="s">
        <v>110</v>
      </c>
      <c r="B3859" t="s">
        <v>111</v>
      </c>
      <c r="C3859" t="s">
        <v>92</v>
      </c>
      <c r="D3859" s="29">
        <v>45385</v>
      </c>
      <c r="E3859">
        <v>0</v>
      </c>
      <c r="F3859">
        <v>0</v>
      </c>
      <c r="G3859">
        <v>0</v>
      </c>
      <c r="H3859">
        <v>0</v>
      </c>
      <c r="L3859">
        <v>359.309619</v>
      </c>
      <c r="R3859">
        <v>517.65409899999997</v>
      </c>
      <c r="S3859" t="s">
        <v>204</v>
      </c>
      <c r="T3859" s="247">
        <v>45238.333541666667</v>
      </c>
    </row>
    <row r="3860" spans="1:20" x14ac:dyDescent="0.35">
      <c r="A3860" t="s">
        <v>110</v>
      </c>
      <c r="B3860" t="s">
        <v>111</v>
      </c>
      <c r="C3860" t="s">
        <v>92</v>
      </c>
      <c r="D3860" s="29">
        <v>45386</v>
      </c>
      <c r="E3860">
        <v>0</v>
      </c>
      <c r="F3860">
        <v>0</v>
      </c>
      <c r="G3860">
        <v>0</v>
      </c>
      <c r="H3860">
        <v>0</v>
      </c>
      <c r="L3860">
        <v>359.309619</v>
      </c>
      <c r="R3860">
        <v>517.65409899999997</v>
      </c>
      <c r="S3860" t="s">
        <v>204</v>
      </c>
      <c r="T3860" s="247">
        <v>45238.333541666667</v>
      </c>
    </row>
    <row r="3861" spans="1:20" x14ac:dyDescent="0.35">
      <c r="A3861" t="s">
        <v>110</v>
      </c>
      <c r="B3861" t="s">
        <v>111</v>
      </c>
      <c r="C3861" t="s">
        <v>92</v>
      </c>
      <c r="D3861" s="29">
        <v>45387</v>
      </c>
      <c r="E3861">
        <v>0</v>
      </c>
      <c r="F3861">
        <v>0</v>
      </c>
      <c r="G3861">
        <v>0</v>
      </c>
      <c r="H3861">
        <v>0</v>
      </c>
      <c r="L3861">
        <v>359.309619</v>
      </c>
      <c r="R3861">
        <v>517.65409899999997</v>
      </c>
      <c r="S3861" t="s">
        <v>204</v>
      </c>
      <c r="T3861" s="247">
        <v>45238.333541666667</v>
      </c>
    </row>
    <row r="3862" spans="1:20" x14ac:dyDescent="0.35">
      <c r="A3862" t="s">
        <v>110</v>
      </c>
      <c r="B3862" t="s">
        <v>111</v>
      </c>
      <c r="C3862" t="s">
        <v>92</v>
      </c>
      <c r="D3862" s="29">
        <v>45388</v>
      </c>
      <c r="E3862">
        <v>0</v>
      </c>
      <c r="F3862">
        <v>0</v>
      </c>
      <c r="G3862">
        <v>0</v>
      </c>
      <c r="H3862">
        <v>0</v>
      </c>
      <c r="L3862">
        <v>359.309619</v>
      </c>
      <c r="R3862">
        <v>517.65409899999997</v>
      </c>
      <c r="S3862" t="s">
        <v>204</v>
      </c>
      <c r="T3862" s="247">
        <v>45238.333541666667</v>
      </c>
    </row>
    <row r="3863" spans="1:20" x14ac:dyDescent="0.35">
      <c r="A3863" t="s">
        <v>110</v>
      </c>
      <c r="B3863" t="s">
        <v>111</v>
      </c>
      <c r="C3863" t="s">
        <v>92</v>
      </c>
      <c r="D3863" s="29">
        <v>45389</v>
      </c>
      <c r="E3863">
        <v>0</v>
      </c>
      <c r="F3863">
        <v>0</v>
      </c>
      <c r="G3863">
        <v>0</v>
      </c>
      <c r="H3863">
        <v>0</v>
      </c>
      <c r="L3863">
        <v>359.309619</v>
      </c>
      <c r="R3863">
        <v>517.65409899999997</v>
      </c>
      <c r="S3863" t="s">
        <v>204</v>
      </c>
      <c r="T3863" s="247">
        <v>45238.333553240744</v>
      </c>
    </row>
    <row r="3864" spans="1:20" x14ac:dyDescent="0.35">
      <c r="A3864" t="s">
        <v>110</v>
      </c>
      <c r="B3864" t="s">
        <v>111</v>
      </c>
      <c r="C3864" t="s">
        <v>92</v>
      </c>
      <c r="D3864" s="29">
        <v>45390</v>
      </c>
      <c r="E3864">
        <v>0</v>
      </c>
      <c r="F3864">
        <v>0</v>
      </c>
      <c r="G3864">
        <v>0</v>
      </c>
      <c r="H3864">
        <v>0</v>
      </c>
      <c r="L3864">
        <v>359.309619</v>
      </c>
      <c r="R3864">
        <v>517.65409899999997</v>
      </c>
      <c r="S3864" t="s">
        <v>204</v>
      </c>
      <c r="T3864" s="247">
        <v>45238.333553240744</v>
      </c>
    </row>
    <row r="3865" spans="1:20" x14ac:dyDescent="0.35">
      <c r="A3865" t="s">
        <v>110</v>
      </c>
      <c r="B3865" t="s">
        <v>111</v>
      </c>
      <c r="C3865" t="s">
        <v>92</v>
      </c>
      <c r="D3865" s="29">
        <v>45391</v>
      </c>
      <c r="E3865">
        <v>0</v>
      </c>
      <c r="F3865">
        <v>0</v>
      </c>
      <c r="G3865">
        <v>0</v>
      </c>
      <c r="H3865">
        <v>0</v>
      </c>
      <c r="L3865">
        <v>359.309619</v>
      </c>
      <c r="R3865">
        <v>517.65409899999997</v>
      </c>
      <c r="S3865" t="s">
        <v>204</v>
      </c>
      <c r="T3865" s="247">
        <v>45238.333553240744</v>
      </c>
    </row>
    <row r="3866" spans="1:20" x14ac:dyDescent="0.35">
      <c r="A3866" t="s">
        <v>110</v>
      </c>
      <c r="B3866" t="s">
        <v>111</v>
      </c>
      <c r="C3866" t="s">
        <v>92</v>
      </c>
      <c r="D3866" s="29">
        <v>45392</v>
      </c>
      <c r="E3866">
        <v>0</v>
      </c>
      <c r="F3866">
        <v>0</v>
      </c>
      <c r="G3866">
        <v>0</v>
      </c>
      <c r="H3866">
        <v>0</v>
      </c>
      <c r="L3866">
        <v>359.309619</v>
      </c>
      <c r="R3866">
        <v>517.65409899999997</v>
      </c>
      <c r="S3866" t="s">
        <v>204</v>
      </c>
      <c r="T3866" s="247">
        <v>45238.333541666667</v>
      </c>
    </row>
    <row r="3867" spans="1:20" x14ac:dyDescent="0.35">
      <c r="A3867" t="s">
        <v>110</v>
      </c>
      <c r="B3867" t="s">
        <v>111</v>
      </c>
      <c r="C3867" t="s">
        <v>92</v>
      </c>
      <c r="D3867" s="29">
        <v>45393</v>
      </c>
      <c r="E3867">
        <v>0</v>
      </c>
      <c r="F3867">
        <v>0</v>
      </c>
      <c r="G3867">
        <v>0</v>
      </c>
      <c r="H3867">
        <v>0</v>
      </c>
      <c r="L3867">
        <v>359.309619</v>
      </c>
      <c r="R3867">
        <v>517.65409899999997</v>
      </c>
      <c r="S3867" t="s">
        <v>204</v>
      </c>
      <c r="T3867" s="247">
        <v>45238.333553240744</v>
      </c>
    </row>
    <row r="3868" spans="1:20" x14ac:dyDescent="0.35">
      <c r="A3868" t="s">
        <v>110</v>
      </c>
      <c r="B3868" t="s">
        <v>111</v>
      </c>
      <c r="C3868" t="s">
        <v>92</v>
      </c>
      <c r="D3868" s="29">
        <v>45394</v>
      </c>
      <c r="E3868">
        <v>0</v>
      </c>
      <c r="F3868">
        <v>0</v>
      </c>
      <c r="G3868">
        <v>0</v>
      </c>
      <c r="H3868">
        <v>0</v>
      </c>
      <c r="L3868">
        <v>359.309619</v>
      </c>
      <c r="R3868">
        <v>517.65409899999997</v>
      </c>
      <c r="S3868" t="s">
        <v>204</v>
      </c>
      <c r="T3868" s="247">
        <v>45238.333553240744</v>
      </c>
    </row>
    <row r="3869" spans="1:20" x14ac:dyDescent="0.35">
      <c r="A3869" t="s">
        <v>110</v>
      </c>
      <c r="B3869" t="s">
        <v>111</v>
      </c>
      <c r="C3869" t="s">
        <v>92</v>
      </c>
      <c r="D3869" s="29">
        <v>45395</v>
      </c>
      <c r="E3869">
        <v>0</v>
      </c>
      <c r="F3869">
        <v>0</v>
      </c>
      <c r="G3869">
        <v>0</v>
      </c>
      <c r="H3869">
        <v>0</v>
      </c>
      <c r="L3869">
        <v>359.309619</v>
      </c>
      <c r="R3869">
        <v>517.65409899999997</v>
      </c>
      <c r="S3869" t="s">
        <v>204</v>
      </c>
      <c r="T3869" s="247">
        <v>45238.333553240744</v>
      </c>
    </row>
    <row r="3870" spans="1:20" x14ac:dyDescent="0.35">
      <c r="A3870" t="s">
        <v>110</v>
      </c>
      <c r="B3870" t="s">
        <v>111</v>
      </c>
      <c r="C3870" t="s">
        <v>92</v>
      </c>
      <c r="D3870" s="29">
        <v>45396</v>
      </c>
      <c r="E3870">
        <v>0</v>
      </c>
      <c r="F3870">
        <v>0</v>
      </c>
      <c r="G3870">
        <v>0</v>
      </c>
      <c r="H3870">
        <v>0</v>
      </c>
      <c r="L3870">
        <v>359.309619</v>
      </c>
      <c r="R3870">
        <v>517.65409899999997</v>
      </c>
      <c r="S3870" t="s">
        <v>204</v>
      </c>
      <c r="T3870" s="247">
        <v>45238.333553240744</v>
      </c>
    </row>
    <row r="3871" spans="1:20" x14ac:dyDescent="0.35">
      <c r="A3871" t="s">
        <v>110</v>
      </c>
      <c r="B3871" t="s">
        <v>111</v>
      </c>
      <c r="C3871" t="s">
        <v>92</v>
      </c>
      <c r="D3871" s="29">
        <v>45397</v>
      </c>
      <c r="E3871">
        <v>0</v>
      </c>
      <c r="F3871">
        <v>0</v>
      </c>
      <c r="G3871">
        <v>0</v>
      </c>
      <c r="H3871">
        <v>0</v>
      </c>
      <c r="L3871">
        <v>359.309619</v>
      </c>
      <c r="R3871">
        <v>517.65409899999997</v>
      </c>
      <c r="S3871" t="s">
        <v>204</v>
      </c>
      <c r="T3871" s="247">
        <v>45238.333553240744</v>
      </c>
    </row>
    <row r="3872" spans="1:20" x14ac:dyDescent="0.35">
      <c r="A3872" t="s">
        <v>110</v>
      </c>
      <c r="B3872" t="s">
        <v>111</v>
      </c>
      <c r="C3872" t="s">
        <v>92</v>
      </c>
      <c r="D3872" s="29">
        <v>45398</v>
      </c>
      <c r="E3872">
        <v>0</v>
      </c>
      <c r="F3872">
        <v>0</v>
      </c>
      <c r="G3872">
        <v>0</v>
      </c>
      <c r="H3872">
        <v>0</v>
      </c>
      <c r="L3872">
        <v>359.309619</v>
      </c>
      <c r="R3872">
        <v>517.65409899999997</v>
      </c>
      <c r="S3872" t="s">
        <v>204</v>
      </c>
      <c r="T3872" s="247">
        <v>45238.333553240744</v>
      </c>
    </row>
    <row r="3873" spans="1:20" x14ac:dyDescent="0.35">
      <c r="A3873" t="s">
        <v>110</v>
      </c>
      <c r="B3873" t="s">
        <v>111</v>
      </c>
      <c r="C3873" t="s">
        <v>92</v>
      </c>
      <c r="D3873" s="29">
        <v>45399</v>
      </c>
      <c r="E3873">
        <v>0</v>
      </c>
      <c r="F3873">
        <v>0</v>
      </c>
      <c r="G3873">
        <v>0</v>
      </c>
      <c r="H3873">
        <v>0</v>
      </c>
      <c r="L3873">
        <v>359.309619</v>
      </c>
      <c r="R3873">
        <v>517.65409899999997</v>
      </c>
      <c r="S3873" t="s">
        <v>204</v>
      </c>
      <c r="T3873" s="247">
        <v>45238.333553240744</v>
      </c>
    </row>
    <row r="3874" spans="1:20" x14ac:dyDescent="0.35">
      <c r="A3874" t="s">
        <v>110</v>
      </c>
      <c r="B3874" t="s">
        <v>111</v>
      </c>
      <c r="C3874" t="s">
        <v>92</v>
      </c>
      <c r="D3874" s="29">
        <v>45400</v>
      </c>
      <c r="E3874">
        <v>0</v>
      </c>
      <c r="F3874">
        <v>0</v>
      </c>
      <c r="G3874">
        <v>0</v>
      </c>
      <c r="H3874">
        <v>0</v>
      </c>
      <c r="L3874">
        <v>359.309619</v>
      </c>
      <c r="R3874">
        <v>517.65409899999997</v>
      </c>
      <c r="S3874" t="s">
        <v>204</v>
      </c>
      <c r="T3874" s="247">
        <v>45238.333553240744</v>
      </c>
    </row>
    <row r="3875" spans="1:20" x14ac:dyDescent="0.35">
      <c r="A3875" t="s">
        <v>110</v>
      </c>
      <c r="B3875" t="s">
        <v>111</v>
      </c>
      <c r="C3875" t="s">
        <v>92</v>
      </c>
      <c r="D3875" s="29">
        <v>45401</v>
      </c>
      <c r="E3875">
        <v>0</v>
      </c>
      <c r="F3875">
        <v>0</v>
      </c>
      <c r="G3875">
        <v>0</v>
      </c>
      <c r="H3875">
        <v>0</v>
      </c>
      <c r="L3875">
        <v>359.309619</v>
      </c>
      <c r="R3875">
        <v>517.65409899999997</v>
      </c>
      <c r="S3875" t="s">
        <v>204</v>
      </c>
      <c r="T3875" s="247">
        <v>45238.333553240744</v>
      </c>
    </row>
    <row r="3876" spans="1:20" x14ac:dyDescent="0.35">
      <c r="A3876" t="s">
        <v>110</v>
      </c>
      <c r="B3876" t="s">
        <v>111</v>
      </c>
      <c r="C3876" t="s">
        <v>92</v>
      </c>
      <c r="D3876" s="29">
        <v>45402</v>
      </c>
      <c r="E3876">
        <v>0</v>
      </c>
      <c r="F3876">
        <v>0</v>
      </c>
      <c r="G3876">
        <v>0</v>
      </c>
      <c r="H3876">
        <v>0</v>
      </c>
      <c r="L3876">
        <v>359.309619</v>
      </c>
      <c r="R3876">
        <v>517.65409899999997</v>
      </c>
      <c r="S3876" t="s">
        <v>204</v>
      </c>
      <c r="T3876" s="247">
        <v>45238.333553240744</v>
      </c>
    </row>
    <row r="3877" spans="1:20" x14ac:dyDescent="0.35">
      <c r="A3877" t="s">
        <v>110</v>
      </c>
      <c r="B3877" t="s">
        <v>111</v>
      </c>
      <c r="C3877" t="s">
        <v>92</v>
      </c>
      <c r="D3877" s="29">
        <v>45403</v>
      </c>
      <c r="E3877">
        <v>0</v>
      </c>
      <c r="F3877">
        <v>0</v>
      </c>
      <c r="G3877">
        <v>0</v>
      </c>
      <c r="H3877">
        <v>0</v>
      </c>
      <c r="L3877">
        <v>359.309619</v>
      </c>
      <c r="R3877">
        <v>517.65409899999997</v>
      </c>
      <c r="S3877" t="s">
        <v>204</v>
      </c>
      <c r="T3877" s="247">
        <v>45238.333553240744</v>
      </c>
    </row>
    <row r="3878" spans="1:20" x14ac:dyDescent="0.35">
      <c r="A3878" t="s">
        <v>110</v>
      </c>
      <c r="B3878" t="s">
        <v>111</v>
      </c>
      <c r="C3878" t="s">
        <v>92</v>
      </c>
      <c r="D3878" s="29">
        <v>45404</v>
      </c>
      <c r="E3878">
        <v>0</v>
      </c>
      <c r="F3878">
        <v>0</v>
      </c>
      <c r="G3878">
        <v>0</v>
      </c>
      <c r="H3878">
        <v>0</v>
      </c>
      <c r="L3878">
        <v>359.309619</v>
      </c>
      <c r="R3878">
        <v>517.65409899999997</v>
      </c>
      <c r="S3878" t="s">
        <v>204</v>
      </c>
      <c r="T3878" s="247">
        <v>45238.333553240744</v>
      </c>
    </row>
    <row r="3879" spans="1:20" x14ac:dyDescent="0.35">
      <c r="A3879" t="s">
        <v>110</v>
      </c>
      <c r="B3879" t="s">
        <v>111</v>
      </c>
      <c r="C3879" t="s">
        <v>92</v>
      </c>
      <c r="D3879" s="29">
        <v>45405</v>
      </c>
      <c r="E3879">
        <v>0</v>
      </c>
      <c r="F3879">
        <v>0</v>
      </c>
      <c r="G3879">
        <v>0</v>
      </c>
      <c r="H3879">
        <v>0</v>
      </c>
      <c r="L3879">
        <v>359.309619</v>
      </c>
      <c r="R3879">
        <v>517.65409899999997</v>
      </c>
      <c r="S3879" t="s">
        <v>204</v>
      </c>
      <c r="T3879" s="247">
        <v>45238.333553240744</v>
      </c>
    </row>
    <row r="3880" spans="1:20" x14ac:dyDescent="0.35">
      <c r="A3880" t="s">
        <v>110</v>
      </c>
      <c r="B3880" t="s">
        <v>111</v>
      </c>
      <c r="C3880" t="s">
        <v>92</v>
      </c>
      <c r="D3880" s="29">
        <v>45406</v>
      </c>
      <c r="E3880">
        <v>0</v>
      </c>
      <c r="F3880">
        <v>0</v>
      </c>
      <c r="G3880">
        <v>0</v>
      </c>
      <c r="H3880">
        <v>0</v>
      </c>
      <c r="L3880">
        <v>359.309619</v>
      </c>
      <c r="R3880">
        <v>517.65409899999997</v>
      </c>
      <c r="S3880" t="s">
        <v>204</v>
      </c>
      <c r="T3880" s="247">
        <v>45238.333553240744</v>
      </c>
    </row>
    <row r="3881" spans="1:20" x14ac:dyDescent="0.35">
      <c r="A3881" t="s">
        <v>110</v>
      </c>
      <c r="B3881" t="s">
        <v>111</v>
      </c>
      <c r="C3881" t="s">
        <v>92</v>
      </c>
      <c r="D3881" s="29">
        <v>45407</v>
      </c>
      <c r="E3881">
        <v>0</v>
      </c>
      <c r="F3881">
        <v>0</v>
      </c>
      <c r="G3881">
        <v>0</v>
      </c>
      <c r="H3881">
        <v>0</v>
      </c>
      <c r="L3881">
        <v>359.309619</v>
      </c>
      <c r="R3881">
        <v>517.65409899999997</v>
      </c>
      <c r="S3881" t="s">
        <v>204</v>
      </c>
      <c r="T3881" s="247">
        <v>45238.333553240744</v>
      </c>
    </row>
    <row r="3882" spans="1:20" x14ac:dyDescent="0.35">
      <c r="A3882" t="s">
        <v>110</v>
      </c>
      <c r="B3882" t="s">
        <v>111</v>
      </c>
      <c r="C3882" t="s">
        <v>92</v>
      </c>
      <c r="D3882" s="29">
        <v>45408</v>
      </c>
      <c r="E3882">
        <v>0</v>
      </c>
      <c r="F3882">
        <v>0</v>
      </c>
      <c r="G3882">
        <v>0</v>
      </c>
      <c r="H3882">
        <v>0</v>
      </c>
      <c r="L3882">
        <v>359.309619</v>
      </c>
      <c r="R3882">
        <v>517.65409899999997</v>
      </c>
      <c r="S3882" t="s">
        <v>204</v>
      </c>
      <c r="T3882" s="247">
        <v>45238.333553240744</v>
      </c>
    </row>
    <row r="3883" spans="1:20" x14ac:dyDescent="0.35">
      <c r="A3883" t="s">
        <v>110</v>
      </c>
      <c r="B3883" t="s">
        <v>111</v>
      </c>
      <c r="C3883" t="s">
        <v>92</v>
      </c>
      <c r="D3883" s="29">
        <v>45409</v>
      </c>
      <c r="E3883">
        <v>0</v>
      </c>
      <c r="F3883">
        <v>0</v>
      </c>
      <c r="G3883">
        <v>0</v>
      </c>
      <c r="H3883">
        <v>0</v>
      </c>
      <c r="L3883">
        <v>359.309619</v>
      </c>
      <c r="R3883">
        <v>517.65409899999997</v>
      </c>
      <c r="S3883" t="s">
        <v>204</v>
      </c>
      <c r="T3883" s="247">
        <v>45238.333553240744</v>
      </c>
    </row>
    <row r="3884" spans="1:20" x14ac:dyDescent="0.35">
      <c r="A3884" t="s">
        <v>110</v>
      </c>
      <c r="B3884" t="s">
        <v>111</v>
      </c>
      <c r="C3884" t="s">
        <v>92</v>
      </c>
      <c r="D3884" s="29">
        <v>45410</v>
      </c>
      <c r="E3884">
        <v>0</v>
      </c>
      <c r="F3884">
        <v>0</v>
      </c>
      <c r="G3884">
        <v>0</v>
      </c>
      <c r="H3884">
        <v>0</v>
      </c>
      <c r="L3884">
        <v>359.309619</v>
      </c>
      <c r="R3884">
        <v>517.65409899999997</v>
      </c>
      <c r="S3884" t="s">
        <v>204</v>
      </c>
      <c r="T3884" s="247">
        <v>45238.333553240744</v>
      </c>
    </row>
    <row r="3885" spans="1:20" x14ac:dyDescent="0.35">
      <c r="A3885" t="s">
        <v>110</v>
      </c>
      <c r="B3885" t="s">
        <v>111</v>
      </c>
      <c r="C3885" t="s">
        <v>92</v>
      </c>
      <c r="D3885" s="29">
        <v>45411</v>
      </c>
      <c r="E3885">
        <v>0</v>
      </c>
      <c r="F3885">
        <v>0</v>
      </c>
      <c r="G3885">
        <v>0</v>
      </c>
      <c r="H3885">
        <v>0</v>
      </c>
      <c r="L3885">
        <v>359.309619</v>
      </c>
      <c r="R3885">
        <v>517.65409899999997</v>
      </c>
      <c r="S3885" t="s">
        <v>204</v>
      </c>
      <c r="T3885" s="247">
        <v>45238.333553240744</v>
      </c>
    </row>
    <row r="3886" spans="1:20" x14ac:dyDescent="0.35">
      <c r="A3886" t="s">
        <v>110</v>
      </c>
      <c r="B3886" t="s">
        <v>111</v>
      </c>
      <c r="C3886" t="s">
        <v>92</v>
      </c>
      <c r="D3886" s="29">
        <v>45412</v>
      </c>
      <c r="E3886">
        <v>0</v>
      </c>
      <c r="F3886">
        <v>0</v>
      </c>
      <c r="G3886">
        <v>0</v>
      </c>
      <c r="H3886">
        <v>0</v>
      </c>
      <c r="L3886">
        <v>359.309619</v>
      </c>
      <c r="R3886">
        <v>517.65409899999997</v>
      </c>
      <c r="S3886" t="s">
        <v>204</v>
      </c>
      <c r="T3886" s="247">
        <v>45238.333564814813</v>
      </c>
    </row>
    <row r="3887" spans="1:20" x14ac:dyDescent="0.35">
      <c r="A3887" t="s">
        <v>110</v>
      </c>
      <c r="B3887" t="s">
        <v>111</v>
      </c>
      <c r="C3887" t="s">
        <v>92</v>
      </c>
      <c r="D3887" s="29">
        <v>45413</v>
      </c>
      <c r="E3887">
        <v>0</v>
      </c>
      <c r="F3887">
        <v>0</v>
      </c>
      <c r="G3887">
        <v>0</v>
      </c>
      <c r="H3887">
        <v>0</v>
      </c>
      <c r="L3887">
        <v>359.309619</v>
      </c>
      <c r="R3887">
        <v>517.65409899999997</v>
      </c>
      <c r="S3887" t="s">
        <v>204</v>
      </c>
      <c r="T3887" s="247">
        <v>45238.333553240744</v>
      </c>
    </row>
    <row r="3888" spans="1:20" x14ac:dyDescent="0.35">
      <c r="A3888" t="s">
        <v>110</v>
      </c>
      <c r="B3888" t="s">
        <v>111</v>
      </c>
      <c r="C3888" t="s">
        <v>92</v>
      </c>
      <c r="D3888" s="29">
        <v>45414</v>
      </c>
      <c r="E3888">
        <v>0</v>
      </c>
      <c r="F3888">
        <v>0</v>
      </c>
      <c r="G3888">
        <v>0</v>
      </c>
      <c r="H3888">
        <v>0</v>
      </c>
      <c r="L3888">
        <v>359.309619</v>
      </c>
      <c r="R3888">
        <v>517.65409899999997</v>
      </c>
      <c r="S3888" t="s">
        <v>204</v>
      </c>
      <c r="T3888" s="247">
        <v>45238.333553240744</v>
      </c>
    </row>
    <row r="3889" spans="1:20" x14ac:dyDescent="0.35">
      <c r="A3889" t="s">
        <v>110</v>
      </c>
      <c r="B3889" t="s">
        <v>111</v>
      </c>
      <c r="C3889" t="s">
        <v>92</v>
      </c>
      <c r="D3889" s="29">
        <v>45415</v>
      </c>
      <c r="E3889">
        <v>0</v>
      </c>
      <c r="F3889">
        <v>0</v>
      </c>
      <c r="G3889">
        <v>0</v>
      </c>
      <c r="H3889">
        <v>0</v>
      </c>
      <c r="L3889">
        <v>359.309619</v>
      </c>
      <c r="R3889">
        <v>517.65409899999997</v>
      </c>
      <c r="S3889" t="s">
        <v>204</v>
      </c>
      <c r="T3889" s="247">
        <v>45238.333553240744</v>
      </c>
    </row>
    <row r="3890" spans="1:20" x14ac:dyDescent="0.35">
      <c r="A3890" t="s">
        <v>110</v>
      </c>
      <c r="B3890" t="s">
        <v>111</v>
      </c>
      <c r="C3890" t="s">
        <v>92</v>
      </c>
      <c r="D3890" s="29">
        <v>45416</v>
      </c>
      <c r="E3890">
        <v>0</v>
      </c>
      <c r="F3890">
        <v>0</v>
      </c>
      <c r="G3890">
        <v>0</v>
      </c>
      <c r="H3890">
        <v>0</v>
      </c>
      <c r="L3890">
        <v>359.309619</v>
      </c>
      <c r="R3890">
        <v>517.65409899999997</v>
      </c>
      <c r="S3890" t="s">
        <v>204</v>
      </c>
      <c r="T3890" s="247">
        <v>45238.333553240744</v>
      </c>
    </row>
    <row r="3891" spans="1:20" x14ac:dyDescent="0.35">
      <c r="A3891" t="s">
        <v>110</v>
      </c>
      <c r="B3891" t="s">
        <v>111</v>
      </c>
      <c r="C3891" t="s">
        <v>92</v>
      </c>
      <c r="D3891" s="29">
        <v>45417</v>
      </c>
      <c r="E3891">
        <v>0</v>
      </c>
      <c r="F3891">
        <v>0</v>
      </c>
      <c r="G3891">
        <v>0</v>
      </c>
      <c r="H3891">
        <v>0</v>
      </c>
      <c r="L3891">
        <v>359.309619</v>
      </c>
      <c r="R3891">
        <v>517.65409899999997</v>
      </c>
      <c r="S3891" t="s">
        <v>204</v>
      </c>
      <c r="T3891" s="247">
        <v>45238.333553240744</v>
      </c>
    </row>
    <row r="3892" spans="1:20" x14ac:dyDescent="0.35">
      <c r="A3892" t="s">
        <v>110</v>
      </c>
      <c r="B3892" t="s">
        <v>111</v>
      </c>
      <c r="C3892" t="s">
        <v>92</v>
      </c>
      <c r="D3892" s="29">
        <v>45418</v>
      </c>
      <c r="E3892">
        <v>0</v>
      </c>
      <c r="F3892">
        <v>0</v>
      </c>
      <c r="G3892">
        <v>0</v>
      </c>
      <c r="H3892">
        <v>0</v>
      </c>
      <c r="L3892">
        <v>359.309619</v>
      </c>
      <c r="R3892">
        <v>517.65409899999997</v>
      </c>
      <c r="S3892" t="s">
        <v>204</v>
      </c>
      <c r="T3892" s="247">
        <v>45238.333553240744</v>
      </c>
    </row>
    <row r="3893" spans="1:20" x14ac:dyDescent="0.35">
      <c r="A3893" t="s">
        <v>110</v>
      </c>
      <c r="B3893" t="s">
        <v>111</v>
      </c>
      <c r="C3893" t="s">
        <v>92</v>
      </c>
      <c r="D3893" s="29">
        <v>45419</v>
      </c>
      <c r="E3893">
        <v>0</v>
      </c>
      <c r="F3893">
        <v>0</v>
      </c>
      <c r="G3893">
        <v>0</v>
      </c>
      <c r="H3893">
        <v>0</v>
      </c>
      <c r="L3893">
        <v>359.309619</v>
      </c>
      <c r="R3893">
        <v>517.65409899999997</v>
      </c>
      <c r="S3893" t="s">
        <v>204</v>
      </c>
      <c r="T3893" s="247">
        <v>45238.333553240744</v>
      </c>
    </row>
    <row r="3894" spans="1:20" x14ac:dyDescent="0.35">
      <c r="A3894" t="s">
        <v>110</v>
      </c>
      <c r="B3894" t="s">
        <v>111</v>
      </c>
      <c r="C3894" t="s">
        <v>92</v>
      </c>
      <c r="D3894" s="29">
        <v>45420</v>
      </c>
      <c r="E3894">
        <v>0</v>
      </c>
      <c r="F3894">
        <v>0</v>
      </c>
      <c r="G3894">
        <v>0</v>
      </c>
      <c r="H3894">
        <v>0</v>
      </c>
      <c r="L3894">
        <v>359.309619</v>
      </c>
      <c r="R3894">
        <v>517.65409899999997</v>
      </c>
      <c r="S3894" t="s">
        <v>204</v>
      </c>
      <c r="T3894" s="247">
        <v>45238.333564814813</v>
      </c>
    </row>
    <row r="3895" spans="1:20" x14ac:dyDescent="0.35">
      <c r="A3895" t="s">
        <v>110</v>
      </c>
      <c r="B3895" t="s">
        <v>111</v>
      </c>
      <c r="C3895" t="s">
        <v>92</v>
      </c>
      <c r="D3895" s="29">
        <v>45421</v>
      </c>
      <c r="E3895">
        <v>0</v>
      </c>
      <c r="F3895">
        <v>0</v>
      </c>
      <c r="G3895">
        <v>0</v>
      </c>
      <c r="H3895">
        <v>0</v>
      </c>
      <c r="L3895">
        <v>359.309619</v>
      </c>
      <c r="R3895">
        <v>517.65409899999997</v>
      </c>
      <c r="S3895" t="s">
        <v>204</v>
      </c>
      <c r="T3895" s="247">
        <v>45238.333553240744</v>
      </c>
    </row>
    <row r="3896" spans="1:20" x14ac:dyDescent="0.35">
      <c r="A3896" t="s">
        <v>110</v>
      </c>
      <c r="B3896" t="s">
        <v>111</v>
      </c>
      <c r="C3896" t="s">
        <v>92</v>
      </c>
      <c r="D3896" s="29">
        <v>45422</v>
      </c>
      <c r="E3896">
        <v>0</v>
      </c>
      <c r="F3896">
        <v>0</v>
      </c>
      <c r="G3896">
        <v>0</v>
      </c>
      <c r="H3896">
        <v>0</v>
      </c>
      <c r="L3896">
        <v>359.309619</v>
      </c>
      <c r="R3896">
        <v>517.65409899999997</v>
      </c>
      <c r="S3896" t="s">
        <v>204</v>
      </c>
      <c r="T3896" s="247">
        <v>45238.333564814813</v>
      </c>
    </row>
    <row r="3897" spans="1:20" x14ac:dyDescent="0.35">
      <c r="A3897" t="s">
        <v>110</v>
      </c>
      <c r="B3897" t="s">
        <v>111</v>
      </c>
      <c r="C3897" t="s">
        <v>92</v>
      </c>
      <c r="D3897" s="29">
        <v>45423</v>
      </c>
      <c r="E3897">
        <v>0</v>
      </c>
      <c r="F3897">
        <v>0</v>
      </c>
      <c r="G3897">
        <v>0</v>
      </c>
      <c r="H3897">
        <v>0</v>
      </c>
      <c r="L3897">
        <v>359.309619</v>
      </c>
      <c r="R3897">
        <v>517.65409899999997</v>
      </c>
      <c r="S3897" t="s">
        <v>204</v>
      </c>
      <c r="T3897" s="247">
        <v>45238.333564814813</v>
      </c>
    </row>
    <row r="3898" spans="1:20" x14ac:dyDescent="0.35">
      <c r="A3898" t="s">
        <v>110</v>
      </c>
      <c r="B3898" t="s">
        <v>111</v>
      </c>
      <c r="C3898" t="s">
        <v>92</v>
      </c>
      <c r="D3898" s="29">
        <v>45424</v>
      </c>
      <c r="E3898">
        <v>0</v>
      </c>
      <c r="F3898">
        <v>0</v>
      </c>
      <c r="G3898">
        <v>0</v>
      </c>
      <c r="H3898">
        <v>0</v>
      </c>
      <c r="L3898">
        <v>359.309619</v>
      </c>
      <c r="R3898">
        <v>517.65409899999997</v>
      </c>
      <c r="S3898" t="s">
        <v>204</v>
      </c>
      <c r="T3898" s="247">
        <v>45238.333564814813</v>
      </c>
    </row>
    <row r="3899" spans="1:20" x14ac:dyDescent="0.35">
      <c r="A3899" t="s">
        <v>110</v>
      </c>
      <c r="B3899" t="s">
        <v>111</v>
      </c>
      <c r="C3899" t="s">
        <v>92</v>
      </c>
      <c r="D3899" s="29">
        <v>45425</v>
      </c>
      <c r="E3899">
        <v>0</v>
      </c>
      <c r="F3899">
        <v>0</v>
      </c>
      <c r="G3899">
        <v>0</v>
      </c>
      <c r="H3899">
        <v>0</v>
      </c>
      <c r="L3899">
        <v>359.309619</v>
      </c>
      <c r="R3899">
        <v>517.65409899999997</v>
      </c>
      <c r="S3899" t="s">
        <v>204</v>
      </c>
      <c r="T3899" s="247">
        <v>45238.333564814813</v>
      </c>
    </row>
    <row r="3900" spans="1:20" x14ac:dyDescent="0.35">
      <c r="A3900" t="s">
        <v>110</v>
      </c>
      <c r="B3900" t="s">
        <v>111</v>
      </c>
      <c r="C3900" t="s">
        <v>92</v>
      </c>
      <c r="D3900" s="29">
        <v>45426</v>
      </c>
      <c r="E3900">
        <v>0</v>
      </c>
      <c r="F3900">
        <v>0</v>
      </c>
      <c r="G3900">
        <v>0</v>
      </c>
      <c r="H3900">
        <v>0</v>
      </c>
      <c r="L3900">
        <v>359.309619</v>
      </c>
      <c r="R3900">
        <v>517.65409899999997</v>
      </c>
      <c r="S3900" t="s">
        <v>204</v>
      </c>
      <c r="T3900" s="247">
        <v>45238.333564814813</v>
      </c>
    </row>
    <row r="3901" spans="1:20" x14ac:dyDescent="0.35">
      <c r="A3901" t="s">
        <v>110</v>
      </c>
      <c r="B3901" t="s">
        <v>111</v>
      </c>
      <c r="C3901" t="s">
        <v>92</v>
      </c>
      <c r="D3901" s="29">
        <v>45427</v>
      </c>
      <c r="E3901">
        <v>0</v>
      </c>
      <c r="F3901">
        <v>0</v>
      </c>
      <c r="G3901">
        <v>0</v>
      </c>
      <c r="H3901">
        <v>0</v>
      </c>
      <c r="L3901">
        <v>359.309619</v>
      </c>
      <c r="R3901">
        <v>517.65409899999997</v>
      </c>
      <c r="S3901" t="s">
        <v>204</v>
      </c>
      <c r="T3901" s="247">
        <v>45238.333564814813</v>
      </c>
    </row>
    <row r="3902" spans="1:20" x14ac:dyDescent="0.35">
      <c r="A3902" t="s">
        <v>110</v>
      </c>
      <c r="B3902" t="s">
        <v>111</v>
      </c>
      <c r="C3902" t="s">
        <v>92</v>
      </c>
      <c r="D3902" s="29">
        <v>45428</v>
      </c>
      <c r="E3902">
        <v>0.499</v>
      </c>
      <c r="F3902">
        <v>0.499</v>
      </c>
      <c r="G3902">
        <v>0.65229999999999999</v>
      </c>
      <c r="H3902">
        <v>0.65229999999999999</v>
      </c>
      <c r="J3902">
        <v>180</v>
      </c>
      <c r="K3902">
        <v>180</v>
      </c>
      <c r="L3902">
        <v>359.309619</v>
      </c>
      <c r="R3902">
        <v>517.65409899999997</v>
      </c>
      <c r="S3902" t="s">
        <v>204</v>
      </c>
      <c r="T3902" s="247">
        <v>45335.333449074074</v>
      </c>
    </row>
    <row r="3903" spans="1:20" x14ac:dyDescent="0.35">
      <c r="A3903" t="s">
        <v>110</v>
      </c>
      <c r="B3903" t="s">
        <v>111</v>
      </c>
      <c r="C3903" t="s">
        <v>92</v>
      </c>
      <c r="D3903" s="29">
        <v>45429</v>
      </c>
      <c r="E3903">
        <v>0</v>
      </c>
      <c r="F3903">
        <v>0</v>
      </c>
      <c r="G3903">
        <v>0</v>
      </c>
      <c r="H3903">
        <v>0</v>
      </c>
      <c r="L3903">
        <v>359.309619</v>
      </c>
      <c r="R3903">
        <v>517.65409899999997</v>
      </c>
      <c r="S3903" t="s">
        <v>204</v>
      </c>
      <c r="T3903" s="247">
        <v>45238.333564814813</v>
      </c>
    </row>
    <row r="3904" spans="1:20" x14ac:dyDescent="0.35">
      <c r="A3904" t="s">
        <v>110</v>
      </c>
      <c r="B3904" t="s">
        <v>111</v>
      </c>
      <c r="C3904" t="s">
        <v>92</v>
      </c>
      <c r="D3904" s="29">
        <v>45430</v>
      </c>
      <c r="E3904">
        <v>0</v>
      </c>
      <c r="F3904">
        <v>0</v>
      </c>
      <c r="G3904">
        <v>0</v>
      </c>
      <c r="H3904">
        <v>0</v>
      </c>
      <c r="L3904">
        <v>359.309619</v>
      </c>
      <c r="R3904">
        <v>517.65409899999997</v>
      </c>
      <c r="S3904" t="s">
        <v>204</v>
      </c>
      <c r="T3904" s="247">
        <v>45238.333564814813</v>
      </c>
    </row>
    <row r="3905" spans="1:20" x14ac:dyDescent="0.35">
      <c r="A3905" t="s">
        <v>110</v>
      </c>
      <c r="B3905" t="s">
        <v>111</v>
      </c>
      <c r="C3905" t="s">
        <v>92</v>
      </c>
      <c r="D3905" s="29">
        <v>45431</v>
      </c>
      <c r="E3905">
        <v>0</v>
      </c>
      <c r="F3905">
        <v>0</v>
      </c>
      <c r="G3905">
        <v>0</v>
      </c>
      <c r="H3905">
        <v>0</v>
      </c>
      <c r="L3905">
        <v>359.309619</v>
      </c>
      <c r="R3905">
        <v>517.65409899999997</v>
      </c>
      <c r="S3905" t="s">
        <v>204</v>
      </c>
      <c r="T3905" s="247">
        <v>45238.333564814813</v>
      </c>
    </row>
    <row r="3906" spans="1:20" x14ac:dyDescent="0.35">
      <c r="A3906" t="s">
        <v>110</v>
      </c>
      <c r="B3906" t="s">
        <v>111</v>
      </c>
      <c r="C3906" t="s">
        <v>92</v>
      </c>
      <c r="D3906" s="29">
        <v>45432</v>
      </c>
      <c r="E3906">
        <v>0</v>
      </c>
      <c r="F3906">
        <v>0</v>
      </c>
      <c r="G3906">
        <v>0</v>
      </c>
      <c r="H3906">
        <v>0</v>
      </c>
      <c r="L3906">
        <v>359.309619</v>
      </c>
      <c r="R3906">
        <v>517.65409899999997</v>
      </c>
      <c r="S3906" t="s">
        <v>204</v>
      </c>
      <c r="T3906" s="247">
        <v>45238.333564814813</v>
      </c>
    </row>
    <row r="3907" spans="1:20" x14ac:dyDescent="0.35">
      <c r="A3907" t="s">
        <v>110</v>
      </c>
      <c r="B3907" t="s">
        <v>111</v>
      </c>
      <c r="C3907" t="s">
        <v>92</v>
      </c>
      <c r="D3907" s="29">
        <v>45433</v>
      </c>
      <c r="E3907">
        <v>0</v>
      </c>
      <c r="F3907">
        <v>0</v>
      </c>
      <c r="G3907">
        <v>0</v>
      </c>
      <c r="H3907">
        <v>0</v>
      </c>
      <c r="L3907">
        <v>359.309619</v>
      </c>
      <c r="R3907">
        <v>517.65409899999997</v>
      </c>
      <c r="S3907" t="s">
        <v>204</v>
      </c>
      <c r="T3907" s="247">
        <v>45238.333564814813</v>
      </c>
    </row>
    <row r="3908" spans="1:20" x14ac:dyDescent="0.35">
      <c r="A3908" t="s">
        <v>110</v>
      </c>
      <c r="B3908" t="s">
        <v>111</v>
      </c>
      <c r="C3908" t="s">
        <v>92</v>
      </c>
      <c r="D3908" s="29">
        <v>45434</v>
      </c>
      <c r="E3908">
        <v>0</v>
      </c>
      <c r="F3908">
        <v>0</v>
      </c>
      <c r="G3908">
        <v>0</v>
      </c>
      <c r="H3908">
        <v>0</v>
      </c>
      <c r="L3908">
        <v>359.309619</v>
      </c>
      <c r="R3908">
        <v>517.65409899999997</v>
      </c>
      <c r="S3908" t="s">
        <v>204</v>
      </c>
      <c r="T3908" s="247">
        <v>45238.333564814813</v>
      </c>
    </row>
    <row r="3909" spans="1:20" x14ac:dyDescent="0.35">
      <c r="A3909" t="s">
        <v>110</v>
      </c>
      <c r="B3909" t="s">
        <v>111</v>
      </c>
      <c r="C3909" t="s">
        <v>92</v>
      </c>
      <c r="D3909" s="29">
        <v>45435</v>
      </c>
      <c r="E3909">
        <v>0</v>
      </c>
      <c r="F3909">
        <v>0</v>
      </c>
      <c r="G3909">
        <v>0</v>
      </c>
      <c r="H3909">
        <v>0</v>
      </c>
      <c r="L3909">
        <v>359.309619</v>
      </c>
      <c r="R3909">
        <v>517.65409899999997</v>
      </c>
      <c r="S3909" t="s">
        <v>204</v>
      </c>
      <c r="T3909" s="247">
        <v>45238.333564814813</v>
      </c>
    </row>
    <row r="3910" spans="1:20" x14ac:dyDescent="0.35">
      <c r="A3910" t="s">
        <v>110</v>
      </c>
      <c r="B3910" t="s">
        <v>111</v>
      </c>
      <c r="C3910" t="s">
        <v>92</v>
      </c>
      <c r="D3910" s="29">
        <v>45436</v>
      </c>
      <c r="E3910">
        <v>0</v>
      </c>
      <c r="F3910">
        <v>0</v>
      </c>
      <c r="G3910">
        <v>0</v>
      </c>
      <c r="H3910">
        <v>0</v>
      </c>
      <c r="L3910">
        <v>359.309619</v>
      </c>
      <c r="R3910">
        <v>517.65409899999997</v>
      </c>
      <c r="S3910" t="s">
        <v>204</v>
      </c>
      <c r="T3910" s="247">
        <v>45238.333564814813</v>
      </c>
    </row>
    <row r="3911" spans="1:20" x14ac:dyDescent="0.35">
      <c r="A3911" t="s">
        <v>110</v>
      </c>
      <c r="B3911" t="s">
        <v>111</v>
      </c>
      <c r="C3911" t="s">
        <v>92</v>
      </c>
      <c r="D3911" s="29">
        <v>45437</v>
      </c>
      <c r="E3911">
        <v>0</v>
      </c>
      <c r="F3911">
        <v>0</v>
      </c>
      <c r="G3911">
        <v>0</v>
      </c>
      <c r="H3911">
        <v>0</v>
      </c>
      <c r="L3911">
        <v>359.309619</v>
      </c>
      <c r="R3911">
        <v>517.65409899999997</v>
      </c>
      <c r="S3911" t="s">
        <v>204</v>
      </c>
      <c r="T3911" s="247">
        <v>45238.333564814813</v>
      </c>
    </row>
    <row r="3912" spans="1:20" x14ac:dyDescent="0.35">
      <c r="A3912" t="s">
        <v>110</v>
      </c>
      <c r="B3912" t="s">
        <v>111</v>
      </c>
      <c r="C3912" t="s">
        <v>92</v>
      </c>
      <c r="D3912" s="29">
        <v>45438</v>
      </c>
      <c r="E3912">
        <v>0</v>
      </c>
      <c r="F3912">
        <v>0</v>
      </c>
      <c r="G3912">
        <v>0</v>
      </c>
      <c r="H3912">
        <v>0</v>
      </c>
      <c r="L3912">
        <v>359.309619</v>
      </c>
      <c r="R3912">
        <v>517.65409899999997</v>
      </c>
      <c r="S3912" t="s">
        <v>204</v>
      </c>
      <c r="T3912" s="247">
        <v>45238.333564814813</v>
      </c>
    </row>
    <row r="3913" spans="1:20" x14ac:dyDescent="0.35">
      <c r="A3913" t="s">
        <v>110</v>
      </c>
      <c r="B3913" t="s">
        <v>111</v>
      </c>
      <c r="C3913" t="s">
        <v>92</v>
      </c>
      <c r="D3913" s="29">
        <v>45439</v>
      </c>
      <c r="E3913">
        <v>0</v>
      </c>
      <c r="F3913">
        <v>0</v>
      </c>
      <c r="G3913">
        <v>0</v>
      </c>
      <c r="H3913">
        <v>0</v>
      </c>
      <c r="L3913">
        <v>359.309619</v>
      </c>
      <c r="R3913">
        <v>517.65409899999997</v>
      </c>
      <c r="S3913" t="s">
        <v>204</v>
      </c>
      <c r="T3913" s="247">
        <v>45238.333564814813</v>
      </c>
    </row>
    <row r="3914" spans="1:20" x14ac:dyDescent="0.35">
      <c r="A3914" t="s">
        <v>110</v>
      </c>
      <c r="B3914" t="s">
        <v>111</v>
      </c>
      <c r="C3914" t="s">
        <v>92</v>
      </c>
      <c r="D3914" s="29">
        <v>45440</v>
      </c>
      <c r="E3914">
        <v>0</v>
      </c>
      <c r="F3914">
        <v>0</v>
      </c>
      <c r="G3914">
        <v>0</v>
      </c>
      <c r="H3914">
        <v>0</v>
      </c>
      <c r="L3914">
        <v>359.309619</v>
      </c>
      <c r="R3914">
        <v>517.65409899999997</v>
      </c>
      <c r="S3914" t="s">
        <v>204</v>
      </c>
      <c r="T3914" s="247">
        <v>45238.333564814813</v>
      </c>
    </row>
    <row r="3915" spans="1:20" x14ac:dyDescent="0.35">
      <c r="A3915" t="s">
        <v>110</v>
      </c>
      <c r="B3915" t="s">
        <v>111</v>
      </c>
      <c r="C3915" t="s">
        <v>92</v>
      </c>
      <c r="D3915" s="29">
        <v>45441</v>
      </c>
      <c r="E3915">
        <v>0</v>
      </c>
      <c r="F3915">
        <v>0</v>
      </c>
      <c r="G3915">
        <v>0</v>
      </c>
      <c r="H3915">
        <v>0</v>
      </c>
      <c r="L3915">
        <v>359.309619</v>
      </c>
      <c r="R3915">
        <v>517.65409899999997</v>
      </c>
      <c r="S3915" t="s">
        <v>204</v>
      </c>
      <c r="T3915" s="247">
        <v>45238.333564814813</v>
      </c>
    </row>
    <row r="3916" spans="1:20" x14ac:dyDescent="0.35">
      <c r="A3916" t="s">
        <v>110</v>
      </c>
      <c r="B3916" t="s">
        <v>111</v>
      </c>
      <c r="C3916" t="s">
        <v>92</v>
      </c>
      <c r="D3916" s="29">
        <v>45442</v>
      </c>
      <c r="E3916">
        <v>0.499</v>
      </c>
      <c r="F3916">
        <v>0.499</v>
      </c>
      <c r="G3916">
        <v>0.65229999999999999</v>
      </c>
      <c r="H3916">
        <v>0.65229999999999999</v>
      </c>
      <c r="J3916">
        <v>180</v>
      </c>
      <c r="K3916">
        <v>180</v>
      </c>
      <c r="L3916">
        <v>359.309619</v>
      </c>
      <c r="R3916">
        <v>517.65409899999997</v>
      </c>
      <c r="S3916" t="s">
        <v>204</v>
      </c>
      <c r="T3916" s="247">
        <v>45335.333472222221</v>
      </c>
    </row>
    <row r="3917" spans="1:20" x14ac:dyDescent="0.35">
      <c r="A3917" t="s">
        <v>110</v>
      </c>
      <c r="B3917" t="s">
        <v>111</v>
      </c>
      <c r="C3917" t="s">
        <v>92</v>
      </c>
      <c r="D3917" s="29">
        <v>45443</v>
      </c>
      <c r="E3917">
        <v>0</v>
      </c>
      <c r="F3917">
        <v>0</v>
      </c>
      <c r="G3917">
        <v>0</v>
      </c>
      <c r="H3917">
        <v>0</v>
      </c>
      <c r="L3917">
        <v>359.309619</v>
      </c>
      <c r="R3917">
        <v>517.65409899999997</v>
      </c>
      <c r="S3917" t="s">
        <v>204</v>
      </c>
      <c r="T3917" s="247">
        <v>45238.333564814813</v>
      </c>
    </row>
    <row r="3918" spans="1:20" x14ac:dyDescent="0.35">
      <c r="A3918" t="s">
        <v>110</v>
      </c>
      <c r="B3918" t="s">
        <v>111</v>
      </c>
      <c r="C3918" t="s">
        <v>92</v>
      </c>
      <c r="D3918" s="29">
        <v>45444</v>
      </c>
      <c r="E3918">
        <v>0</v>
      </c>
      <c r="F3918">
        <v>0</v>
      </c>
      <c r="G3918">
        <v>0</v>
      </c>
      <c r="H3918">
        <v>0</v>
      </c>
      <c r="L3918">
        <v>359.309619</v>
      </c>
      <c r="R3918">
        <v>517.65409899999997</v>
      </c>
      <c r="S3918" t="s">
        <v>204</v>
      </c>
      <c r="T3918" s="247">
        <v>45238.333564814813</v>
      </c>
    </row>
    <row r="3919" spans="1:20" x14ac:dyDescent="0.35">
      <c r="A3919" t="s">
        <v>110</v>
      </c>
      <c r="B3919" t="s">
        <v>111</v>
      </c>
      <c r="C3919" t="s">
        <v>92</v>
      </c>
      <c r="D3919" s="29">
        <v>45445</v>
      </c>
      <c r="E3919">
        <v>0</v>
      </c>
      <c r="F3919">
        <v>0</v>
      </c>
      <c r="G3919">
        <v>0</v>
      </c>
      <c r="H3919">
        <v>0</v>
      </c>
      <c r="L3919">
        <v>359.309619</v>
      </c>
      <c r="R3919">
        <v>517.65409899999997</v>
      </c>
      <c r="S3919" t="s">
        <v>204</v>
      </c>
      <c r="T3919" s="247">
        <v>45238.333564814813</v>
      </c>
    </row>
    <row r="3920" spans="1:20" x14ac:dyDescent="0.35">
      <c r="A3920" t="s">
        <v>110</v>
      </c>
      <c r="B3920" t="s">
        <v>111</v>
      </c>
      <c r="C3920" t="s">
        <v>92</v>
      </c>
      <c r="D3920" s="29">
        <v>45446</v>
      </c>
      <c r="E3920">
        <v>0</v>
      </c>
      <c r="F3920">
        <v>0</v>
      </c>
      <c r="G3920">
        <v>0</v>
      </c>
      <c r="H3920">
        <v>0</v>
      </c>
      <c r="L3920">
        <v>359.309619</v>
      </c>
      <c r="R3920">
        <v>517.65409899999997</v>
      </c>
      <c r="S3920" t="s">
        <v>204</v>
      </c>
      <c r="T3920" s="247">
        <v>45238.33357638889</v>
      </c>
    </row>
    <row r="3921" spans="1:20" x14ac:dyDescent="0.35">
      <c r="A3921" t="s">
        <v>110</v>
      </c>
      <c r="B3921" t="s">
        <v>111</v>
      </c>
      <c r="C3921" t="s">
        <v>92</v>
      </c>
      <c r="D3921" s="29">
        <v>45447</v>
      </c>
      <c r="E3921">
        <v>0</v>
      </c>
      <c r="F3921">
        <v>0</v>
      </c>
      <c r="G3921">
        <v>0</v>
      </c>
      <c r="H3921">
        <v>0</v>
      </c>
      <c r="L3921">
        <v>359.309619</v>
      </c>
      <c r="R3921">
        <v>517.65409899999997</v>
      </c>
      <c r="S3921" t="s">
        <v>204</v>
      </c>
      <c r="T3921" s="247">
        <v>45238.333564814813</v>
      </c>
    </row>
    <row r="3922" spans="1:20" x14ac:dyDescent="0.35">
      <c r="A3922" t="s">
        <v>110</v>
      </c>
      <c r="B3922" t="s">
        <v>111</v>
      </c>
      <c r="C3922" t="s">
        <v>92</v>
      </c>
      <c r="D3922" s="29">
        <v>45448</v>
      </c>
      <c r="E3922">
        <v>0</v>
      </c>
      <c r="F3922">
        <v>0</v>
      </c>
      <c r="G3922">
        <v>0</v>
      </c>
      <c r="H3922">
        <v>0</v>
      </c>
      <c r="L3922">
        <v>359.309619</v>
      </c>
      <c r="R3922">
        <v>517.65409899999997</v>
      </c>
      <c r="S3922" t="s">
        <v>204</v>
      </c>
      <c r="T3922" s="247">
        <v>45238.33357638889</v>
      </c>
    </row>
    <row r="3923" spans="1:20" x14ac:dyDescent="0.35">
      <c r="A3923" t="s">
        <v>110</v>
      </c>
      <c r="B3923" t="s">
        <v>111</v>
      </c>
      <c r="C3923" t="s">
        <v>92</v>
      </c>
      <c r="D3923" s="29">
        <v>45449</v>
      </c>
      <c r="E3923">
        <v>0</v>
      </c>
      <c r="F3923">
        <v>0</v>
      </c>
      <c r="G3923">
        <v>0</v>
      </c>
      <c r="H3923">
        <v>0</v>
      </c>
      <c r="L3923">
        <v>359.309619</v>
      </c>
      <c r="R3923">
        <v>517.65409899999997</v>
      </c>
      <c r="S3923" t="s">
        <v>204</v>
      </c>
      <c r="T3923" s="247">
        <v>45238.33357638889</v>
      </c>
    </row>
    <row r="3924" spans="1:20" x14ac:dyDescent="0.35">
      <c r="A3924" t="s">
        <v>110</v>
      </c>
      <c r="B3924" t="s">
        <v>111</v>
      </c>
      <c r="C3924" t="s">
        <v>92</v>
      </c>
      <c r="D3924" s="29">
        <v>45450</v>
      </c>
      <c r="E3924">
        <v>0</v>
      </c>
      <c r="F3924">
        <v>0</v>
      </c>
      <c r="G3924">
        <v>0</v>
      </c>
      <c r="H3924">
        <v>0</v>
      </c>
      <c r="L3924">
        <v>359.309619</v>
      </c>
      <c r="R3924">
        <v>517.65409899999997</v>
      </c>
      <c r="S3924" t="s">
        <v>204</v>
      </c>
      <c r="T3924" s="247">
        <v>45238.333564814813</v>
      </c>
    </row>
    <row r="3925" spans="1:20" x14ac:dyDescent="0.35">
      <c r="A3925" t="s">
        <v>110</v>
      </c>
      <c r="B3925" t="s">
        <v>111</v>
      </c>
      <c r="C3925" t="s">
        <v>92</v>
      </c>
      <c r="D3925" s="29">
        <v>45451</v>
      </c>
      <c r="E3925">
        <v>0</v>
      </c>
      <c r="F3925">
        <v>0</v>
      </c>
      <c r="G3925">
        <v>0</v>
      </c>
      <c r="H3925">
        <v>0</v>
      </c>
      <c r="L3925">
        <v>359.309619</v>
      </c>
      <c r="R3925">
        <v>517.65409899999997</v>
      </c>
      <c r="S3925" t="s">
        <v>204</v>
      </c>
      <c r="T3925" s="247">
        <v>45238.333564814813</v>
      </c>
    </row>
    <row r="3926" spans="1:20" x14ac:dyDescent="0.35">
      <c r="A3926" t="s">
        <v>110</v>
      </c>
      <c r="B3926" t="s">
        <v>111</v>
      </c>
      <c r="C3926" t="s">
        <v>92</v>
      </c>
      <c r="D3926" s="29">
        <v>45452</v>
      </c>
      <c r="E3926">
        <v>0</v>
      </c>
      <c r="F3926">
        <v>0</v>
      </c>
      <c r="G3926">
        <v>0</v>
      </c>
      <c r="H3926">
        <v>0</v>
      </c>
      <c r="L3926">
        <v>359.309619</v>
      </c>
      <c r="R3926">
        <v>517.65409899999997</v>
      </c>
      <c r="S3926" t="s">
        <v>204</v>
      </c>
      <c r="T3926" s="247">
        <v>45238.333564814813</v>
      </c>
    </row>
    <row r="3927" spans="1:20" x14ac:dyDescent="0.35">
      <c r="A3927" t="s">
        <v>110</v>
      </c>
      <c r="B3927" t="s">
        <v>111</v>
      </c>
      <c r="C3927" t="s">
        <v>92</v>
      </c>
      <c r="D3927" s="29">
        <v>45453</v>
      </c>
      <c r="E3927">
        <v>0</v>
      </c>
      <c r="F3927">
        <v>0</v>
      </c>
      <c r="G3927">
        <v>0</v>
      </c>
      <c r="H3927">
        <v>0</v>
      </c>
      <c r="L3927">
        <v>359.309619</v>
      </c>
      <c r="R3927">
        <v>517.65409899999997</v>
      </c>
      <c r="S3927" t="s">
        <v>204</v>
      </c>
      <c r="T3927" s="247">
        <v>45238.33357638889</v>
      </c>
    </row>
    <row r="3928" spans="1:20" x14ac:dyDescent="0.35">
      <c r="A3928" t="s">
        <v>110</v>
      </c>
      <c r="B3928" t="s">
        <v>111</v>
      </c>
      <c r="C3928" t="s">
        <v>92</v>
      </c>
      <c r="D3928" s="29">
        <v>45454</v>
      </c>
      <c r="E3928">
        <v>0</v>
      </c>
      <c r="F3928">
        <v>0</v>
      </c>
      <c r="G3928">
        <v>0</v>
      </c>
      <c r="H3928">
        <v>0</v>
      </c>
      <c r="L3928">
        <v>359.309619</v>
      </c>
      <c r="R3928">
        <v>517.65409899999997</v>
      </c>
      <c r="S3928" t="s">
        <v>204</v>
      </c>
      <c r="T3928" s="247">
        <v>45238.33357638889</v>
      </c>
    </row>
    <row r="3929" spans="1:20" x14ac:dyDescent="0.35">
      <c r="A3929" t="s">
        <v>110</v>
      </c>
      <c r="B3929" t="s">
        <v>111</v>
      </c>
      <c r="C3929" t="s">
        <v>92</v>
      </c>
      <c r="D3929" s="29">
        <v>45455</v>
      </c>
      <c r="E3929">
        <v>0</v>
      </c>
      <c r="F3929">
        <v>0</v>
      </c>
      <c r="G3929">
        <v>0</v>
      </c>
      <c r="H3929">
        <v>0</v>
      </c>
      <c r="L3929">
        <v>359.309619</v>
      </c>
      <c r="R3929">
        <v>517.65409899999997</v>
      </c>
      <c r="S3929" t="s">
        <v>204</v>
      </c>
      <c r="T3929" s="247">
        <v>45238.333564814813</v>
      </c>
    </row>
    <row r="3930" spans="1:20" x14ac:dyDescent="0.35">
      <c r="A3930" t="s">
        <v>110</v>
      </c>
      <c r="B3930" t="s">
        <v>111</v>
      </c>
      <c r="C3930" t="s">
        <v>92</v>
      </c>
      <c r="D3930" s="29">
        <v>45456</v>
      </c>
      <c r="E3930">
        <v>0</v>
      </c>
      <c r="F3930">
        <v>0</v>
      </c>
      <c r="G3930">
        <v>0</v>
      </c>
      <c r="H3930">
        <v>0</v>
      </c>
      <c r="L3930">
        <v>359.309619</v>
      </c>
      <c r="R3930">
        <v>517.65409899999997</v>
      </c>
      <c r="S3930" t="s">
        <v>204</v>
      </c>
      <c r="T3930" s="247">
        <v>45238.333564814813</v>
      </c>
    </row>
    <row r="3931" spans="1:20" x14ac:dyDescent="0.35">
      <c r="A3931" t="s">
        <v>110</v>
      </c>
      <c r="B3931" t="s">
        <v>111</v>
      </c>
      <c r="C3931" t="s">
        <v>92</v>
      </c>
      <c r="D3931" s="29">
        <v>45457</v>
      </c>
      <c r="E3931">
        <v>0</v>
      </c>
      <c r="F3931">
        <v>0</v>
      </c>
      <c r="G3931">
        <v>0</v>
      </c>
      <c r="H3931">
        <v>0</v>
      </c>
      <c r="L3931">
        <v>359.309619</v>
      </c>
      <c r="R3931">
        <v>517.65409899999997</v>
      </c>
      <c r="S3931" t="s">
        <v>204</v>
      </c>
      <c r="T3931" s="247">
        <v>45238.333564814813</v>
      </c>
    </row>
    <row r="3932" spans="1:20" x14ac:dyDescent="0.35">
      <c r="A3932" t="s">
        <v>110</v>
      </c>
      <c r="B3932" t="s">
        <v>111</v>
      </c>
      <c r="C3932" t="s">
        <v>92</v>
      </c>
      <c r="D3932" s="29">
        <v>45458</v>
      </c>
      <c r="E3932">
        <v>0</v>
      </c>
      <c r="F3932">
        <v>0</v>
      </c>
      <c r="G3932">
        <v>0</v>
      </c>
      <c r="H3932">
        <v>0</v>
      </c>
      <c r="L3932">
        <v>359.309619</v>
      </c>
      <c r="R3932">
        <v>517.65409899999997</v>
      </c>
      <c r="S3932" t="s">
        <v>204</v>
      </c>
      <c r="T3932" s="247">
        <v>45238.333564814813</v>
      </c>
    </row>
    <row r="3933" spans="1:20" x14ac:dyDescent="0.35">
      <c r="A3933" t="s">
        <v>110</v>
      </c>
      <c r="B3933" t="s">
        <v>111</v>
      </c>
      <c r="C3933" t="s">
        <v>92</v>
      </c>
      <c r="D3933" s="29">
        <v>45459</v>
      </c>
      <c r="E3933">
        <v>0</v>
      </c>
      <c r="F3933">
        <v>0</v>
      </c>
      <c r="G3933">
        <v>0</v>
      </c>
      <c r="H3933">
        <v>0</v>
      </c>
      <c r="L3933">
        <v>359.309619</v>
      </c>
      <c r="R3933">
        <v>517.65409899999997</v>
      </c>
      <c r="S3933" t="s">
        <v>204</v>
      </c>
      <c r="T3933" s="247">
        <v>45238.33357638889</v>
      </c>
    </row>
    <row r="3934" spans="1:20" x14ac:dyDescent="0.35">
      <c r="A3934" t="s">
        <v>110</v>
      </c>
      <c r="B3934" t="s">
        <v>111</v>
      </c>
      <c r="C3934" t="s">
        <v>92</v>
      </c>
      <c r="D3934" s="29">
        <v>45460</v>
      </c>
      <c r="E3934">
        <v>0</v>
      </c>
      <c r="F3934">
        <v>0</v>
      </c>
      <c r="G3934">
        <v>0</v>
      </c>
      <c r="H3934">
        <v>0</v>
      </c>
      <c r="L3934">
        <v>359.309619</v>
      </c>
      <c r="R3934">
        <v>517.65409899999997</v>
      </c>
      <c r="S3934" t="s">
        <v>204</v>
      </c>
      <c r="T3934" s="247">
        <v>45238.33357638889</v>
      </c>
    </row>
    <row r="3935" spans="1:20" x14ac:dyDescent="0.35">
      <c r="A3935" t="s">
        <v>110</v>
      </c>
      <c r="B3935" t="s">
        <v>111</v>
      </c>
      <c r="C3935" t="s">
        <v>92</v>
      </c>
      <c r="D3935" s="29">
        <v>45461</v>
      </c>
      <c r="E3935">
        <v>0</v>
      </c>
      <c r="F3935">
        <v>0</v>
      </c>
      <c r="G3935">
        <v>0</v>
      </c>
      <c r="H3935">
        <v>0</v>
      </c>
      <c r="L3935">
        <v>359.309619</v>
      </c>
      <c r="R3935">
        <v>517.65409899999997</v>
      </c>
      <c r="S3935" t="s">
        <v>204</v>
      </c>
      <c r="T3935" s="247">
        <v>45238.33357638889</v>
      </c>
    </row>
    <row r="3936" spans="1:20" x14ac:dyDescent="0.35">
      <c r="A3936" t="s">
        <v>110</v>
      </c>
      <c r="B3936" t="s">
        <v>111</v>
      </c>
      <c r="C3936" t="s">
        <v>92</v>
      </c>
      <c r="D3936" s="29">
        <v>45462</v>
      </c>
      <c r="E3936">
        <v>0</v>
      </c>
      <c r="F3936">
        <v>0</v>
      </c>
      <c r="G3936">
        <v>0</v>
      </c>
      <c r="H3936">
        <v>0</v>
      </c>
      <c r="L3936">
        <v>359.309619</v>
      </c>
      <c r="R3936">
        <v>517.65409899999997</v>
      </c>
      <c r="S3936" t="s">
        <v>204</v>
      </c>
      <c r="T3936" s="247">
        <v>45238.333564814813</v>
      </c>
    </row>
    <row r="3937" spans="1:20" x14ac:dyDescent="0.35">
      <c r="A3937" t="s">
        <v>110</v>
      </c>
      <c r="B3937" t="s">
        <v>111</v>
      </c>
      <c r="C3937" t="s">
        <v>92</v>
      </c>
      <c r="D3937" s="29">
        <v>45463</v>
      </c>
      <c r="E3937">
        <v>0</v>
      </c>
      <c r="F3937">
        <v>0</v>
      </c>
      <c r="G3937">
        <v>0</v>
      </c>
      <c r="H3937">
        <v>0</v>
      </c>
      <c r="L3937">
        <v>359.309619</v>
      </c>
      <c r="R3937">
        <v>517.65409899999997</v>
      </c>
      <c r="S3937" t="s">
        <v>204</v>
      </c>
      <c r="T3937" s="247">
        <v>45238.33357638889</v>
      </c>
    </row>
    <row r="3938" spans="1:20" x14ac:dyDescent="0.35">
      <c r="A3938" t="s">
        <v>110</v>
      </c>
      <c r="B3938" t="s">
        <v>111</v>
      </c>
      <c r="C3938" t="s">
        <v>92</v>
      </c>
      <c r="D3938" s="29">
        <v>45464</v>
      </c>
      <c r="E3938">
        <v>0</v>
      </c>
      <c r="F3938">
        <v>0</v>
      </c>
      <c r="G3938">
        <v>0</v>
      </c>
      <c r="H3938">
        <v>0</v>
      </c>
      <c r="L3938">
        <v>359.309619</v>
      </c>
      <c r="R3938">
        <v>517.65409899999997</v>
      </c>
      <c r="S3938" t="s">
        <v>204</v>
      </c>
      <c r="T3938" s="247">
        <v>45238.333564814813</v>
      </c>
    </row>
    <row r="3939" spans="1:20" x14ac:dyDescent="0.35">
      <c r="A3939" t="s">
        <v>110</v>
      </c>
      <c r="B3939" t="s">
        <v>111</v>
      </c>
      <c r="C3939" t="s">
        <v>92</v>
      </c>
      <c r="D3939" s="29">
        <v>45465</v>
      </c>
      <c r="E3939">
        <v>0</v>
      </c>
      <c r="F3939">
        <v>0</v>
      </c>
      <c r="G3939">
        <v>0</v>
      </c>
      <c r="H3939">
        <v>0</v>
      </c>
      <c r="L3939">
        <v>359.309619</v>
      </c>
      <c r="R3939">
        <v>517.65409899999997</v>
      </c>
      <c r="S3939" t="s">
        <v>204</v>
      </c>
      <c r="T3939" s="247">
        <v>45238.33357638889</v>
      </c>
    </row>
    <row r="3940" spans="1:20" x14ac:dyDescent="0.35">
      <c r="A3940" t="s">
        <v>110</v>
      </c>
      <c r="B3940" t="s">
        <v>111</v>
      </c>
      <c r="C3940" t="s">
        <v>92</v>
      </c>
      <c r="D3940" s="29">
        <v>45466</v>
      </c>
      <c r="E3940">
        <v>0</v>
      </c>
      <c r="F3940">
        <v>0</v>
      </c>
      <c r="G3940">
        <v>0</v>
      </c>
      <c r="H3940">
        <v>0</v>
      </c>
      <c r="L3940">
        <v>359.309619</v>
      </c>
      <c r="R3940">
        <v>517.65409899999997</v>
      </c>
      <c r="S3940" t="s">
        <v>204</v>
      </c>
      <c r="T3940" s="247">
        <v>45238.33357638889</v>
      </c>
    </row>
    <row r="3941" spans="1:20" x14ac:dyDescent="0.35">
      <c r="A3941" t="s">
        <v>110</v>
      </c>
      <c r="B3941" t="s">
        <v>111</v>
      </c>
      <c r="C3941" t="s">
        <v>92</v>
      </c>
      <c r="D3941" s="29">
        <v>45467</v>
      </c>
      <c r="E3941">
        <v>0</v>
      </c>
      <c r="F3941">
        <v>0</v>
      </c>
      <c r="G3941">
        <v>0</v>
      </c>
      <c r="H3941">
        <v>0</v>
      </c>
      <c r="L3941">
        <v>359.309619</v>
      </c>
      <c r="R3941">
        <v>517.65409899999997</v>
      </c>
      <c r="S3941" t="s">
        <v>204</v>
      </c>
      <c r="T3941" s="247">
        <v>45238.33357638889</v>
      </c>
    </row>
    <row r="3942" spans="1:20" x14ac:dyDescent="0.35">
      <c r="A3942" t="s">
        <v>110</v>
      </c>
      <c r="B3942" t="s">
        <v>111</v>
      </c>
      <c r="C3942" t="s">
        <v>92</v>
      </c>
      <c r="D3942" s="29">
        <v>45468</v>
      </c>
      <c r="E3942">
        <v>0</v>
      </c>
      <c r="F3942">
        <v>0</v>
      </c>
      <c r="G3942">
        <v>0</v>
      </c>
      <c r="H3942">
        <v>0</v>
      </c>
      <c r="L3942">
        <v>359.309619</v>
      </c>
      <c r="R3942">
        <v>517.65409899999997</v>
      </c>
      <c r="S3942" t="s">
        <v>204</v>
      </c>
      <c r="T3942" s="247">
        <v>45238.33357638889</v>
      </c>
    </row>
    <row r="3943" spans="1:20" x14ac:dyDescent="0.35">
      <c r="A3943" t="s">
        <v>110</v>
      </c>
      <c r="B3943" t="s">
        <v>111</v>
      </c>
      <c r="C3943" t="s">
        <v>92</v>
      </c>
      <c r="D3943" s="29">
        <v>45469</v>
      </c>
      <c r="E3943">
        <v>0</v>
      </c>
      <c r="F3943">
        <v>0</v>
      </c>
      <c r="G3943">
        <v>0</v>
      </c>
      <c r="H3943">
        <v>0</v>
      </c>
      <c r="L3943">
        <v>359.309619</v>
      </c>
      <c r="R3943">
        <v>517.65409899999997</v>
      </c>
      <c r="S3943" t="s">
        <v>204</v>
      </c>
      <c r="T3943" s="247">
        <v>45238.33357638889</v>
      </c>
    </row>
    <row r="3944" spans="1:20" x14ac:dyDescent="0.35">
      <c r="A3944" t="s">
        <v>110</v>
      </c>
      <c r="B3944" t="s">
        <v>111</v>
      </c>
      <c r="C3944" t="s">
        <v>92</v>
      </c>
      <c r="D3944" s="29">
        <v>45470</v>
      </c>
      <c r="E3944">
        <v>0</v>
      </c>
      <c r="F3944">
        <v>0</v>
      </c>
      <c r="G3944">
        <v>0</v>
      </c>
      <c r="H3944">
        <v>0</v>
      </c>
      <c r="L3944">
        <v>359.309619</v>
      </c>
      <c r="R3944">
        <v>517.65409899999997</v>
      </c>
      <c r="S3944" t="s">
        <v>204</v>
      </c>
      <c r="T3944" s="247">
        <v>45238.33357638889</v>
      </c>
    </row>
    <row r="3945" spans="1:20" x14ac:dyDescent="0.35">
      <c r="A3945" t="s">
        <v>110</v>
      </c>
      <c r="B3945" t="s">
        <v>111</v>
      </c>
      <c r="C3945" t="s">
        <v>92</v>
      </c>
      <c r="D3945" s="29">
        <v>45471</v>
      </c>
      <c r="E3945">
        <v>0</v>
      </c>
      <c r="F3945">
        <v>0</v>
      </c>
      <c r="G3945">
        <v>0</v>
      </c>
      <c r="H3945">
        <v>0</v>
      </c>
      <c r="L3945">
        <v>359.309619</v>
      </c>
      <c r="R3945">
        <v>517.65409899999997</v>
      </c>
      <c r="S3945" t="s">
        <v>204</v>
      </c>
      <c r="T3945" s="247">
        <v>45238.33357638889</v>
      </c>
    </row>
    <row r="3946" spans="1:20" x14ac:dyDescent="0.35">
      <c r="A3946" t="s">
        <v>110</v>
      </c>
      <c r="B3946" t="s">
        <v>111</v>
      </c>
      <c r="C3946" t="s">
        <v>92</v>
      </c>
      <c r="D3946" s="29">
        <v>45472</v>
      </c>
      <c r="E3946">
        <v>0</v>
      </c>
      <c r="F3946">
        <v>0</v>
      </c>
      <c r="G3946">
        <v>0</v>
      </c>
      <c r="H3946">
        <v>0</v>
      </c>
      <c r="L3946">
        <v>359.309619</v>
      </c>
      <c r="R3946">
        <v>517.65409899999997</v>
      </c>
      <c r="S3946" t="s">
        <v>204</v>
      </c>
      <c r="T3946" s="247">
        <v>45238.33357638889</v>
      </c>
    </row>
    <row r="3947" spans="1:20" x14ac:dyDescent="0.35">
      <c r="A3947" t="s">
        <v>110</v>
      </c>
      <c r="B3947" t="s">
        <v>111</v>
      </c>
      <c r="C3947" t="s">
        <v>92</v>
      </c>
      <c r="D3947" s="29">
        <v>45473</v>
      </c>
      <c r="E3947">
        <v>0</v>
      </c>
      <c r="F3947">
        <v>0</v>
      </c>
      <c r="G3947">
        <v>0</v>
      </c>
      <c r="H3947">
        <v>0</v>
      </c>
      <c r="L3947">
        <v>359.309619</v>
      </c>
      <c r="R3947">
        <v>517.65409899999997</v>
      </c>
      <c r="S3947" t="s">
        <v>204</v>
      </c>
      <c r="T3947" s="247">
        <v>45238.33357638889</v>
      </c>
    </row>
    <row r="3948" spans="1:20" x14ac:dyDescent="0.35">
      <c r="A3948" t="s">
        <v>110</v>
      </c>
      <c r="B3948" t="s">
        <v>111</v>
      </c>
      <c r="C3948" t="s">
        <v>92</v>
      </c>
      <c r="D3948" s="29">
        <v>45474</v>
      </c>
      <c r="E3948">
        <v>0</v>
      </c>
      <c r="F3948">
        <v>0</v>
      </c>
      <c r="G3948">
        <v>0</v>
      </c>
      <c r="H3948">
        <v>0</v>
      </c>
      <c r="L3948">
        <v>359.309619</v>
      </c>
      <c r="R3948">
        <v>517.65409899999997</v>
      </c>
      <c r="S3948" t="s">
        <v>204</v>
      </c>
      <c r="T3948" s="247">
        <v>45238.33357638889</v>
      </c>
    </row>
    <row r="3949" spans="1:20" x14ac:dyDescent="0.35">
      <c r="A3949" t="s">
        <v>110</v>
      </c>
      <c r="B3949" t="s">
        <v>111</v>
      </c>
      <c r="C3949" t="s">
        <v>92</v>
      </c>
      <c r="D3949" s="29">
        <v>45475</v>
      </c>
      <c r="E3949">
        <v>0</v>
      </c>
      <c r="F3949">
        <v>0</v>
      </c>
      <c r="G3949">
        <v>0</v>
      </c>
      <c r="H3949">
        <v>0</v>
      </c>
      <c r="L3949">
        <v>359.309619</v>
      </c>
      <c r="R3949">
        <v>517.65409899999997</v>
      </c>
      <c r="S3949" t="s">
        <v>204</v>
      </c>
      <c r="T3949" s="247">
        <v>45238.33357638889</v>
      </c>
    </row>
    <row r="3950" spans="1:20" x14ac:dyDescent="0.35">
      <c r="A3950" t="s">
        <v>110</v>
      </c>
      <c r="B3950" t="s">
        <v>111</v>
      </c>
      <c r="C3950" t="s">
        <v>92</v>
      </c>
      <c r="D3950" s="29">
        <v>45476</v>
      </c>
      <c r="E3950">
        <v>0</v>
      </c>
      <c r="F3950">
        <v>0</v>
      </c>
      <c r="G3950">
        <v>0</v>
      </c>
      <c r="H3950">
        <v>0</v>
      </c>
      <c r="L3950">
        <v>359.309619</v>
      </c>
      <c r="R3950">
        <v>517.65409899999997</v>
      </c>
      <c r="S3950" t="s">
        <v>204</v>
      </c>
      <c r="T3950" s="247">
        <v>45238.33357638889</v>
      </c>
    </row>
    <row r="3951" spans="1:20" x14ac:dyDescent="0.35">
      <c r="A3951" t="s">
        <v>110</v>
      </c>
      <c r="B3951" t="s">
        <v>111</v>
      </c>
      <c r="C3951" t="s">
        <v>92</v>
      </c>
      <c r="D3951" s="29">
        <v>45477</v>
      </c>
      <c r="E3951">
        <v>0</v>
      </c>
      <c r="F3951">
        <v>0</v>
      </c>
      <c r="G3951">
        <v>0</v>
      </c>
      <c r="H3951">
        <v>0</v>
      </c>
      <c r="L3951">
        <v>359.309619</v>
      </c>
      <c r="R3951">
        <v>517.65409899999997</v>
      </c>
      <c r="S3951" t="s">
        <v>204</v>
      </c>
      <c r="T3951" s="247">
        <v>45238.33357638889</v>
      </c>
    </row>
    <row r="3952" spans="1:20" x14ac:dyDescent="0.35">
      <c r="A3952" t="s">
        <v>110</v>
      </c>
      <c r="B3952" t="s">
        <v>111</v>
      </c>
      <c r="C3952" t="s">
        <v>92</v>
      </c>
      <c r="D3952" s="29">
        <v>45478</v>
      </c>
      <c r="E3952">
        <v>0</v>
      </c>
      <c r="F3952">
        <v>0</v>
      </c>
      <c r="G3952">
        <v>0</v>
      </c>
      <c r="H3952">
        <v>0</v>
      </c>
      <c r="L3952">
        <v>359.309619</v>
      </c>
      <c r="R3952">
        <v>517.65409899999997</v>
      </c>
      <c r="S3952" t="s">
        <v>204</v>
      </c>
      <c r="T3952" s="247">
        <v>45238.33357638889</v>
      </c>
    </row>
    <row r="3953" spans="1:20" x14ac:dyDescent="0.35">
      <c r="A3953" t="s">
        <v>110</v>
      </c>
      <c r="B3953" t="s">
        <v>111</v>
      </c>
      <c r="C3953" t="s">
        <v>92</v>
      </c>
      <c r="D3953" s="29">
        <v>45479</v>
      </c>
      <c r="E3953">
        <v>0</v>
      </c>
      <c r="F3953">
        <v>0</v>
      </c>
      <c r="G3953">
        <v>0</v>
      </c>
      <c r="H3953">
        <v>0</v>
      </c>
      <c r="L3953">
        <v>359.309619</v>
      </c>
      <c r="R3953">
        <v>517.65409899999997</v>
      </c>
      <c r="S3953" t="s">
        <v>204</v>
      </c>
      <c r="T3953" s="247">
        <v>45238.33357638889</v>
      </c>
    </row>
    <row r="3954" spans="1:20" x14ac:dyDescent="0.35">
      <c r="A3954" t="s">
        <v>110</v>
      </c>
      <c r="B3954" t="s">
        <v>111</v>
      </c>
      <c r="C3954" t="s">
        <v>92</v>
      </c>
      <c r="D3954" s="29">
        <v>45480</v>
      </c>
      <c r="E3954">
        <v>0</v>
      </c>
      <c r="F3954">
        <v>0</v>
      </c>
      <c r="G3954">
        <v>0</v>
      </c>
      <c r="H3954">
        <v>0</v>
      </c>
      <c r="L3954">
        <v>359.309619</v>
      </c>
      <c r="R3954">
        <v>517.65409899999997</v>
      </c>
      <c r="S3954" t="s">
        <v>204</v>
      </c>
      <c r="T3954" s="247">
        <v>45238.33357638889</v>
      </c>
    </row>
    <row r="3955" spans="1:20" x14ac:dyDescent="0.35">
      <c r="A3955" t="s">
        <v>110</v>
      </c>
      <c r="B3955" t="s">
        <v>111</v>
      </c>
      <c r="C3955" t="s">
        <v>92</v>
      </c>
      <c r="D3955" s="29">
        <v>45481</v>
      </c>
      <c r="E3955">
        <v>0</v>
      </c>
      <c r="F3955">
        <v>0</v>
      </c>
      <c r="G3955">
        <v>0</v>
      </c>
      <c r="H3955">
        <v>0</v>
      </c>
      <c r="L3955">
        <v>359.309619</v>
      </c>
      <c r="R3955">
        <v>517.65409899999997</v>
      </c>
      <c r="S3955" t="s">
        <v>204</v>
      </c>
      <c r="T3955" s="247">
        <v>45238.33357638889</v>
      </c>
    </row>
    <row r="3956" spans="1:20" x14ac:dyDescent="0.35">
      <c r="A3956" t="s">
        <v>110</v>
      </c>
      <c r="B3956" t="s">
        <v>111</v>
      </c>
      <c r="C3956" t="s">
        <v>92</v>
      </c>
      <c r="D3956" s="29">
        <v>45482</v>
      </c>
      <c r="E3956">
        <v>0</v>
      </c>
      <c r="F3956">
        <v>0</v>
      </c>
      <c r="G3956">
        <v>0</v>
      </c>
      <c r="H3956">
        <v>0</v>
      </c>
      <c r="L3956">
        <v>359.309619</v>
      </c>
      <c r="R3956">
        <v>517.65409899999997</v>
      </c>
      <c r="S3956" t="s">
        <v>204</v>
      </c>
      <c r="T3956" s="247">
        <v>45238.33357638889</v>
      </c>
    </row>
    <row r="3957" spans="1:20" x14ac:dyDescent="0.35">
      <c r="A3957" t="s">
        <v>110</v>
      </c>
      <c r="B3957" t="s">
        <v>111</v>
      </c>
      <c r="C3957" t="s">
        <v>92</v>
      </c>
      <c r="D3957" s="29">
        <v>45483</v>
      </c>
      <c r="E3957">
        <v>0</v>
      </c>
      <c r="F3957">
        <v>0</v>
      </c>
      <c r="G3957">
        <v>0</v>
      </c>
      <c r="H3957">
        <v>0</v>
      </c>
      <c r="L3957">
        <v>359.309619</v>
      </c>
      <c r="R3957">
        <v>517.65409899999997</v>
      </c>
      <c r="S3957" t="s">
        <v>204</v>
      </c>
      <c r="T3957" s="247">
        <v>45238.33357638889</v>
      </c>
    </row>
    <row r="3958" spans="1:20" x14ac:dyDescent="0.35">
      <c r="A3958" t="s">
        <v>110</v>
      </c>
      <c r="B3958" t="s">
        <v>111</v>
      </c>
      <c r="C3958" t="s">
        <v>92</v>
      </c>
      <c r="D3958" s="29">
        <v>45484</v>
      </c>
      <c r="E3958">
        <v>0</v>
      </c>
      <c r="F3958">
        <v>0</v>
      </c>
      <c r="G3958">
        <v>0</v>
      </c>
      <c r="H3958">
        <v>0</v>
      </c>
      <c r="L3958">
        <v>359.309619</v>
      </c>
      <c r="R3958">
        <v>517.65409899999997</v>
      </c>
      <c r="S3958" t="s">
        <v>204</v>
      </c>
      <c r="T3958" s="247">
        <v>45238.33357638889</v>
      </c>
    </row>
    <row r="3959" spans="1:20" x14ac:dyDescent="0.35">
      <c r="A3959" t="s">
        <v>110</v>
      </c>
      <c r="B3959" t="s">
        <v>111</v>
      </c>
      <c r="C3959" t="s">
        <v>92</v>
      </c>
      <c r="D3959" s="29">
        <v>45485</v>
      </c>
      <c r="E3959">
        <v>0</v>
      </c>
      <c r="F3959">
        <v>0</v>
      </c>
      <c r="G3959">
        <v>0</v>
      </c>
      <c r="H3959">
        <v>0</v>
      </c>
      <c r="L3959">
        <v>359.309619</v>
      </c>
      <c r="R3959">
        <v>517.65409899999997</v>
      </c>
      <c r="S3959" t="s">
        <v>204</v>
      </c>
      <c r="T3959" s="247">
        <v>45238.33357638889</v>
      </c>
    </row>
    <row r="3960" spans="1:20" x14ac:dyDescent="0.35">
      <c r="A3960" t="s">
        <v>110</v>
      </c>
      <c r="B3960" t="s">
        <v>111</v>
      </c>
      <c r="C3960" t="s">
        <v>92</v>
      </c>
      <c r="D3960" s="29">
        <v>45486</v>
      </c>
      <c r="E3960">
        <v>0</v>
      </c>
      <c r="F3960">
        <v>0</v>
      </c>
      <c r="G3960">
        <v>0</v>
      </c>
      <c r="H3960">
        <v>0</v>
      </c>
      <c r="L3960">
        <v>359.309619</v>
      </c>
      <c r="R3960">
        <v>517.65409899999997</v>
      </c>
      <c r="S3960" t="s">
        <v>204</v>
      </c>
      <c r="T3960" s="247">
        <v>45238.33357638889</v>
      </c>
    </row>
    <row r="3961" spans="1:20" x14ac:dyDescent="0.35">
      <c r="A3961" t="s">
        <v>110</v>
      </c>
      <c r="B3961" t="s">
        <v>111</v>
      </c>
      <c r="C3961" t="s">
        <v>92</v>
      </c>
      <c r="D3961" s="29">
        <v>45487</v>
      </c>
      <c r="E3961">
        <v>0</v>
      </c>
      <c r="F3961">
        <v>0</v>
      </c>
      <c r="G3961">
        <v>0</v>
      </c>
      <c r="H3961">
        <v>0</v>
      </c>
      <c r="L3961">
        <v>359.309619</v>
      </c>
      <c r="R3961">
        <v>517.65409899999997</v>
      </c>
      <c r="S3961" t="s">
        <v>204</v>
      </c>
      <c r="T3961" s="247">
        <v>45238.33357638889</v>
      </c>
    </row>
    <row r="3962" spans="1:20" x14ac:dyDescent="0.35">
      <c r="A3962" t="s">
        <v>110</v>
      </c>
      <c r="B3962" t="s">
        <v>111</v>
      </c>
      <c r="C3962" t="s">
        <v>92</v>
      </c>
      <c r="D3962" s="29">
        <v>45488</v>
      </c>
      <c r="E3962">
        <v>0</v>
      </c>
      <c r="F3962">
        <v>0</v>
      </c>
      <c r="G3962">
        <v>0</v>
      </c>
      <c r="H3962">
        <v>0</v>
      </c>
      <c r="L3962">
        <v>359.309619</v>
      </c>
      <c r="R3962">
        <v>517.65409899999997</v>
      </c>
      <c r="S3962" t="s">
        <v>204</v>
      </c>
      <c r="T3962" s="247">
        <v>45238.33357638889</v>
      </c>
    </row>
    <row r="3963" spans="1:20" x14ac:dyDescent="0.35">
      <c r="A3963" t="s">
        <v>110</v>
      </c>
      <c r="B3963" t="s">
        <v>111</v>
      </c>
      <c r="C3963" t="s">
        <v>92</v>
      </c>
      <c r="D3963" s="29">
        <v>45489</v>
      </c>
      <c r="E3963">
        <v>0</v>
      </c>
      <c r="F3963">
        <v>0</v>
      </c>
      <c r="G3963">
        <v>0</v>
      </c>
      <c r="H3963">
        <v>0</v>
      </c>
      <c r="L3963">
        <v>359.309619</v>
      </c>
      <c r="R3963">
        <v>517.65409899999997</v>
      </c>
      <c r="S3963" t="s">
        <v>204</v>
      </c>
      <c r="T3963" s="247">
        <v>45238.33357638889</v>
      </c>
    </row>
    <row r="3964" spans="1:20" x14ac:dyDescent="0.35">
      <c r="A3964" t="s">
        <v>110</v>
      </c>
      <c r="B3964" t="s">
        <v>111</v>
      </c>
      <c r="C3964" t="s">
        <v>92</v>
      </c>
      <c r="D3964" s="29">
        <v>45490</v>
      </c>
      <c r="E3964">
        <v>0</v>
      </c>
      <c r="F3964">
        <v>0</v>
      </c>
      <c r="G3964">
        <v>0</v>
      </c>
      <c r="H3964">
        <v>0</v>
      </c>
      <c r="L3964">
        <v>359.309619</v>
      </c>
      <c r="R3964">
        <v>517.65409899999997</v>
      </c>
      <c r="S3964" t="s">
        <v>204</v>
      </c>
      <c r="T3964" s="247">
        <v>45238.33357638889</v>
      </c>
    </row>
    <row r="3965" spans="1:20" x14ac:dyDescent="0.35">
      <c r="A3965" t="s">
        <v>110</v>
      </c>
      <c r="B3965" t="s">
        <v>111</v>
      </c>
      <c r="C3965" t="s">
        <v>92</v>
      </c>
      <c r="D3965" s="29">
        <v>45491</v>
      </c>
      <c r="E3965">
        <v>0.499</v>
      </c>
      <c r="F3965">
        <v>0.499</v>
      </c>
      <c r="G3965">
        <v>0.65229999999999999</v>
      </c>
      <c r="H3965">
        <v>0.65229999999999999</v>
      </c>
      <c r="J3965">
        <v>180</v>
      </c>
      <c r="K3965">
        <v>180</v>
      </c>
      <c r="L3965">
        <v>359.309619</v>
      </c>
      <c r="R3965">
        <v>517.65409899999997</v>
      </c>
      <c r="S3965" t="s">
        <v>204</v>
      </c>
      <c r="T3965" s="247">
        <v>45336.333749999998</v>
      </c>
    </row>
    <row r="3966" spans="1:20" x14ac:dyDescent="0.35">
      <c r="A3966" t="s">
        <v>110</v>
      </c>
      <c r="B3966" t="s">
        <v>111</v>
      </c>
      <c r="C3966" t="s">
        <v>92</v>
      </c>
      <c r="D3966" s="29">
        <v>45492</v>
      </c>
      <c r="E3966">
        <v>0</v>
      </c>
      <c r="F3966">
        <v>0</v>
      </c>
      <c r="G3966">
        <v>0</v>
      </c>
      <c r="H3966">
        <v>0</v>
      </c>
      <c r="L3966">
        <v>359.309619</v>
      </c>
      <c r="R3966">
        <v>517.65409899999997</v>
      </c>
      <c r="S3966" t="s">
        <v>204</v>
      </c>
      <c r="T3966" s="247">
        <v>45238.333587962959</v>
      </c>
    </row>
    <row r="3967" spans="1:20" x14ac:dyDescent="0.35">
      <c r="A3967" t="s">
        <v>110</v>
      </c>
      <c r="B3967" t="s">
        <v>111</v>
      </c>
      <c r="C3967" t="s">
        <v>92</v>
      </c>
      <c r="D3967" s="29">
        <v>45493</v>
      </c>
      <c r="E3967">
        <v>0</v>
      </c>
      <c r="F3967">
        <v>0</v>
      </c>
      <c r="G3967">
        <v>0</v>
      </c>
      <c r="H3967">
        <v>0</v>
      </c>
      <c r="L3967">
        <v>359.309619</v>
      </c>
      <c r="R3967">
        <v>517.65409899999997</v>
      </c>
      <c r="S3967" t="s">
        <v>204</v>
      </c>
      <c r="T3967" s="247">
        <v>45238.333587962959</v>
      </c>
    </row>
    <row r="3968" spans="1:20" x14ac:dyDescent="0.35">
      <c r="A3968" t="s">
        <v>110</v>
      </c>
      <c r="B3968" t="s">
        <v>111</v>
      </c>
      <c r="C3968" t="s">
        <v>92</v>
      </c>
      <c r="D3968" s="29">
        <v>45494</v>
      </c>
      <c r="E3968">
        <v>0</v>
      </c>
      <c r="F3968">
        <v>0</v>
      </c>
      <c r="G3968">
        <v>0</v>
      </c>
      <c r="H3968">
        <v>0</v>
      </c>
      <c r="L3968">
        <v>359.309619</v>
      </c>
      <c r="R3968">
        <v>517.65409899999997</v>
      </c>
      <c r="S3968" t="s">
        <v>204</v>
      </c>
      <c r="T3968" s="247">
        <v>45238.333587962959</v>
      </c>
    </row>
    <row r="3969" spans="1:20" x14ac:dyDescent="0.35">
      <c r="A3969" t="s">
        <v>110</v>
      </c>
      <c r="B3969" t="s">
        <v>111</v>
      </c>
      <c r="C3969" t="s">
        <v>92</v>
      </c>
      <c r="D3969" s="29">
        <v>45495</v>
      </c>
      <c r="E3969">
        <v>0</v>
      </c>
      <c r="F3969">
        <v>0</v>
      </c>
      <c r="G3969">
        <v>0</v>
      </c>
      <c r="H3969">
        <v>0</v>
      </c>
      <c r="L3969">
        <v>359.309619</v>
      </c>
      <c r="R3969">
        <v>517.65409899999997</v>
      </c>
      <c r="S3969" t="s">
        <v>204</v>
      </c>
      <c r="T3969" s="247">
        <v>45238.333587962959</v>
      </c>
    </row>
    <row r="3970" spans="1:20" x14ac:dyDescent="0.35">
      <c r="A3970" t="s">
        <v>110</v>
      </c>
      <c r="B3970" t="s">
        <v>111</v>
      </c>
      <c r="C3970" t="s">
        <v>92</v>
      </c>
      <c r="D3970" s="29">
        <v>45496</v>
      </c>
      <c r="E3970">
        <v>0</v>
      </c>
      <c r="F3970">
        <v>0</v>
      </c>
      <c r="G3970">
        <v>0</v>
      </c>
      <c r="H3970">
        <v>0</v>
      </c>
      <c r="L3970">
        <v>359.309619</v>
      </c>
      <c r="R3970">
        <v>517.65409899999997</v>
      </c>
      <c r="S3970" t="s">
        <v>204</v>
      </c>
      <c r="T3970" s="247">
        <v>45238.333587962959</v>
      </c>
    </row>
    <row r="3971" spans="1:20" x14ac:dyDescent="0.35">
      <c r="A3971" t="s">
        <v>110</v>
      </c>
      <c r="B3971" t="s">
        <v>111</v>
      </c>
      <c r="C3971" t="s">
        <v>92</v>
      </c>
      <c r="D3971" s="29">
        <v>45497</v>
      </c>
      <c r="E3971">
        <v>0</v>
      </c>
      <c r="F3971">
        <v>0</v>
      </c>
      <c r="G3971">
        <v>0</v>
      </c>
      <c r="H3971">
        <v>0</v>
      </c>
      <c r="L3971">
        <v>359.309619</v>
      </c>
      <c r="R3971">
        <v>517.65409899999997</v>
      </c>
      <c r="S3971" t="s">
        <v>204</v>
      </c>
      <c r="T3971" s="247">
        <v>45238.333587962959</v>
      </c>
    </row>
    <row r="3972" spans="1:20" x14ac:dyDescent="0.35">
      <c r="A3972" t="s">
        <v>110</v>
      </c>
      <c r="B3972" t="s">
        <v>111</v>
      </c>
      <c r="C3972" t="s">
        <v>92</v>
      </c>
      <c r="D3972" s="29">
        <v>45498</v>
      </c>
      <c r="E3972">
        <v>0</v>
      </c>
      <c r="F3972">
        <v>0</v>
      </c>
      <c r="G3972">
        <v>0</v>
      </c>
      <c r="H3972">
        <v>0</v>
      </c>
      <c r="L3972">
        <v>359.309619</v>
      </c>
      <c r="R3972">
        <v>517.65409899999997</v>
      </c>
      <c r="S3972" t="s">
        <v>204</v>
      </c>
      <c r="T3972" s="247">
        <v>45238.333587962959</v>
      </c>
    </row>
    <row r="3973" spans="1:20" x14ac:dyDescent="0.35">
      <c r="A3973" t="s">
        <v>110</v>
      </c>
      <c r="B3973" t="s">
        <v>111</v>
      </c>
      <c r="C3973" t="s">
        <v>92</v>
      </c>
      <c r="D3973" s="29">
        <v>45499</v>
      </c>
      <c r="E3973">
        <v>0</v>
      </c>
      <c r="F3973">
        <v>0</v>
      </c>
      <c r="G3973">
        <v>0</v>
      </c>
      <c r="H3973">
        <v>0</v>
      </c>
      <c r="L3973">
        <v>359.309619</v>
      </c>
      <c r="R3973">
        <v>517.65409899999997</v>
      </c>
      <c r="S3973" t="s">
        <v>204</v>
      </c>
      <c r="T3973" s="247">
        <v>45238.333587962959</v>
      </c>
    </row>
    <row r="3974" spans="1:20" x14ac:dyDescent="0.35">
      <c r="A3974" t="s">
        <v>110</v>
      </c>
      <c r="B3974" t="s">
        <v>111</v>
      </c>
      <c r="C3974" t="s">
        <v>92</v>
      </c>
      <c r="D3974" s="29">
        <v>45500</v>
      </c>
      <c r="E3974">
        <v>0</v>
      </c>
      <c r="F3974">
        <v>0</v>
      </c>
      <c r="G3974">
        <v>0</v>
      </c>
      <c r="H3974">
        <v>0</v>
      </c>
      <c r="L3974">
        <v>359.309619</v>
      </c>
      <c r="R3974">
        <v>517.65409899999997</v>
      </c>
      <c r="S3974" t="s">
        <v>204</v>
      </c>
      <c r="T3974" s="247">
        <v>45238.333587962959</v>
      </c>
    </row>
    <row r="3975" spans="1:20" x14ac:dyDescent="0.35">
      <c r="A3975" t="s">
        <v>110</v>
      </c>
      <c r="B3975" t="s">
        <v>111</v>
      </c>
      <c r="C3975" t="s">
        <v>92</v>
      </c>
      <c r="D3975" s="29">
        <v>45501</v>
      </c>
      <c r="E3975">
        <v>0</v>
      </c>
      <c r="F3975">
        <v>0</v>
      </c>
      <c r="G3975">
        <v>0</v>
      </c>
      <c r="H3975">
        <v>0</v>
      </c>
      <c r="L3975">
        <v>359.309619</v>
      </c>
      <c r="R3975">
        <v>517.65409899999997</v>
      </c>
      <c r="S3975" t="s">
        <v>204</v>
      </c>
      <c r="T3975" s="247">
        <v>45238.333587962959</v>
      </c>
    </row>
    <row r="3976" spans="1:20" x14ac:dyDescent="0.35">
      <c r="A3976" t="s">
        <v>110</v>
      </c>
      <c r="B3976" t="s">
        <v>111</v>
      </c>
      <c r="C3976" t="s">
        <v>92</v>
      </c>
      <c r="D3976" s="29">
        <v>45502</v>
      </c>
      <c r="E3976">
        <v>0</v>
      </c>
      <c r="F3976">
        <v>0</v>
      </c>
      <c r="G3976">
        <v>0</v>
      </c>
      <c r="H3976">
        <v>0</v>
      </c>
      <c r="L3976">
        <v>359.309619</v>
      </c>
      <c r="R3976">
        <v>517.65409899999997</v>
      </c>
      <c r="S3976" t="s">
        <v>204</v>
      </c>
      <c r="T3976" s="247">
        <v>45238.333587962959</v>
      </c>
    </row>
    <row r="3977" spans="1:20" x14ac:dyDescent="0.35">
      <c r="A3977" t="s">
        <v>110</v>
      </c>
      <c r="B3977" t="s">
        <v>111</v>
      </c>
      <c r="C3977" t="s">
        <v>92</v>
      </c>
      <c r="D3977" s="29">
        <v>45503</v>
      </c>
      <c r="E3977">
        <v>0</v>
      </c>
      <c r="F3977">
        <v>0</v>
      </c>
      <c r="G3977">
        <v>0</v>
      </c>
      <c r="H3977">
        <v>0</v>
      </c>
      <c r="L3977">
        <v>359.309619</v>
      </c>
      <c r="R3977">
        <v>517.65409899999997</v>
      </c>
      <c r="S3977" t="s">
        <v>204</v>
      </c>
      <c r="T3977" s="247">
        <v>45238.333587962959</v>
      </c>
    </row>
    <row r="3978" spans="1:20" x14ac:dyDescent="0.35">
      <c r="A3978" t="s">
        <v>110</v>
      </c>
      <c r="B3978" t="s">
        <v>111</v>
      </c>
      <c r="C3978" t="s">
        <v>92</v>
      </c>
      <c r="D3978" s="29">
        <v>45504</v>
      </c>
      <c r="E3978">
        <v>0</v>
      </c>
      <c r="F3978">
        <v>0</v>
      </c>
      <c r="G3978">
        <v>0</v>
      </c>
      <c r="H3978">
        <v>0</v>
      </c>
      <c r="L3978">
        <v>359.309619</v>
      </c>
      <c r="R3978">
        <v>517.65409899999997</v>
      </c>
      <c r="S3978" t="s">
        <v>204</v>
      </c>
      <c r="T3978" s="247">
        <v>45238.333587962959</v>
      </c>
    </row>
    <row r="3979" spans="1:20" x14ac:dyDescent="0.35">
      <c r="A3979" t="s">
        <v>110</v>
      </c>
      <c r="B3979" t="s">
        <v>111</v>
      </c>
      <c r="C3979" t="s">
        <v>92</v>
      </c>
      <c r="D3979" s="29">
        <v>45505</v>
      </c>
      <c r="E3979">
        <v>0</v>
      </c>
      <c r="F3979">
        <v>0</v>
      </c>
      <c r="G3979">
        <v>0</v>
      </c>
      <c r="H3979">
        <v>0</v>
      </c>
      <c r="L3979">
        <v>359.309619</v>
      </c>
      <c r="R3979">
        <v>517.65409899999997</v>
      </c>
      <c r="S3979" t="s">
        <v>204</v>
      </c>
      <c r="T3979" s="247">
        <v>45238.333587962959</v>
      </c>
    </row>
    <row r="3980" spans="1:20" x14ac:dyDescent="0.35">
      <c r="A3980" t="s">
        <v>110</v>
      </c>
      <c r="B3980" t="s">
        <v>111</v>
      </c>
      <c r="C3980" t="s">
        <v>92</v>
      </c>
      <c r="D3980" s="29">
        <v>45506</v>
      </c>
      <c r="E3980">
        <v>0</v>
      </c>
      <c r="F3980">
        <v>0</v>
      </c>
      <c r="G3980">
        <v>0</v>
      </c>
      <c r="H3980">
        <v>0</v>
      </c>
      <c r="L3980">
        <v>359.309619</v>
      </c>
      <c r="R3980">
        <v>517.65409899999997</v>
      </c>
      <c r="S3980" t="s">
        <v>204</v>
      </c>
      <c r="T3980" s="247">
        <v>45238.333587962959</v>
      </c>
    </row>
    <row r="3981" spans="1:20" x14ac:dyDescent="0.35">
      <c r="A3981" t="s">
        <v>110</v>
      </c>
      <c r="B3981" t="s">
        <v>111</v>
      </c>
      <c r="C3981" t="s">
        <v>92</v>
      </c>
      <c r="D3981" s="29">
        <v>45507</v>
      </c>
      <c r="E3981">
        <v>0</v>
      </c>
      <c r="F3981">
        <v>0</v>
      </c>
      <c r="G3981">
        <v>0</v>
      </c>
      <c r="H3981">
        <v>0</v>
      </c>
      <c r="L3981">
        <v>359.309619</v>
      </c>
      <c r="R3981">
        <v>517.65409899999997</v>
      </c>
      <c r="S3981" t="s">
        <v>204</v>
      </c>
      <c r="T3981" s="247">
        <v>45238.333587962959</v>
      </c>
    </row>
    <row r="3982" spans="1:20" x14ac:dyDescent="0.35">
      <c r="A3982" t="s">
        <v>110</v>
      </c>
      <c r="B3982" t="s">
        <v>111</v>
      </c>
      <c r="C3982" t="s">
        <v>92</v>
      </c>
      <c r="D3982" s="29">
        <v>45508</v>
      </c>
      <c r="E3982">
        <v>0</v>
      </c>
      <c r="F3982">
        <v>0</v>
      </c>
      <c r="G3982">
        <v>0</v>
      </c>
      <c r="H3982">
        <v>0</v>
      </c>
      <c r="L3982">
        <v>359.309619</v>
      </c>
      <c r="R3982">
        <v>517.65409899999997</v>
      </c>
      <c r="S3982" t="s">
        <v>204</v>
      </c>
      <c r="T3982" s="247">
        <v>45238.333587962959</v>
      </c>
    </row>
    <row r="3983" spans="1:20" x14ac:dyDescent="0.35">
      <c r="A3983" t="s">
        <v>110</v>
      </c>
      <c r="B3983" t="s">
        <v>111</v>
      </c>
      <c r="C3983" t="s">
        <v>92</v>
      </c>
      <c r="D3983" s="29">
        <v>45509</v>
      </c>
      <c r="E3983">
        <v>0</v>
      </c>
      <c r="F3983">
        <v>0</v>
      </c>
      <c r="G3983">
        <v>0</v>
      </c>
      <c r="H3983">
        <v>0</v>
      </c>
      <c r="L3983">
        <v>359.309619</v>
      </c>
      <c r="R3983">
        <v>517.65409899999997</v>
      </c>
      <c r="S3983" t="s">
        <v>204</v>
      </c>
      <c r="T3983" s="247">
        <v>45238.333587962959</v>
      </c>
    </row>
    <row r="3984" spans="1:20" x14ac:dyDescent="0.35">
      <c r="A3984" t="s">
        <v>110</v>
      </c>
      <c r="B3984" t="s">
        <v>111</v>
      </c>
      <c r="C3984" t="s">
        <v>92</v>
      </c>
      <c r="D3984" s="29">
        <v>45510</v>
      </c>
      <c r="E3984">
        <v>0</v>
      </c>
      <c r="F3984">
        <v>0</v>
      </c>
      <c r="G3984">
        <v>0</v>
      </c>
      <c r="H3984">
        <v>0</v>
      </c>
      <c r="L3984">
        <v>359.309619</v>
      </c>
      <c r="R3984">
        <v>517.65409899999997</v>
      </c>
      <c r="S3984" t="s">
        <v>204</v>
      </c>
      <c r="T3984" s="247">
        <v>45238.333587962959</v>
      </c>
    </row>
    <row r="3985" spans="1:20" x14ac:dyDescent="0.35">
      <c r="A3985" t="s">
        <v>110</v>
      </c>
      <c r="B3985" t="s">
        <v>111</v>
      </c>
      <c r="C3985" t="s">
        <v>92</v>
      </c>
      <c r="D3985" s="29">
        <v>45511</v>
      </c>
      <c r="E3985">
        <v>0</v>
      </c>
      <c r="F3985">
        <v>0</v>
      </c>
      <c r="G3985">
        <v>0</v>
      </c>
      <c r="H3985">
        <v>0</v>
      </c>
      <c r="L3985">
        <v>359.309619</v>
      </c>
      <c r="R3985">
        <v>517.65409899999997</v>
      </c>
      <c r="S3985" t="s">
        <v>204</v>
      </c>
      <c r="T3985" s="247">
        <v>45238.333587962959</v>
      </c>
    </row>
    <row r="3986" spans="1:20" x14ac:dyDescent="0.35">
      <c r="A3986" t="s">
        <v>110</v>
      </c>
      <c r="B3986" t="s">
        <v>111</v>
      </c>
      <c r="C3986" t="s">
        <v>92</v>
      </c>
      <c r="D3986" s="29">
        <v>45512</v>
      </c>
      <c r="E3986">
        <v>0</v>
      </c>
      <c r="F3986">
        <v>0</v>
      </c>
      <c r="G3986">
        <v>0</v>
      </c>
      <c r="H3986">
        <v>0</v>
      </c>
      <c r="L3986">
        <v>359.309619</v>
      </c>
      <c r="R3986">
        <v>517.65409899999997</v>
      </c>
      <c r="S3986" t="s">
        <v>204</v>
      </c>
      <c r="T3986" s="247">
        <v>45238.333587962959</v>
      </c>
    </row>
    <row r="3987" spans="1:20" x14ac:dyDescent="0.35">
      <c r="A3987" t="s">
        <v>110</v>
      </c>
      <c r="B3987" t="s">
        <v>111</v>
      </c>
      <c r="C3987" t="s">
        <v>92</v>
      </c>
      <c r="D3987" s="29">
        <v>45513</v>
      </c>
      <c r="E3987">
        <v>0</v>
      </c>
      <c r="F3987">
        <v>0</v>
      </c>
      <c r="G3987">
        <v>0</v>
      </c>
      <c r="H3987">
        <v>0</v>
      </c>
      <c r="L3987">
        <v>359.309619</v>
      </c>
      <c r="R3987">
        <v>517.65409899999997</v>
      </c>
      <c r="S3987" t="s">
        <v>204</v>
      </c>
      <c r="T3987" s="247">
        <v>45238.333587962959</v>
      </c>
    </row>
    <row r="3988" spans="1:20" x14ac:dyDescent="0.35">
      <c r="A3988" t="s">
        <v>110</v>
      </c>
      <c r="B3988" t="s">
        <v>111</v>
      </c>
      <c r="C3988" t="s">
        <v>92</v>
      </c>
      <c r="D3988" s="29">
        <v>45514</v>
      </c>
      <c r="E3988">
        <v>0</v>
      </c>
      <c r="F3988">
        <v>0</v>
      </c>
      <c r="G3988">
        <v>0</v>
      </c>
      <c r="H3988">
        <v>0</v>
      </c>
      <c r="L3988">
        <v>359.309619</v>
      </c>
      <c r="R3988">
        <v>517.65409899999997</v>
      </c>
      <c r="S3988" t="s">
        <v>204</v>
      </c>
      <c r="T3988" s="247">
        <v>45238.333587962959</v>
      </c>
    </row>
    <row r="3989" spans="1:20" x14ac:dyDescent="0.35">
      <c r="A3989" t="s">
        <v>110</v>
      </c>
      <c r="B3989" t="s">
        <v>111</v>
      </c>
      <c r="C3989" t="s">
        <v>92</v>
      </c>
      <c r="D3989" s="29">
        <v>45515</v>
      </c>
      <c r="E3989">
        <v>0</v>
      </c>
      <c r="F3989">
        <v>0</v>
      </c>
      <c r="G3989">
        <v>0</v>
      </c>
      <c r="H3989">
        <v>0</v>
      </c>
      <c r="L3989">
        <v>359.309619</v>
      </c>
      <c r="R3989">
        <v>517.65409899999997</v>
      </c>
      <c r="S3989" t="s">
        <v>204</v>
      </c>
      <c r="T3989" s="247">
        <v>45238.333587962959</v>
      </c>
    </row>
    <row r="3990" spans="1:20" x14ac:dyDescent="0.35">
      <c r="A3990" t="s">
        <v>110</v>
      </c>
      <c r="B3990" t="s">
        <v>111</v>
      </c>
      <c r="C3990" t="s">
        <v>92</v>
      </c>
      <c r="D3990" s="29">
        <v>45516</v>
      </c>
      <c r="E3990">
        <v>0</v>
      </c>
      <c r="F3990">
        <v>0</v>
      </c>
      <c r="G3990">
        <v>0</v>
      </c>
      <c r="H3990">
        <v>0</v>
      </c>
      <c r="L3990">
        <v>359.309619</v>
      </c>
      <c r="R3990">
        <v>517.65409899999997</v>
      </c>
      <c r="S3990" t="s">
        <v>204</v>
      </c>
      <c r="T3990" s="247">
        <v>45238.333587962959</v>
      </c>
    </row>
    <row r="3991" spans="1:20" x14ac:dyDescent="0.35">
      <c r="A3991" t="s">
        <v>110</v>
      </c>
      <c r="B3991" t="s">
        <v>111</v>
      </c>
      <c r="C3991" t="s">
        <v>92</v>
      </c>
      <c r="D3991" s="29">
        <v>45517</v>
      </c>
      <c r="E3991">
        <v>0</v>
      </c>
      <c r="F3991">
        <v>0</v>
      </c>
      <c r="G3991">
        <v>0</v>
      </c>
      <c r="H3991">
        <v>0</v>
      </c>
      <c r="L3991">
        <v>359.309619</v>
      </c>
      <c r="R3991">
        <v>517.65409899999997</v>
      </c>
      <c r="S3991" t="s">
        <v>204</v>
      </c>
      <c r="T3991" s="247">
        <v>45238.333587962959</v>
      </c>
    </row>
    <row r="3992" spans="1:20" x14ac:dyDescent="0.35">
      <c r="A3992" t="s">
        <v>110</v>
      </c>
      <c r="B3992" t="s">
        <v>111</v>
      </c>
      <c r="C3992" t="s">
        <v>92</v>
      </c>
      <c r="D3992" s="29">
        <v>45518</v>
      </c>
      <c r="E3992">
        <v>0</v>
      </c>
      <c r="F3992">
        <v>0</v>
      </c>
      <c r="G3992">
        <v>0</v>
      </c>
      <c r="H3992">
        <v>0</v>
      </c>
      <c r="L3992">
        <v>359.309619</v>
      </c>
      <c r="R3992">
        <v>517.65409899999997</v>
      </c>
      <c r="S3992" t="s">
        <v>204</v>
      </c>
      <c r="T3992" s="247">
        <v>45238.333587962959</v>
      </c>
    </row>
    <row r="3993" spans="1:20" x14ac:dyDescent="0.35">
      <c r="A3993" t="s">
        <v>110</v>
      </c>
      <c r="B3993" t="s">
        <v>111</v>
      </c>
      <c r="C3993" t="s">
        <v>92</v>
      </c>
      <c r="D3993" s="29">
        <v>45519</v>
      </c>
      <c r="E3993">
        <v>0</v>
      </c>
      <c r="F3993">
        <v>0</v>
      </c>
      <c r="G3993">
        <v>0</v>
      </c>
      <c r="H3993">
        <v>0</v>
      </c>
      <c r="L3993">
        <v>359.309619</v>
      </c>
      <c r="R3993">
        <v>517.65409899999997</v>
      </c>
      <c r="S3993" t="s">
        <v>204</v>
      </c>
      <c r="T3993" s="247">
        <v>45238.333587962959</v>
      </c>
    </row>
    <row r="3994" spans="1:20" x14ac:dyDescent="0.35">
      <c r="A3994" t="s">
        <v>110</v>
      </c>
      <c r="B3994" t="s">
        <v>111</v>
      </c>
      <c r="C3994" t="s">
        <v>92</v>
      </c>
      <c r="D3994" s="29">
        <v>45520</v>
      </c>
      <c r="E3994">
        <v>0</v>
      </c>
      <c r="F3994">
        <v>0</v>
      </c>
      <c r="G3994">
        <v>0</v>
      </c>
      <c r="H3994">
        <v>0</v>
      </c>
      <c r="L3994">
        <v>359.309619</v>
      </c>
      <c r="R3994">
        <v>517.65409899999997</v>
      </c>
      <c r="S3994" t="s">
        <v>204</v>
      </c>
      <c r="T3994" s="247">
        <v>45238.333587962959</v>
      </c>
    </row>
    <row r="3995" spans="1:20" x14ac:dyDescent="0.35">
      <c r="A3995" t="s">
        <v>110</v>
      </c>
      <c r="B3995" t="s">
        <v>111</v>
      </c>
      <c r="C3995" t="s">
        <v>92</v>
      </c>
      <c r="D3995" s="29">
        <v>45521</v>
      </c>
      <c r="E3995">
        <v>0</v>
      </c>
      <c r="F3995">
        <v>0</v>
      </c>
      <c r="G3995">
        <v>0</v>
      </c>
      <c r="H3995">
        <v>0</v>
      </c>
      <c r="L3995">
        <v>359.309619</v>
      </c>
      <c r="R3995">
        <v>517.65409899999997</v>
      </c>
      <c r="S3995" t="s">
        <v>204</v>
      </c>
      <c r="T3995" s="247">
        <v>45238.333587962959</v>
      </c>
    </row>
    <row r="3996" spans="1:20" x14ac:dyDescent="0.35">
      <c r="A3996" t="s">
        <v>110</v>
      </c>
      <c r="B3996" t="s">
        <v>111</v>
      </c>
      <c r="C3996" t="s">
        <v>92</v>
      </c>
      <c r="D3996" s="29">
        <v>45522</v>
      </c>
      <c r="E3996">
        <v>0</v>
      </c>
      <c r="F3996">
        <v>0</v>
      </c>
      <c r="G3996">
        <v>0</v>
      </c>
      <c r="H3996">
        <v>0</v>
      </c>
      <c r="L3996">
        <v>359.309619</v>
      </c>
      <c r="R3996">
        <v>517.65409899999997</v>
      </c>
      <c r="S3996" t="s">
        <v>204</v>
      </c>
      <c r="T3996" s="247">
        <v>45238.333587962959</v>
      </c>
    </row>
    <row r="3997" spans="1:20" x14ac:dyDescent="0.35">
      <c r="A3997" t="s">
        <v>110</v>
      </c>
      <c r="B3997" t="s">
        <v>111</v>
      </c>
      <c r="C3997" t="s">
        <v>92</v>
      </c>
      <c r="D3997" s="29">
        <v>45523</v>
      </c>
      <c r="E3997">
        <v>0.499</v>
      </c>
      <c r="F3997">
        <v>0</v>
      </c>
      <c r="G3997">
        <v>0.65229999999999999</v>
      </c>
      <c r="H3997">
        <v>-4.4999999999999997E-3</v>
      </c>
      <c r="J3997">
        <v>180</v>
      </c>
      <c r="K3997">
        <v>520</v>
      </c>
      <c r="L3997">
        <v>359.309619</v>
      </c>
      <c r="R3997">
        <v>517.65409899999997</v>
      </c>
      <c r="S3997" t="s">
        <v>204</v>
      </c>
      <c r="T3997" s="247">
        <v>45336.333796296298</v>
      </c>
    </row>
    <row r="3998" spans="1:20" x14ac:dyDescent="0.35">
      <c r="A3998" t="s">
        <v>110</v>
      </c>
      <c r="B3998" t="s">
        <v>111</v>
      </c>
      <c r="C3998" t="s">
        <v>92</v>
      </c>
      <c r="D3998" s="29">
        <v>45524</v>
      </c>
      <c r="E3998">
        <v>0.499</v>
      </c>
      <c r="F3998">
        <v>0</v>
      </c>
      <c r="G3998">
        <v>0.65229999999999999</v>
      </c>
      <c r="H3998">
        <v>-4.4999999999999997E-3</v>
      </c>
      <c r="J3998">
        <v>180</v>
      </c>
      <c r="K3998">
        <v>520</v>
      </c>
      <c r="L3998">
        <v>359.309619</v>
      </c>
      <c r="R3998">
        <v>517.65409899999997</v>
      </c>
      <c r="S3998" t="s">
        <v>204</v>
      </c>
      <c r="T3998" s="247">
        <v>45336.333796296298</v>
      </c>
    </row>
    <row r="3999" spans="1:20" x14ac:dyDescent="0.35">
      <c r="A3999" t="s">
        <v>110</v>
      </c>
      <c r="B3999" t="s">
        <v>111</v>
      </c>
      <c r="C3999" t="s">
        <v>92</v>
      </c>
      <c r="D3999" s="29">
        <v>45525</v>
      </c>
      <c r="E3999">
        <v>0.499</v>
      </c>
      <c r="F3999">
        <v>0</v>
      </c>
      <c r="G3999">
        <v>0.65229999999999999</v>
      </c>
      <c r="H3999">
        <v>-4.4999999999999997E-3</v>
      </c>
      <c r="J3999">
        <v>180</v>
      </c>
      <c r="K3999">
        <v>520</v>
      </c>
      <c r="L3999">
        <v>359.309619</v>
      </c>
      <c r="R3999">
        <v>517.65409899999997</v>
      </c>
      <c r="S3999" t="s">
        <v>204</v>
      </c>
      <c r="T3999" s="247">
        <v>45336.333796296298</v>
      </c>
    </row>
    <row r="4000" spans="1:20" x14ac:dyDescent="0.35">
      <c r="A4000" t="s">
        <v>110</v>
      </c>
      <c r="B4000" t="s">
        <v>111</v>
      </c>
      <c r="C4000" t="s">
        <v>92</v>
      </c>
      <c r="D4000" s="29">
        <v>45526</v>
      </c>
      <c r="E4000">
        <v>0.499</v>
      </c>
      <c r="F4000">
        <v>0</v>
      </c>
      <c r="G4000">
        <v>0.65229999999999999</v>
      </c>
      <c r="H4000">
        <v>-4.4999999999999997E-3</v>
      </c>
      <c r="J4000">
        <v>180</v>
      </c>
      <c r="K4000">
        <v>520</v>
      </c>
      <c r="L4000">
        <v>359.309619</v>
      </c>
      <c r="R4000">
        <v>517.65409899999997</v>
      </c>
      <c r="S4000" t="s">
        <v>204</v>
      </c>
      <c r="T4000" s="247">
        <v>45336.333796296298</v>
      </c>
    </row>
    <row r="4001" spans="1:20" x14ac:dyDescent="0.35">
      <c r="A4001" t="s">
        <v>110</v>
      </c>
      <c r="B4001" t="s">
        <v>111</v>
      </c>
      <c r="C4001" t="s">
        <v>92</v>
      </c>
      <c r="D4001" s="29">
        <v>45527</v>
      </c>
      <c r="E4001">
        <v>0.499</v>
      </c>
      <c r="F4001">
        <v>0</v>
      </c>
      <c r="G4001">
        <v>0.65229999999999999</v>
      </c>
      <c r="H4001">
        <v>-4.4999999999999997E-3</v>
      </c>
      <c r="J4001">
        <v>180</v>
      </c>
      <c r="K4001">
        <v>520</v>
      </c>
      <c r="L4001">
        <v>359.309619</v>
      </c>
      <c r="R4001">
        <v>517.65409899999997</v>
      </c>
      <c r="S4001" t="s">
        <v>204</v>
      </c>
      <c r="T4001" s="247">
        <v>45336.333796296298</v>
      </c>
    </row>
    <row r="4002" spans="1:20" x14ac:dyDescent="0.35">
      <c r="A4002" t="s">
        <v>110</v>
      </c>
      <c r="B4002" t="s">
        <v>111</v>
      </c>
      <c r="C4002" t="s">
        <v>92</v>
      </c>
      <c r="D4002" s="29">
        <v>45528</v>
      </c>
      <c r="E4002">
        <v>0</v>
      </c>
      <c r="F4002">
        <v>0</v>
      </c>
      <c r="G4002">
        <v>0</v>
      </c>
      <c r="H4002">
        <v>0</v>
      </c>
      <c r="L4002">
        <v>359.309619</v>
      </c>
      <c r="R4002">
        <v>517.65409899999997</v>
      </c>
      <c r="S4002" t="s">
        <v>204</v>
      </c>
      <c r="T4002" s="247">
        <v>45238.333599537036</v>
      </c>
    </row>
    <row r="4003" spans="1:20" x14ac:dyDescent="0.35">
      <c r="A4003" t="s">
        <v>110</v>
      </c>
      <c r="B4003" t="s">
        <v>111</v>
      </c>
      <c r="C4003" t="s">
        <v>92</v>
      </c>
      <c r="D4003" s="29">
        <v>45529</v>
      </c>
      <c r="E4003">
        <v>0</v>
      </c>
      <c r="F4003">
        <v>0</v>
      </c>
      <c r="G4003">
        <v>0</v>
      </c>
      <c r="H4003">
        <v>0</v>
      </c>
      <c r="L4003">
        <v>359.309619</v>
      </c>
      <c r="R4003">
        <v>517.65409899999997</v>
      </c>
      <c r="S4003" t="s">
        <v>204</v>
      </c>
      <c r="T4003" s="247">
        <v>45238.333599537036</v>
      </c>
    </row>
    <row r="4004" spans="1:20" x14ac:dyDescent="0.35">
      <c r="A4004" t="s">
        <v>110</v>
      </c>
      <c r="B4004" t="s">
        <v>111</v>
      </c>
      <c r="C4004" t="s">
        <v>92</v>
      </c>
      <c r="D4004" s="29">
        <v>45530</v>
      </c>
      <c r="E4004">
        <v>0.499</v>
      </c>
      <c r="F4004">
        <v>0</v>
      </c>
      <c r="G4004">
        <v>0.65229999999999999</v>
      </c>
      <c r="H4004">
        <v>-4.4999999999999997E-3</v>
      </c>
      <c r="J4004">
        <v>180</v>
      </c>
      <c r="K4004">
        <v>520</v>
      </c>
      <c r="L4004">
        <v>359.309619</v>
      </c>
      <c r="R4004">
        <v>517.65409899999997</v>
      </c>
      <c r="S4004" t="s">
        <v>204</v>
      </c>
      <c r="T4004" s="247">
        <v>45336.333796296298</v>
      </c>
    </row>
    <row r="4005" spans="1:20" x14ac:dyDescent="0.35">
      <c r="A4005" t="s">
        <v>110</v>
      </c>
      <c r="B4005" t="s">
        <v>111</v>
      </c>
      <c r="C4005" t="s">
        <v>92</v>
      </c>
      <c r="D4005" s="29">
        <v>45531</v>
      </c>
      <c r="E4005">
        <v>0.499</v>
      </c>
      <c r="F4005">
        <v>0</v>
      </c>
      <c r="G4005">
        <v>0.65229999999999999</v>
      </c>
      <c r="H4005">
        <v>-4.4999999999999997E-3</v>
      </c>
      <c r="J4005">
        <v>180</v>
      </c>
      <c r="K4005">
        <v>520</v>
      </c>
      <c r="L4005">
        <v>359.309619</v>
      </c>
      <c r="R4005">
        <v>517.65409899999997</v>
      </c>
      <c r="S4005" t="s">
        <v>204</v>
      </c>
      <c r="T4005" s="247">
        <v>45336.333796296298</v>
      </c>
    </row>
    <row r="4006" spans="1:20" x14ac:dyDescent="0.35">
      <c r="A4006" t="s">
        <v>110</v>
      </c>
      <c r="B4006" t="s">
        <v>111</v>
      </c>
      <c r="C4006" t="s">
        <v>92</v>
      </c>
      <c r="D4006" s="29">
        <v>45532</v>
      </c>
      <c r="E4006">
        <v>0.499</v>
      </c>
      <c r="F4006">
        <v>0</v>
      </c>
      <c r="G4006">
        <v>0.65229999999999999</v>
      </c>
      <c r="H4006">
        <v>-4.4999999999999997E-3</v>
      </c>
      <c r="J4006">
        <v>180</v>
      </c>
      <c r="K4006">
        <v>520</v>
      </c>
      <c r="L4006">
        <v>359.309619</v>
      </c>
      <c r="R4006">
        <v>517.65409899999997</v>
      </c>
      <c r="S4006" t="s">
        <v>204</v>
      </c>
      <c r="T4006" s="247">
        <v>45336.333796296298</v>
      </c>
    </row>
    <row r="4007" spans="1:20" x14ac:dyDescent="0.35">
      <c r="A4007" t="s">
        <v>110</v>
      </c>
      <c r="B4007" t="s">
        <v>111</v>
      </c>
      <c r="C4007" t="s">
        <v>92</v>
      </c>
      <c r="D4007" s="29">
        <v>45533</v>
      </c>
      <c r="E4007">
        <v>0.499</v>
      </c>
      <c r="F4007">
        <v>0</v>
      </c>
      <c r="G4007">
        <v>0.65229999999999999</v>
      </c>
      <c r="H4007">
        <v>-4.4999999999999997E-3</v>
      </c>
      <c r="J4007">
        <v>180</v>
      </c>
      <c r="K4007">
        <v>520</v>
      </c>
      <c r="L4007">
        <v>359.309619</v>
      </c>
      <c r="R4007">
        <v>517.65409899999997</v>
      </c>
      <c r="S4007" t="s">
        <v>204</v>
      </c>
      <c r="T4007" s="247">
        <v>45336.333796296298</v>
      </c>
    </row>
    <row r="4008" spans="1:20" x14ac:dyDescent="0.35">
      <c r="A4008" t="s">
        <v>110</v>
      </c>
      <c r="B4008" t="s">
        <v>111</v>
      </c>
      <c r="C4008" t="s">
        <v>92</v>
      </c>
      <c r="D4008" s="29">
        <v>45534</v>
      </c>
      <c r="E4008">
        <v>0.499</v>
      </c>
      <c r="F4008">
        <v>0</v>
      </c>
      <c r="G4008">
        <v>0.65229999999999999</v>
      </c>
      <c r="H4008">
        <v>-4.4999999999999997E-3</v>
      </c>
      <c r="J4008">
        <v>180</v>
      </c>
      <c r="K4008">
        <v>520</v>
      </c>
      <c r="L4008">
        <v>359.309619</v>
      </c>
      <c r="R4008">
        <v>517.65409899999997</v>
      </c>
      <c r="S4008" t="s">
        <v>204</v>
      </c>
      <c r="T4008" s="247">
        <v>45336.333784722221</v>
      </c>
    </row>
    <row r="4009" spans="1:20" x14ac:dyDescent="0.35">
      <c r="A4009" t="s">
        <v>110</v>
      </c>
      <c r="B4009" t="s">
        <v>111</v>
      </c>
      <c r="C4009" t="s">
        <v>92</v>
      </c>
      <c r="D4009" s="29">
        <v>45535</v>
      </c>
      <c r="E4009">
        <v>0</v>
      </c>
      <c r="F4009">
        <v>0</v>
      </c>
      <c r="G4009">
        <v>0</v>
      </c>
      <c r="H4009">
        <v>0</v>
      </c>
      <c r="L4009">
        <v>359.309619</v>
      </c>
      <c r="R4009">
        <v>517.65409899999997</v>
      </c>
      <c r="S4009" t="s">
        <v>204</v>
      </c>
      <c r="T4009" s="247">
        <v>45238.333599537036</v>
      </c>
    </row>
    <row r="4010" spans="1:20" x14ac:dyDescent="0.35">
      <c r="A4010" t="s">
        <v>110</v>
      </c>
      <c r="B4010" t="s">
        <v>111</v>
      </c>
      <c r="C4010" t="s">
        <v>92</v>
      </c>
      <c r="D4010" s="29">
        <v>45536</v>
      </c>
      <c r="E4010">
        <v>0</v>
      </c>
      <c r="F4010">
        <v>0</v>
      </c>
      <c r="G4010">
        <v>0</v>
      </c>
      <c r="H4010">
        <v>0</v>
      </c>
      <c r="L4010">
        <v>359.309619</v>
      </c>
      <c r="R4010">
        <v>517.65409899999997</v>
      </c>
      <c r="S4010" t="s">
        <v>204</v>
      </c>
      <c r="T4010" s="247">
        <v>45238.333599537036</v>
      </c>
    </row>
    <row r="4011" spans="1:20" x14ac:dyDescent="0.35">
      <c r="A4011" t="s">
        <v>110</v>
      </c>
      <c r="B4011" t="s">
        <v>111</v>
      </c>
      <c r="C4011" t="s">
        <v>92</v>
      </c>
      <c r="D4011" s="29">
        <v>45537</v>
      </c>
      <c r="E4011">
        <v>0.499</v>
      </c>
      <c r="F4011">
        <v>0</v>
      </c>
      <c r="G4011">
        <v>0.65229999999999999</v>
      </c>
      <c r="H4011">
        <v>-4.4999999999999997E-3</v>
      </c>
      <c r="J4011">
        <v>180</v>
      </c>
      <c r="K4011">
        <v>520</v>
      </c>
      <c r="L4011">
        <v>359.309619</v>
      </c>
      <c r="R4011">
        <v>517.65409899999997</v>
      </c>
      <c r="S4011" t="s">
        <v>204</v>
      </c>
      <c r="T4011" s="247">
        <v>45339.333460648151</v>
      </c>
    </row>
    <row r="4012" spans="1:20" x14ac:dyDescent="0.35">
      <c r="A4012" t="s">
        <v>110</v>
      </c>
      <c r="B4012" t="s">
        <v>111</v>
      </c>
      <c r="C4012" t="s">
        <v>92</v>
      </c>
      <c r="D4012" s="29">
        <v>45538</v>
      </c>
      <c r="E4012">
        <v>0.499</v>
      </c>
      <c r="F4012">
        <v>0</v>
      </c>
      <c r="G4012">
        <v>0.65229999999999999</v>
      </c>
      <c r="H4012">
        <v>-4.4999999999999997E-3</v>
      </c>
      <c r="J4012">
        <v>180</v>
      </c>
      <c r="K4012">
        <v>520</v>
      </c>
      <c r="L4012">
        <v>359.309619</v>
      </c>
      <c r="R4012">
        <v>517.65409899999997</v>
      </c>
      <c r="S4012" t="s">
        <v>204</v>
      </c>
      <c r="T4012" s="247">
        <v>45339.333460648151</v>
      </c>
    </row>
    <row r="4013" spans="1:20" x14ac:dyDescent="0.35">
      <c r="A4013" t="s">
        <v>110</v>
      </c>
      <c r="B4013" t="s">
        <v>111</v>
      </c>
      <c r="C4013" t="s">
        <v>92</v>
      </c>
      <c r="D4013" s="29">
        <v>45539</v>
      </c>
      <c r="E4013">
        <v>0.499</v>
      </c>
      <c r="F4013">
        <v>0</v>
      </c>
      <c r="G4013">
        <v>0.65229999999999999</v>
      </c>
      <c r="H4013">
        <v>-4.4999999999999997E-3</v>
      </c>
      <c r="J4013">
        <v>180</v>
      </c>
      <c r="K4013">
        <v>520</v>
      </c>
      <c r="L4013">
        <v>359.309619</v>
      </c>
      <c r="R4013">
        <v>517.65409899999997</v>
      </c>
      <c r="S4013" t="s">
        <v>204</v>
      </c>
      <c r="T4013" s="247">
        <v>45339.333460648151</v>
      </c>
    </row>
    <row r="4014" spans="1:20" x14ac:dyDescent="0.35">
      <c r="A4014" t="s">
        <v>110</v>
      </c>
      <c r="B4014" t="s">
        <v>111</v>
      </c>
      <c r="C4014" t="s">
        <v>92</v>
      </c>
      <c r="D4014" s="29">
        <v>45540</v>
      </c>
      <c r="E4014">
        <v>0.499</v>
      </c>
      <c r="F4014">
        <v>0</v>
      </c>
      <c r="G4014">
        <v>0.65229999999999999</v>
      </c>
      <c r="H4014">
        <v>-4.4999999999999997E-3</v>
      </c>
      <c r="J4014">
        <v>180</v>
      </c>
      <c r="K4014">
        <v>520</v>
      </c>
      <c r="L4014">
        <v>359.309619</v>
      </c>
      <c r="R4014">
        <v>517.65409899999997</v>
      </c>
      <c r="S4014" t="s">
        <v>204</v>
      </c>
      <c r="T4014" s="247">
        <v>45339.333460648151</v>
      </c>
    </row>
    <row r="4015" spans="1:20" x14ac:dyDescent="0.35">
      <c r="A4015" t="s">
        <v>110</v>
      </c>
      <c r="B4015" t="s">
        <v>111</v>
      </c>
      <c r="C4015" t="s">
        <v>92</v>
      </c>
      <c r="D4015" s="29">
        <v>45541</v>
      </c>
      <c r="E4015">
        <v>0.499</v>
      </c>
      <c r="F4015">
        <v>0</v>
      </c>
      <c r="G4015">
        <v>0.65229999999999999</v>
      </c>
      <c r="H4015">
        <v>-4.4999999999999997E-3</v>
      </c>
      <c r="J4015">
        <v>180</v>
      </c>
      <c r="K4015">
        <v>520</v>
      </c>
      <c r="L4015">
        <v>359.309619</v>
      </c>
      <c r="R4015">
        <v>517.65409899999997</v>
      </c>
      <c r="S4015" t="s">
        <v>204</v>
      </c>
      <c r="T4015" s="247">
        <v>45339.333460648151</v>
      </c>
    </row>
    <row r="4016" spans="1:20" x14ac:dyDescent="0.35">
      <c r="A4016" t="s">
        <v>110</v>
      </c>
      <c r="B4016" t="s">
        <v>111</v>
      </c>
      <c r="C4016" t="s">
        <v>92</v>
      </c>
      <c r="D4016" s="29">
        <v>45542</v>
      </c>
      <c r="E4016">
        <v>0</v>
      </c>
      <c r="F4016">
        <v>0</v>
      </c>
      <c r="G4016">
        <v>0</v>
      </c>
      <c r="H4016">
        <v>0</v>
      </c>
      <c r="L4016">
        <v>359.309619</v>
      </c>
      <c r="R4016">
        <v>517.65409899999997</v>
      </c>
      <c r="S4016" t="s">
        <v>204</v>
      </c>
      <c r="T4016" s="247">
        <v>45238.333599537036</v>
      </c>
    </row>
    <row r="4017" spans="1:20" x14ac:dyDescent="0.35">
      <c r="A4017" t="s">
        <v>110</v>
      </c>
      <c r="B4017" t="s">
        <v>111</v>
      </c>
      <c r="C4017" t="s">
        <v>92</v>
      </c>
      <c r="D4017" s="29">
        <v>45543</v>
      </c>
      <c r="E4017">
        <v>0</v>
      </c>
      <c r="F4017">
        <v>0</v>
      </c>
      <c r="G4017">
        <v>0</v>
      </c>
      <c r="H4017">
        <v>0</v>
      </c>
      <c r="L4017">
        <v>359.309619</v>
      </c>
      <c r="R4017">
        <v>517.65409899999997</v>
      </c>
      <c r="S4017" t="s">
        <v>204</v>
      </c>
      <c r="T4017" s="247">
        <v>45238.333599537036</v>
      </c>
    </row>
    <row r="4018" spans="1:20" x14ac:dyDescent="0.35">
      <c r="A4018" t="s">
        <v>110</v>
      </c>
      <c r="B4018" t="s">
        <v>111</v>
      </c>
      <c r="C4018" t="s">
        <v>92</v>
      </c>
      <c r="D4018" s="29">
        <v>45544</v>
      </c>
      <c r="E4018">
        <v>0</v>
      </c>
      <c r="F4018">
        <v>0</v>
      </c>
      <c r="G4018">
        <v>0</v>
      </c>
      <c r="H4018">
        <v>0</v>
      </c>
      <c r="L4018">
        <v>359.309619</v>
      </c>
      <c r="R4018">
        <v>517.65409899999997</v>
      </c>
      <c r="S4018" t="s">
        <v>204</v>
      </c>
      <c r="T4018" s="247">
        <v>45238.333599537036</v>
      </c>
    </row>
    <row r="4019" spans="1:20" x14ac:dyDescent="0.35">
      <c r="A4019" t="s">
        <v>110</v>
      </c>
      <c r="B4019" t="s">
        <v>111</v>
      </c>
      <c r="C4019" t="s">
        <v>92</v>
      </c>
      <c r="D4019" s="29">
        <v>45545</v>
      </c>
      <c r="E4019">
        <v>0</v>
      </c>
      <c r="F4019">
        <v>0</v>
      </c>
      <c r="G4019">
        <v>0</v>
      </c>
      <c r="H4019">
        <v>0</v>
      </c>
      <c r="L4019">
        <v>359.309619</v>
      </c>
      <c r="R4019">
        <v>517.65409899999997</v>
      </c>
      <c r="S4019" t="s">
        <v>204</v>
      </c>
      <c r="T4019" s="247">
        <v>45238.333599537036</v>
      </c>
    </row>
    <row r="4020" spans="1:20" x14ac:dyDescent="0.35">
      <c r="A4020" t="s">
        <v>110</v>
      </c>
      <c r="B4020" t="s">
        <v>111</v>
      </c>
      <c r="C4020" t="s">
        <v>92</v>
      </c>
      <c r="D4020" s="29">
        <v>45546</v>
      </c>
      <c r="E4020">
        <v>0</v>
      </c>
      <c r="F4020">
        <v>0</v>
      </c>
      <c r="G4020">
        <v>0</v>
      </c>
      <c r="H4020">
        <v>0</v>
      </c>
      <c r="L4020">
        <v>359.309619</v>
      </c>
      <c r="R4020">
        <v>517.65409899999997</v>
      </c>
      <c r="S4020" t="s">
        <v>204</v>
      </c>
      <c r="T4020" s="247">
        <v>45238.333599537036</v>
      </c>
    </row>
    <row r="4021" spans="1:20" x14ac:dyDescent="0.35">
      <c r="A4021" t="s">
        <v>110</v>
      </c>
      <c r="B4021" t="s">
        <v>111</v>
      </c>
      <c r="C4021" t="s">
        <v>92</v>
      </c>
      <c r="D4021" s="29">
        <v>45547</v>
      </c>
      <c r="E4021">
        <v>0</v>
      </c>
      <c r="F4021">
        <v>0</v>
      </c>
      <c r="G4021">
        <v>0</v>
      </c>
      <c r="H4021">
        <v>0</v>
      </c>
      <c r="L4021">
        <v>359.309619</v>
      </c>
      <c r="R4021">
        <v>517.65409899999997</v>
      </c>
      <c r="S4021" t="s">
        <v>204</v>
      </c>
      <c r="T4021" s="247">
        <v>45238.333599537036</v>
      </c>
    </row>
    <row r="4022" spans="1:20" x14ac:dyDescent="0.35">
      <c r="A4022" t="s">
        <v>110</v>
      </c>
      <c r="B4022" t="s">
        <v>111</v>
      </c>
      <c r="C4022" t="s">
        <v>92</v>
      </c>
      <c r="D4022" s="29">
        <v>45548</v>
      </c>
      <c r="E4022">
        <v>0</v>
      </c>
      <c r="F4022">
        <v>0</v>
      </c>
      <c r="G4022">
        <v>0</v>
      </c>
      <c r="H4022">
        <v>0</v>
      </c>
      <c r="L4022">
        <v>359.309619</v>
      </c>
      <c r="R4022">
        <v>517.65409899999997</v>
      </c>
      <c r="S4022" t="s">
        <v>204</v>
      </c>
      <c r="T4022" s="247">
        <v>45238.333599537036</v>
      </c>
    </row>
    <row r="4023" spans="1:20" x14ac:dyDescent="0.35">
      <c r="A4023" t="s">
        <v>110</v>
      </c>
      <c r="B4023" t="s">
        <v>111</v>
      </c>
      <c r="C4023" t="s">
        <v>92</v>
      </c>
      <c r="D4023" s="29">
        <v>45549</v>
      </c>
      <c r="E4023">
        <v>0</v>
      </c>
      <c r="F4023">
        <v>0</v>
      </c>
      <c r="G4023">
        <v>0</v>
      </c>
      <c r="H4023">
        <v>0</v>
      </c>
      <c r="L4023">
        <v>359.309619</v>
      </c>
      <c r="R4023">
        <v>517.65409899999997</v>
      </c>
      <c r="S4023" t="s">
        <v>204</v>
      </c>
      <c r="T4023" s="247">
        <v>45238.333599537036</v>
      </c>
    </row>
    <row r="4024" spans="1:20" x14ac:dyDescent="0.35">
      <c r="A4024" t="s">
        <v>110</v>
      </c>
      <c r="B4024" t="s">
        <v>111</v>
      </c>
      <c r="C4024" t="s">
        <v>92</v>
      </c>
      <c r="D4024" s="29">
        <v>45550</v>
      </c>
      <c r="E4024">
        <v>0</v>
      </c>
      <c r="F4024">
        <v>0</v>
      </c>
      <c r="G4024">
        <v>0</v>
      </c>
      <c r="H4024">
        <v>0</v>
      </c>
      <c r="L4024">
        <v>359.309619</v>
      </c>
      <c r="R4024">
        <v>517.65409899999997</v>
      </c>
      <c r="S4024" t="s">
        <v>204</v>
      </c>
      <c r="T4024" s="247">
        <v>45238.333599537036</v>
      </c>
    </row>
    <row r="4025" spans="1:20" x14ac:dyDescent="0.35">
      <c r="A4025" t="s">
        <v>110</v>
      </c>
      <c r="B4025" t="s">
        <v>111</v>
      </c>
      <c r="C4025" t="s">
        <v>92</v>
      </c>
      <c r="D4025" s="29">
        <v>45551</v>
      </c>
      <c r="E4025">
        <v>0</v>
      </c>
      <c r="F4025">
        <v>0</v>
      </c>
      <c r="G4025">
        <v>0</v>
      </c>
      <c r="H4025">
        <v>0</v>
      </c>
      <c r="L4025">
        <v>359.309619</v>
      </c>
      <c r="R4025">
        <v>517.65409899999997</v>
      </c>
      <c r="S4025" t="s">
        <v>204</v>
      </c>
      <c r="T4025" s="247">
        <v>45238.333611111113</v>
      </c>
    </row>
    <row r="4026" spans="1:20" x14ac:dyDescent="0.35">
      <c r="A4026" t="s">
        <v>110</v>
      </c>
      <c r="B4026" t="s">
        <v>111</v>
      </c>
      <c r="C4026" t="s">
        <v>92</v>
      </c>
      <c r="D4026" s="29">
        <v>45552</v>
      </c>
      <c r="E4026">
        <v>0</v>
      </c>
      <c r="F4026">
        <v>0</v>
      </c>
      <c r="G4026">
        <v>0</v>
      </c>
      <c r="H4026">
        <v>0</v>
      </c>
      <c r="L4026">
        <v>359.309619</v>
      </c>
      <c r="R4026">
        <v>517.65409899999997</v>
      </c>
      <c r="S4026" t="s">
        <v>204</v>
      </c>
      <c r="T4026" s="247">
        <v>45238.333611111113</v>
      </c>
    </row>
    <row r="4027" spans="1:20" x14ac:dyDescent="0.35">
      <c r="A4027" t="s">
        <v>110</v>
      </c>
      <c r="B4027" t="s">
        <v>111</v>
      </c>
      <c r="C4027" t="s">
        <v>92</v>
      </c>
      <c r="D4027" s="29">
        <v>45553</v>
      </c>
      <c r="E4027">
        <v>0</v>
      </c>
      <c r="F4027">
        <v>0</v>
      </c>
      <c r="G4027">
        <v>0</v>
      </c>
      <c r="H4027">
        <v>0</v>
      </c>
      <c r="L4027">
        <v>359.309619</v>
      </c>
      <c r="R4027">
        <v>517.65409899999997</v>
      </c>
      <c r="S4027" t="s">
        <v>204</v>
      </c>
      <c r="T4027" s="247">
        <v>45238.333599537036</v>
      </c>
    </row>
    <row r="4028" spans="1:20" x14ac:dyDescent="0.35">
      <c r="A4028" t="s">
        <v>110</v>
      </c>
      <c r="B4028" t="s">
        <v>111</v>
      </c>
      <c r="C4028" t="s">
        <v>92</v>
      </c>
      <c r="D4028" s="29">
        <v>45554</v>
      </c>
      <c r="E4028">
        <v>0</v>
      </c>
      <c r="F4028">
        <v>0</v>
      </c>
      <c r="G4028">
        <v>0</v>
      </c>
      <c r="H4028">
        <v>0</v>
      </c>
      <c r="L4028">
        <v>359.309619</v>
      </c>
      <c r="R4028">
        <v>517.65409899999997</v>
      </c>
      <c r="S4028" t="s">
        <v>204</v>
      </c>
      <c r="T4028" s="247">
        <v>45238.333599537036</v>
      </c>
    </row>
    <row r="4029" spans="1:20" x14ac:dyDescent="0.35">
      <c r="A4029" t="s">
        <v>110</v>
      </c>
      <c r="B4029" t="s">
        <v>111</v>
      </c>
      <c r="C4029" t="s">
        <v>92</v>
      </c>
      <c r="D4029" s="29">
        <v>45555</v>
      </c>
      <c r="E4029">
        <v>0</v>
      </c>
      <c r="F4029">
        <v>0</v>
      </c>
      <c r="G4029">
        <v>0</v>
      </c>
      <c r="H4029">
        <v>0</v>
      </c>
      <c r="L4029">
        <v>359.309619</v>
      </c>
      <c r="R4029">
        <v>517.65409899999997</v>
      </c>
      <c r="S4029" t="s">
        <v>204</v>
      </c>
      <c r="T4029" s="247">
        <v>45238.333599537036</v>
      </c>
    </row>
    <row r="4030" spans="1:20" x14ac:dyDescent="0.35">
      <c r="A4030" t="s">
        <v>110</v>
      </c>
      <c r="B4030" t="s">
        <v>111</v>
      </c>
      <c r="C4030" t="s">
        <v>92</v>
      </c>
      <c r="D4030" s="29">
        <v>45556</v>
      </c>
      <c r="E4030">
        <v>0</v>
      </c>
      <c r="F4030">
        <v>0</v>
      </c>
      <c r="G4030">
        <v>0</v>
      </c>
      <c r="H4030">
        <v>0</v>
      </c>
      <c r="L4030">
        <v>359.309619</v>
      </c>
      <c r="R4030">
        <v>517.65409899999997</v>
      </c>
      <c r="S4030" t="s">
        <v>204</v>
      </c>
      <c r="T4030" s="247">
        <v>45238.333611111113</v>
      </c>
    </row>
    <row r="4031" spans="1:20" x14ac:dyDescent="0.35">
      <c r="A4031" t="s">
        <v>110</v>
      </c>
      <c r="B4031" t="s">
        <v>111</v>
      </c>
      <c r="C4031" t="s">
        <v>92</v>
      </c>
      <c r="D4031" s="29">
        <v>45557</v>
      </c>
      <c r="E4031">
        <v>0</v>
      </c>
      <c r="F4031">
        <v>0</v>
      </c>
      <c r="G4031">
        <v>0</v>
      </c>
      <c r="H4031">
        <v>0</v>
      </c>
      <c r="L4031">
        <v>359.309619</v>
      </c>
      <c r="R4031">
        <v>517.65409899999997</v>
      </c>
      <c r="S4031" t="s">
        <v>204</v>
      </c>
      <c r="T4031" s="247">
        <v>45238.333599537036</v>
      </c>
    </row>
    <row r="4032" spans="1:20" x14ac:dyDescent="0.35">
      <c r="A4032" t="s">
        <v>110</v>
      </c>
      <c r="B4032" t="s">
        <v>111</v>
      </c>
      <c r="C4032" t="s">
        <v>92</v>
      </c>
      <c r="D4032" s="29">
        <v>45558</v>
      </c>
      <c r="E4032">
        <v>0</v>
      </c>
      <c r="F4032">
        <v>0</v>
      </c>
      <c r="G4032">
        <v>0</v>
      </c>
      <c r="H4032">
        <v>0</v>
      </c>
      <c r="L4032">
        <v>359.309619</v>
      </c>
      <c r="R4032">
        <v>517.65409899999997</v>
      </c>
      <c r="S4032" t="s">
        <v>204</v>
      </c>
      <c r="T4032" s="247">
        <v>45238.333611111113</v>
      </c>
    </row>
    <row r="4033" spans="1:20" x14ac:dyDescent="0.35">
      <c r="A4033" t="s">
        <v>110</v>
      </c>
      <c r="B4033" t="s">
        <v>111</v>
      </c>
      <c r="C4033" t="s">
        <v>92</v>
      </c>
      <c r="D4033" s="29">
        <v>45559</v>
      </c>
      <c r="E4033">
        <v>0</v>
      </c>
      <c r="F4033">
        <v>0</v>
      </c>
      <c r="G4033">
        <v>0</v>
      </c>
      <c r="H4033">
        <v>0</v>
      </c>
      <c r="L4033">
        <v>359.309619</v>
      </c>
      <c r="R4033">
        <v>517.65409899999997</v>
      </c>
      <c r="S4033" t="s">
        <v>204</v>
      </c>
      <c r="T4033" s="247">
        <v>45238.333611111113</v>
      </c>
    </row>
    <row r="4034" spans="1:20" x14ac:dyDescent="0.35">
      <c r="A4034" t="s">
        <v>110</v>
      </c>
      <c r="B4034" t="s">
        <v>111</v>
      </c>
      <c r="C4034" t="s">
        <v>92</v>
      </c>
      <c r="D4034" s="29">
        <v>45560</v>
      </c>
      <c r="E4034">
        <v>0</v>
      </c>
      <c r="F4034">
        <v>0</v>
      </c>
      <c r="G4034">
        <v>0</v>
      </c>
      <c r="H4034">
        <v>0</v>
      </c>
      <c r="L4034">
        <v>359.309619</v>
      </c>
      <c r="R4034">
        <v>517.65409899999997</v>
      </c>
      <c r="S4034" t="s">
        <v>204</v>
      </c>
      <c r="T4034" s="247">
        <v>45238.333611111113</v>
      </c>
    </row>
    <row r="4035" spans="1:20" x14ac:dyDescent="0.35">
      <c r="A4035" t="s">
        <v>110</v>
      </c>
      <c r="B4035" t="s">
        <v>111</v>
      </c>
      <c r="C4035" t="s">
        <v>92</v>
      </c>
      <c r="D4035" s="29">
        <v>45561</v>
      </c>
      <c r="E4035">
        <v>0</v>
      </c>
      <c r="F4035">
        <v>0</v>
      </c>
      <c r="G4035">
        <v>0</v>
      </c>
      <c r="H4035">
        <v>0</v>
      </c>
      <c r="L4035">
        <v>359.309619</v>
      </c>
      <c r="R4035">
        <v>517.65409899999997</v>
      </c>
      <c r="S4035" t="s">
        <v>204</v>
      </c>
      <c r="T4035" s="247">
        <v>45238.333611111113</v>
      </c>
    </row>
    <row r="4036" spans="1:20" x14ac:dyDescent="0.35">
      <c r="A4036" t="s">
        <v>110</v>
      </c>
      <c r="B4036" t="s">
        <v>111</v>
      </c>
      <c r="C4036" t="s">
        <v>92</v>
      </c>
      <c r="D4036" s="29">
        <v>45562</v>
      </c>
      <c r="E4036">
        <v>0</v>
      </c>
      <c r="F4036">
        <v>0</v>
      </c>
      <c r="G4036">
        <v>0</v>
      </c>
      <c r="H4036">
        <v>0</v>
      </c>
      <c r="L4036">
        <v>359.309619</v>
      </c>
      <c r="R4036">
        <v>517.65409899999997</v>
      </c>
      <c r="S4036" t="s">
        <v>204</v>
      </c>
      <c r="T4036" s="247">
        <v>45238.333611111113</v>
      </c>
    </row>
    <row r="4037" spans="1:20" x14ac:dyDescent="0.35">
      <c r="A4037" t="s">
        <v>110</v>
      </c>
      <c r="B4037" t="s">
        <v>111</v>
      </c>
      <c r="C4037" t="s">
        <v>92</v>
      </c>
      <c r="D4037" s="29">
        <v>45563</v>
      </c>
      <c r="E4037">
        <v>0</v>
      </c>
      <c r="F4037">
        <v>0</v>
      </c>
      <c r="G4037">
        <v>0</v>
      </c>
      <c r="H4037">
        <v>0</v>
      </c>
      <c r="L4037">
        <v>359.309619</v>
      </c>
      <c r="R4037">
        <v>517.65409899999997</v>
      </c>
      <c r="S4037" t="s">
        <v>204</v>
      </c>
      <c r="T4037" s="247">
        <v>45238.333611111113</v>
      </c>
    </row>
    <row r="4038" spans="1:20" x14ac:dyDescent="0.35">
      <c r="A4038" t="s">
        <v>110</v>
      </c>
      <c r="B4038" t="s">
        <v>111</v>
      </c>
      <c r="C4038" t="s">
        <v>92</v>
      </c>
      <c r="D4038" s="29">
        <v>45564</v>
      </c>
      <c r="E4038">
        <v>0</v>
      </c>
      <c r="F4038">
        <v>0</v>
      </c>
      <c r="G4038">
        <v>0</v>
      </c>
      <c r="H4038">
        <v>0</v>
      </c>
      <c r="L4038">
        <v>359.309619</v>
      </c>
      <c r="R4038">
        <v>517.65409899999997</v>
      </c>
      <c r="S4038" t="s">
        <v>204</v>
      </c>
      <c r="T4038" s="247">
        <v>45238.333611111113</v>
      </c>
    </row>
    <row r="4039" spans="1:20" x14ac:dyDescent="0.35">
      <c r="A4039" t="s">
        <v>110</v>
      </c>
      <c r="B4039" t="s">
        <v>111</v>
      </c>
      <c r="C4039" t="s">
        <v>92</v>
      </c>
      <c r="D4039" s="29">
        <v>45565</v>
      </c>
      <c r="E4039">
        <v>0</v>
      </c>
      <c r="F4039">
        <v>0</v>
      </c>
      <c r="G4039">
        <v>0</v>
      </c>
      <c r="H4039">
        <v>0</v>
      </c>
      <c r="L4039">
        <v>359.309619</v>
      </c>
      <c r="R4039">
        <v>517.65409899999997</v>
      </c>
      <c r="S4039" t="s">
        <v>204</v>
      </c>
      <c r="T4039" s="247">
        <v>45238.333611111113</v>
      </c>
    </row>
    <row r="4040" spans="1:20" x14ac:dyDescent="0.35">
      <c r="A4040" t="s">
        <v>110</v>
      </c>
      <c r="B4040" t="s">
        <v>111</v>
      </c>
      <c r="C4040" t="s">
        <v>92</v>
      </c>
      <c r="D4040" s="29">
        <v>45566</v>
      </c>
      <c r="E4040">
        <v>0</v>
      </c>
      <c r="F4040">
        <v>0</v>
      </c>
      <c r="G4040">
        <v>0</v>
      </c>
      <c r="H4040">
        <v>0</v>
      </c>
      <c r="L4040">
        <v>359.309619</v>
      </c>
      <c r="R4040">
        <v>517.65409899999997</v>
      </c>
      <c r="S4040" t="s">
        <v>204</v>
      </c>
      <c r="T4040" s="247">
        <v>45261.313668981478</v>
      </c>
    </row>
    <row r="4041" spans="1:20" x14ac:dyDescent="0.35">
      <c r="A4041" t="s">
        <v>110</v>
      </c>
      <c r="B4041" t="s">
        <v>111</v>
      </c>
      <c r="C4041" t="s">
        <v>92</v>
      </c>
      <c r="D4041" s="29">
        <v>45567</v>
      </c>
      <c r="E4041">
        <v>0</v>
      </c>
      <c r="F4041">
        <v>0</v>
      </c>
      <c r="G4041">
        <v>0</v>
      </c>
      <c r="H4041">
        <v>0</v>
      </c>
      <c r="L4041">
        <v>359.309619</v>
      </c>
      <c r="R4041">
        <v>517.65409899999997</v>
      </c>
      <c r="S4041" t="s">
        <v>204</v>
      </c>
      <c r="T4041" s="247">
        <v>45261.313715277778</v>
      </c>
    </row>
    <row r="4042" spans="1:20" x14ac:dyDescent="0.35">
      <c r="A4042" t="s">
        <v>110</v>
      </c>
      <c r="B4042" t="s">
        <v>111</v>
      </c>
      <c r="C4042" t="s">
        <v>92</v>
      </c>
      <c r="D4042" s="29">
        <v>45568</v>
      </c>
      <c r="E4042">
        <v>0</v>
      </c>
      <c r="F4042">
        <v>0</v>
      </c>
      <c r="G4042">
        <v>0</v>
      </c>
      <c r="H4042">
        <v>0</v>
      </c>
      <c r="L4042">
        <v>359.309619</v>
      </c>
      <c r="R4042">
        <v>517.65409899999997</v>
      </c>
      <c r="S4042" t="s">
        <v>204</v>
      </c>
      <c r="T4042" s="247">
        <v>45261.313750000001</v>
      </c>
    </row>
    <row r="4043" spans="1:20" x14ac:dyDescent="0.35">
      <c r="A4043" t="s">
        <v>110</v>
      </c>
      <c r="B4043" t="s">
        <v>111</v>
      </c>
      <c r="C4043" t="s">
        <v>92</v>
      </c>
      <c r="D4043" s="29">
        <v>45569</v>
      </c>
      <c r="E4043">
        <v>0</v>
      </c>
      <c r="F4043">
        <v>0</v>
      </c>
      <c r="G4043">
        <v>0</v>
      </c>
      <c r="H4043">
        <v>0</v>
      </c>
      <c r="L4043">
        <v>359.309619</v>
      </c>
      <c r="R4043">
        <v>517.65409899999997</v>
      </c>
      <c r="S4043" t="s">
        <v>204</v>
      </c>
      <c r="T4043" s="247">
        <v>45261.313773148147</v>
      </c>
    </row>
    <row r="4044" spans="1:20" x14ac:dyDescent="0.35">
      <c r="A4044" t="s">
        <v>110</v>
      </c>
      <c r="B4044" t="s">
        <v>111</v>
      </c>
      <c r="C4044" t="s">
        <v>92</v>
      </c>
      <c r="D4044" s="29">
        <v>45570</v>
      </c>
      <c r="E4044">
        <v>0</v>
      </c>
      <c r="F4044">
        <v>0</v>
      </c>
      <c r="G4044">
        <v>0</v>
      </c>
      <c r="H4044">
        <v>0</v>
      </c>
      <c r="L4044">
        <v>359.309619</v>
      </c>
      <c r="R4044">
        <v>517.65409899999997</v>
      </c>
      <c r="S4044" t="s">
        <v>204</v>
      </c>
      <c r="T4044" s="247">
        <v>45261.313796296294</v>
      </c>
    </row>
    <row r="4045" spans="1:20" x14ac:dyDescent="0.35">
      <c r="A4045" t="s">
        <v>110</v>
      </c>
      <c r="B4045" t="s">
        <v>111</v>
      </c>
      <c r="C4045" t="s">
        <v>92</v>
      </c>
      <c r="D4045" s="29">
        <v>45571</v>
      </c>
      <c r="E4045">
        <v>0</v>
      </c>
      <c r="F4045">
        <v>0</v>
      </c>
      <c r="G4045">
        <v>0</v>
      </c>
      <c r="H4045">
        <v>0</v>
      </c>
      <c r="L4045">
        <v>359.309619</v>
      </c>
      <c r="R4045">
        <v>517.65409899999997</v>
      </c>
      <c r="S4045" t="s">
        <v>204</v>
      </c>
      <c r="T4045" s="247">
        <v>45261.313807870371</v>
      </c>
    </row>
    <row r="4046" spans="1:20" x14ac:dyDescent="0.35">
      <c r="A4046" t="s">
        <v>110</v>
      </c>
      <c r="B4046" t="s">
        <v>111</v>
      </c>
      <c r="C4046" t="s">
        <v>92</v>
      </c>
      <c r="D4046" s="29">
        <v>45572</v>
      </c>
      <c r="E4046">
        <v>0</v>
      </c>
      <c r="F4046">
        <v>0</v>
      </c>
      <c r="G4046">
        <v>0</v>
      </c>
      <c r="H4046">
        <v>0</v>
      </c>
      <c r="L4046">
        <v>359.309619</v>
      </c>
      <c r="R4046">
        <v>517.65409899999997</v>
      </c>
      <c r="S4046" t="s">
        <v>204</v>
      </c>
      <c r="T4046" s="247">
        <v>45261.313819444447</v>
      </c>
    </row>
    <row r="4047" spans="1:20" x14ac:dyDescent="0.35">
      <c r="A4047" t="s">
        <v>110</v>
      </c>
      <c r="B4047" t="s">
        <v>111</v>
      </c>
      <c r="C4047" t="s">
        <v>92</v>
      </c>
      <c r="D4047" s="29">
        <v>45573</v>
      </c>
      <c r="E4047">
        <v>0</v>
      </c>
      <c r="F4047">
        <v>0</v>
      </c>
      <c r="G4047">
        <v>0</v>
      </c>
      <c r="H4047">
        <v>0</v>
      </c>
      <c r="L4047">
        <v>359.309619</v>
      </c>
      <c r="R4047">
        <v>517.65409899999997</v>
      </c>
      <c r="S4047" t="s">
        <v>204</v>
      </c>
      <c r="T4047" s="247">
        <v>45261.313842592594</v>
      </c>
    </row>
    <row r="4048" spans="1:20" x14ac:dyDescent="0.35">
      <c r="A4048" t="s">
        <v>110</v>
      </c>
      <c r="B4048" t="s">
        <v>111</v>
      </c>
      <c r="C4048" t="s">
        <v>92</v>
      </c>
      <c r="D4048" s="29">
        <v>45574</v>
      </c>
      <c r="E4048">
        <v>0</v>
      </c>
      <c r="F4048">
        <v>0</v>
      </c>
      <c r="G4048">
        <v>0</v>
      </c>
      <c r="H4048">
        <v>0</v>
      </c>
      <c r="L4048">
        <v>359.309619</v>
      </c>
      <c r="R4048">
        <v>517.65409899999997</v>
      </c>
      <c r="S4048" t="s">
        <v>204</v>
      </c>
      <c r="T4048" s="247">
        <v>45261.31386574074</v>
      </c>
    </row>
    <row r="4049" spans="1:20" x14ac:dyDescent="0.35">
      <c r="A4049" t="s">
        <v>110</v>
      </c>
      <c r="B4049" t="s">
        <v>111</v>
      </c>
      <c r="C4049" t="s">
        <v>92</v>
      </c>
      <c r="D4049" s="29">
        <v>45575</v>
      </c>
      <c r="E4049">
        <v>0</v>
      </c>
      <c r="F4049">
        <v>0</v>
      </c>
      <c r="G4049">
        <v>0</v>
      </c>
      <c r="H4049">
        <v>0</v>
      </c>
      <c r="L4049">
        <v>359.309619</v>
      </c>
      <c r="R4049">
        <v>517.65409899999997</v>
      </c>
      <c r="S4049" t="s">
        <v>204</v>
      </c>
      <c r="T4049" s="247">
        <v>45261.313888888886</v>
      </c>
    </row>
    <row r="4050" spans="1:20" x14ac:dyDescent="0.35">
      <c r="A4050" t="s">
        <v>110</v>
      </c>
      <c r="B4050" t="s">
        <v>111</v>
      </c>
      <c r="C4050" t="s">
        <v>92</v>
      </c>
      <c r="D4050" s="29">
        <v>45576</v>
      </c>
      <c r="E4050">
        <v>0</v>
      </c>
      <c r="F4050">
        <v>0</v>
      </c>
      <c r="G4050">
        <v>0</v>
      </c>
      <c r="H4050">
        <v>0</v>
      </c>
      <c r="L4050">
        <v>359.309619</v>
      </c>
      <c r="R4050">
        <v>517.65409899999997</v>
      </c>
      <c r="S4050" t="s">
        <v>204</v>
      </c>
      <c r="T4050" s="247">
        <v>45261.313935185186</v>
      </c>
    </row>
    <row r="4051" spans="1:20" x14ac:dyDescent="0.35">
      <c r="A4051" t="s">
        <v>110</v>
      </c>
      <c r="B4051" t="s">
        <v>111</v>
      </c>
      <c r="C4051" t="s">
        <v>92</v>
      </c>
      <c r="D4051" s="29">
        <v>45577</v>
      </c>
      <c r="E4051">
        <v>0</v>
      </c>
      <c r="F4051">
        <v>0</v>
      </c>
      <c r="G4051">
        <v>0</v>
      </c>
      <c r="H4051">
        <v>0</v>
      </c>
      <c r="L4051">
        <v>359.309619</v>
      </c>
      <c r="R4051">
        <v>517.65409899999997</v>
      </c>
      <c r="S4051" t="s">
        <v>204</v>
      </c>
      <c r="T4051" s="247">
        <v>45261.313946759263</v>
      </c>
    </row>
    <row r="4052" spans="1:20" x14ac:dyDescent="0.35">
      <c r="A4052" t="s">
        <v>110</v>
      </c>
      <c r="B4052" t="s">
        <v>111</v>
      </c>
      <c r="C4052" t="s">
        <v>92</v>
      </c>
      <c r="D4052" s="29">
        <v>45578</v>
      </c>
      <c r="E4052">
        <v>0</v>
      </c>
      <c r="F4052">
        <v>0</v>
      </c>
      <c r="G4052">
        <v>0</v>
      </c>
      <c r="H4052">
        <v>0</v>
      </c>
      <c r="L4052">
        <v>359.309619</v>
      </c>
      <c r="R4052">
        <v>517.65409899999997</v>
      </c>
      <c r="S4052" t="s">
        <v>204</v>
      </c>
      <c r="T4052" s="247">
        <v>45261.313958333332</v>
      </c>
    </row>
    <row r="4053" spans="1:20" x14ac:dyDescent="0.35">
      <c r="A4053" t="s">
        <v>110</v>
      </c>
      <c r="B4053" t="s">
        <v>111</v>
      </c>
      <c r="C4053" t="s">
        <v>92</v>
      </c>
      <c r="D4053" s="29">
        <v>45579</v>
      </c>
      <c r="E4053">
        <v>0</v>
      </c>
      <c r="F4053">
        <v>0</v>
      </c>
      <c r="G4053">
        <v>0</v>
      </c>
      <c r="H4053">
        <v>0</v>
      </c>
      <c r="L4053">
        <v>359.309619</v>
      </c>
      <c r="R4053">
        <v>517.65409899999997</v>
      </c>
      <c r="S4053" t="s">
        <v>204</v>
      </c>
      <c r="T4053" s="247">
        <v>45261.313969907409</v>
      </c>
    </row>
    <row r="4054" spans="1:20" x14ac:dyDescent="0.35">
      <c r="A4054" t="s">
        <v>110</v>
      </c>
      <c r="B4054" t="s">
        <v>111</v>
      </c>
      <c r="C4054" t="s">
        <v>92</v>
      </c>
      <c r="D4054" s="29">
        <v>45580</v>
      </c>
      <c r="E4054">
        <v>0</v>
      </c>
      <c r="F4054">
        <v>0</v>
      </c>
      <c r="G4054">
        <v>0</v>
      </c>
      <c r="H4054">
        <v>0</v>
      </c>
      <c r="L4054">
        <v>359.309619</v>
      </c>
      <c r="R4054">
        <v>517.65409899999997</v>
      </c>
      <c r="S4054" t="s">
        <v>204</v>
      </c>
      <c r="T4054" s="247">
        <v>45261.313981481479</v>
      </c>
    </row>
    <row r="4055" spans="1:20" x14ac:dyDescent="0.35">
      <c r="A4055" t="s">
        <v>110</v>
      </c>
      <c r="B4055" t="s">
        <v>111</v>
      </c>
      <c r="C4055" t="s">
        <v>92</v>
      </c>
      <c r="D4055" s="29">
        <v>45581</v>
      </c>
      <c r="E4055">
        <v>0</v>
      </c>
      <c r="F4055">
        <v>0</v>
      </c>
      <c r="G4055">
        <v>0</v>
      </c>
      <c r="H4055">
        <v>0</v>
      </c>
      <c r="L4055">
        <v>359.309619</v>
      </c>
      <c r="R4055">
        <v>517.65409899999997</v>
      </c>
      <c r="S4055" t="s">
        <v>204</v>
      </c>
      <c r="T4055" s="247">
        <v>45261.313993055555</v>
      </c>
    </row>
    <row r="4056" spans="1:20" x14ac:dyDescent="0.35">
      <c r="A4056" t="s">
        <v>110</v>
      </c>
      <c r="B4056" t="s">
        <v>111</v>
      </c>
      <c r="C4056" t="s">
        <v>92</v>
      </c>
      <c r="D4056" s="29">
        <v>45582</v>
      </c>
      <c r="E4056">
        <v>0</v>
      </c>
      <c r="F4056">
        <v>0</v>
      </c>
      <c r="G4056">
        <v>0</v>
      </c>
      <c r="H4056">
        <v>0</v>
      </c>
      <c r="L4056">
        <v>359.309619</v>
      </c>
      <c r="R4056">
        <v>517.65409899999997</v>
      </c>
      <c r="S4056" t="s">
        <v>204</v>
      </c>
      <c r="T4056" s="247">
        <v>45261.314004629632</v>
      </c>
    </row>
    <row r="4057" spans="1:20" x14ac:dyDescent="0.35">
      <c r="A4057" t="s">
        <v>110</v>
      </c>
      <c r="B4057" t="s">
        <v>111</v>
      </c>
      <c r="C4057" t="s">
        <v>92</v>
      </c>
      <c r="D4057" s="29">
        <v>45583</v>
      </c>
      <c r="E4057">
        <v>0</v>
      </c>
      <c r="F4057">
        <v>0</v>
      </c>
      <c r="G4057">
        <v>0</v>
      </c>
      <c r="H4057">
        <v>0</v>
      </c>
      <c r="L4057">
        <v>359.309619</v>
      </c>
      <c r="R4057">
        <v>517.65409899999997</v>
      </c>
      <c r="S4057" t="s">
        <v>204</v>
      </c>
      <c r="T4057" s="247">
        <v>45261.314016203702</v>
      </c>
    </row>
    <row r="4058" spans="1:20" x14ac:dyDescent="0.35">
      <c r="A4058" t="s">
        <v>110</v>
      </c>
      <c r="B4058" t="s">
        <v>111</v>
      </c>
      <c r="C4058" t="s">
        <v>92</v>
      </c>
      <c r="D4058" s="29">
        <v>45584</v>
      </c>
      <c r="E4058">
        <v>0</v>
      </c>
      <c r="F4058">
        <v>0</v>
      </c>
      <c r="G4058">
        <v>0</v>
      </c>
      <c r="H4058">
        <v>0</v>
      </c>
      <c r="L4058">
        <v>359.309619</v>
      </c>
      <c r="R4058">
        <v>517.65409899999997</v>
      </c>
      <c r="S4058" t="s">
        <v>204</v>
      </c>
      <c r="T4058" s="247">
        <v>45261.314027777778</v>
      </c>
    </row>
    <row r="4059" spans="1:20" x14ac:dyDescent="0.35">
      <c r="A4059" t="s">
        <v>110</v>
      </c>
      <c r="B4059" t="s">
        <v>111</v>
      </c>
      <c r="C4059" t="s">
        <v>92</v>
      </c>
      <c r="D4059" s="29">
        <v>45585</v>
      </c>
      <c r="E4059">
        <v>0</v>
      </c>
      <c r="F4059">
        <v>0</v>
      </c>
      <c r="G4059">
        <v>0</v>
      </c>
      <c r="H4059">
        <v>0</v>
      </c>
      <c r="L4059">
        <v>359.309619</v>
      </c>
      <c r="R4059">
        <v>517.65409899999997</v>
      </c>
      <c r="S4059" t="s">
        <v>204</v>
      </c>
      <c r="T4059" s="247">
        <v>45261.314039351855</v>
      </c>
    </row>
    <row r="4060" spans="1:20" x14ac:dyDescent="0.35">
      <c r="A4060" t="s">
        <v>110</v>
      </c>
      <c r="B4060" t="s">
        <v>111</v>
      </c>
      <c r="C4060" t="s">
        <v>92</v>
      </c>
      <c r="D4060" s="29">
        <v>45586</v>
      </c>
      <c r="E4060">
        <v>0</v>
      </c>
      <c r="F4060">
        <v>0</v>
      </c>
      <c r="G4060">
        <v>0</v>
      </c>
      <c r="H4060">
        <v>0</v>
      </c>
      <c r="L4060">
        <v>359.309619</v>
      </c>
      <c r="R4060">
        <v>517.65409899999997</v>
      </c>
      <c r="S4060" t="s">
        <v>204</v>
      </c>
      <c r="T4060" s="247">
        <v>45261.314050925925</v>
      </c>
    </row>
    <row r="4061" spans="1:20" x14ac:dyDescent="0.35">
      <c r="A4061" t="s">
        <v>110</v>
      </c>
      <c r="B4061" t="s">
        <v>111</v>
      </c>
      <c r="C4061" t="s">
        <v>92</v>
      </c>
      <c r="D4061" s="29">
        <v>45587</v>
      </c>
      <c r="E4061">
        <v>0</v>
      </c>
      <c r="F4061">
        <v>0</v>
      </c>
      <c r="G4061">
        <v>0</v>
      </c>
      <c r="H4061">
        <v>0</v>
      </c>
      <c r="L4061">
        <v>359.309619</v>
      </c>
      <c r="R4061">
        <v>517.65409899999997</v>
      </c>
      <c r="S4061" t="s">
        <v>204</v>
      </c>
      <c r="T4061" s="247">
        <v>45261.314062500001</v>
      </c>
    </row>
    <row r="4062" spans="1:20" x14ac:dyDescent="0.35">
      <c r="A4062" t="s">
        <v>110</v>
      </c>
      <c r="B4062" t="s">
        <v>111</v>
      </c>
      <c r="C4062" t="s">
        <v>92</v>
      </c>
      <c r="D4062" s="29">
        <v>45588</v>
      </c>
      <c r="E4062">
        <v>0</v>
      </c>
      <c r="F4062">
        <v>0</v>
      </c>
      <c r="G4062">
        <v>0</v>
      </c>
      <c r="H4062">
        <v>0</v>
      </c>
      <c r="L4062">
        <v>359.309619</v>
      </c>
      <c r="R4062">
        <v>517.65409899999997</v>
      </c>
      <c r="S4062" t="s">
        <v>204</v>
      </c>
      <c r="T4062" s="247">
        <v>45261.314074074071</v>
      </c>
    </row>
    <row r="4063" spans="1:20" x14ac:dyDescent="0.35">
      <c r="A4063" t="s">
        <v>110</v>
      </c>
      <c r="B4063" t="s">
        <v>111</v>
      </c>
      <c r="C4063" t="s">
        <v>92</v>
      </c>
      <c r="D4063" s="29">
        <v>45589</v>
      </c>
      <c r="E4063">
        <v>0</v>
      </c>
      <c r="F4063">
        <v>0</v>
      </c>
      <c r="G4063">
        <v>0</v>
      </c>
      <c r="H4063">
        <v>0</v>
      </c>
      <c r="L4063">
        <v>359.309619</v>
      </c>
      <c r="R4063">
        <v>517.65409899999997</v>
      </c>
      <c r="S4063" t="s">
        <v>204</v>
      </c>
      <c r="T4063" s="247">
        <v>45261.314085648148</v>
      </c>
    </row>
    <row r="4064" spans="1:20" x14ac:dyDescent="0.35">
      <c r="A4064" t="s">
        <v>110</v>
      </c>
      <c r="B4064" t="s">
        <v>111</v>
      </c>
      <c r="C4064" t="s">
        <v>92</v>
      </c>
      <c r="D4064" s="29">
        <v>45590</v>
      </c>
      <c r="E4064">
        <v>0</v>
      </c>
      <c r="F4064">
        <v>0</v>
      </c>
      <c r="G4064">
        <v>0</v>
      </c>
      <c r="H4064">
        <v>0</v>
      </c>
      <c r="L4064">
        <v>359.309619</v>
      </c>
      <c r="R4064">
        <v>517.65409899999997</v>
      </c>
      <c r="S4064" t="s">
        <v>204</v>
      </c>
      <c r="T4064" s="247">
        <v>45261.314097222225</v>
      </c>
    </row>
    <row r="4065" spans="1:20" x14ac:dyDescent="0.35">
      <c r="A4065" t="s">
        <v>110</v>
      </c>
      <c r="B4065" t="s">
        <v>111</v>
      </c>
      <c r="C4065" t="s">
        <v>92</v>
      </c>
      <c r="D4065" s="29">
        <v>45591</v>
      </c>
      <c r="E4065">
        <v>0</v>
      </c>
      <c r="F4065">
        <v>0</v>
      </c>
      <c r="G4065">
        <v>0</v>
      </c>
      <c r="H4065">
        <v>0</v>
      </c>
      <c r="L4065">
        <v>359.309619</v>
      </c>
      <c r="R4065">
        <v>517.65409899999997</v>
      </c>
      <c r="S4065" t="s">
        <v>204</v>
      </c>
      <c r="T4065" s="247">
        <v>45261.314108796294</v>
      </c>
    </row>
    <row r="4066" spans="1:20" x14ac:dyDescent="0.35">
      <c r="A4066" t="s">
        <v>110</v>
      </c>
      <c r="B4066" t="s">
        <v>111</v>
      </c>
      <c r="C4066" t="s">
        <v>92</v>
      </c>
      <c r="D4066" s="29">
        <v>45592</v>
      </c>
      <c r="E4066">
        <v>0</v>
      </c>
      <c r="F4066">
        <v>0</v>
      </c>
      <c r="G4066">
        <v>0</v>
      </c>
      <c r="H4066">
        <v>0</v>
      </c>
      <c r="L4066">
        <v>359.309619</v>
      </c>
      <c r="R4066">
        <v>519</v>
      </c>
      <c r="S4066" t="s">
        <v>204</v>
      </c>
      <c r="T4066" s="247">
        <v>45261.314120370371</v>
      </c>
    </row>
    <row r="4067" spans="1:20" x14ac:dyDescent="0.35">
      <c r="A4067" t="s">
        <v>110</v>
      </c>
      <c r="B4067" t="s">
        <v>111</v>
      </c>
      <c r="C4067" t="s">
        <v>92</v>
      </c>
      <c r="D4067" s="29">
        <v>45593</v>
      </c>
      <c r="E4067">
        <v>0</v>
      </c>
      <c r="F4067">
        <v>0</v>
      </c>
      <c r="G4067">
        <v>0</v>
      </c>
      <c r="H4067">
        <v>0</v>
      </c>
      <c r="L4067">
        <v>359.309619</v>
      </c>
      <c r="R4067">
        <v>517.65409899999997</v>
      </c>
      <c r="S4067" t="s">
        <v>204</v>
      </c>
      <c r="T4067" s="247">
        <v>45261.314131944448</v>
      </c>
    </row>
    <row r="4068" spans="1:20" x14ac:dyDescent="0.35">
      <c r="A4068" t="s">
        <v>110</v>
      </c>
      <c r="B4068" t="s">
        <v>111</v>
      </c>
      <c r="C4068" t="s">
        <v>92</v>
      </c>
      <c r="D4068" s="29">
        <v>45594</v>
      </c>
      <c r="E4068">
        <v>0</v>
      </c>
      <c r="F4068">
        <v>0</v>
      </c>
      <c r="G4068">
        <v>0</v>
      </c>
      <c r="H4068">
        <v>0</v>
      </c>
      <c r="L4068">
        <v>359.309619</v>
      </c>
      <c r="R4068">
        <v>517.65409899999997</v>
      </c>
      <c r="S4068" t="s">
        <v>204</v>
      </c>
      <c r="T4068" s="247">
        <v>45261.314143518517</v>
      </c>
    </row>
    <row r="4069" spans="1:20" x14ac:dyDescent="0.35">
      <c r="A4069" t="s">
        <v>110</v>
      </c>
      <c r="B4069" t="s">
        <v>111</v>
      </c>
      <c r="C4069" t="s">
        <v>92</v>
      </c>
      <c r="D4069" s="29">
        <v>45595</v>
      </c>
      <c r="E4069">
        <v>0</v>
      </c>
      <c r="F4069">
        <v>0</v>
      </c>
      <c r="G4069">
        <v>0</v>
      </c>
      <c r="H4069">
        <v>0</v>
      </c>
      <c r="L4069">
        <v>359.309619</v>
      </c>
      <c r="R4069">
        <v>517.65409899999997</v>
      </c>
      <c r="S4069" t="s">
        <v>204</v>
      </c>
      <c r="T4069" s="247">
        <v>45261.314155092594</v>
      </c>
    </row>
    <row r="4070" spans="1:20" x14ac:dyDescent="0.35">
      <c r="A4070" t="s">
        <v>110</v>
      </c>
      <c r="B4070" t="s">
        <v>111</v>
      </c>
      <c r="C4070" t="s">
        <v>92</v>
      </c>
      <c r="D4070" s="29">
        <v>45596</v>
      </c>
      <c r="E4070">
        <v>0</v>
      </c>
      <c r="F4070">
        <v>0</v>
      </c>
      <c r="G4070">
        <v>0</v>
      </c>
      <c r="H4070">
        <v>0</v>
      </c>
      <c r="L4070">
        <v>359.309619</v>
      </c>
      <c r="R4070">
        <v>517.65409899999997</v>
      </c>
      <c r="S4070" t="s">
        <v>204</v>
      </c>
      <c r="T4070" s="247">
        <v>45261.31417824074</v>
      </c>
    </row>
    <row r="4071" spans="1:20" x14ac:dyDescent="0.35">
      <c r="A4071" t="s">
        <v>110</v>
      </c>
      <c r="B4071" t="s">
        <v>111</v>
      </c>
      <c r="C4071" t="s">
        <v>92</v>
      </c>
      <c r="D4071" s="29">
        <v>45597</v>
      </c>
      <c r="E4071">
        <v>0</v>
      </c>
      <c r="F4071">
        <v>0</v>
      </c>
      <c r="G4071">
        <v>0</v>
      </c>
      <c r="H4071">
        <v>0</v>
      </c>
      <c r="L4071">
        <v>359.309619</v>
      </c>
      <c r="R4071">
        <v>517.65409899999997</v>
      </c>
      <c r="S4071" t="s">
        <v>204</v>
      </c>
      <c r="T4071" s="247">
        <v>45292.313750000001</v>
      </c>
    </row>
    <row r="4072" spans="1:20" x14ac:dyDescent="0.35">
      <c r="A4072" t="s">
        <v>110</v>
      </c>
      <c r="B4072" t="s">
        <v>111</v>
      </c>
      <c r="C4072" t="s">
        <v>92</v>
      </c>
      <c r="D4072" s="29">
        <v>45598</v>
      </c>
      <c r="E4072">
        <v>0</v>
      </c>
      <c r="F4072">
        <v>0</v>
      </c>
      <c r="G4072">
        <v>0</v>
      </c>
      <c r="H4072">
        <v>0</v>
      </c>
      <c r="L4072">
        <v>359.309619</v>
      </c>
      <c r="R4072">
        <v>517.65409899999997</v>
      </c>
      <c r="S4072" t="s">
        <v>204</v>
      </c>
      <c r="T4072" s="247">
        <v>45292.313807870371</v>
      </c>
    </row>
    <row r="4073" spans="1:20" x14ac:dyDescent="0.35">
      <c r="A4073" t="s">
        <v>110</v>
      </c>
      <c r="B4073" t="s">
        <v>111</v>
      </c>
      <c r="C4073" t="s">
        <v>92</v>
      </c>
      <c r="D4073" s="29">
        <v>45599</v>
      </c>
      <c r="E4073">
        <v>0</v>
      </c>
      <c r="F4073">
        <v>0</v>
      </c>
      <c r="G4073">
        <v>0</v>
      </c>
      <c r="H4073">
        <v>0</v>
      </c>
      <c r="L4073">
        <v>359.309619</v>
      </c>
      <c r="R4073">
        <v>517.65409899999997</v>
      </c>
      <c r="S4073" t="s">
        <v>204</v>
      </c>
      <c r="T4073" s="247">
        <v>45292.313819444447</v>
      </c>
    </row>
    <row r="4074" spans="1:20" x14ac:dyDescent="0.35">
      <c r="A4074" t="s">
        <v>110</v>
      </c>
      <c r="B4074" t="s">
        <v>111</v>
      </c>
      <c r="C4074" t="s">
        <v>92</v>
      </c>
      <c r="D4074" s="29">
        <v>45600</v>
      </c>
      <c r="E4074">
        <v>0</v>
      </c>
      <c r="F4074">
        <v>0</v>
      </c>
      <c r="G4074">
        <v>0</v>
      </c>
      <c r="H4074">
        <v>0</v>
      </c>
      <c r="L4074">
        <v>359.309619</v>
      </c>
      <c r="R4074">
        <v>517.65409899999997</v>
      </c>
      <c r="S4074" t="s">
        <v>204</v>
      </c>
      <c r="T4074" s="247">
        <v>45292.313831018517</v>
      </c>
    </row>
    <row r="4075" spans="1:20" x14ac:dyDescent="0.35">
      <c r="A4075" t="s">
        <v>110</v>
      </c>
      <c r="B4075" t="s">
        <v>111</v>
      </c>
      <c r="C4075" t="s">
        <v>92</v>
      </c>
      <c r="D4075" s="29">
        <v>45601</v>
      </c>
      <c r="E4075">
        <v>0</v>
      </c>
      <c r="F4075">
        <v>0</v>
      </c>
      <c r="G4075">
        <v>0</v>
      </c>
      <c r="H4075">
        <v>0</v>
      </c>
      <c r="L4075">
        <v>359.309619</v>
      </c>
      <c r="R4075">
        <v>517.65409899999997</v>
      </c>
      <c r="S4075" t="s">
        <v>204</v>
      </c>
      <c r="T4075" s="247">
        <v>45292.313842592594</v>
      </c>
    </row>
    <row r="4076" spans="1:20" x14ac:dyDescent="0.35">
      <c r="A4076" t="s">
        <v>110</v>
      </c>
      <c r="B4076" t="s">
        <v>111</v>
      </c>
      <c r="C4076" t="s">
        <v>92</v>
      </c>
      <c r="D4076" s="29">
        <v>45602</v>
      </c>
      <c r="E4076">
        <v>0</v>
      </c>
      <c r="F4076">
        <v>0</v>
      </c>
      <c r="G4076">
        <v>0</v>
      </c>
      <c r="H4076">
        <v>0</v>
      </c>
      <c r="L4076">
        <v>359.309619</v>
      </c>
      <c r="R4076">
        <v>517.65409899999997</v>
      </c>
      <c r="S4076" t="s">
        <v>204</v>
      </c>
      <c r="T4076" s="247">
        <v>45292.31386574074</v>
      </c>
    </row>
    <row r="4077" spans="1:20" x14ac:dyDescent="0.35">
      <c r="A4077" t="s">
        <v>110</v>
      </c>
      <c r="B4077" t="s">
        <v>111</v>
      </c>
      <c r="C4077" t="s">
        <v>92</v>
      </c>
      <c r="D4077" s="29">
        <v>45603</v>
      </c>
      <c r="E4077">
        <v>0</v>
      </c>
      <c r="F4077">
        <v>0</v>
      </c>
      <c r="G4077">
        <v>0</v>
      </c>
      <c r="H4077">
        <v>0</v>
      </c>
      <c r="L4077">
        <v>359.309619</v>
      </c>
      <c r="R4077">
        <v>517.65409899999997</v>
      </c>
      <c r="S4077" t="s">
        <v>204</v>
      </c>
      <c r="T4077" s="247">
        <v>45292.313877314817</v>
      </c>
    </row>
    <row r="4078" spans="1:20" x14ac:dyDescent="0.35">
      <c r="A4078" t="s">
        <v>110</v>
      </c>
      <c r="B4078" t="s">
        <v>111</v>
      </c>
      <c r="C4078" t="s">
        <v>92</v>
      </c>
      <c r="D4078" s="29">
        <v>45604</v>
      </c>
      <c r="E4078">
        <v>0</v>
      </c>
      <c r="F4078">
        <v>0</v>
      </c>
      <c r="G4078">
        <v>0</v>
      </c>
      <c r="H4078">
        <v>0</v>
      </c>
      <c r="L4078">
        <v>359.309619</v>
      </c>
      <c r="R4078">
        <v>517.65409899999997</v>
      </c>
      <c r="S4078" t="s">
        <v>204</v>
      </c>
      <c r="T4078" s="247">
        <v>45292.313900462963</v>
      </c>
    </row>
    <row r="4079" spans="1:20" x14ac:dyDescent="0.35">
      <c r="A4079" t="s">
        <v>110</v>
      </c>
      <c r="B4079" t="s">
        <v>111</v>
      </c>
      <c r="C4079" t="s">
        <v>92</v>
      </c>
      <c r="D4079" s="29">
        <v>45605</v>
      </c>
      <c r="E4079">
        <v>0</v>
      </c>
      <c r="F4079">
        <v>0</v>
      </c>
      <c r="G4079">
        <v>0</v>
      </c>
      <c r="H4079">
        <v>0</v>
      </c>
      <c r="L4079">
        <v>359.309619</v>
      </c>
      <c r="R4079">
        <v>517.65409899999997</v>
      </c>
      <c r="S4079" t="s">
        <v>204</v>
      </c>
      <c r="T4079" s="247">
        <v>45292.31391203704</v>
      </c>
    </row>
    <row r="4080" spans="1:20" x14ac:dyDescent="0.35">
      <c r="A4080" t="s">
        <v>110</v>
      </c>
      <c r="B4080" t="s">
        <v>111</v>
      </c>
      <c r="C4080" t="s">
        <v>92</v>
      </c>
      <c r="D4080" s="29">
        <v>45606</v>
      </c>
      <c r="E4080">
        <v>0</v>
      </c>
      <c r="F4080">
        <v>0</v>
      </c>
      <c r="G4080">
        <v>0</v>
      </c>
      <c r="H4080">
        <v>0</v>
      </c>
      <c r="L4080">
        <v>359.309619</v>
      </c>
      <c r="R4080">
        <v>517.65409899999997</v>
      </c>
      <c r="S4080" t="s">
        <v>204</v>
      </c>
      <c r="T4080" s="247">
        <v>45292.313923611109</v>
      </c>
    </row>
    <row r="4081" spans="1:20" x14ac:dyDescent="0.35">
      <c r="A4081" t="s">
        <v>110</v>
      </c>
      <c r="B4081" t="s">
        <v>111</v>
      </c>
      <c r="C4081" t="s">
        <v>92</v>
      </c>
      <c r="D4081" s="29">
        <v>45607</v>
      </c>
      <c r="E4081">
        <v>0</v>
      </c>
      <c r="F4081">
        <v>0</v>
      </c>
      <c r="G4081">
        <v>0</v>
      </c>
      <c r="H4081">
        <v>0</v>
      </c>
      <c r="L4081">
        <v>359.309619</v>
      </c>
      <c r="R4081">
        <v>517.65409899999997</v>
      </c>
      <c r="S4081" t="s">
        <v>204</v>
      </c>
      <c r="T4081" s="247">
        <v>45292.313946759263</v>
      </c>
    </row>
    <row r="4082" spans="1:20" x14ac:dyDescent="0.35">
      <c r="A4082" t="s">
        <v>110</v>
      </c>
      <c r="B4082" t="s">
        <v>111</v>
      </c>
      <c r="C4082" t="s">
        <v>92</v>
      </c>
      <c r="D4082" s="29">
        <v>45608</v>
      </c>
      <c r="E4082">
        <v>0</v>
      </c>
      <c r="F4082">
        <v>0</v>
      </c>
      <c r="G4082">
        <v>0</v>
      </c>
      <c r="H4082">
        <v>0</v>
      </c>
      <c r="L4082">
        <v>359.309619</v>
      </c>
      <c r="R4082">
        <v>517.65409899999997</v>
      </c>
      <c r="S4082" t="s">
        <v>204</v>
      </c>
      <c r="T4082" s="247">
        <v>45292.313958333332</v>
      </c>
    </row>
    <row r="4083" spans="1:20" x14ac:dyDescent="0.35">
      <c r="A4083" t="s">
        <v>110</v>
      </c>
      <c r="B4083" t="s">
        <v>111</v>
      </c>
      <c r="C4083" t="s">
        <v>92</v>
      </c>
      <c r="D4083" s="29">
        <v>45609</v>
      </c>
      <c r="E4083">
        <v>0</v>
      </c>
      <c r="F4083">
        <v>0</v>
      </c>
      <c r="G4083">
        <v>0</v>
      </c>
      <c r="H4083">
        <v>0</v>
      </c>
      <c r="L4083">
        <v>359.309619</v>
      </c>
      <c r="R4083">
        <v>517.65409899999997</v>
      </c>
      <c r="S4083" t="s">
        <v>204</v>
      </c>
      <c r="T4083" s="247">
        <v>45292.313981481479</v>
      </c>
    </row>
    <row r="4084" spans="1:20" x14ac:dyDescent="0.35">
      <c r="A4084" t="s">
        <v>110</v>
      </c>
      <c r="B4084" t="s">
        <v>111</v>
      </c>
      <c r="C4084" t="s">
        <v>92</v>
      </c>
      <c r="D4084" s="29">
        <v>45610</v>
      </c>
      <c r="E4084">
        <v>0</v>
      </c>
      <c r="F4084">
        <v>0</v>
      </c>
      <c r="G4084">
        <v>0</v>
      </c>
      <c r="H4084">
        <v>0</v>
      </c>
      <c r="L4084">
        <v>359.309619</v>
      </c>
      <c r="R4084">
        <v>517.65409899999997</v>
      </c>
      <c r="S4084" t="s">
        <v>204</v>
      </c>
      <c r="T4084" s="247">
        <v>45292.313993055555</v>
      </c>
    </row>
    <row r="4085" spans="1:20" x14ac:dyDescent="0.35">
      <c r="A4085" t="s">
        <v>110</v>
      </c>
      <c r="B4085" t="s">
        <v>111</v>
      </c>
      <c r="C4085" t="s">
        <v>92</v>
      </c>
      <c r="D4085" s="29">
        <v>45611</v>
      </c>
      <c r="E4085">
        <v>0</v>
      </c>
      <c r="F4085">
        <v>0</v>
      </c>
      <c r="G4085">
        <v>0</v>
      </c>
      <c r="H4085">
        <v>0</v>
      </c>
      <c r="L4085">
        <v>359.309619</v>
      </c>
      <c r="R4085">
        <v>517.65409899999997</v>
      </c>
      <c r="S4085" t="s">
        <v>204</v>
      </c>
      <c r="T4085" s="247">
        <v>45292.314004629632</v>
      </c>
    </row>
    <row r="4086" spans="1:20" x14ac:dyDescent="0.35">
      <c r="A4086" t="s">
        <v>110</v>
      </c>
      <c r="B4086" t="s">
        <v>111</v>
      </c>
      <c r="C4086" t="s">
        <v>92</v>
      </c>
      <c r="D4086" s="29">
        <v>45612</v>
      </c>
      <c r="E4086">
        <v>0</v>
      </c>
      <c r="F4086">
        <v>0</v>
      </c>
      <c r="G4086">
        <v>0</v>
      </c>
      <c r="H4086">
        <v>0</v>
      </c>
      <c r="L4086">
        <v>359.309619</v>
      </c>
      <c r="R4086">
        <v>517.65409899999997</v>
      </c>
      <c r="S4086" t="s">
        <v>204</v>
      </c>
      <c r="T4086" s="247">
        <v>45292.314027777778</v>
      </c>
    </row>
    <row r="4087" spans="1:20" x14ac:dyDescent="0.35">
      <c r="A4087" t="s">
        <v>110</v>
      </c>
      <c r="B4087" t="s">
        <v>111</v>
      </c>
      <c r="C4087" t="s">
        <v>92</v>
      </c>
      <c r="D4087" s="29">
        <v>45613</v>
      </c>
      <c r="E4087">
        <v>0</v>
      </c>
      <c r="F4087">
        <v>0</v>
      </c>
      <c r="G4087">
        <v>0</v>
      </c>
      <c r="H4087">
        <v>0</v>
      </c>
      <c r="L4087">
        <v>359.309619</v>
      </c>
      <c r="R4087">
        <v>517.65409899999997</v>
      </c>
      <c r="S4087" t="s">
        <v>204</v>
      </c>
      <c r="T4087" s="247">
        <v>45292.314039351855</v>
      </c>
    </row>
    <row r="4088" spans="1:20" x14ac:dyDescent="0.35">
      <c r="A4088" t="s">
        <v>110</v>
      </c>
      <c r="B4088" t="s">
        <v>111</v>
      </c>
      <c r="C4088" t="s">
        <v>92</v>
      </c>
      <c r="D4088" s="29">
        <v>45614</v>
      </c>
      <c r="E4088">
        <v>0</v>
      </c>
      <c r="F4088">
        <v>0</v>
      </c>
      <c r="G4088">
        <v>0</v>
      </c>
      <c r="H4088">
        <v>0</v>
      </c>
      <c r="L4088">
        <v>359.309619</v>
      </c>
      <c r="R4088">
        <v>517.65409899999997</v>
      </c>
      <c r="S4088" t="s">
        <v>204</v>
      </c>
      <c r="T4088" s="247">
        <v>45292.314062500001</v>
      </c>
    </row>
    <row r="4089" spans="1:20" x14ac:dyDescent="0.35">
      <c r="A4089" t="s">
        <v>110</v>
      </c>
      <c r="B4089" t="s">
        <v>111</v>
      </c>
      <c r="C4089" t="s">
        <v>92</v>
      </c>
      <c r="D4089" s="29">
        <v>45615</v>
      </c>
      <c r="E4089">
        <v>0</v>
      </c>
      <c r="F4089">
        <v>0</v>
      </c>
      <c r="G4089">
        <v>0</v>
      </c>
      <c r="H4089">
        <v>0</v>
      </c>
      <c r="L4089">
        <v>359.309619</v>
      </c>
      <c r="R4089">
        <v>517.65409899999997</v>
      </c>
      <c r="S4089" t="s">
        <v>204</v>
      </c>
      <c r="T4089" s="247">
        <v>45292.314085648148</v>
      </c>
    </row>
    <row r="4090" spans="1:20" x14ac:dyDescent="0.35">
      <c r="A4090" t="s">
        <v>110</v>
      </c>
      <c r="B4090" t="s">
        <v>111</v>
      </c>
      <c r="C4090" t="s">
        <v>92</v>
      </c>
      <c r="D4090" s="29">
        <v>45616</v>
      </c>
      <c r="E4090">
        <v>0</v>
      </c>
      <c r="F4090">
        <v>0</v>
      </c>
      <c r="G4090">
        <v>0</v>
      </c>
      <c r="H4090">
        <v>0</v>
      </c>
      <c r="L4090">
        <v>359.309619</v>
      </c>
      <c r="R4090">
        <v>517.65409899999997</v>
      </c>
      <c r="S4090" t="s">
        <v>204</v>
      </c>
      <c r="T4090" s="247">
        <v>45292.314097222225</v>
      </c>
    </row>
    <row r="4091" spans="1:20" x14ac:dyDescent="0.35">
      <c r="A4091" t="s">
        <v>110</v>
      </c>
      <c r="B4091" t="s">
        <v>111</v>
      </c>
      <c r="C4091" t="s">
        <v>92</v>
      </c>
      <c r="D4091" s="29">
        <v>45617</v>
      </c>
      <c r="E4091">
        <v>0</v>
      </c>
      <c r="F4091">
        <v>0</v>
      </c>
      <c r="G4091">
        <v>0</v>
      </c>
      <c r="H4091">
        <v>0</v>
      </c>
      <c r="L4091">
        <v>359.309619</v>
      </c>
      <c r="R4091">
        <v>517.65409899999997</v>
      </c>
      <c r="S4091" t="s">
        <v>204</v>
      </c>
      <c r="T4091" s="247">
        <v>45292.314108796294</v>
      </c>
    </row>
    <row r="4092" spans="1:20" x14ac:dyDescent="0.35">
      <c r="A4092" t="s">
        <v>110</v>
      </c>
      <c r="B4092" t="s">
        <v>111</v>
      </c>
      <c r="C4092" t="s">
        <v>92</v>
      </c>
      <c r="D4092" s="29">
        <v>45618</v>
      </c>
      <c r="E4092">
        <v>0</v>
      </c>
      <c r="F4092">
        <v>0</v>
      </c>
      <c r="G4092">
        <v>0</v>
      </c>
      <c r="H4092">
        <v>0</v>
      </c>
      <c r="L4092">
        <v>359.309619</v>
      </c>
      <c r="R4092">
        <v>517.65409899999997</v>
      </c>
      <c r="S4092" t="s">
        <v>204</v>
      </c>
      <c r="T4092" s="247">
        <v>45292.314120370371</v>
      </c>
    </row>
    <row r="4093" spans="1:20" x14ac:dyDescent="0.35">
      <c r="A4093" t="s">
        <v>110</v>
      </c>
      <c r="B4093" t="s">
        <v>111</v>
      </c>
      <c r="C4093" t="s">
        <v>92</v>
      </c>
      <c r="D4093" s="29">
        <v>45619</v>
      </c>
      <c r="E4093">
        <v>0</v>
      </c>
      <c r="F4093">
        <v>0</v>
      </c>
      <c r="G4093">
        <v>0</v>
      </c>
      <c r="H4093">
        <v>0</v>
      </c>
      <c r="L4093">
        <v>359.309619</v>
      </c>
      <c r="R4093">
        <v>517.65409899999997</v>
      </c>
      <c r="S4093" t="s">
        <v>204</v>
      </c>
      <c r="T4093" s="247">
        <v>45292.314143518517</v>
      </c>
    </row>
    <row r="4094" spans="1:20" x14ac:dyDescent="0.35">
      <c r="A4094" t="s">
        <v>110</v>
      </c>
      <c r="B4094" t="s">
        <v>111</v>
      </c>
      <c r="C4094" t="s">
        <v>92</v>
      </c>
      <c r="D4094" s="29">
        <v>45620</v>
      </c>
      <c r="E4094">
        <v>0</v>
      </c>
      <c r="F4094">
        <v>0</v>
      </c>
      <c r="G4094">
        <v>0</v>
      </c>
      <c r="H4094">
        <v>0</v>
      </c>
      <c r="L4094">
        <v>359.309619</v>
      </c>
      <c r="R4094">
        <v>517.65409899999997</v>
      </c>
      <c r="S4094" t="s">
        <v>204</v>
      </c>
      <c r="T4094" s="247">
        <v>45292.314155092594</v>
      </c>
    </row>
    <row r="4095" spans="1:20" x14ac:dyDescent="0.35">
      <c r="A4095" t="s">
        <v>110</v>
      </c>
      <c r="B4095" t="s">
        <v>111</v>
      </c>
      <c r="C4095" t="s">
        <v>92</v>
      </c>
      <c r="D4095" s="29">
        <v>45621</v>
      </c>
      <c r="E4095">
        <v>0</v>
      </c>
      <c r="F4095">
        <v>0</v>
      </c>
      <c r="G4095">
        <v>0</v>
      </c>
      <c r="H4095">
        <v>0</v>
      </c>
      <c r="L4095">
        <v>359.309619</v>
      </c>
      <c r="R4095">
        <v>517.65409899999997</v>
      </c>
      <c r="S4095" t="s">
        <v>204</v>
      </c>
      <c r="T4095" s="247">
        <v>45292.31417824074</v>
      </c>
    </row>
    <row r="4096" spans="1:20" x14ac:dyDescent="0.35">
      <c r="A4096" t="s">
        <v>110</v>
      </c>
      <c r="B4096" t="s">
        <v>111</v>
      </c>
      <c r="C4096" t="s">
        <v>92</v>
      </c>
      <c r="D4096" s="29">
        <v>45622</v>
      </c>
      <c r="E4096">
        <v>0</v>
      </c>
      <c r="F4096">
        <v>0</v>
      </c>
      <c r="G4096">
        <v>0</v>
      </c>
      <c r="H4096">
        <v>0</v>
      </c>
      <c r="L4096">
        <v>359.309619</v>
      </c>
      <c r="R4096">
        <v>517.65409899999997</v>
      </c>
      <c r="S4096" t="s">
        <v>204</v>
      </c>
      <c r="T4096" s="247">
        <v>45292.314189814817</v>
      </c>
    </row>
    <row r="4097" spans="1:20" x14ac:dyDescent="0.35">
      <c r="A4097" t="s">
        <v>110</v>
      </c>
      <c r="B4097" t="s">
        <v>111</v>
      </c>
      <c r="C4097" t="s">
        <v>92</v>
      </c>
      <c r="D4097" s="29">
        <v>45623</v>
      </c>
      <c r="E4097">
        <v>0</v>
      </c>
      <c r="F4097">
        <v>0</v>
      </c>
      <c r="G4097">
        <v>0</v>
      </c>
      <c r="H4097">
        <v>0</v>
      </c>
      <c r="L4097">
        <v>359.309619</v>
      </c>
      <c r="R4097">
        <v>517.65409899999997</v>
      </c>
      <c r="S4097" t="s">
        <v>204</v>
      </c>
      <c r="T4097" s="247">
        <v>45292.314201388886</v>
      </c>
    </row>
    <row r="4098" spans="1:20" x14ac:dyDescent="0.35">
      <c r="A4098" t="s">
        <v>110</v>
      </c>
      <c r="B4098" t="s">
        <v>111</v>
      </c>
      <c r="C4098" t="s">
        <v>92</v>
      </c>
      <c r="D4098" s="29">
        <v>45624</v>
      </c>
      <c r="E4098">
        <v>0</v>
      </c>
      <c r="F4098">
        <v>0</v>
      </c>
      <c r="G4098">
        <v>0</v>
      </c>
      <c r="H4098">
        <v>0</v>
      </c>
      <c r="L4098">
        <v>359.309619</v>
      </c>
      <c r="R4098">
        <v>517.65409899999997</v>
      </c>
      <c r="S4098" t="s">
        <v>204</v>
      </c>
      <c r="T4098" s="247">
        <v>45292.31422453704</v>
      </c>
    </row>
    <row r="4099" spans="1:20" x14ac:dyDescent="0.35">
      <c r="A4099" t="s">
        <v>110</v>
      </c>
      <c r="B4099" t="s">
        <v>111</v>
      </c>
      <c r="C4099" t="s">
        <v>92</v>
      </c>
      <c r="D4099" s="29">
        <v>45625</v>
      </c>
      <c r="E4099">
        <v>0</v>
      </c>
      <c r="F4099">
        <v>0</v>
      </c>
      <c r="G4099">
        <v>0</v>
      </c>
      <c r="H4099">
        <v>0</v>
      </c>
      <c r="L4099">
        <v>359.309619</v>
      </c>
      <c r="R4099">
        <v>517.65409899999997</v>
      </c>
      <c r="S4099" t="s">
        <v>204</v>
      </c>
      <c r="T4099" s="247">
        <v>45292.314236111109</v>
      </c>
    </row>
    <row r="4100" spans="1:20" x14ac:dyDescent="0.35">
      <c r="A4100" t="s">
        <v>110</v>
      </c>
      <c r="B4100" t="s">
        <v>111</v>
      </c>
      <c r="C4100" t="s">
        <v>92</v>
      </c>
      <c r="D4100" s="29">
        <v>45626</v>
      </c>
      <c r="E4100">
        <v>0</v>
      </c>
      <c r="F4100">
        <v>0</v>
      </c>
      <c r="G4100">
        <v>0</v>
      </c>
      <c r="H4100">
        <v>0</v>
      </c>
      <c r="L4100">
        <v>359.309619</v>
      </c>
      <c r="R4100">
        <v>517.65409899999997</v>
      </c>
      <c r="S4100" t="s">
        <v>204</v>
      </c>
      <c r="T4100" s="247">
        <v>45292.314259259256</v>
      </c>
    </row>
    <row r="4101" spans="1:20" x14ac:dyDescent="0.35">
      <c r="A4101" t="s">
        <v>110</v>
      </c>
      <c r="B4101" t="s">
        <v>111</v>
      </c>
      <c r="C4101" t="s">
        <v>92</v>
      </c>
      <c r="D4101" s="29">
        <v>45627</v>
      </c>
      <c r="E4101">
        <v>0</v>
      </c>
      <c r="F4101">
        <v>0</v>
      </c>
      <c r="G4101">
        <v>0</v>
      </c>
      <c r="H4101">
        <v>0</v>
      </c>
      <c r="L4101">
        <v>359.309619</v>
      </c>
      <c r="R4101">
        <v>517.65409899999997</v>
      </c>
      <c r="S4101" t="s">
        <v>204</v>
      </c>
      <c r="T4101" s="247">
        <v>45323.313738425924</v>
      </c>
    </row>
    <row r="4102" spans="1:20" x14ac:dyDescent="0.35">
      <c r="A4102" t="s">
        <v>110</v>
      </c>
      <c r="B4102" t="s">
        <v>111</v>
      </c>
      <c r="C4102" t="s">
        <v>92</v>
      </c>
      <c r="D4102" s="29">
        <v>45628</v>
      </c>
      <c r="E4102">
        <v>0</v>
      </c>
      <c r="F4102">
        <v>0</v>
      </c>
      <c r="G4102">
        <v>0</v>
      </c>
      <c r="H4102">
        <v>0</v>
      </c>
      <c r="L4102">
        <v>359.309619</v>
      </c>
      <c r="R4102">
        <v>517.65409899999997</v>
      </c>
      <c r="S4102" t="s">
        <v>204</v>
      </c>
      <c r="T4102" s="247">
        <v>45323.313773148147</v>
      </c>
    </row>
    <row r="4103" spans="1:20" x14ac:dyDescent="0.35">
      <c r="A4103" t="s">
        <v>110</v>
      </c>
      <c r="B4103" t="s">
        <v>111</v>
      </c>
      <c r="C4103" t="s">
        <v>92</v>
      </c>
      <c r="D4103" s="29">
        <v>45629</v>
      </c>
      <c r="E4103">
        <v>0</v>
      </c>
      <c r="F4103">
        <v>0</v>
      </c>
      <c r="G4103">
        <v>0</v>
      </c>
      <c r="H4103">
        <v>0</v>
      </c>
      <c r="L4103">
        <v>359.309619</v>
      </c>
      <c r="R4103">
        <v>517.65409899999997</v>
      </c>
      <c r="S4103" t="s">
        <v>204</v>
      </c>
      <c r="T4103" s="247">
        <v>45323.313796296294</v>
      </c>
    </row>
    <row r="4104" spans="1:20" x14ac:dyDescent="0.35">
      <c r="A4104" t="s">
        <v>110</v>
      </c>
      <c r="B4104" t="s">
        <v>111</v>
      </c>
      <c r="C4104" t="s">
        <v>92</v>
      </c>
      <c r="D4104" s="29">
        <v>45630</v>
      </c>
      <c r="E4104">
        <v>0</v>
      </c>
      <c r="F4104">
        <v>0</v>
      </c>
      <c r="G4104">
        <v>0</v>
      </c>
      <c r="H4104">
        <v>0</v>
      </c>
      <c r="L4104">
        <v>359.309619</v>
      </c>
      <c r="R4104">
        <v>517.65409899999997</v>
      </c>
      <c r="S4104" t="s">
        <v>204</v>
      </c>
      <c r="T4104" s="247">
        <v>45323.313819444447</v>
      </c>
    </row>
    <row r="4105" spans="1:20" x14ac:dyDescent="0.35">
      <c r="A4105" t="s">
        <v>110</v>
      </c>
      <c r="B4105" t="s">
        <v>111</v>
      </c>
      <c r="C4105" t="s">
        <v>92</v>
      </c>
      <c r="D4105" s="29">
        <v>45631</v>
      </c>
      <c r="E4105">
        <v>0</v>
      </c>
      <c r="F4105">
        <v>0</v>
      </c>
      <c r="G4105">
        <v>0</v>
      </c>
      <c r="H4105">
        <v>0</v>
      </c>
      <c r="L4105">
        <v>359.309619</v>
      </c>
      <c r="R4105">
        <v>517.65409899999997</v>
      </c>
      <c r="S4105" t="s">
        <v>204</v>
      </c>
      <c r="T4105" s="247">
        <v>45323.313854166663</v>
      </c>
    </row>
    <row r="4106" spans="1:20" x14ac:dyDescent="0.35">
      <c r="A4106" t="s">
        <v>110</v>
      </c>
      <c r="B4106" t="s">
        <v>111</v>
      </c>
      <c r="C4106" t="s">
        <v>92</v>
      </c>
      <c r="D4106" s="29">
        <v>45632</v>
      </c>
      <c r="E4106">
        <v>0</v>
      </c>
      <c r="F4106">
        <v>0</v>
      </c>
      <c r="G4106">
        <v>0</v>
      </c>
      <c r="H4106">
        <v>0</v>
      </c>
      <c r="L4106">
        <v>359.309619</v>
      </c>
      <c r="R4106">
        <v>517.65409899999997</v>
      </c>
      <c r="S4106" t="s">
        <v>204</v>
      </c>
      <c r="T4106" s="247">
        <v>45323.31386574074</v>
      </c>
    </row>
    <row r="4107" spans="1:20" x14ac:dyDescent="0.35">
      <c r="A4107" t="s">
        <v>110</v>
      </c>
      <c r="B4107" t="s">
        <v>111</v>
      </c>
      <c r="C4107" t="s">
        <v>92</v>
      </c>
      <c r="D4107" s="29">
        <v>45633</v>
      </c>
      <c r="E4107">
        <v>0</v>
      </c>
      <c r="F4107">
        <v>0</v>
      </c>
      <c r="G4107">
        <v>0</v>
      </c>
      <c r="H4107">
        <v>0</v>
      </c>
      <c r="L4107">
        <v>359.309619</v>
      </c>
      <c r="R4107">
        <v>517.65409899999997</v>
      </c>
      <c r="S4107" t="s">
        <v>204</v>
      </c>
      <c r="T4107" s="247">
        <v>45323.313877314817</v>
      </c>
    </row>
    <row r="4108" spans="1:20" x14ac:dyDescent="0.35">
      <c r="A4108" t="s">
        <v>110</v>
      </c>
      <c r="B4108" t="s">
        <v>111</v>
      </c>
      <c r="C4108" t="s">
        <v>92</v>
      </c>
      <c r="D4108" s="29">
        <v>45634</v>
      </c>
      <c r="E4108">
        <v>0</v>
      </c>
      <c r="F4108">
        <v>0</v>
      </c>
      <c r="G4108">
        <v>0</v>
      </c>
      <c r="H4108">
        <v>0</v>
      </c>
      <c r="L4108">
        <v>359.309619</v>
      </c>
      <c r="R4108">
        <v>517.65409899999997</v>
      </c>
      <c r="S4108" t="s">
        <v>204</v>
      </c>
      <c r="T4108" s="247">
        <v>45323.31391203704</v>
      </c>
    </row>
    <row r="4109" spans="1:20" x14ac:dyDescent="0.35">
      <c r="A4109" t="s">
        <v>110</v>
      </c>
      <c r="B4109" t="s">
        <v>111</v>
      </c>
      <c r="C4109" t="s">
        <v>92</v>
      </c>
      <c r="D4109" s="29">
        <v>45635</v>
      </c>
      <c r="E4109">
        <v>0</v>
      </c>
      <c r="F4109">
        <v>0</v>
      </c>
      <c r="G4109">
        <v>0</v>
      </c>
      <c r="H4109">
        <v>0</v>
      </c>
      <c r="L4109">
        <v>359.309619</v>
      </c>
      <c r="R4109">
        <v>517.65409899999997</v>
      </c>
      <c r="S4109" t="s">
        <v>204</v>
      </c>
      <c r="T4109" s="247">
        <v>45323.313923611109</v>
      </c>
    </row>
    <row r="4110" spans="1:20" x14ac:dyDescent="0.35">
      <c r="A4110" t="s">
        <v>110</v>
      </c>
      <c r="B4110" t="s">
        <v>111</v>
      </c>
      <c r="C4110" t="s">
        <v>92</v>
      </c>
      <c r="D4110" s="29">
        <v>45636</v>
      </c>
      <c r="E4110">
        <v>0</v>
      </c>
      <c r="F4110">
        <v>0</v>
      </c>
      <c r="G4110">
        <v>0</v>
      </c>
      <c r="H4110">
        <v>0</v>
      </c>
      <c r="L4110">
        <v>359.309619</v>
      </c>
      <c r="R4110">
        <v>517.65409899999997</v>
      </c>
      <c r="S4110" t="s">
        <v>204</v>
      </c>
      <c r="T4110" s="247">
        <v>45323.313958333332</v>
      </c>
    </row>
    <row r="4111" spans="1:20" x14ac:dyDescent="0.35">
      <c r="A4111" t="s">
        <v>110</v>
      </c>
      <c r="B4111" t="s">
        <v>111</v>
      </c>
      <c r="C4111" t="s">
        <v>92</v>
      </c>
      <c r="D4111" s="29">
        <v>45637</v>
      </c>
      <c r="E4111">
        <v>0</v>
      </c>
      <c r="F4111">
        <v>0</v>
      </c>
      <c r="G4111">
        <v>0</v>
      </c>
      <c r="H4111">
        <v>0</v>
      </c>
      <c r="L4111">
        <v>359.309619</v>
      </c>
      <c r="R4111">
        <v>517.65409899999997</v>
      </c>
      <c r="S4111" t="s">
        <v>204</v>
      </c>
      <c r="T4111" s="247">
        <v>45323.313993055555</v>
      </c>
    </row>
    <row r="4112" spans="1:20" x14ac:dyDescent="0.35">
      <c r="A4112" t="s">
        <v>110</v>
      </c>
      <c r="B4112" t="s">
        <v>111</v>
      </c>
      <c r="C4112" t="s">
        <v>92</v>
      </c>
      <c r="D4112" s="29">
        <v>45638</v>
      </c>
      <c r="E4112">
        <v>0</v>
      </c>
      <c r="F4112">
        <v>0</v>
      </c>
      <c r="G4112">
        <v>0</v>
      </c>
      <c r="H4112">
        <v>0</v>
      </c>
      <c r="L4112">
        <v>359.309619</v>
      </c>
      <c r="R4112">
        <v>517.65409899999997</v>
      </c>
      <c r="S4112" t="s">
        <v>204</v>
      </c>
      <c r="T4112" s="247">
        <v>45323.314016203702</v>
      </c>
    </row>
    <row r="4113" spans="1:20" x14ac:dyDescent="0.35">
      <c r="A4113" t="s">
        <v>110</v>
      </c>
      <c r="B4113" t="s">
        <v>111</v>
      </c>
      <c r="C4113" t="s">
        <v>92</v>
      </c>
      <c r="D4113" s="29">
        <v>45639</v>
      </c>
      <c r="E4113">
        <v>0</v>
      </c>
      <c r="F4113">
        <v>0</v>
      </c>
      <c r="G4113">
        <v>0</v>
      </c>
      <c r="H4113">
        <v>0</v>
      </c>
      <c r="L4113">
        <v>359.309619</v>
      </c>
      <c r="R4113">
        <v>517.65409899999997</v>
      </c>
      <c r="S4113" t="s">
        <v>204</v>
      </c>
      <c r="T4113" s="247">
        <v>45323.314027777778</v>
      </c>
    </row>
    <row r="4114" spans="1:20" x14ac:dyDescent="0.35">
      <c r="A4114" t="s">
        <v>110</v>
      </c>
      <c r="B4114" t="s">
        <v>111</v>
      </c>
      <c r="C4114" t="s">
        <v>92</v>
      </c>
      <c r="D4114" s="29">
        <v>45640</v>
      </c>
      <c r="E4114">
        <v>0</v>
      </c>
      <c r="F4114">
        <v>0</v>
      </c>
      <c r="G4114">
        <v>0</v>
      </c>
      <c r="H4114">
        <v>0</v>
      </c>
      <c r="L4114">
        <v>359.309619</v>
      </c>
      <c r="R4114">
        <v>517.65409899999997</v>
      </c>
      <c r="S4114" t="s">
        <v>204</v>
      </c>
      <c r="T4114" s="247">
        <v>45323.314039351855</v>
      </c>
    </row>
    <row r="4115" spans="1:20" x14ac:dyDescent="0.35">
      <c r="A4115" t="s">
        <v>110</v>
      </c>
      <c r="B4115" t="s">
        <v>111</v>
      </c>
      <c r="C4115" t="s">
        <v>92</v>
      </c>
      <c r="D4115" s="29">
        <v>45641</v>
      </c>
      <c r="E4115">
        <v>0</v>
      </c>
      <c r="F4115">
        <v>0</v>
      </c>
      <c r="G4115">
        <v>0</v>
      </c>
      <c r="H4115">
        <v>0</v>
      </c>
      <c r="L4115">
        <v>359.309619</v>
      </c>
      <c r="R4115">
        <v>517.65409899999997</v>
      </c>
      <c r="S4115" t="s">
        <v>204</v>
      </c>
      <c r="T4115" s="247">
        <v>45323.314050925925</v>
      </c>
    </row>
    <row r="4116" spans="1:20" x14ac:dyDescent="0.35">
      <c r="A4116" t="s">
        <v>110</v>
      </c>
      <c r="B4116" t="s">
        <v>111</v>
      </c>
      <c r="C4116" t="s">
        <v>92</v>
      </c>
      <c r="D4116" s="29">
        <v>45642</v>
      </c>
      <c r="E4116">
        <v>0</v>
      </c>
      <c r="F4116">
        <v>0</v>
      </c>
      <c r="G4116">
        <v>0</v>
      </c>
      <c r="H4116">
        <v>0</v>
      </c>
      <c r="L4116">
        <v>359.309619</v>
      </c>
      <c r="R4116">
        <v>517.65409899999997</v>
      </c>
      <c r="S4116" t="s">
        <v>204</v>
      </c>
      <c r="T4116" s="247">
        <v>45323.314062500001</v>
      </c>
    </row>
    <row r="4117" spans="1:20" x14ac:dyDescent="0.35">
      <c r="A4117" t="s">
        <v>110</v>
      </c>
      <c r="B4117" t="s">
        <v>111</v>
      </c>
      <c r="C4117" t="s">
        <v>92</v>
      </c>
      <c r="D4117" s="29">
        <v>45643</v>
      </c>
      <c r="E4117">
        <v>0</v>
      </c>
      <c r="F4117">
        <v>0</v>
      </c>
      <c r="G4117">
        <v>0</v>
      </c>
      <c r="H4117">
        <v>0</v>
      </c>
      <c r="L4117">
        <v>359.309619</v>
      </c>
      <c r="R4117">
        <v>517.65409899999997</v>
      </c>
      <c r="S4117" t="s">
        <v>204</v>
      </c>
      <c r="T4117" s="247">
        <v>45323.314074074071</v>
      </c>
    </row>
    <row r="4118" spans="1:20" x14ac:dyDescent="0.35">
      <c r="A4118" t="s">
        <v>110</v>
      </c>
      <c r="B4118" t="s">
        <v>111</v>
      </c>
      <c r="C4118" t="s">
        <v>92</v>
      </c>
      <c r="D4118" s="29">
        <v>45644</v>
      </c>
      <c r="E4118">
        <v>0</v>
      </c>
      <c r="F4118">
        <v>0</v>
      </c>
      <c r="G4118">
        <v>0</v>
      </c>
      <c r="H4118">
        <v>0</v>
      </c>
      <c r="L4118">
        <v>359.309619</v>
      </c>
      <c r="R4118">
        <v>517.65409899999997</v>
      </c>
      <c r="S4118" t="s">
        <v>204</v>
      </c>
      <c r="T4118" s="247">
        <v>45323.314085648148</v>
      </c>
    </row>
    <row r="4119" spans="1:20" x14ac:dyDescent="0.35">
      <c r="A4119" t="s">
        <v>110</v>
      </c>
      <c r="B4119" t="s">
        <v>111</v>
      </c>
      <c r="C4119" t="s">
        <v>92</v>
      </c>
      <c r="D4119" s="29">
        <v>45645</v>
      </c>
      <c r="E4119">
        <v>0</v>
      </c>
      <c r="F4119">
        <v>0</v>
      </c>
      <c r="G4119">
        <v>0</v>
      </c>
      <c r="H4119">
        <v>0</v>
      </c>
      <c r="L4119">
        <v>359.309619</v>
      </c>
      <c r="R4119">
        <v>517.65409899999997</v>
      </c>
      <c r="S4119" t="s">
        <v>204</v>
      </c>
      <c r="T4119" s="247">
        <v>45323.314097222225</v>
      </c>
    </row>
    <row r="4120" spans="1:20" x14ac:dyDescent="0.35">
      <c r="A4120" t="s">
        <v>110</v>
      </c>
      <c r="B4120" t="s">
        <v>111</v>
      </c>
      <c r="C4120" t="s">
        <v>92</v>
      </c>
      <c r="D4120" s="29">
        <v>45646</v>
      </c>
      <c r="E4120">
        <v>0</v>
      </c>
      <c r="F4120">
        <v>0</v>
      </c>
      <c r="G4120">
        <v>0</v>
      </c>
      <c r="H4120">
        <v>0</v>
      </c>
      <c r="L4120">
        <v>359.309619</v>
      </c>
      <c r="R4120">
        <v>517.65409899999997</v>
      </c>
      <c r="S4120" t="s">
        <v>204</v>
      </c>
      <c r="T4120" s="247">
        <v>45323.314108796294</v>
      </c>
    </row>
    <row r="4121" spans="1:20" x14ac:dyDescent="0.35">
      <c r="A4121" t="s">
        <v>110</v>
      </c>
      <c r="B4121" t="s">
        <v>111</v>
      </c>
      <c r="C4121" t="s">
        <v>92</v>
      </c>
      <c r="D4121" s="29">
        <v>45647</v>
      </c>
      <c r="E4121">
        <v>0</v>
      </c>
      <c r="F4121">
        <v>0</v>
      </c>
      <c r="G4121">
        <v>0</v>
      </c>
      <c r="H4121">
        <v>0</v>
      </c>
      <c r="L4121">
        <v>359.309619</v>
      </c>
      <c r="R4121">
        <v>517.65409899999997</v>
      </c>
      <c r="S4121" t="s">
        <v>204</v>
      </c>
      <c r="T4121" s="247">
        <v>45323.314120370371</v>
      </c>
    </row>
    <row r="4122" spans="1:20" x14ac:dyDescent="0.35">
      <c r="A4122" t="s">
        <v>110</v>
      </c>
      <c r="B4122" t="s">
        <v>111</v>
      </c>
      <c r="C4122" t="s">
        <v>92</v>
      </c>
      <c r="D4122" s="29">
        <v>45648</v>
      </c>
      <c r="E4122">
        <v>0</v>
      </c>
      <c r="F4122">
        <v>0</v>
      </c>
      <c r="G4122">
        <v>0</v>
      </c>
      <c r="H4122">
        <v>0</v>
      </c>
      <c r="L4122">
        <v>359.309619</v>
      </c>
      <c r="R4122">
        <v>517.65409899999997</v>
      </c>
      <c r="S4122" t="s">
        <v>204</v>
      </c>
      <c r="T4122" s="247">
        <v>45323.314131944448</v>
      </c>
    </row>
    <row r="4123" spans="1:20" x14ac:dyDescent="0.35">
      <c r="A4123" t="s">
        <v>110</v>
      </c>
      <c r="B4123" t="s">
        <v>111</v>
      </c>
      <c r="C4123" t="s">
        <v>92</v>
      </c>
      <c r="D4123" s="29">
        <v>45649</v>
      </c>
      <c r="E4123">
        <v>0</v>
      </c>
      <c r="F4123">
        <v>0</v>
      </c>
      <c r="G4123">
        <v>0</v>
      </c>
      <c r="H4123">
        <v>0</v>
      </c>
      <c r="L4123">
        <v>359.309619</v>
      </c>
      <c r="R4123">
        <v>517.65409899999997</v>
      </c>
      <c r="S4123" t="s">
        <v>204</v>
      </c>
      <c r="T4123" s="247">
        <v>45323.314143518517</v>
      </c>
    </row>
    <row r="4124" spans="1:20" x14ac:dyDescent="0.35">
      <c r="A4124" t="s">
        <v>110</v>
      </c>
      <c r="B4124" t="s">
        <v>111</v>
      </c>
      <c r="C4124" t="s">
        <v>92</v>
      </c>
      <c r="D4124" s="29">
        <v>45650</v>
      </c>
      <c r="E4124">
        <v>0</v>
      </c>
      <c r="F4124">
        <v>0</v>
      </c>
      <c r="G4124">
        <v>0</v>
      </c>
      <c r="H4124">
        <v>0</v>
      </c>
      <c r="L4124">
        <v>359.309619</v>
      </c>
      <c r="R4124">
        <v>517.65409899999997</v>
      </c>
      <c r="S4124" t="s">
        <v>204</v>
      </c>
      <c r="T4124" s="247">
        <v>45323.314155092594</v>
      </c>
    </row>
    <row r="4125" spans="1:20" x14ac:dyDescent="0.35">
      <c r="A4125" t="s">
        <v>110</v>
      </c>
      <c r="B4125" t="s">
        <v>111</v>
      </c>
      <c r="C4125" t="s">
        <v>92</v>
      </c>
      <c r="D4125" s="29">
        <v>45651</v>
      </c>
      <c r="E4125">
        <v>0</v>
      </c>
      <c r="F4125">
        <v>0</v>
      </c>
      <c r="G4125">
        <v>0</v>
      </c>
      <c r="H4125">
        <v>0</v>
      </c>
      <c r="L4125">
        <v>359.309619</v>
      </c>
      <c r="R4125">
        <v>517.65409899999997</v>
      </c>
      <c r="S4125" t="s">
        <v>204</v>
      </c>
      <c r="T4125" s="247">
        <v>45323.314166666663</v>
      </c>
    </row>
    <row r="4126" spans="1:20" x14ac:dyDescent="0.35">
      <c r="A4126" t="s">
        <v>110</v>
      </c>
      <c r="B4126" t="s">
        <v>111</v>
      </c>
      <c r="C4126" t="s">
        <v>92</v>
      </c>
      <c r="D4126" s="29">
        <v>45652</v>
      </c>
      <c r="E4126">
        <v>0</v>
      </c>
      <c r="F4126">
        <v>0</v>
      </c>
      <c r="G4126">
        <v>0</v>
      </c>
      <c r="H4126">
        <v>0</v>
      </c>
      <c r="L4126">
        <v>359.309619</v>
      </c>
      <c r="R4126">
        <v>517.65409899999997</v>
      </c>
      <c r="S4126" t="s">
        <v>204</v>
      </c>
      <c r="T4126" s="247">
        <v>45323.31417824074</v>
      </c>
    </row>
    <row r="4127" spans="1:20" x14ac:dyDescent="0.35">
      <c r="A4127" t="s">
        <v>110</v>
      </c>
      <c r="B4127" t="s">
        <v>111</v>
      </c>
      <c r="C4127" t="s">
        <v>92</v>
      </c>
      <c r="D4127" s="29">
        <v>45653</v>
      </c>
      <c r="E4127">
        <v>0</v>
      </c>
      <c r="F4127">
        <v>0</v>
      </c>
      <c r="G4127">
        <v>0</v>
      </c>
      <c r="H4127">
        <v>0</v>
      </c>
      <c r="L4127">
        <v>359.309619</v>
      </c>
      <c r="R4127">
        <v>517.65409899999997</v>
      </c>
      <c r="S4127" t="s">
        <v>204</v>
      </c>
      <c r="T4127" s="247">
        <v>45323.314189814817</v>
      </c>
    </row>
    <row r="4128" spans="1:20" x14ac:dyDescent="0.35">
      <c r="A4128" t="s">
        <v>110</v>
      </c>
      <c r="B4128" t="s">
        <v>111</v>
      </c>
      <c r="C4128" t="s">
        <v>92</v>
      </c>
      <c r="D4128" s="29">
        <v>45654</v>
      </c>
      <c r="E4128">
        <v>0</v>
      </c>
      <c r="F4128">
        <v>0</v>
      </c>
      <c r="G4128">
        <v>0</v>
      </c>
      <c r="H4128">
        <v>0</v>
      </c>
      <c r="L4128">
        <v>359.309619</v>
      </c>
      <c r="R4128">
        <v>517.65409899999997</v>
      </c>
      <c r="S4128" t="s">
        <v>204</v>
      </c>
      <c r="T4128" s="247">
        <v>45323.314201388886</v>
      </c>
    </row>
    <row r="4129" spans="1:20" x14ac:dyDescent="0.35">
      <c r="A4129" t="s">
        <v>110</v>
      </c>
      <c r="B4129" t="s">
        <v>111</v>
      </c>
      <c r="C4129" t="s">
        <v>92</v>
      </c>
      <c r="D4129" s="29">
        <v>45655</v>
      </c>
      <c r="E4129">
        <v>0</v>
      </c>
      <c r="F4129">
        <v>0</v>
      </c>
      <c r="G4129">
        <v>0</v>
      </c>
      <c r="H4129">
        <v>0</v>
      </c>
      <c r="L4129">
        <v>359.309619</v>
      </c>
      <c r="R4129">
        <v>517.65409899999997</v>
      </c>
      <c r="S4129" t="s">
        <v>204</v>
      </c>
      <c r="T4129" s="247">
        <v>45323.314212962963</v>
      </c>
    </row>
    <row r="4130" spans="1:20" x14ac:dyDescent="0.35">
      <c r="A4130" t="s">
        <v>110</v>
      </c>
      <c r="B4130" t="s">
        <v>111</v>
      </c>
      <c r="C4130" t="s">
        <v>92</v>
      </c>
      <c r="D4130" s="29">
        <v>45656</v>
      </c>
      <c r="E4130">
        <v>0</v>
      </c>
      <c r="F4130">
        <v>0</v>
      </c>
      <c r="G4130">
        <v>0</v>
      </c>
      <c r="H4130">
        <v>0</v>
      </c>
      <c r="L4130">
        <v>359.309619</v>
      </c>
      <c r="R4130">
        <v>517.65409899999997</v>
      </c>
      <c r="S4130" t="s">
        <v>204</v>
      </c>
      <c r="T4130" s="247">
        <v>45323.31422453704</v>
      </c>
    </row>
    <row r="4131" spans="1:20" x14ac:dyDescent="0.35">
      <c r="A4131" t="s">
        <v>110</v>
      </c>
      <c r="B4131" t="s">
        <v>111</v>
      </c>
      <c r="C4131" t="s">
        <v>92</v>
      </c>
      <c r="D4131" s="29">
        <v>45657</v>
      </c>
      <c r="E4131">
        <v>0</v>
      </c>
      <c r="F4131">
        <v>0</v>
      </c>
      <c r="G4131">
        <v>0</v>
      </c>
      <c r="H4131">
        <v>0</v>
      </c>
      <c r="L4131">
        <v>359.309619</v>
      </c>
      <c r="R4131">
        <v>517.65409899999997</v>
      </c>
      <c r="S4131" t="s">
        <v>204</v>
      </c>
      <c r="T4131" s="247">
        <v>45323.314236111109</v>
      </c>
    </row>
    <row r="4132" spans="1:20" x14ac:dyDescent="0.35">
      <c r="A4132" t="s">
        <v>229</v>
      </c>
      <c r="B4132" t="s">
        <v>234</v>
      </c>
      <c r="C4132" t="s">
        <v>92</v>
      </c>
      <c r="D4132" s="29">
        <v>45383</v>
      </c>
      <c r="E4132">
        <v>0</v>
      </c>
      <c r="F4132">
        <v>0</v>
      </c>
      <c r="G4132">
        <v>0</v>
      </c>
      <c r="H4132">
        <v>0</v>
      </c>
      <c r="L4132">
        <v>69.818472</v>
      </c>
      <c r="R4132">
        <v>139.636943</v>
      </c>
      <c r="S4132" t="s">
        <v>204</v>
      </c>
      <c r="T4132" s="247">
        <v>45280.333634259259</v>
      </c>
    </row>
    <row r="4133" spans="1:20" x14ac:dyDescent="0.35">
      <c r="A4133" t="s">
        <v>229</v>
      </c>
      <c r="B4133" t="s">
        <v>234</v>
      </c>
      <c r="C4133" t="s">
        <v>92</v>
      </c>
      <c r="D4133" s="29">
        <v>45384</v>
      </c>
      <c r="E4133">
        <v>0.42709999999999998</v>
      </c>
      <c r="F4133">
        <v>0.42709999999999998</v>
      </c>
      <c r="G4133">
        <v>0.71350000000000002</v>
      </c>
      <c r="H4133">
        <v>0.71350000000000002</v>
      </c>
      <c r="J4133">
        <v>40</v>
      </c>
      <c r="K4133">
        <v>40</v>
      </c>
      <c r="L4133">
        <v>69.818472</v>
      </c>
      <c r="R4133">
        <v>139.636943</v>
      </c>
      <c r="S4133" t="s">
        <v>204</v>
      </c>
      <c r="T4133" s="247">
        <v>45300.333437499998</v>
      </c>
    </row>
    <row r="4134" spans="1:20" x14ac:dyDescent="0.35">
      <c r="A4134" t="s">
        <v>229</v>
      </c>
      <c r="B4134" t="s">
        <v>234</v>
      </c>
      <c r="C4134" t="s">
        <v>92</v>
      </c>
      <c r="D4134" s="29">
        <v>45385</v>
      </c>
      <c r="E4134">
        <v>0.42709999999999998</v>
      </c>
      <c r="F4134">
        <v>0.42709999999999998</v>
      </c>
      <c r="G4134">
        <v>0.71350000000000002</v>
      </c>
      <c r="H4134">
        <v>0.71350000000000002</v>
      </c>
      <c r="J4134">
        <v>40</v>
      </c>
      <c r="K4134">
        <v>40</v>
      </c>
      <c r="L4134">
        <v>69.818472</v>
      </c>
      <c r="R4134">
        <v>139.636943</v>
      </c>
      <c r="S4134" t="s">
        <v>204</v>
      </c>
      <c r="T4134" s="247">
        <v>45300.333437499998</v>
      </c>
    </row>
    <row r="4135" spans="1:20" x14ac:dyDescent="0.35">
      <c r="A4135" t="s">
        <v>229</v>
      </c>
      <c r="B4135" t="s">
        <v>234</v>
      </c>
      <c r="C4135" t="s">
        <v>92</v>
      </c>
      <c r="D4135" s="29">
        <v>45386</v>
      </c>
      <c r="E4135">
        <v>0.42709999999999998</v>
      </c>
      <c r="F4135">
        <v>0.42709999999999998</v>
      </c>
      <c r="G4135">
        <v>0.71350000000000002</v>
      </c>
      <c r="H4135">
        <v>0.71350000000000002</v>
      </c>
      <c r="J4135">
        <v>40</v>
      </c>
      <c r="K4135">
        <v>40</v>
      </c>
      <c r="L4135">
        <v>69.818472</v>
      </c>
      <c r="R4135">
        <v>139.636943</v>
      </c>
      <c r="S4135" t="s">
        <v>204</v>
      </c>
      <c r="T4135" s="247">
        <v>45300.333437499998</v>
      </c>
    </row>
    <row r="4136" spans="1:20" x14ac:dyDescent="0.35">
      <c r="A4136" t="s">
        <v>229</v>
      </c>
      <c r="B4136" t="s">
        <v>234</v>
      </c>
      <c r="C4136" t="s">
        <v>92</v>
      </c>
      <c r="D4136" s="29">
        <v>45387</v>
      </c>
      <c r="E4136">
        <v>0.42709999999999998</v>
      </c>
      <c r="F4136">
        <v>0.42709999999999998</v>
      </c>
      <c r="G4136">
        <v>0.71350000000000002</v>
      </c>
      <c r="H4136">
        <v>0.71350000000000002</v>
      </c>
      <c r="J4136">
        <v>40</v>
      </c>
      <c r="K4136">
        <v>40</v>
      </c>
      <c r="L4136">
        <v>69.818472</v>
      </c>
      <c r="R4136">
        <v>139.636943</v>
      </c>
      <c r="S4136" t="s">
        <v>204</v>
      </c>
      <c r="T4136" s="247">
        <v>45300.333449074074</v>
      </c>
    </row>
    <row r="4137" spans="1:20" x14ac:dyDescent="0.35">
      <c r="A4137" t="s">
        <v>229</v>
      </c>
      <c r="B4137" t="s">
        <v>234</v>
      </c>
      <c r="C4137" t="s">
        <v>92</v>
      </c>
      <c r="D4137" s="29">
        <v>45388</v>
      </c>
      <c r="E4137">
        <v>0.42709999999999998</v>
      </c>
      <c r="F4137">
        <v>0.42709999999999998</v>
      </c>
      <c r="G4137">
        <v>0.71350000000000002</v>
      </c>
      <c r="H4137">
        <v>0.71350000000000002</v>
      </c>
      <c r="J4137">
        <v>40</v>
      </c>
      <c r="K4137">
        <v>40</v>
      </c>
      <c r="L4137">
        <v>69.818472</v>
      </c>
      <c r="R4137">
        <v>139.636943</v>
      </c>
      <c r="S4137" t="s">
        <v>204</v>
      </c>
      <c r="T4137" s="247">
        <v>45300.333437499998</v>
      </c>
    </row>
    <row r="4138" spans="1:20" x14ac:dyDescent="0.35">
      <c r="A4138" t="s">
        <v>229</v>
      </c>
      <c r="B4138" t="s">
        <v>234</v>
      </c>
      <c r="C4138" t="s">
        <v>92</v>
      </c>
      <c r="D4138" s="29">
        <v>45389</v>
      </c>
      <c r="E4138">
        <v>0.42709999999999998</v>
      </c>
      <c r="F4138">
        <v>0.42709999999999998</v>
      </c>
      <c r="G4138">
        <v>0.71350000000000002</v>
      </c>
      <c r="H4138">
        <v>0.71350000000000002</v>
      </c>
      <c r="J4138">
        <v>40</v>
      </c>
      <c r="K4138">
        <v>40</v>
      </c>
      <c r="L4138">
        <v>69.818472</v>
      </c>
      <c r="R4138">
        <v>139.636943</v>
      </c>
      <c r="S4138" t="s">
        <v>204</v>
      </c>
      <c r="T4138" s="247">
        <v>45300.333437499998</v>
      </c>
    </row>
    <row r="4139" spans="1:20" x14ac:dyDescent="0.35">
      <c r="A4139" t="s">
        <v>229</v>
      </c>
      <c r="B4139" t="s">
        <v>234</v>
      </c>
      <c r="C4139" t="s">
        <v>92</v>
      </c>
      <c r="D4139" s="29">
        <v>45390</v>
      </c>
      <c r="E4139">
        <v>0.42709999999999998</v>
      </c>
      <c r="F4139">
        <v>0.42709999999999998</v>
      </c>
      <c r="G4139">
        <v>0.71350000000000002</v>
      </c>
      <c r="H4139">
        <v>0.71350000000000002</v>
      </c>
      <c r="J4139">
        <v>40</v>
      </c>
      <c r="K4139">
        <v>40</v>
      </c>
      <c r="L4139">
        <v>69.818472</v>
      </c>
      <c r="R4139">
        <v>139.636943</v>
      </c>
      <c r="S4139" t="s">
        <v>204</v>
      </c>
      <c r="T4139" s="247">
        <v>45300.333437499998</v>
      </c>
    </row>
    <row r="4140" spans="1:20" x14ac:dyDescent="0.35">
      <c r="A4140" t="s">
        <v>229</v>
      </c>
      <c r="B4140" t="s">
        <v>234</v>
      </c>
      <c r="C4140" t="s">
        <v>92</v>
      </c>
      <c r="D4140" s="29">
        <v>45391</v>
      </c>
      <c r="E4140">
        <v>0.42709999999999998</v>
      </c>
      <c r="F4140">
        <v>0.42709999999999998</v>
      </c>
      <c r="G4140">
        <v>0.71350000000000002</v>
      </c>
      <c r="H4140">
        <v>0.71350000000000002</v>
      </c>
      <c r="J4140">
        <v>40</v>
      </c>
      <c r="K4140">
        <v>40</v>
      </c>
      <c r="L4140">
        <v>69.818472</v>
      </c>
      <c r="R4140">
        <v>139.636943</v>
      </c>
      <c r="S4140" t="s">
        <v>204</v>
      </c>
      <c r="T4140" s="247">
        <v>45300.333449074074</v>
      </c>
    </row>
    <row r="4141" spans="1:20" x14ac:dyDescent="0.35">
      <c r="A4141" t="s">
        <v>229</v>
      </c>
      <c r="B4141" t="s">
        <v>234</v>
      </c>
      <c r="C4141" t="s">
        <v>92</v>
      </c>
      <c r="D4141" s="29">
        <v>45392</v>
      </c>
      <c r="E4141">
        <v>0.42709999999999998</v>
      </c>
      <c r="F4141">
        <v>0.42709999999999998</v>
      </c>
      <c r="G4141">
        <v>0.71350000000000002</v>
      </c>
      <c r="H4141">
        <v>0.71350000000000002</v>
      </c>
      <c r="J4141">
        <v>40</v>
      </c>
      <c r="K4141">
        <v>40</v>
      </c>
      <c r="L4141">
        <v>69.818472</v>
      </c>
      <c r="R4141">
        <v>139.636943</v>
      </c>
      <c r="S4141" t="s">
        <v>204</v>
      </c>
      <c r="T4141" s="247">
        <v>45300.333437499998</v>
      </c>
    </row>
    <row r="4142" spans="1:20" x14ac:dyDescent="0.35">
      <c r="A4142" t="s">
        <v>229</v>
      </c>
      <c r="B4142" t="s">
        <v>234</v>
      </c>
      <c r="C4142" t="s">
        <v>92</v>
      </c>
      <c r="D4142" s="29">
        <v>45393</v>
      </c>
      <c r="E4142">
        <v>0.42709999999999998</v>
      </c>
      <c r="F4142">
        <v>0.42709999999999998</v>
      </c>
      <c r="G4142">
        <v>0.71350000000000002</v>
      </c>
      <c r="H4142">
        <v>0.71350000000000002</v>
      </c>
      <c r="J4142">
        <v>40</v>
      </c>
      <c r="K4142">
        <v>40</v>
      </c>
      <c r="L4142">
        <v>69.818472</v>
      </c>
      <c r="R4142">
        <v>139.636943</v>
      </c>
      <c r="S4142" t="s">
        <v>204</v>
      </c>
      <c r="T4142" s="247">
        <v>45300.333437499998</v>
      </c>
    </row>
    <row r="4143" spans="1:20" x14ac:dyDescent="0.35">
      <c r="A4143" t="s">
        <v>229</v>
      </c>
      <c r="B4143" t="s">
        <v>234</v>
      </c>
      <c r="C4143" t="s">
        <v>92</v>
      </c>
      <c r="D4143" s="29">
        <v>45394</v>
      </c>
      <c r="E4143">
        <v>0.42709999999999998</v>
      </c>
      <c r="F4143">
        <v>0.42709999999999998</v>
      </c>
      <c r="G4143">
        <v>0.71350000000000002</v>
      </c>
      <c r="H4143">
        <v>0.71350000000000002</v>
      </c>
      <c r="J4143">
        <v>40</v>
      </c>
      <c r="K4143">
        <v>40</v>
      </c>
      <c r="L4143">
        <v>69.818472</v>
      </c>
      <c r="R4143">
        <v>139.636943</v>
      </c>
      <c r="S4143" t="s">
        <v>204</v>
      </c>
      <c r="T4143" s="247">
        <v>45300.333437499998</v>
      </c>
    </row>
    <row r="4144" spans="1:20" x14ac:dyDescent="0.35">
      <c r="A4144" t="s">
        <v>229</v>
      </c>
      <c r="B4144" t="s">
        <v>234</v>
      </c>
      <c r="C4144" t="s">
        <v>92</v>
      </c>
      <c r="D4144" s="29">
        <v>45395</v>
      </c>
      <c r="E4144">
        <v>0.42709999999999998</v>
      </c>
      <c r="F4144">
        <v>0.42709999999999998</v>
      </c>
      <c r="G4144">
        <v>0.71350000000000002</v>
      </c>
      <c r="H4144">
        <v>0.71350000000000002</v>
      </c>
      <c r="J4144">
        <v>40</v>
      </c>
      <c r="K4144">
        <v>40</v>
      </c>
      <c r="L4144">
        <v>69.818472</v>
      </c>
      <c r="R4144">
        <v>139.636943</v>
      </c>
      <c r="S4144" t="s">
        <v>204</v>
      </c>
      <c r="T4144" s="247">
        <v>45300.333437499998</v>
      </c>
    </row>
    <row r="4145" spans="1:20" x14ac:dyDescent="0.35">
      <c r="A4145" t="s">
        <v>229</v>
      </c>
      <c r="B4145" t="s">
        <v>234</v>
      </c>
      <c r="C4145" t="s">
        <v>92</v>
      </c>
      <c r="D4145" s="29">
        <v>45396</v>
      </c>
      <c r="E4145">
        <v>0.42709999999999998</v>
      </c>
      <c r="F4145">
        <v>0.42709999999999998</v>
      </c>
      <c r="G4145">
        <v>0.71350000000000002</v>
      </c>
      <c r="H4145">
        <v>0.71350000000000002</v>
      </c>
      <c r="J4145">
        <v>40</v>
      </c>
      <c r="K4145">
        <v>40</v>
      </c>
      <c r="L4145">
        <v>69.818472</v>
      </c>
      <c r="R4145">
        <v>139.636943</v>
      </c>
      <c r="S4145" t="s">
        <v>204</v>
      </c>
      <c r="T4145" s="247">
        <v>45300.333437499998</v>
      </c>
    </row>
    <row r="4146" spans="1:20" x14ac:dyDescent="0.35">
      <c r="A4146" t="s">
        <v>229</v>
      </c>
      <c r="B4146" t="s">
        <v>234</v>
      </c>
      <c r="C4146" t="s">
        <v>92</v>
      </c>
      <c r="D4146" s="29">
        <v>45397</v>
      </c>
      <c r="E4146">
        <v>0.42709999999999998</v>
      </c>
      <c r="F4146">
        <v>0.42709999999999998</v>
      </c>
      <c r="G4146">
        <v>0.71350000000000002</v>
      </c>
      <c r="H4146">
        <v>0.71350000000000002</v>
      </c>
      <c r="J4146">
        <v>40</v>
      </c>
      <c r="K4146">
        <v>40</v>
      </c>
      <c r="L4146">
        <v>69.818472</v>
      </c>
      <c r="R4146">
        <v>139.636943</v>
      </c>
      <c r="S4146" t="s">
        <v>204</v>
      </c>
      <c r="T4146" s="247">
        <v>45300.333437499998</v>
      </c>
    </row>
    <row r="4147" spans="1:20" x14ac:dyDescent="0.35">
      <c r="A4147" t="s">
        <v>229</v>
      </c>
      <c r="B4147" t="s">
        <v>234</v>
      </c>
      <c r="C4147" t="s">
        <v>92</v>
      </c>
      <c r="D4147" s="29">
        <v>45398</v>
      </c>
      <c r="E4147">
        <v>0.42709999999999998</v>
      </c>
      <c r="F4147">
        <v>0.42709999999999998</v>
      </c>
      <c r="G4147">
        <v>0.71350000000000002</v>
      </c>
      <c r="H4147">
        <v>0.71350000000000002</v>
      </c>
      <c r="J4147">
        <v>40</v>
      </c>
      <c r="K4147">
        <v>40</v>
      </c>
      <c r="L4147">
        <v>69.818472</v>
      </c>
      <c r="R4147">
        <v>139.636943</v>
      </c>
      <c r="S4147" t="s">
        <v>204</v>
      </c>
      <c r="T4147" s="247">
        <v>45300.333437499998</v>
      </c>
    </row>
    <row r="4148" spans="1:20" x14ac:dyDescent="0.35">
      <c r="A4148" t="s">
        <v>229</v>
      </c>
      <c r="B4148" t="s">
        <v>234</v>
      </c>
      <c r="C4148" t="s">
        <v>92</v>
      </c>
      <c r="D4148" s="29">
        <v>45399</v>
      </c>
      <c r="E4148">
        <v>0.42709999999999998</v>
      </c>
      <c r="F4148">
        <v>0.42709999999999998</v>
      </c>
      <c r="G4148">
        <v>0.71350000000000002</v>
      </c>
      <c r="H4148">
        <v>0.71350000000000002</v>
      </c>
      <c r="J4148">
        <v>40</v>
      </c>
      <c r="K4148">
        <v>40</v>
      </c>
      <c r="L4148">
        <v>69.818472</v>
      </c>
      <c r="R4148">
        <v>139.636943</v>
      </c>
      <c r="S4148" t="s">
        <v>204</v>
      </c>
      <c r="T4148" s="247">
        <v>45300.333437499998</v>
      </c>
    </row>
    <row r="4149" spans="1:20" x14ac:dyDescent="0.35">
      <c r="A4149" t="s">
        <v>229</v>
      </c>
      <c r="B4149" t="s">
        <v>234</v>
      </c>
      <c r="C4149" t="s">
        <v>92</v>
      </c>
      <c r="D4149" s="29">
        <v>45400</v>
      </c>
      <c r="E4149">
        <v>0.42709999999999998</v>
      </c>
      <c r="F4149">
        <v>0.42709999999999998</v>
      </c>
      <c r="G4149">
        <v>0.71350000000000002</v>
      </c>
      <c r="H4149">
        <v>0.71350000000000002</v>
      </c>
      <c r="J4149">
        <v>40</v>
      </c>
      <c r="K4149">
        <v>40</v>
      </c>
      <c r="L4149">
        <v>69.818472</v>
      </c>
      <c r="R4149">
        <v>139.636943</v>
      </c>
      <c r="S4149" t="s">
        <v>204</v>
      </c>
      <c r="T4149" s="247">
        <v>45300.333437499998</v>
      </c>
    </row>
    <row r="4150" spans="1:20" x14ac:dyDescent="0.35">
      <c r="A4150" t="s">
        <v>229</v>
      </c>
      <c r="B4150" t="s">
        <v>234</v>
      </c>
      <c r="C4150" t="s">
        <v>92</v>
      </c>
      <c r="D4150" s="29">
        <v>45401</v>
      </c>
      <c r="E4150">
        <v>0.42709999999999998</v>
      </c>
      <c r="F4150">
        <v>0.42709999999999998</v>
      </c>
      <c r="G4150">
        <v>0.71350000000000002</v>
      </c>
      <c r="H4150">
        <v>0.71350000000000002</v>
      </c>
      <c r="J4150">
        <v>40</v>
      </c>
      <c r="K4150">
        <v>40</v>
      </c>
      <c r="L4150">
        <v>69.818472</v>
      </c>
      <c r="R4150">
        <v>139.636943</v>
      </c>
      <c r="S4150" t="s">
        <v>204</v>
      </c>
      <c r="T4150" s="247">
        <v>45300.333449074074</v>
      </c>
    </row>
    <row r="4151" spans="1:20" x14ac:dyDescent="0.35">
      <c r="A4151" t="s">
        <v>229</v>
      </c>
      <c r="B4151" t="s">
        <v>234</v>
      </c>
      <c r="C4151" t="s">
        <v>92</v>
      </c>
      <c r="D4151" s="29">
        <v>45402</v>
      </c>
      <c r="E4151">
        <v>0.42709999999999998</v>
      </c>
      <c r="F4151">
        <v>0.42709999999999998</v>
      </c>
      <c r="G4151">
        <v>0.71350000000000002</v>
      </c>
      <c r="H4151">
        <v>0.71350000000000002</v>
      </c>
      <c r="J4151">
        <v>40</v>
      </c>
      <c r="K4151">
        <v>40</v>
      </c>
      <c r="L4151">
        <v>69.818472</v>
      </c>
      <c r="R4151">
        <v>139.636943</v>
      </c>
      <c r="S4151" t="s">
        <v>204</v>
      </c>
      <c r="T4151" s="247">
        <v>45300.333449074074</v>
      </c>
    </row>
    <row r="4152" spans="1:20" x14ac:dyDescent="0.35">
      <c r="A4152" t="s">
        <v>229</v>
      </c>
      <c r="B4152" t="s">
        <v>234</v>
      </c>
      <c r="C4152" t="s">
        <v>92</v>
      </c>
      <c r="D4152" s="29">
        <v>45403</v>
      </c>
      <c r="E4152">
        <v>0.42709999999999998</v>
      </c>
      <c r="F4152">
        <v>0.42709999999999998</v>
      </c>
      <c r="G4152">
        <v>0.71350000000000002</v>
      </c>
      <c r="H4152">
        <v>0.71350000000000002</v>
      </c>
      <c r="J4152">
        <v>40</v>
      </c>
      <c r="K4152">
        <v>40</v>
      </c>
      <c r="L4152">
        <v>69.818472</v>
      </c>
      <c r="R4152">
        <v>139.636943</v>
      </c>
      <c r="S4152" t="s">
        <v>204</v>
      </c>
      <c r="T4152" s="247">
        <v>45300.333449074074</v>
      </c>
    </row>
    <row r="4153" spans="1:20" x14ac:dyDescent="0.35">
      <c r="A4153" t="s">
        <v>229</v>
      </c>
      <c r="B4153" t="s">
        <v>234</v>
      </c>
      <c r="C4153" t="s">
        <v>92</v>
      </c>
      <c r="D4153" s="29">
        <v>45404</v>
      </c>
      <c r="E4153">
        <v>0.42709999999999998</v>
      </c>
      <c r="F4153">
        <v>0.42709999999999998</v>
      </c>
      <c r="G4153">
        <v>0.71350000000000002</v>
      </c>
      <c r="H4153">
        <v>0.71350000000000002</v>
      </c>
      <c r="J4153">
        <v>40</v>
      </c>
      <c r="K4153">
        <v>40</v>
      </c>
      <c r="L4153">
        <v>69.818472</v>
      </c>
      <c r="R4153">
        <v>139.636943</v>
      </c>
      <c r="S4153" t="s">
        <v>204</v>
      </c>
      <c r="T4153" s="247">
        <v>45300.333449074074</v>
      </c>
    </row>
    <row r="4154" spans="1:20" x14ac:dyDescent="0.35">
      <c r="A4154" t="s">
        <v>229</v>
      </c>
      <c r="B4154" t="s">
        <v>234</v>
      </c>
      <c r="C4154" t="s">
        <v>92</v>
      </c>
      <c r="D4154" s="29">
        <v>45405</v>
      </c>
      <c r="E4154">
        <v>0.42709999999999998</v>
      </c>
      <c r="F4154">
        <v>0.42709999999999998</v>
      </c>
      <c r="G4154">
        <v>0.71350000000000002</v>
      </c>
      <c r="H4154">
        <v>0.71350000000000002</v>
      </c>
      <c r="J4154">
        <v>40</v>
      </c>
      <c r="K4154">
        <v>40</v>
      </c>
      <c r="L4154">
        <v>69.818472</v>
      </c>
      <c r="R4154">
        <v>139.636943</v>
      </c>
      <c r="S4154" t="s">
        <v>204</v>
      </c>
      <c r="T4154" s="247">
        <v>45300.333449074074</v>
      </c>
    </row>
    <row r="4155" spans="1:20" x14ac:dyDescent="0.35">
      <c r="A4155" t="s">
        <v>229</v>
      </c>
      <c r="B4155" t="s">
        <v>234</v>
      </c>
      <c r="C4155" t="s">
        <v>92</v>
      </c>
      <c r="D4155" s="29">
        <v>45406</v>
      </c>
      <c r="E4155">
        <v>0.42709999999999998</v>
      </c>
      <c r="F4155">
        <v>0.42709999999999998</v>
      </c>
      <c r="G4155">
        <v>0.71350000000000002</v>
      </c>
      <c r="H4155">
        <v>0.71350000000000002</v>
      </c>
      <c r="J4155">
        <v>40</v>
      </c>
      <c r="K4155">
        <v>40</v>
      </c>
      <c r="L4155">
        <v>69.818472</v>
      </c>
      <c r="R4155">
        <v>139.636943</v>
      </c>
      <c r="S4155" t="s">
        <v>204</v>
      </c>
      <c r="T4155" s="247">
        <v>45300.333449074074</v>
      </c>
    </row>
    <row r="4156" spans="1:20" x14ac:dyDescent="0.35">
      <c r="A4156" t="s">
        <v>229</v>
      </c>
      <c r="B4156" t="s">
        <v>234</v>
      </c>
      <c r="C4156" t="s">
        <v>92</v>
      </c>
      <c r="D4156" s="29">
        <v>45407</v>
      </c>
      <c r="E4156">
        <v>0.42709999999999998</v>
      </c>
      <c r="F4156">
        <v>0.42709999999999998</v>
      </c>
      <c r="G4156">
        <v>0.71350000000000002</v>
      </c>
      <c r="H4156">
        <v>0.71350000000000002</v>
      </c>
      <c r="J4156">
        <v>40</v>
      </c>
      <c r="K4156">
        <v>40</v>
      </c>
      <c r="L4156">
        <v>69.818472</v>
      </c>
      <c r="R4156">
        <v>139.636943</v>
      </c>
      <c r="S4156" t="s">
        <v>204</v>
      </c>
      <c r="T4156" s="247">
        <v>45300.333449074074</v>
      </c>
    </row>
    <row r="4157" spans="1:20" x14ac:dyDescent="0.35">
      <c r="A4157" t="s">
        <v>229</v>
      </c>
      <c r="B4157" t="s">
        <v>234</v>
      </c>
      <c r="C4157" t="s">
        <v>92</v>
      </c>
      <c r="D4157" s="29">
        <v>45408</v>
      </c>
      <c r="E4157">
        <v>0.42709999999999998</v>
      </c>
      <c r="F4157">
        <v>0.42709999999999998</v>
      </c>
      <c r="G4157">
        <v>0.71350000000000002</v>
      </c>
      <c r="H4157">
        <v>0.71350000000000002</v>
      </c>
      <c r="J4157">
        <v>40</v>
      </c>
      <c r="K4157">
        <v>40</v>
      </c>
      <c r="L4157">
        <v>69.818472</v>
      </c>
      <c r="R4157">
        <v>139.636943</v>
      </c>
      <c r="S4157" t="s">
        <v>204</v>
      </c>
      <c r="T4157" s="247">
        <v>45300.333437499998</v>
      </c>
    </row>
    <row r="4158" spans="1:20" x14ac:dyDescent="0.35">
      <c r="A4158" t="s">
        <v>229</v>
      </c>
      <c r="B4158" t="s">
        <v>234</v>
      </c>
      <c r="C4158" t="s">
        <v>92</v>
      </c>
      <c r="D4158" s="29">
        <v>45409</v>
      </c>
      <c r="E4158">
        <v>0</v>
      </c>
      <c r="F4158">
        <v>0</v>
      </c>
      <c r="G4158">
        <v>0</v>
      </c>
      <c r="H4158">
        <v>0</v>
      </c>
      <c r="L4158">
        <v>69.818472</v>
      </c>
      <c r="R4158">
        <v>139.636943</v>
      </c>
      <c r="S4158" t="s">
        <v>204</v>
      </c>
      <c r="T4158" s="247">
        <v>45280.333796296298</v>
      </c>
    </row>
    <row r="4159" spans="1:20" x14ac:dyDescent="0.35">
      <c r="A4159" t="s">
        <v>229</v>
      </c>
      <c r="B4159" t="s">
        <v>234</v>
      </c>
      <c r="C4159" t="s">
        <v>92</v>
      </c>
      <c r="D4159" s="29">
        <v>45410</v>
      </c>
      <c r="E4159">
        <v>0</v>
      </c>
      <c r="F4159">
        <v>0</v>
      </c>
      <c r="G4159">
        <v>0</v>
      </c>
      <c r="H4159">
        <v>0</v>
      </c>
      <c r="L4159">
        <v>69.818472</v>
      </c>
      <c r="R4159">
        <v>139.636943</v>
      </c>
      <c r="S4159" t="s">
        <v>204</v>
      </c>
      <c r="T4159" s="247">
        <v>45280.333796296298</v>
      </c>
    </row>
    <row r="4160" spans="1:20" x14ac:dyDescent="0.35">
      <c r="A4160" t="s">
        <v>229</v>
      </c>
      <c r="B4160" t="s">
        <v>234</v>
      </c>
      <c r="C4160" t="s">
        <v>92</v>
      </c>
      <c r="D4160" s="29">
        <v>45411</v>
      </c>
      <c r="E4160">
        <v>0</v>
      </c>
      <c r="F4160">
        <v>0</v>
      </c>
      <c r="G4160">
        <v>0</v>
      </c>
      <c r="H4160">
        <v>0</v>
      </c>
      <c r="L4160">
        <v>69.818472</v>
      </c>
      <c r="R4160">
        <v>139.636943</v>
      </c>
      <c r="S4160" t="s">
        <v>204</v>
      </c>
      <c r="T4160" s="247">
        <v>45280.333796296298</v>
      </c>
    </row>
    <row r="4161" spans="1:20" x14ac:dyDescent="0.35">
      <c r="A4161" t="s">
        <v>229</v>
      </c>
      <c r="B4161" t="s">
        <v>234</v>
      </c>
      <c r="C4161" t="s">
        <v>92</v>
      </c>
      <c r="D4161" s="29">
        <v>45412</v>
      </c>
      <c r="E4161">
        <v>0</v>
      </c>
      <c r="F4161">
        <v>0</v>
      </c>
      <c r="G4161">
        <v>0</v>
      </c>
      <c r="H4161">
        <v>0</v>
      </c>
      <c r="L4161">
        <v>69.818472</v>
      </c>
      <c r="R4161">
        <v>139.636943</v>
      </c>
      <c r="S4161" t="s">
        <v>204</v>
      </c>
      <c r="T4161" s="247">
        <v>45280.333796296298</v>
      </c>
    </row>
    <row r="4162" spans="1:20" x14ac:dyDescent="0.35">
      <c r="A4162" t="s">
        <v>229</v>
      </c>
      <c r="B4162" t="s">
        <v>234</v>
      </c>
      <c r="C4162" t="s">
        <v>92</v>
      </c>
      <c r="D4162" s="29">
        <v>45413</v>
      </c>
      <c r="E4162">
        <v>0</v>
      </c>
      <c r="F4162">
        <v>0</v>
      </c>
      <c r="G4162">
        <v>0</v>
      </c>
      <c r="H4162">
        <v>0</v>
      </c>
      <c r="L4162">
        <v>69.818472</v>
      </c>
      <c r="R4162">
        <v>139.636943</v>
      </c>
      <c r="S4162" t="s">
        <v>204</v>
      </c>
      <c r="T4162" s="247">
        <v>45280.333796296298</v>
      </c>
    </row>
    <row r="4163" spans="1:20" x14ac:dyDescent="0.35">
      <c r="A4163" t="s">
        <v>229</v>
      </c>
      <c r="B4163" t="s">
        <v>234</v>
      </c>
      <c r="C4163" t="s">
        <v>92</v>
      </c>
      <c r="D4163" s="29">
        <v>45414</v>
      </c>
      <c r="E4163">
        <v>0</v>
      </c>
      <c r="F4163">
        <v>0</v>
      </c>
      <c r="G4163">
        <v>0</v>
      </c>
      <c r="H4163">
        <v>0</v>
      </c>
      <c r="L4163">
        <v>69.818472</v>
      </c>
      <c r="R4163">
        <v>139.636943</v>
      </c>
      <c r="S4163" t="s">
        <v>204</v>
      </c>
      <c r="T4163" s="247">
        <v>45280.333796296298</v>
      </c>
    </row>
    <row r="4164" spans="1:20" x14ac:dyDescent="0.35">
      <c r="A4164" t="s">
        <v>229</v>
      </c>
      <c r="B4164" t="s">
        <v>234</v>
      </c>
      <c r="C4164" t="s">
        <v>92</v>
      </c>
      <c r="D4164" s="29">
        <v>45415</v>
      </c>
      <c r="E4164">
        <v>0</v>
      </c>
      <c r="F4164">
        <v>0</v>
      </c>
      <c r="G4164">
        <v>0</v>
      </c>
      <c r="H4164">
        <v>0</v>
      </c>
      <c r="L4164">
        <v>69.818472</v>
      </c>
      <c r="R4164">
        <v>139.636943</v>
      </c>
      <c r="S4164" t="s">
        <v>204</v>
      </c>
      <c r="T4164" s="247">
        <v>45280.333796296298</v>
      </c>
    </row>
    <row r="4165" spans="1:20" x14ac:dyDescent="0.35">
      <c r="A4165" t="s">
        <v>229</v>
      </c>
      <c r="B4165" t="s">
        <v>234</v>
      </c>
      <c r="C4165" t="s">
        <v>92</v>
      </c>
      <c r="D4165" s="29">
        <v>45416</v>
      </c>
      <c r="E4165">
        <v>0</v>
      </c>
      <c r="F4165">
        <v>0</v>
      </c>
      <c r="G4165">
        <v>0</v>
      </c>
      <c r="H4165">
        <v>0</v>
      </c>
      <c r="L4165">
        <v>69.818472</v>
      </c>
      <c r="R4165">
        <v>139.636943</v>
      </c>
      <c r="S4165" t="s">
        <v>204</v>
      </c>
      <c r="T4165" s="247">
        <v>45280.333796296298</v>
      </c>
    </row>
    <row r="4166" spans="1:20" x14ac:dyDescent="0.35">
      <c r="A4166" t="s">
        <v>229</v>
      </c>
      <c r="B4166" t="s">
        <v>234</v>
      </c>
      <c r="C4166" t="s">
        <v>92</v>
      </c>
      <c r="D4166" s="29">
        <v>45417</v>
      </c>
      <c r="E4166">
        <v>0</v>
      </c>
      <c r="F4166">
        <v>0</v>
      </c>
      <c r="G4166">
        <v>0</v>
      </c>
      <c r="H4166">
        <v>0</v>
      </c>
      <c r="L4166">
        <v>69.818472</v>
      </c>
      <c r="R4166">
        <v>139.636943</v>
      </c>
      <c r="S4166" t="s">
        <v>204</v>
      </c>
      <c r="T4166" s="247">
        <v>45280.333796296298</v>
      </c>
    </row>
    <row r="4167" spans="1:20" x14ac:dyDescent="0.35">
      <c r="A4167" t="s">
        <v>229</v>
      </c>
      <c r="B4167" t="s">
        <v>234</v>
      </c>
      <c r="C4167" t="s">
        <v>92</v>
      </c>
      <c r="D4167" s="29">
        <v>45418</v>
      </c>
      <c r="E4167">
        <v>0</v>
      </c>
      <c r="F4167">
        <v>0</v>
      </c>
      <c r="G4167">
        <v>0</v>
      </c>
      <c r="H4167">
        <v>0</v>
      </c>
      <c r="L4167">
        <v>69.818472</v>
      </c>
      <c r="R4167">
        <v>139.636943</v>
      </c>
      <c r="S4167" t="s">
        <v>204</v>
      </c>
      <c r="T4167" s="247">
        <v>45280.333796296298</v>
      </c>
    </row>
    <row r="4168" spans="1:20" x14ac:dyDescent="0.35">
      <c r="A4168" t="s">
        <v>229</v>
      </c>
      <c r="B4168" t="s">
        <v>234</v>
      </c>
      <c r="C4168" t="s">
        <v>92</v>
      </c>
      <c r="D4168" s="29">
        <v>45419</v>
      </c>
      <c r="E4168">
        <v>0</v>
      </c>
      <c r="F4168">
        <v>0</v>
      </c>
      <c r="G4168">
        <v>0</v>
      </c>
      <c r="H4168">
        <v>0</v>
      </c>
      <c r="L4168">
        <v>69.818472</v>
      </c>
      <c r="R4168">
        <v>139.636943</v>
      </c>
      <c r="S4168" t="s">
        <v>204</v>
      </c>
      <c r="T4168" s="247">
        <v>45280.333796296298</v>
      </c>
    </row>
    <row r="4169" spans="1:20" x14ac:dyDescent="0.35">
      <c r="A4169" t="s">
        <v>229</v>
      </c>
      <c r="B4169" t="s">
        <v>234</v>
      </c>
      <c r="C4169" t="s">
        <v>92</v>
      </c>
      <c r="D4169" s="29">
        <v>45420</v>
      </c>
      <c r="E4169">
        <v>0</v>
      </c>
      <c r="F4169">
        <v>0</v>
      </c>
      <c r="G4169">
        <v>0</v>
      </c>
      <c r="H4169">
        <v>0</v>
      </c>
      <c r="L4169">
        <v>69.818472</v>
      </c>
      <c r="R4169">
        <v>139.636943</v>
      </c>
      <c r="S4169" t="s">
        <v>204</v>
      </c>
      <c r="T4169" s="247">
        <v>45280.333796296298</v>
      </c>
    </row>
    <row r="4170" spans="1:20" x14ac:dyDescent="0.35">
      <c r="A4170" t="s">
        <v>229</v>
      </c>
      <c r="B4170" t="s">
        <v>234</v>
      </c>
      <c r="C4170" t="s">
        <v>92</v>
      </c>
      <c r="D4170" s="29">
        <v>45421</v>
      </c>
      <c r="E4170">
        <v>0</v>
      </c>
      <c r="F4170">
        <v>0</v>
      </c>
      <c r="G4170">
        <v>0</v>
      </c>
      <c r="H4170">
        <v>0</v>
      </c>
      <c r="L4170">
        <v>69.818472</v>
      </c>
      <c r="R4170">
        <v>139.636943</v>
      </c>
      <c r="S4170" t="s">
        <v>204</v>
      </c>
      <c r="T4170" s="247">
        <v>45280.333796296298</v>
      </c>
    </row>
    <row r="4171" spans="1:20" x14ac:dyDescent="0.35">
      <c r="A4171" t="s">
        <v>229</v>
      </c>
      <c r="B4171" t="s">
        <v>234</v>
      </c>
      <c r="C4171" t="s">
        <v>92</v>
      </c>
      <c r="D4171" s="29">
        <v>45422</v>
      </c>
      <c r="E4171">
        <v>0</v>
      </c>
      <c r="F4171">
        <v>0</v>
      </c>
      <c r="G4171">
        <v>0</v>
      </c>
      <c r="H4171">
        <v>0</v>
      </c>
      <c r="L4171">
        <v>69.818472</v>
      </c>
      <c r="R4171">
        <v>139.636943</v>
      </c>
      <c r="S4171" t="s">
        <v>204</v>
      </c>
      <c r="T4171" s="247">
        <v>45280.333807870367</v>
      </c>
    </row>
    <row r="4172" spans="1:20" x14ac:dyDescent="0.35">
      <c r="A4172" t="s">
        <v>229</v>
      </c>
      <c r="B4172" t="s">
        <v>234</v>
      </c>
      <c r="C4172" t="s">
        <v>92</v>
      </c>
      <c r="D4172" s="29">
        <v>45423</v>
      </c>
      <c r="E4172">
        <v>0</v>
      </c>
      <c r="F4172">
        <v>0</v>
      </c>
      <c r="G4172">
        <v>0</v>
      </c>
      <c r="H4172">
        <v>0</v>
      </c>
      <c r="L4172">
        <v>69.818472</v>
      </c>
      <c r="R4172">
        <v>139.636943</v>
      </c>
      <c r="S4172" t="s">
        <v>204</v>
      </c>
      <c r="T4172" s="247">
        <v>45280.333796296298</v>
      </c>
    </row>
    <row r="4173" spans="1:20" x14ac:dyDescent="0.35">
      <c r="A4173" t="s">
        <v>229</v>
      </c>
      <c r="B4173" t="s">
        <v>234</v>
      </c>
      <c r="C4173" t="s">
        <v>92</v>
      </c>
      <c r="D4173" s="29">
        <v>45424</v>
      </c>
      <c r="E4173">
        <v>0</v>
      </c>
      <c r="F4173">
        <v>0</v>
      </c>
      <c r="G4173">
        <v>0</v>
      </c>
      <c r="H4173">
        <v>0</v>
      </c>
      <c r="L4173">
        <v>69.818472</v>
      </c>
      <c r="R4173">
        <v>139.636943</v>
      </c>
      <c r="S4173" t="s">
        <v>204</v>
      </c>
      <c r="T4173" s="247">
        <v>45280.333807870367</v>
      </c>
    </row>
    <row r="4174" spans="1:20" x14ac:dyDescent="0.35">
      <c r="A4174" t="s">
        <v>229</v>
      </c>
      <c r="B4174" t="s">
        <v>234</v>
      </c>
      <c r="C4174" t="s">
        <v>92</v>
      </c>
      <c r="D4174" s="29">
        <v>45425</v>
      </c>
      <c r="E4174">
        <v>0</v>
      </c>
      <c r="F4174">
        <v>0</v>
      </c>
      <c r="G4174">
        <v>0</v>
      </c>
      <c r="H4174">
        <v>0</v>
      </c>
      <c r="L4174">
        <v>69.818472</v>
      </c>
      <c r="R4174">
        <v>139.636943</v>
      </c>
      <c r="S4174" t="s">
        <v>204</v>
      </c>
      <c r="T4174" s="247">
        <v>45280.333807870367</v>
      </c>
    </row>
    <row r="4175" spans="1:20" x14ac:dyDescent="0.35">
      <c r="A4175" t="s">
        <v>229</v>
      </c>
      <c r="B4175" t="s">
        <v>234</v>
      </c>
      <c r="C4175" t="s">
        <v>92</v>
      </c>
      <c r="D4175" s="29">
        <v>45426</v>
      </c>
      <c r="E4175">
        <v>0</v>
      </c>
      <c r="F4175">
        <v>0</v>
      </c>
      <c r="G4175">
        <v>0</v>
      </c>
      <c r="H4175">
        <v>0</v>
      </c>
      <c r="L4175">
        <v>69.818472</v>
      </c>
      <c r="R4175">
        <v>139.636943</v>
      </c>
      <c r="S4175" t="s">
        <v>204</v>
      </c>
      <c r="T4175" s="247">
        <v>45280.333807870367</v>
      </c>
    </row>
    <row r="4176" spans="1:20" x14ac:dyDescent="0.35">
      <c r="A4176" t="s">
        <v>229</v>
      </c>
      <c r="B4176" t="s">
        <v>234</v>
      </c>
      <c r="C4176" t="s">
        <v>92</v>
      </c>
      <c r="D4176" s="29">
        <v>45427</v>
      </c>
      <c r="E4176">
        <v>0</v>
      </c>
      <c r="F4176">
        <v>0</v>
      </c>
      <c r="G4176">
        <v>0</v>
      </c>
      <c r="H4176">
        <v>0</v>
      </c>
      <c r="L4176">
        <v>69.818472</v>
      </c>
      <c r="R4176">
        <v>139.636943</v>
      </c>
      <c r="S4176" t="s">
        <v>204</v>
      </c>
      <c r="T4176" s="247">
        <v>45280.333807870367</v>
      </c>
    </row>
    <row r="4177" spans="1:20" x14ac:dyDescent="0.35">
      <c r="A4177" t="s">
        <v>229</v>
      </c>
      <c r="B4177" t="s">
        <v>234</v>
      </c>
      <c r="C4177" t="s">
        <v>92</v>
      </c>
      <c r="D4177" s="29">
        <v>45428</v>
      </c>
      <c r="E4177">
        <v>0</v>
      </c>
      <c r="F4177">
        <v>0</v>
      </c>
      <c r="G4177">
        <v>0</v>
      </c>
      <c r="H4177">
        <v>0</v>
      </c>
      <c r="L4177">
        <v>69.818472</v>
      </c>
      <c r="R4177">
        <v>139.636943</v>
      </c>
      <c r="S4177" t="s">
        <v>204</v>
      </c>
      <c r="T4177" s="247">
        <v>45280.333807870367</v>
      </c>
    </row>
    <row r="4178" spans="1:20" x14ac:dyDescent="0.35">
      <c r="A4178" t="s">
        <v>229</v>
      </c>
      <c r="B4178" t="s">
        <v>234</v>
      </c>
      <c r="C4178" t="s">
        <v>92</v>
      </c>
      <c r="D4178" s="29">
        <v>45429</v>
      </c>
      <c r="E4178">
        <v>0</v>
      </c>
      <c r="F4178">
        <v>0</v>
      </c>
      <c r="G4178">
        <v>0</v>
      </c>
      <c r="H4178">
        <v>0</v>
      </c>
      <c r="L4178">
        <v>69.818472</v>
      </c>
      <c r="R4178">
        <v>139.636943</v>
      </c>
      <c r="S4178" t="s">
        <v>204</v>
      </c>
      <c r="T4178" s="247">
        <v>45280.333807870367</v>
      </c>
    </row>
    <row r="4179" spans="1:20" x14ac:dyDescent="0.35">
      <c r="A4179" t="s">
        <v>229</v>
      </c>
      <c r="B4179" t="s">
        <v>234</v>
      </c>
      <c r="C4179" t="s">
        <v>92</v>
      </c>
      <c r="D4179" s="29">
        <v>45430</v>
      </c>
      <c r="E4179">
        <v>0</v>
      </c>
      <c r="F4179">
        <v>0</v>
      </c>
      <c r="G4179">
        <v>0</v>
      </c>
      <c r="H4179">
        <v>0</v>
      </c>
      <c r="L4179">
        <v>69.818472</v>
      </c>
      <c r="R4179">
        <v>139.636943</v>
      </c>
      <c r="S4179" t="s">
        <v>204</v>
      </c>
      <c r="T4179" s="247">
        <v>45280.333807870367</v>
      </c>
    </row>
    <row r="4180" spans="1:20" x14ac:dyDescent="0.35">
      <c r="A4180" t="s">
        <v>229</v>
      </c>
      <c r="B4180" t="s">
        <v>234</v>
      </c>
      <c r="C4180" t="s">
        <v>92</v>
      </c>
      <c r="D4180" s="29">
        <v>45431</v>
      </c>
      <c r="E4180">
        <v>0</v>
      </c>
      <c r="F4180">
        <v>0</v>
      </c>
      <c r="G4180">
        <v>0</v>
      </c>
      <c r="H4180">
        <v>0</v>
      </c>
      <c r="L4180">
        <v>69.818472</v>
      </c>
      <c r="R4180">
        <v>139.636943</v>
      </c>
      <c r="S4180" t="s">
        <v>204</v>
      </c>
      <c r="T4180" s="247">
        <v>45280.333807870367</v>
      </c>
    </row>
    <row r="4181" spans="1:20" x14ac:dyDescent="0.35">
      <c r="A4181" t="s">
        <v>229</v>
      </c>
      <c r="B4181" t="s">
        <v>234</v>
      </c>
      <c r="C4181" t="s">
        <v>92</v>
      </c>
      <c r="D4181" s="29">
        <v>45432</v>
      </c>
      <c r="E4181">
        <v>0</v>
      </c>
      <c r="F4181">
        <v>0</v>
      </c>
      <c r="G4181">
        <v>0</v>
      </c>
      <c r="H4181">
        <v>0</v>
      </c>
      <c r="L4181">
        <v>69.818472</v>
      </c>
      <c r="R4181">
        <v>139.636943</v>
      </c>
      <c r="S4181" t="s">
        <v>204</v>
      </c>
      <c r="T4181" s="247">
        <v>45280.333807870367</v>
      </c>
    </row>
    <row r="4182" spans="1:20" x14ac:dyDescent="0.35">
      <c r="A4182" t="s">
        <v>229</v>
      </c>
      <c r="B4182" t="s">
        <v>234</v>
      </c>
      <c r="C4182" t="s">
        <v>92</v>
      </c>
      <c r="D4182" s="29">
        <v>45433</v>
      </c>
      <c r="E4182">
        <v>0</v>
      </c>
      <c r="F4182">
        <v>0</v>
      </c>
      <c r="G4182">
        <v>0</v>
      </c>
      <c r="H4182">
        <v>0</v>
      </c>
      <c r="L4182">
        <v>69.818472</v>
      </c>
      <c r="R4182">
        <v>139.636943</v>
      </c>
      <c r="S4182" t="s">
        <v>204</v>
      </c>
      <c r="T4182" s="247">
        <v>45280.333807870367</v>
      </c>
    </row>
    <row r="4183" spans="1:20" x14ac:dyDescent="0.35">
      <c r="A4183" t="s">
        <v>229</v>
      </c>
      <c r="B4183" t="s">
        <v>234</v>
      </c>
      <c r="C4183" t="s">
        <v>92</v>
      </c>
      <c r="D4183" s="29">
        <v>45434</v>
      </c>
      <c r="E4183">
        <v>0</v>
      </c>
      <c r="F4183">
        <v>0</v>
      </c>
      <c r="G4183">
        <v>0</v>
      </c>
      <c r="H4183">
        <v>0</v>
      </c>
      <c r="L4183">
        <v>69.818472</v>
      </c>
      <c r="R4183">
        <v>139.636943</v>
      </c>
      <c r="S4183" t="s">
        <v>204</v>
      </c>
      <c r="T4183" s="247">
        <v>45280.333807870367</v>
      </c>
    </row>
    <row r="4184" spans="1:20" x14ac:dyDescent="0.35">
      <c r="A4184" t="s">
        <v>229</v>
      </c>
      <c r="B4184" t="s">
        <v>234</v>
      </c>
      <c r="C4184" t="s">
        <v>92</v>
      </c>
      <c r="D4184" s="29">
        <v>45435</v>
      </c>
      <c r="E4184">
        <v>0</v>
      </c>
      <c r="F4184">
        <v>0</v>
      </c>
      <c r="G4184">
        <v>0</v>
      </c>
      <c r="H4184">
        <v>0</v>
      </c>
      <c r="L4184">
        <v>69.818472</v>
      </c>
      <c r="R4184">
        <v>139.636943</v>
      </c>
      <c r="S4184" t="s">
        <v>204</v>
      </c>
      <c r="T4184" s="247">
        <v>45280.333807870367</v>
      </c>
    </row>
    <row r="4185" spans="1:20" x14ac:dyDescent="0.35">
      <c r="A4185" t="s">
        <v>229</v>
      </c>
      <c r="B4185" t="s">
        <v>234</v>
      </c>
      <c r="C4185" t="s">
        <v>92</v>
      </c>
      <c r="D4185" s="29">
        <v>45436</v>
      </c>
      <c r="E4185">
        <v>0</v>
      </c>
      <c r="F4185">
        <v>0</v>
      </c>
      <c r="G4185">
        <v>0</v>
      </c>
      <c r="H4185">
        <v>0</v>
      </c>
      <c r="L4185">
        <v>69.818472</v>
      </c>
      <c r="R4185">
        <v>139.636943</v>
      </c>
      <c r="S4185" t="s">
        <v>204</v>
      </c>
      <c r="T4185" s="247">
        <v>45280.333807870367</v>
      </c>
    </row>
    <row r="4186" spans="1:20" x14ac:dyDescent="0.35">
      <c r="A4186" t="s">
        <v>229</v>
      </c>
      <c r="B4186" t="s">
        <v>234</v>
      </c>
      <c r="C4186" t="s">
        <v>92</v>
      </c>
      <c r="D4186" s="29">
        <v>45437</v>
      </c>
      <c r="E4186">
        <v>0</v>
      </c>
      <c r="F4186">
        <v>0</v>
      </c>
      <c r="G4186">
        <v>0</v>
      </c>
      <c r="H4186">
        <v>0</v>
      </c>
      <c r="L4186">
        <v>69.818472</v>
      </c>
      <c r="R4186">
        <v>139.636943</v>
      </c>
      <c r="S4186" t="s">
        <v>204</v>
      </c>
      <c r="T4186" s="247">
        <v>45280.333807870367</v>
      </c>
    </row>
    <row r="4187" spans="1:20" x14ac:dyDescent="0.35">
      <c r="A4187" t="s">
        <v>229</v>
      </c>
      <c r="B4187" t="s">
        <v>234</v>
      </c>
      <c r="C4187" t="s">
        <v>92</v>
      </c>
      <c r="D4187" s="29">
        <v>45438</v>
      </c>
      <c r="E4187">
        <v>0</v>
      </c>
      <c r="F4187">
        <v>0</v>
      </c>
      <c r="G4187">
        <v>0</v>
      </c>
      <c r="H4187">
        <v>0</v>
      </c>
      <c r="L4187">
        <v>69.818472</v>
      </c>
      <c r="R4187">
        <v>139.636943</v>
      </c>
      <c r="S4187" t="s">
        <v>204</v>
      </c>
      <c r="T4187" s="247">
        <v>45280.333807870367</v>
      </c>
    </row>
    <row r="4188" spans="1:20" x14ac:dyDescent="0.35">
      <c r="A4188" t="s">
        <v>229</v>
      </c>
      <c r="B4188" t="s">
        <v>234</v>
      </c>
      <c r="C4188" t="s">
        <v>92</v>
      </c>
      <c r="D4188" s="29">
        <v>45439</v>
      </c>
      <c r="E4188">
        <v>0</v>
      </c>
      <c r="F4188">
        <v>0</v>
      </c>
      <c r="G4188">
        <v>0</v>
      </c>
      <c r="H4188">
        <v>0</v>
      </c>
      <c r="L4188">
        <v>69.818472</v>
      </c>
      <c r="R4188">
        <v>139.636943</v>
      </c>
      <c r="S4188" t="s">
        <v>204</v>
      </c>
      <c r="T4188" s="247">
        <v>45280.333807870367</v>
      </c>
    </row>
    <row r="4189" spans="1:20" x14ac:dyDescent="0.35">
      <c r="A4189" t="s">
        <v>229</v>
      </c>
      <c r="B4189" t="s">
        <v>234</v>
      </c>
      <c r="C4189" t="s">
        <v>92</v>
      </c>
      <c r="D4189" s="29">
        <v>45440</v>
      </c>
      <c r="E4189">
        <v>0</v>
      </c>
      <c r="F4189">
        <v>0</v>
      </c>
      <c r="G4189">
        <v>0</v>
      </c>
      <c r="H4189">
        <v>0</v>
      </c>
      <c r="L4189">
        <v>69.818472</v>
      </c>
      <c r="R4189">
        <v>139.636943</v>
      </c>
      <c r="S4189" t="s">
        <v>204</v>
      </c>
      <c r="T4189" s="247">
        <v>45280.333807870367</v>
      </c>
    </row>
    <row r="4190" spans="1:20" x14ac:dyDescent="0.35">
      <c r="A4190" t="s">
        <v>229</v>
      </c>
      <c r="B4190" t="s">
        <v>234</v>
      </c>
      <c r="C4190" t="s">
        <v>92</v>
      </c>
      <c r="D4190" s="29">
        <v>45441</v>
      </c>
      <c r="E4190">
        <v>0</v>
      </c>
      <c r="F4190">
        <v>0</v>
      </c>
      <c r="G4190">
        <v>0</v>
      </c>
      <c r="H4190">
        <v>0</v>
      </c>
      <c r="L4190">
        <v>69.818472</v>
      </c>
      <c r="R4190">
        <v>139.636943</v>
      </c>
      <c r="S4190" t="s">
        <v>204</v>
      </c>
      <c r="T4190" s="247">
        <v>45280.333807870367</v>
      </c>
    </row>
    <row r="4191" spans="1:20" x14ac:dyDescent="0.35">
      <c r="A4191" t="s">
        <v>229</v>
      </c>
      <c r="B4191" t="s">
        <v>234</v>
      </c>
      <c r="C4191" t="s">
        <v>92</v>
      </c>
      <c r="D4191" s="29">
        <v>45442</v>
      </c>
      <c r="E4191">
        <v>0</v>
      </c>
      <c r="F4191">
        <v>0</v>
      </c>
      <c r="G4191">
        <v>0</v>
      </c>
      <c r="H4191">
        <v>0</v>
      </c>
      <c r="L4191">
        <v>69.818472</v>
      </c>
      <c r="R4191">
        <v>139.636943</v>
      </c>
      <c r="S4191" t="s">
        <v>204</v>
      </c>
      <c r="T4191" s="247">
        <v>45280.333807870367</v>
      </c>
    </row>
    <row r="4192" spans="1:20" x14ac:dyDescent="0.35">
      <c r="A4192" t="s">
        <v>229</v>
      </c>
      <c r="B4192" t="s">
        <v>234</v>
      </c>
      <c r="C4192" t="s">
        <v>92</v>
      </c>
      <c r="D4192" s="29">
        <v>45443</v>
      </c>
      <c r="E4192">
        <v>0</v>
      </c>
      <c r="F4192">
        <v>0</v>
      </c>
      <c r="G4192">
        <v>0</v>
      </c>
      <c r="H4192">
        <v>0</v>
      </c>
      <c r="L4192">
        <v>69.818472</v>
      </c>
      <c r="R4192">
        <v>139.636943</v>
      </c>
      <c r="S4192" t="s">
        <v>204</v>
      </c>
      <c r="T4192" s="247">
        <v>45280.333807870367</v>
      </c>
    </row>
    <row r="4193" spans="1:20" x14ac:dyDescent="0.35">
      <c r="A4193" t="s">
        <v>229</v>
      </c>
      <c r="B4193" t="s">
        <v>234</v>
      </c>
      <c r="C4193" t="s">
        <v>92</v>
      </c>
      <c r="D4193" s="29">
        <v>45444</v>
      </c>
      <c r="E4193">
        <v>0</v>
      </c>
      <c r="F4193">
        <v>0</v>
      </c>
      <c r="G4193">
        <v>0</v>
      </c>
      <c r="H4193">
        <v>0</v>
      </c>
      <c r="L4193">
        <v>69.818472</v>
      </c>
      <c r="R4193">
        <v>139.636943</v>
      </c>
      <c r="S4193" t="s">
        <v>204</v>
      </c>
      <c r="T4193" s="247">
        <v>45280.333807870367</v>
      </c>
    </row>
    <row r="4194" spans="1:20" x14ac:dyDescent="0.35">
      <c r="A4194" t="s">
        <v>229</v>
      </c>
      <c r="B4194" t="s">
        <v>234</v>
      </c>
      <c r="C4194" t="s">
        <v>92</v>
      </c>
      <c r="D4194" s="29">
        <v>45445</v>
      </c>
      <c r="E4194">
        <v>0</v>
      </c>
      <c r="F4194">
        <v>0</v>
      </c>
      <c r="G4194">
        <v>0</v>
      </c>
      <c r="H4194">
        <v>0</v>
      </c>
      <c r="L4194">
        <v>69.818472</v>
      </c>
      <c r="R4194">
        <v>139.636943</v>
      </c>
      <c r="S4194" t="s">
        <v>204</v>
      </c>
      <c r="T4194" s="247">
        <v>45280.333807870367</v>
      </c>
    </row>
    <row r="4195" spans="1:20" x14ac:dyDescent="0.35">
      <c r="A4195" t="s">
        <v>229</v>
      </c>
      <c r="B4195" t="s">
        <v>234</v>
      </c>
      <c r="C4195" t="s">
        <v>92</v>
      </c>
      <c r="D4195" s="29">
        <v>45446</v>
      </c>
      <c r="E4195">
        <v>0</v>
      </c>
      <c r="F4195">
        <v>0</v>
      </c>
      <c r="G4195">
        <v>0</v>
      </c>
      <c r="H4195">
        <v>0</v>
      </c>
      <c r="L4195">
        <v>69.818472</v>
      </c>
      <c r="R4195">
        <v>139.636943</v>
      </c>
      <c r="S4195" t="s">
        <v>204</v>
      </c>
      <c r="T4195" s="247">
        <v>45280.333807870367</v>
      </c>
    </row>
    <row r="4196" spans="1:20" x14ac:dyDescent="0.35">
      <c r="A4196" t="s">
        <v>229</v>
      </c>
      <c r="B4196" t="s">
        <v>234</v>
      </c>
      <c r="C4196" t="s">
        <v>92</v>
      </c>
      <c r="D4196" s="29">
        <v>45447</v>
      </c>
      <c r="E4196">
        <v>0</v>
      </c>
      <c r="F4196">
        <v>0</v>
      </c>
      <c r="G4196">
        <v>0</v>
      </c>
      <c r="H4196">
        <v>0</v>
      </c>
      <c r="L4196">
        <v>69.818472</v>
      </c>
      <c r="R4196">
        <v>139.636943</v>
      </c>
      <c r="S4196" t="s">
        <v>204</v>
      </c>
      <c r="T4196" s="247">
        <v>45280.333807870367</v>
      </c>
    </row>
    <row r="4197" spans="1:20" x14ac:dyDescent="0.35">
      <c r="A4197" t="s">
        <v>229</v>
      </c>
      <c r="B4197" t="s">
        <v>234</v>
      </c>
      <c r="C4197" t="s">
        <v>92</v>
      </c>
      <c r="D4197" s="29">
        <v>45448</v>
      </c>
      <c r="E4197">
        <v>0</v>
      </c>
      <c r="F4197">
        <v>0</v>
      </c>
      <c r="G4197">
        <v>0</v>
      </c>
      <c r="H4197">
        <v>0</v>
      </c>
      <c r="L4197">
        <v>69.818472</v>
      </c>
      <c r="R4197">
        <v>139.636943</v>
      </c>
      <c r="S4197" t="s">
        <v>204</v>
      </c>
      <c r="T4197" s="247">
        <v>45280.333807870367</v>
      </c>
    </row>
    <row r="4198" spans="1:20" x14ac:dyDescent="0.35">
      <c r="A4198" t="s">
        <v>229</v>
      </c>
      <c r="B4198" t="s">
        <v>234</v>
      </c>
      <c r="C4198" t="s">
        <v>92</v>
      </c>
      <c r="D4198" s="29">
        <v>45449</v>
      </c>
      <c r="E4198">
        <v>0</v>
      </c>
      <c r="F4198">
        <v>0</v>
      </c>
      <c r="G4198">
        <v>0</v>
      </c>
      <c r="H4198">
        <v>0</v>
      </c>
      <c r="L4198">
        <v>69.818472</v>
      </c>
      <c r="R4198">
        <v>139.636943</v>
      </c>
      <c r="S4198" t="s">
        <v>204</v>
      </c>
      <c r="T4198" s="247">
        <v>45280.333807870367</v>
      </c>
    </row>
    <row r="4199" spans="1:20" x14ac:dyDescent="0.35">
      <c r="A4199" t="s">
        <v>229</v>
      </c>
      <c r="B4199" t="s">
        <v>234</v>
      </c>
      <c r="C4199" t="s">
        <v>92</v>
      </c>
      <c r="D4199" s="29">
        <v>45450</v>
      </c>
      <c r="E4199">
        <v>0</v>
      </c>
      <c r="F4199">
        <v>0</v>
      </c>
      <c r="G4199">
        <v>0</v>
      </c>
      <c r="H4199">
        <v>0</v>
      </c>
      <c r="L4199">
        <v>69.818472</v>
      </c>
      <c r="R4199">
        <v>139.636943</v>
      </c>
      <c r="S4199" t="s">
        <v>204</v>
      </c>
      <c r="T4199" s="247">
        <v>45280.333807870367</v>
      </c>
    </row>
    <row r="4200" spans="1:20" x14ac:dyDescent="0.35">
      <c r="A4200" t="s">
        <v>229</v>
      </c>
      <c r="B4200" t="s">
        <v>234</v>
      </c>
      <c r="C4200" t="s">
        <v>92</v>
      </c>
      <c r="D4200" s="29">
        <v>45451</v>
      </c>
      <c r="E4200">
        <v>0</v>
      </c>
      <c r="F4200">
        <v>0</v>
      </c>
      <c r="G4200">
        <v>0</v>
      </c>
      <c r="H4200">
        <v>0</v>
      </c>
      <c r="L4200">
        <v>69.818472</v>
      </c>
      <c r="R4200">
        <v>139.636943</v>
      </c>
      <c r="S4200" t="s">
        <v>204</v>
      </c>
      <c r="T4200" s="247">
        <v>45280.333807870367</v>
      </c>
    </row>
    <row r="4201" spans="1:20" x14ac:dyDescent="0.35">
      <c r="A4201" t="s">
        <v>229</v>
      </c>
      <c r="B4201" t="s">
        <v>234</v>
      </c>
      <c r="C4201" t="s">
        <v>92</v>
      </c>
      <c r="D4201" s="29">
        <v>45452</v>
      </c>
      <c r="E4201">
        <v>0</v>
      </c>
      <c r="F4201">
        <v>0</v>
      </c>
      <c r="G4201">
        <v>0</v>
      </c>
      <c r="H4201">
        <v>0</v>
      </c>
      <c r="L4201">
        <v>69.818472</v>
      </c>
      <c r="R4201">
        <v>139.636943</v>
      </c>
      <c r="S4201" t="s">
        <v>204</v>
      </c>
      <c r="T4201" s="247">
        <v>45280.333807870367</v>
      </c>
    </row>
    <row r="4202" spans="1:20" x14ac:dyDescent="0.35">
      <c r="A4202" t="s">
        <v>229</v>
      </c>
      <c r="B4202" t="s">
        <v>234</v>
      </c>
      <c r="C4202" t="s">
        <v>92</v>
      </c>
      <c r="D4202" s="29">
        <v>45453</v>
      </c>
      <c r="E4202">
        <v>0</v>
      </c>
      <c r="F4202">
        <v>0</v>
      </c>
      <c r="G4202">
        <v>0</v>
      </c>
      <c r="H4202">
        <v>0</v>
      </c>
      <c r="L4202">
        <v>69.818472</v>
      </c>
      <c r="R4202">
        <v>139.636943</v>
      </c>
      <c r="S4202" t="s">
        <v>204</v>
      </c>
      <c r="T4202" s="247">
        <v>45280.333807870367</v>
      </c>
    </row>
    <row r="4203" spans="1:20" x14ac:dyDescent="0.35">
      <c r="A4203" t="s">
        <v>229</v>
      </c>
      <c r="B4203" t="s">
        <v>234</v>
      </c>
      <c r="C4203" t="s">
        <v>92</v>
      </c>
      <c r="D4203" s="29">
        <v>45454</v>
      </c>
      <c r="E4203">
        <v>0</v>
      </c>
      <c r="F4203">
        <v>0</v>
      </c>
      <c r="G4203">
        <v>0</v>
      </c>
      <c r="H4203">
        <v>0</v>
      </c>
      <c r="L4203">
        <v>69.818472</v>
      </c>
      <c r="R4203">
        <v>139.636943</v>
      </c>
      <c r="S4203" t="s">
        <v>204</v>
      </c>
      <c r="T4203" s="247">
        <v>45280.333807870367</v>
      </c>
    </row>
    <row r="4204" spans="1:20" x14ac:dyDescent="0.35">
      <c r="A4204" t="s">
        <v>229</v>
      </c>
      <c r="B4204" t="s">
        <v>234</v>
      </c>
      <c r="C4204" t="s">
        <v>92</v>
      </c>
      <c r="D4204" s="29">
        <v>45455</v>
      </c>
      <c r="E4204">
        <v>0</v>
      </c>
      <c r="F4204">
        <v>0</v>
      </c>
      <c r="G4204">
        <v>0</v>
      </c>
      <c r="H4204">
        <v>0</v>
      </c>
      <c r="L4204">
        <v>69.818472</v>
      </c>
      <c r="R4204">
        <v>139.636943</v>
      </c>
      <c r="S4204" t="s">
        <v>204</v>
      </c>
      <c r="T4204" s="247">
        <v>45280.333807870367</v>
      </c>
    </row>
    <row r="4205" spans="1:20" x14ac:dyDescent="0.35">
      <c r="A4205" t="s">
        <v>229</v>
      </c>
      <c r="B4205" t="s">
        <v>234</v>
      </c>
      <c r="C4205" t="s">
        <v>92</v>
      </c>
      <c r="D4205" s="29">
        <v>45456</v>
      </c>
      <c r="E4205">
        <v>0</v>
      </c>
      <c r="F4205">
        <v>0</v>
      </c>
      <c r="G4205">
        <v>0</v>
      </c>
      <c r="H4205">
        <v>0</v>
      </c>
      <c r="L4205">
        <v>69.818472</v>
      </c>
      <c r="R4205">
        <v>139.636943</v>
      </c>
      <c r="S4205" t="s">
        <v>204</v>
      </c>
      <c r="T4205" s="247">
        <v>45280.333819444444</v>
      </c>
    </row>
    <row r="4206" spans="1:20" x14ac:dyDescent="0.35">
      <c r="A4206" t="s">
        <v>229</v>
      </c>
      <c r="B4206" t="s">
        <v>234</v>
      </c>
      <c r="C4206" t="s">
        <v>92</v>
      </c>
      <c r="D4206" s="29">
        <v>45457</v>
      </c>
      <c r="E4206">
        <v>0</v>
      </c>
      <c r="F4206">
        <v>0</v>
      </c>
      <c r="G4206">
        <v>0</v>
      </c>
      <c r="H4206">
        <v>0</v>
      </c>
      <c r="L4206">
        <v>69.818472</v>
      </c>
      <c r="R4206">
        <v>139.636943</v>
      </c>
      <c r="S4206" t="s">
        <v>204</v>
      </c>
      <c r="T4206" s="247">
        <v>45280.333807870367</v>
      </c>
    </row>
    <row r="4207" spans="1:20" x14ac:dyDescent="0.35">
      <c r="A4207" t="s">
        <v>229</v>
      </c>
      <c r="B4207" t="s">
        <v>234</v>
      </c>
      <c r="C4207" t="s">
        <v>92</v>
      </c>
      <c r="D4207" s="29">
        <v>45458</v>
      </c>
      <c r="E4207">
        <v>0</v>
      </c>
      <c r="F4207">
        <v>0</v>
      </c>
      <c r="G4207">
        <v>0</v>
      </c>
      <c r="H4207">
        <v>0</v>
      </c>
      <c r="L4207">
        <v>69.818472</v>
      </c>
      <c r="R4207">
        <v>139.636943</v>
      </c>
      <c r="S4207" t="s">
        <v>204</v>
      </c>
      <c r="T4207" s="247">
        <v>45280.333807870367</v>
      </c>
    </row>
    <row r="4208" spans="1:20" x14ac:dyDescent="0.35">
      <c r="A4208" t="s">
        <v>229</v>
      </c>
      <c r="B4208" t="s">
        <v>234</v>
      </c>
      <c r="C4208" t="s">
        <v>92</v>
      </c>
      <c r="D4208" s="29">
        <v>45459</v>
      </c>
      <c r="E4208">
        <v>0</v>
      </c>
      <c r="F4208">
        <v>0</v>
      </c>
      <c r="G4208">
        <v>0</v>
      </c>
      <c r="H4208">
        <v>0</v>
      </c>
      <c r="L4208">
        <v>69.818472</v>
      </c>
      <c r="R4208">
        <v>139.636943</v>
      </c>
      <c r="S4208" t="s">
        <v>204</v>
      </c>
      <c r="T4208" s="247">
        <v>45280.333819444444</v>
      </c>
    </row>
    <row r="4209" spans="1:20" x14ac:dyDescent="0.35">
      <c r="A4209" t="s">
        <v>229</v>
      </c>
      <c r="B4209" t="s">
        <v>234</v>
      </c>
      <c r="C4209" t="s">
        <v>92</v>
      </c>
      <c r="D4209" s="29">
        <v>45460</v>
      </c>
      <c r="E4209">
        <v>0</v>
      </c>
      <c r="F4209">
        <v>0</v>
      </c>
      <c r="G4209">
        <v>0</v>
      </c>
      <c r="H4209">
        <v>0</v>
      </c>
      <c r="L4209">
        <v>69.818472</v>
      </c>
      <c r="R4209">
        <v>139.636943</v>
      </c>
      <c r="S4209" t="s">
        <v>204</v>
      </c>
      <c r="T4209" s="247">
        <v>45280.333819444444</v>
      </c>
    </row>
    <row r="4210" spans="1:20" x14ac:dyDescent="0.35">
      <c r="A4210" t="s">
        <v>229</v>
      </c>
      <c r="B4210" t="s">
        <v>234</v>
      </c>
      <c r="C4210" t="s">
        <v>92</v>
      </c>
      <c r="D4210" s="29">
        <v>45461</v>
      </c>
      <c r="E4210">
        <v>0</v>
      </c>
      <c r="F4210">
        <v>0</v>
      </c>
      <c r="G4210">
        <v>0</v>
      </c>
      <c r="H4210">
        <v>0</v>
      </c>
      <c r="L4210">
        <v>69.818472</v>
      </c>
      <c r="R4210">
        <v>139.636943</v>
      </c>
      <c r="S4210" t="s">
        <v>204</v>
      </c>
      <c r="T4210" s="247">
        <v>45280.333819444444</v>
      </c>
    </row>
    <row r="4211" spans="1:20" x14ac:dyDescent="0.35">
      <c r="A4211" t="s">
        <v>229</v>
      </c>
      <c r="B4211" t="s">
        <v>234</v>
      </c>
      <c r="C4211" t="s">
        <v>92</v>
      </c>
      <c r="D4211" s="29">
        <v>45462</v>
      </c>
      <c r="E4211">
        <v>0</v>
      </c>
      <c r="F4211">
        <v>0</v>
      </c>
      <c r="G4211">
        <v>0</v>
      </c>
      <c r="H4211">
        <v>0</v>
      </c>
      <c r="L4211">
        <v>69.818472</v>
      </c>
      <c r="R4211">
        <v>139.636943</v>
      </c>
      <c r="S4211" t="s">
        <v>204</v>
      </c>
      <c r="T4211" s="247">
        <v>45280.333819444444</v>
      </c>
    </row>
    <row r="4212" spans="1:20" x14ac:dyDescent="0.35">
      <c r="A4212" t="s">
        <v>229</v>
      </c>
      <c r="B4212" t="s">
        <v>234</v>
      </c>
      <c r="C4212" t="s">
        <v>92</v>
      </c>
      <c r="D4212" s="29">
        <v>45463</v>
      </c>
      <c r="E4212">
        <v>0</v>
      </c>
      <c r="F4212">
        <v>0</v>
      </c>
      <c r="G4212">
        <v>0</v>
      </c>
      <c r="H4212">
        <v>0</v>
      </c>
      <c r="L4212">
        <v>69.818472</v>
      </c>
      <c r="R4212">
        <v>139.636943</v>
      </c>
      <c r="S4212" t="s">
        <v>204</v>
      </c>
      <c r="T4212" s="247">
        <v>45280.333819444444</v>
      </c>
    </row>
    <row r="4213" spans="1:20" x14ac:dyDescent="0.35">
      <c r="A4213" t="s">
        <v>229</v>
      </c>
      <c r="B4213" t="s">
        <v>234</v>
      </c>
      <c r="C4213" t="s">
        <v>92</v>
      </c>
      <c r="D4213" s="29">
        <v>45464</v>
      </c>
      <c r="E4213">
        <v>0</v>
      </c>
      <c r="F4213">
        <v>0</v>
      </c>
      <c r="G4213">
        <v>0</v>
      </c>
      <c r="H4213">
        <v>0</v>
      </c>
      <c r="L4213">
        <v>69.818472</v>
      </c>
      <c r="R4213">
        <v>139.636943</v>
      </c>
      <c r="S4213" t="s">
        <v>204</v>
      </c>
      <c r="T4213" s="247">
        <v>45280.333819444444</v>
      </c>
    </row>
    <row r="4214" spans="1:20" x14ac:dyDescent="0.35">
      <c r="A4214" t="s">
        <v>229</v>
      </c>
      <c r="B4214" t="s">
        <v>234</v>
      </c>
      <c r="C4214" t="s">
        <v>92</v>
      </c>
      <c r="D4214" s="29">
        <v>45465</v>
      </c>
      <c r="E4214">
        <v>0</v>
      </c>
      <c r="F4214">
        <v>0</v>
      </c>
      <c r="G4214">
        <v>0</v>
      </c>
      <c r="H4214">
        <v>0</v>
      </c>
      <c r="L4214">
        <v>69.818472</v>
      </c>
      <c r="R4214">
        <v>139.636943</v>
      </c>
      <c r="S4214" t="s">
        <v>204</v>
      </c>
      <c r="T4214" s="247">
        <v>45280.333819444444</v>
      </c>
    </row>
    <row r="4215" spans="1:20" x14ac:dyDescent="0.35">
      <c r="A4215" t="s">
        <v>229</v>
      </c>
      <c r="B4215" t="s">
        <v>234</v>
      </c>
      <c r="C4215" t="s">
        <v>92</v>
      </c>
      <c r="D4215" s="29">
        <v>45466</v>
      </c>
      <c r="E4215">
        <v>0</v>
      </c>
      <c r="F4215">
        <v>0</v>
      </c>
      <c r="G4215">
        <v>0</v>
      </c>
      <c r="H4215">
        <v>0</v>
      </c>
      <c r="L4215">
        <v>69.818472</v>
      </c>
      <c r="R4215">
        <v>139.636943</v>
      </c>
      <c r="S4215" t="s">
        <v>204</v>
      </c>
      <c r="T4215" s="247">
        <v>45280.333819444444</v>
      </c>
    </row>
    <row r="4216" spans="1:20" x14ac:dyDescent="0.35">
      <c r="A4216" t="s">
        <v>229</v>
      </c>
      <c r="B4216" t="s">
        <v>234</v>
      </c>
      <c r="C4216" t="s">
        <v>92</v>
      </c>
      <c r="D4216" s="29">
        <v>45467</v>
      </c>
      <c r="E4216">
        <v>0</v>
      </c>
      <c r="F4216">
        <v>0</v>
      </c>
      <c r="G4216">
        <v>0.28389999999999999</v>
      </c>
      <c r="H4216">
        <v>0.28389999999999999</v>
      </c>
      <c r="J4216">
        <v>100</v>
      </c>
      <c r="K4216">
        <v>100</v>
      </c>
      <c r="L4216">
        <v>69.818472</v>
      </c>
      <c r="R4216">
        <v>139.636943</v>
      </c>
      <c r="S4216" t="s">
        <v>204</v>
      </c>
      <c r="T4216" s="247">
        <v>45336.333680555559</v>
      </c>
    </row>
    <row r="4217" spans="1:20" x14ac:dyDescent="0.35">
      <c r="A4217" t="s">
        <v>229</v>
      </c>
      <c r="B4217" t="s">
        <v>234</v>
      </c>
      <c r="C4217" t="s">
        <v>92</v>
      </c>
      <c r="D4217" s="29">
        <v>45468</v>
      </c>
      <c r="E4217">
        <v>0</v>
      </c>
      <c r="F4217">
        <v>0</v>
      </c>
      <c r="G4217">
        <v>0.28389999999999999</v>
      </c>
      <c r="H4217">
        <v>0.28389999999999999</v>
      </c>
      <c r="J4217">
        <v>100</v>
      </c>
      <c r="K4217">
        <v>100</v>
      </c>
      <c r="L4217">
        <v>69.818472</v>
      </c>
      <c r="R4217">
        <v>139.636943</v>
      </c>
      <c r="S4217" t="s">
        <v>204</v>
      </c>
      <c r="T4217" s="247">
        <v>45336.333680555559</v>
      </c>
    </row>
    <row r="4218" spans="1:20" x14ac:dyDescent="0.35">
      <c r="A4218" t="s">
        <v>229</v>
      </c>
      <c r="B4218" t="s">
        <v>234</v>
      </c>
      <c r="C4218" t="s">
        <v>92</v>
      </c>
      <c r="D4218" s="29">
        <v>45469</v>
      </c>
      <c r="E4218">
        <v>0</v>
      </c>
      <c r="F4218">
        <v>0</v>
      </c>
      <c r="G4218">
        <v>0.28389999999999999</v>
      </c>
      <c r="H4218">
        <v>0.28389999999999999</v>
      </c>
      <c r="J4218">
        <v>100</v>
      </c>
      <c r="K4218">
        <v>100</v>
      </c>
      <c r="L4218">
        <v>69.818472</v>
      </c>
      <c r="R4218">
        <v>139.636943</v>
      </c>
      <c r="S4218" t="s">
        <v>204</v>
      </c>
      <c r="T4218" s="247">
        <v>45336.333680555559</v>
      </c>
    </row>
    <row r="4219" spans="1:20" x14ac:dyDescent="0.35">
      <c r="A4219" t="s">
        <v>229</v>
      </c>
      <c r="B4219" t="s">
        <v>234</v>
      </c>
      <c r="C4219" t="s">
        <v>92</v>
      </c>
      <c r="D4219" s="29">
        <v>45470</v>
      </c>
      <c r="E4219">
        <v>0</v>
      </c>
      <c r="F4219">
        <v>0</v>
      </c>
      <c r="G4219">
        <v>0.28389999999999999</v>
      </c>
      <c r="H4219">
        <v>0.28389999999999999</v>
      </c>
      <c r="J4219">
        <v>100</v>
      </c>
      <c r="K4219">
        <v>100</v>
      </c>
      <c r="L4219">
        <v>69.818472</v>
      </c>
      <c r="R4219">
        <v>139.636943</v>
      </c>
      <c r="S4219" t="s">
        <v>204</v>
      </c>
      <c r="T4219" s="247">
        <v>45336.333680555559</v>
      </c>
    </row>
    <row r="4220" spans="1:20" x14ac:dyDescent="0.35">
      <c r="A4220" t="s">
        <v>229</v>
      </c>
      <c r="B4220" t="s">
        <v>234</v>
      </c>
      <c r="C4220" t="s">
        <v>92</v>
      </c>
      <c r="D4220" s="29">
        <v>45471</v>
      </c>
      <c r="E4220">
        <v>0</v>
      </c>
      <c r="F4220">
        <v>0</v>
      </c>
      <c r="G4220">
        <v>0.28389999999999999</v>
      </c>
      <c r="H4220">
        <v>0.28389999999999999</v>
      </c>
      <c r="J4220">
        <v>100</v>
      </c>
      <c r="K4220">
        <v>100</v>
      </c>
      <c r="L4220">
        <v>69.818472</v>
      </c>
      <c r="R4220">
        <v>139.636943</v>
      </c>
      <c r="S4220" t="s">
        <v>204</v>
      </c>
      <c r="T4220" s="247">
        <v>45336.333680555559</v>
      </c>
    </row>
    <row r="4221" spans="1:20" x14ac:dyDescent="0.35">
      <c r="A4221" t="s">
        <v>229</v>
      </c>
      <c r="B4221" t="s">
        <v>234</v>
      </c>
      <c r="C4221" t="s">
        <v>92</v>
      </c>
      <c r="D4221" s="29">
        <v>45472</v>
      </c>
      <c r="E4221">
        <v>0</v>
      </c>
      <c r="F4221">
        <v>0</v>
      </c>
      <c r="G4221">
        <v>0.28389999999999999</v>
      </c>
      <c r="H4221">
        <v>0.28389999999999999</v>
      </c>
      <c r="J4221">
        <v>100</v>
      </c>
      <c r="K4221">
        <v>100</v>
      </c>
      <c r="L4221">
        <v>69.818472</v>
      </c>
      <c r="R4221">
        <v>139.636943</v>
      </c>
      <c r="S4221" t="s">
        <v>204</v>
      </c>
      <c r="T4221" s="247">
        <v>45336.333680555559</v>
      </c>
    </row>
    <row r="4222" spans="1:20" x14ac:dyDescent="0.35">
      <c r="A4222" t="s">
        <v>229</v>
      </c>
      <c r="B4222" t="s">
        <v>234</v>
      </c>
      <c r="C4222" t="s">
        <v>92</v>
      </c>
      <c r="D4222" s="29">
        <v>45473</v>
      </c>
      <c r="E4222">
        <v>0</v>
      </c>
      <c r="F4222">
        <v>0</v>
      </c>
      <c r="G4222">
        <v>0.28389999999999999</v>
      </c>
      <c r="H4222">
        <v>0.28389999999999999</v>
      </c>
      <c r="J4222">
        <v>100</v>
      </c>
      <c r="K4222">
        <v>100</v>
      </c>
      <c r="L4222">
        <v>69.818472</v>
      </c>
      <c r="R4222">
        <v>139.636943</v>
      </c>
      <c r="S4222" t="s">
        <v>204</v>
      </c>
      <c r="T4222" s="247">
        <v>45336.333680555559</v>
      </c>
    </row>
    <row r="4223" spans="1:20" x14ac:dyDescent="0.35">
      <c r="A4223" t="s">
        <v>229</v>
      </c>
      <c r="B4223" t="s">
        <v>234</v>
      </c>
      <c r="C4223" t="s">
        <v>92</v>
      </c>
      <c r="D4223" s="29">
        <v>45474</v>
      </c>
      <c r="E4223">
        <v>0</v>
      </c>
      <c r="F4223">
        <v>0</v>
      </c>
      <c r="G4223">
        <v>0.28389999999999999</v>
      </c>
      <c r="H4223">
        <v>0.28389999999999999</v>
      </c>
      <c r="J4223">
        <v>100</v>
      </c>
      <c r="K4223">
        <v>100</v>
      </c>
      <c r="L4223">
        <v>69.818472</v>
      </c>
      <c r="R4223">
        <v>139.636943</v>
      </c>
      <c r="S4223" t="s">
        <v>204</v>
      </c>
      <c r="T4223" s="247">
        <v>45336.333715277775</v>
      </c>
    </row>
    <row r="4224" spans="1:20" x14ac:dyDescent="0.35">
      <c r="A4224" t="s">
        <v>229</v>
      </c>
      <c r="B4224" t="s">
        <v>234</v>
      </c>
      <c r="C4224" t="s">
        <v>92</v>
      </c>
      <c r="D4224" s="29">
        <v>45475</v>
      </c>
      <c r="E4224">
        <v>0</v>
      </c>
      <c r="F4224">
        <v>0</v>
      </c>
      <c r="G4224">
        <v>0.28389999999999999</v>
      </c>
      <c r="H4224">
        <v>0.28389999999999999</v>
      </c>
      <c r="J4224">
        <v>100</v>
      </c>
      <c r="K4224">
        <v>100</v>
      </c>
      <c r="L4224">
        <v>69.818472</v>
      </c>
      <c r="R4224">
        <v>139.636943</v>
      </c>
      <c r="S4224" t="s">
        <v>204</v>
      </c>
      <c r="T4224" s="247">
        <v>45336.333715277775</v>
      </c>
    </row>
    <row r="4225" spans="1:20" x14ac:dyDescent="0.35">
      <c r="A4225" t="s">
        <v>229</v>
      </c>
      <c r="B4225" t="s">
        <v>234</v>
      </c>
      <c r="C4225" t="s">
        <v>92</v>
      </c>
      <c r="D4225" s="29">
        <v>45476</v>
      </c>
      <c r="E4225">
        <v>0</v>
      </c>
      <c r="F4225">
        <v>0</v>
      </c>
      <c r="G4225">
        <v>0.28389999999999999</v>
      </c>
      <c r="H4225">
        <v>0.28389999999999999</v>
      </c>
      <c r="J4225">
        <v>100</v>
      </c>
      <c r="K4225">
        <v>100</v>
      </c>
      <c r="L4225">
        <v>69.818472</v>
      </c>
      <c r="R4225">
        <v>139.636943</v>
      </c>
      <c r="S4225" t="s">
        <v>204</v>
      </c>
      <c r="T4225" s="247">
        <v>45336.333726851852</v>
      </c>
    </row>
    <row r="4226" spans="1:20" x14ac:dyDescent="0.35">
      <c r="A4226" t="s">
        <v>229</v>
      </c>
      <c r="B4226" t="s">
        <v>234</v>
      </c>
      <c r="C4226" t="s">
        <v>92</v>
      </c>
      <c r="D4226" s="29">
        <v>45477</v>
      </c>
      <c r="E4226">
        <v>0</v>
      </c>
      <c r="F4226">
        <v>0</v>
      </c>
      <c r="G4226">
        <v>0.28389999999999999</v>
      </c>
      <c r="H4226">
        <v>0.28389999999999999</v>
      </c>
      <c r="J4226">
        <v>100</v>
      </c>
      <c r="K4226">
        <v>100</v>
      </c>
      <c r="L4226">
        <v>69.818472</v>
      </c>
      <c r="R4226">
        <v>139.636943</v>
      </c>
      <c r="S4226" t="s">
        <v>204</v>
      </c>
      <c r="T4226" s="247">
        <v>45336.333715277775</v>
      </c>
    </row>
    <row r="4227" spans="1:20" x14ac:dyDescent="0.35">
      <c r="A4227" t="s">
        <v>229</v>
      </c>
      <c r="B4227" t="s">
        <v>234</v>
      </c>
      <c r="C4227" t="s">
        <v>92</v>
      </c>
      <c r="D4227" s="29">
        <v>45478</v>
      </c>
      <c r="E4227">
        <v>0</v>
      </c>
      <c r="F4227">
        <v>0</v>
      </c>
      <c r="G4227">
        <v>0.28389999999999999</v>
      </c>
      <c r="H4227">
        <v>0.28389999999999999</v>
      </c>
      <c r="J4227">
        <v>100</v>
      </c>
      <c r="K4227">
        <v>100</v>
      </c>
      <c r="L4227">
        <v>69.818472</v>
      </c>
      <c r="R4227">
        <v>139.636943</v>
      </c>
      <c r="S4227" t="s">
        <v>204</v>
      </c>
      <c r="T4227" s="247">
        <v>45336.333715277775</v>
      </c>
    </row>
    <row r="4228" spans="1:20" x14ac:dyDescent="0.35">
      <c r="A4228" t="s">
        <v>229</v>
      </c>
      <c r="B4228" t="s">
        <v>234</v>
      </c>
      <c r="C4228" t="s">
        <v>92</v>
      </c>
      <c r="D4228" s="29">
        <v>45479</v>
      </c>
      <c r="E4228">
        <v>0</v>
      </c>
      <c r="F4228">
        <v>0</v>
      </c>
      <c r="G4228">
        <v>0.28389999999999999</v>
      </c>
      <c r="H4228">
        <v>0.28389999999999999</v>
      </c>
      <c r="J4228">
        <v>100</v>
      </c>
      <c r="K4228">
        <v>100</v>
      </c>
      <c r="L4228">
        <v>69.818472</v>
      </c>
      <c r="R4228">
        <v>139.636943</v>
      </c>
      <c r="S4228" t="s">
        <v>204</v>
      </c>
      <c r="T4228" s="247">
        <v>45336.333715277775</v>
      </c>
    </row>
    <row r="4229" spans="1:20" x14ac:dyDescent="0.35">
      <c r="A4229" t="s">
        <v>229</v>
      </c>
      <c r="B4229" t="s">
        <v>234</v>
      </c>
      <c r="C4229" t="s">
        <v>92</v>
      </c>
      <c r="D4229" s="29">
        <v>45480</v>
      </c>
      <c r="E4229">
        <v>0</v>
      </c>
      <c r="F4229">
        <v>0</v>
      </c>
      <c r="G4229">
        <v>0.28389999999999999</v>
      </c>
      <c r="H4229">
        <v>0.28389999999999999</v>
      </c>
      <c r="J4229">
        <v>100</v>
      </c>
      <c r="K4229">
        <v>100</v>
      </c>
      <c r="L4229">
        <v>69.818472</v>
      </c>
      <c r="R4229">
        <v>139.636943</v>
      </c>
      <c r="S4229" t="s">
        <v>204</v>
      </c>
      <c r="T4229" s="247">
        <v>45336.333715277775</v>
      </c>
    </row>
    <row r="4230" spans="1:20" x14ac:dyDescent="0.35">
      <c r="A4230" t="s">
        <v>229</v>
      </c>
      <c r="B4230" t="s">
        <v>234</v>
      </c>
      <c r="C4230" t="s">
        <v>92</v>
      </c>
      <c r="D4230" s="29">
        <v>45481</v>
      </c>
      <c r="E4230">
        <v>0</v>
      </c>
      <c r="F4230">
        <v>0</v>
      </c>
      <c r="G4230">
        <v>0.28389999999999999</v>
      </c>
      <c r="H4230">
        <v>0.28389999999999999</v>
      </c>
      <c r="J4230">
        <v>100</v>
      </c>
      <c r="K4230">
        <v>100</v>
      </c>
      <c r="L4230">
        <v>69.818472</v>
      </c>
      <c r="R4230">
        <v>139.636943</v>
      </c>
      <c r="S4230" t="s">
        <v>204</v>
      </c>
      <c r="T4230" s="247">
        <v>45336.333715277775</v>
      </c>
    </row>
    <row r="4231" spans="1:20" x14ac:dyDescent="0.35">
      <c r="A4231" t="s">
        <v>229</v>
      </c>
      <c r="B4231" t="s">
        <v>234</v>
      </c>
      <c r="C4231" t="s">
        <v>92</v>
      </c>
      <c r="D4231" s="29">
        <v>45482</v>
      </c>
      <c r="E4231">
        <v>0</v>
      </c>
      <c r="F4231">
        <v>0</v>
      </c>
      <c r="G4231">
        <v>0.28389999999999999</v>
      </c>
      <c r="H4231">
        <v>0.28389999999999999</v>
      </c>
      <c r="J4231">
        <v>100</v>
      </c>
      <c r="K4231">
        <v>100</v>
      </c>
      <c r="L4231">
        <v>69.818472</v>
      </c>
      <c r="R4231">
        <v>139.636943</v>
      </c>
      <c r="S4231" t="s">
        <v>204</v>
      </c>
      <c r="T4231" s="247">
        <v>45336.333715277775</v>
      </c>
    </row>
    <row r="4232" spans="1:20" x14ac:dyDescent="0.35">
      <c r="A4232" t="s">
        <v>229</v>
      </c>
      <c r="B4232" t="s">
        <v>234</v>
      </c>
      <c r="C4232" t="s">
        <v>92</v>
      </c>
      <c r="D4232" s="29">
        <v>45483</v>
      </c>
      <c r="E4232">
        <v>0</v>
      </c>
      <c r="F4232">
        <v>0</v>
      </c>
      <c r="G4232">
        <v>0.28389999999999999</v>
      </c>
      <c r="H4232">
        <v>0.28389999999999999</v>
      </c>
      <c r="J4232">
        <v>100</v>
      </c>
      <c r="K4232">
        <v>100</v>
      </c>
      <c r="L4232">
        <v>69.818472</v>
      </c>
      <c r="R4232">
        <v>139.636943</v>
      </c>
      <c r="S4232" t="s">
        <v>204</v>
      </c>
      <c r="T4232" s="247">
        <v>45336.333715277775</v>
      </c>
    </row>
    <row r="4233" spans="1:20" x14ac:dyDescent="0.35">
      <c r="A4233" t="s">
        <v>229</v>
      </c>
      <c r="B4233" t="s">
        <v>234</v>
      </c>
      <c r="C4233" t="s">
        <v>92</v>
      </c>
      <c r="D4233" s="29">
        <v>45484</v>
      </c>
      <c r="E4233">
        <v>0</v>
      </c>
      <c r="F4233">
        <v>0</v>
      </c>
      <c r="G4233">
        <v>0.28389999999999999</v>
      </c>
      <c r="H4233">
        <v>0.28389999999999999</v>
      </c>
      <c r="J4233">
        <v>100</v>
      </c>
      <c r="K4233">
        <v>100</v>
      </c>
      <c r="L4233">
        <v>69.818472</v>
      </c>
      <c r="R4233">
        <v>139.636943</v>
      </c>
      <c r="S4233" t="s">
        <v>204</v>
      </c>
      <c r="T4233" s="247">
        <v>45336.333715277775</v>
      </c>
    </row>
    <row r="4234" spans="1:20" x14ac:dyDescent="0.35">
      <c r="A4234" t="s">
        <v>229</v>
      </c>
      <c r="B4234" t="s">
        <v>234</v>
      </c>
      <c r="C4234" t="s">
        <v>92</v>
      </c>
      <c r="D4234" s="29">
        <v>45485</v>
      </c>
      <c r="E4234">
        <v>0</v>
      </c>
      <c r="F4234">
        <v>0</v>
      </c>
      <c r="G4234">
        <v>0.28389999999999999</v>
      </c>
      <c r="H4234">
        <v>0.28389999999999999</v>
      </c>
      <c r="J4234">
        <v>100</v>
      </c>
      <c r="K4234">
        <v>100</v>
      </c>
      <c r="L4234">
        <v>69.818472</v>
      </c>
      <c r="R4234">
        <v>139.636943</v>
      </c>
      <c r="S4234" t="s">
        <v>204</v>
      </c>
      <c r="T4234" s="247">
        <v>45336.333715277775</v>
      </c>
    </row>
    <row r="4235" spans="1:20" x14ac:dyDescent="0.35">
      <c r="A4235" t="s">
        <v>229</v>
      </c>
      <c r="B4235" t="s">
        <v>234</v>
      </c>
      <c r="C4235" t="s">
        <v>92</v>
      </c>
      <c r="D4235" s="29">
        <v>45486</v>
      </c>
      <c r="E4235">
        <v>0</v>
      </c>
      <c r="F4235">
        <v>0</v>
      </c>
      <c r="G4235">
        <v>0.28389999999999999</v>
      </c>
      <c r="H4235">
        <v>0.28389999999999999</v>
      </c>
      <c r="J4235">
        <v>100</v>
      </c>
      <c r="K4235">
        <v>100</v>
      </c>
      <c r="L4235">
        <v>69.818472</v>
      </c>
      <c r="R4235">
        <v>139.636943</v>
      </c>
      <c r="S4235" t="s">
        <v>204</v>
      </c>
      <c r="T4235" s="247">
        <v>45336.333726851852</v>
      </c>
    </row>
    <row r="4236" spans="1:20" x14ac:dyDescent="0.35">
      <c r="A4236" t="s">
        <v>229</v>
      </c>
      <c r="B4236" t="s">
        <v>234</v>
      </c>
      <c r="C4236" t="s">
        <v>92</v>
      </c>
      <c r="D4236" s="29">
        <v>45487</v>
      </c>
      <c r="E4236">
        <v>0</v>
      </c>
      <c r="F4236">
        <v>0</v>
      </c>
      <c r="G4236">
        <v>0.28389999999999999</v>
      </c>
      <c r="H4236">
        <v>0.28389999999999999</v>
      </c>
      <c r="J4236">
        <v>100</v>
      </c>
      <c r="K4236">
        <v>100</v>
      </c>
      <c r="L4236">
        <v>69.818472</v>
      </c>
      <c r="R4236">
        <v>139.636943</v>
      </c>
      <c r="S4236" t="s">
        <v>204</v>
      </c>
      <c r="T4236" s="247">
        <v>45336.333726851852</v>
      </c>
    </row>
    <row r="4237" spans="1:20" x14ac:dyDescent="0.35">
      <c r="A4237" t="s">
        <v>229</v>
      </c>
      <c r="B4237" t="s">
        <v>234</v>
      </c>
      <c r="C4237" t="s">
        <v>92</v>
      </c>
      <c r="D4237" s="29">
        <v>45488</v>
      </c>
      <c r="E4237">
        <v>0</v>
      </c>
      <c r="F4237">
        <v>0</v>
      </c>
      <c r="G4237">
        <v>0.28389999999999999</v>
      </c>
      <c r="H4237">
        <v>0.28389999999999999</v>
      </c>
      <c r="J4237">
        <v>100</v>
      </c>
      <c r="K4237">
        <v>100</v>
      </c>
      <c r="L4237">
        <v>69.818472</v>
      </c>
      <c r="R4237">
        <v>139.636943</v>
      </c>
      <c r="S4237" t="s">
        <v>204</v>
      </c>
      <c r="T4237" s="247">
        <v>45336.333738425928</v>
      </c>
    </row>
    <row r="4238" spans="1:20" x14ac:dyDescent="0.35">
      <c r="A4238" t="s">
        <v>229</v>
      </c>
      <c r="B4238" t="s">
        <v>234</v>
      </c>
      <c r="C4238" t="s">
        <v>92</v>
      </c>
      <c r="D4238" s="29">
        <v>45489</v>
      </c>
      <c r="E4238">
        <v>0</v>
      </c>
      <c r="F4238">
        <v>0</v>
      </c>
      <c r="G4238">
        <v>0.28389999999999999</v>
      </c>
      <c r="H4238">
        <v>0.28389999999999999</v>
      </c>
      <c r="J4238">
        <v>100</v>
      </c>
      <c r="K4238">
        <v>100</v>
      </c>
      <c r="L4238">
        <v>69.818472</v>
      </c>
      <c r="R4238">
        <v>139.636943</v>
      </c>
      <c r="S4238" t="s">
        <v>204</v>
      </c>
      <c r="T4238" s="247">
        <v>45336.333749999998</v>
      </c>
    </row>
    <row r="4239" spans="1:20" x14ac:dyDescent="0.35">
      <c r="A4239" t="s">
        <v>229</v>
      </c>
      <c r="B4239" t="s">
        <v>234</v>
      </c>
      <c r="C4239" t="s">
        <v>92</v>
      </c>
      <c r="D4239" s="29">
        <v>45490</v>
      </c>
      <c r="E4239">
        <v>0</v>
      </c>
      <c r="F4239">
        <v>0</v>
      </c>
      <c r="G4239">
        <v>0.28389999999999999</v>
      </c>
      <c r="H4239">
        <v>0.28389999999999999</v>
      </c>
      <c r="J4239">
        <v>100</v>
      </c>
      <c r="K4239">
        <v>100</v>
      </c>
      <c r="L4239">
        <v>69.818472</v>
      </c>
      <c r="R4239">
        <v>139.636943</v>
      </c>
      <c r="S4239" t="s">
        <v>204</v>
      </c>
      <c r="T4239" s="247">
        <v>45336.333738425928</v>
      </c>
    </row>
    <row r="4240" spans="1:20" x14ac:dyDescent="0.35">
      <c r="A4240" t="s">
        <v>229</v>
      </c>
      <c r="B4240" t="s">
        <v>234</v>
      </c>
      <c r="C4240" t="s">
        <v>92</v>
      </c>
      <c r="D4240" s="29">
        <v>45491</v>
      </c>
      <c r="E4240">
        <v>0</v>
      </c>
      <c r="F4240">
        <v>0</v>
      </c>
      <c r="G4240">
        <v>0.28389999999999999</v>
      </c>
      <c r="H4240">
        <v>0.28389999999999999</v>
      </c>
      <c r="J4240">
        <v>100</v>
      </c>
      <c r="K4240">
        <v>100</v>
      </c>
      <c r="L4240">
        <v>69.818472</v>
      </c>
      <c r="R4240">
        <v>139.636943</v>
      </c>
      <c r="S4240" t="s">
        <v>204</v>
      </c>
      <c r="T4240" s="247">
        <v>45336.333738425928</v>
      </c>
    </row>
    <row r="4241" spans="1:20" x14ac:dyDescent="0.35">
      <c r="A4241" t="s">
        <v>229</v>
      </c>
      <c r="B4241" t="s">
        <v>234</v>
      </c>
      <c r="C4241" t="s">
        <v>92</v>
      </c>
      <c r="D4241" s="29">
        <v>45492</v>
      </c>
      <c r="E4241">
        <v>0</v>
      </c>
      <c r="F4241">
        <v>0</v>
      </c>
      <c r="G4241">
        <v>0.28389999999999999</v>
      </c>
      <c r="H4241">
        <v>0.28389999999999999</v>
      </c>
      <c r="J4241">
        <v>100</v>
      </c>
      <c r="K4241">
        <v>100</v>
      </c>
      <c r="L4241">
        <v>69.818472</v>
      </c>
      <c r="R4241">
        <v>139.636943</v>
      </c>
      <c r="S4241" t="s">
        <v>204</v>
      </c>
      <c r="T4241" s="247">
        <v>45336.333749999998</v>
      </c>
    </row>
    <row r="4242" spans="1:20" x14ac:dyDescent="0.35">
      <c r="A4242" t="s">
        <v>229</v>
      </c>
      <c r="B4242" t="s">
        <v>234</v>
      </c>
      <c r="C4242" t="s">
        <v>92</v>
      </c>
      <c r="D4242" s="29">
        <v>45493</v>
      </c>
      <c r="E4242">
        <v>0</v>
      </c>
      <c r="F4242">
        <v>0</v>
      </c>
      <c r="G4242">
        <v>0</v>
      </c>
      <c r="H4242">
        <v>0</v>
      </c>
      <c r="L4242">
        <v>69.818472</v>
      </c>
      <c r="R4242">
        <v>139.636943</v>
      </c>
      <c r="S4242" t="s">
        <v>204</v>
      </c>
      <c r="T4242" s="247">
        <v>45280.333819444444</v>
      </c>
    </row>
    <row r="4243" spans="1:20" x14ac:dyDescent="0.35">
      <c r="A4243" t="s">
        <v>229</v>
      </c>
      <c r="B4243" t="s">
        <v>234</v>
      </c>
      <c r="C4243" t="s">
        <v>92</v>
      </c>
      <c r="D4243" s="29">
        <v>45494</v>
      </c>
      <c r="E4243">
        <v>0</v>
      </c>
      <c r="F4243">
        <v>0</v>
      </c>
      <c r="G4243">
        <v>0</v>
      </c>
      <c r="H4243">
        <v>0</v>
      </c>
      <c r="L4243">
        <v>69.818472</v>
      </c>
      <c r="R4243">
        <v>139.636943</v>
      </c>
      <c r="S4243" t="s">
        <v>204</v>
      </c>
      <c r="T4243" s="247">
        <v>45280.333831018521</v>
      </c>
    </row>
    <row r="4244" spans="1:20" x14ac:dyDescent="0.35">
      <c r="A4244" t="s">
        <v>229</v>
      </c>
      <c r="B4244" t="s">
        <v>234</v>
      </c>
      <c r="C4244" t="s">
        <v>92</v>
      </c>
      <c r="D4244" s="29">
        <v>45495</v>
      </c>
      <c r="E4244">
        <v>0</v>
      </c>
      <c r="F4244">
        <v>0</v>
      </c>
      <c r="G4244">
        <v>0</v>
      </c>
      <c r="H4244">
        <v>0</v>
      </c>
      <c r="L4244">
        <v>69.818472</v>
      </c>
      <c r="R4244">
        <v>139.636943</v>
      </c>
      <c r="S4244" t="s">
        <v>204</v>
      </c>
      <c r="T4244" s="247">
        <v>45280.333831018521</v>
      </c>
    </row>
    <row r="4245" spans="1:20" x14ac:dyDescent="0.35">
      <c r="A4245" t="s">
        <v>229</v>
      </c>
      <c r="B4245" t="s">
        <v>234</v>
      </c>
      <c r="C4245" t="s">
        <v>92</v>
      </c>
      <c r="D4245" s="29">
        <v>45496</v>
      </c>
      <c r="E4245">
        <v>0</v>
      </c>
      <c r="F4245">
        <v>0</v>
      </c>
      <c r="G4245">
        <v>0</v>
      </c>
      <c r="H4245">
        <v>0</v>
      </c>
      <c r="L4245">
        <v>69.818472</v>
      </c>
      <c r="R4245">
        <v>139.636943</v>
      </c>
      <c r="S4245" t="s">
        <v>204</v>
      </c>
      <c r="T4245" s="247">
        <v>45280.333819444444</v>
      </c>
    </row>
    <row r="4246" spans="1:20" x14ac:dyDescent="0.35">
      <c r="A4246" t="s">
        <v>229</v>
      </c>
      <c r="B4246" t="s">
        <v>234</v>
      </c>
      <c r="C4246" t="s">
        <v>92</v>
      </c>
      <c r="D4246" s="29">
        <v>45497</v>
      </c>
      <c r="E4246">
        <v>0</v>
      </c>
      <c r="F4246">
        <v>0</v>
      </c>
      <c r="G4246">
        <v>0</v>
      </c>
      <c r="H4246">
        <v>0</v>
      </c>
      <c r="L4246">
        <v>69.818472</v>
      </c>
      <c r="R4246">
        <v>139.636943</v>
      </c>
      <c r="S4246" t="s">
        <v>204</v>
      </c>
      <c r="T4246" s="247">
        <v>45280.333819444444</v>
      </c>
    </row>
    <row r="4247" spans="1:20" x14ac:dyDescent="0.35">
      <c r="A4247" t="s">
        <v>229</v>
      </c>
      <c r="B4247" t="s">
        <v>234</v>
      </c>
      <c r="C4247" t="s">
        <v>92</v>
      </c>
      <c r="D4247" s="29">
        <v>45498</v>
      </c>
      <c r="E4247">
        <v>0</v>
      </c>
      <c r="F4247">
        <v>0</v>
      </c>
      <c r="G4247">
        <v>0</v>
      </c>
      <c r="H4247">
        <v>0</v>
      </c>
      <c r="L4247">
        <v>69.818472</v>
      </c>
      <c r="R4247">
        <v>139.636943</v>
      </c>
      <c r="S4247" t="s">
        <v>204</v>
      </c>
      <c r="T4247" s="247">
        <v>45280.333831018521</v>
      </c>
    </row>
    <row r="4248" spans="1:20" x14ac:dyDescent="0.35">
      <c r="A4248" t="s">
        <v>229</v>
      </c>
      <c r="B4248" t="s">
        <v>234</v>
      </c>
      <c r="C4248" t="s">
        <v>92</v>
      </c>
      <c r="D4248" s="29">
        <v>45499</v>
      </c>
      <c r="E4248">
        <v>0</v>
      </c>
      <c r="F4248">
        <v>0</v>
      </c>
      <c r="G4248">
        <v>0</v>
      </c>
      <c r="H4248">
        <v>0</v>
      </c>
      <c r="L4248">
        <v>69.818472</v>
      </c>
      <c r="R4248">
        <v>139.636943</v>
      </c>
      <c r="S4248" t="s">
        <v>204</v>
      </c>
      <c r="T4248" s="247">
        <v>45280.333831018521</v>
      </c>
    </row>
    <row r="4249" spans="1:20" x14ac:dyDescent="0.35">
      <c r="A4249" t="s">
        <v>229</v>
      </c>
      <c r="B4249" t="s">
        <v>234</v>
      </c>
      <c r="C4249" t="s">
        <v>92</v>
      </c>
      <c r="D4249" s="29">
        <v>45500</v>
      </c>
      <c r="E4249">
        <v>0</v>
      </c>
      <c r="F4249">
        <v>0</v>
      </c>
      <c r="G4249">
        <v>0</v>
      </c>
      <c r="H4249">
        <v>0</v>
      </c>
      <c r="L4249">
        <v>69.818472</v>
      </c>
      <c r="R4249">
        <v>139.636943</v>
      </c>
      <c r="S4249" t="s">
        <v>204</v>
      </c>
      <c r="T4249" s="247">
        <v>45280.333831018521</v>
      </c>
    </row>
    <row r="4250" spans="1:20" x14ac:dyDescent="0.35">
      <c r="A4250" t="s">
        <v>229</v>
      </c>
      <c r="B4250" t="s">
        <v>234</v>
      </c>
      <c r="C4250" t="s">
        <v>92</v>
      </c>
      <c r="D4250" s="29">
        <v>45501</v>
      </c>
      <c r="E4250">
        <v>0</v>
      </c>
      <c r="F4250">
        <v>0</v>
      </c>
      <c r="G4250">
        <v>0</v>
      </c>
      <c r="H4250">
        <v>0</v>
      </c>
      <c r="L4250">
        <v>69.818472</v>
      </c>
      <c r="R4250">
        <v>139.636943</v>
      </c>
      <c r="S4250" t="s">
        <v>204</v>
      </c>
      <c r="T4250" s="247">
        <v>45280.333831018521</v>
      </c>
    </row>
    <row r="4251" spans="1:20" x14ac:dyDescent="0.35">
      <c r="A4251" t="s">
        <v>229</v>
      </c>
      <c r="B4251" t="s">
        <v>234</v>
      </c>
      <c r="C4251" t="s">
        <v>92</v>
      </c>
      <c r="D4251" s="29">
        <v>45502</v>
      </c>
      <c r="E4251">
        <v>0</v>
      </c>
      <c r="F4251">
        <v>0</v>
      </c>
      <c r="G4251">
        <v>0</v>
      </c>
      <c r="H4251">
        <v>0</v>
      </c>
      <c r="L4251">
        <v>69.818472</v>
      </c>
      <c r="R4251">
        <v>139.636943</v>
      </c>
      <c r="S4251" t="s">
        <v>204</v>
      </c>
      <c r="T4251" s="247">
        <v>45280.333831018521</v>
      </c>
    </row>
    <row r="4252" spans="1:20" x14ac:dyDescent="0.35">
      <c r="A4252" t="s">
        <v>229</v>
      </c>
      <c r="B4252" t="s">
        <v>234</v>
      </c>
      <c r="C4252" t="s">
        <v>92</v>
      </c>
      <c r="D4252" s="29">
        <v>45503</v>
      </c>
      <c r="E4252">
        <v>0</v>
      </c>
      <c r="F4252">
        <v>0</v>
      </c>
      <c r="G4252">
        <v>0</v>
      </c>
      <c r="H4252">
        <v>0</v>
      </c>
      <c r="L4252">
        <v>69.818472</v>
      </c>
      <c r="R4252">
        <v>139.636943</v>
      </c>
      <c r="S4252" t="s">
        <v>204</v>
      </c>
      <c r="T4252" s="247">
        <v>45280.333831018521</v>
      </c>
    </row>
    <row r="4253" spans="1:20" x14ac:dyDescent="0.35">
      <c r="A4253" t="s">
        <v>229</v>
      </c>
      <c r="B4253" t="s">
        <v>234</v>
      </c>
      <c r="C4253" t="s">
        <v>92</v>
      </c>
      <c r="D4253" s="29">
        <v>45504</v>
      </c>
      <c r="E4253">
        <v>0</v>
      </c>
      <c r="F4253">
        <v>0</v>
      </c>
      <c r="G4253">
        <v>0</v>
      </c>
      <c r="H4253">
        <v>0</v>
      </c>
      <c r="L4253">
        <v>69.818472</v>
      </c>
      <c r="R4253">
        <v>139.636943</v>
      </c>
      <c r="S4253" t="s">
        <v>204</v>
      </c>
      <c r="T4253" s="247">
        <v>45280.333831018521</v>
      </c>
    </row>
    <row r="4254" spans="1:20" x14ac:dyDescent="0.35">
      <c r="A4254" t="s">
        <v>229</v>
      </c>
      <c r="B4254" t="s">
        <v>234</v>
      </c>
      <c r="C4254" t="s">
        <v>92</v>
      </c>
      <c r="D4254" s="29">
        <v>45505</v>
      </c>
      <c r="E4254">
        <v>0</v>
      </c>
      <c r="F4254">
        <v>0</v>
      </c>
      <c r="G4254">
        <v>0</v>
      </c>
      <c r="H4254">
        <v>0</v>
      </c>
      <c r="L4254">
        <v>69.818472</v>
      </c>
      <c r="R4254">
        <v>139.636943</v>
      </c>
      <c r="S4254" t="s">
        <v>204</v>
      </c>
      <c r="T4254" s="247">
        <v>45280.333831018521</v>
      </c>
    </row>
    <row r="4255" spans="1:20" x14ac:dyDescent="0.35">
      <c r="A4255" t="s">
        <v>229</v>
      </c>
      <c r="B4255" t="s">
        <v>234</v>
      </c>
      <c r="C4255" t="s">
        <v>92</v>
      </c>
      <c r="D4255" s="29">
        <v>45506</v>
      </c>
      <c r="E4255">
        <v>0</v>
      </c>
      <c r="F4255">
        <v>0</v>
      </c>
      <c r="G4255">
        <v>0</v>
      </c>
      <c r="H4255">
        <v>0</v>
      </c>
      <c r="L4255">
        <v>69.818472</v>
      </c>
      <c r="R4255">
        <v>139.636943</v>
      </c>
      <c r="S4255" t="s">
        <v>204</v>
      </c>
      <c r="T4255" s="247">
        <v>45280.333831018521</v>
      </c>
    </row>
    <row r="4256" spans="1:20" x14ac:dyDescent="0.35">
      <c r="A4256" t="s">
        <v>229</v>
      </c>
      <c r="B4256" t="s">
        <v>234</v>
      </c>
      <c r="C4256" t="s">
        <v>92</v>
      </c>
      <c r="D4256" s="29">
        <v>45507</v>
      </c>
      <c r="E4256">
        <v>0</v>
      </c>
      <c r="F4256">
        <v>0</v>
      </c>
      <c r="G4256">
        <v>0</v>
      </c>
      <c r="H4256">
        <v>0</v>
      </c>
      <c r="L4256">
        <v>69.818472</v>
      </c>
      <c r="R4256">
        <v>139.636943</v>
      </c>
      <c r="S4256" t="s">
        <v>204</v>
      </c>
      <c r="T4256" s="247">
        <v>45280.333831018521</v>
      </c>
    </row>
    <row r="4257" spans="1:20" x14ac:dyDescent="0.35">
      <c r="A4257" t="s">
        <v>229</v>
      </c>
      <c r="B4257" t="s">
        <v>234</v>
      </c>
      <c r="C4257" t="s">
        <v>92</v>
      </c>
      <c r="D4257" s="29">
        <v>45508</v>
      </c>
      <c r="E4257">
        <v>0</v>
      </c>
      <c r="F4257">
        <v>0</v>
      </c>
      <c r="G4257">
        <v>0</v>
      </c>
      <c r="H4257">
        <v>0</v>
      </c>
      <c r="L4257">
        <v>69.818472</v>
      </c>
      <c r="R4257">
        <v>139.636943</v>
      </c>
      <c r="S4257" t="s">
        <v>204</v>
      </c>
      <c r="T4257" s="247">
        <v>45280.333831018521</v>
      </c>
    </row>
    <row r="4258" spans="1:20" x14ac:dyDescent="0.35">
      <c r="A4258" t="s">
        <v>229</v>
      </c>
      <c r="B4258" t="s">
        <v>234</v>
      </c>
      <c r="C4258" t="s">
        <v>92</v>
      </c>
      <c r="D4258" s="29">
        <v>45509</v>
      </c>
      <c r="E4258">
        <v>0</v>
      </c>
      <c r="F4258">
        <v>0</v>
      </c>
      <c r="G4258">
        <v>0</v>
      </c>
      <c r="H4258">
        <v>0</v>
      </c>
      <c r="L4258">
        <v>69.818472</v>
      </c>
      <c r="R4258">
        <v>139.636943</v>
      </c>
      <c r="S4258" t="s">
        <v>204</v>
      </c>
      <c r="T4258" s="247">
        <v>45280.333831018521</v>
      </c>
    </row>
    <row r="4259" spans="1:20" x14ac:dyDescent="0.35">
      <c r="A4259" t="s">
        <v>229</v>
      </c>
      <c r="B4259" t="s">
        <v>234</v>
      </c>
      <c r="C4259" t="s">
        <v>92</v>
      </c>
      <c r="D4259" s="29">
        <v>45510</v>
      </c>
      <c r="E4259">
        <v>0</v>
      </c>
      <c r="F4259">
        <v>0</v>
      </c>
      <c r="G4259">
        <v>0</v>
      </c>
      <c r="H4259">
        <v>0</v>
      </c>
      <c r="L4259">
        <v>69.818472</v>
      </c>
      <c r="R4259">
        <v>139.636943</v>
      </c>
      <c r="S4259" t="s">
        <v>204</v>
      </c>
      <c r="T4259" s="247">
        <v>45280.333831018521</v>
      </c>
    </row>
    <row r="4260" spans="1:20" x14ac:dyDescent="0.35">
      <c r="A4260" t="s">
        <v>229</v>
      </c>
      <c r="B4260" t="s">
        <v>234</v>
      </c>
      <c r="C4260" t="s">
        <v>92</v>
      </c>
      <c r="D4260" s="29">
        <v>45511</v>
      </c>
      <c r="E4260">
        <v>0</v>
      </c>
      <c r="F4260">
        <v>0</v>
      </c>
      <c r="G4260">
        <v>0</v>
      </c>
      <c r="H4260">
        <v>0</v>
      </c>
      <c r="L4260">
        <v>69.818472</v>
      </c>
      <c r="R4260">
        <v>139.636943</v>
      </c>
      <c r="S4260" t="s">
        <v>204</v>
      </c>
      <c r="T4260" s="247">
        <v>45280.333831018521</v>
      </c>
    </row>
    <row r="4261" spans="1:20" x14ac:dyDescent="0.35">
      <c r="A4261" t="s">
        <v>229</v>
      </c>
      <c r="B4261" t="s">
        <v>234</v>
      </c>
      <c r="C4261" t="s">
        <v>92</v>
      </c>
      <c r="D4261" s="29">
        <v>45512</v>
      </c>
      <c r="E4261">
        <v>0</v>
      </c>
      <c r="F4261">
        <v>0</v>
      </c>
      <c r="G4261">
        <v>0</v>
      </c>
      <c r="H4261">
        <v>0</v>
      </c>
      <c r="L4261">
        <v>69.818472</v>
      </c>
      <c r="R4261">
        <v>139.636943</v>
      </c>
      <c r="S4261" t="s">
        <v>204</v>
      </c>
      <c r="T4261" s="247">
        <v>45280.333831018521</v>
      </c>
    </row>
    <row r="4262" spans="1:20" x14ac:dyDescent="0.35">
      <c r="A4262" t="s">
        <v>229</v>
      </c>
      <c r="B4262" t="s">
        <v>234</v>
      </c>
      <c r="C4262" t="s">
        <v>92</v>
      </c>
      <c r="D4262" s="29">
        <v>45513</v>
      </c>
      <c r="E4262">
        <v>0</v>
      </c>
      <c r="F4262">
        <v>0</v>
      </c>
      <c r="G4262">
        <v>0</v>
      </c>
      <c r="H4262">
        <v>0</v>
      </c>
      <c r="L4262">
        <v>69.818472</v>
      </c>
      <c r="R4262">
        <v>139.636943</v>
      </c>
      <c r="S4262" t="s">
        <v>204</v>
      </c>
      <c r="T4262" s="247">
        <v>45280.333831018521</v>
      </c>
    </row>
    <row r="4263" spans="1:20" x14ac:dyDescent="0.35">
      <c r="A4263" t="s">
        <v>229</v>
      </c>
      <c r="B4263" t="s">
        <v>234</v>
      </c>
      <c r="C4263" t="s">
        <v>92</v>
      </c>
      <c r="D4263" s="29">
        <v>45514</v>
      </c>
      <c r="E4263">
        <v>0</v>
      </c>
      <c r="F4263">
        <v>0</v>
      </c>
      <c r="G4263">
        <v>0</v>
      </c>
      <c r="H4263">
        <v>0</v>
      </c>
      <c r="L4263">
        <v>69.818472</v>
      </c>
      <c r="R4263">
        <v>139.636943</v>
      </c>
      <c r="S4263" t="s">
        <v>204</v>
      </c>
      <c r="T4263" s="247">
        <v>45280.333831018521</v>
      </c>
    </row>
    <row r="4264" spans="1:20" x14ac:dyDescent="0.35">
      <c r="A4264" t="s">
        <v>229</v>
      </c>
      <c r="B4264" t="s">
        <v>234</v>
      </c>
      <c r="C4264" t="s">
        <v>92</v>
      </c>
      <c r="D4264" s="29">
        <v>45515</v>
      </c>
      <c r="E4264">
        <v>0</v>
      </c>
      <c r="F4264">
        <v>0</v>
      </c>
      <c r="G4264">
        <v>0</v>
      </c>
      <c r="H4264">
        <v>0</v>
      </c>
      <c r="L4264">
        <v>69.818472</v>
      </c>
      <c r="R4264">
        <v>139.636943</v>
      </c>
      <c r="S4264" t="s">
        <v>204</v>
      </c>
      <c r="T4264" s="247">
        <v>45280.333831018521</v>
      </c>
    </row>
    <row r="4265" spans="1:20" x14ac:dyDescent="0.35">
      <c r="A4265" t="s">
        <v>229</v>
      </c>
      <c r="B4265" t="s">
        <v>234</v>
      </c>
      <c r="C4265" t="s">
        <v>92</v>
      </c>
      <c r="D4265" s="29">
        <v>45516</v>
      </c>
      <c r="E4265">
        <v>0</v>
      </c>
      <c r="F4265">
        <v>0</v>
      </c>
      <c r="G4265">
        <v>0</v>
      </c>
      <c r="H4265">
        <v>0</v>
      </c>
      <c r="L4265">
        <v>69.818472</v>
      </c>
      <c r="R4265">
        <v>139.636943</v>
      </c>
      <c r="S4265" t="s">
        <v>204</v>
      </c>
      <c r="T4265" s="247">
        <v>45280.333831018521</v>
      </c>
    </row>
    <row r="4266" spans="1:20" x14ac:dyDescent="0.35">
      <c r="A4266" t="s">
        <v>229</v>
      </c>
      <c r="B4266" t="s">
        <v>234</v>
      </c>
      <c r="C4266" t="s">
        <v>92</v>
      </c>
      <c r="D4266" s="29">
        <v>45517</v>
      </c>
      <c r="E4266">
        <v>0</v>
      </c>
      <c r="F4266">
        <v>0</v>
      </c>
      <c r="G4266">
        <v>0</v>
      </c>
      <c r="H4266">
        <v>0</v>
      </c>
      <c r="L4266">
        <v>69.818472</v>
      </c>
      <c r="R4266">
        <v>139.636943</v>
      </c>
      <c r="S4266" t="s">
        <v>204</v>
      </c>
      <c r="T4266" s="247">
        <v>45280.333831018521</v>
      </c>
    </row>
    <row r="4267" spans="1:20" x14ac:dyDescent="0.35">
      <c r="A4267" t="s">
        <v>229</v>
      </c>
      <c r="B4267" t="s">
        <v>234</v>
      </c>
      <c r="C4267" t="s">
        <v>92</v>
      </c>
      <c r="D4267" s="29">
        <v>45518</v>
      </c>
      <c r="E4267">
        <v>0</v>
      </c>
      <c r="F4267">
        <v>0</v>
      </c>
      <c r="G4267">
        <v>0</v>
      </c>
      <c r="H4267">
        <v>0</v>
      </c>
      <c r="L4267">
        <v>69.818472</v>
      </c>
      <c r="R4267">
        <v>139.636943</v>
      </c>
      <c r="S4267" t="s">
        <v>204</v>
      </c>
      <c r="T4267" s="247">
        <v>45280.333831018521</v>
      </c>
    </row>
    <row r="4268" spans="1:20" x14ac:dyDescent="0.35">
      <c r="A4268" t="s">
        <v>229</v>
      </c>
      <c r="B4268" t="s">
        <v>234</v>
      </c>
      <c r="C4268" t="s">
        <v>92</v>
      </c>
      <c r="D4268" s="29">
        <v>45519</v>
      </c>
      <c r="E4268">
        <v>0</v>
      </c>
      <c r="F4268">
        <v>0</v>
      </c>
      <c r="G4268">
        <v>0</v>
      </c>
      <c r="H4268">
        <v>0</v>
      </c>
      <c r="L4268">
        <v>69.818472</v>
      </c>
      <c r="R4268">
        <v>139.636943</v>
      </c>
      <c r="S4268" t="s">
        <v>204</v>
      </c>
      <c r="T4268" s="247">
        <v>45280.333831018521</v>
      </c>
    </row>
    <row r="4269" spans="1:20" x14ac:dyDescent="0.35">
      <c r="A4269" t="s">
        <v>229</v>
      </c>
      <c r="B4269" t="s">
        <v>234</v>
      </c>
      <c r="C4269" t="s">
        <v>92</v>
      </c>
      <c r="D4269" s="29">
        <v>45520</v>
      </c>
      <c r="E4269">
        <v>0</v>
      </c>
      <c r="F4269">
        <v>0</v>
      </c>
      <c r="G4269">
        <v>0</v>
      </c>
      <c r="H4269">
        <v>0</v>
      </c>
      <c r="L4269">
        <v>69.818472</v>
      </c>
      <c r="R4269">
        <v>139.636943</v>
      </c>
      <c r="S4269" t="s">
        <v>204</v>
      </c>
      <c r="T4269" s="247">
        <v>45280.333831018521</v>
      </c>
    </row>
    <row r="4270" spans="1:20" x14ac:dyDescent="0.35">
      <c r="A4270" t="s">
        <v>229</v>
      </c>
      <c r="B4270" t="s">
        <v>234</v>
      </c>
      <c r="C4270" t="s">
        <v>92</v>
      </c>
      <c r="D4270" s="29">
        <v>45521</v>
      </c>
      <c r="E4270">
        <v>0</v>
      </c>
      <c r="F4270">
        <v>0</v>
      </c>
      <c r="G4270">
        <v>0</v>
      </c>
      <c r="H4270">
        <v>0</v>
      </c>
      <c r="L4270">
        <v>69.818472</v>
      </c>
      <c r="R4270">
        <v>139.636943</v>
      </c>
      <c r="S4270" t="s">
        <v>204</v>
      </c>
      <c r="T4270" s="247">
        <v>45280.333831018521</v>
      </c>
    </row>
    <row r="4271" spans="1:20" x14ac:dyDescent="0.35">
      <c r="A4271" t="s">
        <v>229</v>
      </c>
      <c r="B4271" t="s">
        <v>234</v>
      </c>
      <c r="C4271" t="s">
        <v>92</v>
      </c>
      <c r="D4271" s="29">
        <v>45522</v>
      </c>
      <c r="E4271">
        <v>0</v>
      </c>
      <c r="F4271">
        <v>0</v>
      </c>
      <c r="G4271">
        <v>0</v>
      </c>
      <c r="H4271">
        <v>0</v>
      </c>
      <c r="L4271">
        <v>69.818472</v>
      </c>
      <c r="R4271">
        <v>139.636943</v>
      </c>
      <c r="S4271" t="s">
        <v>204</v>
      </c>
      <c r="T4271" s="247">
        <v>45280.333831018521</v>
      </c>
    </row>
    <row r="4272" spans="1:20" x14ac:dyDescent="0.35">
      <c r="A4272" t="s">
        <v>229</v>
      </c>
      <c r="B4272" t="s">
        <v>234</v>
      </c>
      <c r="C4272" t="s">
        <v>92</v>
      </c>
      <c r="D4272" s="29">
        <v>45523</v>
      </c>
      <c r="E4272">
        <v>0</v>
      </c>
      <c r="F4272">
        <v>0</v>
      </c>
      <c r="G4272">
        <v>0</v>
      </c>
      <c r="H4272">
        <v>0</v>
      </c>
      <c r="L4272">
        <v>69.818472</v>
      </c>
      <c r="R4272">
        <v>139.636943</v>
      </c>
      <c r="S4272" t="s">
        <v>204</v>
      </c>
      <c r="T4272" s="247">
        <v>45280.333831018521</v>
      </c>
    </row>
    <row r="4273" spans="1:20" x14ac:dyDescent="0.35">
      <c r="A4273" t="s">
        <v>229</v>
      </c>
      <c r="B4273" t="s">
        <v>234</v>
      </c>
      <c r="C4273" t="s">
        <v>92</v>
      </c>
      <c r="D4273" s="29">
        <v>45524</v>
      </c>
      <c r="E4273">
        <v>0</v>
      </c>
      <c r="F4273">
        <v>0</v>
      </c>
      <c r="G4273">
        <v>0</v>
      </c>
      <c r="H4273">
        <v>0</v>
      </c>
      <c r="L4273">
        <v>69.818472</v>
      </c>
      <c r="R4273">
        <v>139.636943</v>
      </c>
      <c r="S4273" t="s">
        <v>204</v>
      </c>
      <c r="T4273" s="247">
        <v>45280.33384259259</v>
      </c>
    </row>
    <row r="4274" spans="1:20" x14ac:dyDescent="0.35">
      <c r="A4274" t="s">
        <v>229</v>
      </c>
      <c r="B4274" t="s">
        <v>234</v>
      </c>
      <c r="C4274" t="s">
        <v>92</v>
      </c>
      <c r="D4274" s="29">
        <v>45525</v>
      </c>
      <c r="E4274">
        <v>0</v>
      </c>
      <c r="F4274">
        <v>0</v>
      </c>
      <c r="G4274">
        <v>0</v>
      </c>
      <c r="H4274">
        <v>0</v>
      </c>
      <c r="L4274">
        <v>69.818472</v>
      </c>
      <c r="R4274">
        <v>139.636943</v>
      </c>
      <c r="S4274" t="s">
        <v>204</v>
      </c>
      <c r="T4274" s="247">
        <v>45280.333831018521</v>
      </c>
    </row>
    <row r="4275" spans="1:20" x14ac:dyDescent="0.35">
      <c r="A4275" t="s">
        <v>229</v>
      </c>
      <c r="B4275" t="s">
        <v>234</v>
      </c>
      <c r="C4275" t="s">
        <v>92</v>
      </c>
      <c r="D4275" s="29">
        <v>45526</v>
      </c>
      <c r="E4275">
        <v>0</v>
      </c>
      <c r="F4275">
        <v>0</v>
      </c>
      <c r="G4275">
        <v>0</v>
      </c>
      <c r="H4275">
        <v>0</v>
      </c>
      <c r="L4275">
        <v>69.818472</v>
      </c>
      <c r="R4275">
        <v>139.636943</v>
      </c>
      <c r="S4275" t="s">
        <v>204</v>
      </c>
      <c r="T4275" s="247">
        <v>45280.333831018521</v>
      </c>
    </row>
    <row r="4276" spans="1:20" x14ac:dyDescent="0.35">
      <c r="A4276" t="s">
        <v>229</v>
      </c>
      <c r="B4276" t="s">
        <v>234</v>
      </c>
      <c r="C4276" t="s">
        <v>92</v>
      </c>
      <c r="D4276" s="29">
        <v>45527</v>
      </c>
      <c r="E4276">
        <v>0</v>
      </c>
      <c r="F4276">
        <v>0</v>
      </c>
      <c r="G4276">
        <v>0</v>
      </c>
      <c r="H4276">
        <v>0</v>
      </c>
      <c r="L4276">
        <v>69.818472</v>
      </c>
      <c r="R4276">
        <v>139.636943</v>
      </c>
      <c r="S4276" t="s">
        <v>204</v>
      </c>
      <c r="T4276" s="247">
        <v>45280.33384259259</v>
      </c>
    </row>
    <row r="4277" spans="1:20" x14ac:dyDescent="0.35">
      <c r="A4277" t="s">
        <v>229</v>
      </c>
      <c r="B4277" t="s">
        <v>234</v>
      </c>
      <c r="C4277" t="s">
        <v>92</v>
      </c>
      <c r="D4277" s="29">
        <v>45528</v>
      </c>
      <c r="E4277">
        <v>0</v>
      </c>
      <c r="F4277">
        <v>0</v>
      </c>
      <c r="G4277">
        <v>0</v>
      </c>
      <c r="H4277">
        <v>0</v>
      </c>
      <c r="L4277">
        <v>69.818472</v>
      </c>
      <c r="R4277">
        <v>139.636943</v>
      </c>
      <c r="S4277" t="s">
        <v>204</v>
      </c>
      <c r="T4277" s="247">
        <v>45280.33384259259</v>
      </c>
    </row>
    <row r="4278" spans="1:20" x14ac:dyDescent="0.35">
      <c r="A4278" t="s">
        <v>229</v>
      </c>
      <c r="B4278" t="s">
        <v>234</v>
      </c>
      <c r="C4278" t="s">
        <v>92</v>
      </c>
      <c r="D4278" s="29">
        <v>45529</v>
      </c>
      <c r="E4278">
        <v>0</v>
      </c>
      <c r="F4278">
        <v>0</v>
      </c>
      <c r="G4278">
        <v>0</v>
      </c>
      <c r="H4278">
        <v>0</v>
      </c>
      <c r="L4278">
        <v>69.818472</v>
      </c>
      <c r="R4278">
        <v>139.636943</v>
      </c>
      <c r="S4278" t="s">
        <v>204</v>
      </c>
      <c r="T4278" s="247">
        <v>45280.33384259259</v>
      </c>
    </row>
    <row r="4279" spans="1:20" x14ac:dyDescent="0.35">
      <c r="A4279" t="s">
        <v>229</v>
      </c>
      <c r="B4279" t="s">
        <v>234</v>
      </c>
      <c r="C4279" t="s">
        <v>92</v>
      </c>
      <c r="D4279" s="29">
        <v>45530</v>
      </c>
      <c r="E4279">
        <v>0</v>
      </c>
      <c r="F4279">
        <v>0</v>
      </c>
      <c r="G4279">
        <v>0</v>
      </c>
      <c r="H4279">
        <v>0</v>
      </c>
      <c r="L4279">
        <v>69.818472</v>
      </c>
      <c r="R4279">
        <v>139.636943</v>
      </c>
      <c r="S4279" t="s">
        <v>204</v>
      </c>
      <c r="T4279" s="247">
        <v>45280.33384259259</v>
      </c>
    </row>
    <row r="4280" spans="1:20" x14ac:dyDescent="0.35">
      <c r="A4280" t="s">
        <v>229</v>
      </c>
      <c r="B4280" t="s">
        <v>234</v>
      </c>
      <c r="C4280" t="s">
        <v>92</v>
      </c>
      <c r="D4280" s="29">
        <v>45531</v>
      </c>
      <c r="E4280">
        <v>0</v>
      </c>
      <c r="F4280">
        <v>0</v>
      </c>
      <c r="G4280">
        <v>0</v>
      </c>
      <c r="H4280">
        <v>0</v>
      </c>
      <c r="L4280">
        <v>69.818472</v>
      </c>
      <c r="R4280">
        <v>139.636943</v>
      </c>
      <c r="S4280" t="s">
        <v>204</v>
      </c>
      <c r="T4280" s="247">
        <v>45280.33384259259</v>
      </c>
    </row>
    <row r="4281" spans="1:20" x14ac:dyDescent="0.35">
      <c r="A4281" t="s">
        <v>229</v>
      </c>
      <c r="B4281" t="s">
        <v>234</v>
      </c>
      <c r="C4281" t="s">
        <v>92</v>
      </c>
      <c r="D4281" s="29">
        <v>45532</v>
      </c>
      <c r="E4281">
        <v>0</v>
      </c>
      <c r="F4281">
        <v>0</v>
      </c>
      <c r="G4281">
        <v>0</v>
      </c>
      <c r="H4281">
        <v>0</v>
      </c>
      <c r="L4281">
        <v>69.818472</v>
      </c>
      <c r="R4281">
        <v>139.636943</v>
      </c>
      <c r="S4281" t="s">
        <v>204</v>
      </c>
      <c r="T4281" s="247">
        <v>45280.33384259259</v>
      </c>
    </row>
    <row r="4282" spans="1:20" x14ac:dyDescent="0.35">
      <c r="A4282" t="s">
        <v>229</v>
      </c>
      <c r="B4282" t="s">
        <v>234</v>
      </c>
      <c r="C4282" t="s">
        <v>92</v>
      </c>
      <c r="D4282" s="29">
        <v>45533</v>
      </c>
      <c r="E4282">
        <v>0</v>
      </c>
      <c r="F4282">
        <v>0</v>
      </c>
      <c r="G4282">
        <v>0</v>
      </c>
      <c r="H4282">
        <v>0</v>
      </c>
      <c r="L4282">
        <v>69.818472</v>
      </c>
      <c r="R4282">
        <v>139.636943</v>
      </c>
      <c r="S4282" t="s">
        <v>204</v>
      </c>
      <c r="T4282" s="247">
        <v>45280.33384259259</v>
      </c>
    </row>
    <row r="4283" spans="1:20" x14ac:dyDescent="0.35">
      <c r="A4283" t="s">
        <v>229</v>
      </c>
      <c r="B4283" t="s">
        <v>234</v>
      </c>
      <c r="C4283" t="s">
        <v>92</v>
      </c>
      <c r="D4283" s="29">
        <v>45534</v>
      </c>
      <c r="E4283">
        <v>0</v>
      </c>
      <c r="F4283">
        <v>0</v>
      </c>
      <c r="G4283">
        <v>0</v>
      </c>
      <c r="H4283">
        <v>0</v>
      </c>
      <c r="L4283">
        <v>69.818472</v>
      </c>
      <c r="R4283">
        <v>139.636943</v>
      </c>
      <c r="S4283" t="s">
        <v>204</v>
      </c>
      <c r="T4283" s="247">
        <v>45280.33384259259</v>
      </c>
    </row>
    <row r="4284" spans="1:20" x14ac:dyDescent="0.35">
      <c r="A4284" t="s">
        <v>229</v>
      </c>
      <c r="B4284" t="s">
        <v>234</v>
      </c>
      <c r="C4284" t="s">
        <v>92</v>
      </c>
      <c r="D4284" s="29">
        <v>45535</v>
      </c>
      <c r="E4284">
        <v>0</v>
      </c>
      <c r="F4284">
        <v>0</v>
      </c>
      <c r="G4284">
        <v>0</v>
      </c>
      <c r="H4284">
        <v>0</v>
      </c>
      <c r="L4284">
        <v>69.818472</v>
      </c>
      <c r="R4284">
        <v>139.636943</v>
      </c>
      <c r="S4284" t="s">
        <v>204</v>
      </c>
      <c r="T4284" s="247">
        <v>45280.33384259259</v>
      </c>
    </row>
    <row r="4285" spans="1:20" x14ac:dyDescent="0.35">
      <c r="A4285" t="s">
        <v>229</v>
      </c>
      <c r="B4285" t="s">
        <v>234</v>
      </c>
      <c r="C4285" t="s">
        <v>92</v>
      </c>
      <c r="D4285" s="29">
        <v>45536</v>
      </c>
      <c r="E4285">
        <v>0</v>
      </c>
      <c r="F4285">
        <v>0</v>
      </c>
      <c r="G4285">
        <v>0</v>
      </c>
      <c r="H4285">
        <v>0</v>
      </c>
      <c r="L4285">
        <v>69.818472</v>
      </c>
      <c r="R4285">
        <v>139.636943</v>
      </c>
      <c r="S4285" t="s">
        <v>204</v>
      </c>
      <c r="T4285" s="247">
        <v>45280.33384259259</v>
      </c>
    </row>
    <row r="4286" spans="1:20" x14ac:dyDescent="0.35">
      <c r="A4286" t="s">
        <v>229</v>
      </c>
      <c r="B4286" t="s">
        <v>234</v>
      </c>
      <c r="C4286" t="s">
        <v>92</v>
      </c>
      <c r="D4286" s="29">
        <v>45537</v>
      </c>
      <c r="E4286">
        <v>0</v>
      </c>
      <c r="F4286">
        <v>0</v>
      </c>
      <c r="G4286">
        <v>0</v>
      </c>
      <c r="H4286">
        <v>0</v>
      </c>
      <c r="L4286">
        <v>69.818472</v>
      </c>
      <c r="R4286">
        <v>139.636943</v>
      </c>
      <c r="S4286" t="s">
        <v>204</v>
      </c>
      <c r="T4286" s="247">
        <v>45280.33384259259</v>
      </c>
    </row>
    <row r="4287" spans="1:20" x14ac:dyDescent="0.35">
      <c r="A4287" t="s">
        <v>229</v>
      </c>
      <c r="B4287" t="s">
        <v>234</v>
      </c>
      <c r="C4287" t="s">
        <v>92</v>
      </c>
      <c r="D4287" s="29">
        <v>45538</v>
      </c>
      <c r="E4287">
        <v>0</v>
      </c>
      <c r="F4287">
        <v>0</v>
      </c>
      <c r="G4287">
        <v>0</v>
      </c>
      <c r="H4287">
        <v>0</v>
      </c>
      <c r="L4287">
        <v>69.818472</v>
      </c>
      <c r="R4287">
        <v>139.636943</v>
      </c>
      <c r="S4287" t="s">
        <v>204</v>
      </c>
      <c r="T4287" s="247">
        <v>45280.33384259259</v>
      </c>
    </row>
    <row r="4288" spans="1:20" x14ac:dyDescent="0.35">
      <c r="A4288" t="s">
        <v>229</v>
      </c>
      <c r="B4288" t="s">
        <v>234</v>
      </c>
      <c r="C4288" t="s">
        <v>92</v>
      </c>
      <c r="D4288" s="29">
        <v>45539</v>
      </c>
      <c r="E4288">
        <v>0</v>
      </c>
      <c r="F4288">
        <v>0</v>
      </c>
      <c r="G4288">
        <v>0</v>
      </c>
      <c r="H4288">
        <v>0</v>
      </c>
      <c r="L4288">
        <v>69.818472</v>
      </c>
      <c r="R4288">
        <v>139.636943</v>
      </c>
      <c r="S4288" t="s">
        <v>204</v>
      </c>
      <c r="T4288" s="247">
        <v>45280.33384259259</v>
      </c>
    </row>
    <row r="4289" spans="1:20" x14ac:dyDescent="0.35">
      <c r="A4289" t="s">
        <v>229</v>
      </c>
      <c r="B4289" t="s">
        <v>234</v>
      </c>
      <c r="C4289" t="s">
        <v>92</v>
      </c>
      <c r="D4289" s="29">
        <v>45540</v>
      </c>
      <c r="E4289">
        <v>0</v>
      </c>
      <c r="F4289">
        <v>0</v>
      </c>
      <c r="G4289">
        <v>0</v>
      </c>
      <c r="H4289">
        <v>0</v>
      </c>
      <c r="L4289">
        <v>69.818472</v>
      </c>
      <c r="R4289">
        <v>139.636943</v>
      </c>
      <c r="S4289" t="s">
        <v>204</v>
      </c>
      <c r="T4289" s="247">
        <v>45280.33384259259</v>
      </c>
    </row>
    <row r="4290" spans="1:20" x14ac:dyDescent="0.35">
      <c r="A4290" t="s">
        <v>229</v>
      </c>
      <c r="B4290" t="s">
        <v>234</v>
      </c>
      <c r="C4290" t="s">
        <v>92</v>
      </c>
      <c r="D4290" s="29">
        <v>45541</v>
      </c>
      <c r="E4290">
        <v>0</v>
      </c>
      <c r="F4290">
        <v>0</v>
      </c>
      <c r="G4290">
        <v>0</v>
      </c>
      <c r="H4290">
        <v>0</v>
      </c>
      <c r="L4290">
        <v>69.818472</v>
      </c>
      <c r="R4290">
        <v>139.636943</v>
      </c>
      <c r="S4290" t="s">
        <v>204</v>
      </c>
      <c r="T4290" s="247">
        <v>45280.33384259259</v>
      </c>
    </row>
    <row r="4291" spans="1:20" x14ac:dyDescent="0.35">
      <c r="A4291" t="s">
        <v>229</v>
      </c>
      <c r="B4291" t="s">
        <v>234</v>
      </c>
      <c r="C4291" t="s">
        <v>92</v>
      </c>
      <c r="D4291" s="29">
        <v>45542</v>
      </c>
      <c r="E4291">
        <v>0</v>
      </c>
      <c r="F4291">
        <v>0</v>
      </c>
      <c r="G4291">
        <v>0</v>
      </c>
      <c r="H4291">
        <v>0</v>
      </c>
      <c r="L4291">
        <v>69.818472</v>
      </c>
      <c r="R4291">
        <v>139.636943</v>
      </c>
      <c r="S4291" t="s">
        <v>204</v>
      </c>
      <c r="T4291" s="247">
        <v>45280.33384259259</v>
      </c>
    </row>
    <row r="4292" spans="1:20" x14ac:dyDescent="0.35">
      <c r="A4292" t="s">
        <v>229</v>
      </c>
      <c r="B4292" t="s">
        <v>234</v>
      </c>
      <c r="C4292" t="s">
        <v>92</v>
      </c>
      <c r="D4292" s="29">
        <v>45543</v>
      </c>
      <c r="E4292">
        <v>0</v>
      </c>
      <c r="F4292">
        <v>0</v>
      </c>
      <c r="G4292">
        <v>0</v>
      </c>
      <c r="H4292">
        <v>0</v>
      </c>
      <c r="L4292">
        <v>69.818472</v>
      </c>
      <c r="R4292">
        <v>139.636943</v>
      </c>
      <c r="S4292" t="s">
        <v>204</v>
      </c>
      <c r="T4292" s="247">
        <v>45280.33384259259</v>
      </c>
    </row>
    <row r="4293" spans="1:20" x14ac:dyDescent="0.35">
      <c r="A4293" t="s">
        <v>229</v>
      </c>
      <c r="B4293" t="s">
        <v>234</v>
      </c>
      <c r="C4293" t="s">
        <v>92</v>
      </c>
      <c r="D4293" s="29">
        <v>45544</v>
      </c>
      <c r="E4293">
        <v>0</v>
      </c>
      <c r="F4293">
        <v>0</v>
      </c>
      <c r="G4293">
        <v>0</v>
      </c>
      <c r="H4293">
        <v>0</v>
      </c>
      <c r="L4293">
        <v>69.818472</v>
      </c>
      <c r="R4293">
        <v>139.636943</v>
      </c>
      <c r="S4293" t="s">
        <v>204</v>
      </c>
      <c r="T4293" s="247">
        <v>45280.33384259259</v>
      </c>
    </row>
    <row r="4294" spans="1:20" x14ac:dyDescent="0.35">
      <c r="A4294" t="s">
        <v>229</v>
      </c>
      <c r="B4294" t="s">
        <v>234</v>
      </c>
      <c r="C4294" t="s">
        <v>92</v>
      </c>
      <c r="D4294" s="29">
        <v>45545</v>
      </c>
      <c r="E4294">
        <v>0</v>
      </c>
      <c r="F4294">
        <v>0</v>
      </c>
      <c r="G4294">
        <v>0</v>
      </c>
      <c r="H4294">
        <v>0</v>
      </c>
      <c r="L4294">
        <v>69.818472</v>
      </c>
      <c r="R4294">
        <v>139.636943</v>
      </c>
      <c r="S4294" t="s">
        <v>204</v>
      </c>
      <c r="T4294" s="247">
        <v>45280.33384259259</v>
      </c>
    </row>
    <row r="4295" spans="1:20" x14ac:dyDescent="0.35">
      <c r="A4295" t="s">
        <v>229</v>
      </c>
      <c r="B4295" t="s">
        <v>234</v>
      </c>
      <c r="C4295" t="s">
        <v>92</v>
      </c>
      <c r="D4295" s="29">
        <v>45546</v>
      </c>
      <c r="E4295">
        <v>0</v>
      </c>
      <c r="F4295">
        <v>0</v>
      </c>
      <c r="G4295">
        <v>0</v>
      </c>
      <c r="H4295">
        <v>0</v>
      </c>
      <c r="L4295">
        <v>69.818472</v>
      </c>
      <c r="R4295">
        <v>139.636943</v>
      </c>
      <c r="S4295" t="s">
        <v>204</v>
      </c>
      <c r="T4295" s="247">
        <v>45280.33384259259</v>
      </c>
    </row>
    <row r="4296" spans="1:20" x14ac:dyDescent="0.35">
      <c r="A4296" t="s">
        <v>229</v>
      </c>
      <c r="B4296" t="s">
        <v>234</v>
      </c>
      <c r="C4296" t="s">
        <v>92</v>
      </c>
      <c r="D4296" s="29">
        <v>45547</v>
      </c>
      <c r="E4296">
        <v>0</v>
      </c>
      <c r="F4296">
        <v>0</v>
      </c>
      <c r="G4296">
        <v>0</v>
      </c>
      <c r="H4296">
        <v>0</v>
      </c>
      <c r="L4296">
        <v>69.818472</v>
      </c>
      <c r="R4296">
        <v>139.636943</v>
      </c>
      <c r="S4296" t="s">
        <v>204</v>
      </c>
      <c r="T4296" s="247">
        <v>45280.33384259259</v>
      </c>
    </row>
    <row r="4297" spans="1:20" x14ac:dyDescent="0.35">
      <c r="A4297" t="s">
        <v>229</v>
      </c>
      <c r="B4297" t="s">
        <v>234</v>
      </c>
      <c r="C4297" t="s">
        <v>92</v>
      </c>
      <c r="D4297" s="29">
        <v>45548</v>
      </c>
      <c r="E4297">
        <v>0</v>
      </c>
      <c r="F4297">
        <v>0</v>
      </c>
      <c r="G4297">
        <v>0</v>
      </c>
      <c r="H4297">
        <v>0</v>
      </c>
      <c r="L4297">
        <v>69.818472</v>
      </c>
      <c r="R4297">
        <v>139.636943</v>
      </c>
      <c r="S4297" t="s">
        <v>204</v>
      </c>
      <c r="T4297" s="247">
        <v>45280.33384259259</v>
      </c>
    </row>
    <row r="4298" spans="1:20" x14ac:dyDescent="0.35">
      <c r="A4298" t="s">
        <v>229</v>
      </c>
      <c r="B4298" t="s">
        <v>234</v>
      </c>
      <c r="C4298" t="s">
        <v>92</v>
      </c>
      <c r="D4298" s="29">
        <v>45549</v>
      </c>
      <c r="E4298">
        <v>0</v>
      </c>
      <c r="F4298">
        <v>0</v>
      </c>
      <c r="G4298">
        <v>0</v>
      </c>
      <c r="H4298">
        <v>0</v>
      </c>
      <c r="L4298">
        <v>69.818472</v>
      </c>
      <c r="R4298">
        <v>139.636943</v>
      </c>
      <c r="S4298" t="s">
        <v>204</v>
      </c>
      <c r="T4298" s="247">
        <v>45280.33384259259</v>
      </c>
    </row>
    <row r="4299" spans="1:20" x14ac:dyDescent="0.35">
      <c r="A4299" t="s">
        <v>229</v>
      </c>
      <c r="B4299" t="s">
        <v>234</v>
      </c>
      <c r="C4299" t="s">
        <v>92</v>
      </c>
      <c r="D4299" s="29">
        <v>45550</v>
      </c>
      <c r="E4299">
        <v>0</v>
      </c>
      <c r="F4299">
        <v>0</v>
      </c>
      <c r="G4299">
        <v>0</v>
      </c>
      <c r="H4299">
        <v>0</v>
      </c>
      <c r="L4299">
        <v>69.818472</v>
      </c>
      <c r="R4299">
        <v>139.636943</v>
      </c>
      <c r="S4299" t="s">
        <v>204</v>
      </c>
      <c r="T4299" s="247">
        <v>45280.33384259259</v>
      </c>
    </row>
    <row r="4300" spans="1:20" x14ac:dyDescent="0.35">
      <c r="A4300" t="s">
        <v>229</v>
      </c>
      <c r="B4300" t="s">
        <v>234</v>
      </c>
      <c r="C4300" t="s">
        <v>92</v>
      </c>
      <c r="D4300" s="29">
        <v>45551</v>
      </c>
      <c r="E4300">
        <v>0</v>
      </c>
      <c r="F4300">
        <v>0</v>
      </c>
      <c r="G4300">
        <v>0</v>
      </c>
      <c r="H4300">
        <v>0</v>
      </c>
      <c r="L4300">
        <v>69.818472</v>
      </c>
      <c r="R4300">
        <v>139.636943</v>
      </c>
      <c r="S4300" t="s">
        <v>204</v>
      </c>
      <c r="T4300" s="247">
        <v>45280.33384259259</v>
      </c>
    </row>
    <row r="4301" spans="1:20" x14ac:dyDescent="0.35">
      <c r="A4301" t="s">
        <v>229</v>
      </c>
      <c r="B4301" t="s">
        <v>234</v>
      </c>
      <c r="C4301" t="s">
        <v>92</v>
      </c>
      <c r="D4301" s="29">
        <v>45552</v>
      </c>
      <c r="E4301">
        <v>0</v>
      </c>
      <c r="F4301">
        <v>0</v>
      </c>
      <c r="G4301">
        <v>0</v>
      </c>
      <c r="H4301">
        <v>0</v>
      </c>
      <c r="L4301">
        <v>69.818472</v>
      </c>
      <c r="R4301">
        <v>139.636943</v>
      </c>
      <c r="S4301" t="s">
        <v>204</v>
      </c>
      <c r="T4301" s="247">
        <v>45280.33384259259</v>
      </c>
    </row>
    <row r="4302" spans="1:20" x14ac:dyDescent="0.35">
      <c r="A4302" t="s">
        <v>229</v>
      </c>
      <c r="B4302" t="s">
        <v>234</v>
      </c>
      <c r="C4302" t="s">
        <v>92</v>
      </c>
      <c r="D4302" s="29">
        <v>45553</v>
      </c>
      <c r="E4302">
        <v>0</v>
      </c>
      <c r="F4302">
        <v>0</v>
      </c>
      <c r="G4302">
        <v>0</v>
      </c>
      <c r="H4302">
        <v>0</v>
      </c>
      <c r="L4302">
        <v>69.818472</v>
      </c>
      <c r="R4302">
        <v>139.636943</v>
      </c>
      <c r="S4302" t="s">
        <v>204</v>
      </c>
      <c r="T4302" s="247">
        <v>45280.33384259259</v>
      </c>
    </row>
    <row r="4303" spans="1:20" x14ac:dyDescent="0.35">
      <c r="A4303" t="s">
        <v>229</v>
      </c>
      <c r="B4303" t="s">
        <v>234</v>
      </c>
      <c r="C4303" t="s">
        <v>92</v>
      </c>
      <c r="D4303" s="29">
        <v>45554</v>
      </c>
      <c r="E4303">
        <v>0</v>
      </c>
      <c r="F4303">
        <v>0</v>
      </c>
      <c r="G4303">
        <v>0</v>
      </c>
      <c r="H4303">
        <v>0</v>
      </c>
      <c r="L4303">
        <v>69.818472</v>
      </c>
      <c r="R4303">
        <v>139.636943</v>
      </c>
      <c r="S4303" t="s">
        <v>204</v>
      </c>
      <c r="T4303" s="247">
        <v>45280.33384259259</v>
      </c>
    </row>
    <row r="4304" spans="1:20" x14ac:dyDescent="0.35">
      <c r="A4304" t="s">
        <v>229</v>
      </c>
      <c r="B4304" t="s">
        <v>234</v>
      </c>
      <c r="C4304" t="s">
        <v>92</v>
      </c>
      <c r="D4304" s="29">
        <v>45555</v>
      </c>
      <c r="E4304">
        <v>0</v>
      </c>
      <c r="F4304">
        <v>0</v>
      </c>
      <c r="G4304">
        <v>0</v>
      </c>
      <c r="H4304">
        <v>0</v>
      </c>
      <c r="L4304">
        <v>69.818472</v>
      </c>
      <c r="R4304">
        <v>139.636943</v>
      </c>
      <c r="S4304" t="s">
        <v>204</v>
      </c>
      <c r="T4304" s="247">
        <v>45280.33384259259</v>
      </c>
    </row>
    <row r="4305" spans="1:20" x14ac:dyDescent="0.35">
      <c r="A4305" t="s">
        <v>229</v>
      </c>
      <c r="B4305" t="s">
        <v>234</v>
      </c>
      <c r="C4305" t="s">
        <v>92</v>
      </c>
      <c r="D4305" s="29">
        <v>45556</v>
      </c>
      <c r="E4305">
        <v>0</v>
      </c>
      <c r="F4305">
        <v>0</v>
      </c>
      <c r="G4305">
        <v>0</v>
      </c>
      <c r="H4305">
        <v>0</v>
      </c>
      <c r="L4305">
        <v>69.818472</v>
      </c>
      <c r="R4305">
        <v>139.636943</v>
      </c>
      <c r="S4305" t="s">
        <v>204</v>
      </c>
      <c r="T4305" s="247">
        <v>45280.33384259259</v>
      </c>
    </row>
    <row r="4306" spans="1:20" x14ac:dyDescent="0.35">
      <c r="A4306" t="s">
        <v>229</v>
      </c>
      <c r="B4306" t="s">
        <v>234</v>
      </c>
      <c r="C4306" t="s">
        <v>92</v>
      </c>
      <c r="D4306" s="29">
        <v>45557</v>
      </c>
      <c r="E4306">
        <v>0</v>
      </c>
      <c r="F4306">
        <v>0</v>
      </c>
      <c r="G4306">
        <v>0</v>
      </c>
      <c r="H4306">
        <v>0</v>
      </c>
      <c r="L4306">
        <v>69.818472</v>
      </c>
      <c r="R4306">
        <v>139.636943</v>
      </c>
      <c r="S4306" t="s">
        <v>204</v>
      </c>
      <c r="T4306" s="247">
        <v>45280.33384259259</v>
      </c>
    </row>
    <row r="4307" spans="1:20" x14ac:dyDescent="0.35">
      <c r="A4307" t="s">
        <v>229</v>
      </c>
      <c r="B4307" t="s">
        <v>234</v>
      </c>
      <c r="C4307" t="s">
        <v>92</v>
      </c>
      <c r="D4307" s="29">
        <v>45558</v>
      </c>
      <c r="E4307">
        <v>0</v>
      </c>
      <c r="F4307">
        <v>0</v>
      </c>
      <c r="G4307">
        <v>0</v>
      </c>
      <c r="H4307">
        <v>0</v>
      </c>
      <c r="L4307">
        <v>69.818472</v>
      </c>
      <c r="R4307">
        <v>139.636943</v>
      </c>
      <c r="S4307" t="s">
        <v>204</v>
      </c>
      <c r="T4307" s="247">
        <v>45280.33384259259</v>
      </c>
    </row>
    <row r="4308" spans="1:20" x14ac:dyDescent="0.35">
      <c r="A4308" t="s">
        <v>229</v>
      </c>
      <c r="B4308" t="s">
        <v>234</v>
      </c>
      <c r="C4308" t="s">
        <v>92</v>
      </c>
      <c r="D4308" s="29">
        <v>45559</v>
      </c>
      <c r="E4308">
        <v>0</v>
      </c>
      <c r="F4308">
        <v>0</v>
      </c>
      <c r="G4308">
        <v>0</v>
      </c>
      <c r="H4308">
        <v>0</v>
      </c>
      <c r="L4308">
        <v>69.818472</v>
      </c>
      <c r="R4308">
        <v>139.636943</v>
      </c>
      <c r="S4308" t="s">
        <v>204</v>
      </c>
      <c r="T4308" s="247">
        <v>45280.33384259259</v>
      </c>
    </row>
    <row r="4309" spans="1:20" x14ac:dyDescent="0.35">
      <c r="A4309" t="s">
        <v>229</v>
      </c>
      <c r="B4309" t="s">
        <v>234</v>
      </c>
      <c r="C4309" t="s">
        <v>92</v>
      </c>
      <c r="D4309" s="29">
        <v>45560</v>
      </c>
      <c r="E4309">
        <v>0</v>
      </c>
      <c r="F4309">
        <v>0</v>
      </c>
      <c r="G4309">
        <v>0</v>
      </c>
      <c r="H4309">
        <v>0</v>
      </c>
      <c r="L4309">
        <v>69.818472</v>
      </c>
      <c r="R4309">
        <v>139.636943</v>
      </c>
      <c r="S4309" t="s">
        <v>204</v>
      </c>
      <c r="T4309" s="247">
        <v>45280.33384259259</v>
      </c>
    </row>
    <row r="4310" spans="1:20" x14ac:dyDescent="0.35">
      <c r="A4310" t="s">
        <v>229</v>
      </c>
      <c r="B4310" t="s">
        <v>234</v>
      </c>
      <c r="C4310" t="s">
        <v>92</v>
      </c>
      <c r="D4310" s="29">
        <v>45561</v>
      </c>
      <c r="E4310">
        <v>0</v>
      </c>
      <c r="F4310">
        <v>0</v>
      </c>
      <c r="G4310">
        <v>0</v>
      </c>
      <c r="H4310">
        <v>0</v>
      </c>
      <c r="L4310">
        <v>69.818472</v>
      </c>
      <c r="R4310">
        <v>139.636943</v>
      </c>
      <c r="S4310" t="s">
        <v>204</v>
      </c>
      <c r="T4310" s="247">
        <v>45280.33384259259</v>
      </c>
    </row>
    <row r="4311" spans="1:20" x14ac:dyDescent="0.35">
      <c r="A4311" t="s">
        <v>229</v>
      </c>
      <c r="B4311" t="s">
        <v>234</v>
      </c>
      <c r="C4311" t="s">
        <v>92</v>
      </c>
      <c r="D4311" s="29">
        <v>45562</v>
      </c>
      <c r="E4311">
        <v>0</v>
      </c>
      <c r="F4311">
        <v>0</v>
      </c>
      <c r="G4311">
        <v>0</v>
      </c>
      <c r="H4311">
        <v>0</v>
      </c>
      <c r="L4311">
        <v>69.818472</v>
      </c>
      <c r="R4311">
        <v>139.636943</v>
      </c>
      <c r="S4311" t="s">
        <v>204</v>
      </c>
      <c r="T4311" s="247">
        <v>45280.33384259259</v>
      </c>
    </row>
    <row r="4312" spans="1:20" x14ac:dyDescent="0.35">
      <c r="A4312" t="s">
        <v>229</v>
      </c>
      <c r="B4312" t="s">
        <v>234</v>
      </c>
      <c r="C4312" t="s">
        <v>92</v>
      </c>
      <c r="D4312" s="29">
        <v>45563</v>
      </c>
      <c r="E4312">
        <v>0</v>
      </c>
      <c r="F4312">
        <v>0</v>
      </c>
      <c r="G4312">
        <v>0</v>
      </c>
      <c r="H4312">
        <v>0</v>
      </c>
      <c r="L4312">
        <v>69.818472</v>
      </c>
      <c r="R4312">
        <v>139.636943</v>
      </c>
      <c r="S4312" t="s">
        <v>204</v>
      </c>
      <c r="T4312" s="247">
        <v>45280.333854166667</v>
      </c>
    </row>
    <row r="4313" spans="1:20" x14ac:dyDescent="0.35">
      <c r="A4313" t="s">
        <v>229</v>
      </c>
      <c r="B4313" t="s">
        <v>234</v>
      </c>
      <c r="C4313" t="s">
        <v>92</v>
      </c>
      <c r="D4313" s="29">
        <v>45564</v>
      </c>
      <c r="E4313">
        <v>0</v>
      </c>
      <c r="F4313">
        <v>0</v>
      </c>
      <c r="G4313">
        <v>0</v>
      </c>
      <c r="H4313">
        <v>0</v>
      </c>
      <c r="L4313">
        <v>69.818472</v>
      </c>
      <c r="R4313">
        <v>139.636943</v>
      </c>
      <c r="S4313" t="s">
        <v>204</v>
      </c>
      <c r="T4313" s="247">
        <v>45280.333854166667</v>
      </c>
    </row>
    <row r="4314" spans="1:20" x14ac:dyDescent="0.35">
      <c r="A4314" t="s">
        <v>229</v>
      </c>
      <c r="B4314" t="s">
        <v>234</v>
      </c>
      <c r="C4314" t="s">
        <v>92</v>
      </c>
      <c r="D4314" s="29">
        <v>45565</v>
      </c>
      <c r="E4314">
        <v>0</v>
      </c>
      <c r="F4314">
        <v>0</v>
      </c>
      <c r="G4314">
        <v>0</v>
      </c>
      <c r="H4314">
        <v>0</v>
      </c>
      <c r="L4314">
        <v>69.818472</v>
      </c>
      <c r="R4314">
        <v>139.636943</v>
      </c>
      <c r="S4314" t="s">
        <v>204</v>
      </c>
      <c r="T4314" s="247">
        <v>45280.333854166667</v>
      </c>
    </row>
    <row r="4315" spans="1:20" x14ac:dyDescent="0.35">
      <c r="A4315" t="s">
        <v>229</v>
      </c>
      <c r="B4315" t="s">
        <v>234</v>
      </c>
      <c r="C4315" t="s">
        <v>92</v>
      </c>
      <c r="D4315" s="29">
        <v>45566</v>
      </c>
      <c r="E4315">
        <v>0</v>
      </c>
      <c r="F4315">
        <v>0</v>
      </c>
      <c r="G4315">
        <v>0</v>
      </c>
      <c r="H4315">
        <v>0</v>
      </c>
      <c r="L4315">
        <v>69.818472</v>
      </c>
      <c r="R4315">
        <v>139.636943</v>
      </c>
      <c r="S4315" t="s">
        <v>204</v>
      </c>
      <c r="T4315" s="247">
        <v>45280.333854166667</v>
      </c>
    </row>
    <row r="4316" spans="1:20" x14ac:dyDescent="0.35">
      <c r="A4316" t="s">
        <v>229</v>
      </c>
      <c r="B4316" t="s">
        <v>234</v>
      </c>
      <c r="C4316" t="s">
        <v>92</v>
      </c>
      <c r="D4316" s="29">
        <v>45567</v>
      </c>
      <c r="E4316">
        <v>0</v>
      </c>
      <c r="F4316">
        <v>0</v>
      </c>
      <c r="G4316">
        <v>0</v>
      </c>
      <c r="H4316">
        <v>0</v>
      </c>
      <c r="L4316">
        <v>69.818472</v>
      </c>
      <c r="R4316">
        <v>139.636943</v>
      </c>
      <c r="S4316" t="s">
        <v>204</v>
      </c>
      <c r="T4316" s="247">
        <v>45280.333854166667</v>
      </c>
    </row>
    <row r="4317" spans="1:20" x14ac:dyDescent="0.35">
      <c r="A4317" t="s">
        <v>229</v>
      </c>
      <c r="B4317" t="s">
        <v>234</v>
      </c>
      <c r="C4317" t="s">
        <v>92</v>
      </c>
      <c r="D4317" s="29">
        <v>45568</v>
      </c>
      <c r="E4317">
        <v>0</v>
      </c>
      <c r="F4317">
        <v>0</v>
      </c>
      <c r="G4317">
        <v>0</v>
      </c>
      <c r="H4317">
        <v>0</v>
      </c>
      <c r="L4317">
        <v>69.818472</v>
      </c>
      <c r="R4317">
        <v>139.636943</v>
      </c>
      <c r="S4317" t="s">
        <v>204</v>
      </c>
      <c r="T4317" s="247">
        <v>45280.333854166667</v>
      </c>
    </row>
    <row r="4318" spans="1:20" x14ac:dyDescent="0.35">
      <c r="A4318" t="s">
        <v>229</v>
      </c>
      <c r="B4318" t="s">
        <v>234</v>
      </c>
      <c r="C4318" t="s">
        <v>92</v>
      </c>
      <c r="D4318" s="29">
        <v>45569</v>
      </c>
      <c r="E4318">
        <v>0</v>
      </c>
      <c r="F4318">
        <v>0</v>
      </c>
      <c r="G4318">
        <v>0</v>
      </c>
      <c r="H4318">
        <v>0</v>
      </c>
      <c r="L4318">
        <v>69.818472</v>
      </c>
      <c r="R4318">
        <v>139.636943</v>
      </c>
      <c r="S4318" t="s">
        <v>204</v>
      </c>
      <c r="T4318" s="247">
        <v>45280.333854166667</v>
      </c>
    </row>
    <row r="4319" spans="1:20" x14ac:dyDescent="0.35">
      <c r="A4319" t="s">
        <v>229</v>
      </c>
      <c r="B4319" t="s">
        <v>234</v>
      </c>
      <c r="C4319" t="s">
        <v>92</v>
      </c>
      <c r="D4319" s="29">
        <v>45570</v>
      </c>
      <c r="E4319">
        <v>0</v>
      </c>
      <c r="F4319">
        <v>0</v>
      </c>
      <c r="G4319">
        <v>0</v>
      </c>
      <c r="H4319">
        <v>0</v>
      </c>
      <c r="L4319">
        <v>69.818472</v>
      </c>
      <c r="R4319">
        <v>139.636943</v>
      </c>
      <c r="S4319" t="s">
        <v>204</v>
      </c>
      <c r="T4319" s="247">
        <v>45280.333854166667</v>
      </c>
    </row>
    <row r="4320" spans="1:20" x14ac:dyDescent="0.35">
      <c r="A4320" t="s">
        <v>229</v>
      </c>
      <c r="B4320" t="s">
        <v>234</v>
      </c>
      <c r="C4320" t="s">
        <v>92</v>
      </c>
      <c r="D4320" s="29">
        <v>45571</v>
      </c>
      <c r="E4320">
        <v>0</v>
      </c>
      <c r="F4320">
        <v>0</v>
      </c>
      <c r="G4320">
        <v>0</v>
      </c>
      <c r="H4320">
        <v>0</v>
      </c>
      <c r="L4320">
        <v>69.818472</v>
      </c>
      <c r="R4320">
        <v>139.636943</v>
      </c>
      <c r="S4320" t="s">
        <v>204</v>
      </c>
      <c r="T4320" s="247">
        <v>45280.333854166667</v>
      </c>
    </row>
    <row r="4321" spans="1:20" x14ac:dyDescent="0.35">
      <c r="A4321" t="s">
        <v>229</v>
      </c>
      <c r="B4321" t="s">
        <v>234</v>
      </c>
      <c r="C4321" t="s">
        <v>92</v>
      </c>
      <c r="D4321" s="29">
        <v>45572</v>
      </c>
      <c r="E4321">
        <v>0</v>
      </c>
      <c r="F4321">
        <v>0</v>
      </c>
      <c r="G4321">
        <v>0.1048</v>
      </c>
      <c r="H4321">
        <v>0.1048</v>
      </c>
      <c r="J4321">
        <v>125</v>
      </c>
      <c r="K4321">
        <v>125</v>
      </c>
      <c r="L4321">
        <v>69.818472</v>
      </c>
      <c r="R4321">
        <v>139.636943</v>
      </c>
      <c r="S4321" t="s">
        <v>204</v>
      </c>
      <c r="T4321" s="247">
        <v>45338.333391203705</v>
      </c>
    </row>
    <row r="4322" spans="1:20" x14ac:dyDescent="0.35">
      <c r="A4322" t="s">
        <v>229</v>
      </c>
      <c r="B4322" t="s">
        <v>234</v>
      </c>
      <c r="C4322" t="s">
        <v>92</v>
      </c>
      <c r="D4322" s="29">
        <v>45573</v>
      </c>
      <c r="E4322">
        <v>0</v>
      </c>
      <c r="F4322">
        <v>0</v>
      </c>
      <c r="G4322">
        <v>0.1048</v>
      </c>
      <c r="H4322">
        <v>0.1048</v>
      </c>
      <c r="J4322">
        <v>125</v>
      </c>
      <c r="K4322">
        <v>125</v>
      </c>
      <c r="L4322">
        <v>69.818472</v>
      </c>
      <c r="R4322">
        <v>139.636943</v>
      </c>
      <c r="S4322" t="s">
        <v>204</v>
      </c>
      <c r="T4322" s="247">
        <v>45338.333391203705</v>
      </c>
    </row>
    <row r="4323" spans="1:20" x14ac:dyDescent="0.35">
      <c r="A4323" t="s">
        <v>229</v>
      </c>
      <c r="B4323" t="s">
        <v>234</v>
      </c>
      <c r="C4323" t="s">
        <v>92</v>
      </c>
      <c r="D4323" s="29">
        <v>45574</v>
      </c>
      <c r="E4323">
        <v>0</v>
      </c>
      <c r="F4323">
        <v>0</v>
      </c>
      <c r="G4323">
        <v>0.1048</v>
      </c>
      <c r="H4323">
        <v>0.1048</v>
      </c>
      <c r="J4323">
        <v>125</v>
      </c>
      <c r="K4323">
        <v>125</v>
      </c>
      <c r="L4323">
        <v>69.818472</v>
      </c>
      <c r="R4323">
        <v>139.636943</v>
      </c>
      <c r="S4323" t="s">
        <v>204</v>
      </c>
      <c r="T4323" s="247">
        <v>45338.333391203705</v>
      </c>
    </row>
    <row r="4324" spans="1:20" x14ac:dyDescent="0.35">
      <c r="A4324" t="s">
        <v>229</v>
      </c>
      <c r="B4324" t="s">
        <v>234</v>
      </c>
      <c r="C4324" t="s">
        <v>92</v>
      </c>
      <c r="D4324" s="29">
        <v>45575</v>
      </c>
      <c r="E4324">
        <v>0</v>
      </c>
      <c r="F4324">
        <v>0</v>
      </c>
      <c r="G4324">
        <v>0.1048</v>
      </c>
      <c r="H4324">
        <v>0.1048</v>
      </c>
      <c r="J4324">
        <v>125</v>
      </c>
      <c r="K4324">
        <v>125</v>
      </c>
      <c r="L4324">
        <v>69.818472</v>
      </c>
      <c r="R4324">
        <v>139.636943</v>
      </c>
      <c r="S4324" t="s">
        <v>204</v>
      </c>
      <c r="T4324" s="247">
        <v>45338.333402777775</v>
      </c>
    </row>
    <row r="4325" spans="1:20" x14ac:dyDescent="0.35">
      <c r="A4325" t="s">
        <v>229</v>
      </c>
      <c r="B4325" t="s">
        <v>234</v>
      </c>
      <c r="C4325" t="s">
        <v>92</v>
      </c>
      <c r="D4325" s="29">
        <v>45576</v>
      </c>
      <c r="E4325">
        <v>0</v>
      </c>
      <c r="F4325">
        <v>0</v>
      </c>
      <c r="G4325">
        <v>0</v>
      </c>
      <c r="H4325">
        <v>0</v>
      </c>
      <c r="L4325">
        <v>69.818472</v>
      </c>
      <c r="R4325">
        <v>139.636943</v>
      </c>
      <c r="S4325" t="s">
        <v>204</v>
      </c>
      <c r="T4325" s="247">
        <v>45280.333854166667</v>
      </c>
    </row>
    <row r="4326" spans="1:20" x14ac:dyDescent="0.35">
      <c r="A4326" t="s">
        <v>229</v>
      </c>
      <c r="B4326" t="s">
        <v>234</v>
      </c>
      <c r="C4326" t="s">
        <v>92</v>
      </c>
      <c r="D4326" s="29">
        <v>45577</v>
      </c>
      <c r="E4326">
        <v>0</v>
      </c>
      <c r="F4326">
        <v>0</v>
      </c>
      <c r="G4326">
        <v>0</v>
      </c>
      <c r="H4326">
        <v>0</v>
      </c>
      <c r="L4326">
        <v>69.818472</v>
      </c>
      <c r="R4326">
        <v>139.636943</v>
      </c>
      <c r="S4326" t="s">
        <v>204</v>
      </c>
      <c r="T4326" s="247">
        <v>45280.333854166667</v>
      </c>
    </row>
    <row r="4327" spans="1:20" x14ac:dyDescent="0.35">
      <c r="A4327" t="s">
        <v>229</v>
      </c>
      <c r="B4327" t="s">
        <v>234</v>
      </c>
      <c r="C4327" t="s">
        <v>92</v>
      </c>
      <c r="D4327" s="29">
        <v>45578</v>
      </c>
      <c r="E4327">
        <v>0</v>
      </c>
      <c r="F4327">
        <v>0</v>
      </c>
      <c r="G4327">
        <v>0</v>
      </c>
      <c r="H4327">
        <v>0</v>
      </c>
      <c r="L4327">
        <v>69.818472</v>
      </c>
      <c r="R4327">
        <v>139.636943</v>
      </c>
      <c r="S4327" t="s">
        <v>204</v>
      </c>
      <c r="T4327" s="247">
        <v>45280.333854166667</v>
      </c>
    </row>
    <row r="4328" spans="1:20" x14ac:dyDescent="0.35">
      <c r="A4328" t="s">
        <v>229</v>
      </c>
      <c r="B4328" t="s">
        <v>234</v>
      </c>
      <c r="C4328" t="s">
        <v>92</v>
      </c>
      <c r="D4328" s="29">
        <v>45579</v>
      </c>
      <c r="E4328">
        <v>0</v>
      </c>
      <c r="F4328">
        <v>0</v>
      </c>
      <c r="G4328">
        <v>0</v>
      </c>
      <c r="H4328">
        <v>0</v>
      </c>
      <c r="L4328">
        <v>69.818472</v>
      </c>
      <c r="R4328">
        <v>139.636943</v>
      </c>
      <c r="S4328" t="s">
        <v>204</v>
      </c>
      <c r="T4328" s="247">
        <v>45280.333854166667</v>
      </c>
    </row>
    <row r="4329" spans="1:20" x14ac:dyDescent="0.35">
      <c r="A4329" t="s">
        <v>229</v>
      </c>
      <c r="B4329" t="s">
        <v>234</v>
      </c>
      <c r="C4329" t="s">
        <v>92</v>
      </c>
      <c r="D4329" s="29">
        <v>45580</v>
      </c>
      <c r="E4329">
        <v>0</v>
      </c>
      <c r="F4329">
        <v>0</v>
      </c>
      <c r="G4329">
        <v>0</v>
      </c>
      <c r="H4329">
        <v>0</v>
      </c>
      <c r="L4329">
        <v>69.818472</v>
      </c>
      <c r="R4329">
        <v>139.636943</v>
      </c>
      <c r="S4329" t="s">
        <v>204</v>
      </c>
      <c r="T4329" s="247">
        <v>45280.333854166667</v>
      </c>
    </row>
    <row r="4330" spans="1:20" x14ac:dyDescent="0.35">
      <c r="A4330" t="s">
        <v>229</v>
      </c>
      <c r="B4330" t="s">
        <v>234</v>
      </c>
      <c r="C4330" t="s">
        <v>92</v>
      </c>
      <c r="D4330" s="29">
        <v>45581</v>
      </c>
      <c r="E4330">
        <v>0</v>
      </c>
      <c r="F4330">
        <v>0</v>
      </c>
      <c r="G4330">
        <v>0</v>
      </c>
      <c r="H4330">
        <v>0</v>
      </c>
      <c r="L4330">
        <v>69.818472</v>
      </c>
      <c r="R4330">
        <v>139.636943</v>
      </c>
      <c r="S4330" t="s">
        <v>204</v>
      </c>
      <c r="T4330" s="247">
        <v>45280.333854166667</v>
      </c>
    </row>
    <row r="4331" spans="1:20" x14ac:dyDescent="0.35">
      <c r="A4331" t="s">
        <v>229</v>
      </c>
      <c r="B4331" t="s">
        <v>234</v>
      </c>
      <c r="C4331" t="s">
        <v>92</v>
      </c>
      <c r="D4331" s="29">
        <v>45582</v>
      </c>
      <c r="E4331">
        <v>0</v>
      </c>
      <c r="F4331">
        <v>0</v>
      </c>
      <c r="G4331">
        <v>0</v>
      </c>
      <c r="H4331">
        <v>0</v>
      </c>
      <c r="L4331">
        <v>69.818472</v>
      </c>
      <c r="R4331">
        <v>139.636943</v>
      </c>
      <c r="S4331" t="s">
        <v>204</v>
      </c>
      <c r="T4331" s="247">
        <v>45280.333854166667</v>
      </c>
    </row>
    <row r="4332" spans="1:20" x14ac:dyDescent="0.35">
      <c r="A4332" t="s">
        <v>229</v>
      </c>
      <c r="B4332" t="s">
        <v>234</v>
      </c>
      <c r="C4332" t="s">
        <v>92</v>
      </c>
      <c r="D4332" s="29">
        <v>45583</v>
      </c>
      <c r="E4332">
        <v>0</v>
      </c>
      <c r="F4332">
        <v>0</v>
      </c>
      <c r="G4332">
        <v>0</v>
      </c>
      <c r="H4332">
        <v>0</v>
      </c>
      <c r="L4332">
        <v>69.818472</v>
      </c>
      <c r="R4332">
        <v>139.636943</v>
      </c>
      <c r="S4332" t="s">
        <v>204</v>
      </c>
      <c r="T4332" s="247">
        <v>45280.333854166667</v>
      </c>
    </row>
    <row r="4333" spans="1:20" x14ac:dyDescent="0.35">
      <c r="A4333" t="s">
        <v>229</v>
      </c>
      <c r="B4333" t="s">
        <v>234</v>
      </c>
      <c r="C4333" t="s">
        <v>92</v>
      </c>
      <c r="D4333" s="29">
        <v>45584</v>
      </c>
      <c r="E4333">
        <v>0</v>
      </c>
      <c r="F4333">
        <v>0</v>
      </c>
      <c r="G4333">
        <v>0</v>
      </c>
      <c r="H4333">
        <v>0</v>
      </c>
      <c r="L4333">
        <v>69.818472</v>
      </c>
      <c r="R4333">
        <v>139.636943</v>
      </c>
      <c r="S4333" t="s">
        <v>204</v>
      </c>
      <c r="T4333" s="247">
        <v>45280.333854166667</v>
      </c>
    </row>
    <row r="4334" spans="1:20" x14ac:dyDescent="0.35">
      <c r="A4334" t="s">
        <v>229</v>
      </c>
      <c r="B4334" t="s">
        <v>234</v>
      </c>
      <c r="C4334" t="s">
        <v>92</v>
      </c>
      <c r="D4334" s="29">
        <v>45585</v>
      </c>
      <c r="E4334">
        <v>0</v>
      </c>
      <c r="F4334">
        <v>0</v>
      </c>
      <c r="G4334">
        <v>0</v>
      </c>
      <c r="H4334">
        <v>0</v>
      </c>
      <c r="L4334">
        <v>69.818472</v>
      </c>
      <c r="R4334">
        <v>139.636943</v>
      </c>
      <c r="S4334" t="s">
        <v>204</v>
      </c>
      <c r="T4334" s="247">
        <v>45280.333854166667</v>
      </c>
    </row>
    <row r="4335" spans="1:20" x14ac:dyDescent="0.35">
      <c r="A4335" t="s">
        <v>229</v>
      </c>
      <c r="B4335" t="s">
        <v>234</v>
      </c>
      <c r="C4335" t="s">
        <v>92</v>
      </c>
      <c r="D4335" s="29">
        <v>45586</v>
      </c>
      <c r="E4335">
        <v>0</v>
      </c>
      <c r="F4335">
        <v>0</v>
      </c>
      <c r="G4335">
        <v>0</v>
      </c>
      <c r="H4335">
        <v>0</v>
      </c>
      <c r="L4335">
        <v>69.818472</v>
      </c>
      <c r="R4335">
        <v>139.636943</v>
      </c>
      <c r="S4335" t="s">
        <v>204</v>
      </c>
      <c r="T4335" s="247">
        <v>45280.333854166667</v>
      </c>
    </row>
    <row r="4336" spans="1:20" x14ac:dyDescent="0.35">
      <c r="A4336" t="s">
        <v>229</v>
      </c>
      <c r="B4336" t="s">
        <v>234</v>
      </c>
      <c r="C4336" t="s">
        <v>92</v>
      </c>
      <c r="D4336" s="29">
        <v>45587</v>
      </c>
      <c r="E4336">
        <v>0</v>
      </c>
      <c r="F4336">
        <v>0</v>
      </c>
      <c r="G4336">
        <v>0</v>
      </c>
      <c r="H4336">
        <v>0</v>
      </c>
      <c r="L4336">
        <v>69.818472</v>
      </c>
      <c r="R4336">
        <v>139.636943</v>
      </c>
      <c r="S4336" t="s">
        <v>204</v>
      </c>
      <c r="T4336" s="247">
        <v>45280.333865740744</v>
      </c>
    </row>
    <row r="4337" spans="1:20" x14ac:dyDescent="0.35">
      <c r="A4337" t="s">
        <v>229</v>
      </c>
      <c r="B4337" t="s">
        <v>234</v>
      </c>
      <c r="C4337" t="s">
        <v>92</v>
      </c>
      <c r="D4337" s="29">
        <v>45588</v>
      </c>
      <c r="E4337">
        <v>0</v>
      </c>
      <c r="F4337">
        <v>0</v>
      </c>
      <c r="G4337">
        <v>0</v>
      </c>
      <c r="H4337">
        <v>0</v>
      </c>
      <c r="L4337">
        <v>69.818472</v>
      </c>
      <c r="R4337">
        <v>139.636943</v>
      </c>
      <c r="S4337" t="s">
        <v>204</v>
      </c>
      <c r="T4337" s="247">
        <v>45280.333865740744</v>
      </c>
    </row>
    <row r="4338" spans="1:20" x14ac:dyDescent="0.35">
      <c r="A4338" t="s">
        <v>229</v>
      </c>
      <c r="B4338" t="s">
        <v>234</v>
      </c>
      <c r="C4338" t="s">
        <v>92</v>
      </c>
      <c r="D4338" s="29">
        <v>45589</v>
      </c>
      <c r="E4338">
        <v>0</v>
      </c>
      <c r="F4338">
        <v>0</v>
      </c>
      <c r="G4338">
        <v>0</v>
      </c>
      <c r="H4338">
        <v>0</v>
      </c>
      <c r="L4338">
        <v>69.818472</v>
      </c>
      <c r="R4338">
        <v>139.636943</v>
      </c>
      <c r="S4338" t="s">
        <v>204</v>
      </c>
      <c r="T4338" s="247">
        <v>45280.333865740744</v>
      </c>
    </row>
    <row r="4339" spans="1:20" x14ac:dyDescent="0.35">
      <c r="A4339" t="s">
        <v>229</v>
      </c>
      <c r="B4339" t="s">
        <v>234</v>
      </c>
      <c r="C4339" t="s">
        <v>92</v>
      </c>
      <c r="D4339" s="29">
        <v>45590</v>
      </c>
      <c r="E4339">
        <v>0</v>
      </c>
      <c r="F4339">
        <v>0</v>
      </c>
      <c r="G4339">
        <v>0</v>
      </c>
      <c r="H4339">
        <v>0</v>
      </c>
      <c r="L4339">
        <v>69.818472</v>
      </c>
      <c r="R4339">
        <v>139.636943</v>
      </c>
      <c r="S4339" t="s">
        <v>204</v>
      </c>
      <c r="T4339" s="247">
        <v>45280.333865740744</v>
      </c>
    </row>
    <row r="4340" spans="1:20" x14ac:dyDescent="0.35">
      <c r="A4340" t="s">
        <v>229</v>
      </c>
      <c r="B4340" t="s">
        <v>234</v>
      </c>
      <c r="C4340" t="s">
        <v>92</v>
      </c>
      <c r="D4340" s="29">
        <v>45591</v>
      </c>
      <c r="E4340">
        <v>0</v>
      </c>
      <c r="F4340">
        <v>0</v>
      </c>
      <c r="G4340">
        <v>0</v>
      </c>
      <c r="H4340">
        <v>0</v>
      </c>
      <c r="L4340">
        <v>69.818472</v>
      </c>
      <c r="R4340">
        <v>139.636943</v>
      </c>
      <c r="S4340" t="s">
        <v>204</v>
      </c>
      <c r="T4340" s="247">
        <v>45280.333865740744</v>
      </c>
    </row>
    <row r="4341" spans="1:20" x14ac:dyDescent="0.35">
      <c r="A4341" t="s">
        <v>229</v>
      </c>
      <c r="B4341" t="s">
        <v>234</v>
      </c>
      <c r="C4341" t="s">
        <v>92</v>
      </c>
      <c r="D4341" s="29">
        <v>45592</v>
      </c>
      <c r="E4341">
        <v>0</v>
      </c>
      <c r="F4341">
        <v>0</v>
      </c>
      <c r="G4341">
        <v>0</v>
      </c>
      <c r="H4341">
        <v>0</v>
      </c>
      <c r="L4341">
        <v>69.818472</v>
      </c>
      <c r="R4341">
        <v>139.636943</v>
      </c>
      <c r="S4341" t="s">
        <v>204</v>
      </c>
      <c r="T4341" s="247">
        <v>45280.333865740744</v>
      </c>
    </row>
    <row r="4342" spans="1:20" x14ac:dyDescent="0.35">
      <c r="A4342" t="s">
        <v>229</v>
      </c>
      <c r="B4342" t="s">
        <v>234</v>
      </c>
      <c r="C4342" t="s">
        <v>92</v>
      </c>
      <c r="D4342" s="29">
        <v>45593</v>
      </c>
      <c r="E4342">
        <v>0</v>
      </c>
      <c r="F4342">
        <v>0</v>
      </c>
      <c r="G4342">
        <v>0</v>
      </c>
      <c r="H4342">
        <v>0</v>
      </c>
      <c r="L4342">
        <v>69.818472</v>
      </c>
      <c r="R4342">
        <v>139.636943</v>
      </c>
      <c r="S4342" t="s">
        <v>204</v>
      </c>
      <c r="T4342" s="247">
        <v>45280.333865740744</v>
      </c>
    </row>
    <row r="4343" spans="1:20" x14ac:dyDescent="0.35">
      <c r="A4343" t="s">
        <v>229</v>
      </c>
      <c r="B4343" t="s">
        <v>234</v>
      </c>
      <c r="C4343" t="s">
        <v>92</v>
      </c>
      <c r="D4343" s="29">
        <v>45594</v>
      </c>
      <c r="E4343">
        <v>0</v>
      </c>
      <c r="F4343">
        <v>0</v>
      </c>
      <c r="G4343">
        <v>0</v>
      </c>
      <c r="H4343">
        <v>0</v>
      </c>
      <c r="L4343">
        <v>69.818472</v>
      </c>
      <c r="R4343">
        <v>139.636943</v>
      </c>
      <c r="S4343" t="s">
        <v>204</v>
      </c>
      <c r="T4343" s="247">
        <v>45280.333865740744</v>
      </c>
    </row>
    <row r="4344" spans="1:20" x14ac:dyDescent="0.35">
      <c r="A4344" t="s">
        <v>229</v>
      </c>
      <c r="B4344" t="s">
        <v>234</v>
      </c>
      <c r="C4344" t="s">
        <v>92</v>
      </c>
      <c r="D4344" s="29">
        <v>45595</v>
      </c>
      <c r="E4344">
        <v>0</v>
      </c>
      <c r="F4344">
        <v>0</v>
      </c>
      <c r="G4344">
        <v>0</v>
      </c>
      <c r="H4344">
        <v>0</v>
      </c>
      <c r="L4344">
        <v>69.818472</v>
      </c>
      <c r="R4344">
        <v>139.636943</v>
      </c>
      <c r="S4344" t="s">
        <v>204</v>
      </c>
      <c r="T4344" s="247">
        <v>45280.333865740744</v>
      </c>
    </row>
    <row r="4345" spans="1:20" x14ac:dyDescent="0.35">
      <c r="A4345" t="s">
        <v>229</v>
      </c>
      <c r="B4345" t="s">
        <v>234</v>
      </c>
      <c r="C4345" t="s">
        <v>92</v>
      </c>
      <c r="D4345" s="29">
        <v>45596</v>
      </c>
      <c r="E4345">
        <v>0</v>
      </c>
      <c r="F4345">
        <v>0</v>
      </c>
      <c r="G4345">
        <v>0</v>
      </c>
      <c r="H4345">
        <v>0</v>
      </c>
      <c r="L4345">
        <v>69.818472</v>
      </c>
      <c r="R4345">
        <v>139.636943</v>
      </c>
      <c r="S4345" t="s">
        <v>204</v>
      </c>
      <c r="T4345" s="247">
        <v>45280.333865740744</v>
      </c>
    </row>
    <row r="4346" spans="1:20" x14ac:dyDescent="0.35">
      <c r="A4346" t="s">
        <v>229</v>
      </c>
      <c r="B4346" t="s">
        <v>234</v>
      </c>
      <c r="C4346" t="s">
        <v>92</v>
      </c>
      <c r="D4346" s="29">
        <v>45597</v>
      </c>
      <c r="E4346">
        <v>0</v>
      </c>
      <c r="F4346">
        <v>0</v>
      </c>
      <c r="G4346">
        <v>0</v>
      </c>
      <c r="H4346">
        <v>0</v>
      </c>
      <c r="L4346">
        <v>69.818472</v>
      </c>
      <c r="R4346">
        <v>139.636943</v>
      </c>
      <c r="S4346" t="s">
        <v>204</v>
      </c>
      <c r="T4346" s="247">
        <v>45292.313611111109</v>
      </c>
    </row>
    <row r="4347" spans="1:20" x14ac:dyDescent="0.35">
      <c r="A4347" t="s">
        <v>229</v>
      </c>
      <c r="B4347" t="s">
        <v>234</v>
      </c>
      <c r="C4347" t="s">
        <v>92</v>
      </c>
      <c r="D4347" s="29">
        <v>45598</v>
      </c>
      <c r="E4347">
        <v>0</v>
      </c>
      <c r="F4347">
        <v>0</v>
      </c>
      <c r="G4347">
        <v>0</v>
      </c>
      <c r="H4347">
        <v>0</v>
      </c>
      <c r="L4347">
        <v>69.818472</v>
      </c>
      <c r="R4347">
        <v>139.636943</v>
      </c>
      <c r="S4347" t="s">
        <v>204</v>
      </c>
      <c r="T4347" s="247">
        <v>45292.313807870371</v>
      </c>
    </row>
    <row r="4348" spans="1:20" x14ac:dyDescent="0.35">
      <c r="A4348" t="s">
        <v>229</v>
      </c>
      <c r="B4348" t="s">
        <v>234</v>
      </c>
      <c r="C4348" t="s">
        <v>92</v>
      </c>
      <c r="D4348" s="29">
        <v>45599</v>
      </c>
      <c r="E4348">
        <v>0</v>
      </c>
      <c r="F4348">
        <v>0</v>
      </c>
      <c r="G4348">
        <v>0</v>
      </c>
      <c r="H4348">
        <v>0</v>
      </c>
      <c r="L4348">
        <v>69.818472</v>
      </c>
      <c r="R4348">
        <v>139.636943</v>
      </c>
      <c r="S4348" t="s">
        <v>204</v>
      </c>
      <c r="T4348" s="247">
        <v>45292.313819444447</v>
      </c>
    </row>
    <row r="4349" spans="1:20" x14ac:dyDescent="0.35">
      <c r="A4349" t="s">
        <v>229</v>
      </c>
      <c r="B4349" t="s">
        <v>234</v>
      </c>
      <c r="C4349" t="s">
        <v>92</v>
      </c>
      <c r="D4349" s="29">
        <v>45600</v>
      </c>
      <c r="E4349">
        <v>0</v>
      </c>
      <c r="F4349">
        <v>0</v>
      </c>
      <c r="G4349">
        <v>0</v>
      </c>
      <c r="H4349">
        <v>0</v>
      </c>
      <c r="L4349">
        <v>69.818472</v>
      </c>
      <c r="R4349">
        <v>139.636943</v>
      </c>
      <c r="S4349" t="s">
        <v>204</v>
      </c>
      <c r="T4349" s="247">
        <v>45292.313831018517</v>
      </c>
    </row>
    <row r="4350" spans="1:20" x14ac:dyDescent="0.35">
      <c r="A4350" t="s">
        <v>229</v>
      </c>
      <c r="B4350" t="s">
        <v>234</v>
      </c>
      <c r="C4350" t="s">
        <v>92</v>
      </c>
      <c r="D4350" s="29">
        <v>45601</v>
      </c>
      <c r="E4350">
        <v>0</v>
      </c>
      <c r="F4350">
        <v>0</v>
      </c>
      <c r="G4350">
        <v>0</v>
      </c>
      <c r="H4350">
        <v>0</v>
      </c>
      <c r="L4350">
        <v>69.818472</v>
      </c>
      <c r="R4350">
        <v>139.636943</v>
      </c>
      <c r="S4350" t="s">
        <v>204</v>
      </c>
      <c r="T4350" s="247">
        <v>45292.313842592594</v>
      </c>
    </row>
    <row r="4351" spans="1:20" x14ac:dyDescent="0.35">
      <c r="A4351" t="s">
        <v>229</v>
      </c>
      <c r="B4351" t="s">
        <v>234</v>
      </c>
      <c r="C4351" t="s">
        <v>92</v>
      </c>
      <c r="D4351" s="29">
        <v>45602</v>
      </c>
      <c r="E4351">
        <v>0</v>
      </c>
      <c r="F4351">
        <v>0</v>
      </c>
      <c r="G4351">
        <v>0</v>
      </c>
      <c r="H4351">
        <v>0</v>
      </c>
      <c r="L4351">
        <v>69.818472</v>
      </c>
      <c r="R4351">
        <v>139.636943</v>
      </c>
      <c r="S4351" t="s">
        <v>204</v>
      </c>
      <c r="T4351" s="247">
        <v>45292.31386574074</v>
      </c>
    </row>
    <row r="4352" spans="1:20" x14ac:dyDescent="0.35">
      <c r="A4352" t="s">
        <v>229</v>
      </c>
      <c r="B4352" t="s">
        <v>234</v>
      </c>
      <c r="C4352" t="s">
        <v>92</v>
      </c>
      <c r="D4352" s="29">
        <v>45603</v>
      </c>
      <c r="E4352">
        <v>0</v>
      </c>
      <c r="F4352">
        <v>0</v>
      </c>
      <c r="G4352">
        <v>0</v>
      </c>
      <c r="H4352">
        <v>0</v>
      </c>
      <c r="L4352">
        <v>69.818472</v>
      </c>
      <c r="R4352">
        <v>139.636943</v>
      </c>
      <c r="S4352" t="s">
        <v>204</v>
      </c>
      <c r="T4352" s="247">
        <v>45292.313877314817</v>
      </c>
    </row>
    <row r="4353" spans="1:20" x14ac:dyDescent="0.35">
      <c r="A4353" t="s">
        <v>229</v>
      </c>
      <c r="B4353" t="s">
        <v>234</v>
      </c>
      <c r="C4353" t="s">
        <v>92</v>
      </c>
      <c r="D4353" s="29">
        <v>45604</v>
      </c>
      <c r="E4353">
        <v>0</v>
      </c>
      <c r="F4353">
        <v>0</v>
      </c>
      <c r="G4353">
        <v>0</v>
      </c>
      <c r="H4353">
        <v>0</v>
      </c>
      <c r="L4353">
        <v>69.818472</v>
      </c>
      <c r="R4353">
        <v>139.636943</v>
      </c>
      <c r="S4353" t="s">
        <v>204</v>
      </c>
      <c r="T4353" s="247">
        <v>45292.313888888886</v>
      </c>
    </row>
    <row r="4354" spans="1:20" x14ac:dyDescent="0.35">
      <c r="A4354" t="s">
        <v>229</v>
      </c>
      <c r="B4354" t="s">
        <v>234</v>
      </c>
      <c r="C4354" t="s">
        <v>92</v>
      </c>
      <c r="D4354" s="29">
        <v>45605</v>
      </c>
      <c r="E4354">
        <v>0</v>
      </c>
      <c r="F4354">
        <v>0</v>
      </c>
      <c r="G4354">
        <v>0</v>
      </c>
      <c r="H4354">
        <v>0</v>
      </c>
      <c r="L4354">
        <v>69.818472</v>
      </c>
      <c r="R4354">
        <v>139.636943</v>
      </c>
      <c r="S4354" t="s">
        <v>204</v>
      </c>
      <c r="T4354" s="247">
        <v>45292.31391203704</v>
      </c>
    </row>
    <row r="4355" spans="1:20" x14ac:dyDescent="0.35">
      <c r="A4355" t="s">
        <v>229</v>
      </c>
      <c r="B4355" t="s">
        <v>234</v>
      </c>
      <c r="C4355" t="s">
        <v>92</v>
      </c>
      <c r="D4355" s="29">
        <v>45606</v>
      </c>
      <c r="E4355">
        <v>0</v>
      </c>
      <c r="F4355">
        <v>0</v>
      </c>
      <c r="G4355">
        <v>0</v>
      </c>
      <c r="H4355">
        <v>0</v>
      </c>
      <c r="L4355">
        <v>69.818472</v>
      </c>
      <c r="R4355">
        <v>139.636943</v>
      </c>
      <c r="S4355" t="s">
        <v>204</v>
      </c>
      <c r="T4355" s="247">
        <v>45292.313923611109</v>
      </c>
    </row>
    <row r="4356" spans="1:20" x14ac:dyDescent="0.35">
      <c r="A4356" t="s">
        <v>229</v>
      </c>
      <c r="B4356" t="s">
        <v>234</v>
      </c>
      <c r="C4356" t="s">
        <v>92</v>
      </c>
      <c r="D4356" s="29">
        <v>45607</v>
      </c>
      <c r="E4356">
        <v>0</v>
      </c>
      <c r="F4356">
        <v>0</v>
      </c>
      <c r="G4356">
        <v>0</v>
      </c>
      <c r="H4356">
        <v>0</v>
      </c>
      <c r="L4356">
        <v>69.818472</v>
      </c>
      <c r="R4356">
        <v>139.636943</v>
      </c>
      <c r="S4356" t="s">
        <v>204</v>
      </c>
      <c r="T4356" s="247">
        <v>45292.313946759263</v>
      </c>
    </row>
    <row r="4357" spans="1:20" x14ac:dyDescent="0.35">
      <c r="A4357" t="s">
        <v>229</v>
      </c>
      <c r="B4357" t="s">
        <v>234</v>
      </c>
      <c r="C4357" t="s">
        <v>92</v>
      </c>
      <c r="D4357" s="29">
        <v>45608</v>
      </c>
      <c r="E4357">
        <v>0</v>
      </c>
      <c r="F4357">
        <v>0</v>
      </c>
      <c r="G4357">
        <v>0</v>
      </c>
      <c r="H4357">
        <v>0</v>
      </c>
      <c r="L4357">
        <v>69.818472</v>
      </c>
      <c r="R4357">
        <v>139.636943</v>
      </c>
      <c r="S4357" t="s">
        <v>204</v>
      </c>
      <c r="T4357" s="247">
        <v>45292.313958333332</v>
      </c>
    </row>
    <row r="4358" spans="1:20" x14ac:dyDescent="0.35">
      <c r="A4358" t="s">
        <v>229</v>
      </c>
      <c r="B4358" t="s">
        <v>234</v>
      </c>
      <c r="C4358" t="s">
        <v>92</v>
      </c>
      <c r="D4358" s="29">
        <v>45609</v>
      </c>
      <c r="E4358">
        <v>0</v>
      </c>
      <c r="F4358">
        <v>0</v>
      </c>
      <c r="G4358">
        <v>0</v>
      </c>
      <c r="H4358">
        <v>0</v>
      </c>
      <c r="L4358">
        <v>69.818472</v>
      </c>
      <c r="R4358">
        <v>139.636943</v>
      </c>
      <c r="S4358" t="s">
        <v>204</v>
      </c>
      <c r="T4358" s="247">
        <v>45292.313969907409</v>
      </c>
    </row>
    <row r="4359" spans="1:20" x14ac:dyDescent="0.35">
      <c r="A4359" t="s">
        <v>229</v>
      </c>
      <c r="B4359" t="s">
        <v>234</v>
      </c>
      <c r="C4359" t="s">
        <v>92</v>
      </c>
      <c r="D4359" s="29">
        <v>45610</v>
      </c>
      <c r="E4359">
        <v>0</v>
      </c>
      <c r="F4359">
        <v>0</v>
      </c>
      <c r="G4359">
        <v>0</v>
      </c>
      <c r="H4359">
        <v>0</v>
      </c>
      <c r="L4359">
        <v>69.818472</v>
      </c>
      <c r="R4359">
        <v>139.636943</v>
      </c>
      <c r="S4359" t="s">
        <v>204</v>
      </c>
      <c r="T4359" s="247">
        <v>45292.313993055555</v>
      </c>
    </row>
    <row r="4360" spans="1:20" x14ac:dyDescent="0.35">
      <c r="A4360" t="s">
        <v>229</v>
      </c>
      <c r="B4360" t="s">
        <v>234</v>
      </c>
      <c r="C4360" t="s">
        <v>92</v>
      </c>
      <c r="D4360" s="29">
        <v>45611</v>
      </c>
      <c r="E4360">
        <v>0</v>
      </c>
      <c r="F4360">
        <v>0</v>
      </c>
      <c r="G4360">
        <v>0</v>
      </c>
      <c r="H4360">
        <v>0</v>
      </c>
      <c r="L4360">
        <v>69.818472</v>
      </c>
      <c r="R4360">
        <v>139.636943</v>
      </c>
      <c r="S4360" t="s">
        <v>204</v>
      </c>
      <c r="T4360" s="247">
        <v>45292.314004629632</v>
      </c>
    </row>
    <row r="4361" spans="1:20" x14ac:dyDescent="0.35">
      <c r="A4361" t="s">
        <v>229</v>
      </c>
      <c r="B4361" t="s">
        <v>234</v>
      </c>
      <c r="C4361" t="s">
        <v>92</v>
      </c>
      <c r="D4361" s="29">
        <v>45612</v>
      </c>
      <c r="E4361">
        <v>0</v>
      </c>
      <c r="F4361">
        <v>0</v>
      </c>
      <c r="G4361">
        <v>0</v>
      </c>
      <c r="H4361">
        <v>0</v>
      </c>
      <c r="L4361">
        <v>69.818472</v>
      </c>
      <c r="R4361">
        <v>139.636943</v>
      </c>
      <c r="S4361" t="s">
        <v>204</v>
      </c>
      <c r="T4361" s="247">
        <v>45292.314027777778</v>
      </c>
    </row>
    <row r="4362" spans="1:20" x14ac:dyDescent="0.35">
      <c r="A4362" t="s">
        <v>229</v>
      </c>
      <c r="B4362" t="s">
        <v>234</v>
      </c>
      <c r="C4362" t="s">
        <v>92</v>
      </c>
      <c r="D4362" s="29">
        <v>45613</v>
      </c>
      <c r="E4362">
        <v>0</v>
      </c>
      <c r="F4362">
        <v>0</v>
      </c>
      <c r="G4362">
        <v>0</v>
      </c>
      <c r="H4362">
        <v>0</v>
      </c>
      <c r="L4362">
        <v>69.818472</v>
      </c>
      <c r="R4362">
        <v>139.636943</v>
      </c>
      <c r="S4362" t="s">
        <v>204</v>
      </c>
      <c r="T4362" s="247">
        <v>45292.314039351855</v>
      </c>
    </row>
    <row r="4363" spans="1:20" x14ac:dyDescent="0.35">
      <c r="A4363" t="s">
        <v>229</v>
      </c>
      <c r="B4363" t="s">
        <v>234</v>
      </c>
      <c r="C4363" t="s">
        <v>92</v>
      </c>
      <c r="D4363" s="29">
        <v>45614</v>
      </c>
      <c r="E4363">
        <v>0</v>
      </c>
      <c r="F4363">
        <v>0</v>
      </c>
      <c r="G4363">
        <v>0</v>
      </c>
      <c r="H4363">
        <v>0</v>
      </c>
      <c r="L4363">
        <v>69.818472</v>
      </c>
      <c r="R4363">
        <v>139.636943</v>
      </c>
      <c r="S4363" t="s">
        <v>204</v>
      </c>
      <c r="T4363" s="247">
        <v>45292.314062500001</v>
      </c>
    </row>
    <row r="4364" spans="1:20" x14ac:dyDescent="0.35">
      <c r="A4364" t="s">
        <v>229</v>
      </c>
      <c r="B4364" t="s">
        <v>234</v>
      </c>
      <c r="C4364" t="s">
        <v>92</v>
      </c>
      <c r="D4364" s="29">
        <v>45615</v>
      </c>
      <c r="E4364">
        <v>0</v>
      </c>
      <c r="F4364">
        <v>0</v>
      </c>
      <c r="G4364">
        <v>0</v>
      </c>
      <c r="H4364">
        <v>0</v>
      </c>
      <c r="L4364">
        <v>69.818472</v>
      </c>
      <c r="R4364">
        <v>139.636943</v>
      </c>
      <c r="S4364" t="s">
        <v>204</v>
      </c>
      <c r="T4364" s="247">
        <v>45292.314074074071</v>
      </c>
    </row>
    <row r="4365" spans="1:20" x14ac:dyDescent="0.35">
      <c r="A4365" t="s">
        <v>229</v>
      </c>
      <c r="B4365" t="s">
        <v>234</v>
      </c>
      <c r="C4365" t="s">
        <v>92</v>
      </c>
      <c r="D4365" s="29">
        <v>45616</v>
      </c>
      <c r="E4365">
        <v>0</v>
      </c>
      <c r="F4365">
        <v>0</v>
      </c>
      <c r="G4365">
        <v>0</v>
      </c>
      <c r="H4365">
        <v>0</v>
      </c>
      <c r="L4365">
        <v>69.818472</v>
      </c>
      <c r="R4365">
        <v>139.636943</v>
      </c>
      <c r="S4365" t="s">
        <v>204</v>
      </c>
      <c r="T4365" s="247">
        <v>45292.314097222225</v>
      </c>
    </row>
    <row r="4366" spans="1:20" x14ac:dyDescent="0.35">
      <c r="A4366" t="s">
        <v>229</v>
      </c>
      <c r="B4366" t="s">
        <v>234</v>
      </c>
      <c r="C4366" t="s">
        <v>92</v>
      </c>
      <c r="D4366" s="29">
        <v>45617</v>
      </c>
      <c r="E4366">
        <v>0</v>
      </c>
      <c r="F4366">
        <v>0</v>
      </c>
      <c r="G4366">
        <v>0</v>
      </c>
      <c r="H4366">
        <v>0</v>
      </c>
      <c r="L4366">
        <v>69.818472</v>
      </c>
      <c r="R4366">
        <v>139.636943</v>
      </c>
      <c r="S4366" t="s">
        <v>204</v>
      </c>
      <c r="T4366" s="247">
        <v>45292.314108796294</v>
      </c>
    </row>
    <row r="4367" spans="1:20" x14ac:dyDescent="0.35">
      <c r="A4367" t="s">
        <v>229</v>
      </c>
      <c r="B4367" t="s">
        <v>234</v>
      </c>
      <c r="C4367" t="s">
        <v>92</v>
      </c>
      <c r="D4367" s="29">
        <v>45618</v>
      </c>
      <c r="E4367">
        <v>0</v>
      </c>
      <c r="F4367">
        <v>0</v>
      </c>
      <c r="G4367">
        <v>0</v>
      </c>
      <c r="H4367">
        <v>0</v>
      </c>
      <c r="L4367">
        <v>69.818472</v>
      </c>
      <c r="R4367">
        <v>139.636943</v>
      </c>
      <c r="S4367" t="s">
        <v>204</v>
      </c>
      <c r="T4367" s="247">
        <v>45292.314120370371</v>
      </c>
    </row>
    <row r="4368" spans="1:20" x14ac:dyDescent="0.35">
      <c r="A4368" t="s">
        <v>229</v>
      </c>
      <c r="B4368" t="s">
        <v>234</v>
      </c>
      <c r="C4368" t="s">
        <v>92</v>
      </c>
      <c r="D4368" s="29">
        <v>45619</v>
      </c>
      <c r="E4368">
        <v>0</v>
      </c>
      <c r="F4368">
        <v>0</v>
      </c>
      <c r="G4368">
        <v>0</v>
      </c>
      <c r="H4368">
        <v>0</v>
      </c>
      <c r="L4368">
        <v>69.818472</v>
      </c>
      <c r="R4368">
        <v>139.636943</v>
      </c>
      <c r="S4368" t="s">
        <v>204</v>
      </c>
      <c r="T4368" s="247">
        <v>45292.314143518517</v>
      </c>
    </row>
    <row r="4369" spans="1:20" x14ac:dyDescent="0.35">
      <c r="A4369" t="s">
        <v>229</v>
      </c>
      <c r="B4369" t="s">
        <v>234</v>
      </c>
      <c r="C4369" t="s">
        <v>92</v>
      </c>
      <c r="D4369" s="29">
        <v>45620</v>
      </c>
      <c r="E4369">
        <v>0</v>
      </c>
      <c r="F4369">
        <v>0</v>
      </c>
      <c r="G4369">
        <v>0</v>
      </c>
      <c r="H4369">
        <v>0</v>
      </c>
      <c r="L4369">
        <v>69.818472</v>
      </c>
      <c r="R4369">
        <v>139.636943</v>
      </c>
      <c r="S4369" t="s">
        <v>204</v>
      </c>
      <c r="T4369" s="247">
        <v>45292.314155092594</v>
      </c>
    </row>
    <row r="4370" spans="1:20" x14ac:dyDescent="0.35">
      <c r="A4370" t="s">
        <v>229</v>
      </c>
      <c r="B4370" t="s">
        <v>234</v>
      </c>
      <c r="C4370" t="s">
        <v>92</v>
      </c>
      <c r="D4370" s="29">
        <v>45621</v>
      </c>
      <c r="E4370">
        <v>0</v>
      </c>
      <c r="F4370">
        <v>0</v>
      </c>
      <c r="G4370">
        <v>0</v>
      </c>
      <c r="H4370">
        <v>0</v>
      </c>
      <c r="L4370">
        <v>69.818472</v>
      </c>
      <c r="R4370">
        <v>139.636943</v>
      </c>
      <c r="S4370" t="s">
        <v>204</v>
      </c>
      <c r="T4370" s="247">
        <v>45292.31417824074</v>
      </c>
    </row>
    <row r="4371" spans="1:20" x14ac:dyDescent="0.35">
      <c r="A4371" t="s">
        <v>229</v>
      </c>
      <c r="B4371" t="s">
        <v>234</v>
      </c>
      <c r="C4371" t="s">
        <v>92</v>
      </c>
      <c r="D4371" s="29">
        <v>45622</v>
      </c>
      <c r="E4371">
        <v>0</v>
      </c>
      <c r="F4371">
        <v>0</v>
      </c>
      <c r="G4371">
        <v>0</v>
      </c>
      <c r="H4371">
        <v>0</v>
      </c>
      <c r="L4371">
        <v>69.818472</v>
      </c>
      <c r="R4371">
        <v>139.636943</v>
      </c>
      <c r="S4371" t="s">
        <v>204</v>
      </c>
      <c r="T4371" s="247">
        <v>45292.314189814817</v>
      </c>
    </row>
    <row r="4372" spans="1:20" x14ac:dyDescent="0.35">
      <c r="A4372" t="s">
        <v>229</v>
      </c>
      <c r="B4372" t="s">
        <v>234</v>
      </c>
      <c r="C4372" t="s">
        <v>92</v>
      </c>
      <c r="D4372" s="29">
        <v>45623</v>
      </c>
      <c r="E4372">
        <v>0</v>
      </c>
      <c r="F4372">
        <v>0</v>
      </c>
      <c r="G4372">
        <v>0</v>
      </c>
      <c r="H4372">
        <v>0</v>
      </c>
      <c r="L4372">
        <v>69.818472</v>
      </c>
      <c r="R4372">
        <v>139.636943</v>
      </c>
      <c r="S4372" t="s">
        <v>204</v>
      </c>
      <c r="T4372" s="247">
        <v>45292.314201388886</v>
      </c>
    </row>
    <row r="4373" spans="1:20" x14ac:dyDescent="0.35">
      <c r="A4373" t="s">
        <v>229</v>
      </c>
      <c r="B4373" t="s">
        <v>234</v>
      </c>
      <c r="C4373" t="s">
        <v>92</v>
      </c>
      <c r="D4373" s="29">
        <v>45624</v>
      </c>
      <c r="E4373">
        <v>0</v>
      </c>
      <c r="F4373">
        <v>0</v>
      </c>
      <c r="G4373">
        <v>0</v>
      </c>
      <c r="H4373">
        <v>0</v>
      </c>
      <c r="L4373">
        <v>69.818472</v>
      </c>
      <c r="R4373">
        <v>139.636943</v>
      </c>
      <c r="S4373" t="s">
        <v>204</v>
      </c>
      <c r="T4373" s="247">
        <v>45292.31422453704</v>
      </c>
    </row>
    <row r="4374" spans="1:20" x14ac:dyDescent="0.35">
      <c r="A4374" t="s">
        <v>229</v>
      </c>
      <c r="B4374" t="s">
        <v>234</v>
      </c>
      <c r="C4374" t="s">
        <v>92</v>
      </c>
      <c r="D4374" s="29">
        <v>45625</v>
      </c>
      <c r="E4374">
        <v>0</v>
      </c>
      <c r="F4374">
        <v>0</v>
      </c>
      <c r="G4374">
        <v>0</v>
      </c>
      <c r="H4374">
        <v>0</v>
      </c>
      <c r="L4374">
        <v>69.818472</v>
      </c>
      <c r="R4374">
        <v>139.636943</v>
      </c>
      <c r="S4374" t="s">
        <v>204</v>
      </c>
      <c r="T4374" s="247">
        <v>45292.314236111109</v>
      </c>
    </row>
    <row r="4375" spans="1:20" x14ac:dyDescent="0.35">
      <c r="A4375" t="s">
        <v>229</v>
      </c>
      <c r="B4375" t="s">
        <v>234</v>
      </c>
      <c r="C4375" t="s">
        <v>92</v>
      </c>
      <c r="D4375" s="29">
        <v>45626</v>
      </c>
      <c r="E4375">
        <v>0</v>
      </c>
      <c r="F4375">
        <v>0</v>
      </c>
      <c r="G4375">
        <v>0</v>
      </c>
      <c r="H4375">
        <v>0</v>
      </c>
      <c r="L4375">
        <v>69.818472</v>
      </c>
      <c r="R4375">
        <v>139.636943</v>
      </c>
      <c r="S4375" t="s">
        <v>204</v>
      </c>
      <c r="T4375" s="247">
        <v>45292.314259259256</v>
      </c>
    </row>
    <row r="4376" spans="1:20" x14ac:dyDescent="0.35">
      <c r="A4376" t="s">
        <v>229</v>
      </c>
      <c r="B4376" t="s">
        <v>234</v>
      </c>
      <c r="C4376" t="s">
        <v>92</v>
      </c>
      <c r="D4376" s="29">
        <v>45627</v>
      </c>
      <c r="E4376">
        <v>0</v>
      </c>
      <c r="F4376">
        <v>0</v>
      </c>
      <c r="G4376">
        <v>0</v>
      </c>
      <c r="H4376">
        <v>0</v>
      </c>
      <c r="L4376">
        <v>72.810692000000003</v>
      </c>
      <c r="R4376">
        <v>145.62138400000001</v>
      </c>
      <c r="S4376" t="s">
        <v>204</v>
      </c>
      <c r="T4376" s="247">
        <v>45323.313761574071</v>
      </c>
    </row>
    <row r="4377" spans="1:20" x14ac:dyDescent="0.35">
      <c r="A4377" t="s">
        <v>229</v>
      </c>
      <c r="B4377" t="s">
        <v>234</v>
      </c>
      <c r="C4377" t="s">
        <v>92</v>
      </c>
      <c r="D4377" s="29">
        <v>45628</v>
      </c>
      <c r="E4377">
        <v>0</v>
      </c>
      <c r="F4377">
        <v>0</v>
      </c>
      <c r="G4377">
        <v>0</v>
      </c>
      <c r="H4377">
        <v>0</v>
      </c>
      <c r="L4377">
        <v>72.810692000000003</v>
      </c>
      <c r="R4377">
        <v>145.62138400000001</v>
      </c>
      <c r="S4377" t="s">
        <v>204</v>
      </c>
      <c r="T4377" s="247">
        <v>45323.313773148147</v>
      </c>
    </row>
    <row r="4378" spans="1:20" x14ac:dyDescent="0.35">
      <c r="A4378" t="s">
        <v>229</v>
      </c>
      <c r="B4378" t="s">
        <v>234</v>
      </c>
      <c r="C4378" t="s">
        <v>92</v>
      </c>
      <c r="D4378" s="29">
        <v>45629</v>
      </c>
      <c r="E4378">
        <v>0</v>
      </c>
      <c r="F4378">
        <v>0</v>
      </c>
      <c r="G4378">
        <v>0</v>
      </c>
      <c r="H4378">
        <v>0</v>
      </c>
      <c r="L4378">
        <v>72.810692000000003</v>
      </c>
      <c r="R4378">
        <v>145.62138400000001</v>
      </c>
      <c r="S4378" t="s">
        <v>204</v>
      </c>
      <c r="T4378" s="247">
        <v>45323.313796296294</v>
      </c>
    </row>
    <row r="4379" spans="1:20" x14ac:dyDescent="0.35">
      <c r="A4379" t="s">
        <v>229</v>
      </c>
      <c r="B4379" t="s">
        <v>234</v>
      </c>
      <c r="C4379" t="s">
        <v>92</v>
      </c>
      <c r="D4379" s="29">
        <v>45630</v>
      </c>
      <c r="E4379">
        <v>0</v>
      </c>
      <c r="F4379">
        <v>0</v>
      </c>
      <c r="G4379">
        <v>0</v>
      </c>
      <c r="H4379">
        <v>0</v>
      </c>
      <c r="L4379">
        <v>72.810692000000003</v>
      </c>
      <c r="R4379">
        <v>145.62138400000001</v>
      </c>
      <c r="S4379" t="s">
        <v>204</v>
      </c>
      <c r="T4379" s="247">
        <v>45323.313819444447</v>
      </c>
    </row>
    <row r="4380" spans="1:20" x14ac:dyDescent="0.35">
      <c r="A4380" t="s">
        <v>229</v>
      </c>
      <c r="B4380" t="s">
        <v>234</v>
      </c>
      <c r="C4380" t="s">
        <v>92</v>
      </c>
      <c r="D4380" s="29">
        <v>45631</v>
      </c>
      <c r="E4380">
        <v>0</v>
      </c>
      <c r="F4380">
        <v>0</v>
      </c>
      <c r="G4380">
        <v>0</v>
      </c>
      <c r="H4380">
        <v>0</v>
      </c>
      <c r="L4380">
        <v>72.810692000000003</v>
      </c>
      <c r="R4380">
        <v>145.62138400000001</v>
      </c>
      <c r="S4380" t="s">
        <v>204</v>
      </c>
      <c r="T4380" s="247">
        <v>45323.313831018517</v>
      </c>
    </row>
    <row r="4381" spans="1:20" x14ac:dyDescent="0.35">
      <c r="A4381" t="s">
        <v>229</v>
      </c>
      <c r="B4381" t="s">
        <v>234</v>
      </c>
      <c r="C4381" t="s">
        <v>92</v>
      </c>
      <c r="D4381" s="29">
        <v>45632</v>
      </c>
      <c r="E4381">
        <v>0</v>
      </c>
      <c r="F4381">
        <v>0</v>
      </c>
      <c r="G4381">
        <v>0</v>
      </c>
      <c r="H4381">
        <v>0</v>
      </c>
      <c r="L4381">
        <v>72.810692000000003</v>
      </c>
      <c r="R4381">
        <v>145.62138400000001</v>
      </c>
      <c r="S4381" t="s">
        <v>204</v>
      </c>
      <c r="T4381" s="247">
        <v>45323.31386574074</v>
      </c>
    </row>
    <row r="4382" spans="1:20" x14ac:dyDescent="0.35">
      <c r="A4382" t="s">
        <v>229</v>
      </c>
      <c r="B4382" t="s">
        <v>234</v>
      </c>
      <c r="C4382" t="s">
        <v>92</v>
      </c>
      <c r="D4382" s="29">
        <v>45633</v>
      </c>
      <c r="E4382">
        <v>0</v>
      </c>
      <c r="F4382">
        <v>0</v>
      </c>
      <c r="G4382">
        <v>0</v>
      </c>
      <c r="H4382">
        <v>0</v>
      </c>
      <c r="L4382">
        <v>72.810692000000003</v>
      </c>
      <c r="R4382">
        <v>145.62138400000001</v>
      </c>
      <c r="S4382" t="s">
        <v>204</v>
      </c>
      <c r="T4382" s="247">
        <v>45323.313877314817</v>
      </c>
    </row>
    <row r="4383" spans="1:20" x14ac:dyDescent="0.35">
      <c r="A4383" t="s">
        <v>229</v>
      </c>
      <c r="B4383" t="s">
        <v>234</v>
      </c>
      <c r="C4383" t="s">
        <v>92</v>
      </c>
      <c r="D4383" s="29">
        <v>45634</v>
      </c>
      <c r="E4383">
        <v>0</v>
      </c>
      <c r="F4383">
        <v>0</v>
      </c>
      <c r="G4383">
        <v>0</v>
      </c>
      <c r="H4383">
        <v>0</v>
      </c>
      <c r="L4383">
        <v>72.810692000000003</v>
      </c>
      <c r="R4383">
        <v>145.62138400000001</v>
      </c>
      <c r="S4383" t="s">
        <v>204</v>
      </c>
      <c r="T4383" s="247">
        <v>45323.31391203704</v>
      </c>
    </row>
    <row r="4384" spans="1:20" x14ac:dyDescent="0.35">
      <c r="A4384" t="s">
        <v>229</v>
      </c>
      <c r="B4384" t="s">
        <v>234</v>
      </c>
      <c r="C4384" t="s">
        <v>92</v>
      </c>
      <c r="D4384" s="29">
        <v>45635</v>
      </c>
      <c r="E4384">
        <v>0</v>
      </c>
      <c r="F4384">
        <v>0</v>
      </c>
      <c r="G4384">
        <v>0</v>
      </c>
      <c r="H4384">
        <v>0</v>
      </c>
      <c r="L4384">
        <v>72.810692000000003</v>
      </c>
      <c r="R4384">
        <v>145.62138400000001</v>
      </c>
      <c r="S4384" t="s">
        <v>204</v>
      </c>
      <c r="T4384" s="247">
        <v>45323.313935185186</v>
      </c>
    </row>
    <row r="4385" spans="1:20" x14ac:dyDescent="0.35">
      <c r="A4385" t="s">
        <v>229</v>
      </c>
      <c r="B4385" t="s">
        <v>234</v>
      </c>
      <c r="C4385" t="s">
        <v>92</v>
      </c>
      <c r="D4385" s="29">
        <v>45636</v>
      </c>
      <c r="E4385">
        <v>0</v>
      </c>
      <c r="F4385">
        <v>0</v>
      </c>
      <c r="G4385">
        <v>0</v>
      </c>
      <c r="H4385">
        <v>0</v>
      </c>
      <c r="L4385">
        <v>72.810692000000003</v>
      </c>
      <c r="R4385">
        <v>145.62138400000001</v>
      </c>
      <c r="S4385" t="s">
        <v>204</v>
      </c>
      <c r="T4385" s="247">
        <v>45323.313981481479</v>
      </c>
    </row>
    <row r="4386" spans="1:20" x14ac:dyDescent="0.35">
      <c r="A4386" t="s">
        <v>229</v>
      </c>
      <c r="B4386" t="s">
        <v>234</v>
      </c>
      <c r="C4386" t="s">
        <v>92</v>
      </c>
      <c r="D4386" s="29">
        <v>45637</v>
      </c>
      <c r="E4386">
        <v>0</v>
      </c>
      <c r="F4386">
        <v>0</v>
      </c>
      <c r="G4386">
        <v>0</v>
      </c>
      <c r="H4386">
        <v>0</v>
      </c>
      <c r="L4386">
        <v>72.810692000000003</v>
      </c>
      <c r="R4386">
        <v>145.62138400000001</v>
      </c>
      <c r="S4386" t="s">
        <v>204</v>
      </c>
      <c r="T4386" s="247">
        <v>45323.313993055555</v>
      </c>
    </row>
    <row r="4387" spans="1:20" x14ac:dyDescent="0.35">
      <c r="A4387" t="s">
        <v>229</v>
      </c>
      <c r="B4387" t="s">
        <v>234</v>
      </c>
      <c r="C4387" t="s">
        <v>92</v>
      </c>
      <c r="D4387" s="29">
        <v>45638</v>
      </c>
      <c r="E4387">
        <v>0</v>
      </c>
      <c r="F4387">
        <v>0</v>
      </c>
      <c r="G4387">
        <v>0</v>
      </c>
      <c r="H4387">
        <v>0</v>
      </c>
      <c r="L4387">
        <v>72.810692000000003</v>
      </c>
      <c r="R4387">
        <v>145.62138400000001</v>
      </c>
      <c r="S4387" t="s">
        <v>204</v>
      </c>
      <c r="T4387" s="247">
        <v>45323.314016203702</v>
      </c>
    </row>
    <row r="4388" spans="1:20" x14ac:dyDescent="0.35">
      <c r="A4388" t="s">
        <v>229</v>
      </c>
      <c r="B4388" t="s">
        <v>234</v>
      </c>
      <c r="C4388" t="s">
        <v>92</v>
      </c>
      <c r="D4388" s="29">
        <v>45639</v>
      </c>
      <c r="E4388">
        <v>0</v>
      </c>
      <c r="F4388">
        <v>0</v>
      </c>
      <c r="G4388">
        <v>0</v>
      </c>
      <c r="H4388">
        <v>0</v>
      </c>
      <c r="L4388">
        <v>72.810692000000003</v>
      </c>
      <c r="R4388">
        <v>145.62138400000001</v>
      </c>
      <c r="S4388" t="s">
        <v>204</v>
      </c>
      <c r="T4388" s="247">
        <v>45323.314016203702</v>
      </c>
    </row>
    <row r="4389" spans="1:20" x14ac:dyDescent="0.35">
      <c r="A4389" t="s">
        <v>229</v>
      </c>
      <c r="B4389" t="s">
        <v>234</v>
      </c>
      <c r="C4389" t="s">
        <v>92</v>
      </c>
      <c r="D4389" s="29">
        <v>45640</v>
      </c>
      <c r="E4389">
        <v>0</v>
      </c>
      <c r="F4389">
        <v>0</v>
      </c>
      <c r="G4389">
        <v>0</v>
      </c>
      <c r="H4389">
        <v>0</v>
      </c>
      <c r="L4389">
        <v>72.810692000000003</v>
      </c>
      <c r="R4389">
        <v>145.62138400000001</v>
      </c>
      <c r="S4389" t="s">
        <v>204</v>
      </c>
      <c r="T4389" s="247">
        <v>45323.314039351855</v>
      </c>
    </row>
    <row r="4390" spans="1:20" x14ac:dyDescent="0.35">
      <c r="A4390" t="s">
        <v>229</v>
      </c>
      <c r="B4390" t="s">
        <v>234</v>
      </c>
      <c r="C4390" t="s">
        <v>92</v>
      </c>
      <c r="D4390" s="29">
        <v>45641</v>
      </c>
      <c r="E4390">
        <v>0</v>
      </c>
      <c r="F4390">
        <v>0</v>
      </c>
      <c r="G4390">
        <v>0</v>
      </c>
      <c r="H4390">
        <v>0</v>
      </c>
      <c r="L4390">
        <v>72.810692000000003</v>
      </c>
      <c r="R4390">
        <v>145.62138400000001</v>
      </c>
      <c r="S4390" t="s">
        <v>204</v>
      </c>
      <c r="T4390" s="247">
        <v>45323.314050925925</v>
      </c>
    </row>
    <row r="4391" spans="1:20" x14ac:dyDescent="0.35">
      <c r="A4391" t="s">
        <v>229</v>
      </c>
      <c r="B4391" t="s">
        <v>234</v>
      </c>
      <c r="C4391" t="s">
        <v>92</v>
      </c>
      <c r="D4391" s="29">
        <v>45642</v>
      </c>
      <c r="E4391">
        <v>0</v>
      </c>
      <c r="F4391">
        <v>0</v>
      </c>
      <c r="G4391">
        <v>0</v>
      </c>
      <c r="H4391">
        <v>0</v>
      </c>
      <c r="L4391">
        <v>72.810692000000003</v>
      </c>
      <c r="R4391">
        <v>145.62138400000001</v>
      </c>
      <c r="S4391" t="s">
        <v>204</v>
      </c>
      <c r="T4391" s="247">
        <v>45323.314062500001</v>
      </c>
    </row>
    <row r="4392" spans="1:20" x14ac:dyDescent="0.35">
      <c r="A4392" t="s">
        <v>229</v>
      </c>
      <c r="B4392" t="s">
        <v>234</v>
      </c>
      <c r="C4392" t="s">
        <v>92</v>
      </c>
      <c r="D4392" s="29">
        <v>45643</v>
      </c>
      <c r="E4392">
        <v>0</v>
      </c>
      <c r="F4392">
        <v>0</v>
      </c>
      <c r="G4392">
        <v>0</v>
      </c>
      <c r="H4392">
        <v>0</v>
      </c>
      <c r="L4392">
        <v>72.810692000000003</v>
      </c>
      <c r="R4392">
        <v>145.62138400000001</v>
      </c>
      <c r="S4392" t="s">
        <v>204</v>
      </c>
      <c r="T4392" s="247">
        <v>45323.314074074071</v>
      </c>
    </row>
    <row r="4393" spans="1:20" x14ac:dyDescent="0.35">
      <c r="A4393" t="s">
        <v>229</v>
      </c>
      <c r="B4393" t="s">
        <v>234</v>
      </c>
      <c r="C4393" t="s">
        <v>92</v>
      </c>
      <c r="D4393" s="29">
        <v>45644</v>
      </c>
      <c r="E4393">
        <v>0</v>
      </c>
      <c r="F4393">
        <v>0</v>
      </c>
      <c r="G4393">
        <v>0</v>
      </c>
      <c r="H4393">
        <v>0</v>
      </c>
      <c r="L4393">
        <v>72.810692000000003</v>
      </c>
      <c r="R4393">
        <v>145.62138400000001</v>
      </c>
      <c r="S4393" t="s">
        <v>204</v>
      </c>
      <c r="T4393" s="247">
        <v>45323.314085648148</v>
      </c>
    </row>
    <row r="4394" spans="1:20" x14ac:dyDescent="0.35">
      <c r="A4394" t="s">
        <v>229</v>
      </c>
      <c r="B4394" t="s">
        <v>234</v>
      </c>
      <c r="C4394" t="s">
        <v>92</v>
      </c>
      <c r="D4394" s="29">
        <v>45645</v>
      </c>
      <c r="E4394">
        <v>0</v>
      </c>
      <c r="F4394">
        <v>0</v>
      </c>
      <c r="G4394">
        <v>0</v>
      </c>
      <c r="H4394">
        <v>0</v>
      </c>
      <c r="L4394">
        <v>72.810692000000003</v>
      </c>
      <c r="R4394">
        <v>145.62138400000001</v>
      </c>
      <c r="S4394" t="s">
        <v>204</v>
      </c>
      <c r="T4394" s="247">
        <v>45323.314097222225</v>
      </c>
    </row>
    <row r="4395" spans="1:20" x14ac:dyDescent="0.35">
      <c r="A4395" t="s">
        <v>229</v>
      </c>
      <c r="B4395" t="s">
        <v>234</v>
      </c>
      <c r="C4395" t="s">
        <v>92</v>
      </c>
      <c r="D4395" s="29">
        <v>45646</v>
      </c>
      <c r="E4395">
        <v>0</v>
      </c>
      <c r="F4395">
        <v>0</v>
      </c>
      <c r="G4395">
        <v>0</v>
      </c>
      <c r="H4395">
        <v>0</v>
      </c>
      <c r="L4395">
        <v>72.810692000000003</v>
      </c>
      <c r="R4395">
        <v>145.62138400000001</v>
      </c>
      <c r="S4395" t="s">
        <v>204</v>
      </c>
      <c r="T4395" s="247">
        <v>45323.314108796294</v>
      </c>
    </row>
    <row r="4396" spans="1:20" x14ac:dyDescent="0.35">
      <c r="A4396" t="s">
        <v>229</v>
      </c>
      <c r="B4396" t="s">
        <v>234</v>
      </c>
      <c r="C4396" t="s">
        <v>92</v>
      </c>
      <c r="D4396" s="29">
        <v>45647</v>
      </c>
      <c r="E4396">
        <v>0</v>
      </c>
      <c r="F4396">
        <v>0</v>
      </c>
      <c r="G4396">
        <v>0</v>
      </c>
      <c r="H4396">
        <v>0</v>
      </c>
      <c r="L4396">
        <v>72.810692000000003</v>
      </c>
      <c r="R4396">
        <v>145.62138400000001</v>
      </c>
      <c r="S4396" t="s">
        <v>204</v>
      </c>
      <c r="T4396" s="247">
        <v>45323.314120370371</v>
      </c>
    </row>
    <row r="4397" spans="1:20" x14ac:dyDescent="0.35">
      <c r="A4397" t="s">
        <v>229</v>
      </c>
      <c r="B4397" t="s">
        <v>234</v>
      </c>
      <c r="C4397" t="s">
        <v>92</v>
      </c>
      <c r="D4397" s="29">
        <v>45648</v>
      </c>
      <c r="E4397">
        <v>0</v>
      </c>
      <c r="F4397">
        <v>0</v>
      </c>
      <c r="G4397">
        <v>0</v>
      </c>
      <c r="H4397">
        <v>0</v>
      </c>
      <c r="L4397">
        <v>72.810692000000003</v>
      </c>
      <c r="R4397">
        <v>145.62138400000001</v>
      </c>
      <c r="S4397" t="s">
        <v>204</v>
      </c>
      <c r="T4397" s="247">
        <v>45323.314131944448</v>
      </c>
    </row>
    <row r="4398" spans="1:20" x14ac:dyDescent="0.35">
      <c r="A4398" t="s">
        <v>229</v>
      </c>
      <c r="B4398" t="s">
        <v>234</v>
      </c>
      <c r="C4398" t="s">
        <v>92</v>
      </c>
      <c r="D4398" s="29">
        <v>45649</v>
      </c>
      <c r="E4398">
        <v>0</v>
      </c>
      <c r="F4398">
        <v>0</v>
      </c>
      <c r="G4398">
        <v>0</v>
      </c>
      <c r="H4398">
        <v>0</v>
      </c>
      <c r="L4398">
        <v>72.810692000000003</v>
      </c>
      <c r="R4398">
        <v>145.62138400000001</v>
      </c>
      <c r="S4398" t="s">
        <v>204</v>
      </c>
      <c r="T4398" s="247">
        <v>45323.314143518517</v>
      </c>
    </row>
    <row r="4399" spans="1:20" x14ac:dyDescent="0.35">
      <c r="A4399" t="s">
        <v>229</v>
      </c>
      <c r="B4399" t="s">
        <v>234</v>
      </c>
      <c r="C4399" t="s">
        <v>92</v>
      </c>
      <c r="D4399" s="29">
        <v>45650</v>
      </c>
      <c r="E4399">
        <v>0</v>
      </c>
      <c r="F4399">
        <v>0</v>
      </c>
      <c r="G4399">
        <v>0</v>
      </c>
      <c r="H4399">
        <v>0</v>
      </c>
      <c r="L4399">
        <v>72.810692000000003</v>
      </c>
      <c r="R4399">
        <v>145.62138400000001</v>
      </c>
      <c r="S4399" t="s">
        <v>204</v>
      </c>
      <c r="T4399" s="247">
        <v>45323.314155092594</v>
      </c>
    </row>
    <row r="4400" spans="1:20" x14ac:dyDescent="0.35">
      <c r="A4400" t="s">
        <v>229</v>
      </c>
      <c r="B4400" t="s">
        <v>234</v>
      </c>
      <c r="C4400" t="s">
        <v>92</v>
      </c>
      <c r="D4400" s="29">
        <v>45651</v>
      </c>
      <c r="E4400">
        <v>0</v>
      </c>
      <c r="F4400">
        <v>0</v>
      </c>
      <c r="G4400">
        <v>0</v>
      </c>
      <c r="H4400">
        <v>0</v>
      </c>
      <c r="L4400">
        <v>72.810692000000003</v>
      </c>
      <c r="R4400">
        <v>145.62138400000001</v>
      </c>
      <c r="S4400" t="s">
        <v>204</v>
      </c>
      <c r="T4400" s="247">
        <v>45323.314166666663</v>
      </c>
    </row>
    <row r="4401" spans="1:20" x14ac:dyDescent="0.35">
      <c r="A4401" t="s">
        <v>229</v>
      </c>
      <c r="B4401" t="s">
        <v>234</v>
      </c>
      <c r="C4401" t="s">
        <v>92</v>
      </c>
      <c r="D4401" s="29">
        <v>45652</v>
      </c>
      <c r="E4401">
        <v>0</v>
      </c>
      <c r="F4401">
        <v>0</v>
      </c>
      <c r="G4401">
        <v>0</v>
      </c>
      <c r="H4401">
        <v>0</v>
      </c>
      <c r="L4401">
        <v>72.810692000000003</v>
      </c>
      <c r="R4401">
        <v>145.62138400000001</v>
      </c>
      <c r="S4401" t="s">
        <v>204</v>
      </c>
      <c r="T4401" s="247">
        <v>45323.31417824074</v>
      </c>
    </row>
    <row r="4402" spans="1:20" x14ac:dyDescent="0.35">
      <c r="A4402" t="s">
        <v>229</v>
      </c>
      <c r="B4402" t="s">
        <v>234</v>
      </c>
      <c r="C4402" t="s">
        <v>92</v>
      </c>
      <c r="D4402" s="29">
        <v>45653</v>
      </c>
      <c r="E4402">
        <v>0</v>
      </c>
      <c r="F4402">
        <v>0</v>
      </c>
      <c r="G4402">
        <v>0</v>
      </c>
      <c r="H4402">
        <v>0</v>
      </c>
      <c r="L4402">
        <v>72.810692000000003</v>
      </c>
      <c r="R4402">
        <v>145.62138400000001</v>
      </c>
      <c r="S4402" t="s">
        <v>204</v>
      </c>
      <c r="T4402" s="247">
        <v>45323.314189814817</v>
      </c>
    </row>
    <row r="4403" spans="1:20" x14ac:dyDescent="0.35">
      <c r="A4403" t="s">
        <v>229</v>
      </c>
      <c r="B4403" t="s">
        <v>234</v>
      </c>
      <c r="C4403" t="s">
        <v>92</v>
      </c>
      <c r="D4403" s="29">
        <v>45654</v>
      </c>
      <c r="E4403">
        <v>0</v>
      </c>
      <c r="F4403">
        <v>0</v>
      </c>
      <c r="G4403">
        <v>0</v>
      </c>
      <c r="H4403">
        <v>0</v>
      </c>
      <c r="L4403">
        <v>72.810692000000003</v>
      </c>
      <c r="R4403">
        <v>145.62138400000001</v>
      </c>
      <c r="S4403" t="s">
        <v>204</v>
      </c>
      <c r="T4403" s="247">
        <v>45323.314201388886</v>
      </c>
    </row>
    <row r="4404" spans="1:20" x14ac:dyDescent="0.35">
      <c r="A4404" t="s">
        <v>229</v>
      </c>
      <c r="B4404" t="s">
        <v>234</v>
      </c>
      <c r="C4404" t="s">
        <v>92</v>
      </c>
      <c r="D4404" s="29">
        <v>45655</v>
      </c>
      <c r="E4404">
        <v>0</v>
      </c>
      <c r="F4404">
        <v>0</v>
      </c>
      <c r="G4404">
        <v>0</v>
      </c>
      <c r="H4404">
        <v>0</v>
      </c>
      <c r="L4404">
        <v>72.810692000000003</v>
      </c>
      <c r="R4404">
        <v>145.62138400000001</v>
      </c>
      <c r="S4404" t="s">
        <v>204</v>
      </c>
      <c r="T4404" s="247">
        <v>45323.314212962963</v>
      </c>
    </row>
    <row r="4405" spans="1:20" x14ac:dyDescent="0.35">
      <c r="A4405" t="s">
        <v>229</v>
      </c>
      <c r="B4405" t="s">
        <v>234</v>
      </c>
      <c r="C4405" t="s">
        <v>92</v>
      </c>
      <c r="D4405" s="29">
        <v>45656</v>
      </c>
      <c r="E4405">
        <v>0</v>
      </c>
      <c r="F4405">
        <v>0</v>
      </c>
      <c r="G4405">
        <v>0</v>
      </c>
      <c r="H4405">
        <v>0</v>
      </c>
      <c r="L4405">
        <v>72.810692000000003</v>
      </c>
      <c r="R4405">
        <v>145.62138400000001</v>
      </c>
      <c r="S4405" t="s">
        <v>204</v>
      </c>
      <c r="T4405" s="247">
        <v>45323.314212962963</v>
      </c>
    </row>
    <row r="4406" spans="1:20" x14ac:dyDescent="0.35">
      <c r="A4406" t="s">
        <v>229</v>
      </c>
      <c r="B4406" t="s">
        <v>234</v>
      </c>
      <c r="C4406" t="s">
        <v>92</v>
      </c>
      <c r="D4406" s="29">
        <v>45657</v>
      </c>
      <c r="E4406">
        <v>0</v>
      </c>
      <c r="F4406">
        <v>0</v>
      </c>
      <c r="G4406">
        <v>0</v>
      </c>
      <c r="H4406">
        <v>0</v>
      </c>
      <c r="L4406">
        <v>72.810692000000003</v>
      </c>
      <c r="R4406">
        <v>145.62138400000001</v>
      </c>
      <c r="S4406" t="s">
        <v>204</v>
      </c>
      <c r="T4406" s="247">
        <v>45323.314236111109</v>
      </c>
    </row>
    <row r="4407" spans="1:20" x14ac:dyDescent="0.35">
      <c r="A4407" t="s">
        <v>112</v>
      </c>
      <c r="B4407" t="s">
        <v>113</v>
      </c>
      <c r="C4407" t="s">
        <v>97</v>
      </c>
      <c r="D4407" s="29">
        <v>45383</v>
      </c>
      <c r="E4407">
        <v>0</v>
      </c>
      <c r="F4407">
        <v>0</v>
      </c>
      <c r="G4407">
        <v>0</v>
      </c>
      <c r="H4407">
        <v>0</v>
      </c>
      <c r="L4407">
        <v>74.433339000000004</v>
      </c>
      <c r="R4407">
        <v>114.701775</v>
      </c>
      <c r="S4407" t="s">
        <v>204</v>
      </c>
      <c r="T4407" s="247">
        <v>45342.358749999999</v>
      </c>
    </row>
    <row r="4408" spans="1:20" x14ac:dyDescent="0.35">
      <c r="A4408" t="s">
        <v>112</v>
      </c>
      <c r="B4408" t="s">
        <v>113</v>
      </c>
      <c r="C4408" t="s">
        <v>97</v>
      </c>
      <c r="D4408" s="29">
        <v>45384</v>
      </c>
      <c r="E4408">
        <v>0</v>
      </c>
      <c r="F4408">
        <v>0</v>
      </c>
      <c r="G4408">
        <v>0</v>
      </c>
      <c r="H4408">
        <v>0</v>
      </c>
      <c r="L4408">
        <v>74.433339000000004</v>
      </c>
      <c r="R4408">
        <v>114.701775</v>
      </c>
      <c r="S4408" t="s">
        <v>204</v>
      </c>
      <c r="T4408" s="247">
        <v>45342.358749999999</v>
      </c>
    </row>
    <row r="4409" spans="1:20" x14ac:dyDescent="0.35">
      <c r="A4409" t="s">
        <v>112</v>
      </c>
      <c r="B4409" t="s">
        <v>113</v>
      </c>
      <c r="C4409" t="s">
        <v>97</v>
      </c>
      <c r="D4409" s="29">
        <v>45385</v>
      </c>
      <c r="E4409">
        <v>0</v>
      </c>
      <c r="F4409">
        <v>0</v>
      </c>
      <c r="G4409">
        <v>0</v>
      </c>
      <c r="H4409">
        <v>0</v>
      </c>
      <c r="L4409">
        <v>74.433339000000004</v>
      </c>
      <c r="R4409">
        <v>114.701775</v>
      </c>
      <c r="S4409" t="s">
        <v>204</v>
      </c>
      <c r="T4409" s="247">
        <v>45342.358749999999</v>
      </c>
    </row>
    <row r="4410" spans="1:20" x14ac:dyDescent="0.35">
      <c r="A4410" t="s">
        <v>112</v>
      </c>
      <c r="B4410" t="s">
        <v>113</v>
      </c>
      <c r="C4410" t="s">
        <v>97</v>
      </c>
      <c r="D4410" s="29">
        <v>45386</v>
      </c>
      <c r="E4410">
        <v>0</v>
      </c>
      <c r="F4410">
        <v>0</v>
      </c>
      <c r="G4410">
        <v>0</v>
      </c>
      <c r="H4410">
        <v>0</v>
      </c>
      <c r="L4410">
        <v>74.433339000000004</v>
      </c>
      <c r="R4410">
        <v>114.701775</v>
      </c>
      <c r="S4410" t="s">
        <v>204</v>
      </c>
      <c r="T4410" s="247">
        <v>45342.358749999999</v>
      </c>
    </row>
    <row r="4411" spans="1:20" x14ac:dyDescent="0.35">
      <c r="A4411" t="s">
        <v>112</v>
      </c>
      <c r="B4411" t="s">
        <v>113</v>
      </c>
      <c r="C4411" t="s">
        <v>97</v>
      </c>
      <c r="D4411" s="29">
        <v>45387</v>
      </c>
      <c r="E4411">
        <v>0</v>
      </c>
      <c r="F4411">
        <v>0</v>
      </c>
      <c r="G4411">
        <v>0</v>
      </c>
      <c r="H4411">
        <v>0</v>
      </c>
      <c r="L4411">
        <v>74.433339000000004</v>
      </c>
      <c r="R4411">
        <v>114.701775</v>
      </c>
      <c r="S4411" t="s">
        <v>204</v>
      </c>
      <c r="T4411" s="247">
        <v>45342.358749999999</v>
      </c>
    </row>
    <row r="4412" spans="1:20" x14ac:dyDescent="0.35">
      <c r="A4412" t="s">
        <v>112</v>
      </c>
      <c r="B4412" t="s">
        <v>113</v>
      </c>
      <c r="C4412" t="s">
        <v>97</v>
      </c>
      <c r="D4412" s="29">
        <v>45388</v>
      </c>
      <c r="E4412">
        <v>0</v>
      </c>
      <c r="F4412">
        <v>0</v>
      </c>
      <c r="G4412">
        <v>0</v>
      </c>
      <c r="H4412">
        <v>0</v>
      </c>
      <c r="L4412">
        <v>74.433339000000004</v>
      </c>
      <c r="R4412">
        <v>114.701775</v>
      </c>
      <c r="S4412" t="s">
        <v>204</v>
      </c>
      <c r="T4412" s="247">
        <v>45342.358749999999</v>
      </c>
    </row>
    <row r="4413" spans="1:20" x14ac:dyDescent="0.35">
      <c r="A4413" t="s">
        <v>112</v>
      </c>
      <c r="B4413" t="s">
        <v>113</v>
      </c>
      <c r="C4413" t="s">
        <v>97</v>
      </c>
      <c r="D4413" s="29">
        <v>45389</v>
      </c>
      <c r="E4413">
        <v>0</v>
      </c>
      <c r="F4413">
        <v>0</v>
      </c>
      <c r="G4413">
        <v>0</v>
      </c>
      <c r="H4413">
        <v>0</v>
      </c>
      <c r="L4413">
        <v>74.433339000000004</v>
      </c>
      <c r="R4413">
        <v>114.701775</v>
      </c>
      <c r="S4413" t="s">
        <v>204</v>
      </c>
      <c r="T4413" s="247">
        <v>45342.358749999999</v>
      </c>
    </row>
    <row r="4414" spans="1:20" x14ac:dyDescent="0.35">
      <c r="A4414" t="s">
        <v>112</v>
      </c>
      <c r="B4414" t="s">
        <v>113</v>
      </c>
      <c r="C4414" t="s">
        <v>97</v>
      </c>
      <c r="D4414" s="29">
        <v>45390</v>
      </c>
      <c r="E4414">
        <v>0</v>
      </c>
      <c r="F4414">
        <v>0</v>
      </c>
      <c r="G4414">
        <v>0</v>
      </c>
      <c r="H4414">
        <v>0</v>
      </c>
      <c r="L4414">
        <v>74.433339000000004</v>
      </c>
      <c r="R4414">
        <v>114.701775</v>
      </c>
      <c r="S4414" t="s">
        <v>204</v>
      </c>
      <c r="T4414" s="247">
        <v>45342.358749999999</v>
      </c>
    </row>
    <row r="4415" spans="1:20" x14ac:dyDescent="0.35">
      <c r="A4415" t="s">
        <v>112</v>
      </c>
      <c r="B4415" t="s">
        <v>113</v>
      </c>
      <c r="C4415" t="s">
        <v>97</v>
      </c>
      <c r="D4415" s="29">
        <v>45391</v>
      </c>
      <c r="E4415">
        <v>0</v>
      </c>
      <c r="F4415">
        <v>0</v>
      </c>
      <c r="G4415">
        <v>0</v>
      </c>
      <c r="H4415">
        <v>0</v>
      </c>
      <c r="L4415">
        <v>74.433339000000004</v>
      </c>
      <c r="R4415">
        <v>114.701775</v>
      </c>
      <c r="S4415" t="s">
        <v>204</v>
      </c>
      <c r="T4415" s="247">
        <v>45342.358749999999</v>
      </c>
    </row>
    <row r="4416" spans="1:20" x14ac:dyDescent="0.35">
      <c r="A4416" t="s">
        <v>112</v>
      </c>
      <c r="B4416" t="s">
        <v>113</v>
      </c>
      <c r="C4416" t="s">
        <v>97</v>
      </c>
      <c r="D4416" s="29">
        <v>45392</v>
      </c>
      <c r="E4416">
        <v>0</v>
      </c>
      <c r="F4416">
        <v>0</v>
      </c>
      <c r="G4416">
        <v>0</v>
      </c>
      <c r="H4416">
        <v>0</v>
      </c>
      <c r="L4416">
        <v>74.433339000000004</v>
      </c>
      <c r="R4416">
        <v>114.701775</v>
      </c>
      <c r="S4416" t="s">
        <v>204</v>
      </c>
      <c r="T4416" s="247">
        <v>45342.358749999999</v>
      </c>
    </row>
    <row r="4417" spans="1:20" x14ac:dyDescent="0.35">
      <c r="A4417" t="s">
        <v>112</v>
      </c>
      <c r="B4417" t="s">
        <v>113</v>
      </c>
      <c r="C4417" t="s">
        <v>97</v>
      </c>
      <c r="D4417" s="29">
        <v>45393</v>
      </c>
      <c r="E4417">
        <v>0</v>
      </c>
      <c r="F4417">
        <v>0</v>
      </c>
      <c r="G4417">
        <v>0</v>
      </c>
      <c r="H4417">
        <v>0</v>
      </c>
      <c r="L4417">
        <v>74.433339000000004</v>
      </c>
      <c r="R4417">
        <v>114.701775</v>
      </c>
      <c r="S4417" t="s">
        <v>204</v>
      </c>
      <c r="T4417" s="247">
        <v>45342.358749999999</v>
      </c>
    </row>
    <row r="4418" spans="1:20" x14ac:dyDescent="0.35">
      <c r="A4418" t="s">
        <v>112</v>
      </c>
      <c r="B4418" t="s">
        <v>113</v>
      </c>
      <c r="C4418" t="s">
        <v>97</v>
      </c>
      <c r="D4418" s="29">
        <v>45394</v>
      </c>
      <c r="E4418">
        <v>0</v>
      </c>
      <c r="F4418">
        <v>0</v>
      </c>
      <c r="G4418">
        <v>0</v>
      </c>
      <c r="H4418">
        <v>0</v>
      </c>
      <c r="L4418">
        <v>74.433339000000004</v>
      </c>
      <c r="R4418">
        <v>114.701775</v>
      </c>
      <c r="S4418" t="s">
        <v>204</v>
      </c>
      <c r="T4418" s="247">
        <v>45342.358749999999</v>
      </c>
    </row>
    <row r="4419" spans="1:20" x14ac:dyDescent="0.35">
      <c r="A4419" t="s">
        <v>112</v>
      </c>
      <c r="B4419" t="s">
        <v>113</v>
      </c>
      <c r="C4419" t="s">
        <v>97</v>
      </c>
      <c r="D4419" s="29">
        <v>45395</v>
      </c>
      <c r="E4419">
        <v>0</v>
      </c>
      <c r="F4419">
        <v>0</v>
      </c>
      <c r="G4419">
        <v>0</v>
      </c>
      <c r="H4419">
        <v>0</v>
      </c>
      <c r="L4419">
        <v>74.433339000000004</v>
      </c>
      <c r="R4419">
        <v>114.701775</v>
      </c>
      <c r="S4419" t="s">
        <v>204</v>
      </c>
      <c r="T4419" s="247">
        <v>45342.358749999999</v>
      </c>
    </row>
    <row r="4420" spans="1:20" x14ac:dyDescent="0.35">
      <c r="A4420" t="s">
        <v>112</v>
      </c>
      <c r="B4420" t="s">
        <v>113</v>
      </c>
      <c r="C4420" t="s">
        <v>97</v>
      </c>
      <c r="D4420" s="29">
        <v>45396</v>
      </c>
      <c r="E4420">
        <v>0</v>
      </c>
      <c r="F4420">
        <v>0</v>
      </c>
      <c r="G4420">
        <v>0</v>
      </c>
      <c r="H4420">
        <v>0</v>
      </c>
      <c r="L4420">
        <v>74.433339000000004</v>
      </c>
      <c r="R4420">
        <v>114.701775</v>
      </c>
      <c r="S4420" t="s">
        <v>204</v>
      </c>
      <c r="T4420" s="247">
        <v>45342.358749999999</v>
      </c>
    </row>
    <row r="4421" spans="1:20" x14ac:dyDescent="0.35">
      <c r="A4421" t="s">
        <v>112</v>
      </c>
      <c r="B4421" t="s">
        <v>113</v>
      </c>
      <c r="C4421" t="s">
        <v>97</v>
      </c>
      <c r="D4421" s="29">
        <v>45397</v>
      </c>
      <c r="E4421">
        <v>0</v>
      </c>
      <c r="F4421">
        <v>0</v>
      </c>
      <c r="G4421">
        <v>0</v>
      </c>
      <c r="H4421">
        <v>0</v>
      </c>
      <c r="L4421">
        <v>74.433339000000004</v>
      </c>
      <c r="R4421">
        <v>114.701775</v>
      </c>
      <c r="S4421" t="s">
        <v>204</v>
      </c>
      <c r="T4421" s="247">
        <v>45342.358749999999</v>
      </c>
    </row>
    <row r="4422" spans="1:20" x14ac:dyDescent="0.35">
      <c r="A4422" t="s">
        <v>112</v>
      </c>
      <c r="B4422" t="s">
        <v>113</v>
      </c>
      <c r="C4422" t="s">
        <v>97</v>
      </c>
      <c r="D4422" s="29">
        <v>45398</v>
      </c>
      <c r="E4422">
        <v>0</v>
      </c>
      <c r="F4422">
        <v>0</v>
      </c>
      <c r="G4422">
        <v>0</v>
      </c>
      <c r="H4422">
        <v>0</v>
      </c>
      <c r="L4422">
        <v>74.433339000000004</v>
      </c>
      <c r="R4422">
        <v>114.701775</v>
      </c>
      <c r="S4422" t="s">
        <v>204</v>
      </c>
      <c r="T4422" s="247">
        <v>45342.358749999999</v>
      </c>
    </row>
    <row r="4423" spans="1:20" x14ac:dyDescent="0.35">
      <c r="A4423" t="s">
        <v>112</v>
      </c>
      <c r="B4423" t="s">
        <v>113</v>
      </c>
      <c r="C4423" t="s">
        <v>97</v>
      </c>
      <c r="D4423" s="29">
        <v>45399</v>
      </c>
      <c r="E4423">
        <v>0</v>
      </c>
      <c r="F4423">
        <v>0</v>
      </c>
      <c r="G4423">
        <v>0</v>
      </c>
      <c r="H4423">
        <v>0</v>
      </c>
      <c r="L4423">
        <v>74.433339000000004</v>
      </c>
      <c r="R4423">
        <v>114.701775</v>
      </c>
      <c r="S4423" t="s">
        <v>204</v>
      </c>
      <c r="T4423" s="247">
        <v>45342.358749999999</v>
      </c>
    </row>
    <row r="4424" spans="1:20" x14ac:dyDescent="0.35">
      <c r="A4424" t="s">
        <v>112</v>
      </c>
      <c r="B4424" t="s">
        <v>113</v>
      </c>
      <c r="C4424" t="s">
        <v>97</v>
      </c>
      <c r="D4424" s="29">
        <v>45400</v>
      </c>
      <c r="E4424">
        <v>0</v>
      </c>
      <c r="F4424">
        <v>0</v>
      </c>
      <c r="G4424">
        <v>0</v>
      </c>
      <c r="H4424">
        <v>0</v>
      </c>
      <c r="L4424">
        <v>74.433339000000004</v>
      </c>
      <c r="R4424">
        <v>114.701775</v>
      </c>
      <c r="S4424" t="s">
        <v>204</v>
      </c>
      <c r="T4424" s="247">
        <v>45342.358749999999</v>
      </c>
    </row>
    <row r="4425" spans="1:20" x14ac:dyDescent="0.35">
      <c r="A4425" t="s">
        <v>112</v>
      </c>
      <c r="B4425" t="s">
        <v>113</v>
      </c>
      <c r="C4425" t="s">
        <v>97</v>
      </c>
      <c r="D4425" s="29">
        <v>45401</v>
      </c>
      <c r="E4425">
        <v>0</v>
      </c>
      <c r="F4425">
        <v>0</v>
      </c>
      <c r="G4425">
        <v>0</v>
      </c>
      <c r="H4425">
        <v>0</v>
      </c>
      <c r="L4425">
        <v>74.433339000000004</v>
      </c>
      <c r="R4425">
        <v>114.701775</v>
      </c>
      <c r="S4425" t="s">
        <v>204</v>
      </c>
      <c r="T4425" s="247">
        <v>45342.358749999999</v>
      </c>
    </row>
    <row r="4426" spans="1:20" x14ac:dyDescent="0.35">
      <c r="A4426" t="s">
        <v>112</v>
      </c>
      <c r="B4426" t="s">
        <v>113</v>
      </c>
      <c r="C4426" t="s">
        <v>97</v>
      </c>
      <c r="D4426" s="29">
        <v>45402</v>
      </c>
      <c r="E4426">
        <v>0</v>
      </c>
      <c r="F4426">
        <v>0</v>
      </c>
      <c r="G4426">
        <v>0</v>
      </c>
      <c r="H4426">
        <v>0</v>
      </c>
      <c r="L4426">
        <v>74.433339000000004</v>
      </c>
      <c r="R4426">
        <v>114.701775</v>
      </c>
      <c r="S4426" t="s">
        <v>204</v>
      </c>
      <c r="T4426" s="247">
        <v>45342.358749999999</v>
      </c>
    </row>
    <row r="4427" spans="1:20" x14ac:dyDescent="0.35">
      <c r="A4427" t="s">
        <v>112</v>
      </c>
      <c r="B4427" t="s">
        <v>113</v>
      </c>
      <c r="C4427" t="s">
        <v>97</v>
      </c>
      <c r="D4427" s="29">
        <v>45403</v>
      </c>
      <c r="E4427">
        <v>0</v>
      </c>
      <c r="F4427">
        <v>0</v>
      </c>
      <c r="G4427">
        <v>0</v>
      </c>
      <c r="H4427">
        <v>0</v>
      </c>
      <c r="L4427">
        <v>74.433339000000004</v>
      </c>
      <c r="R4427">
        <v>114.701775</v>
      </c>
      <c r="S4427" t="s">
        <v>204</v>
      </c>
      <c r="T4427" s="247">
        <v>45342.358761574076</v>
      </c>
    </row>
    <row r="4428" spans="1:20" x14ac:dyDescent="0.35">
      <c r="A4428" t="s">
        <v>112</v>
      </c>
      <c r="B4428" t="s">
        <v>113</v>
      </c>
      <c r="C4428" t="s">
        <v>97</v>
      </c>
      <c r="D4428" s="29">
        <v>45404</v>
      </c>
      <c r="E4428">
        <v>0</v>
      </c>
      <c r="F4428">
        <v>0</v>
      </c>
      <c r="G4428">
        <v>0</v>
      </c>
      <c r="H4428">
        <v>0</v>
      </c>
      <c r="L4428">
        <v>74.433339000000004</v>
      </c>
      <c r="R4428">
        <v>114.701775</v>
      </c>
      <c r="S4428" t="s">
        <v>204</v>
      </c>
      <c r="T4428" s="247">
        <v>45342.358761574076</v>
      </c>
    </row>
    <row r="4429" spans="1:20" x14ac:dyDescent="0.35">
      <c r="A4429" t="s">
        <v>112</v>
      </c>
      <c r="B4429" t="s">
        <v>113</v>
      </c>
      <c r="C4429" t="s">
        <v>97</v>
      </c>
      <c r="D4429" s="29">
        <v>45405</v>
      </c>
      <c r="E4429">
        <v>0</v>
      </c>
      <c r="F4429">
        <v>0</v>
      </c>
      <c r="G4429">
        <v>0</v>
      </c>
      <c r="H4429">
        <v>0</v>
      </c>
      <c r="L4429">
        <v>74.433339000000004</v>
      </c>
      <c r="R4429">
        <v>114.701775</v>
      </c>
      <c r="S4429" t="s">
        <v>204</v>
      </c>
      <c r="T4429" s="247">
        <v>45342.358761574076</v>
      </c>
    </row>
    <row r="4430" spans="1:20" x14ac:dyDescent="0.35">
      <c r="A4430" t="s">
        <v>112</v>
      </c>
      <c r="B4430" t="s">
        <v>113</v>
      </c>
      <c r="C4430" t="s">
        <v>97</v>
      </c>
      <c r="D4430" s="29">
        <v>45406</v>
      </c>
      <c r="E4430">
        <v>0</v>
      </c>
      <c r="F4430">
        <v>0</v>
      </c>
      <c r="G4430">
        <v>0</v>
      </c>
      <c r="H4430">
        <v>0</v>
      </c>
      <c r="L4430">
        <v>74.433339000000004</v>
      </c>
      <c r="R4430">
        <v>114.701775</v>
      </c>
      <c r="S4430" t="s">
        <v>204</v>
      </c>
      <c r="T4430" s="247">
        <v>45342.358761574076</v>
      </c>
    </row>
    <row r="4431" spans="1:20" x14ac:dyDescent="0.35">
      <c r="A4431" t="s">
        <v>112</v>
      </c>
      <c r="B4431" t="s">
        <v>113</v>
      </c>
      <c r="C4431" t="s">
        <v>97</v>
      </c>
      <c r="D4431" s="29">
        <v>45407</v>
      </c>
      <c r="E4431">
        <v>0</v>
      </c>
      <c r="F4431">
        <v>0</v>
      </c>
      <c r="G4431">
        <v>0</v>
      </c>
      <c r="H4431">
        <v>0</v>
      </c>
      <c r="L4431">
        <v>74.433339000000004</v>
      </c>
      <c r="R4431">
        <v>114.701775</v>
      </c>
      <c r="S4431" t="s">
        <v>204</v>
      </c>
      <c r="T4431" s="247">
        <v>45342.358761574076</v>
      </c>
    </row>
    <row r="4432" spans="1:20" x14ac:dyDescent="0.35">
      <c r="A4432" t="s">
        <v>112</v>
      </c>
      <c r="B4432" t="s">
        <v>113</v>
      </c>
      <c r="C4432" t="s">
        <v>97</v>
      </c>
      <c r="D4432" s="29">
        <v>45408</v>
      </c>
      <c r="E4432">
        <v>0</v>
      </c>
      <c r="F4432">
        <v>0</v>
      </c>
      <c r="G4432">
        <v>0</v>
      </c>
      <c r="H4432">
        <v>0</v>
      </c>
      <c r="L4432">
        <v>74.433339000000004</v>
      </c>
      <c r="R4432">
        <v>114.701775</v>
      </c>
      <c r="S4432" t="s">
        <v>204</v>
      </c>
      <c r="T4432" s="247">
        <v>45342.358761574076</v>
      </c>
    </row>
    <row r="4433" spans="1:20" x14ac:dyDescent="0.35">
      <c r="A4433" t="s">
        <v>112</v>
      </c>
      <c r="B4433" t="s">
        <v>113</v>
      </c>
      <c r="C4433" t="s">
        <v>97</v>
      </c>
      <c r="D4433" s="29">
        <v>45409</v>
      </c>
      <c r="E4433">
        <v>0</v>
      </c>
      <c r="F4433">
        <v>0</v>
      </c>
      <c r="G4433">
        <v>0</v>
      </c>
      <c r="H4433">
        <v>0</v>
      </c>
      <c r="L4433">
        <v>74.433339000000004</v>
      </c>
      <c r="R4433">
        <v>114.701775</v>
      </c>
      <c r="S4433" t="s">
        <v>204</v>
      </c>
      <c r="T4433" s="247">
        <v>45342.358761574076</v>
      </c>
    </row>
    <row r="4434" spans="1:20" x14ac:dyDescent="0.35">
      <c r="A4434" t="s">
        <v>112</v>
      </c>
      <c r="B4434" t="s">
        <v>113</v>
      </c>
      <c r="C4434" t="s">
        <v>97</v>
      </c>
      <c r="D4434" s="29">
        <v>45410</v>
      </c>
      <c r="E4434">
        <v>0</v>
      </c>
      <c r="F4434">
        <v>0</v>
      </c>
      <c r="G4434">
        <v>0</v>
      </c>
      <c r="H4434">
        <v>0</v>
      </c>
      <c r="L4434">
        <v>74.433339000000004</v>
      </c>
      <c r="R4434">
        <v>114.701775</v>
      </c>
      <c r="S4434" t="s">
        <v>204</v>
      </c>
      <c r="T4434" s="247">
        <v>45342.358761574076</v>
      </c>
    </row>
    <row r="4435" spans="1:20" x14ac:dyDescent="0.35">
      <c r="A4435" t="s">
        <v>112</v>
      </c>
      <c r="B4435" t="s">
        <v>113</v>
      </c>
      <c r="C4435" t="s">
        <v>97</v>
      </c>
      <c r="D4435" s="29">
        <v>45411</v>
      </c>
      <c r="E4435">
        <v>0</v>
      </c>
      <c r="F4435">
        <v>0</v>
      </c>
      <c r="G4435">
        <v>0</v>
      </c>
      <c r="H4435">
        <v>0</v>
      </c>
      <c r="L4435">
        <v>74.433339000000004</v>
      </c>
      <c r="R4435">
        <v>114.701775</v>
      </c>
      <c r="S4435" t="s">
        <v>204</v>
      </c>
      <c r="T4435" s="247">
        <v>45342.358761574076</v>
      </c>
    </row>
    <row r="4436" spans="1:20" x14ac:dyDescent="0.35">
      <c r="A4436" t="s">
        <v>112</v>
      </c>
      <c r="B4436" t="s">
        <v>113</v>
      </c>
      <c r="C4436" t="s">
        <v>97</v>
      </c>
      <c r="D4436" s="29">
        <v>45412</v>
      </c>
      <c r="E4436">
        <v>0</v>
      </c>
      <c r="F4436">
        <v>0</v>
      </c>
      <c r="G4436">
        <v>0</v>
      </c>
      <c r="H4436">
        <v>0</v>
      </c>
      <c r="L4436">
        <v>74.433339000000004</v>
      </c>
      <c r="R4436">
        <v>114.701775</v>
      </c>
      <c r="S4436" t="s">
        <v>204</v>
      </c>
      <c r="T4436" s="247">
        <v>45342.358761574076</v>
      </c>
    </row>
    <row r="4437" spans="1:20" x14ac:dyDescent="0.35">
      <c r="A4437" t="s">
        <v>112</v>
      </c>
      <c r="B4437" t="s">
        <v>113</v>
      </c>
      <c r="C4437" t="s">
        <v>97</v>
      </c>
      <c r="D4437" s="29">
        <v>45413</v>
      </c>
      <c r="E4437">
        <v>0</v>
      </c>
      <c r="F4437">
        <v>0</v>
      </c>
      <c r="G4437">
        <v>0</v>
      </c>
      <c r="H4437">
        <v>0</v>
      </c>
      <c r="L4437">
        <v>74.433339000000004</v>
      </c>
      <c r="R4437">
        <v>114.701775</v>
      </c>
      <c r="S4437" t="s">
        <v>204</v>
      </c>
      <c r="T4437" s="247">
        <v>45342.358761574076</v>
      </c>
    </row>
    <row r="4438" spans="1:20" x14ac:dyDescent="0.35">
      <c r="A4438" t="s">
        <v>112</v>
      </c>
      <c r="B4438" t="s">
        <v>113</v>
      </c>
      <c r="C4438" t="s">
        <v>97</v>
      </c>
      <c r="D4438" s="29">
        <v>45414</v>
      </c>
      <c r="E4438">
        <v>0</v>
      </c>
      <c r="F4438">
        <v>0</v>
      </c>
      <c r="G4438">
        <v>0</v>
      </c>
      <c r="H4438">
        <v>0</v>
      </c>
      <c r="L4438">
        <v>74.433339000000004</v>
      </c>
      <c r="R4438">
        <v>114.701775</v>
      </c>
      <c r="S4438" t="s">
        <v>204</v>
      </c>
      <c r="T4438" s="247">
        <v>45342.358761574076</v>
      </c>
    </row>
    <row r="4439" spans="1:20" x14ac:dyDescent="0.35">
      <c r="A4439" t="s">
        <v>112</v>
      </c>
      <c r="B4439" t="s">
        <v>113</v>
      </c>
      <c r="C4439" t="s">
        <v>97</v>
      </c>
      <c r="D4439" s="29">
        <v>45415</v>
      </c>
      <c r="E4439">
        <v>0</v>
      </c>
      <c r="F4439">
        <v>0</v>
      </c>
      <c r="G4439">
        <v>0</v>
      </c>
      <c r="H4439">
        <v>0</v>
      </c>
      <c r="L4439">
        <v>74.433339000000004</v>
      </c>
      <c r="R4439">
        <v>114.701775</v>
      </c>
      <c r="S4439" t="s">
        <v>204</v>
      </c>
      <c r="T4439" s="247">
        <v>45342.358761574076</v>
      </c>
    </row>
    <row r="4440" spans="1:20" x14ac:dyDescent="0.35">
      <c r="A4440" t="s">
        <v>112</v>
      </c>
      <c r="B4440" t="s">
        <v>113</v>
      </c>
      <c r="C4440" t="s">
        <v>97</v>
      </c>
      <c r="D4440" s="29">
        <v>45416</v>
      </c>
      <c r="E4440">
        <v>0</v>
      </c>
      <c r="F4440">
        <v>0</v>
      </c>
      <c r="G4440">
        <v>0</v>
      </c>
      <c r="H4440">
        <v>0</v>
      </c>
      <c r="L4440">
        <v>74.433339000000004</v>
      </c>
      <c r="R4440">
        <v>114.701775</v>
      </c>
      <c r="S4440" t="s">
        <v>204</v>
      </c>
      <c r="T4440" s="247">
        <v>45342.358761574076</v>
      </c>
    </row>
    <row r="4441" spans="1:20" x14ac:dyDescent="0.35">
      <c r="A4441" t="s">
        <v>112</v>
      </c>
      <c r="B4441" t="s">
        <v>113</v>
      </c>
      <c r="C4441" t="s">
        <v>97</v>
      </c>
      <c r="D4441" s="29">
        <v>45417</v>
      </c>
      <c r="E4441">
        <v>0</v>
      </c>
      <c r="F4441">
        <v>0</v>
      </c>
      <c r="G4441">
        <v>0</v>
      </c>
      <c r="H4441">
        <v>0</v>
      </c>
      <c r="L4441">
        <v>74.433339000000004</v>
      </c>
      <c r="R4441">
        <v>114.701775</v>
      </c>
      <c r="S4441" t="s">
        <v>204</v>
      </c>
      <c r="T4441" s="247">
        <v>45342.358761574076</v>
      </c>
    </row>
    <row r="4442" spans="1:20" x14ac:dyDescent="0.35">
      <c r="A4442" t="s">
        <v>112</v>
      </c>
      <c r="B4442" t="s">
        <v>113</v>
      </c>
      <c r="C4442" t="s">
        <v>97</v>
      </c>
      <c r="D4442" s="29">
        <v>45418</v>
      </c>
      <c r="E4442">
        <v>0</v>
      </c>
      <c r="F4442">
        <v>0</v>
      </c>
      <c r="G4442">
        <v>0</v>
      </c>
      <c r="H4442">
        <v>0</v>
      </c>
      <c r="L4442">
        <v>74.433339000000004</v>
      </c>
      <c r="R4442">
        <v>114.701775</v>
      </c>
      <c r="S4442" t="s">
        <v>204</v>
      </c>
      <c r="T4442" s="247">
        <v>45342.358761574076</v>
      </c>
    </row>
    <row r="4443" spans="1:20" x14ac:dyDescent="0.35">
      <c r="A4443" t="s">
        <v>112</v>
      </c>
      <c r="B4443" t="s">
        <v>113</v>
      </c>
      <c r="C4443" t="s">
        <v>97</v>
      </c>
      <c r="D4443" s="29">
        <v>45419</v>
      </c>
      <c r="E4443">
        <v>0</v>
      </c>
      <c r="F4443">
        <v>0</v>
      </c>
      <c r="G4443">
        <v>0</v>
      </c>
      <c r="H4443">
        <v>0</v>
      </c>
      <c r="L4443">
        <v>74.433339000000004</v>
      </c>
      <c r="R4443">
        <v>114.701775</v>
      </c>
      <c r="S4443" t="s">
        <v>204</v>
      </c>
      <c r="T4443" s="247">
        <v>45342.358761574076</v>
      </c>
    </row>
    <row r="4444" spans="1:20" x14ac:dyDescent="0.35">
      <c r="A4444" t="s">
        <v>112</v>
      </c>
      <c r="B4444" t="s">
        <v>113</v>
      </c>
      <c r="C4444" t="s">
        <v>97</v>
      </c>
      <c r="D4444" s="29">
        <v>45420</v>
      </c>
      <c r="E4444">
        <v>0</v>
      </c>
      <c r="F4444">
        <v>0</v>
      </c>
      <c r="G4444">
        <v>0</v>
      </c>
      <c r="H4444">
        <v>0</v>
      </c>
      <c r="L4444">
        <v>74.433339000000004</v>
      </c>
      <c r="R4444">
        <v>114.701775</v>
      </c>
      <c r="S4444" t="s">
        <v>204</v>
      </c>
      <c r="T4444" s="247">
        <v>45342.358761574076</v>
      </c>
    </row>
    <row r="4445" spans="1:20" x14ac:dyDescent="0.35">
      <c r="A4445" t="s">
        <v>112</v>
      </c>
      <c r="B4445" t="s">
        <v>113</v>
      </c>
      <c r="C4445" t="s">
        <v>97</v>
      </c>
      <c r="D4445" s="29">
        <v>45421</v>
      </c>
      <c r="E4445">
        <v>0</v>
      </c>
      <c r="F4445">
        <v>0</v>
      </c>
      <c r="G4445">
        <v>0</v>
      </c>
      <c r="H4445">
        <v>0</v>
      </c>
      <c r="L4445">
        <v>74.433339000000004</v>
      </c>
      <c r="R4445">
        <v>114.701775</v>
      </c>
      <c r="S4445" t="s">
        <v>204</v>
      </c>
      <c r="T4445" s="247">
        <v>45342.358761574076</v>
      </c>
    </row>
    <row r="4446" spans="1:20" x14ac:dyDescent="0.35">
      <c r="A4446" t="s">
        <v>112</v>
      </c>
      <c r="B4446" t="s">
        <v>113</v>
      </c>
      <c r="C4446" t="s">
        <v>97</v>
      </c>
      <c r="D4446" s="29">
        <v>45422</v>
      </c>
      <c r="E4446">
        <v>0</v>
      </c>
      <c r="F4446">
        <v>0</v>
      </c>
      <c r="G4446">
        <v>0</v>
      </c>
      <c r="H4446">
        <v>0</v>
      </c>
      <c r="L4446">
        <v>74.433339000000004</v>
      </c>
      <c r="R4446">
        <v>114.701775</v>
      </c>
      <c r="S4446" t="s">
        <v>204</v>
      </c>
      <c r="T4446" s="247">
        <v>45342.358761574076</v>
      </c>
    </row>
    <row r="4447" spans="1:20" x14ac:dyDescent="0.35">
      <c r="A4447" t="s">
        <v>112</v>
      </c>
      <c r="B4447" t="s">
        <v>113</v>
      </c>
      <c r="C4447" t="s">
        <v>97</v>
      </c>
      <c r="D4447" s="29">
        <v>45423</v>
      </c>
      <c r="E4447">
        <v>0</v>
      </c>
      <c r="F4447">
        <v>0</v>
      </c>
      <c r="G4447">
        <v>0</v>
      </c>
      <c r="H4447">
        <v>0</v>
      </c>
      <c r="L4447">
        <v>74.433339000000004</v>
      </c>
      <c r="R4447">
        <v>114.701775</v>
      </c>
      <c r="S4447" t="s">
        <v>204</v>
      </c>
      <c r="T4447" s="247">
        <v>45342.358773148146</v>
      </c>
    </row>
    <row r="4448" spans="1:20" x14ac:dyDescent="0.35">
      <c r="A4448" t="s">
        <v>112</v>
      </c>
      <c r="B4448" t="s">
        <v>113</v>
      </c>
      <c r="C4448" t="s">
        <v>97</v>
      </c>
      <c r="D4448" s="29">
        <v>45424</v>
      </c>
      <c r="E4448">
        <v>0</v>
      </c>
      <c r="F4448">
        <v>0</v>
      </c>
      <c r="G4448">
        <v>0</v>
      </c>
      <c r="H4448">
        <v>0</v>
      </c>
      <c r="L4448">
        <v>74.433339000000004</v>
      </c>
      <c r="R4448">
        <v>114.701775</v>
      </c>
      <c r="S4448" t="s">
        <v>204</v>
      </c>
      <c r="T4448" s="247">
        <v>45342.358761574076</v>
      </c>
    </row>
    <row r="4449" spans="1:20" x14ac:dyDescent="0.35">
      <c r="A4449" t="s">
        <v>112</v>
      </c>
      <c r="B4449" t="s">
        <v>113</v>
      </c>
      <c r="C4449" t="s">
        <v>97</v>
      </c>
      <c r="D4449" s="29">
        <v>45425</v>
      </c>
      <c r="E4449">
        <v>0</v>
      </c>
      <c r="F4449">
        <v>0</v>
      </c>
      <c r="G4449">
        <v>0</v>
      </c>
      <c r="H4449">
        <v>0</v>
      </c>
      <c r="L4449">
        <v>74.433339000000004</v>
      </c>
      <c r="R4449">
        <v>114.701775</v>
      </c>
      <c r="S4449" t="s">
        <v>204</v>
      </c>
      <c r="T4449" s="247">
        <v>45342.358773148146</v>
      </c>
    </row>
    <row r="4450" spans="1:20" x14ac:dyDescent="0.35">
      <c r="A4450" t="s">
        <v>112</v>
      </c>
      <c r="B4450" t="s">
        <v>113</v>
      </c>
      <c r="C4450" t="s">
        <v>97</v>
      </c>
      <c r="D4450" s="29">
        <v>45426</v>
      </c>
      <c r="E4450">
        <v>0</v>
      </c>
      <c r="F4450">
        <v>0</v>
      </c>
      <c r="G4450">
        <v>0</v>
      </c>
      <c r="H4450">
        <v>0</v>
      </c>
      <c r="L4450">
        <v>74.433339000000004</v>
      </c>
      <c r="R4450">
        <v>114.701775</v>
      </c>
      <c r="S4450" t="s">
        <v>204</v>
      </c>
      <c r="T4450" s="247">
        <v>45342.358773148146</v>
      </c>
    </row>
    <row r="4451" spans="1:20" x14ac:dyDescent="0.35">
      <c r="A4451" t="s">
        <v>112</v>
      </c>
      <c r="B4451" t="s">
        <v>113</v>
      </c>
      <c r="C4451" t="s">
        <v>97</v>
      </c>
      <c r="D4451" s="29">
        <v>45427</v>
      </c>
      <c r="E4451">
        <v>0</v>
      </c>
      <c r="F4451">
        <v>0</v>
      </c>
      <c r="G4451">
        <v>0</v>
      </c>
      <c r="H4451">
        <v>0</v>
      </c>
      <c r="L4451">
        <v>74.433339000000004</v>
      </c>
      <c r="R4451">
        <v>114.701775</v>
      </c>
      <c r="S4451" t="s">
        <v>204</v>
      </c>
      <c r="T4451" s="247">
        <v>45342.358773148146</v>
      </c>
    </row>
    <row r="4452" spans="1:20" x14ac:dyDescent="0.35">
      <c r="A4452" t="s">
        <v>112</v>
      </c>
      <c r="B4452" t="s">
        <v>113</v>
      </c>
      <c r="C4452" t="s">
        <v>97</v>
      </c>
      <c r="D4452" s="29">
        <v>45428</v>
      </c>
      <c r="E4452">
        <v>0</v>
      </c>
      <c r="F4452">
        <v>0</v>
      </c>
      <c r="G4452">
        <v>0</v>
      </c>
      <c r="H4452">
        <v>0</v>
      </c>
      <c r="L4452">
        <v>74.433339000000004</v>
      </c>
      <c r="R4452">
        <v>114.701775</v>
      </c>
      <c r="S4452" t="s">
        <v>204</v>
      </c>
      <c r="T4452" s="247">
        <v>45342.358773148146</v>
      </c>
    </row>
    <row r="4453" spans="1:20" x14ac:dyDescent="0.35">
      <c r="A4453" t="s">
        <v>112</v>
      </c>
      <c r="B4453" t="s">
        <v>113</v>
      </c>
      <c r="C4453" t="s">
        <v>97</v>
      </c>
      <c r="D4453" s="29">
        <v>45429</v>
      </c>
      <c r="E4453">
        <v>0</v>
      </c>
      <c r="F4453">
        <v>0</v>
      </c>
      <c r="G4453">
        <v>0</v>
      </c>
      <c r="H4453">
        <v>0</v>
      </c>
      <c r="L4453">
        <v>74.433339000000004</v>
      </c>
      <c r="R4453">
        <v>114.701775</v>
      </c>
      <c r="S4453" t="s">
        <v>204</v>
      </c>
      <c r="T4453" s="247">
        <v>45342.358773148146</v>
      </c>
    </row>
    <row r="4454" spans="1:20" x14ac:dyDescent="0.35">
      <c r="A4454" t="s">
        <v>112</v>
      </c>
      <c r="B4454" t="s">
        <v>113</v>
      </c>
      <c r="C4454" t="s">
        <v>97</v>
      </c>
      <c r="D4454" s="29">
        <v>45430</v>
      </c>
      <c r="E4454">
        <v>0</v>
      </c>
      <c r="F4454">
        <v>0</v>
      </c>
      <c r="G4454">
        <v>0</v>
      </c>
      <c r="H4454">
        <v>0</v>
      </c>
      <c r="L4454">
        <v>74.433339000000004</v>
      </c>
      <c r="R4454">
        <v>114.701775</v>
      </c>
      <c r="S4454" t="s">
        <v>204</v>
      </c>
      <c r="T4454" s="247">
        <v>45342.358773148146</v>
      </c>
    </row>
    <row r="4455" spans="1:20" x14ac:dyDescent="0.35">
      <c r="A4455" t="s">
        <v>112</v>
      </c>
      <c r="B4455" t="s">
        <v>113</v>
      </c>
      <c r="C4455" t="s">
        <v>97</v>
      </c>
      <c r="D4455" s="29">
        <v>45431</v>
      </c>
      <c r="E4455">
        <v>0</v>
      </c>
      <c r="F4455">
        <v>0</v>
      </c>
      <c r="G4455">
        <v>0</v>
      </c>
      <c r="H4455">
        <v>0</v>
      </c>
      <c r="L4455">
        <v>74.433339000000004</v>
      </c>
      <c r="R4455">
        <v>114.701775</v>
      </c>
      <c r="S4455" t="s">
        <v>204</v>
      </c>
      <c r="T4455" s="247">
        <v>45342.358773148146</v>
      </c>
    </row>
    <row r="4456" spans="1:20" x14ac:dyDescent="0.35">
      <c r="A4456" t="s">
        <v>112</v>
      </c>
      <c r="B4456" t="s">
        <v>113</v>
      </c>
      <c r="C4456" t="s">
        <v>97</v>
      </c>
      <c r="D4456" s="29">
        <v>45432</v>
      </c>
      <c r="E4456">
        <v>0</v>
      </c>
      <c r="F4456">
        <v>0</v>
      </c>
      <c r="G4456">
        <v>0</v>
      </c>
      <c r="H4456">
        <v>0</v>
      </c>
      <c r="L4456">
        <v>74.433339000000004</v>
      </c>
      <c r="R4456">
        <v>114.701775</v>
      </c>
      <c r="S4456" t="s">
        <v>204</v>
      </c>
      <c r="T4456" s="247">
        <v>45342.358773148146</v>
      </c>
    </row>
    <row r="4457" spans="1:20" x14ac:dyDescent="0.35">
      <c r="A4457" t="s">
        <v>112</v>
      </c>
      <c r="B4457" t="s">
        <v>113</v>
      </c>
      <c r="C4457" t="s">
        <v>97</v>
      </c>
      <c r="D4457" s="29">
        <v>45433</v>
      </c>
      <c r="E4457">
        <v>0.2611</v>
      </c>
      <c r="F4457">
        <v>0</v>
      </c>
      <c r="G4457">
        <v>0.52049999999999996</v>
      </c>
      <c r="H4457">
        <v>0.34610000000000002</v>
      </c>
      <c r="J4457">
        <v>55</v>
      </c>
      <c r="K4457">
        <v>75</v>
      </c>
      <c r="L4457">
        <v>74.433339000000004</v>
      </c>
      <c r="R4457">
        <v>114.701775</v>
      </c>
      <c r="S4457" t="s">
        <v>204</v>
      </c>
      <c r="T4457" s="247">
        <v>45342.358773148146</v>
      </c>
    </row>
    <row r="4458" spans="1:20" x14ac:dyDescent="0.35">
      <c r="A4458" t="s">
        <v>112</v>
      </c>
      <c r="B4458" t="s">
        <v>113</v>
      </c>
      <c r="C4458" t="s">
        <v>97</v>
      </c>
      <c r="D4458" s="29">
        <v>45434</v>
      </c>
      <c r="E4458">
        <v>0.2611</v>
      </c>
      <c r="F4458">
        <v>0</v>
      </c>
      <c r="G4458">
        <v>0.52049999999999996</v>
      </c>
      <c r="H4458">
        <v>0.34610000000000002</v>
      </c>
      <c r="J4458">
        <v>55</v>
      </c>
      <c r="K4458">
        <v>75</v>
      </c>
      <c r="L4458">
        <v>74.433339000000004</v>
      </c>
      <c r="R4458">
        <v>114.701775</v>
      </c>
      <c r="S4458" t="s">
        <v>204</v>
      </c>
      <c r="T4458" s="247">
        <v>45342.358773148146</v>
      </c>
    </row>
    <row r="4459" spans="1:20" x14ac:dyDescent="0.35">
      <c r="A4459" t="s">
        <v>112</v>
      </c>
      <c r="B4459" t="s">
        <v>113</v>
      </c>
      <c r="C4459" t="s">
        <v>97</v>
      </c>
      <c r="D4459" s="29">
        <v>45435</v>
      </c>
      <c r="E4459">
        <v>0.2611</v>
      </c>
      <c r="F4459">
        <v>0</v>
      </c>
      <c r="G4459">
        <v>0.52049999999999996</v>
      </c>
      <c r="H4459">
        <v>0.34610000000000002</v>
      </c>
      <c r="J4459">
        <v>55</v>
      </c>
      <c r="K4459">
        <v>75</v>
      </c>
      <c r="L4459">
        <v>74.433339000000004</v>
      </c>
      <c r="R4459">
        <v>114.701775</v>
      </c>
      <c r="S4459" t="s">
        <v>204</v>
      </c>
      <c r="T4459" s="247">
        <v>45342.358773148146</v>
      </c>
    </row>
    <row r="4460" spans="1:20" x14ac:dyDescent="0.35">
      <c r="A4460" t="s">
        <v>112</v>
      </c>
      <c r="B4460" t="s">
        <v>113</v>
      </c>
      <c r="C4460" t="s">
        <v>97</v>
      </c>
      <c r="D4460" s="29">
        <v>45436</v>
      </c>
      <c r="E4460">
        <v>0.2611</v>
      </c>
      <c r="F4460">
        <v>0</v>
      </c>
      <c r="G4460">
        <v>0.52049999999999996</v>
      </c>
      <c r="H4460">
        <v>0.34610000000000002</v>
      </c>
      <c r="J4460">
        <v>55</v>
      </c>
      <c r="K4460">
        <v>75</v>
      </c>
      <c r="L4460">
        <v>74.433339000000004</v>
      </c>
      <c r="R4460">
        <v>114.701775</v>
      </c>
      <c r="S4460" t="s">
        <v>204</v>
      </c>
      <c r="T4460" s="247">
        <v>45342.358773148146</v>
      </c>
    </row>
    <row r="4461" spans="1:20" x14ac:dyDescent="0.35">
      <c r="A4461" t="s">
        <v>112</v>
      </c>
      <c r="B4461" t="s">
        <v>113</v>
      </c>
      <c r="C4461" t="s">
        <v>97</v>
      </c>
      <c r="D4461" s="29">
        <v>45437</v>
      </c>
      <c r="E4461">
        <v>0.2611</v>
      </c>
      <c r="F4461">
        <v>0</v>
      </c>
      <c r="G4461">
        <v>0.52049999999999996</v>
      </c>
      <c r="H4461">
        <v>0.34610000000000002</v>
      </c>
      <c r="J4461">
        <v>55</v>
      </c>
      <c r="K4461">
        <v>75</v>
      </c>
      <c r="L4461">
        <v>74.433339000000004</v>
      </c>
      <c r="R4461">
        <v>114.701775</v>
      </c>
      <c r="S4461" t="s">
        <v>204</v>
      </c>
      <c r="T4461" s="247">
        <v>45342.358773148146</v>
      </c>
    </row>
    <row r="4462" spans="1:20" x14ac:dyDescent="0.35">
      <c r="A4462" t="s">
        <v>112</v>
      </c>
      <c r="B4462" t="s">
        <v>113</v>
      </c>
      <c r="C4462" t="s">
        <v>97</v>
      </c>
      <c r="D4462" s="29">
        <v>45438</v>
      </c>
      <c r="E4462">
        <v>0.2611</v>
      </c>
      <c r="F4462">
        <v>0</v>
      </c>
      <c r="G4462">
        <v>0.52049999999999996</v>
      </c>
      <c r="H4462">
        <v>0.34610000000000002</v>
      </c>
      <c r="J4462">
        <v>55</v>
      </c>
      <c r="K4462">
        <v>75</v>
      </c>
      <c r="L4462">
        <v>74.433339000000004</v>
      </c>
      <c r="R4462">
        <v>114.701775</v>
      </c>
      <c r="S4462" t="s">
        <v>204</v>
      </c>
      <c r="T4462" s="247">
        <v>45342.358773148146</v>
      </c>
    </row>
    <row r="4463" spans="1:20" x14ac:dyDescent="0.35">
      <c r="A4463" t="s">
        <v>112</v>
      </c>
      <c r="B4463" t="s">
        <v>113</v>
      </c>
      <c r="C4463" t="s">
        <v>97</v>
      </c>
      <c r="D4463" s="29">
        <v>45439</v>
      </c>
      <c r="E4463">
        <v>0.2611</v>
      </c>
      <c r="F4463">
        <v>0</v>
      </c>
      <c r="G4463">
        <v>0.52049999999999996</v>
      </c>
      <c r="H4463">
        <v>0.34610000000000002</v>
      </c>
      <c r="J4463">
        <v>55</v>
      </c>
      <c r="K4463">
        <v>75</v>
      </c>
      <c r="L4463">
        <v>74.433339000000004</v>
      </c>
      <c r="R4463">
        <v>114.701775</v>
      </c>
      <c r="S4463" t="s">
        <v>204</v>
      </c>
      <c r="T4463" s="247">
        <v>45342.358773148146</v>
      </c>
    </row>
    <row r="4464" spans="1:20" x14ac:dyDescent="0.35">
      <c r="A4464" t="s">
        <v>112</v>
      </c>
      <c r="B4464" t="s">
        <v>113</v>
      </c>
      <c r="C4464" t="s">
        <v>97</v>
      </c>
      <c r="D4464" s="29">
        <v>45440</v>
      </c>
      <c r="E4464">
        <v>0.2611</v>
      </c>
      <c r="F4464">
        <v>0</v>
      </c>
      <c r="G4464">
        <v>0.52049999999999996</v>
      </c>
      <c r="H4464">
        <v>0.34610000000000002</v>
      </c>
      <c r="J4464">
        <v>55</v>
      </c>
      <c r="K4464">
        <v>75</v>
      </c>
      <c r="L4464">
        <v>74.433339000000004</v>
      </c>
      <c r="R4464">
        <v>114.701775</v>
      </c>
      <c r="S4464" t="s">
        <v>204</v>
      </c>
      <c r="T4464" s="247">
        <v>45342.358773148146</v>
      </c>
    </row>
    <row r="4465" spans="1:20" x14ac:dyDescent="0.35">
      <c r="A4465" t="s">
        <v>112</v>
      </c>
      <c r="B4465" t="s">
        <v>113</v>
      </c>
      <c r="C4465" t="s">
        <v>97</v>
      </c>
      <c r="D4465" s="29">
        <v>45441</v>
      </c>
      <c r="E4465">
        <v>0.2611</v>
      </c>
      <c r="F4465">
        <v>0</v>
      </c>
      <c r="G4465">
        <v>0.52049999999999996</v>
      </c>
      <c r="H4465">
        <v>0.34610000000000002</v>
      </c>
      <c r="J4465">
        <v>55</v>
      </c>
      <c r="K4465">
        <v>75</v>
      </c>
      <c r="L4465">
        <v>74.433339000000004</v>
      </c>
      <c r="R4465">
        <v>114.701775</v>
      </c>
      <c r="S4465" t="s">
        <v>204</v>
      </c>
      <c r="T4465" s="247">
        <v>45342.358784722222</v>
      </c>
    </row>
    <row r="4466" spans="1:20" x14ac:dyDescent="0.35">
      <c r="A4466" t="s">
        <v>112</v>
      </c>
      <c r="B4466" t="s">
        <v>113</v>
      </c>
      <c r="C4466" t="s">
        <v>97</v>
      </c>
      <c r="D4466" s="29">
        <v>45442</v>
      </c>
      <c r="E4466">
        <v>0.2611</v>
      </c>
      <c r="F4466">
        <v>0</v>
      </c>
      <c r="G4466">
        <v>0.52049999999999996</v>
      </c>
      <c r="H4466">
        <v>0.34610000000000002</v>
      </c>
      <c r="J4466">
        <v>55</v>
      </c>
      <c r="K4466">
        <v>75</v>
      </c>
      <c r="L4466">
        <v>74.433339000000004</v>
      </c>
      <c r="R4466">
        <v>114.701775</v>
      </c>
      <c r="S4466" t="s">
        <v>204</v>
      </c>
      <c r="T4466" s="247">
        <v>45342.358773148146</v>
      </c>
    </row>
    <row r="4467" spans="1:20" x14ac:dyDescent="0.35">
      <c r="A4467" t="s">
        <v>112</v>
      </c>
      <c r="B4467" t="s">
        <v>113</v>
      </c>
      <c r="C4467" t="s">
        <v>97</v>
      </c>
      <c r="D4467" s="29">
        <v>45443</v>
      </c>
      <c r="E4467">
        <v>0.2611</v>
      </c>
      <c r="F4467">
        <v>0</v>
      </c>
      <c r="G4467">
        <v>0.52049999999999996</v>
      </c>
      <c r="H4467">
        <v>0.34610000000000002</v>
      </c>
      <c r="J4467">
        <v>55</v>
      </c>
      <c r="K4467">
        <v>75</v>
      </c>
      <c r="L4467">
        <v>74.433339000000004</v>
      </c>
      <c r="R4467">
        <v>114.701775</v>
      </c>
      <c r="S4467" t="s">
        <v>204</v>
      </c>
      <c r="T4467" s="247">
        <v>45342.358773148146</v>
      </c>
    </row>
    <row r="4468" spans="1:20" x14ac:dyDescent="0.35">
      <c r="A4468" t="s">
        <v>112</v>
      </c>
      <c r="B4468" t="s">
        <v>113</v>
      </c>
      <c r="C4468" t="s">
        <v>97</v>
      </c>
      <c r="D4468" s="29">
        <v>45444</v>
      </c>
      <c r="E4468">
        <v>5.96E-2</v>
      </c>
      <c r="F4468">
        <v>0</v>
      </c>
      <c r="G4468">
        <v>0.38969999999999999</v>
      </c>
      <c r="H4468">
        <v>0.30249999999999999</v>
      </c>
      <c r="J4468">
        <v>70</v>
      </c>
      <c r="K4468">
        <v>80</v>
      </c>
      <c r="L4468">
        <v>74.433339000000004</v>
      </c>
      <c r="R4468">
        <v>114.701775</v>
      </c>
      <c r="S4468" t="s">
        <v>204</v>
      </c>
      <c r="T4468" s="247">
        <v>45342.358784722222</v>
      </c>
    </row>
    <row r="4469" spans="1:20" x14ac:dyDescent="0.35">
      <c r="A4469" t="s">
        <v>112</v>
      </c>
      <c r="B4469" t="s">
        <v>113</v>
      </c>
      <c r="C4469" t="s">
        <v>97</v>
      </c>
      <c r="D4469" s="29">
        <v>45445</v>
      </c>
      <c r="E4469">
        <v>5.96E-2</v>
      </c>
      <c r="F4469">
        <v>0</v>
      </c>
      <c r="G4469">
        <v>0.38969999999999999</v>
      </c>
      <c r="H4469">
        <v>0.30249999999999999</v>
      </c>
      <c r="J4469">
        <v>70</v>
      </c>
      <c r="K4469">
        <v>80</v>
      </c>
      <c r="L4469">
        <v>74.433339000000004</v>
      </c>
      <c r="R4469">
        <v>114.701775</v>
      </c>
      <c r="S4469" t="s">
        <v>204</v>
      </c>
      <c r="T4469" s="247">
        <v>45342.358773148146</v>
      </c>
    </row>
    <row r="4470" spans="1:20" x14ac:dyDescent="0.35">
      <c r="A4470" t="s">
        <v>112</v>
      </c>
      <c r="B4470" t="s">
        <v>113</v>
      </c>
      <c r="C4470" t="s">
        <v>97</v>
      </c>
      <c r="D4470" s="29">
        <v>45446</v>
      </c>
      <c r="E4470">
        <v>5.96E-2</v>
      </c>
      <c r="F4470">
        <v>0</v>
      </c>
      <c r="G4470">
        <v>0.38969999999999999</v>
      </c>
      <c r="H4470">
        <v>0.30249999999999999</v>
      </c>
      <c r="J4470">
        <v>70</v>
      </c>
      <c r="K4470">
        <v>80</v>
      </c>
      <c r="L4470">
        <v>74.433339000000004</v>
      </c>
      <c r="R4470">
        <v>114.701775</v>
      </c>
      <c r="S4470" t="s">
        <v>204</v>
      </c>
      <c r="T4470" s="247">
        <v>45342.358773148146</v>
      </c>
    </row>
    <row r="4471" spans="1:20" x14ac:dyDescent="0.35">
      <c r="A4471" t="s">
        <v>112</v>
      </c>
      <c r="B4471" t="s">
        <v>113</v>
      </c>
      <c r="C4471" t="s">
        <v>97</v>
      </c>
      <c r="D4471" s="29">
        <v>45447</v>
      </c>
      <c r="E4471">
        <v>5.96E-2</v>
      </c>
      <c r="F4471">
        <v>0</v>
      </c>
      <c r="G4471">
        <v>0.38969999999999999</v>
      </c>
      <c r="H4471">
        <v>0.30249999999999999</v>
      </c>
      <c r="J4471">
        <v>70</v>
      </c>
      <c r="K4471">
        <v>80</v>
      </c>
      <c r="L4471">
        <v>74.433339000000004</v>
      </c>
      <c r="R4471">
        <v>114.701775</v>
      </c>
      <c r="S4471" t="s">
        <v>204</v>
      </c>
      <c r="T4471" s="247">
        <v>45342.358773148146</v>
      </c>
    </row>
    <row r="4472" spans="1:20" x14ac:dyDescent="0.35">
      <c r="A4472" t="s">
        <v>112</v>
      </c>
      <c r="B4472" t="s">
        <v>113</v>
      </c>
      <c r="C4472" t="s">
        <v>97</v>
      </c>
      <c r="D4472" s="29">
        <v>45448</v>
      </c>
      <c r="E4472">
        <v>5.96E-2</v>
      </c>
      <c r="F4472">
        <v>0</v>
      </c>
      <c r="G4472">
        <v>0.38969999999999999</v>
      </c>
      <c r="H4472">
        <v>0.30249999999999999</v>
      </c>
      <c r="J4472">
        <v>70</v>
      </c>
      <c r="K4472">
        <v>80</v>
      </c>
      <c r="L4472">
        <v>74.433339000000004</v>
      </c>
      <c r="R4472">
        <v>114.701775</v>
      </c>
      <c r="S4472" t="s">
        <v>204</v>
      </c>
      <c r="T4472" s="247">
        <v>45342.358773148146</v>
      </c>
    </row>
    <row r="4473" spans="1:20" x14ac:dyDescent="0.35">
      <c r="A4473" t="s">
        <v>112</v>
      </c>
      <c r="B4473" t="s">
        <v>113</v>
      </c>
      <c r="C4473" t="s">
        <v>97</v>
      </c>
      <c r="D4473" s="29">
        <v>45449</v>
      </c>
      <c r="E4473">
        <v>5.96E-2</v>
      </c>
      <c r="F4473">
        <v>0</v>
      </c>
      <c r="G4473">
        <v>0.38969999999999999</v>
      </c>
      <c r="H4473">
        <v>0.30249999999999999</v>
      </c>
      <c r="J4473">
        <v>70</v>
      </c>
      <c r="K4473">
        <v>80</v>
      </c>
      <c r="L4473">
        <v>74.433339000000004</v>
      </c>
      <c r="R4473">
        <v>114.701775</v>
      </c>
      <c r="S4473" t="s">
        <v>204</v>
      </c>
      <c r="T4473" s="247">
        <v>45342.358773148146</v>
      </c>
    </row>
    <row r="4474" spans="1:20" x14ac:dyDescent="0.35">
      <c r="A4474" t="s">
        <v>112</v>
      </c>
      <c r="B4474" t="s">
        <v>113</v>
      </c>
      <c r="C4474" t="s">
        <v>97</v>
      </c>
      <c r="D4474" s="29">
        <v>45450</v>
      </c>
      <c r="E4474">
        <v>5.96E-2</v>
      </c>
      <c r="F4474">
        <v>0</v>
      </c>
      <c r="G4474">
        <v>0.38969999999999999</v>
      </c>
      <c r="H4474">
        <v>0.30249999999999999</v>
      </c>
      <c r="J4474">
        <v>70</v>
      </c>
      <c r="K4474">
        <v>80</v>
      </c>
      <c r="L4474">
        <v>74.433339000000004</v>
      </c>
      <c r="R4474">
        <v>114.701775</v>
      </c>
      <c r="S4474" t="s">
        <v>204</v>
      </c>
      <c r="T4474" s="247">
        <v>45342.358784722222</v>
      </c>
    </row>
    <row r="4475" spans="1:20" x14ac:dyDescent="0.35">
      <c r="A4475" t="s">
        <v>112</v>
      </c>
      <c r="B4475" t="s">
        <v>113</v>
      </c>
      <c r="C4475" t="s">
        <v>97</v>
      </c>
      <c r="D4475" s="29">
        <v>45451</v>
      </c>
      <c r="E4475">
        <v>5.96E-2</v>
      </c>
      <c r="F4475">
        <v>0</v>
      </c>
      <c r="G4475">
        <v>0.38969999999999999</v>
      </c>
      <c r="H4475">
        <v>0.30249999999999999</v>
      </c>
      <c r="J4475">
        <v>70</v>
      </c>
      <c r="K4475">
        <v>80</v>
      </c>
      <c r="L4475">
        <v>74.433339000000004</v>
      </c>
      <c r="R4475">
        <v>114.701775</v>
      </c>
      <c r="S4475" t="s">
        <v>204</v>
      </c>
      <c r="T4475" s="247">
        <v>45342.358784722222</v>
      </c>
    </row>
    <row r="4476" spans="1:20" x14ac:dyDescent="0.35">
      <c r="A4476" t="s">
        <v>112</v>
      </c>
      <c r="B4476" t="s">
        <v>113</v>
      </c>
      <c r="C4476" t="s">
        <v>97</v>
      </c>
      <c r="D4476" s="29">
        <v>45452</v>
      </c>
      <c r="E4476">
        <v>5.96E-2</v>
      </c>
      <c r="F4476">
        <v>0</v>
      </c>
      <c r="G4476">
        <v>0.38969999999999999</v>
      </c>
      <c r="H4476">
        <v>0.30249999999999999</v>
      </c>
      <c r="J4476">
        <v>70</v>
      </c>
      <c r="K4476">
        <v>80</v>
      </c>
      <c r="L4476">
        <v>74.433339000000004</v>
      </c>
      <c r="R4476">
        <v>114.701775</v>
      </c>
      <c r="S4476" t="s">
        <v>204</v>
      </c>
      <c r="T4476" s="247">
        <v>45342.358784722222</v>
      </c>
    </row>
    <row r="4477" spans="1:20" x14ac:dyDescent="0.35">
      <c r="A4477" t="s">
        <v>112</v>
      </c>
      <c r="B4477" t="s">
        <v>113</v>
      </c>
      <c r="C4477" t="s">
        <v>97</v>
      </c>
      <c r="D4477" s="29">
        <v>45453</v>
      </c>
      <c r="E4477">
        <v>5.96E-2</v>
      </c>
      <c r="F4477">
        <v>0</v>
      </c>
      <c r="G4477">
        <v>0.38969999999999999</v>
      </c>
      <c r="H4477">
        <v>0.30249999999999999</v>
      </c>
      <c r="J4477">
        <v>70</v>
      </c>
      <c r="K4477">
        <v>80</v>
      </c>
      <c r="L4477">
        <v>74.433339000000004</v>
      </c>
      <c r="R4477">
        <v>114.701775</v>
      </c>
      <c r="S4477" t="s">
        <v>204</v>
      </c>
      <c r="T4477" s="247">
        <v>45342.358784722222</v>
      </c>
    </row>
    <row r="4478" spans="1:20" x14ac:dyDescent="0.35">
      <c r="A4478" t="s">
        <v>112</v>
      </c>
      <c r="B4478" t="s">
        <v>113</v>
      </c>
      <c r="C4478" t="s">
        <v>97</v>
      </c>
      <c r="D4478" s="29">
        <v>45454</v>
      </c>
      <c r="E4478">
        <v>5.96E-2</v>
      </c>
      <c r="F4478">
        <v>0</v>
      </c>
      <c r="G4478">
        <v>0.38969999999999999</v>
      </c>
      <c r="H4478">
        <v>0.30249999999999999</v>
      </c>
      <c r="J4478">
        <v>70</v>
      </c>
      <c r="K4478">
        <v>80</v>
      </c>
      <c r="L4478">
        <v>74.433339000000004</v>
      </c>
      <c r="R4478">
        <v>114.701775</v>
      </c>
      <c r="S4478" t="s">
        <v>204</v>
      </c>
      <c r="T4478" s="247">
        <v>45342.358784722222</v>
      </c>
    </row>
    <row r="4479" spans="1:20" x14ac:dyDescent="0.35">
      <c r="A4479" t="s">
        <v>112</v>
      </c>
      <c r="B4479" t="s">
        <v>113</v>
      </c>
      <c r="C4479" t="s">
        <v>97</v>
      </c>
      <c r="D4479" s="29">
        <v>45455</v>
      </c>
      <c r="E4479">
        <v>5.96E-2</v>
      </c>
      <c r="F4479">
        <v>0</v>
      </c>
      <c r="G4479">
        <v>0.38969999999999999</v>
      </c>
      <c r="H4479">
        <v>0.30249999999999999</v>
      </c>
      <c r="J4479">
        <v>70</v>
      </c>
      <c r="K4479">
        <v>80</v>
      </c>
      <c r="L4479">
        <v>74.433339000000004</v>
      </c>
      <c r="R4479">
        <v>114.701775</v>
      </c>
      <c r="S4479" t="s">
        <v>204</v>
      </c>
      <c r="T4479" s="247">
        <v>45342.358784722222</v>
      </c>
    </row>
    <row r="4480" spans="1:20" x14ac:dyDescent="0.35">
      <c r="A4480" t="s">
        <v>112</v>
      </c>
      <c r="B4480" t="s">
        <v>113</v>
      </c>
      <c r="C4480" t="s">
        <v>97</v>
      </c>
      <c r="D4480" s="29">
        <v>45456</v>
      </c>
      <c r="E4480">
        <v>5.96E-2</v>
      </c>
      <c r="F4480">
        <v>0</v>
      </c>
      <c r="G4480">
        <v>0.38969999999999999</v>
      </c>
      <c r="H4480">
        <v>0.30249999999999999</v>
      </c>
      <c r="J4480">
        <v>70</v>
      </c>
      <c r="K4480">
        <v>80</v>
      </c>
      <c r="L4480">
        <v>74.433339000000004</v>
      </c>
      <c r="R4480">
        <v>114.701775</v>
      </c>
      <c r="S4480" t="s">
        <v>204</v>
      </c>
      <c r="T4480" s="247">
        <v>45342.358784722222</v>
      </c>
    </row>
    <row r="4481" spans="1:20" x14ac:dyDescent="0.35">
      <c r="A4481" t="s">
        <v>112</v>
      </c>
      <c r="B4481" t="s">
        <v>113</v>
      </c>
      <c r="C4481" t="s">
        <v>97</v>
      </c>
      <c r="D4481" s="29">
        <v>45457</v>
      </c>
      <c r="E4481">
        <v>5.96E-2</v>
      </c>
      <c r="F4481">
        <v>0</v>
      </c>
      <c r="G4481">
        <v>0.38969999999999999</v>
      </c>
      <c r="H4481">
        <v>0.30249999999999999</v>
      </c>
      <c r="J4481">
        <v>70</v>
      </c>
      <c r="K4481">
        <v>80</v>
      </c>
      <c r="L4481">
        <v>74.433339000000004</v>
      </c>
      <c r="R4481">
        <v>114.701775</v>
      </c>
      <c r="S4481" t="s">
        <v>204</v>
      </c>
      <c r="T4481" s="247">
        <v>45342.358784722222</v>
      </c>
    </row>
    <row r="4482" spans="1:20" x14ac:dyDescent="0.35">
      <c r="A4482" t="s">
        <v>112</v>
      </c>
      <c r="B4482" t="s">
        <v>113</v>
      </c>
      <c r="C4482" t="s">
        <v>97</v>
      </c>
      <c r="D4482" s="29">
        <v>45458</v>
      </c>
      <c r="E4482">
        <v>5.96E-2</v>
      </c>
      <c r="F4482">
        <v>0</v>
      </c>
      <c r="G4482">
        <v>0.38969999999999999</v>
      </c>
      <c r="H4482">
        <v>0.30249999999999999</v>
      </c>
      <c r="J4482">
        <v>70</v>
      </c>
      <c r="K4482">
        <v>80</v>
      </c>
      <c r="L4482">
        <v>74.433339000000004</v>
      </c>
      <c r="R4482">
        <v>114.701775</v>
      </c>
      <c r="S4482" t="s">
        <v>204</v>
      </c>
      <c r="T4482" s="247">
        <v>45342.358784722222</v>
      </c>
    </row>
    <row r="4483" spans="1:20" x14ac:dyDescent="0.35">
      <c r="A4483" t="s">
        <v>112</v>
      </c>
      <c r="B4483" t="s">
        <v>113</v>
      </c>
      <c r="C4483" t="s">
        <v>97</v>
      </c>
      <c r="D4483" s="29">
        <v>45459</v>
      </c>
      <c r="E4483">
        <v>5.96E-2</v>
      </c>
      <c r="F4483">
        <v>0</v>
      </c>
      <c r="G4483">
        <v>0.38969999999999999</v>
      </c>
      <c r="H4483">
        <v>0.30249999999999999</v>
      </c>
      <c r="J4483">
        <v>70</v>
      </c>
      <c r="K4483">
        <v>80</v>
      </c>
      <c r="L4483">
        <v>74.433339000000004</v>
      </c>
      <c r="R4483">
        <v>114.701775</v>
      </c>
      <c r="S4483" t="s">
        <v>204</v>
      </c>
      <c r="T4483" s="247">
        <v>45342.358784722222</v>
      </c>
    </row>
    <row r="4484" spans="1:20" x14ac:dyDescent="0.35">
      <c r="A4484" t="s">
        <v>112</v>
      </c>
      <c r="B4484" t="s">
        <v>113</v>
      </c>
      <c r="C4484" t="s">
        <v>97</v>
      </c>
      <c r="D4484" s="29">
        <v>45460</v>
      </c>
      <c r="E4484">
        <v>5.96E-2</v>
      </c>
      <c r="F4484">
        <v>0</v>
      </c>
      <c r="G4484">
        <v>0.38969999999999999</v>
      </c>
      <c r="H4484">
        <v>0.30249999999999999</v>
      </c>
      <c r="J4484">
        <v>70</v>
      </c>
      <c r="K4484">
        <v>80</v>
      </c>
      <c r="L4484">
        <v>74.433339000000004</v>
      </c>
      <c r="R4484">
        <v>114.701775</v>
      </c>
      <c r="S4484" t="s">
        <v>204</v>
      </c>
      <c r="T4484" s="247">
        <v>45342.358784722222</v>
      </c>
    </row>
    <row r="4485" spans="1:20" x14ac:dyDescent="0.35">
      <c r="A4485" t="s">
        <v>112</v>
      </c>
      <c r="B4485" t="s">
        <v>113</v>
      </c>
      <c r="C4485" t="s">
        <v>97</v>
      </c>
      <c r="D4485" s="29">
        <v>45461</v>
      </c>
      <c r="E4485">
        <v>5.96E-2</v>
      </c>
      <c r="F4485">
        <v>0</v>
      </c>
      <c r="G4485">
        <v>0.38969999999999999</v>
      </c>
      <c r="H4485">
        <v>0.30249999999999999</v>
      </c>
      <c r="J4485">
        <v>70</v>
      </c>
      <c r="K4485">
        <v>80</v>
      </c>
      <c r="L4485">
        <v>74.433339000000004</v>
      </c>
      <c r="R4485">
        <v>114.701775</v>
      </c>
      <c r="S4485" t="s">
        <v>204</v>
      </c>
      <c r="T4485" s="247">
        <v>45342.358784722222</v>
      </c>
    </row>
    <row r="4486" spans="1:20" x14ac:dyDescent="0.35">
      <c r="A4486" t="s">
        <v>112</v>
      </c>
      <c r="B4486" t="s">
        <v>113</v>
      </c>
      <c r="C4486" t="s">
        <v>97</v>
      </c>
      <c r="D4486" s="29">
        <v>45462</v>
      </c>
      <c r="E4486">
        <v>5.96E-2</v>
      </c>
      <c r="F4486">
        <v>0</v>
      </c>
      <c r="G4486">
        <v>0.38969999999999999</v>
      </c>
      <c r="H4486">
        <v>0.30249999999999999</v>
      </c>
      <c r="J4486">
        <v>70</v>
      </c>
      <c r="K4486">
        <v>80</v>
      </c>
      <c r="L4486">
        <v>74.433339000000004</v>
      </c>
      <c r="R4486">
        <v>114.701775</v>
      </c>
      <c r="S4486" t="s">
        <v>204</v>
      </c>
      <c r="T4486" s="247">
        <v>45342.358784722222</v>
      </c>
    </row>
    <row r="4487" spans="1:20" x14ac:dyDescent="0.35">
      <c r="A4487" t="s">
        <v>112</v>
      </c>
      <c r="B4487" t="s">
        <v>113</v>
      </c>
      <c r="C4487" t="s">
        <v>97</v>
      </c>
      <c r="D4487" s="29">
        <v>45463</v>
      </c>
      <c r="E4487">
        <v>5.96E-2</v>
      </c>
      <c r="F4487">
        <v>0</v>
      </c>
      <c r="G4487">
        <v>0.38969999999999999</v>
      </c>
      <c r="H4487">
        <v>0.30249999999999999</v>
      </c>
      <c r="J4487">
        <v>70</v>
      </c>
      <c r="K4487">
        <v>80</v>
      </c>
      <c r="L4487">
        <v>74.433339000000004</v>
      </c>
      <c r="R4487">
        <v>114.701775</v>
      </c>
      <c r="S4487" t="s">
        <v>204</v>
      </c>
      <c r="T4487" s="247">
        <v>45342.358784722222</v>
      </c>
    </row>
    <row r="4488" spans="1:20" x14ac:dyDescent="0.35">
      <c r="A4488" t="s">
        <v>112</v>
      </c>
      <c r="B4488" t="s">
        <v>113</v>
      </c>
      <c r="C4488" t="s">
        <v>97</v>
      </c>
      <c r="D4488" s="29">
        <v>45464</v>
      </c>
      <c r="E4488">
        <v>5.96E-2</v>
      </c>
      <c r="F4488">
        <v>0</v>
      </c>
      <c r="G4488">
        <v>0.38969999999999999</v>
      </c>
      <c r="H4488">
        <v>0.30249999999999999</v>
      </c>
      <c r="J4488">
        <v>70</v>
      </c>
      <c r="K4488">
        <v>80</v>
      </c>
      <c r="L4488">
        <v>74.433339000000004</v>
      </c>
      <c r="R4488">
        <v>114.701775</v>
      </c>
      <c r="S4488" t="s">
        <v>204</v>
      </c>
      <c r="T4488" s="247">
        <v>45342.358784722222</v>
      </c>
    </row>
    <row r="4489" spans="1:20" x14ac:dyDescent="0.35">
      <c r="A4489" t="s">
        <v>112</v>
      </c>
      <c r="B4489" t="s">
        <v>113</v>
      </c>
      <c r="C4489" t="s">
        <v>97</v>
      </c>
      <c r="D4489" s="29">
        <v>45465</v>
      </c>
      <c r="E4489">
        <v>5.96E-2</v>
      </c>
      <c r="F4489">
        <v>0</v>
      </c>
      <c r="G4489">
        <v>0.38969999999999999</v>
      </c>
      <c r="H4489">
        <v>0.30249999999999999</v>
      </c>
      <c r="J4489">
        <v>70</v>
      </c>
      <c r="K4489">
        <v>80</v>
      </c>
      <c r="L4489">
        <v>74.433339000000004</v>
      </c>
      <c r="R4489">
        <v>114.701775</v>
      </c>
      <c r="S4489" t="s">
        <v>204</v>
      </c>
      <c r="T4489" s="247">
        <v>45342.358784722222</v>
      </c>
    </row>
    <row r="4490" spans="1:20" x14ac:dyDescent="0.35">
      <c r="A4490" t="s">
        <v>112</v>
      </c>
      <c r="B4490" t="s">
        <v>113</v>
      </c>
      <c r="C4490" t="s">
        <v>97</v>
      </c>
      <c r="D4490" s="29">
        <v>45466</v>
      </c>
      <c r="E4490">
        <v>5.96E-2</v>
      </c>
      <c r="F4490">
        <v>0</v>
      </c>
      <c r="G4490">
        <v>0.38969999999999999</v>
      </c>
      <c r="H4490">
        <v>0.30249999999999999</v>
      </c>
      <c r="J4490">
        <v>70</v>
      </c>
      <c r="K4490">
        <v>80</v>
      </c>
      <c r="L4490">
        <v>74.433339000000004</v>
      </c>
      <c r="R4490">
        <v>114.701775</v>
      </c>
      <c r="S4490" t="s">
        <v>204</v>
      </c>
      <c r="T4490" s="247">
        <v>45342.358784722222</v>
      </c>
    </row>
    <row r="4491" spans="1:20" x14ac:dyDescent="0.35">
      <c r="A4491" t="s">
        <v>112</v>
      </c>
      <c r="B4491" t="s">
        <v>113</v>
      </c>
      <c r="C4491" t="s">
        <v>97</v>
      </c>
      <c r="D4491" s="29">
        <v>45467</v>
      </c>
      <c r="E4491">
        <v>5.96E-2</v>
      </c>
      <c r="F4491">
        <v>0</v>
      </c>
      <c r="G4491">
        <v>0.38969999999999999</v>
      </c>
      <c r="H4491">
        <v>0.30249999999999999</v>
      </c>
      <c r="J4491">
        <v>70</v>
      </c>
      <c r="K4491">
        <v>80</v>
      </c>
      <c r="L4491">
        <v>74.433339000000004</v>
      </c>
      <c r="R4491">
        <v>114.701775</v>
      </c>
      <c r="S4491" t="s">
        <v>204</v>
      </c>
      <c r="T4491" s="247">
        <v>45342.358784722222</v>
      </c>
    </row>
    <row r="4492" spans="1:20" x14ac:dyDescent="0.35">
      <c r="A4492" t="s">
        <v>112</v>
      </c>
      <c r="B4492" t="s">
        <v>113</v>
      </c>
      <c r="C4492" t="s">
        <v>97</v>
      </c>
      <c r="D4492" s="29">
        <v>45468</v>
      </c>
      <c r="E4492">
        <v>5.96E-2</v>
      </c>
      <c r="F4492">
        <v>0</v>
      </c>
      <c r="G4492">
        <v>0.38969999999999999</v>
      </c>
      <c r="H4492">
        <v>0.30249999999999999</v>
      </c>
      <c r="J4492">
        <v>70</v>
      </c>
      <c r="K4492">
        <v>80</v>
      </c>
      <c r="L4492">
        <v>74.433339000000004</v>
      </c>
      <c r="R4492">
        <v>114.701775</v>
      </c>
      <c r="S4492" t="s">
        <v>204</v>
      </c>
      <c r="T4492" s="247">
        <v>45342.358784722222</v>
      </c>
    </row>
    <row r="4493" spans="1:20" x14ac:dyDescent="0.35">
      <c r="A4493" t="s">
        <v>112</v>
      </c>
      <c r="B4493" t="s">
        <v>113</v>
      </c>
      <c r="C4493" t="s">
        <v>97</v>
      </c>
      <c r="D4493" s="29">
        <v>45469</v>
      </c>
      <c r="E4493">
        <v>5.96E-2</v>
      </c>
      <c r="F4493">
        <v>0</v>
      </c>
      <c r="G4493">
        <v>0.38969999999999999</v>
      </c>
      <c r="H4493">
        <v>0.30249999999999999</v>
      </c>
      <c r="J4493">
        <v>70</v>
      </c>
      <c r="K4493">
        <v>80</v>
      </c>
      <c r="L4493">
        <v>74.433339000000004</v>
      </c>
      <c r="R4493">
        <v>114.701775</v>
      </c>
      <c r="S4493" t="s">
        <v>204</v>
      </c>
      <c r="T4493" s="247">
        <v>45342.358784722222</v>
      </c>
    </row>
    <row r="4494" spans="1:20" x14ac:dyDescent="0.35">
      <c r="A4494" t="s">
        <v>112</v>
      </c>
      <c r="B4494" t="s">
        <v>113</v>
      </c>
      <c r="C4494" t="s">
        <v>97</v>
      </c>
      <c r="D4494" s="29">
        <v>45470</v>
      </c>
      <c r="E4494">
        <v>5.96E-2</v>
      </c>
      <c r="F4494">
        <v>0</v>
      </c>
      <c r="G4494">
        <v>0.38969999999999999</v>
      </c>
      <c r="H4494">
        <v>0.30249999999999999</v>
      </c>
      <c r="J4494">
        <v>70</v>
      </c>
      <c r="K4494">
        <v>80</v>
      </c>
      <c r="L4494">
        <v>74.433339000000004</v>
      </c>
      <c r="R4494">
        <v>114.701775</v>
      </c>
      <c r="S4494" t="s">
        <v>204</v>
      </c>
      <c r="T4494" s="247">
        <v>45342.358784722222</v>
      </c>
    </row>
    <row r="4495" spans="1:20" x14ac:dyDescent="0.35">
      <c r="A4495" t="s">
        <v>112</v>
      </c>
      <c r="B4495" t="s">
        <v>113</v>
      </c>
      <c r="C4495" t="s">
        <v>97</v>
      </c>
      <c r="D4495" s="29">
        <v>45471</v>
      </c>
      <c r="E4495">
        <v>5.96E-2</v>
      </c>
      <c r="F4495">
        <v>0</v>
      </c>
      <c r="G4495">
        <v>0.38969999999999999</v>
      </c>
      <c r="H4495">
        <v>0.30249999999999999</v>
      </c>
      <c r="J4495">
        <v>70</v>
      </c>
      <c r="K4495">
        <v>80</v>
      </c>
      <c r="L4495">
        <v>74.433339000000004</v>
      </c>
      <c r="R4495">
        <v>114.701775</v>
      </c>
      <c r="S4495" t="s">
        <v>204</v>
      </c>
      <c r="T4495" s="247">
        <v>45342.358784722222</v>
      </c>
    </row>
    <row r="4496" spans="1:20" x14ac:dyDescent="0.35">
      <c r="A4496" t="s">
        <v>112</v>
      </c>
      <c r="B4496" t="s">
        <v>113</v>
      </c>
      <c r="C4496" t="s">
        <v>97</v>
      </c>
      <c r="D4496" s="29">
        <v>45472</v>
      </c>
      <c r="E4496">
        <v>5.96E-2</v>
      </c>
      <c r="F4496">
        <v>0</v>
      </c>
      <c r="G4496">
        <v>0.38969999999999999</v>
      </c>
      <c r="H4496">
        <v>0.30249999999999999</v>
      </c>
      <c r="J4496">
        <v>70</v>
      </c>
      <c r="K4496">
        <v>80</v>
      </c>
      <c r="L4496">
        <v>74.433339000000004</v>
      </c>
      <c r="R4496">
        <v>114.701775</v>
      </c>
      <c r="S4496" t="s">
        <v>204</v>
      </c>
      <c r="T4496" s="247">
        <v>45342.358784722222</v>
      </c>
    </row>
    <row r="4497" spans="1:20" x14ac:dyDescent="0.35">
      <c r="A4497" t="s">
        <v>112</v>
      </c>
      <c r="B4497" t="s">
        <v>113</v>
      </c>
      <c r="C4497" t="s">
        <v>97</v>
      </c>
      <c r="D4497" s="29">
        <v>45473</v>
      </c>
      <c r="E4497">
        <v>5.96E-2</v>
      </c>
      <c r="F4497">
        <v>0</v>
      </c>
      <c r="G4497">
        <v>0.38969999999999999</v>
      </c>
      <c r="H4497">
        <v>0.30249999999999999</v>
      </c>
      <c r="J4497">
        <v>70</v>
      </c>
      <c r="K4497">
        <v>80</v>
      </c>
      <c r="L4497">
        <v>74.433339000000004</v>
      </c>
      <c r="R4497">
        <v>114.701775</v>
      </c>
      <c r="S4497" t="s">
        <v>204</v>
      </c>
      <c r="T4497" s="247">
        <v>45342.358784722222</v>
      </c>
    </row>
    <row r="4498" spans="1:20" x14ac:dyDescent="0.35">
      <c r="A4498" t="s">
        <v>112</v>
      </c>
      <c r="B4498" t="s">
        <v>113</v>
      </c>
      <c r="C4498" t="s">
        <v>97</v>
      </c>
      <c r="D4498" s="29">
        <v>45474</v>
      </c>
      <c r="E4498">
        <v>0</v>
      </c>
      <c r="F4498">
        <v>0</v>
      </c>
      <c r="G4498">
        <v>0.34610000000000002</v>
      </c>
      <c r="H4498">
        <v>0.25890000000000002</v>
      </c>
      <c r="J4498">
        <v>75</v>
      </c>
      <c r="K4498">
        <v>85</v>
      </c>
      <c r="L4498">
        <v>74.433339000000004</v>
      </c>
      <c r="R4498">
        <v>114.701775</v>
      </c>
      <c r="S4498" t="s">
        <v>204</v>
      </c>
      <c r="T4498" s="247">
        <v>45342.358784722222</v>
      </c>
    </row>
    <row r="4499" spans="1:20" x14ac:dyDescent="0.35">
      <c r="A4499" t="s">
        <v>112</v>
      </c>
      <c r="B4499" t="s">
        <v>113</v>
      </c>
      <c r="C4499" t="s">
        <v>97</v>
      </c>
      <c r="D4499" s="29">
        <v>45475</v>
      </c>
      <c r="E4499">
        <v>0</v>
      </c>
      <c r="F4499">
        <v>0</v>
      </c>
      <c r="G4499">
        <v>0.34610000000000002</v>
      </c>
      <c r="H4499">
        <v>0.25890000000000002</v>
      </c>
      <c r="J4499">
        <v>75</v>
      </c>
      <c r="K4499">
        <v>85</v>
      </c>
      <c r="L4499">
        <v>74.433339000000004</v>
      </c>
      <c r="R4499">
        <v>114.701775</v>
      </c>
      <c r="S4499" t="s">
        <v>204</v>
      </c>
      <c r="T4499" s="247">
        <v>45342.358796296299</v>
      </c>
    </row>
    <row r="4500" spans="1:20" x14ac:dyDescent="0.35">
      <c r="A4500" t="s">
        <v>112</v>
      </c>
      <c r="B4500" t="s">
        <v>113</v>
      </c>
      <c r="C4500" t="s">
        <v>97</v>
      </c>
      <c r="D4500" s="29">
        <v>45476</v>
      </c>
      <c r="E4500">
        <v>0</v>
      </c>
      <c r="F4500">
        <v>0</v>
      </c>
      <c r="G4500">
        <v>0.34610000000000002</v>
      </c>
      <c r="H4500">
        <v>0.25890000000000002</v>
      </c>
      <c r="J4500">
        <v>75</v>
      </c>
      <c r="K4500">
        <v>85</v>
      </c>
      <c r="L4500">
        <v>74.433339000000004</v>
      </c>
      <c r="R4500">
        <v>114.701775</v>
      </c>
      <c r="S4500" t="s">
        <v>204</v>
      </c>
      <c r="T4500" s="247">
        <v>45342.358796296299</v>
      </c>
    </row>
    <row r="4501" spans="1:20" x14ac:dyDescent="0.35">
      <c r="A4501" t="s">
        <v>112</v>
      </c>
      <c r="B4501" t="s">
        <v>113</v>
      </c>
      <c r="C4501" t="s">
        <v>97</v>
      </c>
      <c r="D4501" s="29">
        <v>45477</v>
      </c>
      <c r="E4501">
        <v>0</v>
      </c>
      <c r="F4501">
        <v>0</v>
      </c>
      <c r="G4501">
        <v>0.34610000000000002</v>
      </c>
      <c r="H4501">
        <v>0.25890000000000002</v>
      </c>
      <c r="J4501">
        <v>75</v>
      </c>
      <c r="K4501">
        <v>85</v>
      </c>
      <c r="L4501">
        <v>74.433339000000004</v>
      </c>
      <c r="R4501">
        <v>114.701775</v>
      </c>
      <c r="S4501" t="s">
        <v>204</v>
      </c>
      <c r="T4501" s="247">
        <v>45342.358796296299</v>
      </c>
    </row>
    <row r="4502" spans="1:20" x14ac:dyDescent="0.35">
      <c r="A4502" t="s">
        <v>112</v>
      </c>
      <c r="B4502" t="s">
        <v>113</v>
      </c>
      <c r="C4502" t="s">
        <v>97</v>
      </c>
      <c r="D4502" s="29">
        <v>45478</v>
      </c>
      <c r="E4502">
        <v>0</v>
      </c>
      <c r="F4502">
        <v>0</v>
      </c>
      <c r="G4502">
        <v>0.34610000000000002</v>
      </c>
      <c r="H4502">
        <v>0.25890000000000002</v>
      </c>
      <c r="J4502">
        <v>75</v>
      </c>
      <c r="K4502">
        <v>85</v>
      </c>
      <c r="L4502">
        <v>74.433339000000004</v>
      </c>
      <c r="R4502">
        <v>114.701775</v>
      </c>
      <c r="S4502" t="s">
        <v>204</v>
      </c>
      <c r="T4502" s="247">
        <v>45342.358796296299</v>
      </c>
    </row>
    <row r="4503" spans="1:20" x14ac:dyDescent="0.35">
      <c r="A4503" t="s">
        <v>112</v>
      </c>
      <c r="B4503" t="s">
        <v>113</v>
      </c>
      <c r="C4503" t="s">
        <v>97</v>
      </c>
      <c r="D4503" s="29">
        <v>45479</v>
      </c>
      <c r="E4503">
        <v>0</v>
      </c>
      <c r="F4503">
        <v>0</v>
      </c>
      <c r="G4503">
        <v>0.34610000000000002</v>
      </c>
      <c r="H4503">
        <v>0.25890000000000002</v>
      </c>
      <c r="J4503">
        <v>75</v>
      </c>
      <c r="K4503">
        <v>85</v>
      </c>
      <c r="L4503">
        <v>74.433339000000004</v>
      </c>
      <c r="R4503">
        <v>114.701775</v>
      </c>
      <c r="S4503" t="s">
        <v>204</v>
      </c>
      <c r="T4503" s="247">
        <v>45342.358796296299</v>
      </c>
    </row>
    <row r="4504" spans="1:20" x14ac:dyDescent="0.35">
      <c r="A4504" t="s">
        <v>112</v>
      </c>
      <c r="B4504" t="s">
        <v>113</v>
      </c>
      <c r="C4504" t="s">
        <v>97</v>
      </c>
      <c r="D4504" s="29">
        <v>45480</v>
      </c>
      <c r="E4504">
        <v>0</v>
      </c>
      <c r="F4504">
        <v>0</v>
      </c>
      <c r="G4504">
        <v>0.34610000000000002</v>
      </c>
      <c r="H4504">
        <v>0.25890000000000002</v>
      </c>
      <c r="J4504">
        <v>75</v>
      </c>
      <c r="K4504">
        <v>85</v>
      </c>
      <c r="L4504">
        <v>74.433339000000004</v>
      </c>
      <c r="R4504">
        <v>114.701775</v>
      </c>
      <c r="S4504" t="s">
        <v>204</v>
      </c>
      <c r="T4504" s="247">
        <v>45342.358796296299</v>
      </c>
    </row>
    <row r="4505" spans="1:20" x14ac:dyDescent="0.35">
      <c r="A4505" t="s">
        <v>112</v>
      </c>
      <c r="B4505" t="s">
        <v>113</v>
      </c>
      <c r="C4505" t="s">
        <v>97</v>
      </c>
      <c r="D4505" s="29">
        <v>45481</v>
      </c>
      <c r="E4505">
        <v>0</v>
      </c>
      <c r="F4505">
        <v>0</v>
      </c>
      <c r="G4505">
        <v>0.34610000000000002</v>
      </c>
      <c r="H4505">
        <v>0.25890000000000002</v>
      </c>
      <c r="J4505">
        <v>75</v>
      </c>
      <c r="K4505">
        <v>85</v>
      </c>
      <c r="L4505">
        <v>74.433339000000004</v>
      </c>
      <c r="R4505">
        <v>114.701775</v>
      </c>
      <c r="S4505" t="s">
        <v>204</v>
      </c>
      <c r="T4505" s="247">
        <v>45342.358796296299</v>
      </c>
    </row>
    <row r="4506" spans="1:20" x14ac:dyDescent="0.35">
      <c r="A4506" t="s">
        <v>112</v>
      </c>
      <c r="B4506" t="s">
        <v>113</v>
      </c>
      <c r="C4506" t="s">
        <v>97</v>
      </c>
      <c r="D4506" s="29">
        <v>45482</v>
      </c>
      <c r="E4506">
        <v>0</v>
      </c>
      <c r="F4506">
        <v>0</v>
      </c>
      <c r="G4506">
        <v>0.34610000000000002</v>
      </c>
      <c r="H4506">
        <v>0.25890000000000002</v>
      </c>
      <c r="J4506">
        <v>75</v>
      </c>
      <c r="K4506">
        <v>85</v>
      </c>
      <c r="L4506">
        <v>74.433339000000004</v>
      </c>
      <c r="R4506">
        <v>114.701775</v>
      </c>
      <c r="S4506" t="s">
        <v>204</v>
      </c>
      <c r="T4506" s="247">
        <v>45342.358796296299</v>
      </c>
    </row>
    <row r="4507" spans="1:20" x14ac:dyDescent="0.35">
      <c r="A4507" t="s">
        <v>112</v>
      </c>
      <c r="B4507" t="s">
        <v>113</v>
      </c>
      <c r="C4507" t="s">
        <v>97</v>
      </c>
      <c r="D4507" s="29">
        <v>45483</v>
      </c>
      <c r="E4507">
        <v>0</v>
      </c>
      <c r="F4507">
        <v>0</v>
      </c>
      <c r="G4507">
        <v>0.34610000000000002</v>
      </c>
      <c r="H4507">
        <v>0.25890000000000002</v>
      </c>
      <c r="J4507">
        <v>75</v>
      </c>
      <c r="K4507">
        <v>85</v>
      </c>
      <c r="L4507">
        <v>74.433339000000004</v>
      </c>
      <c r="R4507">
        <v>114.701775</v>
      </c>
      <c r="S4507" t="s">
        <v>204</v>
      </c>
      <c r="T4507" s="247">
        <v>45342.358796296299</v>
      </c>
    </row>
    <row r="4508" spans="1:20" x14ac:dyDescent="0.35">
      <c r="A4508" t="s">
        <v>112</v>
      </c>
      <c r="B4508" t="s">
        <v>113</v>
      </c>
      <c r="C4508" t="s">
        <v>97</v>
      </c>
      <c r="D4508" s="29">
        <v>45484</v>
      </c>
      <c r="E4508">
        <v>0</v>
      </c>
      <c r="F4508">
        <v>0</v>
      </c>
      <c r="G4508">
        <v>0.34610000000000002</v>
      </c>
      <c r="H4508">
        <v>0.25890000000000002</v>
      </c>
      <c r="J4508">
        <v>75</v>
      </c>
      <c r="K4508">
        <v>85</v>
      </c>
      <c r="L4508">
        <v>74.433339000000004</v>
      </c>
      <c r="R4508">
        <v>114.701775</v>
      </c>
      <c r="S4508" t="s">
        <v>204</v>
      </c>
      <c r="T4508" s="247">
        <v>45342.358796296299</v>
      </c>
    </row>
    <row r="4509" spans="1:20" x14ac:dyDescent="0.35">
      <c r="A4509" t="s">
        <v>112</v>
      </c>
      <c r="B4509" t="s">
        <v>113</v>
      </c>
      <c r="C4509" t="s">
        <v>97</v>
      </c>
      <c r="D4509" s="29">
        <v>45485</v>
      </c>
      <c r="E4509">
        <v>0</v>
      </c>
      <c r="F4509">
        <v>0</v>
      </c>
      <c r="G4509">
        <v>0.34610000000000002</v>
      </c>
      <c r="H4509">
        <v>0.25890000000000002</v>
      </c>
      <c r="J4509">
        <v>75</v>
      </c>
      <c r="K4509">
        <v>85</v>
      </c>
      <c r="L4509">
        <v>74.433339000000004</v>
      </c>
      <c r="R4509">
        <v>114.701775</v>
      </c>
      <c r="S4509" t="s">
        <v>204</v>
      </c>
      <c r="T4509" s="247">
        <v>45342.358796296299</v>
      </c>
    </row>
    <row r="4510" spans="1:20" x14ac:dyDescent="0.35">
      <c r="A4510" t="s">
        <v>112</v>
      </c>
      <c r="B4510" t="s">
        <v>113</v>
      </c>
      <c r="C4510" t="s">
        <v>97</v>
      </c>
      <c r="D4510" s="29">
        <v>45486</v>
      </c>
      <c r="E4510">
        <v>0</v>
      </c>
      <c r="F4510">
        <v>0</v>
      </c>
      <c r="G4510">
        <v>0.34610000000000002</v>
      </c>
      <c r="H4510">
        <v>0.25890000000000002</v>
      </c>
      <c r="J4510">
        <v>75</v>
      </c>
      <c r="K4510">
        <v>85</v>
      </c>
      <c r="L4510">
        <v>74.433339000000004</v>
      </c>
      <c r="R4510">
        <v>114.701775</v>
      </c>
      <c r="S4510" t="s">
        <v>204</v>
      </c>
      <c r="T4510" s="247">
        <v>45342.358796296299</v>
      </c>
    </row>
    <row r="4511" spans="1:20" x14ac:dyDescent="0.35">
      <c r="A4511" t="s">
        <v>112</v>
      </c>
      <c r="B4511" t="s">
        <v>113</v>
      </c>
      <c r="C4511" t="s">
        <v>97</v>
      </c>
      <c r="D4511" s="29">
        <v>45487</v>
      </c>
      <c r="E4511">
        <v>0</v>
      </c>
      <c r="F4511">
        <v>0</v>
      </c>
      <c r="G4511">
        <v>0.34610000000000002</v>
      </c>
      <c r="H4511">
        <v>0.25890000000000002</v>
      </c>
      <c r="J4511">
        <v>75</v>
      </c>
      <c r="K4511">
        <v>85</v>
      </c>
      <c r="L4511">
        <v>74.433339000000004</v>
      </c>
      <c r="R4511">
        <v>114.701775</v>
      </c>
      <c r="S4511" t="s">
        <v>204</v>
      </c>
      <c r="T4511" s="247">
        <v>45342.358796296299</v>
      </c>
    </row>
    <row r="4512" spans="1:20" x14ac:dyDescent="0.35">
      <c r="A4512" t="s">
        <v>112</v>
      </c>
      <c r="B4512" t="s">
        <v>113</v>
      </c>
      <c r="C4512" t="s">
        <v>97</v>
      </c>
      <c r="D4512" s="29">
        <v>45488</v>
      </c>
      <c r="E4512">
        <v>0</v>
      </c>
      <c r="F4512">
        <v>0</v>
      </c>
      <c r="G4512">
        <v>0.34610000000000002</v>
      </c>
      <c r="H4512">
        <v>0.25890000000000002</v>
      </c>
      <c r="J4512">
        <v>75</v>
      </c>
      <c r="K4512">
        <v>85</v>
      </c>
      <c r="L4512">
        <v>74.433339000000004</v>
      </c>
      <c r="R4512">
        <v>114.701775</v>
      </c>
      <c r="S4512" t="s">
        <v>204</v>
      </c>
      <c r="T4512" s="247">
        <v>45342.358796296299</v>
      </c>
    </row>
    <row r="4513" spans="1:20" x14ac:dyDescent="0.35">
      <c r="A4513" t="s">
        <v>112</v>
      </c>
      <c r="B4513" t="s">
        <v>113</v>
      </c>
      <c r="C4513" t="s">
        <v>97</v>
      </c>
      <c r="D4513" s="29">
        <v>45489</v>
      </c>
      <c r="E4513">
        <v>0</v>
      </c>
      <c r="F4513">
        <v>0</v>
      </c>
      <c r="G4513">
        <v>0.34610000000000002</v>
      </c>
      <c r="H4513">
        <v>0.25890000000000002</v>
      </c>
      <c r="J4513">
        <v>75</v>
      </c>
      <c r="K4513">
        <v>85</v>
      </c>
      <c r="L4513">
        <v>74.433339000000004</v>
      </c>
      <c r="R4513">
        <v>114.701775</v>
      </c>
      <c r="S4513" t="s">
        <v>204</v>
      </c>
      <c r="T4513" s="247">
        <v>45342.358807870369</v>
      </c>
    </row>
    <row r="4514" spans="1:20" x14ac:dyDescent="0.35">
      <c r="A4514" t="s">
        <v>112</v>
      </c>
      <c r="B4514" t="s">
        <v>113</v>
      </c>
      <c r="C4514" t="s">
        <v>97</v>
      </c>
      <c r="D4514" s="29">
        <v>45490</v>
      </c>
      <c r="E4514">
        <v>0</v>
      </c>
      <c r="F4514">
        <v>0</v>
      </c>
      <c r="G4514">
        <v>0.34610000000000002</v>
      </c>
      <c r="H4514">
        <v>0.25890000000000002</v>
      </c>
      <c r="J4514">
        <v>75</v>
      </c>
      <c r="K4514">
        <v>85</v>
      </c>
      <c r="L4514">
        <v>74.433339000000004</v>
      </c>
      <c r="R4514">
        <v>114.701775</v>
      </c>
      <c r="S4514" t="s">
        <v>204</v>
      </c>
      <c r="T4514" s="247">
        <v>45342.358796296299</v>
      </c>
    </row>
    <row r="4515" spans="1:20" x14ac:dyDescent="0.35">
      <c r="A4515" t="s">
        <v>112</v>
      </c>
      <c r="B4515" t="s">
        <v>113</v>
      </c>
      <c r="C4515" t="s">
        <v>97</v>
      </c>
      <c r="D4515" s="29">
        <v>45491</v>
      </c>
      <c r="E4515">
        <v>0</v>
      </c>
      <c r="F4515">
        <v>0</v>
      </c>
      <c r="G4515">
        <v>0.34610000000000002</v>
      </c>
      <c r="H4515">
        <v>0.25890000000000002</v>
      </c>
      <c r="J4515">
        <v>75</v>
      </c>
      <c r="K4515">
        <v>85</v>
      </c>
      <c r="L4515">
        <v>74.433339000000004</v>
      </c>
      <c r="R4515">
        <v>114.701775</v>
      </c>
      <c r="S4515" t="s">
        <v>204</v>
      </c>
      <c r="T4515" s="247">
        <v>45342.358807870369</v>
      </c>
    </row>
    <row r="4516" spans="1:20" x14ac:dyDescent="0.35">
      <c r="A4516" t="s">
        <v>112</v>
      </c>
      <c r="B4516" t="s">
        <v>113</v>
      </c>
      <c r="C4516" t="s">
        <v>97</v>
      </c>
      <c r="D4516" s="29">
        <v>45492</v>
      </c>
      <c r="E4516">
        <v>0</v>
      </c>
      <c r="F4516">
        <v>0</v>
      </c>
      <c r="G4516">
        <v>0.34610000000000002</v>
      </c>
      <c r="H4516">
        <v>0.25890000000000002</v>
      </c>
      <c r="J4516">
        <v>75</v>
      </c>
      <c r="K4516">
        <v>85</v>
      </c>
      <c r="L4516">
        <v>74.433339000000004</v>
      </c>
      <c r="R4516">
        <v>114.701775</v>
      </c>
      <c r="S4516" t="s">
        <v>204</v>
      </c>
      <c r="T4516" s="247">
        <v>45342.358807870369</v>
      </c>
    </row>
    <row r="4517" spans="1:20" x14ac:dyDescent="0.35">
      <c r="A4517" t="s">
        <v>112</v>
      </c>
      <c r="B4517" t="s">
        <v>113</v>
      </c>
      <c r="C4517" t="s">
        <v>97</v>
      </c>
      <c r="D4517" s="29">
        <v>45493</v>
      </c>
      <c r="E4517">
        <v>0</v>
      </c>
      <c r="F4517">
        <v>0</v>
      </c>
      <c r="G4517">
        <v>0.34610000000000002</v>
      </c>
      <c r="H4517">
        <v>0.25890000000000002</v>
      </c>
      <c r="J4517">
        <v>75</v>
      </c>
      <c r="K4517">
        <v>85</v>
      </c>
      <c r="L4517">
        <v>74.433339000000004</v>
      </c>
      <c r="R4517">
        <v>114.701775</v>
      </c>
      <c r="S4517" t="s">
        <v>204</v>
      </c>
      <c r="T4517" s="247">
        <v>45342.358807870369</v>
      </c>
    </row>
    <row r="4518" spans="1:20" x14ac:dyDescent="0.35">
      <c r="A4518" t="s">
        <v>112</v>
      </c>
      <c r="B4518" t="s">
        <v>113</v>
      </c>
      <c r="C4518" t="s">
        <v>97</v>
      </c>
      <c r="D4518" s="29">
        <v>45494</v>
      </c>
      <c r="E4518">
        <v>0</v>
      </c>
      <c r="F4518">
        <v>0</v>
      </c>
      <c r="G4518">
        <v>0.34610000000000002</v>
      </c>
      <c r="H4518">
        <v>0.25890000000000002</v>
      </c>
      <c r="J4518">
        <v>75</v>
      </c>
      <c r="K4518">
        <v>85</v>
      </c>
      <c r="L4518">
        <v>74.433339000000004</v>
      </c>
      <c r="R4518">
        <v>114.701775</v>
      </c>
      <c r="S4518" t="s">
        <v>204</v>
      </c>
      <c r="T4518" s="247">
        <v>45342.358807870369</v>
      </c>
    </row>
    <row r="4519" spans="1:20" x14ac:dyDescent="0.35">
      <c r="A4519" t="s">
        <v>112</v>
      </c>
      <c r="B4519" t="s">
        <v>113</v>
      </c>
      <c r="C4519" t="s">
        <v>97</v>
      </c>
      <c r="D4519" s="29">
        <v>45495</v>
      </c>
      <c r="E4519">
        <v>0</v>
      </c>
      <c r="F4519">
        <v>0</v>
      </c>
      <c r="G4519">
        <v>0.34610000000000002</v>
      </c>
      <c r="H4519">
        <v>0.25890000000000002</v>
      </c>
      <c r="J4519">
        <v>75</v>
      </c>
      <c r="K4519">
        <v>85</v>
      </c>
      <c r="L4519">
        <v>74.433339000000004</v>
      </c>
      <c r="R4519">
        <v>114.701775</v>
      </c>
      <c r="S4519" t="s">
        <v>204</v>
      </c>
      <c r="T4519" s="247">
        <v>45342.358807870369</v>
      </c>
    </row>
    <row r="4520" spans="1:20" x14ac:dyDescent="0.35">
      <c r="A4520" t="s">
        <v>112</v>
      </c>
      <c r="B4520" t="s">
        <v>113</v>
      </c>
      <c r="C4520" t="s">
        <v>97</v>
      </c>
      <c r="D4520" s="29">
        <v>45496</v>
      </c>
      <c r="E4520">
        <v>0</v>
      </c>
      <c r="F4520">
        <v>0</v>
      </c>
      <c r="G4520">
        <v>0.34610000000000002</v>
      </c>
      <c r="H4520">
        <v>0.25890000000000002</v>
      </c>
      <c r="J4520">
        <v>75</v>
      </c>
      <c r="K4520">
        <v>85</v>
      </c>
      <c r="L4520">
        <v>74.433339000000004</v>
      </c>
      <c r="R4520">
        <v>114.701775</v>
      </c>
      <c r="S4520" t="s">
        <v>204</v>
      </c>
      <c r="T4520" s="247">
        <v>45342.358807870369</v>
      </c>
    </row>
    <row r="4521" spans="1:20" x14ac:dyDescent="0.35">
      <c r="A4521" t="s">
        <v>112</v>
      </c>
      <c r="B4521" t="s">
        <v>113</v>
      </c>
      <c r="C4521" t="s">
        <v>97</v>
      </c>
      <c r="D4521" s="29">
        <v>45497</v>
      </c>
      <c r="E4521">
        <v>0</v>
      </c>
      <c r="F4521">
        <v>0</v>
      </c>
      <c r="G4521">
        <v>0.34610000000000002</v>
      </c>
      <c r="H4521">
        <v>0.25890000000000002</v>
      </c>
      <c r="J4521">
        <v>75</v>
      </c>
      <c r="K4521">
        <v>85</v>
      </c>
      <c r="L4521">
        <v>74.433339000000004</v>
      </c>
      <c r="R4521">
        <v>114.701775</v>
      </c>
      <c r="S4521" t="s">
        <v>204</v>
      </c>
      <c r="T4521" s="247">
        <v>45342.358807870369</v>
      </c>
    </row>
    <row r="4522" spans="1:20" x14ac:dyDescent="0.35">
      <c r="A4522" t="s">
        <v>112</v>
      </c>
      <c r="B4522" t="s">
        <v>113</v>
      </c>
      <c r="C4522" t="s">
        <v>97</v>
      </c>
      <c r="D4522" s="29">
        <v>45498</v>
      </c>
      <c r="E4522">
        <v>0</v>
      </c>
      <c r="F4522">
        <v>0</v>
      </c>
      <c r="G4522">
        <v>0.34610000000000002</v>
      </c>
      <c r="H4522">
        <v>0.25890000000000002</v>
      </c>
      <c r="J4522">
        <v>75</v>
      </c>
      <c r="K4522">
        <v>85</v>
      </c>
      <c r="L4522">
        <v>74.433339000000004</v>
      </c>
      <c r="R4522">
        <v>114.701775</v>
      </c>
      <c r="S4522" t="s">
        <v>204</v>
      </c>
      <c r="T4522" s="247">
        <v>45342.358807870369</v>
      </c>
    </row>
    <row r="4523" spans="1:20" x14ac:dyDescent="0.35">
      <c r="A4523" t="s">
        <v>112</v>
      </c>
      <c r="B4523" t="s">
        <v>113</v>
      </c>
      <c r="C4523" t="s">
        <v>97</v>
      </c>
      <c r="D4523" s="29">
        <v>45499</v>
      </c>
      <c r="E4523">
        <v>0</v>
      </c>
      <c r="F4523">
        <v>0</v>
      </c>
      <c r="G4523">
        <v>0.34610000000000002</v>
      </c>
      <c r="H4523">
        <v>0.25890000000000002</v>
      </c>
      <c r="J4523">
        <v>75</v>
      </c>
      <c r="K4523">
        <v>85</v>
      </c>
      <c r="L4523">
        <v>74.433339000000004</v>
      </c>
      <c r="R4523">
        <v>114.701775</v>
      </c>
      <c r="S4523" t="s">
        <v>204</v>
      </c>
      <c r="T4523" s="247">
        <v>45342.358807870369</v>
      </c>
    </row>
    <row r="4524" spans="1:20" x14ac:dyDescent="0.35">
      <c r="A4524" t="s">
        <v>112</v>
      </c>
      <c r="B4524" t="s">
        <v>113</v>
      </c>
      <c r="C4524" t="s">
        <v>97</v>
      </c>
      <c r="D4524" s="29">
        <v>45500</v>
      </c>
      <c r="E4524">
        <v>0</v>
      </c>
      <c r="F4524">
        <v>0</v>
      </c>
      <c r="G4524">
        <v>0.34610000000000002</v>
      </c>
      <c r="H4524">
        <v>0.25890000000000002</v>
      </c>
      <c r="J4524">
        <v>75</v>
      </c>
      <c r="K4524">
        <v>85</v>
      </c>
      <c r="L4524">
        <v>74.433339000000004</v>
      </c>
      <c r="R4524">
        <v>114.701775</v>
      </c>
      <c r="S4524" t="s">
        <v>204</v>
      </c>
      <c r="T4524" s="247">
        <v>45342.358807870369</v>
      </c>
    </row>
    <row r="4525" spans="1:20" x14ac:dyDescent="0.35">
      <c r="A4525" t="s">
        <v>112</v>
      </c>
      <c r="B4525" t="s">
        <v>113</v>
      </c>
      <c r="C4525" t="s">
        <v>97</v>
      </c>
      <c r="D4525" s="29">
        <v>45501</v>
      </c>
      <c r="E4525">
        <v>0</v>
      </c>
      <c r="F4525">
        <v>0</v>
      </c>
      <c r="G4525">
        <v>0.34610000000000002</v>
      </c>
      <c r="H4525">
        <v>0.25890000000000002</v>
      </c>
      <c r="J4525">
        <v>75</v>
      </c>
      <c r="K4525">
        <v>85</v>
      </c>
      <c r="L4525">
        <v>74.433339000000004</v>
      </c>
      <c r="R4525">
        <v>114.701775</v>
      </c>
      <c r="S4525" t="s">
        <v>204</v>
      </c>
      <c r="T4525" s="247">
        <v>45342.358807870369</v>
      </c>
    </row>
    <row r="4526" spans="1:20" x14ac:dyDescent="0.35">
      <c r="A4526" t="s">
        <v>112</v>
      </c>
      <c r="B4526" t="s">
        <v>113</v>
      </c>
      <c r="C4526" t="s">
        <v>97</v>
      </c>
      <c r="D4526" s="29">
        <v>45502</v>
      </c>
      <c r="E4526">
        <v>0</v>
      </c>
      <c r="F4526">
        <v>0</v>
      </c>
      <c r="G4526">
        <v>0.34610000000000002</v>
      </c>
      <c r="H4526">
        <v>0.25890000000000002</v>
      </c>
      <c r="J4526">
        <v>75</v>
      </c>
      <c r="K4526">
        <v>85</v>
      </c>
      <c r="L4526">
        <v>74.433339000000004</v>
      </c>
      <c r="R4526">
        <v>114.701775</v>
      </c>
      <c r="S4526" t="s">
        <v>204</v>
      </c>
      <c r="T4526" s="247">
        <v>45342.358807870369</v>
      </c>
    </row>
    <row r="4527" spans="1:20" x14ac:dyDescent="0.35">
      <c r="A4527" t="s">
        <v>112</v>
      </c>
      <c r="B4527" t="s">
        <v>113</v>
      </c>
      <c r="C4527" t="s">
        <v>97</v>
      </c>
      <c r="D4527" s="29">
        <v>45503</v>
      </c>
      <c r="E4527">
        <v>0</v>
      </c>
      <c r="F4527">
        <v>0</v>
      </c>
      <c r="G4527">
        <v>0.34610000000000002</v>
      </c>
      <c r="H4527">
        <v>0.25890000000000002</v>
      </c>
      <c r="J4527">
        <v>75</v>
      </c>
      <c r="K4527">
        <v>85</v>
      </c>
      <c r="L4527">
        <v>74.433339000000004</v>
      </c>
      <c r="R4527">
        <v>114.701775</v>
      </c>
      <c r="S4527" t="s">
        <v>204</v>
      </c>
      <c r="T4527" s="247">
        <v>45342.358807870369</v>
      </c>
    </row>
    <row r="4528" spans="1:20" x14ac:dyDescent="0.35">
      <c r="A4528" t="s">
        <v>112</v>
      </c>
      <c r="B4528" t="s">
        <v>113</v>
      </c>
      <c r="C4528" t="s">
        <v>97</v>
      </c>
      <c r="D4528" s="29">
        <v>45504</v>
      </c>
      <c r="E4528">
        <v>0</v>
      </c>
      <c r="F4528">
        <v>0</v>
      </c>
      <c r="G4528">
        <v>0.34610000000000002</v>
      </c>
      <c r="H4528">
        <v>0.25890000000000002</v>
      </c>
      <c r="J4528">
        <v>75</v>
      </c>
      <c r="K4528">
        <v>85</v>
      </c>
      <c r="L4528">
        <v>74.433339000000004</v>
      </c>
      <c r="R4528">
        <v>114.701775</v>
      </c>
      <c r="S4528" t="s">
        <v>204</v>
      </c>
      <c r="T4528" s="247">
        <v>45342.358807870369</v>
      </c>
    </row>
    <row r="4529" spans="1:20" x14ac:dyDescent="0.35">
      <c r="A4529" t="s">
        <v>112</v>
      </c>
      <c r="B4529" t="s">
        <v>113</v>
      </c>
      <c r="C4529" t="s">
        <v>97</v>
      </c>
      <c r="D4529" s="29">
        <v>45505</v>
      </c>
      <c r="E4529">
        <v>0</v>
      </c>
      <c r="F4529">
        <v>0</v>
      </c>
      <c r="G4529">
        <v>0.34610000000000002</v>
      </c>
      <c r="H4529">
        <v>0.25890000000000002</v>
      </c>
      <c r="J4529">
        <v>75</v>
      </c>
      <c r="K4529">
        <v>85</v>
      </c>
      <c r="L4529">
        <v>74.433339000000004</v>
      </c>
      <c r="R4529">
        <v>114.701775</v>
      </c>
      <c r="S4529" t="s">
        <v>204</v>
      </c>
      <c r="T4529" s="247">
        <v>45342.336145833331</v>
      </c>
    </row>
    <row r="4530" spans="1:20" x14ac:dyDescent="0.35">
      <c r="A4530" t="s">
        <v>112</v>
      </c>
      <c r="B4530" t="s">
        <v>113</v>
      </c>
      <c r="C4530" t="s">
        <v>97</v>
      </c>
      <c r="D4530" s="29">
        <v>45506</v>
      </c>
      <c r="E4530">
        <v>0</v>
      </c>
      <c r="F4530">
        <v>0</v>
      </c>
      <c r="G4530">
        <v>0.34610000000000002</v>
      </c>
      <c r="H4530">
        <v>0.25890000000000002</v>
      </c>
      <c r="J4530">
        <v>75</v>
      </c>
      <c r="K4530">
        <v>85</v>
      </c>
      <c r="L4530">
        <v>74.433339000000004</v>
      </c>
      <c r="R4530">
        <v>114.701775</v>
      </c>
      <c r="S4530" t="s">
        <v>204</v>
      </c>
      <c r="T4530" s="247">
        <v>45342.336377314816</v>
      </c>
    </row>
    <row r="4531" spans="1:20" x14ac:dyDescent="0.35">
      <c r="A4531" t="s">
        <v>112</v>
      </c>
      <c r="B4531" t="s">
        <v>113</v>
      </c>
      <c r="C4531" t="s">
        <v>97</v>
      </c>
      <c r="D4531" s="29">
        <v>45507</v>
      </c>
      <c r="E4531">
        <v>0</v>
      </c>
      <c r="F4531">
        <v>0</v>
      </c>
      <c r="G4531">
        <v>0.34610000000000002</v>
      </c>
      <c r="H4531">
        <v>0.25890000000000002</v>
      </c>
      <c r="J4531">
        <v>75</v>
      </c>
      <c r="K4531">
        <v>85</v>
      </c>
      <c r="L4531">
        <v>74.433339000000004</v>
      </c>
      <c r="R4531">
        <v>114.701775</v>
      </c>
      <c r="S4531" t="s">
        <v>204</v>
      </c>
      <c r="T4531" s="247">
        <v>45342.336261574077</v>
      </c>
    </row>
    <row r="4532" spans="1:20" x14ac:dyDescent="0.35">
      <c r="A4532" t="s">
        <v>112</v>
      </c>
      <c r="B4532" t="s">
        <v>113</v>
      </c>
      <c r="C4532" t="s">
        <v>97</v>
      </c>
      <c r="D4532" s="29">
        <v>45508</v>
      </c>
      <c r="E4532">
        <v>0</v>
      </c>
      <c r="F4532">
        <v>0</v>
      </c>
      <c r="G4532">
        <v>0.34610000000000002</v>
      </c>
      <c r="H4532">
        <v>0.25890000000000002</v>
      </c>
      <c r="J4532">
        <v>75</v>
      </c>
      <c r="K4532">
        <v>85</v>
      </c>
      <c r="L4532">
        <v>74.433339000000004</v>
      </c>
      <c r="R4532">
        <v>114.701775</v>
      </c>
      <c r="S4532" t="s">
        <v>204</v>
      </c>
      <c r="T4532" s="247">
        <v>45342.336493055554</v>
      </c>
    </row>
    <row r="4533" spans="1:20" x14ac:dyDescent="0.35">
      <c r="A4533" t="s">
        <v>112</v>
      </c>
      <c r="B4533" t="s">
        <v>113</v>
      </c>
      <c r="C4533" t="s">
        <v>97</v>
      </c>
      <c r="D4533" s="29">
        <v>45509</v>
      </c>
      <c r="E4533">
        <v>0</v>
      </c>
      <c r="F4533">
        <v>0</v>
      </c>
      <c r="G4533">
        <v>0.34610000000000002</v>
      </c>
      <c r="H4533">
        <v>0.25890000000000002</v>
      </c>
      <c r="J4533">
        <v>75</v>
      </c>
      <c r="K4533">
        <v>85</v>
      </c>
      <c r="L4533">
        <v>74.433339000000004</v>
      </c>
      <c r="R4533">
        <v>114.701775</v>
      </c>
      <c r="S4533" t="s">
        <v>204</v>
      </c>
      <c r="T4533" s="247">
        <v>45342.336759259262</v>
      </c>
    </row>
    <row r="4534" spans="1:20" x14ac:dyDescent="0.35">
      <c r="A4534" t="s">
        <v>112</v>
      </c>
      <c r="B4534" t="s">
        <v>113</v>
      </c>
      <c r="C4534" t="s">
        <v>97</v>
      </c>
      <c r="D4534" s="29">
        <v>45510</v>
      </c>
      <c r="E4534">
        <v>0</v>
      </c>
      <c r="F4534">
        <v>0</v>
      </c>
      <c r="G4534">
        <v>0.34610000000000002</v>
      </c>
      <c r="H4534">
        <v>0.25890000000000002</v>
      </c>
      <c r="J4534">
        <v>75</v>
      </c>
      <c r="K4534">
        <v>85</v>
      </c>
      <c r="L4534">
        <v>74.433339000000004</v>
      </c>
      <c r="R4534">
        <v>114.701775</v>
      </c>
      <c r="S4534" t="s">
        <v>204</v>
      </c>
      <c r="T4534" s="247">
        <v>45342.336597222224</v>
      </c>
    </row>
    <row r="4535" spans="1:20" x14ac:dyDescent="0.35">
      <c r="A4535" t="s">
        <v>112</v>
      </c>
      <c r="B4535" t="s">
        <v>113</v>
      </c>
      <c r="C4535" t="s">
        <v>97</v>
      </c>
      <c r="D4535" s="29">
        <v>45511</v>
      </c>
      <c r="E4535">
        <v>0</v>
      </c>
      <c r="F4535">
        <v>0</v>
      </c>
      <c r="G4535">
        <v>0.34610000000000002</v>
      </c>
      <c r="H4535">
        <v>0.25890000000000002</v>
      </c>
      <c r="J4535">
        <v>75</v>
      </c>
      <c r="K4535">
        <v>85</v>
      </c>
      <c r="L4535">
        <v>74.433339000000004</v>
      </c>
      <c r="R4535">
        <v>114.701775</v>
      </c>
      <c r="S4535" t="s">
        <v>204</v>
      </c>
      <c r="T4535" s="247">
        <v>45342.336840277778</v>
      </c>
    </row>
    <row r="4536" spans="1:20" x14ac:dyDescent="0.35">
      <c r="A4536" t="s">
        <v>112</v>
      </c>
      <c r="B4536" t="s">
        <v>113</v>
      </c>
      <c r="C4536" t="s">
        <v>97</v>
      </c>
      <c r="D4536" s="29">
        <v>45512</v>
      </c>
      <c r="E4536">
        <v>0</v>
      </c>
      <c r="F4536">
        <v>0</v>
      </c>
      <c r="G4536">
        <v>0.34610000000000002</v>
      </c>
      <c r="H4536">
        <v>0.25890000000000002</v>
      </c>
      <c r="J4536">
        <v>75</v>
      </c>
      <c r="K4536">
        <v>85</v>
      </c>
      <c r="L4536">
        <v>74.433339000000004</v>
      </c>
      <c r="R4536">
        <v>114.701775</v>
      </c>
      <c r="S4536" t="s">
        <v>204</v>
      </c>
      <c r="T4536" s="247">
        <v>45342.337002314816</v>
      </c>
    </row>
    <row r="4537" spans="1:20" x14ac:dyDescent="0.35">
      <c r="A4537" t="s">
        <v>112</v>
      </c>
      <c r="B4537" t="s">
        <v>113</v>
      </c>
      <c r="C4537" t="s">
        <v>97</v>
      </c>
      <c r="D4537" s="29">
        <v>45513</v>
      </c>
      <c r="E4537">
        <v>0</v>
      </c>
      <c r="F4537">
        <v>0</v>
      </c>
      <c r="G4537">
        <v>0.34610000000000002</v>
      </c>
      <c r="H4537">
        <v>0.25890000000000002</v>
      </c>
      <c r="J4537">
        <v>75</v>
      </c>
      <c r="K4537">
        <v>85</v>
      </c>
      <c r="L4537">
        <v>74.433339000000004</v>
      </c>
      <c r="R4537">
        <v>114.701775</v>
      </c>
      <c r="S4537" t="s">
        <v>204</v>
      </c>
      <c r="T4537" s="247">
        <v>45342.337164351855</v>
      </c>
    </row>
    <row r="4538" spans="1:20" x14ac:dyDescent="0.35">
      <c r="A4538" t="s">
        <v>112</v>
      </c>
      <c r="B4538" t="s">
        <v>113</v>
      </c>
      <c r="C4538" t="s">
        <v>97</v>
      </c>
      <c r="D4538" s="29">
        <v>45514</v>
      </c>
      <c r="E4538">
        <v>0</v>
      </c>
      <c r="F4538">
        <v>0</v>
      </c>
      <c r="G4538">
        <v>0.34610000000000002</v>
      </c>
      <c r="H4538">
        <v>0.25890000000000002</v>
      </c>
      <c r="J4538">
        <v>75</v>
      </c>
      <c r="K4538">
        <v>85</v>
      </c>
      <c r="L4538">
        <v>74.433339000000004</v>
      </c>
      <c r="R4538">
        <v>114.701775</v>
      </c>
      <c r="S4538" t="s">
        <v>204</v>
      </c>
      <c r="T4538" s="247">
        <v>45342.337245370371</v>
      </c>
    </row>
    <row r="4539" spans="1:20" x14ac:dyDescent="0.35">
      <c r="A4539" t="s">
        <v>112</v>
      </c>
      <c r="B4539" t="s">
        <v>113</v>
      </c>
      <c r="C4539" t="s">
        <v>97</v>
      </c>
      <c r="D4539" s="29">
        <v>45515</v>
      </c>
      <c r="E4539">
        <v>0</v>
      </c>
      <c r="F4539">
        <v>0</v>
      </c>
      <c r="G4539">
        <v>0.34610000000000002</v>
      </c>
      <c r="H4539">
        <v>0.25890000000000002</v>
      </c>
      <c r="J4539">
        <v>75</v>
      </c>
      <c r="K4539">
        <v>85</v>
      </c>
      <c r="L4539">
        <v>74.433339000000004</v>
      </c>
      <c r="R4539">
        <v>114.701775</v>
      </c>
      <c r="S4539" t="s">
        <v>204</v>
      </c>
      <c r="T4539" s="247">
        <v>45342.337326388886</v>
      </c>
    </row>
    <row r="4540" spans="1:20" x14ac:dyDescent="0.35">
      <c r="A4540" t="s">
        <v>112</v>
      </c>
      <c r="B4540" t="s">
        <v>113</v>
      </c>
      <c r="C4540" t="s">
        <v>97</v>
      </c>
      <c r="D4540" s="29">
        <v>45516</v>
      </c>
      <c r="E4540">
        <v>0</v>
      </c>
      <c r="F4540">
        <v>0</v>
      </c>
      <c r="G4540">
        <v>0.34610000000000002</v>
      </c>
      <c r="H4540">
        <v>0.25890000000000002</v>
      </c>
      <c r="J4540">
        <v>75</v>
      </c>
      <c r="K4540">
        <v>85</v>
      </c>
      <c r="L4540">
        <v>74.433339000000004</v>
      </c>
      <c r="R4540">
        <v>114.701775</v>
      </c>
      <c r="S4540" t="s">
        <v>204</v>
      </c>
      <c r="T4540" s="247">
        <v>45342.337569444448</v>
      </c>
    </row>
    <row r="4541" spans="1:20" x14ac:dyDescent="0.35">
      <c r="A4541" t="s">
        <v>112</v>
      </c>
      <c r="B4541" t="s">
        <v>113</v>
      </c>
      <c r="C4541" t="s">
        <v>97</v>
      </c>
      <c r="D4541" s="29">
        <v>45517</v>
      </c>
      <c r="E4541">
        <v>0</v>
      </c>
      <c r="F4541">
        <v>0</v>
      </c>
      <c r="G4541">
        <v>0.34610000000000002</v>
      </c>
      <c r="H4541">
        <v>0.25890000000000002</v>
      </c>
      <c r="J4541">
        <v>75</v>
      </c>
      <c r="K4541">
        <v>85</v>
      </c>
      <c r="L4541">
        <v>74.433339000000004</v>
      </c>
      <c r="R4541">
        <v>114.701775</v>
      </c>
      <c r="S4541" t="s">
        <v>204</v>
      </c>
      <c r="T4541" s="247">
        <v>45342.33797453704</v>
      </c>
    </row>
    <row r="4542" spans="1:20" x14ac:dyDescent="0.35">
      <c r="A4542" t="s">
        <v>112</v>
      </c>
      <c r="B4542" t="s">
        <v>113</v>
      </c>
      <c r="C4542" t="s">
        <v>97</v>
      </c>
      <c r="D4542" s="29">
        <v>45518</v>
      </c>
      <c r="E4542">
        <v>0</v>
      </c>
      <c r="F4542">
        <v>0</v>
      </c>
      <c r="G4542">
        <v>0.34610000000000002</v>
      </c>
      <c r="H4542">
        <v>0.25890000000000002</v>
      </c>
      <c r="J4542">
        <v>75</v>
      </c>
      <c r="K4542">
        <v>85</v>
      </c>
      <c r="L4542">
        <v>74.433339000000004</v>
      </c>
      <c r="R4542">
        <v>114.701775</v>
      </c>
      <c r="S4542" t="s">
        <v>204</v>
      </c>
      <c r="T4542" s="247">
        <v>45342.337407407409</v>
      </c>
    </row>
    <row r="4543" spans="1:20" x14ac:dyDescent="0.35">
      <c r="A4543" t="s">
        <v>112</v>
      </c>
      <c r="B4543" t="s">
        <v>113</v>
      </c>
      <c r="C4543" t="s">
        <v>97</v>
      </c>
      <c r="D4543" s="29">
        <v>45519</v>
      </c>
      <c r="E4543">
        <v>0</v>
      </c>
      <c r="F4543">
        <v>0</v>
      </c>
      <c r="G4543">
        <v>0.34610000000000002</v>
      </c>
      <c r="H4543">
        <v>0.25890000000000002</v>
      </c>
      <c r="J4543">
        <v>75</v>
      </c>
      <c r="K4543">
        <v>85</v>
      </c>
      <c r="L4543">
        <v>74.433339000000004</v>
      </c>
      <c r="R4543">
        <v>114.701775</v>
      </c>
      <c r="S4543" t="s">
        <v>204</v>
      </c>
      <c r="T4543" s="247">
        <v>45342.338136574072</v>
      </c>
    </row>
    <row r="4544" spans="1:20" x14ac:dyDescent="0.35">
      <c r="A4544" t="s">
        <v>112</v>
      </c>
      <c r="B4544" t="s">
        <v>113</v>
      </c>
      <c r="C4544" t="s">
        <v>97</v>
      </c>
      <c r="D4544" s="29">
        <v>45520</v>
      </c>
      <c r="E4544">
        <v>0</v>
      </c>
      <c r="F4544">
        <v>0</v>
      </c>
      <c r="G4544">
        <v>0.34610000000000002</v>
      </c>
      <c r="H4544">
        <v>0.25890000000000002</v>
      </c>
      <c r="J4544">
        <v>75</v>
      </c>
      <c r="K4544">
        <v>85</v>
      </c>
      <c r="L4544">
        <v>74.433339000000004</v>
      </c>
      <c r="R4544">
        <v>114.701775</v>
      </c>
      <c r="S4544" t="s">
        <v>204</v>
      </c>
      <c r="T4544" s="247">
        <v>45342.337812500002</v>
      </c>
    </row>
    <row r="4545" spans="1:20" x14ac:dyDescent="0.35">
      <c r="A4545" t="s">
        <v>112</v>
      </c>
      <c r="B4545" t="s">
        <v>113</v>
      </c>
      <c r="C4545" t="s">
        <v>97</v>
      </c>
      <c r="D4545" s="29">
        <v>45521</v>
      </c>
      <c r="E4545">
        <v>0</v>
      </c>
      <c r="F4545">
        <v>0</v>
      </c>
      <c r="G4545">
        <v>0.34610000000000002</v>
      </c>
      <c r="H4545">
        <v>0.25890000000000002</v>
      </c>
      <c r="J4545">
        <v>75</v>
      </c>
      <c r="K4545">
        <v>85</v>
      </c>
      <c r="L4545">
        <v>74.433339000000004</v>
      </c>
      <c r="R4545">
        <v>114.701775</v>
      </c>
      <c r="S4545" t="s">
        <v>204</v>
      </c>
      <c r="T4545" s="247">
        <v>45342.338217592594</v>
      </c>
    </row>
    <row r="4546" spans="1:20" x14ac:dyDescent="0.35">
      <c r="A4546" t="s">
        <v>112</v>
      </c>
      <c r="B4546" t="s">
        <v>113</v>
      </c>
      <c r="C4546" t="s">
        <v>97</v>
      </c>
      <c r="D4546" s="29">
        <v>45522</v>
      </c>
      <c r="E4546">
        <v>0</v>
      </c>
      <c r="F4546">
        <v>0</v>
      </c>
      <c r="G4546">
        <v>0.34610000000000002</v>
      </c>
      <c r="H4546">
        <v>0.25890000000000002</v>
      </c>
      <c r="J4546">
        <v>75</v>
      </c>
      <c r="K4546">
        <v>85</v>
      </c>
      <c r="L4546">
        <v>74.433339000000004</v>
      </c>
      <c r="R4546">
        <v>114.701775</v>
      </c>
      <c r="S4546" t="s">
        <v>204</v>
      </c>
      <c r="T4546" s="247">
        <v>45342.337893518517</v>
      </c>
    </row>
    <row r="4547" spans="1:20" x14ac:dyDescent="0.35">
      <c r="A4547" t="s">
        <v>112</v>
      </c>
      <c r="B4547" t="s">
        <v>113</v>
      </c>
      <c r="C4547" t="s">
        <v>97</v>
      </c>
      <c r="D4547" s="29">
        <v>45523</v>
      </c>
      <c r="E4547">
        <v>0</v>
      </c>
      <c r="F4547">
        <v>0</v>
      </c>
      <c r="G4547">
        <v>0.34610000000000002</v>
      </c>
      <c r="H4547">
        <v>0.25890000000000002</v>
      </c>
      <c r="J4547">
        <v>75</v>
      </c>
      <c r="K4547">
        <v>85</v>
      </c>
      <c r="L4547">
        <v>74.433339000000004</v>
      </c>
      <c r="R4547">
        <v>114.701775</v>
      </c>
      <c r="S4547" t="s">
        <v>204</v>
      </c>
      <c r="T4547" s="247">
        <v>45342.338055555556</v>
      </c>
    </row>
    <row r="4548" spans="1:20" x14ac:dyDescent="0.35">
      <c r="A4548" t="s">
        <v>112</v>
      </c>
      <c r="B4548" t="s">
        <v>113</v>
      </c>
      <c r="C4548" t="s">
        <v>97</v>
      </c>
      <c r="D4548" s="29">
        <v>45524</v>
      </c>
      <c r="E4548">
        <v>0</v>
      </c>
      <c r="F4548">
        <v>0</v>
      </c>
      <c r="G4548">
        <v>0.34610000000000002</v>
      </c>
      <c r="H4548">
        <v>0.25890000000000002</v>
      </c>
      <c r="J4548">
        <v>75</v>
      </c>
      <c r="K4548">
        <v>85</v>
      </c>
      <c r="L4548">
        <v>74.433339000000004</v>
      </c>
      <c r="R4548">
        <v>114.701775</v>
      </c>
      <c r="S4548" t="s">
        <v>204</v>
      </c>
      <c r="T4548" s="247">
        <v>45342.338425925926</v>
      </c>
    </row>
    <row r="4549" spans="1:20" x14ac:dyDescent="0.35">
      <c r="A4549" t="s">
        <v>112</v>
      </c>
      <c r="B4549" t="s">
        <v>113</v>
      </c>
      <c r="C4549" t="s">
        <v>97</v>
      </c>
      <c r="D4549" s="29">
        <v>45525</v>
      </c>
      <c r="E4549">
        <v>0</v>
      </c>
      <c r="F4549">
        <v>0</v>
      </c>
      <c r="G4549">
        <v>0.34610000000000002</v>
      </c>
      <c r="H4549">
        <v>0.25890000000000002</v>
      </c>
      <c r="J4549">
        <v>75</v>
      </c>
      <c r="K4549">
        <v>85</v>
      </c>
      <c r="L4549">
        <v>74.433339000000004</v>
      </c>
      <c r="R4549">
        <v>114.701775</v>
      </c>
      <c r="S4549" t="s">
        <v>204</v>
      </c>
      <c r="T4549" s="247">
        <v>45342.33829861111</v>
      </c>
    </row>
    <row r="4550" spans="1:20" x14ac:dyDescent="0.35">
      <c r="A4550" t="s">
        <v>112</v>
      </c>
      <c r="B4550" t="s">
        <v>113</v>
      </c>
      <c r="C4550" t="s">
        <v>97</v>
      </c>
      <c r="D4550" s="29">
        <v>45526</v>
      </c>
      <c r="E4550">
        <v>0</v>
      </c>
      <c r="F4550">
        <v>0</v>
      </c>
      <c r="G4550">
        <v>0.34610000000000002</v>
      </c>
      <c r="H4550">
        <v>0.25890000000000002</v>
      </c>
      <c r="J4550">
        <v>75</v>
      </c>
      <c r="K4550">
        <v>85</v>
      </c>
      <c r="L4550">
        <v>74.433339000000004</v>
      </c>
      <c r="R4550">
        <v>114.701775</v>
      </c>
      <c r="S4550" t="s">
        <v>204</v>
      </c>
      <c r="T4550" s="247">
        <v>45342.338750000003</v>
      </c>
    </row>
    <row r="4551" spans="1:20" x14ac:dyDescent="0.35">
      <c r="A4551" t="s">
        <v>112</v>
      </c>
      <c r="B4551" t="s">
        <v>113</v>
      </c>
      <c r="C4551" t="s">
        <v>97</v>
      </c>
      <c r="D4551" s="29">
        <v>45527</v>
      </c>
      <c r="E4551">
        <v>0</v>
      </c>
      <c r="F4551">
        <v>0</v>
      </c>
      <c r="G4551">
        <v>0.34610000000000002</v>
      </c>
      <c r="H4551">
        <v>0.25890000000000002</v>
      </c>
      <c r="J4551">
        <v>75</v>
      </c>
      <c r="K4551">
        <v>85</v>
      </c>
      <c r="L4551">
        <v>74.433339000000004</v>
      </c>
      <c r="R4551">
        <v>114.701775</v>
      </c>
      <c r="S4551" t="s">
        <v>204</v>
      </c>
      <c r="T4551" s="247">
        <v>45342.33866898148</v>
      </c>
    </row>
    <row r="4552" spans="1:20" x14ac:dyDescent="0.35">
      <c r="A4552" t="s">
        <v>112</v>
      </c>
      <c r="B4552" t="s">
        <v>113</v>
      </c>
      <c r="C4552" t="s">
        <v>97</v>
      </c>
      <c r="D4552" s="29">
        <v>45528</v>
      </c>
      <c r="E4552">
        <v>0</v>
      </c>
      <c r="F4552">
        <v>0</v>
      </c>
      <c r="G4552">
        <v>0.34610000000000002</v>
      </c>
      <c r="H4552">
        <v>0.25890000000000002</v>
      </c>
      <c r="J4552">
        <v>75</v>
      </c>
      <c r="K4552">
        <v>85</v>
      </c>
      <c r="L4552">
        <v>74.433339000000004</v>
      </c>
      <c r="R4552">
        <v>114.701775</v>
      </c>
      <c r="S4552" t="s">
        <v>204</v>
      </c>
      <c r="T4552" s="247">
        <v>45342.338506944441</v>
      </c>
    </row>
    <row r="4553" spans="1:20" x14ac:dyDescent="0.35">
      <c r="A4553" t="s">
        <v>112</v>
      </c>
      <c r="B4553" t="s">
        <v>113</v>
      </c>
      <c r="C4553" t="s">
        <v>97</v>
      </c>
      <c r="D4553" s="29">
        <v>45529</v>
      </c>
      <c r="E4553">
        <v>0</v>
      </c>
      <c r="F4553">
        <v>0</v>
      </c>
      <c r="G4553">
        <v>0.34610000000000002</v>
      </c>
      <c r="H4553">
        <v>0.25890000000000002</v>
      </c>
      <c r="J4553">
        <v>75</v>
      </c>
      <c r="K4553">
        <v>85</v>
      </c>
      <c r="L4553">
        <v>74.433339000000004</v>
      </c>
      <c r="R4553">
        <v>114.701775</v>
      </c>
      <c r="S4553" t="s">
        <v>204</v>
      </c>
      <c r="T4553" s="247">
        <v>45342.338587962964</v>
      </c>
    </row>
    <row r="4554" spans="1:20" x14ac:dyDescent="0.35">
      <c r="A4554" t="s">
        <v>112</v>
      </c>
      <c r="B4554" t="s">
        <v>113</v>
      </c>
      <c r="C4554" t="s">
        <v>97</v>
      </c>
      <c r="D4554" s="29">
        <v>45530</v>
      </c>
      <c r="E4554">
        <v>1</v>
      </c>
      <c r="F4554">
        <v>1</v>
      </c>
      <c r="G4554">
        <v>1</v>
      </c>
      <c r="H4554">
        <v>1</v>
      </c>
      <c r="J4554">
        <v>0</v>
      </c>
      <c r="K4554">
        <v>0</v>
      </c>
      <c r="L4554">
        <v>74.433339000000004</v>
      </c>
      <c r="R4554">
        <v>114.701775</v>
      </c>
      <c r="S4554" t="s">
        <v>204</v>
      </c>
      <c r="T4554" s="247">
        <v>45342.358807870369</v>
      </c>
    </row>
    <row r="4555" spans="1:20" x14ac:dyDescent="0.35">
      <c r="A4555" t="s">
        <v>112</v>
      </c>
      <c r="B4555" t="s">
        <v>113</v>
      </c>
      <c r="C4555" t="s">
        <v>97</v>
      </c>
      <c r="D4555" s="29">
        <v>45531</v>
      </c>
      <c r="E4555">
        <v>1</v>
      </c>
      <c r="F4555">
        <v>1</v>
      </c>
      <c r="G4555">
        <v>1</v>
      </c>
      <c r="H4555">
        <v>1</v>
      </c>
      <c r="J4555">
        <v>0</v>
      </c>
      <c r="K4555">
        <v>0</v>
      </c>
      <c r="L4555">
        <v>74.433339000000004</v>
      </c>
      <c r="R4555">
        <v>114.701775</v>
      </c>
      <c r="S4555" t="s">
        <v>204</v>
      </c>
      <c r="T4555" s="247">
        <v>45342.358807870369</v>
      </c>
    </row>
    <row r="4556" spans="1:20" x14ac:dyDescent="0.35">
      <c r="A4556" t="s">
        <v>112</v>
      </c>
      <c r="B4556" t="s">
        <v>113</v>
      </c>
      <c r="C4556" t="s">
        <v>97</v>
      </c>
      <c r="D4556" s="29">
        <v>45532</v>
      </c>
      <c r="E4556">
        <v>1</v>
      </c>
      <c r="F4556">
        <v>1</v>
      </c>
      <c r="G4556">
        <v>1</v>
      </c>
      <c r="H4556">
        <v>1</v>
      </c>
      <c r="J4556">
        <v>0</v>
      </c>
      <c r="K4556">
        <v>0</v>
      </c>
      <c r="L4556">
        <v>74.433339000000004</v>
      </c>
      <c r="R4556">
        <v>114.701775</v>
      </c>
      <c r="S4556" t="s">
        <v>204</v>
      </c>
      <c r="T4556" s="247">
        <v>45342.358807870369</v>
      </c>
    </row>
    <row r="4557" spans="1:20" x14ac:dyDescent="0.35">
      <c r="A4557" t="s">
        <v>112</v>
      </c>
      <c r="B4557" t="s">
        <v>113</v>
      </c>
      <c r="C4557" t="s">
        <v>97</v>
      </c>
      <c r="D4557" s="29">
        <v>45533</v>
      </c>
      <c r="E4557">
        <v>1</v>
      </c>
      <c r="F4557">
        <v>1</v>
      </c>
      <c r="G4557">
        <v>1</v>
      </c>
      <c r="H4557">
        <v>1</v>
      </c>
      <c r="J4557">
        <v>0</v>
      </c>
      <c r="K4557">
        <v>0</v>
      </c>
      <c r="L4557">
        <v>74.433339000000004</v>
      </c>
      <c r="R4557">
        <v>114.701775</v>
      </c>
      <c r="S4557" t="s">
        <v>204</v>
      </c>
      <c r="T4557" s="247">
        <v>45342.358807870369</v>
      </c>
    </row>
    <row r="4558" spans="1:20" x14ac:dyDescent="0.35">
      <c r="A4558" t="s">
        <v>112</v>
      </c>
      <c r="B4558" t="s">
        <v>113</v>
      </c>
      <c r="C4558" t="s">
        <v>97</v>
      </c>
      <c r="D4558" s="29">
        <v>45534</v>
      </c>
      <c r="E4558">
        <v>1</v>
      </c>
      <c r="F4558">
        <v>1</v>
      </c>
      <c r="G4558">
        <v>1</v>
      </c>
      <c r="H4558">
        <v>1</v>
      </c>
      <c r="J4558">
        <v>0</v>
      </c>
      <c r="K4558">
        <v>0</v>
      </c>
      <c r="L4558">
        <v>74.433339000000004</v>
      </c>
      <c r="R4558">
        <v>114.701775</v>
      </c>
      <c r="S4558" t="s">
        <v>204</v>
      </c>
      <c r="T4558" s="247">
        <v>45342.358807870369</v>
      </c>
    </row>
    <row r="4559" spans="1:20" x14ac:dyDescent="0.35">
      <c r="A4559" t="s">
        <v>112</v>
      </c>
      <c r="B4559" t="s">
        <v>113</v>
      </c>
      <c r="C4559" t="s">
        <v>97</v>
      </c>
      <c r="D4559" s="29">
        <v>45535</v>
      </c>
      <c r="E4559">
        <v>1</v>
      </c>
      <c r="F4559">
        <v>1</v>
      </c>
      <c r="G4559">
        <v>1</v>
      </c>
      <c r="H4559">
        <v>1</v>
      </c>
      <c r="J4559">
        <v>0</v>
      </c>
      <c r="K4559">
        <v>0</v>
      </c>
      <c r="L4559">
        <v>74.433339000000004</v>
      </c>
      <c r="R4559">
        <v>114.701775</v>
      </c>
      <c r="S4559" t="s">
        <v>204</v>
      </c>
      <c r="T4559" s="247">
        <v>45342.358807870369</v>
      </c>
    </row>
    <row r="4560" spans="1:20" x14ac:dyDescent="0.35">
      <c r="A4560" t="s">
        <v>112</v>
      </c>
      <c r="B4560" t="s">
        <v>113</v>
      </c>
      <c r="C4560" t="s">
        <v>97</v>
      </c>
      <c r="D4560" s="29">
        <v>45536</v>
      </c>
      <c r="E4560">
        <v>1</v>
      </c>
      <c r="F4560">
        <v>1</v>
      </c>
      <c r="G4560">
        <v>1</v>
      </c>
      <c r="H4560">
        <v>1</v>
      </c>
      <c r="J4560">
        <v>0</v>
      </c>
      <c r="K4560">
        <v>0</v>
      </c>
      <c r="L4560">
        <v>74.433339000000004</v>
      </c>
      <c r="R4560">
        <v>114.701775</v>
      </c>
      <c r="S4560" t="s">
        <v>204</v>
      </c>
      <c r="T4560" s="247">
        <v>45342.358807870369</v>
      </c>
    </row>
    <row r="4561" spans="1:20" x14ac:dyDescent="0.35">
      <c r="A4561" t="s">
        <v>112</v>
      </c>
      <c r="B4561" t="s">
        <v>113</v>
      </c>
      <c r="C4561" t="s">
        <v>97</v>
      </c>
      <c r="D4561" s="29">
        <v>45537</v>
      </c>
      <c r="E4561">
        <v>1</v>
      </c>
      <c r="F4561">
        <v>1</v>
      </c>
      <c r="G4561">
        <v>1</v>
      </c>
      <c r="H4561">
        <v>1</v>
      </c>
      <c r="J4561">
        <v>0</v>
      </c>
      <c r="K4561">
        <v>0</v>
      </c>
      <c r="L4561">
        <v>74.433339000000004</v>
      </c>
      <c r="R4561">
        <v>114.701775</v>
      </c>
      <c r="S4561" t="s">
        <v>204</v>
      </c>
      <c r="T4561" s="247">
        <v>45342.358807870369</v>
      </c>
    </row>
    <row r="4562" spans="1:20" x14ac:dyDescent="0.35">
      <c r="A4562" t="s">
        <v>112</v>
      </c>
      <c r="B4562" t="s">
        <v>113</v>
      </c>
      <c r="C4562" t="s">
        <v>97</v>
      </c>
      <c r="D4562" s="29">
        <v>45538</v>
      </c>
      <c r="E4562">
        <v>1</v>
      </c>
      <c r="F4562">
        <v>1</v>
      </c>
      <c r="G4562">
        <v>1</v>
      </c>
      <c r="H4562">
        <v>1</v>
      </c>
      <c r="J4562">
        <v>0</v>
      </c>
      <c r="K4562">
        <v>0</v>
      </c>
      <c r="L4562">
        <v>74.433339000000004</v>
      </c>
      <c r="R4562">
        <v>114.701775</v>
      </c>
      <c r="S4562" t="s">
        <v>204</v>
      </c>
      <c r="T4562" s="247">
        <v>45342.358807870369</v>
      </c>
    </row>
    <row r="4563" spans="1:20" x14ac:dyDescent="0.35">
      <c r="A4563" t="s">
        <v>112</v>
      </c>
      <c r="B4563" t="s">
        <v>113</v>
      </c>
      <c r="C4563" t="s">
        <v>97</v>
      </c>
      <c r="D4563" s="29">
        <v>45539</v>
      </c>
      <c r="E4563">
        <v>1</v>
      </c>
      <c r="F4563">
        <v>1</v>
      </c>
      <c r="G4563">
        <v>1</v>
      </c>
      <c r="H4563">
        <v>1</v>
      </c>
      <c r="J4563">
        <v>0</v>
      </c>
      <c r="K4563">
        <v>0</v>
      </c>
      <c r="L4563">
        <v>74.433339000000004</v>
      </c>
      <c r="R4563">
        <v>114.701775</v>
      </c>
      <c r="S4563" t="s">
        <v>204</v>
      </c>
      <c r="T4563" s="247">
        <v>45342.358807870369</v>
      </c>
    </row>
    <row r="4564" spans="1:20" x14ac:dyDescent="0.35">
      <c r="A4564" t="s">
        <v>112</v>
      </c>
      <c r="B4564" t="s">
        <v>113</v>
      </c>
      <c r="C4564" t="s">
        <v>97</v>
      </c>
      <c r="D4564" s="29">
        <v>45540</v>
      </c>
      <c r="E4564">
        <v>1</v>
      </c>
      <c r="F4564">
        <v>1</v>
      </c>
      <c r="G4564">
        <v>1</v>
      </c>
      <c r="H4564">
        <v>1</v>
      </c>
      <c r="J4564">
        <v>0</v>
      </c>
      <c r="K4564">
        <v>0</v>
      </c>
      <c r="L4564">
        <v>74.433339000000004</v>
      </c>
      <c r="R4564">
        <v>114.701775</v>
      </c>
      <c r="S4564" t="s">
        <v>204</v>
      </c>
      <c r="T4564" s="247">
        <v>45342.358807870369</v>
      </c>
    </row>
    <row r="4565" spans="1:20" x14ac:dyDescent="0.35">
      <c r="A4565" t="s">
        <v>112</v>
      </c>
      <c r="B4565" t="s">
        <v>113</v>
      </c>
      <c r="C4565" t="s">
        <v>97</v>
      </c>
      <c r="D4565" s="29">
        <v>45541</v>
      </c>
      <c r="E4565">
        <v>1</v>
      </c>
      <c r="F4565">
        <v>1</v>
      </c>
      <c r="G4565">
        <v>1</v>
      </c>
      <c r="H4565">
        <v>1</v>
      </c>
      <c r="J4565">
        <v>0</v>
      </c>
      <c r="K4565">
        <v>0</v>
      </c>
      <c r="L4565">
        <v>74.433339000000004</v>
      </c>
      <c r="R4565">
        <v>114.701775</v>
      </c>
      <c r="S4565" t="s">
        <v>204</v>
      </c>
      <c r="T4565" s="247">
        <v>45342.358819444446</v>
      </c>
    </row>
    <row r="4566" spans="1:20" x14ac:dyDescent="0.35">
      <c r="A4566" t="s">
        <v>112</v>
      </c>
      <c r="B4566" t="s">
        <v>113</v>
      </c>
      <c r="C4566" t="s">
        <v>97</v>
      </c>
      <c r="D4566" s="29">
        <v>45542</v>
      </c>
      <c r="E4566">
        <v>0.12670000000000001</v>
      </c>
      <c r="F4566">
        <v>0</v>
      </c>
      <c r="G4566">
        <v>0.43330000000000002</v>
      </c>
      <c r="H4566">
        <v>0.30249999999999999</v>
      </c>
      <c r="J4566">
        <v>65</v>
      </c>
      <c r="K4566">
        <v>80</v>
      </c>
      <c r="L4566">
        <v>74.433339000000004</v>
      </c>
      <c r="R4566">
        <v>114.701775</v>
      </c>
      <c r="S4566" t="s">
        <v>204</v>
      </c>
      <c r="T4566" s="247">
        <v>45342.358807870369</v>
      </c>
    </row>
    <row r="4567" spans="1:20" x14ac:dyDescent="0.35">
      <c r="A4567" t="s">
        <v>112</v>
      </c>
      <c r="B4567" t="s">
        <v>113</v>
      </c>
      <c r="C4567" t="s">
        <v>97</v>
      </c>
      <c r="D4567" s="29">
        <v>45543</v>
      </c>
      <c r="E4567">
        <v>0.12670000000000001</v>
      </c>
      <c r="F4567">
        <v>0</v>
      </c>
      <c r="G4567">
        <v>0.43330000000000002</v>
      </c>
      <c r="H4567">
        <v>0.30249999999999999</v>
      </c>
      <c r="J4567">
        <v>65</v>
      </c>
      <c r="K4567">
        <v>80</v>
      </c>
      <c r="L4567">
        <v>74.433339000000004</v>
      </c>
      <c r="R4567">
        <v>114.701775</v>
      </c>
      <c r="S4567" t="s">
        <v>204</v>
      </c>
      <c r="T4567" s="247">
        <v>45342.358819444446</v>
      </c>
    </row>
    <row r="4568" spans="1:20" x14ac:dyDescent="0.35">
      <c r="A4568" t="s">
        <v>112</v>
      </c>
      <c r="B4568" t="s">
        <v>113</v>
      </c>
      <c r="C4568" t="s">
        <v>97</v>
      </c>
      <c r="D4568" s="29">
        <v>45544</v>
      </c>
      <c r="E4568">
        <v>0.12670000000000001</v>
      </c>
      <c r="F4568">
        <v>0</v>
      </c>
      <c r="G4568">
        <v>0.43330000000000002</v>
      </c>
      <c r="H4568">
        <v>0.30249999999999999</v>
      </c>
      <c r="J4568">
        <v>65</v>
      </c>
      <c r="K4568">
        <v>80</v>
      </c>
      <c r="L4568">
        <v>74.433339000000004</v>
      </c>
      <c r="R4568">
        <v>114.701775</v>
      </c>
      <c r="S4568" t="s">
        <v>204</v>
      </c>
      <c r="T4568" s="247">
        <v>45342.358819444446</v>
      </c>
    </row>
    <row r="4569" spans="1:20" x14ac:dyDescent="0.35">
      <c r="A4569" t="s">
        <v>112</v>
      </c>
      <c r="B4569" t="s">
        <v>113</v>
      </c>
      <c r="C4569" t="s">
        <v>97</v>
      </c>
      <c r="D4569" s="29">
        <v>45545</v>
      </c>
      <c r="E4569">
        <v>0.12670000000000001</v>
      </c>
      <c r="F4569">
        <v>0</v>
      </c>
      <c r="G4569">
        <v>0.43330000000000002</v>
      </c>
      <c r="H4569">
        <v>0.30249999999999999</v>
      </c>
      <c r="J4569">
        <v>65</v>
      </c>
      <c r="K4569">
        <v>80</v>
      </c>
      <c r="L4569">
        <v>74.433339000000004</v>
      </c>
      <c r="R4569">
        <v>114.701775</v>
      </c>
      <c r="S4569" t="s">
        <v>204</v>
      </c>
      <c r="T4569" s="247">
        <v>45342.358819444446</v>
      </c>
    </row>
    <row r="4570" spans="1:20" x14ac:dyDescent="0.35">
      <c r="A4570" t="s">
        <v>112</v>
      </c>
      <c r="B4570" t="s">
        <v>113</v>
      </c>
      <c r="C4570" t="s">
        <v>97</v>
      </c>
      <c r="D4570" s="29">
        <v>45546</v>
      </c>
      <c r="E4570">
        <v>1</v>
      </c>
      <c r="F4570">
        <v>1</v>
      </c>
      <c r="G4570">
        <v>1</v>
      </c>
      <c r="H4570">
        <v>1</v>
      </c>
      <c r="J4570">
        <v>0</v>
      </c>
      <c r="K4570">
        <v>0</v>
      </c>
      <c r="L4570">
        <v>74.433339000000004</v>
      </c>
      <c r="R4570">
        <v>114.701775</v>
      </c>
      <c r="S4570" t="s">
        <v>204</v>
      </c>
      <c r="T4570" s="247">
        <v>45342.358819444446</v>
      </c>
    </row>
    <row r="4571" spans="1:20" x14ac:dyDescent="0.35">
      <c r="A4571" t="s">
        <v>112</v>
      </c>
      <c r="B4571" t="s">
        <v>113</v>
      </c>
      <c r="C4571" t="s">
        <v>97</v>
      </c>
      <c r="D4571" s="29">
        <v>45547</v>
      </c>
      <c r="E4571">
        <v>0.12670000000000001</v>
      </c>
      <c r="F4571">
        <v>0</v>
      </c>
      <c r="G4571">
        <v>0.43330000000000002</v>
      </c>
      <c r="H4571">
        <v>0.30249999999999999</v>
      </c>
      <c r="J4571">
        <v>65</v>
      </c>
      <c r="K4571">
        <v>80</v>
      </c>
      <c r="L4571">
        <v>74.433339000000004</v>
      </c>
      <c r="R4571">
        <v>114.701775</v>
      </c>
      <c r="S4571" t="s">
        <v>204</v>
      </c>
      <c r="T4571" s="247">
        <v>45342.358819444446</v>
      </c>
    </row>
    <row r="4572" spans="1:20" x14ac:dyDescent="0.35">
      <c r="A4572" t="s">
        <v>112</v>
      </c>
      <c r="B4572" t="s">
        <v>113</v>
      </c>
      <c r="C4572" t="s">
        <v>97</v>
      </c>
      <c r="D4572" s="29">
        <v>45548</v>
      </c>
      <c r="E4572">
        <v>0.12670000000000001</v>
      </c>
      <c r="F4572">
        <v>0</v>
      </c>
      <c r="G4572">
        <v>0.43330000000000002</v>
      </c>
      <c r="H4572">
        <v>0.30249999999999999</v>
      </c>
      <c r="J4572">
        <v>65</v>
      </c>
      <c r="K4572">
        <v>80</v>
      </c>
      <c r="L4572">
        <v>74.433339000000004</v>
      </c>
      <c r="R4572">
        <v>114.701775</v>
      </c>
      <c r="S4572" t="s">
        <v>204</v>
      </c>
      <c r="T4572" s="247">
        <v>45342.358819444446</v>
      </c>
    </row>
    <row r="4573" spans="1:20" x14ac:dyDescent="0.35">
      <c r="A4573" t="s">
        <v>112</v>
      </c>
      <c r="B4573" t="s">
        <v>113</v>
      </c>
      <c r="C4573" t="s">
        <v>97</v>
      </c>
      <c r="D4573" s="29">
        <v>45549</v>
      </c>
      <c r="E4573">
        <v>0</v>
      </c>
      <c r="F4573">
        <v>0</v>
      </c>
      <c r="G4573">
        <v>0.25890000000000002</v>
      </c>
      <c r="H4573">
        <v>4.1000000000000002E-2</v>
      </c>
      <c r="J4573">
        <v>85</v>
      </c>
      <c r="K4573">
        <v>110</v>
      </c>
      <c r="L4573">
        <v>74.433339000000004</v>
      </c>
      <c r="R4573">
        <v>114.701775</v>
      </c>
      <c r="S4573" t="s">
        <v>204</v>
      </c>
      <c r="T4573" s="247">
        <v>45342.358819444446</v>
      </c>
    </row>
    <row r="4574" spans="1:20" x14ac:dyDescent="0.35">
      <c r="A4574" t="s">
        <v>112</v>
      </c>
      <c r="B4574" t="s">
        <v>113</v>
      </c>
      <c r="C4574" t="s">
        <v>97</v>
      </c>
      <c r="D4574" s="29">
        <v>45550</v>
      </c>
      <c r="E4574">
        <v>0</v>
      </c>
      <c r="F4574">
        <v>0</v>
      </c>
      <c r="G4574">
        <v>0.25890000000000002</v>
      </c>
      <c r="H4574">
        <v>4.1000000000000002E-2</v>
      </c>
      <c r="J4574">
        <v>85</v>
      </c>
      <c r="K4574">
        <v>110</v>
      </c>
      <c r="L4574">
        <v>74.433339000000004</v>
      </c>
      <c r="R4574">
        <v>114.701775</v>
      </c>
      <c r="S4574" t="s">
        <v>204</v>
      </c>
      <c r="T4574" s="247">
        <v>45342.358819444446</v>
      </c>
    </row>
    <row r="4575" spans="1:20" x14ac:dyDescent="0.35">
      <c r="A4575" t="s">
        <v>112</v>
      </c>
      <c r="B4575" t="s">
        <v>113</v>
      </c>
      <c r="C4575" t="s">
        <v>97</v>
      </c>
      <c r="D4575" s="29">
        <v>45551</v>
      </c>
      <c r="E4575">
        <v>0</v>
      </c>
      <c r="F4575">
        <v>0</v>
      </c>
      <c r="G4575">
        <v>0.25890000000000002</v>
      </c>
      <c r="H4575">
        <v>4.1000000000000002E-2</v>
      </c>
      <c r="J4575">
        <v>85</v>
      </c>
      <c r="K4575">
        <v>110</v>
      </c>
      <c r="L4575">
        <v>74.433339000000004</v>
      </c>
      <c r="R4575">
        <v>114.701775</v>
      </c>
      <c r="S4575" t="s">
        <v>204</v>
      </c>
      <c r="T4575" s="247">
        <v>45342.358819444446</v>
      </c>
    </row>
    <row r="4576" spans="1:20" x14ac:dyDescent="0.35">
      <c r="A4576" t="s">
        <v>112</v>
      </c>
      <c r="B4576" t="s">
        <v>113</v>
      </c>
      <c r="C4576" t="s">
        <v>97</v>
      </c>
      <c r="D4576" s="29">
        <v>45552</v>
      </c>
      <c r="E4576">
        <v>0</v>
      </c>
      <c r="F4576">
        <v>0</v>
      </c>
      <c r="G4576">
        <v>0.25890000000000002</v>
      </c>
      <c r="H4576">
        <v>4.1000000000000002E-2</v>
      </c>
      <c r="J4576">
        <v>85</v>
      </c>
      <c r="K4576">
        <v>110</v>
      </c>
      <c r="L4576">
        <v>74.433339000000004</v>
      </c>
      <c r="R4576">
        <v>114.701775</v>
      </c>
      <c r="S4576" t="s">
        <v>204</v>
      </c>
      <c r="T4576" s="247">
        <v>45342.358819444446</v>
      </c>
    </row>
    <row r="4577" spans="1:20" x14ac:dyDescent="0.35">
      <c r="A4577" t="s">
        <v>112</v>
      </c>
      <c r="B4577" t="s">
        <v>113</v>
      </c>
      <c r="C4577" t="s">
        <v>97</v>
      </c>
      <c r="D4577" s="29">
        <v>45553</v>
      </c>
      <c r="E4577">
        <v>0</v>
      </c>
      <c r="F4577">
        <v>0</v>
      </c>
      <c r="G4577">
        <v>0.25890000000000002</v>
      </c>
      <c r="H4577">
        <v>4.1000000000000002E-2</v>
      </c>
      <c r="J4577">
        <v>85</v>
      </c>
      <c r="K4577">
        <v>110</v>
      </c>
      <c r="L4577">
        <v>74.433339000000004</v>
      </c>
      <c r="R4577">
        <v>114.701775</v>
      </c>
      <c r="S4577" t="s">
        <v>204</v>
      </c>
      <c r="T4577" s="247">
        <v>45342.358819444446</v>
      </c>
    </row>
    <row r="4578" spans="1:20" x14ac:dyDescent="0.35">
      <c r="A4578" t="s">
        <v>112</v>
      </c>
      <c r="B4578" t="s">
        <v>113</v>
      </c>
      <c r="C4578" t="s">
        <v>97</v>
      </c>
      <c r="D4578" s="29">
        <v>45554</v>
      </c>
      <c r="E4578">
        <v>0</v>
      </c>
      <c r="F4578">
        <v>0</v>
      </c>
      <c r="G4578">
        <v>0.25890000000000002</v>
      </c>
      <c r="H4578">
        <v>4.1000000000000002E-2</v>
      </c>
      <c r="J4578">
        <v>85</v>
      </c>
      <c r="K4578">
        <v>110</v>
      </c>
      <c r="L4578">
        <v>74.433339000000004</v>
      </c>
      <c r="R4578">
        <v>114.701775</v>
      </c>
      <c r="S4578" t="s">
        <v>204</v>
      </c>
      <c r="T4578" s="247">
        <v>45342.358831018515</v>
      </c>
    </row>
    <row r="4579" spans="1:20" x14ac:dyDescent="0.35">
      <c r="A4579" t="s">
        <v>112</v>
      </c>
      <c r="B4579" t="s">
        <v>113</v>
      </c>
      <c r="C4579" t="s">
        <v>97</v>
      </c>
      <c r="D4579" s="29">
        <v>45555</v>
      </c>
      <c r="E4579">
        <v>0</v>
      </c>
      <c r="F4579">
        <v>0</v>
      </c>
      <c r="G4579">
        <v>0.25890000000000002</v>
      </c>
      <c r="H4579">
        <v>4.1000000000000002E-2</v>
      </c>
      <c r="J4579">
        <v>85</v>
      </c>
      <c r="K4579">
        <v>110</v>
      </c>
      <c r="L4579">
        <v>74.433339000000004</v>
      </c>
      <c r="R4579">
        <v>114.701775</v>
      </c>
      <c r="S4579" t="s">
        <v>204</v>
      </c>
      <c r="T4579" s="247">
        <v>45342.358831018515</v>
      </c>
    </row>
    <row r="4580" spans="1:20" x14ac:dyDescent="0.35">
      <c r="A4580" t="s">
        <v>112</v>
      </c>
      <c r="B4580" t="s">
        <v>113</v>
      </c>
      <c r="C4580" t="s">
        <v>97</v>
      </c>
      <c r="D4580" s="29">
        <v>45556</v>
      </c>
      <c r="E4580">
        <v>0</v>
      </c>
      <c r="F4580">
        <v>0</v>
      </c>
      <c r="G4580">
        <v>0.25890000000000002</v>
      </c>
      <c r="H4580">
        <v>4.1000000000000002E-2</v>
      </c>
      <c r="J4580">
        <v>85</v>
      </c>
      <c r="K4580">
        <v>110</v>
      </c>
      <c r="L4580">
        <v>74.433339000000004</v>
      </c>
      <c r="R4580">
        <v>114.701775</v>
      </c>
      <c r="S4580" t="s">
        <v>204</v>
      </c>
      <c r="T4580" s="247">
        <v>45342.358831018515</v>
      </c>
    </row>
    <row r="4581" spans="1:20" x14ac:dyDescent="0.35">
      <c r="A4581" t="s">
        <v>112</v>
      </c>
      <c r="B4581" t="s">
        <v>113</v>
      </c>
      <c r="C4581" t="s">
        <v>97</v>
      </c>
      <c r="D4581" s="29">
        <v>45557</v>
      </c>
      <c r="E4581">
        <v>0</v>
      </c>
      <c r="F4581">
        <v>0</v>
      </c>
      <c r="G4581">
        <v>0.25890000000000002</v>
      </c>
      <c r="H4581">
        <v>4.1000000000000002E-2</v>
      </c>
      <c r="J4581">
        <v>85</v>
      </c>
      <c r="K4581">
        <v>110</v>
      </c>
      <c r="L4581">
        <v>74.433339000000004</v>
      </c>
      <c r="R4581">
        <v>114.701775</v>
      </c>
      <c r="S4581" t="s">
        <v>204</v>
      </c>
      <c r="T4581" s="247">
        <v>45342.358831018515</v>
      </c>
    </row>
    <row r="4582" spans="1:20" x14ac:dyDescent="0.35">
      <c r="A4582" t="s">
        <v>112</v>
      </c>
      <c r="B4582" t="s">
        <v>113</v>
      </c>
      <c r="C4582" t="s">
        <v>97</v>
      </c>
      <c r="D4582" s="29">
        <v>45558</v>
      </c>
      <c r="E4582">
        <v>0</v>
      </c>
      <c r="F4582">
        <v>0</v>
      </c>
      <c r="G4582">
        <v>0.25890000000000002</v>
      </c>
      <c r="H4582">
        <v>4.1000000000000002E-2</v>
      </c>
      <c r="J4582">
        <v>85</v>
      </c>
      <c r="K4582">
        <v>110</v>
      </c>
      <c r="L4582">
        <v>74.433339000000004</v>
      </c>
      <c r="R4582">
        <v>114.701775</v>
      </c>
      <c r="S4582" t="s">
        <v>204</v>
      </c>
      <c r="T4582" s="247">
        <v>45342.358831018515</v>
      </c>
    </row>
    <row r="4583" spans="1:20" x14ac:dyDescent="0.35">
      <c r="A4583" t="s">
        <v>112</v>
      </c>
      <c r="B4583" t="s">
        <v>113</v>
      </c>
      <c r="C4583" t="s">
        <v>97</v>
      </c>
      <c r="D4583" s="29">
        <v>45559</v>
      </c>
      <c r="E4583">
        <v>0</v>
      </c>
      <c r="F4583">
        <v>0</v>
      </c>
      <c r="G4583">
        <v>0.25890000000000002</v>
      </c>
      <c r="H4583">
        <v>4.1000000000000002E-2</v>
      </c>
      <c r="J4583">
        <v>85</v>
      </c>
      <c r="K4583">
        <v>110</v>
      </c>
      <c r="L4583">
        <v>74.433339000000004</v>
      </c>
      <c r="R4583">
        <v>114.701775</v>
      </c>
      <c r="S4583" t="s">
        <v>204</v>
      </c>
      <c r="T4583" s="247">
        <v>45342.358831018515</v>
      </c>
    </row>
    <row r="4584" spans="1:20" x14ac:dyDescent="0.35">
      <c r="A4584" t="s">
        <v>112</v>
      </c>
      <c r="B4584" t="s">
        <v>113</v>
      </c>
      <c r="C4584" t="s">
        <v>97</v>
      </c>
      <c r="D4584" s="29">
        <v>45560</v>
      </c>
      <c r="E4584">
        <v>0</v>
      </c>
      <c r="F4584">
        <v>0</v>
      </c>
      <c r="G4584">
        <v>0.25890000000000002</v>
      </c>
      <c r="H4584">
        <v>4.1000000000000002E-2</v>
      </c>
      <c r="J4584">
        <v>85</v>
      </c>
      <c r="K4584">
        <v>110</v>
      </c>
      <c r="L4584">
        <v>74.433339000000004</v>
      </c>
      <c r="R4584">
        <v>114.701775</v>
      </c>
      <c r="S4584" t="s">
        <v>204</v>
      </c>
      <c r="T4584" s="247">
        <v>45342.358831018515</v>
      </c>
    </row>
    <row r="4585" spans="1:20" x14ac:dyDescent="0.35">
      <c r="A4585" t="s">
        <v>112</v>
      </c>
      <c r="B4585" t="s">
        <v>113</v>
      </c>
      <c r="C4585" t="s">
        <v>97</v>
      </c>
      <c r="D4585" s="29">
        <v>45561</v>
      </c>
      <c r="E4585">
        <v>0</v>
      </c>
      <c r="F4585">
        <v>0</v>
      </c>
      <c r="G4585">
        <v>0.25890000000000002</v>
      </c>
      <c r="H4585">
        <v>4.1000000000000002E-2</v>
      </c>
      <c r="J4585">
        <v>85</v>
      </c>
      <c r="K4585">
        <v>110</v>
      </c>
      <c r="L4585">
        <v>74.433339000000004</v>
      </c>
      <c r="R4585">
        <v>114.701775</v>
      </c>
      <c r="S4585" t="s">
        <v>204</v>
      </c>
      <c r="T4585" s="247">
        <v>45342.358831018515</v>
      </c>
    </row>
    <row r="4586" spans="1:20" x14ac:dyDescent="0.35">
      <c r="A4586" t="s">
        <v>112</v>
      </c>
      <c r="B4586" t="s">
        <v>113</v>
      </c>
      <c r="C4586" t="s">
        <v>97</v>
      </c>
      <c r="D4586" s="29">
        <v>45562</v>
      </c>
      <c r="E4586">
        <v>0</v>
      </c>
      <c r="F4586">
        <v>0</v>
      </c>
      <c r="G4586">
        <v>0.25890000000000002</v>
      </c>
      <c r="H4586">
        <v>4.1000000000000002E-2</v>
      </c>
      <c r="J4586">
        <v>85</v>
      </c>
      <c r="K4586">
        <v>110</v>
      </c>
      <c r="L4586">
        <v>74.433339000000004</v>
      </c>
      <c r="R4586">
        <v>114.701775</v>
      </c>
      <c r="S4586" t="s">
        <v>204</v>
      </c>
      <c r="T4586" s="247">
        <v>45342.358831018515</v>
      </c>
    </row>
    <row r="4587" spans="1:20" x14ac:dyDescent="0.35">
      <c r="A4587" t="s">
        <v>112</v>
      </c>
      <c r="B4587" t="s">
        <v>113</v>
      </c>
      <c r="C4587" t="s">
        <v>97</v>
      </c>
      <c r="D4587" s="29">
        <v>45563</v>
      </c>
      <c r="E4587">
        <v>0</v>
      </c>
      <c r="F4587">
        <v>0</v>
      </c>
      <c r="G4587">
        <v>0.25890000000000002</v>
      </c>
      <c r="H4587">
        <v>4.1000000000000002E-2</v>
      </c>
      <c r="J4587">
        <v>85</v>
      </c>
      <c r="K4587">
        <v>110</v>
      </c>
      <c r="L4587">
        <v>74.433339000000004</v>
      </c>
      <c r="R4587">
        <v>114.701775</v>
      </c>
      <c r="S4587" t="s">
        <v>204</v>
      </c>
      <c r="T4587" s="247">
        <v>45342.358831018515</v>
      </c>
    </row>
    <row r="4588" spans="1:20" x14ac:dyDescent="0.35">
      <c r="A4588" t="s">
        <v>112</v>
      </c>
      <c r="B4588" t="s">
        <v>113</v>
      </c>
      <c r="C4588" t="s">
        <v>97</v>
      </c>
      <c r="D4588" s="29">
        <v>45564</v>
      </c>
      <c r="E4588">
        <v>0</v>
      </c>
      <c r="F4588">
        <v>0</v>
      </c>
      <c r="G4588">
        <v>0.25890000000000002</v>
      </c>
      <c r="H4588">
        <v>4.1000000000000002E-2</v>
      </c>
      <c r="J4588">
        <v>85</v>
      </c>
      <c r="K4588">
        <v>110</v>
      </c>
      <c r="L4588">
        <v>74.433339000000004</v>
      </c>
      <c r="R4588">
        <v>114.701775</v>
      </c>
      <c r="S4588" t="s">
        <v>204</v>
      </c>
      <c r="T4588" s="247">
        <v>45342.358831018515</v>
      </c>
    </row>
    <row r="4589" spans="1:20" x14ac:dyDescent="0.35">
      <c r="A4589" t="s">
        <v>112</v>
      </c>
      <c r="B4589" t="s">
        <v>113</v>
      </c>
      <c r="C4589" t="s">
        <v>97</v>
      </c>
      <c r="D4589" s="29">
        <v>45565</v>
      </c>
      <c r="E4589">
        <v>0</v>
      </c>
      <c r="F4589">
        <v>0</v>
      </c>
      <c r="G4589">
        <v>0.34610000000000002</v>
      </c>
      <c r="H4589">
        <v>0.30249999999999999</v>
      </c>
      <c r="J4589">
        <v>75</v>
      </c>
      <c r="K4589">
        <v>80</v>
      </c>
      <c r="L4589">
        <v>74.433339000000004</v>
      </c>
      <c r="R4589">
        <v>114.701775</v>
      </c>
      <c r="S4589" t="s">
        <v>204</v>
      </c>
      <c r="T4589" s="247">
        <v>45342.358831018515</v>
      </c>
    </row>
    <row r="4590" spans="1:20" x14ac:dyDescent="0.35">
      <c r="A4590" t="s">
        <v>112</v>
      </c>
      <c r="B4590" t="s">
        <v>113</v>
      </c>
      <c r="C4590" t="s">
        <v>97</v>
      </c>
      <c r="D4590" s="29">
        <v>45566</v>
      </c>
      <c r="E4590">
        <v>0</v>
      </c>
      <c r="F4590">
        <v>0</v>
      </c>
      <c r="G4590">
        <v>0.34610000000000002</v>
      </c>
      <c r="H4590">
        <v>0.30249999999999999</v>
      </c>
      <c r="J4590">
        <v>75</v>
      </c>
      <c r="K4590">
        <v>80</v>
      </c>
      <c r="L4590">
        <v>74.433339000000004</v>
      </c>
      <c r="R4590">
        <v>114.701775</v>
      </c>
      <c r="S4590" t="s">
        <v>204</v>
      </c>
      <c r="T4590" s="247">
        <v>45342.358831018515</v>
      </c>
    </row>
    <row r="4591" spans="1:20" x14ac:dyDescent="0.35">
      <c r="A4591" t="s">
        <v>112</v>
      </c>
      <c r="B4591" t="s">
        <v>113</v>
      </c>
      <c r="C4591" t="s">
        <v>97</v>
      </c>
      <c r="D4591" s="29">
        <v>45567</v>
      </c>
      <c r="E4591">
        <v>0</v>
      </c>
      <c r="F4591">
        <v>0</v>
      </c>
      <c r="G4591">
        <v>0.34610000000000002</v>
      </c>
      <c r="H4591">
        <v>0.30249999999999999</v>
      </c>
      <c r="J4591">
        <v>75</v>
      </c>
      <c r="K4591">
        <v>80</v>
      </c>
      <c r="L4591">
        <v>74.433339000000004</v>
      </c>
      <c r="R4591">
        <v>114.701775</v>
      </c>
      <c r="S4591" t="s">
        <v>204</v>
      </c>
      <c r="T4591" s="247">
        <v>45342.358831018515</v>
      </c>
    </row>
    <row r="4592" spans="1:20" x14ac:dyDescent="0.35">
      <c r="A4592" t="s">
        <v>112</v>
      </c>
      <c r="B4592" t="s">
        <v>113</v>
      </c>
      <c r="C4592" t="s">
        <v>97</v>
      </c>
      <c r="D4592" s="29">
        <v>45568</v>
      </c>
      <c r="E4592">
        <v>0</v>
      </c>
      <c r="F4592">
        <v>0</v>
      </c>
      <c r="G4592">
        <v>0.34610000000000002</v>
      </c>
      <c r="H4592">
        <v>0.30249999999999999</v>
      </c>
      <c r="J4592">
        <v>75</v>
      </c>
      <c r="K4592">
        <v>80</v>
      </c>
      <c r="L4592">
        <v>74.433339000000004</v>
      </c>
      <c r="R4592">
        <v>114.701775</v>
      </c>
      <c r="S4592" t="s">
        <v>204</v>
      </c>
      <c r="T4592" s="247">
        <v>45342.358831018515</v>
      </c>
    </row>
    <row r="4593" spans="1:20" x14ac:dyDescent="0.35">
      <c r="A4593" t="s">
        <v>112</v>
      </c>
      <c r="B4593" t="s">
        <v>113</v>
      </c>
      <c r="C4593" t="s">
        <v>97</v>
      </c>
      <c r="D4593" s="29">
        <v>45569</v>
      </c>
      <c r="E4593">
        <v>0</v>
      </c>
      <c r="F4593">
        <v>0</v>
      </c>
      <c r="G4593">
        <v>0.34610000000000002</v>
      </c>
      <c r="H4593">
        <v>0.30249999999999999</v>
      </c>
      <c r="J4593">
        <v>75</v>
      </c>
      <c r="K4593">
        <v>80</v>
      </c>
      <c r="L4593">
        <v>74.433339000000004</v>
      </c>
      <c r="R4593">
        <v>114.701775</v>
      </c>
      <c r="S4593" t="s">
        <v>204</v>
      </c>
      <c r="T4593" s="247">
        <v>45342.358831018515</v>
      </c>
    </row>
    <row r="4594" spans="1:20" x14ac:dyDescent="0.35">
      <c r="A4594" t="s">
        <v>112</v>
      </c>
      <c r="B4594" t="s">
        <v>113</v>
      </c>
      <c r="C4594" t="s">
        <v>97</v>
      </c>
      <c r="D4594" s="29">
        <v>45570</v>
      </c>
      <c r="E4594">
        <v>0</v>
      </c>
      <c r="F4594">
        <v>0</v>
      </c>
      <c r="G4594">
        <v>0.34610000000000002</v>
      </c>
      <c r="H4594">
        <v>0.30249999999999999</v>
      </c>
      <c r="J4594">
        <v>75</v>
      </c>
      <c r="K4594">
        <v>80</v>
      </c>
      <c r="L4594">
        <v>74.433339000000004</v>
      </c>
      <c r="R4594">
        <v>114.701775</v>
      </c>
      <c r="S4594" t="s">
        <v>204</v>
      </c>
      <c r="T4594" s="247">
        <v>45342.358831018515</v>
      </c>
    </row>
    <row r="4595" spans="1:20" x14ac:dyDescent="0.35">
      <c r="A4595" t="s">
        <v>112</v>
      </c>
      <c r="B4595" t="s">
        <v>113</v>
      </c>
      <c r="C4595" t="s">
        <v>97</v>
      </c>
      <c r="D4595" s="29">
        <v>45571</v>
      </c>
      <c r="E4595">
        <v>0</v>
      </c>
      <c r="F4595">
        <v>0</v>
      </c>
      <c r="G4595">
        <v>0.34610000000000002</v>
      </c>
      <c r="H4595">
        <v>0.30249999999999999</v>
      </c>
      <c r="J4595">
        <v>75</v>
      </c>
      <c r="K4595">
        <v>80</v>
      </c>
      <c r="L4595">
        <v>74.433339000000004</v>
      </c>
      <c r="R4595">
        <v>114.701775</v>
      </c>
      <c r="S4595" t="s">
        <v>204</v>
      </c>
      <c r="T4595" s="247">
        <v>45342.358831018515</v>
      </c>
    </row>
    <row r="4596" spans="1:20" x14ac:dyDescent="0.35">
      <c r="A4596" t="s">
        <v>112</v>
      </c>
      <c r="B4596" t="s">
        <v>113</v>
      </c>
      <c r="C4596" t="s">
        <v>97</v>
      </c>
      <c r="D4596" s="29">
        <v>45572</v>
      </c>
      <c r="E4596">
        <v>0</v>
      </c>
      <c r="F4596">
        <v>0</v>
      </c>
      <c r="G4596">
        <v>0.34610000000000002</v>
      </c>
      <c r="H4596">
        <v>0.30249999999999999</v>
      </c>
      <c r="J4596">
        <v>75</v>
      </c>
      <c r="K4596">
        <v>80</v>
      </c>
      <c r="L4596">
        <v>74.433339000000004</v>
      </c>
      <c r="R4596">
        <v>114.701775</v>
      </c>
      <c r="S4596" t="s">
        <v>204</v>
      </c>
      <c r="T4596" s="247">
        <v>45342.358831018515</v>
      </c>
    </row>
    <row r="4597" spans="1:20" x14ac:dyDescent="0.35">
      <c r="A4597" t="s">
        <v>112</v>
      </c>
      <c r="B4597" t="s">
        <v>113</v>
      </c>
      <c r="C4597" t="s">
        <v>97</v>
      </c>
      <c r="D4597" s="29">
        <v>45573</v>
      </c>
      <c r="E4597">
        <v>0</v>
      </c>
      <c r="F4597">
        <v>0</v>
      </c>
      <c r="G4597">
        <v>0.34610000000000002</v>
      </c>
      <c r="H4597">
        <v>0.30249999999999999</v>
      </c>
      <c r="J4597">
        <v>75</v>
      </c>
      <c r="K4597">
        <v>80</v>
      </c>
      <c r="L4597">
        <v>74.433339000000004</v>
      </c>
      <c r="R4597">
        <v>114.701775</v>
      </c>
      <c r="S4597" t="s">
        <v>204</v>
      </c>
      <c r="T4597" s="247">
        <v>45342.358831018515</v>
      </c>
    </row>
    <row r="4598" spans="1:20" x14ac:dyDescent="0.35">
      <c r="A4598" t="s">
        <v>112</v>
      </c>
      <c r="B4598" t="s">
        <v>113</v>
      </c>
      <c r="C4598" t="s">
        <v>97</v>
      </c>
      <c r="D4598" s="29">
        <v>45574</v>
      </c>
      <c r="E4598">
        <v>0</v>
      </c>
      <c r="F4598">
        <v>0</v>
      </c>
      <c r="G4598">
        <v>0.34610000000000002</v>
      </c>
      <c r="H4598">
        <v>0.30249999999999999</v>
      </c>
      <c r="J4598">
        <v>75</v>
      </c>
      <c r="K4598">
        <v>80</v>
      </c>
      <c r="L4598">
        <v>74.433339000000004</v>
      </c>
      <c r="R4598">
        <v>114.701775</v>
      </c>
      <c r="S4598" t="s">
        <v>204</v>
      </c>
      <c r="T4598" s="247">
        <v>45342.358831018515</v>
      </c>
    </row>
    <row r="4599" spans="1:20" x14ac:dyDescent="0.35">
      <c r="A4599" t="s">
        <v>112</v>
      </c>
      <c r="B4599" t="s">
        <v>113</v>
      </c>
      <c r="C4599" t="s">
        <v>97</v>
      </c>
      <c r="D4599" s="29">
        <v>45575</v>
      </c>
      <c r="E4599">
        <v>0</v>
      </c>
      <c r="F4599">
        <v>0</v>
      </c>
      <c r="G4599">
        <v>0.34610000000000002</v>
      </c>
      <c r="H4599">
        <v>0.30249999999999999</v>
      </c>
      <c r="J4599">
        <v>75</v>
      </c>
      <c r="K4599">
        <v>80</v>
      </c>
      <c r="L4599">
        <v>74.433339000000004</v>
      </c>
      <c r="R4599">
        <v>114.701775</v>
      </c>
      <c r="S4599" t="s">
        <v>204</v>
      </c>
      <c r="T4599" s="247">
        <v>45342.358842592592</v>
      </c>
    </row>
    <row r="4600" spans="1:20" x14ac:dyDescent="0.35">
      <c r="A4600" t="s">
        <v>112</v>
      </c>
      <c r="B4600" t="s">
        <v>113</v>
      </c>
      <c r="C4600" t="s">
        <v>97</v>
      </c>
      <c r="D4600" s="29">
        <v>45576</v>
      </c>
      <c r="E4600">
        <v>0</v>
      </c>
      <c r="F4600">
        <v>0</v>
      </c>
      <c r="G4600">
        <v>0.34610000000000002</v>
      </c>
      <c r="H4600">
        <v>0.30249999999999999</v>
      </c>
      <c r="J4600">
        <v>75</v>
      </c>
      <c r="K4600">
        <v>80</v>
      </c>
      <c r="L4600">
        <v>74.433339000000004</v>
      </c>
      <c r="R4600">
        <v>114.701775</v>
      </c>
      <c r="S4600" t="s">
        <v>204</v>
      </c>
      <c r="T4600" s="247">
        <v>45342.358842592592</v>
      </c>
    </row>
    <row r="4601" spans="1:20" x14ac:dyDescent="0.35">
      <c r="A4601" t="s">
        <v>112</v>
      </c>
      <c r="B4601" t="s">
        <v>113</v>
      </c>
      <c r="C4601" t="s">
        <v>97</v>
      </c>
      <c r="D4601" s="29">
        <v>45577</v>
      </c>
      <c r="E4601">
        <v>0</v>
      </c>
      <c r="F4601">
        <v>0</v>
      </c>
      <c r="G4601">
        <v>0.34610000000000002</v>
      </c>
      <c r="H4601">
        <v>0.30249999999999999</v>
      </c>
      <c r="J4601">
        <v>75</v>
      </c>
      <c r="K4601">
        <v>80</v>
      </c>
      <c r="L4601">
        <v>74.433339000000004</v>
      </c>
      <c r="R4601">
        <v>114.701775</v>
      </c>
      <c r="S4601" t="s">
        <v>204</v>
      </c>
      <c r="T4601" s="247">
        <v>45342.358842592592</v>
      </c>
    </row>
    <row r="4602" spans="1:20" x14ac:dyDescent="0.35">
      <c r="A4602" t="s">
        <v>112</v>
      </c>
      <c r="B4602" t="s">
        <v>113</v>
      </c>
      <c r="C4602" t="s">
        <v>97</v>
      </c>
      <c r="D4602" s="29">
        <v>45578</v>
      </c>
      <c r="E4602">
        <v>0</v>
      </c>
      <c r="F4602">
        <v>0</v>
      </c>
      <c r="G4602">
        <v>0.34610000000000002</v>
      </c>
      <c r="H4602">
        <v>0.30249999999999999</v>
      </c>
      <c r="J4602">
        <v>75</v>
      </c>
      <c r="K4602">
        <v>80</v>
      </c>
      <c r="L4602">
        <v>74.433339000000004</v>
      </c>
      <c r="R4602">
        <v>114.701775</v>
      </c>
      <c r="S4602" t="s">
        <v>204</v>
      </c>
      <c r="T4602" s="247">
        <v>45342.358842592592</v>
      </c>
    </row>
    <row r="4603" spans="1:20" x14ac:dyDescent="0.35">
      <c r="A4603" t="s">
        <v>112</v>
      </c>
      <c r="B4603" t="s">
        <v>113</v>
      </c>
      <c r="C4603" t="s">
        <v>97</v>
      </c>
      <c r="D4603" s="29">
        <v>45579</v>
      </c>
      <c r="E4603">
        <v>0</v>
      </c>
      <c r="F4603">
        <v>0</v>
      </c>
      <c r="G4603">
        <v>0.34610000000000002</v>
      </c>
      <c r="H4603">
        <v>0.30249999999999999</v>
      </c>
      <c r="J4603">
        <v>75</v>
      </c>
      <c r="K4603">
        <v>80</v>
      </c>
      <c r="L4603">
        <v>74.433339000000004</v>
      </c>
      <c r="R4603">
        <v>114.701775</v>
      </c>
      <c r="S4603" t="s">
        <v>204</v>
      </c>
      <c r="T4603" s="247">
        <v>45342.358842592592</v>
      </c>
    </row>
    <row r="4604" spans="1:20" x14ac:dyDescent="0.35">
      <c r="A4604" t="s">
        <v>112</v>
      </c>
      <c r="B4604" t="s">
        <v>113</v>
      </c>
      <c r="C4604" t="s">
        <v>97</v>
      </c>
      <c r="D4604" s="29">
        <v>45580</v>
      </c>
      <c r="E4604">
        <v>0</v>
      </c>
      <c r="F4604">
        <v>0</v>
      </c>
      <c r="G4604">
        <v>0.34610000000000002</v>
      </c>
      <c r="H4604">
        <v>0.30249999999999999</v>
      </c>
      <c r="J4604">
        <v>75</v>
      </c>
      <c r="K4604">
        <v>80</v>
      </c>
      <c r="L4604">
        <v>74.433339000000004</v>
      </c>
      <c r="R4604">
        <v>114.701775</v>
      </c>
      <c r="S4604" t="s">
        <v>204</v>
      </c>
      <c r="T4604" s="247">
        <v>45342.358842592592</v>
      </c>
    </row>
    <row r="4605" spans="1:20" x14ac:dyDescent="0.35">
      <c r="A4605" t="s">
        <v>112</v>
      </c>
      <c r="B4605" t="s">
        <v>113</v>
      </c>
      <c r="C4605" t="s">
        <v>97</v>
      </c>
      <c r="D4605" s="29">
        <v>45581</v>
      </c>
      <c r="E4605">
        <v>0</v>
      </c>
      <c r="F4605">
        <v>0</v>
      </c>
      <c r="G4605">
        <v>0.34610000000000002</v>
      </c>
      <c r="H4605">
        <v>0.30249999999999999</v>
      </c>
      <c r="J4605">
        <v>75</v>
      </c>
      <c r="K4605">
        <v>80</v>
      </c>
      <c r="L4605">
        <v>74.433339000000004</v>
      </c>
      <c r="R4605">
        <v>114.701775</v>
      </c>
      <c r="S4605" t="s">
        <v>204</v>
      </c>
      <c r="T4605" s="247">
        <v>45342.358842592592</v>
      </c>
    </row>
    <row r="4606" spans="1:20" x14ac:dyDescent="0.35">
      <c r="A4606" t="s">
        <v>112</v>
      </c>
      <c r="B4606" t="s">
        <v>113</v>
      </c>
      <c r="C4606" t="s">
        <v>97</v>
      </c>
      <c r="D4606" s="29">
        <v>45582</v>
      </c>
      <c r="E4606">
        <v>0</v>
      </c>
      <c r="F4606">
        <v>0</v>
      </c>
      <c r="G4606">
        <v>0.34610000000000002</v>
      </c>
      <c r="H4606">
        <v>0.30249999999999999</v>
      </c>
      <c r="J4606">
        <v>75</v>
      </c>
      <c r="K4606">
        <v>80</v>
      </c>
      <c r="L4606">
        <v>74.433339000000004</v>
      </c>
      <c r="R4606">
        <v>114.701775</v>
      </c>
      <c r="S4606" t="s">
        <v>204</v>
      </c>
      <c r="T4606" s="247">
        <v>45342.358842592592</v>
      </c>
    </row>
    <row r="4607" spans="1:20" x14ac:dyDescent="0.35">
      <c r="A4607" t="s">
        <v>112</v>
      </c>
      <c r="B4607" t="s">
        <v>113</v>
      </c>
      <c r="C4607" t="s">
        <v>97</v>
      </c>
      <c r="D4607" s="29">
        <v>45583</v>
      </c>
      <c r="E4607">
        <v>0</v>
      </c>
      <c r="F4607">
        <v>0</v>
      </c>
      <c r="G4607">
        <v>0.34610000000000002</v>
      </c>
      <c r="H4607">
        <v>0.30249999999999999</v>
      </c>
      <c r="J4607">
        <v>75</v>
      </c>
      <c r="K4607">
        <v>80</v>
      </c>
      <c r="L4607">
        <v>74.433339000000004</v>
      </c>
      <c r="R4607">
        <v>114.701775</v>
      </c>
      <c r="S4607" t="s">
        <v>204</v>
      </c>
      <c r="T4607" s="247">
        <v>45342.358842592592</v>
      </c>
    </row>
    <row r="4608" spans="1:20" x14ac:dyDescent="0.35">
      <c r="A4608" t="s">
        <v>112</v>
      </c>
      <c r="B4608" t="s">
        <v>113</v>
      </c>
      <c r="C4608" t="s">
        <v>97</v>
      </c>
      <c r="D4608" s="29">
        <v>45584</v>
      </c>
      <c r="E4608">
        <v>0</v>
      </c>
      <c r="F4608">
        <v>0</v>
      </c>
      <c r="G4608">
        <v>0.34610000000000002</v>
      </c>
      <c r="H4608">
        <v>0.30249999999999999</v>
      </c>
      <c r="J4608">
        <v>75</v>
      </c>
      <c r="K4608">
        <v>80</v>
      </c>
      <c r="L4608">
        <v>74.433339000000004</v>
      </c>
      <c r="R4608">
        <v>114.701775</v>
      </c>
      <c r="S4608" t="s">
        <v>204</v>
      </c>
      <c r="T4608" s="247">
        <v>45342.358842592592</v>
      </c>
    </row>
    <row r="4609" spans="1:20" x14ac:dyDescent="0.35">
      <c r="A4609" t="s">
        <v>112</v>
      </c>
      <c r="B4609" t="s">
        <v>113</v>
      </c>
      <c r="C4609" t="s">
        <v>97</v>
      </c>
      <c r="D4609" s="29">
        <v>45585</v>
      </c>
      <c r="E4609">
        <v>0</v>
      </c>
      <c r="F4609">
        <v>0</v>
      </c>
      <c r="G4609">
        <v>0.34610000000000002</v>
      </c>
      <c r="H4609">
        <v>0.30249999999999999</v>
      </c>
      <c r="J4609">
        <v>75</v>
      </c>
      <c r="K4609">
        <v>80</v>
      </c>
      <c r="L4609">
        <v>74.433339000000004</v>
      </c>
      <c r="R4609">
        <v>114.701775</v>
      </c>
      <c r="S4609" t="s">
        <v>204</v>
      </c>
      <c r="T4609" s="247">
        <v>45342.358842592592</v>
      </c>
    </row>
    <row r="4610" spans="1:20" x14ac:dyDescent="0.35">
      <c r="A4610" t="s">
        <v>112</v>
      </c>
      <c r="B4610" t="s">
        <v>113</v>
      </c>
      <c r="C4610" t="s">
        <v>97</v>
      </c>
      <c r="D4610" s="29">
        <v>45586</v>
      </c>
      <c r="E4610">
        <v>0</v>
      </c>
      <c r="F4610">
        <v>0</v>
      </c>
      <c r="G4610">
        <v>0.34610000000000002</v>
      </c>
      <c r="H4610">
        <v>0.30249999999999999</v>
      </c>
      <c r="J4610">
        <v>75</v>
      </c>
      <c r="K4610">
        <v>80</v>
      </c>
      <c r="L4610">
        <v>74.433339000000004</v>
      </c>
      <c r="R4610">
        <v>114.701775</v>
      </c>
      <c r="S4610" t="s">
        <v>204</v>
      </c>
      <c r="T4610" s="247">
        <v>45342.358842592592</v>
      </c>
    </row>
    <row r="4611" spans="1:20" x14ac:dyDescent="0.35">
      <c r="A4611" t="s">
        <v>112</v>
      </c>
      <c r="B4611" t="s">
        <v>113</v>
      </c>
      <c r="C4611" t="s">
        <v>97</v>
      </c>
      <c r="D4611" s="29">
        <v>45587</v>
      </c>
      <c r="E4611">
        <v>0</v>
      </c>
      <c r="F4611">
        <v>0</v>
      </c>
      <c r="G4611">
        <v>0.34610000000000002</v>
      </c>
      <c r="H4611">
        <v>0.30249999999999999</v>
      </c>
      <c r="J4611">
        <v>75</v>
      </c>
      <c r="K4611">
        <v>80</v>
      </c>
      <c r="L4611">
        <v>74.433339000000004</v>
      </c>
      <c r="R4611">
        <v>114.701775</v>
      </c>
      <c r="S4611" t="s">
        <v>204</v>
      </c>
      <c r="T4611" s="247">
        <v>45342.358842592592</v>
      </c>
    </row>
    <row r="4612" spans="1:20" x14ac:dyDescent="0.35">
      <c r="A4612" t="s">
        <v>112</v>
      </c>
      <c r="B4612" t="s">
        <v>113</v>
      </c>
      <c r="C4612" t="s">
        <v>97</v>
      </c>
      <c r="D4612" s="29">
        <v>45588</v>
      </c>
      <c r="E4612">
        <v>0</v>
      </c>
      <c r="F4612">
        <v>0</v>
      </c>
      <c r="G4612">
        <v>0.34610000000000002</v>
      </c>
      <c r="H4612">
        <v>0.30249999999999999</v>
      </c>
      <c r="J4612">
        <v>75</v>
      </c>
      <c r="K4612">
        <v>80</v>
      </c>
      <c r="L4612">
        <v>74.433339000000004</v>
      </c>
      <c r="R4612">
        <v>114.701775</v>
      </c>
      <c r="S4612" t="s">
        <v>204</v>
      </c>
      <c r="T4612" s="247">
        <v>45342.358842592592</v>
      </c>
    </row>
    <row r="4613" spans="1:20" x14ac:dyDescent="0.35">
      <c r="A4613" t="s">
        <v>112</v>
      </c>
      <c r="B4613" t="s">
        <v>113</v>
      </c>
      <c r="C4613" t="s">
        <v>97</v>
      </c>
      <c r="D4613" s="29">
        <v>45589</v>
      </c>
      <c r="E4613">
        <v>0</v>
      </c>
      <c r="F4613">
        <v>0</v>
      </c>
      <c r="G4613">
        <v>0.34610000000000002</v>
      </c>
      <c r="H4613">
        <v>0.30249999999999999</v>
      </c>
      <c r="J4613">
        <v>75</v>
      </c>
      <c r="K4613">
        <v>80</v>
      </c>
      <c r="L4613">
        <v>74.433339000000004</v>
      </c>
      <c r="R4613">
        <v>114.701775</v>
      </c>
      <c r="S4613" t="s">
        <v>204</v>
      </c>
      <c r="T4613" s="247">
        <v>45342.358842592592</v>
      </c>
    </row>
    <row r="4614" spans="1:20" x14ac:dyDescent="0.35">
      <c r="A4614" t="s">
        <v>112</v>
      </c>
      <c r="B4614" t="s">
        <v>113</v>
      </c>
      <c r="C4614" t="s">
        <v>97</v>
      </c>
      <c r="D4614" s="29">
        <v>45590</v>
      </c>
      <c r="E4614">
        <v>0</v>
      </c>
      <c r="F4614">
        <v>0</v>
      </c>
      <c r="G4614">
        <v>0.34610000000000002</v>
      </c>
      <c r="H4614">
        <v>0.30249999999999999</v>
      </c>
      <c r="J4614">
        <v>75</v>
      </c>
      <c r="K4614">
        <v>80</v>
      </c>
      <c r="L4614">
        <v>74.433339000000004</v>
      </c>
      <c r="R4614">
        <v>114.701775</v>
      </c>
      <c r="S4614" t="s">
        <v>204</v>
      </c>
      <c r="T4614" s="247">
        <v>45342.358842592592</v>
      </c>
    </row>
    <row r="4615" spans="1:20" x14ac:dyDescent="0.35">
      <c r="A4615" t="s">
        <v>112</v>
      </c>
      <c r="B4615" t="s">
        <v>113</v>
      </c>
      <c r="C4615" t="s">
        <v>97</v>
      </c>
      <c r="D4615" s="29">
        <v>45591</v>
      </c>
      <c r="E4615">
        <v>0</v>
      </c>
      <c r="F4615">
        <v>0</v>
      </c>
      <c r="G4615">
        <v>0.34610000000000002</v>
      </c>
      <c r="H4615">
        <v>0.30249999999999999</v>
      </c>
      <c r="J4615">
        <v>75</v>
      </c>
      <c r="K4615">
        <v>80</v>
      </c>
      <c r="L4615">
        <v>74.433339000000004</v>
      </c>
      <c r="R4615">
        <v>114.701775</v>
      </c>
      <c r="S4615" t="s">
        <v>204</v>
      </c>
      <c r="T4615" s="247">
        <v>45342.358842592592</v>
      </c>
    </row>
    <row r="4616" spans="1:20" x14ac:dyDescent="0.35">
      <c r="A4616" t="s">
        <v>112</v>
      </c>
      <c r="B4616" t="s">
        <v>113</v>
      </c>
      <c r="C4616" t="s">
        <v>97</v>
      </c>
      <c r="D4616" s="29">
        <v>45592</v>
      </c>
      <c r="E4616">
        <v>0</v>
      </c>
      <c r="F4616">
        <v>0</v>
      </c>
      <c r="G4616">
        <v>0.34610000000000002</v>
      </c>
      <c r="H4616">
        <v>0.30249999999999999</v>
      </c>
      <c r="J4616">
        <v>75</v>
      </c>
      <c r="K4616">
        <v>80</v>
      </c>
      <c r="L4616">
        <v>74.433339000000004</v>
      </c>
      <c r="R4616">
        <v>114.701775</v>
      </c>
      <c r="S4616" t="s">
        <v>204</v>
      </c>
      <c r="T4616" s="247">
        <v>45342.358842592592</v>
      </c>
    </row>
    <row r="4617" spans="1:20" x14ac:dyDescent="0.35">
      <c r="A4617" t="s">
        <v>112</v>
      </c>
      <c r="B4617" t="s">
        <v>113</v>
      </c>
      <c r="C4617" t="s">
        <v>97</v>
      </c>
      <c r="D4617" s="29">
        <v>45593</v>
      </c>
      <c r="E4617">
        <v>0</v>
      </c>
      <c r="F4617">
        <v>0</v>
      </c>
      <c r="G4617">
        <v>0.34610000000000002</v>
      </c>
      <c r="H4617">
        <v>0.30249999999999999</v>
      </c>
      <c r="J4617">
        <v>75</v>
      </c>
      <c r="K4617">
        <v>80</v>
      </c>
      <c r="L4617">
        <v>74.433339000000004</v>
      </c>
      <c r="R4617">
        <v>114.701775</v>
      </c>
      <c r="S4617" t="s">
        <v>204</v>
      </c>
      <c r="T4617" s="247">
        <v>45342.358842592592</v>
      </c>
    </row>
    <row r="4618" spans="1:20" x14ac:dyDescent="0.35">
      <c r="A4618" t="s">
        <v>112</v>
      </c>
      <c r="B4618" t="s">
        <v>113</v>
      </c>
      <c r="C4618" t="s">
        <v>97</v>
      </c>
      <c r="D4618" s="29">
        <v>45594</v>
      </c>
      <c r="E4618">
        <v>0</v>
      </c>
      <c r="F4618">
        <v>0</v>
      </c>
      <c r="G4618">
        <v>0.34610000000000002</v>
      </c>
      <c r="H4618">
        <v>0.30249999999999999</v>
      </c>
      <c r="J4618">
        <v>75</v>
      </c>
      <c r="K4618">
        <v>80</v>
      </c>
      <c r="L4618">
        <v>74.433339000000004</v>
      </c>
      <c r="R4618">
        <v>114.701775</v>
      </c>
      <c r="S4618" t="s">
        <v>204</v>
      </c>
      <c r="T4618" s="247">
        <v>45342.358842592592</v>
      </c>
    </row>
    <row r="4619" spans="1:20" x14ac:dyDescent="0.35">
      <c r="A4619" t="s">
        <v>112</v>
      </c>
      <c r="B4619" t="s">
        <v>113</v>
      </c>
      <c r="C4619" t="s">
        <v>97</v>
      </c>
      <c r="D4619" s="29">
        <v>45595</v>
      </c>
      <c r="E4619">
        <v>0</v>
      </c>
      <c r="F4619">
        <v>0</v>
      </c>
      <c r="G4619">
        <v>0.34610000000000002</v>
      </c>
      <c r="H4619">
        <v>0.30249999999999999</v>
      </c>
      <c r="J4619">
        <v>75</v>
      </c>
      <c r="K4619">
        <v>80</v>
      </c>
      <c r="L4619">
        <v>74.433339000000004</v>
      </c>
      <c r="R4619">
        <v>114.701775</v>
      </c>
      <c r="S4619" t="s">
        <v>204</v>
      </c>
      <c r="T4619" s="247">
        <v>45342.358842592592</v>
      </c>
    </row>
    <row r="4620" spans="1:20" x14ac:dyDescent="0.35">
      <c r="A4620" t="s">
        <v>112</v>
      </c>
      <c r="B4620" t="s">
        <v>113</v>
      </c>
      <c r="C4620" t="s">
        <v>97</v>
      </c>
      <c r="D4620" s="29">
        <v>45596</v>
      </c>
      <c r="E4620">
        <v>0</v>
      </c>
      <c r="F4620">
        <v>0</v>
      </c>
      <c r="G4620">
        <v>0.34610000000000002</v>
      </c>
      <c r="H4620">
        <v>0.30249999999999999</v>
      </c>
      <c r="J4620">
        <v>75</v>
      </c>
      <c r="K4620">
        <v>80</v>
      </c>
      <c r="L4620">
        <v>74.433339000000004</v>
      </c>
      <c r="R4620">
        <v>114.701775</v>
      </c>
      <c r="S4620" t="s">
        <v>204</v>
      </c>
      <c r="T4620" s="247">
        <v>45342.358842592592</v>
      </c>
    </row>
    <row r="4621" spans="1:20" x14ac:dyDescent="0.35">
      <c r="A4621" t="s">
        <v>112</v>
      </c>
      <c r="B4621" t="s">
        <v>113</v>
      </c>
      <c r="C4621" t="s">
        <v>97</v>
      </c>
      <c r="D4621" s="29">
        <v>45597</v>
      </c>
      <c r="E4621">
        <v>0</v>
      </c>
      <c r="F4621">
        <v>0</v>
      </c>
      <c r="G4621">
        <v>0</v>
      </c>
      <c r="H4621">
        <v>0</v>
      </c>
      <c r="L4621">
        <v>74.433339000000004</v>
      </c>
      <c r="R4621">
        <v>114.701775</v>
      </c>
      <c r="S4621" t="s">
        <v>204</v>
      </c>
      <c r="T4621" s="247">
        <v>45342.358854166669</v>
      </c>
    </row>
    <row r="4622" spans="1:20" x14ac:dyDescent="0.35">
      <c r="A4622" t="s">
        <v>112</v>
      </c>
      <c r="B4622" t="s">
        <v>113</v>
      </c>
      <c r="C4622" t="s">
        <v>97</v>
      </c>
      <c r="D4622" s="29">
        <v>45598</v>
      </c>
      <c r="E4622">
        <v>0</v>
      </c>
      <c r="F4622">
        <v>0</v>
      </c>
      <c r="G4622">
        <v>0</v>
      </c>
      <c r="H4622">
        <v>0</v>
      </c>
      <c r="L4622">
        <v>74.433339000000004</v>
      </c>
      <c r="R4622">
        <v>114.701775</v>
      </c>
      <c r="S4622" t="s">
        <v>204</v>
      </c>
      <c r="T4622" s="247">
        <v>45342.358842592592</v>
      </c>
    </row>
    <row r="4623" spans="1:20" x14ac:dyDescent="0.35">
      <c r="A4623" t="s">
        <v>112</v>
      </c>
      <c r="B4623" t="s">
        <v>113</v>
      </c>
      <c r="C4623" t="s">
        <v>97</v>
      </c>
      <c r="D4623" s="29">
        <v>45599</v>
      </c>
      <c r="E4623">
        <v>0</v>
      </c>
      <c r="F4623">
        <v>0</v>
      </c>
      <c r="G4623">
        <v>0</v>
      </c>
      <c r="H4623">
        <v>0</v>
      </c>
      <c r="L4623">
        <v>74.433339000000004</v>
      </c>
      <c r="R4623">
        <v>114.701775</v>
      </c>
      <c r="S4623" t="s">
        <v>204</v>
      </c>
      <c r="T4623" s="247">
        <v>45342.358854166669</v>
      </c>
    </row>
    <row r="4624" spans="1:20" x14ac:dyDescent="0.35">
      <c r="A4624" t="s">
        <v>112</v>
      </c>
      <c r="B4624" t="s">
        <v>113</v>
      </c>
      <c r="C4624" t="s">
        <v>97</v>
      </c>
      <c r="D4624" s="29">
        <v>45600</v>
      </c>
      <c r="E4624">
        <v>0</v>
      </c>
      <c r="F4624">
        <v>0</v>
      </c>
      <c r="G4624">
        <v>0</v>
      </c>
      <c r="H4624">
        <v>0</v>
      </c>
      <c r="L4624">
        <v>74.433339000000004</v>
      </c>
      <c r="R4624">
        <v>114.701775</v>
      </c>
      <c r="S4624" t="s">
        <v>204</v>
      </c>
      <c r="T4624" s="247">
        <v>45342.358854166669</v>
      </c>
    </row>
    <row r="4625" spans="1:20" x14ac:dyDescent="0.35">
      <c r="A4625" t="s">
        <v>112</v>
      </c>
      <c r="B4625" t="s">
        <v>113</v>
      </c>
      <c r="C4625" t="s">
        <v>97</v>
      </c>
      <c r="D4625" s="29">
        <v>45601</v>
      </c>
      <c r="E4625">
        <v>0</v>
      </c>
      <c r="F4625">
        <v>0</v>
      </c>
      <c r="G4625">
        <v>0</v>
      </c>
      <c r="H4625">
        <v>0</v>
      </c>
      <c r="L4625">
        <v>74.433339000000004</v>
      </c>
      <c r="R4625">
        <v>114.701775</v>
      </c>
      <c r="S4625" t="s">
        <v>204</v>
      </c>
      <c r="T4625" s="247">
        <v>45342.358854166669</v>
      </c>
    </row>
    <row r="4626" spans="1:20" x14ac:dyDescent="0.35">
      <c r="A4626" t="s">
        <v>112</v>
      </c>
      <c r="B4626" t="s">
        <v>113</v>
      </c>
      <c r="C4626" t="s">
        <v>97</v>
      </c>
      <c r="D4626" s="29">
        <v>45602</v>
      </c>
      <c r="E4626">
        <v>0</v>
      </c>
      <c r="F4626">
        <v>0</v>
      </c>
      <c r="G4626">
        <v>0</v>
      </c>
      <c r="H4626">
        <v>0</v>
      </c>
      <c r="L4626">
        <v>74.433339000000004</v>
      </c>
      <c r="R4626">
        <v>114.701775</v>
      </c>
      <c r="S4626" t="s">
        <v>204</v>
      </c>
      <c r="T4626" s="247">
        <v>45342.358854166669</v>
      </c>
    </row>
    <row r="4627" spans="1:20" x14ac:dyDescent="0.35">
      <c r="A4627" t="s">
        <v>112</v>
      </c>
      <c r="B4627" t="s">
        <v>113</v>
      </c>
      <c r="C4627" t="s">
        <v>97</v>
      </c>
      <c r="D4627" s="29">
        <v>45603</v>
      </c>
      <c r="E4627">
        <v>0</v>
      </c>
      <c r="F4627">
        <v>0</v>
      </c>
      <c r="G4627">
        <v>0</v>
      </c>
      <c r="H4627">
        <v>0</v>
      </c>
      <c r="L4627">
        <v>74.433339000000004</v>
      </c>
      <c r="R4627">
        <v>114.701775</v>
      </c>
      <c r="S4627" t="s">
        <v>204</v>
      </c>
      <c r="T4627" s="247">
        <v>45342.358854166669</v>
      </c>
    </row>
    <row r="4628" spans="1:20" x14ac:dyDescent="0.35">
      <c r="A4628" t="s">
        <v>112</v>
      </c>
      <c r="B4628" t="s">
        <v>113</v>
      </c>
      <c r="C4628" t="s">
        <v>97</v>
      </c>
      <c r="D4628" s="29">
        <v>45604</v>
      </c>
      <c r="E4628">
        <v>0</v>
      </c>
      <c r="F4628">
        <v>0</v>
      </c>
      <c r="G4628">
        <v>0</v>
      </c>
      <c r="H4628">
        <v>0</v>
      </c>
      <c r="L4628">
        <v>74.433339000000004</v>
      </c>
      <c r="R4628">
        <v>114.701775</v>
      </c>
      <c r="S4628" t="s">
        <v>204</v>
      </c>
      <c r="T4628" s="247">
        <v>45342.358854166669</v>
      </c>
    </row>
    <row r="4629" spans="1:20" x14ac:dyDescent="0.35">
      <c r="A4629" t="s">
        <v>112</v>
      </c>
      <c r="B4629" t="s">
        <v>113</v>
      </c>
      <c r="C4629" t="s">
        <v>97</v>
      </c>
      <c r="D4629" s="29">
        <v>45605</v>
      </c>
      <c r="E4629">
        <v>0</v>
      </c>
      <c r="F4629">
        <v>0</v>
      </c>
      <c r="G4629">
        <v>0</v>
      </c>
      <c r="H4629">
        <v>0</v>
      </c>
      <c r="L4629">
        <v>74.433339000000004</v>
      </c>
      <c r="R4629">
        <v>114.701775</v>
      </c>
      <c r="S4629" t="s">
        <v>204</v>
      </c>
      <c r="T4629" s="247">
        <v>45342.358854166669</v>
      </c>
    </row>
    <row r="4630" spans="1:20" x14ac:dyDescent="0.35">
      <c r="A4630" t="s">
        <v>112</v>
      </c>
      <c r="B4630" t="s">
        <v>113</v>
      </c>
      <c r="C4630" t="s">
        <v>97</v>
      </c>
      <c r="D4630" s="29">
        <v>45606</v>
      </c>
      <c r="E4630">
        <v>0</v>
      </c>
      <c r="F4630">
        <v>0</v>
      </c>
      <c r="G4630">
        <v>0</v>
      </c>
      <c r="H4630">
        <v>0</v>
      </c>
      <c r="L4630">
        <v>74.433339000000004</v>
      </c>
      <c r="R4630">
        <v>114.701775</v>
      </c>
      <c r="S4630" t="s">
        <v>204</v>
      </c>
      <c r="T4630" s="247">
        <v>45342.358854166669</v>
      </c>
    </row>
    <row r="4631" spans="1:20" x14ac:dyDescent="0.35">
      <c r="A4631" t="s">
        <v>112</v>
      </c>
      <c r="B4631" t="s">
        <v>113</v>
      </c>
      <c r="C4631" t="s">
        <v>97</v>
      </c>
      <c r="D4631" s="29">
        <v>45607</v>
      </c>
      <c r="E4631">
        <v>0</v>
      </c>
      <c r="F4631">
        <v>0</v>
      </c>
      <c r="G4631">
        <v>0</v>
      </c>
      <c r="H4631">
        <v>0</v>
      </c>
      <c r="L4631">
        <v>74.433339000000004</v>
      </c>
      <c r="R4631">
        <v>114.701775</v>
      </c>
      <c r="S4631" t="s">
        <v>204</v>
      </c>
      <c r="T4631" s="247">
        <v>45342.358854166669</v>
      </c>
    </row>
    <row r="4632" spans="1:20" x14ac:dyDescent="0.35">
      <c r="A4632" t="s">
        <v>112</v>
      </c>
      <c r="B4632" t="s">
        <v>113</v>
      </c>
      <c r="C4632" t="s">
        <v>97</v>
      </c>
      <c r="D4632" s="29">
        <v>45608</v>
      </c>
      <c r="E4632">
        <v>0</v>
      </c>
      <c r="F4632">
        <v>0</v>
      </c>
      <c r="G4632">
        <v>0</v>
      </c>
      <c r="H4632">
        <v>0</v>
      </c>
      <c r="L4632">
        <v>74.433339000000004</v>
      </c>
      <c r="R4632">
        <v>114.701775</v>
      </c>
      <c r="S4632" t="s">
        <v>204</v>
      </c>
      <c r="T4632" s="247">
        <v>45342.358854166669</v>
      </c>
    </row>
    <row r="4633" spans="1:20" x14ac:dyDescent="0.35">
      <c r="A4633" t="s">
        <v>112</v>
      </c>
      <c r="B4633" t="s">
        <v>113</v>
      </c>
      <c r="C4633" t="s">
        <v>97</v>
      </c>
      <c r="D4633" s="29">
        <v>45609</v>
      </c>
      <c r="E4633">
        <v>0</v>
      </c>
      <c r="F4633">
        <v>0</v>
      </c>
      <c r="G4633">
        <v>0</v>
      </c>
      <c r="H4633">
        <v>0</v>
      </c>
      <c r="L4633">
        <v>74.433339000000004</v>
      </c>
      <c r="R4633">
        <v>114.701775</v>
      </c>
      <c r="S4633" t="s">
        <v>204</v>
      </c>
      <c r="T4633" s="247">
        <v>45342.358854166669</v>
      </c>
    </row>
    <row r="4634" spans="1:20" x14ac:dyDescent="0.35">
      <c r="A4634" t="s">
        <v>112</v>
      </c>
      <c r="B4634" t="s">
        <v>113</v>
      </c>
      <c r="C4634" t="s">
        <v>97</v>
      </c>
      <c r="D4634" s="29">
        <v>45610</v>
      </c>
      <c r="E4634">
        <v>0</v>
      </c>
      <c r="F4634">
        <v>0</v>
      </c>
      <c r="G4634">
        <v>0</v>
      </c>
      <c r="H4634">
        <v>0</v>
      </c>
      <c r="L4634">
        <v>74.433339000000004</v>
      </c>
      <c r="R4634">
        <v>114.701775</v>
      </c>
      <c r="S4634" t="s">
        <v>204</v>
      </c>
      <c r="T4634" s="247">
        <v>45342.358854166669</v>
      </c>
    </row>
    <row r="4635" spans="1:20" x14ac:dyDescent="0.35">
      <c r="A4635" t="s">
        <v>112</v>
      </c>
      <c r="B4635" t="s">
        <v>113</v>
      </c>
      <c r="C4635" t="s">
        <v>97</v>
      </c>
      <c r="D4635" s="29">
        <v>45611</v>
      </c>
      <c r="E4635">
        <v>0</v>
      </c>
      <c r="F4635">
        <v>0</v>
      </c>
      <c r="G4635">
        <v>0</v>
      </c>
      <c r="H4635">
        <v>0</v>
      </c>
      <c r="L4635">
        <v>74.433339000000004</v>
      </c>
      <c r="R4635">
        <v>114.701775</v>
      </c>
      <c r="S4635" t="s">
        <v>204</v>
      </c>
      <c r="T4635" s="247">
        <v>45342.358854166669</v>
      </c>
    </row>
    <row r="4636" spans="1:20" x14ac:dyDescent="0.35">
      <c r="A4636" t="s">
        <v>112</v>
      </c>
      <c r="B4636" t="s">
        <v>113</v>
      </c>
      <c r="C4636" t="s">
        <v>97</v>
      </c>
      <c r="D4636" s="29">
        <v>45612</v>
      </c>
      <c r="E4636">
        <v>0</v>
      </c>
      <c r="F4636">
        <v>0</v>
      </c>
      <c r="G4636">
        <v>0</v>
      </c>
      <c r="H4636">
        <v>0</v>
      </c>
      <c r="L4636">
        <v>74.433339000000004</v>
      </c>
      <c r="R4636">
        <v>114.701775</v>
      </c>
      <c r="S4636" t="s">
        <v>204</v>
      </c>
      <c r="T4636" s="247">
        <v>45342.358854166669</v>
      </c>
    </row>
    <row r="4637" spans="1:20" x14ac:dyDescent="0.35">
      <c r="A4637" t="s">
        <v>112</v>
      </c>
      <c r="B4637" t="s">
        <v>113</v>
      </c>
      <c r="C4637" t="s">
        <v>97</v>
      </c>
      <c r="D4637" s="29">
        <v>45613</v>
      </c>
      <c r="E4637">
        <v>0</v>
      </c>
      <c r="F4637">
        <v>0</v>
      </c>
      <c r="G4637">
        <v>0</v>
      </c>
      <c r="H4637">
        <v>0</v>
      </c>
      <c r="L4637">
        <v>74.433339000000004</v>
      </c>
      <c r="R4637">
        <v>114.701775</v>
      </c>
      <c r="S4637" t="s">
        <v>204</v>
      </c>
      <c r="T4637" s="247">
        <v>45342.358854166669</v>
      </c>
    </row>
    <row r="4638" spans="1:20" x14ac:dyDescent="0.35">
      <c r="A4638" t="s">
        <v>112</v>
      </c>
      <c r="B4638" t="s">
        <v>113</v>
      </c>
      <c r="C4638" t="s">
        <v>97</v>
      </c>
      <c r="D4638" s="29">
        <v>45614</v>
      </c>
      <c r="E4638">
        <v>0</v>
      </c>
      <c r="F4638">
        <v>0</v>
      </c>
      <c r="G4638">
        <v>0</v>
      </c>
      <c r="H4638">
        <v>0</v>
      </c>
      <c r="L4638">
        <v>74.433339000000004</v>
      </c>
      <c r="R4638">
        <v>114.701775</v>
      </c>
      <c r="S4638" t="s">
        <v>204</v>
      </c>
      <c r="T4638" s="247">
        <v>45342.358854166669</v>
      </c>
    </row>
    <row r="4639" spans="1:20" x14ac:dyDescent="0.35">
      <c r="A4639" t="s">
        <v>112</v>
      </c>
      <c r="B4639" t="s">
        <v>113</v>
      </c>
      <c r="C4639" t="s">
        <v>97</v>
      </c>
      <c r="D4639" s="29">
        <v>45615</v>
      </c>
      <c r="E4639">
        <v>0</v>
      </c>
      <c r="F4639">
        <v>0</v>
      </c>
      <c r="G4639">
        <v>0</v>
      </c>
      <c r="H4639">
        <v>0</v>
      </c>
      <c r="L4639">
        <v>74.433339000000004</v>
      </c>
      <c r="R4639">
        <v>114.701775</v>
      </c>
      <c r="S4639" t="s">
        <v>204</v>
      </c>
      <c r="T4639" s="247">
        <v>45342.358865740738</v>
      </c>
    </row>
    <row r="4640" spans="1:20" x14ac:dyDescent="0.35">
      <c r="A4640" t="s">
        <v>112</v>
      </c>
      <c r="B4640" t="s">
        <v>113</v>
      </c>
      <c r="C4640" t="s">
        <v>97</v>
      </c>
      <c r="D4640" s="29">
        <v>45616</v>
      </c>
      <c r="E4640">
        <v>0</v>
      </c>
      <c r="F4640">
        <v>0</v>
      </c>
      <c r="G4640">
        <v>0</v>
      </c>
      <c r="H4640">
        <v>0</v>
      </c>
      <c r="L4640">
        <v>74.433339000000004</v>
      </c>
      <c r="R4640">
        <v>114.701775</v>
      </c>
      <c r="S4640" t="s">
        <v>204</v>
      </c>
      <c r="T4640" s="247">
        <v>45342.358865740738</v>
      </c>
    </row>
    <row r="4641" spans="1:20" x14ac:dyDescent="0.35">
      <c r="A4641" t="s">
        <v>112</v>
      </c>
      <c r="B4641" t="s">
        <v>113</v>
      </c>
      <c r="C4641" t="s">
        <v>97</v>
      </c>
      <c r="D4641" s="29">
        <v>45617</v>
      </c>
      <c r="E4641">
        <v>0</v>
      </c>
      <c r="F4641">
        <v>0</v>
      </c>
      <c r="G4641">
        <v>0</v>
      </c>
      <c r="H4641">
        <v>0</v>
      </c>
      <c r="L4641">
        <v>74.433339000000004</v>
      </c>
      <c r="R4641">
        <v>114.701775</v>
      </c>
      <c r="S4641" t="s">
        <v>204</v>
      </c>
      <c r="T4641" s="247">
        <v>45342.358865740738</v>
      </c>
    </row>
    <row r="4642" spans="1:20" x14ac:dyDescent="0.35">
      <c r="A4642" t="s">
        <v>112</v>
      </c>
      <c r="B4642" t="s">
        <v>113</v>
      </c>
      <c r="C4642" t="s">
        <v>97</v>
      </c>
      <c r="D4642" s="29">
        <v>45618</v>
      </c>
      <c r="E4642">
        <v>0</v>
      </c>
      <c r="F4642">
        <v>0</v>
      </c>
      <c r="G4642">
        <v>0</v>
      </c>
      <c r="H4642">
        <v>0</v>
      </c>
      <c r="L4642">
        <v>74.433339000000004</v>
      </c>
      <c r="R4642">
        <v>114.701775</v>
      </c>
      <c r="S4642" t="s">
        <v>204</v>
      </c>
      <c r="T4642" s="247">
        <v>45342.358865740738</v>
      </c>
    </row>
    <row r="4643" spans="1:20" x14ac:dyDescent="0.35">
      <c r="A4643" t="s">
        <v>112</v>
      </c>
      <c r="B4643" t="s">
        <v>113</v>
      </c>
      <c r="C4643" t="s">
        <v>97</v>
      </c>
      <c r="D4643" s="29">
        <v>45619</v>
      </c>
      <c r="E4643">
        <v>0</v>
      </c>
      <c r="F4643">
        <v>0</v>
      </c>
      <c r="G4643">
        <v>0</v>
      </c>
      <c r="H4643">
        <v>0</v>
      </c>
      <c r="L4643">
        <v>74.433339000000004</v>
      </c>
      <c r="R4643">
        <v>114.701775</v>
      </c>
      <c r="S4643" t="s">
        <v>204</v>
      </c>
      <c r="T4643" s="247">
        <v>45342.358865740738</v>
      </c>
    </row>
    <row r="4644" spans="1:20" x14ac:dyDescent="0.35">
      <c r="A4644" t="s">
        <v>112</v>
      </c>
      <c r="B4644" t="s">
        <v>113</v>
      </c>
      <c r="C4644" t="s">
        <v>97</v>
      </c>
      <c r="D4644" s="29">
        <v>45620</v>
      </c>
      <c r="E4644">
        <v>0</v>
      </c>
      <c r="F4644">
        <v>0</v>
      </c>
      <c r="G4644">
        <v>0</v>
      </c>
      <c r="H4644">
        <v>0</v>
      </c>
      <c r="L4644">
        <v>74.433339000000004</v>
      </c>
      <c r="R4644">
        <v>114.701775</v>
      </c>
      <c r="S4644" t="s">
        <v>204</v>
      </c>
      <c r="T4644" s="247">
        <v>45342.358865740738</v>
      </c>
    </row>
    <row r="4645" spans="1:20" x14ac:dyDescent="0.35">
      <c r="A4645" t="s">
        <v>112</v>
      </c>
      <c r="B4645" t="s">
        <v>113</v>
      </c>
      <c r="C4645" t="s">
        <v>97</v>
      </c>
      <c r="D4645" s="29">
        <v>45621</v>
      </c>
      <c r="E4645">
        <v>0</v>
      </c>
      <c r="F4645">
        <v>0</v>
      </c>
      <c r="G4645">
        <v>0</v>
      </c>
      <c r="H4645">
        <v>0</v>
      </c>
      <c r="L4645">
        <v>74.433339000000004</v>
      </c>
      <c r="R4645">
        <v>114.701775</v>
      </c>
      <c r="S4645" t="s">
        <v>204</v>
      </c>
      <c r="T4645" s="247">
        <v>45342.358865740738</v>
      </c>
    </row>
    <row r="4646" spans="1:20" x14ac:dyDescent="0.35">
      <c r="A4646" t="s">
        <v>112</v>
      </c>
      <c r="B4646" t="s">
        <v>113</v>
      </c>
      <c r="C4646" t="s">
        <v>97</v>
      </c>
      <c r="D4646" s="29">
        <v>45622</v>
      </c>
      <c r="E4646">
        <v>0</v>
      </c>
      <c r="F4646">
        <v>0</v>
      </c>
      <c r="G4646">
        <v>0</v>
      </c>
      <c r="H4646">
        <v>0</v>
      </c>
      <c r="L4646">
        <v>74.433339000000004</v>
      </c>
      <c r="R4646">
        <v>114.701775</v>
      </c>
      <c r="S4646" t="s">
        <v>204</v>
      </c>
      <c r="T4646" s="247">
        <v>45342.358865740738</v>
      </c>
    </row>
    <row r="4647" spans="1:20" x14ac:dyDescent="0.35">
      <c r="A4647" t="s">
        <v>112</v>
      </c>
      <c r="B4647" t="s">
        <v>113</v>
      </c>
      <c r="C4647" t="s">
        <v>97</v>
      </c>
      <c r="D4647" s="29">
        <v>45623</v>
      </c>
      <c r="E4647">
        <v>0</v>
      </c>
      <c r="F4647">
        <v>0</v>
      </c>
      <c r="G4647">
        <v>0</v>
      </c>
      <c r="H4647">
        <v>0</v>
      </c>
      <c r="L4647">
        <v>74.433339000000004</v>
      </c>
      <c r="R4647">
        <v>114.701775</v>
      </c>
      <c r="S4647" t="s">
        <v>204</v>
      </c>
      <c r="T4647" s="247">
        <v>45342.358865740738</v>
      </c>
    </row>
    <row r="4648" spans="1:20" x14ac:dyDescent="0.35">
      <c r="A4648" t="s">
        <v>112</v>
      </c>
      <c r="B4648" t="s">
        <v>113</v>
      </c>
      <c r="C4648" t="s">
        <v>97</v>
      </c>
      <c r="D4648" s="29">
        <v>45624</v>
      </c>
      <c r="E4648">
        <v>0</v>
      </c>
      <c r="F4648">
        <v>0</v>
      </c>
      <c r="G4648">
        <v>0</v>
      </c>
      <c r="H4648">
        <v>0</v>
      </c>
      <c r="L4648">
        <v>74.433339000000004</v>
      </c>
      <c r="R4648">
        <v>114.701775</v>
      </c>
      <c r="S4648" t="s">
        <v>204</v>
      </c>
      <c r="T4648" s="247">
        <v>45342.358865740738</v>
      </c>
    </row>
    <row r="4649" spans="1:20" x14ac:dyDescent="0.35">
      <c r="A4649" t="s">
        <v>112</v>
      </c>
      <c r="B4649" t="s">
        <v>113</v>
      </c>
      <c r="C4649" t="s">
        <v>97</v>
      </c>
      <c r="D4649" s="29">
        <v>45625</v>
      </c>
      <c r="E4649">
        <v>0</v>
      </c>
      <c r="F4649">
        <v>0</v>
      </c>
      <c r="G4649">
        <v>0</v>
      </c>
      <c r="H4649">
        <v>0</v>
      </c>
      <c r="L4649">
        <v>74.433339000000004</v>
      </c>
      <c r="R4649">
        <v>114.701775</v>
      </c>
      <c r="S4649" t="s">
        <v>204</v>
      </c>
      <c r="T4649" s="247">
        <v>45342.358865740738</v>
      </c>
    </row>
    <row r="4650" spans="1:20" x14ac:dyDescent="0.35">
      <c r="A4650" t="s">
        <v>112</v>
      </c>
      <c r="B4650" t="s">
        <v>113</v>
      </c>
      <c r="C4650" t="s">
        <v>97</v>
      </c>
      <c r="D4650" s="29">
        <v>45626</v>
      </c>
      <c r="E4650">
        <v>0</v>
      </c>
      <c r="F4650">
        <v>0</v>
      </c>
      <c r="G4650">
        <v>0</v>
      </c>
      <c r="H4650">
        <v>0</v>
      </c>
      <c r="L4650">
        <v>74.433339000000004</v>
      </c>
      <c r="R4650">
        <v>114.701775</v>
      </c>
      <c r="S4650" t="s">
        <v>204</v>
      </c>
      <c r="T4650" s="247">
        <v>45342.358865740738</v>
      </c>
    </row>
    <row r="4651" spans="1:20" x14ac:dyDescent="0.35">
      <c r="A4651" t="s">
        <v>112</v>
      </c>
      <c r="B4651" t="s">
        <v>113</v>
      </c>
      <c r="C4651" t="s">
        <v>97</v>
      </c>
      <c r="D4651" s="29">
        <v>45627</v>
      </c>
      <c r="E4651">
        <v>0</v>
      </c>
      <c r="F4651">
        <v>0</v>
      </c>
      <c r="G4651">
        <v>0</v>
      </c>
      <c r="H4651">
        <v>0</v>
      </c>
      <c r="L4651">
        <v>74.433339000000004</v>
      </c>
      <c r="R4651">
        <v>114.701775</v>
      </c>
      <c r="S4651" t="s">
        <v>204</v>
      </c>
      <c r="T4651" s="247">
        <v>45342.358865740738</v>
      </c>
    </row>
    <row r="4652" spans="1:20" x14ac:dyDescent="0.35">
      <c r="A4652" t="s">
        <v>112</v>
      </c>
      <c r="B4652" t="s">
        <v>113</v>
      </c>
      <c r="C4652" t="s">
        <v>97</v>
      </c>
      <c r="D4652" s="29">
        <v>45628</v>
      </c>
      <c r="E4652">
        <v>0</v>
      </c>
      <c r="F4652">
        <v>0</v>
      </c>
      <c r="G4652">
        <v>0</v>
      </c>
      <c r="H4652">
        <v>0</v>
      </c>
      <c r="L4652">
        <v>74.433339000000004</v>
      </c>
      <c r="R4652">
        <v>114.701775</v>
      </c>
      <c r="S4652" t="s">
        <v>204</v>
      </c>
      <c r="T4652" s="247">
        <v>45342.358865740738</v>
      </c>
    </row>
    <row r="4653" spans="1:20" x14ac:dyDescent="0.35">
      <c r="A4653" t="s">
        <v>112</v>
      </c>
      <c r="B4653" t="s">
        <v>113</v>
      </c>
      <c r="C4653" t="s">
        <v>97</v>
      </c>
      <c r="D4653" s="29">
        <v>45629</v>
      </c>
      <c r="E4653">
        <v>0</v>
      </c>
      <c r="F4653">
        <v>0</v>
      </c>
      <c r="G4653">
        <v>0</v>
      </c>
      <c r="H4653">
        <v>0</v>
      </c>
      <c r="L4653">
        <v>74.433339000000004</v>
      </c>
      <c r="R4653">
        <v>114.701775</v>
      </c>
      <c r="S4653" t="s">
        <v>204</v>
      </c>
      <c r="T4653" s="247">
        <v>45342.358865740738</v>
      </c>
    </row>
    <row r="4654" spans="1:20" x14ac:dyDescent="0.35">
      <c r="A4654" t="s">
        <v>112</v>
      </c>
      <c r="B4654" t="s">
        <v>113</v>
      </c>
      <c r="C4654" t="s">
        <v>97</v>
      </c>
      <c r="D4654" s="29">
        <v>45630</v>
      </c>
      <c r="E4654">
        <v>0</v>
      </c>
      <c r="F4654">
        <v>0</v>
      </c>
      <c r="G4654">
        <v>0</v>
      </c>
      <c r="H4654">
        <v>0</v>
      </c>
      <c r="L4654">
        <v>74.433339000000004</v>
      </c>
      <c r="R4654">
        <v>114.701775</v>
      </c>
      <c r="S4654" t="s">
        <v>204</v>
      </c>
      <c r="T4654" s="247">
        <v>45342.358865740738</v>
      </c>
    </row>
    <row r="4655" spans="1:20" x14ac:dyDescent="0.35">
      <c r="A4655" t="s">
        <v>112</v>
      </c>
      <c r="B4655" t="s">
        <v>113</v>
      </c>
      <c r="C4655" t="s">
        <v>97</v>
      </c>
      <c r="D4655" s="29">
        <v>45631</v>
      </c>
      <c r="E4655">
        <v>0</v>
      </c>
      <c r="F4655">
        <v>0</v>
      </c>
      <c r="G4655">
        <v>0</v>
      </c>
      <c r="H4655">
        <v>0</v>
      </c>
      <c r="L4655">
        <v>74.433339000000004</v>
      </c>
      <c r="R4655">
        <v>114.701775</v>
      </c>
      <c r="S4655" t="s">
        <v>204</v>
      </c>
      <c r="T4655" s="247">
        <v>45342.358865740738</v>
      </c>
    </row>
    <row r="4656" spans="1:20" x14ac:dyDescent="0.35">
      <c r="A4656" t="s">
        <v>112</v>
      </c>
      <c r="B4656" t="s">
        <v>113</v>
      </c>
      <c r="C4656" t="s">
        <v>97</v>
      </c>
      <c r="D4656" s="29">
        <v>45632</v>
      </c>
      <c r="E4656">
        <v>0</v>
      </c>
      <c r="F4656">
        <v>0</v>
      </c>
      <c r="G4656">
        <v>0</v>
      </c>
      <c r="H4656">
        <v>0</v>
      </c>
      <c r="L4656">
        <v>74.433339000000004</v>
      </c>
      <c r="R4656">
        <v>114.701775</v>
      </c>
      <c r="S4656" t="s">
        <v>204</v>
      </c>
      <c r="T4656" s="247">
        <v>45342.358865740738</v>
      </c>
    </row>
    <row r="4657" spans="1:20" x14ac:dyDescent="0.35">
      <c r="A4657" t="s">
        <v>112</v>
      </c>
      <c r="B4657" t="s">
        <v>113</v>
      </c>
      <c r="C4657" t="s">
        <v>97</v>
      </c>
      <c r="D4657" s="29">
        <v>45633</v>
      </c>
      <c r="E4657">
        <v>0</v>
      </c>
      <c r="F4657">
        <v>0</v>
      </c>
      <c r="G4657">
        <v>0</v>
      </c>
      <c r="H4657">
        <v>0</v>
      </c>
      <c r="L4657">
        <v>74.433339000000004</v>
      </c>
      <c r="R4657">
        <v>114.701775</v>
      </c>
      <c r="S4657" t="s">
        <v>204</v>
      </c>
      <c r="T4657" s="247">
        <v>45342.358865740738</v>
      </c>
    </row>
    <row r="4658" spans="1:20" x14ac:dyDescent="0.35">
      <c r="A4658" t="s">
        <v>112</v>
      </c>
      <c r="B4658" t="s">
        <v>113</v>
      </c>
      <c r="C4658" t="s">
        <v>97</v>
      </c>
      <c r="D4658" s="29">
        <v>45634</v>
      </c>
      <c r="E4658">
        <v>0</v>
      </c>
      <c r="F4658">
        <v>0</v>
      </c>
      <c r="G4658">
        <v>0</v>
      </c>
      <c r="H4658">
        <v>0</v>
      </c>
      <c r="L4658">
        <v>74.433339000000004</v>
      </c>
      <c r="R4658">
        <v>114.701775</v>
      </c>
      <c r="S4658" t="s">
        <v>204</v>
      </c>
      <c r="T4658" s="247">
        <v>45342.358865740738</v>
      </c>
    </row>
    <row r="4659" spans="1:20" x14ac:dyDescent="0.35">
      <c r="A4659" t="s">
        <v>112</v>
      </c>
      <c r="B4659" t="s">
        <v>113</v>
      </c>
      <c r="C4659" t="s">
        <v>97</v>
      </c>
      <c r="D4659" s="29">
        <v>45635</v>
      </c>
      <c r="E4659">
        <v>0</v>
      </c>
      <c r="F4659">
        <v>0</v>
      </c>
      <c r="G4659">
        <v>0</v>
      </c>
      <c r="H4659">
        <v>0</v>
      </c>
      <c r="L4659">
        <v>74.433339000000004</v>
      </c>
      <c r="R4659">
        <v>114.701775</v>
      </c>
      <c r="S4659" t="s">
        <v>204</v>
      </c>
      <c r="T4659" s="247">
        <v>45342.358865740738</v>
      </c>
    </row>
    <row r="4660" spans="1:20" x14ac:dyDescent="0.35">
      <c r="A4660" t="s">
        <v>112</v>
      </c>
      <c r="B4660" t="s">
        <v>113</v>
      </c>
      <c r="C4660" t="s">
        <v>97</v>
      </c>
      <c r="D4660" s="29">
        <v>45636</v>
      </c>
      <c r="E4660">
        <v>0</v>
      </c>
      <c r="F4660">
        <v>0</v>
      </c>
      <c r="G4660">
        <v>0</v>
      </c>
      <c r="H4660">
        <v>0</v>
      </c>
      <c r="L4660">
        <v>74.433339000000004</v>
      </c>
      <c r="R4660">
        <v>114.701775</v>
      </c>
      <c r="S4660" t="s">
        <v>204</v>
      </c>
      <c r="T4660" s="247">
        <v>45342.358865740738</v>
      </c>
    </row>
    <row r="4661" spans="1:20" x14ac:dyDescent="0.35">
      <c r="A4661" t="s">
        <v>112</v>
      </c>
      <c r="B4661" t="s">
        <v>113</v>
      </c>
      <c r="C4661" t="s">
        <v>97</v>
      </c>
      <c r="D4661" s="29">
        <v>45637</v>
      </c>
      <c r="E4661">
        <v>0</v>
      </c>
      <c r="F4661">
        <v>0</v>
      </c>
      <c r="G4661">
        <v>0</v>
      </c>
      <c r="H4661">
        <v>0</v>
      </c>
      <c r="L4661">
        <v>74.433339000000004</v>
      </c>
      <c r="R4661">
        <v>114.701775</v>
      </c>
      <c r="S4661" t="s">
        <v>204</v>
      </c>
      <c r="T4661" s="247">
        <v>45342.358865740738</v>
      </c>
    </row>
    <row r="4662" spans="1:20" x14ac:dyDescent="0.35">
      <c r="A4662" t="s">
        <v>112</v>
      </c>
      <c r="B4662" t="s">
        <v>113</v>
      </c>
      <c r="C4662" t="s">
        <v>97</v>
      </c>
      <c r="D4662" s="29">
        <v>45638</v>
      </c>
      <c r="E4662">
        <v>0</v>
      </c>
      <c r="F4662">
        <v>0</v>
      </c>
      <c r="G4662">
        <v>0</v>
      </c>
      <c r="H4662">
        <v>0</v>
      </c>
      <c r="L4662">
        <v>74.433339000000004</v>
      </c>
      <c r="R4662">
        <v>114.701775</v>
      </c>
      <c r="S4662" t="s">
        <v>204</v>
      </c>
      <c r="T4662" s="247">
        <v>45342.358865740738</v>
      </c>
    </row>
    <row r="4663" spans="1:20" x14ac:dyDescent="0.35">
      <c r="A4663" t="s">
        <v>112</v>
      </c>
      <c r="B4663" t="s">
        <v>113</v>
      </c>
      <c r="C4663" t="s">
        <v>97</v>
      </c>
      <c r="D4663" s="29">
        <v>45639</v>
      </c>
      <c r="E4663">
        <v>0</v>
      </c>
      <c r="F4663">
        <v>0</v>
      </c>
      <c r="G4663">
        <v>0</v>
      </c>
      <c r="H4663">
        <v>0</v>
      </c>
      <c r="L4663">
        <v>74.433339000000004</v>
      </c>
      <c r="R4663">
        <v>114.701775</v>
      </c>
      <c r="S4663" t="s">
        <v>204</v>
      </c>
      <c r="T4663" s="247">
        <v>45342.358865740738</v>
      </c>
    </row>
    <row r="4664" spans="1:20" x14ac:dyDescent="0.35">
      <c r="A4664" t="s">
        <v>112</v>
      </c>
      <c r="B4664" t="s">
        <v>113</v>
      </c>
      <c r="C4664" t="s">
        <v>97</v>
      </c>
      <c r="D4664" s="29">
        <v>45640</v>
      </c>
      <c r="E4664">
        <v>0</v>
      </c>
      <c r="F4664">
        <v>0</v>
      </c>
      <c r="G4664">
        <v>0</v>
      </c>
      <c r="H4664">
        <v>0</v>
      </c>
      <c r="L4664">
        <v>74.433339000000004</v>
      </c>
      <c r="R4664">
        <v>114.701775</v>
      </c>
      <c r="S4664" t="s">
        <v>204</v>
      </c>
      <c r="T4664" s="247">
        <v>45342.358865740738</v>
      </c>
    </row>
    <row r="4665" spans="1:20" x14ac:dyDescent="0.35">
      <c r="A4665" t="s">
        <v>112</v>
      </c>
      <c r="B4665" t="s">
        <v>113</v>
      </c>
      <c r="C4665" t="s">
        <v>97</v>
      </c>
      <c r="D4665" s="29">
        <v>45641</v>
      </c>
      <c r="E4665">
        <v>0</v>
      </c>
      <c r="F4665">
        <v>0</v>
      </c>
      <c r="G4665">
        <v>0</v>
      </c>
      <c r="H4665">
        <v>0</v>
      </c>
      <c r="L4665">
        <v>74.433339000000004</v>
      </c>
      <c r="R4665">
        <v>114.701775</v>
      </c>
      <c r="S4665" t="s">
        <v>204</v>
      </c>
      <c r="T4665" s="247">
        <v>45342.358877314815</v>
      </c>
    </row>
    <row r="4666" spans="1:20" x14ac:dyDescent="0.35">
      <c r="A4666" t="s">
        <v>112</v>
      </c>
      <c r="B4666" t="s">
        <v>113</v>
      </c>
      <c r="C4666" t="s">
        <v>97</v>
      </c>
      <c r="D4666" s="29">
        <v>45642</v>
      </c>
      <c r="E4666">
        <v>0</v>
      </c>
      <c r="F4666">
        <v>0</v>
      </c>
      <c r="G4666">
        <v>0</v>
      </c>
      <c r="H4666">
        <v>0</v>
      </c>
      <c r="L4666">
        <v>74.433339000000004</v>
      </c>
      <c r="R4666">
        <v>114.701775</v>
      </c>
      <c r="S4666" t="s">
        <v>204</v>
      </c>
      <c r="T4666" s="247">
        <v>45342.358865740738</v>
      </c>
    </row>
    <row r="4667" spans="1:20" x14ac:dyDescent="0.35">
      <c r="A4667" t="s">
        <v>112</v>
      </c>
      <c r="B4667" t="s">
        <v>113</v>
      </c>
      <c r="C4667" t="s">
        <v>97</v>
      </c>
      <c r="D4667" s="29">
        <v>45643</v>
      </c>
      <c r="E4667">
        <v>0</v>
      </c>
      <c r="F4667">
        <v>0</v>
      </c>
      <c r="G4667">
        <v>0</v>
      </c>
      <c r="H4667">
        <v>0</v>
      </c>
      <c r="L4667">
        <v>74.433339000000004</v>
      </c>
      <c r="R4667">
        <v>114.701775</v>
      </c>
      <c r="S4667" t="s">
        <v>204</v>
      </c>
      <c r="T4667" s="247">
        <v>45342.358877314815</v>
      </c>
    </row>
    <row r="4668" spans="1:20" x14ac:dyDescent="0.35">
      <c r="A4668" t="s">
        <v>112</v>
      </c>
      <c r="B4668" t="s">
        <v>113</v>
      </c>
      <c r="C4668" t="s">
        <v>97</v>
      </c>
      <c r="D4668" s="29">
        <v>45644</v>
      </c>
      <c r="E4668">
        <v>0</v>
      </c>
      <c r="F4668">
        <v>0</v>
      </c>
      <c r="G4668">
        <v>0</v>
      </c>
      <c r="H4668">
        <v>0</v>
      </c>
      <c r="L4668">
        <v>74.433339000000004</v>
      </c>
      <c r="R4668">
        <v>114.701775</v>
      </c>
      <c r="S4668" t="s">
        <v>204</v>
      </c>
      <c r="T4668" s="247">
        <v>45342.358877314815</v>
      </c>
    </row>
    <row r="4669" spans="1:20" x14ac:dyDescent="0.35">
      <c r="A4669" t="s">
        <v>112</v>
      </c>
      <c r="B4669" t="s">
        <v>113</v>
      </c>
      <c r="C4669" t="s">
        <v>97</v>
      </c>
      <c r="D4669" s="29">
        <v>45645</v>
      </c>
      <c r="E4669">
        <v>0</v>
      </c>
      <c r="F4669">
        <v>0</v>
      </c>
      <c r="G4669">
        <v>0</v>
      </c>
      <c r="H4669">
        <v>0</v>
      </c>
      <c r="L4669">
        <v>74.433339000000004</v>
      </c>
      <c r="R4669">
        <v>114.701775</v>
      </c>
      <c r="S4669" t="s">
        <v>204</v>
      </c>
      <c r="T4669" s="247">
        <v>45342.358877314815</v>
      </c>
    </row>
    <row r="4670" spans="1:20" x14ac:dyDescent="0.35">
      <c r="A4670" t="s">
        <v>112</v>
      </c>
      <c r="B4670" t="s">
        <v>113</v>
      </c>
      <c r="C4670" t="s">
        <v>97</v>
      </c>
      <c r="D4670" s="29">
        <v>45646</v>
      </c>
      <c r="E4670">
        <v>0</v>
      </c>
      <c r="F4670">
        <v>0</v>
      </c>
      <c r="G4670">
        <v>0</v>
      </c>
      <c r="H4670">
        <v>0</v>
      </c>
      <c r="L4670">
        <v>74.433339000000004</v>
      </c>
      <c r="R4670">
        <v>114.701775</v>
      </c>
      <c r="S4670" t="s">
        <v>204</v>
      </c>
      <c r="T4670" s="247">
        <v>45342.358877314815</v>
      </c>
    </row>
    <row r="4671" spans="1:20" x14ac:dyDescent="0.35">
      <c r="A4671" t="s">
        <v>112</v>
      </c>
      <c r="B4671" t="s">
        <v>113</v>
      </c>
      <c r="C4671" t="s">
        <v>97</v>
      </c>
      <c r="D4671" s="29">
        <v>45647</v>
      </c>
      <c r="E4671">
        <v>0</v>
      </c>
      <c r="F4671">
        <v>0</v>
      </c>
      <c r="G4671">
        <v>0</v>
      </c>
      <c r="H4671">
        <v>0</v>
      </c>
      <c r="L4671">
        <v>74.433339000000004</v>
      </c>
      <c r="R4671">
        <v>114.701775</v>
      </c>
      <c r="S4671" t="s">
        <v>204</v>
      </c>
      <c r="T4671" s="247">
        <v>45342.358877314815</v>
      </c>
    </row>
    <row r="4672" spans="1:20" x14ac:dyDescent="0.35">
      <c r="A4672" t="s">
        <v>112</v>
      </c>
      <c r="B4672" t="s">
        <v>113</v>
      </c>
      <c r="C4672" t="s">
        <v>97</v>
      </c>
      <c r="D4672" s="29">
        <v>45648</v>
      </c>
      <c r="E4672">
        <v>0</v>
      </c>
      <c r="F4672">
        <v>0</v>
      </c>
      <c r="G4672">
        <v>0</v>
      </c>
      <c r="H4672">
        <v>0</v>
      </c>
      <c r="L4672">
        <v>74.433339000000004</v>
      </c>
      <c r="R4672">
        <v>114.701775</v>
      </c>
      <c r="S4672" t="s">
        <v>204</v>
      </c>
      <c r="T4672" s="247">
        <v>45342.358877314815</v>
      </c>
    </row>
    <row r="4673" spans="1:20" x14ac:dyDescent="0.35">
      <c r="A4673" t="s">
        <v>112</v>
      </c>
      <c r="B4673" t="s">
        <v>113</v>
      </c>
      <c r="C4673" t="s">
        <v>97</v>
      </c>
      <c r="D4673" s="29">
        <v>45649</v>
      </c>
      <c r="E4673">
        <v>0</v>
      </c>
      <c r="F4673">
        <v>0</v>
      </c>
      <c r="G4673">
        <v>0</v>
      </c>
      <c r="H4673">
        <v>0</v>
      </c>
      <c r="L4673">
        <v>74.433339000000004</v>
      </c>
      <c r="R4673">
        <v>114.701775</v>
      </c>
      <c r="S4673" t="s">
        <v>204</v>
      </c>
      <c r="T4673" s="247">
        <v>45342.358877314815</v>
      </c>
    </row>
    <row r="4674" spans="1:20" x14ac:dyDescent="0.35">
      <c r="A4674" t="s">
        <v>112</v>
      </c>
      <c r="B4674" t="s">
        <v>113</v>
      </c>
      <c r="C4674" t="s">
        <v>97</v>
      </c>
      <c r="D4674" s="29">
        <v>45650</v>
      </c>
      <c r="E4674">
        <v>0</v>
      </c>
      <c r="F4674">
        <v>0</v>
      </c>
      <c r="G4674">
        <v>0</v>
      </c>
      <c r="H4674">
        <v>0</v>
      </c>
      <c r="L4674">
        <v>74.433339000000004</v>
      </c>
      <c r="R4674">
        <v>114.701775</v>
      </c>
      <c r="S4674" t="s">
        <v>204</v>
      </c>
      <c r="T4674" s="247">
        <v>45342.358877314815</v>
      </c>
    </row>
    <row r="4675" spans="1:20" x14ac:dyDescent="0.35">
      <c r="A4675" t="s">
        <v>112</v>
      </c>
      <c r="B4675" t="s">
        <v>113</v>
      </c>
      <c r="C4675" t="s">
        <v>97</v>
      </c>
      <c r="D4675" s="29">
        <v>45651</v>
      </c>
      <c r="E4675">
        <v>0</v>
      </c>
      <c r="F4675">
        <v>0</v>
      </c>
      <c r="G4675">
        <v>0</v>
      </c>
      <c r="H4675">
        <v>0</v>
      </c>
      <c r="L4675">
        <v>74.433339000000004</v>
      </c>
      <c r="R4675">
        <v>114.701775</v>
      </c>
      <c r="S4675" t="s">
        <v>204</v>
      </c>
      <c r="T4675" s="247">
        <v>45342.358877314815</v>
      </c>
    </row>
    <row r="4676" spans="1:20" x14ac:dyDescent="0.35">
      <c r="A4676" t="s">
        <v>112</v>
      </c>
      <c r="B4676" t="s">
        <v>113</v>
      </c>
      <c r="C4676" t="s">
        <v>97</v>
      </c>
      <c r="D4676" s="29">
        <v>45652</v>
      </c>
      <c r="E4676">
        <v>0</v>
      </c>
      <c r="F4676">
        <v>0</v>
      </c>
      <c r="G4676">
        <v>0</v>
      </c>
      <c r="H4676">
        <v>0</v>
      </c>
      <c r="L4676">
        <v>74.433339000000004</v>
      </c>
      <c r="R4676">
        <v>114.701775</v>
      </c>
      <c r="S4676" t="s">
        <v>204</v>
      </c>
      <c r="T4676" s="247">
        <v>45342.358877314815</v>
      </c>
    </row>
    <row r="4677" spans="1:20" x14ac:dyDescent="0.35">
      <c r="A4677" t="s">
        <v>112</v>
      </c>
      <c r="B4677" t="s">
        <v>113</v>
      </c>
      <c r="C4677" t="s">
        <v>97</v>
      </c>
      <c r="D4677" s="29">
        <v>45653</v>
      </c>
      <c r="E4677">
        <v>0</v>
      </c>
      <c r="F4677">
        <v>0</v>
      </c>
      <c r="G4677">
        <v>0</v>
      </c>
      <c r="H4677">
        <v>0</v>
      </c>
      <c r="L4677">
        <v>74.433339000000004</v>
      </c>
      <c r="R4677">
        <v>114.701775</v>
      </c>
      <c r="S4677" t="s">
        <v>204</v>
      </c>
      <c r="T4677" s="247">
        <v>45342.358877314815</v>
      </c>
    </row>
    <row r="4678" spans="1:20" x14ac:dyDescent="0.35">
      <c r="A4678" t="s">
        <v>112</v>
      </c>
      <c r="B4678" t="s">
        <v>113</v>
      </c>
      <c r="C4678" t="s">
        <v>97</v>
      </c>
      <c r="D4678" s="29">
        <v>45654</v>
      </c>
      <c r="E4678">
        <v>0</v>
      </c>
      <c r="F4678">
        <v>0</v>
      </c>
      <c r="G4678">
        <v>0</v>
      </c>
      <c r="H4678">
        <v>0</v>
      </c>
      <c r="L4678">
        <v>74.433339000000004</v>
      </c>
      <c r="R4678">
        <v>114.701775</v>
      </c>
      <c r="S4678" t="s">
        <v>204</v>
      </c>
      <c r="T4678" s="247">
        <v>45342.358877314815</v>
      </c>
    </row>
    <row r="4679" spans="1:20" x14ac:dyDescent="0.35">
      <c r="A4679" t="s">
        <v>112</v>
      </c>
      <c r="B4679" t="s">
        <v>113</v>
      </c>
      <c r="C4679" t="s">
        <v>97</v>
      </c>
      <c r="D4679" s="29">
        <v>45655</v>
      </c>
      <c r="E4679">
        <v>0</v>
      </c>
      <c r="F4679">
        <v>0</v>
      </c>
      <c r="G4679">
        <v>0</v>
      </c>
      <c r="H4679">
        <v>0</v>
      </c>
      <c r="L4679">
        <v>74.433339000000004</v>
      </c>
      <c r="R4679">
        <v>114.701775</v>
      </c>
      <c r="S4679" t="s">
        <v>204</v>
      </c>
      <c r="T4679" s="247">
        <v>45342.358877314815</v>
      </c>
    </row>
    <row r="4680" spans="1:20" x14ac:dyDescent="0.35">
      <c r="A4680" t="s">
        <v>112</v>
      </c>
      <c r="B4680" t="s">
        <v>113</v>
      </c>
      <c r="C4680" t="s">
        <v>97</v>
      </c>
      <c r="D4680" s="29">
        <v>45656</v>
      </c>
      <c r="E4680">
        <v>0</v>
      </c>
      <c r="F4680">
        <v>0</v>
      </c>
      <c r="G4680">
        <v>0</v>
      </c>
      <c r="H4680">
        <v>0</v>
      </c>
      <c r="L4680">
        <v>74.433339000000004</v>
      </c>
      <c r="R4680">
        <v>114.701775</v>
      </c>
      <c r="S4680" t="s">
        <v>204</v>
      </c>
      <c r="T4680" s="247">
        <v>45342.358877314815</v>
      </c>
    </row>
    <row r="4681" spans="1:20" x14ac:dyDescent="0.35">
      <c r="A4681" t="s">
        <v>112</v>
      </c>
      <c r="B4681" t="s">
        <v>113</v>
      </c>
      <c r="C4681" t="s">
        <v>97</v>
      </c>
      <c r="D4681" s="29">
        <v>45657</v>
      </c>
      <c r="E4681">
        <v>0</v>
      </c>
      <c r="F4681">
        <v>0</v>
      </c>
      <c r="G4681">
        <v>0</v>
      </c>
      <c r="H4681">
        <v>0</v>
      </c>
      <c r="L4681">
        <v>74.433339000000004</v>
      </c>
      <c r="R4681">
        <v>114.701775</v>
      </c>
      <c r="S4681" t="s">
        <v>204</v>
      </c>
      <c r="T4681" s="247">
        <v>45342.358877314815</v>
      </c>
    </row>
    <row r="4682" spans="1:20" x14ac:dyDescent="0.35">
      <c r="A4682" t="s">
        <v>112</v>
      </c>
      <c r="B4682" t="s">
        <v>113</v>
      </c>
      <c r="C4682" t="s">
        <v>92</v>
      </c>
      <c r="D4682" s="29">
        <v>45383</v>
      </c>
      <c r="E4682">
        <v>0</v>
      </c>
      <c r="F4682">
        <v>0</v>
      </c>
      <c r="G4682">
        <v>0</v>
      </c>
      <c r="H4682">
        <v>0</v>
      </c>
      <c r="L4682">
        <v>116.36412</v>
      </c>
      <c r="R4682">
        <v>134.64991000000001</v>
      </c>
      <c r="S4682" t="s">
        <v>204</v>
      </c>
      <c r="T4682" s="247">
        <v>45342.358900462961</v>
      </c>
    </row>
    <row r="4683" spans="1:20" x14ac:dyDescent="0.35">
      <c r="A4683" t="s">
        <v>112</v>
      </c>
      <c r="B4683" t="s">
        <v>113</v>
      </c>
      <c r="C4683" t="s">
        <v>92</v>
      </c>
      <c r="D4683" s="29">
        <v>45384</v>
      </c>
      <c r="E4683">
        <v>0</v>
      </c>
      <c r="F4683">
        <v>0</v>
      </c>
      <c r="G4683">
        <v>0</v>
      </c>
      <c r="H4683">
        <v>0</v>
      </c>
      <c r="L4683">
        <v>116.36412</v>
      </c>
      <c r="R4683">
        <v>134.64991000000001</v>
      </c>
      <c r="S4683" t="s">
        <v>204</v>
      </c>
      <c r="T4683" s="247">
        <v>45342.358900462961</v>
      </c>
    </row>
    <row r="4684" spans="1:20" x14ac:dyDescent="0.35">
      <c r="A4684" t="s">
        <v>112</v>
      </c>
      <c r="B4684" t="s">
        <v>113</v>
      </c>
      <c r="C4684" t="s">
        <v>92</v>
      </c>
      <c r="D4684" s="29">
        <v>45385</v>
      </c>
      <c r="E4684">
        <v>0</v>
      </c>
      <c r="F4684">
        <v>0</v>
      </c>
      <c r="G4684">
        <v>0</v>
      </c>
      <c r="H4684">
        <v>0</v>
      </c>
      <c r="L4684">
        <v>116.36412</v>
      </c>
      <c r="R4684">
        <v>134.64991000000001</v>
      </c>
      <c r="S4684" t="s">
        <v>204</v>
      </c>
      <c r="T4684" s="247">
        <v>45342.358900462961</v>
      </c>
    </row>
    <row r="4685" spans="1:20" x14ac:dyDescent="0.35">
      <c r="A4685" t="s">
        <v>112</v>
      </c>
      <c r="B4685" t="s">
        <v>113</v>
      </c>
      <c r="C4685" t="s">
        <v>92</v>
      </c>
      <c r="D4685" s="29">
        <v>45386</v>
      </c>
      <c r="E4685">
        <v>0</v>
      </c>
      <c r="F4685">
        <v>0</v>
      </c>
      <c r="G4685">
        <v>0</v>
      </c>
      <c r="H4685">
        <v>0</v>
      </c>
      <c r="L4685">
        <v>116.36412</v>
      </c>
      <c r="R4685">
        <v>134.64991000000001</v>
      </c>
      <c r="S4685" t="s">
        <v>204</v>
      </c>
      <c r="T4685" s="247">
        <v>45342.358900462961</v>
      </c>
    </row>
    <row r="4686" spans="1:20" x14ac:dyDescent="0.35">
      <c r="A4686" t="s">
        <v>112</v>
      </c>
      <c r="B4686" t="s">
        <v>113</v>
      </c>
      <c r="C4686" t="s">
        <v>92</v>
      </c>
      <c r="D4686" s="29">
        <v>45387</v>
      </c>
      <c r="E4686">
        <v>0</v>
      </c>
      <c r="F4686">
        <v>0</v>
      </c>
      <c r="G4686">
        <v>0</v>
      </c>
      <c r="H4686">
        <v>0</v>
      </c>
      <c r="L4686">
        <v>116.36412</v>
      </c>
      <c r="R4686">
        <v>134.64991000000001</v>
      </c>
      <c r="S4686" t="s">
        <v>204</v>
      </c>
      <c r="T4686" s="247">
        <v>45342.358900462961</v>
      </c>
    </row>
    <row r="4687" spans="1:20" x14ac:dyDescent="0.35">
      <c r="A4687" t="s">
        <v>112</v>
      </c>
      <c r="B4687" t="s">
        <v>113</v>
      </c>
      <c r="C4687" t="s">
        <v>92</v>
      </c>
      <c r="D4687" s="29">
        <v>45388</v>
      </c>
      <c r="E4687">
        <v>0</v>
      </c>
      <c r="F4687">
        <v>0</v>
      </c>
      <c r="G4687">
        <v>0</v>
      </c>
      <c r="H4687">
        <v>0</v>
      </c>
      <c r="L4687">
        <v>116.36412</v>
      </c>
      <c r="R4687">
        <v>134.64991000000001</v>
      </c>
      <c r="S4687" t="s">
        <v>204</v>
      </c>
      <c r="T4687" s="247">
        <v>45342.358900462961</v>
      </c>
    </row>
    <row r="4688" spans="1:20" x14ac:dyDescent="0.35">
      <c r="A4688" t="s">
        <v>112</v>
      </c>
      <c r="B4688" t="s">
        <v>113</v>
      </c>
      <c r="C4688" t="s">
        <v>92</v>
      </c>
      <c r="D4688" s="29">
        <v>45389</v>
      </c>
      <c r="E4688">
        <v>0</v>
      </c>
      <c r="F4688">
        <v>0</v>
      </c>
      <c r="G4688">
        <v>0</v>
      </c>
      <c r="H4688">
        <v>0</v>
      </c>
      <c r="L4688">
        <v>116.36412</v>
      </c>
      <c r="R4688">
        <v>134.64991000000001</v>
      </c>
      <c r="S4688" t="s">
        <v>204</v>
      </c>
      <c r="T4688" s="247">
        <v>45342.358900462961</v>
      </c>
    </row>
    <row r="4689" spans="1:20" x14ac:dyDescent="0.35">
      <c r="A4689" t="s">
        <v>112</v>
      </c>
      <c r="B4689" t="s">
        <v>113</v>
      </c>
      <c r="C4689" t="s">
        <v>92</v>
      </c>
      <c r="D4689" s="29">
        <v>45390</v>
      </c>
      <c r="E4689">
        <v>0</v>
      </c>
      <c r="F4689">
        <v>0</v>
      </c>
      <c r="G4689">
        <v>0</v>
      </c>
      <c r="H4689">
        <v>0</v>
      </c>
      <c r="L4689">
        <v>116.36412</v>
      </c>
      <c r="R4689">
        <v>134.64991000000001</v>
      </c>
      <c r="S4689" t="s">
        <v>204</v>
      </c>
      <c r="T4689" s="247">
        <v>45342.358900462961</v>
      </c>
    </row>
    <row r="4690" spans="1:20" x14ac:dyDescent="0.35">
      <c r="A4690" t="s">
        <v>112</v>
      </c>
      <c r="B4690" t="s">
        <v>113</v>
      </c>
      <c r="C4690" t="s">
        <v>92</v>
      </c>
      <c r="D4690" s="29">
        <v>45391</v>
      </c>
      <c r="E4690">
        <v>0</v>
      </c>
      <c r="F4690">
        <v>0</v>
      </c>
      <c r="G4690">
        <v>0</v>
      </c>
      <c r="H4690">
        <v>0</v>
      </c>
      <c r="L4690">
        <v>116.36412</v>
      </c>
      <c r="R4690">
        <v>134.64991000000001</v>
      </c>
      <c r="S4690" t="s">
        <v>204</v>
      </c>
      <c r="T4690" s="247">
        <v>45342.358900462961</v>
      </c>
    </row>
    <row r="4691" spans="1:20" x14ac:dyDescent="0.35">
      <c r="A4691" t="s">
        <v>112</v>
      </c>
      <c r="B4691" t="s">
        <v>113</v>
      </c>
      <c r="C4691" t="s">
        <v>92</v>
      </c>
      <c r="D4691" s="29">
        <v>45392</v>
      </c>
      <c r="E4691">
        <v>0</v>
      </c>
      <c r="F4691">
        <v>0</v>
      </c>
      <c r="G4691">
        <v>0</v>
      </c>
      <c r="H4691">
        <v>0</v>
      </c>
      <c r="L4691">
        <v>116.36412</v>
      </c>
      <c r="R4691">
        <v>134.64991000000001</v>
      </c>
      <c r="S4691" t="s">
        <v>204</v>
      </c>
      <c r="T4691" s="247">
        <v>45342.358900462961</v>
      </c>
    </row>
    <row r="4692" spans="1:20" x14ac:dyDescent="0.35">
      <c r="A4692" t="s">
        <v>112</v>
      </c>
      <c r="B4692" t="s">
        <v>113</v>
      </c>
      <c r="C4692" t="s">
        <v>92</v>
      </c>
      <c r="D4692" s="29">
        <v>45393</v>
      </c>
      <c r="E4692">
        <v>0</v>
      </c>
      <c r="F4692">
        <v>0</v>
      </c>
      <c r="G4692">
        <v>0</v>
      </c>
      <c r="H4692">
        <v>0</v>
      </c>
      <c r="L4692">
        <v>116.36412</v>
      </c>
      <c r="R4692">
        <v>134.64991000000001</v>
      </c>
      <c r="S4692" t="s">
        <v>204</v>
      </c>
      <c r="T4692" s="247">
        <v>45342.358900462961</v>
      </c>
    </row>
    <row r="4693" spans="1:20" x14ac:dyDescent="0.35">
      <c r="A4693" t="s">
        <v>112</v>
      </c>
      <c r="B4693" t="s">
        <v>113</v>
      </c>
      <c r="C4693" t="s">
        <v>92</v>
      </c>
      <c r="D4693" s="29">
        <v>45394</v>
      </c>
      <c r="E4693">
        <v>0</v>
      </c>
      <c r="F4693">
        <v>0</v>
      </c>
      <c r="G4693">
        <v>0</v>
      </c>
      <c r="H4693">
        <v>0</v>
      </c>
      <c r="L4693">
        <v>116.36412</v>
      </c>
      <c r="R4693">
        <v>134.64991000000001</v>
      </c>
      <c r="S4693" t="s">
        <v>204</v>
      </c>
      <c r="T4693" s="247">
        <v>45342.358900462961</v>
      </c>
    </row>
    <row r="4694" spans="1:20" x14ac:dyDescent="0.35">
      <c r="A4694" t="s">
        <v>112</v>
      </c>
      <c r="B4694" t="s">
        <v>113</v>
      </c>
      <c r="C4694" t="s">
        <v>92</v>
      </c>
      <c r="D4694" s="29">
        <v>45395</v>
      </c>
      <c r="E4694">
        <v>0</v>
      </c>
      <c r="F4694">
        <v>0</v>
      </c>
      <c r="G4694">
        <v>0</v>
      </c>
      <c r="H4694">
        <v>0</v>
      </c>
      <c r="L4694">
        <v>116.36412</v>
      </c>
      <c r="R4694">
        <v>134.64991000000001</v>
      </c>
      <c r="S4694" t="s">
        <v>204</v>
      </c>
      <c r="T4694" s="247">
        <v>45342.358900462961</v>
      </c>
    </row>
    <row r="4695" spans="1:20" x14ac:dyDescent="0.35">
      <c r="A4695" t="s">
        <v>112</v>
      </c>
      <c r="B4695" t="s">
        <v>113</v>
      </c>
      <c r="C4695" t="s">
        <v>92</v>
      </c>
      <c r="D4695" s="29">
        <v>45396</v>
      </c>
      <c r="E4695">
        <v>0</v>
      </c>
      <c r="F4695">
        <v>0</v>
      </c>
      <c r="G4695">
        <v>0</v>
      </c>
      <c r="H4695">
        <v>0</v>
      </c>
      <c r="L4695">
        <v>116.36412</v>
      </c>
      <c r="R4695">
        <v>134.64991000000001</v>
      </c>
      <c r="S4695" t="s">
        <v>204</v>
      </c>
      <c r="T4695" s="247">
        <v>45342.358900462961</v>
      </c>
    </row>
    <row r="4696" spans="1:20" x14ac:dyDescent="0.35">
      <c r="A4696" t="s">
        <v>112</v>
      </c>
      <c r="B4696" t="s">
        <v>113</v>
      </c>
      <c r="C4696" t="s">
        <v>92</v>
      </c>
      <c r="D4696" s="29">
        <v>45397</v>
      </c>
      <c r="E4696">
        <v>0</v>
      </c>
      <c r="F4696">
        <v>0</v>
      </c>
      <c r="G4696">
        <v>0</v>
      </c>
      <c r="H4696">
        <v>0</v>
      </c>
      <c r="L4696">
        <v>116.36412</v>
      </c>
      <c r="R4696">
        <v>134.64991000000001</v>
      </c>
      <c r="S4696" t="s">
        <v>204</v>
      </c>
      <c r="T4696" s="247">
        <v>45342.358900462961</v>
      </c>
    </row>
    <row r="4697" spans="1:20" x14ac:dyDescent="0.35">
      <c r="A4697" t="s">
        <v>112</v>
      </c>
      <c r="B4697" t="s">
        <v>113</v>
      </c>
      <c r="C4697" t="s">
        <v>92</v>
      </c>
      <c r="D4697" s="29">
        <v>45398</v>
      </c>
      <c r="E4697">
        <v>0</v>
      </c>
      <c r="F4697">
        <v>0</v>
      </c>
      <c r="G4697">
        <v>0</v>
      </c>
      <c r="H4697">
        <v>0</v>
      </c>
      <c r="L4697">
        <v>116.36412</v>
      </c>
      <c r="R4697">
        <v>134.64991000000001</v>
      </c>
      <c r="S4697" t="s">
        <v>204</v>
      </c>
      <c r="T4697" s="247">
        <v>45342.358912037038</v>
      </c>
    </row>
    <row r="4698" spans="1:20" x14ac:dyDescent="0.35">
      <c r="A4698" t="s">
        <v>112</v>
      </c>
      <c r="B4698" t="s">
        <v>113</v>
      </c>
      <c r="C4698" t="s">
        <v>92</v>
      </c>
      <c r="D4698" s="29">
        <v>45399</v>
      </c>
      <c r="E4698">
        <v>0</v>
      </c>
      <c r="F4698">
        <v>0</v>
      </c>
      <c r="G4698">
        <v>0</v>
      </c>
      <c r="H4698">
        <v>0</v>
      </c>
      <c r="L4698">
        <v>116.36412</v>
      </c>
      <c r="R4698">
        <v>134.64991000000001</v>
      </c>
      <c r="S4698" t="s">
        <v>204</v>
      </c>
      <c r="T4698" s="247">
        <v>45342.358912037038</v>
      </c>
    </row>
    <row r="4699" spans="1:20" x14ac:dyDescent="0.35">
      <c r="A4699" t="s">
        <v>112</v>
      </c>
      <c r="B4699" t="s">
        <v>113</v>
      </c>
      <c r="C4699" t="s">
        <v>92</v>
      </c>
      <c r="D4699" s="29">
        <v>45400</v>
      </c>
      <c r="E4699">
        <v>0</v>
      </c>
      <c r="F4699">
        <v>0</v>
      </c>
      <c r="G4699">
        <v>0</v>
      </c>
      <c r="H4699">
        <v>0</v>
      </c>
      <c r="L4699">
        <v>116.36412</v>
      </c>
      <c r="R4699">
        <v>134.64991000000001</v>
      </c>
      <c r="S4699" t="s">
        <v>204</v>
      </c>
      <c r="T4699" s="247">
        <v>45342.358912037038</v>
      </c>
    </row>
    <row r="4700" spans="1:20" x14ac:dyDescent="0.35">
      <c r="A4700" t="s">
        <v>112</v>
      </c>
      <c r="B4700" t="s">
        <v>113</v>
      </c>
      <c r="C4700" t="s">
        <v>92</v>
      </c>
      <c r="D4700" s="29">
        <v>45401</v>
      </c>
      <c r="E4700">
        <v>0</v>
      </c>
      <c r="F4700">
        <v>0</v>
      </c>
      <c r="G4700">
        <v>0</v>
      </c>
      <c r="H4700">
        <v>0</v>
      </c>
      <c r="L4700">
        <v>116.36412</v>
      </c>
      <c r="R4700">
        <v>134.64991000000001</v>
      </c>
      <c r="S4700" t="s">
        <v>204</v>
      </c>
      <c r="T4700" s="247">
        <v>45342.358912037038</v>
      </c>
    </row>
    <row r="4701" spans="1:20" x14ac:dyDescent="0.35">
      <c r="A4701" t="s">
        <v>112</v>
      </c>
      <c r="B4701" t="s">
        <v>113</v>
      </c>
      <c r="C4701" t="s">
        <v>92</v>
      </c>
      <c r="D4701" s="29">
        <v>45402</v>
      </c>
      <c r="E4701">
        <v>0</v>
      </c>
      <c r="F4701">
        <v>0</v>
      </c>
      <c r="G4701">
        <v>0</v>
      </c>
      <c r="H4701">
        <v>0</v>
      </c>
      <c r="L4701">
        <v>116.36412</v>
      </c>
      <c r="R4701">
        <v>134.64991000000001</v>
      </c>
      <c r="S4701" t="s">
        <v>204</v>
      </c>
      <c r="T4701" s="247">
        <v>45342.358912037038</v>
      </c>
    </row>
    <row r="4702" spans="1:20" x14ac:dyDescent="0.35">
      <c r="A4702" t="s">
        <v>112</v>
      </c>
      <c r="B4702" t="s">
        <v>113</v>
      </c>
      <c r="C4702" t="s">
        <v>92</v>
      </c>
      <c r="D4702" s="29">
        <v>45403</v>
      </c>
      <c r="E4702">
        <v>0</v>
      </c>
      <c r="F4702">
        <v>0</v>
      </c>
      <c r="G4702">
        <v>0</v>
      </c>
      <c r="H4702">
        <v>0</v>
      </c>
      <c r="L4702">
        <v>116.36412</v>
      </c>
      <c r="R4702">
        <v>134.64991000000001</v>
      </c>
      <c r="S4702" t="s">
        <v>204</v>
      </c>
      <c r="T4702" s="247">
        <v>45342.358912037038</v>
      </c>
    </row>
    <row r="4703" spans="1:20" x14ac:dyDescent="0.35">
      <c r="A4703" t="s">
        <v>112</v>
      </c>
      <c r="B4703" t="s">
        <v>113</v>
      </c>
      <c r="C4703" t="s">
        <v>92</v>
      </c>
      <c r="D4703" s="29">
        <v>45404</v>
      </c>
      <c r="E4703">
        <v>0</v>
      </c>
      <c r="F4703">
        <v>0</v>
      </c>
      <c r="G4703">
        <v>0</v>
      </c>
      <c r="H4703">
        <v>0</v>
      </c>
      <c r="L4703">
        <v>116.36412</v>
      </c>
      <c r="R4703">
        <v>134.64991000000001</v>
      </c>
      <c r="S4703" t="s">
        <v>204</v>
      </c>
      <c r="T4703" s="247">
        <v>45342.358912037038</v>
      </c>
    </row>
    <row r="4704" spans="1:20" x14ac:dyDescent="0.35">
      <c r="A4704" t="s">
        <v>112</v>
      </c>
      <c r="B4704" t="s">
        <v>113</v>
      </c>
      <c r="C4704" t="s">
        <v>92</v>
      </c>
      <c r="D4704" s="29">
        <v>45405</v>
      </c>
      <c r="E4704">
        <v>0</v>
      </c>
      <c r="F4704">
        <v>0</v>
      </c>
      <c r="G4704">
        <v>0</v>
      </c>
      <c r="H4704">
        <v>0</v>
      </c>
      <c r="L4704">
        <v>116.36412</v>
      </c>
      <c r="R4704">
        <v>134.64991000000001</v>
      </c>
      <c r="S4704" t="s">
        <v>204</v>
      </c>
      <c r="T4704" s="247">
        <v>45342.358912037038</v>
      </c>
    </row>
    <row r="4705" spans="1:20" x14ac:dyDescent="0.35">
      <c r="A4705" t="s">
        <v>112</v>
      </c>
      <c r="B4705" t="s">
        <v>113</v>
      </c>
      <c r="C4705" t="s">
        <v>92</v>
      </c>
      <c r="D4705" s="29">
        <v>45406</v>
      </c>
      <c r="E4705">
        <v>0</v>
      </c>
      <c r="F4705">
        <v>0</v>
      </c>
      <c r="G4705">
        <v>0</v>
      </c>
      <c r="H4705">
        <v>0</v>
      </c>
      <c r="L4705">
        <v>116.36412</v>
      </c>
      <c r="R4705">
        <v>134.64991000000001</v>
      </c>
      <c r="S4705" t="s">
        <v>204</v>
      </c>
      <c r="T4705" s="247">
        <v>45342.358912037038</v>
      </c>
    </row>
    <row r="4706" spans="1:20" x14ac:dyDescent="0.35">
      <c r="A4706" t="s">
        <v>112</v>
      </c>
      <c r="B4706" t="s">
        <v>113</v>
      </c>
      <c r="C4706" t="s">
        <v>92</v>
      </c>
      <c r="D4706" s="29">
        <v>45407</v>
      </c>
      <c r="E4706">
        <v>0</v>
      </c>
      <c r="F4706">
        <v>0</v>
      </c>
      <c r="G4706">
        <v>0</v>
      </c>
      <c r="H4706">
        <v>0</v>
      </c>
      <c r="L4706">
        <v>116.36412</v>
      </c>
      <c r="R4706">
        <v>134.64991000000001</v>
      </c>
      <c r="S4706" t="s">
        <v>204</v>
      </c>
      <c r="T4706" s="247">
        <v>45342.358912037038</v>
      </c>
    </row>
    <row r="4707" spans="1:20" x14ac:dyDescent="0.35">
      <c r="A4707" t="s">
        <v>112</v>
      </c>
      <c r="B4707" t="s">
        <v>113</v>
      </c>
      <c r="C4707" t="s">
        <v>92</v>
      </c>
      <c r="D4707" s="29">
        <v>45408</v>
      </c>
      <c r="E4707">
        <v>0</v>
      </c>
      <c r="F4707">
        <v>0</v>
      </c>
      <c r="G4707">
        <v>0</v>
      </c>
      <c r="H4707">
        <v>0</v>
      </c>
      <c r="L4707">
        <v>116.36412</v>
      </c>
      <c r="R4707">
        <v>134.64991000000001</v>
      </c>
      <c r="S4707" t="s">
        <v>204</v>
      </c>
      <c r="T4707" s="247">
        <v>45342.358912037038</v>
      </c>
    </row>
    <row r="4708" spans="1:20" x14ac:dyDescent="0.35">
      <c r="A4708" t="s">
        <v>112</v>
      </c>
      <c r="B4708" t="s">
        <v>113</v>
      </c>
      <c r="C4708" t="s">
        <v>92</v>
      </c>
      <c r="D4708" s="29">
        <v>45409</v>
      </c>
      <c r="E4708">
        <v>0</v>
      </c>
      <c r="F4708">
        <v>0</v>
      </c>
      <c r="G4708">
        <v>0</v>
      </c>
      <c r="H4708">
        <v>0</v>
      </c>
      <c r="L4708">
        <v>116.36412</v>
      </c>
      <c r="R4708">
        <v>134.64991000000001</v>
      </c>
      <c r="S4708" t="s">
        <v>204</v>
      </c>
      <c r="T4708" s="247">
        <v>45342.358912037038</v>
      </c>
    </row>
    <row r="4709" spans="1:20" x14ac:dyDescent="0.35">
      <c r="A4709" t="s">
        <v>112</v>
      </c>
      <c r="B4709" t="s">
        <v>113</v>
      </c>
      <c r="C4709" t="s">
        <v>92</v>
      </c>
      <c r="D4709" s="29">
        <v>45410</v>
      </c>
      <c r="E4709">
        <v>0</v>
      </c>
      <c r="F4709">
        <v>0</v>
      </c>
      <c r="G4709">
        <v>0</v>
      </c>
      <c r="H4709">
        <v>0</v>
      </c>
      <c r="L4709">
        <v>116.36412</v>
      </c>
      <c r="R4709">
        <v>134.64991000000001</v>
      </c>
      <c r="S4709" t="s">
        <v>204</v>
      </c>
      <c r="T4709" s="247">
        <v>45342.358912037038</v>
      </c>
    </row>
    <row r="4710" spans="1:20" x14ac:dyDescent="0.35">
      <c r="A4710" t="s">
        <v>112</v>
      </c>
      <c r="B4710" t="s">
        <v>113</v>
      </c>
      <c r="C4710" t="s">
        <v>92</v>
      </c>
      <c r="D4710" s="29">
        <v>45411</v>
      </c>
      <c r="E4710">
        <v>0</v>
      </c>
      <c r="F4710">
        <v>0</v>
      </c>
      <c r="G4710">
        <v>0</v>
      </c>
      <c r="H4710">
        <v>0</v>
      </c>
      <c r="L4710">
        <v>116.36412</v>
      </c>
      <c r="R4710">
        <v>134.64991000000001</v>
      </c>
      <c r="S4710" t="s">
        <v>204</v>
      </c>
      <c r="T4710" s="247">
        <v>45342.358912037038</v>
      </c>
    </row>
    <row r="4711" spans="1:20" x14ac:dyDescent="0.35">
      <c r="A4711" t="s">
        <v>112</v>
      </c>
      <c r="B4711" t="s">
        <v>113</v>
      </c>
      <c r="C4711" t="s">
        <v>92</v>
      </c>
      <c r="D4711" s="29">
        <v>45412</v>
      </c>
      <c r="E4711">
        <v>0</v>
      </c>
      <c r="F4711">
        <v>0</v>
      </c>
      <c r="G4711">
        <v>0</v>
      </c>
      <c r="H4711">
        <v>0</v>
      </c>
      <c r="L4711">
        <v>116.36412</v>
      </c>
      <c r="R4711">
        <v>134.64991000000001</v>
      </c>
      <c r="S4711" t="s">
        <v>204</v>
      </c>
      <c r="T4711" s="247">
        <v>45342.358912037038</v>
      </c>
    </row>
    <row r="4712" spans="1:20" x14ac:dyDescent="0.35">
      <c r="A4712" t="s">
        <v>112</v>
      </c>
      <c r="B4712" t="s">
        <v>113</v>
      </c>
      <c r="C4712" t="s">
        <v>92</v>
      </c>
      <c r="D4712" s="29">
        <v>45413</v>
      </c>
      <c r="E4712">
        <v>0</v>
      </c>
      <c r="F4712">
        <v>0</v>
      </c>
      <c r="G4712">
        <v>0</v>
      </c>
      <c r="H4712">
        <v>0</v>
      </c>
      <c r="L4712">
        <v>116.36412</v>
      </c>
      <c r="R4712">
        <v>134.64991000000001</v>
      </c>
      <c r="S4712" t="s">
        <v>204</v>
      </c>
      <c r="T4712" s="247">
        <v>45342.358912037038</v>
      </c>
    </row>
    <row r="4713" spans="1:20" x14ac:dyDescent="0.35">
      <c r="A4713" t="s">
        <v>112</v>
      </c>
      <c r="B4713" t="s">
        <v>113</v>
      </c>
      <c r="C4713" t="s">
        <v>92</v>
      </c>
      <c r="D4713" s="29">
        <v>45414</v>
      </c>
      <c r="E4713">
        <v>0</v>
      </c>
      <c r="F4713">
        <v>0</v>
      </c>
      <c r="G4713">
        <v>0</v>
      </c>
      <c r="H4713">
        <v>0</v>
      </c>
      <c r="L4713">
        <v>116.36412</v>
      </c>
      <c r="R4713">
        <v>134.64991000000001</v>
      </c>
      <c r="S4713" t="s">
        <v>204</v>
      </c>
      <c r="T4713" s="247">
        <v>45342.358912037038</v>
      </c>
    </row>
    <row r="4714" spans="1:20" x14ac:dyDescent="0.35">
      <c r="A4714" t="s">
        <v>112</v>
      </c>
      <c r="B4714" t="s">
        <v>113</v>
      </c>
      <c r="C4714" t="s">
        <v>92</v>
      </c>
      <c r="D4714" s="29">
        <v>45415</v>
      </c>
      <c r="E4714">
        <v>0</v>
      </c>
      <c r="F4714">
        <v>0</v>
      </c>
      <c r="G4714">
        <v>0</v>
      </c>
      <c r="H4714">
        <v>0</v>
      </c>
      <c r="L4714">
        <v>116.36412</v>
      </c>
      <c r="R4714">
        <v>134.64991000000001</v>
      </c>
      <c r="S4714" t="s">
        <v>204</v>
      </c>
      <c r="T4714" s="247">
        <v>45342.358912037038</v>
      </c>
    </row>
    <row r="4715" spans="1:20" x14ac:dyDescent="0.35">
      <c r="A4715" t="s">
        <v>112</v>
      </c>
      <c r="B4715" t="s">
        <v>113</v>
      </c>
      <c r="C4715" t="s">
        <v>92</v>
      </c>
      <c r="D4715" s="29">
        <v>45416</v>
      </c>
      <c r="E4715">
        <v>0</v>
      </c>
      <c r="F4715">
        <v>0</v>
      </c>
      <c r="G4715">
        <v>0</v>
      </c>
      <c r="H4715">
        <v>0</v>
      </c>
      <c r="L4715">
        <v>116.36412</v>
      </c>
      <c r="R4715">
        <v>134.64991000000001</v>
      </c>
      <c r="S4715" t="s">
        <v>204</v>
      </c>
      <c r="T4715" s="247">
        <v>45342.358912037038</v>
      </c>
    </row>
    <row r="4716" spans="1:20" x14ac:dyDescent="0.35">
      <c r="A4716" t="s">
        <v>112</v>
      </c>
      <c r="B4716" t="s">
        <v>113</v>
      </c>
      <c r="C4716" t="s">
        <v>92</v>
      </c>
      <c r="D4716" s="29">
        <v>45417</v>
      </c>
      <c r="E4716">
        <v>0</v>
      </c>
      <c r="F4716">
        <v>0</v>
      </c>
      <c r="G4716">
        <v>0</v>
      </c>
      <c r="H4716">
        <v>0</v>
      </c>
      <c r="L4716">
        <v>116.36412</v>
      </c>
      <c r="R4716">
        <v>134.64991000000001</v>
      </c>
      <c r="S4716" t="s">
        <v>204</v>
      </c>
      <c r="T4716" s="247">
        <v>45342.358912037038</v>
      </c>
    </row>
    <row r="4717" spans="1:20" x14ac:dyDescent="0.35">
      <c r="A4717" t="s">
        <v>112</v>
      </c>
      <c r="B4717" t="s">
        <v>113</v>
      </c>
      <c r="C4717" t="s">
        <v>92</v>
      </c>
      <c r="D4717" s="29">
        <v>45418</v>
      </c>
      <c r="E4717">
        <v>0</v>
      </c>
      <c r="F4717">
        <v>0</v>
      </c>
      <c r="G4717">
        <v>0</v>
      </c>
      <c r="H4717">
        <v>0</v>
      </c>
      <c r="L4717">
        <v>116.36412</v>
      </c>
      <c r="R4717">
        <v>134.64991000000001</v>
      </c>
      <c r="S4717" t="s">
        <v>204</v>
      </c>
      <c r="T4717" s="247">
        <v>45342.358912037038</v>
      </c>
    </row>
    <row r="4718" spans="1:20" x14ac:dyDescent="0.35">
      <c r="A4718" t="s">
        <v>112</v>
      </c>
      <c r="B4718" t="s">
        <v>113</v>
      </c>
      <c r="C4718" t="s">
        <v>92</v>
      </c>
      <c r="D4718" s="29">
        <v>45419</v>
      </c>
      <c r="E4718">
        <v>0</v>
      </c>
      <c r="F4718">
        <v>0</v>
      </c>
      <c r="G4718">
        <v>0</v>
      </c>
      <c r="H4718">
        <v>0</v>
      </c>
      <c r="L4718">
        <v>116.36412</v>
      </c>
      <c r="R4718">
        <v>134.64991000000001</v>
      </c>
      <c r="S4718" t="s">
        <v>204</v>
      </c>
      <c r="T4718" s="247">
        <v>45342.358912037038</v>
      </c>
    </row>
    <row r="4719" spans="1:20" x14ac:dyDescent="0.35">
      <c r="A4719" t="s">
        <v>112</v>
      </c>
      <c r="B4719" t="s">
        <v>113</v>
      </c>
      <c r="C4719" t="s">
        <v>92</v>
      </c>
      <c r="D4719" s="29">
        <v>45420</v>
      </c>
      <c r="E4719">
        <v>0</v>
      </c>
      <c r="F4719">
        <v>0</v>
      </c>
      <c r="G4719">
        <v>0</v>
      </c>
      <c r="H4719">
        <v>0</v>
      </c>
      <c r="L4719">
        <v>116.36412</v>
      </c>
      <c r="R4719">
        <v>134.64991000000001</v>
      </c>
      <c r="S4719" t="s">
        <v>204</v>
      </c>
      <c r="T4719" s="247">
        <v>45342.358912037038</v>
      </c>
    </row>
    <row r="4720" spans="1:20" x14ac:dyDescent="0.35">
      <c r="A4720" t="s">
        <v>112</v>
      </c>
      <c r="B4720" t="s">
        <v>113</v>
      </c>
      <c r="C4720" t="s">
        <v>92</v>
      </c>
      <c r="D4720" s="29">
        <v>45421</v>
      </c>
      <c r="E4720">
        <v>0</v>
      </c>
      <c r="F4720">
        <v>0</v>
      </c>
      <c r="G4720">
        <v>0</v>
      </c>
      <c r="H4720">
        <v>0</v>
      </c>
      <c r="L4720">
        <v>116.36412</v>
      </c>
      <c r="R4720">
        <v>134.64991000000001</v>
      </c>
      <c r="S4720" t="s">
        <v>204</v>
      </c>
      <c r="T4720" s="247">
        <v>45342.358912037038</v>
      </c>
    </row>
    <row r="4721" spans="1:20" x14ac:dyDescent="0.35">
      <c r="A4721" t="s">
        <v>112</v>
      </c>
      <c r="B4721" t="s">
        <v>113</v>
      </c>
      <c r="C4721" t="s">
        <v>92</v>
      </c>
      <c r="D4721" s="29">
        <v>45422</v>
      </c>
      <c r="E4721">
        <v>0</v>
      </c>
      <c r="F4721">
        <v>0</v>
      </c>
      <c r="G4721">
        <v>0</v>
      </c>
      <c r="H4721">
        <v>0</v>
      </c>
      <c r="L4721">
        <v>116.36412</v>
      </c>
      <c r="R4721">
        <v>134.64991000000001</v>
      </c>
      <c r="S4721" t="s">
        <v>204</v>
      </c>
      <c r="T4721" s="247">
        <v>45342.358912037038</v>
      </c>
    </row>
    <row r="4722" spans="1:20" x14ac:dyDescent="0.35">
      <c r="A4722" t="s">
        <v>112</v>
      </c>
      <c r="B4722" t="s">
        <v>113</v>
      </c>
      <c r="C4722" t="s">
        <v>92</v>
      </c>
      <c r="D4722" s="29">
        <v>45423</v>
      </c>
      <c r="E4722">
        <v>0</v>
      </c>
      <c r="F4722">
        <v>0</v>
      </c>
      <c r="G4722">
        <v>0</v>
      </c>
      <c r="H4722">
        <v>0</v>
      </c>
      <c r="L4722">
        <v>116.36412</v>
      </c>
      <c r="R4722">
        <v>134.64991000000001</v>
      </c>
      <c r="S4722" t="s">
        <v>204</v>
      </c>
      <c r="T4722" s="247">
        <v>45342.358912037038</v>
      </c>
    </row>
    <row r="4723" spans="1:20" x14ac:dyDescent="0.35">
      <c r="A4723" t="s">
        <v>112</v>
      </c>
      <c r="B4723" t="s">
        <v>113</v>
      </c>
      <c r="C4723" t="s">
        <v>92</v>
      </c>
      <c r="D4723" s="29">
        <v>45424</v>
      </c>
      <c r="E4723">
        <v>0</v>
      </c>
      <c r="F4723">
        <v>0</v>
      </c>
      <c r="G4723">
        <v>0</v>
      </c>
      <c r="H4723">
        <v>0</v>
      </c>
      <c r="L4723">
        <v>116.36412</v>
      </c>
      <c r="R4723">
        <v>134.64991000000001</v>
      </c>
      <c r="S4723" t="s">
        <v>204</v>
      </c>
      <c r="T4723" s="247">
        <v>45342.358912037038</v>
      </c>
    </row>
    <row r="4724" spans="1:20" x14ac:dyDescent="0.35">
      <c r="A4724" t="s">
        <v>112</v>
      </c>
      <c r="B4724" t="s">
        <v>113</v>
      </c>
      <c r="C4724" t="s">
        <v>92</v>
      </c>
      <c r="D4724" s="29">
        <v>45425</v>
      </c>
      <c r="E4724">
        <v>0</v>
      </c>
      <c r="F4724">
        <v>0</v>
      </c>
      <c r="G4724">
        <v>0</v>
      </c>
      <c r="H4724">
        <v>0</v>
      </c>
      <c r="L4724">
        <v>116.36412</v>
      </c>
      <c r="R4724">
        <v>134.64991000000001</v>
      </c>
      <c r="S4724" t="s">
        <v>204</v>
      </c>
      <c r="T4724" s="247">
        <v>45342.358923611115</v>
      </c>
    </row>
    <row r="4725" spans="1:20" x14ac:dyDescent="0.35">
      <c r="A4725" t="s">
        <v>112</v>
      </c>
      <c r="B4725" t="s">
        <v>113</v>
      </c>
      <c r="C4725" t="s">
        <v>92</v>
      </c>
      <c r="D4725" s="29">
        <v>45426</v>
      </c>
      <c r="E4725">
        <v>0</v>
      </c>
      <c r="F4725">
        <v>0</v>
      </c>
      <c r="G4725">
        <v>0</v>
      </c>
      <c r="H4725">
        <v>0</v>
      </c>
      <c r="L4725">
        <v>116.36412</v>
      </c>
      <c r="R4725">
        <v>134.64991000000001</v>
      </c>
      <c r="S4725" t="s">
        <v>204</v>
      </c>
      <c r="T4725" s="247">
        <v>45342.358912037038</v>
      </c>
    </row>
    <row r="4726" spans="1:20" x14ac:dyDescent="0.35">
      <c r="A4726" t="s">
        <v>112</v>
      </c>
      <c r="B4726" t="s">
        <v>113</v>
      </c>
      <c r="C4726" t="s">
        <v>92</v>
      </c>
      <c r="D4726" s="29">
        <v>45427</v>
      </c>
      <c r="E4726">
        <v>0</v>
      </c>
      <c r="F4726">
        <v>0</v>
      </c>
      <c r="G4726">
        <v>0</v>
      </c>
      <c r="H4726">
        <v>0</v>
      </c>
      <c r="L4726">
        <v>116.36412</v>
      </c>
      <c r="R4726">
        <v>134.64991000000001</v>
      </c>
      <c r="S4726" t="s">
        <v>204</v>
      </c>
      <c r="T4726" s="247">
        <v>45342.358923611115</v>
      </c>
    </row>
    <row r="4727" spans="1:20" x14ac:dyDescent="0.35">
      <c r="A4727" t="s">
        <v>112</v>
      </c>
      <c r="B4727" t="s">
        <v>113</v>
      </c>
      <c r="C4727" t="s">
        <v>92</v>
      </c>
      <c r="D4727" s="29">
        <v>45428</v>
      </c>
      <c r="E4727">
        <v>0</v>
      </c>
      <c r="F4727">
        <v>0</v>
      </c>
      <c r="G4727">
        <v>0</v>
      </c>
      <c r="H4727">
        <v>0</v>
      </c>
      <c r="L4727">
        <v>116.36412</v>
      </c>
      <c r="R4727">
        <v>134.64991000000001</v>
      </c>
      <c r="S4727" t="s">
        <v>204</v>
      </c>
      <c r="T4727" s="247">
        <v>45342.358923611115</v>
      </c>
    </row>
    <row r="4728" spans="1:20" x14ac:dyDescent="0.35">
      <c r="A4728" t="s">
        <v>112</v>
      </c>
      <c r="B4728" t="s">
        <v>113</v>
      </c>
      <c r="C4728" t="s">
        <v>92</v>
      </c>
      <c r="D4728" s="29">
        <v>45429</v>
      </c>
      <c r="E4728">
        <v>0</v>
      </c>
      <c r="F4728">
        <v>0</v>
      </c>
      <c r="G4728">
        <v>0</v>
      </c>
      <c r="H4728">
        <v>0</v>
      </c>
      <c r="L4728">
        <v>116.36412</v>
      </c>
      <c r="R4728">
        <v>134.64991000000001</v>
      </c>
      <c r="S4728" t="s">
        <v>204</v>
      </c>
      <c r="T4728" s="247">
        <v>45342.358923611115</v>
      </c>
    </row>
    <row r="4729" spans="1:20" x14ac:dyDescent="0.35">
      <c r="A4729" t="s">
        <v>112</v>
      </c>
      <c r="B4729" t="s">
        <v>113</v>
      </c>
      <c r="C4729" t="s">
        <v>92</v>
      </c>
      <c r="D4729" s="29">
        <v>45430</v>
      </c>
      <c r="E4729">
        <v>0</v>
      </c>
      <c r="F4729">
        <v>0</v>
      </c>
      <c r="G4729">
        <v>0</v>
      </c>
      <c r="H4729">
        <v>0</v>
      </c>
      <c r="L4729">
        <v>116.36412</v>
      </c>
      <c r="R4729">
        <v>134.64991000000001</v>
      </c>
      <c r="S4729" t="s">
        <v>204</v>
      </c>
      <c r="T4729" s="247">
        <v>45342.358923611115</v>
      </c>
    </row>
    <row r="4730" spans="1:20" x14ac:dyDescent="0.35">
      <c r="A4730" t="s">
        <v>112</v>
      </c>
      <c r="B4730" t="s">
        <v>113</v>
      </c>
      <c r="C4730" t="s">
        <v>92</v>
      </c>
      <c r="D4730" s="29">
        <v>45431</v>
      </c>
      <c r="E4730">
        <v>0</v>
      </c>
      <c r="F4730">
        <v>0</v>
      </c>
      <c r="G4730">
        <v>0</v>
      </c>
      <c r="H4730">
        <v>0</v>
      </c>
      <c r="L4730">
        <v>116.36412</v>
      </c>
      <c r="R4730">
        <v>134.64991000000001</v>
      </c>
      <c r="S4730" t="s">
        <v>204</v>
      </c>
      <c r="T4730" s="247">
        <v>45342.358923611115</v>
      </c>
    </row>
    <row r="4731" spans="1:20" x14ac:dyDescent="0.35">
      <c r="A4731" t="s">
        <v>112</v>
      </c>
      <c r="B4731" t="s">
        <v>113</v>
      </c>
      <c r="C4731" t="s">
        <v>92</v>
      </c>
      <c r="D4731" s="29">
        <v>45432</v>
      </c>
      <c r="E4731">
        <v>0</v>
      </c>
      <c r="F4731">
        <v>0</v>
      </c>
      <c r="G4731">
        <v>0</v>
      </c>
      <c r="H4731">
        <v>0</v>
      </c>
      <c r="L4731">
        <v>116.36412</v>
      </c>
      <c r="R4731">
        <v>134.64991000000001</v>
      </c>
      <c r="S4731" t="s">
        <v>204</v>
      </c>
      <c r="T4731" s="247">
        <v>45342.358923611115</v>
      </c>
    </row>
    <row r="4732" spans="1:20" x14ac:dyDescent="0.35">
      <c r="A4732" t="s">
        <v>112</v>
      </c>
      <c r="B4732" t="s">
        <v>113</v>
      </c>
      <c r="C4732" t="s">
        <v>92</v>
      </c>
      <c r="D4732" s="29">
        <v>45433</v>
      </c>
      <c r="E4732">
        <v>0</v>
      </c>
      <c r="F4732">
        <v>0</v>
      </c>
      <c r="G4732">
        <v>0</v>
      </c>
      <c r="H4732">
        <v>0</v>
      </c>
      <c r="L4732">
        <v>116.36412</v>
      </c>
      <c r="R4732">
        <v>134.64991000000001</v>
      </c>
      <c r="S4732" t="s">
        <v>204</v>
      </c>
      <c r="T4732" s="247">
        <v>45342.358923611115</v>
      </c>
    </row>
    <row r="4733" spans="1:20" x14ac:dyDescent="0.35">
      <c r="A4733" t="s">
        <v>112</v>
      </c>
      <c r="B4733" t="s">
        <v>113</v>
      </c>
      <c r="C4733" t="s">
        <v>92</v>
      </c>
      <c r="D4733" s="29">
        <v>45434</v>
      </c>
      <c r="E4733">
        <v>0</v>
      </c>
      <c r="F4733">
        <v>0</v>
      </c>
      <c r="G4733">
        <v>0</v>
      </c>
      <c r="H4733">
        <v>0</v>
      </c>
      <c r="L4733">
        <v>116.36412</v>
      </c>
      <c r="R4733">
        <v>134.64991000000001</v>
      </c>
      <c r="S4733" t="s">
        <v>204</v>
      </c>
      <c r="T4733" s="247">
        <v>45342.358923611115</v>
      </c>
    </row>
    <row r="4734" spans="1:20" x14ac:dyDescent="0.35">
      <c r="A4734" t="s">
        <v>112</v>
      </c>
      <c r="B4734" t="s">
        <v>113</v>
      </c>
      <c r="C4734" t="s">
        <v>92</v>
      </c>
      <c r="D4734" s="29">
        <v>45435</v>
      </c>
      <c r="E4734">
        <v>0</v>
      </c>
      <c r="F4734">
        <v>0</v>
      </c>
      <c r="G4734">
        <v>0</v>
      </c>
      <c r="H4734">
        <v>0</v>
      </c>
      <c r="L4734">
        <v>116.36412</v>
      </c>
      <c r="R4734">
        <v>134.64991000000001</v>
      </c>
      <c r="S4734" t="s">
        <v>204</v>
      </c>
      <c r="T4734" s="247">
        <v>45342.358923611115</v>
      </c>
    </row>
    <row r="4735" spans="1:20" x14ac:dyDescent="0.35">
      <c r="A4735" t="s">
        <v>112</v>
      </c>
      <c r="B4735" t="s">
        <v>113</v>
      </c>
      <c r="C4735" t="s">
        <v>92</v>
      </c>
      <c r="D4735" s="29">
        <v>45436</v>
      </c>
      <c r="E4735">
        <v>0</v>
      </c>
      <c r="F4735">
        <v>0</v>
      </c>
      <c r="G4735">
        <v>0</v>
      </c>
      <c r="H4735">
        <v>0</v>
      </c>
      <c r="L4735">
        <v>116.36412</v>
      </c>
      <c r="R4735">
        <v>134.64991000000001</v>
      </c>
      <c r="S4735" t="s">
        <v>204</v>
      </c>
      <c r="T4735" s="247">
        <v>45342.358923611115</v>
      </c>
    </row>
    <row r="4736" spans="1:20" x14ac:dyDescent="0.35">
      <c r="A4736" t="s">
        <v>112</v>
      </c>
      <c r="B4736" t="s">
        <v>113</v>
      </c>
      <c r="C4736" t="s">
        <v>92</v>
      </c>
      <c r="D4736" s="29">
        <v>45437</v>
      </c>
      <c r="E4736">
        <v>0</v>
      </c>
      <c r="F4736">
        <v>0</v>
      </c>
      <c r="G4736">
        <v>0</v>
      </c>
      <c r="H4736">
        <v>0</v>
      </c>
      <c r="L4736">
        <v>116.36412</v>
      </c>
      <c r="R4736">
        <v>134.64991000000001</v>
      </c>
      <c r="S4736" t="s">
        <v>204</v>
      </c>
      <c r="T4736" s="247">
        <v>45342.358923611115</v>
      </c>
    </row>
    <row r="4737" spans="1:20" x14ac:dyDescent="0.35">
      <c r="A4737" t="s">
        <v>112</v>
      </c>
      <c r="B4737" t="s">
        <v>113</v>
      </c>
      <c r="C4737" t="s">
        <v>92</v>
      </c>
      <c r="D4737" s="29">
        <v>45438</v>
      </c>
      <c r="E4737">
        <v>0</v>
      </c>
      <c r="F4737">
        <v>0</v>
      </c>
      <c r="G4737">
        <v>0</v>
      </c>
      <c r="H4737">
        <v>0</v>
      </c>
      <c r="L4737">
        <v>116.36412</v>
      </c>
      <c r="R4737">
        <v>134.64991000000001</v>
      </c>
      <c r="S4737" t="s">
        <v>204</v>
      </c>
      <c r="T4737" s="247">
        <v>45342.358923611115</v>
      </c>
    </row>
    <row r="4738" spans="1:20" x14ac:dyDescent="0.35">
      <c r="A4738" t="s">
        <v>112</v>
      </c>
      <c r="B4738" t="s">
        <v>113</v>
      </c>
      <c r="C4738" t="s">
        <v>92</v>
      </c>
      <c r="D4738" s="29">
        <v>45439</v>
      </c>
      <c r="E4738">
        <v>0</v>
      </c>
      <c r="F4738">
        <v>0</v>
      </c>
      <c r="G4738">
        <v>0</v>
      </c>
      <c r="H4738">
        <v>0</v>
      </c>
      <c r="L4738">
        <v>116.36412</v>
      </c>
      <c r="R4738">
        <v>134.64991000000001</v>
      </c>
      <c r="S4738" t="s">
        <v>204</v>
      </c>
      <c r="T4738" s="247">
        <v>45342.358923611115</v>
      </c>
    </row>
    <row r="4739" spans="1:20" x14ac:dyDescent="0.35">
      <c r="A4739" t="s">
        <v>112</v>
      </c>
      <c r="B4739" t="s">
        <v>113</v>
      </c>
      <c r="C4739" t="s">
        <v>92</v>
      </c>
      <c r="D4739" s="29">
        <v>45440</v>
      </c>
      <c r="E4739">
        <v>0</v>
      </c>
      <c r="F4739">
        <v>0</v>
      </c>
      <c r="G4739">
        <v>0</v>
      </c>
      <c r="H4739">
        <v>0</v>
      </c>
      <c r="L4739">
        <v>116.36412</v>
      </c>
      <c r="R4739">
        <v>134.64991000000001</v>
      </c>
      <c r="S4739" t="s">
        <v>204</v>
      </c>
      <c r="T4739" s="247">
        <v>45342.358923611115</v>
      </c>
    </row>
    <row r="4740" spans="1:20" x14ac:dyDescent="0.35">
      <c r="A4740" t="s">
        <v>112</v>
      </c>
      <c r="B4740" t="s">
        <v>113</v>
      </c>
      <c r="C4740" t="s">
        <v>92</v>
      </c>
      <c r="D4740" s="29">
        <v>45441</v>
      </c>
      <c r="E4740">
        <v>0</v>
      </c>
      <c r="F4740">
        <v>0</v>
      </c>
      <c r="G4740">
        <v>0</v>
      </c>
      <c r="H4740">
        <v>0</v>
      </c>
      <c r="L4740">
        <v>116.36412</v>
      </c>
      <c r="R4740">
        <v>134.64991000000001</v>
      </c>
      <c r="S4740" t="s">
        <v>204</v>
      </c>
      <c r="T4740" s="247">
        <v>45342.358923611115</v>
      </c>
    </row>
    <row r="4741" spans="1:20" x14ac:dyDescent="0.35">
      <c r="A4741" t="s">
        <v>112</v>
      </c>
      <c r="B4741" t="s">
        <v>113</v>
      </c>
      <c r="C4741" t="s">
        <v>92</v>
      </c>
      <c r="D4741" s="29">
        <v>45442</v>
      </c>
      <c r="E4741">
        <v>0</v>
      </c>
      <c r="F4741">
        <v>0</v>
      </c>
      <c r="G4741">
        <v>0</v>
      </c>
      <c r="H4741">
        <v>0</v>
      </c>
      <c r="L4741">
        <v>116.36412</v>
      </c>
      <c r="R4741">
        <v>134.64991000000001</v>
      </c>
      <c r="S4741" t="s">
        <v>204</v>
      </c>
      <c r="T4741" s="247">
        <v>45342.358923611115</v>
      </c>
    </row>
    <row r="4742" spans="1:20" x14ac:dyDescent="0.35">
      <c r="A4742" t="s">
        <v>112</v>
      </c>
      <c r="B4742" t="s">
        <v>113</v>
      </c>
      <c r="C4742" t="s">
        <v>92</v>
      </c>
      <c r="D4742" s="29">
        <v>45443</v>
      </c>
      <c r="E4742">
        <v>0</v>
      </c>
      <c r="F4742">
        <v>0</v>
      </c>
      <c r="G4742">
        <v>0</v>
      </c>
      <c r="H4742">
        <v>0</v>
      </c>
      <c r="L4742">
        <v>116.36412</v>
      </c>
      <c r="R4742">
        <v>134.64991000000001</v>
      </c>
      <c r="S4742" t="s">
        <v>204</v>
      </c>
      <c r="T4742" s="247">
        <v>45342.358923611115</v>
      </c>
    </row>
    <row r="4743" spans="1:20" x14ac:dyDescent="0.35">
      <c r="A4743" t="s">
        <v>112</v>
      </c>
      <c r="B4743" t="s">
        <v>113</v>
      </c>
      <c r="C4743" t="s">
        <v>92</v>
      </c>
      <c r="D4743" s="29">
        <v>45444</v>
      </c>
      <c r="E4743">
        <v>0</v>
      </c>
      <c r="F4743">
        <v>0</v>
      </c>
      <c r="G4743">
        <v>0</v>
      </c>
      <c r="H4743">
        <v>0</v>
      </c>
      <c r="L4743">
        <v>116.36412</v>
      </c>
      <c r="R4743">
        <v>134.64991000000001</v>
      </c>
      <c r="S4743" t="s">
        <v>204</v>
      </c>
      <c r="T4743" s="247">
        <v>45342.358923611115</v>
      </c>
    </row>
    <row r="4744" spans="1:20" x14ac:dyDescent="0.35">
      <c r="A4744" t="s">
        <v>112</v>
      </c>
      <c r="B4744" t="s">
        <v>113</v>
      </c>
      <c r="C4744" t="s">
        <v>92</v>
      </c>
      <c r="D4744" s="29">
        <v>45445</v>
      </c>
      <c r="E4744">
        <v>0</v>
      </c>
      <c r="F4744">
        <v>0</v>
      </c>
      <c r="G4744">
        <v>0</v>
      </c>
      <c r="H4744">
        <v>0</v>
      </c>
      <c r="L4744">
        <v>116.36412</v>
      </c>
      <c r="R4744">
        <v>134.64991000000001</v>
      </c>
      <c r="S4744" t="s">
        <v>204</v>
      </c>
      <c r="T4744" s="247">
        <v>45342.358923611115</v>
      </c>
    </row>
    <row r="4745" spans="1:20" x14ac:dyDescent="0.35">
      <c r="A4745" t="s">
        <v>112</v>
      </c>
      <c r="B4745" t="s">
        <v>113</v>
      </c>
      <c r="C4745" t="s">
        <v>92</v>
      </c>
      <c r="D4745" s="29">
        <v>45446</v>
      </c>
      <c r="E4745">
        <v>0</v>
      </c>
      <c r="F4745">
        <v>0</v>
      </c>
      <c r="G4745">
        <v>0</v>
      </c>
      <c r="H4745">
        <v>0</v>
      </c>
      <c r="L4745">
        <v>116.36412</v>
      </c>
      <c r="R4745">
        <v>134.64991000000001</v>
      </c>
      <c r="S4745" t="s">
        <v>204</v>
      </c>
      <c r="T4745" s="247">
        <v>45342.358923611115</v>
      </c>
    </row>
    <row r="4746" spans="1:20" x14ac:dyDescent="0.35">
      <c r="A4746" t="s">
        <v>112</v>
      </c>
      <c r="B4746" t="s">
        <v>113</v>
      </c>
      <c r="C4746" t="s">
        <v>92</v>
      </c>
      <c r="D4746" s="29">
        <v>45447</v>
      </c>
      <c r="E4746">
        <v>0</v>
      </c>
      <c r="F4746">
        <v>0</v>
      </c>
      <c r="G4746">
        <v>0</v>
      </c>
      <c r="H4746">
        <v>0</v>
      </c>
      <c r="L4746">
        <v>116.36412</v>
      </c>
      <c r="R4746">
        <v>134.64991000000001</v>
      </c>
      <c r="S4746" t="s">
        <v>204</v>
      </c>
      <c r="T4746" s="247">
        <v>45342.358923611115</v>
      </c>
    </row>
    <row r="4747" spans="1:20" x14ac:dyDescent="0.35">
      <c r="A4747" t="s">
        <v>112</v>
      </c>
      <c r="B4747" t="s">
        <v>113</v>
      </c>
      <c r="C4747" t="s">
        <v>92</v>
      </c>
      <c r="D4747" s="29">
        <v>45448</v>
      </c>
      <c r="E4747">
        <v>0</v>
      </c>
      <c r="F4747">
        <v>0</v>
      </c>
      <c r="G4747">
        <v>0</v>
      </c>
      <c r="H4747">
        <v>0</v>
      </c>
      <c r="L4747">
        <v>116.36412</v>
      </c>
      <c r="R4747">
        <v>134.64991000000001</v>
      </c>
      <c r="S4747" t="s">
        <v>204</v>
      </c>
      <c r="T4747" s="247">
        <v>45342.358923611115</v>
      </c>
    </row>
    <row r="4748" spans="1:20" x14ac:dyDescent="0.35">
      <c r="A4748" t="s">
        <v>112</v>
      </c>
      <c r="B4748" t="s">
        <v>113</v>
      </c>
      <c r="C4748" t="s">
        <v>92</v>
      </c>
      <c r="D4748" s="29">
        <v>45449</v>
      </c>
      <c r="E4748">
        <v>0</v>
      </c>
      <c r="F4748">
        <v>0</v>
      </c>
      <c r="G4748">
        <v>0</v>
      </c>
      <c r="H4748">
        <v>0</v>
      </c>
      <c r="L4748">
        <v>116.36412</v>
      </c>
      <c r="R4748">
        <v>134.64991000000001</v>
      </c>
      <c r="S4748" t="s">
        <v>204</v>
      </c>
      <c r="T4748" s="247">
        <v>45342.358923611115</v>
      </c>
    </row>
    <row r="4749" spans="1:20" x14ac:dyDescent="0.35">
      <c r="A4749" t="s">
        <v>112</v>
      </c>
      <c r="B4749" t="s">
        <v>113</v>
      </c>
      <c r="C4749" t="s">
        <v>92</v>
      </c>
      <c r="D4749" s="29">
        <v>45450</v>
      </c>
      <c r="E4749">
        <v>0</v>
      </c>
      <c r="F4749">
        <v>0</v>
      </c>
      <c r="G4749">
        <v>0</v>
      </c>
      <c r="H4749">
        <v>0</v>
      </c>
      <c r="L4749">
        <v>116.36412</v>
      </c>
      <c r="R4749">
        <v>134.64991000000001</v>
      </c>
      <c r="S4749" t="s">
        <v>204</v>
      </c>
      <c r="T4749" s="247">
        <v>45342.358923611115</v>
      </c>
    </row>
    <row r="4750" spans="1:20" x14ac:dyDescent="0.35">
      <c r="A4750" t="s">
        <v>112</v>
      </c>
      <c r="B4750" t="s">
        <v>113</v>
      </c>
      <c r="C4750" t="s">
        <v>92</v>
      </c>
      <c r="D4750" s="29">
        <v>45451</v>
      </c>
      <c r="E4750">
        <v>0</v>
      </c>
      <c r="F4750">
        <v>0</v>
      </c>
      <c r="G4750">
        <v>0</v>
      </c>
      <c r="H4750">
        <v>0</v>
      </c>
      <c r="L4750">
        <v>116.36412</v>
      </c>
      <c r="R4750">
        <v>134.64991000000001</v>
      </c>
      <c r="S4750" t="s">
        <v>204</v>
      </c>
      <c r="T4750" s="247">
        <v>45342.358923611115</v>
      </c>
    </row>
    <row r="4751" spans="1:20" x14ac:dyDescent="0.35">
      <c r="A4751" t="s">
        <v>112</v>
      </c>
      <c r="B4751" t="s">
        <v>113</v>
      </c>
      <c r="C4751" t="s">
        <v>92</v>
      </c>
      <c r="D4751" s="29">
        <v>45452</v>
      </c>
      <c r="E4751">
        <v>0</v>
      </c>
      <c r="F4751">
        <v>0</v>
      </c>
      <c r="G4751">
        <v>0</v>
      </c>
      <c r="H4751">
        <v>0</v>
      </c>
      <c r="L4751">
        <v>116.36412</v>
      </c>
      <c r="R4751">
        <v>134.64991000000001</v>
      </c>
      <c r="S4751" t="s">
        <v>204</v>
      </c>
      <c r="T4751" s="247">
        <v>45342.358923611115</v>
      </c>
    </row>
    <row r="4752" spans="1:20" x14ac:dyDescent="0.35">
      <c r="A4752" t="s">
        <v>112</v>
      </c>
      <c r="B4752" t="s">
        <v>113</v>
      </c>
      <c r="C4752" t="s">
        <v>92</v>
      </c>
      <c r="D4752" s="29">
        <v>45453</v>
      </c>
      <c r="E4752">
        <v>0</v>
      </c>
      <c r="F4752">
        <v>0</v>
      </c>
      <c r="G4752">
        <v>0</v>
      </c>
      <c r="H4752">
        <v>0</v>
      </c>
      <c r="L4752">
        <v>116.36412</v>
      </c>
      <c r="R4752">
        <v>134.64991000000001</v>
      </c>
      <c r="S4752" t="s">
        <v>204</v>
      </c>
      <c r="T4752" s="247">
        <v>45342.358935185184</v>
      </c>
    </row>
    <row r="4753" spans="1:20" x14ac:dyDescent="0.35">
      <c r="A4753" t="s">
        <v>112</v>
      </c>
      <c r="B4753" t="s">
        <v>113</v>
      </c>
      <c r="C4753" t="s">
        <v>92</v>
      </c>
      <c r="D4753" s="29">
        <v>45454</v>
      </c>
      <c r="E4753">
        <v>0</v>
      </c>
      <c r="F4753">
        <v>0</v>
      </c>
      <c r="G4753">
        <v>0</v>
      </c>
      <c r="H4753">
        <v>0</v>
      </c>
      <c r="L4753">
        <v>116.36412</v>
      </c>
      <c r="R4753">
        <v>134.64991000000001</v>
      </c>
      <c r="S4753" t="s">
        <v>204</v>
      </c>
      <c r="T4753" s="247">
        <v>45342.358935185184</v>
      </c>
    </row>
    <row r="4754" spans="1:20" x14ac:dyDescent="0.35">
      <c r="A4754" t="s">
        <v>112</v>
      </c>
      <c r="B4754" t="s">
        <v>113</v>
      </c>
      <c r="C4754" t="s">
        <v>92</v>
      </c>
      <c r="D4754" s="29">
        <v>45455</v>
      </c>
      <c r="E4754">
        <v>0</v>
      </c>
      <c r="F4754">
        <v>0</v>
      </c>
      <c r="G4754">
        <v>0</v>
      </c>
      <c r="H4754">
        <v>0</v>
      </c>
      <c r="L4754">
        <v>116.36412</v>
      </c>
      <c r="R4754">
        <v>134.64991000000001</v>
      </c>
      <c r="S4754" t="s">
        <v>204</v>
      </c>
      <c r="T4754" s="247">
        <v>45342.358935185184</v>
      </c>
    </row>
    <row r="4755" spans="1:20" x14ac:dyDescent="0.35">
      <c r="A4755" t="s">
        <v>112</v>
      </c>
      <c r="B4755" t="s">
        <v>113</v>
      </c>
      <c r="C4755" t="s">
        <v>92</v>
      </c>
      <c r="D4755" s="29">
        <v>45456</v>
      </c>
      <c r="E4755">
        <v>0</v>
      </c>
      <c r="F4755">
        <v>0</v>
      </c>
      <c r="G4755">
        <v>0</v>
      </c>
      <c r="H4755">
        <v>0</v>
      </c>
      <c r="L4755">
        <v>116.36412</v>
      </c>
      <c r="R4755">
        <v>134.64991000000001</v>
      </c>
      <c r="S4755" t="s">
        <v>204</v>
      </c>
      <c r="T4755" s="247">
        <v>45342.358935185184</v>
      </c>
    </row>
    <row r="4756" spans="1:20" x14ac:dyDescent="0.35">
      <c r="A4756" t="s">
        <v>112</v>
      </c>
      <c r="B4756" t="s">
        <v>113</v>
      </c>
      <c r="C4756" t="s">
        <v>92</v>
      </c>
      <c r="D4756" s="29">
        <v>45457</v>
      </c>
      <c r="E4756">
        <v>0</v>
      </c>
      <c r="F4756">
        <v>0</v>
      </c>
      <c r="G4756">
        <v>0</v>
      </c>
      <c r="H4756">
        <v>0</v>
      </c>
      <c r="L4756">
        <v>116.36412</v>
      </c>
      <c r="R4756">
        <v>134.64991000000001</v>
      </c>
      <c r="S4756" t="s">
        <v>204</v>
      </c>
      <c r="T4756" s="247">
        <v>45342.358935185184</v>
      </c>
    </row>
    <row r="4757" spans="1:20" x14ac:dyDescent="0.35">
      <c r="A4757" t="s">
        <v>112</v>
      </c>
      <c r="B4757" t="s">
        <v>113</v>
      </c>
      <c r="C4757" t="s">
        <v>92</v>
      </c>
      <c r="D4757" s="29">
        <v>45458</v>
      </c>
      <c r="E4757">
        <v>0</v>
      </c>
      <c r="F4757">
        <v>0</v>
      </c>
      <c r="G4757">
        <v>0</v>
      </c>
      <c r="H4757">
        <v>0</v>
      </c>
      <c r="L4757">
        <v>116.36412</v>
      </c>
      <c r="R4757">
        <v>134.64991000000001</v>
      </c>
      <c r="S4757" t="s">
        <v>204</v>
      </c>
      <c r="T4757" s="247">
        <v>45342.358935185184</v>
      </c>
    </row>
    <row r="4758" spans="1:20" x14ac:dyDescent="0.35">
      <c r="A4758" t="s">
        <v>112</v>
      </c>
      <c r="B4758" t="s">
        <v>113</v>
      </c>
      <c r="C4758" t="s">
        <v>92</v>
      </c>
      <c r="D4758" s="29">
        <v>45459</v>
      </c>
      <c r="E4758">
        <v>0</v>
      </c>
      <c r="F4758">
        <v>0</v>
      </c>
      <c r="G4758">
        <v>0</v>
      </c>
      <c r="H4758">
        <v>0</v>
      </c>
      <c r="L4758">
        <v>116.36412</v>
      </c>
      <c r="R4758">
        <v>134.64991000000001</v>
      </c>
      <c r="S4758" t="s">
        <v>204</v>
      </c>
      <c r="T4758" s="247">
        <v>45342.358935185184</v>
      </c>
    </row>
    <row r="4759" spans="1:20" x14ac:dyDescent="0.35">
      <c r="A4759" t="s">
        <v>112</v>
      </c>
      <c r="B4759" t="s">
        <v>113</v>
      </c>
      <c r="C4759" t="s">
        <v>92</v>
      </c>
      <c r="D4759" s="29">
        <v>45460</v>
      </c>
      <c r="E4759">
        <v>0</v>
      </c>
      <c r="F4759">
        <v>0</v>
      </c>
      <c r="G4759">
        <v>0</v>
      </c>
      <c r="H4759">
        <v>0</v>
      </c>
      <c r="L4759">
        <v>116.36412</v>
      </c>
      <c r="R4759">
        <v>134.64991000000001</v>
      </c>
      <c r="S4759" t="s">
        <v>204</v>
      </c>
      <c r="T4759" s="247">
        <v>45342.358935185184</v>
      </c>
    </row>
    <row r="4760" spans="1:20" x14ac:dyDescent="0.35">
      <c r="A4760" t="s">
        <v>112</v>
      </c>
      <c r="B4760" t="s">
        <v>113</v>
      </c>
      <c r="C4760" t="s">
        <v>92</v>
      </c>
      <c r="D4760" s="29">
        <v>45461</v>
      </c>
      <c r="E4760">
        <v>0</v>
      </c>
      <c r="F4760">
        <v>0</v>
      </c>
      <c r="G4760">
        <v>0</v>
      </c>
      <c r="H4760">
        <v>0</v>
      </c>
      <c r="L4760">
        <v>116.36412</v>
      </c>
      <c r="R4760">
        <v>134.64991000000001</v>
      </c>
      <c r="S4760" t="s">
        <v>204</v>
      </c>
      <c r="T4760" s="247">
        <v>45342.358935185184</v>
      </c>
    </row>
    <row r="4761" spans="1:20" x14ac:dyDescent="0.35">
      <c r="A4761" t="s">
        <v>112</v>
      </c>
      <c r="B4761" t="s">
        <v>113</v>
      </c>
      <c r="C4761" t="s">
        <v>92</v>
      </c>
      <c r="D4761" s="29">
        <v>45462</v>
      </c>
      <c r="E4761">
        <v>0</v>
      </c>
      <c r="F4761">
        <v>0</v>
      </c>
      <c r="G4761">
        <v>0</v>
      </c>
      <c r="H4761">
        <v>0</v>
      </c>
      <c r="L4761">
        <v>116.36412</v>
      </c>
      <c r="R4761">
        <v>134.64991000000001</v>
      </c>
      <c r="S4761" t="s">
        <v>204</v>
      </c>
      <c r="T4761" s="247">
        <v>45342.358935185184</v>
      </c>
    </row>
    <row r="4762" spans="1:20" x14ac:dyDescent="0.35">
      <c r="A4762" t="s">
        <v>112</v>
      </c>
      <c r="B4762" t="s">
        <v>113</v>
      </c>
      <c r="C4762" t="s">
        <v>92</v>
      </c>
      <c r="D4762" s="29">
        <v>45463</v>
      </c>
      <c r="E4762">
        <v>0</v>
      </c>
      <c r="F4762">
        <v>0</v>
      </c>
      <c r="G4762">
        <v>0</v>
      </c>
      <c r="H4762">
        <v>0</v>
      </c>
      <c r="L4762">
        <v>116.36412</v>
      </c>
      <c r="R4762">
        <v>134.64991000000001</v>
      </c>
      <c r="S4762" t="s">
        <v>204</v>
      </c>
      <c r="T4762" s="247">
        <v>45342.358935185184</v>
      </c>
    </row>
    <row r="4763" spans="1:20" x14ac:dyDescent="0.35">
      <c r="A4763" t="s">
        <v>112</v>
      </c>
      <c r="B4763" t="s">
        <v>113</v>
      </c>
      <c r="C4763" t="s">
        <v>92</v>
      </c>
      <c r="D4763" s="29">
        <v>45464</v>
      </c>
      <c r="E4763">
        <v>0</v>
      </c>
      <c r="F4763">
        <v>0</v>
      </c>
      <c r="G4763">
        <v>0</v>
      </c>
      <c r="H4763">
        <v>0</v>
      </c>
      <c r="L4763">
        <v>116.36412</v>
      </c>
      <c r="R4763">
        <v>134.64991000000001</v>
      </c>
      <c r="S4763" t="s">
        <v>204</v>
      </c>
      <c r="T4763" s="247">
        <v>45342.358935185184</v>
      </c>
    </row>
    <row r="4764" spans="1:20" x14ac:dyDescent="0.35">
      <c r="A4764" t="s">
        <v>112</v>
      </c>
      <c r="B4764" t="s">
        <v>113</v>
      </c>
      <c r="C4764" t="s">
        <v>92</v>
      </c>
      <c r="D4764" s="29">
        <v>45465</v>
      </c>
      <c r="E4764">
        <v>0</v>
      </c>
      <c r="F4764">
        <v>0</v>
      </c>
      <c r="G4764">
        <v>0</v>
      </c>
      <c r="H4764">
        <v>0</v>
      </c>
      <c r="L4764">
        <v>116.36412</v>
      </c>
      <c r="R4764">
        <v>134.64991000000001</v>
      </c>
      <c r="S4764" t="s">
        <v>204</v>
      </c>
      <c r="T4764" s="247">
        <v>45342.358935185184</v>
      </c>
    </row>
    <row r="4765" spans="1:20" x14ac:dyDescent="0.35">
      <c r="A4765" t="s">
        <v>112</v>
      </c>
      <c r="B4765" t="s">
        <v>113</v>
      </c>
      <c r="C4765" t="s">
        <v>92</v>
      </c>
      <c r="D4765" s="29">
        <v>45466</v>
      </c>
      <c r="E4765">
        <v>0</v>
      </c>
      <c r="F4765">
        <v>0</v>
      </c>
      <c r="G4765">
        <v>0</v>
      </c>
      <c r="H4765">
        <v>0</v>
      </c>
      <c r="L4765">
        <v>116.36412</v>
      </c>
      <c r="R4765">
        <v>134.64991000000001</v>
      </c>
      <c r="S4765" t="s">
        <v>204</v>
      </c>
      <c r="T4765" s="247">
        <v>45342.358935185184</v>
      </c>
    </row>
    <row r="4766" spans="1:20" x14ac:dyDescent="0.35">
      <c r="A4766" t="s">
        <v>112</v>
      </c>
      <c r="B4766" t="s">
        <v>113</v>
      </c>
      <c r="C4766" t="s">
        <v>92</v>
      </c>
      <c r="D4766" s="29">
        <v>45467</v>
      </c>
      <c r="E4766">
        <v>1</v>
      </c>
      <c r="F4766">
        <v>1</v>
      </c>
      <c r="G4766">
        <v>1</v>
      </c>
      <c r="H4766">
        <v>1</v>
      </c>
      <c r="J4766">
        <v>0</v>
      </c>
      <c r="K4766">
        <v>0</v>
      </c>
      <c r="L4766">
        <v>116.36412</v>
      </c>
      <c r="R4766">
        <v>134.64991000000001</v>
      </c>
      <c r="S4766" t="s">
        <v>204</v>
      </c>
      <c r="T4766" s="247">
        <v>45342.358935185184</v>
      </c>
    </row>
    <row r="4767" spans="1:20" x14ac:dyDescent="0.35">
      <c r="A4767" t="s">
        <v>112</v>
      </c>
      <c r="B4767" t="s">
        <v>113</v>
      </c>
      <c r="C4767" t="s">
        <v>92</v>
      </c>
      <c r="D4767" s="29">
        <v>45468</v>
      </c>
      <c r="E4767">
        <v>1</v>
      </c>
      <c r="F4767">
        <v>1</v>
      </c>
      <c r="G4767">
        <v>1</v>
      </c>
      <c r="H4767">
        <v>1</v>
      </c>
      <c r="J4767">
        <v>0</v>
      </c>
      <c r="K4767">
        <v>0</v>
      </c>
      <c r="L4767">
        <v>116.36412</v>
      </c>
      <c r="R4767">
        <v>134.64991000000001</v>
      </c>
      <c r="S4767" t="s">
        <v>204</v>
      </c>
      <c r="T4767" s="247">
        <v>45342.358935185184</v>
      </c>
    </row>
    <row r="4768" spans="1:20" x14ac:dyDescent="0.35">
      <c r="A4768" t="s">
        <v>112</v>
      </c>
      <c r="B4768" t="s">
        <v>113</v>
      </c>
      <c r="C4768" t="s">
        <v>92</v>
      </c>
      <c r="D4768" s="29">
        <v>45469</v>
      </c>
      <c r="E4768">
        <v>1</v>
      </c>
      <c r="F4768">
        <v>1</v>
      </c>
      <c r="G4768">
        <v>1</v>
      </c>
      <c r="H4768">
        <v>1</v>
      </c>
      <c r="J4768">
        <v>0</v>
      </c>
      <c r="K4768">
        <v>0</v>
      </c>
      <c r="L4768">
        <v>116.36412</v>
      </c>
      <c r="R4768">
        <v>134.64991000000001</v>
      </c>
      <c r="S4768" t="s">
        <v>204</v>
      </c>
      <c r="T4768" s="247">
        <v>45342.358935185184</v>
      </c>
    </row>
    <row r="4769" spans="1:20" x14ac:dyDescent="0.35">
      <c r="A4769" t="s">
        <v>112</v>
      </c>
      <c r="B4769" t="s">
        <v>113</v>
      </c>
      <c r="C4769" t="s">
        <v>92</v>
      </c>
      <c r="D4769" s="29">
        <v>45470</v>
      </c>
      <c r="E4769">
        <v>1</v>
      </c>
      <c r="F4769">
        <v>1</v>
      </c>
      <c r="G4769">
        <v>1</v>
      </c>
      <c r="H4769">
        <v>1</v>
      </c>
      <c r="J4769">
        <v>0</v>
      </c>
      <c r="K4769">
        <v>0</v>
      </c>
      <c r="L4769">
        <v>116.36412</v>
      </c>
      <c r="R4769">
        <v>134.64991000000001</v>
      </c>
      <c r="S4769" t="s">
        <v>204</v>
      </c>
      <c r="T4769" s="247">
        <v>45342.358935185184</v>
      </c>
    </row>
    <row r="4770" spans="1:20" x14ac:dyDescent="0.35">
      <c r="A4770" t="s">
        <v>112</v>
      </c>
      <c r="B4770" t="s">
        <v>113</v>
      </c>
      <c r="C4770" t="s">
        <v>92</v>
      </c>
      <c r="D4770" s="29">
        <v>45471</v>
      </c>
      <c r="E4770">
        <v>1</v>
      </c>
      <c r="F4770">
        <v>1</v>
      </c>
      <c r="G4770">
        <v>1</v>
      </c>
      <c r="H4770">
        <v>1</v>
      </c>
      <c r="J4770">
        <v>0</v>
      </c>
      <c r="K4770">
        <v>0</v>
      </c>
      <c r="L4770">
        <v>116.36412</v>
      </c>
      <c r="R4770">
        <v>134.64991000000001</v>
      </c>
      <c r="S4770" t="s">
        <v>204</v>
      </c>
      <c r="T4770" s="247">
        <v>45342.358935185184</v>
      </c>
    </row>
    <row r="4771" spans="1:20" x14ac:dyDescent="0.35">
      <c r="A4771" t="s">
        <v>112</v>
      </c>
      <c r="B4771" t="s">
        <v>113</v>
      </c>
      <c r="C4771" t="s">
        <v>92</v>
      </c>
      <c r="D4771" s="29">
        <v>45472</v>
      </c>
      <c r="E4771">
        <v>0</v>
      </c>
      <c r="F4771">
        <v>0</v>
      </c>
      <c r="G4771">
        <v>0</v>
      </c>
      <c r="H4771">
        <v>0</v>
      </c>
      <c r="L4771">
        <v>116.36412</v>
      </c>
      <c r="R4771">
        <v>134.64991000000001</v>
      </c>
      <c r="S4771" t="s">
        <v>204</v>
      </c>
      <c r="T4771" s="247">
        <v>45342.358935185184</v>
      </c>
    </row>
    <row r="4772" spans="1:20" x14ac:dyDescent="0.35">
      <c r="A4772" t="s">
        <v>112</v>
      </c>
      <c r="B4772" t="s">
        <v>113</v>
      </c>
      <c r="C4772" t="s">
        <v>92</v>
      </c>
      <c r="D4772" s="29">
        <v>45473</v>
      </c>
      <c r="E4772">
        <v>0</v>
      </c>
      <c r="F4772">
        <v>0</v>
      </c>
      <c r="G4772">
        <v>0</v>
      </c>
      <c r="H4772">
        <v>0</v>
      </c>
      <c r="L4772">
        <v>116.36412</v>
      </c>
      <c r="R4772">
        <v>134.64991000000001</v>
      </c>
      <c r="S4772" t="s">
        <v>204</v>
      </c>
      <c r="T4772" s="247">
        <v>45342.358935185184</v>
      </c>
    </row>
    <row r="4773" spans="1:20" x14ac:dyDescent="0.35">
      <c r="A4773" t="s">
        <v>112</v>
      </c>
      <c r="B4773" t="s">
        <v>113</v>
      </c>
      <c r="C4773" t="s">
        <v>92</v>
      </c>
      <c r="D4773" s="29">
        <v>45474</v>
      </c>
      <c r="E4773">
        <v>0</v>
      </c>
      <c r="F4773">
        <v>0</v>
      </c>
      <c r="G4773">
        <v>0</v>
      </c>
      <c r="H4773">
        <v>0</v>
      </c>
      <c r="L4773">
        <v>116.36412</v>
      </c>
      <c r="R4773">
        <v>134.64991000000001</v>
      </c>
      <c r="S4773" t="s">
        <v>204</v>
      </c>
      <c r="T4773" s="247">
        <v>45342.358935185184</v>
      </c>
    </row>
    <row r="4774" spans="1:20" x14ac:dyDescent="0.35">
      <c r="A4774" t="s">
        <v>112</v>
      </c>
      <c r="B4774" t="s">
        <v>113</v>
      </c>
      <c r="C4774" t="s">
        <v>92</v>
      </c>
      <c r="D4774" s="29">
        <v>45475</v>
      </c>
      <c r="E4774">
        <v>0</v>
      </c>
      <c r="F4774">
        <v>0</v>
      </c>
      <c r="G4774">
        <v>0</v>
      </c>
      <c r="H4774">
        <v>0</v>
      </c>
      <c r="L4774">
        <v>116.36412</v>
      </c>
      <c r="R4774">
        <v>134.64991000000001</v>
      </c>
      <c r="S4774" t="s">
        <v>204</v>
      </c>
      <c r="T4774" s="247">
        <v>45342.358935185184</v>
      </c>
    </row>
    <row r="4775" spans="1:20" x14ac:dyDescent="0.35">
      <c r="A4775" t="s">
        <v>112</v>
      </c>
      <c r="B4775" t="s">
        <v>113</v>
      </c>
      <c r="C4775" t="s">
        <v>92</v>
      </c>
      <c r="D4775" s="29">
        <v>45476</v>
      </c>
      <c r="E4775">
        <v>0</v>
      </c>
      <c r="F4775">
        <v>0</v>
      </c>
      <c r="G4775">
        <v>0</v>
      </c>
      <c r="H4775">
        <v>0</v>
      </c>
      <c r="L4775">
        <v>116.36412</v>
      </c>
      <c r="R4775">
        <v>134.64991000000001</v>
      </c>
      <c r="S4775" t="s">
        <v>204</v>
      </c>
      <c r="T4775" s="247">
        <v>45342.358935185184</v>
      </c>
    </row>
    <row r="4776" spans="1:20" x14ac:dyDescent="0.35">
      <c r="A4776" t="s">
        <v>112</v>
      </c>
      <c r="B4776" t="s">
        <v>113</v>
      </c>
      <c r="C4776" t="s">
        <v>92</v>
      </c>
      <c r="D4776" s="29">
        <v>45477</v>
      </c>
      <c r="E4776">
        <v>0</v>
      </c>
      <c r="F4776">
        <v>0</v>
      </c>
      <c r="G4776">
        <v>0</v>
      </c>
      <c r="H4776">
        <v>0</v>
      </c>
      <c r="L4776">
        <v>116.36412</v>
      </c>
      <c r="R4776">
        <v>134.64991000000001</v>
      </c>
      <c r="S4776" t="s">
        <v>204</v>
      </c>
      <c r="T4776" s="247">
        <v>45342.358935185184</v>
      </c>
    </row>
    <row r="4777" spans="1:20" x14ac:dyDescent="0.35">
      <c r="A4777" t="s">
        <v>112</v>
      </c>
      <c r="B4777" t="s">
        <v>113</v>
      </c>
      <c r="C4777" t="s">
        <v>92</v>
      </c>
      <c r="D4777" s="29">
        <v>45478</v>
      </c>
      <c r="E4777">
        <v>0</v>
      </c>
      <c r="F4777">
        <v>0</v>
      </c>
      <c r="G4777">
        <v>0</v>
      </c>
      <c r="H4777">
        <v>0</v>
      </c>
      <c r="L4777">
        <v>116.36412</v>
      </c>
      <c r="R4777">
        <v>134.64991000000001</v>
      </c>
      <c r="S4777" t="s">
        <v>204</v>
      </c>
      <c r="T4777" s="247">
        <v>45342.358935185184</v>
      </c>
    </row>
    <row r="4778" spans="1:20" x14ac:dyDescent="0.35">
      <c r="A4778" t="s">
        <v>112</v>
      </c>
      <c r="B4778" t="s">
        <v>113</v>
      </c>
      <c r="C4778" t="s">
        <v>92</v>
      </c>
      <c r="D4778" s="29">
        <v>45479</v>
      </c>
      <c r="E4778">
        <v>0</v>
      </c>
      <c r="F4778">
        <v>0</v>
      </c>
      <c r="G4778">
        <v>0</v>
      </c>
      <c r="H4778">
        <v>0</v>
      </c>
      <c r="L4778">
        <v>116.36412</v>
      </c>
      <c r="R4778">
        <v>134.64991000000001</v>
      </c>
      <c r="S4778" t="s">
        <v>204</v>
      </c>
      <c r="T4778" s="247">
        <v>45342.358946759261</v>
      </c>
    </row>
    <row r="4779" spans="1:20" x14ac:dyDescent="0.35">
      <c r="A4779" t="s">
        <v>112</v>
      </c>
      <c r="B4779" t="s">
        <v>113</v>
      </c>
      <c r="C4779" t="s">
        <v>92</v>
      </c>
      <c r="D4779" s="29">
        <v>45480</v>
      </c>
      <c r="E4779">
        <v>0</v>
      </c>
      <c r="F4779">
        <v>0</v>
      </c>
      <c r="G4779">
        <v>0</v>
      </c>
      <c r="H4779">
        <v>0</v>
      </c>
      <c r="L4779">
        <v>116.36412</v>
      </c>
      <c r="R4779">
        <v>134.64991000000001</v>
      </c>
      <c r="S4779" t="s">
        <v>204</v>
      </c>
      <c r="T4779" s="247">
        <v>45342.358946759261</v>
      </c>
    </row>
    <row r="4780" spans="1:20" x14ac:dyDescent="0.35">
      <c r="A4780" t="s">
        <v>112</v>
      </c>
      <c r="B4780" t="s">
        <v>113</v>
      </c>
      <c r="C4780" t="s">
        <v>92</v>
      </c>
      <c r="D4780" s="29">
        <v>45481</v>
      </c>
      <c r="E4780">
        <v>0</v>
      </c>
      <c r="F4780">
        <v>0</v>
      </c>
      <c r="G4780">
        <v>0</v>
      </c>
      <c r="H4780">
        <v>0</v>
      </c>
      <c r="L4780">
        <v>116.36412</v>
      </c>
      <c r="R4780">
        <v>134.64991000000001</v>
      </c>
      <c r="S4780" t="s">
        <v>204</v>
      </c>
      <c r="T4780" s="247">
        <v>45342.358946759261</v>
      </c>
    </row>
    <row r="4781" spans="1:20" x14ac:dyDescent="0.35">
      <c r="A4781" t="s">
        <v>112</v>
      </c>
      <c r="B4781" t="s">
        <v>113</v>
      </c>
      <c r="C4781" t="s">
        <v>92</v>
      </c>
      <c r="D4781" s="29">
        <v>45482</v>
      </c>
      <c r="E4781">
        <v>0</v>
      </c>
      <c r="F4781">
        <v>0</v>
      </c>
      <c r="G4781">
        <v>0</v>
      </c>
      <c r="H4781">
        <v>0</v>
      </c>
      <c r="L4781">
        <v>116.36412</v>
      </c>
      <c r="R4781">
        <v>134.64991000000001</v>
      </c>
      <c r="S4781" t="s">
        <v>204</v>
      </c>
      <c r="T4781" s="247">
        <v>45342.358946759261</v>
      </c>
    </row>
    <row r="4782" spans="1:20" x14ac:dyDescent="0.35">
      <c r="A4782" t="s">
        <v>112</v>
      </c>
      <c r="B4782" t="s">
        <v>113</v>
      </c>
      <c r="C4782" t="s">
        <v>92</v>
      </c>
      <c r="D4782" s="29">
        <v>45483</v>
      </c>
      <c r="E4782">
        <v>0</v>
      </c>
      <c r="F4782">
        <v>0</v>
      </c>
      <c r="G4782">
        <v>0</v>
      </c>
      <c r="H4782">
        <v>0</v>
      </c>
      <c r="L4782">
        <v>116.36412</v>
      </c>
      <c r="R4782">
        <v>134.64991000000001</v>
      </c>
      <c r="S4782" t="s">
        <v>204</v>
      </c>
      <c r="T4782" s="247">
        <v>45342.358946759261</v>
      </c>
    </row>
    <row r="4783" spans="1:20" x14ac:dyDescent="0.35">
      <c r="A4783" t="s">
        <v>112</v>
      </c>
      <c r="B4783" t="s">
        <v>113</v>
      </c>
      <c r="C4783" t="s">
        <v>92</v>
      </c>
      <c r="D4783" s="29">
        <v>45484</v>
      </c>
      <c r="E4783">
        <v>0</v>
      </c>
      <c r="F4783">
        <v>0</v>
      </c>
      <c r="G4783">
        <v>0</v>
      </c>
      <c r="H4783">
        <v>0</v>
      </c>
      <c r="L4783">
        <v>116.36412</v>
      </c>
      <c r="R4783">
        <v>134.64991000000001</v>
      </c>
      <c r="S4783" t="s">
        <v>204</v>
      </c>
      <c r="T4783" s="247">
        <v>45342.358946759261</v>
      </c>
    </row>
    <row r="4784" spans="1:20" x14ac:dyDescent="0.35">
      <c r="A4784" t="s">
        <v>112</v>
      </c>
      <c r="B4784" t="s">
        <v>113</v>
      </c>
      <c r="C4784" t="s">
        <v>92</v>
      </c>
      <c r="D4784" s="29">
        <v>45485</v>
      </c>
      <c r="E4784">
        <v>0</v>
      </c>
      <c r="F4784">
        <v>0</v>
      </c>
      <c r="G4784">
        <v>0</v>
      </c>
      <c r="H4784">
        <v>0</v>
      </c>
      <c r="L4784">
        <v>116.36412</v>
      </c>
      <c r="R4784">
        <v>134.64991000000001</v>
      </c>
      <c r="S4784" t="s">
        <v>204</v>
      </c>
      <c r="T4784" s="247">
        <v>45342.358946759261</v>
      </c>
    </row>
    <row r="4785" spans="1:20" x14ac:dyDescent="0.35">
      <c r="A4785" t="s">
        <v>112</v>
      </c>
      <c r="B4785" t="s">
        <v>113</v>
      </c>
      <c r="C4785" t="s">
        <v>92</v>
      </c>
      <c r="D4785" s="29">
        <v>45486</v>
      </c>
      <c r="E4785">
        <v>0</v>
      </c>
      <c r="F4785">
        <v>0</v>
      </c>
      <c r="G4785">
        <v>0</v>
      </c>
      <c r="H4785">
        <v>0</v>
      </c>
      <c r="L4785">
        <v>116.36412</v>
      </c>
      <c r="R4785">
        <v>134.64991000000001</v>
      </c>
      <c r="S4785" t="s">
        <v>204</v>
      </c>
      <c r="T4785" s="247">
        <v>45342.358946759261</v>
      </c>
    </row>
    <row r="4786" spans="1:20" x14ac:dyDescent="0.35">
      <c r="A4786" t="s">
        <v>112</v>
      </c>
      <c r="B4786" t="s">
        <v>113</v>
      </c>
      <c r="C4786" t="s">
        <v>92</v>
      </c>
      <c r="D4786" s="29">
        <v>45487</v>
      </c>
      <c r="E4786">
        <v>0</v>
      </c>
      <c r="F4786">
        <v>0</v>
      </c>
      <c r="G4786">
        <v>0</v>
      </c>
      <c r="H4786">
        <v>0</v>
      </c>
      <c r="L4786">
        <v>116.36412</v>
      </c>
      <c r="R4786">
        <v>134.64991000000001</v>
      </c>
      <c r="S4786" t="s">
        <v>204</v>
      </c>
      <c r="T4786" s="247">
        <v>45342.358946759261</v>
      </c>
    </row>
    <row r="4787" spans="1:20" x14ac:dyDescent="0.35">
      <c r="A4787" t="s">
        <v>112</v>
      </c>
      <c r="B4787" t="s">
        <v>113</v>
      </c>
      <c r="C4787" t="s">
        <v>92</v>
      </c>
      <c r="D4787" s="29">
        <v>45488</v>
      </c>
      <c r="E4787">
        <v>0</v>
      </c>
      <c r="F4787">
        <v>0</v>
      </c>
      <c r="G4787">
        <v>0</v>
      </c>
      <c r="H4787">
        <v>0</v>
      </c>
      <c r="L4787">
        <v>116.36412</v>
      </c>
      <c r="R4787">
        <v>134.64991000000001</v>
      </c>
      <c r="S4787" t="s">
        <v>204</v>
      </c>
      <c r="T4787" s="247">
        <v>45342.358946759261</v>
      </c>
    </row>
    <row r="4788" spans="1:20" x14ac:dyDescent="0.35">
      <c r="A4788" t="s">
        <v>112</v>
      </c>
      <c r="B4788" t="s">
        <v>113</v>
      </c>
      <c r="C4788" t="s">
        <v>92</v>
      </c>
      <c r="D4788" s="29">
        <v>45489</v>
      </c>
      <c r="E4788">
        <v>0</v>
      </c>
      <c r="F4788">
        <v>0</v>
      </c>
      <c r="G4788">
        <v>0</v>
      </c>
      <c r="H4788">
        <v>0</v>
      </c>
      <c r="L4788">
        <v>116.36412</v>
      </c>
      <c r="R4788">
        <v>134.64991000000001</v>
      </c>
      <c r="S4788" t="s">
        <v>204</v>
      </c>
      <c r="T4788" s="247">
        <v>45342.358946759261</v>
      </c>
    </row>
    <row r="4789" spans="1:20" x14ac:dyDescent="0.35">
      <c r="A4789" t="s">
        <v>112</v>
      </c>
      <c r="B4789" t="s">
        <v>113</v>
      </c>
      <c r="C4789" t="s">
        <v>92</v>
      </c>
      <c r="D4789" s="29">
        <v>45490</v>
      </c>
      <c r="E4789">
        <v>0</v>
      </c>
      <c r="F4789">
        <v>0</v>
      </c>
      <c r="G4789">
        <v>0</v>
      </c>
      <c r="H4789">
        <v>0</v>
      </c>
      <c r="L4789">
        <v>116.36412</v>
      </c>
      <c r="R4789">
        <v>134.64991000000001</v>
      </c>
      <c r="S4789" t="s">
        <v>204</v>
      </c>
      <c r="T4789" s="247">
        <v>45342.358946759261</v>
      </c>
    </row>
    <row r="4790" spans="1:20" x14ac:dyDescent="0.35">
      <c r="A4790" t="s">
        <v>112</v>
      </c>
      <c r="B4790" t="s">
        <v>113</v>
      </c>
      <c r="C4790" t="s">
        <v>92</v>
      </c>
      <c r="D4790" s="29">
        <v>45491</v>
      </c>
      <c r="E4790">
        <v>0</v>
      </c>
      <c r="F4790">
        <v>0</v>
      </c>
      <c r="G4790">
        <v>0</v>
      </c>
      <c r="H4790">
        <v>0</v>
      </c>
      <c r="L4790">
        <v>116.36412</v>
      </c>
      <c r="R4790">
        <v>134.64991000000001</v>
      </c>
      <c r="S4790" t="s">
        <v>204</v>
      </c>
      <c r="T4790" s="247">
        <v>45342.358946759261</v>
      </c>
    </row>
    <row r="4791" spans="1:20" x14ac:dyDescent="0.35">
      <c r="A4791" t="s">
        <v>112</v>
      </c>
      <c r="B4791" t="s">
        <v>113</v>
      </c>
      <c r="C4791" t="s">
        <v>92</v>
      </c>
      <c r="D4791" s="29">
        <v>45492</v>
      </c>
      <c r="E4791">
        <v>0</v>
      </c>
      <c r="F4791">
        <v>0</v>
      </c>
      <c r="G4791">
        <v>0</v>
      </c>
      <c r="H4791">
        <v>0</v>
      </c>
      <c r="L4791">
        <v>116.36412</v>
      </c>
      <c r="R4791">
        <v>134.64991000000001</v>
      </c>
      <c r="S4791" t="s">
        <v>204</v>
      </c>
      <c r="T4791" s="247">
        <v>45342.358946759261</v>
      </c>
    </row>
    <row r="4792" spans="1:20" x14ac:dyDescent="0.35">
      <c r="A4792" t="s">
        <v>112</v>
      </c>
      <c r="B4792" t="s">
        <v>113</v>
      </c>
      <c r="C4792" t="s">
        <v>92</v>
      </c>
      <c r="D4792" s="29">
        <v>45493</v>
      </c>
      <c r="E4792">
        <v>0</v>
      </c>
      <c r="F4792">
        <v>0</v>
      </c>
      <c r="G4792">
        <v>0</v>
      </c>
      <c r="H4792">
        <v>0</v>
      </c>
      <c r="L4792">
        <v>116.36412</v>
      </c>
      <c r="R4792">
        <v>134.64991000000001</v>
      </c>
      <c r="S4792" t="s">
        <v>204</v>
      </c>
      <c r="T4792" s="247">
        <v>45342.358946759261</v>
      </c>
    </row>
    <row r="4793" spans="1:20" x14ac:dyDescent="0.35">
      <c r="A4793" t="s">
        <v>112</v>
      </c>
      <c r="B4793" t="s">
        <v>113</v>
      </c>
      <c r="C4793" t="s">
        <v>92</v>
      </c>
      <c r="D4793" s="29">
        <v>45494</v>
      </c>
      <c r="E4793">
        <v>0</v>
      </c>
      <c r="F4793">
        <v>0</v>
      </c>
      <c r="G4793">
        <v>0</v>
      </c>
      <c r="H4793">
        <v>0</v>
      </c>
      <c r="L4793">
        <v>116.36412</v>
      </c>
      <c r="R4793">
        <v>134.64991000000001</v>
      </c>
      <c r="S4793" t="s">
        <v>204</v>
      </c>
      <c r="T4793" s="247">
        <v>45342.358946759261</v>
      </c>
    </row>
    <row r="4794" spans="1:20" x14ac:dyDescent="0.35">
      <c r="A4794" t="s">
        <v>112</v>
      </c>
      <c r="B4794" t="s">
        <v>113</v>
      </c>
      <c r="C4794" t="s">
        <v>92</v>
      </c>
      <c r="D4794" s="29">
        <v>45495</v>
      </c>
      <c r="E4794">
        <v>0</v>
      </c>
      <c r="F4794">
        <v>0</v>
      </c>
      <c r="G4794">
        <v>0</v>
      </c>
      <c r="H4794">
        <v>0</v>
      </c>
      <c r="L4794">
        <v>116.36412</v>
      </c>
      <c r="R4794">
        <v>134.64991000000001</v>
      </c>
      <c r="S4794" t="s">
        <v>204</v>
      </c>
      <c r="T4794" s="247">
        <v>45342.358946759261</v>
      </c>
    </row>
    <row r="4795" spans="1:20" x14ac:dyDescent="0.35">
      <c r="A4795" t="s">
        <v>112</v>
      </c>
      <c r="B4795" t="s">
        <v>113</v>
      </c>
      <c r="C4795" t="s">
        <v>92</v>
      </c>
      <c r="D4795" s="29">
        <v>45496</v>
      </c>
      <c r="E4795">
        <v>0</v>
      </c>
      <c r="F4795">
        <v>0</v>
      </c>
      <c r="G4795">
        <v>0</v>
      </c>
      <c r="H4795">
        <v>0</v>
      </c>
      <c r="L4795">
        <v>116.36412</v>
      </c>
      <c r="R4795">
        <v>134.64991000000001</v>
      </c>
      <c r="S4795" t="s">
        <v>204</v>
      </c>
      <c r="T4795" s="247">
        <v>45342.358946759261</v>
      </c>
    </row>
    <row r="4796" spans="1:20" x14ac:dyDescent="0.35">
      <c r="A4796" t="s">
        <v>112</v>
      </c>
      <c r="B4796" t="s">
        <v>113</v>
      </c>
      <c r="C4796" t="s">
        <v>92</v>
      </c>
      <c r="D4796" s="29">
        <v>45497</v>
      </c>
      <c r="E4796">
        <v>0</v>
      </c>
      <c r="F4796">
        <v>0</v>
      </c>
      <c r="G4796">
        <v>0</v>
      </c>
      <c r="H4796">
        <v>0</v>
      </c>
      <c r="L4796">
        <v>116.36412</v>
      </c>
      <c r="R4796">
        <v>134.64991000000001</v>
      </c>
      <c r="S4796" t="s">
        <v>204</v>
      </c>
      <c r="T4796" s="247">
        <v>45342.358946759261</v>
      </c>
    </row>
    <row r="4797" spans="1:20" x14ac:dyDescent="0.35">
      <c r="A4797" t="s">
        <v>112</v>
      </c>
      <c r="B4797" t="s">
        <v>113</v>
      </c>
      <c r="C4797" t="s">
        <v>92</v>
      </c>
      <c r="D4797" s="29">
        <v>45498</v>
      </c>
      <c r="E4797">
        <v>0</v>
      </c>
      <c r="F4797">
        <v>0</v>
      </c>
      <c r="G4797">
        <v>0</v>
      </c>
      <c r="H4797">
        <v>0</v>
      </c>
      <c r="L4797">
        <v>116.36412</v>
      </c>
      <c r="R4797">
        <v>134.64991000000001</v>
      </c>
      <c r="S4797" t="s">
        <v>204</v>
      </c>
      <c r="T4797" s="247">
        <v>45342.358946759261</v>
      </c>
    </row>
    <row r="4798" spans="1:20" x14ac:dyDescent="0.35">
      <c r="A4798" t="s">
        <v>112</v>
      </c>
      <c r="B4798" t="s">
        <v>113</v>
      </c>
      <c r="C4798" t="s">
        <v>92</v>
      </c>
      <c r="D4798" s="29">
        <v>45499</v>
      </c>
      <c r="E4798">
        <v>0</v>
      </c>
      <c r="F4798">
        <v>0</v>
      </c>
      <c r="G4798">
        <v>0</v>
      </c>
      <c r="H4798">
        <v>0</v>
      </c>
      <c r="L4798">
        <v>116.36412</v>
      </c>
      <c r="R4798">
        <v>134.64991000000001</v>
      </c>
      <c r="S4798" t="s">
        <v>204</v>
      </c>
      <c r="T4798" s="247">
        <v>45342.358946759261</v>
      </c>
    </row>
    <row r="4799" spans="1:20" x14ac:dyDescent="0.35">
      <c r="A4799" t="s">
        <v>112</v>
      </c>
      <c r="B4799" t="s">
        <v>113</v>
      </c>
      <c r="C4799" t="s">
        <v>92</v>
      </c>
      <c r="D4799" s="29">
        <v>45500</v>
      </c>
      <c r="E4799">
        <v>0</v>
      </c>
      <c r="F4799">
        <v>0</v>
      </c>
      <c r="G4799">
        <v>0</v>
      </c>
      <c r="H4799">
        <v>0</v>
      </c>
      <c r="L4799">
        <v>116.36412</v>
      </c>
      <c r="R4799">
        <v>134.64991000000001</v>
      </c>
      <c r="S4799" t="s">
        <v>204</v>
      </c>
      <c r="T4799" s="247">
        <v>45342.358946759261</v>
      </c>
    </row>
    <row r="4800" spans="1:20" x14ac:dyDescent="0.35">
      <c r="A4800" t="s">
        <v>112</v>
      </c>
      <c r="B4800" t="s">
        <v>113</v>
      </c>
      <c r="C4800" t="s">
        <v>92</v>
      </c>
      <c r="D4800" s="29">
        <v>45501</v>
      </c>
      <c r="E4800">
        <v>0</v>
      </c>
      <c r="F4800">
        <v>0</v>
      </c>
      <c r="G4800">
        <v>0</v>
      </c>
      <c r="H4800">
        <v>0</v>
      </c>
      <c r="L4800">
        <v>116.36412</v>
      </c>
      <c r="R4800">
        <v>134.64991000000001</v>
      </c>
      <c r="S4800" t="s">
        <v>204</v>
      </c>
      <c r="T4800" s="247">
        <v>45342.358946759261</v>
      </c>
    </row>
    <row r="4801" spans="1:20" x14ac:dyDescent="0.35">
      <c r="A4801" t="s">
        <v>112</v>
      </c>
      <c r="B4801" t="s">
        <v>113</v>
      </c>
      <c r="C4801" t="s">
        <v>92</v>
      </c>
      <c r="D4801" s="29">
        <v>45502</v>
      </c>
      <c r="E4801">
        <v>0</v>
      </c>
      <c r="F4801">
        <v>0</v>
      </c>
      <c r="G4801">
        <v>0</v>
      </c>
      <c r="H4801">
        <v>0</v>
      </c>
      <c r="L4801">
        <v>116.36412</v>
      </c>
      <c r="R4801">
        <v>134.64991000000001</v>
      </c>
      <c r="S4801" t="s">
        <v>204</v>
      </c>
      <c r="T4801" s="247">
        <v>45342.358946759261</v>
      </c>
    </row>
    <row r="4802" spans="1:20" x14ac:dyDescent="0.35">
      <c r="A4802" t="s">
        <v>112</v>
      </c>
      <c r="B4802" t="s">
        <v>113</v>
      </c>
      <c r="C4802" t="s">
        <v>92</v>
      </c>
      <c r="D4802" s="29">
        <v>45503</v>
      </c>
      <c r="E4802">
        <v>0</v>
      </c>
      <c r="F4802">
        <v>0</v>
      </c>
      <c r="G4802">
        <v>0</v>
      </c>
      <c r="H4802">
        <v>0</v>
      </c>
      <c r="L4802">
        <v>116.36412</v>
      </c>
      <c r="R4802">
        <v>134.64991000000001</v>
      </c>
      <c r="S4802" t="s">
        <v>204</v>
      </c>
      <c r="T4802" s="247">
        <v>45342.358958333331</v>
      </c>
    </row>
    <row r="4803" spans="1:20" x14ac:dyDescent="0.35">
      <c r="A4803" t="s">
        <v>112</v>
      </c>
      <c r="B4803" t="s">
        <v>113</v>
      </c>
      <c r="C4803" t="s">
        <v>92</v>
      </c>
      <c r="D4803" s="29">
        <v>45504</v>
      </c>
      <c r="E4803">
        <v>0</v>
      </c>
      <c r="F4803">
        <v>0</v>
      </c>
      <c r="G4803">
        <v>0</v>
      </c>
      <c r="H4803">
        <v>0</v>
      </c>
      <c r="L4803">
        <v>116.36412</v>
      </c>
      <c r="R4803">
        <v>134.64991000000001</v>
      </c>
      <c r="S4803" t="s">
        <v>204</v>
      </c>
      <c r="T4803" s="247">
        <v>45342.358958333331</v>
      </c>
    </row>
    <row r="4804" spans="1:20" x14ac:dyDescent="0.35">
      <c r="A4804" t="s">
        <v>112</v>
      </c>
      <c r="B4804" t="s">
        <v>113</v>
      </c>
      <c r="C4804" t="s">
        <v>92</v>
      </c>
      <c r="D4804" s="29">
        <v>45505</v>
      </c>
      <c r="E4804">
        <v>0</v>
      </c>
      <c r="F4804">
        <v>0</v>
      </c>
      <c r="G4804">
        <v>0</v>
      </c>
      <c r="H4804">
        <v>0</v>
      </c>
      <c r="L4804">
        <v>116.36412</v>
      </c>
      <c r="R4804">
        <v>134.64991000000001</v>
      </c>
      <c r="S4804" t="s">
        <v>204</v>
      </c>
      <c r="T4804" s="247">
        <v>45342.358958333331</v>
      </c>
    </row>
    <row r="4805" spans="1:20" x14ac:dyDescent="0.35">
      <c r="A4805" t="s">
        <v>112</v>
      </c>
      <c r="B4805" t="s">
        <v>113</v>
      </c>
      <c r="C4805" t="s">
        <v>92</v>
      </c>
      <c r="D4805" s="29">
        <v>45506</v>
      </c>
      <c r="E4805">
        <v>0</v>
      </c>
      <c r="F4805">
        <v>0</v>
      </c>
      <c r="G4805">
        <v>0</v>
      </c>
      <c r="H4805">
        <v>0</v>
      </c>
      <c r="L4805">
        <v>116.36412</v>
      </c>
      <c r="R4805">
        <v>134.64991000000001</v>
      </c>
      <c r="S4805" t="s">
        <v>204</v>
      </c>
      <c r="T4805" s="247">
        <v>45342.358958333331</v>
      </c>
    </row>
    <row r="4806" spans="1:20" x14ac:dyDescent="0.35">
      <c r="A4806" t="s">
        <v>112</v>
      </c>
      <c r="B4806" t="s">
        <v>113</v>
      </c>
      <c r="C4806" t="s">
        <v>92</v>
      </c>
      <c r="D4806" s="29">
        <v>45507</v>
      </c>
      <c r="E4806">
        <v>0</v>
      </c>
      <c r="F4806">
        <v>0</v>
      </c>
      <c r="G4806">
        <v>0</v>
      </c>
      <c r="H4806">
        <v>0</v>
      </c>
      <c r="L4806">
        <v>116.36412</v>
      </c>
      <c r="R4806">
        <v>134.64991000000001</v>
      </c>
      <c r="S4806" t="s">
        <v>204</v>
      </c>
      <c r="T4806" s="247">
        <v>45342.358958333331</v>
      </c>
    </row>
    <row r="4807" spans="1:20" x14ac:dyDescent="0.35">
      <c r="A4807" t="s">
        <v>112</v>
      </c>
      <c r="B4807" t="s">
        <v>113</v>
      </c>
      <c r="C4807" t="s">
        <v>92</v>
      </c>
      <c r="D4807" s="29">
        <v>45508</v>
      </c>
      <c r="E4807">
        <v>0</v>
      </c>
      <c r="F4807">
        <v>0</v>
      </c>
      <c r="G4807">
        <v>0</v>
      </c>
      <c r="H4807">
        <v>0</v>
      </c>
      <c r="L4807">
        <v>116.36412</v>
      </c>
      <c r="R4807">
        <v>134.64991000000001</v>
      </c>
      <c r="S4807" t="s">
        <v>204</v>
      </c>
      <c r="T4807" s="247">
        <v>45342.358958333331</v>
      </c>
    </row>
    <row r="4808" spans="1:20" x14ac:dyDescent="0.35">
      <c r="A4808" t="s">
        <v>112</v>
      </c>
      <c r="B4808" t="s">
        <v>113</v>
      </c>
      <c r="C4808" t="s">
        <v>92</v>
      </c>
      <c r="D4808" s="29">
        <v>45509</v>
      </c>
      <c r="E4808">
        <v>0</v>
      </c>
      <c r="F4808">
        <v>0</v>
      </c>
      <c r="G4808">
        <v>0</v>
      </c>
      <c r="H4808">
        <v>0</v>
      </c>
      <c r="L4808">
        <v>116.36412</v>
      </c>
      <c r="R4808">
        <v>134.64991000000001</v>
      </c>
      <c r="S4808" t="s">
        <v>204</v>
      </c>
      <c r="T4808" s="247">
        <v>45342.358958333331</v>
      </c>
    </row>
    <row r="4809" spans="1:20" x14ac:dyDescent="0.35">
      <c r="A4809" t="s">
        <v>112</v>
      </c>
      <c r="B4809" t="s">
        <v>113</v>
      </c>
      <c r="C4809" t="s">
        <v>92</v>
      </c>
      <c r="D4809" s="29">
        <v>45510</v>
      </c>
      <c r="E4809">
        <v>0</v>
      </c>
      <c r="F4809">
        <v>0</v>
      </c>
      <c r="G4809">
        <v>0</v>
      </c>
      <c r="H4809">
        <v>0</v>
      </c>
      <c r="L4809">
        <v>116.36412</v>
      </c>
      <c r="R4809">
        <v>134.64991000000001</v>
      </c>
      <c r="S4809" t="s">
        <v>204</v>
      </c>
      <c r="T4809" s="247">
        <v>45342.358958333331</v>
      </c>
    </row>
    <row r="4810" spans="1:20" x14ac:dyDescent="0.35">
      <c r="A4810" t="s">
        <v>112</v>
      </c>
      <c r="B4810" t="s">
        <v>113</v>
      </c>
      <c r="C4810" t="s">
        <v>92</v>
      </c>
      <c r="D4810" s="29">
        <v>45511</v>
      </c>
      <c r="E4810">
        <v>0</v>
      </c>
      <c r="F4810">
        <v>0</v>
      </c>
      <c r="G4810">
        <v>0</v>
      </c>
      <c r="H4810">
        <v>0</v>
      </c>
      <c r="L4810">
        <v>116.36412</v>
      </c>
      <c r="R4810">
        <v>134.64991000000001</v>
      </c>
      <c r="S4810" t="s">
        <v>204</v>
      </c>
      <c r="T4810" s="247">
        <v>45342.358958333331</v>
      </c>
    </row>
    <row r="4811" spans="1:20" x14ac:dyDescent="0.35">
      <c r="A4811" t="s">
        <v>112</v>
      </c>
      <c r="B4811" t="s">
        <v>113</v>
      </c>
      <c r="C4811" t="s">
        <v>92</v>
      </c>
      <c r="D4811" s="29">
        <v>45512</v>
      </c>
      <c r="E4811">
        <v>0</v>
      </c>
      <c r="F4811">
        <v>0</v>
      </c>
      <c r="G4811">
        <v>0</v>
      </c>
      <c r="H4811">
        <v>0</v>
      </c>
      <c r="L4811">
        <v>116.36412</v>
      </c>
      <c r="R4811">
        <v>134.64991000000001</v>
      </c>
      <c r="S4811" t="s">
        <v>204</v>
      </c>
      <c r="T4811" s="247">
        <v>45342.358958333331</v>
      </c>
    </row>
    <row r="4812" spans="1:20" x14ac:dyDescent="0.35">
      <c r="A4812" t="s">
        <v>112</v>
      </c>
      <c r="B4812" t="s">
        <v>113</v>
      </c>
      <c r="C4812" t="s">
        <v>92</v>
      </c>
      <c r="D4812" s="29">
        <v>45513</v>
      </c>
      <c r="E4812">
        <v>0</v>
      </c>
      <c r="F4812">
        <v>0</v>
      </c>
      <c r="G4812">
        <v>0</v>
      </c>
      <c r="H4812">
        <v>0</v>
      </c>
      <c r="L4812">
        <v>116.36412</v>
      </c>
      <c r="R4812">
        <v>134.64991000000001</v>
      </c>
      <c r="S4812" t="s">
        <v>204</v>
      </c>
      <c r="T4812" s="247">
        <v>45342.358958333331</v>
      </c>
    </row>
    <row r="4813" spans="1:20" x14ac:dyDescent="0.35">
      <c r="A4813" t="s">
        <v>112</v>
      </c>
      <c r="B4813" t="s">
        <v>113</v>
      </c>
      <c r="C4813" t="s">
        <v>92</v>
      </c>
      <c r="D4813" s="29">
        <v>45514</v>
      </c>
      <c r="E4813">
        <v>0</v>
      </c>
      <c r="F4813">
        <v>0</v>
      </c>
      <c r="G4813">
        <v>0</v>
      </c>
      <c r="H4813">
        <v>0</v>
      </c>
      <c r="L4813">
        <v>116.36412</v>
      </c>
      <c r="R4813">
        <v>134.64991000000001</v>
      </c>
      <c r="S4813" t="s">
        <v>204</v>
      </c>
      <c r="T4813" s="247">
        <v>45342.358958333331</v>
      </c>
    </row>
    <row r="4814" spans="1:20" x14ac:dyDescent="0.35">
      <c r="A4814" t="s">
        <v>112</v>
      </c>
      <c r="B4814" t="s">
        <v>113</v>
      </c>
      <c r="C4814" t="s">
        <v>92</v>
      </c>
      <c r="D4814" s="29">
        <v>45515</v>
      </c>
      <c r="E4814">
        <v>0</v>
      </c>
      <c r="F4814">
        <v>0</v>
      </c>
      <c r="G4814">
        <v>0</v>
      </c>
      <c r="H4814">
        <v>0</v>
      </c>
      <c r="L4814">
        <v>116.36412</v>
      </c>
      <c r="R4814">
        <v>134.64991000000001</v>
      </c>
      <c r="S4814" t="s">
        <v>204</v>
      </c>
      <c r="T4814" s="247">
        <v>45342.358958333331</v>
      </c>
    </row>
    <row r="4815" spans="1:20" x14ac:dyDescent="0.35">
      <c r="A4815" t="s">
        <v>112</v>
      </c>
      <c r="B4815" t="s">
        <v>113</v>
      </c>
      <c r="C4815" t="s">
        <v>92</v>
      </c>
      <c r="D4815" s="29">
        <v>45516</v>
      </c>
      <c r="E4815">
        <v>0</v>
      </c>
      <c r="F4815">
        <v>0</v>
      </c>
      <c r="G4815">
        <v>0</v>
      </c>
      <c r="H4815">
        <v>0</v>
      </c>
      <c r="L4815">
        <v>116.36412</v>
      </c>
      <c r="R4815">
        <v>134.64991000000001</v>
      </c>
      <c r="S4815" t="s">
        <v>204</v>
      </c>
      <c r="T4815" s="247">
        <v>45342.358958333331</v>
      </c>
    </row>
    <row r="4816" spans="1:20" x14ac:dyDescent="0.35">
      <c r="A4816" t="s">
        <v>112</v>
      </c>
      <c r="B4816" t="s">
        <v>113</v>
      </c>
      <c r="C4816" t="s">
        <v>92</v>
      </c>
      <c r="D4816" s="29">
        <v>45517</v>
      </c>
      <c r="E4816">
        <v>0</v>
      </c>
      <c r="F4816">
        <v>0</v>
      </c>
      <c r="G4816">
        <v>0</v>
      </c>
      <c r="H4816">
        <v>0</v>
      </c>
      <c r="L4816">
        <v>116.36412</v>
      </c>
      <c r="R4816">
        <v>134.64991000000001</v>
      </c>
      <c r="S4816" t="s">
        <v>204</v>
      </c>
      <c r="T4816" s="247">
        <v>45342.358958333331</v>
      </c>
    </row>
    <row r="4817" spans="1:20" x14ac:dyDescent="0.35">
      <c r="A4817" t="s">
        <v>112</v>
      </c>
      <c r="B4817" t="s">
        <v>113</v>
      </c>
      <c r="C4817" t="s">
        <v>92</v>
      </c>
      <c r="D4817" s="29">
        <v>45518</v>
      </c>
      <c r="E4817">
        <v>0</v>
      </c>
      <c r="F4817">
        <v>0</v>
      </c>
      <c r="G4817">
        <v>0</v>
      </c>
      <c r="H4817">
        <v>0</v>
      </c>
      <c r="L4817">
        <v>116.36412</v>
      </c>
      <c r="R4817">
        <v>134.64991000000001</v>
      </c>
      <c r="S4817" t="s">
        <v>204</v>
      </c>
      <c r="T4817" s="247">
        <v>45342.358958333331</v>
      </c>
    </row>
    <row r="4818" spans="1:20" x14ac:dyDescent="0.35">
      <c r="A4818" t="s">
        <v>112</v>
      </c>
      <c r="B4818" t="s">
        <v>113</v>
      </c>
      <c r="C4818" t="s">
        <v>92</v>
      </c>
      <c r="D4818" s="29">
        <v>45519</v>
      </c>
      <c r="E4818">
        <v>0</v>
      </c>
      <c r="F4818">
        <v>0</v>
      </c>
      <c r="G4818">
        <v>0</v>
      </c>
      <c r="H4818">
        <v>0</v>
      </c>
      <c r="L4818">
        <v>116.36412</v>
      </c>
      <c r="R4818">
        <v>134.64991000000001</v>
      </c>
      <c r="S4818" t="s">
        <v>204</v>
      </c>
      <c r="T4818" s="247">
        <v>45342.358958333331</v>
      </c>
    </row>
    <row r="4819" spans="1:20" x14ac:dyDescent="0.35">
      <c r="A4819" t="s">
        <v>112</v>
      </c>
      <c r="B4819" t="s">
        <v>113</v>
      </c>
      <c r="C4819" t="s">
        <v>92</v>
      </c>
      <c r="D4819" s="29">
        <v>45520</v>
      </c>
      <c r="E4819">
        <v>0</v>
      </c>
      <c r="F4819">
        <v>0</v>
      </c>
      <c r="G4819">
        <v>0</v>
      </c>
      <c r="H4819">
        <v>0</v>
      </c>
      <c r="L4819">
        <v>116.36412</v>
      </c>
      <c r="R4819">
        <v>134.64991000000001</v>
      </c>
      <c r="S4819" t="s">
        <v>204</v>
      </c>
      <c r="T4819" s="247">
        <v>45342.358958333331</v>
      </c>
    </row>
    <row r="4820" spans="1:20" x14ac:dyDescent="0.35">
      <c r="A4820" t="s">
        <v>112</v>
      </c>
      <c r="B4820" t="s">
        <v>113</v>
      </c>
      <c r="C4820" t="s">
        <v>92</v>
      </c>
      <c r="D4820" s="29">
        <v>45521</v>
      </c>
      <c r="E4820">
        <v>0</v>
      </c>
      <c r="F4820">
        <v>0</v>
      </c>
      <c r="G4820">
        <v>0</v>
      </c>
      <c r="H4820">
        <v>0</v>
      </c>
      <c r="L4820">
        <v>116.36412</v>
      </c>
      <c r="R4820">
        <v>134.64991000000001</v>
      </c>
      <c r="S4820" t="s">
        <v>204</v>
      </c>
      <c r="T4820" s="247">
        <v>45342.358958333331</v>
      </c>
    </row>
    <row r="4821" spans="1:20" x14ac:dyDescent="0.35">
      <c r="A4821" t="s">
        <v>112</v>
      </c>
      <c r="B4821" t="s">
        <v>113</v>
      </c>
      <c r="C4821" t="s">
        <v>92</v>
      </c>
      <c r="D4821" s="29">
        <v>45522</v>
      </c>
      <c r="E4821">
        <v>0</v>
      </c>
      <c r="F4821">
        <v>0</v>
      </c>
      <c r="G4821">
        <v>0</v>
      </c>
      <c r="H4821">
        <v>0</v>
      </c>
      <c r="L4821">
        <v>116.36412</v>
      </c>
      <c r="R4821">
        <v>134.64991000000001</v>
      </c>
      <c r="S4821" t="s">
        <v>204</v>
      </c>
      <c r="T4821" s="247">
        <v>45342.358958333331</v>
      </c>
    </row>
    <row r="4822" spans="1:20" x14ac:dyDescent="0.35">
      <c r="A4822" t="s">
        <v>112</v>
      </c>
      <c r="B4822" t="s">
        <v>113</v>
      </c>
      <c r="C4822" t="s">
        <v>92</v>
      </c>
      <c r="D4822" s="29">
        <v>45523</v>
      </c>
      <c r="E4822">
        <v>0</v>
      </c>
      <c r="F4822">
        <v>0</v>
      </c>
      <c r="G4822">
        <v>0</v>
      </c>
      <c r="H4822">
        <v>0</v>
      </c>
      <c r="L4822">
        <v>116.36412</v>
      </c>
      <c r="R4822">
        <v>134.64991000000001</v>
      </c>
      <c r="S4822" t="s">
        <v>204</v>
      </c>
      <c r="T4822" s="247">
        <v>45342.358958333331</v>
      </c>
    </row>
    <row r="4823" spans="1:20" x14ac:dyDescent="0.35">
      <c r="A4823" t="s">
        <v>112</v>
      </c>
      <c r="B4823" t="s">
        <v>113</v>
      </c>
      <c r="C4823" t="s">
        <v>92</v>
      </c>
      <c r="D4823" s="29">
        <v>45524</v>
      </c>
      <c r="E4823">
        <v>0</v>
      </c>
      <c r="F4823">
        <v>0</v>
      </c>
      <c r="G4823">
        <v>0</v>
      </c>
      <c r="H4823">
        <v>0</v>
      </c>
      <c r="L4823">
        <v>116.36412</v>
      </c>
      <c r="R4823">
        <v>134.64991000000001</v>
      </c>
      <c r="S4823" t="s">
        <v>204</v>
      </c>
      <c r="T4823" s="247">
        <v>45342.358958333331</v>
      </c>
    </row>
    <row r="4824" spans="1:20" x14ac:dyDescent="0.35">
      <c r="A4824" t="s">
        <v>112</v>
      </c>
      <c r="B4824" t="s">
        <v>113</v>
      </c>
      <c r="C4824" t="s">
        <v>92</v>
      </c>
      <c r="D4824" s="29">
        <v>45525</v>
      </c>
      <c r="E4824">
        <v>0</v>
      </c>
      <c r="F4824">
        <v>0</v>
      </c>
      <c r="G4824">
        <v>0</v>
      </c>
      <c r="H4824">
        <v>0</v>
      </c>
      <c r="L4824">
        <v>116.36412</v>
      </c>
      <c r="R4824">
        <v>134.64991000000001</v>
      </c>
      <c r="S4824" t="s">
        <v>204</v>
      </c>
      <c r="T4824" s="247">
        <v>45342.358969907407</v>
      </c>
    </row>
    <row r="4825" spans="1:20" x14ac:dyDescent="0.35">
      <c r="A4825" t="s">
        <v>112</v>
      </c>
      <c r="B4825" t="s">
        <v>113</v>
      </c>
      <c r="C4825" t="s">
        <v>92</v>
      </c>
      <c r="D4825" s="29">
        <v>45526</v>
      </c>
      <c r="E4825">
        <v>0</v>
      </c>
      <c r="F4825">
        <v>0</v>
      </c>
      <c r="G4825">
        <v>0</v>
      </c>
      <c r="H4825">
        <v>0</v>
      </c>
      <c r="L4825">
        <v>116.36412</v>
      </c>
      <c r="R4825">
        <v>134.64991000000001</v>
      </c>
      <c r="S4825" t="s">
        <v>204</v>
      </c>
      <c r="T4825" s="247">
        <v>45342.358969907407</v>
      </c>
    </row>
    <row r="4826" spans="1:20" x14ac:dyDescent="0.35">
      <c r="A4826" t="s">
        <v>112</v>
      </c>
      <c r="B4826" t="s">
        <v>113</v>
      </c>
      <c r="C4826" t="s">
        <v>92</v>
      </c>
      <c r="D4826" s="29">
        <v>45527</v>
      </c>
      <c r="E4826">
        <v>0</v>
      </c>
      <c r="F4826">
        <v>0</v>
      </c>
      <c r="G4826">
        <v>0</v>
      </c>
      <c r="H4826">
        <v>0</v>
      </c>
      <c r="L4826">
        <v>116.36412</v>
      </c>
      <c r="R4826">
        <v>134.64991000000001</v>
      </c>
      <c r="S4826" t="s">
        <v>204</v>
      </c>
      <c r="T4826" s="247">
        <v>45342.358969907407</v>
      </c>
    </row>
    <row r="4827" spans="1:20" x14ac:dyDescent="0.35">
      <c r="A4827" t="s">
        <v>112</v>
      </c>
      <c r="B4827" t="s">
        <v>113</v>
      </c>
      <c r="C4827" t="s">
        <v>92</v>
      </c>
      <c r="D4827" s="29">
        <v>45528</v>
      </c>
      <c r="E4827">
        <v>0</v>
      </c>
      <c r="F4827">
        <v>0</v>
      </c>
      <c r="G4827">
        <v>0</v>
      </c>
      <c r="H4827">
        <v>0</v>
      </c>
      <c r="L4827">
        <v>116.36412</v>
      </c>
      <c r="R4827">
        <v>134.64991000000001</v>
      </c>
      <c r="S4827" t="s">
        <v>204</v>
      </c>
      <c r="T4827" s="247">
        <v>45342.358969907407</v>
      </c>
    </row>
    <row r="4828" spans="1:20" x14ac:dyDescent="0.35">
      <c r="A4828" t="s">
        <v>112</v>
      </c>
      <c r="B4828" t="s">
        <v>113</v>
      </c>
      <c r="C4828" t="s">
        <v>92</v>
      </c>
      <c r="D4828" s="29">
        <v>45529</v>
      </c>
      <c r="E4828">
        <v>0</v>
      </c>
      <c r="F4828">
        <v>0</v>
      </c>
      <c r="G4828">
        <v>0</v>
      </c>
      <c r="H4828">
        <v>0</v>
      </c>
      <c r="L4828">
        <v>116.36412</v>
      </c>
      <c r="R4828">
        <v>134.64991000000001</v>
      </c>
      <c r="S4828" t="s">
        <v>204</v>
      </c>
      <c r="T4828" s="247">
        <v>45342.358969907407</v>
      </c>
    </row>
    <row r="4829" spans="1:20" x14ac:dyDescent="0.35">
      <c r="A4829" t="s">
        <v>112</v>
      </c>
      <c r="B4829" t="s">
        <v>113</v>
      </c>
      <c r="C4829" t="s">
        <v>92</v>
      </c>
      <c r="D4829" s="29">
        <v>45530</v>
      </c>
      <c r="E4829">
        <v>0</v>
      </c>
      <c r="F4829">
        <v>0</v>
      </c>
      <c r="G4829">
        <v>0</v>
      </c>
      <c r="H4829">
        <v>0</v>
      </c>
      <c r="L4829">
        <v>116.36412</v>
      </c>
      <c r="R4829">
        <v>134.64991000000001</v>
      </c>
      <c r="S4829" t="s">
        <v>204</v>
      </c>
      <c r="T4829" s="247">
        <v>45342.358969907407</v>
      </c>
    </row>
    <row r="4830" spans="1:20" x14ac:dyDescent="0.35">
      <c r="A4830" t="s">
        <v>112</v>
      </c>
      <c r="B4830" t="s">
        <v>113</v>
      </c>
      <c r="C4830" t="s">
        <v>92</v>
      </c>
      <c r="D4830" s="29">
        <v>45531</v>
      </c>
      <c r="E4830">
        <v>0</v>
      </c>
      <c r="F4830">
        <v>0</v>
      </c>
      <c r="G4830">
        <v>0</v>
      </c>
      <c r="H4830">
        <v>0</v>
      </c>
      <c r="L4830">
        <v>116.36412</v>
      </c>
      <c r="R4830">
        <v>134.64991000000001</v>
      </c>
      <c r="S4830" t="s">
        <v>204</v>
      </c>
      <c r="T4830" s="247">
        <v>45342.358969907407</v>
      </c>
    </row>
    <row r="4831" spans="1:20" x14ac:dyDescent="0.35">
      <c r="A4831" t="s">
        <v>112</v>
      </c>
      <c r="B4831" t="s">
        <v>113</v>
      </c>
      <c r="C4831" t="s">
        <v>92</v>
      </c>
      <c r="D4831" s="29">
        <v>45532</v>
      </c>
      <c r="E4831">
        <v>0</v>
      </c>
      <c r="F4831">
        <v>0</v>
      </c>
      <c r="G4831">
        <v>0</v>
      </c>
      <c r="H4831">
        <v>0</v>
      </c>
      <c r="L4831">
        <v>116.36412</v>
      </c>
      <c r="R4831">
        <v>134.64991000000001</v>
      </c>
      <c r="S4831" t="s">
        <v>204</v>
      </c>
      <c r="T4831" s="247">
        <v>45342.358969907407</v>
      </c>
    </row>
    <row r="4832" spans="1:20" x14ac:dyDescent="0.35">
      <c r="A4832" t="s">
        <v>112</v>
      </c>
      <c r="B4832" t="s">
        <v>113</v>
      </c>
      <c r="C4832" t="s">
        <v>92</v>
      </c>
      <c r="D4832" s="29">
        <v>45533</v>
      </c>
      <c r="E4832">
        <v>0</v>
      </c>
      <c r="F4832">
        <v>0</v>
      </c>
      <c r="G4832">
        <v>0</v>
      </c>
      <c r="H4832">
        <v>0</v>
      </c>
      <c r="L4832">
        <v>116.36412</v>
      </c>
      <c r="R4832">
        <v>134.64991000000001</v>
      </c>
      <c r="S4832" t="s">
        <v>204</v>
      </c>
      <c r="T4832" s="247">
        <v>45342.358969907407</v>
      </c>
    </row>
    <row r="4833" spans="1:20" x14ac:dyDescent="0.35">
      <c r="A4833" t="s">
        <v>112</v>
      </c>
      <c r="B4833" t="s">
        <v>113</v>
      </c>
      <c r="C4833" t="s">
        <v>92</v>
      </c>
      <c r="D4833" s="29">
        <v>45534</v>
      </c>
      <c r="E4833">
        <v>0</v>
      </c>
      <c r="F4833">
        <v>0</v>
      </c>
      <c r="G4833">
        <v>0</v>
      </c>
      <c r="H4833">
        <v>0</v>
      </c>
      <c r="L4833">
        <v>116.36412</v>
      </c>
      <c r="R4833">
        <v>134.64991000000001</v>
      </c>
      <c r="S4833" t="s">
        <v>204</v>
      </c>
      <c r="T4833" s="247">
        <v>45342.358969907407</v>
      </c>
    </row>
    <row r="4834" spans="1:20" x14ac:dyDescent="0.35">
      <c r="A4834" t="s">
        <v>112</v>
      </c>
      <c r="B4834" t="s">
        <v>113</v>
      </c>
      <c r="C4834" t="s">
        <v>92</v>
      </c>
      <c r="D4834" s="29">
        <v>45535</v>
      </c>
      <c r="E4834">
        <v>0</v>
      </c>
      <c r="F4834">
        <v>0</v>
      </c>
      <c r="G4834">
        <v>0</v>
      </c>
      <c r="H4834">
        <v>0</v>
      </c>
      <c r="L4834">
        <v>116.36412</v>
      </c>
      <c r="R4834">
        <v>134.64991000000001</v>
      </c>
      <c r="S4834" t="s">
        <v>204</v>
      </c>
      <c r="T4834" s="247">
        <v>45342.358969907407</v>
      </c>
    </row>
    <row r="4835" spans="1:20" x14ac:dyDescent="0.35">
      <c r="A4835" t="s">
        <v>112</v>
      </c>
      <c r="B4835" t="s">
        <v>113</v>
      </c>
      <c r="C4835" t="s">
        <v>92</v>
      </c>
      <c r="D4835" s="29">
        <v>45536</v>
      </c>
      <c r="E4835">
        <v>0</v>
      </c>
      <c r="F4835">
        <v>0</v>
      </c>
      <c r="G4835">
        <v>0</v>
      </c>
      <c r="H4835">
        <v>0</v>
      </c>
      <c r="L4835">
        <v>116.36412</v>
      </c>
      <c r="R4835">
        <v>134.64991000000001</v>
      </c>
      <c r="S4835" t="s">
        <v>204</v>
      </c>
      <c r="T4835" s="247">
        <v>45342.358969907407</v>
      </c>
    </row>
    <row r="4836" spans="1:20" x14ac:dyDescent="0.35">
      <c r="A4836" t="s">
        <v>112</v>
      </c>
      <c r="B4836" t="s">
        <v>113</v>
      </c>
      <c r="C4836" t="s">
        <v>92</v>
      </c>
      <c r="D4836" s="29">
        <v>45537</v>
      </c>
      <c r="E4836">
        <v>0</v>
      </c>
      <c r="F4836">
        <v>0</v>
      </c>
      <c r="G4836">
        <v>0</v>
      </c>
      <c r="H4836">
        <v>0</v>
      </c>
      <c r="L4836">
        <v>116.36412</v>
      </c>
      <c r="R4836">
        <v>134.64991000000001</v>
      </c>
      <c r="S4836" t="s">
        <v>204</v>
      </c>
      <c r="T4836" s="247">
        <v>45342.358969907407</v>
      </c>
    </row>
    <row r="4837" spans="1:20" x14ac:dyDescent="0.35">
      <c r="A4837" t="s">
        <v>112</v>
      </c>
      <c r="B4837" t="s">
        <v>113</v>
      </c>
      <c r="C4837" t="s">
        <v>92</v>
      </c>
      <c r="D4837" s="29">
        <v>45538</v>
      </c>
      <c r="E4837">
        <v>0</v>
      </c>
      <c r="F4837">
        <v>0</v>
      </c>
      <c r="G4837">
        <v>0</v>
      </c>
      <c r="H4837">
        <v>0</v>
      </c>
      <c r="L4837">
        <v>116.36412</v>
      </c>
      <c r="R4837">
        <v>134.64991000000001</v>
      </c>
      <c r="S4837" t="s">
        <v>204</v>
      </c>
      <c r="T4837" s="247">
        <v>45342.358969907407</v>
      </c>
    </row>
    <row r="4838" spans="1:20" x14ac:dyDescent="0.35">
      <c r="A4838" t="s">
        <v>112</v>
      </c>
      <c r="B4838" t="s">
        <v>113</v>
      </c>
      <c r="C4838" t="s">
        <v>92</v>
      </c>
      <c r="D4838" s="29">
        <v>45539</v>
      </c>
      <c r="E4838">
        <v>0</v>
      </c>
      <c r="F4838">
        <v>0</v>
      </c>
      <c r="G4838">
        <v>0</v>
      </c>
      <c r="H4838">
        <v>0</v>
      </c>
      <c r="L4838">
        <v>116.36412</v>
      </c>
      <c r="R4838">
        <v>134.64991000000001</v>
      </c>
      <c r="S4838" t="s">
        <v>204</v>
      </c>
      <c r="T4838" s="247">
        <v>45342.358969907407</v>
      </c>
    </row>
    <row r="4839" spans="1:20" x14ac:dyDescent="0.35">
      <c r="A4839" t="s">
        <v>112</v>
      </c>
      <c r="B4839" t="s">
        <v>113</v>
      </c>
      <c r="C4839" t="s">
        <v>92</v>
      </c>
      <c r="D4839" s="29">
        <v>45540</v>
      </c>
      <c r="E4839">
        <v>0</v>
      </c>
      <c r="F4839">
        <v>0</v>
      </c>
      <c r="G4839">
        <v>0</v>
      </c>
      <c r="H4839">
        <v>0</v>
      </c>
      <c r="L4839">
        <v>116.36412</v>
      </c>
      <c r="R4839">
        <v>134.64991000000001</v>
      </c>
      <c r="S4839" t="s">
        <v>204</v>
      </c>
      <c r="T4839" s="247">
        <v>45342.358969907407</v>
      </c>
    </row>
    <row r="4840" spans="1:20" x14ac:dyDescent="0.35">
      <c r="A4840" t="s">
        <v>112</v>
      </c>
      <c r="B4840" t="s">
        <v>113</v>
      </c>
      <c r="C4840" t="s">
        <v>92</v>
      </c>
      <c r="D4840" s="29">
        <v>45541</v>
      </c>
      <c r="E4840">
        <v>0</v>
      </c>
      <c r="F4840">
        <v>0</v>
      </c>
      <c r="G4840">
        <v>0</v>
      </c>
      <c r="H4840">
        <v>0</v>
      </c>
      <c r="L4840">
        <v>116.36412</v>
      </c>
      <c r="R4840">
        <v>134.64991000000001</v>
      </c>
      <c r="S4840" t="s">
        <v>204</v>
      </c>
      <c r="T4840" s="247">
        <v>45342.358969907407</v>
      </c>
    </row>
    <row r="4841" spans="1:20" x14ac:dyDescent="0.35">
      <c r="A4841" t="s">
        <v>112</v>
      </c>
      <c r="B4841" t="s">
        <v>113</v>
      </c>
      <c r="C4841" t="s">
        <v>92</v>
      </c>
      <c r="D4841" s="29">
        <v>45542</v>
      </c>
      <c r="E4841">
        <v>0</v>
      </c>
      <c r="F4841">
        <v>0</v>
      </c>
      <c r="G4841">
        <v>0</v>
      </c>
      <c r="H4841">
        <v>0</v>
      </c>
      <c r="L4841">
        <v>116.36412</v>
      </c>
      <c r="R4841">
        <v>134.64991000000001</v>
      </c>
      <c r="S4841" t="s">
        <v>204</v>
      </c>
      <c r="T4841" s="247">
        <v>45342.358969907407</v>
      </c>
    </row>
    <row r="4842" spans="1:20" x14ac:dyDescent="0.35">
      <c r="A4842" t="s">
        <v>112</v>
      </c>
      <c r="B4842" t="s">
        <v>113</v>
      </c>
      <c r="C4842" t="s">
        <v>92</v>
      </c>
      <c r="D4842" s="29">
        <v>45543</v>
      </c>
      <c r="E4842">
        <v>0</v>
      </c>
      <c r="F4842">
        <v>0</v>
      </c>
      <c r="G4842">
        <v>0</v>
      </c>
      <c r="H4842">
        <v>0</v>
      </c>
      <c r="L4842">
        <v>116.36412</v>
      </c>
      <c r="R4842">
        <v>134.64991000000001</v>
      </c>
      <c r="S4842" t="s">
        <v>204</v>
      </c>
      <c r="T4842" s="247">
        <v>45342.358969907407</v>
      </c>
    </row>
    <row r="4843" spans="1:20" x14ac:dyDescent="0.35">
      <c r="A4843" t="s">
        <v>112</v>
      </c>
      <c r="B4843" t="s">
        <v>113</v>
      </c>
      <c r="C4843" t="s">
        <v>92</v>
      </c>
      <c r="D4843" s="29">
        <v>45544</v>
      </c>
      <c r="E4843">
        <v>0</v>
      </c>
      <c r="F4843">
        <v>0</v>
      </c>
      <c r="G4843">
        <v>0</v>
      </c>
      <c r="H4843">
        <v>0</v>
      </c>
      <c r="L4843">
        <v>116.36412</v>
      </c>
      <c r="R4843">
        <v>134.64991000000001</v>
      </c>
      <c r="S4843" t="s">
        <v>204</v>
      </c>
      <c r="T4843" s="247">
        <v>45342.358969907407</v>
      </c>
    </row>
    <row r="4844" spans="1:20" x14ac:dyDescent="0.35">
      <c r="A4844" t="s">
        <v>112</v>
      </c>
      <c r="B4844" t="s">
        <v>113</v>
      </c>
      <c r="C4844" t="s">
        <v>92</v>
      </c>
      <c r="D4844" s="29">
        <v>45545</v>
      </c>
      <c r="E4844">
        <v>0</v>
      </c>
      <c r="F4844">
        <v>0</v>
      </c>
      <c r="G4844">
        <v>0</v>
      </c>
      <c r="H4844">
        <v>0</v>
      </c>
      <c r="L4844">
        <v>116.36412</v>
      </c>
      <c r="R4844">
        <v>134.64991000000001</v>
      </c>
      <c r="S4844" t="s">
        <v>204</v>
      </c>
      <c r="T4844" s="247">
        <v>45342.358969907407</v>
      </c>
    </row>
    <row r="4845" spans="1:20" x14ac:dyDescent="0.35">
      <c r="A4845" t="s">
        <v>112</v>
      </c>
      <c r="B4845" t="s">
        <v>113</v>
      </c>
      <c r="C4845" t="s">
        <v>92</v>
      </c>
      <c r="D4845" s="29">
        <v>45546</v>
      </c>
      <c r="E4845">
        <v>0</v>
      </c>
      <c r="F4845">
        <v>0</v>
      </c>
      <c r="G4845">
        <v>0</v>
      </c>
      <c r="H4845">
        <v>0</v>
      </c>
      <c r="L4845">
        <v>116.36412</v>
      </c>
      <c r="R4845">
        <v>134.64991000000001</v>
      </c>
      <c r="S4845" t="s">
        <v>204</v>
      </c>
      <c r="T4845" s="247">
        <v>45342.358969907407</v>
      </c>
    </row>
    <row r="4846" spans="1:20" x14ac:dyDescent="0.35">
      <c r="A4846" t="s">
        <v>112</v>
      </c>
      <c r="B4846" t="s">
        <v>113</v>
      </c>
      <c r="C4846" t="s">
        <v>92</v>
      </c>
      <c r="D4846" s="29">
        <v>45547</v>
      </c>
      <c r="E4846">
        <v>0</v>
      </c>
      <c r="F4846">
        <v>0</v>
      </c>
      <c r="G4846">
        <v>0</v>
      </c>
      <c r="H4846">
        <v>0</v>
      </c>
      <c r="L4846">
        <v>116.36412</v>
      </c>
      <c r="R4846">
        <v>134.64991000000001</v>
      </c>
      <c r="S4846" t="s">
        <v>204</v>
      </c>
      <c r="T4846" s="247">
        <v>45342.358993055554</v>
      </c>
    </row>
    <row r="4847" spans="1:20" x14ac:dyDescent="0.35">
      <c r="A4847" t="s">
        <v>112</v>
      </c>
      <c r="B4847" t="s">
        <v>113</v>
      </c>
      <c r="C4847" t="s">
        <v>92</v>
      </c>
      <c r="D4847" s="29">
        <v>45548</v>
      </c>
      <c r="E4847">
        <v>0</v>
      </c>
      <c r="F4847">
        <v>0</v>
      </c>
      <c r="G4847">
        <v>0</v>
      </c>
      <c r="H4847">
        <v>0</v>
      </c>
      <c r="L4847">
        <v>116.36412</v>
      </c>
      <c r="R4847">
        <v>134.64991000000001</v>
      </c>
      <c r="S4847" t="s">
        <v>204</v>
      </c>
      <c r="T4847" s="247">
        <v>45342.358993055554</v>
      </c>
    </row>
    <row r="4848" spans="1:20" x14ac:dyDescent="0.35">
      <c r="A4848" t="s">
        <v>112</v>
      </c>
      <c r="B4848" t="s">
        <v>113</v>
      </c>
      <c r="C4848" t="s">
        <v>92</v>
      </c>
      <c r="D4848" s="29">
        <v>45549</v>
      </c>
      <c r="E4848">
        <v>0</v>
      </c>
      <c r="F4848">
        <v>0</v>
      </c>
      <c r="G4848">
        <v>0</v>
      </c>
      <c r="H4848">
        <v>0</v>
      </c>
      <c r="L4848">
        <v>116.36412</v>
      </c>
      <c r="R4848">
        <v>134.64991000000001</v>
      </c>
      <c r="S4848" t="s">
        <v>204</v>
      </c>
      <c r="T4848" s="247">
        <v>45342.35900462963</v>
      </c>
    </row>
    <row r="4849" spans="1:20" x14ac:dyDescent="0.35">
      <c r="A4849" t="s">
        <v>112</v>
      </c>
      <c r="B4849" t="s">
        <v>113</v>
      </c>
      <c r="C4849" t="s">
        <v>92</v>
      </c>
      <c r="D4849" s="29">
        <v>45550</v>
      </c>
      <c r="E4849">
        <v>0</v>
      </c>
      <c r="F4849">
        <v>0</v>
      </c>
      <c r="G4849">
        <v>0</v>
      </c>
      <c r="H4849">
        <v>0</v>
      </c>
      <c r="L4849">
        <v>116.36412</v>
      </c>
      <c r="R4849">
        <v>134.64991000000001</v>
      </c>
      <c r="S4849" t="s">
        <v>204</v>
      </c>
      <c r="T4849" s="247">
        <v>45342.35900462963</v>
      </c>
    </row>
    <row r="4850" spans="1:20" x14ac:dyDescent="0.35">
      <c r="A4850" t="s">
        <v>112</v>
      </c>
      <c r="B4850" t="s">
        <v>113</v>
      </c>
      <c r="C4850" t="s">
        <v>92</v>
      </c>
      <c r="D4850" s="29">
        <v>45551</v>
      </c>
      <c r="E4850">
        <v>0</v>
      </c>
      <c r="F4850">
        <v>0</v>
      </c>
      <c r="G4850">
        <v>0</v>
      </c>
      <c r="H4850">
        <v>0</v>
      </c>
      <c r="L4850">
        <v>116.36412</v>
      </c>
      <c r="R4850">
        <v>134.64991000000001</v>
      </c>
      <c r="S4850" t="s">
        <v>204</v>
      </c>
      <c r="T4850" s="247">
        <v>45342.35900462963</v>
      </c>
    </row>
    <row r="4851" spans="1:20" x14ac:dyDescent="0.35">
      <c r="A4851" t="s">
        <v>112</v>
      </c>
      <c r="B4851" t="s">
        <v>113</v>
      </c>
      <c r="C4851" t="s">
        <v>92</v>
      </c>
      <c r="D4851" s="29">
        <v>45552</v>
      </c>
      <c r="E4851">
        <v>0</v>
      </c>
      <c r="F4851">
        <v>0</v>
      </c>
      <c r="G4851">
        <v>0</v>
      </c>
      <c r="H4851">
        <v>0</v>
      </c>
      <c r="L4851">
        <v>116.36412</v>
      </c>
      <c r="R4851">
        <v>134.64991000000001</v>
      </c>
      <c r="S4851" t="s">
        <v>204</v>
      </c>
      <c r="T4851" s="247">
        <v>45342.35900462963</v>
      </c>
    </row>
    <row r="4852" spans="1:20" x14ac:dyDescent="0.35">
      <c r="A4852" t="s">
        <v>112</v>
      </c>
      <c r="B4852" t="s">
        <v>113</v>
      </c>
      <c r="C4852" t="s">
        <v>92</v>
      </c>
      <c r="D4852" s="29">
        <v>45553</v>
      </c>
      <c r="E4852">
        <v>0</v>
      </c>
      <c r="F4852">
        <v>0</v>
      </c>
      <c r="G4852">
        <v>0</v>
      </c>
      <c r="H4852">
        <v>0</v>
      </c>
      <c r="L4852">
        <v>116.36412</v>
      </c>
      <c r="R4852">
        <v>134.64991000000001</v>
      </c>
      <c r="S4852" t="s">
        <v>204</v>
      </c>
      <c r="T4852" s="247">
        <v>45342.35900462963</v>
      </c>
    </row>
    <row r="4853" spans="1:20" x14ac:dyDescent="0.35">
      <c r="A4853" t="s">
        <v>112</v>
      </c>
      <c r="B4853" t="s">
        <v>113</v>
      </c>
      <c r="C4853" t="s">
        <v>92</v>
      </c>
      <c r="D4853" s="29">
        <v>45554</v>
      </c>
      <c r="E4853">
        <v>0</v>
      </c>
      <c r="F4853">
        <v>0</v>
      </c>
      <c r="G4853">
        <v>0</v>
      </c>
      <c r="H4853">
        <v>0</v>
      </c>
      <c r="L4853">
        <v>116.36412</v>
      </c>
      <c r="R4853">
        <v>134.64991000000001</v>
      </c>
      <c r="S4853" t="s">
        <v>204</v>
      </c>
      <c r="T4853" s="247">
        <v>45342.35900462963</v>
      </c>
    </row>
    <row r="4854" spans="1:20" x14ac:dyDescent="0.35">
      <c r="A4854" t="s">
        <v>112</v>
      </c>
      <c r="B4854" t="s">
        <v>113</v>
      </c>
      <c r="C4854" t="s">
        <v>92</v>
      </c>
      <c r="D4854" s="29">
        <v>45555</v>
      </c>
      <c r="E4854">
        <v>0</v>
      </c>
      <c r="F4854">
        <v>0</v>
      </c>
      <c r="G4854">
        <v>0</v>
      </c>
      <c r="H4854">
        <v>0</v>
      </c>
      <c r="L4854">
        <v>116.36412</v>
      </c>
      <c r="R4854">
        <v>134.64991000000001</v>
      </c>
      <c r="S4854" t="s">
        <v>204</v>
      </c>
      <c r="T4854" s="247">
        <v>45342.35900462963</v>
      </c>
    </row>
    <row r="4855" spans="1:20" x14ac:dyDescent="0.35">
      <c r="A4855" t="s">
        <v>112</v>
      </c>
      <c r="B4855" t="s">
        <v>113</v>
      </c>
      <c r="C4855" t="s">
        <v>92</v>
      </c>
      <c r="D4855" s="29">
        <v>45556</v>
      </c>
      <c r="E4855">
        <v>0</v>
      </c>
      <c r="F4855">
        <v>0</v>
      </c>
      <c r="G4855">
        <v>0</v>
      </c>
      <c r="H4855">
        <v>0</v>
      </c>
      <c r="L4855">
        <v>116.36412</v>
      </c>
      <c r="R4855">
        <v>134.64991000000001</v>
      </c>
      <c r="S4855" t="s">
        <v>204</v>
      </c>
      <c r="T4855" s="247">
        <v>45342.35900462963</v>
      </c>
    </row>
    <row r="4856" spans="1:20" x14ac:dyDescent="0.35">
      <c r="A4856" t="s">
        <v>112</v>
      </c>
      <c r="B4856" t="s">
        <v>113</v>
      </c>
      <c r="C4856" t="s">
        <v>92</v>
      </c>
      <c r="D4856" s="29">
        <v>45557</v>
      </c>
      <c r="E4856">
        <v>0</v>
      </c>
      <c r="F4856">
        <v>0</v>
      </c>
      <c r="G4856">
        <v>0</v>
      </c>
      <c r="H4856">
        <v>0</v>
      </c>
      <c r="L4856">
        <v>116.36412</v>
      </c>
      <c r="R4856">
        <v>134.64991000000001</v>
      </c>
      <c r="S4856" t="s">
        <v>204</v>
      </c>
      <c r="T4856" s="247">
        <v>45342.35900462963</v>
      </c>
    </row>
    <row r="4857" spans="1:20" x14ac:dyDescent="0.35">
      <c r="A4857" t="s">
        <v>112</v>
      </c>
      <c r="B4857" t="s">
        <v>113</v>
      </c>
      <c r="C4857" t="s">
        <v>92</v>
      </c>
      <c r="D4857" s="29">
        <v>45558</v>
      </c>
      <c r="E4857">
        <v>0</v>
      </c>
      <c r="F4857">
        <v>0</v>
      </c>
      <c r="G4857">
        <v>0</v>
      </c>
      <c r="H4857">
        <v>0</v>
      </c>
      <c r="L4857">
        <v>116.36412</v>
      </c>
      <c r="R4857">
        <v>134.64991000000001</v>
      </c>
      <c r="S4857" t="s">
        <v>204</v>
      </c>
      <c r="T4857" s="247">
        <v>45342.35900462963</v>
      </c>
    </row>
    <row r="4858" spans="1:20" x14ac:dyDescent="0.35">
      <c r="A4858" t="s">
        <v>112</v>
      </c>
      <c r="B4858" t="s">
        <v>113</v>
      </c>
      <c r="C4858" t="s">
        <v>92</v>
      </c>
      <c r="D4858" s="29">
        <v>45559</v>
      </c>
      <c r="E4858">
        <v>0</v>
      </c>
      <c r="F4858">
        <v>0</v>
      </c>
      <c r="G4858">
        <v>0</v>
      </c>
      <c r="H4858">
        <v>0</v>
      </c>
      <c r="L4858">
        <v>116.36412</v>
      </c>
      <c r="R4858">
        <v>134.64991000000001</v>
      </c>
      <c r="S4858" t="s">
        <v>204</v>
      </c>
      <c r="T4858" s="247">
        <v>45342.35900462963</v>
      </c>
    </row>
    <row r="4859" spans="1:20" x14ac:dyDescent="0.35">
      <c r="A4859" t="s">
        <v>112</v>
      </c>
      <c r="B4859" t="s">
        <v>113</v>
      </c>
      <c r="C4859" t="s">
        <v>92</v>
      </c>
      <c r="D4859" s="29">
        <v>45560</v>
      </c>
      <c r="E4859">
        <v>0</v>
      </c>
      <c r="F4859">
        <v>0</v>
      </c>
      <c r="G4859">
        <v>0</v>
      </c>
      <c r="H4859">
        <v>0</v>
      </c>
      <c r="L4859">
        <v>116.36412</v>
      </c>
      <c r="R4859">
        <v>134.64991000000001</v>
      </c>
      <c r="S4859" t="s">
        <v>204</v>
      </c>
      <c r="T4859" s="247">
        <v>45342.35900462963</v>
      </c>
    </row>
    <row r="4860" spans="1:20" x14ac:dyDescent="0.35">
      <c r="A4860" t="s">
        <v>112</v>
      </c>
      <c r="B4860" t="s">
        <v>113</v>
      </c>
      <c r="C4860" t="s">
        <v>92</v>
      </c>
      <c r="D4860" s="29">
        <v>45561</v>
      </c>
      <c r="E4860">
        <v>0</v>
      </c>
      <c r="F4860">
        <v>0</v>
      </c>
      <c r="G4860">
        <v>0</v>
      </c>
      <c r="H4860">
        <v>0</v>
      </c>
      <c r="L4860">
        <v>116.36412</v>
      </c>
      <c r="R4860">
        <v>134.64991000000001</v>
      </c>
      <c r="S4860" t="s">
        <v>204</v>
      </c>
      <c r="T4860" s="247">
        <v>45342.35900462963</v>
      </c>
    </row>
    <row r="4861" spans="1:20" x14ac:dyDescent="0.35">
      <c r="A4861" t="s">
        <v>112</v>
      </c>
      <c r="B4861" t="s">
        <v>113</v>
      </c>
      <c r="C4861" t="s">
        <v>92</v>
      </c>
      <c r="D4861" s="29">
        <v>45562</v>
      </c>
      <c r="E4861">
        <v>0</v>
      </c>
      <c r="F4861">
        <v>0</v>
      </c>
      <c r="G4861">
        <v>0</v>
      </c>
      <c r="H4861">
        <v>0</v>
      </c>
      <c r="L4861">
        <v>116.36412</v>
      </c>
      <c r="R4861">
        <v>134.64991000000001</v>
      </c>
      <c r="S4861" t="s">
        <v>204</v>
      </c>
      <c r="T4861" s="247">
        <v>45342.35900462963</v>
      </c>
    </row>
    <row r="4862" spans="1:20" x14ac:dyDescent="0.35">
      <c r="A4862" t="s">
        <v>112</v>
      </c>
      <c r="B4862" t="s">
        <v>113</v>
      </c>
      <c r="C4862" t="s">
        <v>92</v>
      </c>
      <c r="D4862" s="29">
        <v>45563</v>
      </c>
      <c r="E4862">
        <v>0</v>
      </c>
      <c r="F4862">
        <v>0</v>
      </c>
      <c r="G4862">
        <v>0</v>
      </c>
      <c r="H4862">
        <v>0</v>
      </c>
      <c r="L4862">
        <v>116.36412</v>
      </c>
      <c r="R4862">
        <v>134.64991000000001</v>
      </c>
      <c r="S4862" t="s">
        <v>204</v>
      </c>
      <c r="T4862" s="247">
        <v>45342.35900462963</v>
      </c>
    </row>
    <row r="4863" spans="1:20" x14ac:dyDescent="0.35">
      <c r="A4863" t="s">
        <v>112</v>
      </c>
      <c r="B4863" t="s">
        <v>113</v>
      </c>
      <c r="C4863" t="s">
        <v>92</v>
      </c>
      <c r="D4863" s="29">
        <v>45564</v>
      </c>
      <c r="E4863">
        <v>0</v>
      </c>
      <c r="F4863">
        <v>0</v>
      </c>
      <c r="G4863">
        <v>0</v>
      </c>
      <c r="H4863">
        <v>0</v>
      </c>
      <c r="L4863">
        <v>116.36412</v>
      </c>
      <c r="R4863">
        <v>134.64991000000001</v>
      </c>
      <c r="S4863" t="s">
        <v>204</v>
      </c>
      <c r="T4863" s="247">
        <v>45342.35900462963</v>
      </c>
    </row>
    <row r="4864" spans="1:20" x14ac:dyDescent="0.35">
      <c r="A4864" t="s">
        <v>112</v>
      </c>
      <c r="B4864" t="s">
        <v>113</v>
      </c>
      <c r="C4864" t="s">
        <v>92</v>
      </c>
      <c r="D4864" s="29">
        <v>45565</v>
      </c>
      <c r="E4864">
        <v>0</v>
      </c>
      <c r="F4864">
        <v>0</v>
      </c>
      <c r="G4864">
        <v>0</v>
      </c>
      <c r="H4864">
        <v>0</v>
      </c>
      <c r="L4864">
        <v>116.36412</v>
      </c>
      <c r="R4864">
        <v>134.64991000000001</v>
      </c>
      <c r="S4864" t="s">
        <v>204</v>
      </c>
      <c r="T4864" s="247">
        <v>45342.35900462963</v>
      </c>
    </row>
    <row r="4865" spans="1:20" x14ac:dyDescent="0.35">
      <c r="A4865" t="s">
        <v>112</v>
      </c>
      <c r="B4865" t="s">
        <v>113</v>
      </c>
      <c r="C4865" t="s">
        <v>92</v>
      </c>
      <c r="D4865" s="29">
        <v>45566</v>
      </c>
      <c r="E4865">
        <v>0</v>
      </c>
      <c r="F4865">
        <v>0</v>
      </c>
      <c r="G4865">
        <v>0</v>
      </c>
      <c r="H4865">
        <v>0</v>
      </c>
      <c r="L4865">
        <v>116.36412</v>
      </c>
      <c r="R4865">
        <v>119.68880900000001</v>
      </c>
      <c r="S4865" t="s">
        <v>204</v>
      </c>
      <c r="T4865" s="247">
        <v>45342.35900462963</v>
      </c>
    </row>
    <row r="4866" spans="1:20" x14ac:dyDescent="0.35">
      <c r="A4866" t="s">
        <v>112</v>
      </c>
      <c r="B4866" t="s">
        <v>113</v>
      </c>
      <c r="C4866" t="s">
        <v>92</v>
      </c>
      <c r="D4866" s="29">
        <v>45567</v>
      </c>
      <c r="E4866">
        <v>0</v>
      </c>
      <c r="F4866">
        <v>0</v>
      </c>
      <c r="G4866">
        <v>0</v>
      </c>
      <c r="H4866">
        <v>0</v>
      </c>
      <c r="L4866">
        <v>116.36412</v>
      </c>
      <c r="R4866">
        <v>119.68880900000001</v>
      </c>
      <c r="S4866" t="s">
        <v>204</v>
      </c>
      <c r="T4866" s="247">
        <v>45342.35900462963</v>
      </c>
    </row>
    <row r="4867" spans="1:20" x14ac:dyDescent="0.35">
      <c r="A4867" t="s">
        <v>112</v>
      </c>
      <c r="B4867" t="s">
        <v>113</v>
      </c>
      <c r="C4867" t="s">
        <v>92</v>
      </c>
      <c r="D4867" s="29">
        <v>45568</v>
      </c>
      <c r="E4867">
        <v>0</v>
      </c>
      <c r="F4867">
        <v>0</v>
      </c>
      <c r="G4867">
        <v>0</v>
      </c>
      <c r="H4867">
        <v>0</v>
      </c>
      <c r="L4867">
        <v>116.36412</v>
      </c>
      <c r="R4867">
        <v>119.68880900000001</v>
      </c>
      <c r="S4867" t="s">
        <v>204</v>
      </c>
      <c r="T4867" s="247">
        <v>45342.35900462963</v>
      </c>
    </row>
    <row r="4868" spans="1:20" x14ac:dyDescent="0.35">
      <c r="A4868" t="s">
        <v>112</v>
      </c>
      <c r="B4868" t="s">
        <v>113</v>
      </c>
      <c r="C4868" t="s">
        <v>92</v>
      </c>
      <c r="D4868" s="29">
        <v>45569</v>
      </c>
      <c r="E4868">
        <v>0</v>
      </c>
      <c r="F4868">
        <v>0</v>
      </c>
      <c r="G4868">
        <v>0</v>
      </c>
      <c r="H4868">
        <v>0</v>
      </c>
      <c r="L4868">
        <v>116.36412</v>
      </c>
      <c r="R4868">
        <v>119.68880900000001</v>
      </c>
      <c r="S4868" t="s">
        <v>204</v>
      </c>
      <c r="T4868" s="247">
        <v>45342.35900462963</v>
      </c>
    </row>
    <row r="4869" spans="1:20" x14ac:dyDescent="0.35">
      <c r="A4869" t="s">
        <v>112</v>
      </c>
      <c r="B4869" t="s">
        <v>113</v>
      </c>
      <c r="C4869" t="s">
        <v>92</v>
      </c>
      <c r="D4869" s="29">
        <v>45570</v>
      </c>
      <c r="E4869">
        <v>0</v>
      </c>
      <c r="F4869">
        <v>0</v>
      </c>
      <c r="G4869">
        <v>0</v>
      </c>
      <c r="H4869">
        <v>0</v>
      </c>
      <c r="L4869">
        <v>116.36412</v>
      </c>
      <c r="R4869">
        <v>119.68880900000001</v>
      </c>
      <c r="S4869" t="s">
        <v>204</v>
      </c>
      <c r="T4869" s="247">
        <v>45342.359016203707</v>
      </c>
    </row>
    <row r="4870" spans="1:20" x14ac:dyDescent="0.35">
      <c r="A4870" t="s">
        <v>112</v>
      </c>
      <c r="B4870" t="s">
        <v>113</v>
      </c>
      <c r="C4870" t="s">
        <v>92</v>
      </c>
      <c r="D4870" s="29">
        <v>45571</v>
      </c>
      <c r="E4870">
        <v>0</v>
      </c>
      <c r="F4870">
        <v>0</v>
      </c>
      <c r="G4870">
        <v>0</v>
      </c>
      <c r="H4870">
        <v>0</v>
      </c>
      <c r="L4870">
        <v>116.36412</v>
      </c>
      <c r="R4870">
        <v>119.68880900000001</v>
      </c>
      <c r="S4870" t="s">
        <v>204</v>
      </c>
      <c r="T4870" s="247">
        <v>45342.35900462963</v>
      </c>
    </row>
    <row r="4871" spans="1:20" x14ac:dyDescent="0.35">
      <c r="A4871" t="s">
        <v>112</v>
      </c>
      <c r="B4871" t="s">
        <v>113</v>
      </c>
      <c r="C4871" t="s">
        <v>92</v>
      </c>
      <c r="D4871" s="29">
        <v>45572</v>
      </c>
      <c r="E4871">
        <v>0</v>
      </c>
      <c r="F4871">
        <v>0</v>
      </c>
      <c r="G4871">
        <v>0</v>
      </c>
      <c r="H4871">
        <v>0</v>
      </c>
      <c r="L4871">
        <v>116.36412</v>
      </c>
      <c r="R4871">
        <v>119.68880900000001</v>
      </c>
      <c r="S4871" t="s">
        <v>204</v>
      </c>
      <c r="T4871" s="247">
        <v>45342.35900462963</v>
      </c>
    </row>
    <row r="4872" spans="1:20" x14ac:dyDescent="0.35">
      <c r="A4872" t="s">
        <v>112</v>
      </c>
      <c r="B4872" t="s">
        <v>113</v>
      </c>
      <c r="C4872" t="s">
        <v>92</v>
      </c>
      <c r="D4872" s="29">
        <v>45573</v>
      </c>
      <c r="E4872">
        <v>0</v>
      </c>
      <c r="F4872">
        <v>0</v>
      </c>
      <c r="G4872">
        <v>0</v>
      </c>
      <c r="H4872">
        <v>0</v>
      </c>
      <c r="L4872">
        <v>116.36412</v>
      </c>
      <c r="R4872">
        <v>119.68880900000001</v>
      </c>
      <c r="S4872" t="s">
        <v>204</v>
      </c>
      <c r="T4872" s="247">
        <v>45342.35900462963</v>
      </c>
    </row>
    <row r="4873" spans="1:20" x14ac:dyDescent="0.35">
      <c r="A4873" t="s">
        <v>112</v>
      </c>
      <c r="B4873" t="s">
        <v>113</v>
      </c>
      <c r="C4873" t="s">
        <v>92</v>
      </c>
      <c r="D4873" s="29">
        <v>45574</v>
      </c>
      <c r="E4873">
        <v>0</v>
      </c>
      <c r="F4873">
        <v>0</v>
      </c>
      <c r="G4873">
        <v>0</v>
      </c>
      <c r="H4873">
        <v>0</v>
      </c>
      <c r="L4873">
        <v>116.36412</v>
      </c>
      <c r="R4873">
        <v>119.68880900000001</v>
      </c>
      <c r="S4873" t="s">
        <v>204</v>
      </c>
      <c r="T4873" s="247">
        <v>45342.35900462963</v>
      </c>
    </row>
    <row r="4874" spans="1:20" x14ac:dyDescent="0.35">
      <c r="A4874" t="s">
        <v>112</v>
      </c>
      <c r="B4874" t="s">
        <v>113</v>
      </c>
      <c r="C4874" t="s">
        <v>92</v>
      </c>
      <c r="D4874" s="29">
        <v>45575</v>
      </c>
      <c r="E4874">
        <v>0</v>
      </c>
      <c r="F4874">
        <v>0</v>
      </c>
      <c r="G4874">
        <v>0</v>
      </c>
      <c r="H4874">
        <v>0</v>
      </c>
      <c r="L4874">
        <v>116.36412</v>
      </c>
      <c r="R4874">
        <v>119.68880900000001</v>
      </c>
      <c r="S4874" t="s">
        <v>204</v>
      </c>
      <c r="T4874" s="247">
        <v>45342.359016203707</v>
      </c>
    </row>
    <row r="4875" spans="1:20" x14ac:dyDescent="0.35">
      <c r="A4875" t="s">
        <v>112</v>
      </c>
      <c r="B4875" t="s">
        <v>113</v>
      </c>
      <c r="C4875" t="s">
        <v>92</v>
      </c>
      <c r="D4875" s="29">
        <v>45576</v>
      </c>
      <c r="E4875">
        <v>0</v>
      </c>
      <c r="F4875">
        <v>0</v>
      </c>
      <c r="G4875">
        <v>0</v>
      </c>
      <c r="H4875">
        <v>0</v>
      </c>
      <c r="L4875">
        <v>116.36412</v>
      </c>
      <c r="R4875">
        <v>119.68880900000001</v>
      </c>
      <c r="S4875" t="s">
        <v>204</v>
      </c>
      <c r="T4875" s="247">
        <v>45342.35900462963</v>
      </c>
    </row>
    <row r="4876" spans="1:20" x14ac:dyDescent="0.35">
      <c r="A4876" t="s">
        <v>112</v>
      </c>
      <c r="B4876" t="s">
        <v>113</v>
      </c>
      <c r="C4876" t="s">
        <v>92</v>
      </c>
      <c r="D4876" s="29">
        <v>45577</v>
      </c>
      <c r="E4876">
        <v>0</v>
      </c>
      <c r="F4876">
        <v>0</v>
      </c>
      <c r="G4876">
        <v>0</v>
      </c>
      <c r="H4876">
        <v>0</v>
      </c>
      <c r="L4876">
        <v>116.36412</v>
      </c>
      <c r="R4876">
        <v>119.68880900000001</v>
      </c>
      <c r="S4876" t="s">
        <v>204</v>
      </c>
      <c r="T4876" s="247">
        <v>45342.359016203707</v>
      </c>
    </row>
    <row r="4877" spans="1:20" x14ac:dyDescent="0.35">
      <c r="A4877" t="s">
        <v>112</v>
      </c>
      <c r="B4877" t="s">
        <v>113</v>
      </c>
      <c r="C4877" t="s">
        <v>92</v>
      </c>
      <c r="D4877" s="29">
        <v>45578</v>
      </c>
      <c r="E4877">
        <v>0</v>
      </c>
      <c r="F4877">
        <v>0</v>
      </c>
      <c r="G4877">
        <v>0</v>
      </c>
      <c r="H4877">
        <v>0</v>
      </c>
      <c r="L4877">
        <v>116.36412</v>
      </c>
      <c r="R4877">
        <v>119.68880900000001</v>
      </c>
      <c r="S4877" t="s">
        <v>204</v>
      </c>
      <c r="T4877" s="247">
        <v>45342.359016203707</v>
      </c>
    </row>
    <row r="4878" spans="1:20" x14ac:dyDescent="0.35">
      <c r="A4878" t="s">
        <v>112</v>
      </c>
      <c r="B4878" t="s">
        <v>113</v>
      </c>
      <c r="C4878" t="s">
        <v>92</v>
      </c>
      <c r="D4878" s="29">
        <v>45579</v>
      </c>
      <c r="E4878">
        <v>0</v>
      </c>
      <c r="F4878">
        <v>0</v>
      </c>
      <c r="G4878">
        <v>0</v>
      </c>
      <c r="H4878">
        <v>0</v>
      </c>
      <c r="L4878">
        <v>116.36412</v>
      </c>
      <c r="R4878">
        <v>119.68880900000001</v>
      </c>
      <c r="S4878" t="s">
        <v>204</v>
      </c>
      <c r="T4878" s="247">
        <v>45342.359016203707</v>
      </c>
    </row>
    <row r="4879" spans="1:20" x14ac:dyDescent="0.35">
      <c r="A4879" t="s">
        <v>112</v>
      </c>
      <c r="B4879" t="s">
        <v>113</v>
      </c>
      <c r="C4879" t="s">
        <v>92</v>
      </c>
      <c r="D4879" s="29">
        <v>45580</v>
      </c>
      <c r="E4879">
        <v>0</v>
      </c>
      <c r="F4879">
        <v>0</v>
      </c>
      <c r="G4879">
        <v>0</v>
      </c>
      <c r="H4879">
        <v>0</v>
      </c>
      <c r="L4879">
        <v>116.36412</v>
      </c>
      <c r="R4879">
        <v>119.68880900000001</v>
      </c>
      <c r="S4879" t="s">
        <v>204</v>
      </c>
      <c r="T4879" s="247">
        <v>45342.359016203707</v>
      </c>
    </row>
    <row r="4880" spans="1:20" x14ac:dyDescent="0.35">
      <c r="A4880" t="s">
        <v>112</v>
      </c>
      <c r="B4880" t="s">
        <v>113</v>
      </c>
      <c r="C4880" t="s">
        <v>92</v>
      </c>
      <c r="D4880" s="29">
        <v>45581</v>
      </c>
      <c r="E4880">
        <v>0</v>
      </c>
      <c r="F4880">
        <v>0</v>
      </c>
      <c r="G4880">
        <v>0</v>
      </c>
      <c r="H4880">
        <v>0</v>
      </c>
      <c r="L4880">
        <v>116.36412</v>
      </c>
      <c r="R4880">
        <v>119.68880900000001</v>
      </c>
      <c r="S4880" t="s">
        <v>204</v>
      </c>
      <c r="T4880" s="247">
        <v>45342.359016203707</v>
      </c>
    </row>
    <row r="4881" spans="1:20" x14ac:dyDescent="0.35">
      <c r="A4881" t="s">
        <v>112</v>
      </c>
      <c r="B4881" t="s">
        <v>113</v>
      </c>
      <c r="C4881" t="s">
        <v>92</v>
      </c>
      <c r="D4881" s="29">
        <v>45582</v>
      </c>
      <c r="E4881">
        <v>0</v>
      </c>
      <c r="F4881">
        <v>0</v>
      </c>
      <c r="G4881">
        <v>0</v>
      </c>
      <c r="H4881">
        <v>0</v>
      </c>
      <c r="L4881">
        <v>116.36412</v>
      </c>
      <c r="R4881">
        <v>119.68880900000001</v>
      </c>
      <c r="S4881" t="s">
        <v>204</v>
      </c>
      <c r="T4881" s="247">
        <v>45342.359016203707</v>
      </c>
    </row>
    <row r="4882" spans="1:20" x14ac:dyDescent="0.35">
      <c r="A4882" t="s">
        <v>112</v>
      </c>
      <c r="B4882" t="s">
        <v>113</v>
      </c>
      <c r="C4882" t="s">
        <v>92</v>
      </c>
      <c r="D4882" s="29">
        <v>45583</v>
      </c>
      <c r="E4882">
        <v>0</v>
      </c>
      <c r="F4882">
        <v>0</v>
      </c>
      <c r="G4882">
        <v>0</v>
      </c>
      <c r="H4882">
        <v>0</v>
      </c>
      <c r="L4882">
        <v>116.36412</v>
      </c>
      <c r="R4882">
        <v>119.68880900000001</v>
      </c>
      <c r="S4882" t="s">
        <v>204</v>
      </c>
      <c r="T4882" s="247">
        <v>45342.359016203707</v>
      </c>
    </row>
    <row r="4883" spans="1:20" x14ac:dyDescent="0.35">
      <c r="A4883" t="s">
        <v>112</v>
      </c>
      <c r="B4883" t="s">
        <v>113</v>
      </c>
      <c r="C4883" t="s">
        <v>92</v>
      </c>
      <c r="D4883" s="29">
        <v>45584</v>
      </c>
      <c r="E4883">
        <v>0</v>
      </c>
      <c r="F4883">
        <v>0</v>
      </c>
      <c r="G4883">
        <v>0</v>
      </c>
      <c r="H4883">
        <v>0</v>
      </c>
      <c r="L4883">
        <v>116.36412</v>
      </c>
      <c r="R4883">
        <v>119.68880900000001</v>
      </c>
      <c r="S4883" t="s">
        <v>204</v>
      </c>
      <c r="T4883" s="247">
        <v>45342.359016203707</v>
      </c>
    </row>
    <row r="4884" spans="1:20" x14ac:dyDescent="0.35">
      <c r="A4884" t="s">
        <v>112</v>
      </c>
      <c r="B4884" t="s">
        <v>113</v>
      </c>
      <c r="C4884" t="s">
        <v>92</v>
      </c>
      <c r="D4884" s="29">
        <v>45585</v>
      </c>
      <c r="E4884">
        <v>0</v>
      </c>
      <c r="F4884">
        <v>0</v>
      </c>
      <c r="G4884">
        <v>0</v>
      </c>
      <c r="H4884">
        <v>0</v>
      </c>
      <c r="L4884">
        <v>116.36412</v>
      </c>
      <c r="R4884">
        <v>119.68880900000001</v>
      </c>
      <c r="S4884" t="s">
        <v>204</v>
      </c>
      <c r="T4884" s="247">
        <v>45342.359016203707</v>
      </c>
    </row>
    <row r="4885" spans="1:20" x14ac:dyDescent="0.35">
      <c r="A4885" t="s">
        <v>112</v>
      </c>
      <c r="B4885" t="s">
        <v>113</v>
      </c>
      <c r="C4885" t="s">
        <v>92</v>
      </c>
      <c r="D4885" s="29">
        <v>45586</v>
      </c>
      <c r="E4885">
        <v>0</v>
      </c>
      <c r="F4885">
        <v>0</v>
      </c>
      <c r="G4885">
        <v>0</v>
      </c>
      <c r="H4885">
        <v>0</v>
      </c>
      <c r="L4885">
        <v>116.36412</v>
      </c>
      <c r="R4885">
        <v>119.68880900000001</v>
      </c>
      <c r="S4885" t="s">
        <v>204</v>
      </c>
      <c r="T4885" s="247">
        <v>45342.359016203707</v>
      </c>
    </row>
    <row r="4886" spans="1:20" x14ac:dyDescent="0.35">
      <c r="A4886" t="s">
        <v>112</v>
      </c>
      <c r="B4886" t="s">
        <v>113</v>
      </c>
      <c r="C4886" t="s">
        <v>92</v>
      </c>
      <c r="D4886" s="29">
        <v>45587</v>
      </c>
      <c r="E4886">
        <v>0</v>
      </c>
      <c r="F4886">
        <v>0</v>
      </c>
      <c r="G4886">
        <v>0</v>
      </c>
      <c r="H4886">
        <v>0</v>
      </c>
      <c r="L4886">
        <v>116.36412</v>
      </c>
      <c r="R4886">
        <v>119.68880900000001</v>
      </c>
      <c r="S4886" t="s">
        <v>204</v>
      </c>
      <c r="T4886" s="247">
        <v>45342.359016203707</v>
      </c>
    </row>
    <row r="4887" spans="1:20" x14ac:dyDescent="0.35">
      <c r="A4887" t="s">
        <v>112</v>
      </c>
      <c r="B4887" t="s">
        <v>113</v>
      </c>
      <c r="C4887" t="s">
        <v>92</v>
      </c>
      <c r="D4887" s="29">
        <v>45588</v>
      </c>
      <c r="E4887">
        <v>0</v>
      </c>
      <c r="F4887">
        <v>0</v>
      </c>
      <c r="G4887">
        <v>0</v>
      </c>
      <c r="H4887">
        <v>0</v>
      </c>
      <c r="L4887">
        <v>116.36412</v>
      </c>
      <c r="R4887">
        <v>119.68880900000001</v>
      </c>
      <c r="S4887" t="s">
        <v>204</v>
      </c>
      <c r="T4887" s="247">
        <v>45342.359016203707</v>
      </c>
    </row>
    <row r="4888" spans="1:20" x14ac:dyDescent="0.35">
      <c r="A4888" t="s">
        <v>112</v>
      </c>
      <c r="B4888" t="s">
        <v>113</v>
      </c>
      <c r="C4888" t="s">
        <v>92</v>
      </c>
      <c r="D4888" s="29">
        <v>45589</v>
      </c>
      <c r="E4888">
        <v>0</v>
      </c>
      <c r="F4888">
        <v>0</v>
      </c>
      <c r="G4888">
        <v>0</v>
      </c>
      <c r="H4888">
        <v>0</v>
      </c>
      <c r="L4888">
        <v>116.36412</v>
      </c>
      <c r="R4888">
        <v>119.68880900000001</v>
      </c>
      <c r="S4888" t="s">
        <v>204</v>
      </c>
      <c r="T4888" s="247">
        <v>45342.359016203707</v>
      </c>
    </row>
    <row r="4889" spans="1:20" x14ac:dyDescent="0.35">
      <c r="A4889" t="s">
        <v>112</v>
      </c>
      <c r="B4889" t="s">
        <v>113</v>
      </c>
      <c r="C4889" t="s">
        <v>92</v>
      </c>
      <c r="D4889" s="29">
        <v>45590</v>
      </c>
      <c r="E4889">
        <v>0</v>
      </c>
      <c r="F4889">
        <v>0</v>
      </c>
      <c r="G4889">
        <v>0</v>
      </c>
      <c r="H4889">
        <v>0</v>
      </c>
      <c r="L4889">
        <v>116.36412</v>
      </c>
      <c r="R4889">
        <v>119.68880900000001</v>
      </c>
      <c r="S4889" t="s">
        <v>204</v>
      </c>
      <c r="T4889" s="247">
        <v>45342.359016203707</v>
      </c>
    </row>
    <row r="4890" spans="1:20" x14ac:dyDescent="0.35">
      <c r="A4890" t="s">
        <v>112</v>
      </c>
      <c r="B4890" t="s">
        <v>113</v>
      </c>
      <c r="C4890" t="s">
        <v>92</v>
      </c>
      <c r="D4890" s="29">
        <v>45591</v>
      </c>
      <c r="E4890">
        <v>0</v>
      </c>
      <c r="F4890">
        <v>0</v>
      </c>
      <c r="G4890">
        <v>0</v>
      </c>
      <c r="H4890">
        <v>0</v>
      </c>
      <c r="L4890">
        <v>116.36412</v>
      </c>
      <c r="R4890">
        <v>119.68880900000001</v>
      </c>
      <c r="S4890" t="s">
        <v>204</v>
      </c>
      <c r="T4890" s="247">
        <v>45342.359016203707</v>
      </c>
    </row>
    <row r="4891" spans="1:20" x14ac:dyDescent="0.35">
      <c r="A4891" t="s">
        <v>112</v>
      </c>
      <c r="B4891" t="s">
        <v>113</v>
      </c>
      <c r="C4891" t="s">
        <v>92</v>
      </c>
      <c r="D4891" s="29">
        <v>45592</v>
      </c>
      <c r="E4891">
        <v>0</v>
      </c>
      <c r="F4891">
        <v>0</v>
      </c>
      <c r="G4891">
        <v>0</v>
      </c>
      <c r="H4891">
        <v>0</v>
      </c>
      <c r="L4891">
        <v>116.36412</v>
      </c>
      <c r="R4891">
        <v>119.68880900000001</v>
      </c>
      <c r="S4891" t="s">
        <v>204</v>
      </c>
      <c r="T4891" s="247">
        <v>45342.359016203707</v>
      </c>
    </row>
    <row r="4892" spans="1:20" x14ac:dyDescent="0.35">
      <c r="A4892" t="s">
        <v>112</v>
      </c>
      <c r="B4892" t="s">
        <v>113</v>
      </c>
      <c r="C4892" t="s">
        <v>92</v>
      </c>
      <c r="D4892" s="29">
        <v>45593</v>
      </c>
      <c r="E4892">
        <v>0</v>
      </c>
      <c r="F4892">
        <v>0</v>
      </c>
      <c r="G4892">
        <v>0</v>
      </c>
      <c r="H4892">
        <v>0</v>
      </c>
      <c r="L4892">
        <v>116.36412</v>
      </c>
      <c r="R4892">
        <v>119.68880900000001</v>
      </c>
      <c r="S4892" t="s">
        <v>204</v>
      </c>
      <c r="T4892" s="247">
        <v>45342.359016203707</v>
      </c>
    </row>
    <row r="4893" spans="1:20" x14ac:dyDescent="0.35">
      <c r="A4893" t="s">
        <v>112</v>
      </c>
      <c r="B4893" t="s">
        <v>113</v>
      </c>
      <c r="C4893" t="s">
        <v>92</v>
      </c>
      <c r="D4893" s="29">
        <v>45594</v>
      </c>
      <c r="E4893">
        <v>0</v>
      </c>
      <c r="F4893">
        <v>0</v>
      </c>
      <c r="G4893">
        <v>0</v>
      </c>
      <c r="H4893">
        <v>0</v>
      </c>
      <c r="L4893">
        <v>116.36412</v>
      </c>
      <c r="R4893">
        <v>119.68880900000001</v>
      </c>
      <c r="S4893" t="s">
        <v>204</v>
      </c>
      <c r="T4893" s="247">
        <v>45342.359016203707</v>
      </c>
    </row>
    <row r="4894" spans="1:20" x14ac:dyDescent="0.35">
      <c r="A4894" t="s">
        <v>112</v>
      </c>
      <c r="B4894" t="s">
        <v>113</v>
      </c>
      <c r="C4894" t="s">
        <v>92</v>
      </c>
      <c r="D4894" s="29">
        <v>45595</v>
      </c>
      <c r="E4894">
        <v>0</v>
      </c>
      <c r="F4894">
        <v>0</v>
      </c>
      <c r="G4894">
        <v>0</v>
      </c>
      <c r="H4894">
        <v>0</v>
      </c>
      <c r="L4894">
        <v>116.36412</v>
      </c>
      <c r="R4894">
        <v>119.68880900000001</v>
      </c>
      <c r="S4894" t="s">
        <v>204</v>
      </c>
      <c r="T4894" s="247">
        <v>45342.359016203707</v>
      </c>
    </row>
    <row r="4895" spans="1:20" x14ac:dyDescent="0.35">
      <c r="A4895" t="s">
        <v>112</v>
      </c>
      <c r="B4895" t="s">
        <v>113</v>
      </c>
      <c r="C4895" t="s">
        <v>92</v>
      </c>
      <c r="D4895" s="29">
        <v>45596</v>
      </c>
      <c r="E4895">
        <v>0</v>
      </c>
      <c r="F4895">
        <v>0</v>
      </c>
      <c r="G4895">
        <v>0</v>
      </c>
      <c r="H4895">
        <v>0</v>
      </c>
      <c r="L4895">
        <v>116.36412</v>
      </c>
      <c r="R4895">
        <v>119.68880900000001</v>
      </c>
      <c r="S4895" t="s">
        <v>204</v>
      </c>
      <c r="T4895" s="247">
        <v>45342.359016203707</v>
      </c>
    </row>
    <row r="4896" spans="1:20" x14ac:dyDescent="0.35">
      <c r="A4896" t="s">
        <v>112</v>
      </c>
      <c r="B4896" t="s">
        <v>113</v>
      </c>
      <c r="C4896" t="s">
        <v>92</v>
      </c>
      <c r="D4896" s="29">
        <v>45597</v>
      </c>
      <c r="E4896">
        <v>0</v>
      </c>
      <c r="F4896">
        <v>0</v>
      </c>
      <c r="G4896">
        <v>0</v>
      </c>
      <c r="H4896">
        <v>0</v>
      </c>
      <c r="L4896">
        <v>116.36412</v>
      </c>
      <c r="R4896">
        <v>119.68880900000001</v>
      </c>
      <c r="S4896" t="s">
        <v>204</v>
      </c>
      <c r="T4896" s="247">
        <v>45342.359016203707</v>
      </c>
    </row>
    <row r="4897" spans="1:20" x14ac:dyDescent="0.35">
      <c r="A4897" t="s">
        <v>112</v>
      </c>
      <c r="B4897" t="s">
        <v>113</v>
      </c>
      <c r="C4897" t="s">
        <v>92</v>
      </c>
      <c r="D4897" s="29">
        <v>45598</v>
      </c>
      <c r="E4897">
        <v>0</v>
      </c>
      <c r="F4897">
        <v>0</v>
      </c>
      <c r="G4897">
        <v>0</v>
      </c>
      <c r="H4897">
        <v>0</v>
      </c>
      <c r="L4897">
        <v>116.36412</v>
      </c>
      <c r="R4897">
        <v>119.68880900000001</v>
      </c>
      <c r="S4897" t="s">
        <v>204</v>
      </c>
      <c r="T4897" s="247">
        <v>45342.359016203707</v>
      </c>
    </row>
    <row r="4898" spans="1:20" x14ac:dyDescent="0.35">
      <c r="A4898" t="s">
        <v>112</v>
      </c>
      <c r="B4898" t="s">
        <v>113</v>
      </c>
      <c r="C4898" t="s">
        <v>92</v>
      </c>
      <c r="D4898" s="29">
        <v>45599</v>
      </c>
      <c r="E4898">
        <v>0</v>
      </c>
      <c r="F4898">
        <v>0</v>
      </c>
      <c r="G4898">
        <v>0</v>
      </c>
      <c r="H4898">
        <v>0</v>
      </c>
      <c r="L4898">
        <v>116.36412</v>
      </c>
      <c r="R4898">
        <v>119.68880900000001</v>
      </c>
      <c r="S4898" t="s">
        <v>204</v>
      </c>
      <c r="T4898" s="247">
        <v>45342.359016203707</v>
      </c>
    </row>
    <row r="4899" spans="1:20" x14ac:dyDescent="0.35">
      <c r="A4899" t="s">
        <v>112</v>
      </c>
      <c r="B4899" t="s">
        <v>113</v>
      </c>
      <c r="C4899" t="s">
        <v>92</v>
      </c>
      <c r="D4899" s="29">
        <v>45600</v>
      </c>
      <c r="E4899">
        <v>0</v>
      </c>
      <c r="F4899">
        <v>0</v>
      </c>
      <c r="G4899">
        <v>0</v>
      </c>
      <c r="H4899">
        <v>0</v>
      </c>
      <c r="L4899">
        <v>116.36412</v>
      </c>
      <c r="R4899">
        <v>119.68880900000001</v>
      </c>
      <c r="S4899" t="s">
        <v>204</v>
      </c>
      <c r="T4899" s="247">
        <v>45342.359016203707</v>
      </c>
    </row>
    <row r="4900" spans="1:20" x14ac:dyDescent="0.35">
      <c r="A4900" t="s">
        <v>112</v>
      </c>
      <c r="B4900" t="s">
        <v>113</v>
      </c>
      <c r="C4900" t="s">
        <v>92</v>
      </c>
      <c r="D4900" s="29">
        <v>45601</v>
      </c>
      <c r="E4900">
        <v>0</v>
      </c>
      <c r="F4900">
        <v>0</v>
      </c>
      <c r="G4900">
        <v>0</v>
      </c>
      <c r="H4900">
        <v>0</v>
      </c>
      <c r="L4900">
        <v>116.36412</v>
      </c>
      <c r="R4900">
        <v>119.68880900000001</v>
      </c>
      <c r="S4900" t="s">
        <v>204</v>
      </c>
      <c r="T4900" s="247">
        <v>45342.359027777777</v>
      </c>
    </row>
    <row r="4901" spans="1:20" x14ac:dyDescent="0.35">
      <c r="A4901" t="s">
        <v>112</v>
      </c>
      <c r="B4901" t="s">
        <v>113</v>
      </c>
      <c r="C4901" t="s">
        <v>92</v>
      </c>
      <c r="D4901" s="29">
        <v>45602</v>
      </c>
      <c r="E4901">
        <v>0</v>
      </c>
      <c r="F4901">
        <v>0</v>
      </c>
      <c r="G4901">
        <v>0</v>
      </c>
      <c r="H4901">
        <v>0</v>
      </c>
      <c r="L4901">
        <v>116.36412</v>
      </c>
      <c r="R4901">
        <v>119.68880900000001</v>
      </c>
      <c r="S4901" t="s">
        <v>204</v>
      </c>
      <c r="T4901" s="247">
        <v>45342.359016203707</v>
      </c>
    </row>
    <row r="4902" spans="1:20" x14ac:dyDescent="0.35">
      <c r="A4902" t="s">
        <v>112</v>
      </c>
      <c r="B4902" t="s">
        <v>113</v>
      </c>
      <c r="C4902" t="s">
        <v>92</v>
      </c>
      <c r="D4902" s="29">
        <v>45603</v>
      </c>
      <c r="E4902">
        <v>0</v>
      </c>
      <c r="F4902">
        <v>0</v>
      </c>
      <c r="G4902">
        <v>0</v>
      </c>
      <c r="H4902">
        <v>0</v>
      </c>
      <c r="L4902">
        <v>116.36412</v>
      </c>
      <c r="R4902">
        <v>119.68880900000001</v>
      </c>
      <c r="S4902" t="s">
        <v>204</v>
      </c>
      <c r="T4902" s="247">
        <v>45342.359027777777</v>
      </c>
    </row>
    <row r="4903" spans="1:20" x14ac:dyDescent="0.35">
      <c r="A4903" t="s">
        <v>112</v>
      </c>
      <c r="B4903" t="s">
        <v>113</v>
      </c>
      <c r="C4903" t="s">
        <v>92</v>
      </c>
      <c r="D4903" s="29">
        <v>45604</v>
      </c>
      <c r="E4903">
        <v>0</v>
      </c>
      <c r="F4903">
        <v>0</v>
      </c>
      <c r="G4903">
        <v>0</v>
      </c>
      <c r="H4903">
        <v>0</v>
      </c>
      <c r="L4903">
        <v>116.36412</v>
      </c>
      <c r="R4903">
        <v>119.68880900000001</v>
      </c>
      <c r="S4903" t="s">
        <v>204</v>
      </c>
      <c r="T4903" s="247">
        <v>45342.359027777777</v>
      </c>
    </row>
    <row r="4904" spans="1:20" x14ac:dyDescent="0.35">
      <c r="A4904" t="s">
        <v>112</v>
      </c>
      <c r="B4904" t="s">
        <v>113</v>
      </c>
      <c r="C4904" t="s">
        <v>92</v>
      </c>
      <c r="D4904" s="29">
        <v>45605</v>
      </c>
      <c r="E4904">
        <v>0</v>
      </c>
      <c r="F4904">
        <v>0</v>
      </c>
      <c r="G4904">
        <v>0</v>
      </c>
      <c r="H4904">
        <v>0</v>
      </c>
      <c r="L4904">
        <v>116.36412</v>
      </c>
      <c r="R4904">
        <v>119.68880900000001</v>
      </c>
      <c r="S4904" t="s">
        <v>204</v>
      </c>
      <c r="T4904" s="247">
        <v>45342.359027777777</v>
      </c>
    </row>
    <row r="4905" spans="1:20" x14ac:dyDescent="0.35">
      <c r="A4905" t="s">
        <v>112</v>
      </c>
      <c r="B4905" t="s">
        <v>113</v>
      </c>
      <c r="C4905" t="s">
        <v>92</v>
      </c>
      <c r="D4905" s="29">
        <v>45606</v>
      </c>
      <c r="E4905">
        <v>0</v>
      </c>
      <c r="F4905">
        <v>0</v>
      </c>
      <c r="G4905">
        <v>0</v>
      </c>
      <c r="H4905">
        <v>0</v>
      </c>
      <c r="L4905">
        <v>116.36412</v>
      </c>
      <c r="R4905">
        <v>119.68880900000001</v>
      </c>
      <c r="S4905" t="s">
        <v>204</v>
      </c>
      <c r="T4905" s="247">
        <v>45342.359027777777</v>
      </c>
    </row>
    <row r="4906" spans="1:20" x14ac:dyDescent="0.35">
      <c r="A4906" t="s">
        <v>112</v>
      </c>
      <c r="B4906" t="s">
        <v>113</v>
      </c>
      <c r="C4906" t="s">
        <v>92</v>
      </c>
      <c r="D4906" s="29">
        <v>45607</v>
      </c>
      <c r="E4906">
        <v>0</v>
      </c>
      <c r="F4906">
        <v>0</v>
      </c>
      <c r="G4906">
        <v>0</v>
      </c>
      <c r="H4906">
        <v>0</v>
      </c>
      <c r="L4906">
        <v>116.36412</v>
      </c>
      <c r="R4906">
        <v>119.68880900000001</v>
      </c>
      <c r="S4906" t="s">
        <v>204</v>
      </c>
      <c r="T4906" s="247">
        <v>45342.359027777777</v>
      </c>
    </row>
    <row r="4907" spans="1:20" x14ac:dyDescent="0.35">
      <c r="A4907" t="s">
        <v>112</v>
      </c>
      <c r="B4907" t="s">
        <v>113</v>
      </c>
      <c r="C4907" t="s">
        <v>92</v>
      </c>
      <c r="D4907" s="29">
        <v>45608</v>
      </c>
      <c r="E4907">
        <v>0</v>
      </c>
      <c r="F4907">
        <v>0</v>
      </c>
      <c r="G4907">
        <v>0</v>
      </c>
      <c r="H4907">
        <v>0</v>
      </c>
      <c r="L4907">
        <v>116.36412</v>
      </c>
      <c r="R4907">
        <v>119.68880900000001</v>
      </c>
      <c r="S4907" t="s">
        <v>204</v>
      </c>
      <c r="T4907" s="247">
        <v>45342.359027777777</v>
      </c>
    </row>
    <row r="4908" spans="1:20" x14ac:dyDescent="0.35">
      <c r="A4908" t="s">
        <v>112</v>
      </c>
      <c r="B4908" t="s">
        <v>113</v>
      </c>
      <c r="C4908" t="s">
        <v>92</v>
      </c>
      <c r="D4908" s="29">
        <v>45609</v>
      </c>
      <c r="E4908">
        <v>0</v>
      </c>
      <c r="F4908">
        <v>0</v>
      </c>
      <c r="G4908">
        <v>0</v>
      </c>
      <c r="H4908">
        <v>0</v>
      </c>
      <c r="L4908">
        <v>116.36412</v>
      </c>
      <c r="R4908">
        <v>119.68880900000001</v>
      </c>
      <c r="S4908" t="s">
        <v>204</v>
      </c>
      <c r="T4908" s="247">
        <v>45342.359027777777</v>
      </c>
    </row>
    <row r="4909" spans="1:20" x14ac:dyDescent="0.35">
      <c r="A4909" t="s">
        <v>112</v>
      </c>
      <c r="B4909" t="s">
        <v>113</v>
      </c>
      <c r="C4909" t="s">
        <v>92</v>
      </c>
      <c r="D4909" s="29">
        <v>45610</v>
      </c>
      <c r="E4909">
        <v>0</v>
      </c>
      <c r="F4909">
        <v>0</v>
      </c>
      <c r="G4909">
        <v>0</v>
      </c>
      <c r="H4909">
        <v>0</v>
      </c>
      <c r="L4909">
        <v>116.36412</v>
      </c>
      <c r="R4909">
        <v>119.68880900000001</v>
      </c>
      <c r="S4909" t="s">
        <v>204</v>
      </c>
      <c r="T4909" s="247">
        <v>45342.359027777777</v>
      </c>
    </row>
    <row r="4910" spans="1:20" x14ac:dyDescent="0.35">
      <c r="A4910" t="s">
        <v>112</v>
      </c>
      <c r="B4910" t="s">
        <v>113</v>
      </c>
      <c r="C4910" t="s">
        <v>92</v>
      </c>
      <c r="D4910" s="29">
        <v>45611</v>
      </c>
      <c r="E4910">
        <v>0</v>
      </c>
      <c r="F4910">
        <v>0</v>
      </c>
      <c r="G4910">
        <v>0</v>
      </c>
      <c r="H4910">
        <v>0</v>
      </c>
      <c r="L4910">
        <v>116.36412</v>
      </c>
      <c r="R4910">
        <v>119.68880900000001</v>
      </c>
      <c r="S4910" t="s">
        <v>204</v>
      </c>
      <c r="T4910" s="247">
        <v>45342.359027777777</v>
      </c>
    </row>
    <row r="4911" spans="1:20" x14ac:dyDescent="0.35">
      <c r="A4911" t="s">
        <v>112</v>
      </c>
      <c r="B4911" t="s">
        <v>113</v>
      </c>
      <c r="C4911" t="s">
        <v>92</v>
      </c>
      <c r="D4911" s="29">
        <v>45612</v>
      </c>
      <c r="E4911">
        <v>0</v>
      </c>
      <c r="F4911">
        <v>0</v>
      </c>
      <c r="G4911">
        <v>0</v>
      </c>
      <c r="H4911">
        <v>0</v>
      </c>
      <c r="L4911">
        <v>116.36412</v>
      </c>
      <c r="R4911">
        <v>119.68880900000001</v>
      </c>
      <c r="S4911" t="s">
        <v>204</v>
      </c>
      <c r="T4911" s="247">
        <v>45342.359027777777</v>
      </c>
    </row>
    <row r="4912" spans="1:20" x14ac:dyDescent="0.35">
      <c r="A4912" t="s">
        <v>112</v>
      </c>
      <c r="B4912" t="s">
        <v>113</v>
      </c>
      <c r="C4912" t="s">
        <v>92</v>
      </c>
      <c r="D4912" s="29">
        <v>45613</v>
      </c>
      <c r="E4912">
        <v>0</v>
      </c>
      <c r="F4912">
        <v>0</v>
      </c>
      <c r="G4912">
        <v>0</v>
      </c>
      <c r="H4912">
        <v>0</v>
      </c>
      <c r="L4912">
        <v>116.36412</v>
      </c>
      <c r="R4912">
        <v>119.68880900000001</v>
      </c>
      <c r="S4912" t="s">
        <v>204</v>
      </c>
      <c r="T4912" s="247">
        <v>45342.359039351853</v>
      </c>
    </row>
    <row r="4913" spans="1:20" x14ac:dyDescent="0.35">
      <c r="A4913" t="s">
        <v>112</v>
      </c>
      <c r="B4913" t="s">
        <v>113</v>
      </c>
      <c r="C4913" t="s">
        <v>92</v>
      </c>
      <c r="D4913" s="29">
        <v>45614</v>
      </c>
      <c r="E4913">
        <v>0</v>
      </c>
      <c r="F4913">
        <v>0</v>
      </c>
      <c r="G4913">
        <v>0</v>
      </c>
      <c r="H4913">
        <v>0</v>
      </c>
      <c r="L4913">
        <v>116.36412</v>
      </c>
      <c r="R4913">
        <v>119.68880900000001</v>
      </c>
      <c r="S4913" t="s">
        <v>204</v>
      </c>
      <c r="T4913" s="247">
        <v>45342.359039351853</v>
      </c>
    </row>
    <row r="4914" spans="1:20" x14ac:dyDescent="0.35">
      <c r="A4914" t="s">
        <v>112</v>
      </c>
      <c r="B4914" t="s">
        <v>113</v>
      </c>
      <c r="C4914" t="s">
        <v>92</v>
      </c>
      <c r="D4914" s="29">
        <v>45615</v>
      </c>
      <c r="E4914">
        <v>0</v>
      </c>
      <c r="F4914">
        <v>0</v>
      </c>
      <c r="G4914">
        <v>0</v>
      </c>
      <c r="H4914">
        <v>0</v>
      </c>
      <c r="L4914">
        <v>116.36412</v>
      </c>
      <c r="R4914">
        <v>119.68880900000001</v>
      </c>
      <c r="S4914" t="s">
        <v>204</v>
      </c>
      <c r="T4914" s="247">
        <v>45342.359039351853</v>
      </c>
    </row>
    <row r="4915" spans="1:20" x14ac:dyDescent="0.35">
      <c r="A4915" t="s">
        <v>112</v>
      </c>
      <c r="B4915" t="s">
        <v>113</v>
      </c>
      <c r="C4915" t="s">
        <v>92</v>
      </c>
      <c r="D4915" s="29">
        <v>45616</v>
      </c>
      <c r="E4915">
        <v>0</v>
      </c>
      <c r="F4915">
        <v>0</v>
      </c>
      <c r="G4915">
        <v>0</v>
      </c>
      <c r="H4915">
        <v>0</v>
      </c>
      <c r="L4915">
        <v>116.36412</v>
      </c>
      <c r="R4915">
        <v>119.68880900000001</v>
      </c>
      <c r="S4915" t="s">
        <v>204</v>
      </c>
      <c r="T4915" s="247">
        <v>45342.359039351853</v>
      </c>
    </row>
    <row r="4916" spans="1:20" x14ac:dyDescent="0.35">
      <c r="A4916" t="s">
        <v>112</v>
      </c>
      <c r="B4916" t="s">
        <v>113</v>
      </c>
      <c r="C4916" t="s">
        <v>92</v>
      </c>
      <c r="D4916" s="29">
        <v>45617</v>
      </c>
      <c r="E4916">
        <v>0</v>
      </c>
      <c r="F4916">
        <v>0</v>
      </c>
      <c r="G4916">
        <v>0</v>
      </c>
      <c r="H4916">
        <v>0</v>
      </c>
      <c r="L4916">
        <v>116.36412</v>
      </c>
      <c r="R4916">
        <v>119.68880900000001</v>
      </c>
      <c r="S4916" t="s">
        <v>204</v>
      </c>
      <c r="T4916" s="247">
        <v>45342.359039351853</v>
      </c>
    </row>
    <row r="4917" spans="1:20" x14ac:dyDescent="0.35">
      <c r="A4917" t="s">
        <v>112</v>
      </c>
      <c r="B4917" t="s">
        <v>113</v>
      </c>
      <c r="C4917" t="s">
        <v>92</v>
      </c>
      <c r="D4917" s="29">
        <v>45618</v>
      </c>
      <c r="E4917">
        <v>0</v>
      </c>
      <c r="F4917">
        <v>0</v>
      </c>
      <c r="G4917">
        <v>0</v>
      </c>
      <c r="H4917">
        <v>0</v>
      </c>
      <c r="L4917">
        <v>116.36412</v>
      </c>
      <c r="R4917">
        <v>119.68880900000001</v>
      </c>
      <c r="S4917" t="s">
        <v>204</v>
      </c>
      <c r="T4917" s="247">
        <v>45342.359039351853</v>
      </c>
    </row>
    <row r="4918" spans="1:20" x14ac:dyDescent="0.35">
      <c r="A4918" t="s">
        <v>112</v>
      </c>
      <c r="B4918" t="s">
        <v>113</v>
      </c>
      <c r="C4918" t="s">
        <v>92</v>
      </c>
      <c r="D4918" s="29">
        <v>45619</v>
      </c>
      <c r="E4918">
        <v>0</v>
      </c>
      <c r="F4918">
        <v>0</v>
      </c>
      <c r="G4918">
        <v>0</v>
      </c>
      <c r="H4918">
        <v>0</v>
      </c>
      <c r="L4918">
        <v>116.36412</v>
      </c>
      <c r="R4918">
        <v>119.68880900000001</v>
      </c>
      <c r="S4918" t="s">
        <v>204</v>
      </c>
      <c r="T4918" s="247">
        <v>45342.359039351853</v>
      </c>
    </row>
    <row r="4919" spans="1:20" x14ac:dyDescent="0.35">
      <c r="A4919" t="s">
        <v>112</v>
      </c>
      <c r="B4919" t="s">
        <v>113</v>
      </c>
      <c r="C4919" t="s">
        <v>92</v>
      </c>
      <c r="D4919" s="29">
        <v>45620</v>
      </c>
      <c r="E4919">
        <v>0</v>
      </c>
      <c r="F4919">
        <v>0</v>
      </c>
      <c r="G4919">
        <v>0</v>
      </c>
      <c r="H4919">
        <v>0</v>
      </c>
      <c r="L4919">
        <v>116.36412</v>
      </c>
      <c r="R4919">
        <v>119.68880900000001</v>
      </c>
      <c r="S4919" t="s">
        <v>204</v>
      </c>
      <c r="T4919" s="247">
        <v>45342.359039351853</v>
      </c>
    </row>
    <row r="4920" spans="1:20" x14ac:dyDescent="0.35">
      <c r="A4920" t="s">
        <v>112</v>
      </c>
      <c r="B4920" t="s">
        <v>113</v>
      </c>
      <c r="C4920" t="s">
        <v>92</v>
      </c>
      <c r="D4920" s="29">
        <v>45621</v>
      </c>
      <c r="E4920">
        <v>0</v>
      </c>
      <c r="F4920">
        <v>0</v>
      </c>
      <c r="G4920">
        <v>0</v>
      </c>
      <c r="H4920">
        <v>0</v>
      </c>
      <c r="L4920">
        <v>116.36412</v>
      </c>
      <c r="R4920">
        <v>119.68880900000001</v>
      </c>
      <c r="S4920" t="s">
        <v>204</v>
      </c>
      <c r="T4920" s="247">
        <v>45342.359039351853</v>
      </c>
    </row>
    <row r="4921" spans="1:20" x14ac:dyDescent="0.35">
      <c r="A4921" t="s">
        <v>112</v>
      </c>
      <c r="B4921" t="s">
        <v>113</v>
      </c>
      <c r="C4921" t="s">
        <v>92</v>
      </c>
      <c r="D4921" s="29">
        <v>45622</v>
      </c>
      <c r="E4921">
        <v>0</v>
      </c>
      <c r="F4921">
        <v>0</v>
      </c>
      <c r="G4921">
        <v>0</v>
      </c>
      <c r="H4921">
        <v>0</v>
      </c>
      <c r="L4921">
        <v>116.36412</v>
      </c>
      <c r="R4921">
        <v>119.68880900000001</v>
      </c>
      <c r="S4921" t="s">
        <v>204</v>
      </c>
      <c r="T4921" s="247">
        <v>45342.359039351853</v>
      </c>
    </row>
    <row r="4922" spans="1:20" x14ac:dyDescent="0.35">
      <c r="A4922" t="s">
        <v>112</v>
      </c>
      <c r="B4922" t="s">
        <v>113</v>
      </c>
      <c r="C4922" t="s">
        <v>92</v>
      </c>
      <c r="D4922" s="29">
        <v>45623</v>
      </c>
      <c r="E4922">
        <v>0</v>
      </c>
      <c r="F4922">
        <v>0</v>
      </c>
      <c r="G4922">
        <v>0</v>
      </c>
      <c r="H4922">
        <v>0</v>
      </c>
      <c r="L4922">
        <v>116.36412</v>
      </c>
      <c r="R4922">
        <v>119.68880900000001</v>
      </c>
      <c r="S4922" t="s">
        <v>204</v>
      </c>
      <c r="T4922" s="247">
        <v>45342.359039351853</v>
      </c>
    </row>
    <row r="4923" spans="1:20" x14ac:dyDescent="0.35">
      <c r="A4923" t="s">
        <v>112</v>
      </c>
      <c r="B4923" t="s">
        <v>113</v>
      </c>
      <c r="C4923" t="s">
        <v>92</v>
      </c>
      <c r="D4923" s="29">
        <v>45624</v>
      </c>
      <c r="E4923">
        <v>0</v>
      </c>
      <c r="F4923">
        <v>0</v>
      </c>
      <c r="G4923">
        <v>0</v>
      </c>
      <c r="H4923">
        <v>0</v>
      </c>
      <c r="L4923">
        <v>116.36412</v>
      </c>
      <c r="R4923">
        <v>119.68880900000001</v>
      </c>
      <c r="S4923" t="s">
        <v>204</v>
      </c>
      <c r="T4923" s="247">
        <v>45342.359039351853</v>
      </c>
    </row>
    <row r="4924" spans="1:20" x14ac:dyDescent="0.35">
      <c r="A4924" t="s">
        <v>112</v>
      </c>
      <c r="B4924" t="s">
        <v>113</v>
      </c>
      <c r="C4924" t="s">
        <v>92</v>
      </c>
      <c r="D4924" s="29">
        <v>45625</v>
      </c>
      <c r="E4924">
        <v>0</v>
      </c>
      <c r="F4924">
        <v>0</v>
      </c>
      <c r="G4924">
        <v>0</v>
      </c>
      <c r="H4924">
        <v>0</v>
      </c>
      <c r="L4924">
        <v>116.36412</v>
      </c>
      <c r="R4924">
        <v>119.68880900000001</v>
      </c>
      <c r="S4924" t="s">
        <v>204</v>
      </c>
      <c r="T4924" s="247">
        <v>45342.359039351853</v>
      </c>
    </row>
    <row r="4925" spans="1:20" x14ac:dyDescent="0.35">
      <c r="A4925" t="s">
        <v>112</v>
      </c>
      <c r="B4925" t="s">
        <v>113</v>
      </c>
      <c r="C4925" t="s">
        <v>92</v>
      </c>
      <c r="D4925" s="29">
        <v>45626</v>
      </c>
      <c r="E4925">
        <v>0</v>
      </c>
      <c r="F4925">
        <v>0</v>
      </c>
      <c r="G4925">
        <v>0</v>
      </c>
      <c r="H4925">
        <v>0</v>
      </c>
      <c r="L4925">
        <v>116.36412</v>
      </c>
      <c r="R4925">
        <v>119.68880900000001</v>
      </c>
      <c r="S4925" t="s">
        <v>204</v>
      </c>
      <c r="T4925" s="247">
        <v>45342.359039351853</v>
      </c>
    </row>
    <row r="4926" spans="1:20" x14ac:dyDescent="0.35">
      <c r="A4926" t="s">
        <v>112</v>
      </c>
      <c r="B4926" t="s">
        <v>113</v>
      </c>
      <c r="C4926" t="s">
        <v>92</v>
      </c>
      <c r="D4926" s="29">
        <v>45627</v>
      </c>
      <c r="E4926">
        <v>0</v>
      </c>
      <c r="F4926">
        <v>0</v>
      </c>
      <c r="G4926">
        <v>0</v>
      </c>
      <c r="H4926">
        <v>0</v>
      </c>
      <c r="L4926">
        <v>116.36412</v>
      </c>
      <c r="R4926">
        <v>119.68880900000001</v>
      </c>
      <c r="S4926" t="s">
        <v>204</v>
      </c>
      <c r="T4926" s="247">
        <v>45342.359039351853</v>
      </c>
    </row>
    <row r="4927" spans="1:20" x14ac:dyDescent="0.35">
      <c r="A4927" t="s">
        <v>112</v>
      </c>
      <c r="B4927" t="s">
        <v>113</v>
      </c>
      <c r="C4927" t="s">
        <v>92</v>
      </c>
      <c r="D4927" s="29">
        <v>45628</v>
      </c>
      <c r="E4927">
        <v>0</v>
      </c>
      <c r="F4927">
        <v>0</v>
      </c>
      <c r="G4927">
        <v>0</v>
      </c>
      <c r="H4927">
        <v>0</v>
      </c>
      <c r="L4927">
        <v>116.36412</v>
      </c>
      <c r="R4927">
        <v>119.68880900000001</v>
      </c>
      <c r="S4927" t="s">
        <v>204</v>
      </c>
      <c r="T4927" s="247">
        <v>45342.359039351853</v>
      </c>
    </row>
    <row r="4928" spans="1:20" x14ac:dyDescent="0.35">
      <c r="A4928" t="s">
        <v>112</v>
      </c>
      <c r="B4928" t="s">
        <v>113</v>
      </c>
      <c r="C4928" t="s">
        <v>92</v>
      </c>
      <c r="D4928" s="29">
        <v>45629</v>
      </c>
      <c r="E4928">
        <v>0</v>
      </c>
      <c r="F4928">
        <v>0</v>
      </c>
      <c r="G4928">
        <v>0</v>
      </c>
      <c r="H4928">
        <v>0</v>
      </c>
      <c r="L4928">
        <v>116.36412</v>
      </c>
      <c r="R4928">
        <v>119.68880900000001</v>
      </c>
      <c r="S4928" t="s">
        <v>204</v>
      </c>
      <c r="T4928" s="247">
        <v>45342.359039351853</v>
      </c>
    </row>
    <row r="4929" spans="1:20" x14ac:dyDescent="0.35">
      <c r="A4929" t="s">
        <v>112</v>
      </c>
      <c r="B4929" t="s">
        <v>113</v>
      </c>
      <c r="C4929" t="s">
        <v>92</v>
      </c>
      <c r="D4929" s="29">
        <v>45630</v>
      </c>
      <c r="E4929">
        <v>0</v>
      </c>
      <c r="F4929">
        <v>0</v>
      </c>
      <c r="G4929">
        <v>0</v>
      </c>
      <c r="H4929">
        <v>0</v>
      </c>
      <c r="L4929">
        <v>116.36412</v>
      </c>
      <c r="R4929">
        <v>119.68880900000001</v>
      </c>
      <c r="S4929" t="s">
        <v>204</v>
      </c>
      <c r="T4929" s="247">
        <v>45342.359039351853</v>
      </c>
    </row>
    <row r="4930" spans="1:20" x14ac:dyDescent="0.35">
      <c r="A4930" t="s">
        <v>112</v>
      </c>
      <c r="B4930" t="s">
        <v>113</v>
      </c>
      <c r="C4930" t="s">
        <v>92</v>
      </c>
      <c r="D4930" s="29">
        <v>45631</v>
      </c>
      <c r="E4930">
        <v>0</v>
      </c>
      <c r="F4930">
        <v>0</v>
      </c>
      <c r="G4930">
        <v>0</v>
      </c>
      <c r="H4930">
        <v>0</v>
      </c>
      <c r="L4930">
        <v>116.36412</v>
      </c>
      <c r="R4930">
        <v>119.68880900000001</v>
      </c>
      <c r="S4930" t="s">
        <v>204</v>
      </c>
      <c r="T4930" s="247">
        <v>45342.359039351853</v>
      </c>
    </row>
    <row r="4931" spans="1:20" x14ac:dyDescent="0.35">
      <c r="A4931" t="s">
        <v>112</v>
      </c>
      <c r="B4931" t="s">
        <v>113</v>
      </c>
      <c r="C4931" t="s">
        <v>92</v>
      </c>
      <c r="D4931" s="29">
        <v>45632</v>
      </c>
      <c r="E4931">
        <v>0</v>
      </c>
      <c r="F4931">
        <v>0</v>
      </c>
      <c r="G4931">
        <v>0</v>
      </c>
      <c r="H4931">
        <v>0</v>
      </c>
      <c r="L4931">
        <v>116.36412</v>
      </c>
      <c r="R4931">
        <v>119.68880900000001</v>
      </c>
      <c r="S4931" t="s">
        <v>204</v>
      </c>
      <c r="T4931" s="247">
        <v>45342.359039351853</v>
      </c>
    </row>
    <row r="4932" spans="1:20" x14ac:dyDescent="0.35">
      <c r="A4932" t="s">
        <v>112</v>
      </c>
      <c r="B4932" t="s">
        <v>113</v>
      </c>
      <c r="C4932" t="s">
        <v>92</v>
      </c>
      <c r="D4932" s="29">
        <v>45633</v>
      </c>
      <c r="E4932">
        <v>0</v>
      </c>
      <c r="F4932">
        <v>0</v>
      </c>
      <c r="G4932">
        <v>0</v>
      </c>
      <c r="H4932">
        <v>0</v>
      </c>
      <c r="L4932">
        <v>116.36412</v>
      </c>
      <c r="R4932">
        <v>119.68880900000001</v>
      </c>
      <c r="S4932" t="s">
        <v>204</v>
      </c>
      <c r="T4932" s="247">
        <v>45342.359039351853</v>
      </c>
    </row>
    <row r="4933" spans="1:20" x14ac:dyDescent="0.35">
      <c r="A4933" t="s">
        <v>112</v>
      </c>
      <c r="B4933" t="s">
        <v>113</v>
      </c>
      <c r="C4933" t="s">
        <v>92</v>
      </c>
      <c r="D4933" s="29">
        <v>45634</v>
      </c>
      <c r="E4933">
        <v>0</v>
      </c>
      <c r="F4933">
        <v>0</v>
      </c>
      <c r="G4933">
        <v>0</v>
      </c>
      <c r="H4933">
        <v>0</v>
      </c>
      <c r="L4933">
        <v>116.36412</v>
      </c>
      <c r="R4933">
        <v>119.68880900000001</v>
      </c>
      <c r="S4933" t="s">
        <v>204</v>
      </c>
      <c r="T4933" s="247">
        <v>45342.359039351853</v>
      </c>
    </row>
    <row r="4934" spans="1:20" x14ac:dyDescent="0.35">
      <c r="A4934" t="s">
        <v>112</v>
      </c>
      <c r="B4934" t="s">
        <v>113</v>
      </c>
      <c r="C4934" t="s">
        <v>92</v>
      </c>
      <c r="D4934" s="29">
        <v>45635</v>
      </c>
      <c r="E4934">
        <v>0</v>
      </c>
      <c r="F4934">
        <v>0</v>
      </c>
      <c r="G4934">
        <v>0</v>
      </c>
      <c r="H4934">
        <v>0</v>
      </c>
      <c r="L4934">
        <v>116.36412</v>
      </c>
      <c r="R4934">
        <v>119.68880900000001</v>
      </c>
      <c r="S4934" t="s">
        <v>204</v>
      </c>
      <c r="T4934" s="247">
        <v>45342.359039351853</v>
      </c>
    </row>
    <row r="4935" spans="1:20" x14ac:dyDescent="0.35">
      <c r="A4935" t="s">
        <v>112</v>
      </c>
      <c r="B4935" t="s">
        <v>113</v>
      </c>
      <c r="C4935" t="s">
        <v>92</v>
      </c>
      <c r="D4935" s="29">
        <v>45636</v>
      </c>
      <c r="E4935">
        <v>0</v>
      </c>
      <c r="F4935">
        <v>0</v>
      </c>
      <c r="G4935">
        <v>0</v>
      </c>
      <c r="H4935">
        <v>0</v>
      </c>
      <c r="L4935">
        <v>116.36412</v>
      </c>
      <c r="R4935">
        <v>119.68880900000001</v>
      </c>
      <c r="S4935" t="s">
        <v>204</v>
      </c>
      <c r="T4935" s="247">
        <v>45342.359039351853</v>
      </c>
    </row>
    <row r="4936" spans="1:20" x14ac:dyDescent="0.35">
      <c r="A4936" t="s">
        <v>112</v>
      </c>
      <c r="B4936" t="s">
        <v>113</v>
      </c>
      <c r="C4936" t="s">
        <v>92</v>
      </c>
      <c r="D4936" s="29">
        <v>45637</v>
      </c>
      <c r="E4936">
        <v>0</v>
      </c>
      <c r="F4936">
        <v>0</v>
      </c>
      <c r="G4936">
        <v>0</v>
      </c>
      <c r="H4936">
        <v>0</v>
      </c>
      <c r="L4936">
        <v>116.36412</v>
      </c>
      <c r="R4936">
        <v>119.68880900000001</v>
      </c>
      <c r="S4936" t="s">
        <v>204</v>
      </c>
      <c r="T4936" s="247">
        <v>45342.359039351853</v>
      </c>
    </row>
    <row r="4937" spans="1:20" x14ac:dyDescent="0.35">
      <c r="A4937" t="s">
        <v>112</v>
      </c>
      <c r="B4937" t="s">
        <v>113</v>
      </c>
      <c r="C4937" t="s">
        <v>92</v>
      </c>
      <c r="D4937" s="29">
        <v>45638</v>
      </c>
      <c r="E4937">
        <v>0</v>
      </c>
      <c r="F4937">
        <v>0</v>
      </c>
      <c r="G4937">
        <v>0</v>
      </c>
      <c r="H4937">
        <v>0</v>
      </c>
      <c r="L4937">
        <v>116.36412</v>
      </c>
      <c r="R4937">
        <v>119.68880900000001</v>
      </c>
      <c r="S4937" t="s">
        <v>204</v>
      </c>
      <c r="T4937" s="247">
        <v>45342.359039351853</v>
      </c>
    </row>
    <row r="4938" spans="1:20" x14ac:dyDescent="0.35">
      <c r="A4938" t="s">
        <v>112</v>
      </c>
      <c r="B4938" t="s">
        <v>113</v>
      </c>
      <c r="C4938" t="s">
        <v>92</v>
      </c>
      <c r="D4938" s="29">
        <v>45639</v>
      </c>
      <c r="E4938">
        <v>0</v>
      </c>
      <c r="F4938">
        <v>0</v>
      </c>
      <c r="G4938">
        <v>0</v>
      </c>
      <c r="H4938">
        <v>0</v>
      </c>
      <c r="L4938">
        <v>116.36412</v>
      </c>
      <c r="R4938">
        <v>119.68880900000001</v>
      </c>
      <c r="S4938" t="s">
        <v>204</v>
      </c>
      <c r="T4938" s="247">
        <v>45342.359039351853</v>
      </c>
    </row>
    <row r="4939" spans="1:20" x14ac:dyDescent="0.35">
      <c r="A4939" t="s">
        <v>112</v>
      </c>
      <c r="B4939" t="s">
        <v>113</v>
      </c>
      <c r="C4939" t="s">
        <v>92</v>
      </c>
      <c r="D4939" s="29">
        <v>45640</v>
      </c>
      <c r="E4939">
        <v>0</v>
      </c>
      <c r="F4939">
        <v>0</v>
      </c>
      <c r="G4939">
        <v>0</v>
      </c>
      <c r="H4939">
        <v>0</v>
      </c>
      <c r="L4939">
        <v>116.36412</v>
      </c>
      <c r="R4939">
        <v>119.68880900000001</v>
      </c>
      <c r="S4939" t="s">
        <v>204</v>
      </c>
      <c r="T4939" s="247">
        <v>45342.359039351853</v>
      </c>
    </row>
    <row r="4940" spans="1:20" x14ac:dyDescent="0.35">
      <c r="A4940" t="s">
        <v>112</v>
      </c>
      <c r="B4940" t="s">
        <v>113</v>
      </c>
      <c r="C4940" t="s">
        <v>92</v>
      </c>
      <c r="D4940" s="29">
        <v>45641</v>
      </c>
      <c r="E4940">
        <v>0</v>
      </c>
      <c r="F4940">
        <v>0</v>
      </c>
      <c r="G4940">
        <v>0</v>
      </c>
      <c r="H4940">
        <v>0</v>
      </c>
      <c r="L4940">
        <v>116.36412</v>
      </c>
      <c r="R4940">
        <v>119.68880900000001</v>
      </c>
      <c r="S4940" t="s">
        <v>204</v>
      </c>
      <c r="T4940" s="247">
        <v>45342.359039351853</v>
      </c>
    </row>
    <row r="4941" spans="1:20" x14ac:dyDescent="0.35">
      <c r="A4941" t="s">
        <v>112</v>
      </c>
      <c r="B4941" t="s">
        <v>113</v>
      </c>
      <c r="C4941" t="s">
        <v>92</v>
      </c>
      <c r="D4941" s="29">
        <v>45642</v>
      </c>
      <c r="E4941">
        <v>0</v>
      </c>
      <c r="F4941">
        <v>0</v>
      </c>
      <c r="G4941">
        <v>0</v>
      </c>
      <c r="H4941">
        <v>0</v>
      </c>
      <c r="L4941">
        <v>116.36412</v>
      </c>
      <c r="R4941">
        <v>119.68880900000001</v>
      </c>
      <c r="S4941" t="s">
        <v>204</v>
      </c>
      <c r="T4941" s="247">
        <v>45342.359039351853</v>
      </c>
    </row>
    <row r="4942" spans="1:20" x14ac:dyDescent="0.35">
      <c r="A4942" t="s">
        <v>112</v>
      </c>
      <c r="B4942" t="s">
        <v>113</v>
      </c>
      <c r="C4942" t="s">
        <v>92</v>
      </c>
      <c r="D4942" s="29">
        <v>45643</v>
      </c>
      <c r="E4942">
        <v>0</v>
      </c>
      <c r="F4942">
        <v>0</v>
      </c>
      <c r="G4942">
        <v>0</v>
      </c>
      <c r="H4942">
        <v>0</v>
      </c>
      <c r="L4942">
        <v>116.36412</v>
      </c>
      <c r="R4942">
        <v>119.68880900000001</v>
      </c>
      <c r="S4942" t="s">
        <v>204</v>
      </c>
      <c r="T4942" s="247">
        <v>45342.359039351853</v>
      </c>
    </row>
    <row r="4943" spans="1:20" x14ac:dyDescent="0.35">
      <c r="A4943" t="s">
        <v>112</v>
      </c>
      <c r="B4943" t="s">
        <v>113</v>
      </c>
      <c r="C4943" t="s">
        <v>92</v>
      </c>
      <c r="D4943" s="29">
        <v>45644</v>
      </c>
      <c r="E4943">
        <v>0</v>
      </c>
      <c r="F4943">
        <v>0</v>
      </c>
      <c r="G4943">
        <v>0</v>
      </c>
      <c r="H4943">
        <v>0</v>
      </c>
      <c r="L4943">
        <v>116.36412</v>
      </c>
      <c r="R4943">
        <v>119.68880900000001</v>
      </c>
      <c r="S4943" t="s">
        <v>204</v>
      </c>
      <c r="T4943" s="247">
        <v>45342.359050925923</v>
      </c>
    </row>
    <row r="4944" spans="1:20" x14ac:dyDescent="0.35">
      <c r="A4944" t="s">
        <v>112</v>
      </c>
      <c r="B4944" t="s">
        <v>113</v>
      </c>
      <c r="C4944" t="s">
        <v>92</v>
      </c>
      <c r="D4944" s="29">
        <v>45645</v>
      </c>
      <c r="E4944">
        <v>0</v>
      </c>
      <c r="F4944">
        <v>0</v>
      </c>
      <c r="G4944">
        <v>0</v>
      </c>
      <c r="H4944">
        <v>0</v>
      </c>
      <c r="L4944">
        <v>116.36412</v>
      </c>
      <c r="R4944">
        <v>119.68880900000001</v>
      </c>
      <c r="S4944" t="s">
        <v>204</v>
      </c>
      <c r="T4944" s="247">
        <v>45342.359050925923</v>
      </c>
    </row>
    <row r="4945" spans="1:20" x14ac:dyDescent="0.35">
      <c r="A4945" t="s">
        <v>112</v>
      </c>
      <c r="B4945" t="s">
        <v>113</v>
      </c>
      <c r="C4945" t="s">
        <v>92</v>
      </c>
      <c r="D4945" s="29">
        <v>45646</v>
      </c>
      <c r="E4945">
        <v>0</v>
      </c>
      <c r="F4945">
        <v>0</v>
      </c>
      <c r="G4945">
        <v>0</v>
      </c>
      <c r="H4945">
        <v>0</v>
      </c>
      <c r="L4945">
        <v>116.36412</v>
      </c>
      <c r="R4945">
        <v>119.68880900000001</v>
      </c>
      <c r="S4945" t="s">
        <v>204</v>
      </c>
      <c r="T4945" s="247">
        <v>45342.359050925923</v>
      </c>
    </row>
    <row r="4946" spans="1:20" x14ac:dyDescent="0.35">
      <c r="A4946" t="s">
        <v>112</v>
      </c>
      <c r="B4946" t="s">
        <v>113</v>
      </c>
      <c r="C4946" t="s">
        <v>92</v>
      </c>
      <c r="D4946" s="29">
        <v>45647</v>
      </c>
      <c r="E4946">
        <v>0</v>
      </c>
      <c r="F4946">
        <v>0</v>
      </c>
      <c r="G4946">
        <v>0</v>
      </c>
      <c r="H4946">
        <v>0</v>
      </c>
      <c r="L4946">
        <v>116.36412</v>
      </c>
      <c r="R4946">
        <v>119.68880900000001</v>
      </c>
      <c r="S4946" t="s">
        <v>204</v>
      </c>
      <c r="T4946" s="247">
        <v>45342.359050925923</v>
      </c>
    </row>
    <row r="4947" spans="1:20" x14ac:dyDescent="0.35">
      <c r="A4947" t="s">
        <v>112</v>
      </c>
      <c r="B4947" t="s">
        <v>113</v>
      </c>
      <c r="C4947" t="s">
        <v>92</v>
      </c>
      <c r="D4947" s="29">
        <v>45648</v>
      </c>
      <c r="E4947">
        <v>0</v>
      </c>
      <c r="F4947">
        <v>0</v>
      </c>
      <c r="G4947">
        <v>0</v>
      </c>
      <c r="H4947">
        <v>0</v>
      </c>
      <c r="L4947">
        <v>116.36412</v>
      </c>
      <c r="R4947">
        <v>119.68880900000001</v>
      </c>
      <c r="S4947" t="s">
        <v>204</v>
      </c>
      <c r="T4947" s="247">
        <v>45342.359050925923</v>
      </c>
    </row>
    <row r="4948" spans="1:20" x14ac:dyDescent="0.35">
      <c r="A4948" t="s">
        <v>112</v>
      </c>
      <c r="B4948" t="s">
        <v>113</v>
      </c>
      <c r="C4948" t="s">
        <v>92</v>
      </c>
      <c r="D4948" s="29">
        <v>45649</v>
      </c>
      <c r="E4948">
        <v>0</v>
      </c>
      <c r="F4948">
        <v>0</v>
      </c>
      <c r="G4948">
        <v>0</v>
      </c>
      <c r="H4948">
        <v>0</v>
      </c>
      <c r="L4948">
        <v>116.36412</v>
      </c>
      <c r="R4948">
        <v>119.68880900000001</v>
      </c>
      <c r="S4948" t="s">
        <v>204</v>
      </c>
      <c r="T4948" s="247">
        <v>45342.359050925923</v>
      </c>
    </row>
    <row r="4949" spans="1:20" x14ac:dyDescent="0.35">
      <c r="A4949" t="s">
        <v>112</v>
      </c>
      <c r="B4949" t="s">
        <v>113</v>
      </c>
      <c r="C4949" t="s">
        <v>92</v>
      </c>
      <c r="D4949" s="29">
        <v>45650</v>
      </c>
      <c r="E4949">
        <v>0</v>
      </c>
      <c r="F4949">
        <v>0</v>
      </c>
      <c r="G4949">
        <v>0</v>
      </c>
      <c r="H4949">
        <v>0</v>
      </c>
      <c r="L4949">
        <v>116.36412</v>
      </c>
      <c r="R4949">
        <v>119.68880900000001</v>
      </c>
      <c r="S4949" t="s">
        <v>204</v>
      </c>
      <c r="T4949" s="247">
        <v>45342.359050925923</v>
      </c>
    </row>
    <row r="4950" spans="1:20" x14ac:dyDescent="0.35">
      <c r="A4950" t="s">
        <v>112</v>
      </c>
      <c r="B4950" t="s">
        <v>113</v>
      </c>
      <c r="C4950" t="s">
        <v>92</v>
      </c>
      <c r="D4950" s="29">
        <v>45651</v>
      </c>
      <c r="E4950">
        <v>0</v>
      </c>
      <c r="F4950">
        <v>0</v>
      </c>
      <c r="G4950">
        <v>0</v>
      </c>
      <c r="H4950">
        <v>0</v>
      </c>
      <c r="L4950">
        <v>116.36412</v>
      </c>
      <c r="R4950">
        <v>119.68880900000001</v>
      </c>
      <c r="S4950" t="s">
        <v>204</v>
      </c>
      <c r="T4950" s="247">
        <v>45342.359050925923</v>
      </c>
    </row>
    <row r="4951" spans="1:20" x14ac:dyDescent="0.35">
      <c r="A4951" t="s">
        <v>112</v>
      </c>
      <c r="B4951" t="s">
        <v>113</v>
      </c>
      <c r="C4951" t="s">
        <v>92</v>
      </c>
      <c r="D4951" s="29">
        <v>45652</v>
      </c>
      <c r="E4951">
        <v>0</v>
      </c>
      <c r="F4951">
        <v>0</v>
      </c>
      <c r="G4951">
        <v>0</v>
      </c>
      <c r="H4951">
        <v>0</v>
      </c>
      <c r="L4951">
        <v>116.36412</v>
      </c>
      <c r="R4951">
        <v>119.68880900000001</v>
      </c>
      <c r="S4951" t="s">
        <v>204</v>
      </c>
      <c r="T4951" s="247">
        <v>45342.359050925923</v>
      </c>
    </row>
    <row r="4952" spans="1:20" x14ac:dyDescent="0.35">
      <c r="A4952" t="s">
        <v>112</v>
      </c>
      <c r="B4952" t="s">
        <v>113</v>
      </c>
      <c r="C4952" t="s">
        <v>92</v>
      </c>
      <c r="D4952" s="29">
        <v>45653</v>
      </c>
      <c r="E4952">
        <v>0</v>
      </c>
      <c r="F4952">
        <v>0</v>
      </c>
      <c r="G4952">
        <v>0</v>
      </c>
      <c r="H4952">
        <v>0</v>
      </c>
      <c r="L4952">
        <v>116.36412</v>
      </c>
      <c r="R4952">
        <v>119.68880900000001</v>
      </c>
      <c r="S4952" t="s">
        <v>204</v>
      </c>
      <c r="T4952" s="247">
        <v>45342.359050925923</v>
      </c>
    </row>
    <row r="4953" spans="1:20" x14ac:dyDescent="0.35">
      <c r="A4953" t="s">
        <v>112</v>
      </c>
      <c r="B4953" t="s">
        <v>113</v>
      </c>
      <c r="C4953" t="s">
        <v>92</v>
      </c>
      <c r="D4953" s="29">
        <v>45654</v>
      </c>
      <c r="E4953">
        <v>0</v>
      </c>
      <c r="F4953">
        <v>0</v>
      </c>
      <c r="G4953">
        <v>0</v>
      </c>
      <c r="H4953">
        <v>0</v>
      </c>
      <c r="L4953">
        <v>116.36412</v>
      </c>
      <c r="R4953">
        <v>119.68880900000001</v>
      </c>
      <c r="S4953" t="s">
        <v>204</v>
      </c>
      <c r="T4953" s="247">
        <v>45342.359050925923</v>
      </c>
    </row>
    <row r="4954" spans="1:20" x14ac:dyDescent="0.35">
      <c r="A4954" t="s">
        <v>112</v>
      </c>
      <c r="B4954" t="s">
        <v>113</v>
      </c>
      <c r="C4954" t="s">
        <v>92</v>
      </c>
      <c r="D4954" s="29">
        <v>45655</v>
      </c>
      <c r="E4954">
        <v>0</v>
      </c>
      <c r="F4954">
        <v>0</v>
      </c>
      <c r="G4954">
        <v>0</v>
      </c>
      <c r="H4954">
        <v>0</v>
      </c>
      <c r="L4954">
        <v>116.36412</v>
      </c>
      <c r="R4954">
        <v>119.68880900000001</v>
      </c>
      <c r="S4954" t="s">
        <v>204</v>
      </c>
      <c r="T4954" s="247">
        <v>45342.359050925923</v>
      </c>
    </row>
    <row r="4955" spans="1:20" x14ac:dyDescent="0.35">
      <c r="A4955" t="s">
        <v>112</v>
      </c>
      <c r="B4955" t="s">
        <v>113</v>
      </c>
      <c r="C4955" t="s">
        <v>92</v>
      </c>
      <c r="D4955" s="29">
        <v>45656</v>
      </c>
      <c r="E4955">
        <v>0</v>
      </c>
      <c r="F4955">
        <v>0</v>
      </c>
      <c r="G4955">
        <v>0</v>
      </c>
      <c r="H4955">
        <v>0</v>
      </c>
      <c r="L4955">
        <v>116.36412</v>
      </c>
      <c r="R4955">
        <v>119.68880900000001</v>
      </c>
      <c r="S4955" t="s">
        <v>204</v>
      </c>
      <c r="T4955" s="247">
        <v>45342.359050925923</v>
      </c>
    </row>
    <row r="4956" spans="1:20" x14ac:dyDescent="0.35">
      <c r="A4956" t="s">
        <v>112</v>
      </c>
      <c r="B4956" t="s">
        <v>113</v>
      </c>
      <c r="C4956" t="s">
        <v>92</v>
      </c>
      <c r="D4956" s="29">
        <v>45657</v>
      </c>
      <c r="E4956">
        <v>0</v>
      </c>
      <c r="F4956">
        <v>0</v>
      </c>
      <c r="G4956">
        <v>0</v>
      </c>
      <c r="H4956">
        <v>0</v>
      </c>
      <c r="L4956">
        <v>116.36412</v>
      </c>
      <c r="R4956">
        <v>119.68880900000001</v>
      </c>
      <c r="S4956" t="s">
        <v>204</v>
      </c>
      <c r="T4956" s="247">
        <v>45342.359050925923</v>
      </c>
    </row>
    <row r="4957" spans="1:20" x14ac:dyDescent="0.35">
      <c r="A4957" t="s">
        <v>114</v>
      </c>
      <c r="B4957" t="s">
        <v>70</v>
      </c>
      <c r="C4957" t="s">
        <v>97</v>
      </c>
      <c r="D4957" s="29">
        <v>45383</v>
      </c>
      <c r="E4957">
        <v>0</v>
      </c>
      <c r="F4957">
        <v>0</v>
      </c>
      <c r="G4957">
        <v>0</v>
      </c>
      <c r="H4957">
        <v>0</v>
      </c>
      <c r="L4957">
        <v>339.11828700000001</v>
      </c>
      <c r="M4957">
        <v>34.909253999999997</v>
      </c>
      <c r="N4957">
        <v>34.909253999999997</v>
      </c>
      <c r="P4957">
        <v>0</v>
      </c>
      <c r="R4957">
        <v>339.118292</v>
      </c>
      <c r="S4957" t="s">
        <v>204</v>
      </c>
      <c r="T4957" s="247">
        <v>45342.343009259261</v>
      </c>
    </row>
    <row r="4958" spans="1:20" x14ac:dyDescent="0.35">
      <c r="A4958" t="s">
        <v>114</v>
      </c>
      <c r="B4958" t="s">
        <v>70</v>
      </c>
      <c r="C4958" t="s">
        <v>97</v>
      </c>
      <c r="D4958" s="29">
        <v>45384</v>
      </c>
      <c r="E4958">
        <v>0</v>
      </c>
      <c r="F4958">
        <v>0</v>
      </c>
      <c r="G4958">
        <v>0</v>
      </c>
      <c r="H4958">
        <v>0</v>
      </c>
      <c r="L4958">
        <v>339.11828700000001</v>
      </c>
      <c r="M4958">
        <v>34.909253999999997</v>
      </c>
      <c r="N4958">
        <v>34.909253999999997</v>
      </c>
      <c r="P4958">
        <v>0</v>
      </c>
      <c r="R4958">
        <v>339.118292</v>
      </c>
      <c r="S4958" t="s">
        <v>204</v>
      </c>
      <c r="T4958" s="247">
        <v>45342.343043981484</v>
      </c>
    </row>
    <row r="4959" spans="1:20" x14ac:dyDescent="0.35">
      <c r="A4959" t="s">
        <v>114</v>
      </c>
      <c r="B4959" t="s">
        <v>70</v>
      </c>
      <c r="C4959" t="s">
        <v>97</v>
      </c>
      <c r="D4959" s="29">
        <v>45385</v>
      </c>
      <c r="E4959">
        <v>0</v>
      </c>
      <c r="F4959">
        <v>0</v>
      </c>
      <c r="G4959">
        <v>0</v>
      </c>
      <c r="H4959">
        <v>0</v>
      </c>
      <c r="L4959">
        <v>339.11828700000001</v>
      </c>
      <c r="M4959">
        <v>34.909253999999997</v>
      </c>
      <c r="N4959">
        <v>34.909253999999997</v>
      </c>
      <c r="P4959">
        <v>0</v>
      </c>
      <c r="R4959">
        <v>339.118292</v>
      </c>
      <c r="S4959" t="s">
        <v>204</v>
      </c>
      <c r="T4959" s="247">
        <v>45342.343032407407</v>
      </c>
    </row>
    <row r="4960" spans="1:20" x14ac:dyDescent="0.35">
      <c r="A4960" t="s">
        <v>114</v>
      </c>
      <c r="B4960" t="s">
        <v>70</v>
      </c>
      <c r="C4960" t="s">
        <v>97</v>
      </c>
      <c r="D4960" s="29">
        <v>45386</v>
      </c>
      <c r="E4960">
        <v>0</v>
      </c>
      <c r="F4960">
        <v>0</v>
      </c>
      <c r="G4960">
        <v>0</v>
      </c>
      <c r="H4960">
        <v>0</v>
      </c>
      <c r="L4960">
        <v>339.11828700000001</v>
      </c>
      <c r="M4960">
        <v>34.909253999999997</v>
      </c>
      <c r="N4960">
        <v>34.909253999999997</v>
      </c>
      <c r="P4960">
        <v>0</v>
      </c>
      <c r="R4960">
        <v>339.118292</v>
      </c>
      <c r="S4960" t="s">
        <v>204</v>
      </c>
      <c r="T4960" s="247">
        <v>45342.343009259261</v>
      </c>
    </row>
    <row r="4961" spans="1:20" x14ac:dyDescent="0.35">
      <c r="A4961" t="s">
        <v>114</v>
      </c>
      <c r="B4961" t="s">
        <v>70</v>
      </c>
      <c r="C4961" t="s">
        <v>97</v>
      </c>
      <c r="D4961" s="29">
        <v>45387</v>
      </c>
      <c r="E4961">
        <v>0</v>
      </c>
      <c r="F4961">
        <v>0</v>
      </c>
      <c r="G4961">
        <v>0</v>
      </c>
      <c r="H4961">
        <v>0</v>
      </c>
      <c r="L4961">
        <v>339.11828700000001</v>
      </c>
      <c r="M4961">
        <v>34.909253999999997</v>
      </c>
      <c r="N4961">
        <v>34.909253999999997</v>
      </c>
      <c r="P4961">
        <v>0</v>
      </c>
      <c r="R4961">
        <v>339.118292</v>
      </c>
      <c r="S4961" t="s">
        <v>204</v>
      </c>
      <c r="T4961" s="247">
        <v>45342.343032407407</v>
      </c>
    </row>
    <row r="4962" spans="1:20" x14ac:dyDescent="0.35">
      <c r="A4962" t="s">
        <v>114</v>
      </c>
      <c r="B4962" t="s">
        <v>70</v>
      </c>
      <c r="C4962" t="s">
        <v>97</v>
      </c>
      <c r="D4962" s="29">
        <v>45388</v>
      </c>
      <c r="E4962">
        <v>0</v>
      </c>
      <c r="F4962">
        <v>0</v>
      </c>
      <c r="G4962">
        <v>0</v>
      </c>
      <c r="H4962">
        <v>0</v>
      </c>
      <c r="L4962">
        <v>339.11828700000001</v>
      </c>
      <c r="M4962">
        <v>34.909253999999997</v>
      </c>
      <c r="N4962">
        <v>34.909253999999997</v>
      </c>
      <c r="P4962">
        <v>0</v>
      </c>
      <c r="R4962">
        <v>339.118292</v>
      </c>
      <c r="S4962" t="s">
        <v>204</v>
      </c>
      <c r="T4962" s="247">
        <v>45342.34302083333</v>
      </c>
    </row>
    <row r="4963" spans="1:20" x14ac:dyDescent="0.35">
      <c r="A4963" t="s">
        <v>114</v>
      </c>
      <c r="B4963" t="s">
        <v>70</v>
      </c>
      <c r="C4963" t="s">
        <v>97</v>
      </c>
      <c r="D4963" s="29">
        <v>45389</v>
      </c>
      <c r="E4963">
        <v>0</v>
      </c>
      <c r="F4963">
        <v>0</v>
      </c>
      <c r="G4963">
        <v>0</v>
      </c>
      <c r="H4963">
        <v>0</v>
      </c>
      <c r="L4963">
        <v>339.11828700000001</v>
      </c>
      <c r="M4963">
        <v>34.909253999999997</v>
      </c>
      <c r="N4963">
        <v>34.909253999999997</v>
      </c>
      <c r="P4963">
        <v>0</v>
      </c>
      <c r="R4963">
        <v>339.118292</v>
      </c>
      <c r="S4963" t="s">
        <v>204</v>
      </c>
      <c r="T4963" s="247">
        <v>45342.343032407407</v>
      </c>
    </row>
    <row r="4964" spans="1:20" x14ac:dyDescent="0.35">
      <c r="A4964" t="s">
        <v>114</v>
      </c>
      <c r="B4964" t="s">
        <v>70</v>
      </c>
      <c r="C4964" t="s">
        <v>97</v>
      </c>
      <c r="D4964" s="29">
        <v>45390</v>
      </c>
      <c r="E4964">
        <v>0</v>
      </c>
      <c r="F4964">
        <v>0</v>
      </c>
      <c r="G4964">
        <v>0</v>
      </c>
      <c r="H4964">
        <v>0</v>
      </c>
      <c r="L4964">
        <v>339.11828700000001</v>
      </c>
      <c r="M4964">
        <v>34.909253999999997</v>
      </c>
      <c r="N4964">
        <v>34.909253999999997</v>
      </c>
      <c r="P4964">
        <v>0</v>
      </c>
      <c r="R4964">
        <v>339.118292</v>
      </c>
      <c r="S4964" t="s">
        <v>204</v>
      </c>
      <c r="T4964" s="247">
        <v>45342.34302083333</v>
      </c>
    </row>
    <row r="4965" spans="1:20" x14ac:dyDescent="0.35">
      <c r="A4965" t="s">
        <v>114</v>
      </c>
      <c r="B4965" t="s">
        <v>70</v>
      </c>
      <c r="C4965" t="s">
        <v>97</v>
      </c>
      <c r="D4965" s="29">
        <v>45391</v>
      </c>
      <c r="E4965">
        <v>0</v>
      </c>
      <c r="F4965">
        <v>0</v>
      </c>
      <c r="G4965">
        <v>0</v>
      </c>
      <c r="H4965">
        <v>0</v>
      </c>
      <c r="L4965">
        <v>339.11828700000001</v>
      </c>
      <c r="M4965">
        <v>34.909253999999997</v>
      </c>
      <c r="N4965">
        <v>34.909253999999997</v>
      </c>
      <c r="P4965">
        <v>0</v>
      </c>
      <c r="R4965">
        <v>339.118292</v>
      </c>
      <c r="S4965" t="s">
        <v>204</v>
      </c>
      <c r="T4965" s="247">
        <v>45342.343043981484</v>
      </c>
    </row>
    <row r="4966" spans="1:20" x14ac:dyDescent="0.35">
      <c r="A4966" t="s">
        <v>114</v>
      </c>
      <c r="B4966" t="s">
        <v>70</v>
      </c>
      <c r="C4966" t="s">
        <v>97</v>
      </c>
      <c r="D4966" s="29">
        <v>45392</v>
      </c>
      <c r="E4966">
        <v>0</v>
      </c>
      <c r="F4966">
        <v>0</v>
      </c>
      <c r="G4966">
        <v>0</v>
      </c>
      <c r="H4966">
        <v>0</v>
      </c>
      <c r="L4966">
        <v>339.11828700000001</v>
      </c>
      <c r="M4966">
        <v>34.909253999999997</v>
      </c>
      <c r="N4966">
        <v>34.909253999999997</v>
      </c>
      <c r="P4966">
        <v>0</v>
      </c>
      <c r="R4966">
        <v>339.118292</v>
      </c>
      <c r="S4966" t="s">
        <v>204</v>
      </c>
      <c r="T4966" s="247">
        <v>45342.343043981484</v>
      </c>
    </row>
    <row r="4967" spans="1:20" x14ac:dyDescent="0.35">
      <c r="A4967" t="s">
        <v>114</v>
      </c>
      <c r="B4967" t="s">
        <v>70</v>
      </c>
      <c r="C4967" t="s">
        <v>97</v>
      </c>
      <c r="D4967" s="29">
        <v>45393</v>
      </c>
      <c r="E4967">
        <v>0</v>
      </c>
      <c r="F4967">
        <v>0</v>
      </c>
      <c r="G4967">
        <v>0</v>
      </c>
      <c r="H4967">
        <v>0</v>
      </c>
      <c r="L4967">
        <v>339.11828700000001</v>
      </c>
      <c r="M4967">
        <v>34.909253999999997</v>
      </c>
      <c r="N4967">
        <v>34.909253999999997</v>
      </c>
      <c r="P4967">
        <v>0</v>
      </c>
      <c r="R4967">
        <v>339.118292</v>
      </c>
      <c r="S4967" t="s">
        <v>204</v>
      </c>
      <c r="T4967" s="247">
        <v>45342.343055555553</v>
      </c>
    </row>
    <row r="4968" spans="1:20" x14ac:dyDescent="0.35">
      <c r="A4968" t="s">
        <v>114</v>
      </c>
      <c r="B4968" t="s">
        <v>70</v>
      </c>
      <c r="C4968" t="s">
        <v>97</v>
      </c>
      <c r="D4968" s="29">
        <v>45394</v>
      </c>
      <c r="E4968">
        <v>0</v>
      </c>
      <c r="F4968">
        <v>0</v>
      </c>
      <c r="G4968">
        <v>0</v>
      </c>
      <c r="H4968">
        <v>0</v>
      </c>
      <c r="L4968">
        <v>339.11828700000001</v>
      </c>
      <c r="M4968">
        <v>34.909253999999997</v>
      </c>
      <c r="N4968">
        <v>34.909253999999997</v>
      </c>
      <c r="P4968">
        <v>0</v>
      </c>
      <c r="R4968">
        <v>339.118292</v>
      </c>
      <c r="S4968" t="s">
        <v>204</v>
      </c>
      <c r="T4968" s="247">
        <v>45342.343043981484</v>
      </c>
    </row>
    <row r="4969" spans="1:20" x14ac:dyDescent="0.35">
      <c r="A4969" t="s">
        <v>114</v>
      </c>
      <c r="B4969" t="s">
        <v>70</v>
      </c>
      <c r="C4969" t="s">
        <v>97</v>
      </c>
      <c r="D4969" s="29">
        <v>45395</v>
      </c>
      <c r="E4969">
        <v>0</v>
      </c>
      <c r="F4969">
        <v>0</v>
      </c>
      <c r="G4969">
        <v>0</v>
      </c>
      <c r="H4969">
        <v>0</v>
      </c>
      <c r="L4969">
        <v>339.11828700000001</v>
      </c>
      <c r="M4969">
        <v>34.909253999999997</v>
      </c>
      <c r="N4969">
        <v>34.909253999999997</v>
      </c>
      <c r="P4969">
        <v>0</v>
      </c>
      <c r="R4969">
        <v>339.118292</v>
      </c>
      <c r="S4969" t="s">
        <v>204</v>
      </c>
      <c r="T4969" s="247">
        <v>45342.34306712963</v>
      </c>
    </row>
    <row r="4970" spans="1:20" x14ac:dyDescent="0.35">
      <c r="A4970" t="s">
        <v>114</v>
      </c>
      <c r="B4970" t="s">
        <v>70</v>
      </c>
      <c r="C4970" t="s">
        <v>97</v>
      </c>
      <c r="D4970" s="29">
        <v>45396</v>
      </c>
      <c r="E4970">
        <v>0</v>
      </c>
      <c r="F4970">
        <v>0</v>
      </c>
      <c r="G4970">
        <v>0</v>
      </c>
      <c r="H4970">
        <v>0</v>
      </c>
      <c r="L4970">
        <v>339.11828700000001</v>
      </c>
      <c r="M4970">
        <v>34.909253999999997</v>
      </c>
      <c r="N4970">
        <v>34.909253999999997</v>
      </c>
      <c r="P4970">
        <v>0</v>
      </c>
      <c r="R4970">
        <v>339.118292</v>
      </c>
      <c r="S4970" t="s">
        <v>204</v>
      </c>
      <c r="T4970" s="247">
        <v>45342.343032407407</v>
      </c>
    </row>
    <row r="4971" spans="1:20" x14ac:dyDescent="0.35">
      <c r="A4971" t="s">
        <v>114</v>
      </c>
      <c r="B4971" t="s">
        <v>70</v>
      </c>
      <c r="C4971" t="s">
        <v>97</v>
      </c>
      <c r="D4971" s="29">
        <v>45397</v>
      </c>
      <c r="E4971">
        <v>0</v>
      </c>
      <c r="F4971">
        <v>0</v>
      </c>
      <c r="G4971">
        <v>0</v>
      </c>
      <c r="H4971">
        <v>0</v>
      </c>
      <c r="L4971">
        <v>339.11828700000001</v>
      </c>
      <c r="M4971">
        <v>34.909253999999997</v>
      </c>
      <c r="N4971">
        <v>34.909253999999997</v>
      </c>
      <c r="P4971">
        <v>0</v>
      </c>
      <c r="R4971">
        <v>339.118292</v>
      </c>
      <c r="S4971" t="s">
        <v>204</v>
      </c>
      <c r="T4971" s="247">
        <v>45342.343043981484</v>
      </c>
    </row>
    <row r="4972" spans="1:20" x14ac:dyDescent="0.35">
      <c r="A4972" t="s">
        <v>114</v>
      </c>
      <c r="B4972" t="s">
        <v>70</v>
      </c>
      <c r="C4972" t="s">
        <v>97</v>
      </c>
      <c r="D4972" s="29">
        <v>45398</v>
      </c>
      <c r="E4972">
        <v>0</v>
      </c>
      <c r="F4972">
        <v>0</v>
      </c>
      <c r="G4972">
        <v>0</v>
      </c>
      <c r="H4972">
        <v>0</v>
      </c>
      <c r="L4972">
        <v>339.11828700000001</v>
      </c>
      <c r="M4972">
        <v>34.909253999999997</v>
      </c>
      <c r="N4972">
        <v>34.909253999999997</v>
      </c>
      <c r="P4972">
        <v>0</v>
      </c>
      <c r="R4972">
        <v>339.118292</v>
      </c>
      <c r="S4972" t="s">
        <v>204</v>
      </c>
      <c r="T4972" s="247">
        <v>45342.34306712963</v>
      </c>
    </row>
    <row r="4973" spans="1:20" x14ac:dyDescent="0.35">
      <c r="A4973" t="s">
        <v>114</v>
      </c>
      <c r="B4973" t="s">
        <v>70</v>
      </c>
      <c r="C4973" t="s">
        <v>97</v>
      </c>
      <c r="D4973" s="29">
        <v>45399</v>
      </c>
      <c r="E4973">
        <v>0</v>
      </c>
      <c r="F4973">
        <v>0</v>
      </c>
      <c r="G4973">
        <v>0</v>
      </c>
      <c r="H4973">
        <v>0</v>
      </c>
      <c r="L4973">
        <v>339.11828700000001</v>
      </c>
      <c r="M4973">
        <v>34.909253999999997</v>
      </c>
      <c r="N4973">
        <v>34.909253999999997</v>
      </c>
      <c r="P4973">
        <v>0</v>
      </c>
      <c r="R4973">
        <v>339.118292</v>
      </c>
      <c r="S4973" t="s">
        <v>204</v>
      </c>
      <c r="T4973" s="247">
        <v>45342.343078703707</v>
      </c>
    </row>
    <row r="4974" spans="1:20" x14ac:dyDescent="0.35">
      <c r="A4974" t="s">
        <v>114</v>
      </c>
      <c r="B4974" t="s">
        <v>70</v>
      </c>
      <c r="C4974" t="s">
        <v>97</v>
      </c>
      <c r="D4974" s="29">
        <v>45400</v>
      </c>
      <c r="E4974">
        <v>0</v>
      </c>
      <c r="F4974">
        <v>0</v>
      </c>
      <c r="G4974">
        <v>0</v>
      </c>
      <c r="H4974">
        <v>0</v>
      </c>
      <c r="L4974">
        <v>339.11828700000001</v>
      </c>
      <c r="M4974">
        <v>34.909253999999997</v>
      </c>
      <c r="N4974">
        <v>34.909253999999997</v>
      </c>
      <c r="P4974">
        <v>0</v>
      </c>
      <c r="R4974">
        <v>339.118292</v>
      </c>
      <c r="S4974" t="s">
        <v>204</v>
      </c>
      <c r="T4974" s="247">
        <v>45342.343055555553</v>
      </c>
    </row>
    <row r="4975" spans="1:20" x14ac:dyDescent="0.35">
      <c r="A4975" t="s">
        <v>114</v>
      </c>
      <c r="B4975" t="s">
        <v>70</v>
      </c>
      <c r="C4975" t="s">
        <v>97</v>
      </c>
      <c r="D4975" s="29">
        <v>45401</v>
      </c>
      <c r="E4975">
        <v>0</v>
      </c>
      <c r="F4975">
        <v>0</v>
      </c>
      <c r="G4975">
        <v>0</v>
      </c>
      <c r="H4975">
        <v>0</v>
      </c>
      <c r="L4975">
        <v>339.11828700000001</v>
      </c>
      <c r="M4975">
        <v>34.909253999999997</v>
      </c>
      <c r="N4975">
        <v>34.909253999999997</v>
      </c>
      <c r="P4975">
        <v>0</v>
      </c>
      <c r="R4975">
        <v>339.118292</v>
      </c>
      <c r="S4975" t="s">
        <v>204</v>
      </c>
      <c r="T4975" s="247">
        <v>45342.34306712963</v>
      </c>
    </row>
    <row r="4976" spans="1:20" x14ac:dyDescent="0.35">
      <c r="A4976" t="s">
        <v>114</v>
      </c>
      <c r="B4976" t="s">
        <v>70</v>
      </c>
      <c r="C4976" t="s">
        <v>97</v>
      </c>
      <c r="D4976" s="29">
        <v>45402</v>
      </c>
      <c r="E4976">
        <v>0</v>
      </c>
      <c r="F4976">
        <v>0</v>
      </c>
      <c r="G4976">
        <v>0</v>
      </c>
      <c r="H4976">
        <v>0</v>
      </c>
      <c r="L4976">
        <v>339.11828700000001</v>
      </c>
      <c r="M4976">
        <v>34.909253999999997</v>
      </c>
      <c r="N4976">
        <v>34.909253999999997</v>
      </c>
      <c r="P4976">
        <v>0</v>
      </c>
      <c r="R4976">
        <v>339.118292</v>
      </c>
      <c r="S4976" t="s">
        <v>204</v>
      </c>
      <c r="T4976" s="247">
        <v>45342.343055555553</v>
      </c>
    </row>
    <row r="4977" spans="1:20" x14ac:dyDescent="0.35">
      <c r="A4977" t="s">
        <v>114</v>
      </c>
      <c r="B4977" t="s">
        <v>70</v>
      </c>
      <c r="C4977" t="s">
        <v>97</v>
      </c>
      <c r="D4977" s="29">
        <v>45403</v>
      </c>
      <c r="E4977">
        <v>0</v>
      </c>
      <c r="F4977">
        <v>0</v>
      </c>
      <c r="G4977">
        <v>0</v>
      </c>
      <c r="H4977">
        <v>0</v>
      </c>
      <c r="L4977">
        <v>339.11828700000001</v>
      </c>
      <c r="M4977">
        <v>34.909253999999997</v>
      </c>
      <c r="N4977">
        <v>34.909253999999997</v>
      </c>
      <c r="P4977">
        <v>0</v>
      </c>
      <c r="R4977">
        <v>339.118292</v>
      </c>
      <c r="S4977" t="s">
        <v>204</v>
      </c>
      <c r="T4977" s="247">
        <v>45342.34306712963</v>
      </c>
    </row>
    <row r="4978" spans="1:20" x14ac:dyDescent="0.35">
      <c r="A4978" t="s">
        <v>114</v>
      </c>
      <c r="B4978" t="s">
        <v>70</v>
      </c>
      <c r="C4978" t="s">
        <v>97</v>
      </c>
      <c r="D4978" s="29">
        <v>45404</v>
      </c>
      <c r="E4978">
        <v>0</v>
      </c>
      <c r="F4978">
        <v>0</v>
      </c>
      <c r="G4978">
        <v>0</v>
      </c>
      <c r="H4978">
        <v>0</v>
      </c>
      <c r="L4978">
        <v>339.11828700000001</v>
      </c>
      <c r="M4978">
        <v>34.909253999999997</v>
      </c>
      <c r="N4978">
        <v>34.909253999999997</v>
      </c>
      <c r="P4978">
        <v>0</v>
      </c>
      <c r="R4978">
        <v>339.118292</v>
      </c>
      <c r="S4978" t="s">
        <v>204</v>
      </c>
      <c r="T4978" s="247">
        <v>45342.34306712963</v>
      </c>
    </row>
    <row r="4979" spans="1:20" x14ac:dyDescent="0.35">
      <c r="A4979" t="s">
        <v>114</v>
      </c>
      <c r="B4979" t="s">
        <v>70</v>
      </c>
      <c r="C4979" t="s">
        <v>97</v>
      </c>
      <c r="D4979" s="29">
        <v>45405</v>
      </c>
      <c r="E4979">
        <v>0</v>
      </c>
      <c r="F4979">
        <v>0</v>
      </c>
      <c r="G4979">
        <v>0</v>
      </c>
      <c r="H4979">
        <v>0</v>
      </c>
      <c r="L4979">
        <v>339.11828700000001</v>
      </c>
      <c r="M4979">
        <v>34.909253999999997</v>
      </c>
      <c r="N4979">
        <v>34.909253999999997</v>
      </c>
      <c r="P4979">
        <v>0</v>
      </c>
      <c r="R4979">
        <v>339.118292</v>
      </c>
      <c r="S4979" t="s">
        <v>204</v>
      </c>
      <c r="T4979" s="247">
        <v>45342.343078703707</v>
      </c>
    </row>
    <row r="4980" spans="1:20" x14ac:dyDescent="0.35">
      <c r="A4980" t="s">
        <v>114</v>
      </c>
      <c r="B4980" t="s">
        <v>70</v>
      </c>
      <c r="C4980" t="s">
        <v>97</v>
      </c>
      <c r="D4980" s="29">
        <v>45406</v>
      </c>
      <c r="E4980">
        <v>0</v>
      </c>
      <c r="F4980">
        <v>0</v>
      </c>
      <c r="G4980">
        <v>0</v>
      </c>
      <c r="H4980">
        <v>0</v>
      </c>
      <c r="L4980">
        <v>339.11828700000001</v>
      </c>
      <c r="M4980">
        <v>34.909253999999997</v>
      </c>
      <c r="N4980">
        <v>34.909253999999997</v>
      </c>
      <c r="P4980">
        <v>0</v>
      </c>
      <c r="R4980">
        <v>339.118292</v>
      </c>
      <c r="S4980" t="s">
        <v>204</v>
      </c>
      <c r="T4980" s="247">
        <v>45342.343078703707</v>
      </c>
    </row>
    <row r="4981" spans="1:20" x14ac:dyDescent="0.35">
      <c r="A4981" t="s">
        <v>114</v>
      </c>
      <c r="B4981" t="s">
        <v>70</v>
      </c>
      <c r="C4981" t="s">
        <v>97</v>
      </c>
      <c r="D4981" s="29">
        <v>45407</v>
      </c>
      <c r="E4981">
        <v>0</v>
      </c>
      <c r="F4981">
        <v>0</v>
      </c>
      <c r="G4981">
        <v>0</v>
      </c>
      <c r="H4981">
        <v>0</v>
      </c>
      <c r="L4981">
        <v>339.11828700000001</v>
      </c>
      <c r="M4981">
        <v>34.909253999999997</v>
      </c>
      <c r="N4981">
        <v>34.909253999999997</v>
      </c>
      <c r="P4981">
        <v>0</v>
      </c>
      <c r="R4981">
        <v>339.118292</v>
      </c>
      <c r="S4981" t="s">
        <v>204</v>
      </c>
      <c r="T4981" s="247">
        <v>45342.343078703707</v>
      </c>
    </row>
    <row r="4982" spans="1:20" x14ac:dyDescent="0.35">
      <c r="A4982" t="s">
        <v>114</v>
      </c>
      <c r="B4982" t="s">
        <v>70</v>
      </c>
      <c r="C4982" t="s">
        <v>97</v>
      </c>
      <c r="D4982" s="29">
        <v>45408</v>
      </c>
      <c r="E4982">
        <v>0</v>
      </c>
      <c r="F4982">
        <v>0</v>
      </c>
      <c r="G4982">
        <v>0</v>
      </c>
      <c r="H4982">
        <v>0</v>
      </c>
      <c r="L4982">
        <v>339.11828700000001</v>
      </c>
      <c r="M4982">
        <v>34.909253999999997</v>
      </c>
      <c r="N4982">
        <v>34.909253999999997</v>
      </c>
      <c r="P4982">
        <v>0</v>
      </c>
      <c r="R4982">
        <v>339.118292</v>
      </c>
      <c r="S4982" t="s">
        <v>204</v>
      </c>
      <c r="T4982" s="247">
        <v>45342.34306712963</v>
      </c>
    </row>
    <row r="4983" spans="1:20" x14ac:dyDescent="0.35">
      <c r="A4983" t="s">
        <v>114</v>
      </c>
      <c r="B4983" t="s">
        <v>70</v>
      </c>
      <c r="C4983" t="s">
        <v>97</v>
      </c>
      <c r="D4983" s="29">
        <v>45409</v>
      </c>
      <c r="E4983">
        <v>0</v>
      </c>
      <c r="F4983">
        <v>0</v>
      </c>
      <c r="G4983">
        <v>0</v>
      </c>
      <c r="H4983">
        <v>0</v>
      </c>
      <c r="L4983">
        <v>339.11828700000001</v>
      </c>
      <c r="M4983">
        <v>34.909253999999997</v>
      </c>
      <c r="N4983">
        <v>34.909253999999997</v>
      </c>
      <c r="P4983">
        <v>0</v>
      </c>
      <c r="R4983">
        <v>339.118292</v>
      </c>
      <c r="S4983" t="s">
        <v>204</v>
      </c>
      <c r="T4983" s="247">
        <v>45342.343078703707</v>
      </c>
    </row>
    <row r="4984" spans="1:20" x14ac:dyDescent="0.35">
      <c r="A4984" t="s">
        <v>114</v>
      </c>
      <c r="B4984" t="s">
        <v>70</v>
      </c>
      <c r="C4984" t="s">
        <v>97</v>
      </c>
      <c r="D4984" s="29">
        <v>45410</v>
      </c>
      <c r="E4984">
        <v>0</v>
      </c>
      <c r="F4984">
        <v>0</v>
      </c>
      <c r="G4984">
        <v>0</v>
      </c>
      <c r="H4984">
        <v>0</v>
      </c>
      <c r="L4984">
        <v>339.11828700000001</v>
      </c>
      <c r="M4984">
        <v>34.909253999999997</v>
      </c>
      <c r="N4984">
        <v>34.909253999999997</v>
      </c>
      <c r="P4984">
        <v>0</v>
      </c>
      <c r="R4984">
        <v>339.118292</v>
      </c>
      <c r="S4984" t="s">
        <v>204</v>
      </c>
      <c r="T4984" s="247">
        <v>45342.343090277776</v>
      </c>
    </row>
    <row r="4985" spans="1:20" x14ac:dyDescent="0.35">
      <c r="A4985" t="s">
        <v>114</v>
      </c>
      <c r="B4985" t="s">
        <v>70</v>
      </c>
      <c r="C4985" t="s">
        <v>97</v>
      </c>
      <c r="D4985" s="29">
        <v>45411</v>
      </c>
      <c r="E4985">
        <v>0</v>
      </c>
      <c r="F4985">
        <v>0</v>
      </c>
      <c r="G4985">
        <v>0</v>
      </c>
      <c r="H4985">
        <v>0</v>
      </c>
      <c r="L4985">
        <v>339.11828700000001</v>
      </c>
      <c r="M4985">
        <v>34.909253999999997</v>
      </c>
      <c r="N4985">
        <v>34.909253999999997</v>
      </c>
      <c r="P4985">
        <v>0</v>
      </c>
      <c r="R4985">
        <v>339.118292</v>
      </c>
      <c r="S4985" t="s">
        <v>204</v>
      </c>
      <c r="T4985" s="247">
        <v>45342.343078703707</v>
      </c>
    </row>
    <row r="4986" spans="1:20" x14ac:dyDescent="0.35">
      <c r="A4986" t="s">
        <v>114</v>
      </c>
      <c r="B4986" t="s">
        <v>70</v>
      </c>
      <c r="C4986" t="s">
        <v>97</v>
      </c>
      <c r="D4986" s="29">
        <v>45412</v>
      </c>
      <c r="E4986">
        <v>0</v>
      </c>
      <c r="F4986">
        <v>0</v>
      </c>
      <c r="G4986">
        <v>0</v>
      </c>
      <c r="H4986">
        <v>0</v>
      </c>
      <c r="L4986">
        <v>339.11828700000001</v>
      </c>
      <c r="M4986">
        <v>34.909253999999997</v>
      </c>
      <c r="N4986">
        <v>34.909253999999997</v>
      </c>
      <c r="P4986">
        <v>0</v>
      </c>
      <c r="R4986">
        <v>339.118292</v>
      </c>
      <c r="S4986" t="s">
        <v>204</v>
      </c>
      <c r="T4986" s="247">
        <v>45342.343090277776</v>
      </c>
    </row>
    <row r="4987" spans="1:20" x14ac:dyDescent="0.35">
      <c r="A4987" t="s">
        <v>114</v>
      </c>
      <c r="B4987" t="s">
        <v>70</v>
      </c>
      <c r="C4987" t="s">
        <v>97</v>
      </c>
      <c r="D4987" s="29">
        <v>45413</v>
      </c>
      <c r="E4987">
        <v>0</v>
      </c>
      <c r="F4987">
        <v>0</v>
      </c>
      <c r="G4987">
        <v>0</v>
      </c>
      <c r="H4987">
        <v>0</v>
      </c>
      <c r="L4987">
        <v>339.11828700000001</v>
      </c>
      <c r="M4987">
        <v>34.909253999999997</v>
      </c>
      <c r="N4987">
        <v>34.909253999999997</v>
      </c>
      <c r="R4987">
        <v>339.118292</v>
      </c>
      <c r="S4987" t="s">
        <v>204</v>
      </c>
      <c r="T4987" s="247">
        <v>45342.347592592596</v>
      </c>
    </row>
    <row r="4988" spans="1:20" x14ac:dyDescent="0.35">
      <c r="A4988" t="s">
        <v>114</v>
      </c>
      <c r="B4988" t="s">
        <v>70</v>
      </c>
      <c r="C4988" t="s">
        <v>97</v>
      </c>
      <c r="D4988" s="29">
        <v>45414</v>
      </c>
      <c r="E4988">
        <v>0</v>
      </c>
      <c r="F4988">
        <v>0</v>
      </c>
      <c r="G4988">
        <v>0</v>
      </c>
      <c r="H4988">
        <v>0</v>
      </c>
      <c r="L4988">
        <v>339.11828700000001</v>
      </c>
      <c r="M4988">
        <v>34.909253999999997</v>
      </c>
      <c r="N4988">
        <v>34.909253999999997</v>
      </c>
      <c r="R4988">
        <v>339.118292</v>
      </c>
      <c r="S4988" t="s">
        <v>204</v>
      </c>
      <c r="T4988" s="247">
        <v>45342.34752314815</v>
      </c>
    </row>
    <row r="4989" spans="1:20" x14ac:dyDescent="0.35">
      <c r="A4989" t="s">
        <v>114</v>
      </c>
      <c r="B4989" t="s">
        <v>70</v>
      </c>
      <c r="C4989" t="s">
        <v>97</v>
      </c>
      <c r="D4989" s="29">
        <v>45415</v>
      </c>
      <c r="E4989">
        <v>0</v>
      </c>
      <c r="F4989">
        <v>0</v>
      </c>
      <c r="G4989">
        <v>0</v>
      </c>
      <c r="H4989">
        <v>0</v>
      </c>
      <c r="L4989">
        <v>339.11828700000001</v>
      </c>
      <c r="M4989">
        <v>34.909253999999997</v>
      </c>
      <c r="N4989">
        <v>34.909253999999997</v>
      </c>
      <c r="R4989">
        <v>339.118292</v>
      </c>
      <c r="S4989" t="s">
        <v>204</v>
      </c>
      <c r="T4989" s="247">
        <v>45342.347500000003</v>
      </c>
    </row>
    <row r="4990" spans="1:20" x14ac:dyDescent="0.35">
      <c r="A4990" t="s">
        <v>114</v>
      </c>
      <c r="B4990" t="s">
        <v>70</v>
      </c>
      <c r="C4990" t="s">
        <v>97</v>
      </c>
      <c r="D4990" s="29">
        <v>45416</v>
      </c>
      <c r="E4990">
        <v>0</v>
      </c>
      <c r="F4990">
        <v>0</v>
      </c>
      <c r="G4990">
        <v>0</v>
      </c>
      <c r="H4990">
        <v>0</v>
      </c>
      <c r="L4990">
        <v>339.11828700000001</v>
      </c>
      <c r="M4990">
        <v>34.909253999999997</v>
      </c>
      <c r="N4990">
        <v>34.909253999999997</v>
      </c>
      <c r="R4990">
        <v>339.118292</v>
      </c>
      <c r="S4990" t="s">
        <v>204</v>
      </c>
      <c r="T4990" s="247">
        <v>45342.347557870373</v>
      </c>
    </row>
    <row r="4991" spans="1:20" x14ac:dyDescent="0.35">
      <c r="A4991" t="s">
        <v>114</v>
      </c>
      <c r="B4991" t="s">
        <v>70</v>
      </c>
      <c r="C4991" t="s">
        <v>97</v>
      </c>
      <c r="D4991" s="29">
        <v>45417</v>
      </c>
      <c r="E4991">
        <v>0</v>
      </c>
      <c r="F4991">
        <v>0</v>
      </c>
      <c r="G4991">
        <v>0</v>
      </c>
      <c r="H4991">
        <v>0</v>
      </c>
      <c r="L4991">
        <v>339.11828700000001</v>
      </c>
      <c r="M4991">
        <v>34.909253999999997</v>
      </c>
      <c r="N4991">
        <v>34.909253999999997</v>
      </c>
      <c r="R4991">
        <v>339.118292</v>
      </c>
      <c r="S4991" t="s">
        <v>204</v>
      </c>
      <c r="T4991" s="247">
        <v>45342.347777777781</v>
      </c>
    </row>
    <row r="4992" spans="1:20" x14ac:dyDescent="0.35">
      <c r="A4992" t="s">
        <v>114</v>
      </c>
      <c r="B4992" t="s">
        <v>70</v>
      </c>
      <c r="C4992" t="s">
        <v>97</v>
      </c>
      <c r="D4992" s="29">
        <v>45418</v>
      </c>
      <c r="E4992">
        <v>0</v>
      </c>
      <c r="F4992">
        <v>0</v>
      </c>
      <c r="G4992">
        <v>0</v>
      </c>
      <c r="H4992">
        <v>0</v>
      </c>
      <c r="L4992">
        <v>339.11828700000001</v>
      </c>
      <c r="M4992">
        <v>34.909253999999997</v>
      </c>
      <c r="N4992">
        <v>34.909253999999997</v>
      </c>
      <c r="R4992">
        <v>339.118292</v>
      </c>
      <c r="S4992" t="s">
        <v>204</v>
      </c>
      <c r="T4992" s="247">
        <v>45342.348032407404</v>
      </c>
    </row>
    <row r="4993" spans="1:20" x14ac:dyDescent="0.35">
      <c r="A4993" t="s">
        <v>114</v>
      </c>
      <c r="B4993" t="s">
        <v>70</v>
      </c>
      <c r="C4993" t="s">
        <v>97</v>
      </c>
      <c r="D4993" s="29">
        <v>45419</v>
      </c>
      <c r="E4993">
        <v>0</v>
      </c>
      <c r="F4993">
        <v>0</v>
      </c>
      <c r="G4993">
        <v>0</v>
      </c>
      <c r="H4993">
        <v>0</v>
      </c>
      <c r="L4993">
        <v>339.11828700000001</v>
      </c>
      <c r="M4993">
        <v>34.909253999999997</v>
      </c>
      <c r="N4993">
        <v>34.909253999999997</v>
      </c>
      <c r="R4993">
        <v>339.118292</v>
      </c>
      <c r="S4993" t="s">
        <v>204</v>
      </c>
      <c r="T4993" s="247">
        <v>45342.347731481481</v>
      </c>
    </row>
    <row r="4994" spans="1:20" x14ac:dyDescent="0.35">
      <c r="A4994" t="s">
        <v>114</v>
      </c>
      <c r="B4994" t="s">
        <v>70</v>
      </c>
      <c r="C4994" t="s">
        <v>97</v>
      </c>
      <c r="D4994" s="29">
        <v>45420</v>
      </c>
      <c r="E4994">
        <v>0</v>
      </c>
      <c r="F4994">
        <v>0</v>
      </c>
      <c r="G4994">
        <v>0</v>
      </c>
      <c r="H4994">
        <v>0</v>
      </c>
      <c r="L4994">
        <v>339.11828700000001</v>
      </c>
      <c r="M4994">
        <v>34.909253999999997</v>
      </c>
      <c r="N4994">
        <v>34.909253999999997</v>
      </c>
      <c r="R4994">
        <v>339.118292</v>
      </c>
      <c r="S4994" t="s">
        <v>204</v>
      </c>
      <c r="T4994" s="247">
        <v>45342.348067129627</v>
      </c>
    </row>
    <row r="4995" spans="1:20" x14ac:dyDescent="0.35">
      <c r="A4995" t="s">
        <v>114</v>
      </c>
      <c r="B4995" t="s">
        <v>70</v>
      </c>
      <c r="C4995" t="s">
        <v>97</v>
      </c>
      <c r="D4995" s="29">
        <v>45421</v>
      </c>
      <c r="E4995">
        <v>0</v>
      </c>
      <c r="F4995">
        <v>0</v>
      </c>
      <c r="G4995">
        <v>0</v>
      </c>
      <c r="H4995">
        <v>0</v>
      </c>
      <c r="L4995">
        <v>339.11828700000001</v>
      </c>
      <c r="M4995">
        <v>34.909253999999997</v>
      </c>
      <c r="N4995">
        <v>34.909253999999997</v>
      </c>
      <c r="R4995">
        <v>339.118292</v>
      </c>
      <c r="S4995" t="s">
        <v>204</v>
      </c>
      <c r="T4995" s="247">
        <v>45342.347939814812</v>
      </c>
    </row>
    <row r="4996" spans="1:20" x14ac:dyDescent="0.35">
      <c r="A4996" t="s">
        <v>114</v>
      </c>
      <c r="B4996" t="s">
        <v>70</v>
      </c>
      <c r="C4996" t="s">
        <v>97</v>
      </c>
      <c r="D4996" s="29">
        <v>45422</v>
      </c>
      <c r="E4996">
        <v>0</v>
      </c>
      <c r="F4996">
        <v>0</v>
      </c>
      <c r="G4996">
        <v>0</v>
      </c>
      <c r="H4996">
        <v>0</v>
      </c>
      <c r="L4996">
        <v>339.11828700000001</v>
      </c>
      <c r="M4996">
        <v>34.909253999999997</v>
      </c>
      <c r="N4996">
        <v>34.909253999999997</v>
      </c>
      <c r="R4996">
        <v>339.118292</v>
      </c>
      <c r="S4996" t="s">
        <v>204</v>
      </c>
      <c r="T4996" s="247">
        <v>45342.347696759258</v>
      </c>
    </row>
    <row r="4997" spans="1:20" x14ac:dyDescent="0.35">
      <c r="A4997" t="s">
        <v>114</v>
      </c>
      <c r="B4997" t="s">
        <v>70</v>
      </c>
      <c r="C4997" t="s">
        <v>97</v>
      </c>
      <c r="D4997" s="29">
        <v>45423</v>
      </c>
      <c r="E4997">
        <v>0</v>
      </c>
      <c r="F4997">
        <v>0</v>
      </c>
      <c r="G4997">
        <v>0</v>
      </c>
      <c r="H4997">
        <v>0</v>
      </c>
      <c r="L4997">
        <v>339.11828700000001</v>
      </c>
      <c r="M4997">
        <v>34.909253999999997</v>
      </c>
      <c r="N4997">
        <v>34.909253999999997</v>
      </c>
      <c r="R4997">
        <v>339.118292</v>
      </c>
      <c r="S4997" t="s">
        <v>204</v>
      </c>
      <c r="T4997" s="247">
        <v>45342.347800925927</v>
      </c>
    </row>
    <row r="4998" spans="1:20" x14ac:dyDescent="0.35">
      <c r="A4998" t="s">
        <v>114</v>
      </c>
      <c r="B4998" t="s">
        <v>70</v>
      </c>
      <c r="C4998" t="s">
        <v>97</v>
      </c>
      <c r="D4998" s="29">
        <v>45424</v>
      </c>
      <c r="E4998">
        <v>0</v>
      </c>
      <c r="F4998">
        <v>0</v>
      </c>
      <c r="G4998">
        <v>0</v>
      </c>
      <c r="H4998">
        <v>0</v>
      </c>
      <c r="L4998">
        <v>339.11828700000001</v>
      </c>
      <c r="M4998">
        <v>34.909253999999997</v>
      </c>
      <c r="N4998">
        <v>34.909253999999997</v>
      </c>
      <c r="R4998">
        <v>339.118292</v>
      </c>
      <c r="S4998" t="s">
        <v>204</v>
      </c>
      <c r="T4998" s="247">
        <v>45342.348136574074</v>
      </c>
    </row>
    <row r="4999" spans="1:20" x14ac:dyDescent="0.35">
      <c r="A4999" t="s">
        <v>114</v>
      </c>
      <c r="B4999" t="s">
        <v>70</v>
      </c>
      <c r="C4999" t="s">
        <v>97</v>
      </c>
      <c r="D4999" s="29">
        <v>45425</v>
      </c>
      <c r="E4999">
        <v>0</v>
      </c>
      <c r="F4999">
        <v>0</v>
      </c>
      <c r="G4999">
        <v>0</v>
      </c>
      <c r="H4999">
        <v>0</v>
      </c>
      <c r="L4999">
        <v>339.11828700000001</v>
      </c>
      <c r="M4999">
        <v>34.909253999999997</v>
      </c>
      <c r="N4999">
        <v>34.909253999999997</v>
      </c>
      <c r="R4999">
        <v>339.118292</v>
      </c>
      <c r="S4999" t="s">
        <v>204</v>
      </c>
      <c r="T4999" s="247">
        <v>45342.347997685189</v>
      </c>
    </row>
    <row r="5000" spans="1:20" x14ac:dyDescent="0.35">
      <c r="A5000" t="s">
        <v>114</v>
      </c>
      <c r="B5000" t="s">
        <v>70</v>
      </c>
      <c r="C5000" t="s">
        <v>97</v>
      </c>
      <c r="D5000" s="29">
        <v>45426</v>
      </c>
      <c r="E5000">
        <v>0</v>
      </c>
      <c r="F5000">
        <v>0</v>
      </c>
      <c r="G5000">
        <v>0</v>
      </c>
      <c r="H5000">
        <v>0</v>
      </c>
      <c r="L5000">
        <v>339.11828700000001</v>
      </c>
      <c r="M5000">
        <v>34.909253999999997</v>
      </c>
      <c r="N5000">
        <v>34.909253999999997</v>
      </c>
      <c r="R5000">
        <v>339.118292</v>
      </c>
      <c r="S5000" t="s">
        <v>204</v>
      </c>
      <c r="T5000" s="247">
        <v>45342.34783564815</v>
      </c>
    </row>
    <row r="5001" spans="1:20" x14ac:dyDescent="0.35">
      <c r="A5001" t="s">
        <v>114</v>
      </c>
      <c r="B5001" t="s">
        <v>70</v>
      </c>
      <c r="C5001" t="s">
        <v>97</v>
      </c>
      <c r="D5001" s="29">
        <v>45427</v>
      </c>
      <c r="E5001">
        <v>0</v>
      </c>
      <c r="F5001">
        <v>0</v>
      </c>
      <c r="G5001">
        <v>0</v>
      </c>
      <c r="H5001">
        <v>0</v>
      </c>
      <c r="L5001">
        <v>339.11828700000001</v>
      </c>
      <c r="M5001">
        <v>34.909253999999997</v>
      </c>
      <c r="N5001">
        <v>34.909253999999997</v>
      </c>
      <c r="R5001">
        <v>339.118292</v>
      </c>
      <c r="S5001" t="s">
        <v>204</v>
      </c>
      <c r="T5001" s="247">
        <v>45342.347627314812</v>
      </c>
    </row>
    <row r="5002" spans="1:20" x14ac:dyDescent="0.35">
      <c r="A5002" t="s">
        <v>114</v>
      </c>
      <c r="B5002" t="s">
        <v>70</v>
      </c>
      <c r="C5002" t="s">
        <v>97</v>
      </c>
      <c r="D5002" s="29">
        <v>45428</v>
      </c>
      <c r="E5002">
        <v>0</v>
      </c>
      <c r="F5002">
        <v>0</v>
      </c>
      <c r="G5002">
        <v>0</v>
      </c>
      <c r="H5002">
        <v>0</v>
      </c>
      <c r="L5002">
        <v>339.11828700000001</v>
      </c>
      <c r="M5002">
        <v>34.909253999999997</v>
      </c>
      <c r="N5002">
        <v>34.909253999999997</v>
      </c>
      <c r="R5002">
        <v>339.118292</v>
      </c>
      <c r="S5002" t="s">
        <v>204</v>
      </c>
      <c r="T5002" s="247">
        <v>45342.348402777781</v>
      </c>
    </row>
    <row r="5003" spans="1:20" x14ac:dyDescent="0.35">
      <c r="A5003" t="s">
        <v>114</v>
      </c>
      <c r="B5003" t="s">
        <v>70</v>
      </c>
      <c r="C5003" t="s">
        <v>97</v>
      </c>
      <c r="D5003" s="29">
        <v>45429</v>
      </c>
      <c r="E5003">
        <v>0</v>
      </c>
      <c r="F5003">
        <v>0</v>
      </c>
      <c r="G5003">
        <v>0</v>
      </c>
      <c r="H5003">
        <v>0</v>
      </c>
      <c r="L5003">
        <v>339.11828700000001</v>
      </c>
      <c r="M5003">
        <v>34.909253999999997</v>
      </c>
      <c r="N5003">
        <v>34.909253999999997</v>
      </c>
      <c r="R5003">
        <v>339.118292</v>
      </c>
      <c r="S5003" t="s">
        <v>204</v>
      </c>
      <c r="T5003" s="247">
        <v>45342.348506944443</v>
      </c>
    </row>
    <row r="5004" spans="1:20" x14ac:dyDescent="0.35">
      <c r="A5004" t="s">
        <v>114</v>
      </c>
      <c r="B5004" t="s">
        <v>70</v>
      </c>
      <c r="C5004" t="s">
        <v>97</v>
      </c>
      <c r="D5004" s="29">
        <v>45430</v>
      </c>
      <c r="E5004">
        <v>0</v>
      </c>
      <c r="F5004">
        <v>0</v>
      </c>
      <c r="G5004">
        <v>0</v>
      </c>
      <c r="H5004">
        <v>0</v>
      </c>
      <c r="L5004">
        <v>339.11828700000001</v>
      </c>
      <c r="M5004">
        <v>34.909253999999997</v>
      </c>
      <c r="N5004">
        <v>34.909253999999997</v>
      </c>
      <c r="R5004">
        <v>339.118292</v>
      </c>
      <c r="S5004" t="s">
        <v>204</v>
      </c>
      <c r="T5004" s="247">
        <v>45342.348182870373</v>
      </c>
    </row>
    <row r="5005" spans="1:20" x14ac:dyDescent="0.35">
      <c r="A5005" t="s">
        <v>114</v>
      </c>
      <c r="B5005" t="s">
        <v>70</v>
      </c>
      <c r="C5005" t="s">
        <v>97</v>
      </c>
      <c r="D5005" s="29">
        <v>45431</v>
      </c>
      <c r="E5005">
        <v>0</v>
      </c>
      <c r="F5005">
        <v>0</v>
      </c>
      <c r="G5005">
        <v>0</v>
      </c>
      <c r="H5005">
        <v>0</v>
      </c>
      <c r="L5005">
        <v>339.11828700000001</v>
      </c>
      <c r="M5005">
        <v>34.909253999999997</v>
      </c>
      <c r="N5005">
        <v>34.909253999999997</v>
      </c>
      <c r="R5005">
        <v>339.118292</v>
      </c>
      <c r="S5005" t="s">
        <v>204</v>
      </c>
      <c r="T5005" s="247">
        <v>45342.348240740743</v>
      </c>
    </row>
    <row r="5006" spans="1:20" x14ac:dyDescent="0.35">
      <c r="A5006" t="s">
        <v>114</v>
      </c>
      <c r="B5006" t="s">
        <v>70</v>
      </c>
      <c r="C5006" t="s">
        <v>97</v>
      </c>
      <c r="D5006" s="29">
        <v>45432</v>
      </c>
      <c r="E5006">
        <v>0</v>
      </c>
      <c r="F5006">
        <v>0</v>
      </c>
      <c r="G5006">
        <v>0</v>
      </c>
      <c r="H5006">
        <v>0</v>
      </c>
      <c r="L5006">
        <v>339.11828700000001</v>
      </c>
      <c r="M5006">
        <v>34.909253999999997</v>
      </c>
      <c r="N5006">
        <v>34.909253999999997</v>
      </c>
      <c r="R5006">
        <v>339.118292</v>
      </c>
      <c r="S5006" t="s">
        <v>204</v>
      </c>
      <c r="T5006" s="247">
        <v>45342.347870370373</v>
      </c>
    </row>
    <row r="5007" spans="1:20" x14ac:dyDescent="0.35">
      <c r="A5007" t="s">
        <v>114</v>
      </c>
      <c r="B5007" t="s">
        <v>70</v>
      </c>
      <c r="C5007" t="s">
        <v>97</v>
      </c>
      <c r="D5007" s="29">
        <v>45433</v>
      </c>
      <c r="E5007">
        <v>0</v>
      </c>
      <c r="F5007">
        <v>0</v>
      </c>
      <c r="G5007">
        <v>0</v>
      </c>
      <c r="H5007">
        <v>0</v>
      </c>
      <c r="L5007">
        <v>339.11828700000001</v>
      </c>
      <c r="M5007">
        <v>34.909253999999997</v>
      </c>
      <c r="N5007">
        <v>34.909253999999997</v>
      </c>
      <c r="R5007">
        <v>339.118292</v>
      </c>
      <c r="S5007" t="s">
        <v>204</v>
      </c>
      <c r="T5007" s="247">
        <v>45342.34820601852</v>
      </c>
    </row>
    <row r="5008" spans="1:20" x14ac:dyDescent="0.35">
      <c r="A5008" t="s">
        <v>114</v>
      </c>
      <c r="B5008" t="s">
        <v>70</v>
      </c>
      <c r="C5008" t="s">
        <v>97</v>
      </c>
      <c r="D5008" s="29">
        <v>45434</v>
      </c>
      <c r="E5008">
        <v>0</v>
      </c>
      <c r="F5008">
        <v>0</v>
      </c>
      <c r="G5008">
        <v>0</v>
      </c>
      <c r="H5008">
        <v>0</v>
      </c>
      <c r="L5008">
        <v>339.11828700000001</v>
      </c>
      <c r="M5008">
        <v>34.909253999999997</v>
      </c>
      <c r="N5008">
        <v>34.909253999999997</v>
      </c>
      <c r="R5008">
        <v>339.118292</v>
      </c>
      <c r="S5008" t="s">
        <v>204</v>
      </c>
      <c r="T5008" s="247">
        <v>45342.347974537035</v>
      </c>
    </row>
    <row r="5009" spans="1:20" x14ac:dyDescent="0.35">
      <c r="A5009" t="s">
        <v>114</v>
      </c>
      <c r="B5009" t="s">
        <v>70</v>
      </c>
      <c r="C5009" t="s">
        <v>97</v>
      </c>
      <c r="D5009" s="29">
        <v>45435</v>
      </c>
      <c r="E5009">
        <v>0</v>
      </c>
      <c r="F5009">
        <v>0</v>
      </c>
      <c r="G5009">
        <v>0</v>
      </c>
      <c r="H5009">
        <v>0</v>
      </c>
      <c r="L5009">
        <v>339.11828700000001</v>
      </c>
      <c r="M5009">
        <v>34.909253999999997</v>
      </c>
      <c r="N5009">
        <v>34.909253999999997</v>
      </c>
      <c r="R5009">
        <v>339.118292</v>
      </c>
      <c r="S5009" t="s">
        <v>204</v>
      </c>
      <c r="T5009" s="247">
        <v>45342.348298611112</v>
      </c>
    </row>
    <row r="5010" spans="1:20" x14ac:dyDescent="0.35">
      <c r="A5010" t="s">
        <v>114</v>
      </c>
      <c r="B5010" t="s">
        <v>70</v>
      </c>
      <c r="C5010" t="s">
        <v>97</v>
      </c>
      <c r="D5010" s="29">
        <v>45436</v>
      </c>
      <c r="E5010">
        <v>0</v>
      </c>
      <c r="F5010">
        <v>0</v>
      </c>
      <c r="G5010">
        <v>0</v>
      </c>
      <c r="H5010">
        <v>0</v>
      </c>
      <c r="L5010">
        <v>339.11828700000001</v>
      </c>
      <c r="M5010">
        <v>34.909253999999997</v>
      </c>
      <c r="N5010">
        <v>34.909253999999997</v>
      </c>
      <c r="R5010">
        <v>339.118292</v>
      </c>
      <c r="S5010" t="s">
        <v>204</v>
      </c>
      <c r="T5010" s="247">
        <v>45342.348449074074</v>
      </c>
    </row>
    <row r="5011" spans="1:20" x14ac:dyDescent="0.35">
      <c r="A5011" t="s">
        <v>114</v>
      </c>
      <c r="B5011" t="s">
        <v>70</v>
      </c>
      <c r="C5011" t="s">
        <v>97</v>
      </c>
      <c r="D5011" s="29">
        <v>45437</v>
      </c>
      <c r="E5011">
        <v>0</v>
      </c>
      <c r="F5011">
        <v>0</v>
      </c>
      <c r="G5011">
        <v>0</v>
      </c>
      <c r="H5011">
        <v>0</v>
      </c>
      <c r="L5011">
        <v>339.11828700000001</v>
      </c>
      <c r="M5011">
        <v>34.909253999999997</v>
      </c>
      <c r="N5011">
        <v>34.909253999999997</v>
      </c>
      <c r="R5011">
        <v>339.118292</v>
      </c>
      <c r="S5011" t="s">
        <v>204</v>
      </c>
      <c r="T5011" s="247">
        <v>45342.348969907405</v>
      </c>
    </row>
    <row r="5012" spans="1:20" x14ac:dyDescent="0.35">
      <c r="A5012" t="s">
        <v>114</v>
      </c>
      <c r="B5012" t="s">
        <v>70</v>
      </c>
      <c r="C5012" t="s">
        <v>97</v>
      </c>
      <c r="D5012" s="29">
        <v>45438</v>
      </c>
      <c r="E5012">
        <v>0</v>
      </c>
      <c r="F5012">
        <v>0</v>
      </c>
      <c r="G5012">
        <v>0</v>
      </c>
      <c r="H5012">
        <v>0</v>
      </c>
      <c r="L5012">
        <v>339.11828700000001</v>
      </c>
      <c r="M5012">
        <v>34.909253999999997</v>
      </c>
      <c r="N5012">
        <v>34.909253999999997</v>
      </c>
      <c r="R5012">
        <v>339.118292</v>
      </c>
      <c r="S5012" t="s">
        <v>204</v>
      </c>
      <c r="T5012" s="247">
        <v>45342.348877314813</v>
      </c>
    </row>
    <row r="5013" spans="1:20" x14ac:dyDescent="0.35">
      <c r="A5013" t="s">
        <v>114</v>
      </c>
      <c r="B5013" t="s">
        <v>70</v>
      </c>
      <c r="C5013" t="s">
        <v>97</v>
      </c>
      <c r="D5013" s="29">
        <v>45439</v>
      </c>
      <c r="E5013">
        <v>0</v>
      </c>
      <c r="F5013">
        <v>0</v>
      </c>
      <c r="G5013">
        <v>0</v>
      </c>
      <c r="H5013">
        <v>0</v>
      </c>
      <c r="L5013">
        <v>339.11828700000001</v>
      </c>
      <c r="M5013">
        <v>34.909253999999997</v>
      </c>
      <c r="N5013">
        <v>34.909253999999997</v>
      </c>
      <c r="R5013">
        <v>339.118292</v>
      </c>
      <c r="S5013" t="s">
        <v>204</v>
      </c>
      <c r="T5013" s="247">
        <v>45342.348344907405</v>
      </c>
    </row>
    <row r="5014" spans="1:20" x14ac:dyDescent="0.35">
      <c r="A5014" t="s">
        <v>114</v>
      </c>
      <c r="B5014" t="s">
        <v>70</v>
      </c>
      <c r="C5014" t="s">
        <v>97</v>
      </c>
      <c r="D5014" s="29">
        <v>45440</v>
      </c>
      <c r="E5014">
        <v>0</v>
      </c>
      <c r="F5014">
        <v>0</v>
      </c>
      <c r="G5014">
        <v>0</v>
      </c>
      <c r="H5014">
        <v>0</v>
      </c>
      <c r="L5014">
        <v>339.11828700000001</v>
      </c>
      <c r="M5014">
        <v>34.909253999999997</v>
      </c>
      <c r="N5014">
        <v>34.909253999999997</v>
      </c>
      <c r="R5014">
        <v>339.118292</v>
      </c>
      <c r="S5014" t="s">
        <v>204</v>
      </c>
      <c r="T5014" s="247">
        <v>45342.348749999997</v>
      </c>
    </row>
    <row r="5015" spans="1:20" x14ac:dyDescent="0.35">
      <c r="A5015" t="s">
        <v>114</v>
      </c>
      <c r="B5015" t="s">
        <v>70</v>
      </c>
      <c r="C5015" t="s">
        <v>97</v>
      </c>
      <c r="D5015" s="29">
        <v>45441</v>
      </c>
      <c r="E5015">
        <v>0</v>
      </c>
      <c r="F5015">
        <v>0</v>
      </c>
      <c r="G5015">
        <v>0</v>
      </c>
      <c r="H5015">
        <v>0</v>
      </c>
      <c r="L5015">
        <v>339.11828700000001</v>
      </c>
      <c r="M5015">
        <v>34.909253999999997</v>
      </c>
      <c r="N5015">
        <v>34.909253999999997</v>
      </c>
      <c r="R5015">
        <v>339.118292</v>
      </c>
      <c r="S5015" t="s">
        <v>204</v>
      </c>
      <c r="T5015" s="247">
        <v>45342.349293981482</v>
      </c>
    </row>
    <row r="5016" spans="1:20" x14ac:dyDescent="0.35">
      <c r="A5016" t="s">
        <v>114</v>
      </c>
      <c r="B5016" t="s">
        <v>70</v>
      </c>
      <c r="C5016" t="s">
        <v>97</v>
      </c>
      <c r="D5016" s="29">
        <v>45442</v>
      </c>
      <c r="E5016">
        <v>0</v>
      </c>
      <c r="F5016">
        <v>0</v>
      </c>
      <c r="G5016">
        <v>0</v>
      </c>
      <c r="H5016">
        <v>0</v>
      </c>
      <c r="L5016">
        <v>339.11828700000001</v>
      </c>
      <c r="M5016">
        <v>34.909253999999997</v>
      </c>
      <c r="N5016">
        <v>34.909253999999997</v>
      </c>
      <c r="R5016">
        <v>339.118292</v>
      </c>
      <c r="S5016" t="s">
        <v>204</v>
      </c>
      <c r="T5016" s="247">
        <v>45342.348807870374</v>
      </c>
    </row>
    <row r="5017" spans="1:20" x14ac:dyDescent="0.35">
      <c r="A5017" t="s">
        <v>114</v>
      </c>
      <c r="B5017" t="s">
        <v>70</v>
      </c>
      <c r="C5017" t="s">
        <v>97</v>
      </c>
      <c r="D5017" s="29">
        <v>45443</v>
      </c>
      <c r="E5017">
        <v>0</v>
      </c>
      <c r="F5017">
        <v>0</v>
      </c>
      <c r="G5017">
        <v>0</v>
      </c>
      <c r="H5017">
        <v>0</v>
      </c>
      <c r="L5017">
        <v>339.11828700000001</v>
      </c>
      <c r="M5017">
        <v>34.909253999999997</v>
      </c>
      <c r="N5017">
        <v>34.909253999999997</v>
      </c>
      <c r="R5017">
        <v>339.118292</v>
      </c>
      <c r="S5017" t="s">
        <v>204</v>
      </c>
      <c r="T5017" s="247">
        <v>45342.348611111112</v>
      </c>
    </row>
    <row r="5018" spans="1:20" x14ac:dyDescent="0.35">
      <c r="A5018" t="s">
        <v>114</v>
      </c>
      <c r="B5018" t="s">
        <v>70</v>
      </c>
      <c r="C5018" t="s">
        <v>97</v>
      </c>
      <c r="D5018" s="29">
        <v>45444</v>
      </c>
      <c r="E5018">
        <v>0</v>
      </c>
      <c r="F5018">
        <v>0</v>
      </c>
      <c r="G5018">
        <v>0</v>
      </c>
      <c r="H5018">
        <v>0</v>
      </c>
      <c r="L5018">
        <v>339.11828700000001</v>
      </c>
      <c r="M5018">
        <v>34.909253999999997</v>
      </c>
      <c r="N5018">
        <v>34.909253999999997</v>
      </c>
      <c r="R5018">
        <v>339.118292</v>
      </c>
      <c r="S5018" t="s">
        <v>204</v>
      </c>
      <c r="T5018" s="247">
        <v>45342.348368055558</v>
      </c>
    </row>
    <row r="5019" spans="1:20" x14ac:dyDescent="0.35">
      <c r="A5019" t="s">
        <v>114</v>
      </c>
      <c r="B5019" t="s">
        <v>70</v>
      </c>
      <c r="C5019" t="s">
        <v>97</v>
      </c>
      <c r="D5019" s="29">
        <v>45445</v>
      </c>
      <c r="E5019">
        <v>0</v>
      </c>
      <c r="F5019">
        <v>0</v>
      </c>
      <c r="G5019">
        <v>0</v>
      </c>
      <c r="H5019">
        <v>0</v>
      </c>
      <c r="L5019">
        <v>339.11828700000001</v>
      </c>
      <c r="M5019">
        <v>34.909253999999997</v>
      </c>
      <c r="N5019">
        <v>34.909253999999997</v>
      </c>
      <c r="R5019">
        <v>339.118292</v>
      </c>
      <c r="S5019" t="s">
        <v>204</v>
      </c>
      <c r="T5019" s="247">
        <v>45342.34884259259</v>
      </c>
    </row>
    <row r="5020" spans="1:20" x14ac:dyDescent="0.35">
      <c r="A5020" t="s">
        <v>114</v>
      </c>
      <c r="B5020" t="s">
        <v>70</v>
      </c>
      <c r="C5020" t="s">
        <v>97</v>
      </c>
      <c r="D5020" s="29">
        <v>45446</v>
      </c>
      <c r="E5020">
        <v>0</v>
      </c>
      <c r="F5020">
        <v>0</v>
      </c>
      <c r="G5020">
        <v>0</v>
      </c>
      <c r="H5020">
        <v>0</v>
      </c>
      <c r="L5020">
        <v>339.11828700000001</v>
      </c>
      <c r="M5020">
        <v>34.909253999999997</v>
      </c>
      <c r="N5020">
        <v>34.909253999999997</v>
      </c>
      <c r="R5020">
        <v>339.118292</v>
      </c>
      <c r="S5020" t="s">
        <v>204</v>
      </c>
      <c r="T5020" s="247">
        <v>45342.348692129628</v>
      </c>
    </row>
    <row r="5021" spans="1:20" x14ac:dyDescent="0.35">
      <c r="A5021" t="s">
        <v>114</v>
      </c>
      <c r="B5021" t="s">
        <v>70</v>
      </c>
      <c r="C5021" t="s">
        <v>97</v>
      </c>
      <c r="D5021" s="29">
        <v>45447</v>
      </c>
      <c r="E5021">
        <v>0</v>
      </c>
      <c r="F5021">
        <v>0</v>
      </c>
      <c r="G5021">
        <v>0</v>
      </c>
      <c r="H5021">
        <v>0</v>
      </c>
      <c r="L5021">
        <v>339.11828700000001</v>
      </c>
      <c r="M5021">
        <v>34.909253999999997</v>
      </c>
      <c r="N5021">
        <v>34.909253999999997</v>
      </c>
      <c r="R5021">
        <v>339.118292</v>
      </c>
      <c r="S5021" t="s">
        <v>204</v>
      </c>
      <c r="T5021" s="247">
        <v>45342.348541666666</v>
      </c>
    </row>
    <row r="5022" spans="1:20" x14ac:dyDescent="0.35">
      <c r="A5022" t="s">
        <v>114</v>
      </c>
      <c r="B5022" t="s">
        <v>70</v>
      </c>
      <c r="C5022" t="s">
        <v>97</v>
      </c>
      <c r="D5022" s="29">
        <v>45448</v>
      </c>
      <c r="E5022">
        <v>0</v>
      </c>
      <c r="F5022">
        <v>0</v>
      </c>
      <c r="G5022">
        <v>0</v>
      </c>
      <c r="H5022">
        <v>0</v>
      </c>
      <c r="L5022">
        <v>339.11828700000001</v>
      </c>
      <c r="M5022">
        <v>34.909253999999997</v>
      </c>
      <c r="N5022">
        <v>34.909253999999997</v>
      </c>
      <c r="R5022">
        <v>339.118292</v>
      </c>
      <c r="S5022" t="s">
        <v>204</v>
      </c>
      <c r="T5022" s="247">
        <v>45342.348912037036</v>
      </c>
    </row>
    <row r="5023" spans="1:20" x14ac:dyDescent="0.35">
      <c r="A5023" t="s">
        <v>114</v>
      </c>
      <c r="B5023" t="s">
        <v>70</v>
      </c>
      <c r="C5023" t="s">
        <v>97</v>
      </c>
      <c r="D5023" s="29">
        <v>45449</v>
      </c>
      <c r="E5023">
        <v>0</v>
      </c>
      <c r="F5023">
        <v>0</v>
      </c>
      <c r="G5023">
        <v>0</v>
      </c>
      <c r="H5023">
        <v>0</v>
      </c>
      <c r="L5023">
        <v>339.11828700000001</v>
      </c>
      <c r="M5023">
        <v>34.909253999999997</v>
      </c>
      <c r="N5023">
        <v>34.909253999999997</v>
      </c>
      <c r="R5023">
        <v>339.118292</v>
      </c>
      <c r="S5023" t="s">
        <v>204</v>
      </c>
      <c r="T5023" s="247">
        <v>45342.349224537036</v>
      </c>
    </row>
    <row r="5024" spans="1:20" x14ac:dyDescent="0.35">
      <c r="A5024" t="s">
        <v>114</v>
      </c>
      <c r="B5024" t="s">
        <v>70</v>
      </c>
      <c r="C5024" t="s">
        <v>97</v>
      </c>
      <c r="D5024" s="29">
        <v>45450</v>
      </c>
      <c r="E5024">
        <v>0</v>
      </c>
      <c r="F5024">
        <v>0</v>
      </c>
      <c r="G5024">
        <v>0</v>
      </c>
      <c r="H5024">
        <v>0</v>
      </c>
      <c r="L5024">
        <v>339.11828700000001</v>
      </c>
      <c r="M5024">
        <v>34.909253999999997</v>
      </c>
      <c r="N5024">
        <v>34.909253999999997</v>
      </c>
      <c r="R5024">
        <v>339.118292</v>
      </c>
      <c r="S5024" t="s">
        <v>204</v>
      </c>
      <c r="T5024" s="247">
        <v>45342.348645833335</v>
      </c>
    </row>
    <row r="5025" spans="1:20" x14ac:dyDescent="0.35">
      <c r="A5025" t="s">
        <v>114</v>
      </c>
      <c r="B5025" t="s">
        <v>70</v>
      </c>
      <c r="C5025" t="s">
        <v>97</v>
      </c>
      <c r="D5025" s="29">
        <v>45451</v>
      </c>
      <c r="E5025">
        <v>0</v>
      </c>
      <c r="F5025">
        <v>0</v>
      </c>
      <c r="G5025">
        <v>0</v>
      </c>
      <c r="H5025">
        <v>0</v>
      </c>
      <c r="L5025">
        <v>339.11828700000001</v>
      </c>
      <c r="M5025">
        <v>34.909253999999997</v>
      </c>
      <c r="N5025">
        <v>34.909253999999997</v>
      </c>
      <c r="R5025">
        <v>339.118292</v>
      </c>
      <c r="S5025" t="s">
        <v>204</v>
      </c>
      <c r="T5025" s="247">
        <v>45342.349097222221</v>
      </c>
    </row>
    <row r="5026" spans="1:20" x14ac:dyDescent="0.35">
      <c r="A5026" t="s">
        <v>114</v>
      </c>
      <c r="B5026" t="s">
        <v>70</v>
      </c>
      <c r="C5026" t="s">
        <v>97</v>
      </c>
      <c r="D5026" s="29">
        <v>45452</v>
      </c>
      <c r="E5026">
        <v>0</v>
      </c>
      <c r="F5026">
        <v>0</v>
      </c>
      <c r="G5026">
        <v>0</v>
      </c>
      <c r="H5026">
        <v>0</v>
      </c>
      <c r="L5026">
        <v>339.11828700000001</v>
      </c>
      <c r="M5026">
        <v>34.909253999999997</v>
      </c>
      <c r="N5026">
        <v>34.909253999999997</v>
      </c>
      <c r="R5026">
        <v>339.118292</v>
      </c>
      <c r="S5026" t="s">
        <v>204</v>
      </c>
      <c r="T5026" s="247">
        <v>45342.348576388889</v>
      </c>
    </row>
    <row r="5027" spans="1:20" x14ac:dyDescent="0.35">
      <c r="A5027" t="s">
        <v>114</v>
      </c>
      <c r="B5027" t="s">
        <v>70</v>
      </c>
      <c r="C5027" t="s">
        <v>97</v>
      </c>
      <c r="D5027" s="29">
        <v>45453</v>
      </c>
      <c r="E5027">
        <v>0</v>
      </c>
      <c r="F5027">
        <v>0</v>
      </c>
      <c r="G5027">
        <v>0</v>
      </c>
      <c r="H5027">
        <v>0</v>
      </c>
      <c r="L5027">
        <v>339.11828700000001</v>
      </c>
      <c r="M5027">
        <v>34.909253999999997</v>
      </c>
      <c r="N5027">
        <v>34.909253999999997</v>
      </c>
      <c r="R5027">
        <v>339.118292</v>
      </c>
      <c r="S5027" t="s">
        <v>204</v>
      </c>
      <c r="T5027" s="247">
        <v>45342.349259259259</v>
      </c>
    </row>
    <row r="5028" spans="1:20" x14ac:dyDescent="0.35">
      <c r="A5028" t="s">
        <v>114</v>
      </c>
      <c r="B5028" t="s">
        <v>70</v>
      </c>
      <c r="C5028" t="s">
        <v>97</v>
      </c>
      <c r="D5028" s="29">
        <v>45454</v>
      </c>
      <c r="E5028">
        <v>0</v>
      </c>
      <c r="F5028">
        <v>0</v>
      </c>
      <c r="G5028">
        <v>0</v>
      </c>
      <c r="H5028">
        <v>0</v>
      </c>
      <c r="L5028">
        <v>339.11828700000001</v>
      </c>
      <c r="M5028">
        <v>34.909253999999997</v>
      </c>
      <c r="N5028">
        <v>34.909253999999997</v>
      </c>
      <c r="R5028">
        <v>339.118292</v>
      </c>
      <c r="S5028" t="s">
        <v>204</v>
      </c>
      <c r="T5028" s="247">
        <v>45342.349039351851</v>
      </c>
    </row>
    <row r="5029" spans="1:20" x14ac:dyDescent="0.35">
      <c r="A5029" t="s">
        <v>114</v>
      </c>
      <c r="B5029" t="s">
        <v>70</v>
      </c>
      <c r="C5029" t="s">
        <v>97</v>
      </c>
      <c r="D5029" s="29">
        <v>45455</v>
      </c>
      <c r="E5029">
        <v>0</v>
      </c>
      <c r="F5029">
        <v>0</v>
      </c>
      <c r="G5029">
        <v>0</v>
      </c>
      <c r="H5029">
        <v>0</v>
      </c>
      <c r="L5029">
        <v>339.11828700000001</v>
      </c>
      <c r="M5029">
        <v>34.909253999999997</v>
      </c>
      <c r="N5029">
        <v>34.909253999999997</v>
      </c>
      <c r="R5029">
        <v>339.118292</v>
      </c>
      <c r="S5029" t="s">
        <v>204</v>
      </c>
      <c r="T5029" s="247">
        <v>45342.34920138889</v>
      </c>
    </row>
    <row r="5030" spans="1:20" x14ac:dyDescent="0.35">
      <c r="A5030" t="s">
        <v>114</v>
      </c>
      <c r="B5030" t="s">
        <v>70</v>
      </c>
      <c r="C5030" t="s">
        <v>97</v>
      </c>
      <c r="D5030" s="29">
        <v>45456</v>
      </c>
      <c r="E5030">
        <v>0</v>
      </c>
      <c r="F5030">
        <v>0</v>
      </c>
      <c r="G5030">
        <v>0</v>
      </c>
      <c r="H5030">
        <v>0</v>
      </c>
      <c r="L5030">
        <v>339.11828700000001</v>
      </c>
      <c r="M5030">
        <v>34.909253999999997</v>
      </c>
      <c r="N5030">
        <v>34.909253999999997</v>
      </c>
      <c r="R5030">
        <v>339.118292</v>
      </c>
      <c r="S5030" t="s">
        <v>204</v>
      </c>
      <c r="T5030" s="247">
        <v>45342.34878472222</v>
      </c>
    </row>
    <row r="5031" spans="1:20" x14ac:dyDescent="0.35">
      <c r="A5031" t="s">
        <v>114</v>
      </c>
      <c r="B5031" t="s">
        <v>70</v>
      </c>
      <c r="C5031" t="s">
        <v>97</v>
      </c>
      <c r="D5031" s="29">
        <v>45457</v>
      </c>
      <c r="E5031">
        <v>0</v>
      </c>
      <c r="F5031">
        <v>0</v>
      </c>
      <c r="G5031">
        <v>0</v>
      </c>
      <c r="H5031">
        <v>0</v>
      </c>
      <c r="L5031">
        <v>339.11828700000001</v>
      </c>
      <c r="M5031">
        <v>34.909253999999997</v>
      </c>
      <c r="N5031">
        <v>34.909253999999997</v>
      </c>
      <c r="R5031">
        <v>339.118292</v>
      </c>
      <c r="S5031" t="s">
        <v>204</v>
      </c>
      <c r="T5031" s="247">
        <v>45342.349062499998</v>
      </c>
    </row>
    <row r="5032" spans="1:20" x14ac:dyDescent="0.35">
      <c r="A5032" t="s">
        <v>114</v>
      </c>
      <c r="B5032" t="s">
        <v>70</v>
      </c>
      <c r="C5032" t="s">
        <v>97</v>
      </c>
      <c r="D5032" s="29">
        <v>45458</v>
      </c>
      <c r="E5032">
        <v>0</v>
      </c>
      <c r="F5032">
        <v>0</v>
      </c>
      <c r="G5032">
        <v>0</v>
      </c>
      <c r="H5032">
        <v>0</v>
      </c>
      <c r="L5032">
        <v>339.11828700000001</v>
      </c>
      <c r="M5032">
        <v>34.909253999999997</v>
      </c>
      <c r="N5032">
        <v>34.909253999999997</v>
      </c>
      <c r="R5032">
        <v>339.118292</v>
      </c>
      <c r="S5032" t="s">
        <v>204</v>
      </c>
      <c r="T5032" s="247">
        <v>45342.349166666667</v>
      </c>
    </row>
    <row r="5033" spans="1:20" x14ac:dyDescent="0.35">
      <c r="A5033" t="s">
        <v>114</v>
      </c>
      <c r="B5033" t="s">
        <v>70</v>
      </c>
      <c r="C5033" t="s">
        <v>97</v>
      </c>
      <c r="D5033" s="29">
        <v>45459</v>
      </c>
      <c r="E5033">
        <v>0</v>
      </c>
      <c r="F5033">
        <v>0</v>
      </c>
      <c r="G5033">
        <v>0</v>
      </c>
      <c r="H5033">
        <v>0</v>
      </c>
      <c r="L5033">
        <v>339.11828700000001</v>
      </c>
      <c r="M5033">
        <v>34.909253999999997</v>
      </c>
      <c r="N5033">
        <v>34.909253999999997</v>
      </c>
      <c r="R5033">
        <v>339.118292</v>
      </c>
      <c r="S5033" t="s">
        <v>204</v>
      </c>
      <c r="T5033" s="247">
        <v>45342.349456018521</v>
      </c>
    </row>
    <row r="5034" spans="1:20" x14ac:dyDescent="0.35">
      <c r="A5034" t="s">
        <v>114</v>
      </c>
      <c r="B5034" t="s">
        <v>70</v>
      </c>
      <c r="C5034" t="s">
        <v>97</v>
      </c>
      <c r="D5034" s="29">
        <v>45460</v>
      </c>
      <c r="E5034">
        <v>0.54290000000000005</v>
      </c>
      <c r="F5034">
        <v>0.48399999999999999</v>
      </c>
      <c r="G5034">
        <v>0.54290000000000005</v>
      </c>
      <c r="H5034">
        <v>0.48399999999999999</v>
      </c>
      <c r="J5034">
        <v>155</v>
      </c>
      <c r="K5034">
        <v>175</v>
      </c>
      <c r="L5034">
        <v>339.11828700000001</v>
      </c>
      <c r="M5034">
        <v>34.909253999999997</v>
      </c>
      <c r="N5034">
        <v>34.909253999999997</v>
      </c>
      <c r="R5034">
        <v>339.118292</v>
      </c>
      <c r="S5034" t="s">
        <v>204</v>
      </c>
      <c r="T5034" s="247">
        <v>45342.349756944444</v>
      </c>
    </row>
    <row r="5035" spans="1:20" x14ac:dyDescent="0.35">
      <c r="A5035" t="s">
        <v>114</v>
      </c>
      <c r="B5035" t="s">
        <v>70</v>
      </c>
      <c r="C5035" t="s">
        <v>97</v>
      </c>
      <c r="D5035" s="29">
        <v>45461</v>
      </c>
      <c r="E5035">
        <v>0.54290000000000005</v>
      </c>
      <c r="F5035">
        <v>0.48399999999999999</v>
      </c>
      <c r="G5035">
        <v>0.54290000000000005</v>
      </c>
      <c r="H5035">
        <v>0.48399999999999999</v>
      </c>
      <c r="J5035">
        <v>155</v>
      </c>
      <c r="K5035">
        <v>175</v>
      </c>
      <c r="L5035">
        <v>339.11828700000001</v>
      </c>
      <c r="M5035">
        <v>34.909253999999997</v>
      </c>
      <c r="N5035">
        <v>34.909253999999997</v>
      </c>
      <c r="R5035">
        <v>339.118292</v>
      </c>
      <c r="S5035" t="s">
        <v>204</v>
      </c>
      <c r="T5035" s="247">
        <v>45342.349328703705</v>
      </c>
    </row>
    <row r="5036" spans="1:20" x14ac:dyDescent="0.35">
      <c r="A5036" t="s">
        <v>114</v>
      </c>
      <c r="B5036" t="s">
        <v>70</v>
      </c>
      <c r="C5036" t="s">
        <v>97</v>
      </c>
      <c r="D5036" s="29">
        <v>45462</v>
      </c>
      <c r="E5036">
        <v>0.54290000000000005</v>
      </c>
      <c r="F5036">
        <v>0.48399999999999999</v>
      </c>
      <c r="G5036">
        <v>0.54290000000000005</v>
      </c>
      <c r="H5036">
        <v>0.48399999999999999</v>
      </c>
      <c r="J5036">
        <v>155</v>
      </c>
      <c r="K5036">
        <v>175</v>
      </c>
      <c r="L5036">
        <v>339.11828700000001</v>
      </c>
      <c r="M5036">
        <v>34.909253999999997</v>
      </c>
      <c r="N5036">
        <v>34.909253999999997</v>
      </c>
      <c r="R5036">
        <v>339.118292</v>
      </c>
      <c r="S5036" t="s">
        <v>204</v>
      </c>
      <c r="T5036" s="247">
        <v>45342.349004629628</v>
      </c>
    </row>
    <row r="5037" spans="1:20" x14ac:dyDescent="0.35">
      <c r="A5037" t="s">
        <v>114</v>
      </c>
      <c r="B5037" t="s">
        <v>70</v>
      </c>
      <c r="C5037" t="s">
        <v>97</v>
      </c>
      <c r="D5037" s="29">
        <v>45463</v>
      </c>
      <c r="E5037">
        <v>0.54290000000000005</v>
      </c>
      <c r="F5037">
        <v>0.48399999999999999</v>
      </c>
      <c r="G5037">
        <v>0.54290000000000005</v>
      </c>
      <c r="H5037">
        <v>0.48399999999999999</v>
      </c>
      <c r="J5037">
        <v>155</v>
      </c>
      <c r="K5037">
        <v>175</v>
      </c>
      <c r="L5037">
        <v>339.11828700000001</v>
      </c>
      <c r="M5037">
        <v>34.909253999999997</v>
      </c>
      <c r="N5037">
        <v>34.909253999999997</v>
      </c>
      <c r="R5037">
        <v>339.118292</v>
      </c>
      <c r="S5037" t="s">
        <v>204</v>
      </c>
      <c r="T5037" s="247">
        <v>45342.34957175926</v>
      </c>
    </row>
    <row r="5038" spans="1:20" x14ac:dyDescent="0.35">
      <c r="A5038" t="s">
        <v>114</v>
      </c>
      <c r="B5038" t="s">
        <v>70</v>
      </c>
      <c r="C5038" t="s">
        <v>97</v>
      </c>
      <c r="D5038" s="29">
        <v>45464</v>
      </c>
      <c r="E5038">
        <v>0.54290000000000005</v>
      </c>
      <c r="F5038">
        <v>0.48399999999999999</v>
      </c>
      <c r="G5038">
        <v>0.54290000000000005</v>
      </c>
      <c r="H5038">
        <v>0.48399999999999999</v>
      </c>
      <c r="J5038">
        <v>155</v>
      </c>
      <c r="K5038">
        <v>175</v>
      </c>
      <c r="L5038">
        <v>339.11828700000001</v>
      </c>
      <c r="M5038">
        <v>34.909253999999997</v>
      </c>
      <c r="N5038">
        <v>34.909253999999997</v>
      </c>
      <c r="R5038">
        <v>339.118292</v>
      </c>
      <c r="S5038" t="s">
        <v>204</v>
      </c>
      <c r="T5038" s="247">
        <v>45342.35</v>
      </c>
    </row>
    <row r="5039" spans="1:20" x14ac:dyDescent="0.35">
      <c r="A5039" t="s">
        <v>114</v>
      </c>
      <c r="B5039" t="s">
        <v>70</v>
      </c>
      <c r="C5039" t="s">
        <v>97</v>
      </c>
      <c r="D5039" s="29">
        <v>45465</v>
      </c>
      <c r="E5039">
        <v>0.5282</v>
      </c>
      <c r="F5039">
        <v>0.48399999999999999</v>
      </c>
      <c r="G5039">
        <v>0.5282</v>
      </c>
      <c r="H5039">
        <v>0.48399999999999999</v>
      </c>
      <c r="J5039">
        <v>160</v>
      </c>
      <c r="K5039">
        <v>175</v>
      </c>
      <c r="L5039">
        <v>339.11828700000001</v>
      </c>
      <c r="M5039">
        <v>34.909253999999997</v>
      </c>
      <c r="N5039">
        <v>34.909253999999997</v>
      </c>
      <c r="R5039">
        <v>339.118292</v>
      </c>
      <c r="S5039" t="s">
        <v>204</v>
      </c>
      <c r="T5039" s="247">
        <v>45342.349699074075</v>
      </c>
    </row>
    <row r="5040" spans="1:20" x14ac:dyDescent="0.35">
      <c r="A5040" t="s">
        <v>114</v>
      </c>
      <c r="B5040" t="s">
        <v>70</v>
      </c>
      <c r="C5040" t="s">
        <v>97</v>
      </c>
      <c r="D5040" s="29">
        <v>45466</v>
      </c>
      <c r="E5040">
        <v>0.5282</v>
      </c>
      <c r="F5040">
        <v>0.48399999999999999</v>
      </c>
      <c r="G5040">
        <v>0.5282</v>
      </c>
      <c r="H5040">
        <v>0.48399999999999999</v>
      </c>
      <c r="J5040">
        <v>160</v>
      </c>
      <c r="K5040">
        <v>175</v>
      </c>
      <c r="L5040">
        <v>339.11828700000001</v>
      </c>
      <c r="M5040">
        <v>34.909253999999997</v>
      </c>
      <c r="N5040">
        <v>34.909253999999997</v>
      </c>
      <c r="R5040">
        <v>339.118292</v>
      </c>
      <c r="S5040" t="s">
        <v>204</v>
      </c>
      <c r="T5040" s="247">
        <v>45342.349861111114</v>
      </c>
    </row>
    <row r="5041" spans="1:20" x14ac:dyDescent="0.35">
      <c r="A5041" t="s">
        <v>114</v>
      </c>
      <c r="B5041" t="s">
        <v>70</v>
      </c>
      <c r="C5041" t="s">
        <v>97</v>
      </c>
      <c r="D5041" s="29">
        <v>45467</v>
      </c>
      <c r="E5041">
        <v>0.55769999999999997</v>
      </c>
      <c r="F5041">
        <v>0.48399999999999999</v>
      </c>
      <c r="G5041">
        <v>0.55769999999999997</v>
      </c>
      <c r="H5041">
        <v>0.48399999999999999</v>
      </c>
      <c r="J5041">
        <v>150</v>
      </c>
      <c r="K5041">
        <v>175</v>
      </c>
      <c r="L5041">
        <v>339.11828700000001</v>
      </c>
      <c r="M5041">
        <v>34.909253999999997</v>
      </c>
      <c r="N5041">
        <v>34.909253999999997</v>
      </c>
      <c r="R5041">
        <v>339.118292</v>
      </c>
      <c r="S5041" t="s">
        <v>204</v>
      </c>
      <c r="T5041" s="247">
        <v>45342.349641203706</v>
      </c>
    </row>
    <row r="5042" spans="1:20" x14ac:dyDescent="0.35">
      <c r="A5042" t="s">
        <v>114</v>
      </c>
      <c r="B5042" t="s">
        <v>70</v>
      </c>
      <c r="C5042" t="s">
        <v>97</v>
      </c>
      <c r="D5042" s="29">
        <v>45468</v>
      </c>
      <c r="E5042">
        <v>0.55769999999999997</v>
      </c>
      <c r="F5042">
        <v>0.48399999999999999</v>
      </c>
      <c r="G5042">
        <v>0.55769999999999997</v>
      </c>
      <c r="H5042">
        <v>0.48399999999999999</v>
      </c>
      <c r="J5042">
        <v>150</v>
      </c>
      <c r="K5042">
        <v>175</v>
      </c>
      <c r="L5042">
        <v>339.11828700000001</v>
      </c>
      <c r="M5042">
        <v>34.909253999999997</v>
      </c>
      <c r="N5042">
        <v>34.909253999999997</v>
      </c>
      <c r="R5042">
        <v>339.118292</v>
      </c>
      <c r="S5042" t="s">
        <v>204</v>
      </c>
      <c r="T5042" s="247">
        <v>45342.349432870367</v>
      </c>
    </row>
    <row r="5043" spans="1:20" x14ac:dyDescent="0.35">
      <c r="A5043" t="s">
        <v>114</v>
      </c>
      <c r="B5043" t="s">
        <v>70</v>
      </c>
      <c r="C5043" t="s">
        <v>97</v>
      </c>
      <c r="D5043" s="29">
        <v>45469</v>
      </c>
      <c r="E5043">
        <v>0.55769999999999997</v>
      </c>
      <c r="F5043">
        <v>0.48399999999999999</v>
      </c>
      <c r="G5043">
        <v>0.55769999999999997</v>
      </c>
      <c r="H5043">
        <v>0.48399999999999999</v>
      </c>
      <c r="J5043">
        <v>150</v>
      </c>
      <c r="K5043">
        <v>175</v>
      </c>
      <c r="L5043">
        <v>339.11828700000001</v>
      </c>
      <c r="M5043">
        <v>34.909253999999997</v>
      </c>
      <c r="N5043">
        <v>34.909253999999997</v>
      </c>
      <c r="R5043">
        <v>339.118292</v>
      </c>
      <c r="S5043" t="s">
        <v>204</v>
      </c>
      <c r="T5043" s="247">
        <v>45342.349733796298</v>
      </c>
    </row>
    <row r="5044" spans="1:20" x14ac:dyDescent="0.35">
      <c r="A5044" t="s">
        <v>114</v>
      </c>
      <c r="B5044" t="s">
        <v>70</v>
      </c>
      <c r="C5044" t="s">
        <v>97</v>
      </c>
      <c r="D5044" s="29">
        <v>45470</v>
      </c>
      <c r="E5044">
        <v>0.55769999999999997</v>
      </c>
      <c r="F5044">
        <v>0.48399999999999999</v>
      </c>
      <c r="G5044">
        <v>0.55769999999999997</v>
      </c>
      <c r="H5044">
        <v>0.48399999999999999</v>
      </c>
      <c r="J5044">
        <v>150</v>
      </c>
      <c r="K5044">
        <v>175</v>
      </c>
      <c r="L5044">
        <v>339.11828700000001</v>
      </c>
      <c r="M5044">
        <v>34.909253999999997</v>
      </c>
      <c r="N5044">
        <v>34.909253999999997</v>
      </c>
      <c r="R5044">
        <v>339.118292</v>
      </c>
      <c r="S5044" t="s">
        <v>204</v>
      </c>
      <c r="T5044" s="247">
        <v>45342.34952546296</v>
      </c>
    </row>
    <row r="5045" spans="1:20" x14ac:dyDescent="0.35">
      <c r="A5045" t="s">
        <v>114</v>
      </c>
      <c r="B5045" t="s">
        <v>70</v>
      </c>
      <c r="C5045" t="s">
        <v>97</v>
      </c>
      <c r="D5045" s="29">
        <v>45471</v>
      </c>
      <c r="E5045">
        <v>0.55769999999999997</v>
      </c>
      <c r="F5045">
        <v>0.48399999999999999</v>
      </c>
      <c r="G5045">
        <v>0.55769999999999997</v>
      </c>
      <c r="H5045">
        <v>0.48399999999999999</v>
      </c>
      <c r="J5045">
        <v>150</v>
      </c>
      <c r="K5045">
        <v>175</v>
      </c>
      <c r="L5045">
        <v>339.11828700000001</v>
      </c>
      <c r="M5045">
        <v>34.909253999999997</v>
      </c>
      <c r="N5045">
        <v>34.909253999999997</v>
      </c>
      <c r="R5045">
        <v>339.118292</v>
      </c>
      <c r="S5045" t="s">
        <v>204</v>
      </c>
      <c r="T5045" s="247">
        <v>45342.349386574075</v>
      </c>
    </row>
    <row r="5046" spans="1:20" x14ac:dyDescent="0.35">
      <c r="A5046" t="s">
        <v>114</v>
      </c>
      <c r="B5046" t="s">
        <v>70</v>
      </c>
      <c r="C5046" t="s">
        <v>97</v>
      </c>
      <c r="D5046" s="29">
        <v>45472</v>
      </c>
      <c r="E5046">
        <v>0.14480000000000001</v>
      </c>
      <c r="F5046">
        <v>5.6399999999999999E-2</v>
      </c>
      <c r="G5046">
        <v>0.14480000000000001</v>
      </c>
      <c r="H5046">
        <v>5.6399999999999999E-2</v>
      </c>
      <c r="J5046">
        <v>290</v>
      </c>
      <c r="K5046">
        <v>320</v>
      </c>
      <c r="L5046">
        <v>339.11828700000001</v>
      </c>
      <c r="M5046">
        <v>34.909253999999997</v>
      </c>
      <c r="N5046">
        <v>34.909253999999997</v>
      </c>
      <c r="R5046">
        <v>339.118292</v>
      </c>
      <c r="S5046" t="s">
        <v>204</v>
      </c>
      <c r="T5046" s="247">
        <v>45342.349803240744</v>
      </c>
    </row>
    <row r="5047" spans="1:20" x14ac:dyDescent="0.35">
      <c r="A5047" t="s">
        <v>114</v>
      </c>
      <c r="B5047" t="s">
        <v>70</v>
      </c>
      <c r="C5047" t="s">
        <v>97</v>
      </c>
      <c r="D5047" s="29">
        <v>45473</v>
      </c>
      <c r="E5047">
        <v>0.14480000000000001</v>
      </c>
      <c r="F5047">
        <v>5.6399999999999999E-2</v>
      </c>
      <c r="G5047">
        <v>0.14480000000000001</v>
      </c>
      <c r="H5047">
        <v>5.6399999999999999E-2</v>
      </c>
      <c r="J5047">
        <v>290</v>
      </c>
      <c r="K5047">
        <v>320</v>
      </c>
      <c r="L5047">
        <v>339.11828700000001</v>
      </c>
      <c r="M5047">
        <v>34.909253999999997</v>
      </c>
      <c r="N5047">
        <v>34.909253999999997</v>
      </c>
      <c r="R5047">
        <v>339.118292</v>
      </c>
      <c r="S5047" t="s">
        <v>204</v>
      </c>
      <c r="T5047" s="247">
        <v>45342.349918981483</v>
      </c>
    </row>
    <row r="5048" spans="1:20" x14ac:dyDescent="0.35">
      <c r="A5048" t="s">
        <v>114</v>
      </c>
      <c r="B5048" t="s">
        <v>70</v>
      </c>
      <c r="C5048" t="s">
        <v>97</v>
      </c>
      <c r="D5048" s="29">
        <v>45474</v>
      </c>
      <c r="E5048">
        <v>0.5282</v>
      </c>
      <c r="F5048">
        <v>0.42499999999999999</v>
      </c>
      <c r="G5048">
        <v>0.5282</v>
      </c>
      <c r="H5048">
        <v>0.42499999999999999</v>
      </c>
      <c r="J5048">
        <v>160</v>
      </c>
      <c r="K5048">
        <v>195</v>
      </c>
      <c r="L5048">
        <v>339.11828700000001</v>
      </c>
      <c r="M5048">
        <v>34.909253999999997</v>
      </c>
      <c r="N5048">
        <v>34.909253999999997</v>
      </c>
      <c r="R5048">
        <v>339.118292</v>
      </c>
      <c r="S5048" t="s">
        <v>204</v>
      </c>
      <c r="T5048" s="247">
        <v>45342.342893518522</v>
      </c>
    </row>
    <row r="5049" spans="1:20" x14ac:dyDescent="0.35">
      <c r="A5049" t="s">
        <v>114</v>
      </c>
      <c r="B5049" t="s">
        <v>70</v>
      </c>
      <c r="C5049" t="s">
        <v>97</v>
      </c>
      <c r="D5049" s="29">
        <v>45475</v>
      </c>
      <c r="E5049">
        <v>0.5282</v>
      </c>
      <c r="F5049">
        <v>0.42499999999999999</v>
      </c>
      <c r="G5049">
        <v>0.5282</v>
      </c>
      <c r="H5049">
        <v>0.42499999999999999</v>
      </c>
      <c r="J5049">
        <v>160</v>
      </c>
      <c r="K5049">
        <v>195</v>
      </c>
      <c r="L5049">
        <v>339.11828700000001</v>
      </c>
      <c r="M5049">
        <v>34.909253999999997</v>
      </c>
      <c r="N5049">
        <v>34.909253999999997</v>
      </c>
      <c r="R5049">
        <v>339.118292</v>
      </c>
      <c r="S5049" t="s">
        <v>204</v>
      </c>
      <c r="T5049" s="247">
        <v>45342.342928240738</v>
      </c>
    </row>
    <row r="5050" spans="1:20" x14ac:dyDescent="0.35">
      <c r="A5050" t="s">
        <v>114</v>
      </c>
      <c r="B5050" t="s">
        <v>70</v>
      </c>
      <c r="C5050" t="s">
        <v>97</v>
      </c>
      <c r="D5050" s="29">
        <v>45476</v>
      </c>
      <c r="E5050">
        <v>0.5282</v>
      </c>
      <c r="F5050">
        <v>0.42499999999999999</v>
      </c>
      <c r="G5050">
        <v>0.5282</v>
      </c>
      <c r="H5050">
        <v>0.42499999999999999</v>
      </c>
      <c r="J5050">
        <v>160</v>
      </c>
      <c r="K5050">
        <v>195</v>
      </c>
      <c r="L5050">
        <v>339.11828700000001</v>
      </c>
      <c r="M5050">
        <v>34.909253999999997</v>
      </c>
      <c r="N5050">
        <v>34.909253999999997</v>
      </c>
      <c r="R5050">
        <v>339.118292</v>
      </c>
      <c r="S5050" t="s">
        <v>204</v>
      </c>
      <c r="T5050" s="247">
        <v>45342.342916666668</v>
      </c>
    </row>
    <row r="5051" spans="1:20" x14ac:dyDescent="0.35">
      <c r="A5051" t="s">
        <v>114</v>
      </c>
      <c r="B5051" t="s">
        <v>70</v>
      </c>
      <c r="C5051" t="s">
        <v>97</v>
      </c>
      <c r="D5051" s="29">
        <v>45477</v>
      </c>
      <c r="E5051">
        <v>0.5282</v>
      </c>
      <c r="F5051">
        <v>0.42499999999999999</v>
      </c>
      <c r="G5051">
        <v>0.5282</v>
      </c>
      <c r="H5051">
        <v>0.42499999999999999</v>
      </c>
      <c r="J5051">
        <v>160</v>
      </c>
      <c r="K5051">
        <v>195</v>
      </c>
      <c r="L5051">
        <v>339.11828700000001</v>
      </c>
      <c r="M5051">
        <v>34.909253999999997</v>
      </c>
      <c r="N5051">
        <v>34.909253999999997</v>
      </c>
      <c r="R5051">
        <v>339.118292</v>
      </c>
      <c r="S5051" t="s">
        <v>204</v>
      </c>
      <c r="T5051" s="247">
        <v>45342.342916666668</v>
      </c>
    </row>
    <row r="5052" spans="1:20" x14ac:dyDescent="0.35">
      <c r="A5052" t="s">
        <v>114</v>
      </c>
      <c r="B5052" t="s">
        <v>70</v>
      </c>
      <c r="C5052" t="s">
        <v>97</v>
      </c>
      <c r="D5052" s="29">
        <v>45478</v>
      </c>
      <c r="E5052">
        <v>0.5282</v>
      </c>
      <c r="F5052">
        <v>0.42499999999999999</v>
      </c>
      <c r="G5052">
        <v>0.5282</v>
      </c>
      <c r="H5052">
        <v>0.42499999999999999</v>
      </c>
      <c r="J5052">
        <v>160</v>
      </c>
      <c r="K5052">
        <v>195</v>
      </c>
      <c r="L5052">
        <v>339.11828700000001</v>
      </c>
      <c r="M5052">
        <v>34.909253999999997</v>
      </c>
      <c r="N5052">
        <v>34.909253999999997</v>
      </c>
      <c r="R5052">
        <v>339.118292</v>
      </c>
      <c r="S5052" t="s">
        <v>204</v>
      </c>
      <c r="T5052" s="247">
        <v>45342.342916666668</v>
      </c>
    </row>
    <row r="5053" spans="1:20" x14ac:dyDescent="0.35">
      <c r="A5053" t="s">
        <v>114</v>
      </c>
      <c r="B5053" t="s">
        <v>70</v>
      </c>
      <c r="C5053" t="s">
        <v>97</v>
      </c>
      <c r="D5053" s="29">
        <v>45479</v>
      </c>
      <c r="E5053">
        <v>0</v>
      </c>
      <c r="F5053">
        <v>0</v>
      </c>
      <c r="G5053">
        <v>0</v>
      </c>
      <c r="H5053">
        <v>0</v>
      </c>
      <c r="L5053">
        <v>339.11828700000001</v>
      </c>
      <c r="M5053">
        <v>34.909253999999997</v>
      </c>
      <c r="N5053">
        <v>34.909253999999997</v>
      </c>
      <c r="R5053">
        <v>339.118292</v>
      </c>
      <c r="S5053" t="s">
        <v>204</v>
      </c>
      <c r="T5053" s="247">
        <v>45342.35019675926</v>
      </c>
    </row>
    <row r="5054" spans="1:20" x14ac:dyDescent="0.35">
      <c r="A5054" t="s">
        <v>114</v>
      </c>
      <c r="B5054" t="s">
        <v>70</v>
      </c>
      <c r="C5054" t="s">
        <v>97</v>
      </c>
      <c r="D5054" s="29">
        <v>45480</v>
      </c>
      <c r="E5054">
        <v>0</v>
      </c>
      <c r="F5054">
        <v>0</v>
      </c>
      <c r="G5054">
        <v>0</v>
      </c>
      <c r="H5054">
        <v>0</v>
      </c>
      <c r="L5054">
        <v>339.11828700000001</v>
      </c>
      <c r="M5054">
        <v>34.909253999999997</v>
      </c>
      <c r="N5054">
        <v>34.909253999999997</v>
      </c>
      <c r="R5054">
        <v>339.118292</v>
      </c>
      <c r="S5054" t="s">
        <v>204</v>
      </c>
      <c r="T5054" s="247">
        <v>45342.350277777776</v>
      </c>
    </row>
    <row r="5055" spans="1:20" x14ac:dyDescent="0.35">
      <c r="A5055" t="s">
        <v>114</v>
      </c>
      <c r="B5055" t="s">
        <v>70</v>
      </c>
      <c r="C5055" t="s">
        <v>97</v>
      </c>
      <c r="D5055" s="29">
        <v>45481</v>
      </c>
      <c r="E5055">
        <v>0</v>
      </c>
      <c r="F5055">
        <v>0</v>
      </c>
      <c r="G5055">
        <v>0</v>
      </c>
      <c r="H5055">
        <v>0</v>
      </c>
      <c r="L5055">
        <v>339.11828700000001</v>
      </c>
      <c r="M5055">
        <v>34.909253999999997</v>
      </c>
      <c r="N5055">
        <v>34.909253999999997</v>
      </c>
      <c r="R5055">
        <v>339.118292</v>
      </c>
      <c r="S5055" t="s">
        <v>204</v>
      </c>
      <c r="T5055" s="247">
        <v>45342.350416666668</v>
      </c>
    </row>
    <row r="5056" spans="1:20" x14ac:dyDescent="0.35">
      <c r="A5056" t="s">
        <v>114</v>
      </c>
      <c r="B5056" t="s">
        <v>70</v>
      </c>
      <c r="C5056" t="s">
        <v>97</v>
      </c>
      <c r="D5056" s="29">
        <v>45482</v>
      </c>
      <c r="E5056">
        <v>0</v>
      </c>
      <c r="F5056">
        <v>0</v>
      </c>
      <c r="G5056">
        <v>0</v>
      </c>
      <c r="H5056">
        <v>0</v>
      </c>
      <c r="L5056">
        <v>339.11828700000001</v>
      </c>
      <c r="M5056">
        <v>34.909253999999997</v>
      </c>
      <c r="N5056">
        <v>34.909253999999997</v>
      </c>
      <c r="R5056">
        <v>339.118292</v>
      </c>
      <c r="S5056" t="s">
        <v>204</v>
      </c>
      <c r="T5056" s="247">
        <v>45342.350659722222</v>
      </c>
    </row>
    <row r="5057" spans="1:20" x14ac:dyDescent="0.35">
      <c r="A5057" t="s">
        <v>114</v>
      </c>
      <c r="B5057" t="s">
        <v>70</v>
      </c>
      <c r="C5057" t="s">
        <v>97</v>
      </c>
      <c r="D5057" s="29">
        <v>45483</v>
      </c>
      <c r="E5057">
        <v>0</v>
      </c>
      <c r="F5057">
        <v>0</v>
      </c>
      <c r="G5057">
        <v>0</v>
      </c>
      <c r="H5057">
        <v>0</v>
      </c>
      <c r="L5057">
        <v>339.11828700000001</v>
      </c>
      <c r="M5057">
        <v>34.909253999999997</v>
      </c>
      <c r="N5057">
        <v>34.909253999999997</v>
      </c>
      <c r="R5057">
        <v>339.118292</v>
      </c>
      <c r="S5057" t="s">
        <v>204</v>
      </c>
      <c r="T5057" s="247">
        <v>45342.34988425926</v>
      </c>
    </row>
    <row r="5058" spans="1:20" x14ac:dyDescent="0.35">
      <c r="A5058" t="s">
        <v>114</v>
      </c>
      <c r="B5058" t="s">
        <v>70</v>
      </c>
      <c r="C5058" t="s">
        <v>97</v>
      </c>
      <c r="D5058" s="29">
        <v>45484</v>
      </c>
      <c r="E5058">
        <v>0</v>
      </c>
      <c r="F5058">
        <v>0</v>
      </c>
      <c r="G5058">
        <v>0</v>
      </c>
      <c r="H5058">
        <v>0</v>
      </c>
      <c r="L5058">
        <v>339.11828700000001</v>
      </c>
      <c r="M5058">
        <v>34.909253999999997</v>
      </c>
      <c r="N5058">
        <v>34.909253999999997</v>
      </c>
      <c r="R5058">
        <v>339.118292</v>
      </c>
      <c r="S5058" t="s">
        <v>204</v>
      </c>
      <c r="T5058" s="247">
        <v>45342.350081018521</v>
      </c>
    </row>
    <row r="5059" spans="1:20" x14ac:dyDescent="0.35">
      <c r="A5059" t="s">
        <v>114</v>
      </c>
      <c r="B5059" t="s">
        <v>70</v>
      </c>
      <c r="C5059" t="s">
        <v>97</v>
      </c>
      <c r="D5059" s="29">
        <v>45485</v>
      </c>
      <c r="E5059">
        <v>0</v>
      </c>
      <c r="F5059">
        <v>0</v>
      </c>
      <c r="G5059">
        <v>0</v>
      </c>
      <c r="H5059">
        <v>0</v>
      </c>
      <c r="L5059">
        <v>339.11828700000001</v>
      </c>
      <c r="M5059">
        <v>34.909253999999997</v>
      </c>
      <c r="N5059">
        <v>34.909253999999997</v>
      </c>
      <c r="R5059">
        <v>339.118292</v>
      </c>
      <c r="S5059" t="s">
        <v>204</v>
      </c>
      <c r="T5059" s="247">
        <v>45342.349953703706</v>
      </c>
    </row>
    <row r="5060" spans="1:20" x14ac:dyDescent="0.35">
      <c r="A5060" t="s">
        <v>114</v>
      </c>
      <c r="B5060" t="s">
        <v>70</v>
      </c>
      <c r="C5060" t="s">
        <v>97</v>
      </c>
      <c r="D5060" s="29">
        <v>45486</v>
      </c>
      <c r="E5060">
        <v>0</v>
      </c>
      <c r="F5060">
        <v>0</v>
      </c>
      <c r="G5060">
        <v>0</v>
      </c>
      <c r="H5060">
        <v>0</v>
      </c>
      <c r="L5060">
        <v>339.11828700000001</v>
      </c>
      <c r="M5060">
        <v>34.909253999999997</v>
      </c>
      <c r="N5060">
        <v>34.909253999999997</v>
      </c>
      <c r="R5060">
        <v>339.118292</v>
      </c>
      <c r="S5060" t="s">
        <v>204</v>
      </c>
      <c r="T5060" s="247">
        <v>45342.350057870368</v>
      </c>
    </row>
    <row r="5061" spans="1:20" x14ac:dyDescent="0.35">
      <c r="A5061" t="s">
        <v>114</v>
      </c>
      <c r="B5061" t="s">
        <v>70</v>
      </c>
      <c r="C5061" t="s">
        <v>97</v>
      </c>
      <c r="D5061" s="29">
        <v>45487</v>
      </c>
      <c r="E5061">
        <v>0</v>
      </c>
      <c r="F5061">
        <v>0</v>
      </c>
      <c r="G5061">
        <v>0</v>
      </c>
      <c r="H5061">
        <v>0</v>
      </c>
      <c r="L5061">
        <v>339.11828700000001</v>
      </c>
      <c r="M5061">
        <v>34.909253999999997</v>
      </c>
      <c r="N5061">
        <v>34.909253999999997</v>
      </c>
      <c r="R5061">
        <v>339.118292</v>
      </c>
      <c r="S5061" t="s">
        <v>204</v>
      </c>
      <c r="T5061" s="247">
        <v>45342.350486111114</v>
      </c>
    </row>
    <row r="5062" spans="1:20" x14ac:dyDescent="0.35">
      <c r="A5062" t="s">
        <v>114</v>
      </c>
      <c r="B5062" t="s">
        <v>70</v>
      </c>
      <c r="C5062" t="s">
        <v>97</v>
      </c>
      <c r="D5062" s="29">
        <v>45488</v>
      </c>
      <c r="E5062">
        <v>0</v>
      </c>
      <c r="F5062">
        <v>0</v>
      </c>
      <c r="G5062">
        <v>0</v>
      </c>
      <c r="H5062">
        <v>0</v>
      </c>
      <c r="L5062">
        <v>339.11828700000001</v>
      </c>
      <c r="M5062">
        <v>34.909253999999997</v>
      </c>
      <c r="N5062">
        <v>34.909253999999997</v>
      </c>
      <c r="R5062">
        <v>339.118292</v>
      </c>
      <c r="S5062" t="s">
        <v>204</v>
      </c>
      <c r="T5062" s="247">
        <v>45342.350555555553</v>
      </c>
    </row>
    <row r="5063" spans="1:20" x14ac:dyDescent="0.35">
      <c r="A5063" t="s">
        <v>114</v>
      </c>
      <c r="B5063" t="s">
        <v>70</v>
      </c>
      <c r="C5063" t="s">
        <v>97</v>
      </c>
      <c r="D5063" s="29">
        <v>45489</v>
      </c>
      <c r="E5063">
        <v>0</v>
      </c>
      <c r="F5063">
        <v>0</v>
      </c>
      <c r="G5063">
        <v>0</v>
      </c>
      <c r="H5063">
        <v>0</v>
      </c>
      <c r="L5063">
        <v>339.11828700000001</v>
      </c>
      <c r="M5063">
        <v>34.909253999999997</v>
      </c>
      <c r="N5063">
        <v>34.909253999999997</v>
      </c>
      <c r="R5063">
        <v>339.118292</v>
      </c>
      <c r="S5063" t="s">
        <v>204</v>
      </c>
      <c r="T5063" s="247">
        <v>45342.350868055553</v>
      </c>
    </row>
    <row r="5064" spans="1:20" x14ac:dyDescent="0.35">
      <c r="A5064" t="s">
        <v>114</v>
      </c>
      <c r="B5064" t="s">
        <v>70</v>
      </c>
      <c r="C5064" t="s">
        <v>97</v>
      </c>
      <c r="D5064" s="29">
        <v>45490</v>
      </c>
      <c r="E5064">
        <v>0</v>
      </c>
      <c r="F5064">
        <v>0</v>
      </c>
      <c r="G5064">
        <v>0</v>
      </c>
      <c r="H5064">
        <v>0</v>
      </c>
      <c r="L5064">
        <v>339.11828700000001</v>
      </c>
      <c r="M5064">
        <v>34.909253999999997</v>
      </c>
      <c r="N5064">
        <v>34.909253999999997</v>
      </c>
      <c r="R5064">
        <v>339.118292</v>
      </c>
      <c r="S5064" t="s">
        <v>204</v>
      </c>
      <c r="T5064" s="247">
        <v>45342.350949074076</v>
      </c>
    </row>
    <row r="5065" spans="1:20" x14ac:dyDescent="0.35">
      <c r="A5065" t="s">
        <v>114</v>
      </c>
      <c r="B5065" t="s">
        <v>70</v>
      </c>
      <c r="C5065" t="s">
        <v>97</v>
      </c>
      <c r="D5065" s="29">
        <v>45491</v>
      </c>
      <c r="E5065">
        <v>0</v>
      </c>
      <c r="F5065">
        <v>0</v>
      </c>
      <c r="G5065">
        <v>0</v>
      </c>
      <c r="H5065">
        <v>0</v>
      </c>
      <c r="L5065">
        <v>339.11828700000001</v>
      </c>
      <c r="M5065">
        <v>34.909253999999997</v>
      </c>
      <c r="N5065">
        <v>34.909253999999997</v>
      </c>
      <c r="R5065">
        <v>339.118292</v>
      </c>
      <c r="S5065" t="s">
        <v>204</v>
      </c>
      <c r="T5065" s="247">
        <v>45342.350740740738</v>
      </c>
    </row>
    <row r="5066" spans="1:20" x14ac:dyDescent="0.35">
      <c r="A5066" t="s">
        <v>114</v>
      </c>
      <c r="B5066" t="s">
        <v>70</v>
      </c>
      <c r="C5066" t="s">
        <v>97</v>
      </c>
      <c r="D5066" s="29">
        <v>45492</v>
      </c>
      <c r="E5066">
        <v>0</v>
      </c>
      <c r="F5066">
        <v>0</v>
      </c>
      <c r="G5066">
        <v>0</v>
      </c>
      <c r="H5066">
        <v>0</v>
      </c>
      <c r="L5066">
        <v>339.11828700000001</v>
      </c>
      <c r="M5066">
        <v>34.909253999999997</v>
      </c>
      <c r="N5066">
        <v>34.909253999999997</v>
      </c>
      <c r="R5066">
        <v>339.118292</v>
      </c>
      <c r="S5066" t="s">
        <v>204</v>
      </c>
      <c r="T5066" s="247">
        <v>45342.351365740738</v>
      </c>
    </row>
    <row r="5067" spans="1:20" x14ac:dyDescent="0.35">
      <c r="A5067" t="s">
        <v>114</v>
      </c>
      <c r="B5067" t="s">
        <v>70</v>
      </c>
      <c r="C5067" t="s">
        <v>97</v>
      </c>
      <c r="D5067" s="29">
        <v>45493</v>
      </c>
      <c r="E5067">
        <v>0</v>
      </c>
      <c r="F5067">
        <v>0</v>
      </c>
      <c r="G5067">
        <v>0</v>
      </c>
      <c r="H5067">
        <v>0</v>
      </c>
      <c r="L5067">
        <v>339.11828700000001</v>
      </c>
      <c r="M5067">
        <v>34.909253999999997</v>
      </c>
      <c r="N5067">
        <v>34.909253999999997</v>
      </c>
      <c r="R5067">
        <v>339.118292</v>
      </c>
      <c r="S5067" t="s">
        <v>204</v>
      </c>
      <c r="T5067" s="247">
        <v>45342.350810185184</v>
      </c>
    </row>
    <row r="5068" spans="1:20" x14ac:dyDescent="0.35">
      <c r="A5068" t="s">
        <v>114</v>
      </c>
      <c r="B5068" t="s">
        <v>70</v>
      </c>
      <c r="C5068" t="s">
        <v>97</v>
      </c>
      <c r="D5068" s="29">
        <v>45494</v>
      </c>
      <c r="E5068">
        <v>0</v>
      </c>
      <c r="F5068">
        <v>0</v>
      </c>
      <c r="G5068">
        <v>0</v>
      </c>
      <c r="H5068">
        <v>0</v>
      </c>
      <c r="L5068">
        <v>339.11828700000001</v>
      </c>
      <c r="M5068">
        <v>34.909253999999997</v>
      </c>
      <c r="N5068">
        <v>34.909253999999997</v>
      </c>
      <c r="R5068">
        <v>339.118292</v>
      </c>
      <c r="S5068" t="s">
        <v>204</v>
      </c>
      <c r="T5068" s="247">
        <v>45342.350104166668</v>
      </c>
    </row>
    <row r="5069" spans="1:20" x14ac:dyDescent="0.35">
      <c r="A5069" t="s">
        <v>114</v>
      </c>
      <c r="B5069" t="s">
        <v>70</v>
      </c>
      <c r="C5069" t="s">
        <v>97</v>
      </c>
      <c r="D5069" s="29">
        <v>45495</v>
      </c>
      <c r="E5069">
        <v>0</v>
      </c>
      <c r="F5069">
        <v>0</v>
      </c>
      <c r="G5069">
        <v>0</v>
      </c>
      <c r="H5069">
        <v>0</v>
      </c>
      <c r="L5069">
        <v>339.11828700000001</v>
      </c>
      <c r="M5069">
        <v>34.909253999999997</v>
      </c>
      <c r="N5069">
        <v>34.909253999999997</v>
      </c>
      <c r="R5069">
        <v>339.118292</v>
      </c>
      <c r="S5069" t="s">
        <v>204</v>
      </c>
      <c r="T5069" s="247">
        <v>45342.351018518515</v>
      </c>
    </row>
    <row r="5070" spans="1:20" x14ac:dyDescent="0.35">
      <c r="A5070" t="s">
        <v>114</v>
      </c>
      <c r="B5070" t="s">
        <v>70</v>
      </c>
      <c r="C5070" t="s">
        <v>97</v>
      </c>
      <c r="D5070" s="29">
        <v>45496</v>
      </c>
      <c r="E5070">
        <v>0</v>
      </c>
      <c r="F5070">
        <v>0</v>
      </c>
      <c r="G5070">
        <v>0</v>
      </c>
      <c r="H5070">
        <v>0</v>
      </c>
      <c r="L5070">
        <v>339.11828700000001</v>
      </c>
      <c r="M5070">
        <v>34.909253999999997</v>
      </c>
      <c r="N5070">
        <v>34.909253999999997</v>
      </c>
      <c r="R5070">
        <v>339.118292</v>
      </c>
      <c r="S5070" t="s">
        <v>204</v>
      </c>
      <c r="T5070" s="247">
        <v>45342.351157407407</v>
      </c>
    </row>
    <row r="5071" spans="1:20" x14ac:dyDescent="0.35">
      <c r="A5071" t="s">
        <v>114</v>
      </c>
      <c r="B5071" t="s">
        <v>70</v>
      </c>
      <c r="C5071" t="s">
        <v>97</v>
      </c>
      <c r="D5071" s="29">
        <v>45497</v>
      </c>
      <c r="E5071">
        <v>0</v>
      </c>
      <c r="F5071">
        <v>0</v>
      </c>
      <c r="G5071">
        <v>0</v>
      </c>
      <c r="H5071">
        <v>0</v>
      </c>
      <c r="L5071">
        <v>339.11828700000001</v>
      </c>
      <c r="M5071">
        <v>34.909253999999997</v>
      </c>
      <c r="N5071">
        <v>34.909253999999997</v>
      </c>
      <c r="R5071">
        <v>339.118292</v>
      </c>
      <c r="S5071" t="s">
        <v>204</v>
      </c>
      <c r="T5071" s="247">
        <v>45342.351701388892</v>
      </c>
    </row>
    <row r="5072" spans="1:20" x14ac:dyDescent="0.35">
      <c r="A5072" t="s">
        <v>114</v>
      </c>
      <c r="B5072" t="s">
        <v>70</v>
      </c>
      <c r="C5072" t="s">
        <v>97</v>
      </c>
      <c r="D5072" s="29">
        <v>45498</v>
      </c>
      <c r="E5072">
        <v>0</v>
      </c>
      <c r="F5072">
        <v>0</v>
      </c>
      <c r="G5072">
        <v>0</v>
      </c>
      <c r="H5072">
        <v>0</v>
      </c>
      <c r="L5072">
        <v>339.11828700000001</v>
      </c>
      <c r="M5072">
        <v>34.909253999999997</v>
      </c>
      <c r="N5072">
        <v>34.909253999999997</v>
      </c>
      <c r="R5072">
        <v>339.118292</v>
      </c>
      <c r="S5072" t="s">
        <v>204</v>
      </c>
      <c r="T5072" s="247">
        <v>45342.350613425922</v>
      </c>
    </row>
    <row r="5073" spans="1:20" x14ac:dyDescent="0.35">
      <c r="A5073" t="s">
        <v>114</v>
      </c>
      <c r="B5073" t="s">
        <v>70</v>
      </c>
      <c r="C5073" t="s">
        <v>97</v>
      </c>
      <c r="D5073" s="29">
        <v>45499</v>
      </c>
      <c r="E5073">
        <v>0</v>
      </c>
      <c r="F5073">
        <v>0</v>
      </c>
      <c r="G5073">
        <v>0</v>
      </c>
      <c r="H5073">
        <v>0</v>
      </c>
      <c r="L5073">
        <v>339.11828700000001</v>
      </c>
      <c r="M5073">
        <v>34.909253999999997</v>
      </c>
      <c r="N5073">
        <v>34.909253999999997</v>
      </c>
      <c r="R5073">
        <v>339.118292</v>
      </c>
      <c r="S5073" t="s">
        <v>204</v>
      </c>
      <c r="T5073" s="247">
        <v>45342.351631944446</v>
      </c>
    </row>
    <row r="5074" spans="1:20" x14ac:dyDescent="0.35">
      <c r="A5074" t="s">
        <v>114</v>
      </c>
      <c r="B5074" t="s">
        <v>70</v>
      </c>
      <c r="C5074" t="s">
        <v>97</v>
      </c>
      <c r="D5074" s="29">
        <v>45500</v>
      </c>
      <c r="E5074">
        <v>0</v>
      </c>
      <c r="F5074">
        <v>0</v>
      </c>
      <c r="G5074">
        <v>0</v>
      </c>
      <c r="H5074">
        <v>0</v>
      </c>
      <c r="L5074">
        <v>339.11828700000001</v>
      </c>
      <c r="M5074">
        <v>34.909253999999997</v>
      </c>
      <c r="N5074">
        <v>34.909253999999997</v>
      </c>
      <c r="R5074">
        <v>339.118292</v>
      </c>
      <c r="S5074" t="s">
        <v>204</v>
      </c>
      <c r="T5074" s="247">
        <v>45342.350347222222</v>
      </c>
    </row>
    <row r="5075" spans="1:20" x14ac:dyDescent="0.35">
      <c r="A5075" t="s">
        <v>114</v>
      </c>
      <c r="B5075" t="s">
        <v>70</v>
      </c>
      <c r="C5075" t="s">
        <v>97</v>
      </c>
      <c r="D5075" s="29">
        <v>45501</v>
      </c>
      <c r="E5075">
        <v>0</v>
      </c>
      <c r="F5075">
        <v>0</v>
      </c>
      <c r="G5075">
        <v>0</v>
      </c>
      <c r="H5075">
        <v>0</v>
      </c>
      <c r="L5075">
        <v>339.11828700000001</v>
      </c>
      <c r="M5075">
        <v>34.909253999999997</v>
      </c>
      <c r="N5075">
        <v>34.909253999999997</v>
      </c>
      <c r="R5075">
        <v>339.118292</v>
      </c>
      <c r="S5075" t="s">
        <v>204</v>
      </c>
      <c r="T5075" s="247">
        <v>45342.351469907408</v>
      </c>
    </row>
    <row r="5076" spans="1:20" x14ac:dyDescent="0.35">
      <c r="A5076" t="s">
        <v>114</v>
      </c>
      <c r="B5076" t="s">
        <v>70</v>
      </c>
      <c r="C5076" t="s">
        <v>97</v>
      </c>
      <c r="D5076" s="29">
        <v>45502</v>
      </c>
      <c r="E5076">
        <v>0</v>
      </c>
      <c r="F5076">
        <v>0</v>
      </c>
      <c r="G5076">
        <v>0</v>
      </c>
      <c r="H5076">
        <v>0</v>
      </c>
      <c r="L5076">
        <v>339.11828700000001</v>
      </c>
      <c r="M5076">
        <v>34.909253999999997</v>
      </c>
      <c r="N5076">
        <v>34.909253999999997</v>
      </c>
      <c r="R5076">
        <v>339.118292</v>
      </c>
      <c r="S5076" t="s">
        <v>204</v>
      </c>
      <c r="T5076" s="247">
        <v>45342.351273148146</v>
      </c>
    </row>
    <row r="5077" spans="1:20" x14ac:dyDescent="0.35">
      <c r="A5077" t="s">
        <v>114</v>
      </c>
      <c r="B5077" t="s">
        <v>70</v>
      </c>
      <c r="C5077" t="s">
        <v>97</v>
      </c>
      <c r="D5077" s="29">
        <v>45503</v>
      </c>
      <c r="E5077">
        <v>0</v>
      </c>
      <c r="F5077">
        <v>0</v>
      </c>
      <c r="G5077">
        <v>0</v>
      </c>
      <c r="H5077">
        <v>0</v>
      </c>
      <c r="L5077">
        <v>339.11828700000001</v>
      </c>
      <c r="M5077">
        <v>34.909253999999997</v>
      </c>
      <c r="N5077">
        <v>34.909253999999997</v>
      </c>
      <c r="R5077">
        <v>339.118292</v>
      </c>
      <c r="S5077" t="s">
        <v>204</v>
      </c>
      <c r="T5077" s="247">
        <v>45342.351215277777</v>
      </c>
    </row>
    <row r="5078" spans="1:20" x14ac:dyDescent="0.35">
      <c r="A5078" t="s">
        <v>114</v>
      </c>
      <c r="B5078" t="s">
        <v>70</v>
      </c>
      <c r="C5078" t="s">
        <v>97</v>
      </c>
      <c r="D5078" s="29">
        <v>45504</v>
      </c>
      <c r="E5078">
        <v>0</v>
      </c>
      <c r="F5078">
        <v>0</v>
      </c>
      <c r="G5078">
        <v>0</v>
      </c>
      <c r="H5078">
        <v>0</v>
      </c>
      <c r="L5078">
        <v>339.11828700000001</v>
      </c>
      <c r="M5078">
        <v>34.909253999999997</v>
      </c>
      <c r="N5078">
        <v>34.909253999999997</v>
      </c>
      <c r="R5078">
        <v>339.118292</v>
      </c>
      <c r="S5078" t="s">
        <v>204</v>
      </c>
      <c r="T5078" s="247">
        <v>45342.351423611108</v>
      </c>
    </row>
    <row r="5079" spans="1:20" x14ac:dyDescent="0.35">
      <c r="A5079" t="s">
        <v>114</v>
      </c>
      <c r="B5079" t="s">
        <v>70</v>
      </c>
      <c r="C5079" t="s">
        <v>97</v>
      </c>
      <c r="D5079" s="29">
        <v>45505</v>
      </c>
      <c r="E5079">
        <v>0</v>
      </c>
      <c r="F5079">
        <v>0</v>
      </c>
      <c r="G5079">
        <v>0</v>
      </c>
      <c r="H5079">
        <v>0</v>
      </c>
      <c r="L5079">
        <v>339.11828700000001</v>
      </c>
      <c r="M5079">
        <v>34.909253999999997</v>
      </c>
      <c r="N5079">
        <v>34.909253999999997</v>
      </c>
      <c r="R5079">
        <v>339.118292</v>
      </c>
      <c r="S5079" t="s">
        <v>204</v>
      </c>
      <c r="T5079" s="247">
        <v>45342.3515162037</v>
      </c>
    </row>
    <row r="5080" spans="1:20" x14ac:dyDescent="0.35">
      <c r="A5080" t="s">
        <v>114</v>
      </c>
      <c r="B5080" t="s">
        <v>70</v>
      </c>
      <c r="C5080" t="s">
        <v>97</v>
      </c>
      <c r="D5080" s="29">
        <v>45506</v>
      </c>
      <c r="E5080">
        <v>0</v>
      </c>
      <c r="F5080">
        <v>0</v>
      </c>
      <c r="G5080">
        <v>0</v>
      </c>
      <c r="H5080">
        <v>0</v>
      </c>
      <c r="L5080">
        <v>339.11828700000001</v>
      </c>
      <c r="M5080">
        <v>34.909253999999997</v>
      </c>
      <c r="N5080">
        <v>34.909253999999997</v>
      </c>
      <c r="R5080">
        <v>339.118292</v>
      </c>
      <c r="S5080" t="s">
        <v>204</v>
      </c>
      <c r="T5080" s="247">
        <v>45342.352094907408</v>
      </c>
    </row>
    <row r="5081" spans="1:20" x14ac:dyDescent="0.35">
      <c r="A5081" t="s">
        <v>114</v>
      </c>
      <c r="B5081" t="s">
        <v>70</v>
      </c>
      <c r="C5081" t="s">
        <v>97</v>
      </c>
      <c r="D5081" s="29">
        <v>45507</v>
      </c>
      <c r="E5081">
        <v>0</v>
      </c>
      <c r="F5081">
        <v>0</v>
      </c>
      <c r="G5081">
        <v>0</v>
      </c>
      <c r="H5081">
        <v>0</v>
      </c>
      <c r="L5081">
        <v>339.11828700000001</v>
      </c>
      <c r="M5081">
        <v>34.909253999999997</v>
      </c>
      <c r="N5081">
        <v>34.909253999999997</v>
      </c>
      <c r="R5081">
        <v>339.118292</v>
      </c>
      <c r="S5081" t="s">
        <v>204</v>
      </c>
      <c r="T5081" s="247">
        <v>45342.351076388892</v>
      </c>
    </row>
    <row r="5082" spans="1:20" x14ac:dyDescent="0.35">
      <c r="A5082" t="s">
        <v>114</v>
      </c>
      <c r="B5082" t="s">
        <v>70</v>
      </c>
      <c r="C5082" t="s">
        <v>97</v>
      </c>
      <c r="D5082" s="29">
        <v>45508</v>
      </c>
      <c r="E5082">
        <v>0</v>
      </c>
      <c r="F5082">
        <v>0</v>
      </c>
      <c r="G5082">
        <v>0</v>
      </c>
      <c r="H5082">
        <v>0</v>
      </c>
      <c r="L5082">
        <v>339.11828700000001</v>
      </c>
      <c r="M5082">
        <v>34.909253999999997</v>
      </c>
      <c r="N5082">
        <v>34.909253999999997</v>
      </c>
      <c r="R5082">
        <v>339.118292</v>
      </c>
      <c r="S5082" t="s">
        <v>204</v>
      </c>
      <c r="T5082" s="247">
        <v>45342.352673611109</v>
      </c>
    </row>
    <row r="5083" spans="1:20" x14ac:dyDescent="0.35">
      <c r="A5083" t="s">
        <v>114</v>
      </c>
      <c r="B5083" t="s">
        <v>70</v>
      </c>
      <c r="C5083" t="s">
        <v>97</v>
      </c>
      <c r="D5083" s="29">
        <v>45509</v>
      </c>
      <c r="E5083">
        <v>0</v>
      </c>
      <c r="F5083">
        <v>0</v>
      </c>
      <c r="G5083">
        <v>0</v>
      </c>
      <c r="H5083">
        <v>0</v>
      </c>
      <c r="L5083">
        <v>339.11828700000001</v>
      </c>
      <c r="M5083">
        <v>34.909253999999997</v>
      </c>
      <c r="N5083">
        <v>34.909253999999997</v>
      </c>
      <c r="R5083">
        <v>339.118292</v>
      </c>
      <c r="S5083" t="s">
        <v>204</v>
      </c>
      <c r="T5083" s="247">
        <v>45342.351759259262</v>
      </c>
    </row>
    <row r="5084" spans="1:20" x14ac:dyDescent="0.35">
      <c r="A5084" t="s">
        <v>114</v>
      </c>
      <c r="B5084" t="s">
        <v>70</v>
      </c>
      <c r="C5084" t="s">
        <v>97</v>
      </c>
      <c r="D5084" s="29">
        <v>45510</v>
      </c>
      <c r="E5084">
        <v>0</v>
      </c>
      <c r="F5084">
        <v>0</v>
      </c>
      <c r="G5084">
        <v>0</v>
      </c>
      <c r="H5084">
        <v>0</v>
      </c>
      <c r="L5084">
        <v>339.11828700000001</v>
      </c>
      <c r="M5084">
        <v>34.909253999999997</v>
      </c>
      <c r="N5084">
        <v>34.909253999999997</v>
      </c>
      <c r="R5084">
        <v>339.118292</v>
      </c>
      <c r="S5084" t="s">
        <v>204</v>
      </c>
      <c r="T5084" s="247">
        <v>45342.351840277777</v>
      </c>
    </row>
    <row r="5085" spans="1:20" x14ac:dyDescent="0.35">
      <c r="A5085" t="s">
        <v>114</v>
      </c>
      <c r="B5085" t="s">
        <v>70</v>
      </c>
      <c r="C5085" t="s">
        <v>97</v>
      </c>
      <c r="D5085" s="29">
        <v>45511</v>
      </c>
      <c r="E5085">
        <v>0</v>
      </c>
      <c r="F5085">
        <v>0</v>
      </c>
      <c r="G5085">
        <v>0</v>
      </c>
      <c r="H5085">
        <v>0</v>
      </c>
      <c r="L5085">
        <v>339.11828700000001</v>
      </c>
      <c r="M5085">
        <v>34.909253999999997</v>
      </c>
      <c r="N5085">
        <v>34.909253999999997</v>
      </c>
      <c r="R5085">
        <v>339.118292</v>
      </c>
      <c r="S5085" t="s">
        <v>204</v>
      </c>
      <c r="T5085" s="247">
        <v>45342.352025462962</v>
      </c>
    </row>
    <row r="5086" spans="1:20" x14ac:dyDescent="0.35">
      <c r="A5086" t="s">
        <v>114</v>
      </c>
      <c r="B5086" t="s">
        <v>70</v>
      </c>
      <c r="C5086" t="s">
        <v>97</v>
      </c>
      <c r="D5086" s="29">
        <v>45512</v>
      </c>
      <c r="E5086">
        <v>0</v>
      </c>
      <c r="F5086">
        <v>0</v>
      </c>
      <c r="G5086">
        <v>0</v>
      </c>
      <c r="H5086">
        <v>0</v>
      </c>
      <c r="L5086">
        <v>339.11828700000001</v>
      </c>
      <c r="M5086">
        <v>34.909253999999997</v>
      </c>
      <c r="N5086">
        <v>34.909253999999997</v>
      </c>
      <c r="R5086">
        <v>339.118292</v>
      </c>
      <c r="S5086" t="s">
        <v>204</v>
      </c>
      <c r="T5086" s="247">
        <v>45342.352256944447</v>
      </c>
    </row>
    <row r="5087" spans="1:20" x14ac:dyDescent="0.35">
      <c r="A5087" t="s">
        <v>114</v>
      </c>
      <c r="B5087" t="s">
        <v>70</v>
      </c>
      <c r="C5087" t="s">
        <v>97</v>
      </c>
      <c r="D5087" s="29">
        <v>45513</v>
      </c>
      <c r="E5087">
        <v>0</v>
      </c>
      <c r="F5087">
        <v>0</v>
      </c>
      <c r="G5087">
        <v>0</v>
      </c>
      <c r="H5087">
        <v>0</v>
      </c>
      <c r="L5087">
        <v>339.11828700000001</v>
      </c>
      <c r="M5087">
        <v>34.909253999999997</v>
      </c>
      <c r="N5087">
        <v>34.909253999999997</v>
      </c>
      <c r="R5087">
        <v>339.118292</v>
      </c>
      <c r="S5087" t="s">
        <v>204</v>
      </c>
      <c r="T5087" s="247">
        <v>45342.351898148147</v>
      </c>
    </row>
    <row r="5088" spans="1:20" x14ac:dyDescent="0.35">
      <c r="A5088" t="s">
        <v>114</v>
      </c>
      <c r="B5088" t="s">
        <v>70</v>
      </c>
      <c r="C5088" t="s">
        <v>97</v>
      </c>
      <c r="D5088" s="29">
        <v>45514</v>
      </c>
      <c r="E5088">
        <v>0</v>
      </c>
      <c r="F5088">
        <v>0</v>
      </c>
      <c r="G5088">
        <v>0</v>
      </c>
      <c r="H5088">
        <v>0</v>
      </c>
      <c r="L5088">
        <v>339.11828700000001</v>
      </c>
      <c r="M5088">
        <v>34.909253999999997</v>
      </c>
      <c r="N5088">
        <v>34.909253999999997</v>
      </c>
      <c r="R5088">
        <v>339.118292</v>
      </c>
      <c r="S5088" t="s">
        <v>204</v>
      </c>
      <c r="T5088" s="247">
        <v>45342.353101851855</v>
      </c>
    </row>
    <row r="5089" spans="1:20" x14ac:dyDescent="0.35">
      <c r="A5089" t="s">
        <v>114</v>
      </c>
      <c r="B5089" t="s">
        <v>70</v>
      </c>
      <c r="C5089" t="s">
        <v>97</v>
      </c>
      <c r="D5089" s="29">
        <v>45515</v>
      </c>
      <c r="E5089">
        <v>0</v>
      </c>
      <c r="F5089">
        <v>0</v>
      </c>
      <c r="G5089">
        <v>0</v>
      </c>
      <c r="H5089">
        <v>0</v>
      </c>
      <c r="L5089">
        <v>339.11828700000001</v>
      </c>
      <c r="M5089">
        <v>34.909253999999997</v>
      </c>
      <c r="N5089">
        <v>34.909253999999997</v>
      </c>
      <c r="R5089">
        <v>339.118292</v>
      </c>
      <c r="S5089" t="s">
        <v>204</v>
      </c>
      <c r="T5089" s="247">
        <v>45342.352141203701</v>
      </c>
    </row>
    <row r="5090" spans="1:20" x14ac:dyDescent="0.35">
      <c r="A5090" t="s">
        <v>114</v>
      </c>
      <c r="B5090" t="s">
        <v>70</v>
      </c>
      <c r="C5090" t="s">
        <v>97</v>
      </c>
      <c r="D5090" s="29">
        <v>45516</v>
      </c>
      <c r="E5090">
        <v>0</v>
      </c>
      <c r="F5090">
        <v>0</v>
      </c>
      <c r="G5090">
        <v>0</v>
      </c>
      <c r="H5090">
        <v>0</v>
      </c>
      <c r="L5090">
        <v>339.11828700000001</v>
      </c>
      <c r="M5090">
        <v>34.909253999999997</v>
      </c>
      <c r="N5090">
        <v>34.909253999999997</v>
      </c>
      <c r="R5090">
        <v>339.118292</v>
      </c>
      <c r="S5090" t="s">
        <v>204</v>
      </c>
      <c r="T5090" s="247">
        <v>45342.352210648147</v>
      </c>
    </row>
    <row r="5091" spans="1:20" x14ac:dyDescent="0.35">
      <c r="A5091" t="s">
        <v>114</v>
      </c>
      <c r="B5091" t="s">
        <v>70</v>
      </c>
      <c r="C5091" t="s">
        <v>97</v>
      </c>
      <c r="D5091" s="29">
        <v>45517</v>
      </c>
      <c r="E5091">
        <v>0</v>
      </c>
      <c r="F5091">
        <v>0</v>
      </c>
      <c r="G5091">
        <v>0</v>
      </c>
      <c r="H5091">
        <v>0</v>
      </c>
      <c r="L5091">
        <v>339.11828700000001</v>
      </c>
      <c r="M5091">
        <v>34.909253999999997</v>
      </c>
      <c r="N5091">
        <v>34.909253999999997</v>
      </c>
      <c r="R5091">
        <v>339.118292</v>
      </c>
      <c r="S5091" t="s">
        <v>204</v>
      </c>
      <c r="T5091" s="247">
        <v>45342.352442129632</v>
      </c>
    </row>
    <row r="5092" spans="1:20" x14ac:dyDescent="0.35">
      <c r="A5092" t="s">
        <v>114</v>
      </c>
      <c r="B5092" t="s">
        <v>70</v>
      </c>
      <c r="C5092" t="s">
        <v>97</v>
      </c>
      <c r="D5092" s="29">
        <v>45518</v>
      </c>
      <c r="E5092">
        <v>0</v>
      </c>
      <c r="F5092">
        <v>0</v>
      </c>
      <c r="G5092">
        <v>0</v>
      </c>
      <c r="H5092">
        <v>0</v>
      </c>
      <c r="L5092">
        <v>339.11828700000001</v>
      </c>
      <c r="M5092">
        <v>34.909253999999997</v>
      </c>
      <c r="N5092">
        <v>34.909253999999997</v>
      </c>
      <c r="R5092">
        <v>339.118292</v>
      </c>
      <c r="S5092" t="s">
        <v>204</v>
      </c>
      <c r="T5092" s="247">
        <v>45342.352384259262</v>
      </c>
    </row>
    <row r="5093" spans="1:20" x14ac:dyDescent="0.35">
      <c r="A5093" t="s">
        <v>114</v>
      </c>
      <c r="B5093" t="s">
        <v>70</v>
      </c>
      <c r="C5093" t="s">
        <v>97</v>
      </c>
      <c r="D5093" s="29">
        <v>45519</v>
      </c>
      <c r="E5093">
        <v>0</v>
      </c>
      <c r="F5093">
        <v>0</v>
      </c>
      <c r="G5093">
        <v>0</v>
      </c>
      <c r="H5093">
        <v>0</v>
      </c>
      <c r="L5093">
        <v>339.11828700000001</v>
      </c>
      <c r="M5093">
        <v>34.909253999999997</v>
      </c>
      <c r="N5093">
        <v>34.909253999999997</v>
      </c>
      <c r="R5093">
        <v>339.118292</v>
      </c>
      <c r="S5093" t="s">
        <v>204</v>
      </c>
      <c r="T5093" s="247">
        <v>45342.35261574074</v>
      </c>
    </row>
    <row r="5094" spans="1:20" x14ac:dyDescent="0.35">
      <c r="A5094" t="s">
        <v>114</v>
      </c>
      <c r="B5094" t="s">
        <v>70</v>
      </c>
      <c r="C5094" t="s">
        <v>97</v>
      </c>
      <c r="D5094" s="29">
        <v>45520</v>
      </c>
      <c r="E5094">
        <v>0</v>
      </c>
      <c r="F5094">
        <v>0</v>
      </c>
      <c r="G5094">
        <v>0</v>
      </c>
      <c r="H5094">
        <v>0</v>
      </c>
      <c r="L5094">
        <v>339.11828700000001</v>
      </c>
      <c r="M5094">
        <v>34.909253999999997</v>
      </c>
      <c r="N5094">
        <v>34.909253999999997</v>
      </c>
      <c r="R5094">
        <v>339.118292</v>
      </c>
      <c r="S5094" t="s">
        <v>204</v>
      </c>
      <c r="T5094" s="247">
        <v>45342.352650462963</v>
      </c>
    </row>
    <row r="5095" spans="1:20" x14ac:dyDescent="0.35">
      <c r="A5095" t="s">
        <v>114</v>
      </c>
      <c r="B5095" t="s">
        <v>70</v>
      </c>
      <c r="C5095" t="s">
        <v>97</v>
      </c>
      <c r="D5095" s="29">
        <v>45521</v>
      </c>
      <c r="E5095">
        <v>0</v>
      </c>
      <c r="F5095">
        <v>0</v>
      </c>
      <c r="G5095">
        <v>0</v>
      </c>
      <c r="H5095">
        <v>0</v>
      </c>
      <c r="L5095">
        <v>339.11828700000001</v>
      </c>
      <c r="M5095">
        <v>34.909253999999997</v>
      </c>
      <c r="N5095">
        <v>34.909253999999997</v>
      </c>
      <c r="R5095">
        <v>339.118292</v>
      </c>
      <c r="S5095" t="s">
        <v>204</v>
      </c>
      <c r="T5095" s="247">
        <v>45342.351956018516</v>
      </c>
    </row>
    <row r="5096" spans="1:20" x14ac:dyDescent="0.35">
      <c r="A5096" t="s">
        <v>114</v>
      </c>
      <c r="B5096" t="s">
        <v>70</v>
      </c>
      <c r="C5096" t="s">
        <v>97</v>
      </c>
      <c r="D5096" s="29">
        <v>45522</v>
      </c>
      <c r="E5096">
        <v>0</v>
      </c>
      <c r="F5096">
        <v>0</v>
      </c>
      <c r="G5096">
        <v>0</v>
      </c>
      <c r="H5096">
        <v>0</v>
      </c>
      <c r="L5096">
        <v>339.11828700000001</v>
      </c>
      <c r="M5096">
        <v>34.909253999999997</v>
      </c>
      <c r="N5096">
        <v>34.909253999999997</v>
      </c>
      <c r="R5096">
        <v>339.118292</v>
      </c>
      <c r="S5096" t="s">
        <v>204</v>
      </c>
      <c r="T5096" s="247">
        <v>45342.352523148147</v>
      </c>
    </row>
    <row r="5097" spans="1:20" x14ac:dyDescent="0.35">
      <c r="A5097" t="s">
        <v>114</v>
      </c>
      <c r="B5097" t="s">
        <v>70</v>
      </c>
      <c r="C5097" t="s">
        <v>97</v>
      </c>
      <c r="D5097" s="29">
        <v>45523</v>
      </c>
      <c r="E5097">
        <v>0</v>
      </c>
      <c r="F5097">
        <v>0</v>
      </c>
      <c r="G5097">
        <v>0</v>
      </c>
      <c r="H5097">
        <v>0</v>
      </c>
      <c r="L5097">
        <v>339.11828700000001</v>
      </c>
      <c r="M5097">
        <v>34.909253999999997</v>
      </c>
      <c r="N5097">
        <v>34.909253999999997</v>
      </c>
      <c r="R5097">
        <v>339.118292</v>
      </c>
      <c r="S5097" t="s">
        <v>204</v>
      </c>
      <c r="T5097" s="247">
        <v>45342.352766203701</v>
      </c>
    </row>
    <row r="5098" spans="1:20" x14ac:dyDescent="0.35">
      <c r="A5098" t="s">
        <v>114</v>
      </c>
      <c r="B5098" t="s">
        <v>70</v>
      </c>
      <c r="C5098" t="s">
        <v>97</v>
      </c>
      <c r="D5098" s="29">
        <v>45524</v>
      </c>
      <c r="E5098">
        <v>0</v>
      </c>
      <c r="F5098">
        <v>0</v>
      </c>
      <c r="G5098">
        <v>0</v>
      </c>
      <c r="H5098">
        <v>0</v>
      </c>
      <c r="L5098">
        <v>339.11828700000001</v>
      </c>
      <c r="M5098">
        <v>34.909253999999997</v>
      </c>
      <c r="N5098">
        <v>34.909253999999997</v>
      </c>
      <c r="R5098">
        <v>339.118292</v>
      </c>
      <c r="S5098" t="s">
        <v>204</v>
      </c>
      <c r="T5098" s="247">
        <v>45342.353206018517</v>
      </c>
    </row>
    <row r="5099" spans="1:20" x14ac:dyDescent="0.35">
      <c r="A5099" t="s">
        <v>114</v>
      </c>
      <c r="B5099" t="s">
        <v>70</v>
      </c>
      <c r="C5099" t="s">
        <v>97</v>
      </c>
      <c r="D5099" s="29">
        <v>45525</v>
      </c>
      <c r="E5099">
        <v>0</v>
      </c>
      <c r="F5099">
        <v>0</v>
      </c>
      <c r="G5099">
        <v>0</v>
      </c>
      <c r="H5099">
        <v>0</v>
      </c>
      <c r="L5099">
        <v>339.11828700000001</v>
      </c>
      <c r="M5099">
        <v>34.909253999999997</v>
      </c>
      <c r="N5099">
        <v>34.909253999999997</v>
      </c>
      <c r="R5099">
        <v>339.118292</v>
      </c>
      <c r="S5099" t="s">
        <v>204</v>
      </c>
      <c r="T5099" s="247">
        <v>45342.352800925924</v>
      </c>
    </row>
    <row r="5100" spans="1:20" x14ac:dyDescent="0.35">
      <c r="A5100" t="s">
        <v>114</v>
      </c>
      <c r="B5100" t="s">
        <v>70</v>
      </c>
      <c r="C5100" t="s">
        <v>97</v>
      </c>
      <c r="D5100" s="29">
        <v>45526</v>
      </c>
      <c r="E5100">
        <v>0</v>
      </c>
      <c r="F5100">
        <v>0</v>
      </c>
      <c r="G5100">
        <v>0</v>
      </c>
      <c r="H5100">
        <v>0</v>
      </c>
      <c r="L5100">
        <v>339.11828700000001</v>
      </c>
      <c r="M5100">
        <v>34.909253999999997</v>
      </c>
      <c r="N5100">
        <v>34.909253999999997</v>
      </c>
      <c r="R5100">
        <v>339.118292</v>
      </c>
      <c r="S5100" t="s">
        <v>204</v>
      </c>
      <c r="T5100" s="247">
        <v>45342.352337962962</v>
      </c>
    </row>
    <row r="5101" spans="1:20" x14ac:dyDescent="0.35">
      <c r="A5101" t="s">
        <v>114</v>
      </c>
      <c r="B5101" t="s">
        <v>70</v>
      </c>
      <c r="C5101" t="s">
        <v>97</v>
      </c>
      <c r="D5101" s="29">
        <v>45527</v>
      </c>
      <c r="E5101">
        <v>0</v>
      </c>
      <c r="F5101">
        <v>0</v>
      </c>
      <c r="G5101">
        <v>0</v>
      </c>
      <c r="H5101">
        <v>0</v>
      </c>
      <c r="L5101">
        <v>339.11828700000001</v>
      </c>
      <c r="M5101">
        <v>34.909253999999997</v>
      </c>
      <c r="N5101">
        <v>34.909253999999997</v>
      </c>
      <c r="R5101">
        <v>339.118292</v>
      </c>
      <c r="S5101" t="s">
        <v>204</v>
      </c>
      <c r="T5101" s="247">
        <v>45342.352569444447</v>
      </c>
    </row>
    <row r="5102" spans="1:20" x14ac:dyDescent="0.35">
      <c r="A5102" t="s">
        <v>114</v>
      </c>
      <c r="B5102" t="s">
        <v>70</v>
      </c>
      <c r="C5102" t="s">
        <v>97</v>
      </c>
      <c r="D5102" s="29">
        <v>45528</v>
      </c>
      <c r="E5102">
        <v>0</v>
      </c>
      <c r="F5102">
        <v>0</v>
      </c>
      <c r="G5102">
        <v>0</v>
      </c>
      <c r="H5102">
        <v>0</v>
      </c>
      <c r="L5102">
        <v>339.11828700000001</v>
      </c>
      <c r="M5102">
        <v>34.909253999999997</v>
      </c>
      <c r="N5102">
        <v>34.909253999999997</v>
      </c>
      <c r="R5102">
        <v>339.118292</v>
      </c>
      <c r="S5102" t="s">
        <v>204</v>
      </c>
      <c r="T5102" s="247">
        <v>45342.352847222224</v>
      </c>
    </row>
    <row r="5103" spans="1:20" x14ac:dyDescent="0.35">
      <c r="A5103" t="s">
        <v>114</v>
      </c>
      <c r="B5103" t="s">
        <v>70</v>
      </c>
      <c r="C5103" t="s">
        <v>97</v>
      </c>
      <c r="D5103" s="29">
        <v>45529</v>
      </c>
      <c r="E5103">
        <v>0</v>
      </c>
      <c r="F5103">
        <v>0</v>
      </c>
      <c r="G5103">
        <v>0</v>
      </c>
      <c r="H5103">
        <v>0</v>
      </c>
      <c r="L5103">
        <v>339.11828700000001</v>
      </c>
      <c r="M5103">
        <v>34.909253999999997</v>
      </c>
      <c r="N5103">
        <v>34.909253999999997</v>
      </c>
      <c r="R5103">
        <v>339.118292</v>
      </c>
      <c r="S5103" t="s">
        <v>204</v>
      </c>
      <c r="T5103" s="247">
        <v>45342.352986111109</v>
      </c>
    </row>
    <row r="5104" spans="1:20" x14ac:dyDescent="0.35">
      <c r="A5104" t="s">
        <v>114</v>
      </c>
      <c r="B5104" t="s">
        <v>70</v>
      </c>
      <c r="C5104" t="s">
        <v>97</v>
      </c>
      <c r="D5104" s="29">
        <v>45530</v>
      </c>
      <c r="E5104">
        <v>0</v>
      </c>
      <c r="F5104">
        <v>0</v>
      </c>
      <c r="G5104">
        <v>0</v>
      </c>
      <c r="H5104">
        <v>0</v>
      </c>
      <c r="L5104">
        <v>339.11828700000001</v>
      </c>
      <c r="M5104">
        <v>34.909253999999997</v>
      </c>
      <c r="N5104">
        <v>34.909253999999997</v>
      </c>
      <c r="R5104">
        <v>339.118292</v>
      </c>
      <c r="S5104" t="s">
        <v>204</v>
      </c>
      <c r="T5104" s="247">
        <v>45342.352743055555</v>
      </c>
    </row>
    <row r="5105" spans="1:20" x14ac:dyDescent="0.35">
      <c r="A5105" t="s">
        <v>114</v>
      </c>
      <c r="B5105" t="s">
        <v>70</v>
      </c>
      <c r="C5105" t="s">
        <v>97</v>
      </c>
      <c r="D5105" s="29">
        <v>45531</v>
      </c>
      <c r="E5105">
        <v>0</v>
      </c>
      <c r="F5105">
        <v>0</v>
      </c>
      <c r="G5105">
        <v>0</v>
      </c>
      <c r="H5105">
        <v>0</v>
      </c>
      <c r="L5105">
        <v>339.11828700000001</v>
      </c>
      <c r="M5105">
        <v>34.909253999999997</v>
      </c>
      <c r="N5105">
        <v>34.909253999999997</v>
      </c>
      <c r="R5105">
        <v>339.118292</v>
      </c>
      <c r="S5105" t="s">
        <v>204</v>
      </c>
      <c r="T5105" s="247">
        <v>45342.352893518517</v>
      </c>
    </row>
    <row r="5106" spans="1:20" x14ac:dyDescent="0.35">
      <c r="A5106" t="s">
        <v>114</v>
      </c>
      <c r="B5106" t="s">
        <v>70</v>
      </c>
      <c r="C5106" t="s">
        <v>97</v>
      </c>
      <c r="D5106" s="29">
        <v>45532</v>
      </c>
      <c r="E5106">
        <v>0</v>
      </c>
      <c r="F5106">
        <v>0</v>
      </c>
      <c r="G5106">
        <v>0</v>
      </c>
      <c r="H5106">
        <v>0</v>
      </c>
      <c r="L5106">
        <v>339.11828700000001</v>
      </c>
      <c r="M5106">
        <v>34.909253999999997</v>
      </c>
      <c r="N5106">
        <v>34.909253999999997</v>
      </c>
      <c r="R5106">
        <v>339.118292</v>
      </c>
      <c r="S5106" t="s">
        <v>204</v>
      </c>
      <c r="T5106" s="247">
        <v>45342.353194444448</v>
      </c>
    </row>
    <row r="5107" spans="1:20" x14ac:dyDescent="0.35">
      <c r="A5107" t="s">
        <v>114</v>
      </c>
      <c r="B5107" t="s">
        <v>70</v>
      </c>
      <c r="C5107" t="s">
        <v>97</v>
      </c>
      <c r="D5107" s="29">
        <v>45533</v>
      </c>
      <c r="E5107">
        <v>0</v>
      </c>
      <c r="F5107">
        <v>0</v>
      </c>
      <c r="G5107">
        <v>0</v>
      </c>
      <c r="H5107">
        <v>0</v>
      </c>
      <c r="L5107">
        <v>339.11828700000001</v>
      </c>
      <c r="M5107">
        <v>34.909253999999997</v>
      </c>
      <c r="N5107">
        <v>34.909253999999997</v>
      </c>
      <c r="R5107">
        <v>339.118292</v>
      </c>
      <c r="S5107" t="s">
        <v>204</v>
      </c>
      <c r="T5107" s="247">
        <v>45342.352962962963</v>
      </c>
    </row>
    <row r="5108" spans="1:20" x14ac:dyDescent="0.35">
      <c r="A5108" t="s">
        <v>114</v>
      </c>
      <c r="B5108" t="s">
        <v>70</v>
      </c>
      <c r="C5108" t="s">
        <v>97</v>
      </c>
      <c r="D5108" s="29">
        <v>45534</v>
      </c>
      <c r="E5108">
        <v>0</v>
      </c>
      <c r="F5108">
        <v>0</v>
      </c>
      <c r="G5108">
        <v>0</v>
      </c>
      <c r="H5108">
        <v>0</v>
      </c>
      <c r="L5108">
        <v>339.11828700000001</v>
      </c>
      <c r="M5108">
        <v>34.909253999999997</v>
      </c>
      <c r="N5108">
        <v>34.909253999999997</v>
      </c>
      <c r="R5108">
        <v>339.118292</v>
      </c>
      <c r="S5108" t="s">
        <v>204</v>
      </c>
      <c r="T5108" s="247">
        <v>45342.352824074071</v>
      </c>
    </row>
    <row r="5109" spans="1:20" x14ac:dyDescent="0.35">
      <c r="A5109" t="s">
        <v>114</v>
      </c>
      <c r="B5109" t="s">
        <v>70</v>
      </c>
      <c r="C5109" t="s">
        <v>97</v>
      </c>
      <c r="D5109" s="29">
        <v>45535</v>
      </c>
      <c r="E5109">
        <v>0</v>
      </c>
      <c r="F5109">
        <v>0</v>
      </c>
      <c r="G5109">
        <v>0</v>
      </c>
      <c r="H5109">
        <v>0</v>
      </c>
      <c r="L5109">
        <v>339.11828700000001</v>
      </c>
      <c r="M5109">
        <v>34.909253999999997</v>
      </c>
      <c r="N5109">
        <v>34.909253999999997</v>
      </c>
      <c r="R5109">
        <v>339.118292</v>
      </c>
      <c r="S5109" t="s">
        <v>204</v>
      </c>
      <c r="T5109" s="247">
        <v>45342.353067129632</v>
      </c>
    </row>
    <row r="5110" spans="1:20" x14ac:dyDescent="0.35">
      <c r="A5110" t="s">
        <v>114</v>
      </c>
      <c r="B5110" t="s">
        <v>70</v>
      </c>
      <c r="C5110" t="s">
        <v>97</v>
      </c>
      <c r="D5110" s="29">
        <v>45536</v>
      </c>
      <c r="E5110">
        <v>0</v>
      </c>
      <c r="F5110">
        <v>0</v>
      </c>
      <c r="G5110">
        <v>0</v>
      </c>
      <c r="H5110">
        <v>0</v>
      </c>
      <c r="L5110">
        <v>339.11828700000001</v>
      </c>
      <c r="M5110">
        <v>34.909253999999997</v>
      </c>
      <c r="N5110">
        <v>34.909253999999997</v>
      </c>
      <c r="R5110">
        <v>339.118292</v>
      </c>
      <c r="S5110" t="s">
        <v>204</v>
      </c>
      <c r="T5110" s="247">
        <v>45342.35324074074</v>
      </c>
    </row>
    <row r="5111" spans="1:20" x14ac:dyDescent="0.35">
      <c r="A5111" t="s">
        <v>114</v>
      </c>
      <c r="B5111" t="s">
        <v>70</v>
      </c>
      <c r="C5111" t="s">
        <v>97</v>
      </c>
      <c r="D5111" s="29">
        <v>45537</v>
      </c>
      <c r="E5111">
        <v>0</v>
      </c>
      <c r="F5111">
        <v>0</v>
      </c>
      <c r="G5111">
        <v>0</v>
      </c>
      <c r="H5111">
        <v>0</v>
      </c>
      <c r="L5111">
        <v>339.11828700000001</v>
      </c>
      <c r="M5111">
        <v>34.909253999999997</v>
      </c>
      <c r="N5111">
        <v>34.909253999999997</v>
      </c>
      <c r="R5111">
        <v>339.118292</v>
      </c>
      <c r="S5111" t="s">
        <v>204</v>
      </c>
      <c r="T5111" s="247">
        <v>45342.353159722225</v>
      </c>
    </row>
    <row r="5112" spans="1:20" x14ac:dyDescent="0.35">
      <c r="A5112" t="s">
        <v>114</v>
      </c>
      <c r="B5112" t="s">
        <v>70</v>
      </c>
      <c r="C5112" t="s">
        <v>97</v>
      </c>
      <c r="D5112" s="29">
        <v>45538</v>
      </c>
      <c r="E5112">
        <v>0</v>
      </c>
      <c r="F5112">
        <v>0</v>
      </c>
      <c r="G5112">
        <v>0</v>
      </c>
      <c r="H5112">
        <v>0</v>
      </c>
      <c r="L5112">
        <v>339.11828700000001</v>
      </c>
      <c r="M5112">
        <v>34.909253999999997</v>
      </c>
      <c r="N5112">
        <v>34.909253999999997</v>
      </c>
      <c r="R5112">
        <v>339.118292</v>
      </c>
      <c r="S5112" t="s">
        <v>204</v>
      </c>
      <c r="T5112" s="247">
        <v>45342.353298611109</v>
      </c>
    </row>
    <row r="5113" spans="1:20" x14ac:dyDescent="0.35">
      <c r="A5113" t="s">
        <v>114</v>
      </c>
      <c r="B5113" t="s">
        <v>70</v>
      </c>
      <c r="C5113" t="s">
        <v>97</v>
      </c>
      <c r="D5113" s="29">
        <v>45539</v>
      </c>
      <c r="E5113">
        <v>0</v>
      </c>
      <c r="F5113">
        <v>0</v>
      </c>
      <c r="G5113">
        <v>0</v>
      </c>
      <c r="H5113">
        <v>0</v>
      </c>
      <c r="L5113">
        <v>339.11828700000001</v>
      </c>
      <c r="M5113">
        <v>34.909253999999997</v>
      </c>
      <c r="N5113">
        <v>34.909253999999997</v>
      </c>
      <c r="R5113">
        <v>339.118292</v>
      </c>
      <c r="S5113" t="s">
        <v>204</v>
      </c>
      <c r="T5113" s="247">
        <v>45342.353344907409</v>
      </c>
    </row>
    <row r="5114" spans="1:20" x14ac:dyDescent="0.35">
      <c r="A5114" t="s">
        <v>114</v>
      </c>
      <c r="B5114" t="s">
        <v>70</v>
      </c>
      <c r="C5114" t="s">
        <v>97</v>
      </c>
      <c r="D5114" s="29">
        <v>45540</v>
      </c>
      <c r="E5114">
        <v>0</v>
      </c>
      <c r="F5114">
        <v>0</v>
      </c>
      <c r="G5114">
        <v>0</v>
      </c>
      <c r="H5114">
        <v>0</v>
      </c>
      <c r="L5114">
        <v>339.11828700000001</v>
      </c>
      <c r="M5114">
        <v>34.909253999999997</v>
      </c>
      <c r="N5114">
        <v>34.909253999999997</v>
      </c>
      <c r="R5114">
        <v>339.118292</v>
      </c>
      <c r="S5114" t="s">
        <v>204</v>
      </c>
      <c r="T5114" s="247">
        <v>45342.353263888886</v>
      </c>
    </row>
    <row r="5115" spans="1:20" x14ac:dyDescent="0.35">
      <c r="A5115" t="s">
        <v>114</v>
      </c>
      <c r="B5115" t="s">
        <v>70</v>
      </c>
      <c r="C5115" t="s">
        <v>97</v>
      </c>
      <c r="D5115" s="29">
        <v>45541</v>
      </c>
      <c r="E5115">
        <v>0</v>
      </c>
      <c r="F5115">
        <v>0</v>
      </c>
      <c r="G5115">
        <v>0</v>
      </c>
      <c r="H5115">
        <v>0</v>
      </c>
      <c r="L5115">
        <v>339.11828700000001</v>
      </c>
      <c r="M5115">
        <v>34.909253999999997</v>
      </c>
      <c r="N5115">
        <v>34.909253999999997</v>
      </c>
      <c r="R5115">
        <v>339.118292</v>
      </c>
      <c r="S5115" t="s">
        <v>204</v>
      </c>
      <c r="T5115" s="247">
        <v>45342.353402777779</v>
      </c>
    </row>
    <row r="5116" spans="1:20" x14ac:dyDescent="0.35">
      <c r="A5116" t="s">
        <v>114</v>
      </c>
      <c r="B5116" t="s">
        <v>70</v>
      </c>
      <c r="C5116" t="s">
        <v>97</v>
      </c>
      <c r="D5116" s="29">
        <v>45542</v>
      </c>
      <c r="E5116">
        <v>0</v>
      </c>
      <c r="F5116">
        <v>0</v>
      </c>
      <c r="G5116">
        <v>0</v>
      </c>
      <c r="H5116">
        <v>0</v>
      </c>
      <c r="L5116">
        <v>339.11828700000001</v>
      </c>
      <c r="M5116">
        <v>34.909253999999997</v>
      </c>
      <c r="N5116">
        <v>34.909253999999997</v>
      </c>
      <c r="R5116">
        <v>339.118292</v>
      </c>
      <c r="S5116" t="s">
        <v>204</v>
      </c>
      <c r="T5116" s="247">
        <v>45342.353009259263</v>
      </c>
    </row>
    <row r="5117" spans="1:20" x14ac:dyDescent="0.35">
      <c r="A5117" t="s">
        <v>114</v>
      </c>
      <c r="B5117" t="s">
        <v>70</v>
      </c>
      <c r="C5117" t="s">
        <v>97</v>
      </c>
      <c r="D5117" s="29">
        <v>45543</v>
      </c>
      <c r="E5117">
        <v>0</v>
      </c>
      <c r="F5117">
        <v>0</v>
      </c>
      <c r="G5117">
        <v>0</v>
      </c>
      <c r="H5117">
        <v>0</v>
      </c>
      <c r="L5117">
        <v>339.11828700000001</v>
      </c>
      <c r="M5117">
        <v>34.909253999999997</v>
      </c>
      <c r="N5117">
        <v>34.909253999999997</v>
      </c>
      <c r="R5117">
        <v>339.118292</v>
      </c>
      <c r="S5117" t="s">
        <v>204</v>
      </c>
      <c r="T5117" s="247">
        <v>45342.353483796294</v>
      </c>
    </row>
    <row r="5118" spans="1:20" x14ac:dyDescent="0.35">
      <c r="A5118" t="s">
        <v>114</v>
      </c>
      <c r="B5118" t="s">
        <v>70</v>
      </c>
      <c r="C5118" t="s">
        <v>97</v>
      </c>
      <c r="D5118" s="29">
        <v>45544</v>
      </c>
      <c r="E5118">
        <v>0</v>
      </c>
      <c r="F5118">
        <v>0</v>
      </c>
      <c r="G5118">
        <v>0</v>
      </c>
      <c r="H5118">
        <v>0</v>
      </c>
      <c r="L5118">
        <v>339.11828700000001</v>
      </c>
      <c r="M5118">
        <v>34.909253999999997</v>
      </c>
      <c r="N5118">
        <v>34.909253999999997</v>
      </c>
      <c r="R5118">
        <v>339.118292</v>
      </c>
      <c r="S5118" t="s">
        <v>204</v>
      </c>
      <c r="T5118" s="247">
        <v>45342.353449074071</v>
      </c>
    </row>
    <row r="5119" spans="1:20" x14ac:dyDescent="0.35">
      <c r="A5119" t="s">
        <v>114</v>
      </c>
      <c r="B5119" t="s">
        <v>70</v>
      </c>
      <c r="C5119" t="s">
        <v>97</v>
      </c>
      <c r="D5119" s="29">
        <v>45545</v>
      </c>
      <c r="E5119">
        <v>0</v>
      </c>
      <c r="F5119">
        <v>0</v>
      </c>
      <c r="G5119">
        <v>0</v>
      </c>
      <c r="H5119">
        <v>0</v>
      </c>
      <c r="L5119">
        <v>339.11828700000001</v>
      </c>
      <c r="M5119">
        <v>34.909253999999997</v>
      </c>
      <c r="N5119">
        <v>34.909253999999997</v>
      </c>
      <c r="R5119">
        <v>339.118292</v>
      </c>
      <c r="S5119" t="s">
        <v>204</v>
      </c>
      <c r="T5119" s="247">
        <v>45342.353379629632</v>
      </c>
    </row>
    <row r="5120" spans="1:20" x14ac:dyDescent="0.35">
      <c r="A5120" t="s">
        <v>114</v>
      </c>
      <c r="B5120" t="s">
        <v>70</v>
      </c>
      <c r="C5120" t="s">
        <v>97</v>
      </c>
      <c r="D5120" s="29">
        <v>45546</v>
      </c>
      <c r="E5120">
        <v>0</v>
      </c>
      <c r="F5120">
        <v>0</v>
      </c>
      <c r="G5120">
        <v>0</v>
      </c>
      <c r="H5120">
        <v>0</v>
      </c>
      <c r="L5120">
        <v>339.11828700000001</v>
      </c>
      <c r="M5120">
        <v>34.909253999999997</v>
      </c>
      <c r="N5120">
        <v>34.909253999999997</v>
      </c>
      <c r="R5120">
        <v>339.118292</v>
      </c>
      <c r="S5120" t="s">
        <v>204</v>
      </c>
      <c r="T5120" s="247">
        <v>45342.353564814817</v>
      </c>
    </row>
    <row r="5121" spans="1:20" x14ac:dyDescent="0.35">
      <c r="A5121" t="s">
        <v>114</v>
      </c>
      <c r="B5121" t="s">
        <v>70</v>
      </c>
      <c r="C5121" t="s">
        <v>97</v>
      </c>
      <c r="D5121" s="29">
        <v>45547</v>
      </c>
      <c r="E5121">
        <v>0</v>
      </c>
      <c r="F5121">
        <v>0</v>
      </c>
      <c r="G5121">
        <v>0</v>
      </c>
      <c r="H5121">
        <v>0</v>
      </c>
      <c r="L5121">
        <v>339.11828700000001</v>
      </c>
      <c r="M5121">
        <v>34.909253999999997</v>
      </c>
      <c r="N5121">
        <v>34.909253999999997</v>
      </c>
      <c r="R5121">
        <v>339.118292</v>
      </c>
      <c r="S5121" t="s">
        <v>204</v>
      </c>
      <c r="T5121" s="247">
        <v>45342.35359953704</v>
      </c>
    </row>
    <row r="5122" spans="1:20" x14ac:dyDescent="0.35">
      <c r="A5122" t="s">
        <v>114</v>
      </c>
      <c r="B5122" t="s">
        <v>70</v>
      </c>
      <c r="C5122" t="s">
        <v>97</v>
      </c>
      <c r="D5122" s="29">
        <v>45548</v>
      </c>
      <c r="E5122">
        <v>0</v>
      </c>
      <c r="F5122">
        <v>0</v>
      </c>
      <c r="G5122">
        <v>0</v>
      </c>
      <c r="H5122">
        <v>0</v>
      </c>
      <c r="L5122">
        <v>339.11828700000001</v>
      </c>
      <c r="M5122">
        <v>34.909253999999997</v>
      </c>
      <c r="N5122">
        <v>34.909253999999997</v>
      </c>
      <c r="R5122">
        <v>339.118292</v>
      </c>
      <c r="S5122" t="s">
        <v>204</v>
      </c>
      <c r="T5122" s="247">
        <v>45342.353981481479</v>
      </c>
    </row>
    <row r="5123" spans="1:20" x14ac:dyDescent="0.35">
      <c r="A5123" t="s">
        <v>114</v>
      </c>
      <c r="B5123" t="s">
        <v>70</v>
      </c>
      <c r="C5123" t="s">
        <v>97</v>
      </c>
      <c r="D5123" s="29">
        <v>45549</v>
      </c>
      <c r="E5123">
        <v>0</v>
      </c>
      <c r="F5123">
        <v>0</v>
      </c>
      <c r="G5123">
        <v>0</v>
      </c>
      <c r="H5123">
        <v>0</v>
      </c>
      <c r="L5123">
        <v>339.11828700000001</v>
      </c>
      <c r="M5123">
        <v>34.909253999999997</v>
      </c>
      <c r="N5123">
        <v>34.909253999999997</v>
      </c>
      <c r="R5123">
        <v>339.118292</v>
      </c>
      <c r="S5123" t="s">
        <v>204</v>
      </c>
      <c r="T5123" s="247">
        <v>45342.353576388887</v>
      </c>
    </row>
    <row r="5124" spans="1:20" x14ac:dyDescent="0.35">
      <c r="A5124" t="s">
        <v>114</v>
      </c>
      <c r="B5124" t="s">
        <v>70</v>
      </c>
      <c r="C5124" t="s">
        <v>97</v>
      </c>
      <c r="D5124" s="29">
        <v>45550</v>
      </c>
      <c r="E5124">
        <v>0</v>
      </c>
      <c r="F5124">
        <v>0</v>
      </c>
      <c r="G5124">
        <v>0</v>
      </c>
      <c r="H5124">
        <v>0</v>
      </c>
      <c r="L5124">
        <v>339.11828700000001</v>
      </c>
      <c r="M5124">
        <v>34.909253999999997</v>
      </c>
      <c r="N5124">
        <v>34.909253999999997</v>
      </c>
      <c r="R5124">
        <v>339.118292</v>
      </c>
      <c r="S5124" t="s">
        <v>204</v>
      </c>
      <c r="T5124" s="247">
        <v>45342.353680555556</v>
      </c>
    </row>
    <row r="5125" spans="1:20" x14ac:dyDescent="0.35">
      <c r="A5125" t="s">
        <v>114</v>
      </c>
      <c r="B5125" t="s">
        <v>70</v>
      </c>
      <c r="C5125" t="s">
        <v>97</v>
      </c>
      <c r="D5125" s="29">
        <v>45551</v>
      </c>
      <c r="E5125">
        <v>0</v>
      </c>
      <c r="F5125">
        <v>0</v>
      </c>
      <c r="G5125">
        <v>0</v>
      </c>
      <c r="H5125">
        <v>0</v>
      </c>
      <c r="L5125">
        <v>339.11828700000001</v>
      </c>
      <c r="M5125">
        <v>34.909253999999997</v>
      </c>
      <c r="N5125">
        <v>34.909253999999997</v>
      </c>
      <c r="R5125">
        <v>339.118292</v>
      </c>
      <c r="S5125" t="s">
        <v>204</v>
      </c>
      <c r="T5125" s="247">
        <v>45342.353425925925</v>
      </c>
    </row>
    <row r="5126" spans="1:20" x14ac:dyDescent="0.35">
      <c r="A5126" t="s">
        <v>114</v>
      </c>
      <c r="B5126" t="s">
        <v>70</v>
      </c>
      <c r="C5126" t="s">
        <v>97</v>
      </c>
      <c r="D5126" s="29">
        <v>45552</v>
      </c>
      <c r="E5126">
        <v>0</v>
      </c>
      <c r="F5126">
        <v>0</v>
      </c>
      <c r="G5126">
        <v>0</v>
      </c>
      <c r="H5126">
        <v>0</v>
      </c>
      <c r="L5126">
        <v>339.11828700000001</v>
      </c>
      <c r="M5126">
        <v>34.909253999999997</v>
      </c>
      <c r="N5126">
        <v>34.909253999999997</v>
      </c>
      <c r="R5126">
        <v>339.118292</v>
      </c>
      <c r="S5126" t="s">
        <v>204</v>
      </c>
      <c r="T5126" s="247">
        <v>45342.353622685187</v>
      </c>
    </row>
    <row r="5127" spans="1:20" x14ac:dyDescent="0.35">
      <c r="A5127" t="s">
        <v>114</v>
      </c>
      <c r="B5127" t="s">
        <v>70</v>
      </c>
      <c r="C5127" t="s">
        <v>97</v>
      </c>
      <c r="D5127" s="29">
        <v>45553</v>
      </c>
      <c r="E5127">
        <v>0</v>
      </c>
      <c r="F5127">
        <v>0</v>
      </c>
      <c r="G5127">
        <v>0</v>
      </c>
      <c r="H5127">
        <v>0</v>
      </c>
      <c r="L5127">
        <v>339.11828700000001</v>
      </c>
      <c r="M5127">
        <v>34.909253999999997</v>
      </c>
      <c r="N5127">
        <v>34.909253999999997</v>
      </c>
      <c r="R5127">
        <v>339.118292</v>
      </c>
      <c r="S5127" t="s">
        <v>204</v>
      </c>
      <c r="T5127" s="247">
        <v>45342.353784722225</v>
      </c>
    </row>
    <row r="5128" spans="1:20" x14ac:dyDescent="0.35">
      <c r="A5128" t="s">
        <v>114</v>
      </c>
      <c r="B5128" t="s">
        <v>70</v>
      </c>
      <c r="C5128" t="s">
        <v>97</v>
      </c>
      <c r="D5128" s="29">
        <v>45554</v>
      </c>
      <c r="E5128">
        <v>0</v>
      </c>
      <c r="F5128">
        <v>0</v>
      </c>
      <c r="G5128">
        <v>0</v>
      </c>
      <c r="H5128">
        <v>0</v>
      </c>
      <c r="L5128">
        <v>339.11828700000001</v>
      </c>
      <c r="M5128">
        <v>34.909253999999997</v>
      </c>
      <c r="N5128">
        <v>34.909253999999997</v>
      </c>
      <c r="R5128">
        <v>339.118292</v>
      </c>
      <c r="S5128" t="s">
        <v>204</v>
      </c>
      <c r="T5128" s="247">
        <v>45342.353530092594</v>
      </c>
    </row>
    <row r="5129" spans="1:20" x14ac:dyDescent="0.35">
      <c r="A5129" t="s">
        <v>114</v>
      </c>
      <c r="B5129" t="s">
        <v>70</v>
      </c>
      <c r="C5129" t="s">
        <v>97</v>
      </c>
      <c r="D5129" s="29">
        <v>45555</v>
      </c>
      <c r="E5129">
        <v>0</v>
      </c>
      <c r="F5129">
        <v>0</v>
      </c>
      <c r="G5129">
        <v>0</v>
      </c>
      <c r="H5129">
        <v>0</v>
      </c>
      <c r="L5129">
        <v>339.11828700000001</v>
      </c>
      <c r="M5129">
        <v>34.909253999999997</v>
      </c>
      <c r="N5129">
        <v>34.909253999999997</v>
      </c>
      <c r="R5129">
        <v>339.118292</v>
      </c>
      <c r="S5129" t="s">
        <v>204</v>
      </c>
      <c r="T5129" s="247">
        <v>45342.353761574072</v>
      </c>
    </row>
    <row r="5130" spans="1:20" x14ac:dyDescent="0.35">
      <c r="A5130" t="s">
        <v>114</v>
      </c>
      <c r="B5130" t="s">
        <v>70</v>
      </c>
      <c r="C5130" t="s">
        <v>97</v>
      </c>
      <c r="D5130" s="29">
        <v>45556</v>
      </c>
      <c r="E5130">
        <v>0</v>
      </c>
      <c r="F5130">
        <v>0</v>
      </c>
      <c r="G5130">
        <v>0</v>
      </c>
      <c r="H5130">
        <v>0</v>
      </c>
      <c r="L5130">
        <v>339.11828700000001</v>
      </c>
      <c r="M5130">
        <v>34.909253999999997</v>
      </c>
      <c r="N5130">
        <v>34.909253999999997</v>
      </c>
      <c r="R5130">
        <v>339.118292</v>
      </c>
      <c r="S5130" t="s">
        <v>204</v>
      </c>
      <c r="T5130" s="247">
        <v>45342.353645833333</v>
      </c>
    </row>
    <row r="5131" spans="1:20" x14ac:dyDescent="0.35">
      <c r="A5131" t="s">
        <v>114</v>
      </c>
      <c r="B5131" t="s">
        <v>70</v>
      </c>
      <c r="C5131" t="s">
        <v>97</v>
      </c>
      <c r="D5131" s="29">
        <v>45557</v>
      </c>
      <c r="E5131">
        <v>0</v>
      </c>
      <c r="F5131">
        <v>0</v>
      </c>
      <c r="G5131">
        <v>0</v>
      </c>
      <c r="H5131">
        <v>0</v>
      </c>
      <c r="L5131">
        <v>339.11828700000001</v>
      </c>
      <c r="M5131">
        <v>34.909253999999997</v>
      </c>
      <c r="N5131">
        <v>34.909253999999997</v>
      </c>
      <c r="R5131">
        <v>339.118292</v>
      </c>
      <c r="S5131" t="s">
        <v>204</v>
      </c>
      <c r="T5131" s="247">
        <v>45342.353738425925</v>
      </c>
    </row>
    <row r="5132" spans="1:20" x14ac:dyDescent="0.35">
      <c r="A5132" t="s">
        <v>114</v>
      </c>
      <c r="B5132" t="s">
        <v>70</v>
      </c>
      <c r="C5132" t="s">
        <v>97</v>
      </c>
      <c r="D5132" s="29">
        <v>45558</v>
      </c>
      <c r="E5132">
        <v>0</v>
      </c>
      <c r="F5132">
        <v>0</v>
      </c>
      <c r="G5132">
        <v>0</v>
      </c>
      <c r="H5132">
        <v>0</v>
      </c>
      <c r="L5132">
        <v>339.11828700000001</v>
      </c>
      <c r="M5132">
        <v>34.909253999999997</v>
      </c>
      <c r="N5132">
        <v>34.909253999999997</v>
      </c>
      <c r="R5132">
        <v>339.118292</v>
      </c>
      <c r="S5132" t="s">
        <v>204</v>
      </c>
      <c r="T5132" s="247">
        <v>45342.353946759256</v>
      </c>
    </row>
    <row r="5133" spans="1:20" x14ac:dyDescent="0.35">
      <c r="A5133" t="s">
        <v>114</v>
      </c>
      <c r="B5133" t="s">
        <v>70</v>
      </c>
      <c r="C5133" t="s">
        <v>97</v>
      </c>
      <c r="D5133" s="29">
        <v>45559</v>
      </c>
      <c r="E5133">
        <v>0</v>
      </c>
      <c r="F5133">
        <v>0</v>
      </c>
      <c r="G5133">
        <v>0</v>
      </c>
      <c r="H5133">
        <v>0</v>
      </c>
      <c r="L5133">
        <v>339.11828700000001</v>
      </c>
      <c r="M5133">
        <v>34.909253999999997</v>
      </c>
      <c r="N5133">
        <v>34.909253999999997</v>
      </c>
      <c r="R5133">
        <v>339.118292</v>
      </c>
      <c r="S5133" t="s">
        <v>204</v>
      </c>
      <c r="T5133" s="247">
        <v>45342.353900462964</v>
      </c>
    </row>
    <row r="5134" spans="1:20" x14ac:dyDescent="0.35">
      <c r="A5134" t="s">
        <v>114</v>
      </c>
      <c r="B5134" t="s">
        <v>70</v>
      </c>
      <c r="C5134" t="s">
        <v>97</v>
      </c>
      <c r="D5134" s="29">
        <v>45560</v>
      </c>
      <c r="E5134">
        <v>0</v>
      </c>
      <c r="F5134">
        <v>0</v>
      </c>
      <c r="G5134">
        <v>0</v>
      </c>
      <c r="H5134">
        <v>0</v>
      </c>
      <c r="L5134">
        <v>339.11828700000001</v>
      </c>
      <c r="M5134">
        <v>34.909253999999997</v>
      </c>
      <c r="N5134">
        <v>34.909253999999997</v>
      </c>
      <c r="R5134">
        <v>339.118292</v>
      </c>
      <c r="S5134" t="s">
        <v>204</v>
      </c>
      <c r="T5134" s="247">
        <v>45342.354062500002</v>
      </c>
    </row>
    <row r="5135" spans="1:20" x14ac:dyDescent="0.35">
      <c r="A5135" t="s">
        <v>114</v>
      </c>
      <c r="B5135" t="s">
        <v>70</v>
      </c>
      <c r="C5135" t="s">
        <v>97</v>
      </c>
      <c r="D5135" s="29">
        <v>45561</v>
      </c>
      <c r="E5135">
        <v>0</v>
      </c>
      <c r="F5135">
        <v>0</v>
      </c>
      <c r="G5135">
        <v>0</v>
      </c>
      <c r="H5135">
        <v>0</v>
      </c>
      <c r="L5135">
        <v>339.11828700000001</v>
      </c>
      <c r="M5135">
        <v>34.909253999999997</v>
      </c>
      <c r="N5135">
        <v>34.909253999999997</v>
      </c>
      <c r="R5135">
        <v>339.118292</v>
      </c>
      <c r="S5135" t="s">
        <v>204</v>
      </c>
      <c r="T5135" s="247">
        <v>45342.353877314818</v>
      </c>
    </row>
    <row r="5136" spans="1:20" x14ac:dyDescent="0.35">
      <c r="A5136" t="s">
        <v>114</v>
      </c>
      <c r="B5136" t="s">
        <v>70</v>
      </c>
      <c r="C5136" t="s">
        <v>97</v>
      </c>
      <c r="D5136" s="29">
        <v>45562</v>
      </c>
      <c r="E5136">
        <v>0</v>
      </c>
      <c r="F5136">
        <v>0</v>
      </c>
      <c r="G5136">
        <v>0</v>
      </c>
      <c r="H5136">
        <v>0</v>
      </c>
      <c r="L5136">
        <v>339.11828700000001</v>
      </c>
      <c r="M5136">
        <v>34.909253999999997</v>
      </c>
      <c r="N5136">
        <v>34.909253999999997</v>
      </c>
      <c r="R5136">
        <v>339.118292</v>
      </c>
      <c r="S5136" t="s">
        <v>204</v>
      </c>
      <c r="T5136" s="247">
        <v>45342.353842592594</v>
      </c>
    </row>
    <row r="5137" spans="1:20" x14ac:dyDescent="0.35">
      <c r="A5137" t="s">
        <v>114</v>
      </c>
      <c r="B5137" t="s">
        <v>70</v>
      </c>
      <c r="C5137" t="s">
        <v>97</v>
      </c>
      <c r="D5137" s="29">
        <v>45563</v>
      </c>
      <c r="E5137">
        <v>0</v>
      </c>
      <c r="F5137">
        <v>0</v>
      </c>
      <c r="G5137">
        <v>0</v>
      </c>
      <c r="H5137">
        <v>0</v>
      </c>
      <c r="L5137">
        <v>339.11828700000001</v>
      </c>
      <c r="M5137">
        <v>34.909253999999997</v>
      </c>
      <c r="N5137">
        <v>34.909253999999997</v>
      </c>
      <c r="R5137">
        <v>339.118292</v>
      </c>
      <c r="S5137" t="s">
        <v>204</v>
      </c>
      <c r="T5137" s="247">
        <v>45342.353807870371</v>
      </c>
    </row>
    <row r="5138" spans="1:20" x14ac:dyDescent="0.35">
      <c r="A5138" t="s">
        <v>114</v>
      </c>
      <c r="B5138" t="s">
        <v>70</v>
      </c>
      <c r="C5138" t="s">
        <v>97</v>
      </c>
      <c r="D5138" s="29">
        <v>45564</v>
      </c>
      <c r="E5138">
        <v>0</v>
      </c>
      <c r="F5138">
        <v>0</v>
      </c>
      <c r="G5138">
        <v>0</v>
      </c>
      <c r="H5138">
        <v>0</v>
      </c>
      <c r="L5138">
        <v>339.11828700000001</v>
      </c>
      <c r="M5138">
        <v>34.909253999999997</v>
      </c>
      <c r="N5138">
        <v>34.909253999999997</v>
      </c>
      <c r="R5138">
        <v>339.118292</v>
      </c>
      <c r="S5138" t="s">
        <v>204</v>
      </c>
      <c r="T5138" s="247">
        <v>45342.354027777779</v>
      </c>
    </row>
    <row r="5139" spans="1:20" x14ac:dyDescent="0.35">
      <c r="A5139" t="s">
        <v>114</v>
      </c>
      <c r="B5139" t="s">
        <v>70</v>
      </c>
      <c r="C5139" t="s">
        <v>97</v>
      </c>
      <c r="D5139" s="29">
        <v>45565</v>
      </c>
      <c r="E5139">
        <v>0</v>
      </c>
      <c r="F5139">
        <v>0</v>
      </c>
      <c r="G5139">
        <v>0</v>
      </c>
      <c r="H5139">
        <v>0</v>
      </c>
      <c r="L5139">
        <v>339.11828700000001</v>
      </c>
      <c r="M5139">
        <v>34.909253999999997</v>
      </c>
      <c r="N5139">
        <v>34.909253999999997</v>
      </c>
      <c r="R5139">
        <v>339.118292</v>
      </c>
      <c r="S5139" t="s">
        <v>204</v>
      </c>
      <c r="T5139" s="247">
        <v>45342.354039351849</v>
      </c>
    </row>
    <row r="5140" spans="1:20" x14ac:dyDescent="0.35">
      <c r="A5140" t="s">
        <v>114</v>
      </c>
      <c r="B5140" t="s">
        <v>70</v>
      </c>
      <c r="C5140" t="s">
        <v>97</v>
      </c>
      <c r="D5140" s="29">
        <v>45566</v>
      </c>
      <c r="E5140">
        <v>0</v>
      </c>
      <c r="F5140">
        <v>0</v>
      </c>
      <c r="G5140">
        <v>0</v>
      </c>
      <c r="H5140">
        <v>0</v>
      </c>
      <c r="L5140">
        <v>339.11828700000001</v>
      </c>
      <c r="M5140">
        <v>34.909253999999997</v>
      </c>
      <c r="N5140">
        <v>34.909253999999997</v>
      </c>
      <c r="R5140">
        <v>339.118292</v>
      </c>
      <c r="S5140" t="s">
        <v>204</v>
      </c>
      <c r="T5140" s="247">
        <v>45342.35428240741</v>
      </c>
    </row>
    <row r="5141" spans="1:20" x14ac:dyDescent="0.35">
      <c r="A5141" t="s">
        <v>114</v>
      </c>
      <c r="B5141" t="s">
        <v>70</v>
      </c>
      <c r="C5141" t="s">
        <v>97</v>
      </c>
      <c r="D5141" s="29">
        <v>45567</v>
      </c>
      <c r="E5141">
        <v>0</v>
      </c>
      <c r="F5141">
        <v>0</v>
      </c>
      <c r="G5141">
        <v>0</v>
      </c>
      <c r="H5141">
        <v>0</v>
      </c>
      <c r="L5141">
        <v>339.11828700000001</v>
      </c>
      <c r="M5141">
        <v>34.909253999999997</v>
      </c>
      <c r="N5141">
        <v>34.909253999999997</v>
      </c>
      <c r="R5141">
        <v>339.118292</v>
      </c>
      <c r="S5141" t="s">
        <v>204</v>
      </c>
      <c r="T5141" s="247">
        <v>45342.354178240741</v>
      </c>
    </row>
    <row r="5142" spans="1:20" x14ac:dyDescent="0.35">
      <c r="A5142" t="s">
        <v>114</v>
      </c>
      <c r="B5142" t="s">
        <v>70</v>
      </c>
      <c r="C5142" t="s">
        <v>97</v>
      </c>
      <c r="D5142" s="29">
        <v>45568</v>
      </c>
      <c r="E5142">
        <v>0</v>
      </c>
      <c r="F5142">
        <v>0</v>
      </c>
      <c r="G5142">
        <v>0</v>
      </c>
      <c r="H5142">
        <v>0</v>
      </c>
      <c r="L5142">
        <v>339.11828700000001</v>
      </c>
      <c r="M5142">
        <v>34.909253999999997</v>
      </c>
      <c r="N5142">
        <v>34.909253999999997</v>
      </c>
      <c r="R5142">
        <v>339.118292</v>
      </c>
      <c r="S5142" t="s">
        <v>204</v>
      </c>
      <c r="T5142" s="247">
        <v>45342.354097222225</v>
      </c>
    </row>
    <row r="5143" spans="1:20" x14ac:dyDescent="0.35">
      <c r="A5143" t="s">
        <v>114</v>
      </c>
      <c r="B5143" t="s">
        <v>70</v>
      </c>
      <c r="C5143" t="s">
        <v>97</v>
      </c>
      <c r="D5143" s="29">
        <v>45569</v>
      </c>
      <c r="E5143">
        <v>0</v>
      </c>
      <c r="F5143">
        <v>0</v>
      </c>
      <c r="G5143">
        <v>0</v>
      </c>
      <c r="H5143">
        <v>0</v>
      </c>
      <c r="L5143">
        <v>339.11828700000001</v>
      </c>
      <c r="M5143">
        <v>34.909253999999997</v>
      </c>
      <c r="N5143">
        <v>34.909253999999997</v>
      </c>
      <c r="R5143">
        <v>339.118292</v>
      </c>
      <c r="S5143" t="s">
        <v>204</v>
      </c>
      <c r="T5143" s="247">
        <v>45342.354004629633</v>
      </c>
    </row>
    <row r="5144" spans="1:20" x14ac:dyDescent="0.35">
      <c r="A5144" t="s">
        <v>114</v>
      </c>
      <c r="B5144" t="s">
        <v>70</v>
      </c>
      <c r="C5144" t="s">
        <v>97</v>
      </c>
      <c r="D5144" s="29">
        <v>45570</v>
      </c>
      <c r="E5144">
        <v>0</v>
      </c>
      <c r="F5144">
        <v>0</v>
      </c>
      <c r="G5144">
        <v>0</v>
      </c>
      <c r="H5144">
        <v>0</v>
      </c>
      <c r="L5144">
        <v>339.11828700000001</v>
      </c>
      <c r="M5144">
        <v>34.909253999999997</v>
      </c>
      <c r="N5144">
        <v>34.909253999999997</v>
      </c>
      <c r="R5144">
        <v>339.118292</v>
      </c>
      <c r="S5144" t="s">
        <v>204</v>
      </c>
      <c r="T5144" s="247">
        <v>45342.354432870372</v>
      </c>
    </row>
    <row r="5145" spans="1:20" x14ac:dyDescent="0.35">
      <c r="A5145" t="s">
        <v>114</v>
      </c>
      <c r="B5145" t="s">
        <v>70</v>
      </c>
      <c r="C5145" t="s">
        <v>97</v>
      </c>
      <c r="D5145" s="29">
        <v>45571</v>
      </c>
      <c r="E5145">
        <v>0</v>
      </c>
      <c r="F5145">
        <v>0</v>
      </c>
      <c r="G5145">
        <v>0</v>
      </c>
      <c r="H5145">
        <v>0</v>
      </c>
      <c r="L5145">
        <v>339.11828700000001</v>
      </c>
      <c r="M5145">
        <v>34.909253999999997</v>
      </c>
      <c r="N5145">
        <v>34.909253999999997</v>
      </c>
      <c r="R5145">
        <v>339.118292</v>
      </c>
      <c r="S5145" t="s">
        <v>204</v>
      </c>
      <c r="T5145" s="247">
        <v>45342.35423611111</v>
      </c>
    </row>
    <row r="5146" spans="1:20" x14ac:dyDescent="0.35">
      <c r="A5146" t="s">
        <v>114</v>
      </c>
      <c r="B5146" t="s">
        <v>70</v>
      </c>
      <c r="C5146" t="s">
        <v>97</v>
      </c>
      <c r="D5146" s="29">
        <v>45572</v>
      </c>
      <c r="E5146">
        <v>0</v>
      </c>
      <c r="F5146">
        <v>0</v>
      </c>
      <c r="G5146">
        <v>0</v>
      </c>
      <c r="H5146">
        <v>0</v>
      </c>
      <c r="L5146">
        <v>339.11828700000001</v>
      </c>
      <c r="M5146">
        <v>34.909253999999997</v>
      </c>
      <c r="N5146">
        <v>34.909253999999997</v>
      </c>
      <c r="R5146">
        <v>339.118292</v>
      </c>
      <c r="S5146" t="s">
        <v>204</v>
      </c>
      <c r="T5146" s="247">
        <v>45342.354143518518</v>
      </c>
    </row>
    <row r="5147" spans="1:20" x14ac:dyDescent="0.35">
      <c r="A5147" t="s">
        <v>114</v>
      </c>
      <c r="B5147" t="s">
        <v>70</v>
      </c>
      <c r="C5147" t="s">
        <v>97</v>
      </c>
      <c r="D5147" s="29">
        <v>45573</v>
      </c>
      <c r="E5147">
        <v>0</v>
      </c>
      <c r="F5147">
        <v>0</v>
      </c>
      <c r="G5147">
        <v>0</v>
      </c>
      <c r="H5147">
        <v>0</v>
      </c>
      <c r="L5147">
        <v>339.11828700000001</v>
      </c>
      <c r="M5147">
        <v>34.909253999999997</v>
      </c>
      <c r="N5147">
        <v>34.909253999999997</v>
      </c>
      <c r="R5147">
        <v>339.118292</v>
      </c>
      <c r="S5147" t="s">
        <v>204</v>
      </c>
      <c r="T5147" s="247">
        <v>45342.354212962964</v>
      </c>
    </row>
    <row r="5148" spans="1:20" x14ac:dyDescent="0.35">
      <c r="A5148" t="s">
        <v>114</v>
      </c>
      <c r="B5148" t="s">
        <v>70</v>
      </c>
      <c r="C5148" t="s">
        <v>97</v>
      </c>
      <c r="D5148" s="29">
        <v>45574</v>
      </c>
      <c r="E5148">
        <v>0</v>
      </c>
      <c r="F5148">
        <v>0</v>
      </c>
      <c r="G5148">
        <v>0</v>
      </c>
      <c r="H5148">
        <v>0</v>
      </c>
      <c r="L5148">
        <v>339.11828700000001</v>
      </c>
      <c r="M5148">
        <v>34.909253999999997</v>
      </c>
      <c r="N5148">
        <v>34.909253999999997</v>
      </c>
      <c r="R5148">
        <v>339.118292</v>
      </c>
      <c r="S5148" t="s">
        <v>204</v>
      </c>
      <c r="T5148" s="247">
        <v>45342.354409722226</v>
      </c>
    </row>
    <row r="5149" spans="1:20" x14ac:dyDescent="0.35">
      <c r="A5149" t="s">
        <v>114</v>
      </c>
      <c r="B5149" t="s">
        <v>70</v>
      </c>
      <c r="C5149" t="s">
        <v>97</v>
      </c>
      <c r="D5149" s="29">
        <v>45575</v>
      </c>
      <c r="E5149">
        <v>0</v>
      </c>
      <c r="F5149">
        <v>0</v>
      </c>
      <c r="G5149">
        <v>0</v>
      </c>
      <c r="H5149">
        <v>0</v>
      </c>
      <c r="L5149">
        <v>339.11828700000001</v>
      </c>
      <c r="M5149">
        <v>34.909253999999997</v>
      </c>
      <c r="N5149">
        <v>34.909253999999997</v>
      </c>
      <c r="R5149">
        <v>339.118292</v>
      </c>
      <c r="S5149" t="s">
        <v>204</v>
      </c>
      <c r="T5149" s="247">
        <v>45342.354259259257</v>
      </c>
    </row>
    <row r="5150" spans="1:20" x14ac:dyDescent="0.35">
      <c r="A5150" t="s">
        <v>114</v>
      </c>
      <c r="B5150" t="s">
        <v>70</v>
      </c>
      <c r="C5150" t="s">
        <v>97</v>
      </c>
      <c r="D5150" s="29">
        <v>45576</v>
      </c>
      <c r="E5150">
        <v>0</v>
      </c>
      <c r="F5150">
        <v>0</v>
      </c>
      <c r="G5150">
        <v>0</v>
      </c>
      <c r="H5150">
        <v>0</v>
      </c>
      <c r="L5150">
        <v>339.11828700000001</v>
      </c>
      <c r="M5150">
        <v>34.909253999999997</v>
      </c>
      <c r="N5150">
        <v>34.909253999999997</v>
      </c>
      <c r="R5150">
        <v>339.118292</v>
      </c>
      <c r="S5150" t="s">
        <v>204</v>
      </c>
      <c r="T5150" s="247">
        <v>45342.354386574072</v>
      </c>
    </row>
    <row r="5151" spans="1:20" x14ac:dyDescent="0.35">
      <c r="A5151" t="s">
        <v>114</v>
      </c>
      <c r="B5151" t="s">
        <v>70</v>
      </c>
      <c r="C5151" t="s">
        <v>97</v>
      </c>
      <c r="D5151" s="29">
        <v>45577</v>
      </c>
      <c r="E5151">
        <v>0</v>
      </c>
      <c r="F5151">
        <v>0</v>
      </c>
      <c r="G5151">
        <v>0</v>
      </c>
      <c r="H5151">
        <v>0</v>
      </c>
      <c r="L5151">
        <v>339.11828700000001</v>
      </c>
      <c r="M5151">
        <v>34.909253999999997</v>
      </c>
      <c r="N5151">
        <v>34.909253999999997</v>
      </c>
      <c r="R5151">
        <v>339.118292</v>
      </c>
      <c r="S5151" t="s">
        <v>204</v>
      </c>
      <c r="T5151" s="247">
        <v>45342.354490740741</v>
      </c>
    </row>
    <row r="5152" spans="1:20" x14ac:dyDescent="0.35">
      <c r="A5152" t="s">
        <v>114</v>
      </c>
      <c r="B5152" t="s">
        <v>70</v>
      </c>
      <c r="C5152" t="s">
        <v>97</v>
      </c>
      <c r="D5152" s="29">
        <v>45578</v>
      </c>
      <c r="E5152">
        <v>0</v>
      </c>
      <c r="F5152">
        <v>0</v>
      </c>
      <c r="G5152">
        <v>0</v>
      </c>
      <c r="H5152">
        <v>0</v>
      </c>
      <c r="L5152">
        <v>339.11828700000001</v>
      </c>
      <c r="M5152">
        <v>34.909253999999997</v>
      </c>
      <c r="N5152">
        <v>34.909253999999997</v>
      </c>
      <c r="R5152">
        <v>339.118292</v>
      </c>
      <c r="S5152" t="s">
        <v>204</v>
      </c>
      <c r="T5152" s="247">
        <v>45342.354305555556</v>
      </c>
    </row>
    <row r="5153" spans="1:20" x14ac:dyDescent="0.35">
      <c r="A5153" t="s">
        <v>114</v>
      </c>
      <c r="B5153" t="s">
        <v>70</v>
      </c>
      <c r="C5153" t="s">
        <v>97</v>
      </c>
      <c r="D5153" s="29">
        <v>45579</v>
      </c>
      <c r="E5153">
        <v>0</v>
      </c>
      <c r="F5153">
        <v>0</v>
      </c>
      <c r="G5153">
        <v>0</v>
      </c>
      <c r="H5153">
        <v>0</v>
      </c>
      <c r="L5153">
        <v>339.11828700000001</v>
      </c>
      <c r="M5153">
        <v>34.909253999999997</v>
      </c>
      <c r="N5153">
        <v>34.909253999999997</v>
      </c>
      <c r="R5153">
        <v>339.118292</v>
      </c>
      <c r="S5153" t="s">
        <v>204</v>
      </c>
      <c r="T5153" s="247">
        <v>45342.354467592595</v>
      </c>
    </row>
    <row r="5154" spans="1:20" x14ac:dyDescent="0.35">
      <c r="A5154" t="s">
        <v>114</v>
      </c>
      <c r="B5154" t="s">
        <v>70</v>
      </c>
      <c r="C5154" t="s">
        <v>97</v>
      </c>
      <c r="D5154" s="29">
        <v>45580</v>
      </c>
      <c r="E5154">
        <v>0</v>
      </c>
      <c r="F5154">
        <v>0</v>
      </c>
      <c r="G5154">
        <v>0</v>
      </c>
      <c r="H5154">
        <v>0</v>
      </c>
      <c r="L5154">
        <v>339.11828700000001</v>
      </c>
      <c r="M5154">
        <v>34.909253999999997</v>
      </c>
      <c r="N5154">
        <v>34.909253999999997</v>
      </c>
      <c r="R5154">
        <v>339.118292</v>
      </c>
      <c r="S5154" t="s">
        <v>204</v>
      </c>
      <c r="T5154" s="247">
        <v>45342.354594907411</v>
      </c>
    </row>
    <row r="5155" spans="1:20" x14ac:dyDescent="0.35">
      <c r="A5155" t="s">
        <v>114</v>
      </c>
      <c r="B5155" t="s">
        <v>70</v>
      </c>
      <c r="C5155" t="s">
        <v>97</v>
      </c>
      <c r="D5155" s="29">
        <v>45581</v>
      </c>
      <c r="E5155">
        <v>0</v>
      </c>
      <c r="F5155">
        <v>0</v>
      </c>
      <c r="G5155">
        <v>0</v>
      </c>
      <c r="H5155">
        <v>0</v>
      </c>
      <c r="L5155">
        <v>339.11828700000001</v>
      </c>
      <c r="M5155">
        <v>34.909253999999997</v>
      </c>
      <c r="N5155">
        <v>34.909253999999997</v>
      </c>
      <c r="R5155">
        <v>339.118292</v>
      </c>
      <c r="S5155" t="s">
        <v>204</v>
      </c>
      <c r="T5155" s="247">
        <v>45342.354456018518</v>
      </c>
    </row>
    <row r="5156" spans="1:20" x14ac:dyDescent="0.35">
      <c r="A5156" t="s">
        <v>114</v>
      </c>
      <c r="B5156" t="s">
        <v>70</v>
      </c>
      <c r="C5156" t="s">
        <v>97</v>
      </c>
      <c r="D5156" s="29">
        <v>45582</v>
      </c>
      <c r="E5156">
        <v>0</v>
      </c>
      <c r="F5156">
        <v>0</v>
      </c>
      <c r="G5156">
        <v>0</v>
      </c>
      <c r="H5156">
        <v>0</v>
      </c>
      <c r="L5156">
        <v>339.11828700000001</v>
      </c>
      <c r="M5156">
        <v>34.909253999999997</v>
      </c>
      <c r="N5156">
        <v>34.909253999999997</v>
      </c>
      <c r="R5156">
        <v>339.118292</v>
      </c>
      <c r="S5156" t="s">
        <v>204</v>
      </c>
      <c r="T5156" s="247">
        <v>45342.354768518519</v>
      </c>
    </row>
    <row r="5157" spans="1:20" x14ac:dyDescent="0.35">
      <c r="A5157" t="s">
        <v>114</v>
      </c>
      <c r="B5157" t="s">
        <v>70</v>
      </c>
      <c r="C5157" t="s">
        <v>97</v>
      </c>
      <c r="D5157" s="29">
        <v>45583</v>
      </c>
      <c r="E5157">
        <v>0</v>
      </c>
      <c r="F5157">
        <v>0</v>
      </c>
      <c r="G5157">
        <v>0</v>
      </c>
      <c r="H5157">
        <v>0</v>
      </c>
      <c r="L5157">
        <v>339.11828700000001</v>
      </c>
      <c r="M5157">
        <v>34.909253999999997</v>
      </c>
      <c r="N5157">
        <v>34.909253999999997</v>
      </c>
      <c r="R5157">
        <v>339.118292</v>
      </c>
      <c r="S5157" t="s">
        <v>204</v>
      </c>
      <c r="T5157" s="247">
        <v>45342.35434027778</v>
      </c>
    </row>
    <row r="5158" spans="1:20" x14ac:dyDescent="0.35">
      <c r="A5158" t="s">
        <v>114</v>
      </c>
      <c r="B5158" t="s">
        <v>70</v>
      </c>
      <c r="C5158" t="s">
        <v>97</v>
      </c>
      <c r="D5158" s="29">
        <v>45584</v>
      </c>
      <c r="E5158">
        <v>0</v>
      </c>
      <c r="F5158">
        <v>0</v>
      </c>
      <c r="G5158">
        <v>0</v>
      </c>
      <c r="H5158">
        <v>0</v>
      </c>
      <c r="L5158">
        <v>339.11828700000001</v>
      </c>
      <c r="M5158">
        <v>34.909253999999997</v>
      </c>
      <c r="N5158">
        <v>34.909253999999997</v>
      </c>
      <c r="R5158">
        <v>339.118292</v>
      </c>
      <c r="S5158" t="s">
        <v>204</v>
      </c>
      <c r="T5158" s="247">
        <v>45342.354525462964</v>
      </c>
    </row>
    <row r="5159" spans="1:20" x14ac:dyDescent="0.35">
      <c r="A5159" t="s">
        <v>114</v>
      </c>
      <c r="B5159" t="s">
        <v>70</v>
      </c>
      <c r="C5159" t="s">
        <v>97</v>
      </c>
      <c r="D5159" s="29">
        <v>45585</v>
      </c>
      <c r="E5159">
        <v>0</v>
      </c>
      <c r="F5159">
        <v>0</v>
      </c>
      <c r="G5159">
        <v>0</v>
      </c>
      <c r="H5159">
        <v>0</v>
      </c>
      <c r="L5159">
        <v>339.11828700000001</v>
      </c>
      <c r="M5159">
        <v>34.909253999999997</v>
      </c>
      <c r="N5159">
        <v>34.909253999999997</v>
      </c>
      <c r="R5159">
        <v>339.118292</v>
      </c>
      <c r="S5159" t="s">
        <v>204</v>
      </c>
      <c r="T5159" s="247">
        <v>45342.354641203703</v>
      </c>
    </row>
    <row r="5160" spans="1:20" x14ac:dyDescent="0.35">
      <c r="A5160" t="s">
        <v>114</v>
      </c>
      <c r="B5160" t="s">
        <v>70</v>
      </c>
      <c r="C5160" t="s">
        <v>97</v>
      </c>
      <c r="D5160" s="29">
        <v>45586</v>
      </c>
      <c r="E5160">
        <v>0</v>
      </c>
      <c r="F5160">
        <v>0</v>
      </c>
      <c r="G5160">
        <v>0</v>
      </c>
      <c r="H5160">
        <v>0</v>
      </c>
      <c r="L5160">
        <v>339.11828700000001</v>
      </c>
      <c r="M5160">
        <v>34.909253999999997</v>
      </c>
      <c r="N5160">
        <v>34.909253999999997</v>
      </c>
      <c r="R5160">
        <v>339.118292</v>
      </c>
      <c r="S5160" t="s">
        <v>204</v>
      </c>
      <c r="T5160" s="247">
        <v>45342.354722222219</v>
      </c>
    </row>
    <row r="5161" spans="1:20" x14ac:dyDescent="0.35">
      <c r="A5161" t="s">
        <v>114</v>
      </c>
      <c r="B5161" t="s">
        <v>70</v>
      </c>
      <c r="C5161" t="s">
        <v>97</v>
      </c>
      <c r="D5161" s="29">
        <v>45587</v>
      </c>
      <c r="E5161">
        <v>0</v>
      </c>
      <c r="F5161">
        <v>0</v>
      </c>
      <c r="G5161">
        <v>0</v>
      </c>
      <c r="H5161">
        <v>0</v>
      </c>
      <c r="L5161">
        <v>339.11828700000001</v>
      </c>
      <c r="M5161">
        <v>34.909253999999997</v>
      </c>
      <c r="N5161">
        <v>34.909253999999997</v>
      </c>
      <c r="R5161">
        <v>339.118292</v>
      </c>
      <c r="S5161" t="s">
        <v>204</v>
      </c>
      <c r="T5161" s="247">
        <v>45342.354571759257</v>
      </c>
    </row>
    <row r="5162" spans="1:20" x14ac:dyDescent="0.35">
      <c r="A5162" t="s">
        <v>114</v>
      </c>
      <c r="B5162" t="s">
        <v>70</v>
      </c>
      <c r="C5162" t="s">
        <v>97</v>
      </c>
      <c r="D5162" s="29">
        <v>45588</v>
      </c>
      <c r="E5162">
        <v>0</v>
      </c>
      <c r="F5162">
        <v>0</v>
      </c>
      <c r="G5162">
        <v>0</v>
      </c>
      <c r="H5162">
        <v>0</v>
      </c>
      <c r="L5162">
        <v>339.11828700000001</v>
      </c>
      <c r="M5162">
        <v>34.909253999999997</v>
      </c>
      <c r="N5162">
        <v>34.909253999999997</v>
      </c>
      <c r="R5162">
        <v>339.118292</v>
      </c>
      <c r="S5162" t="s">
        <v>204</v>
      </c>
      <c r="T5162" s="247">
        <v>45342.354849537034</v>
      </c>
    </row>
    <row r="5163" spans="1:20" x14ac:dyDescent="0.35">
      <c r="A5163" t="s">
        <v>114</v>
      </c>
      <c r="B5163" t="s">
        <v>70</v>
      </c>
      <c r="C5163" t="s">
        <v>97</v>
      </c>
      <c r="D5163" s="29">
        <v>45589</v>
      </c>
      <c r="E5163">
        <v>0</v>
      </c>
      <c r="F5163">
        <v>0</v>
      </c>
      <c r="G5163">
        <v>0</v>
      </c>
      <c r="H5163">
        <v>0</v>
      </c>
      <c r="L5163">
        <v>339.11828700000001</v>
      </c>
      <c r="M5163">
        <v>34.909253999999997</v>
      </c>
      <c r="N5163">
        <v>34.909253999999997</v>
      </c>
      <c r="R5163">
        <v>339.118292</v>
      </c>
      <c r="S5163" t="s">
        <v>204</v>
      </c>
      <c r="T5163" s="247">
        <v>45342.354687500003</v>
      </c>
    </row>
    <row r="5164" spans="1:20" x14ac:dyDescent="0.35">
      <c r="A5164" t="s">
        <v>114</v>
      </c>
      <c r="B5164" t="s">
        <v>70</v>
      </c>
      <c r="C5164" t="s">
        <v>97</v>
      </c>
      <c r="D5164" s="29">
        <v>45590</v>
      </c>
      <c r="E5164">
        <v>0</v>
      </c>
      <c r="F5164">
        <v>0</v>
      </c>
      <c r="G5164">
        <v>0</v>
      </c>
      <c r="H5164">
        <v>0</v>
      </c>
      <c r="L5164">
        <v>339.11828700000001</v>
      </c>
      <c r="M5164">
        <v>34.909253999999997</v>
      </c>
      <c r="N5164">
        <v>34.909253999999997</v>
      </c>
      <c r="R5164">
        <v>339.118292</v>
      </c>
      <c r="S5164" t="s">
        <v>204</v>
      </c>
      <c r="T5164" s="247">
        <v>45342.355000000003</v>
      </c>
    </row>
    <row r="5165" spans="1:20" x14ac:dyDescent="0.35">
      <c r="A5165" t="s">
        <v>114</v>
      </c>
      <c r="B5165" t="s">
        <v>70</v>
      </c>
      <c r="C5165" t="s">
        <v>97</v>
      </c>
      <c r="D5165" s="29">
        <v>45591</v>
      </c>
      <c r="E5165">
        <v>0</v>
      </c>
      <c r="F5165">
        <v>0</v>
      </c>
      <c r="G5165">
        <v>0</v>
      </c>
      <c r="H5165">
        <v>0</v>
      </c>
      <c r="L5165">
        <v>339.11828700000001</v>
      </c>
      <c r="M5165">
        <v>34.909253999999997</v>
      </c>
      <c r="N5165">
        <v>34.909253999999997</v>
      </c>
      <c r="R5165">
        <v>339.118292</v>
      </c>
      <c r="S5165" t="s">
        <v>204</v>
      </c>
      <c r="T5165" s="247">
        <v>45342.354664351849</v>
      </c>
    </row>
    <row r="5166" spans="1:20" x14ac:dyDescent="0.35">
      <c r="A5166" t="s">
        <v>114</v>
      </c>
      <c r="B5166" t="s">
        <v>70</v>
      </c>
      <c r="C5166" t="s">
        <v>97</v>
      </c>
      <c r="D5166" s="29">
        <v>45592</v>
      </c>
      <c r="E5166">
        <v>0</v>
      </c>
      <c r="F5166">
        <v>0</v>
      </c>
      <c r="G5166">
        <v>0</v>
      </c>
      <c r="H5166">
        <v>0</v>
      </c>
      <c r="L5166">
        <v>339.11828700000001</v>
      </c>
      <c r="M5166">
        <v>34.909253999999997</v>
      </c>
      <c r="N5166">
        <v>34.909253999999997</v>
      </c>
      <c r="R5166">
        <v>339.118292</v>
      </c>
      <c r="S5166" t="s">
        <v>204</v>
      </c>
      <c r="T5166" s="247">
        <v>45342.354826388888</v>
      </c>
    </row>
    <row r="5167" spans="1:20" x14ac:dyDescent="0.35">
      <c r="A5167" t="s">
        <v>114</v>
      </c>
      <c r="B5167" t="s">
        <v>70</v>
      </c>
      <c r="C5167" t="s">
        <v>97</v>
      </c>
      <c r="D5167" s="29">
        <v>45593</v>
      </c>
      <c r="E5167">
        <v>0</v>
      </c>
      <c r="F5167">
        <v>0</v>
      </c>
      <c r="G5167">
        <v>0</v>
      </c>
      <c r="H5167">
        <v>0</v>
      </c>
      <c r="L5167">
        <v>339.11828700000001</v>
      </c>
      <c r="M5167">
        <v>34.909253999999997</v>
      </c>
      <c r="N5167">
        <v>34.909253999999997</v>
      </c>
      <c r="R5167">
        <v>339.118292</v>
      </c>
      <c r="S5167" t="s">
        <v>204</v>
      </c>
      <c r="T5167" s="247">
        <v>45342.354618055557</v>
      </c>
    </row>
    <row r="5168" spans="1:20" x14ac:dyDescent="0.35">
      <c r="A5168" t="s">
        <v>114</v>
      </c>
      <c r="B5168" t="s">
        <v>70</v>
      </c>
      <c r="C5168" t="s">
        <v>97</v>
      </c>
      <c r="D5168" s="29">
        <v>45594</v>
      </c>
      <c r="E5168">
        <v>0</v>
      </c>
      <c r="F5168">
        <v>0</v>
      </c>
      <c r="G5168">
        <v>0</v>
      </c>
      <c r="H5168">
        <v>0</v>
      </c>
      <c r="L5168">
        <v>339.11828700000001</v>
      </c>
      <c r="M5168">
        <v>34.909253999999997</v>
      </c>
      <c r="N5168">
        <v>34.909253999999997</v>
      </c>
      <c r="R5168">
        <v>339.118292</v>
      </c>
      <c r="S5168" t="s">
        <v>204</v>
      </c>
      <c r="T5168" s="247">
        <v>45342.354872685188</v>
      </c>
    </row>
    <row r="5169" spans="1:20" x14ac:dyDescent="0.35">
      <c r="A5169" t="s">
        <v>114</v>
      </c>
      <c r="B5169" t="s">
        <v>70</v>
      </c>
      <c r="C5169" t="s">
        <v>97</v>
      </c>
      <c r="D5169" s="29">
        <v>45595</v>
      </c>
      <c r="E5169">
        <v>0</v>
      </c>
      <c r="F5169">
        <v>0</v>
      </c>
      <c r="G5169">
        <v>0</v>
      </c>
      <c r="H5169">
        <v>0</v>
      </c>
      <c r="L5169">
        <v>339.11828700000001</v>
      </c>
      <c r="M5169">
        <v>34.909253999999997</v>
      </c>
      <c r="N5169">
        <v>34.909253999999997</v>
      </c>
      <c r="R5169">
        <v>339.118292</v>
      </c>
      <c r="S5169" t="s">
        <v>204</v>
      </c>
      <c r="T5169" s="247">
        <v>45342.354895833334</v>
      </c>
    </row>
    <row r="5170" spans="1:20" x14ac:dyDescent="0.35">
      <c r="A5170" t="s">
        <v>114</v>
      </c>
      <c r="B5170" t="s">
        <v>70</v>
      </c>
      <c r="C5170" t="s">
        <v>97</v>
      </c>
      <c r="D5170" s="29">
        <v>45596</v>
      </c>
      <c r="E5170">
        <v>0</v>
      </c>
      <c r="F5170">
        <v>0</v>
      </c>
      <c r="G5170">
        <v>0</v>
      </c>
      <c r="H5170">
        <v>0</v>
      </c>
      <c r="L5170">
        <v>339.11828700000001</v>
      </c>
      <c r="M5170">
        <v>34.909253999999997</v>
      </c>
      <c r="N5170">
        <v>34.909253999999997</v>
      </c>
      <c r="R5170">
        <v>339.118292</v>
      </c>
      <c r="S5170" t="s">
        <v>204</v>
      </c>
      <c r="T5170" s="247">
        <v>45342.355069444442</v>
      </c>
    </row>
    <row r="5171" spans="1:20" x14ac:dyDescent="0.35">
      <c r="A5171" t="s">
        <v>114</v>
      </c>
      <c r="B5171" t="s">
        <v>70</v>
      </c>
      <c r="C5171" t="s">
        <v>97</v>
      </c>
      <c r="D5171" s="29">
        <v>45597</v>
      </c>
      <c r="E5171">
        <v>0</v>
      </c>
      <c r="F5171">
        <v>0</v>
      </c>
      <c r="G5171">
        <v>0</v>
      </c>
      <c r="H5171">
        <v>0</v>
      </c>
      <c r="L5171">
        <v>339.11828700000001</v>
      </c>
      <c r="M5171">
        <v>34.909253999999997</v>
      </c>
      <c r="N5171">
        <v>34.909253999999997</v>
      </c>
      <c r="R5171">
        <v>339.118292</v>
      </c>
      <c r="S5171" t="s">
        <v>204</v>
      </c>
      <c r="T5171" s="247">
        <v>45342.35491898148</v>
      </c>
    </row>
    <row r="5172" spans="1:20" x14ac:dyDescent="0.35">
      <c r="A5172" t="s">
        <v>114</v>
      </c>
      <c r="B5172" t="s">
        <v>70</v>
      </c>
      <c r="C5172" t="s">
        <v>97</v>
      </c>
      <c r="D5172" s="29">
        <v>45598</v>
      </c>
      <c r="E5172">
        <v>0</v>
      </c>
      <c r="F5172">
        <v>0</v>
      </c>
      <c r="G5172">
        <v>0</v>
      </c>
      <c r="H5172">
        <v>0</v>
      </c>
      <c r="L5172">
        <v>339.11828700000001</v>
      </c>
      <c r="M5172">
        <v>34.909253999999997</v>
      </c>
      <c r="N5172">
        <v>34.909253999999997</v>
      </c>
      <c r="R5172">
        <v>339.118292</v>
      </c>
      <c r="S5172" t="s">
        <v>204</v>
      </c>
      <c r="T5172" s="247">
        <v>45342.355023148149</v>
      </c>
    </row>
    <row r="5173" spans="1:20" x14ac:dyDescent="0.35">
      <c r="A5173" t="s">
        <v>114</v>
      </c>
      <c r="B5173" t="s">
        <v>70</v>
      </c>
      <c r="C5173" t="s">
        <v>97</v>
      </c>
      <c r="D5173" s="29">
        <v>45599</v>
      </c>
      <c r="E5173">
        <v>0</v>
      </c>
      <c r="F5173">
        <v>0</v>
      </c>
      <c r="G5173">
        <v>0</v>
      </c>
      <c r="H5173">
        <v>0</v>
      </c>
      <c r="L5173">
        <v>339.11828700000001</v>
      </c>
      <c r="M5173">
        <v>34.909253999999997</v>
      </c>
      <c r="N5173">
        <v>34.909253999999997</v>
      </c>
      <c r="R5173">
        <v>339.118292</v>
      </c>
      <c r="S5173" t="s">
        <v>204</v>
      </c>
      <c r="T5173" s="247">
        <v>45342.355092592596</v>
      </c>
    </row>
    <row r="5174" spans="1:20" x14ac:dyDescent="0.35">
      <c r="A5174" t="s">
        <v>114</v>
      </c>
      <c r="B5174" t="s">
        <v>70</v>
      </c>
      <c r="C5174" t="s">
        <v>97</v>
      </c>
      <c r="D5174" s="29">
        <v>45600</v>
      </c>
      <c r="E5174">
        <v>0</v>
      </c>
      <c r="F5174">
        <v>0</v>
      </c>
      <c r="G5174">
        <v>0</v>
      </c>
      <c r="H5174">
        <v>0</v>
      </c>
      <c r="L5174">
        <v>339.11828700000001</v>
      </c>
      <c r="M5174">
        <v>34.909253999999997</v>
      </c>
      <c r="N5174">
        <v>34.909253999999997</v>
      </c>
      <c r="R5174">
        <v>339.118292</v>
      </c>
      <c r="S5174" t="s">
        <v>204</v>
      </c>
      <c r="T5174" s="247">
        <v>45342.355046296296</v>
      </c>
    </row>
    <row r="5175" spans="1:20" x14ac:dyDescent="0.35">
      <c r="A5175" t="s">
        <v>114</v>
      </c>
      <c r="B5175" t="s">
        <v>70</v>
      </c>
      <c r="C5175" t="s">
        <v>97</v>
      </c>
      <c r="D5175" s="29">
        <v>45601</v>
      </c>
      <c r="E5175">
        <v>0</v>
      </c>
      <c r="F5175">
        <v>0</v>
      </c>
      <c r="G5175">
        <v>0</v>
      </c>
      <c r="H5175">
        <v>0</v>
      </c>
      <c r="L5175">
        <v>339.11828700000001</v>
      </c>
      <c r="M5175">
        <v>34.909253999999997</v>
      </c>
      <c r="N5175">
        <v>34.909253999999997</v>
      </c>
      <c r="R5175">
        <v>339.118292</v>
      </c>
      <c r="S5175" t="s">
        <v>204</v>
      </c>
      <c r="T5175" s="247">
        <v>45342.354791666665</v>
      </c>
    </row>
    <row r="5176" spans="1:20" x14ac:dyDescent="0.35">
      <c r="A5176" t="s">
        <v>114</v>
      </c>
      <c r="B5176" t="s">
        <v>70</v>
      </c>
      <c r="C5176" t="s">
        <v>97</v>
      </c>
      <c r="D5176" s="29">
        <v>45602</v>
      </c>
      <c r="E5176">
        <v>0</v>
      </c>
      <c r="F5176">
        <v>0</v>
      </c>
      <c r="G5176">
        <v>0</v>
      </c>
      <c r="H5176">
        <v>0</v>
      </c>
      <c r="L5176">
        <v>339.11828700000001</v>
      </c>
      <c r="M5176">
        <v>34.909253999999997</v>
      </c>
      <c r="N5176">
        <v>34.909253999999997</v>
      </c>
      <c r="R5176">
        <v>339.118292</v>
      </c>
      <c r="S5176" t="s">
        <v>204</v>
      </c>
      <c r="T5176" s="247">
        <v>45342.355138888888</v>
      </c>
    </row>
    <row r="5177" spans="1:20" x14ac:dyDescent="0.35">
      <c r="A5177" t="s">
        <v>114</v>
      </c>
      <c r="B5177" t="s">
        <v>70</v>
      </c>
      <c r="C5177" t="s">
        <v>97</v>
      </c>
      <c r="D5177" s="29">
        <v>45603</v>
      </c>
      <c r="E5177">
        <v>0</v>
      </c>
      <c r="F5177">
        <v>0</v>
      </c>
      <c r="G5177">
        <v>0</v>
      </c>
      <c r="H5177">
        <v>0</v>
      </c>
      <c r="L5177">
        <v>339.11828700000001</v>
      </c>
      <c r="M5177">
        <v>34.909253999999997</v>
      </c>
      <c r="N5177">
        <v>34.909253999999997</v>
      </c>
      <c r="R5177">
        <v>339.118292</v>
      </c>
      <c r="S5177" t="s">
        <v>204</v>
      </c>
      <c r="T5177" s="247">
        <v>45342.355243055557</v>
      </c>
    </row>
    <row r="5178" spans="1:20" x14ac:dyDescent="0.35">
      <c r="A5178" t="s">
        <v>114</v>
      </c>
      <c r="B5178" t="s">
        <v>70</v>
      </c>
      <c r="C5178" t="s">
        <v>97</v>
      </c>
      <c r="D5178" s="29">
        <v>45604</v>
      </c>
      <c r="E5178">
        <v>0</v>
      </c>
      <c r="F5178">
        <v>0</v>
      </c>
      <c r="G5178">
        <v>0</v>
      </c>
      <c r="H5178">
        <v>0</v>
      </c>
      <c r="L5178">
        <v>339.11828700000001</v>
      </c>
      <c r="M5178">
        <v>34.909253999999997</v>
      </c>
      <c r="N5178">
        <v>34.909253999999997</v>
      </c>
      <c r="R5178">
        <v>339.118292</v>
      </c>
      <c r="S5178" t="s">
        <v>204</v>
      </c>
      <c r="T5178" s="247">
        <v>45342.355266203704</v>
      </c>
    </row>
    <row r="5179" spans="1:20" x14ac:dyDescent="0.35">
      <c r="A5179" t="s">
        <v>114</v>
      </c>
      <c r="B5179" t="s">
        <v>70</v>
      </c>
      <c r="C5179" t="s">
        <v>97</v>
      </c>
      <c r="D5179" s="29">
        <v>45605</v>
      </c>
      <c r="E5179">
        <v>0</v>
      </c>
      <c r="F5179">
        <v>0</v>
      </c>
      <c r="G5179">
        <v>0</v>
      </c>
      <c r="H5179">
        <v>0</v>
      </c>
      <c r="L5179">
        <v>339.11828700000001</v>
      </c>
      <c r="M5179">
        <v>34.909253999999997</v>
      </c>
      <c r="N5179">
        <v>34.909253999999997</v>
      </c>
      <c r="R5179">
        <v>339.118292</v>
      </c>
      <c r="S5179" t="s">
        <v>204</v>
      </c>
      <c r="T5179" s="247">
        <v>45342.355115740742</v>
      </c>
    </row>
    <row r="5180" spans="1:20" x14ac:dyDescent="0.35">
      <c r="A5180" t="s">
        <v>114</v>
      </c>
      <c r="B5180" t="s">
        <v>70</v>
      </c>
      <c r="C5180" t="s">
        <v>97</v>
      </c>
      <c r="D5180" s="29">
        <v>45606</v>
      </c>
      <c r="E5180">
        <v>0</v>
      </c>
      <c r="F5180">
        <v>0</v>
      </c>
      <c r="G5180">
        <v>0</v>
      </c>
      <c r="H5180">
        <v>0</v>
      </c>
      <c r="L5180">
        <v>339.11828700000001</v>
      </c>
      <c r="M5180">
        <v>34.909253999999997</v>
      </c>
      <c r="N5180">
        <v>34.909253999999997</v>
      </c>
      <c r="R5180">
        <v>339.118292</v>
      </c>
      <c r="S5180" t="s">
        <v>204</v>
      </c>
      <c r="T5180" s="247">
        <v>45342.35560185185</v>
      </c>
    </row>
    <row r="5181" spans="1:20" x14ac:dyDescent="0.35">
      <c r="A5181" t="s">
        <v>114</v>
      </c>
      <c r="B5181" t="s">
        <v>70</v>
      </c>
      <c r="C5181" t="s">
        <v>97</v>
      </c>
      <c r="D5181" s="29">
        <v>45607</v>
      </c>
      <c r="E5181">
        <v>0</v>
      </c>
      <c r="F5181">
        <v>0</v>
      </c>
      <c r="G5181">
        <v>0</v>
      </c>
      <c r="H5181">
        <v>0</v>
      </c>
      <c r="L5181">
        <v>339.11828700000001</v>
      </c>
      <c r="M5181">
        <v>34.909253999999997</v>
      </c>
      <c r="N5181">
        <v>34.909253999999997</v>
      </c>
      <c r="R5181">
        <v>339.118292</v>
      </c>
      <c r="S5181" t="s">
        <v>204</v>
      </c>
      <c r="T5181" s="247">
        <v>45342.355219907404</v>
      </c>
    </row>
    <row r="5182" spans="1:20" x14ac:dyDescent="0.35">
      <c r="A5182" t="s">
        <v>114</v>
      </c>
      <c r="B5182" t="s">
        <v>70</v>
      </c>
      <c r="C5182" t="s">
        <v>97</v>
      </c>
      <c r="D5182" s="29">
        <v>45608</v>
      </c>
      <c r="E5182">
        <v>0</v>
      </c>
      <c r="F5182">
        <v>0</v>
      </c>
      <c r="G5182">
        <v>0</v>
      </c>
      <c r="H5182">
        <v>0</v>
      </c>
      <c r="L5182">
        <v>339.11828700000001</v>
      </c>
      <c r="M5182">
        <v>34.909253999999997</v>
      </c>
      <c r="N5182">
        <v>34.909253999999997</v>
      </c>
      <c r="R5182">
        <v>339.118292</v>
      </c>
      <c r="S5182" t="s">
        <v>204</v>
      </c>
      <c r="T5182" s="247">
        <v>45342.354953703703</v>
      </c>
    </row>
    <row r="5183" spans="1:20" x14ac:dyDescent="0.35">
      <c r="A5183" t="s">
        <v>114</v>
      </c>
      <c r="B5183" t="s">
        <v>70</v>
      </c>
      <c r="C5183" t="s">
        <v>97</v>
      </c>
      <c r="D5183" s="29">
        <v>45609</v>
      </c>
      <c r="E5183">
        <v>0</v>
      </c>
      <c r="F5183">
        <v>0</v>
      </c>
      <c r="G5183">
        <v>0</v>
      </c>
      <c r="H5183">
        <v>0</v>
      </c>
      <c r="L5183">
        <v>339.11828700000001</v>
      </c>
      <c r="M5183">
        <v>34.909253999999997</v>
      </c>
      <c r="N5183">
        <v>34.909253999999997</v>
      </c>
      <c r="R5183">
        <v>339.118292</v>
      </c>
      <c r="S5183" t="s">
        <v>204</v>
      </c>
      <c r="T5183" s="247">
        <v>45342.355509259258</v>
      </c>
    </row>
    <row r="5184" spans="1:20" x14ac:dyDescent="0.35">
      <c r="A5184" t="s">
        <v>114</v>
      </c>
      <c r="B5184" t="s">
        <v>70</v>
      </c>
      <c r="C5184" t="s">
        <v>97</v>
      </c>
      <c r="D5184" s="29">
        <v>45610</v>
      </c>
      <c r="E5184">
        <v>0</v>
      </c>
      <c r="F5184">
        <v>0</v>
      </c>
      <c r="G5184">
        <v>0</v>
      </c>
      <c r="H5184">
        <v>0</v>
      </c>
      <c r="L5184">
        <v>339.11828700000001</v>
      </c>
      <c r="M5184">
        <v>34.909253999999997</v>
      </c>
      <c r="N5184">
        <v>34.909253999999997</v>
      </c>
      <c r="R5184">
        <v>339.118292</v>
      </c>
      <c r="S5184" t="s">
        <v>204</v>
      </c>
      <c r="T5184" s="247">
        <v>45342.355185185188</v>
      </c>
    </row>
    <row r="5185" spans="1:20" x14ac:dyDescent="0.35">
      <c r="A5185" t="s">
        <v>114</v>
      </c>
      <c r="B5185" t="s">
        <v>70</v>
      </c>
      <c r="C5185" t="s">
        <v>97</v>
      </c>
      <c r="D5185" s="29">
        <v>45611</v>
      </c>
      <c r="E5185">
        <v>0</v>
      </c>
      <c r="F5185">
        <v>0</v>
      </c>
      <c r="G5185">
        <v>0</v>
      </c>
      <c r="H5185">
        <v>0</v>
      </c>
      <c r="L5185">
        <v>339.11828700000001</v>
      </c>
      <c r="M5185">
        <v>34.909253999999997</v>
      </c>
      <c r="N5185">
        <v>34.909253999999997</v>
      </c>
      <c r="R5185">
        <v>339.118292</v>
      </c>
      <c r="S5185" t="s">
        <v>204</v>
      </c>
      <c r="T5185" s="247">
        <v>45342.355694444443</v>
      </c>
    </row>
    <row r="5186" spans="1:20" x14ac:dyDescent="0.35">
      <c r="A5186" t="s">
        <v>114</v>
      </c>
      <c r="B5186" t="s">
        <v>70</v>
      </c>
      <c r="C5186" t="s">
        <v>97</v>
      </c>
      <c r="D5186" s="29">
        <v>45612</v>
      </c>
      <c r="E5186">
        <v>0</v>
      </c>
      <c r="F5186">
        <v>0</v>
      </c>
      <c r="G5186">
        <v>0</v>
      </c>
      <c r="H5186">
        <v>0</v>
      </c>
      <c r="L5186">
        <v>339.11828700000001</v>
      </c>
      <c r="M5186">
        <v>34.909253999999997</v>
      </c>
      <c r="N5186">
        <v>34.909253999999997</v>
      </c>
      <c r="R5186">
        <v>339.118292</v>
      </c>
      <c r="S5186" t="s">
        <v>204</v>
      </c>
      <c r="T5186" s="247">
        <v>45342.355671296296</v>
      </c>
    </row>
    <row r="5187" spans="1:20" x14ac:dyDescent="0.35">
      <c r="A5187" t="s">
        <v>114</v>
      </c>
      <c r="B5187" t="s">
        <v>70</v>
      </c>
      <c r="C5187" t="s">
        <v>97</v>
      </c>
      <c r="D5187" s="29">
        <v>45613</v>
      </c>
      <c r="E5187">
        <v>0</v>
      </c>
      <c r="F5187">
        <v>0</v>
      </c>
      <c r="G5187">
        <v>0</v>
      </c>
      <c r="H5187">
        <v>0</v>
      </c>
      <c r="L5187">
        <v>339.11828700000001</v>
      </c>
      <c r="M5187">
        <v>34.909253999999997</v>
      </c>
      <c r="N5187">
        <v>34.909253999999997</v>
      </c>
      <c r="R5187">
        <v>339.118292</v>
      </c>
      <c r="S5187" t="s">
        <v>204</v>
      </c>
      <c r="T5187" s="247">
        <v>45342.355405092596</v>
      </c>
    </row>
    <row r="5188" spans="1:20" x14ac:dyDescent="0.35">
      <c r="A5188" t="s">
        <v>114</v>
      </c>
      <c r="B5188" t="s">
        <v>70</v>
      </c>
      <c r="C5188" t="s">
        <v>97</v>
      </c>
      <c r="D5188" s="29">
        <v>45614</v>
      </c>
      <c r="E5188">
        <v>0</v>
      </c>
      <c r="F5188">
        <v>0</v>
      </c>
      <c r="G5188">
        <v>0</v>
      </c>
      <c r="H5188">
        <v>0</v>
      </c>
      <c r="L5188">
        <v>339.11828700000001</v>
      </c>
      <c r="M5188">
        <v>34.909253999999997</v>
      </c>
      <c r="N5188">
        <v>34.909253999999997</v>
      </c>
      <c r="R5188">
        <v>339.118292</v>
      </c>
      <c r="S5188" t="s">
        <v>204</v>
      </c>
      <c r="T5188" s="247">
        <v>45342.35528935185</v>
      </c>
    </row>
    <row r="5189" spans="1:20" x14ac:dyDescent="0.35">
      <c r="A5189" t="s">
        <v>114</v>
      </c>
      <c r="B5189" t="s">
        <v>70</v>
      </c>
      <c r="C5189" t="s">
        <v>97</v>
      </c>
      <c r="D5189" s="29">
        <v>45615</v>
      </c>
      <c r="E5189">
        <v>0</v>
      </c>
      <c r="F5189">
        <v>0</v>
      </c>
      <c r="G5189">
        <v>0</v>
      </c>
      <c r="H5189">
        <v>0</v>
      </c>
      <c r="L5189">
        <v>339.11828700000001</v>
      </c>
      <c r="M5189">
        <v>34.909253999999997</v>
      </c>
      <c r="N5189">
        <v>34.909253999999997</v>
      </c>
      <c r="R5189">
        <v>339.118292</v>
      </c>
      <c r="S5189" t="s">
        <v>204</v>
      </c>
      <c r="T5189" s="247">
        <v>45342.35564814815</v>
      </c>
    </row>
    <row r="5190" spans="1:20" x14ac:dyDescent="0.35">
      <c r="A5190" t="s">
        <v>114</v>
      </c>
      <c r="B5190" t="s">
        <v>70</v>
      </c>
      <c r="C5190" t="s">
        <v>97</v>
      </c>
      <c r="D5190" s="29">
        <v>45616</v>
      </c>
      <c r="E5190">
        <v>0</v>
      </c>
      <c r="F5190">
        <v>0</v>
      </c>
      <c r="G5190">
        <v>0</v>
      </c>
      <c r="H5190">
        <v>0</v>
      </c>
      <c r="L5190">
        <v>339.11828700000001</v>
      </c>
      <c r="M5190">
        <v>34.909253999999997</v>
      </c>
      <c r="N5190">
        <v>34.909253999999997</v>
      </c>
      <c r="R5190">
        <v>339.118292</v>
      </c>
      <c r="S5190" t="s">
        <v>204</v>
      </c>
      <c r="T5190" s="247">
        <v>45342.355439814812</v>
      </c>
    </row>
    <row r="5191" spans="1:20" x14ac:dyDescent="0.35">
      <c r="A5191" t="s">
        <v>114</v>
      </c>
      <c r="B5191" t="s">
        <v>70</v>
      </c>
      <c r="C5191" t="s">
        <v>97</v>
      </c>
      <c r="D5191" s="29">
        <v>45617</v>
      </c>
      <c r="E5191">
        <v>0</v>
      </c>
      <c r="F5191">
        <v>0</v>
      </c>
      <c r="G5191">
        <v>0</v>
      </c>
      <c r="H5191">
        <v>0</v>
      </c>
      <c r="L5191">
        <v>339.11828700000001</v>
      </c>
      <c r="M5191">
        <v>34.909253999999997</v>
      </c>
      <c r="N5191">
        <v>34.909253999999997</v>
      </c>
      <c r="R5191">
        <v>339.118292</v>
      </c>
      <c r="S5191" t="s">
        <v>204</v>
      </c>
      <c r="T5191" s="247">
        <v>45342.355486111112</v>
      </c>
    </row>
    <row r="5192" spans="1:20" x14ac:dyDescent="0.35">
      <c r="A5192" t="s">
        <v>114</v>
      </c>
      <c r="B5192" t="s">
        <v>70</v>
      </c>
      <c r="C5192" t="s">
        <v>97</v>
      </c>
      <c r="D5192" s="29">
        <v>45618</v>
      </c>
      <c r="E5192">
        <v>0</v>
      </c>
      <c r="F5192">
        <v>0</v>
      </c>
      <c r="G5192">
        <v>0</v>
      </c>
      <c r="H5192">
        <v>0</v>
      </c>
      <c r="L5192">
        <v>339.11828700000001</v>
      </c>
      <c r="M5192">
        <v>34.909253999999997</v>
      </c>
      <c r="N5192">
        <v>34.909253999999997</v>
      </c>
      <c r="R5192">
        <v>339.118292</v>
      </c>
      <c r="S5192" t="s">
        <v>204</v>
      </c>
      <c r="T5192" s="247">
        <v>45342.355347222219</v>
      </c>
    </row>
    <row r="5193" spans="1:20" x14ac:dyDescent="0.35">
      <c r="A5193" t="s">
        <v>114</v>
      </c>
      <c r="B5193" t="s">
        <v>70</v>
      </c>
      <c r="C5193" t="s">
        <v>97</v>
      </c>
      <c r="D5193" s="29">
        <v>45619</v>
      </c>
      <c r="E5193">
        <v>0</v>
      </c>
      <c r="F5193">
        <v>0</v>
      </c>
      <c r="G5193">
        <v>0</v>
      </c>
      <c r="H5193">
        <v>0</v>
      </c>
      <c r="L5193">
        <v>339.11828700000001</v>
      </c>
      <c r="M5193">
        <v>34.909253999999997</v>
      </c>
      <c r="N5193">
        <v>34.909253999999997</v>
      </c>
      <c r="R5193">
        <v>339.118292</v>
      </c>
      <c r="S5193" t="s">
        <v>204</v>
      </c>
      <c r="T5193" s="247">
        <v>45342.355462962965</v>
      </c>
    </row>
    <row r="5194" spans="1:20" x14ac:dyDescent="0.35">
      <c r="A5194" t="s">
        <v>114</v>
      </c>
      <c r="B5194" t="s">
        <v>70</v>
      </c>
      <c r="C5194" t="s">
        <v>97</v>
      </c>
      <c r="D5194" s="29">
        <v>45620</v>
      </c>
      <c r="E5194">
        <v>0</v>
      </c>
      <c r="F5194">
        <v>0</v>
      </c>
      <c r="G5194">
        <v>0</v>
      </c>
      <c r="H5194">
        <v>0</v>
      </c>
      <c r="L5194">
        <v>339.11828700000001</v>
      </c>
      <c r="M5194">
        <v>34.909253999999997</v>
      </c>
      <c r="N5194">
        <v>34.909253999999997</v>
      </c>
      <c r="R5194">
        <v>339.118292</v>
      </c>
      <c r="S5194" t="s">
        <v>204</v>
      </c>
      <c r="T5194" s="247">
        <v>45342.355312500003</v>
      </c>
    </row>
    <row r="5195" spans="1:20" x14ac:dyDescent="0.35">
      <c r="A5195" t="s">
        <v>114</v>
      </c>
      <c r="B5195" t="s">
        <v>70</v>
      </c>
      <c r="C5195" t="s">
        <v>97</v>
      </c>
      <c r="D5195" s="29">
        <v>45621</v>
      </c>
      <c r="E5195">
        <v>0</v>
      </c>
      <c r="F5195">
        <v>0</v>
      </c>
      <c r="G5195">
        <v>0</v>
      </c>
      <c r="H5195">
        <v>0</v>
      </c>
      <c r="L5195">
        <v>339.11828700000001</v>
      </c>
      <c r="M5195">
        <v>34.909253999999997</v>
      </c>
      <c r="N5195">
        <v>34.909253999999997</v>
      </c>
      <c r="R5195">
        <v>339.118292</v>
      </c>
      <c r="S5195" t="s">
        <v>204</v>
      </c>
      <c r="T5195" s="247">
        <v>45342.355428240742</v>
      </c>
    </row>
    <row r="5196" spans="1:20" x14ac:dyDescent="0.35">
      <c r="A5196" t="s">
        <v>114</v>
      </c>
      <c r="B5196" t="s">
        <v>70</v>
      </c>
      <c r="C5196" t="s">
        <v>97</v>
      </c>
      <c r="D5196" s="29">
        <v>45622</v>
      </c>
      <c r="E5196">
        <v>0</v>
      </c>
      <c r="F5196">
        <v>0</v>
      </c>
      <c r="G5196">
        <v>0</v>
      </c>
      <c r="H5196">
        <v>0</v>
      </c>
      <c r="L5196">
        <v>339.11828700000001</v>
      </c>
      <c r="M5196">
        <v>34.909253999999997</v>
      </c>
      <c r="N5196">
        <v>34.909253999999997</v>
      </c>
      <c r="R5196">
        <v>339.118292</v>
      </c>
      <c r="S5196" t="s">
        <v>204</v>
      </c>
      <c r="T5196" s="247">
        <v>45342.355717592596</v>
      </c>
    </row>
    <row r="5197" spans="1:20" x14ac:dyDescent="0.35">
      <c r="A5197" t="s">
        <v>114</v>
      </c>
      <c r="B5197" t="s">
        <v>70</v>
      </c>
      <c r="C5197" t="s">
        <v>97</v>
      </c>
      <c r="D5197" s="29">
        <v>45623</v>
      </c>
      <c r="E5197">
        <v>0</v>
      </c>
      <c r="F5197">
        <v>0</v>
      </c>
      <c r="G5197">
        <v>0</v>
      </c>
      <c r="H5197">
        <v>0</v>
      </c>
      <c r="L5197">
        <v>339.11828700000001</v>
      </c>
      <c r="M5197">
        <v>34.909253999999997</v>
      </c>
      <c r="N5197">
        <v>34.909253999999997</v>
      </c>
      <c r="R5197">
        <v>339.118292</v>
      </c>
      <c r="S5197" t="s">
        <v>204</v>
      </c>
      <c r="T5197" s="247">
        <v>45342.355624999997</v>
      </c>
    </row>
    <row r="5198" spans="1:20" x14ac:dyDescent="0.35">
      <c r="A5198" t="s">
        <v>114</v>
      </c>
      <c r="B5198" t="s">
        <v>70</v>
      </c>
      <c r="C5198" t="s">
        <v>97</v>
      </c>
      <c r="D5198" s="29">
        <v>45624</v>
      </c>
      <c r="E5198">
        <v>0</v>
      </c>
      <c r="F5198">
        <v>0</v>
      </c>
      <c r="G5198">
        <v>0</v>
      </c>
      <c r="H5198">
        <v>0</v>
      </c>
      <c r="L5198">
        <v>339.11828700000001</v>
      </c>
      <c r="M5198">
        <v>34.909253999999997</v>
      </c>
      <c r="N5198">
        <v>34.909253999999997</v>
      </c>
      <c r="R5198">
        <v>339.118292</v>
      </c>
      <c r="S5198" t="s">
        <v>204</v>
      </c>
      <c r="T5198" s="247">
        <v>45342.355532407404</v>
      </c>
    </row>
    <row r="5199" spans="1:20" x14ac:dyDescent="0.35">
      <c r="A5199" t="s">
        <v>114</v>
      </c>
      <c r="B5199" t="s">
        <v>70</v>
      </c>
      <c r="C5199" t="s">
        <v>97</v>
      </c>
      <c r="D5199" s="29">
        <v>45625</v>
      </c>
      <c r="E5199">
        <v>0</v>
      </c>
      <c r="F5199">
        <v>0</v>
      </c>
      <c r="G5199">
        <v>0</v>
      </c>
      <c r="H5199">
        <v>0</v>
      </c>
      <c r="L5199">
        <v>339.11828700000001</v>
      </c>
      <c r="M5199">
        <v>34.909253999999997</v>
      </c>
      <c r="N5199">
        <v>34.909253999999997</v>
      </c>
      <c r="R5199">
        <v>339.118292</v>
      </c>
      <c r="S5199" t="s">
        <v>204</v>
      </c>
      <c r="T5199" s="247">
        <v>45342.355740740742</v>
      </c>
    </row>
    <row r="5200" spans="1:20" x14ac:dyDescent="0.35">
      <c r="A5200" t="s">
        <v>114</v>
      </c>
      <c r="B5200" t="s">
        <v>70</v>
      </c>
      <c r="C5200" t="s">
        <v>97</v>
      </c>
      <c r="D5200" s="29">
        <v>45626</v>
      </c>
      <c r="E5200">
        <v>0</v>
      </c>
      <c r="F5200">
        <v>0</v>
      </c>
      <c r="G5200">
        <v>0</v>
      </c>
      <c r="H5200">
        <v>0</v>
      </c>
      <c r="L5200">
        <v>339.11828700000001</v>
      </c>
      <c r="M5200">
        <v>34.909253999999997</v>
      </c>
      <c r="N5200">
        <v>34.909253999999997</v>
      </c>
      <c r="R5200">
        <v>339.118292</v>
      </c>
      <c r="S5200" t="s">
        <v>204</v>
      </c>
      <c r="T5200" s="247">
        <v>45342.355798611112</v>
      </c>
    </row>
    <row r="5201" spans="1:20" x14ac:dyDescent="0.35">
      <c r="A5201" t="s">
        <v>114</v>
      </c>
      <c r="B5201" t="s">
        <v>70</v>
      </c>
      <c r="C5201" t="s">
        <v>97</v>
      </c>
      <c r="D5201" s="29">
        <v>45627</v>
      </c>
      <c r="E5201">
        <v>0</v>
      </c>
      <c r="F5201">
        <v>0</v>
      </c>
      <c r="G5201">
        <v>0</v>
      </c>
      <c r="H5201">
        <v>0</v>
      </c>
      <c r="L5201">
        <v>339.11828700000001</v>
      </c>
      <c r="M5201">
        <v>34.909253999999997</v>
      </c>
      <c r="N5201">
        <v>34.909253999999997</v>
      </c>
      <c r="R5201">
        <v>339.118292</v>
      </c>
      <c r="S5201" t="s">
        <v>204</v>
      </c>
      <c r="T5201" s="247">
        <v>45342.355914351851</v>
      </c>
    </row>
    <row r="5202" spans="1:20" x14ac:dyDescent="0.35">
      <c r="A5202" t="s">
        <v>114</v>
      </c>
      <c r="B5202" t="s">
        <v>70</v>
      </c>
      <c r="C5202" t="s">
        <v>97</v>
      </c>
      <c r="D5202" s="29">
        <v>45628</v>
      </c>
      <c r="E5202">
        <v>0</v>
      </c>
      <c r="F5202">
        <v>0</v>
      </c>
      <c r="G5202">
        <v>0</v>
      </c>
      <c r="H5202">
        <v>0</v>
      </c>
      <c r="L5202">
        <v>339.11828700000001</v>
      </c>
      <c r="M5202">
        <v>34.909253999999997</v>
      </c>
      <c r="N5202">
        <v>34.909253999999997</v>
      </c>
      <c r="R5202">
        <v>339.118292</v>
      </c>
      <c r="S5202" t="s">
        <v>204</v>
      </c>
      <c r="T5202" s="247">
        <v>45342.355821759258</v>
      </c>
    </row>
    <row r="5203" spans="1:20" x14ac:dyDescent="0.35">
      <c r="A5203" t="s">
        <v>114</v>
      </c>
      <c r="B5203" t="s">
        <v>70</v>
      </c>
      <c r="C5203" t="s">
        <v>97</v>
      </c>
      <c r="D5203" s="29">
        <v>45629</v>
      </c>
      <c r="E5203">
        <v>0</v>
      </c>
      <c r="F5203">
        <v>0</v>
      </c>
      <c r="G5203">
        <v>0</v>
      </c>
      <c r="H5203">
        <v>0</v>
      </c>
      <c r="L5203">
        <v>339.11828700000001</v>
      </c>
      <c r="M5203">
        <v>34.909253999999997</v>
      </c>
      <c r="N5203">
        <v>34.909253999999997</v>
      </c>
      <c r="R5203">
        <v>339.118292</v>
      </c>
      <c r="S5203" t="s">
        <v>204</v>
      </c>
      <c r="T5203" s="247">
        <v>45342.355914351851</v>
      </c>
    </row>
    <row r="5204" spans="1:20" x14ac:dyDescent="0.35">
      <c r="A5204" t="s">
        <v>114</v>
      </c>
      <c r="B5204" t="s">
        <v>70</v>
      </c>
      <c r="C5204" t="s">
        <v>97</v>
      </c>
      <c r="D5204" s="29">
        <v>45630</v>
      </c>
      <c r="E5204">
        <v>0</v>
      </c>
      <c r="F5204">
        <v>0</v>
      </c>
      <c r="G5204">
        <v>0</v>
      </c>
      <c r="H5204">
        <v>0</v>
      </c>
      <c r="L5204">
        <v>339.11828700000001</v>
      </c>
      <c r="M5204">
        <v>34.909253999999997</v>
      </c>
      <c r="N5204">
        <v>34.909253999999997</v>
      </c>
      <c r="R5204">
        <v>339.118292</v>
      </c>
      <c r="S5204" t="s">
        <v>204</v>
      </c>
      <c r="T5204" s="247">
        <v>45342.355914351851</v>
      </c>
    </row>
    <row r="5205" spans="1:20" x14ac:dyDescent="0.35">
      <c r="A5205" t="s">
        <v>114</v>
      </c>
      <c r="B5205" t="s">
        <v>70</v>
      </c>
      <c r="C5205" t="s">
        <v>97</v>
      </c>
      <c r="D5205" s="29">
        <v>45631</v>
      </c>
      <c r="E5205">
        <v>0</v>
      </c>
      <c r="F5205">
        <v>0</v>
      </c>
      <c r="G5205">
        <v>0</v>
      </c>
      <c r="H5205">
        <v>0</v>
      </c>
      <c r="L5205">
        <v>339.11828700000001</v>
      </c>
      <c r="M5205">
        <v>34.909253999999997</v>
      </c>
      <c r="N5205">
        <v>34.909253999999997</v>
      </c>
      <c r="R5205">
        <v>339.118292</v>
      </c>
      <c r="S5205" t="s">
        <v>204</v>
      </c>
      <c r="T5205" s="247">
        <v>45342.355902777781</v>
      </c>
    </row>
    <row r="5206" spans="1:20" x14ac:dyDescent="0.35">
      <c r="A5206" t="s">
        <v>114</v>
      </c>
      <c r="B5206" t="s">
        <v>70</v>
      </c>
      <c r="C5206" t="s">
        <v>97</v>
      </c>
      <c r="D5206" s="29">
        <v>45632</v>
      </c>
      <c r="E5206">
        <v>0</v>
      </c>
      <c r="F5206">
        <v>0</v>
      </c>
      <c r="G5206">
        <v>0</v>
      </c>
      <c r="H5206">
        <v>0</v>
      </c>
      <c r="L5206">
        <v>339.11828700000001</v>
      </c>
      <c r="M5206">
        <v>34.909253999999997</v>
      </c>
      <c r="N5206">
        <v>34.909253999999997</v>
      </c>
      <c r="R5206">
        <v>339.118292</v>
      </c>
      <c r="S5206" t="s">
        <v>204</v>
      </c>
      <c r="T5206" s="247">
        <v>45342.355856481481</v>
      </c>
    </row>
    <row r="5207" spans="1:20" x14ac:dyDescent="0.35">
      <c r="A5207" t="s">
        <v>114</v>
      </c>
      <c r="B5207" t="s">
        <v>70</v>
      </c>
      <c r="C5207" t="s">
        <v>97</v>
      </c>
      <c r="D5207" s="29">
        <v>45633</v>
      </c>
      <c r="E5207">
        <v>0</v>
      </c>
      <c r="F5207">
        <v>0</v>
      </c>
      <c r="G5207">
        <v>0</v>
      </c>
      <c r="H5207">
        <v>0</v>
      </c>
      <c r="L5207">
        <v>339.11828700000001</v>
      </c>
      <c r="M5207">
        <v>34.909253999999997</v>
      </c>
      <c r="N5207">
        <v>34.909253999999997</v>
      </c>
      <c r="R5207">
        <v>339.118292</v>
      </c>
      <c r="S5207" t="s">
        <v>204</v>
      </c>
      <c r="T5207" s="247">
        <v>45342.355902777781</v>
      </c>
    </row>
    <row r="5208" spans="1:20" x14ac:dyDescent="0.35">
      <c r="A5208" t="s">
        <v>114</v>
      </c>
      <c r="B5208" t="s">
        <v>70</v>
      </c>
      <c r="C5208" t="s">
        <v>97</v>
      </c>
      <c r="D5208" s="29">
        <v>45634</v>
      </c>
      <c r="E5208">
        <v>0</v>
      </c>
      <c r="F5208">
        <v>0</v>
      </c>
      <c r="G5208">
        <v>0</v>
      </c>
      <c r="H5208">
        <v>0</v>
      </c>
      <c r="L5208">
        <v>339.11828700000001</v>
      </c>
      <c r="M5208">
        <v>34.909253999999997</v>
      </c>
      <c r="N5208">
        <v>34.909253999999997</v>
      </c>
      <c r="R5208">
        <v>339.118292</v>
      </c>
      <c r="S5208" t="s">
        <v>204</v>
      </c>
      <c r="T5208" s="247">
        <v>45342.355879629627</v>
      </c>
    </row>
    <row r="5209" spans="1:20" x14ac:dyDescent="0.35">
      <c r="A5209" t="s">
        <v>114</v>
      </c>
      <c r="B5209" t="s">
        <v>70</v>
      </c>
      <c r="C5209" t="s">
        <v>97</v>
      </c>
      <c r="D5209" s="29">
        <v>45635</v>
      </c>
      <c r="E5209">
        <v>0</v>
      </c>
      <c r="F5209">
        <v>0</v>
      </c>
      <c r="G5209">
        <v>0</v>
      </c>
      <c r="H5209">
        <v>0</v>
      </c>
      <c r="L5209">
        <v>339.11828700000001</v>
      </c>
      <c r="M5209">
        <v>34.909253999999997</v>
      </c>
      <c r="N5209">
        <v>34.909253999999997</v>
      </c>
      <c r="R5209">
        <v>339.118292</v>
      </c>
      <c r="S5209" t="s">
        <v>204</v>
      </c>
      <c r="T5209" s="247">
        <v>45342.355914351851</v>
      </c>
    </row>
    <row r="5210" spans="1:20" x14ac:dyDescent="0.35">
      <c r="A5210" t="s">
        <v>114</v>
      </c>
      <c r="B5210" t="s">
        <v>70</v>
      </c>
      <c r="C5210" t="s">
        <v>97</v>
      </c>
      <c r="D5210" s="29">
        <v>45636</v>
      </c>
      <c r="E5210">
        <v>0</v>
      </c>
      <c r="F5210">
        <v>0</v>
      </c>
      <c r="G5210">
        <v>0</v>
      </c>
      <c r="H5210">
        <v>0</v>
      </c>
      <c r="L5210">
        <v>339.11828700000001</v>
      </c>
      <c r="M5210">
        <v>34.909253999999997</v>
      </c>
      <c r="N5210">
        <v>34.909253999999997</v>
      </c>
      <c r="R5210">
        <v>339.118292</v>
      </c>
      <c r="S5210" t="s">
        <v>204</v>
      </c>
      <c r="T5210" s="247">
        <v>45342.355902777781</v>
      </c>
    </row>
    <row r="5211" spans="1:20" x14ac:dyDescent="0.35">
      <c r="A5211" t="s">
        <v>114</v>
      </c>
      <c r="B5211" t="s">
        <v>70</v>
      </c>
      <c r="C5211" t="s">
        <v>97</v>
      </c>
      <c r="D5211" s="29">
        <v>45637</v>
      </c>
      <c r="E5211">
        <v>0</v>
      </c>
      <c r="F5211">
        <v>0</v>
      </c>
      <c r="G5211">
        <v>0</v>
      </c>
      <c r="H5211">
        <v>0</v>
      </c>
      <c r="L5211">
        <v>339.11828700000001</v>
      </c>
      <c r="M5211">
        <v>34.909253999999997</v>
      </c>
      <c r="N5211">
        <v>34.909253999999997</v>
      </c>
      <c r="R5211">
        <v>339.118292</v>
      </c>
      <c r="S5211" t="s">
        <v>204</v>
      </c>
      <c r="T5211" s="247">
        <v>45342.355914351851</v>
      </c>
    </row>
    <row r="5212" spans="1:20" x14ac:dyDescent="0.35">
      <c r="A5212" t="s">
        <v>114</v>
      </c>
      <c r="B5212" t="s">
        <v>70</v>
      </c>
      <c r="C5212" t="s">
        <v>97</v>
      </c>
      <c r="D5212" s="29">
        <v>45638</v>
      </c>
      <c r="E5212">
        <v>0</v>
      </c>
      <c r="F5212">
        <v>0</v>
      </c>
      <c r="G5212">
        <v>0</v>
      </c>
      <c r="H5212">
        <v>0</v>
      </c>
      <c r="L5212">
        <v>339.11828700000001</v>
      </c>
      <c r="M5212">
        <v>34.909253999999997</v>
      </c>
      <c r="N5212">
        <v>34.909253999999997</v>
      </c>
      <c r="R5212">
        <v>339.118292</v>
      </c>
      <c r="S5212" t="s">
        <v>204</v>
      </c>
      <c r="T5212" s="247">
        <v>45342.355914351851</v>
      </c>
    </row>
    <row r="5213" spans="1:20" x14ac:dyDescent="0.35">
      <c r="A5213" t="s">
        <v>114</v>
      </c>
      <c r="B5213" t="s">
        <v>70</v>
      </c>
      <c r="C5213" t="s">
        <v>97</v>
      </c>
      <c r="D5213" s="29">
        <v>45639</v>
      </c>
      <c r="E5213">
        <v>0</v>
      </c>
      <c r="F5213">
        <v>0</v>
      </c>
      <c r="G5213">
        <v>0</v>
      </c>
      <c r="H5213">
        <v>0</v>
      </c>
      <c r="L5213">
        <v>339.11828700000001</v>
      </c>
      <c r="M5213">
        <v>34.909253999999997</v>
      </c>
      <c r="N5213">
        <v>34.909253999999997</v>
      </c>
      <c r="R5213">
        <v>339.118292</v>
      </c>
      <c r="S5213" t="s">
        <v>204</v>
      </c>
      <c r="T5213" s="247">
        <v>45342.355914351851</v>
      </c>
    </row>
    <row r="5214" spans="1:20" x14ac:dyDescent="0.35">
      <c r="A5214" t="s">
        <v>114</v>
      </c>
      <c r="B5214" t="s">
        <v>70</v>
      </c>
      <c r="C5214" t="s">
        <v>97</v>
      </c>
      <c r="D5214" s="29">
        <v>45640</v>
      </c>
      <c r="E5214">
        <v>0</v>
      </c>
      <c r="F5214">
        <v>0</v>
      </c>
      <c r="G5214">
        <v>0</v>
      </c>
      <c r="H5214">
        <v>0</v>
      </c>
      <c r="L5214">
        <v>339.11828700000001</v>
      </c>
      <c r="M5214">
        <v>34.909253999999997</v>
      </c>
      <c r="N5214">
        <v>34.909253999999997</v>
      </c>
      <c r="R5214">
        <v>339.118292</v>
      </c>
      <c r="S5214" t="s">
        <v>204</v>
      </c>
      <c r="T5214" s="247">
        <v>45342.355914351851</v>
      </c>
    </row>
    <row r="5215" spans="1:20" x14ac:dyDescent="0.35">
      <c r="A5215" t="s">
        <v>114</v>
      </c>
      <c r="B5215" t="s">
        <v>70</v>
      </c>
      <c r="C5215" t="s">
        <v>97</v>
      </c>
      <c r="D5215" s="29">
        <v>45641</v>
      </c>
      <c r="E5215">
        <v>0</v>
      </c>
      <c r="F5215">
        <v>0</v>
      </c>
      <c r="G5215">
        <v>0</v>
      </c>
      <c r="H5215">
        <v>0</v>
      </c>
      <c r="L5215">
        <v>339.11828700000001</v>
      </c>
      <c r="M5215">
        <v>34.909253999999997</v>
      </c>
      <c r="N5215">
        <v>34.909253999999997</v>
      </c>
      <c r="R5215">
        <v>339.118292</v>
      </c>
      <c r="S5215" t="s">
        <v>204</v>
      </c>
      <c r="T5215" s="247">
        <v>45342.355914351851</v>
      </c>
    </row>
    <row r="5216" spans="1:20" x14ac:dyDescent="0.35">
      <c r="A5216" t="s">
        <v>114</v>
      </c>
      <c r="B5216" t="s">
        <v>70</v>
      </c>
      <c r="C5216" t="s">
        <v>97</v>
      </c>
      <c r="D5216" s="29">
        <v>45642</v>
      </c>
      <c r="E5216">
        <v>0</v>
      </c>
      <c r="F5216">
        <v>0</v>
      </c>
      <c r="G5216">
        <v>0</v>
      </c>
      <c r="H5216">
        <v>0</v>
      </c>
      <c r="L5216">
        <v>339.11828700000001</v>
      </c>
      <c r="M5216">
        <v>34.909253999999997</v>
      </c>
      <c r="N5216">
        <v>34.909253999999997</v>
      </c>
      <c r="R5216">
        <v>339.118292</v>
      </c>
      <c r="S5216" t="s">
        <v>204</v>
      </c>
      <c r="T5216" s="247">
        <v>45342.355914351851</v>
      </c>
    </row>
    <row r="5217" spans="1:20" x14ac:dyDescent="0.35">
      <c r="A5217" t="s">
        <v>114</v>
      </c>
      <c r="B5217" t="s">
        <v>70</v>
      </c>
      <c r="C5217" t="s">
        <v>97</v>
      </c>
      <c r="D5217" s="29">
        <v>45643</v>
      </c>
      <c r="E5217">
        <v>0</v>
      </c>
      <c r="F5217">
        <v>0</v>
      </c>
      <c r="G5217">
        <v>0</v>
      </c>
      <c r="H5217">
        <v>0</v>
      </c>
      <c r="L5217">
        <v>339.11828700000001</v>
      </c>
      <c r="M5217">
        <v>34.909253999999997</v>
      </c>
      <c r="N5217">
        <v>34.909253999999997</v>
      </c>
      <c r="R5217">
        <v>339.118292</v>
      </c>
      <c r="S5217" t="s">
        <v>204</v>
      </c>
      <c r="T5217" s="247">
        <v>45342.355914351851</v>
      </c>
    </row>
    <row r="5218" spans="1:20" x14ac:dyDescent="0.35">
      <c r="A5218" t="s">
        <v>114</v>
      </c>
      <c r="B5218" t="s">
        <v>70</v>
      </c>
      <c r="C5218" t="s">
        <v>97</v>
      </c>
      <c r="D5218" s="29">
        <v>45644</v>
      </c>
      <c r="E5218">
        <v>0</v>
      </c>
      <c r="F5218">
        <v>0</v>
      </c>
      <c r="G5218">
        <v>0</v>
      </c>
      <c r="H5218">
        <v>0</v>
      </c>
      <c r="L5218">
        <v>339.11828700000001</v>
      </c>
      <c r="M5218">
        <v>34.909253999999997</v>
      </c>
      <c r="N5218">
        <v>34.909253999999997</v>
      </c>
      <c r="R5218">
        <v>339.118292</v>
      </c>
      <c r="S5218" t="s">
        <v>204</v>
      </c>
      <c r="T5218" s="247">
        <v>45342.355914351851</v>
      </c>
    </row>
    <row r="5219" spans="1:20" x14ac:dyDescent="0.35">
      <c r="A5219" t="s">
        <v>114</v>
      </c>
      <c r="B5219" t="s">
        <v>70</v>
      </c>
      <c r="C5219" t="s">
        <v>97</v>
      </c>
      <c r="D5219" s="29">
        <v>45645</v>
      </c>
      <c r="E5219">
        <v>0</v>
      </c>
      <c r="F5219">
        <v>0</v>
      </c>
      <c r="G5219">
        <v>0</v>
      </c>
      <c r="H5219">
        <v>0</v>
      </c>
      <c r="L5219">
        <v>339.11828700000001</v>
      </c>
      <c r="M5219">
        <v>34.909253999999997</v>
      </c>
      <c r="N5219">
        <v>34.909253999999997</v>
      </c>
      <c r="R5219">
        <v>339.118292</v>
      </c>
      <c r="S5219" t="s">
        <v>204</v>
      </c>
      <c r="T5219" s="247">
        <v>45342.355914351851</v>
      </c>
    </row>
    <row r="5220" spans="1:20" x14ac:dyDescent="0.35">
      <c r="A5220" t="s">
        <v>114</v>
      </c>
      <c r="B5220" t="s">
        <v>70</v>
      </c>
      <c r="C5220" t="s">
        <v>97</v>
      </c>
      <c r="D5220" s="29">
        <v>45646</v>
      </c>
      <c r="E5220">
        <v>0</v>
      </c>
      <c r="F5220">
        <v>0</v>
      </c>
      <c r="G5220">
        <v>0</v>
      </c>
      <c r="H5220">
        <v>0</v>
      </c>
      <c r="L5220">
        <v>339.11828700000001</v>
      </c>
      <c r="M5220">
        <v>34.909253999999997</v>
      </c>
      <c r="N5220">
        <v>34.909253999999997</v>
      </c>
      <c r="R5220">
        <v>339.118292</v>
      </c>
      <c r="S5220" t="s">
        <v>204</v>
      </c>
      <c r="T5220" s="247">
        <v>45342.355914351851</v>
      </c>
    </row>
    <row r="5221" spans="1:20" x14ac:dyDescent="0.35">
      <c r="A5221" t="s">
        <v>114</v>
      </c>
      <c r="B5221" t="s">
        <v>70</v>
      </c>
      <c r="C5221" t="s">
        <v>97</v>
      </c>
      <c r="D5221" s="29">
        <v>45647</v>
      </c>
      <c r="E5221">
        <v>0</v>
      </c>
      <c r="F5221">
        <v>0</v>
      </c>
      <c r="G5221">
        <v>0</v>
      </c>
      <c r="H5221">
        <v>0</v>
      </c>
      <c r="L5221">
        <v>339.11828700000001</v>
      </c>
      <c r="M5221">
        <v>34.909253999999997</v>
      </c>
      <c r="N5221">
        <v>34.909253999999997</v>
      </c>
      <c r="R5221">
        <v>339.118292</v>
      </c>
      <c r="S5221" t="s">
        <v>204</v>
      </c>
      <c r="T5221" s="247">
        <v>45342.355925925927</v>
      </c>
    </row>
    <row r="5222" spans="1:20" x14ac:dyDescent="0.35">
      <c r="A5222" t="s">
        <v>114</v>
      </c>
      <c r="B5222" t="s">
        <v>70</v>
      </c>
      <c r="C5222" t="s">
        <v>97</v>
      </c>
      <c r="D5222" s="29">
        <v>45648</v>
      </c>
      <c r="E5222">
        <v>0</v>
      </c>
      <c r="F5222">
        <v>0</v>
      </c>
      <c r="G5222">
        <v>0</v>
      </c>
      <c r="H5222">
        <v>0</v>
      </c>
      <c r="L5222">
        <v>339.11828700000001</v>
      </c>
      <c r="M5222">
        <v>34.909253999999997</v>
      </c>
      <c r="N5222">
        <v>34.909253999999997</v>
      </c>
      <c r="R5222">
        <v>339.118292</v>
      </c>
      <c r="S5222" t="s">
        <v>204</v>
      </c>
      <c r="T5222" s="247">
        <v>45342.355914351851</v>
      </c>
    </row>
    <row r="5223" spans="1:20" x14ac:dyDescent="0.35">
      <c r="A5223" t="s">
        <v>114</v>
      </c>
      <c r="B5223" t="s">
        <v>70</v>
      </c>
      <c r="C5223" t="s">
        <v>97</v>
      </c>
      <c r="D5223" s="29">
        <v>45649</v>
      </c>
      <c r="E5223">
        <v>0</v>
      </c>
      <c r="F5223">
        <v>0</v>
      </c>
      <c r="G5223">
        <v>0</v>
      </c>
      <c r="H5223">
        <v>0</v>
      </c>
      <c r="L5223">
        <v>339.11828700000001</v>
      </c>
      <c r="M5223">
        <v>34.909253999999997</v>
      </c>
      <c r="N5223">
        <v>34.909253999999997</v>
      </c>
      <c r="R5223">
        <v>339.118292</v>
      </c>
      <c r="S5223" t="s">
        <v>204</v>
      </c>
      <c r="T5223" s="247">
        <v>45342.355914351851</v>
      </c>
    </row>
    <row r="5224" spans="1:20" x14ac:dyDescent="0.35">
      <c r="A5224" t="s">
        <v>114</v>
      </c>
      <c r="B5224" t="s">
        <v>70</v>
      </c>
      <c r="C5224" t="s">
        <v>97</v>
      </c>
      <c r="D5224" s="29">
        <v>45650</v>
      </c>
      <c r="E5224">
        <v>0</v>
      </c>
      <c r="F5224">
        <v>0</v>
      </c>
      <c r="G5224">
        <v>0</v>
      </c>
      <c r="H5224">
        <v>0</v>
      </c>
      <c r="L5224">
        <v>339.11828700000001</v>
      </c>
      <c r="M5224">
        <v>34.909253999999997</v>
      </c>
      <c r="N5224">
        <v>34.909253999999997</v>
      </c>
      <c r="R5224">
        <v>339.118292</v>
      </c>
      <c r="S5224" t="s">
        <v>204</v>
      </c>
      <c r="T5224" s="247">
        <v>45342.355914351851</v>
      </c>
    </row>
    <row r="5225" spans="1:20" x14ac:dyDescent="0.35">
      <c r="A5225" t="s">
        <v>114</v>
      </c>
      <c r="B5225" t="s">
        <v>70</v>
      </c>
      <c r="C5225" t="s">
        <v>97</v>
      </c>
      <c r="D5225" s="29">
        <v>45651</v>
      </c>
      <c r="E5225">
        <v>0</v>
      </c>
      <c r="F5225">
        <v>0</v>
      </c>
      <c r="G5225">
        <v>0</v>
      </c>
      <c r="H5225">
        <v>0</v>
      </c>
      <c r="L5225">
        <v>339.11828700000001</v>
      </c>
      <c r="M5225">
        <v>34.909253999999997</v>
      </c>
      <c r="N5225">
        <v>34.909253999999997</v>
      </c>
      <c r="R5225">
        <v>339.118292</v>
      </c>
      <c r="S5225" t="s">
        <v>204</v>
      </c>
      <c r="T5225" s="247">
        <v>45342.355914351851</v>
      </c>
    </row>
    <row r="5226" spans="1:20" x14ac:dyDescent="0.35">
      <c r="A5226" t="s">
        <v>114</v>
      </c>
      <c r="B5226" t="s">
        <v>70</v>
      </c>
      <c r="C5226" t="s">
        <v>97</v>
      </c>
      <c r="D5226" s="29">
        <v>45652</v>
      </c>
      <c r="E5226">
        <v>0</v>
      </c>
      <c r="F5226">
        <v>0</v>
      </c>
      <c r="G5226">
        <v>0</v>
      </c>
      <c r="H5226">
        <v>0</v>
      </c>
      <c r="L5226">
        <v>339.11828700000001</v>
      </c>
      <c r="M5226">
        <v>34.909253999999997</v>
      </c>
      <c r="N5226">
        <v>34.909253999999997</v>
      </c>
      <c r="R5226">
        <v>339.118292</v>
      </c>
      <c r="S5226" t="s">
        <v>204</v>
      </c>
      <c r="T5226" s="247">
        <v>45342.355925925927</v>
      </c>
    </row>
    <row r="5227" spans="1:20" x14ac:dyDescent="0.35">
      <c r="A5227" t="s">
        <v>114</v>
      </c>
      <c r="B5227" t="s">
        <v>70</v>
      </c>
      <c r="C5227" t="s">
        <v>97</v>
      </c>
      <c r="D5227" s="29">
        <v>45653</v>
      </c>
      <c r="E5227">
        <v>0</v>
      </c>
      <c r="F5227">
        <v>0</v>
      </c>
      <c r="G5227">
        <v>0</v>
      </c>
      <c r="H5227">
        <v>0</v>
      </c>
      <c r="L5227">
        <v>339.11828700000001</v>
      </c>
      <c r="M5227">
        <v>34.909253999999997</v>
      </c>
      <c r="N5227">
        <v>34.909253999999997</v>
      </c>
      <c r="R5227">
        <v>339.118292</v>
      </c>
      <c r="S5227" t="s">
        <v>204</v>
      </c>
      <c r="T5227" s="247">
        <v>45342.355914351851</v>
      </c>
    </row>
    <row r="5228" spans="1:20" x14ac:dyDescent="0.35">
      <c r="A5228" t="s">
        <v>114</v>
      </c>
      <c r="B5228" t="s">
        <v>70</v>
      </c>
      <c r="C5228" t="s">
        <v>97</v>
      </c>
      <c r="D5228" s="29">
        <v>45654</v>
      </c>
      <c r="E5228">
        <v>0</v>
      </c>
      <c r="F5228">
        <v>0</v>
      </c>
      <c r="G5228">
        <v>0</v>
      </c>
      <c r="H5228">
        <v>0</v>
      </c>
      <c r="L5228">
        <v>339.11828700000001</v>
      </c>
      <c r="M5228">
        <v>34.909253999999997</v>
      </c>
      <c r="N5228">
        <v>34.909253999999997</v>
      </c>
      <c r="R5228">
        <v>339.118292</v>
      </c>
      <c r="S5228" t="s">
        <v>204</v>
      </c>
      <c r="T5228" s="247">
        <v>45342.355925925927</v>
      </c>
    </row>
    <row r="5229" spans="1:20" x14ac:dyDescent="0.35">
      <c r="A5229" t="s">
        <v>114</v>
      </c>
      <c r="B5229" t="s">
        <v>70</v>
      </c>
      <c r="C5229" t="s">
        <v>97</v>
      </c>
      <c r="D5229" s="29">
        <v>45655</v>
      </c>
      <c r="E5229">
        <v>0</v>
      </c>
      <c r="F5229">
        <v>0</v>
      </c>
      <c r="G5229">
        <v>0</v>
      </c>
      <c r="H5229">
        <v>0</v>
      </c>
      <c r="L5229">
        <v>339.11828700000001</v>
      </c>
      <c r="M5229">
        <v>34.909253999999997</v>
      </c>
      <c r="N5229">
        <v>34.909253999999997</v>
      </c>
      <c r="R5229">
        <v>339.118292</v>
      </c>
      <c r="S5229" t="s">
        <v>204</v>
      </c>
      <c r="T5229" s="247">
        <v>45342.355914351851</v>
      </c>
    </row>
    <row r="5230" spans="1:20" x14ac:dyDescent="0.35">
      <c r="A5230" t="s">
        <v>114</v>
      </c>
      <c r="B5230" t="s">
        <v>70</v>
      </c>
      <c r="C5230" t="s">
        <v>97</v>
      </c>
      <c r="D5230" s="29">
        <v>45656</v>
      </c>
      <c r="E5230">
        <v>0</v>
      </c>
      <c r="F5230">
        <v>0</v>
      </c>
      <c r="G5230">
        <v>0</v>
      </c>
      <c r="H5230">
        <v>0</v>
      </c>
      <c r="L5230">
        <v>339.11828700000001</v>
      </c>
      <c r="M5230">
        <v>34.909253999999997</v>
      </c>
      <c r="N5230">
        <v>34.909253999999997</v>
      </c>
      <c r="R5230">
        <v>339.118292</v>
      </c>
      <c r="S5230" t="s">
        <v>204</v>
      </c>
      <c r="T5230" s="247">
        <v>45342.355925925927</v>
      </c>
    </row>
    <row r="5231" spans="1:20" x14ac:dyDescent="0.35">
      <c r="A5231" t="s">
        <v>114</v>
      </c>
      <c r="B5231" t="s">
        <v>70</v>
      </c>
      <c r="C5231" t="s">
        <v>97</v>
      </c>
      <c r="D5231" s="29">
        <v>45657</v>
      </c>
      <c r="E5231">
        <v>0</v>
      </c>
      <c r="F5231">
        <v>0</v>
      </c>
      <c r="G5231">
        <v>0</v>
      </c>
      <c r="H5231">
        <v>0</v>
      </c>
      <c r="L5231">
        <v>339.11828700000001</v>
      </c>
      <c r="M5231">
        <v>34.909253999999997</v>
      </c>
      <c r="N5231">
        <v>34.909253999999997</v>
      </c>
      <c r="R5231">
        <v>339.118292</v>
      </c>
      <c r="S5231" t="s">
        <v>204</v>
      </c>
      <c r="T5231" s="247">
        <v>45342.355914351851</v>
      </c>
    </row>
    <row r="5232" spans="1:20" x14ac:dyDescent="0.35">
      <c r="A5232" t="s">
        <v>114</v>
      </c>
      <c r="B5232" t="s">
        <v>70</v>
      </c>
      <c r="C5232" t="s">
        <v>92</v>
      </c>
      <c r="D5232" s="29">
        <v>45383</v>
      </c>
      <c r="E5232">
        <v>0</v>
      </c>
      <c r="F5232">
        <v>0</v>
      </c>
      <c r="G5232">
        <v>0</v>
      </c>
      <c r="H5232">
        <v>0</v>
      </c>
      <c r="L5232">
        <v>693.29545599999994</v>
      </c>
      <c r="R5232">
        <v>997.40674200000001</v>
      </c>
      <c r="S5232" t="s">
        <v>204</v>
      </c>
      <c r="T5232" s="247">
        <v>45342.343229166669</v>
      </c>
    </row>
    <row r="5233" spans="1:20" x14ac:dyDescent="0.35">
      <c r="A5233" t="s">
        <v>114</v>
      </c>
      <c r="B5233" t="s">
        <v>70</v>
      </c>
      <c r="C5233" t="s">
        <v>92</v>
      </c>
      <c r="D5233" s="29">
        <v>45384</v>
      </c>
      <c r="E5233">
        <v>0</v>
      </c>
      <c r="F5233">
        <v>0</v>
      </c>
      <c r="G5233">
        <v>0</v>
      </c>
      <c r="H5233">
        <v>0</v>
      </c>
      <c r="L5233">
        <v>693.29545599999994</v>
      </c>
      <c r="R5233">
        <v>997.40674200000001</v>
      </c>
      <c r="S5233" t="s">
        <v>204</v>
      </c>
      <c r="T5233" s="247">
        <v>45342.343229166669</v>
      </c>
    </row>
    <row r="5234" spans="1:20" x14ac:dyDescent="0.35">
      <c r="A5234" t="s">
        <v>114</v>
      </c>
      <c r="B5234" t="s">
        <v>70</v>
      </c>
      <c r="C5234" t="s">
        <v>92</v>
      </c>
      <c r="D5234" s="29">
        <v>45385</v>
      </c>
      <c r="E5234">
        <v>0</v>
      </c>
      <c r="F5234">
        <v>0</v>
      </c>
      <c r="G5234">
        <v>0</v>
      </c>
      <c r="H5234">
        <v>0</v>
      </c>
      <c r="L5234">
        <v>693.29545599999994</v>
      </c>
      <c r="R5234">
        <v>997.40674200000001</v>
      </c>
      <c r="S5234" t="s">
        <v>204</v>
      </c>
      <c r="T5234" s="247">
        <v>45342.343229166669</v>
      </c>
    </row>
    <row r="5235" spans="1:20" x14ac:dyDescent="0.35">
      <c r="A5235" t="s">
        <v>114</v>
      </c>
      <c r="B5235" t="s">
        <v>70</v>
      </c>
      <c r="C5235" t="s">
        <v>92</v>
      </c>
      <c r="D5235" s="29">
        <v>45386</v>
      </c>
      <c r="E5235">
        <v>0</v>
      </c>
      <c r="F5235">
        <v>0</v>
      </c>
      <c r="G5235">
        <v>0</v>
      </c>
      <c r="H5235">
        <v>0</v>
      </c>
      <c r="L5235">
        <v>693.29545599999994</v>
      </c>
      <c r="R5235">
        <v>997.40674200000001</v>
      </c>
      <c r="S5235" t="s">
        <v>204</v>
      </c>
      <c r="T5235" s="247">
        <v>45342.343229166669</v>
      </c>
    </row>
    <row r="5236" spans="1:20" x14ac:dyDescent="0.35">
      <c r="A5236" t="s">
        <v>114</v>
      </c>
      <c r="B5236" t="s">
        <v>70</v>
      </c>
      <c r="C5236" t="s">
        <v>92</v>
      </c>
      <c r="D5236" s="29">
        <v>45387</v>
      </c>
      <c r="E5236">
        <v>0</v>
      </c>
      <c r="F5236">
        <v>0</v>
      </c>
      <c r="G5236">
        <v>0</v>
      </c>
      <c r="H5236">
        <v>0</v>
      </c>
      <c r="L5236">
        <v>693.29545599999994</v>
      </c>
      <c r="R5236">
        <v>997.40674200000001</v>
      </c>
      <c r="S5236" t="s">
        <v>204</v>
      </c>
      <c r="T5236" s="247">
        <v>45342.343240740738</v>
      </c>
    </row>
    <row r="5237" spans="1:20" x14ac:dyDescent="0.35">
      <c r="A5237" t="s">
        <v>114</v>
      </c>
      <c r="B5237" t="s">
        <v>70</v>
      </c>
      <c r="C5237" t="s">
        <v>92</v>
      </c>
      <c r="D5237" s="29">
        <v>45388</v>
      </c>
      <c r="E5237">
        <v>0</v>
      </c>
      <c r="F5237">
        <v>0</v>
      </c>
      <c r="G5237">
        <v>0</v>
      </c>
      <c r="H5237">
        <v>0</v>
      </c>
      <c r="L5237">
        <v>693.29545599999994</v>
      </c>
      <c r="R5237">
        <v>997.40674200000001</v>
      </c>
      <c r="S5237" t="s">
        <v>204</v>
      </c>
      <c r="T5237" s="247">
        <v>45342.343229166669</v>
      </c>
    </row>
    <row r="5238" spans="1:20" x14ac:dyDescent="0.35">
      <c r="A5238" t="s">
        <v>114</v>
      </c>
      <c r="B5238" t="s">
        <v>70</v>
      </c>
      <c r="C5238" t="s">
        <v>92</v>
      </c>
      <c r="D5238" s="29">
        <v>45389</v>
      </c>
      <c r="E5238">
        <v>0</v>
      </c>
      <c r="F5238">
        <v>0</v>
      </c>
      <c r="G5238">
        <v>0</v>
      </c>
      <c r="H5238">
        <v>0</v>
      </c>
      <c r="L5238">
        <v>693.29545599999994</v>
      </c>
      <c r="R5238">
        <v>997.40674200000001</v>
      </c>
      <c r="S5238" t="s">
        <v>204</v>
      </c>
      <c r="T5238" s="247">
        <v>45342.343240740738</v>
      </c>
    </row>
    <row r="5239" spans="1:20" x14ac:dyDescent="0.35">
      <c r="A5239" t="s">
        <v>114</v>
      </c>
      <c r="B5239" t="s">
        <v>70</v>
      </c>
      <c r="C5239" t="s">
        <v>92</v>
      </c>
      <c r="D5239" s="29">
        <v>45390</v>
      </c>
      <c r="E5239">
        <v>0</v>
      </c>
      <c r="F5239">
        <v>0</v>
      </c>
      <c r="G5239">
        <v>0</v>
      </c>
      <c r="H5239">
        <v>0</v>
      </c>
      <c r="L5239">
        <v>693.29545599999994</v>
      </c>
      <c r="R5239">
        <v>997.40674200000001</v>
      </c>
      <c r="S5239" t="s">
        <v>204</v>
      </c>
      <c r="T5239" s="247">
        <v>45342.343217592592</v>
      </c>
    </row>
    <row r="5240" spans="1:20" x14ac:dyDescent="0.35">
      <c r="A5240" t="s">
        <v>114</v>
      </c>
      <c r="B5240" t="s">
        <v>70</v>
      </c>
      <c r="C5240" t="s">
        <v>92</v>
      </c>
      <c r="D5240" s="29">
        <v>45391</v>
      </c>
      <c r="E5240">
        <v>0</v>
      </c>
      <c r="F5240">
        <v>0</v>
      </c>
      <c r="G5240">
        <v>0</v>
      </c>
      <c r="H5240">
        <v>0</v>
      </c>
      <c r="L5240">
        <v>693.29545599999994</v>
      </c>
      <c r="R5240">
        <v>997.40674200000001</v>
      </c>
      <c r="S5240" t="s">
        <v>204</v>
      </c>
      <c r="T5240" s="247">
        <v>45342.343229166669</v>
      </c>
    </row>
    <row r="5241" spans="1:20" x14ac:dyDescent="0.35">
      <c r="A5241" t="s">
        <v>114</v>
      </c>
      <c r="B5241" t="s">
        <v>70</v>
      </c>
      <c r="C5241" t="s">
        <v>92</v>
      </c>
      <c r="D5241" s="29">
        <v>45392</v>
      </c>
      <c r="E5241">
        <v>0</v>
      </c>
      <c r="F5241">
        <v>0</v>
      </c>
      <c r="G5241">
        <v>0</v>
      </c>
      <c r="H5241">
        <v>0</v>
      </c>
      <c r="L5241">
        <v>693.29545599999994</v>
      </c>
      <c r="R5241">
        <v>997.40674200000001</v>
      </c>
      <c r="S5241" t="s">
        <v>204</v>
      </c>
      <c r="T5241" s="247">
        <v>45342.343229166669</v>
      </c>
    </row>
    <row r="5242" spans="1:20" x14ac:dyDescent="0.35">
      <c r="A5242" t="s">
        <v>114</v>
      </c>
      <c r="B5242" t="s">
        <v>70</v>
      </c>
      <c r="C5242" t="s">
        <v>92</v>
      </c>
      <c r="D5242" s="29">
        <v>45393</v>
      </c>
      <c r="E5242">
        <v>0</v>
      </c>
      <c r="F5242">
        <v>0</v>
      </c>
      <c r="G5242">
        <v>0</v>
      </c>
      <c r="H5242">
        <v>0</v>
      </c>
      <c r="L5242">
        <v>693.29545599999994</v>
      </c>
      <c r="R5242">
        <v>997.40674200000001</v>
      </c>
      <c r="S5242" t="s">
        <v>204</v>
      </c>
      <c r="T5242" s="247">
        <v>45342.343229166669</v>
      </c>
    </row>
    <row r="5243" spans="1:20" x14ac:dyDescent="0.35">
      <c r="A5243" t="s">
        <v>114</v>
      </c>
      <c r="B5243" t="s">
        <v>70</v>
      </c>
      <c r="C5243" t="s">
        <v>92</v>
      </c>
      <c r="D5243" s="29">
        <v>45394</v>
      </c>
      <c r="E5243">
        <v>0</v>
      </c>
      <c r="F5243">
        <v>0</v>
      </c>
      <c r="G5243">
        <v>0</v>
      </c>
      <c r="H5243">
        <v>0</v>
      </c>
      <c r="L5243">
        <v>693.29545599999994</v>
      </c>
      <c r="R5243">
        <v>997.40674200000001</v>
      </c>
      <c r="S5243" t="s">
        <v>204</v>
      </c>
      <c r="T5243" s="247">
        <v>45342.343240740738</v>
      </c>
    </row>
    <row r="5244" spans="1:20" x14ac:dyDescent="0.35">
      <c r="A5244" t="s">
        <v>114</v>
      </c>
      <c r="B5244" t="s">
        <v>70</v>
      </c>
      <c r="C5244" t="s">
        <v>92</v>
      </c>
      <c r="D5244" s="29">
        <v>45395</v>
      </c>
      <c r="E5244">
        <v>0</v>
      </c>
      <c r="F5244">
        <v>0</v>
      </c>
      <c r="G5244">
        <v>0</v>
      </c>
      <c r="H5244">
        <v>0</v>
      </c>
      <c r="L5244">
        <v>693.29545599999994</v>
      </c>
      <c r="R5244">
        <v>997.40674200000001</v>
      </c>
      <c r="S5244" t="s">
        <v>204</v>
      </c>
      <c r="T5244" s="247">
        <v>45342.343240740738</v>
      </c>
    </row>
    <row r="5245" spans="1:20" x14ac:dyDescent="0.35">
      <c r="A5245" t="s">
        <v>114</v>
      </c>
      <c r="B5245" t="s">
        <v>70</v>
      </c>
      <c r="C5245" t="s">
        <v>92</v>
      </c>
      <c r="D5245" s="29">
        <v>45396</v>
      </c>
      <c r="E5245">
        <v>0</v>
      </c>
      <c r="F5245">
        <v>0</v>
      </c>
      <c r="G5245">
        <v>0</v>
      </c>
      <c r="H5245">
        <v>0</v>
      </c>
      <c r="L5245">
        <v>693.29545599999994</v>
      </c>
      <c r="R5245">
        <v>997.40674200000001</v>
      </c>
      <c r="S5245" t="s">
        <v>204</v>
      </c>
      <c r="T5245" s="247">
        <v>45342.343240740738</v>
      </c>
    </row>
    <row r="5246" spans="1:20" x14ac:dyDescent="0.35">
      <c r="A5246" t="s">
        <v>114</v>
      </c>
      <c r="B5246" t="s">
        <v>70</v>
      </c>
      <c r="C5246" t="s">
        <v>92</v>
      </c>
      <c r="D5246" s="29">
        <v>45397</v>
      </c>
      <c r="E5246">
        <v>0</v>
      </c>
      <c r="F5246">
        <v>0</v>
      </c>
      <c r="G5246">
        <v>0</v>
      </c>
      <c r="H5246">
        <v>0</v>
      </c>
      <c r="L5246">
        <v>693.29545599999994</v>
      </c>
      <c r="R5246">
        <v>997.40674200000001</v>
      </c>
      <c r="S5246" t="s">
        <v>204</v>
      </c>
      <c r="T5246" s="247">
        <v>45342.343252314815</v>
      </c>
    </row>
    <row r="5247" spans="1:20" x14ac:dyDescent="0.35">
      <c r="A5247" t="s">
        <v>114</v>
      </c>
      <c r="B5247" t="s">
        <v>70</v>
      </c>
      <c r="C5247" t="s">
        <v>92</v>
      </c>
      <c r="D5247" s="29">
        <v>45398</v>
      </c>
      <c r="E5247">
        <v>0</v>
      </c>
      <c r="F5247">
        <v>0</v>
      </c>
      <c r="G5247">
        <v>0</v>
      </c>
      <c r="H5247">
        <v>0</v>
      </c>
      <c r="L5247">
        <v>693.29545599999994</v>
      </c>
      <c r="R5247">
        <v>997.40674200000001</v>
      </c>
      <c r="S5247" t="s">
        <v>204</v>
      </c>
      <c r="T5247" s="247">
        <v>45342.343240740738</v>
      </c>
    </row>
    <row r="5248" spans="1:20" x14ac:dyDescent="0.35">
      <c r="A5248" t="s">
        <v>114</v>
      </c>
      <c r="B5248" t="s">
        <v>70</v>
      </c>
      <c r="C5248" t="s">
        <v>92</v>
      </c>
      <c r="D5248" s="29">
        <v>45399</v>
      </c>
      <c r="E5248">
        <v>0</v>
      </c>
      <c r="F5248">
        <v>0</v>
      </c>
      <c r="G5248">
        <v>0</v>
      </c>
      <c r="H5248">
        <v>0</v>
      </c>
      <c r="L5248">
        <v>693.29545599999994</v>
      </c>
      <c r="R5248">
        <v>997.40674200000001</v>
      </c>
      <c r="S5248" t="s">
        <v>204</v>
      </c>
      <c r="T5248" s="247">
        <v>45342.343240740738</v>
      </c>
    </row>
    <row r="5249" spans="1:20" x14ac:dyDescent="0.35">
      <c r="A5249" t="s">
        <v>114</v>
      </c>
      <c r="B5249" t="s">
        <v>70</v>
      </c>
      <c r="C5249" t="s">
        <v>92</v>
      </c>
      <c r="D5249" s="29">
        <v>45400</v>
      </c>
      <c r="E5249">
        <v>0</v>
      </c>
      <c r="F5249">
        <v>0</v>
      </c>
      <c r="G5249">
        <v>0</v>
      </c>
      <c r="H5249">
        <v>0</v>
      </c>
      <c r="L5249">
        <v>693.29545599999994</v>
      </c>
      <c r="R5249">
        <v>997.40674200000001</v>
      </c>
      <c r="S5249" t="s">
        <v>204</v>
      </c>
      <c r="T5249" s="247">
        <v>45342.343240740738</v>
      </c>
    </row>
    <row r="5250" spans="1:20" x14ac:dyDescent="0.35">
      <c r="A5250" t="s">
        <v>114</v>
      </c>
      <c r="B5250" t="s">
        <v>70</v>
      </c>
      <c r="C5250" t="s">
        <v>92</v>
      </c>
      <c r="D5250" s="29">
        <v>45401</v>
      </c>
      <c r="E5250">
        <v>0</v>
      </c>
      <c r="F5250">
        <v>0</v>
      </c>
      <c r="G5250">
        <v>0</v>
      </c>
      <c r="H5250">
        <v>0</v>
      </c>
      <c r="L5250">
        <v>693.29545599999994</v>
      </c>
      <c r="R5250">
        <v>997.40674200000001</v>
      </c>
      <c r="S5250" t="s">
        <v>204</v>
      </c>
      <c r="T5250" s="247">
        <v>45342.343252314815</v>
      </c>
    </row>
    <row r="5251" spans="1:20" x14ac:dyDescent="0.35">
      <c r="A5251" t="s">
        <v>114</v>
      </c>
      <c r="B5251" t="s">
        <v>70</v>
      </c>
      <c r="C5251" t="s">
        <v>92</v>
      </c>
      <c r="D5251" s="29">
        <v>45402</v>
      </c>
      <c r="E5251">
        <v>0</v>
      </c>
      <c r="F5251">
        <v>0</v>
      </c>
      <c r="G5251">
        <v>0</v>
      </c>
      <c r="H5251">
        <v>0</v>
      </c>
      <c r="L5251">
        <v>693.29545599999994</v>
      </c>
      <c r="R5251">
        <v>997.40674200000001</v>
      </c>
      <c r="S5251" t="s">
        <v>204</v>
      </c>
      <c r="T5251" s="247">
        <v>45342.343252314815</v>
      </c>
    </row>
    <row r="5252" spans="1:20" x14ac:dyDescent="0.35">
      <c r="A5252" t="s">
        <v>114</v>
      </c>
      <c r="B5252" t="s">
        <v>70</v>
      </c>
      <c r="C5252" t="s">
        <v>92</v>
      </c>
      <c r="D5252" s="29">
        <v>45403</v>
      </c>
      <c r="E5252">
        <v>0</v>
      </c>
      <c r="F5252">
        <v>0</v>
      </c>
      <c r="G5252">
        <v>0</v>
      </c>
      <c r="H5252">
        <v>0</v>
      </c>
      <c r="L5252">
        <v>693.29545599999994</v>
      </c>
      <c r="R5252">
        <v>997.40674200000001</v>
      </c>
      <c r="S5252" t="s">
        <v>204</v>
      </c>
      <c r="T5252" s="247">
        <v>45342.343252314815</v>
      </c>
    </row>
    <row r="5253" spans="1:20" x14ac:dyDescent="0.35">
      <c r="A5253" t="s">
        <v>114</v>
      </c>
      <c r="B5253" t="s">
        <v>70</v>
      </c>
      <c r="C5253" t="s">
        <v>92</v>
      </c>
      <c r="D5253" s="29">
        <v>45404</v>
      </c>
      <c r="E5253">
        <v>0</v>
      </c>
      <c r="F5253">
        <v>0</v>
      </c>
      <c r="G5253">
        <v>0</v>
      </c>
      <c r="H5253">
        <v>0</v>
      </c>
      <c r="L5253">
        <v>693.29545599999994</v>
      </c>
      <c r="R5253">
        <v>997.40674200000001</v>
      </c>
      <c r="S5253" t="s">
        <v>204</v>
      </c>
      <c r="T5253" s="247">
        <v>45342.343252314815</v>
      </c>
    </row>
    <row r="5254" spans="1:20" x14ac:dyDescent="0.35">
      <c r="A5254" t="s">
        <v>114</v>
      </c>
      <c r="B5254" t="s">
        <v>70</v>
      </c>
      <c r="C5254" t="s">
        <v>92</v>
      </c>
      <c r="D5254" s="29">
        <v>45405</v>
      </c>
      <c r="E5254">
        <v>0</v>
      </c>
      <c r="F5254">
        <v>0</v>
      </c>
      <c r="G5254">
        <v>0</v>
      </c>
      <c r="H5254">
        <v>0</v>
      </c>
      <c r="L5254">
        <v>693.29545599999994</v>
      </c>
      <c r="R5254">
        <v>997.40674200000001</v>
      </c>
      <c r="S5254" t="s">
        <v>204</v>
      </c>
      <c r="T5254" s="247">
        <v>45342.343252314815</v>
      </c>
    </row>
    <row r="5255" spans="1:20" x14ac:dyDescent="0.35">
      <c r="A5255" t="s">
        <v>114</v>
      </c>
      <c r="B5255" t="s">
        <v>70</v>
      </c>
      <c r="C5255" t="s">
        <v>92</v>
      </c>
      <c r="D5255" s="29">
        <v>45406</v>
      </c>
      <c r="E5255">
        <v>0</v>
      </c>
      <c r="F5255">
        <v>0</v>
      </c>
      <c r="G5255">
        <v>0</v>
      </c>
      <c r="H5255">
        <v>0</v>
      </c>
      <c r="L5255">
        <v>693.29545599999994</v>
      </c>
      <c r="R5255">
        <v>997.40674200000001</v>
      </c>
      <c r="S5255" t="s">
        <v>204</v>
      </c>
      <c r="T5255" s="247">
        <v>45342.343252314815</v>
      </c>
    </row>
    <row r="5256" spans="1:20" x14ac:dyDescent="0.35">
      <c r="A5256" t="s">
        <v>114</v>
      </c>
      <c r="B5256" t="s">
        <v>70</v>
      </c>
      <c r="C5256" t="s">
        <v>92</v>
      </c>
      <c r="D5256" s="29">
        <v>45407</v>
      </c>
      <c r="E5256">
        <v>0</v>
      </c>
      <c r="F5256">
        <v>0</v>
      </c>
      <c r="G5256">
        <v>0</v>
      </c>
      <c r="H5256">
        <v>0</v>
      </c>
      <c r="L5256">
        <v>693.29545599999994</v>
      </c>
      <c r="R5256">
        <v>997.40674200000001</v>
      </c>
      <c r="S5256" t="s">
        <v>204</v>
      </c>
      <c r="T5256" s="247">
        <v>45342.343252314815</v>
      </c>
    </row>
    <row r="5257" spans="1:20" x14ac:dyDescent="0.35">
      <c r="A5257" t="s">
        <v>114</v>
      </c>
      <c r="B5257" t="s">
        <v>70</v>
      </c>
      <c r="C5257" t="s">
        <v>92</v>
      </c>
      <c r="D5257" s="29">
        <v>45408</v>
      </c>
      <c r="E5257">
        <v>0</v>
      </c>
      <c r="F5257">
        <v>0</v>
      </c>
      <c r="G5257">
        <v>0</v>
      </c>
      <c r="H5257">
        <v>0</v>
      </c>
      <c r="L5257">
        <v>693.29545599999994</v>
      </c>
      <c r="R5257">
        <v>997.40674200000001</v>
      </c>
      <c r="S5257" t="s">
        <v>204</v>
      </c>
      <c r="T5257" s="247">
        <v>45342.343252314815</v>
      </c>
    </row>
    <row r="5258" spans="1:20" x14ac:dyDescent="0.35">
      <c r="A5258" t="s">
        <v>114</v>
      </c>
      <c r="B5258" t="s">
        <v>70</v>
      </c>
      <c r="C5258" t="s">
        <v>92</v>
      </c>
      <c r="D5258" s="29">
        <v>45409</v>
      </c>
      <c r="E5258">
        <v>0</v>
      </c>
      <c r="F5258">
        <v>0</v>
      </c>
      <c r="G5258">
        <v>0</v>
      </c>
      <c r="H5258">
        <v>0</v>
      </c>
      <c r="L5258">
        <v>693.29545599999994</v>
      </c>
      <c r="R5258">
        <v>997.40674200000001</v>
      </c>
      <c r="S5258" t="s">
        <v>204</v>
      </c>
      <c r="T5258" s="247">
        <v>45342.343252314815</v>
      </c>
    </row>
    <row r="5259" spans="1:20" x14ac:dyDescent="0.35">
      <c r="A5259" t="s">
        <v>114</v>
      </c>
      <c r="B5259" t="s">
        <v>70</v>
      </c>
      <c r="C5259" t="s">
        <v>92</v>
      </c>
      <c r="D5259" s="29">
        <v>45410</v>
      </c>
      <c r="E5259">
        <v>0</v>
      </c>
      <c r="F5259">
        <v>0</v>
      </c>
      <c r="G5259">
        <v>0</v>
      </c>
      <c r="H5259">
        <v>0</v>
      </c>
      <c r="L5259">
        <v>693.29545599999994</v>
      </c>
      <c r="R5259">
        <v>997.40674200000001</v>
      </c>
      <c r="S5259" t="s">
        <v>204</v>
      </c>
      <c r="T5259" s="247">
        <v>45342.343252314815</v>
      </c>
    </row>
    <row r="5260" spans="1:20" x14ac:dyDescent="0.35">
      <c r="A5260" t="s">
        <v>114</v>
      </c>
      <c r="B5260" t="s">
        <v>70</v>
      </c>
      <c r="C5260" t="s">
        <v>92</v>
      </c>
      <c r="D5260" s="29">
        <v>45411</v>
      </c>
      <c r="E5260">
        <v>0</v>
      </c>
      <c r="F5260">
        <v>0</v>
      </c>
      <c r="G5260">
        <v>0</v>
      </c>
      <c r="H5260">
        <v>0</v>
      </c>
      <c r="L5260">
        <v>693.29545599999994</v>
      </c>
      <c r="R5260">
        <v>997.40674200000001</v>
      </c>
      <c r="S5260" t="s">
        <v>204</v>
      </c>
      <c r="T5260" s="247">
        <v>45342.343252314815</v>
      </c>
    </row>
    <row r="5261" spans="1:20" x14ac:dyDescent="0.35">
      <c r="A5261" t="s">
        <v>114</v>
      </c>
      <c r="B5261" t="s">
        <v>70</v>
      </c>
      <c r="C5261" t="s">
        <v>92</v>
      </c>
      <c r="D5261" s="29">
        <v>45412</v>
      </c>
      <c r="E5261">
        <v>0</v>
      </c>
      <c r="F5261">
        <v>0</v>
      </c>
      <c r="G5261">
        <v>0</v>
      </c>
      <c r="H5261">
        <v>0</v>
      </c>
      <c r="L5261">
        <v>693.29545599999994</v>
      </c>
      <c r="R5261">
        <v>997.40674200000001</v>
      </c>
      <c r="S5261" t="s">
        <v>204</v>
      </c>
      <c r="T5261" s="247">
        <v>45342.343252314815</v>
      </c>
    </row>
    <row r="5262" spans="1:20" x14ac:dyDescent="0.35">
      <c r="A5262" t="s">
        <v>114</v>
      </c>
      <c r="B5262" t="s">
        <v>70</v>
      </c>
      <c r="C5262" t="s">
        <v>92</v>
      </c>
      <c r="D5262" s="29">
        <v>45413</v>
      </c>
      <c r="E5262">
        <v>0</v>
      </c>
      <c r="F5262">
        <v>0</v>
      </c>
      <c r="G5262">
        <v>0</v>
      </c>
      <c r="H5262">
        <v>0</v>
      </c>
      <c r="L5262">
        <v>693.29545599999994</v>
      </c>
      <c r="R5262">
        <v>997.40674200000001</v>
      </c>
      <c r="S5262" t="s">
        <v>204</v>
      </c>
      <c r="T5262" s="247">
        <v>45342.357037037036</v>
      </c>
    </row>
    <row r="5263" spans="1:20" x14ac:dyDescent="0.35">
      <c r="A5263" t="s">
        <v>114</v>
      </c>
      <c r="B5263" t="s">
        <v>70</v>
      </c>
      <c r="C5263" t="s">
        <v>92</v>
      </c>
      <c r="D5263" s="29">
        <v>45414</v>
      </c>
      <c r="E5263">
        <v>0</v>
      </c>
      <c r="F5263">
        <v>0</v>
      </c>
      <c r="G5263">
        <v>0</v>
      </c>
      <c r="H5263">
        <v>0</v>
      </c>
      <c r="L5263">
        <v>693.29545599999994</v>
      </c>
      <c r="R5263">
        <v>997.40674200000001</v>
      </c>
      <c r="S5263" t="s">
        <v>204</v>
      </c>
      <c r="T5263" s="247">
        <v>45342.357037037036</v>
      </c>
    </row>
    <row r="5264" spans="1:20" x14ac:dyDescent="0.35">
      <c r="A5264" t="s">
        <v>114</v>
      </c>
      <c r="B5264" t="s">
        <v>70</v>
      </c>
      <c r="C5264" t="s">
        <v>92</v>
      </c>
      <c r="D5264" s="29">
        <v>45415</v>
      </c>
      <c r="E5264">
        <v>0</v>
      </c>
      <c r="F5264">
        <v>0</v>
      </c>
      <c r="G5264">
        <v>0</v>
      </c>
      <c r="H5264">
        <v>0</v>
      </c>
      <c r="L5264">
        <v>693.29545599999994</v>
      </c>
      <c r="R5264">
        <v>997.40674200000001</v>
      </c>
      <c r="S5264" t="s">
        <v>204</v>
      </c>
      <c r="T5264" s="247">
        <v>45342.357037037036</v>
      </c>
    </row>
    <row r="5265" spans="1:20" x14ac:dyDescent="0.35">
      <c r="A5265" t="s">
        <v>114</v>
      </c>
      <c r="B5265" t="s">
        <v>70</v>
      </c>
      <c r="C5265" t="s">
        <v>92</v>
      </c>
      <c r="D5265" s="29">
        <v>45416</v>
      </c>
      <c r="E5265">
        <v>0</v>
      </c>
      <c r="F5265">
        <v>0</v>
      </c>
      <c r="G5265">
        <v>0</v>
      </c>
      <c r="H5265">
        <v>0</v>
      </c>
      <c r="L5265">
        <v>693.29545599999994</v>
      </c>
      <c r="R5265">
        <v>997.40674200000001</v>
      </c>
      <c r="S5265" t="s">
        <v>204</v>
      </c>
      <c r="T5265" s="247">
        <v>45342.357037037036</v>
      </c>
    </row>
    <row r="5266" spans="1:20" x14ac:dyDescent="0.35">
      <c r="A5266" t="s">
        <v>114</v>
      </c>
      <c r="B5266" t="s">
        <v>70</v>
      </c>
      <c r="C5266" t="s">
        <v>92</v>
      </c>
      <c r="D5266" s="29">
        <v>45417</v>
      </c>
      <c r="E5266">
        <v>0</v>
      </c>
      <c r="F5266">
        <v>0</v>
      </c>
      <c r="G5266">
        <v>0</v>
      </c>
      <c r="H5266">
        <v>0</v>
      </c>
      <c r="L5266">
        <v>693.29545599999994</v>
      </c>
      <c r="R5266">
        <v>997.40674200000001</v>
      </c>
      <c r="S5266" t="s">
        <v>204</v>
      </c>
      <c r="T5266" s="247">
        <v>45342.357037037036</v>
      </c>
    </row>
    <row r="5267" spans="1:20" x14ac:dyDescent="0.35">
      <c r="A5267" t="s">
        <v>114</v>
      </c>
      <c r="B5267" t="s">
        <v>70</v>
      </c>
      <c r="C5267" t="s">
        <v>92</v>
      </c>
      <c r="D5267" s="29">
        <v>45418</v>
      </c>
      <c r="E5267">
        <v>0</v>
      </c>
      <c r="F5267">
        <v>0</v>
      </c>
      <c r="G5267">
        <v>0</v>
      </c>
      <c r="H5267">
        <v>0</v>
      </c>
      <c r="L5267">
        <v>693.29545599999994</v>
      </c>
      <c r="R5267">
        <v>997.40674200000001</v>
      </c>
      <c r="S5267" t="s">
        <v>204</v>
      </c>
      <c r="T5267" s="247">
        <v>45342.357037037036</v>
      </c>
    </row>
    <row r="5268" spans="1:20" x14ac:dyDescent="0.35">
      <c r="A5268" t="s">
        <v>114</v>
      </c>
      <c r="B5268" t="s">
        <v>70</v>
      </c>
      <c r="C5268" t="s">
        <v>92</v>
      </c>
      <c r="D5268" s="29">
        <v>45419</v>
      </c>
      <c r="E5268">
        <v>0</v>
      </c>
      <c r="F5268">
        <v>0</v>
      </c>
      <c r="G5268">
        <v>0</v>
      </c>
      <c r="H5268">
        <v>0</v>
      </c>
      <c r="L5268">
        <v>693.29545599999994</v>
      </c>
      <c r="R5268">
        <v>997.40674200000001</v>
      </c>
      <c r="S5268" t="s">
        <v>204</v>
      </c>
      <c r="T5268" s="247">
        <v>45342.357037037036</v>
      </c>
    </row>
    <row r="5269" spans="1:20" x14ac:dyDescent="0.35">
      <c r="A5269" t="s">
        <v>114</v>
      </c>
      <c r="B5269" t="s">
        <v>70</v>
      </c>
      <c r="C5269" t="s">
        <v>92</v>
      </c>
      <c r="D5269" s="29">
        <v>45420</v>
      </c>
      <c r="E5269">
        <v>0</v>
      </c>
      <c r="F5269">
        <v>0</v>
      </c>
      <c r="G5269">
        <v>0</v>
      </c>
      <c r="H5269">
        <v>0</v>
      </c>
      <c r="L5269">
        <v>693.29545599999994</v>
      </c>
      <c r="R5269">
        <v>997.40674200000001</v>
      </c>
      <c r="S5269" t="s">
        <v>204</v>
      </c>
      <c r="T5269" s="247">
        <v>45342.357037037036</v>
      </c>
    </row>
    <row r="5270" spans="1:20" x14ac:dyDescent="0.35">
      <c r="A5270" t="s">
        <v>114</v>
      </c>
      <c r="B5270" t="s">
        <v>70</v>
      </c>
      <c r="C5270" t="s">
        <v>92</v>
      </c>
      <c r="D5270" s="29">
        <v>45421</v>
      </c>
      <c r="E5270">
        <v>0</v>
      </c>
      <c r="F5270">
        <v>0</v>
      </c>
      <c r="G5270">
        <v>0</v>
      </c>
      <c r="H5270">
        <v>0</v>
      </c>
      <c r="L5270">
        <v>693.29545599999994</v>
      </c>
      <c r="R5270">
        <v>997.40674200000001</v>
      </c>
      <c r="S5270" t="s">
        <v>204</v>
      </c>
      <c r="T5270" s="247">
        <v>45342.357037037036</v>
      </c>
    </row>
    <row r="5271" spans="1:20" x14ac:dyDescent="0.35">
      <c r="A5271" t="s">
        <v>114</v>
      </c>
      <c r="B5271" t="s">
        <v>70</v>
      </c>
      <c r="C5271" t="s">
        <v>92</v>
      </c>
      <c r="D5271" s="29">
        <v>45422</v>
      </c>
      <c r="E5271">
        <v>0</v>
      </c>
      <c r="F5271">
        <v>0</v>
      </c>
      <c r="G5271">
        <v>0</v>
      </c>
      <c r="H5271">
        <v>0</v>
      </c>
      <c r="L5271">
        <v>693.29545599999994</v>
      </c>
      <c r="R5271">
        <v>997.40674200000001</v>
      </c>
      <c r="S5271" t="s">
        <v>204</v>
      </c>
      <c r="T5271" s="247">
        <v>45342.357037037036</v>
      </c>
    </row>
    <row r="5272" spans="1:20" x14ac:dyDescent="0.35">
      <c r="A5272" t="s">
        <v>114</v>
      </c>
      <c r="B5272" t="s">
        <v>70</v>
      </c>
      <c r="C5272" t="s">
        <v>92</v>
      </c>
      <c r="D5272" s="29">
        <v>45423</v>
      </c>
      <c r="E5272">
        <v>0</v>
      </c>
      <c r="F5272">
        <v>0</v>
      </c>
      <c r="G5272">
        <v>0</v>
      </c>
      <c r="H5272">
        <v>0</v>
      </c>
      <c r="L5272">
        <v>693.29545599999994</v>
      </c>
      <c r="R5272">
        <v>997.40674200000001</v>
      </c>
      <c r="S5272" t="s">
        <v>204</v>
      </c>
      <c r="T5272" s="247">
        <v>45342.357037037036</v>
      </c>
    </row>
    <row r="5273" spans="1:20" x14ac:dyDescent="0.35">
      <c r="A5273" t="s">
        <v>114</v>
      </c>
      <c r="B5273" t="s">
        <v>70</v>
      </c>
      <c r="C5273" t="s">
        <v>92</v>
      </c>
      <c r="D5273" s="29">
        <v>45424</v>
      </c>
      <c r="E5273">
        <v>0</v>
      </c>
      <c r="F5273">
        <v>0</v>
      </c>
      <c r="G5273">
        <v>0</v>
      </c>
      <c r="H5273">
        <v>0</v>
      </c>
      <c r="L5273">
        <v>693.29545599999994</v>
      </c>
      <c r="R5273">
        <v>997.40674200000001</v>
      </c>
      <c r="S5273" t="s">
        <v>204</v>
      </c>
      <c r="T5273" s="247">
        <v>45342.357037037036</v>
      </c>
    </row>
    <row r="5274" spans="1:20" x14ac:dyDescent="0.35">
      <c r="A5274" t="s">
        <v>114</v>
      </c>
      <c r="B5274" t="s">
        <v>70</v>
      </c>
      <c r="C5274" t="s">
        <v>92</v>
      </c>
      <c r="D5274" s="29">
        <v>45425</v>
      </c>
      <c r="E5274">
        <v>0</v>
      </c>
      <c r="F5274">
        <v>0</v>
      </c>
      <c r="G5274">
        <v>0</v>
      </c>
      <c r="H5274">
        <v>0</v>
      </c>
      <c r="L5274">
        <v>693.29545599999994</v>
      </c>
      <c r="R5274">
        <v>997.40674200000001</v>
      </c>
      <c r="S5274" t="s">
        <v>204</v>
      </c>
      <c r="T5274" s="247">
        <v>45342.357048611113</v>
      </c>
    </row>
    <row r="5275" spans="1:20" x14ac:dyDescent="0.35">
      <c r="A5275" t="s">
        <v>114</v>
      </c>
      <c r="B5275" t="s">
        <v>70</v>
      </c>
      <c r="C5275" t="s">
        <v>92</v>
      </c>
      <c r="D5275" s="29">
        <v>45426</v>
      </c>
      <c r="E5275">
        <v>0</v>
      </c>
      <c r="F5275">
        <v>0</v>
      </c>
      <c r="G5275">
        <v>0</v>
      </c>
      <c r="H5275">
        <v>0</v>
      </c>
      <c r="L5275">
        <v>693.29545599999994</v>
      </c>
      <c r="R5275">
        <v>997.40674200000001</v>
      </c>
      <c r="S5275" t="s">
        <v>204</v>
      </c>
      <c r="T5275" s="247">
        <v>45342.357048611113</v>
      </c>
    </row>
    <row r="5276" spans="1:20" x14ac:dyDescent="0.35">
      <c r="A5276" t="s">
        <v>114</v>
      </c>
      <c r="B5276" t="s">
        <v>70</v>
      </c>
      <c r="C5276" t="s">
        <v>92</v>
      </c>
      <c r="D5276" s="29">
        <v>45427</v>
      </c>
      <c r="E5276">
        <v>0</v>
      </c>
      <c r="F5276">
        <v>0</v>
      </c>
      <c r="G5276">
        <v>0</v>
      </c>
      <c r="H5276">
        <v>0</v>
      </c>
      <c r="L5276">
        <v>693.29545599999994</v>
      </c>
      <c r="R5276">
        <v>997.40674200000001</v>
      </c>
      <c r="S5276" t="s">
        <v>204</v>
      </c>
      <c r="T5276" s="247">
        <v>45342.357037037036</v>
      </c>
    </row>
    <row r="5277" spans="1:20" x14ac:dyDescent="0.35">
      <c r="A5277" t="s">
        <v>114</v>
      </c>
      <c r="B5277" t="s">
        <v>70</v>
      </c>
      <c r="C5277" t="s">
        <v>92</v>
      </c>
      <c r="D5277" s="29">
        <v>45428</v>
      </c>
      <c r="E5277">
        <v>0</v>
      </c>
      <c r="F5277">
        <v>0</v>
      </c>
      <c r="G5277">
        <v>0</v>
      </c>
      <c r="H5277">
        <v>0</v>
      </c>
      <c r="L5277">
        <v>693.29545599999994</v>
      </c>
      <c r="R5277">
        <v>997.40674200000001</v>
      </c>
      <c r="S5277" t="s">
        <v>204</v>
      </c>
      <c r="T5277" s="247">
        <v>45342.357037037036</v>
      </c>
    </row>
    <row r="5278" spans="1:20" x14ac:dyDescent="0.35">
      <c r="A5278" t="s">
        <v>114</v>
      </c>
      <c r="B5278" t="s">
        <v>70</v>
      </c>
      <c r="C5278" t="s">
        <v>92</v>
      </c>
      <c r="D5278" s="29">
        <v>45429</v>
      </c>
      <c r="E5278">
        <v>0</v>
      </c>
      <c r="F5278">
        <v>0</v>
      </c>
      <c r="G5278">
        <v>0</v>
      </c>
      <c r="H5278">
        <v>0</v>
      </c>
      <c r="L5278">
        <v>693.29545599999994</v>
      </c>
      <c r="R5278">
        <v>997.40674200000001</v>
      </c>
      <c r="S5278" t="s">
        <v>204</v>
      </c>
      <c r="T5278" s="247">
        <v>45342.357037037036</v>
      </c>
    </row>
    <row r="5279" spans="1:20" x14ac:dyDescent="0.35">
      <c r="A5279" t="s">
        <v>114</v>
      </c>
      <c r="B5279" t="s">
        <v>70</v>
      </c>
      <c r="C5279" t="s">
        <v>92</v>
      </c>
      <c r="D5279" s="29">
        <v>45430</v>
      </c>
      <c r="E5279">
        <v>0</v>
      </c>
      <c r="F5279">
        <v>0</v>
      </c>
      <c r="G5279">
        <v>0</v>
      </c>
      <c r="H5279">
        <v>0</v>
      </c>
      <c r="L5279">
        <v>693.29545599999994</v>
      </c>
      <c r="R5279">
        <v>997.40674200000001</v>
      </c>
      <c r="S5279" t="s">
        <v>204</v>
      </c>
      <c r="T5279" s="247">
        <v>45342.357048611113</v>
      </c>
    </row>
    <row r="5280" spans="1:20" x14ac:dyDescent="0.35">
      <c r="A5280" t="s">
        <v>114</v>
      </c>
      <c r="B5280" t="s">
        <v>70</v>
      </c>
      <c r="C5280" t="s">
        <v>92</v>
      </c>
      <c r="D5280" s="29">
        <v>45431</v>
      </c>
      <c r="E5280">
        <v>0</v>
      </c>
      <c r="F5280">
        <v>0</v>
      </c>
      <c r="G5280">
        <v>0</v>
      </c>
      <c r="H5280">
        <v>0</v>
      </c>
      <c r="L5280">
        <v>693.29545599999994</v>
      </c>
      <c r="R5280">
        <v>997.40674200000001</v>
      </c>
      <c r="S5280" t="s">
        <v>204</v>
      </c>
      <c r="T5280" s="247">
        <v>45342.357048611113</v>
      </c>
    </row>
    <row r="5281" spans="1:20" x14ac:dyDescent="0.35">
      <c r="A5281" t="s">
        <v>114</v>
      </c>
      <c r="B5281" t="s">
        <v>70</v>
      </c>
      <c r="C5281" t="s">
        <v>92</v>
      </c>
      <c r="D5281" s="29">
        <v>45432</v>
      </c>
      <c r="E5281">
        <v>0</v>
      </c>
      <c r="F5281">
        <v>0</v>
      </c>
      <c r="G5281">
        <v>0</v>
      </c>
      <c r="H5281">
        <v>0</v>
      </c>
      <c r="L5281">
        <v>693.29545599999994</v>
      </c>
      <c r="R5281">
        <v>997.40674200000001</v>
      </c>
      <c r="S5281" t="s">
        <v>204</v>
      </c>
      <c r="T5281" s="247">
        <v>45342.357048611113</v>
      </c>
    </row>
    <row r="5282" spans="1:20" x14ac:dyDescent="0.35">
      <c r="A5282" t="s">
        <v>114</v>
      </c>
      <c r="B5282" t="s">
        <v>70</v>
      </c>
      <c r="C5282" t="s">
        <v>92</v>
      </c>
      <c r="D5282" s="29">
        <v>45433</v>
      </c>
      <c r="E5282">
        <v>0</v>
      </c>
      <c r="F5282">
        <v>0</v>
      </c>
      <c r="G5282">
        <v>0</v>
      </c>
      <c r="H5282">
        <v>0</v>
      </c>
      <c r="L5282">
        <v>693.29545599999994</v>
      </c>
      <c r="R5282">
        <v>997.40674200000001</v>
      </c>
      <c r="S5282" t="s">
        <v>204</v>
      </c>
      <c r="T5282" s="247">
        <v>45342.357048611113</v>
      </c>
    </row>
    <row r="5283" spans="1:20" x14ac:dyDescent="0.35">
      <c r="A5283" t="s">
        <v>114</v>
      </c>
      <c r="B5283" t="s">
        <v>70</v>
      </c>
      <c r="C5283" t="s">
        <v>92</v>
      </c>
      <c r="D5283" s="29">
        <v>45434</v>
      </c>
      <c r="E5283">
        <v>0</v>
      </c>
      <c r="F5283">
        <v>0</v>
      </c>
      <c r="G5283">
        <v>0</v>
      </c>
      <c r="H5283">
        <v>0</v>
      </c>
      <c r="L5283">
        <v>693.29545599999994</v>
      </c>
      <c r="R5283">
        <v>997.40674200000001</v>
      </c>
      <c r="S5283" t="s">
        <v>204</v>
      </c>
      <c r="T5283" s="247">
        <v>45342.357048611113</v>
      </c>
    </row>
    <row r="5284" spans="1:20" x14ac:dyDescent="0.35">
      <c r="A5284" t="s">
        <v>114</v>
      </c>
      <c r="B5284" t="s">
        <v>70</v>
      </c>
      <c r="C5284" t="s">
        <v>92</v>
      </c>
      <c r="D5284" s="29">
        <v>45435</v>
      </c>
      <c r="E5284">
        <v>0</v>
      </c>
      <c r="F5284">
        <v>0</v>
      </c>
      <c r="G5284">
        <v>0</v>
      </c>
      <c r="H5284">
        <v>0</v>
      </c>
      <c r="L5284">
        <v>693.29545599999994</v>
      </c>
      <c r="R5284">
        <v>997.40674200000001</v>
      </c>
      <c r="S5284" t="s">
        <v>204</v>
      </c>
      <c r="T5284" s="247">
        <v>45342.357048611113</v>
      </c>
    </row>
    <row r="5285" spans="1:20" x14ac:dyDescent="0.35">
      <c r="A5285" t="s">
        <v>114</v>
      </c>
      <c r="B5285" t="s">
        <v>70</v>
      </c>
      <c r="C5285" t="s">
        <v>92</v>
      </c>
      <c r="D5285" s="29">
        <v>45436</v>
      </c>
      <c r="E5285">
        <v>0</v>
      </c>
      <c r="F5285">
        <v>0</v>
      </c>
      <c r="G5285">
        <v>0</v>
      </c>
      <c r="H5285">
        <v>0</v>
      </c>
      <c r="L5285">
        <v>693.29545599999994</v>
      </c>
      <c r="R5285">
        <v>997.40674200000001</v>
      </c>
      <c r="S5285" t="s">
        <v>204</v>
      </c>
      <c r="T5285" s="247">
        <v>45342.357048611113</v>
      </c>
    </row>
    <row r="5286" spans="1:20" x14ac:dyDescent="0.35">
      <c r="A5286" t="s">
        <v>114</v>
      </c>
      <c r="B5286" t="s">
        <v>70</v>
      </c>
      <c r="C5286" t="s">
        <v>92</v>
      </c>
      <c r="D5286" s="29">
        <v>45437</v>
      </c>
      <c r="E5286">
        <v>0</v>
      </c>
      <c r="F5286">
        <v>0</v>
      </c>
      <c r="G5286">
        <v>0</v>
      </c>
      <c r="H5286">
        <v>0</v>
      </c>
      <c r="L5286">
        <v>693.29545599999994</v>
      </c>
      <c r="R5286">
        <v>997.40674200000001</v>
      </c>
      <c r="S5286" t="s">
        <v>204</v>
      </c>
      <c r="T5286" s="247">
        <v>45342.357048611113</v>
      </c>
    </row>
    <row r="5287" spans="1:20" x14ac:dyDescent="0.35">
      <c r="A5287" t="s">
        <v>114</v>
      </c>
      <c r="B5287" t="s">
        <v>70</v>
      </c>
      <c r="C5287" t="s">
        <v>92</v>
      </c>
      <c r="D5287" s="29">
        <v>45438</v>
      </c>
      <c r="E5287">
        <v>0</v>
      </c>
      <c r="F5287">
        <v>0</v>
      </c>
      <c r="G5287">
        <v>0</v>
      </c>
      <c r="H5287">
        <v>0</v>
      </c>
      <c r="L5287">
        <v>693.29545599999994</v>
      </c>
      <c r="R5287">
        <v>997.40674200000001</v>
      </c>
      <c r="S5287" t="s">
        <v>204</v>
      </c>
      <c r="T5287" s="247">
        <v>45342.357048611113</v>
      </c>
    </row>
    <row r="5288" spans="1:20" x14ac:dyDescent="0.35">
      <c r="A5288" t="s">
        <v>114</v>
      </c>
      <c r="B5288" t="s">
        <v>70</v>
      </c>
      <c r="C5288" t="s">
        <v>92</v>
      </c>
      <c r="D5288" s="29">
        <v>45439</v>
      </c>
      <c r="E5288">
        <v>0</v>
      </c>
      <c r="F5288">
        <v>0</v>
      </c>
      <c r="G5288">
        <v>0</v>
      </c>
      <c r="H5288">
        <v>0</v>
      </c>
      <c r="L5288">
        <v>693.29545599999994</v>
      </c>
      <c r="R5288">
        <v>997.40674200000001</v>
      </c>
      <c r="S5288" t="s">
        <v>204</v>
      </c>
      <c r="T5288" s="247">
        <v>45342.357048611113</v>
      </c>
    </row>
    <row r="5289" spans="1:20" x14ac:dyDescent="0.35">
      <c r="A5289" t="s">
        <v>114</v>
      </c>
      <c r="B5289" t="s">
        <v>70</v>
      </c>
      <c r="C5289" t="s">
        <v>92</v>
      </c>
      <c r="D5289" s="29">
        <v>45440</v>
      </c>
      <c r="E5289">
        <v>0</v>
      </c>
      <c r="F5289">
        <v>0</v>
      </c>
      <c r="G5289">
        <v>0</v>
      </c>
      <c r="H5289">
        <v>0</v>
      </c>
      <c r="L5289">
        <v>693.29545599999994</v>
      </c>
      <c r="R5289">
        <v>997.40674200000001</v>
      </c>
      <c r="S5289" t="s">
        <v>204</v>
      </c>
      <c r="T5289" s="247">
        <v>45342.357048611113</v>
      </c>
    </row>
    <row r="5290" spans="1:20" x14ac:dyDescent="0.35">
      <c r="A5290" t="s">
        <v>114</v>
      </c>
      <c r="B5290" t="s">
        <v>70</v>
      </c>
      <c r="C5290" t="s">
        <v>92</v>
      </c>
      <c r="D5290" s="29">
        <v>45441</v>
      </c>
      <c r="E5290">
        <v>0</v>
      </c>
      <c r="F5290">
        <v>0</v>
      </c>
      <c r="G5290">
        <v>0</v>
      </c>
      <c r="H5290">
        <v>0</v>
      </c>
      <c r="L5290">
        <v>693.29545599999994</v>
      </c>
      <c r="R5290">
        <v>997.40674200000001</v>
      </c>
      <c r="S5290" t="s">
        <v>204</v>
      </c>
      <c r="T5290" s="247">
        <v>45342.357048611113</v>
      </c>
    </row>
    <row r="5291" spans="1:20" x14ac:dyDescent="0.35">
      <c r="A5291" t="s">
        <v>114</v>
      </c>
      <c r="B5291" t="s">
        <v>70</v>
      </c>
      <c r="C5291" t="s">
        <v>92</v>
      </c>
      <c r="D5291" s="29">
        <v>45442</v>
      </c>
      <c r="E5291">
        <v>0</v>
      </c>
      <c r="F5291">
        <v>0</v>
      </c>
      <c r="G5291">
        <v>0</v>
      </c>
      <c r="H5291">
        <v>0</v>
      </c>
      <c r="L5291">
        <v>693.29545599999994</v>
      </c>
      <c r="R5291">
        <v>997.40674200000001</v>
      </c>
      <c r="S5291" t="s">
        <v>204</v>
      </c>
      <c r="T5291" s="247">
        <v>45342.357048611113</v>
      </c>
    </row>
    <row r="5292" spans="1:20" x14ac:dyDescent="0.35">
      <c r="A5292" t="s">
        <v>114</v>
      </c>
      <c r="B5292" t="s">
        <v>70</v>
      </c>
      <c r="C5292" t="s">
        <v>92</v>
      </c>
      <c r="D5292" s="29">
        <v>45443</v>
      </c>
      <c r="E5292">
        <v>0</v>
      </c>
      <c r="F5292">
        <v>0</v>
      </c>
      <c r="G5292">
        <v>0</v>
      </c>
      <c r="H5292">
        <v>0</v>
      </c>
      <c r="L5292">
        <v>693.29545599999994</v>
      </c>
      <c r="R5292">
        <v>997.40674200000001</v>
      </c>
      <c r="S5292" t="s">
        <v>204</v>
      </c>
      <c r="T5292" s="247">
        <v>45342.357048611113</v>
      </c>
    </row>
    <row r="5293" spans="1:20" x14ac:dyDescent="0.35">
      <c r="A5293" t="s">
        <v>114</v>
      </c>
      <c r="B5293" t="s">
        <v>70</v>
      </c>
      <c r="C5293" t="s">
        <v>92</v>
      </c>
      <c r="D5293" s="29">
        <v>45444</v>
      </c>
      <c r="E5293">
        <v>0</v>
      </c>
      <c r="F5293">
        <v>0</v>
      </c>
      <c r="G5293">
        <v>0</v>
      </c>
      <c r="H5293">
        <v>0</v>
      </c>
      <c r="L5293">
        <v>693.29545599999994</v>
      </c>
      <c r="R5293">
        <v>997.40674200000001</v>
      </c>
      <c r="S5293" t="s">
        <v>204</v>
      </c>
      <c r="T5293" s="247">
        <v>45342.357048611113</v>
      </c>
    </row>
    <row r="5294" spans="1:20" x14ac:dyDescent="0.35">
      <c r="A5294" t="s">
        <v>114</v>
      </c>
      <c r="B5294" t="s">
        <v>70</v>
      </c>
      <c r="C5294" t="s">
        <v>92</v>
      </c>
      <c r="D5294" s="29">
        <v>45445</v>
      </c>
      <c r="E5294">
        <v>0</v>
      </c>
      <c r="F5294">
        <v>0</v>
      </c>
      <c r="G5294">
        <v>0</v>
      </c>
      <c r="H5294">
        <v>0</v>
      </c>
      <c r="L5294">
        <v>693.29545599999994</v>
      </c>
      <c r="R5294">
        <v>997.40674200000001</v>
      </c>
      <c r="S5294" t="s">
        <v>204</v>
      </c>
      <c r="T5294" s="247">
        <v>45342.357048611113</v>
      </c>
    </row>
    <row r="5295" spans="1:20" x14ac:dyDescent="0.35">
      <c r="A5295" t="s">
        <v>114</v>
      </c>
      <c r="B5295" t="s">
        <v>70</v>
      </c>
      <c r="C5295" t="s">
        <v>92</v>
      </c>
      <c r="D5295" s="29">
        <v>45446</v>
      </c>
      <c r="E5295">
        <v>0</v>
      </c>
      <c r="F5295">
        <v>0</v>
      </c>
      <c r="G5295">
        <v>0</v>
      </c>
      <c r="H5295">
        <v>0</v>
      </c>
      <c r="L5295">
        <v>693.29545599999994</v>
      </c>
      <c r="R5295">
        <v>997.40674200000001</v>
      </c>
      <c r="S5295" t="s">
        <v>204</v>
      </c>
      <c r="T5295" s="247">
        <v>45342.357048611113</v>
      </c>
    </row>
    <row r="5296" spans="1:20" x14ac:dyDescent="0.35">
      <c r="A5296" t="s">
        <v>114</v>
      </c>
      <c r="B5296" t="s">
        <v>70</v>
      </c>
      <c r="C5296" t="s">
        <v>92</v>
      </c>
      <c r="D5296" s="29">
        <v>45447</v>
      </c>
      <c r="E5296">
        <v>0</v>
      </c>
      <c r="F5296">
        <v>0</v>
      </c>
      <c r="G5296">
        <v>0</v>
      </c>
      <c r="H5296">
        <v>0</v>
      </c>
      <c r="L5296">
        <v>693.29545599999994</v>
      </c>
      <c r="R5296">
        <v>997.40674200000001</v>
      </c>
      <c r="S5296" t="s">
        <v>204</v>
      </c>
      <c r="T5296" s="247">
        <v>45342.357048611113</v>
      </c>
    </row>
    <row r="5297" spans="1:20" x14ac:dyDescent="0.35">
      <c r="A5297" t="s">
        <v>114</v>
      </c>
      <c r="B5297" t="s">
        <v>70</v>
      </c>
      <c r="C5297" t="s">
        <v>92</v>
      </c>
      <c r="D5297" s="29">
        <v>45448</v>
      </c>
      <c r="E5297">
        <v>0</v>
      </c>
      <c r="F5297">
        <v>0</v>
      </c>
      <c r="G5297">
        <v>0</v>
      </c>
      <c r="H5297">
        <v>0</v>
      </c>
      <c r="L5297">
        <v>693.29545599999994</v>
      </c>
      <c r="R5297">
        <v>997.40674200000001</v>
      </c>
      <c r="S5297" t="s">
        <v>204</v>
      </c>
      <c r="T5297" s="247">
        <v>45342.357048611113</v>
      </c>
    </row>
    <row r="5298" spans="1:20" x14ac:dyDescent="0.35">
      <c r="A5298" t="s">
        <v>114</v>
      </c>
      <c r="B5298" t="s">
        <v>70</v>
      </c>
      <c r="C5298" t="s">
        <v>92</v>
      </c>
      <c r="D5298" s="29">
        <v>45449</v>
      </c>
      <c r="E5298">
        <v>0</v>
      </c>
      <c r="F5298">
        <v>0</v>
      </c>
      <c r="G5298">
        <v>0</v>
      </c>
      <c r="H5298">
        <v>0</v>
      </c>
      <c r="L5298">
        <v>693.29545599999994</v>
      </c>
      <c r="R5298">
        <v>997.40674200000001</v>
      </c>
      <c r="S5298" t="s">
        <v>204</v>
      </c>
      <c r="T5298" s="247">
        <v>45342.357048611113</v>
      </c>
    </row>
    <row r="5299" spans="1:20" x14ac:dyDescent="0.35">
      <c r="A5299" t="s">
        <v>114</v>
      </c>
      <c r="B5299" t="s">
        <v>70</v>
      </c>
      <c r="C5299" t="s">
        <v>92</v>
      </c>
      <c r="D5299" s="29">
        <v>45450</v>
      </c>
      <c r="E5299">
        <v>0</v>
      </c>
      <c r="F5299">
        <v>0</v>
      </c>
      <c r="G5299">
        <v>0</v>
      </c>
      <c r="H5299">
        <v>0</v>
      </c>
      <c r="L5299">
        <v>693.29545599999994</v>
      </c>
      <c r="R5299">
        <v>997.40674200000001</v>
      </c>
      <c r="S5299" t="s">
        <v>204</v>
      </c>
      <c r="T5299" s="247">
        <v>45342.357048611113</v>
      </c>
    </row>
    <row r="5300" spans="1:20" x14ac:dyDescent="0.35">
      <c r="A5300" t="s">
        <v>114</v>
      </c>
      <c r="B5300" t="s">
        <v>70</v>
      </c>
      <c r="C5300" t="s">
        <v>92</v>
      </c>
      <c r="D5300" s="29">
        <v>45451</v>
      </c>
      <c r="E5300">
        <v>0</v>
      </c>
      <c r="F5300">
        <v>0</v>
      </c>
      <c r="G5300">
        <v>0</v>
      </c>
      <c r="H5300">
        <v>0</v>
      </c>
      <c r="L5300">
        <v>693.29545599999994</v>
      </c>
      <c r="R5300">
        <v>997.40674200000001</v>
      </c>
      <c r="S5300" t="s">
        <v>204</v>
      </c>
      <c r="T5300" s="247">
        <v>45342.357060185182</v>
      </c>
    </row>
    <row r="5301" spans="1:20" x14ac:dyDescent="0.35">
      <c r="A5301" t="s">
        <v>114</v>
      </c>
      <c r="B5301" t="s">
        <v>70</v>
      </c>
      <c r="C5301" t="s">
        <v>92</v>
      </c>
      <c r="D5301" s="29">
        <v>45452</v>
      </c>
      <c r="E5301">
        <v>0</v>
      </c>
      <c r="F5301">
        <v>0</v>
      </c>
      <c r="G5301">
        <v>0</v>
      </c>
      <c r="H5301">
        <v>0</v>
      </c>
      <c r="L5301">
        <v>693.29545599999994</v>
      </c>
      <c r="R5301">
        <v>997.40674200000001</v>
      </c>
      <c r="S5301" t="s">
        <v>204</v>
      </c>
      <c r="T5301" s="247">
        <v>45342.357048611113</v>
      </c>
    </row>
    <row r="5302" spans="1:20" x14ac:dyDescent="0.35">
      <c r="A5302" t="s">
        <v>114</v>
      </c>
      <c r="B5302" t="s">
        <v>70</v>
      </c>
      <c r="C5302" t="s">
        <v>92</v>
      </c>
      <c r="D5302" s="29">
        <v>45453</v>
      </c>
      <c r="E5302">
        <v>0</v>
      </c>
      <c r="F5302">
        <v>0</v>
      </c>
      <c r="G5302">
        <v>0</v>
      </c>
      <c r="H5302">
        <v>0</v>
      </c>
      <c r="L5302">
        <v>693.29545599999994</v>
      </c>
      <c r="R5302">
        <v>997.40674200000001</v>
      </c>
      <c r="S5302" t="s">
        <v>204</v>
      </c>
      <c r="T5302" s="247">
        <v>45342.357048611113</v>
      </c>
    </row>
    <row r="5303" spans="1:20" x14ac:dyDescent="0.35">
      <c r="A5303" t="s">
        <v>114</v>
      </c>
      <c r="B5303" t="s">
        <v>70</v>
      </c>
      <c r="C5303" t="s">
        <v>92</v>
      </c>
      <c r="D5303" s="29">
        <v>45454</v>
      </c>
      <c r="E5303">
        <v>0</v>
      </c>
      <c r="F5303">
        <v>0</v>
      </c>
      <c r="G5303">
        <v>0</v>
      </c>
      <c r="H5303">
        <v>0</v>
      </c>
      <c r="L5303">
        <v>693.29545599999994</v>
      </c>
      <c r="R5303">
        <v>997.40674200000001</v>
      </c>
      <c r="S5303" t="s">
        <v>204</v>
      </c>
      <c r="T5303" s="247">
        <v>45342.357060185182</v>
      </c>
    </row>
    <row r="5304" spans="1:20" x14ac:dyDescent="0.35">
      <c r="A5304" t="s">
        <v>114</v>
      </c>
      <c r="B5304" t="s">
        <v>70</v>
      </c>
      <c r="C5304" t="s">
        <v>92</v>
      </c>
      <c r="D5304" s="29">
        <v>45455</v>
      </c>
      <c r="E5304">
        <v>0</v>
      </c>
      <c r="F5304">
        <v>0</v>
      </c>
      <c r="G5304">
        <v>0</v>
      </c>
      <c r="H5304">
        <v>0</v>
      </c>
      <c r="L5304">
        <v>693.29545599999994</v>
      </c>
      <c r="R5304">
        <v>997.40674200000001</v>
      </c>
      <c r="S5304" t="s">
        <v>204</v>
      </c>
      <c r="T5304" s="247">
        <v>45342.357060185182</v>
      </c>
    </row>
    <row r="5305" spans="1:20" x14ac:dyDescent="0.35">
      <c r="A5305" t="s">
        <v>114</v>
      </c>
      <c r="B5305" t="s">
        <v>70</v>
      </c>
      <c r="C5305" t="s">
        <v>92</v>
      </c>
      <c r="D5305" s="29">
        <v>45456</v>
      </c>
      <c r="E5305">
        <v>0</v>
      </c>
      <c r="F5305">
        <v>0</v>
      </c>
      <c r="G5305">
        <v>0</v>
      </c>
      <c r="H5305">
        <v>0</v>
      </c>
      <c r="L5305">
        <v>693.29545599999994</v>
      </c>
      <c r="R5305">
        <v>997.40674200000001</v>
      </c>
      <c r="S5305" t="s">
        <v>204</v>
      </c>
      <c r="T5305" s="247">
        <v>45342.357060185182</v>
      </c>
    </row>
    <row r="5306" spans="1:20" x14ac:dyDescent="0.35">
      <c r="A5306" t="s">
        <v>114</v>
      </c>
      <c r="B5306" t="s">
        <v>70</v>
      </c>
      <c r="C5306" t="s">
        <v>92</v>
      </c>
      <c r="D5306" s="29">
        <v>45457</v>
      </c>
      <c r="E5306">
        <v>0</v>
      </c>
      <c r="F5306">
        <v>0</v>
      </c>
      <c r="G5306">
        <v>0</v>
      </c>
      <c r="H5306">
        <v>0</v>
      </c>
      <c r="L5306">
        <v>693.29545599999994</v>
      </c>
      <c r="R5306">
        <v>997.40674200000001</v>
      </c>
      <c r="S5306" t="s">
        <v>204</v>
      </c>
      <c r="T5306" s="247">
        <v>45342.357060185182</v>
      </c>
    </row>
    <row r="5307" spans="1:20" x14ac:dyDescent="0.35">
      <c r="A5307" t="s">
        <v>114</v>
      </c>
      <c r="B5307" t="s">
        <v>70</v>
      </c>
      <c r="C5307" t="s">
        <v>92</v>
      </c>
      <c r="D5307" s="29">
        <v>45458</v>
      </c>
      <c r="E5307">
        <v>0</v>
      </c>
      <c r="F5307">
        <v>0</v>
      </c>
      <c r="G5307">
        <v>0</v>
      </c>
      <c r="H5307">
        <v>0</v>
      </c>
      <c r="L5307">
        <v>693.29545599999994</v>
      </c>
      <c r="R5307">
        <v>997.40674200000001</v>
      </c>
      <c r="S5307" t="s">
        <v>204</v>
      </c>
      <c r="T5307" s="247">
        <v>45342.357048611113</v>
      </c>
    </row>
    <row r="5308" spans="1:20" x14ac:dyDescent="0.35">
      <c r="A5308" t="s">
        <v>114</v>
      </c>
      <c r="B5308" t="s">
        <v>70</v>
      </c>
      <c r="C5308" t="s">
        <v>92</v>
      </c>
      <c r="D5308" s="29">
        <v>45459</v>
      </c>
      <c r="E5308">
        <v>0</v>
      </c>
      <c r="F5308">
        <v>0</v>
      </c>
      <c r="G5308">
        <v>0</v>
      </c>
      <c r="H5308">
        <v>0</v>
      </c>
      <c r="L5308">
        <v>693.29545599999994</v>
      </c>
      <c r="R5308">
        <v>997.40674200000001</v>
      </c>
      <c r="S5308" t="s">
        <v>204</v>
      </c>
      <c r="T5308" s="247">
        <v>45342.357060185182</v>
      </c>
    </row>
    <row r="5309" spans="1:20" x14ac:dyDescent="0.35">
      <c r="A5309" t="s">
        <v>114</v>
      </c>
      <c r="B5309" t="s">
        <v>70</v>
      </c>
      <c r="C5309" t="s">
        <v>92</v>
      </c>
      <c r="D5309" s="29">
        <v>45460</v>
      </c>
      <c r="E5309">
        <v>0</v>
      </c>
      <c r="F5309">
        <v>0</v>
      </c>
      <c r="G5309">
        <v>0</v>
      </c>
      <c r="H5309">
        <v>0</v>
      </c>
      <c r="L5309">
        <v>693.29545599999994</v>
      </c>
      <c r="R5309">
        <v>997.40674200000001</v>
      </c>
      <c r="S5309" t="s">
        <v>204</v>
      </c>
      <c r="T5309" s="247">
        <v>45342.357048611113</v>
      </c>
    </row>
    <row r="5310" spans="1:20" x14ac:dyDescent="0.35">
      <c r="A5310" t="s">
        <v>114</v>
      </c>
      <c r="B5310" t="s">
        <v>70</v>
      </c>
      <c r="C5310" t="s">
        <v>92</v>
      </c>
      <c r="D5310" s="29">
        <v>45461</v>
      </c>
      <c r="E5310">
        <v>0</v>
      </c>
      <c r="F5310">
        <v>0</v>
      </c>
      <c r="G5310">
        <v>0</v>
      </c>
      <c r="H5310">
        <v>0</v>
      </c>
      <c r="L5310">
        <v>693.29545599999994</v>
      </c>
      <c r="R5310">
        <v>997.40674200000001</v>
      </c>
      <c r="S5310" t="s">
        <v>204</v>
      </c>
      <c r="T5310" s="247">
        <v>45342.357060185182</v>
      </c>
    </row>
    <row r="5311" spans="1:20" x14ac:dyDescent="0.35">
      <c r="A5311" t="s">
        <v>114</v>
      </c>
      <c r="B5311" t="s">
        <v>70</v>
      </c>
      <c r="C5311" t="s">
        <v>92</v>
      </c>
      <c r="D5311" s="29">
        <v>45462</v>
      </c>
      <c r="E5311">
        <v>0</v>
      </c>
      <c r="F5311">
        <v>0</v>
      </c>
      <c r="G5311">
        <v>0</v>
      </c>
      <c r="H5311">
        <v>0</v>
      </c>
      <c r="L5311">
        <v>693.29545599999994</v>
      </c>
      <c r="R5311">
        <v>997.40674200000001</v>
      </c>
      <c r="S5311" t="s">
        <v>204</v>
      </c>
      <c r="T5311" s="247">
        <v>45342.357060185182</v>
      </c>
    </row>
    <row r="5312" spans="1:20" x14ac:dyDescent="0.35">
      <c r="A5312" t="s">
        <v>114</v>
      </c>
      <c r="B5312" t="s">
        <v>70</v>
      </c>
      <c r="C5312" t="s">
        <v>92</v>
      </c>
      <c r="D5312" s="29">
        <v>45463</v>
      </c>
      <c r="E5312">
        <v>0</v>
      </c>
      <c r="F5312">
        <v>0</v>
      </c>
      <c r="G5312">
        <v>0</v>
      </c>
      <c r="H5312">
        <v>0</v>
      </c>
      <c r="L5312">
        <v>693.29545599999994</v>
      </c>
      <c r="R5312">
        <v>997.40674200000001</v>
      </c>
      <c r="S5312" t="s">
        <v>204</v>
      </c>
      <c r="T5312" s="247">
        <v>45342.357060185182</v>
      </c>
    </row>
    <row r="5313" spans="1:20" x14ac:dyDescent="0.35">
      <c r="A5313" t="s">
        <v>114</v>
      </c>
      <c r="B5313" t="s">
        <v>70</v>
      </c>
      <c r="C5313" t="s">
        <v>92</v>
      </c>
      <c r="D5313" s="29">
        <v>45464</v>
      </c>
      <c r="E5313">
        <v>0</v>
      </c>
      <c r="F5313">
        <v>0</v>
      </c>
      <c r="G5313">
        <v>0</v>
      </c>
      <c r="H5313">
        <v>0</v>
      </c>
      <c r="L5313">
        <v>693.29545599999994</v>
      </c>
      <c r="R5313">
        <v>997.40674200000001</v>
      </c>
      <c r="S5313" t="s">
        <v>204</v>
      </c>
      <c r="T5313" s="247">
        <v>45342.357060185182</v>
      </c>
    </row>
    <row r="5314" spans="1:20" x14ac:dyDescent="0.35">
      <c r="A5314" t="s">
        <v>114</v>
      </c>
      <c r="B5314" t="s">
        <v>70</v>
      </c>
      <c r="C5314" t="s">
        <v>92</v>
      </c>
      <c r="D5314" s="29">
        <v>45465</v>
      </c>
      <c r="E5314">
        <v>0</v>
      </c>
      <c r="F5314">
        <v>0</v>
      </c>
      <c r="G5314">
        <v>0</v>
      </c>
      <c r="H5314">
        <v>0</v>
      </c>
      <c r="L5314">
        <v>693.29545599999994</v>
      </c>
      <c r="R5314">
        <v>997.40674200000001</v>
      </c>
      <c r="S5314" t="s">
        <v>204</v>
      </c>
      <c r="T5314" s="247">
        <v>45342.357060185182</v>
      </c>
    </row>
    <row r="5315" spans="1:20" x14ac:dyDescent="0.35">
      <c r="A5315" t="s">
        <v>114</v>
      </c>
      <c r="B5315" t="s">
        <v>70</v>
      </c>
      <c r="C5315" t="s">
        <v>92</v>
      </c>
      <c r="D5315" s="29">
        <v>45466</v>
      </c>
      <c r="E5315">
        <v>0</v>
      </c>
      <c r="F5315">
        <v>0</v>
      </c>
      <c r="G5315">
        <v>0</v>
      </c>
      <c r="H5315">
        <v>0</v>
      </c>
      <c r="L5315">
        <v>693.29545599999994</v>
      </c>
      <c r="R5315">
        <v>997.40674200000001</v>
      </c>
      <c r="S5315" t="s">
        <v>204</v>
      </c>
      <c r="T5315" s="247">
        <v>45342.357060185182</v>
      </c>
    </row>
    <row r="5316" spans="1:20" x14ac:dyDescent="0.35">
      <c r="A5316" t="s">
        <v>114</v>
      </c>
      <c r="B5316" t="s">
        <v>70</v>
      </c>
      <c r="C5316" t="s">
        <v>92</v>
      </c>
      <c r="D5316" s="29">
        <v>45467</v>
      </c>
      <c r="E5316">
        <v>0</v>
      </c>
      <c r="F5316">
        <v>0</v>
      </c>
      <c r="G5316">
        <v>0</v>
      </c>
      <c r="H5316">
        <v>0</v>
      </c>
      <c r="L5316">
        <v>693.29545599999994</v>
      </c>
      <c r="R5316">
        <v>997.40674200000001</v>
      </c>
      <c r="S5316" t="s">
        <v>204</v>
      </c>
      <c r="T5316" s="247">
        <v>45342.357060185182</v>
      </c>
    </row>
    <row r="5317" spans="1:20" x14ac:dyDescent="0.35">
      <c r="A5317" t="s">
        <v>114</v>
      </c>
      <c r="B5317" t="s">
        <v>70</v>
      </c>
      <c r="C5317" t="s">
        <v>92</v>
      </c>
      <c r="D5317" s="29">
        <v>45468</v>
      </c>
      <c r="E5317">
        <v>0</v>
      </c>
      <c r="F5317">
        <v>0</v>
      </c>
      <c r="G5317">
        <v>0</v>
      </c>
      <c r="H5317">
        <v>0</v>
      </c>
      <c r="L5317">
        <v>693.29545599999994</v>
      </c>
      <c r="R5317">
        <v>997.40674200000001</v>
      </c>
      <c r="S5317" t="s">
        <v>204</v>
      </c>
      <c r="T5317" s="247">
        <v>45342.357060185182</v>
      </c>
    </row>
    <row r="5318" spans="1:20" x14ac:dyDescent="0.35">
      <c r="A5318" t="s">
        <v>114</v>
      </c>
      <c r="B5318" t="s">
        <v>70</v>
      </c>
      <c r="C5318" t="s">
        <v>92</v>
      </c>
      <c r="D5318" s="29">
        <v>45469</v>
      </c>
      <c r="E5318">
        <v>0</v>
      </c>
      <c r="F5318">
        <v>0</v>
      </c>
      <c r="G5318">
        <v>0</v>
      </c>
      <c r="H5318">
        <v>0</v>
      </c>
      <c r="L5318">
        <v>693.29545599999994</v>
      </c>
      <c r="R5318">
        <v>997.40674200000001</v>
      </c>
      <c r="S5318" t="s">
        <v>204</v>
      </c>
      <c r="T5318" s="247">
        <v>45342.357060185182</v>
      </c>
    </row>
    <row r="5319" spans="1:20" x14ac:dyDescent="0.35">
      <c r="A5319" t="s">
        <v>114</v>
      </c>
      <c r="B5319" t="s">
        <v>70</v>
      </c>
      <c r="C5319" t="s">
        <v>92</v>
      </c>
      <c r="D5319" s="29">
        <v>45470</v>
      </c>
      <c r="E5319">
        <v>0</v>
      </c>
      <c r="F5319">
        <v>0</v>
      </c>
      <c r="G5319">
        <v>0</v>
      </c>
      <c r="H5319">
        <v>0</v>
      </c>
      <c r="L5319">
        <v>693.29545599999994</v>
      </c>
      <c r="R5319">
        <v>997.40674200000001</v>
      </c>
      <c r="S5319" t="s">
        <v>204</v>
      </c>
      <c r="T5319" s="247">
        <v>45342.357060185182</v>
      </c>
    </row>
    <row r="5320" spans="1:20" x14ac:dyDescent="0.35">
      <c r="A5320" t="s">
        <v>114</v>
      </c>
      <c r="B5320" t="s">
        <v>70</v>
      </c>
      <c r="C5320" t="s">
        <v>92</v>
      </c>
      <c r="D5320" s="29">
        <v>45471</v>
      </c>
      <c r="E5320">
        <v>0</v>
      </c>
      <c r="F5320">
        <v>0</v>
      </c>
      <c r="G5320">
        <v>0</v>
      </c>
      <c r="H5320">
        <v>0</v>
      </c>
      <c r="L5320">
        <v>693.29545599999994</v>
      </c>
      <c r="R5320">
        <v>997.40674200000001</v>
      </c>
      <c r="S5320" t="s">
        <v>204</v>
      </c>
      <c r="T5320" s="247">
        <v>45342.357060185182</v>
      </c>
    </row>
    <row r="5321" spans="1:20" x14ac:dyDescent="0.35">
      <c r="A5321" t="s">
        <v>114</v>
      </c>
      <c r="B5321" t="s">
        <v>70</v>
      </c>
      <c r="C5321" t="s">
        <v>92</v>
      </c>
      <c r="D5321" s="29">
        <v>45472</v>
      </c>
      <c r="E5321">
        <v>0</v>
      </c>
      <c r="F5321">
        <v>0</v>
      </c>
      <c r="G5321">
        <v>0</v>
      </c>
      <c r="H5321">
        <v>0</v>
      </c>
      <c r="L5321">
        <v>693.29545599999994</v>
      </c>
      <c r="R5321">
        <v>997.40674200000001</v>
      </c>
      <c r="S5321" t="s">
        <v>204</v>
      </c>
      <c r="T5321" s="247">
        <v>45342.357060185182</v>
      </c>
    </row>
    <row r="5322" spans="1:20" x14ac:dyDescent="0.35">
      <c r="A5322" t="s">
        <v>114</v>
      </c>
      <c r="B5322" t="s">
        <v>70</v>
      </c>
      <c r="C5322" t="s">
        <v>92</v>
      </c>
      <c r="D5322" s="29">
        <v>45473</v>
      </c>
      <c r="E5322">
        <v>0</v>
      </c>
      <c r="F5322">
        <v>0</v>
      </c>
      <c r="G5322">
        <v>0</v>
      </c>
      <c r="H5322">
        <v>0</v>
      </c>
      <c r="L5322">
        <v>693.29545599999994</v>
      </c>
      <c r="R5322">
        <v>997.40674200000001</v>
      </c>
      <c r="S5322" t="s">
        <v>204</v>
      </c>
      <c r="T5322" s="247">
        <v>45342.357060185182</v>
      </c>
    </row>
    <row r="5323" spans="1:20" x14ac:dyDescent="0.35">
      <c r="A5323" t="s">
        <v>114</v>
      </c>
      <c r="B5323" t="s">
        <v>70</v>
      </c>
      <c r="C5323" t="s">
        <v>92</v>
      </c>
      <c r="D5323" s="29">
        <v>45474</v>
      </c>
      <c r="E5323">
        <v>0</v>
      </c>
      <c r="F5323">
        <v>0</v>
      </c>
      <c r="G5323">
        <v>0</v>
      </c>
      <c r="H5323">
        <v>0</v>
      </c>
      <c r="L5323">
        <v>693.29545599999994</v>
      </c>
      <c r="R5323">
        <v>997.40674200000001</v>
      </c>
      <c r="S5323" t="s">
        <v>204</v>
      </c>
      <c r="T5323" s="247">
        <v>45342.357060185182</v>
      </c>
    </row>
    <row r="5324" spans="1:20" x14ac:dyDescent="0.35">
      <c r="A5324" t="s">
        <v>114</v>
      </c>
      <c r="B5324" t="s">
        <v>70</v>
      </c>
      <c r="C5324" t="s">
        <v>92</v>
      </c>
      <c r="D5324" s="29">
        <v>45475</v>
      </c>
      <c r="E5324">
        <v>0</v>
      </c>
      <c r="F5324">
        <v>0</v>
      </c>
      <c r="G5324">
        <v>0</v>
      </c>
      <c r="H5324">
        <v>0</v>
      </c>
      <c r="L5324">
        <v>693.29545599999994</v>
      </c>
      <c r="R5324">
        <v>997.40674200000001</v>
      </c>
      <c r="S5324" t="s">
        <v>204</v>
      </c>
      <c r="T5324" s="247">
        <v>45342.357060185182</v>
      </c>
    </row>
    <row r="5325" spans="1:20" x14ac:dyDescent="0.35">
      <c r="A5325" t="s">
        <v>114</v>
      </c>
      <c r="B5325" t="s">
        <v>70</v>
      </c>
      <c r="C5325" t="s">
        <v>92</v>
      </c>
      <c r="D5325" s="29">
        <v>45476</v>
      </c>
      <c r="E5325">
        <v>0</v>
      </c>
      <c r="F5325">
        <v>0</v>
      </c>
      <c r="G5325">
        <v>0</v>
      </c>
      <c r="H5325">
        <v>0</v>
      </c>
      <c r="L5325">
        <v>693.29545599999994</v>
      </c>
      <c r="R5325">
        <v>997.40674200000001</v>
      </c>
      <c r="S5325" t="s">
        <v>204</v>
      </c>
      <c r="T5325" s="247">
        <v>45342.357071759259</v>
      </c>
    </row>
    <row r="5326" spans="1:20" x14ac:dyDescent="0.35">
      <c r="A5326" t="s">
        <v>114</v>
      </c>
      <c r="B5326" t="s">
        <v>70</v>
      </c>
      <c r="C5326" t="s">
        <v>92</v>
      </c>
      <c r="D5326" s="29">
        <v>45477</v>
      </c>
      <c r="E5326">
        <v>0</v>
      </c>
      <c r="F5326">
        <v>0</v>
      </c>
      <c r="G5326">
        <v>0</v>
      </c>
      <c r="H5326">
        <v>0</v>
      </c>
      <c r="L5326">
        <v>693.29545599999994</v>
      </c>
      <c r="R5326">
        <v>997.40674200000001</v>
      </c>
      <c r="S5326" t="s">
        <v>204</v>
      </c>
      <c r="T5326" s="247">
        <v>45342.357071759259</v>
      </c>
    </row>
    <row r="5327" spans="1:20" x14ac:dyDescent="0.35">
      <c r="A5327" t="s">
        <v>114</v>
      </c>
      <c r="B5327" t="s">
        <v>70</v>
      </c>
      <c r="C5327" t="s">
        <v>92</v>
      </c>
      <c r="D5327" s="29">
        <v>45478</v>
      </c>
      <c r="E5327">
        <v>0</v>
      </c>
      <c r="F5327">
        <v>0</v>
      </c>
      <c r="G5327">
        <v>0</v>
      </c>
      <c r="H5327">
        <v>0</v>
      </c>
      <c r="L5327">
        <v>693.29545599999994</v>
      </c>
      <c r="R5327">
        <v>997.40674200000001</v>
      </c>
      <c r="S5327" t="s">
        <v>204</v>
      </c>
      <c r="T5327" s="247">
        <v>45342.357060185182</v>
      </c>
    </row>
    <row r="5328" spans="1:20" x14ac:dyDescent="0.35">
      <c r="A5328" t="s">
        <v>114</v>
      </c>
      <c r="B5328" t="s">
        <v>70</v>
      </c>
      <c r="C5328" t="s">
        <v>92</v>
      </c>
      <c r="D5328" s="29">
        <v>45479</v>
      </c>
      <c r="E5328">
        <v>0</v>
      </c>
      <c r="F5328">
        <v>0</v>
      </c>
      <c r="G5328">
        <v>0</v>
      </c>
      <c r="H5328">
        <v>0</v>
      </c>
      <c r="L5328">
        <v>693.29545599999994</v>
      </c>
      <c r="R5328">
        <v>997.40674200000001</v>
      </c>
      <c r="S5328" t="s">
        <v>204</v>
      </c>
      <c r="T5328" s="247">
        <v>45342.357060185182</v>
      </c>
    </row>
    <row r="5329" spans="1:20" x14ac:dyDescent="0.35">
      <c r="A5329" t="s">
        <v>114</v>
      </c>
      <c r="B5329" t="s">
        <v>70</v>
      </c>
      <c r="C5329" t="s">
        <v>92</v>
      </c>
      <c r="D5329" s="29">
        <v>45480</v>
      </c>
      <c r="E5329">
        <v>0</v>
      </c>
      <c r="F5329">
        <v>0</v>
      </c>
      <c r="G5329">
        <v>0</v>
      </c>
      <c r="H5329">
        <v>0</v>
      </c>
      <c r="L5329">
        <v>693.29545599999994</v>
      </c>
      <c r="R5329">
        <v>997.40674200000001</v>
      </c>
      <c r="S5329" t="s">
        <v>204</v>
      </c>
      <c r="T5329" s="247">
        <v>45342.357071759259</v>
      </c>
    </row>
    <row r="5330" spans="1:20" x14ac:dyDescent="0.35">
      <c r="A5330" t="s">
        <v>114</v>
      </c>
      <c r="B5330" t="s">
        <v>70</v>
      </c>
      <c r="C5330" t="s">
        <v>92</v>
      </c>
      <c r="D5330" s="29">
        <v>45481</v>
      </c>
      <c r="E5330">
        <v>0</v>
      </c>
      <c r="F5330">
        <v>0</v>
      </c>
      <c r="G5330">
        <v>0</v>
      </c>
      <c r="H5330">
        <v>0</v>
      </c>
      <c r="L5330">
        <v>693.29545599999994</v>
      </c>
      <c r="R5330">
        <v>997.40674200000001</v>
      </c>
      <c r="S5330" t="s">
        <v>204</v>
      </c>
      <c r="T5330" s="247">
        <v>45342.357071759259</v>
      </c>
    </row>
    <row r="5331" spans="1:20" x14ac:dyDescent="0.35">
      <c r="A5331" t="s">
        <v>114</v>
      </c>
      <c r="B5331" t="s">
        <v>70</v>
      </c>
      <c r="C5331" t="s">
        <v>92</v>
      </c>
      <c r="D5331" s="29">
        <v>45482</v>
      </c>
      <c r="E5331">
        <v>0</v>
      </c>
      <c r="F5331">
        <v>0</v>
      </c>
      <c r="G5331">
        <v>0</v>
      </c>
      <c r="H5331">
        <v>0</v>
      </c>
      <c r="L5331">
        <v>693.29545599999994</v>
      </c>
      <c r="R5331">
        <v>997.40674200000001</v>
      </c>
      <c r="S5331" t="s">
        <v>204</v>
      </c>
      <c r="T5331" s="247">
        <v>45342.357071759259</v>
      </c>
    </row>
    <row r="5332" spans="1:20" x14ac:dyDescent="0.35">
      <c r="A5332" t="s">
        <v>114</v>
      </c>
      <c r="B5332" t="s">
        <v>70</v>
      </c>
      <c r="C5332" t="s">
        <v>92</v>
      </c>
      <c r="D5332" s="29">
        <v>45483</v>
      </c>
      <c r="E5332">
        <v>0</v>
      </c>
      <c r="F5332">
        <v>0</v>
      </c>
      <c r="G5332">
        <v>0</v>
      </c>
      <c r="H5332">
        <v>0</v>
      </c>
      <c r="L5332">
        <v>693.29545599999994</v>
      </c>
      <c r="R5332">
        <v>997.40674200000001</v>
      </c>
      <c r="S5332" t="s">
        <v>204</v>
      </c>
      <c r="T5332" s="247">
        <v>45342.357071759259</v>
      </c>
    </row>
    <row r="5333" spans="1:20" x14ac:dyDescent="0.35">
      <c r="A5333" t="s">
        <v>114</v>
      </c>
      <c r="B5333" t="s">
        <v>70</v>
      </c>
      <c r="C5333" t="s">
        <v>92</v>
      </c>
      <c r="D5333" s="29">
        <v>45484</v>
      </c>
      <c r="E5333">
        <v>0</v>
      </c>
      <c r="F5333">
        <v>0</v>
      </c>
      <c r="G5333">
        <v>0</v>
      </c>
      <c r="H5333">
        <v>0</v>
      </c>
      <c r="L5333">
        <v>693.29545599999994</v>
      </c>
      <c r="R5333">
        <v>997.40674200000001</v>
      </c>
      <c r="S5333" t="s">
        <v>204</v>
      </c>
      <c r="T5333" s="247">
        <v>45342.357071759259</v>
      </c>
    </row>
    <row r="5334" spans="1:20" x14ac:dyDescent="0.35">
      <c r="A5334" t="s">
        <v>114</v>
      </c>
      <c r="B5334" t="s">
        <v>70</v>
      </c>
      <c r="C5334" t="s">
        <v>92</v>
      </c>
      <c r="D5334" s="29">
        <v>45485</v>
      </c>
      <c r="E5334">
        <v>0</v>
      </c>
      <c r="F5334">
        <v>0</v>
      </c>
      <c r="G5334">
        <v>0</v>
      </c>
      <c r="H5334">
        <v>0</v>
      </c>
      <c r="L5334">
        <v>693.29545599999994</v>
      </c>
      <c r="R5334">
        <v>997.40674200000001</v>
      </c>
      <c r="S5334" t="s">
        <v>204</v>
      </c>
      <c r="T5334" s="247">
        <v>45342.357071759259</v>
      </c>
    </row>
    <row r="5335" spans="1:20" x14ac:dyDescent="0.35">
      <c r="A5335" t="s">
        <v>114</v>
      </c>
      <c r="B5335" t="s">
        <v>70</v>
      </c>
      <c r="C5335" t="s">
        <v>92</v>
      </c>
      <c r="D5335" s="29">
        <v>45486</v>
      </c>
      <c r="E5335">
        <v>0</v>
      </c>
      <c r="F5335">
        <v>0</v>
      </c>
      <c r="G5335">
        <v>0</v>
      </c>
      <c r="H5335">
        <v>0</v>
      </c>
      <c r="L5335">
        <v>693.29545599999994</v>
      </c>
      <c r="R5335">
        <v>997.40674200000001</v>
      </c>
      <c r="S5335" t="s">
        <v>204</v>
      </c>
      <c r="T5335" s="247">
        <v>45342.357071759259</v>
      </c>
    </row>
    <row r="5336" spans="1:20" x14ac:dyDescent="0.35">
      <c r="A5336" t="s">
        <v>114</v>
      </c>
      <c r="B5336" t="s">
        <v>70</v>
      </c>
      <c r="C5336" t="s">
        <v>92</v>
      </c>
      <c r="D5336" s="29">
        <v>45487</v>
      </c>
      <c r="E5336">
        <v>0</v>
      </c>
      <c r="F5336">
        <v>0</v>
      </c>
      <c r="G5336">
        <v>0</v>
      </c>
      <c r="H5336">
        <v>0</v>
      </c>
      <c r="L5336">
        <v>693.29545599999994</v>
      </c>
      <c r="R5336">
        <v>997.40674200000001</v>
      </c>
      <c r="S5336" t="s">
        <v>204</v>
      </c>
      <c r="T5336" s="247">
        <v>45342.357071759259</v>
      </c>
    </row>
    <row r="5337" spans="1:20" x14ac:dyDescent="0.35">
      <c r="A5337" t="s">
        <v>114</v>
      </c>
      <c r="B5337" t="s">
        <v>70</v>
      </c>
      <c r="C5337" t="s">
        <v>92</v>
      </c>
      <c r="D5337" s="29">
        <v>45488</v>
      </c>
      <c r="E5337">
        <v>0</v>
      </c>
      <c r="F5337">
        <v>0</v>
      </c>
      <c r="G5337">
        <v>0</v>
      </c>
      <c r="H5337">
        <v>0</v>
      </c>
      <c r="L5337">
        <v>693.29545599999994</v>
      </c>
      <c r="R5337">
        <v>997.40674200000001</v>
      </c>
      <c r="S5337" t="s">
        <v>204</v>
      </c>
      <c r="T5337" s="247">
        <v>45342.357071759259</v>
      </c>
    </row>
    <row r="5338" spans="1:20" x14ac:dyDescent="0.35">
      <c r="A5338" t="s">
        <v>114</v>
      </c>
      <c r="B5338" t="s">
        <v>70</v>
      </c>
      <c r="C5338" t="s">
        <v>92</v>
      </c>
      <c r="D5338" s="29">
        <v>45489</v>
      </c>
      <c r="E5338">
        <v>0</v>
      </c>
      <c r="F5338">
        <v>0</v>
      </c>
      <c r="G5338">
        <v>0</v>
      </c>
      <c r="H5338">
        <v>0</v>
      </c>
      <c r="L5338">
        <v>693.29545599999994</v>
      </c>
      <c r="R5338">
        <v>997.40674200000001</v>
      </c>
      <c r="S5338" t="s">
        <v>204</v>
      </c>
      <c r="T5338" s="247">
        <v>45342.357071759259</v>
      </c>
    </row>
    <row r="5339" spans="1:20" x14ac:dyDescent="0.35">
      <c r="A5339" t="s">
        <v>114</v>
      </c>
      <c r="B5339" t="s">
        <v>70</v>
      </c>
      <c r="C5339" t="s">
        <v>92</v>
      </c>
      <c r="D5339" s="29">
        <v>45490</v>
      </c>
      <c r="E5339">
        <v>0</v>
      </c>
      <c r="F5339">
        <v>0</v>
      </c>
      <c r="G5339">
        <v>0</v>
      </c>
      <c r="H5339">
        <v>0</v>
      </c>
      <c r="L5339">
        <v>693.29545599999994</v>
      </c>
      <c r="R5339">
        <v>997.40674200000001</v>
      </c>
      <c r="S5339" t="s">
        <v>204</v>
      </c>
      <c r="T5339" s="247">
        <v>45342.357071759259</v>
      </c>
    </row>
    <row r="5340" spans="1:20" x14ac:dyDescent="0.35">
      <c r="A5340" t="s">
        <v>114</v>
      </c>
      <c r="B5340" t="s">
        <v>70</v>
      </c>
      <c r="C5340" t="s">
        <v>92</v>
      </c>
      <c r="D5340" s="29">
        <v>45491</v>
      </c>
      <c r="E5340">
        <v>0</v>
      </c>
      <c r="F5340">
        <v>0</v>
      </c>
      <c r="G5340">
        <v>0</v>
      </c>
      <c r="H5340">
        <v>0</v>
      </c>
      <c r="L5340">
        <v>693.29545599999994</v>
      </c>
      <c r="R5340">
        <v>997.40674200000001</v>
      </c>
      <c r="S5340" t="s">
        <v>204</v>
      </c>
      <c r="T5340" s="247">
        <v>45342.357071759259</v>
      </c>
    </row>
    <row r="5341" spans="1:20" x14ac:dyDescent="0.35">
      <c r="A5341" t="s">
        <v>114</v>
      </c>
      <c r="B5341" t="s">
        <v>70</v>
      </c>
      <c r="C5341" t="s">
        <v>92</v>
      </c>
      <c r="D5341" s="29">
        <v>45492</v>
      </c>
      <c r="E5341">
        <v>0</v>
      </c>
      <c r="F5341">
        <v>0</v>
      </c>
      <c r="G5341">
        <v>0</v>
      </c>
      <c r="H5341">
        <v>0</v>
      </c>
      <c r="L5341">
        <v>693.29545599999994</v>
      </c>
      <c r="R5341">
        <v>997.40674200000001</v>
      </c>
      <c r="S5341" t="s">
        <v>204</v>
      </c>
      <c r="T5341" s="247">
        <v>45342.357071759259</v>
      </c>
    </row>
    <row r="5342" spans="1:20" x14ac:dyDescent="0.35">
      <c r="A5342" t="s">
        <v>114</v>
      </c>
      <c r="B5342" t="s">
        <v>70</v>
      </c>
      <c r="C5342" t="s">
        <v>92</v>
      </c>
      <c r="D5342" s="29">
        <v>45493</v>
      </c>
      <c r="E5342">
        <v>0</v>
      </c>
      <c r="F5342">
        <v>0</v>
      </c>
      <c r="G5342">
        <v>0</v>
      </c>
      <c r="H5342">
        <v>0</v>
      </c>
      <c r="L5342">
        <v>693.29545599999994</v>
      </c>
      <c r="R5342">
        <v>997.40674200000001</v>
      </c>
      <c r="S5342" t="s">
        <v>204</v>
      </c>
      <c r="T5342" s="247">
        <v>45342.357071759259</v>
      </c>
    </row>
    <row r="5343" spans="1:20" x14ac:dyDescent="0.35">
      <c r="A5343" t="s">
        <v>114</v>
      </c>
      <c r="B5343" t="s">
        <v>70</v>
      </c>
      <c r="C5343" t="s">
        <v>92</v>
      </c>
      <c r="D5343" s="29">
        <v>45494</v>
      </c>
      <c r="E5343">
        <v>0</v>
      </c>
      <c r="F5343">
        <v>0</v>
      </c>
      <c r="G5343">
        <v>0</v>
      </c>
      <c r="H5343">
        <v>0</v>
      </c>
      <c r="L5343">
        <v>693.29545599999994</v>
      </c>
      <c r="R5343">
        <v>997.40674200000001</v>
      </c>
      <c r="S5343" t="s">
        <v>204</v>
      </c>
      <c r="T5343" s="247">
        <v>45342.357071759259</v>
      </c>
    </row>
    <row r="5344" spans="1:20" x14ac:dyDescent="0.35">
      <c r="A5344" t="s">
        <v>114</v>
      </c>
      <c r="B5344" t="s">
        <v>70</v>
      </c>
      <c r="C5344" t="s">
        <v>92</v>
      </c>
      <c r="D5344" s="29">
        <v>45495</v>
      </c>
      <c r="E5344">
        <v>0</v>
      </c>
      <c r="F5344">
        <v>0</v>
      </c>
      <c r="G5344">
        <v>0</v>
      </c>
      <c r="H5344">
        <v>0</v>
      </c>
      <c r="L5344">
        <v>693.29545599999994</v>
      </c>
      <c r="R5344">
        <v>997.40674200000001</v>
      </c>
      <c r="S5344" t="s">
        <v>204</v>
      </c>
      <c r="T5344" s="247">
        <v>45342.357071759259</v>
      </c>
    </row>
    <row r="5345" spans="1:20" x14ac:dyDescent="0.35">
      <c r="A5345" t="s">
        <v>114</v>
      </c>
      <c r="B5345" t="s">
        <v>70</v>
      </c>
      <c r="C5345" t="s">
        <v>92</v>
      </c>
      <c r="D5345" s="29">
        <v>45496</v>
      </c>
      <c r="E5345">
        <v>0</v>
      </c>
      <c r="F5345">
        <v>0</v>
      </c>
      <c r="G5345">
        <v>0</v>
      </c>
      <c r="H5345">
        <v>0</v>
      </c>
      <c r="L5345">
        <v>693.29545599999994</v>
      </c>
      <c r="R5345">
        <v>997.40674200000001</v>
      </c>
      <c r="S5345" t="s">
        <v>204</v>
      </c>
      <c r="T5345" s="247">
        <v>45342.357071759259</v>
      </c>
    </row>
    <row r="5346" spans="1:20" x14ac:dyDescent="0.35">
      <c r="A5346" t="s">
        <v>114</v>
      </c>
      <c r="B5346" t="s">
        <v>70</v>
      </c>
      <c r="C5346" t="s">
        <v>92</v>
      </c>
      <c r="D5346" s="29">
        <v>45497</v>
      </c>
      <c r="E5346">
        <v>0</v>
      </c>
      <c r="F5346">
        <v>0</v>
      </c>
      <c r="G5346">
        <v>0</v>
      </c>
      <c r="H5346">
        <v>0</v>
      </c>
      <c r="L5346">
        <v>693.29545599999994</v>
      </c>
      <c r="R5346">
        <v>997.40674200000001</v>
      </c>
      <c r="S5346" t="s">
        <v>204</v>
      </c>
      <c r="T5346" s="247">
        <v>45342.357071759259</v>
      </c>
    </row>
    <row r="5347" spans="1:20" x14ac:dyDescent="0.35">
      <c r="A5347" t="s">
        <v>114</v>
      </c>
      <c r="B5347" t="s">
        <v>70</v>
      </c>
      <c r="C5347" t="s">
        <v>92</v>
      </c>
      <c r="D5347" s="29">
        <v>45498</v>
      </c>
      <c r="E5347">
        <v>0</v>
      </c>
      <c r="F5347">
        <v>0</v>
      </c>
      <c r="G5347">
        <v>0</v>
      </c>
      <c r="H5347">
        <v>0</v>
      </c>
      <c r="L5347">
        <v>693.29545599999994</v>
      </c>
      <c r="R5347">
        <v>997.40674200000001</v>
      </c>
      <c r="S5347" t="s">
        <v>204</v>
      </c>
      <c r="T5347" s="247">
        <v>45342.357071759259</v>
      </c>
    </row>
    <row r="5348" spans="1:20" x14ac:dyDescent="0.35">
      <c r="A5348" t="s">
        <v>114</v>
      </c>
      <c r="B5348" t="s">
        <v>70</v>
      </c>
      <c r="C5348" t="s">
        <v>92</v>
      </c>
      <c r="D5348" s="29">
        <v>45499</v>
      </c>
      <c r="E5348">
        <v>0</v>
      </c>
      <c r="F5348">
        <v>0</v>
      </c>
      <c r="G5348">
        <v>0</v>
      </c>
      <c r="H5348">
        <v>0</v>
      </c>
      <c r="L5348">
        <v>693.29545599999994</v>
      </c>
      <c r="R5348">
        <v>997.40674200000001</v>
      </c>
      <c r="S5348" t="s">
        <v>204</v>
      </c>
      <c r="T5348" s="247">
        <v>45342.357071759259</v>
      </c>
    </row>
    <row r="5349" spans="1:20" x14ac:dyDescent="0.35">
      <c r="A5349" t="s">
        <v>114</v>
      </c>
      <c r="B5349" t="s">
        <v>70</v>
      </c>
      <c r="C5349" t="s">
        <v>92</v>
      </c>
      <c r="D5349" s="29">
        <v>45500</v>
      </c>
      <c r="E5349">
        <v>0</v>
      </c>
      <c r="F5349">
        <v>0</v>
      </c>
      <c r="G5349">
        <v>0</v>
      </c>
      <c r="H5349">
        <v>0</v>
      </c>
      <c r="L5349">
        <v>693.29545599999994</v>
      </c>
      <c r="R5349">
        <v>997.40674200000001</v>
      </c>
      <c r="S5349" t="s">
        <v>204</v>
      </c>
      <c r="T5349" s="247">
        <v>45342.357071759259</v>
      </c>
    </row>
    <row r="5350" spans="1:20" x14ac:dyDescent="0.35">
      <c r="A5350" t="s">
        <v>114</v>
      </c>
      <c r="B5350" t="s">
        <v>70</v>
      </c>
      <c r="C5350" t="s">
        <v>92</v>
      </c>
      <c r="D5350" s="29">
        <v>45501</v>
      </c>
      <c r="E5350">
        <v>0</v>
      </c>
      <c r="F5350">
        <v>0</v>
      </c>
      <c r="G5350">
        <v>0</v>
      </c>
      <c r="H5350">
        <v>0</v>
      </c>
      <c r="L5350">
        <v>693.29545599999994</v>
      </c>
      <c r="R5350">
        <v>997.40674200000001</v>
      </c>
      <c r="S5350" t="s">
        <v>204</v>
      </c>
      <c r="T5350" s="247">
        <v>45342.357071759259</v>
      </c>
    </row>
    <row r="5351" spans="1:20" x14ac:dyDescent="0.35">
      <c r="A5351" t="s">
        <v>114</v>
      </c>
      <c r="B5351" t="s">
        <v>70</v>
      </c>
      <c r="C5351" t="s">
        <v>92</v>
      </c>
      <c r="D5351" s="29">
        <v>45502</v>
      </c>
      <c r="E5351">
        <v>0</v>
      </c>
      <c r="F5351">
        <v>0</v>
      </c>
      <c r="G5351">
        <v>0</v>
      </c>
      <c r="H5351">
        <v>0</v>
      </c>
      <c r="L5351">
        <v>693.29545599999994</v>
      </c>
      <c r="R5351">
        <v>997.40674200000001</v>
      </c>
      <c r="S5351" t="s">
        <v>204</v>
      </c>
      <c r="T5351" s="247">
        <v>45342.357071759259</v>
      </c>
    </row>
    <row r="5352" spans="1:20" x14ac:dyDescent="0.35">
      <c r="A5352" t="s">
        <v>114</v>
      </c>
      <c r="B5352" t="s">
        <v>70</v>
      </c>
      <c r="C5352" t="s">
        <v>92</v>
      </c>
      <c r="D5352" s="29">
        <v>45503</v>
      </c>
      <c r="E5352">
        <v>0</v>
      </c>
      <c r="F5352">
        <v>0</v>
      </c>
      <c r="G5352">
        <v>0</v>
      </c>
      <c r="H5352">
        <v>0</v>
      </c>
      <c r="L5352">
        <v>693.29545599999994</v>
      </c>
      <c r="R5352">
        <v>997.40674200000001</v>
      </c>
      <c r="S5352" t="s">
        <v>204</v>
      </c>
      <c r="T5352" s="247">
        <v>45342.357071759259</v>
      </c>
    </row>
    <row r="5353" spans="1:20" x14ac:dyDescent="0.35">
      <c r="A5353" t="s">
        <v>114</v>
      </c>
      <c r="B5353" t="s">
        <v>70</v>
      </c>
      <c r="C5353" t="s">
        <v>92</v>
      </c>
      <c r="D5353" s="29">
        <v>45504</v>
      </c>
      <c r="E5353">
        <v>0</v>
      </c>
      <c r="F5353">
        <v>0</v>
      </c>
      <c r="G5353">
        <v>0</v>
      </c>
      <c r="H5353">
        <v>0</v>
      </c>
      <c r="L5353">
        <v>693.29545599999994</v>
      </c>
      <c r="R5353">
        <v>997.40674200000001</v>
      </c>
      <c r="S5353" t="s">
        <v>204</v>
      </c>
      <c r="T5353" s="247">
        <v>45342.357083333336</v>
      </c>
    </row>
    <row r="5354" spans="1:20" x14ac:dyDescent="0.35">
      <c r="A5354" t="s">
        <v>114</v>
      </c>
      <c r="B5354" t="s">
        <v>70</v>
      </c>
      <c r="C5354" t="s">
        <v>92</v>
      </c>
      <c r="D5354" s="29">
        <v>45505</v>
      </c>
      <c r="E5354">
        <v>0</v>
      </c>
      <c r="F5354">
        <v>0</v>
      </c>
      <c r="G5354">
        <v>0</v>
      </c>
      <c r="H5354">
        <v>0</v>
      </c>
      <c r="L5354">
        <v>693.29545599999994</v>
      </c>
      <c r="R5354">
        <v>997.40674200000001</v>
      </c>
      <c r="S5354" t="s">
        <v>204</v>
      </c>
      <c r="T5354" s="247">
        <v>45342.357083333336</v>
      </c>
    </row>
    <row r="5355" spans="1:20" x14ac:dyDescent="0.35">
      <c r="A5355" t="s">
        <v>114</v>
      </c>
      <c r="B5355" t="s">
        <v>70</v>
      </c>
      <c r="C5355" t="s">
        <v>92</v>
      </c>
      <c r="D5355" s="29">
        <v>45506</v>
      </c>
      <c r="E5355">
        <v>0</v>
      </c>
      <c r="F5355">
        <v>0</v>
      </c>
      <c r="G5355">
        <v>0</v>
      </c>
      <c r="H5355">
        <v>0</v>
      </c>
      <c r="L5355">
        <v>693.29545599999994</v>
      </c>
      <c r="R5355">
        <v>997.40674200000001</v>
      </c>
      <c r="S5355" t="s">
        <v>204</v>
      </c>
      <c r="T5355" s="247">
        <v>45342.357083333336</v>
      </c>
    </row>
    <row r="5356" spans="1:20" x14ac:dyDescent="0.35">
      <c r="A5356" t="s">
        <v>114</v>
      </c>
      <c r="B5356" t="s">
        <v>70</v>
      </c>
      <c r="C5356" t="s">
        <v>92</v>
      </c>
      <c r="D5356" s="29">
        <v>45507</v>
      </c>
      <c r="E5356">
        <v>0</v>
      </c>
      <c r="F5356">
        <v>0</v>
      </c>
      <c r="G5356">
        <v>0</v>
      </c>
      <c r="H5356">
        <v>0</v>
      </c>
      <c r="L5356">
        <v>693.29545599999994</v>
      </c>
      <c r="R5356">
        <v>997.40674200000001</v>
      </c>
      <c r="S5356" t="s">
        <v>204</v>
      </c>
      <c r="T5356" s="247">
        <v>45342.357083333336</v>
      </c>
    </row>
    <row r="5357" spans="1:20" x14ac:dyDescent="0.35">
      <c r="A5357" t="s">
        <v>114</v>
      </c>
      <c r="B5357" t="s">
        <v>70</v>
      </c>
      <c r="C5357" t="s">
        <v>92</v>
      </c>
      <c r="D5357" s="29">
        <v>45508</v>
      </c>
      <c r="E5357">
        <v>0</v>
      </c>
      <c r="F5357">
        <v>0</v>
      </c>
      <c r="G5357">
        <v>0</v>
      </c>
      <c r="H5357">
        <v>0</v>
      </c>
      <c r="L5357">
        <v>693.29545599999994</v>
      </c>
      <c r="R5357">
        <v>997.40674200000001</v>
      </c>
      <c r="S5357" t="s">
        <v>204</v>
      </c>
      <c r="T5357" s="247">
        <v>45342.357071759259</v>
      </c>
    </row>
    <row r="5358" spans="1:20" x14ac:dyDescent="0.35">
      <c r="A5358" t="s">
        <v>114</v>
      </c>
      <c r="B5358" t="s">
        <v>70</v>
      </c>
      <c r="C5358" t="s">
        <v>92</v>
      </c>
      <c r="D5358" s="29">
        <v>45509</v>
      </c>
      <c r="E5358">
        <v>0</v>
      </c>
      <c r="F5358">
        <v>0</v>
      </c>
      <c r="G5358">
        <v>0</v>
      </c>
      <c r="H5358">
        <v>0</v>
      </c>
      <c r="L5358">
        <v>693.29545599999994</v>
      </c>
      <c r="R5358">
        <v>997.40674200000001</v>
      </c>
      <c r="S5358" t="s">
        <v>204</v>
      </c>
      <c r="T5358" s="247">
        <v>45342.357083333336</v>
      </c>
    </row>
    <row r="5359" spans="1:20" x14ac:dyDescent="0.35">
      <c r="A5359" t="s">
        <v>114</v>
      </c>
      <c r="B5359" t="s">
        <v>70</v>
      </c>
      <c r="C5359" t="s">
        <v>92</v>
      </c>
      <c r="D5359" s="29">
        <v>45510</v>
      </c>
      <c r="E5359">
        <v>0</v>
      </c>
      <c r="F5359">
        <v>0</v>
      </c>
      <c r="G5359">
        <v>0</v>
      </c>
      <c r="H5359">
        <v>0</v>
      </c>
      <c r="L5359">
        <v>693.29545599999994</v>
      </c>
      <c r="R5359">
        <v>997.40674200000001</v>
      </c>
      <c r="S5359" t="s">
        <v>204</v>
      </c>
      <c r="T5359" s="247">
        <v>45342.357083333336</v>
      </c>
    </row>
    <row r="5360" spans="1:20" x14ac:dyDescent="0.35">
      <c r="A5360" t="s">
        <v>114</v>
      </c>
      <c r="B5360" t="s">
        <v>70</v>
      </c>
      <c r="C5360" t="s">
        <v>92</v>
      </c>
      <c r="D5360" s="29">
        <v>45511</v>
      </c>
      <c r="E5360">
        <v>0</v>
      </c>
      <c r="F5360">
        <v>0</v>
      </c>
      <c r="G5360">
        <v>0</v>
      </c>
      <c r="H5360">
        <v>0</v>
      </c>
      <c r="L5360">
        <v>693.29545599999994</v>
      </c>
      <c r="R5360">
        <v>997.40674200000001</v>
      </c>
      <c r="S5360" t="s">
        <v>204</v>
      </c>
      <c r="T5360" s="247">
        <v>45342.357083333336</v>
      </c>
    </row>
    <row r="5361" spans="1:20" x14ac:dyDescent="0.35">
      <c r="A5361" t="s">
        <v>114</v>
      </c>
      <c r="B5361" t="s">
        <v>70</v>
      </c>
      <c r="C5361" t="s">
        <v>92</v>
      </c>
      <c r="D5361" s="29">
        <v>45512</v>
      </c>
      <c r="E5361">
        <v>0</v>
      </c>
      <c r="F5361">
        <v>0</v>
      </c>
      <c r="G5361">
        <v>0</v>
      </c>
      <c r="H5361">
        <v>0</v>
      </c>
      <c r="L5361">
        <v>693.29545599999994</v>
      </c>
      <c r="R5361">
        <v>997.40674200000001</v>
      </c>
      <c r="S5361" t="s">
        <v>204</v>
      </c>
      <c r="T5361" s="247">
        <v>45342.357083333336</v>
      </c>
    </row>
    <row r="5362" spans="1:20" x14ac:dyDescent="0.35">
      <c r="A5362" t="s">
        <v>114</v>
      </c>
      <c r="B5362" t="s">
        <v>70</v>
      </c>
      <c r="C5362" t="s">
        <v>92</v>
      </c>
      <c r="D5362" s="29">
        <v>45513</v>
      </c>
      <c r="E5362">
        <v>0</v>
      </c>
      <c r="F5362">
        <v>0</v>
      </c>
      <c r="G5362">
        <v>0</v>
      </c>
      <c r="H5362">
        <v>0</v>
      </c>
      <c r="L5362">
        <v>693.29545599999994</v>
      </c>
      <c r="R5362">
        <v>997.40674200000001</v>
      </c>
      <c r="S5362" t="s">
        <v>204</v>
      </c>
      <c r="T5362" s="247">
        <v>45342.357083333336</v>
      </c>
    </row>
    <row r="5363" spans="1:20" x14ac:dyDescent="0.35">
      <c r="A5363" t="s">
        <v>114</v>
      </c>
      <c r="B5363" t="s">
        <v>70</v>
      </c>
      <c r="C5363" t="s">
        <v>92</v>
      </c>
      <c r="D5363" s="29">
        <v>45514</v>
      </c>
      <c r="E5363">
        <v>0</v>
      </c>
      <c r="F5363">
        <v>0</v>
      </c>
      <c r="G5363">
        <v>0</v>
      </c>
      <c r="H5363">
        <v>0</v>
      </c>
      <c r="L5363">
        <v>693.29545599999994</v>
      </c>
      <c r="R5363">
        <v>997.40674200000001</v>
      </c>
      <c r="S5363" t="s">
        <v>204</v>
      </c>
      <c r="T5363" s="247">
        <v>45342.357083333336</v>
      </c>
    </row>
    <row r="5364" spans="1:20" x14ac:dyDescent="0.35">
      <c r="A5364" t="s">
        <v>114</v>
      </c>
      <c r="B5364" t="s">
        <v>70</v>
      </c>
      <c r="C5364" t="s">
        <v>92</v>
      </c>
      <c r="D5364" s="29">
        <v>45515</v>
      </c>
      <c r="E5364">
        <v>0</v>
      </c>
      <c r="F5364">
        <v>0</v>
      </c>
      <c r="G5364">
        <v>0</v>
      </c>
      <c r="H5364">
        <v>0</v>
      </c>
      <c r="L5364">
        <v>693.29545599999994</v>
      </c>
      <c r="R5364">
        <v>997.40674200000001</v>
      </c>
      <c r="S5364" t="s">
        <v>204</v>
      </c>
      <c r="T5364" s="247">
        <v>45342.357083333336</v>
      </c>
    </row>
    <row r="5365" spans="1:20" x14ac:dyDescent="0.35">
      <c r="A5365" t="s">
        <v>114</v>
      </c>
      <c r="B5365" t="s">
        <v>70</v>
      </c>
      <c r="C5365" t="s">
        <v>92</v>
      </c>
      <c r="D5365" s="29">
        <v>45516</v>
      </c>
      <c r="E5365">
        <v>0</v>
      </c>
      <c r="F5365">
        <v>0</v>
      </c>
      <c r="G5365">
        <v>0</v>
      </c>
      <c r="H5365">
        <v>0</v>
      </c>
      <c r="L5365">
        <v>693.29545599999994</v>
      </c>
      <c r="R5365">
        <v>997.40674200000001</v>
      </c>
      <c r="S5365" t="s">
        <v>204</v>
      </c>
      <c r="T5365" s="247">
        <v>45342.357083333336</v>
      </c>
    </row>
    <row r="5366" spans="1:20" x14ac:dyDescent="0.35">
      <c r="A5366" t="s">
        <v>114</v>
      </c>
      <c r="B5366" t="s">
        <v>70</v>
      </c>
      <c r="C5366" t="s">
        <v>92</v>
      </c>
      <c r="D5366" s="29">
        <v>45517</v>
      </c>
      <c r="E5366">
        <v>0</v>
      </c>
      <c r="F5366">
        <v>0</v>
      </c>
      <c r="G5366">
        <v>0</v>
      </c>
      <c r="H5366">
        <v>0</v>
      </c>
      <c r="L5366">
        <v>693.29545599999994</v>
      </c>
      <c r="R5366">
        <v>997.40674200000001</v>
      </c>
      <c r="S5366" t="s">
        <v>204</v>
      </c>
      <c r="T5366" s="247">
        <v>45342.357083333336</v>
      </c>
    </row>
    <row r="5367" spans="1:20" x14ac:dyDescent="0.35">
      <c r="A5367" t="s">
        <v>114</v>
      </c>
      <c r="B5367" t="s">
        <v>70</v>
      </c>
      <c r="C5367" t="s">
        <v>92</v>
      </c>
      <c r="D5367" s="29">
        <v>45518</v>
      </c>
      <c r="E5367">
        <v>0</v>
      </c>
      <c r="F5367">
        <v>0</v>
      </c>
      <c r="G5367">
        <v>0</v>
      </c>
      <c r="H5367">
        <v>0</v>
      </c>
      <c r="L5367">
        <v>693.29545599999994</v>
      </c>
      <c r="R5367">
        <v>997.40674200000001</v>
      </c>
      <c r="S5367" t="s">
        <v>204</v>
      </c>
      <c r="T5367" s="247">
        <v>45342.357083333336</v>
      </c>
    </row>
    <row r="5368" spans="1:20" x14ac:dyDescent="0.35">
      <c r="A5368" t="s">
        <v>114</v>
      </c>
      <c r="B5368" t="s">
        <v>70</v>
      </c>
      <c r="C5368" t="s">
        <v>92</v>
      </c>
      <c r="D5368" s="29">
        <v>45519</v>
      </c>
      <c r="E5368">
        <v>0</v>
      </c>
      <c r="F5368">
        <v>0</v>
      </c>
      <c r="G5368">
        <v>0</v>
      </c>
      <c r="H5368">
        <v>0</v>
      </c>
      <c r="L5368">
        <v>693.29545599999994</v>
      </c>
      <c r="R5368">
        <v>997.40674200000001</v>
      </c>
      <c r="S5368" t="s">
        <v>204</v>
      </c>
      <c r="T5368" s="247">
        <v>45342.357083333336</v>
      </c>
    </row>
    <row r="5369" spans="1:20" x14ac:dyDescent="0.35">
      <c r="A5369" t="s">
        <v>114</v>
      </c>
      <c r="B5369" t="s">
        <v>70</v>
      </c>
      <c r="C5369" t="s">
        <v>92</v>
      </c>
      <c r="D5369" s="29">
        <v>45520</v>
      </c>
      <c r="E5369">
        <v>0</v>
      </c>
      <c r="F5369">
        <v>0</v>
      </c>
      <c r="G5369">
        <v>0</v>
      </c>
      <c r="H5369">
        <v>0</v>
      </c>
      <c r="L5369">
        <v>693.29545599999994</v>
      </c>
      <c r="R5369">
        <v>997.40674200000001</v>
      </c>
      <c r="S5369" t="s">
        <v>204</v>
      </c>
      <c r="T5369" s="247">
        <v>45342.357083333336</v>
      </c>
    </row>
    <row r="5370" spans="1:20" x14ac:dyDescent="0.35">
      <c r="A5370" t="s">
        <v>114</v>
      </c>
      <c r="B5370" t="s">
        <v>70</v>
      </c>
      <c r="C5370" t="s">
        <v>92</v>
      </c>
      <c r="D5370" s="29">
        <v>45521</v>
      </c>
      <c r="E5370">
        <v>0</v>
      </c>
      <c r="F5370">
        <v>0</v>
      </c>
      <c r="G5370">
        <v>0</v>
      </c>
      <c r="H5370">
        <v>0</v>
      </c>
      <c r="L5370">
        <v>693.29545599999994</v>
      </c>
      <c r="R5370">
        <v>997.40674200000001</v>
      </c>
      <c r="S5370" t="s">
        <v>204</v>
      </c>
      <c r="T5370" s="247">
        <v>45342.357083333336</v>
      </c>
    </row>
    <row r="5371" spans="1:20" x14ac:dyDescent="0.35">
      <c r="A5371" t="s">
        <v>114</v>
      </c>
      <c r="B5371" t="s">
        <v>70</v>
      </c>
      <c r="C5371" t="s">
        <v>92</v>
      </c>
      <c r="D5371" s="29">
        <v>45522</v>
      </c>
      <c r="E5371">
        <v>0</v>
      </c>
      <c r="F5371">
        <v>0</v>
      </c>
      <c r="G5371">
        <v>0</v>
      </c>
      <c r="H5371">
        <v>0</v>
      </c>
      <c r="L5371">
        <v>693.29545599999994</v>
      </c>
      <c r="R5371">
        <v>997.40674200000001</v>
      </c>
      <c r="S5371" t="s">
        <v>204</v>
      </c>
      <c r="T5371" s="247">
        <v>45342.357083333336</v>
      </c>
    </row>
    <row r="5372" spans="1:20" x14ac:dyDescent="0.35">
      <c r="A5372" t="s">
        <v>114</v>
      </c>
      <c r="B5372" t="s">
        <v>70</v>
      </c>
      <c r="C5372" t="s">
        <v>92</v>
      </c>
      <c r="D5372" s="29">
        <v>45523</v>
      </c>
      <c r="E5372">
        <v>0</v>
      </c>
      <c r="F5372">
        <v>0</v>
      </c>
      <c r="G5372">
        <v>0</v>
      </c>
      <c r="H5372">
        <v>0</v>
      </c>
      <c r="L5372">
        <v>693.29545599999994</v>
      </c>
      <c r="R5372">
        <v>997.40674200000001</v>
      </c>
      <c r="S5372" t="s">
        <v>204</v>
      </c>
      <c r="T5372" s="247">
        <v>45342.357083333336</v>
      </c>
    </row>
    <row r="5373" spans="1:20" x14ac:dyDescent="0.35">
      <c r="A5373" t="s">
        <v>114</v>
      </c>
      <c r="B5373" t="s">
        <v>70</v>
      </c>
      <c r="C5373" t="s">
        <v>92</v>
      </c>
      <c r="D5373" s="29">
        <v>45524</v>
      </c>
      <c r="E5373">
        <v>0</v>
      </c>
      <c r="F5373">
        <v>0</v>
      </c>
      <c r="G5373">
        <v>0</v>
      </c>
      <c r="H5373">
        <v>0</v>
      </c>
      <c r="L5373">
        <v>693.29545599999994</v>
      </c>
      <c r="R5373">
        <v>997.40674200000001</v>
      </c>
      <c r="S5373" t="s">
        <v>204</v>
      </c>
      <c r="T5373" s="247">
        <v>45342.357083333336</v>
      </c>
    </row>
    <row r="5374" spans="1:20" x14ac:dyDescent="0.35">
      <c r="A5374" t="s">
        <v>114</v>
      </c>
      <c r="B5374" t="s">
        <v>70</v>
      </c>
      <c r="C5374" t="s">
        <v>92</v>
      </c>
      <c r="D5374" s="29">
        <v>45525</v>
      </c>
      <c r="E5374">
        <v>0</v>
      </c>
      <c r="F5374">
        <v>0</v>
      </c>
      <c r="G5374">
        <v>0</v>
      </c>
      <c r="H5374">
        <v>0</v>
      </c>
      <c r="L5374">
        <v>693.29545599999994</v>
      </c>
      <c r="R5374">
        <v>997.40674200000001</v>
      </c>
      <c r="S5374" t="s">
        <v>204</v>
      </c>
      <c r="T5374" s="247">
        <v>45342.357083333336</v>
      </c>
    </row>
    <row r="5375" spans="1:20" x14ac:dyDescent="0.35">
      <c r="A5375" t="s">
        <v>114</v>
      </c>
      <c r="B5375" t="s">
        <v>70</v>
      </c>
      <c r="C5375" t="s">
        <v>92</v>
      </c>
      <c r="D5375" s="29">
        <v>45526</v>
      </c>
      <c r="E5375">
        <v>0</v>
      </c>
      <c r="F5375">
        <v>0</v>
      </c>
      <c r="G5375">
        <v>0</v>
      </c>
      <c r="H5375">
        <v>0</v>
      </c>
      <c r="L5375">
        <v>693.29545599999994</v>
      </c>
      <c r="R5375">
        <v>997.40674200000001</v>
      </c>
      <c r="S5375" t="s">
        <v>204</v>
      </c>
      <c r="T5375" s="247">
        <v>45342.357083333336</v>
      </c>
    </row>
    <row r="5376" spans="1:20" x14ac:dyDescent="0.35">
      <c r="A5376" t="s">
        <v>114</v>
      </c>
      <c r="B5376" t="s">
        <v>70</v>
      </c>
      <c r="C5376" t="s">
        <v>92</v>
      </c>
      <c r="D5376" s="29">
        <v>45527</v>
      </c>
      <c r="E5376">
        <v>0</v>
      </c>
      <c r="F5376">
        <v>0</v>
      </c>
      <c r="G5376">
        <v>0</v>
      </c>
      <c r="H5376">
        <v>0</v>
      </c>
      <c r="L5376">
        <v>693.29545599999994</v>
      </c>
      <c r="R5376">
        <v>997.40674200000001</v>
      </c>
      <c r="S5376" t="s">
        <v>204</v>
      </c>
      <c r="T5376" s="247">
        <v>45342.357094907406</v>
      </c>
    </row>
    <row r="5377" spans="1:20" x14ac:dyDescent="0.35">
      <c r="A5377" t="s">
        <v>114</v>
      </c>
      <c r="B5377" t="s">
        <v>70</v>
      </c>
      <c r="C5377" t="s">
        <v>92</v>
      </c>
      <c r="D5377" s="29">
        <v>45528</v>
      </c>
      <c r="E5377">
        <v>0</v>
      </c>
      <c r="F5377">
        <v>0</v>
      </c>
      <c r="G5377">
        <v>0</v>
      </c>
      <c r="H5377">
        <v>0</v>
      </c>
      <c r="L5377">
        <v>693.29545599999994</v>
      </c>
      <c r="R5377">
        <v>997.40674200000001</v>
      </c>
      <c r="S5377" t="s">
        <v>204</v>
      </c>
      <c r="T5377" s="247">
        <v>45342.357083333336</v>
      </c>
    </row>
    <row r="5378" spans="1:20" x14ac:dyDescent="0.35">
      <c r="A5378" t="s">
        <v>114</v>
      </c>
      <c r="B5378" t="s">
        <v>70</v>
      </c>
      <c r="C5378" t="s">
        <v>92</v>
      </c>
      <c r="D5378" s="29">
        <v>45529</v>
      </c>
      <c r="E5378">
        <v>0</v>
      </c>
      <c r="F5378">
        <v>0</v>
      </c>
      <c r="G5378">
        <v>0</v>
      </c>
      <c r="H5378">
        <v>0</v>
      </c>
      <c r="L5378">
        <v>693.29545599999994</v>
      </c>
      <c r="R5378">
        <v>997.40674200000001</v>
      </c>
      <c r="S5378" t="s">
        <v>204</v>
      </c>
      <c r="T5378" s="247">
        <v>45342.357083333336</v>
      </c>
    </row>
    <row r="5379" spans="1:20" x14ac:dyDescent="0.35">
      <c r="A5379" t="s">
        <v>114</v>
      </c>
      <c r="B5379" t="s">
        <v>70</v>
      </c>
      <c r="C5379" t="s">
        <v>92</v>
      </c>
      <c r="D5379" s="29">
        <v>45530</v>
      </c>
      <c r="E5379">
        <v>0</v>
      </c>
      <c r="F5379">
        <v>0</v>
      </c>
      <c r="G5379">
        <v>0</v>
      </c>
      <c r="H5379">
        <v>0</v>
      </c>
      <c r="L5379">
        <v>693.29545599999994</v>
      </c>
      <c r="R5379">
        <v>997.40674200000001</v>
      </c>
      <c r="S5379" t="s">
        <v>204</v>
      </c>
      <c r="T5379" s="247">
        <v>45342.357083333336</v>
      </c>
    </row>
    <row r="5380" spans="1:20" x14ac:dyDescent="0.35">
      <c r="A5380" t="s">
        <v>114</v>
      </c>
      <c r="B5380" t="s">
        <v>70</v>
      </c>
      <c r="C5380" t="s">
        <v>92</v>
      </c>
      <c r="D5380" s="29">
        <v>45531</v>
      </c>
      <c r="E5380">
        <v>0</v>
      </c>
      <c r="F5380">
        <v>0</v>
      </c>
      <c r="G5380">
        <v>0</v>
      </c>
      <c r="H5380">
        <v>0</v>
      </c>
      <c r="L5380">
        <v>693.29545599999994</v>
      </c>
      <c r="R5380">
        <v>997.40674200000001</v>
      </c>
      <c r="S5380" t="s">
        <v>204</v>
      </c>
      <c r="T5380" s="247">
        <v>45342.357094907406</v>
      </c>
    </row>
    <row r="5381" spans="1:20" x14ac:dyDescent="0.35">
      <c r="A5381" t="s">
        <v>114</v>
      </c>
      <c r="B5381" t="s">
        <v>70</v>
      </c>
      <c r="C5381" t="s">
        <v>92</v>
      </c>
      <c r="D5381" s="29">
        <v>45532</v>
      </c>
      <c r="E5381">
        <v>0</v>
      </c>
      <c r="F5381">
        <v>0</v>
      </c>
      <c r="G5381">
        <v>0</v>
      </c>
      <c r="H5381">
        <v>0</v>
      </c>
      <c r="L5381">
        <v>693.29545599999994</v>
      </c>
      <c r="R5381">
        <v>997.40674200000001</v>
      </c>
      <c r="S5381" t="s">
        <v>204</v>
      </c>
      <c r="T5381" s="247">
        <v>45342.357094907406</v>
      </c>
    </row>
    <row r="5382" spans="1:20" x14ac:dyDescent="0.35">
      <c r="A5382" t="s">
        <v>114</v>
      </c>
      <c r="B5382" t="s">
        <v>70</v>
      </c>
      <c r="C5382" t="s">
        <v>92</v>
      </c>
      <c r="D5382" s="29">
        <v>45533</v>
      </c>
      <c r="E5382">
        <v>0</v>
      </c>
      <c r="F5382">
        <v>0</v>
      </c>
      <c r="G5382">
        <v>0</v>
      </c>
      <c r="H5382">
        <v>0</v>
      </c>
      <c r="L5382">
        <v>693.29545599999994</v>
      </c>
      <c r="R5382">
        <v>997.40674200000001</v>
      </c>
      <c r="S5382" t="s">
        <v>204</v>
      </c>
      <c r="T5382" s="247">
        <v>45342.357083333336</v>
      </c>
    </row>
    <row r="5383" spans="1:20" x14ac:dyDescent="0.35">
      <c r="A5383" t="s">
        <v>114</v>
      </c>
      <c r="B5383" t="s">
        <v>70</v>
      </c>
      <c r="C5383" t="s">
        <v>92</v>
      </c>
      <c r="D5383" s="29">
        <v>45534</v>
      </c>
      <c r="E5383">
        <v>0</v>
      </c>
      <c r="F5383">
        <v>0</v>
      </c>
      <c r="G5383">
        <v>0</v>
      </c>
      <c r="H5383">
        <v>0</v>
      </c>
      <c r="L5383">
        <v>693.29545599999994</v>
      </c>
      <c r="R5383">
        <v>997.40674200000001</v>
      </c>
      <c r="S5383" t="s">
        <v>204</v>
      </c>
      <c r="T5383" s="247">
        <v>45342.357094907406</v>
      </c>
    </row>
    <row r="5384" spans="1:20" x14ac:dyDescent="0.35">
      <c r="A5384" t="s">
        <v>114</v>
      </c>
      <c r="B5384" t="s">
        <v>70</v>
      </c>
      <c r="C5384" t="s">
        <v>92</v>
      </c>
      <c r="D5384" s="29">
        <v>45535</v>
      </c>
      <c r="E5384">
        <v>0</v>
      </c>
      <c r="F5384">
        <v>0</v>
      </c>
      <c r="G5384">
        <v>0</v>
      </c>
      <c r="H5384">
        <v>0</v>
      </c>
      <c r="L5384">
        <v>693.29545599999994</v>
      </c>
      <c r="R5384">
        <v>997.40674200000001</v>
      </c>
      <c r="S5384" t="s">
        <v>204</v>
      </c>
      <c r="T5384" s="247">
        <v>45342.357094907406</v>
      </c>
    </row>
    <row r="5385" spans="1:20" x14ac:dyDescent="0.35">
      <c r="A5385" t="s">
        <v>114</v>
      </c>
      <c r="B5385" t="s">
        <v>70</v>
      </c>
      <c r="C5385" t="s">
        <v>92</v>
      </c>
      <c r="D5385" s="29">
        <v>45536</v>
      </c>
      <c r="E5385">
        <v>0</v>
      </c>
      <c r="F5385">
        <v>0</v>
      </c>
      <c r="G5385">
        <v>0</v>
      </c>
      <c r="H5385">
        <v>0</v>
      </c>
      <c r="L5385">
        <v>693.29545599999994</v>
      </c>
      <c r="R5385">
        <v>997.40674200000001</v>
      </c>
      <c r="S5385" t="s">
        <v>204</v>
      </c>
      <c r="T5385" s="247">
        <v>45342.357094907406</v>
      </c>
    </row>
    <row r="5386" spans="1:20" x14ac:dyDescent="0.35">
      <c r="A5386" t="s">
        <v>114</v>
      </c>
      <c r="B5386" t="s">
        <v>70</v>
      </c>
      <c r="C5386" t="s">
        <v>92</v>
      </c>
      <c r="D5386" s="29">
        <v>45537</v>
      </c>
      <c r="E5386">
        <v>0</v>
      </c>
      <c r="F5386">
        <v>0</v>
      </c>
      <c r="G5386">
        <v>0</v>
      </c>
      <c r="H5386">
        <v>0</v>
      </c>
      <c r="L5386">
        <v>693.29545599999994</v>
      </c>
      <c r="R5386">
        <v>997.40674200000001</v>
      </c>
      <c r="S5386" t="s">
        <v>204</v>
      </c>
      <c r="T5386" s="247">
        <v>45342.357094907406</v>
      </c>
    </row>
    <row r="5387" spans="1:20" x14ac:dyDescent="0.35">
      <c r="A5387" t="s">
        <v>114</v>
      </c>
      <c r="B5387" t="s">
        <v>70</v>
      </c>
      <c r="C5387" t="s">
        <v>92</v>
      </c>
      <c r="D5387" s="29">
        <v>45538</v>
      </c>
      <c r="E5387">
        <v>0</v>
      </c>
      <c r="F5387">
        <v>0</v>
      </c>
      <c r="G5387">
        <v>0</v>
      </c>
      <c r="H5387">
        <v>0</v>
      </c>
      <c r="L5387">
        <v>693.29545599999994</v>
      </c>
      <c r="R5387">
        <v>997.40674200000001</v>
      </c>
      <c r="S5387" t="s">
        <v>204</v>
      </c>
      <c r="T5387" s="247">
        <v>45342.357083333336</v>
      </c>
    </row>
    <row r="5388" spans="1:20" x14ac:dyDescent="0.35">
      <c r="A5388" t="s">
        <v>114</v>
      </c>
      <c r="B5388" t="s">
        <v>70</v>
      </c>
      <c r="C5388" t="s">
        <v>92</v>
      </c>
      <c r="D5388" s="29">
        <v>45539</v>
      </c>
      <c r="E5388">
        <v>0</v>
      </c>
      <c r="F5388">
        <v>0</v>
      </c>
      <c r="G5388">
        <v>0</v>
      </c>
      <c r="H5388">
        <v>0</v>
      </c>
      <c r="L5388">
        <v>693.29545599999994</v>
      </c>
      <c r="R5388">
        <v>997.40674200000001</v>
      </c>
      <c r="S5388" t="s">
        <v>204</v>
      </c>
      <c r="T5388" s="247">
        <v>45342.357094907406</v>
      </c>
    </row>
    <row r="5389" spans="1:20" x14ac:dyDescent="0.35">
      <c r="A5389" t="s">
        <v>114</v>
      </c>
      <c r="B5389" t="s">
        <v>70</v>
      </c>
      <c r="C5389" t="s">
        <v>92</v>
      </c>
      <c r="D5389" s="29">
        <v>45540</v>
      </c>
      <c r="E5389">
        <v>0</v>
      </c>
      <c r="F5389">
        <v>0</v>
      </c>
      <c r="G5389">
        <v>0</v>
      </c>
      <c r="H5389">
        <v>0</v>
      </c>
      <c r="L5389">
        <v>693.29545599999994</v>
      </c>
      <c r="R5389">
        <v>997.40674200000001</v>
      </c>
      <c r="S5389" t="s">
        <v>204</v>
      </c>
      <c r="T5389" s="247">
        <v>45342.357094907406</v>
      </c>
    </row>
    <row r="5390" spans="1:20" x14ac:dyDescent="0.35">
      <c r="A5390" t="s">
        <v>114</v>
      </c>
      <c r="B5390" t="s">
        <v>70</v>
      </c>
      <c r="C5390" t="s">
        <v>92</v>
      </c>
      <c r="D5390" s="29">
        <v>45541</v>
      </c>
      <c r="E5390">
        <v>0</v>
      </c>
      <c r="F5390">
        <v>0</v>
      </c>
      <c r="G5390">
        <v>0</v>
      </c>
      <c r="H5390">
        <v>0</v>
      </c>
      <c r="L5390">
        <v>693.29545599999994</v>
      </c>
      <c r="R5390">
        <v>997.40674200000001</v>
      </c>
      <c r="S5390" t="s">
        <v>204</v>
      </c>
      <c r="T5390" s="247">
        <v>45342.357094907406</v>
      </c>
    </row>
    <row r="5391" spans="1:20" x14ac:dyDescent="0.35">
      <c r="A5391" t="s">
        <v>114</v>
      </c>
      <c r="B5391" t="s">
        <v>70</v>
      </c>
      <c r="C5391" t="s">
        <v>92</v>
      </c>
      <c r="D5391" s="29">
        <v>45542</v>
      </c>
      <c r="E5391">
        <v>0</v>
      </c>
      <c r="F5391">
        <v>0</v>
      </c>
      <c r="G5391">
        <v>0</v>
      </c>
      <c r="H5391">
        <v>0</v>
      </c>
      <c r="L5391">
        <v>693.29545599999994</v>
      </c>
      <c r="R5391">
        <v>997.40674200000001</v>
      </c>
      <c r="S5391" t="s">
        <v>204</v>
      </c>
      <c r="T5391" s="247">
        <v>45342.357094907406</v>
      </c>
    </row>
    <row r="5392" spans="1:20" x14ac:dyDescent="0.35">
      <c r="A5392" t="s">
        <v>114</v>
      </c>
      <c r="B5392" t="s">
        <v>70</v>
      </c>
      <c r="C5392" t="s">
        <v>92</v>
      </c>
      <c r="D5392" s="29">
        <v>45543</v>
      </c>
      <c r="E5392">
        <v>0</v>
      </c>
      <c r="F5392">
        <v>0</v>
      </c>
      <c r="G5392">
        <v>0</v>
      </c>
      <c r="H5392">
        <v>0</v>
      </c>
      <c r="L5392">
        <v>693.29545599999994</v>
      </c>
      <c r="R5392">
        <v>997.40674200000001</v>
      </c>
      <c r="S5392" t="s">
        <v>204</v>
      </c>
      <c r="T5392" s="247">
        <v>45342.357094907406</v>
      </c>
    </row>
    <row r="5393" spans="1:20" x14ac:dyDescent="0.35">
      <c r="A5393" t="s">
        <v>114</v>
      </c>
      <c r="B5393" t="s">
        <v>70</v>
      </c>
      <c r="C5393" t="s">
        <v>92</v>
      </c>
      <c r="D5393" s="29">
        <v>45544</v>
      </c>
      <c r="E5393">
        <v>0</v>
      </c>
      <c r="F5393">
        <v>0</v>
      </c>
      <c r="G5393">
        <v>0</v>
      </c>
      <c r="H5393">
        <v>0</v>
      </c>
      <c r="L5393">
        <v>693.29545599999994</v>
      </c>
      <c r="R5393">
        <v>997.40674200000001</v>
      </c>
      <c r="S5393" t="s">
        <v>204</v>
      </c>
      <c r="T5393" s="247">
        <v>45342.357094907406</v>
      </c>
    </row>
    <row r="5394" spans="1:20" x14ac:dyDescent="0.35">
      <c r="A5394" t="s">
        <v>114</v>
      </c>
      <c r="B5394" t="s">
        <v>70</v>
      </c>
      <c r="C5394" t="s">
        <v>92</v>
      </c>
      <c r="D5394" s="29">
        <v>45545</v>
      </c>
      <c r="E5394">
        <v>0</v>
      </c>
      <c r="F5394">
        <v>0</v>
      </c>
      <c r="G5394">
        <v>0</v>
      </c>
      <c r="H5394">
        <v>0</v>
      </c>
      <c r="L5394">
        <v>693.29545599999994</v>
      </c>
      <c r="R5394">
        <v>997.40674200000001</v>
      </c>
      <c r="S5394" t="s">
        <v>204</v>
      </c>
      <c r="T5394" s="247">
        <v>45342.357094907406</v>
      </c>
    </row>
    <row r="5395" spans="1:20" x14ac:dyDescent="0.35">
      <c r="A5395" t="s">
        <v>114</v>
      </c>
      <c r="B5395" t="s">
        <v>70</v>
      </c>
      <c r="C5395" t="s">
        <v>92</v>
      </c>
      <c r="D5395" s="29">
        <v>45546</v>
      </c>
      <c r="E5395">
        <v>0</v>
      </c>
      <c r="F5395">
        <v>0</v>
      </c>
      <c r="G5395">
        <v>0</v>
      </c>
      <c r="H5395">
        <v>0</v>
      </c>
      <c r="L5395">
        <v>693.29545599999994</v>
      </c>
      <c r="R5395">
        <v>997.40674200000001</v>
      </c>
      <c r="S5395" t="s">
        <v>204</v>
      </c>
      <c r="T5395" s="247">
        <v>45342.357094907406</v>
      </c>
    </row>
    <row r="5396" spans="1:20" x14ac:dyDescent="0.35">
      <c r="A5396" t="s">
        <v>114</v>
      </c>
      <c r="B5396" t="s">
        <v>70</v>
      </c>
      <c r="C5396" t="s">
        <v>92</v>
      </c>
      <c r="D5396" s="29">
        <v>45547</v>
      </c>
      <c r="E5396">
        <v>0</v>
      </c>
      <c r="F5396">
        <v>0</v>
      </c>
      <c r="G5396">
        <v>0</v>
      </c>
      <c r="H5396">
        <v>0</v>
      </c>
      <c r="L5396">
        <v>693.29545599999994</v>
      </c>
      <c r="R5396">
        <v>997.40674200000001</v>
      </c>
      <c r="S5396" t="s">
        <v>204</v>
      </c>
      <c r="T5396" s="247">
        <v>45342.357094907406</v>
      </c>
    </row>
    <row r="5397" spans="1:20" x14ac:dyDescent="0.35">
      <c r="A5397" t="s">
        <v>114</v>
      </c>
      <c r="B5397" t="s">
        <v>70</v>
      </c>
      <c r="C5397" t="s">
        <v>92</v>
      </c>
      <c r="D5397" s="29">
        <v>45548</v>
      </c>
      <c r="E5397">
        <v>0</v>
      </c>
      <c r="F5397">
        <v>0</v>
      </c>
      <c r="G5397">
        <v>0</v>
      </c>
      <c r="H5397">
        <v>0</v>
      </c>
      <c r="L5397">
        <v>693.29545599999994</v>
      </c>
      <c r="R5397">
        <v>997.40674200000001</v>
      </c>
      <c r="S5397" t="s">
        <v>204</v>
      </c>
      <c r="T5397" s="247">
        <v>45342.357094907406</v>
      </c>
    </row>
    <row r="5398" spans="1:20" x14ac:dyDescent="0.35">
      <c r="A5398" t="s">
        <v>114</v>
      </c>
      <c r="B5398" t="s">
        <v>70</v>
      </c>
      <c r="C5398" t="s">
        <v>92</v>
      </c>
      <c r="D5398" s="29">
        <v>45549</v>
      </c>
      <c r="E5398">
        <v>0</v>
      </c>
      <c r="F5398">
        <v>0</v>
      </c>
      <c r="G5398">
        <v>0</v>
      </c>
      <c r="H5398">
        <v>0</v>
      </c>
      <c r="L5398">
        <v>693.29545599999994</v>
      </c>
      <c r="R5398">
        <v>997.40674200000001</v>
      </c>
      <c r="S5398" t="s">
        <v>204</v>
      </c>
      <c r="T5398" s="247">
        <v>45342.357094907406</v>
      </c>
    </row>
    <row r="5399" spans="1:20" x14ac:dyDescent="0.35">
      <c r="A5399" t="s">
        <v>114</v>
      </c>
      <c r="B5399" t="s">
        <v>70</v>
      </c>
      <c r="C5399" t="s">
        <v>92</v>
      </c>
      <c r="D5399" s="29">
        <v>45550</v>
      </c>
      <c r="E5399">
        <v>0</v>
      </c>
      <c r="F5399">
        <v>0</v>
      </c>
      <c r="G5399">
        <v>0</v>
      </c>
      <c r="H5399">
        <v>0</v>
      </c>
      <c r="L5399">
        <v>693.29545599999994</v>
      </c>
      <c r="R5399">
        <v>997.40674200000001</v>
      </c>
      <c r="S5399" t="s">
        <v>204</v>
      </c>
      <c r="T5399" s="247">
        <v>45342.357094907406</v>
      </c>
    </row>
    <row r="5400" spans="1:20" x14ac:dyDescent="0.35">
      <c r="A5400" t="s">
        <v>114</v>
      </c>
      <c r="B5400" t="s">
        <v>70</v>
      </c>
      <c r="C5400" t="s">
        <v>92</v>
      </c>
      <c r="D5400" s="29">
        <v>45551</v>
      </c>
      <c r="E5400">
        <v>0</v>
      </c>
      <c r="F5400">
        <v>0</v>
      </c>
      <c r="G5400">
        <v>0</v>
      </c>
      <c r="H5400">
        <v>0</v>
      </c>
      <c r="L5400">
        <v>693.29545599999994</v>
      </c>
      <c r="R5400">
        <v>997.40674200000001</v>
      </c>
      <c r="S5400" t="s">
        <v>204</v>
      </c>
      <c r="T5400" s="247">
        <v>45342.357094907406</v>
      </c>
    </row>
    <row r="5401" spans="1:20" x14ac:dyDescent="0.35">
      <c r="A5401" t="s">
        <v>114</v>
      </c>
      <c r="B5401" t="s">
        <v>70</v>
      </c>
      <c r="C5401" t="s">
        <v>92</v>
      </c>
      <c r="D5401" s="29">
        <v>45552</v>
      </c>
      <c r="E5401">
        <v>0</v>
      </c>
      <c r="F5401">
        <v>0</v>
      </c>
      <c r="G5401">
        <v>0</v>
      </c>
      <c r="H5401">
        <v>0</v>
      </c>
      <c r="L5401">
        <v>693.29545599999994</v>
      </c>
      <c r="R5401">
        <v>997.40674200000001</v>
      </c>
      <c r="S5401" t="s">
        <v>204</v>
      </c>
      <c r="T5401" s="247">
        <v>45342.357094907406</v>
      </c>
    </row>
    <row r="5402" spans="1:20" x14ac:dyDescent="0.35">
      <c r="A5402" t="s">
        <v>114</v>
      </c>
      <c r="B5402" t="s">
        <v>70</v>
      </c>
      <c r="C5402" t="s">
        <v>92</v>
      </c>
      <c r="D5402" s="29">
        <v>45553</v>
      </c>
      <c r="E5402">
        <v>0</v>
      </c>
      <c r="F5402">
        <v>0</v>
      </c>
      <c r="G5402">
        <v>0</v>
      </c>
      <c r="H5402">
        <v>0</v>
      </c>
      <c r="L5402">
        <v>693.29545599999994</v>
      </c>
      <c r="R5402">
        <v>997.40674200000001</v>
      </c>
      <c r="S5402" t="s">
        <v>204</v>
      </c>
      <c r="T5402" s="247">
        <v>45342.357094907406</v>
      </c>
    </row>
    <row r="5403" spans="1:20" x14ac:dyDescent="0.35">
      <c r="A5403" t="s">
        <v>114</v>
      </c>
      <c r="B5403" t="s">
        <v>70</v>
      </c>
      <c r="C5403" t="s">
        <v>92</v>
      </c>
      <c r="D5403" s="29">
        <v>45554</v>
      </c>
      <c r="E5403">
        <v>0</v>
      </c>
      <c r="F5403">
        <v>0</v>
      </c>
      <c r="G5403">
        <v>0</v>
      </c>
      <c r="H5403">
        <v>0</v>
      </c>
      <c r="L5403">
        <v>693.29545599999994</v>
      </c>
      <c r="R5403">
        <v>997.40674200000001</v>
      </c>
      <c r="S5403" t="s">
        <v>204</v>
      </c>
      <c r="T5403" s="247">
        <v>45342.357094907406</v>
      </c>
    </row>
    <row r="5404" spans="1:20" x14ac:dyDescent="0.35">
      <c r="A5404" t="s">
        <v>114</v>
      </c>
      <c r="B5404" t="s">
        <v>70</v>
      </c>
      <c r="C5404" t="s">
        <v>92</v>
      </c>
      <c r="D5404" s="29">
        <v>45555</v>
      </c>
      <c r="E5404">
        <v>0</v>
      </c>
      <c r="F5404">
        <v>0</v>
      </c>
      <c r="G5404">
        <v>0</v>
      </c>
      <c r="H5404">
        <v>0</v>
      </c>
      <c r="L5404">
        <v>693.29545599999994</v>
      </c>
      <c r="R5404">
        <v>997.40674200000001</v>
      </c>
      <c r="S5404" t="s">
        <v>204</v>
      </c>
      <c r="T5404" s="247">
        <v>45342.357094907406</v>
      </c>
    </row>
    <row r="5405" spans="1:20" x14ac:dyDescent="0.35">
      <c r="A5405" t="s">
        <v>114</v>
      </c>
      <c r="B5405" t="s">
        <v>70</v>
      </c>
      <c r="C5405" t="s">
        <v>92</v>
      </c>
      <c r="D5405" s="29">
        <v>45556</v>
      </c>
      <c r="E5405">
        <v>0</v>
      </c>
      <c r="F5405">
        <v>0</v>
      </c>
      <c r="G5405">
        <v>0</v>
      </c>
      <c r="H5405">
        <v>0</v>
      </c>
      <c r="L5405">
        <v>693.29545599999994</v>
      </c>
      <c r="R5405">
        <v>997.40674200000001</v>
      </c>
      <c r="S5405" t="s">
        <v>204</v>
      </c>
      <c r="T5405" s="247">
        <v>45342.357094907406</v>
      </c>
    </row>
    <row r="5406" spans="1:20" x14ac:dyDescent="0.35">
      <c r="A5406" t="s">
        <v>114</v>
      </c>
      <c r="B5406" t="s">
        <v>70</v>
      </c>
      <c r="C5406" t="s">
        <v>92</v>
      </c>
      <c r="D5406" s="29">
        <v>45557</v>
      </c>
      <c r="E5406">
        <v>0</v>
      </c>
      <c r="F5406">
        <v>0</v>
      </c>
      <c r="G5406">
        <v>0</v>
      </c>
      <c r="H5406">
        <v>0</v>
      </c>
      <c r="L5406">
        <v>693.29545599999994</v>
      </c>
      <c r="R5406">
        <v>997.40674200000001</v>
      </c>
      <c r="S5406" t="s">
        <v>204</v>
      </c>
      <c r="T5406" s="247">
        <v>45342.357106481482</v>
      </c>
    </row>
    <row r="5407" spans="1:20" x14ac:dyDescent="0.35">
      <c r="A5407" t="s">
        <v>114</v>
      </c>
      <c r="B5407" t="s">
        <v>70</v>
      </c>
      <c r="C5407" t="s">
        <v>92</v>
      </c>
      <c r="D5407" s="29">
        <v>45558</v>
      </c>
      <c r="E5407">
        <v>0</v>
      </c>
      <c r="F5407">
        <v>0</v>
      </c>
      <c r="G5407">
        <v>0</v>
      </c>
      <c r="H5407">
        <v>0</v>
      </c>
      <c r="L5407">
        <v>693.29545599999994</v>
      </c>
      <c r="R5407">
        <v>997.40674200000001</v>
      </c>
      <c r="S5407" t="s">
        <v>204</v>
      </c>
      <c r="T5407" s="247">
        <v>45342.357106481482</v>
      </c>
    </row>
    <row r="5408" spans="1:20" x14ac:dyDescent="0.35">
      <c r="A5408" t="s">
        <v>114</v>
      </c>
      <c r="B5408" t="s">
        <v>70</v>
      </c>
      <c r="C5408" t="s">
        <v>92</v>
      </c>
      <c r="D5408" s="29">
        <v>45559</v>
      </c>
      <c r="E5408">
        <v>0</v>
      </c>
      <c r="F5408">
        <v>0</v>
      </c>
      <c r="G5408">
        <v>0</v>
      </c>
      <c r="H5408">
        <v>0</v>
      </c>
      <c r="L5408">
        <v>693.29545599999994</v>
      </c>
      <c r="R5408">
        <v>997.40674200000001</v>
      </c>
      <c r="S5408" t="s">
        <v>204</v>
      </c>
      <c r="T5408" s="247">
        <v>45342.357106481482</v>
      </c>
    </row>
    <row r="5409" spans="1:20" x14ac:dyDescent="0.35">
      <c r="A5409" t="s">
        <v>114</v>
      </c>
      <c r="B5409" t="s">
        <v>70</v>
      </c>
      <c r="C5409" t="s">
        <v>92</v>
      </c>
      <c r="D5409" s="29">
        <v>45560</v>
      </c>
      <c r="E5409">
        <v>0</v>
      </c>
      <c r="F5409">
        <v>0</v>
      </c>
      <c r="G5409">
        <v>0</v>
      </c>
      <c r="H5409">
        <v>0</v>
      </c>
      <c r="L5409">
        <v>693.29545599999994</v>
      </c>
      <c r="R5409">
        <v>997.40674200000001</v>
      </c>
      <c r="S5409" t="s">
        <v>204</v>
      </c>
      <c r="T5409" s="247">
        <v>45342.357106481482</v>
      </c>
    </row>
    <row r="5410" spans="1:20" x14ac:dyDescent="0.35">
      <c r="A5410" t="s">
        <v>114</v>
      </c>
      <c r="B5410" t="s">
        <v>70</v>
      </c>
      <c r="C5410" t="s">
        <v>92</v>
      </c>
      <c r="D5410" s="29">
        <v>45561</v>
      </c>
      <c r="E5410">
        <v>0</v>
      </c>
      <c r="F5410">
        <v>0</v>
      </c>
      <c r="G5410">
        <v>0</v>
      </c>
      <c r="H5410">
        <v>0</v>
      </c>
      <c r="L5410">
        <v>693.29545599999994</v>
      </c>
      <c r="R5410">
        <v>997.40674200000001</v>
      </c>
      <c r="S5410" t="s">
        <v>204</v>
      </c>
      <c r="T5410" s="247">
        <v>45342.357106481482</v>
      </c>
    </row>
    <row r="5411" spans="1:20" x14ac:dyDescent="0.35">
      <c r="A5411" t="s">
        <v>114</v>
      </c>
      <c r="B5411" t="s">
        <v>70</v>
      </c>
      <c r="C5411" t="s">
        <v>92</v>
      </c>
      <c r="D5411" s="29">
        <v>45562</v>
      </c>
      <c r="E5411">
        <v>0</v>
      </c>
      <c r="F5411">
        <v>0</v>
      </c>
      <c r="G5411">
        <v>0</v>
      </c>
      <c r="H5411">
        <v>0</v>
      </c>
      <c r="L5411">
        <v>693.29545599999994</v>
      </c>
      <c r="R5411">
        <v>997.40674200000001</v>
      </c>
      <c r="S5411" t="s">
        <v>204</v>
      </c>
      <c r="T5411" s="247">
        <v>45342.357106481482</v>
      </c>
    </row>
    <row r="5412" spans="1:20" x14ac:dyDescent="0.35">
      <c r="A5412" t="s">
        <v>114</v>
      </c>
      <c r="B5412" t="s">
        <v>70</v>
      </c>
      <c r="C5412" t="s">
        <v>92</v>
      </c>
      <c r="D5412" s="29">
        <v>45563</v>
      </c>
      <c r="E5412">
        <v>0</v>
      </c>
      <c r="F5412">
        <v>0</v>
      </c>
      <c r="G5412">
        <v>0</v>
      </c>
      <c r="H5412">
        <v>0</v>
      </c>
      <c r="L5412">
        <v>693.29545599999994</v>
      </c>
      <c r="R5412">
        <v>997.40674200000001</v>
      </c>
      <c r="S5412" t="s">
        <v>204</v>
      </c>
      <c r="T5412" s="247">
        <v>45342.357106481482</v>
      </c>
    </row>
    <row r="5413" spans="1:20" x14ac:dyDescent="0.35">
      <c r="A5413" t="s">
        <v>114</v>
      </c>
      <c r="B5413" t="s">
        <v>70</v>
      </c>
      <c r="C5413" t="s">
        <v>92</v>
      </c>
      <c r="D5413" s="29">
        <v>45564</v>
      </c>
      <c r="E5413">
        <v>0</v>
      </c>
      <c r="F5413">
        <v>0</v>
      </c>
      <c r="G5413">
        <v>0</v>
      </c>
      <c r="H5413">
        <v>0</v>
      </c>
      <c r="L5413">
        <v>693.29545599999994</v>
      </c>
      <c r="R5413">
        <v>997.40674200000001</v>
      </c>
      <c r="S5413" t="s">
        <v>204</v>
      </c>
      <c r="T5413" s="247">
        <v>45342.357106481482</v>
      </c>
    </row>
    <row r="5414" spans="1:20" x14ac:dyDescent="0.35">
      <c r="A5414" t="s">
        <v>114</v>
      </c>
      <c r="B5414" t="s">
        <v>70</v>
      </c>
      <c r="C5414" t="s">
        <v>92</v>
      </c>
      <c r="D5414" s="29">
        <v>45565</v>
      </c>
      <c r="E5414">
        <v>0</v>
      </c>
      <c r="F5414">
        <v>0</v>
      </c>
      <c r="G5414">
        <v>0</v>
      </c>
      <c r="H5414">
        <v>0</v>
      </c>
      <c r="L5414">
        <v>693.29545599999994</v>
      </c>
      <c r="R5414">
        <v>997.40674200000001</v>
      </c>
      <c r="S5414" t="s">
        <v>204</v>
      </c>
      <c r="T5414" s="247">
        <v>45342.357106481482</v>
      </c>
    </row>
    <row r="5415" spans="1:20" x14ac:dyDescent="0.35">
      <c r="A5415" t="s">
        <v>114</v>
      </c>
      <c r="B5415" t="s">
        <v>70</v>
      </c>
      <c r="C5415" t="s">
        <v>92</v>
      </c>
      <c r="D5415" s="29">
        <v>45566</v>
      </c>
      <c r="E5415">
        <v>0</v>
      </c>
      <c r="F5415">
        <v>0</v>
      </c>
      <c r="G5415">
        <v>0</v>
      </c>
      <c r="H5415">
        <v>0</v>
      </c>
      <c r="L5415">
        <v>660.04856400000006</v>
      </c>
      <c r="R5415">
        <v>997.40674200000001</v>
      </c>
      <c r="S5415" t="s">
        <v>204</v>
      </c>
      <c r="T5415" s="247">
        <v>45342.343298611115</v>
      </c>
    </row>
    <row r="5416" spans="1:20" x14ac:dyDescent="0.35">
      <c r="A5416" t="s">
        <v>114</v>
      </c>
      <c r="B5416" t="s">
        <v>70</v>
      </c>
      <c r="C5416" t="s">
        <v>92</v>
      </c>
      <c r="D5416" s="29">
        <v>45567</v>
      </c>
      <c r="E5416">
        <v>0</v>
      </c>
      <c r="F5416">
        <v>0</v>
      </c>
      <c r="G5416">
        <v>0</v>
      </c>
      <c r="H5416">
        <v>0</v>
      </c>
      <c r="L5416">
        <v>660.04856400000006</v>
      </c>
      <c r="R5416">
        <v>997.40674200000001</v>
      </c>
      <c r="S5416" t="s">
        <v>204</v>
      </c>
      <c r="T5416" s="247">
        <v>45342.343298611115</v>
      </c>
    </row>
    <row r="5417" spans="1:20" x14ac:dyDescent="0.35">
      <c r="A5417" t="s">
        <v>114</v>
      </c>
      <c r="B5417" t="s">
        <v>70</v>
      </c>
      <c r="C5417" t="s">
        <v>92</v>
      </c>
      <c r="D5417" s="29">
        <v>45568</v>
      </c>
      <c r="E5417">
        <v>0</v>
      </c>
      <c r="F5417">
        <v>0</v>
      </c>
      <c r="G5417">
        <v>0</v>
      </c>
      <c r="H5417">
        <v>0</v>
      </c>
      <c r="L5417">
        <v>660.04856400000006</v>
      </c>
      <c r="R5417">
        <v>997.40674200000001</v>
      </c>
      <c r="S5417" t="s">
        <v>204</v>
      </c>
      <c r="T5417" s="247">
        <v>45342.343298611115</v>
      </c>
    </row>
    <row r="5418" spans="1:20" x14ac:dyDescent="0.35">
      <c r="A5418" t="s">
        <v>114</v>
      </c>
      <c r="B5418" t="s">
        <v>70</v>
      </c>
      <c r="C5418" t="s">
        <v>92</v>
      </c>
      <c r="D5418" s="29">
        <v>45569</v>
      </c>
      <c r="E5418">
        <v>0</v>
      </c>
      <c r="F5418">
        <v>0</v>
      </c>
      <c r="G5418">
        <v>0</v>
      </c>
      <c r="H5418">
        <v>0</v>
      </c>
      <c r="L5418">
        <v>660.04856400000006</v>
      </c>
      <c r="R5418">
        <v>997.40674200000001</v>
      </c>
      <c r="S5418" t="s">
        <v>204</v>
      </c>
      <c r="T5418" s="247">
        <v>45342.343298611115</v>
      </c>
    </row>
    <row r="5419" spans="1:20" x14ac:dyDescent="0.35">
      <c r="A5419" t="s">
        <v>114</v>
      </c>
      <c r="B5419" t="s">
        <v>70</v>
      </c>
      <c r="C5419" t="s">
        <v>92</v>
      </c>
      <c r="D5419" s="29">
        <v>45570</v>
      </c>
      <c r="E5419">
        <v>0</v>
      </c>
      <c r="F5419">
        <v>0</v>
      </c>
      <c r="G5419">
        <v>0</v>
      </c>
      <c r="H5419">
        <v>0</v>
      </c>
      <c r="L5419">
        <v>660.04856400000006</v>
      </c>
      <c r="R5419">
        <v>997.40674200000001</v>
      </c>
      <c r="S5419" t="s">
        <v>204</v>
      </c>
      <c r="T5419" s="247">
        <v>45342.343298611115</v>
      </c>
    </row>
    <row r="5420" spans="1:20" x14ac:dyDescent="0.35">
      <c r="A5420" t="s">
        <v>114</v>
      </c>
      <c r="B5420" t="s">
        <v>70</v>
      </c>
      <c r="C5420" t="s">
        <v>92</v>
      </c>
      <c r="D5420" s="29">
        <v>45571</v>
      </c>
      <c r="E5420">
        <v>0</v>
      </c>
      <c r="F5420">
        <v>0</v>
      </c>
      <c r="G5420">
        <v>0</v>
      </c>
      <c r="H5420">
        <v>0</v>
      </c>
      <c r="L5420">
        <v>660.04856400000006</v>
      </c>
      <c r="R5420">
        <v>997.40674200000001</v>
      </c>
      <c r="S5420" t="s">
        <v>204</v>
      </c>
      <c r="T5420" s="247">
        <v>45342.343298611115</v>
      </c>
    </row>
    <row r="5421" spans="1:20" x14ac:dyDescent="0.35">
      <c r="A5421" t="s">
        <v>114</v>
      </c>
      <c r="B5421" t="s">
        <v>70</v>
      </c>
      <c r="C5421" t="s">
        <v>92</v>
      </c>
      <c r="D5421" s="29">
        <v>45572</v>
      </c>
      <c r="E5421">
        <v>0</v>
      </c>
      <c r="F5421">
        <v>0</v>
      </c>
      <c r="G5421">
        <v>0</v>
      </c>
      <c r="H5421">
        <v>0</v>
      </c>
      <c r="L5421">
        <v>660.04856400000006</v>
      </c>
      <c r="R5421">
        <v>997.40674200000001</v>
      </c>
      <c r="S5421" t="s">
        <v>204</v>
      </c>
      <c r="T5421" s="247">
        <v>45342.343298611115</v>
      </c>
    </row>
    <row r="5422" spans="1:20" x14ac:dyDescent="0.35">
      <c r="A5422" t="s">
        <v>114</v>
      </c>
      <c r="B5422" t="s">
        <v>70</v>
      </c>
      <c r="C5422" t="s">
        <v>92</v>
      </c>
      <c r="D5422" s="29">
        <v>45573</v>
      </c>
      <c r="E5422">
        <v>0</v>
      </c>
      <c r="F5422">
        <v>0</v>
      </c>
      <c r="G5422">
        <v>0</v>
      </c>
      <c r="H5422">
        <v>0</v>
      </c>
      <c r="L5422">
        <v>660.04856400000006</v>
      </c>
      <c r="R5422">
        <v>997.40674200000001</v>
      </c>
      <c r="S5422" t="s">
        <v>204</v>
      </c>
      <c r="T5422" s="247">
        <v>45342.343298611115</v>
      </c>
    </row>
    <row r="5423" spans="1:20" x14ac:dyDescent="0.35">
      <c r="A5423" t="s">
        <v>114</v>
      </c>
      <c r="B5423" t="s">
        <v>70</v>
      </c>
      <c r="C5423" t="s">
        <v>92</v>
      </c>
      <c r="D5423" s="29">
        <v>45574</v>
      </c>
      <c r="E5423">
        <v>0</v>
      </c>
      <c r="F5423">
        <v>0</v>
      </c>
      <c r="G5423">
        <v>0</v>
      </c>
      <c r="H5423">
        <v>0</v>
      </c>
      <c r="L5423">
        <v>660.04856400000006</v>
      </c>
      <c r="R5423">
        <v>997.40674200000001</v>
      </c>
      <c r="S5423" t="s">
        <v>204</v>
      </c>
      <c r="T5423" s="247">
        <v>45342.343298611115</v>
      </c>
    </row>
    <row r="5424" spans="1:20" x14ac:dyDescent="0.35">
      <c r="A5424" t="s">
        <v>114</v>
      </c>
      <c r="B5424" t="s">
        <v>70</v>
      </c>
      <c r="C5424" t="s">
        <v>92</v>
      </c>
      <c r="D5424" s="29">
        <v>45575</v>
      </c>
      <c r="E5424">
        <v>0</v>
      </c>
      <c r="F5424">
        <v>0</v>
      </c>
      <c r="G5424">
        <v>0</v>
      </c>
      <c r="H5424">
        <v>0</v>
      </c>
      <c r="L5424">
        <v>660.04856400000006</v>
      </c>
      <c r="R5424">
        <v>997.40674200000001</v>
      </c>
      <c r="S5424" t="s">
        <v>204</v>
      </c>
      <c r="T5424" s="247">
        <v>45342.343298611115</v>
      </c>
    </row>
    <row r="5425" spans="1:20" x14ac:dyDescent="0.35">
      <c r="A5425" t="s">
        <v>114</v>
      </c>
      <c r="B5425" t="s">
        <v>70</v>
      </c>
      <c r="C5425" t="s">
        <v>92</v>
      </c>
      <c r="D5425" s="29">
        <v>45576</v>
      </c>
      <c r="E5425">
        <v>0</v>
      </c>
      <c r="F5425">
        <v>0</v>
      </c>
      <c r="G5425">
        <v>0</v>
      </c>
      <c r="H5425">
        <v>0</v>
      </c>
      <c r="L5425">
        <v>660.04856400000006</v>
      </c>
      <c r="R5425">
        <v>997.40674200000001</v>
      </c>
      <c r="S5425" t="s">
        <v>204</v>
      </c>
      <c r="T5425" s="247">
        <v>45342.343298611115</v>
      </c>
    </row>
    <row r="5426" spans="1:20" x14ac:dyDescent="0.35">
      <c r="A5426" t="s">
        <v>114</v>
      </c>
      <c r="B5426" t="s">
        <v>70</v>
      </c>
      <c r="C5426" t="s">
        <v>92</v>
      </c>
      <c r="D5426" s="29">
        <v>45577</v>
      </c>
      <c r="E5426">
        <v>0</v>
      </c>
      <c r="F5426">
        <v>0</v>
      </c>
      <c r="G5426">
        <v>0</v>
      </c>
      <c r="H5426">
        <v>0</v>
      </c>
      <c r="L5426">
        <v>660.04856400000006</v>
      </c>
      <c r="R5426">
        <v>997.40674200000001</v>
      </c>
      <c r="S5426" t="s">
        <v>204</v>
      </c>
      <c r="T5426" s="247">
        <v>45342.343298611115</v>
      </c>
    </row>
    <row r="5427" spans="1:20" x14ac:dyDescent="0.35">
      <c r="A5427" t="s">
        <v>114</v>
      </c>
      <c r="B5427" t="s">
        <v>70</v>
      </c>
      <c r="C5427" t="s">
        <v>92</v>
      </c>
      <c r="D5427" s="29">
        <v>45578</v>
      </c>
      <c r="E5427">
        <v>0</v>
      </c>
      <c r="F5427">
        <v>0</v>
      </c>
      <c r="G5427">
        <v>0</v>
      </c>
      <c r="H5427">
        <v>0</v>
      </c>
      <c r="L5427">
        <v>660.04856400000006</v>
      </c>
      <c r="R5427">
        <v>997.40674200000001</v>
      </c>
      <c r="S5427" t="s">
        <v>204</v>
      </c>
      <c r="T5427" s="247">
        <v>45342.343298611115</v>
      </c>
    </row>
    <row r="5428" spans="1:20" x14ac:dyDescent="0.35">
      <c r="A5428" t="s">
        <v>114</v>
      </c>
      <c r="B5428" t="s">
        <v>70</v>
      </c>
      <c r="C5428" t="s">
        <v>92</v>
      </c>
      <c r="D5428" s="29">
        <v>45579</v>
      </c>
      <c r="E5428">
        <v>0</v>
      </c>
      <c r="F5428">
        <v>0</v>
      </c>
      <c r="G5428">
        <v>0</v>
      </c>
      <c r="H5428">
        <v>0</v>
      </c>
      <c r="L5428">
        <v>660.04856400000006</v>
      </c>
      <c r="R5428">
        <v>997.40674200000001</v>
      </c>
      <c r="S5428" t="s">
        <v>204</v>
      </c>
      <c r="T5428" s="247">
        <v>45342.343298611115</v>
      </c>
    </row>
    <row r="5429" spans="1:20" x14ac:dyDescent="0.35">
      <c r="A5429" t="s">
        <v>114</v>
      </c>
      <c r="B5429" t="s">
        <v>70</v>
      </c>
      <c r="C5429" t="s">
        <v>92</v>
      </c>
      <c r="D5429" s="29">
        <v>45580</v>
      </c>
      <c r="E5429">
        <v>0</v>
      </c>
      <c r="F5429">
        <v>0</v>
      </c>
      <c r="G5429">
        <v>0</v>
      </c>
      <c r="H5429">
        <v>0</v>
      </c>
      <c r="L5429">
        <v>660.04856400000006</v>
      </c>
      <c r="R5429">
        <v>997.40674200000001</v>
      </c>
      <c r="S5429" t="s">
        <v>204</v>
      </c>
      <c r="T5429" s="247">
        <v>45342.343298611115</v>
      </c>
    </row>
    <row r="5430" spans="1:20" x14ac:dyDescent="0.35">
      <c r="A5430" t="s">
        <v>114</v>
      </c>
      <c r="B5430" t="s">
        <v>70</v>
      </c>
      <c r="C5430" t="s">
        <v>92</v>
      </c>
      <c r="D5430" s="29">
        <v>45581</v>
      </c>
      <c r="E5430">
        <v>0</v>
      </c>
      <c r="F5430">
        <v>0</v>
      </c>
      <c r="G5430">
        <v>0</v>
      </c>
      <c r="H5430">
        <v>0</v>
      </c>
      <c r="L5430">
        <v>660.04856400000006</v>
      </c>
      <c r="R5430">
        <v>997.40674200000001</v>
      </c>
      <c r="S5430" t="s">
        <v>204</v>
      </c>
      <c r="T5430" s="247">
        <v>45342.343298611115</v>
      </c>
    </row>
    <row r="5431" spans="1:20" x14ac:dyDescent="0.35">
      <c r="A5431" t="s">
        <v>114</v>
      </c>
      <c r="B5431" t="s">
        <v>70</v>
      </c>
      <c r="C5431" t="s">
        <v>92</v>
      </c>
      <c r="D5431" s="29">
        <v>45582</v>
      </c>
      <c r="E5431">
        <v>0</v>
      </c>
      <c r="F5431">
        <v>0</v>
      </c>
      <c r="G5431">
        <v>0</v>
      </c>
      <c r="H5431">
        <v>0</v>
      </c>
      <c r="L5431">
        <v>660.04856400000006</v>
      </c>
      <c r="R5431">
        <v>997.40674200000001</v>
      </c>
      <c r="S5431" t="s">
        <v>204</v>
      </c>
      <c r="T5431" s="247">
        <v>45342.343298611115</v>
      </c>
    </row>
    <row r="5432" spans="1:20" x14ac:dyDescent="0.35">
      <c r="A5432" t="s">
        <v>114</v>
      </c>
      <c r="B5432" t="s">
        <v>70</v>
      </c>
      <c r="C5432" t="s">
        <v>92</v>
      </c>
      <c r="D5432" s="29">
        <v>45583</v>
      </c>
      <c r="E5432">
        <v>0</v>
      </c>
      <c r="F5432">
        <v>0</v>
      </c>
      <c r="G5432">
        <v>0</v>
      </c>
      <c r="H5432">
        <v>0</v>
      </c>
      <c r="L5432">
        <v>660.04856400000006</v>
      </c>
      <c r="R5432">
        <v>997.40674200000001</v>
      </c>
      <c r="S5432" t="s">
        <v>204</v>
      </c>
      <c r="T5432" s="247">
        <v>45342.343298611115</v>
      </c>
    </row>
    <row r="5433" spans="1:20" x14ac:dyDescent="0.35">
      <c r="A5433" t="s">
        <v>114</v>
      </c>
      <c r="B5433" t="s">
        <v>70</v>
      </c>
      <c r="C5433" t="s">
        <v>92</v>
      </c>
      <c r="D5433" s="29">
        <v>45584</v>
      </c>
      <c r="E5433">
        <v>0</v>
      </c>
      <c r="F5433">
        <v>0</v>
      </c>
      <c r="G5433">
        <v>0</v>
      </c>
      <c r="H5433">
        <v>0</v>
      </c>
      <c r="L5433">
        <v>660.04856400000006</v>
      </c>
      <c r="R5433">
        <v>997.40674200000001</v>
      </c>
      <c r="S5433" t="s">
        <v>204</v>
      </c>
      <c r="T5433" s="247">
        <v>45342.343310185184</v>
      </c>
    </row>
    <row r="5434" spans="1:20" x14ac:dyDescent="0.35">
      <c r="A5434" t="s">
        <v>114</v>
      </c>
      <c r="B5434" t="s">
        <v>70</v>
      </c>
      <c r="C5434" t="s">
        <v>92</v>
      </c>
      <c r="D5434" s="29">
        <v>45585</v>
      </c>
      <c r="E5434">
        <v>0</v>
      </c>
      <c r="F5434">
        <v>0</v>
      </c>
      <c r="G5434">
        <v>0</v>
      </c>
      <c r="H5434">
        <v>0</v>
      </c>
      <c r="L5434">
        <v>660.04856400000006</v>
      </c>
      <c r="R5434">
        <v>997.40674200000001</v>
      </c>
      <c r="S5434" t="s">
        <v>204</v>
      </c>
      <c r="T5434" s="247">
        <v>45342.343298611115</v>
      </c>
    </row>
    <row r="5435" spans="1:20" x14ac:dyDescent="0.35">
      <c r="A5435" t="s">
        <v>114</v>
      </c>
      <c r="B5435" t="s">
        <v>70</v>
      </c>
      <c r="C5435" t="s">
        <v>92</v>
      </c>
      <c r="D5435" s="29">
        <v>45586</v>
      </c>
      <c r="E5435">
        <v>0</v>
      </c>
      <c r="F5435">
        <v>0</v>
      </c>
      <c r="G5435">
        <v>0</v>
      </c>
      <c r="H5435">
        <v>0</v>
      </c>
      <c r="L5435">
        <v>660.04856400000006</v>
      </c>
      <c r="R5435">
        <v>997.40674200000001</v>
      </c>
      <c r="S5435" t="s">
        <v>204</v>
      </c>
      <c r="T5435" s="247">
        <v>45342.343298611115</v>
      </c>
    </row>
    <row r="5436" spans="1:20" x14ac:dyDescent="0.35">
      <c r="A5436" t="s">
        <v>114</v>
      </c>
      <c r="B5436" t="s">
        <v>70</v>
      </c>
      <c r="C5436" t="s">
        <v>92</v>
      </c>
      <c r="D5436" s="29">
        <v>45587</v>
      </c>
      <c r="E5436">
        <v>0</v>
      </c>
      <c r="F5436">
        <v>0</v>
      </c>
      <c r="G5436">
        <v>0</v>
      </c>
      <c r="H5436">
        <v>0</v>
      </c>
      <c r="L5436">
        <v>660.04856400000006</v>
      </c>
      <c r="R5436">
        <v>997.40674200000001</v>
      </c>
      <c r="S5436" t="s">
        <v>204</v>
      </c>
      <c r="T5436" s="247">
        <v>45342.343310185184</v>
      </c>
    </row>
    <row r="5437" spans="1:20" x14ac:dyDescent="0.35">
      <c r="A5437" t="s">
        <v>114</v>
      </c>
      <c r="B5437" t="s">
        <v>70</v>
      </c>
      <c r="C5437" t="s">
        <v>92</v>
      </c>
      <c r="D5437" s="29">
        <v>45588</v>
      </c>
      <c r="E5437">
        <v>0</v>
      </c>
      <c r="F5437">
        <v>0</v>
      </c>
      <c r="G5437">
        <v>0</v>
      </c>
      <c r="H5437">
        <v>0</v>
      </c>
      <c r="L5437">
        <v>660.04856400000006</v>
      </c>
      <c r="R5437">
        <v>997.40674200000001</v>
      </c>
      <c r="S5437" t="s">
        <v>204</v>
      </c>
      <c r="T5437" s="247">
        <v>45342.343310185184</v>
      </c>
    </row>
    <row r="5438" spans="1:20" x14ac:dyDescent="0.35">
      <c r="A5438" t="s">
        <v>114</v>
      </c>
      <c r="B5438" t="s">
        <v>70</v>
      </c>
      <c r="C5438" t="s">
        <v>92</v>
      </c>
      <c r="D5438" s="29">
        <v>45589</v>
      </c>
      <c r="E5438">
        <v>0</v>
      </c>
      <c r="F5438">
        <v>0</v>
      </c>
      <c r="G5438">
        <v>0</v>
      </c>
      <c r="H5438">
        <v>0</v>
      </c>
      <c r="L5438">
        <v>660.04856400000006</v>
      </c>
      <c r="R5438">
        <v>997.40674200000001</v>
      </c>
      <c r="S5438" t="s">
        <v>204</v>
      </c>
      <c r="T5438" s="247">
        <v>45342.343298611115</v>
      </c>
    </row>
    <row r="5439" spans="1:20" x14ac:dyDescent="0.35">
      <c r="A5439" t="s">
        <v>114</v>
      </c>
      <c r="B5439" t="s">
        <v>70</v>
      </c>
      <c r="C5439" t="s">
        <v>92</v>
      </c>
      <c r="D5439" s="29">
        <v>45590</v>
      </c>
      <c r="E5439">
        <v>0</v>
      </c>
      <c r="F5439">
        <v>0</v>
      </c>
      <c r="G5439">
        <v>0</v>
      </c>
      <c r="H5439">
        <v>0</v>
      </c>
      <c r="L5439">
        <v>660.04856400000006</v>
      </c>
      <c r="R5439">
        <v>997.40674200000001</v>
      </c>
      <c r="S5439" t="s">
        <v>204</v>
      </c>
      <c r="T5439" s="247">
        <v>45342.343310185184</v>
      </c>
    </row>
    <row r="5440" spans="1:20" x14ac:dyDescent="0.35">
      <c r="A5440" t="s">
        <v>114</v>
      </c>
      <c r="B5440" t="s">
        <v>70</v>
      </c>
      <c r="C5440" t="s">
        <v>92</v>
      </c>
      <c r="D5440" s="29">
        <v>45591</v>
      </c>
      <c r="E5440">
        <v>0</v>
      </c>
      <c r="F5440">
        <v>0</v>
      </c>
      <c r="G5440">
        <v>0</v>
      </c>
      <c r="H5440">
        <v>0</v>
      </c>
      <c r="L5440">
        <v>660.04856400000006</v>
      </c>
      <c r="R5440">
        <v>997.40674200000001</v>
      </c>
      <c r="S5440" t="s">
        <v>204</v>
      </c>
      <c r="T5440" s="247">
        <v>45342.343298611115</v>
      </c>
    </row>
    <row r="5441" spans="1:20" x14ac:dyDescent="0.35">
      <c r="A5441" t="s">
        <v>114</v>
      </c>
      <c r="B5441" t="s">
        <v>70</v>
      </c>
      <c r="C5441" t="s">
        <v>92</v>
      </c>
      <c r="D5441" s="29">
        <v>45592</v>
      </c>
      <c r="E5441">
        <v>0</v>
      </c>
      <c r="F5441">
        <v>0</v>
      </c>
      <c r="G5441">
        <v>0</v>
      </c>
      <c r="H5441">
        <v>0</v>
      </c>
      <c r="L5441">
        <v>660.04856400000006</v>
      </c>
      <c r="R5441">
        <v>997.40674200000001</v>
      </c>
      <c r="S5441" t="s">
        <v>204</v>
      </c>
      <c r="T5441" s="247">
        <v>45342.343310185184</v>
      </c>
    </row>
    <row r="5442" spans="1:20" x14ac:dyDescent="0.35">
      <c r="A5442" t="s">
        <v>114</v>
      </c>
      <c r="B5442" t="s">
        <v>70</v>
      </c>
      <c r="C5442" t="s">
        <v>92</v>
      </c>
      <c r="D5442" s="29">
        <v>45593</v>
      </c>
      <c r="E5442">
        <v>0</v>
      </c>
      <c r="F5442">
        <v>0</v>
      </c>
      <c r="G5442">
        <v>0</v>
      </c>
      <c r="H5442">
        <v>0</v>
      </c>
      <c r="L5442">
        <v>660.04856400000006</v>
      </c>
      <c r="R5442">
        <v>997.40674200000001</v>
      </c>
      <c r="S5442" t="s">
        <v>204</v>
      </c>
      <c r="T5442" s="247">
        <v>45342.343310185184</v>
      </c>
    </row>
    <row r="5443" spans="1:20" x14ac:dyDescent="0.35">
      <c r="A5443" t="s">
        <v>114</v>
      </c>
      <c r="B5443" t="s">
        <v>70</v>
      </c>
      <c r="C5443" t="s">
        <v>92</v>
      </c>
      <c r="D5443" s="29">
        <v>45594</v>
      </c>
      <c r="E5443">
        <v>0</v>
      </c>
      <c r="F5443">
        <v>0</v>
      </c>
      <c r="G5443">
        <v>0</v>
      </c>
      <c r="H5443">
        <v>0</v>
      </c>
      <c r="L5443">
        <v>660.04856400000006</v>
      </c>
      <c r="R5443">
        <v>997.40674200000001</v>
      </c>
      <c r="S5443" t="s">
        <v>204</v>
      </c>
      <c r="T5443" s="247">
        <v>45342.343310185184</v>
      </c>
    </row>
    <row r="5444" spans="1:20" x14ac:dyDescent="0.35">
      <c r="A5444" t="s">
        <v>114</v>
      </c>
      <c r="B5444" t="s">
        <v>70</v>
      </c>
      <c r="C5444" t="s">
        <v>92</v>
      </c>
      <c r="D5444" s="29">
        <v>45595</v>
      </c>
      <c r="E5444">
        <v>0</v>
      </c>
      <c r="F5444">
        <v>0</v>
      </c>
      <c r="G5444">
        <v>0</v>
      </c>
      <c r="H5444">
        <v>0</v>
      </c>
      <c r="L5444">
        <v>660.04856400000006</v>
      </c>
      <c r="R5444">
        <v>997.40674200000001</v>
      </c>
      <c r="S5444" t="s">
        <v>204</v>
      </c>
      <c r="T5444" s="247">
        <v>45342.343310185184</v>
      </c>
    </row>
    <row r="5445" spans="1:20" x14ac:dyDescent="0.35">
      <c r="A5445" t="s">
        <v>114</v>
      </c>
      <c r="B5445" t="s">
        <v>70</v>
      </c>
      <c r="C5445" t="s">
        <v>92</v>
      </c>
      <c r="D5445" s="29">
        <v>45596</v>
      </c>
      <c r="E5445">
        <v>0</v>
      </c>
      <c r="F5445">
        <v>0</v>
      </c>
      <c r="G5445">
        <v>0</v>
      </c>
      <c r="H5445">
        <v>0</v>
      </c>
      <c r="L5445">
        <v>660.04856400000006</v>
      </c>
      <c r="R5445">
        <v>997.40674200000001</v>
      </c>
      <c r="S5445" t="s">
        <v>204</v>
      </c>
      <c r="T5445" s="247">
        <v>45342.343310185184</v>
      </c>
    </row>
    <row r="5446" spans="1:20" x14ac:dyDescent="0.35">
      <c r="A5446" t="s">
        <v>114</v>
      </c>
      <c r="B5446" t="s">
        <v>70</v>
      </c>
      <c r="C5446" t="s">
        <v>92</v>
      </c>
      <c r="D5446" s="29">
        <v>45597</v>
      </c>
      <c r="E5446">
        <v>0</v>
      </c>
      <c r="F5446">
        <v>0</v>
      </c>
      <c r="G5446">
        <v>0</v>
      </c>
      <c r="H5446">
        <v>0</v>
      </c>
      <c r="L5446">
        <v>660.04856400000006</v>
      </c>
      <c r="R5446">
        <v>997.40674200000001</v>
      </c>
      <c r="S5446" t="s">
        <v>204</v>
      </c>
      <c r="T5446" s="247">
        <v>45342.343310185184</v>
      </c>
    </row>
    <row r="5447" spans="1:20" x14ac:dyDescent="0.35">
      <c r="A5447" t="s">
        <v>114</v>
      </c>
      <c r="B5447" t="s">
        <v>70</v>
      </c>
      <c r="C5447" t="s">
        <v>92</v>
      </c>
      <c r="D5447" s="29">
        <v>45598</v>
      </c>
      <c r="E5447">
        <v>0</v>
      </c>
      <c r="F5447">
        <v>0</v>
      </c>
      <c r="G5447">
        <v>0</v>
      </c>
      <c r="H5447">
        <v>0</v>
      </c>
      <c r="L5447">
        <v>660.04856400000006</v>
      </c>
      <c r="R5447">
        <v>997.40674200000001</v>
      </c>
      <c r="S5447" t="s">
        <v>204</v>
      </c>
      <c r="T5447" s="247">
        <v>45342.343310185184</v>
      </c>
    </row>
    <row r="5448" spans="1:20" x14ac:dyDescent="0.35">
      <c r="A5448" t="s">
        <v>114</v>
      </c>
      <c r="B5448" t="s">
        <v>70</v>
      </c>
      <c r="C5448" t="s">
        <v>92</v>
      </c>
      <c r="D5448" s="29">
        <v>45599</v>
      </c>
      <c r="E5448">
        <v>0</v>
      </c>
      <c r="F5448">
        <v>0</v>
      </c>
      <c r="G5448">
        <v>0</v>
      </c>
      <c r="H5448">
        <v>0</v>
      </c>
      <c r="L5448">
        <v>660.04856400000006</v>
      </c>
      <c r="R5448">
        <v>997.40674200000001</v>
      </c>
      <c r="S5448" t="s">
        <v>204</v>
      </c>
      <c r="T5448" s="247">
        <v>45342.343310185184</v>
      </c>
    </row>
    <row r="5449" spans="1:20" x14ac:dyDescent="0.35">
      <c r="A5449" t="s">
        <v>114</v>
      </c>
      <c r="B5449" t="s">
        <v>70</v>
      </c>
      <c r="C5449" t="s">
        <v>92</v>
      </c>
      <c r="D5449" s="29">
        <v>45600</v>
      </c>
      <c r="E5449">
        <v>0</v>
      </c>
      <c r="F5449">
        <v>0</v>
      </c>
      <c r="G5449">
        <v>0</v>
      </c>
      <c r="H5449">
        <v>0</v>
      </c>
      <c r="L5449">
        <v>660.04856400000006</v>
      </c>
      <c r="R5449">
        <v>997.40674200000001</v>
      </c>
      <c r="S5449" t="s">
        <v>204</v>
      </c>
      <c r="T5449" s="247">
        <v>45342.343310185184</v>
      </c>
    </row>
    <row r="5450" spans="1:20" x14ac:dyDescent="0.35">
      <c r="A5450" t="s">
        <v>114</v>
      </c>
      <c r="B5450" t="s">
        <v>70</v>
      </c>
      <c r="C5450" t="s">
        <v>92</v>
      </c>
      <c r="D5450" s="29">
        <v>45601</v>
      </c>
      <c r="E5450">
        <v>0</v>
      </c>
      <c r="F5450">
        <v>0</v>
      </c>
      <c r="G5450">
        <v>0</v>
      </c>
      <c r="H5450">
        <v>0</v>
      </c>
      <c r="L5450">
        <v>660.04856400000006</v>
      </c>
      <c r="R5450">
        <v>997.40674200000001</v>
      </c>
      <c r="S5450" t="s">
        <v>204</v>
      </c>
      <c r="T5450" s="247">
        <v>45342.343310185184</v>
      </c>
    </row>
    <row r="5451" spans="1:20" x14ac:dyDescent="0.35">
      <c r="A5451" t="s">
        <v>114</v>
      </c>
      <c r="B5451" t="s">
        <v>70</v>
      </c>
      <c r="C5451" t="s">
        <v>92</v>
      </c>
      <c r="D5451" s="29">
        <v>45602</v>
      </c>
      <c r="E5451">
        <v>0</v>
      </c>
      <c r="F5451">
        <v>0</v>
      </c>
      <c r="G5451">
        <v>0</v>
      </c>
      <c r="H5451">
        <v>0</v>
      </c>
      <c r="L5451">
        <v>660.04856400000006</v>
      </c>
      <c r="R5451">
        <v>997.40674200000001</v>
      </c>
      <c r="S5451" t="s">
        <v>204</v>
      </c>
      <c r="T5451" s="247">
        <v>45342.343310185184</v>
      </c>
    </row>
    <row r="5452" spans="1:20" x14ac:dyDescent="0.35">
      <c r="A5452" t="s">
        <v>114</v>
      </c>
      <c r="B5452" t="s">
        <v>70</v>
      </c>
      <c r="C5452" t="s">
        <v>92</v>
      </c>
      <c r="D5452" s="29">
        <v>45603</v>
      </c>
      <c r="E5452">
        <v>0</v>
      </c>
      <c r="F5452">
        <v>0</v>
      </c>
      <c r="G5452">
        <v>0</v>
      </c>
      <c r="H5452">
        <v>0</v>
      </c>
      <c r="L5452">
        <v>660.04856400000006</v>
      </c>
      <c r="R5452">
        <v>997.40674200000001</v>
      </c>
      <c r="S5452" t="s">
        <v>204</v>
      </c>
      <c r="T5452" s="247">
        <v>45342.343310185184</v>
      </c>
    </row>
    <row r="5453" spans="1:20" x14ac:dyDescent="0.35">
      <c r="A5453" t="s">
        <v>114</v>
      </c>
      <c r="B5453" t="s">
        <v>70</v>
      </c>
      <c r="C5453" t="s">
        <v>92</v>
      </c>
      <c r="D5453" s="29">
        <v>45604</v>
      </c>
      <c r="E5453">
        <v>0</v>
      </c>
      <c r="F5453">
        <v>0</v>
      </c>
      <c r="G5453">
        <v>0</v>
      </c>
      <c r="H5453">
        <v>0</v>
      </c>
      <c r="L5453">
        <v>660.04856400000006</v>
      </c>
      <c r="R5453">
        <v>997.40674200000001</v>
      </c>
      <c r="S5453" t="s">
        <v>204</v>
      </c>
      <c r="T5453" s="247">
        <v>45342.343310185184</v>
      </c>
    </row>
    <row r="5454" spans="1:20" x14ac:dyDescent="0.35">
      <c r="A5454" t="s">
        <v>114</v>
      </c>
      <c r="B5454" t="s">
        <v>70</v>
      </c>
      <c r="C5454" t="s">
        <v>92</v>
      </c>
      <c r="D5454" s="29">
        <v>45605</v>
      </c>
      <c r="E5454">
        <v>0</v>
      </c>
      <c r="F5454">
        <v>0</v>
      </c>
      <c r="G5454">
        <v>0</v>
      </c>
      <c r="H5454">
        <v>0</v>
      </c>
      <c r="L5454">
        <v>660.04856400000006</v>
      </c>
      <c r="R5454">
        <v>997.40674200000001</v>
      </c>
      <c r="S5454" t="s">
        <v>204</v>
      </c>
      <c r="T5454" s="247">
        <v>45342.343310185184</v>
      </c>
    </row>
    <row r="5455" spans="1:20" x14ac:dyDescent="0.35">
      <c r="A5455" t="s">
        <v>114</v>
      </c>
      <c r="B5455" t="s">
        <v>70</v>
      </c>
      <c r="C5455" t="s">
        <v>92</v>
      </c>
      <c r="D5455" s="29">
        <v>45606</v>
      </c>
      <c r="E5455">
        <v>0</v>
      </c>
      <c r="F5455">
        <v>0</v>
      </c>
      <c r="G5455">
        <v>0</v>
      </c>
      <c r="H5455">
        <v>0</v>
      </c>
      <c r="L5455">
        <v>660.04856400000006</v>
      </c>
      <c r="R5455">
        <v>997.40674200000001</v>
      </c>
      <c r="S5455" t="s">
        <v>204</v>
      </c>
      <c r="T5455" s="247">
        <v>45342.343310185184</v>
      </c>
    </row>
    <row r="5456" spans="1:20" x14ac:dyDescent="0.35">
      <c r="A5456" t="s">
        <v>114</v>
      </c>
      <c r="B5456" t="s">
        <v>70</v>
      </c>
      <c r="C5456" t="s">
        <v>92</v>
      </c>
      <c r="D5456" s="29">
        <v>45607</v>
      </c>
      <c r="E5456">
        <v>0</v>
      </c>
      <c r="F5456">
        <v>0</v>
      </c>
      <c r="G5456">
        <v>0</v>
      </c>
      <c r="H5456">
        <v>0</v>
      </c>
      <c r="L5456">
        <v>660.04856400000006</v>
      </c>
      <c r="R5456">
        <v>997.40674200000001</v>
      </c>
      <c r="S5456" t="s">
        <v>204</v>
      </c>
      <c r="T5456" s="247">
        <v>45342.343321759261</v>
      </c>
    </row>
    <row r="5457" spans="1:20" x14ac:dyDescent="0.35">
      <c r="A5457" t="s">
        <v>114</v>
      </c>
      <c r="B5457" t="s">
        <v>70</v>
      </c>
      <c r="C5457" t="s">
        <v>92</v>
      </c>
      <c r="D5457" s="29">
        <v>45608</v>
      </c>
      <c r="E5457">
        <v>0</v>
      </c>
      <c r="F5457">
        <v>0</v>
      </c>
      <c r="G5457">
        <v>0</v>
      </c>
      <c r="H5457">
        <v>0</v>
      </c>
      <c r="L5457">
        <v>660.04856400000006</v>
      </c>
      <c r="R5457">
        <v>997.40674200000001</v>
      </c>
      <c r="S5457" t="s">
        <v>204</v>
      </c>
      <c r="T5457" s="247">
        <v>45342.343321759261</v>
      </c>
    </row>
    <row r="5458" spans="1:20" x14ac:dyDescent="0.35">
      <c r="A5458" t="s">
        <v>114</v>
      </c>
      <c r="B5458" t="s">
        <v>70</v>
      </c>
      <c r="C5458" t="s">
        <v>92</v>
      </c>
      <c r="D5458" s="29">
        <v>45609</v>
      </c>
      <c r="E5458">
        <v>0</v>
      </c>
      <c r="F5458">
        <v>0</v>
      </c>
      <c r="G5458">
        <v>0</v>
      </c>
      <c r="H5458">
        <v>0</v>
      </c>
      <c r="L5458">
        <v>660.04856400000006</v>
      </c>
      <c r="R5458">
        <v>997.40674200000001</v>
      </c>
      <c r="S5458" t="s">
        <v>204</v>
      </c>
      <c r="T5458" s="247">
        <v>45342.343310185184</v>
      </c>
    </row>
    <row r="5459" spans="1:20" x14ac:dyDescent="0.35">
      <c r="A5459" t="s">
        <v>114</v>
      </c>
      <c r="B5459" t="s">
        <v>70</v>
      </c>
      <c r="C5459" t="s">
        <v>92</v>
      </c>
      <c r="D5459" s="29">
        <v>45610</v>
      </c>
      <c r="E5459">
        <v>0</v>
      </c>
      <c r="F5459">
        <v>0</v>
      </c>
      <c r="G5459">
        <v>0</v>
      </c>
      <c r="H5459">
        <v>0</v>
      </c>
      <c r="L5459">
        <v>660.04856400000006</v>
      </c>
      <c r="R5459">
        <v>997.40674200000001</v>
      </c>
      <c r="S5459" t="s">
        <v>204</v>
      </c>
      <c r="T5459" s="247">
        <v>45342.343310185184</v>
      </c>
    </row>
    <row r="5460" spans="1:20" x14ac:dyDescent="0.35">
      <c r="A5460" t="s">
        <v>114</v>
      </c>
      <c r="B5460" t="s">
        <v>70</v>
      </c>
      <c r="C5460" t="s">
        <v>92</v>
      </c>
      <c r="D5460" s="29">
        <v>45611</v>
      </c>
      <c r="E5460">
        <v>0</v>
      </c>
      <c r="F5460">
        <v>0</v>
      </c>
      <c r="G5460">
        <v>0</v>
      </c>
      <c r="H5460">
        <v>0</v>
      </c>
      <c r="L5460">
        <v>660.04856400000006</v>
      </c>
      <c r="R5460">
        <v>997.40674200000001</v>
      </c>
      <c r="S5460" t="s">
        <v>204</v>
      </c>
      <c r="T5460" s="247">
        <v>45342.343310185184</v>
      </c>
    </row>
    <row r="5461" spans="1:20" x14ac:dyDescent="0.35">
      <c r="A5461" t="s">
        <v>114</v>
      </c>
      <c r="B5461" t="s">
        <v>70</v>
      </c>
      <c r="C5461" t="s">
        <v>92</v>
      </c>
      <c r="D5461" s="29">
        <v>45612</v>
      </c>
      <c r="E5461">
        <v>0</v>
      </c>
      <c r="F5461">
        <v>0</v>
      </c>
      <c r="G5461">
        <v>0</v>
      </c>
      <c r="H5461">
        <v>0</v>
      </c>
      <c r="L5461">
        <v>660.04856400000006</v>
      </c>
      <c r="R5461">
        <v>997.40674200000001</v>
      </c>
      <c r="S5461" t="s">
        <v>204</v>
      </c>
      <c r="T5461" s="247">
        <v>45342.343321759261</v>
      </c>
    </row>
    <row r="5462" spans="1:20" x14ac:dyDescent="0.35">
      <c r="A5462" t="s">
        <v>114</v>
      </c>
      <c r="B5462" t="s">
        <v>70</v>
      </c>
      <c r="C5462" t="s">
        <v>92</v>
      </c>
      <c r="D5462" s="29">
        <v>45613</v>
      </c>
      <c r="E5462">
        <v>0</v>
      </c>
      <c r="F5462">
        <v>0</v>
      </c>
      <c r="G5462">
        <v>0</v>
      </c>
      <c r="H5462">
        <v>0</v>
      </c>
      <c r="L5462">
        <v>660.04856400000006</v>
      </c>
      <c r="R5462">
        <v>997.40674200000001</v>
      </c>
      <c r="S5462" t="s">
        <v>204</v>
      </c>
      <c r="T5462" s="247">
        <v>45342.343321759261</v>
      </c>
    </row>
    <row r="5463" spans="1:20" x14ac:dyDescent="0.35">
      <c r="A5463" t="s">
        <v>114</v>
      </c>
      <c r="B5463" t="s">
        <v>70</v>
      </c>
      <c r="C5463" t="s">
        <v>92</v>
      </c>
      <c r="D5463" s="29">
        <v>45614</v>
      </c>
      <c r="E5463">
        <v>0</v>
      </c>
      <c r="F5463">
        <v>0</v>
      </c>
      <c r="G5463">
        <v>0</v>
      </c>
      <c r="H5463">
        <v>0</v>
      </c>
      <c r="L5463">
        <v>660.04856400000006</v>
      </c>
      <c r="R5463">
        <v>997.40674200000001</v>
      </c>
      <c r="S5463" t="s">
        <v>204</v>
      </c>
      <c r="T5463" s="247">
        <v>45342.343321759261</v>
      </c>
    </row>
    <row r="5464" spans="1:20" x14ac:dyDescent="0.35">
      <c r="A5464" t="s">
        <v>114</v>
      </c>
      <c r="B5464" t="s">
        <v>70</v>
      </c>
      <c r="C5464" t="s">
        <v>92</v>
      </c>
      <c r="D5464" s="29">
        <v>45615</v>
      </c>
      <c r="E5464">
        <v>0</v>
      </c>
      <c r="F5464">
        <v>0</v>
      </c>
      <c r="G5464">
        <v>0</v>
      </c>
      <c r="H5464">
        <v>0</v>
      </c>
      <c r="L5464">
        <v>660.04856400000006</v>
      </c>
      <c r="R5464">
        <v>997.40674200000001</v>
      </c>
      <c r="S5464" t="s">
        <v>204</v>
      </c>
      <c r="T5464" s="247">
        <v>45342.343321759261</v>
      </c>
    </row>
    <row r="5465" spans="1:20" x14ac:dyDescent="0.35">
      <c r="A5465" t="s">
        <v>114</v>
      </c>
      <c r="B5465" t="s">
        <v>70</v>
      </c>
      <c r="C5465" t="s">
        <v>92</v>
      </c>
      <c r="D5465" s="29">
        <v>45616</v>
      </c>
      <c r="E5465">
        <v>0</v>
      </c>
      <c r="F5465">
        <v>0</v>
      </c>
      <c r="G5465">
        <v>0</v>
      </c>
      <c r="H5465">
        <v>0</v>
      </c>
      <c r="L5465">
        <v>660.04856400000006</v>
      </c>
      <c r="R5465">
        <v>997.40674200000001</v>
      </c>
      <c r="S5465" t="s">
        <v>204</v>
      </c>
      <c r="T5465" s="247">
        <v>45342.343321759261</v>
      </c>
    </row>
    <row r="5466" spans="1:20" x14ac:dyDescent="0.35">
      <c r="A5466" t="s">
        <v>114</v>
      </c>
      <c r="B5466" t="s">
        <v>70</v>
      </c>
      <c r="C5466" t="s">
        <v>92</v>
      </c>
      <c r="D5466" s="29">
        <v>45617</v>
      </c>
      <c r="E5466">
        <v>0</v>
      </c>
      <c r="F5466">
        <v>0</v>
      </c>
      <c r="G5466">
        <v>0</v>
      </c>
      <c r="H5466">
        <v>0</v>
      </c>
      <c r="L5466">
        <v>660.04856400000006</v>
      </c>
      <c r="R5466">
        <v>997.40674200000001</v>
      </c>
      <c r="S5466" t="s">
        <v>204</v>
      </c>
      <c r="T5466" s="247">
        <v>45342.343321759261</v>
      </c>
    </row>
    <row r="5467" spans="1:20" x14ac:dyDescent="0.35">
      <c r="A5467" t="s">
        <v>114</v>
      </c>
      <c r="B5467" t="s">
        <v>70</v>
      </c>
      <c r="C5467" t="s">
        <v>92</v>
      </c>
      <c r="D5467" s="29">
        <v>45618</v>
      </c>
      <c r="E5467">
        <v>0</v>
      </c>
      <c r="F5467">
        <v>0</v>
      </c>
      <c r="G5467">
        <v>0</v>
      </c>
      <c r="H5467">
        <v>0</v>
      </c>
      <c r="L5467">
        <v>660.04856400000006</v>
      </c>
      <c r="R5467">
        <v>997.40674200000001</v>
      </c>
      <c r="S5467" t="s">
        <v>204</v>
      </c>
      <c r="T5467" s="247">
        <v>45342.343321759261</v>
      </c>
    </row>
    <row r="5468" spans="1:20" x14ac:dyDescent="0.35">
      <c r="A5468" t="s">
        <v>114</v>
      </c>
      <c r="B5468" t="s">
        <v>70</v>
      </c>
      <c r="C5468" t="s">
        <v>92</v>
      </c>
      <c r="D5468" s="29">
        <v>45619</v>
      </c>
      <c r="E5468">
        <v>0</v>
      </c>
      <c r="F5468">
        <v>0</v>
      </c>
      <c r="G5468">
        <v>0</v>
      </c>
      <c r="H5468">
        <v>0</v>
      </c>
      <c r="L5468">
        <v>660.04856400000006</v>
      </c>
      <c r="R5468">
        <v>997.40674200000001</v>
      </c>
      <c r="S5468" t="s">
        <v>204</v>
      </c>
      <c r="T5468" s="247">
        <v>45342.343321759261</v>
      </c>
    </row>
    <row r="5469" spans="1:20" x14ac:dyDescent="0.35">
      <c r="A5469" t="s">
        <v>114</v>
      </c>
      <c r="B5469" t="s">
        <v>70</v>
      </c>
      <c r="C5469" t="s">
        <v>92</v>
      </c>
      <c r="D5469" s="29">
        <v>45620</v>
      </c>
      <c r="E5469">
        <v>0</v>
      </c>
      <c r="F5469">
        <v>0</v>
      </c>
      <c r="G5469">
        <v>0</v>
      </c>
      <c r="H5469">
        <v>0</v>
      </c>
      <c r="L5469">
        <v>660.04856400000006</v>
      </c>
      <c r="R5469">
        <v>997.40674200000001</v>
      </c>
      <c r="S5469" t="s">
        <v>204</v>
      </c>
      <c r="T5469" s="247">
        <v>45342.343321759261</v>
      </c>
    </row>
    <row r="5470" spans="1:20" x14ac:dyDescent="0.35">
      <c r="A5470" t="s">
        <v>114</v>
      </c>
      <c r="B5470" t="s">
        <v>70</v>
      </c>
      <c r="C5470" t="s">
        <v>92</v>
      </c>
      <c r="D5470" s="29">
        <v>45621</v>
      </c>
      <c r="E5470">
        <v>0</v>
      </c>
      <c r="F5470">
        <v>0</v>
      </c>
      <c r="G5470">
        <v>0</v>
      </c>
      <c r="H5470">
        <v>0</v>
      </c>
      <c r="L5470">
        <v>660.04856400000006</v>
      </c>
      <c r="R5470">
        <v>997.40674200000001</v>
      </c>
      <c r="S5470" t="s">
        <v>204</v>
      </c>
      <c r="T5470" s="247">
        <v>45342.343321759261</v>
      </c>
    </row>
    <row r="5471" spans="1:20" x14ac:dyDescent="0.35">
      <c r="A5471" t="s">
        <v>114</v>
      </c>
      <c r="B5471" t="s">
        <v>70</v>
      </c>
      <c r="C5471" t="s">
        <v>92</v>
      </c>
      <c r="D5471" s="29">
        <v>45622</v>
      </c>
      <c r="E5471">
        <v>0</v>
      </c>
      <c r="F5471">
        <v>0</v>
      </c>
      <c r="G5471">
        <v>0</v>
      </c>
      <c r="H5471">
        <v>0</v>
      </c>
      <c r="L5471">
        <v>660.04856400000006</v>
      </c>
      <c r="R5471">
        <v>997.40674200000001</v>
      </c>
      <c r="S5471" t="s">
        <v>204</v>
      </c>
      <c r="T5471" s="247">
        <v>45342.343321759261</v>
      </c>
    </row>
    <row r="5472" spans="1:20" x14ac:dyDescent="0.35">
      <c r="A5472" t="s">
        <v>114</v>
      </c>
      <c r="B5472" t="s">
        <v>70</v>
      </c>
      <c r="C5472" t="s">
        <v>92</v>
      </c>
      <c r="D5472" s="29">
        <v>45623</v>
      </c>
      <c r="E5472">
        <v>0</v>
      </c>
      <c r="F5472">
        <v>0</v>
      </c>
      <c r="G5472">
        <v>0</v>
      </c>
      <c r="H5472">
        <v>0</v>
      </c>
      <c r="L5472">
        <v>660.04856400000006</v>
      </c>
      <c r="R5472">
        <v>997.40674200000001</v>
      </c>
      <c r="S5472" t="s">
        <v>204</v>
      </c>
      <c r="T5472" s="247">
        <v>45342.343368055554</v>
      </c>
    </row>
    <row r="5473" spans="1:20" x14ac:dyDescent="0.35">
      <c r="A5473" t="s">
        <v>114</v>
      </c>
      <c r="B5473" t="s">
        <v>70</v>
      </c>
      <c r="C5473" t="s">
        <v>92</v>
      </c>
      <c r="D5473" s="29">
        <v>45624</v>
      </c>
      <c r="E5473">
        <v>0</v>
      </c>
      <c r="F5473">
        <v>0</v>
      </c>
      <c r="G5473">
        <v>0</v>
      </c>
      <c r="H5473">
        <v>0</v>
      </c>
      <c r="L5473">
        <v>660.04856400000006</v>
      </c>
      <c r="R5473">
        <v>997.40674200000001</v>
      </c>
      <c r="S5473" t="s">
        <v>204</v>
      </c>
      <c r="T5473" s="247">
        <v>45342.343402777777</v>
      </c>
    </row>
    <row r="5474" spans="1:20" x14ac:dyDescent="0.35">
      <c r="A5474" t="s">
        <v>114</v>
      </c>
      <c r="B5474" t="s">
        <v>70</v>
      </c>
      <c r="C5474" t="s">
        <v>92</v>
      </c>
      <c r="D5474" s="29">
        <v>45625</v>
      </c>
      <c r="E5474">
        <v>0</v>
      </c>
      <c r="F5474">
        <v>0</v>
      </c>
      <c r="G5474">
        <v>0</v>
      </c>
      <c r="H5474">
        <v>0</v>
      </c>
      <c r="L5474">
        <v>660.04856400000006</v>
      </c>
      <c r="R5474">
        <v>997.40674200000001</v>
      </c>
      <c r="S5474" t="s">
        <v>204</v>
      </c>
      <c r="T5474" s="247">
        <v>45342.343321759261</v>
      </c>
    </row>
    <row r="5475" spans="1:20" x14ac:dyDescent="0.35">
      <c r="A5475" t="s">
        <v>114</v>
      </c>
      <c r="B5475" t="s">
        <v>70</v>
      </c>
      <c r="C5475" t="s">
        <v>92</v>
      </c>
      <c r="D5475" s="29">
        <v>45626</v>
      </c>
      <c r="E5475">
        <v>0</v>
      </c>
      <c r="F5475">
        <v>0</v>
      </c>
      <c r="G5475">
        <v>0</v>
      </c>
      <c r="H5475">
        <v>0</v>
      </c>
      <c r="L5475">
        <v>660.04856400000006</v>
      </c>
      <c r="R5475">
        <v>997.40674200000001</v>
      </c>
      <c r="S5475" t="s">
        <v>204</v>
      </c>
      <c r="T5475" s="247">
        <v>45342.343333333331</v>
      </c>
    </row>
    <row r="5476" spans="1:20" x14ac:dyDescent="0.35">
      <c r="A5476" t="s">
        <v>114</v>
      </c>
      <c r="B5476" t="s">
        <v>70</v>
      </c>
      <c r="C5476" t="s">
        <v>92</v>
      </c>
      <c r="D5476" s="29">
        <v>45627</v>
      </c>
      <c r="E5476">
        <v>0</v>
      </c>
      <c r="F5476">
        <v>0</v>
      </c>
      <c r="G5476">
        <v>0</v>
      </c>
      <c r="H5476">
        <v>0</v>
      </c>
      <c r="L5476">
        <v>660.04856400000006</v>
      </c>
      <c r="R5476">
        <v>997.40674200000001</v>
      </c>
      <c r="S5476" t="s">
        <v>204</v>
      </c>
      <c r="T5476" s="247">
        <v>45342.343425925923</v>
      </c>
    </row>
    <row r="5477" spans="1:20" x14ac:dyDescent="0.35">
      <c r="A5477" t="s">
        <v>114</v>
      </c>
      <c r="B5477" t="s">
        <v>70</v>
      </c>
      <c r="C5477" t="s">
        <v>92</v>
      </c>
      <c r="D5477" s="29">
        <v>45628</v>
      </c>
      <c r="E5477">
        <v>0</v>
      </c>
      <c r="F5477">
        <v>0</v>
      </c>
      <c r="G5477">
        <v>0</v>
      </c>
      <c r="H5477">
        <v>0</v>
      </c>
      <c r="L5477">
        <v>660.04856400000006</v>
      </c>
      <c r="R5477">
        <v>997.40674200000001</v>
      </c>
      <c r="S5477" t="s">
        <v>204</v>
      </c>
      <c r="T5477" s="247">
        <v>45342.343611111108</v>
      </c>
    </row>
    <row r="5478" spans="1:20" x14ac:dyDescent="0.35">
      <c r="A5478" t="s">
        <v>114</v>
      </c>
      <c r="B5478" t="s">
        <v>70</v>
      </c>
      <c r="C5478" t="s">
        <v>92</v>
      </c>
      <c r="D5478" s="29">
        <v>45629</v>
      </c>
      <c r="E5478">
        <v>0</v>
      </c>
      <c r="F5478">
        <v>0</v>
      </c>
      <c r="G5478">
        <v>0</v>
      </c>
      <c r="H5478">
        <v>0</v>
      </c>
      <c r="L5478">
        <v>660.04856400000006</v>
      </c>
      <c r="R5478">
        <v>997.40674200000001</v>
      </c>
      <c r="S5478" t="s">
        <v>204</v>
      </c>
      <c r="T5478" s="247">
        <v>45342.343460648146</v>
      </c>
    </row>
    <row r="5479" spans="1:20" x14ac:dyDescent="0.35">
      <c r="A5479" t="s">
        <v>114</v>
      </c>
      <c r="B5479" t="s">
        <v>70</v>
      </c>
      <c r="C5479" t="s">
        <v>92</v>
      </c>
      <c r="D5479" s="29">
        <v>45630</v>
      </c>
      <c r="E5479">
        <v>0</v>
      </c>
      <c r="F5479">
        <v>0</v>
      </c>
      <c r="G5479">
        <v>0</v>
      </c>
      <c r="H5479">
        <v>0</v>
      </c>
      <c r="L5479">
        <v>660.04856400000006</v>
      </c>
      <c r="R5479">
        <v>997.40674200000001</v>
      </c>
      <c r="S5479" t="s">
        <v>204</v>
      </c>
      <c r="T5479" s="247">
        <v>45342.343564814815</v>
      </c>
    </row>
    <row r="5480" spans="1:20" x14ac:dyDescent="0.35">
      <c r="A5480" t="s">
        <v>114</v>
      </c>
      <c r="B5480" t="s">
        <v>70</v>
      </c>
      <c r="C5480" t="s">
        <v>92</v>
      </c>
      <c r="D5480" s="29">
        <v>45631</v>
      </c>
      <c r="E5480">
        <v>0</v>
      </c>
      <c r="F5480">
        <v>0</v>
      </c>
      <c r="G5480">
        <v>0</v>
      </c>
      <c r="H5480">
        <v>0</v>
      </c>
      <c r="L5480">
        <v>660.04856400000006</v>
      </c>
      <c r="R5480">
        <v>997.40674200000001</v>
      </c>
      <c r="S5480" t="s">
        <v>204</v>
      </c>
      <c r="T5480" s="247">
        <v>45342.343680555554</v>
      </c>
    </row>
    <row r="5481" spans="1:20" x14ac:dyDescent="0.35">
      <c r="A5481" t="s">
        <v>114</v>
      </c>
      <c r="B5481" t="s">
        <v>70</v>
      </c>
      <c r="C5481" t="s">
        <v>92</v>
      </c>
      <c r="D5481" s="29">
        <v>45632</v>
      </c>
      <c r="E5481">
        <v>0</v>
      </c>
      <c r="F5481">
        <v>0</v>
      </c>
      <c r="G5481">
        <v>0</v>
      </c>
      <c r="H5481">
        <v>0</v>
      </c>
      <c r="L5481">
        <v>660.04856400000006</v>
      </c>
      <c r="R5481">
        <v>997.40674200000001</v>
      </c>
      <c r="S5481" t="s">
        <v>204</v>
      </c>
      <c r="T5481" s="247">
        <v>45342.343587962961</v>
      </c>
    </row>
    <row r="5482" spans="1:20" x14ac:dyDescent="0.35">
      <c r="A5482" t="s">
        <v>114</v>
      </c>
      <c r="B5482" t="s">
        <v>70</v>
      </c>
      <c r="C5482" t="s">
        <v>92</v>
      </c>
      <c r="D5482" s="29">
        <v>45633</v>
      </c>
      <c r="E5482">
        <v>0</v>
      </c>
      <c r="F5482">
        <v>0</v>
      </c>
      <c r="G5482">
        <v>0</v>
      </c>
      <c r="H5482">
        <v>0</v>
      </c>
      <c r="L5482">
        <v>660.04856400000006</v>
      </c>
      <c r="R5482">
        <v>997.40674200000001</v>
      </c>
      <c r="S5482" t="s">
        <v>204</v>
      </c>
      <c r="T5482" s="247">
        <v>45342.343645833331</v>
      </c>
    </row>
    <row r="5483" spans="1:20" x14ac:dyDescent="0.35">
      <c r="A5483" t="s">
        <v>114</v>
      </c>
      <c r="B5483" t="s">
        <v>70</v>
      </c>
      <c r="C5483" t="s">
        <v>92</v>
      </c>
      <c r="D5483" s="29">
        <v>45634</v>
      </c>
      <c r="E5483">
        <v>0</v>
      </c>
      <c r="F5483">
        <v>0</v>
      </c>
      <c r="G5483">
        <v>0</v>
      </c>
      <c r="H5483">
        <v>0</v>
      </c>
      <c r="L5483">
        <v>660.04856400000006</v>
      </c>
      <c r="R5483">
        <v>997.40674200000001</v>
      </c>
      <c r="S5483" t="s">
        <v>204</v>
      </c>
      <c r="T5483" s="247">
        <v>45342.343958333331</v>
      </c>
    </row>
    <row r="5484" spans="1:20" x14ac:dyDescent="0.35">
      <c r="A5484" t="s">
        <v>114</v>
      </c>
      <c r="B5484" t="s">
        <v>70</v>
      </c>
      <c r="C5484" t="s">
        <v>92</v>
      </c>
      <c r="D5484" s="29">
        <v>45635</v>
      </c>
      <c r="E5484">
        <v>0</v>
      </c>
      <c r="F5484">
        <v>0</v>
      </c>
      <c r="G5484">
        <v>0</v>
      </c>
      <c r="H5484">
        <v>0</v>
      </c>
      <c r="L5484">
        <v>660.04856400000006</v>
      </c>
      <c r="R5484">
        <v>997.40674200000001</v>
      </c>
      <c r="S5484" t="s">
        <v>204</v>
      </c>
      <c r="T5484" s="247">
        <v>45342.343495370369</v>
      </c>
    </row>
    <row r="5485" spans="1:20" x14ac:dyDescent="0.35">
      <c r="A5485" t="s">
        <v>114</v>
      </c>
      <c r="B5485" t="s">
        <v>70</v>
      </c>
      <c r="C5485" t="s">
        <v>92</v>
      </c>
      <c r="D5485" s="29">
        <v>45636</v>
      </c>
      <c r="E5485">
        <v>0</v>
      </c>
      <c r="F5485">
        <v>0</v>
      </c>
      <c r="G5485">
        <v>0</v>
      </c>
      <c r="H5485">
        <v>0</v>
      </c>
      <c r="L5485">
        <v>660.04856400000006</v>
      </c>
      <c r="R5485">
        <v>997.40674200000001</v>
      </c>
      <c r="S5485" t="s">
        <v>204</v>
      </c>
      <c r="T5485" s="247">
        <v>45342.343553240738</v>
      </c>
    </row>
    <row r="5486" spans="1:20" x14ac:dyDescent="0.35">
      <c r="A5486" t="s">
        <v>114</v>
      </c>
      <c r="B5486" t="s">
        <v>70</v>
      </c>
      <c r="C5486" t="s">
        <v>92</v>
      </c>
      <c r="D5486" s="29">
        <v>45637</v>
      </c>
      <c r="E5486">
        <v>0</v>
      </c>
      <c r="F5486">
        <v>0</v>
      </c>
      <c r="G5486">
        <v>0</v>
      </c>
      <c r="H5486">
        <v>0</v>
      </c>
      <c r="L5486">
        <v>660.04856400000006</v>
      </c>
      <c r="R5486">
        <v>997.40674200000001</v>
      </c>
      <c r="S5486" t="s">
        <v>204</v>
      </c>
      <c r="T5486" s="247">
        <v>45342.343518518515</v>
      </c>
    </row>
    <row r="5487" spans="1:20" x14ac:dyDescent="0.35">
      <c r="A5487" t="s">
        <v>114</v>
      </c>
      <c r="B5487" t="s">
        <v>70</v>
      </c>
      <c r="C5487" t="s">
        <v>92</v>
      </c>
      <c r="D5487" s="29">
        <v>45638</v>
      </c>
      <c r="E5487">
        <v>0</v>
      </c>
      <c r="F5487">
        <v>0</v>
      </c>
      <c r="G5487">
        <v>0</v>
      </c>
      <c r="H5487">
        <v>0</v>
      </c>
      <c r="L5487">
        <v>660.04856400000006</v>
      </c>
      <c r="R5487">
        <v>997.40674200000001</v>
      </c>
      <c r="S5487" t="s">
        <v>204</v>
      </c>
      <c r="T5487" s="247">
        <v>45342.343773148146</v>
      </c>
    </row>
    <row r="5488" spans="1:20" x14ac:dyDescent="0.35">
      <c r="A5488" t="s">
        <v>114</v>
      </c>
      <c r="B5488" t="s">
        <v>70</v>
      </c>
      <c r="C5488" t="s">
        <v>92</v>
      </c>
      <c r="D5488" s="29">
        <v>45639</v>
      </c>
      <c r="E5488">
        <v>0</v>
      </c>
      <c r="F5488">
        <v>0</v>
      </c>
      <c r="G5488">
        <v>0</v>
      </c>
      <c r="H5488">
        <v>0</v>
      </c>
      <c r="L5488">
        <v>660.04856400000006</v>
      </c>
      <c r="R5488">
        <v>997.40674200000001</v>
      </c>
      <c r="S5488" t="s">
        <v>204</v>
      </c>
      <c r="T5488" s="247">
        <v>45342.3437037037</v>
      </c>
    </row>
    <row r="5489" spans="1:20" x14ac:dyDescent="0.35">
      <c r="A5489" t="s">
        <v>114</v>
      </c>
      <c r="B5489" t="s">
        <v>70</v>
      </c>
      <c r="C5489" t="s">
        <v>92</v>
      </c>
      <c r="D5489" s="29">
        <v>45640</v>
      </c>
      <c r="E5489">
        <v>0</v>
      </c>
      <c r="F5489">
        <v>0</v>
      </c>
      <c r="G5489">
        <v>0</v>
      </c>
      <c r="H5489">
        <v>0</v>
      </c>
      <c r="L5489">
        <v>660.04856400000006</v>
      </c>
      <c r="R5489">
        <v>997.40674200000001</v>
      </c>
      <c r="S5489" t="s">
        <v>204</v>
      </c>
      <c r="T5489" s="247">
        <v>45342.344155092593</v>
      </c>
    </row>
    <row r="5490" spans="1:20" x14ac:dyDescent="0.35">
      <c r="A5490" t="s">
        <v>114</v>
      </c>
      <c r="B5490" t="s">
        <v>70</v>
      </c>
      <c r="C5490" t="s">
        <v>92</v>
      </c>
      <c r="D5490" s="29">
        <v>45641</v>
      </c>
      <c r="E5490">
        <v>0</v>
      </c>
      <c r="F5490">
        <v>0</v>
      </c>
      <c r="G5490">
        <v>0</v>
      </c>
      <c r="H5490">
        <v>0</v>
      </c>
      <c r="L5490">
        <v>660.04856400000006</v>
      </c>
      <c r="R5490">
        <v>997.40674200000001</v>
      </c>
      <c r="S5490" t="s">
        <v>204</v>
      </c>
      <c r="T5490" s="247">
        <v>45342.343888888892</v>
      </c>
    </row>
    <row r="5491" spans="1:20" x14ac:dyDescent="0.35">
      <c r="A5491" t="s">
        <v>114</v>
      </c>
      <c r="B5491" t="s">
        <v>70</v>
      </c>
      <c r="C5491" t="s">
        <v>92</v>
      </c>
      <c r="D5491" s="29">
        <v>45642</v>
      </c>
      <c r="E5491">
        <v>0</v>
      </c>
      <c r="F5491">
        <v>0</v>
      </c>
      <c r="G5491">
        <v>0</v>
      </c>
      <c r="H5491">
        <v>0</v>
      </c>
      <c r="L5491">
        <v>660.04856400000006</v>
      </c>
      <c r="R5491">
        <v>997.40674200000001</v>
      </c>
      <c r="S5491" t="s">
        <v>204</v>
      </c>
      <c r="T5491" s="247">
        <v>45342.344039351854</v>
      </c>
    </row>
    <row r="5492" spans="1:20" x14ac:dyDescent="0.35">
      <c r="A5492" t="s">
        <v>114</v>
      </c>
      <c r="B5492" t="s">
        <v>70</v>
      </c>
      <c r="C5492" t="s">
        <v>92</v>
      </c>
      <c r="D5492" s="29">
        <v>45643</v>
      </c>
      <c r="E5492">
        <v>0</v>
      </c>
      <c r="F5492">
        <v>0</v>
      </c>
      <c r="G5492">
        <v>0</v>
      </c>
      <c r="H5492">
        <v>0</v>
      </c>
      <c r="L5492">
        <v>660.04856400000006</v>
      </c>
      <c r="R5492">
        <v>997.40674200000001</v>
      </c>
      <c r="S5492" t="s">
        <v>204</v>
      </c>
      <c r="T5492" s="247">
        <v>45342.343807870369</v>
      </c>
    </row>
    <row r="5493" spans="1:20" x14ac:dyDescent="0.35">
      <c r="A5493" t="s">
        <v>114</v>
      </c>
      <c r="B5493" t="s">
        <v>70</v>
      </c>
      <c r="C5493" t="s">
        <v>92</v>
      </c>
      <c r="D5493" s="29">
        <v>45644</v>
      </c>
      <c r="E5493">
        <v>0</v>
      </c>
      <c r="F5493">
        <v>0</v>
      </c>
      <c r="G5493">
        <v>0</v>
      </c>
      <c r="H5493">
        <v>0</v>
      </c>
      <c r="L5493">
        <v>660.04856400000006</v>
      </c>
      <c r="R5493">
        <v>997.40674200000001</v>
      </c>
      <c r="S5493" t="s">
        <v>204</v>
      </c>
      <c r="T5493" s="247">
        <v>45342.344189814816</v>
      </c>
    </row>
    <row r="5494" spans="1:20" x14ac:dyDescent="0.35">
      <c r="A5494" t="s">
        <v>114</v>
      </c>
      <c r="B5494" t="s">
        <v>70</v>
      </c>
      <c r="C5494" t="s">
        <v>92</v>
      </c>
      <c r="D5494" s="29">
        <v>45645</v>
      </c>
      <c r="E5494">
        <v>0</v>
      </c>
      <c r="F5494">
        <v>0</v>
      </c>
      <c r="G5494">
        <v>0</v>
      </c>
      <c r="H5494">
        <v>0</v>
      </c>
      <c r="L5494">
        <v>660.04856400000006</v>
      </c>
      <c r="R5494">
        <v>997.40674200000001</v>
      </c>
      <c r="S5494" t="s">
        <v>204</v>
      </c>
      <c r="T5494" s="247">
        <v>45342.343993055554</v>
      </c>
    </row>
    <row r="5495" spans="1:20" x14ac:dyDescent="0.35">
      <c r="A5495" t="s">
        <v>114</v>
      </c>
      <c r="B5495" t="s">
        <v>70</v>
      </c>
      <c r="C5495" t="s">
        <v>92</v>
      </c>
      <c r="D5495" s="29">
        <v>45646</v>
      </c>
      <c r="E5495">
        <v>0</v>
      </c>
      <c r="F5495">
        <v>0</v>
      </c>
      <c r="G5495">
        <v>0</v>
      </c>
      <c r="H5495">
        <v>0</v>
      </c>
      <c r="L5495">
        <v>660.04856400000006</v>
      </c>
      <c r="R5495">
        <v>997.40674200000001</v>
      </c>
      <c r="S5495" t="s">
        <v>204</v>
      </c>
      <c r="T5495" s="247">
        <v>45342.343842592592</v>
      </c>
    </row>
    <row r="5496" spans="1:20" x14ac:dyDescent="0.35">
      <c r="A5496" t="s">
        <v>114</v>
      </c>
      <c r="B5496" t="s">
        <v>70</v>
      </c>
      <c r="C5496" t="s">
        <v>92</v>
      </c>
      <c r="D5496" s="29">
        <v>45647</v>
      </c>
      <c r="E5496">
        <v>0</v>
      </c>
      <c r="F5496">
        <v>0</v>
      </c>
      <c r="G5496">
        <v>0</v>
      </c>
      <c r="H5496">
        <v>0</v>
      </c>
      <c r="L5496">
        <v>660.04856400000006</v>
      </c>
      <c r="R5496">
        <v>997.40674200000001</v>
      </c>
      <c r="S5496" t="s">
        <v>204</v>
      </c>
      <c r="T5496" s="247">
        <v>45342.34375</v>
      </c>
    </row>
    <row r="5497" spans="1:20" x14ac:dyDescent="0.35">
      <c r="A5497" t="s">
        <v>114</v>
      </c>
      <c r="B5497" t="s">
        <v>70</v>
      </c>
      <c r="C5497" t="s">
        <v>92</v>
      </c>
      <c r="D5497" s="29">
        <v>45648</v>
      </c>
      <c r="E5497">
        <v>0</v>
      </c>
      <c r="F5497">
        <v>0</v>
      </c>
      <c r="G5497">
        <v>0</v>
      </c>
      <c r="H5497">
        <v>0</v>
      </c>
      <c r="L5497">
        <v>660.04856400000006</v>
      </c>
      <c r="R5497">
        <v>997.40674200000001</v>
      </c>
      <c r="S5497" t="s">
        <v>204</v>
      </c>
      <c r="T5497" s="247">
        <v>45342.344085648147</v>
      </c>
    </row>
    <row r="5498" spans="1:20" x14ac:dyDescent="0.35">
      <c r="A5498" t="s">
        <v>114</v>
      </c>
      <c r="B5498" t="s">
        <v>70</v>
      </c>
      <c r="C5498" t="s">
        <v>92</v>
      </c>
      <c r="D5498" s="29">
        <v>45649</v>
      </c>
      <c r="E5498">
        <v>0</v>
      </c>
      <c r="F5498">
        <v>0</v>
      </c>
      <c r="G5498">
        <v>0</v>
      </c>
      <c r="H5498">
        <v>0</v>
      </c>
      <c r="L5498">
        <v>660.04856400000006</v>
      </c>
      <c r="R5498">
        <v>997.40674200000001</v>
      </c>
      <c r="S5498" t="s">
        <v>204</v>
      </c>
      <c r="T5498" s="247">
        <v>45342.344386574077</v>
      </c>
    </row>
    <row r="5499" spans="1:20" x14ac:dyDescent="0.35">
      <c r="A5499" t="s">
        <v>114</v>
      </c>
      <c r="B5499" t="s">
        <v>70</v>
      </c>
      <c r="C5499" t="s">
        <v>92</v>
      </c>
      <c r="D5499" s="29">
        <v>45650</v>
      </c>
      <c r="E5499">
        <v>0</v>
      </c>
      <c r="F5499">
        <v>0</v>
      </c>
      <c r="G5499">
        <v>0</v>
      </c>
      <c r="H5499">
        <v>0</v>
      </c>
      <c r="L5499">
        <v>660.04856400000006</v>
      </c>
      <c r="R5499">
        <v>997.40674200000001</v>
      </c>
      <c r="S5499" t="s">
        <v>204</v>
      </c>
      <c r="T5499" s="247">
        <v>45342.344351851854</v>
      </c>
    </row>
    <row r="5500" spans="1:20" x14ac:dyDescent="0.35">
      <c r="A5500" t="s">
        <v>114</v>
      </c>
      <c r="B5500" t="s">
        <v>70</v>
      </c>
      <c r="C5500" t="s">
        <v>92</v>
      </c>
      <c r="D5500" s="29">
        <v>45651</v>
      </c>
      <c r="E5500">
        <v>0</v>
      </c>
      <c r="F5500">
        <v>0</v>
      </c>
      <c r="G5500">
        <v>0</v>
      </c>
      <c r="H5500">
        <v>0</v>
      </c>
      <c r="L5500">
        <v>660.04856400000006</v>
      </c>
      <c r="R5500">
        <v>997.40674200000001</v>
      </c>
      <c r="S5500" t="s">
        <v>204</v>
      </c>
      <c r="T5500" s="247">
        <v>45342.344652777778</v>
      </c>
    </row>
    <row r="5501" spans="1:20" x14ac:dyDescent="0.35">
      <c r="A5501" t="s">
        <v>114</v>
      </c>
      <c r="B5501" t="s">
        <v>70</v>
      </c>
      <c r="C5501" t="s">
        <v>92</v>
      </c>
      <c r="D5501" s="29">
        <v>45652</v>
      </c>
      <c r="E5501">
        <v>0</v>
      </c>
      <c r="F5501">
        <v>0</v>
      </c>
      <c r="G5501">
        <v>0</v>
      </c>
      <c r="H5501">
        <v>0</v>
      </c>
      <c r="L5501">
        <v>660.04856400000006</v>
      </c>
      <c r="R5501">
        <v>997.40674200000001</v>
      </c>
      <c r="S5501" t="s">
        <v>204</v>
      </c>
      <c r="T5501" s="247">
        <v>45342.344293981485</v>
      </c>
    </row>
    <row r="5502" spans="1:20" x14ac:dyDescent="0.35">
      <c r="A5502" t="s">
        <v>114</v>
      </c>
      <c r="B5502" t="s">
        <v>70</v>
      </c>
      <c r="C5502" t="s">
        <v>92</v>
      </c>
      <c r="D5502" s="29">
        <v>45653</v>
      </c>
      <c r="E5502">
        <v>0</v>
      </c>
      <c r="F5502">
        <v>0</v>
      </c>
      <c r="G5502">
        <v>0</v>
      </c>
      <c r="H5502">
        <v>0</v>
      </c>
      <c r="L5502">
        <v>660.04856400000006</v>
      </c>
      <c r="R5502">
        <v>997.40674200000001</v>
      </c>
      <c r="S5502" t="s">
        <v>204</v>
      </c>
      <c r="T5502" s="247">
        <v>45342.344409722224</v>
      </c>
    </row>
    <row r="5503" spans="1:20" x14ac:dyDescent="0.35">
      <c r="A5503" t="s">
        <v>114</v>
      </c>
      <c r="B5503" t="s">
        <v>70</v>
      </c>
      <c r="C5503" t="s">
        <v>92</v>
      </c>
      <c r="D5503" s="29">
        <v>45654</v>
      </c>
      <c r="E5503">
        <v>0</v>
      </c>
      <c r="F5503">
        <v>0</v>
      </c>
      <c r="G5503">
        <v>0</v>
      </c>
      <c r="H5503">
        <v>0</v>
      </c>
      <c r="L5503">
        <v>660.04856400000006</v>
      </c>
      <c r="R5503">
        <v>997.40674200000001</v>
      </c>
      <c r="S5503" t="s">
        <v>204</v>
      </c>
      <c r="T5503" s="247">
        <v>45342.345034722224</v>
      </c>
    </row>
    <row r="5504" spans="1:20" x14ac:dyDescent="0.35">
      <c r="A5504" t="s">
        <v>114</v>
      </c>
      <c r="B5504" t="s">
        <v>70</v>
      </c>
      <c r="C5504" t="s">
        <v>92</v>
      </c>
      <c r="D5504" s="29">
        <v>45655</v>
      </c>
      <c r="E5504">
        <v>0</v>
      </c>
      <c r="F5504">
        <v>0</v>
      </c>
      <c r="G5504">
        <v>0</v>
      </c>
      <c r="H5504">
        <v>0</v>
      </c>
      <c r="L5504">
        <v>660.04856400000006</v>
      </c>
      <c r="R5504">
        <v>997.40674200000001</v>
      </c>
      <c r="S5504" t="s">
        <v>204</v>
      </c>
      <c r="T5504" s="247">
        <v>45342.344525462962</v>
      </c>
    </row>
    <row r="5505" spans="1:20" x14ac:dyDescent="0.35">
      <c r="A5505" t="s">
        <v>114</v>
      </c>
      <c r="B5505" t="s">
        <v>70</v>
      </c>
      <c r="C5505" t="s">
        <v>92</v>
      </c>
      <c r="D5505" s="29">
        <v>45656</v>
      </c>
      <c r="E5505">
        <v>0</v>
      </c>
      <c r="F5505">
        <v>0</v>
      </c>
      <c r="G5505">
        <v>0</v>
      </c>
      <c r="H5505">
        <v>0</v>
      </c>
      <c r="L5505">
        <v>660.04856400000006</v>
      </c>
      <c r="R5505">
        <v>997.40674200000001</v>
      </c>
      <c r="S5505" t="s">
        <v>204</v>
      </c>
      <c r="T5505" s="247">
        <v>45342.344224537039</v>
      </c>
    </row>
    <row r="5506" spans="1:20" x14ac:dyDescent="0.35">
      <c r="A5506" t="s">
        <v>114</v>
      </c>
      <c r="B5506" t="s">
        <v>70</v>
      </c>
      <c r="C5506" t="s">
        <v>92</v>
      </c>
      <c r="D5506" s="29">
        <v>45657</v>
      </c>
      <c r="E5506">
        <v>0</v>
      </c>
      <c r="F5506">
        <v>0</v>
      </c>
      <c r="G5506">
        <v>0</v>
      </c>
      <c r="H5506">
        <v>0</v>
      </c>
      <c r="L5506">
        <v>660.04856400000006</v>
      </c>
      <c r="R5506">
        <v>997.40674200000001</v>
      </c>
      <c r="S5506" t="s">
        <v>204</v>
      </c>
      <c r="T5506" s="247">
        <v>45342.344606481478</v>
      </c>
    </row>
    <row r="5507" spans="1:20" x14ac:dyDescent="0.35">
      <c r="A5507" t="s">
        <v>115</v>
      </c>
      <c r="B5507" t="s">
        <v>3</v>
      </c>
      <c r="C5507" t="s">
        <v>97</v>
      </c>
      <c r="D5507" s="29">
        <v>45383</v>
      </c>
      <c r="E5507">
        <v>0</v>
      </c>
      <c r="F5507">
        <v>0</v>
      </c>
      <c r="G5507">
        <v>0</v>
      </c>
      <c r="H5507">
        <v>0</v>
      </c>
      <c r="L5507">
        <v>151.90896000000001</v>
      </c>
      <c r="R5507">
        <v>164.572112</v>
      </c>
      <c r="S5507" t="s">
        <v>204</v>
      </c>
      <c r="T5507" s="247">
        <v>45342.357418981483</v>
      </c>
    </row>
    <row r="5508" spans="1:20" x14ac:dyDescent="0.35">
      <c r="A5508" t="s">
        <v>115</v>
      </c>
      <c r="B5508" t="s">
        <v>3</v>
      </c>
      <c r="C5508" t="s">
        <v>97</v>
      </c>
      <c r="D5508" s="29">
        <v>45384</v>
      </c>
      <c r="E5508">
        <v>0</v>
      </c>
      <c r="F5508">
        <v>0</v>
      </c>
      <c r="G5508">
        <v>0</v>
      </c>
      <c r="H5508">
        <v>0</v>
      </c>
      <c r="L5508">
        <v>151.90896000000001</v>
      </c>
      <c r="R5508">
        <v>164.572112</v>
      </c>
      <c r="S5508" t="s">
        <v>204</v>
      </c>
      <c r="T5508" s="247">
        <v>45342.357418981483</v>
      </c>
    </row>
    <row r="5509" spans="1:20" x14ac:dyDescent="0.35">
      <c r="A5509" t="s">
        <v>115</v>
      </c>
      <c r="B5509" t="s">
        <v>3</v>
      </c>
      <c r="C5509" t="s">
        <v>97</v>
      </c>
      <c r="D5509" s="29">
        <v>45385</v>
      </c>
      <c r="E5509">
        <v>0</v>
      </c>
      <c r="F5509">
        <v>0</v>
      </c>
      <c r="G5509">
        <v>0</v>
      </c>
      <c r="H5509">
        <v>0</v>
      </c>
      <c r="L5509">
        <v>151.90896000000001</v>
      </c>
      <c r="R5509">
        <v>164.572112</v>
      </c>
      <c r="S5509" t="s">
        <v>204</v>
      </c>
      <c r="T5509" s="247">
        <v>45342.357418981483</v>
      </c>
    </row>
    <row r="5510" spans="1:20" x14ac:dyDescent="0.35">
      <c r="A5510" t="s">
        <v>115</v>
      </c>
      <c r="B5510" t="s">
        <v>3</v>
      </c>
      <c r="C5510" t="s">
        <v>97</v>
      </c>
      <c r="D5510" s="29">
        <v>45386</v>
      </c>
      <c r="E5510">
        <v>0</v>
      </c>
      <c r="F5510">
        <v>0</v>
      </c>
      <c r="G5510">
        <v>0</v>
      </c>
      <c r="H5510">
        <v>0</v>
      </c>
      <c r="L5510">
        <v>151.90896000000001</v>
      </c>
      <c r="R5510">
        <v>164.572112</v>
      </c>
      <c r="S5510" t="s">
        <v>204</v>
      </c>
      <c r="T5510" s="247">
        <v>45342.357418981483</v>
      </c>
    </row>
    <row r="5511" spans="1:20" x14ac:dyDescent="0.35">
      <c r="A5511" t="s">
        <v>115</v>
      </c>
      <c r="B5511" t="s">
        <v>3</v>
      </c>
      <c r="C5511" t="s">
        <v>97</v>
      </c>
      <c r="D5511" s="29">
        <v>45387</v>
      </c>
      <c r="E5511">
        <v>0</v>
      </c>
      <c r="F5511">
        <v>0</v>
      </c>
      <c r="G5511">
        <v>0</v>
      </c>
      <c r="H5511">
        <v>0</v>
      </c>
      <c r="L5511">
        <v>151.90896000000001</v>
      </c>
      <c r="R5511">
        <v>164.572112</v>
      </c>
      <c r="S5511" t="s">
        <v>204</v>
      </c>
      <c r="T5511" s="247">
        <v>45342.357418981483</v>
      </c>
    </row>
    <row r="5512" spans="1:20" x14ac:dyDescent="0.35">
      <c r="A5512" t="s">
        <v>115</v>
      </c>
      <c r="B5512" t="s">
        <v>3</v>
      </c>
      <c r="C5512" t="s">
        <v>97</v>
      </c>
      <c r="D5512" s="29">
        <v>45388</v>
      </c>
      <c r="E5512">
        <v>0</v>
      </c>
      <c r="F5512">
        <v>0</v>
      </c>
      <c r="G5512">
        <v>0</v>
      </c>
      <c r="H5512">
        <v>0</v>
      </c>
      <c r="L5512">
        <v>151.90896000000001</v>
      </c>
      <c r="R5512">
        <v>164.572112</v>
      </c>
      <c r="S5512" t="s">
        <v>204</v>
      </c>
      <c r="T5512" s="247">
        <v>45342.357407407406</v>
      </c>
    </row>
    <row r="5513" spans="1:20" x14ac:dyDescent="0.35">
      <c r="A5513" t="s">
        <v>115</v>
      </c>
      <c r="B5513" t="s">
        <v>3</v>
      </c>
      <c r="C5513" t="s">
        <v>97</v>
      </c>
      <c r="D5513" s="29">
        <v>45389</v>
      </c>
      <c r="E5513">
        <v>0</v>
      </c>
      <c r="F5513">
        <v>0</v>
      </c>
      <c r="G5513">
        <v>0</v>
      </c>
      <c r="H5513">
        <v>0</v>
      </c>
      <c r="L5513">
        <v>151.90896000000001</v>
      </c>
      <c r="R5513">
        <v>164.572112</v>
      </c>
      <c r="S5513" t="s">
        <v>204</v>
      </c>
      <c r="T5513" s="247">
        <v>45342.357430555552</v>
      </c>
    </row>
    <row r="5514" spans="1:20" x14ac:dyDescent="0.35">
      <c r="A5514" t="s">
        <v>115</v>
      </c>
      <c r="B5514" t="s">
        <v>3</v>
      </c>
      <c r="C5514" t="s">
        <v>97</v>
      </c>
      <c r="D5514" s="29">
        <v>45390</v>
      </c>
      <c r="E5514">
        <v>0</v>
      </c>
      <c r="F5514">
        <v>0</v>
      </c>
      <c r="G5514">
        <v>0</v>
      </c>
      <c r="H5514">
        <v>0</v>
      </c>
      <c r="L5514">
        <v>151.90896000000001</v>
      </c>
      <c r="R5514">
        <v>164.572112</v>
      </c>
      <c r="S5514" t="s">
        <v>204</v>
      </c>
      <c r="T5514" s="247">
        <v>45342.357418981483</v>
      </c>
    </row>
    <row r="5515" spans="1:20" x14ac:dyDescent="0.35">
      <c r="A5515" t="s">
        <v>115</v>
      </c>
      <c r="B5515" t="s">
        <v>3</v>
      </c>
      <c r="C5515" t="s">
        <v>97</v>
      </c>
      <c r="D5515" s="29">
        <v>45391</v>
      </c>
      <c r="E5515">
        <v>0</v>
      </c>
      <c r="F5515">
        <v>0</v>
      </c>
      <c r="G5515">
        <v>0</v>
      </c>
      <c r="H5515">
        <v>0</v>
      </c>
      <c r="L5515">
        <v>151.90896000000001</v>
      </c>
      <c r="R5515">
        <v>164.572112</v>
      </c>
      <c r="S5515" t="s">
        <v>204</v>
      </c>
      <c r="T5515" s="247">
        <v>45342.357418981483</v>
      </c>
    </row>
    <row r="5516" spans="1:20" x14ac:dyDescent="0.35">
      <c r="A5516" t="s">
        <v>115</v>
      </c>
      <c r="B5516" t="s">
        <v>3</v>
      </c>
      <c r="C5516" t="s">
        <v>97</v>
      </c>
      <c r="D5516" s="29">
        <v>45392</v>
      </c>
      <c r="E5516">
        <v>0</v>
      </c>
      <c r="F5516">
        <v>0</v>
      </c>
      <c r="G5516">
        <v>0</v>
      </c>
      <c r="H5516">
        <v>0</v>
      </c>
      <c r="L5516">
        <v>151.90896000000001</v>
      </c>
      <c r="R5516">
        <v>164.572112</v>
      </c>
      <c r="S5516" t="s">
        <v>204</v>
      </c>
      <c r="T5516" s="247">
        <v>45342.357430555552</v>
      </c>
    </row>
    <row r="5517" spans="1:20" x14ac:dyDescent="0.35">
      <c r="A5517" t="s">
        <v>115</v>
      </c>
      <c r="B5517" t="s">
        <v>3</v>
      </c>
      <c r="C5517" t="s">
        <v>97</v>
      </c>
      <c r="D5517" s="29">
        <v>45393</v>
      </c>
      <c r="E5517">
        <v>0</v>
      </c>
      <c r="F5517">
        <v>0</v>
      </c>
      <c r="G5517">
        <v>0</v>
      </c>
      <c r="H5517">
        <v>0</v>
      </c>
      <c r="L5517">
        <v>151.90896000000001</v>
      </c>
      <c r="R5517">
        <v>164.572112</v>
      </c>
      <c r="S5517" t="s">
        <v>204</v>
      </c>
      <c r="T5517" s="247">
        <v>45342.357430555552</v>
      </c>
    </row>
    <row r="5518" spans="1:20" x14ac:dyDescent="0.35">
      <c r="A5518" t="s">
        <v>115</v>
      </c>
      <c r="B5518" t="s">
        <v>3</v>
      </c>
      <c r="C5518" t="s">
        <v>97</v>
      </c>
      <c r="D5518" s="29">
        <v>45394</v>
      </c>
      <c r="E5518">
        <v>0</v>
      </c>
      <c r="F5518">
        <v>0</v>
      </c>
      <c r="G5518">
        <v>0</v>
      </c>
      <c r="H5518">
        <v>0</v>
      </c>
      <c r="L5518">
        <v>151.90896000000001</v>
      </c>
      <c r="R5518">
        <v>164.572112</v>
      </c>
      <c r="S5518" t="s">
        <v>204</v>
      </c>
      <c r="T5518" s="247">
        <v>45342.357430555552</v>
      </c>
    </row>
    <row r="5519" spans="1:20" x14ac:dyDescent="0.35">
      <c r="A5519" t="s">
        <v>115</v>
      </c>
      <c r="B5519" t="s">
        <v>3</v>
      </c>
      <c r="C5519" t="s">
        <v>97</v>
      </c>
      <c r="D5519" s="29">
        <v>45395</v>
      </c>
      <c r="E5519">
        <v>0</v>
      </c>
      <c r="F5519">
        <v>0</v>
      </c>
      <c r="G5519">
        <v>0</v>
      </c>
      <c r="H5519">
        <v>0</v>
      </c>
      <c r="L5519">
        <v>151.90896000000001</v>
      </c>
      <c r="R5519">
        <v>164.572112</v>
      </c>
      <c r="S5519" t="s">
        <v>204</v>
      </c>
      <c r="T5519" s="247">
        <v>45342.357430555552</v>
      </c>
    </row>
    <row r="5520" spans="1:20" x14ac:dyDescent="0.35">
      <c r="A5520" t="s">
        <v>115</v>
      </c>
      <c r="B5520" t="s">
        <v>3</v>
      </c>
      <c r="C5520" t="s">
        <v>97</v>
      </c>
      <c r="D5520" s="29">
        <v>45396</v>
      </c>
      <c r="E5520">
        <v>0</v>
      </c>
      <c r="F5520">
        <v>0</v>
      </c>
      <c r="G5520">
        <v>0</v>
      </c>
      <c r="H5520">
        <v>0</v>
      </c>
      <c r="L5520">
        <v>151.90896000000001</v>
      </c>
      <c r="R5520">
        <v>164.572112</v>
      </c>
      <c r="S5520" t="s">
        <v>204</v>
      </c>
      <c r="T5520" s="247">
        <v>45342.357430555552</v>
      </c>
    </row>
    <row r="5521" spans="1:20" x14ac:dyDescent="0.35">
      <c r="A5521" t="s">
        <v>115</v>
      </c>
      <c r="B5521" t="s">
        <v>3</v>
      </c>
      <c r="C5521" t="s">
        <v>97</v>
      </c>
      <c r="D5521" s="29">
        <v>45397</v>
      </c>
      <c r="E5521">
        <v>0</v>
      </c>
      <c r="F5521">
        <v>0</v>
      </c>
      <c r="G5521">
        <v>0</v>
      </c>
      <c r="H5521">
        <v>0</v>
      </c>
      <c r="L5521">
        <v>151.90896000000001</v>
      </c>
      <c r="R5521">
        <v>164.572112</v>
      </c>
      <c r="S5521" t="s">
        <v>204</v>
      </c>
      <c r="T5521" s="247">
        <v>45342.357430555552</v>
      </c>
    </row>
    <row r="5522" spans="1:20" x14ac:dyDescent="0.35">
      <c r="A5522" t="s">
        <v>115</v>
      </c>
      <c r="B5522" t="s">
        <v>3</v>
      </c>
      <c r="C5522" t="s">
        <v>97</v>
      </c>
      <c r="D5522" s="29">
        <v>45398</v>
      </c>
      <c r="E5522">
        <v>0</v>
      </c>
      <c r="F5522">
        <v>0</v>
      </c>
      <c r="G5522">
        <v>0</v>
      </c>
      <c r="H5522">
        <v>0</v>
      </c>
      <c r="L5522">
        <v>151.90896000000001</v>
      </c>
      <c r="R5522">
        <v>164.572112</v>
      </c>
      <c r="S5522" t="s">
        <v>204</v>
      </c>
      <c r="T5522" s="247">
        <v>45342.357442129629</v>
      </c>
    </row>
    <row r="5523" spans="1:20" x14ac:dyDescent="0.35">
      <c r="A5523" t="s">
        <v>115</v>
      </c>
      <c r="B5523" t="s">
        <v>3</v>
      </c>
      <c r="C5523" t="s">
        <v>97</v>
      </c>
      <c r="D5523" s="29">
        <v>45399</v>
      </c>
      <c r="E5523">
        <v>0</v>
      </c>
      <c r="F5523">
        <v>0</v>
      </c>
      <c r="G5523">
        <v>0</v>
      </c>
      <c r="H5523">
        <v>0</v>
      </c>
      <c r="L5523">
        <v>151.90896000000001</v>
      </c>
      <c r="R5523">
        <v>164.572112</v>
      </c>
      <c r="S5523" t="s">
        <v>204</v>
      </c>
      <c r="T5523" s="247">
        <v>45342.357442129629</v>
      </c>
    </row>
    <row r="5524" spans="1:20" x14ac:dyDescent="0.35">
      <c r="A5524" t="s">
        <v>115</v>
      </c>
      <c r="B5524" t="s">
        <v>3</v>
      </c>
      <c r="C5524" t="s">
        <v>97</v>
      </c>
      <c r="D5524" s="29">
        <v>45400</v>
      </c>
      <c r="E5524">
        <v>0</v>
      </c>
      <c r="F5524">
        <v>0</v>
      </c>
      <c r="G5524">
        <v>0</v>
      </c>
      <c r="H5524">
        <v>0</v>
      </c>
      <c r="L5524">
        <v>151.90896000000001</v>
      </c>
      <c r="R5524">
        <v>164.572112</v>
      </c>
      <c r="S5524" t="s">
        <v>204</v>
      </c>
      <c r="T5524" s="247">
        <v>45342.357442129629</v>
      </c>
    </row>
    <row r="5525" spans="1:20" x14ac:dyDescent="0.35">
      <c r="A5525" t="s">
        <v>115</v>
      </c>
      <c r="B5525" t="s">
        <v>3</v>
      </c>
      <c r="C5525" t="s">
        <v>97</v>
      </c>
      <c r="D5525" s="29">
        <v>45401</v>
      </c>
      <c r="E5525">
        <v>0</v>
      </c>
      <c r="F5525">
        <v>0</v>
      </c>
      <c r="G5525">
        <v>0</v>
      </c>
      <c r="H5525">
        <v>0</v>
      </c>
      <c r="L5525">
        <v>151.90896000000001</v>
      </c>
      <c r="R5525">
        <v>164.572112</v>
      </c>
      <c r="S5525" t="s">
        <v>204</v>
      </c>
      <c r="T5525" s="247">
        <v>45342.357442129629</v>
      </c>
    </row>
    <row r="5526" spans="1:20" x14ac:dyDescent="0.35">
      <c r="A5526" t="s">
        <v>115</v>
      </c>
      <c r="B5526" t="s">
        <v>3</v>
      </c>
      <c r="C5526" t="s">
        <v>97</v>
      </c>
      <c r="D5526" s="29">
        <v>45402</v>
      </c>
      <c r="E5526">
        <v>0</v>
      </c>
      <c r="F5526">
        <v>0</v>
      </c>
      <c r="G5526">
        <v>0</v>
      </c>
      <c r="H5526">
        <v>0</v>
      </c>
      <c r="L5526">
        <v>151.90896000000001</v>
      </c>
      <c r="R5526">
        <v>164.572112</v>
      </c>
      <c r="S5526" t="s">
        <v>204</v>
      </c>
      <c r="T5526" s="247">
        <v>45342.357442129629</v>
      </c>
    </row>
    <row r="5527" spans="1:20" x14ac:dyDescent="0.35">
      <c r="A5527" t="s">
        <v>115</v>
      </c>
      <c r="B5527" t="s">
        <v>3</v>
      </c>
      <c r="C5527" t="s">
        <v>97</v>
      </c>
      <c r="D5527" s="29">
        <v>45403</v>
      </c>
      <c r="E5527">
        <v>0</v>
      </c>
      <c r="F5527">
        <v>0</v>
      </c>
      <c r="G5527">
        <v>0</v>
      </c>
      <c r="H5527">
        <v>0</v>
      </c>
      <c r="L5527">
        <v>151.90896000000001</v>
      </c>
      <c r="R5527">
        <v>164.572112</v>
      </c>
      <c r="S5527" t="s">
        <v>204</v>
      </c>
      <c r="T5527" s="247">
        <v>45342.357442129629</v>
      </c>
    </row>
    <row r="5528" spans="1:20" x14ac:dyDescent="0.35">
      <c r="A5528" t="s">
        <v>115</v>
      </c>
      <c r="B5528" t="s">
        <v>3</v>
      </c>
      <c r="C5528" t="s">
        <v>97</v>
      </c>
      <c r="D5528" s="29">
        <v>45404</v>
      </c>
      <c r="E5528">
        <v>0</v>
      </c>
      <c r="F5528">
        <v>0</v>
      </c>
      <c r="G5528">
        <v>0</v>
      </c>
      <c r="H5528">
        <v>0</v>
      </c>
      <c r="L5528">
        <v>151.90896000000001</v>
      </c>
      <c r="R5528">
        <v>164.572112</v>
      </c>
      <c r="S5528" t="s">
        <v>204</v>
      </c>
      <c r="T5528" s="247">
        <v>45342.357442129629</v>
      </c>
    </row>
    <row r="5529" spans="1:20" x14ac:dyDescent="0.35">
      <c r="A5529" t="s">
        <v>115</v>
      </c>
      <c r="B5529" t="s">
        <v>3</v>
      </c>
      <c r="C5529" t="s">
        <v>97</v>
      </c>
      <c r="D5529" s="29">
        <v>45405</v>
      </c>
      <c r="E5529">
        <v>0</v>
      </c>
      <c r="F5529">
        <v>0</v>
      </c>
      <c r="G5529">
        <v>0</v>
      </c>
      <c r="H5529">
        <v>0</v>
      </c>
      <c r="L5529">
        <v>151.90896000000001</v>
      </c>
      <c r="R5529">
        <v>164.572112</v>
      </c>
      <c r="S5529" t="s">
        <v>204</v>
      </c>
      <c r="T5529" s="247">
        <v>45342.357442129629</v>
      </c>
    </row>
    <row r="5530" spans="1:20" x14ac:dyDescent="0.35">
      <c r="A5530" t="s">
        <v>115</v>
      </c>
      <c r="B5530" t="s">
        <v>3</v>
      </c>
      <c r="C5530" t="s">
        <v>97</v>
      </c>
      <c r="D5530" s="29">
        <v>45406</v>
      </c>
      <c r="E5530">
        <v>0</v>
      </c>
      <c r="F5530">
        <v>0</v>
      </c>
      <c r="G5530">
        <v>0</v>
      </c>
      <c r="H5530">
        <v>0</v>
      </c>
      <c r="L5530">
        <v>151.90896000000001</v>
      </c>
      <c r="R5530">
        <v>164.572112</v>
      </c>
      <c r="S5530" t="s">
        <v>204</v>
      </c>
      <c r="T5530" s="247">
        <v>45342.357453703706</v>
      </c>
    </row>
    <row r="5531" spans="1:20" x14ac:dyDescent="0.35">
      <c r="A5531" t="s">
        <v>115</v>
      </c>
      <c r="B5531" t="s">
        <v>3</v>
      </c>
      <c r="C5531" t="s">
        <v>97</v>
      </c>
      <c r="D5531" s="29">
        <v>45407</v>
      </c>
      <c r="E5531">
        <v>0</v>
      </c>
      <c r="F5531">
        <v>0</v>
      </c>
      <c r="G5531">
        <v>0</v>
      </c>
      <c r="H5531">
        <v>0</v>
      </c>
      <c r="L5531">
        <v>151.90896000000001</v>
      </c>
      <c r="R5531">
        <v>164.572112</v>
      </c>
      <c r="S5531" t="s">
        <v>204</v>
      </c>
      <c r="T5531" s="247">
        <v>45342.357442129629</v>
      </c>
    </row>
    <row r="5532" spans="1:20" x14ac:dyDescent="0.35">
      <c r="A5532" t="s">
        <v>115</v>
      </c>
      <c r="B5532" t="s">
        <v>3</v>
      </c>
      <c r="C5532" t="s">
        <v>97</v>
      </c>
      <c r="D5532" s="29">
        <v>45408</v>
      </c>
      <c r="E5532">
        <v>0</v>
      </c>
      <c r="F5532">
        <v>0</v>
      </c>
      <c r="G5532">
        <v>0</v>
      </c>
      <c r="H5532">
        <v>0</v>
      </c>
      <c r="L5532">
        <v>151.90896000000001</v>
      </c>
      <c r="R5532">
        <v>164.572112</v>
      </c>
      <c r="S5532" t="s">
        <v>204</v>
      </c>
      <c r="T5532" s="247">
        <v>45342.357453703706</v>
      </c>
    </row>
    <row r="5533" spans="1:20" x14ac:dyDescent="0.35">
      <c r="A5533" t="s">
        <v>115</v>
      </c>
      <c r="B5533" t="s">
        <v>3</v>
      </c>
      <c r="C5533" t="s">
        <v>97</v>
      </c>
      <c r="D5533" s="29">
        <v>45409</v>
      </c>
      <c r="E5533">
        <v>0</v>
      </c>
      <c r="F5533">
        <v>0</v>
      </c>
      <c r="G5533">
        <v>0</v>
      </c>
      <c r="H5533">
        <v>0</v>
      </c>
      <c r="L5533">
        <v>151.90896000000001</v>
      </c>
      <c r="R5533">
        <v>164.572112</v>
      </c>
      <c r="S5533" t="s">
        <v>204</v>
      </c>
      <c r="T5533" s="247">
        <v>45342.357453703706</v>
      </c>
    </row>
    <row r="5534" spans="1:20" x14ac:dyDescent="0.35">
      <c r="A5534" t="s">
        <v>115</v>
      </c>
      <c r="B5534" t="s">
        <v>3</v>
      </c>
      <c r="C5534" t="s">
        <v>97</v>
      </c>
      <c r="D5534" s="29">
        <v>45410</v>
      </c>
      <c r="E5534">
        <v>0</v>
      </c>
      <c r="F5534">
        <v>0</v>
      </c>
      <c r="G5534">
        <v>0</v>
      </c>
      <c r="H5534">
        <v>0</v>
      </c>
      <c r="L5534">
        <v>151.90896000000001</v>
      </c>
      <c r="R5534">
        <v>164.572112</v>
      </c>
      <c r="S5534" t="s">
        <v>204</v>
      </c>
      <c r="T5534" s="247">
        <v>45342.357442129629</v>
      </c>
    </row>
    <row r="5535" spans="1:20" x14ac:dyDescent="0.35">
      <c r="A5535" t="s">
        <v>115</v>
      </c>
      <c r="B5535" t="s">
        <v>3</v>
      </c>
      <c r="C5535" t="s">
        <v>97</v>
      </c>
      <c r="D5535" s="29">
        <v>45411</v>
      </c>
      <c r="E5535">
        <v>0</v>
      </c>
      <c r="F5535">
        <v>0</v>
      </c>
      <c r="G5535">
        <v>0</v>
      </c>
      <c r="H5535">
        <v>0</v>
      </c>
      <c r="L5535">
        <v>151.90896000000001</v>
      </c>
      <c r="R5535">
        <v>164.572112</v>
      </c>
      <c r="S5535" t="s">
        <v>204</v>
      </c>
      <c r="T5535" s="247">
        <v>45342.357442129629</v>
      </c>
    </row>
    <row r="5536" spans="1:20" x14ac:dyDescent="0.35">
      <c r="A5536" t="s">
        <v>115</v>
      </c>
      <c r="B5536" t="s">
        <v>3</v>
      </c>
      <c r="C5536" t="s">
        <v>97</v>
      </c>
      <c r="D5536" s="29">
        <v>45412</v>
      </c>
      <c r="E5536">
        <v>0</v>
      </c>
      <c r="F5536">
        <v>0</v>
      </c>
      <c r="G5536">
        <v>0</v>
      </c>
      <c r="H5536">
        <v>0</v>
      </c>
      <c r="L5536">
        <v>151.90896000000001</v>
      </c>
      <c r="R5536">
        <v>164.572112</v>
      </c>
      <c r="S5536" t="s">
        <v>204</v>
      </c>
      <c r="T5536" s="247">
        <v>45342.357453703706</v>
      </c>
    </row>
    <row r="5537" spans="1:20" x14ac:dyDescent="0.35">
      <c r="A5537" t="s">
        <v>115</v>
      </c>
      <c r="B5537" t="s">
        <v>3</v>
      </c>
      <c r="C5537" t="s">
        <v>97</v>
      </c>
      <c r="D5537" s="29">
        <v>45413</v>
      </c>
      <c r="E5537">
        <v>0</v>
      </c>
      <c r="F5537">
        <v>0</v>
      </c>
      <c r="G5537">
        <v>0</v>
      </c>
      <c r="H5537">
        <v>0</v>
      </c>
      <c r="L5537">
        <v>151.90896000000001</v>
      </c>
      <c r="R5537">
        <v>164.572112</v>
      </c>
      <c r="S5537" t="s">
        <v>204</v>
      </c>
      <c r="T5537" s="247">
        <v>45342.357453703706</v>
      </c>
    </row>
    <row r="5538" spans="1:20" x14ac:dyDescent="0.35">
      <c r="A5538" t="s">
        <v>115</v>
      </c>
      <c r="B5538" t="s">
        <v>3</v>
      </c>
      <c r="C5538" t="s">
        <v>97</v>
      </c>
      <c r="D5538" s="29">
        <v>45414</v>
      </c>
      <c r="E5538">
        <v>0</v>
      </c>
      <c r="F5538">
        <v>0</v>
      </c>
      <c r="G5538">
        <v>0</v>
      </c>
      <c r="H5538">
        <v>0</v>
      </c>
      <c r="L5538">
        <v>151.90896000000001</v>
      </c>
      <c r="R5538">
        <v>164.572112</v>
      </c>
      <c r="S5538" t="s">
        <v>204</v>
      </c>
      <c r="T5538" s="247">
        <v>45342.357453703706</v>
      </c>
    </row>
    <row r="5539" spans="1:20" x14ac:dyDescent="0.35">
      <c r="A5539" t="s">
        <v>115</v>
      </c>
      <c r="B5539" t="s">
        <v>3</v>
      </c>
      <c r="C5539" t="s">
        <v>97</v>
      </c>
      <c r="D5539" s="29">
        <v>45415</v>
      </c>
      <c r="E5539">
        <v>0</v>
      </c>
      <c r="F5539">
        <v>0</v>
      </c>
      <c r="G5539">
        <v>0</v>
      </c>
      <c r="H5539">
        <v>0</v>
      </c>
      <c r="L5539">
        <v>151.90896000000001</v>
      </c>
      <c r="R5539">
        <v>164.572112</v>
      </c>
      <c r="S5539" t="s">
        <v>204</v>
      </c>
      <c r="T5539" s="247">
        <v>45342.357453703706</v>
      </c>
    </row>
    <row r="5540" spans="1:20" x14ac:dyDescent="0.35">
      <c r="A5540" t="s">
        <v>115</v>
      </c>
      <c r="B5540" t="s">
        <v>3</v>
      </c>
      <c r="C5540" t="s">
        <v>97</v>
      </c>
      <c r="D5540" s="29">
        <v>45416</v>
      </c>
      <c r="E5540">
        <v>0</v>
      </c>
      <c r="F5540">
        <v>0</v>
      </c>
      <c r="G5540">
        <v>0</v>
      </c>
      <c r="H5540">
        <v>0</v>
      </c>
      <c r="L5540">
        <v>151.90896000000001</v>
      </c>
      <c r="R5540">
        <v>164.572112</v>
      </c>
      <c r="S5540" t="s">
        <v>204</v>
      </c>
      <c r="T5540" s="247">
        <v>45342.357453703706</v>
      </c>
    </row>
    <row r="5541" spans="1:20" x14ac:dyDescent="0.35">
      <c r="A5541" t="s">
        <v>115</v>
      </c>
      <c r="B5541" t="s">
        <v>3</v>
      </c>
      <c r="C5541" t="s">
        <v>97</v>
      </c>
      <c r="D5541" s="29">
        <v>45417</v>
      </c>
      <c r="E5541">
        <v>0</v>
      </c>
      <c r="F5541">
        <v>0</v>
      </c>
      <c r="G5541">
        <v>0</v>
      </c>
      <c r="H5541">
        <v>0</v>
      </c>
      <c r="L5541">
        <v>151.90896000000001</v>
      </c>
      <c r="R5541">
        <v>164.572112</v>
      </c>
      <c r="S5541" t="s">
        <v>204</v>
      </c>
      <c r="T5541" s="247">
        <v>45342.357453703706</v>
      </c>
    </row>
    <row r="5542" spans="1:20" x14ac:dyDescent="0.35">
      <c r="A5542" t="s">
        <v>115</v>
      </c>
      <c r="B5542" t="s">
        <v>3</v>
      </c>
      <c r="C5542" t="s">
        <v>97</v>
      </c>
      <c r="D5542" s="29">
        <v>45418</v>
      </c>
      <c r="E5542">
        <v>0</v>
      </c>
      <c r="F5542">
        <v>0</v>
      </c>
      <c r="G5542">
        <v>0</v>
      </c>
      <c r="H5542">
        <v>0</v>
      </c>
      <c r="L5542">
        <v>151.90896000000001</v>
      </c>
      <c r="R5542">
        <v>164.572112</v>
      </c>
      <c r="S5542" t="s">
        <v>204</v>
      </c>
      <c r="T5542" s="247">
        <v>45342.357453703706</v>
      </c>
    </row>
    <row r="5543" spans="1:20" x14ac:dyDescent="0.35">
      <c r="A5543" t="s">
        <v>115</v>
      </c>
      <c r="B5543" t="s">
        <v>3</v>
      </c>
      <c r="C5543" t="s">
        <v>97</v>
      </c>
      <c r="D5543" s="29">
        <v>45419</v>
      </c>
      <c r="E5543">
        <v>0</v>
      </c>
      <c r="F5543">
        <v>0</v>
      </c>
      <c r="G5543">
        <v>0</v>
      </c>
      <c r="H5543">
        <v>0</v>
      </c>
      <c r="L5543">
        <v>151.90896000000001</v>
      </c>
      <c r="R5543">
        <v>164.572112</v>
      </c>
      <c r="S5543" t="s">
        <v>204</v>
      </c>
      <c r="T5543" s="247">
        <v>45342.357453703706</v>
      </c>
    </row>
    <row r="5544" spans="1:20" x14ac:dyDescent="0.35">
      <c r="A5544" t="s">
        <v>115</v>
      </c>
      <c r="B5544" t="s">
        <v>3</v>
      </c>
      <c r="C5544" t="s">
        <v>97</v>
      </c>
      <c r="D5544" s="29">
        <v>45420</v>
      </c>
      <c r="E5544">
        <v>0</v>
      </c>
      <c r="F5544">
        <v>0</v>
      </c>
      <c r="G5544">
        <v>0</v>
      </c>
      <c r="H5544">
        <v>0</v>
      </c>
      <c r="L5544">
        <v>151.90896000000001</v>
      </c>
      <c r="R5544">
        <v>164.572112</v>
      </c>
      <c r="S5544" t="s">
        <v>204</v>
      </c>
      <c r="T5544" s="247">
        <v>45342.357453703706</v>
      </c>
    </row>
    <row r="5545" spans="1:20" x14ac:dyDescent="0.35">
      <c r="A5545" t="s">
        <v>115</v>
      </c>
      <c r="B5545" t="s">
        <v>3</v>
      </c>
      <c r="C5545" t="s">
        <v>97</v>
      </c>
      <c r="D5545" s="29">
        <v>45421</v>
      </c>
      <c r="E5545">
        <v>0</v>
      </c>
      <c r="F5545">
        <v>0</v>
      </c>
      <c r="G5545">
        <v>0</v>
      </c>
      <c r="H5545">
        <v>0</v>
      </c>
      <c r="L5545">
        <v>151.90896000000001</v>
      </c>
      <c r="R5545">
        <v>164.572112</v>
      </c>
      <c r="S5545" t="s">
        <v>204</v>
      </c>
      <c r="T5545" s="247">
        <v>45342.357465277775</v>
      </c>
    </row>
    <row r="5546" spans="1:20" x14ac:dyDescent="0.35">
      <c r="A5546" t="s">
        <v>115</v>
      </c>
      <c r="B5546" t="s">
        <v>3</v>
      </c>
      <c r="C5546" t="s">
        <v>97</v>
      </c>
      <c r="D5546" s="29">
        <v>45422</v>
      </c>
      <c r="E5546">
        <v>0</v>
      </c>
      <c r="F5546">
        <v>0</v>
      </c>
      <c r="G5546">
        <v>0</v>
      </c>
      <c r="H5546">
        <v>0</v>
      </c>
      <c r="L5546">
        <v>151.90896000000001</v>
      </c>
      <c r="R5546">
        <v>164.572112</v>
      </c>
      <c r="S5546" t="s">
        <v>204</v>
      </c>
      <c r="T5546" s="247">
        <v>45342.357453703706</v>
      </c>
    </row>
    <row r="5547" spans="1:20" x14ac:dyDescent="0.35">
      <c r="A5547" t="s">
        <v>115</v>
      </c>
      <c r="B5547" t="s">
        <v>3</v>
      </c>
      <c r="C5547" t="s">
        <v>97</v>
      </c>
      <c r="D5547" s="29">
        <v>45423</v>
      </c>
      <c r="E5547">
        <v>0</v>
      </c>
      <c r="F5547">
        <v>0</v>
      </c>
      <c r="G5547">
        <v>0</v>
      </c>
      <c r="H5547">
        <v>0</v>
      </c>
      <c r="L5547">
        <v>151.90896000000001</v>
      </c>
      <c r="R5547">
        <v>164.572112</v>
      </c>
      <c r="S5547" t="s">
        <v>204</v>
      </c>
      <c r="T5547" s="247">
        <v>45342.357465277775</v>
      </c>
    </row>
    <row r="5548" spans="1:20" x14ac:dyDescent="0.35">
      <c r="A5548" t="s">
        <v>115</v>
      </c>
      <c r="B5548" t="s">
        <v>3</v>
      </c>
      <c r="C5548" t="s">
        <v>97</v>
      </c>
      <c r="D5548" s="29">
        <v>45424</v>
      </c>
      <c r="E5548">
        <v>0</v>
      </c>
      <c r="F5548">
        <v>0</v>
      </c>
      <c r="G5548">
        <v>0</v>
      </c>
      <c r="H5548">
        <v>0</v>
      </c>
      <c r="L5548">
        <v>151.90896000000001</v>
      </c>
      <c r="R5548">
        <v>164.572112</v>
      </c>
      <c r="S5548" t="s">
        <v>204</v>
      </c>
      <c r="T5548" s="247">
        <v>45342.357465277775</v>
      </c>
    </row>
    <row r="5549" spans="1:20" x14ac:dyDescent="0.35">
      <c r="A5549" t="s">
        <v>115</v>
      </c>
      <c r="B5549" t="s">
        <v>3</v>
      </c>
      <c r="C5549" t="s">
        <v>97</v>
      </c>
      <c r="D5549" s="29">
        <v>45425</v>
      </c>
      <c r="E5549">
        <v>0</v>
      </c>
      <c r="F5549">
        <v>0</v>
      </c>
      <c r="G5549">
        <v>0</v>
      </c>
      <c r="H5549">
        <v>0</v>
      </c>
      <c r="L5549">
        <v>151.90896000000001</v>
      </c>
      <c r="R5549">
        <v>164.572112</v>
      </c>
      <c r="S5549" t="s">
        <v>204</v>
      </c>
      <c r="T5549" s="247">
        <v>45342.357465277775</v>
      </c>
    </row>
    <row r="5550" spans="1:20" x14ac:dyDescent="0.35">
      <c r="A5550" t="s">
        <v>115</v>
      </c>
      <c r="B5550" t="s">
        <v>3</v>
      </c>
      <c r="C5550" t="s">
        <v>97</v>
      </c>
      <c r="D5550" s="29">
        <v>45426</v>
      </c>
      <c r="E5550">
        <v>0</v>
      </c>
      <c r="F5550">
        <v>0</v>
      </c>
      <c r="G5550">
        <v>0</v>
      </c>
      <c r="H5550">
        <v>0</v>
      </c>
      <c r="L5550">
        <v>151.90896000000001</v>
      </c>
      <c r="R5550">
        <v>164.572112</v>
      </c>
      <c r="S5550" t="s">
        <v>204</v>
      </c>
      <c r="T5550" s="247">
        <v>45342.357465277775</v>
      </c>
    </row>
    <row r="5551" spans="1:20" x14ac:dyDescent="0.35">
      <c r="A5551" t="s">
        <v>115</v>
      </c>
      <c r="B5551" t="s">
        <v>3</v>
      </c>
      <c r="C5551" t="s">
        <v>97</v>
      </c>
      <c r="D5551" s="29">
        <v>45427</v>
      </c>
      <c r="E5551">
        <v>0</v>
      </c>
      <c r="F5551">
        <v>0</v>
      </c>
      <c r="G5551">
        <v>0</v>
      </c>
      <c r="H5551">
        <v>0</v>
      </c>
      <c r="L5551">
        <v>151.90896000000001</v>
      </c>
      <c r="R5551">
        <v>164.572112</v>
      </c>
      <c r="S5551" t="s">
        <v>204</v>
      </c>
      <c r="T5551" s="247">
        <v>45342.357465277775</v>
      </c>
    </row>
    <row r="5552" spans="1:20" x14ac:dyDescent="0.35">
      <c r="A5552" t="s">
        <v>115</v>
      </c>
      <c r="B5552" t="s">
        <v>3</v>
      </c>
      <c r="C5552" t="s">
        <v>97</v>
      </c>
      <c r="D5552" s="29">
        <v>45428</v>
      </c>
      <c r="E5552">
        <v>0</v>
      </c>
      <c r="F5552">
        <v>0</v>
      </c>
      <c r="G5552">
        <v>0</v>
      </c>
      <c r="H5552">
        <v>0</v>
      </c>
      <c r="L5552">
        <v>151.90896000000001</v>
      </c>
      <c r="R5552">
        <v>164.572112</v>
      </c>
      <c r="S5552" t="s">
        <v>204</v>
      </c>
      <c r="T5552" s="247">
        <v>45342.357465277775</v>
      </c>
    </row>
    <row r="5553" spans="1:20" x14ac:dyDescent="0.35">
      <c r="A5553" t="s">
        <v>115</v>
      </c>
      <c r="B5553" t="s">
        <v>3</v>
      </c>
      <c r="C5553" t="s">
        <v>97</v>
      </c>
      <c r="D5553" s="29">
        <v>45429</v>
      </c>
      <c r="E5553">
        <v>0</v>
      </c>
      <c r="F5553">
        <v>0</v>
      </c>
      <c r="G5553">
        <v>0</v>
      </c>
      <c r="H5553">
        <v>0</v>
      </c>
      <c r="L5553">
        <v>151.90896000000001</v>
      </c>
      <c r="R5553">
        <v>164.572112</v>
      </c>
      <c r="S5553" t="s">
        <v>204</v>
      </c>
      <c r="T5553" s="247">
        <v>45342.357465277775</v>
      </c>
    </row>
    <row r="5554" spans="1:20" x14ac:dyDescent="0.35">
      <c r="A5554" t="s">
        <v>115</v>
      </c>
      <c r="B5554" t="s">
        <v>3</v>
      </c>
      <c r="C5554" t="s">
        <v>97</v>
      </c>
      <c r="D5554" s="29">
        <v>45430</v>
      </c>
      <c r="E5554">
        <v>0</v>
      </c>
      <c r="F5554">
        <v>0</v>
      </c>
      <c r="G5554">
        <v>0</v>
      </c>
      <c r="H5554">
        <v>0</v>
      </c>
      <c r="L5554">
        <v>151.90896000000001</v>
      </c>
      <c r="R5554">
        <v>164.572112</v>
      </c>
      <c r="S5554" t="s">
        <v>204</v>
      </c>
      <c r="T5554" s="247">
        <v>45342.357465277775</v>
      </c>
    </row>
    <row r="5555" spans="1:20" x14ac:dyDescent="0.35">
      <c r="A5555" t="s">
        <v>115</v>
      </c>
      <c r="B5555" t="s">
        <v>3</v>
      </c>
      <c r="C5555" t="s">
        <v>97</v>
      </c>
      <c r="D5555" s="29">
        <v>45431</v>
      </c>
      <c r="E5555">
        <v>0</v>
      </c>
      <c r="F5555">
        <v>0</v>
      </c>
      <c r="G5555">
        <v>0</v>
      </c>
      <c r="H5555">
        <v>0</v>
      </c>
      <c r="L5555">
        <v>151.90896000000001</v>
      </c>
      <c r="R5555">
        <v>164.572112</v>
      </c>
      <c r="S5555" t="s">
        <v>204</v>
      </c>
      <c r="T5555" s="247">
        <v>45342.357465277775</v>
      </c>
    </row>
    <row r="5556" spans="1:20" x14ac:dyDescent="0.35">
      <c r="A5556" t="s">
        <v>115</v>
      </c>
      <c r="B5556" t="s">
        <v>3</v>
      </c>
      <c r="C5556" t="s">
        <v>97</v>
      </c>
      <c r="D5556" s="29">
        <v>45432</v>
      </c>
      <c r="E5556">
        <v>0</v>
      </c>
      <c r="F5556">
        <v>0</v>
      </c>
      <c r="G5556">
        <v>0</v>
      </c>
      <c r="H5556">
        <v>0</v>
      </c>
      <c r="L5556">
        <v>151.90896000000001</v>
      </c>
      <c r="R5556">
        <v>164.572112</v>
      </c>
      <c r="S5556" t="s">
        <v>204</v>
      </c>
      <c r="T5556" s="247">
        <v>45342.357465277775</v>
      </c>
    </row>
    <row r="5557" spans="1:20" x14ac:dyDescent="0.35">
      <c r="A5557" t="s">
        <v>115</v>
      </c>
      <c r="B5557" t="s">
        <v>3</v>
      </c>
      <c r="C5557" t="s">
        <v>97</v>
      </c>
      <c r="D5557" s="29">
        <v>45433</v>
      </c>
      <c r="E5557">
        <v>0</v>
      </c>
      <c r="F5557">
        <v>0</v>
      </c>
      <c r="G5557">
        <v>0</v>
      </c>
      <c r="H5557">
        <v>0</v>
      </c>
      <c r="L5557">
        <v>151.90896000000001</v>
      </c>
      <c r="R5557">
        <v>164.572112</v>
      </c>
      <c r="S5557" t="s">
        <v>204</v>
      </c>
      <c r="T5557" s="247">
        <v>45342.357465277775</v>
      </c>
    </row>
    <row r="5558" spans="1:20" x14ac:dyDescent="0.35">
      <c r="A5558" t="s">
        <v>115</v>
      </c>
      <c r="B5558" t="s">
        <v>3</v>
      </c>
      <c r="C5558" t="s">
        <v>97</v>
      </c>
      <c r="D5558" s="29">
        <v>45434</v>
      </c>
      <c r="E5558">
        <v>0</v>
      </c>
      <c r="F5558">
        <v>0</v>
      </c>
      <c r="G5558">
        <v>0</v>
      </c>
      <c r="H5558">
        <v>0</v>
      </c>
      <c r="L5558">
        <v>151.90896000000001</v>
      </c>
      <c r="R5558">
        <v>164.572112</v>
      </c>
      <c r="S5558" t="s">
        <v>204</v>
      </c>
      <c r="T5558" s="247">
        <v>45342.357465277775</v>
      </c>
    </row>
    <row r="5559" spans="1:20" x14ac:dyDescent="0.35">
      <c r="A5559" t="s">
        <v>115</v>
      </c>
      <c r="B5559" t="s">
        <v>3</v>
      </c>
      <c r="C5559" t="s">
        <v>97</v>
      </c>
      <c r="D5559" s="29">
        <v>45435</v>
      </c>
      <c r="E5559">
        <v>0</v>
      </c>
      <c r="F5559">
        <v>0</v>
      </c>
      <c r="G5559">
        <v>0</v>
      </c>
      <c r="H5559">
        <v>0</v>
      </c>
      <c r="L5559">
        <v>151.90896000000001</v>
      </c>
      <c r="R5559">
        <v>164.572112</v>
      </c>
      <c r="S5559" t="s">
        <v>204</v>
      </c>
      <c r="T5559" s="247">
        <v>45342.357465277775</v>
      </c>
    </row>
    <row r="5560" spans="1:20" x14ac:dyDescent="0.35">
      <c r="A5560" t="s">
        <v>115</v>
      </c>
      <c r="B5560" t="s">
        <v>3</v>
      </c>
      <c r="C5560" t="s">
        <v>97</v>
      </c>
      <c r="D5560" s="29">
        <v>45436</v>
      </c>
      <c r="E5560">
        <v>0</v>
      </c>
      <c r="F5560">
        <v>0</v>
      </c>
      <c r="G5560">
        <v>0</v>
      </c>
      <c r="H5560">
        <v>0</v>
      </c>
      <c r="L5560">
        <v>151.90896000000001</v>
      </c>
      <c r="R5560">
        <v>164.572112</v>
      </c>
      <c r="S5560" t="s">
        <v>204</v>
      </c>
      <c r="T5560" s="247">
        <v>45342.357465277775</v>
      </c>
    </row>
    <row r="5561" spans="1:20" x14ac:dyDescent="0.35">
      <c r="A5561" t="s">
        <v>115</v>
      </c>
      <c r="B5561" t="s">
        <v>3</v>
      </c>
      <c r="C5561" t="s">
        <v>97</v>
      </c>
      <c r="D5561" s="29">
        <v>45437</v>
      </c>
      <c r="E5561">
        <v>0</v>
      </c>
      <c r="F5561">
        <v>0</v>
      </c>
      <c r="G5561">
        <v>0</v>
      </c>
      <c r="H5561">
        <v>0</v>
      </c>
      <c r="L5561">
        <v>151.90896000000001</v>
      </c>
      <c r="R5561">
        <v>164.572112</v>
      </c>
      <c r="S5561" t="s">
        <v>204</v>
      </c>
      <c r="T5561" s="247">
        <v>45342.357465277775</v>
      </c>
    </row>
    <row r="5562" spans="1:20" x14ac:dyDescent="0.35">
      <c r="A5562" t="s">
        <v>115</v>
      </c>
      <c r="B5562" t="s">
        <v>3</v>
      </c>
      <c r="C5562" t="s">
        <v>97</v>
      </c>
      <c r="D5562" s="29">
        <v>45438</v>
      </c>
      <c r="E5562">
        <v>0</v>
      </c>
      <c r="F5562">
        <v>0</v>
      </c>
      <c r="G5562">
        <v>0</v>
      </c>
      <c r="H5562">
        <v>0</v>
      </c>
      <c r="L5562">
        <v>151.90896000000001</v>
      </c>
      <c r="R5562">
        <v>164.572112</v>
      </c>
      <c r="S5562" t="s">
        <v>204</v>
      </c>
      <c r="T5562" s="247">
        <v>45342.357476851852</v>
      </c>
    </row>
    <row r="5563" spans="1:20" x14ac:dyDescent="0.35">
      <c r="A5563" t="s">
        <v>115</v>
      </c>
      <c r="B5563" t="s">
        <v>3</v>
      </c>
      <c r="C5563" t="s">
        <v>97</v>
      </c>
      <c r="D5563" s="29">
        <v>45439</v>
      </c>
      <c r="E5563">
        <v>0</v>
      </c>
      <c r="F5563">
        <v>0</v>
      </c>
      <c r="G5563">
        <v>0</v>
      </c>
      <c r="H5563">
        <v>0</v>
      </c>
      <c r="L5563">
        <v>151.90896000000001</v>
      </c>
      <c r="R5563">
        <v>164.572112</v>
      </c>
      <c r="S5563" t="s">
        <v>204</v>
      </c>
      <c r="T5563" s="247">
        <v>45342.357476851852</v>
      </c>
    </row>
    <row r="5564" spans="1:20" x14ac:dyDescent="0.35">
      <c r="A5564" t="s">
        <v>115</v>
      </c>
      <c r="B5564" t="s">
        <v>3</v>
      </c>
      <c r="C5564" t="s">
        <v>97</v>
      </c>
      <c r="D5564" s="29">
        <v>45440</v>
      </c>
      <c r="E5564">
        <v>0</v>
      </c>
      <c r="F5564">
        <v>0</v>
      </c>
      <c r="G5564">
        <v>0</v>
      </c>
      <c r="H5564">
        <v>0</v>
      </c>
      <c r="L5564">
        <v>151.90896000000001</v>
      </c>
      <c r="R5564">
        <v>164.572112</v>
      </c>
      <c r="S5564" t="s">
        <v>204</v>
      </c>
      <c r="T5564" s="247">
        <v>45342.357476851852</v>
      </c>
    </row>
    <row r="5565" spans="1:20" x14ac:dyDescent="0.35">
      <c r="A5565" t="s">
        <v>115</v>
      </c>
      <c r="B5565" t="s">
        <v>3</v>
      </c>
      <c r="C5565" t="s">
        <v>97</v>
      </c>
      <c r="D5565" s="29">
        <v>45441</v>
      </c>
      <c r="E5565">
        <v>0</v>
      </c>
      <c r="F5565">
        <v>0</v>
      </c>
      <c r="G5565">
        <v>0</v>
      </c>
      <c r="H5565">
        <v>0</v>
      </c>
      <c r="L5565">
        <v>151.90896000000001</v>
      </c>
      <c r="R5565">
        <v>164.572112</v>
      </c>
      <c r="S5565" t="s">
        <v>204</v>
      </c>
      <c r="T5565" s="247">
        <v>45342.357476851852</v>
      </c>
    </row>
    <row r="5566" spans="1:20" x14ac:dyDescent="0.35">
      <c r="A5566" t="s">
        <v>115</v>
      </c>
      <c r="B5566" t="s">
        <v>3</v>
      </c>
      <c r="C5566" t="s">
        <v>97</v>
      </c>
      <c r="D5566" s="29">
        <v>45442</v>
      </c>
      <c r="E5566">
        <v>0</v>
      </c>
      <c r="F5566">
        <v>0</v>
      </c>
      <c r="G5566">
        <v>0</v>
      </c>
      <c r="H5566">
        <v>0</v>
      </c>
      <c r="L5566">
        <v>151.90896000000001</v>
      </c>
      <c r="R5566">
        <v>164.572112</v>
      </c>
      <c r="S5566" t="s">
        <v>204</v>
      </c>
      <c r="T5566" s="247">
        <v>45342.357476851852</v>
      </c>
    </row>
    <row r="5567" spans="1:20" x14ac:dyDescent="0.35">
      <c r="A5567" t="s">
        <v>115</v>
      </c>
      <c r="B5567" t="s">
        <v>3</v>
      </c>
      <c r="C5567" t="s">
        <v>97</v>
      </c>
      <c r="D5567" s="29">
        <v>45443</v>
      </c>
      <c r="E5567">
        <v>0</v>
      </c>
      <c r="F5567">
        <v>0</v>
      </c>
      <c r="G5567">
        <v>0</v>
      </c>
      <c r="H5567">
        <v>0</v>
      </c>
      <c r="L5567">
        <v>151.90896000000001</v>
      </c>
      <c r="R5567">
        <v>164.572112</v>
      </c>
      <c r="S5567" t="s">
        <v>204</v>
      </c>
      <c r="T5567" s="247">
        <v>45342.357476851852</v>
      </c>
    </row>
    <row r="5568" spans="1:20" x14ac:dyDescent="0.35">
      <c r="A5568" t="s">
        <v>115</v>
      </c>
      <c r="B5568" t="s">
        <v>3</v>
      </c>
      <c r="C5568" t="s">
        <v>97</v>
      </c>
      <c r="D5568" s="29">
        <v>45444</v>
      </c>
      <c r="E5568">
        <v>0</v>
      </c>
      <c r="F5568">
        <v>0</v>
      </c>
      <c r="G5568">
        <v>0</v>
      </c>
      <c r="H5568">
        <v>0</v>
      </c>
      <c r="L5568">
        <v>151.90896000000001</v>
      </c>
      <c r="R5568">
        <v>164.572112</v>
      </c>
      <c r="S5568" t="s">
        <v>204</v>
      </c>
      <c r="T5568" s="247">
        <v>45342.357476851852</v>
      </c>
    </row>
    <row r="5569" spans="1:20" x14ac:dyDescent="0.35">
      <c r="A5569" t="s">
        <v>115</v>
      </c>
      <c r="B5569" t="s">
        <v>3</v>
      </c>
      <c r="C5569" t="s">
        <v>97</v>
      </c>
      <c r="D5569" s="29">
        <v>45445</v>
      </c>
      <c r="E5569">
        <v>0</v>
      </c>
      <c r="F5569">
        <v>0</v>
      </c>
      <c r="G5569">
        <v>0</v>
      </c>
      <c r="H5569">
        <v>0</v>
      </c>
      <c r="L5569">
        <v>151.90896000000001</v>
      </c>
      <c r="R5569">
        <v>164.572112</v>
      </c>
      <c r="S5569" t="s">
        <v>204</v>
      </c>
      <c r="T5569" s="247">
        <v>45342.357476851852</v>
      </c>
    </row>
    <row r="5570" spans="1:20" x14ac:dyDescent="0.35">
      <c r="A5570" t="s">
        <v>115</v>
      </c>
      <c r="B5570" t="s">
        <v>3</v>
      </c>
      <c r="C5570" t="s">
        <v>97</v>
      </c>
      <c r="D5570" s="29">
        <v>45446</v>
      </c>
      <c r="E5570">
        <v>0</v>
      </c>
      <c r="F5570">
        <v>0</v>
      </c>
      <c r="G5570">
        <v>0</v>
      </c>
      <c r="H5570">
        <v>0</v>
      </c>
      <c r="L5570">
        <v>151.90896000000001</v>
      </c>
      <c r="R5570">
        <v>164.572112</v>
      </c>
      <c r="S5570" t="s">
        <v>204</v>
      </c>
      <c r="T5570" s="247">
        <v>45342.357476851852</v>
      </c>
    </row>
    <row r="5571" spans="1:20" x14ac:dyDescent="0.35">
      <c r="A5571" t="s">
        <v>115</v>
      </c>
      <c r="B5571" t="s">
        <v>3</v>
      </c>
      <c r="C5571" t="s">
        <v>97</v>
      </c>
      <c r="D5571" s="29">
        <v>45447</v>
      </c>
      <c r="E5571">
        <v>0</v>
      </c>
      <c r="F5571">
        <v>0</v>
      </c>
      <c r="G5571">
        <v>0</v>
      </c>
      <c r="H5571">
        <v>0</v>
      </c>
      <c r="L5571">
        <v>151.90896000000001</v>
      </c>
      <c r="R5571">
        <v>164.572112</v>
      </c>
      <c r="S5571" t="s">
        <v>204</v>
      </c>
      <c r="T5571" s="247">
        <v>45342.357476851852</v>
      </c>
    </row>
    <row r="5572" spans="1:20" x14ac:dyDescent="0.35">
      <c r="A5572" t="s">
        <v>115</v>
      </c>
      <c r="B5572" t="s">
        <v>3</v>
      </c>
      <c r="C5572" t="s">
        <v>97</v>
      </c>
      <c r="D5572" s="29">
        <v>45448</v>
      </c>
      <c r="E5572">
        <v>0</v>
      </c>
      <c r="F5572">
        <v>0</v>
      </c>
      <c r="G5572">
        <v>0</v>
      </c>
      <c r="H5572">
        <v>0</v>
      </c>
      <c r="L5572">
        <v>151.90896000000001</v>
      </c>
      <c r="R5572">
        <v>164.572112</v>
      </c>
      <c r="S5572" t="s">
        <v>204</v>
      </c>
      <c r="T5572" s="247">
        <v>45342.357476851852</v>
      </c>
    </row>
    <row r="5573" spans="1:20" x14ac:dyDescent="0.35">
      <c r="A5573" t="s">
        <v>115</v>
      </c>
      <c r="B5573" t="s">
        <v>3</v>
      </c>
      <c r="C5573" t="s">
        <v>97</v>
      </c>
      <c r="D5573" s="29">
        <v>45449</v>
      </c>
      <c r="E5573">
        <v>0</v>
      </c>
      <c r="F5573">
        <v>0</v>
      </c>
      <c r="G5573">
        <v>0</v>
      </c>
      <c r="H5573">
        <v>0</v>
      </c>
      <c r="L5573">
        <v>151.90896000000001</v>
      </c>
      <c r="R5573">
        <v>164.572112</v>
      </c>
      <c r="S5573" t="s">
        <v>204</v>
      </c>
      <c r="T5573" s="247">
        <v>45342.357476851852</v>
      </c>
    </row>
    <row r="5574" spans="1:20" x14ac:dyDescent="0.35">
      <c r="A5574" t="s">
        <v>115</v>
      </c>
      <c r="B5574" t="s">
        <v>3</v>
      </c>
      <c r="C5574" t="s">
        <v>97</v>
      </c>
      <c r="D5574" s="29">
        <v>45450</v>
      </c>
      <c r="E5574">
        <v>0</v>
      </c>
      <c r="F5574">
        <v>0</v>
      </c>
      <c r="G5574">
        <v>0</v>
      </c>
      <c r="H5574">
        <v>0</v>
      </c>
      <c r="L5574">
        <v>151.90896000000001</v>
      </c>
      <c r="R5574">
        <v>164.572112</v>
      </c>
      <c r="S5574" t="s">
        <v>204</v>
      </c>
      <c r="T5574" s="247">
        <v>45342.357476851852</v>
      </c>
    </row>
    <row r="5575" spans="1:20" x14ac:dyDescent="0.35">
      <c r="A5575" t="s">
        <v>115</v>
      </c>
      <c r="B5575" t="s">
        <v>3</v>
      </c>
      <c r="C5575" t="s">
        <v>97</v>
      </c>
      <c r="D5575" s="29">
        <v>45451</v>
      </c>
      <c r="E5575">
        <v>0</v>
      </c>
      <c r="F5575">
        <v>0</v>
      </c>
      <c r="G5575">
        <v>0</v>
      </c>
      <c r="H5575">
        <v>0</v>
      </c>
      <c r="L5575">
        <v>151.90896000000001</v>
      </c>
      <c r="R5575">
        <v>164.572112</v>
      </c>
      <c r="S5575" t="s">
        <v>204</v>
      </c>
      <c r="T5575" s="247">
        <v>45342.357476851852</v>
      </c>
    </row>
    <row r="5576" spans="1:20" x14ac:dyDescent="0.35">
      <c r="A5576" t="s">
        <v>115</v>
      </c>
      <c r="B5576" t="s">
        <v>3</v>
      </c>
      <c r="C5576" t="s">
        <v>97</v>
      </c>
      <c r="D5576" s="29">
        <v>45452</v>
      </c>
      <c r="E5576">
        <v>0</v>
      </c>
      <c r="F5576">
        <v>0</v>
      </c>
      <c r="G5576">
        <v>0</v>
      </c>
      <c r="H5576">
        <v>0</v>
      </c>
      <c r="L5576">
        <v>151.90896000000001</v>
      </c>
      <c r="R5576">
        <v>164.572112</v>
      </c>
      <c r="S5576" t="s">
        <v>204</v>
      </c>
      <c r="T5576" s="247">
        <v>45342.357476851852</v>
      </c>
    </row>
    <row r="5577" spans="1:20" x14ac:dyDescent="0.35">
      <c r="A5577" t="s">
        <v>115</v>
      </c>
      <c r="B5577" t="s">
        <v>3</v>
      </c>
      <c r="C5577" t="s">
        <v>97</v>
      </c>
      <c r="D5577" s="29">
        <v>45453</v>
      </c>
      <c r="E5577">
        <v>0</v>
      </c>
      <c r="F5577">
        <v>0</v>
      </c>
      <c r="G5577">
        <v>0</v>
      </c>
      <c r="H5577">
        <v>0</v>
      </c>
      <c r="L5577">
        <v>151.90896000000001</v>
      </c>
      <c r="R5577">
        <v>164.572112</v>
      </c>
      <c r="S5577" t="s">
        <v>204</v>
      </c>
      <c r="T5577" s="247">
        <v>45342.357476851852</v>
      </c>
    </row>
    <row r="5578" spans="1:20" x14ac:dyDescent="0.35">
      <c r="A5578" t="s">
        <v>115</v>
      </c>
      <c r="B5578" t="s">
        <v>3</v>
      </c>
      <c r="C5578" t="s">
        <v>97</v>
      </c>
      <c r="D5578" s="29">
        <v>45454</v>
      </c>
      <c r="E5578">
        <v>0</v>
      </c>
      <c r="F5578">
        <v>0</v>
      </c>
      <c r="G5578">
        <v>0</v>
      </c>
      <c r="H5578">
        <v>0</v>
      </c>
      <c r="L5578">
        <v>151.90896000000001</v>
      </c>
      <c r="R5578">
        <v>164.572112</v>
      </c>
      <c r="S5578" t="s">
        <v>204</v>
      </c>
      <c r="T5578" s="247">
        <v>45342.357476851852</v>
      </c>
    </row>
    <row r="5579" spans="1:20" x14ac:dyDescent="0.35">
      <c r="A5579" t="s">
        <v>115</v>
      </c>
      <c r="B5579" t="s">
        <v>3</v>
      </c>
      <c r="C5579" t="s">
        <v>97</v>
      </c>
      <c r="D5579" s="29">
        <v>45455</v>
      </c>
      <c r="E5579">
        <v>0</v>
      </c>
      <c r="F5579">
        <v>0</v>
      </c>
      <c r="G5579">
        <v>0</v>
      </c>
      <c r="H5579">
        <v>0</v>
      </c>
      <c r="L5579">
        <v>151.90896000000001</v>
      </c>
      <c r="R5579">
        <v>164.572112</v>
      </c>
      <c r="S5579" t="s">
        <v>204</v>
      </c>
      <c r="T5579" s="247">
        <v>45342.357476851852</v>
      </c>
    </row>
    <row r="5580" spans="1:20" x14ac:dyDescent="0.35">
      <c r="A5580" t="s">
        <v>115</v>
      </c>
      <c r="B5580" t="s">
        <v>3</v>
      </c>
      <c r="C5580" t="s">
        <v>97</v>
      </c>
      <c r="D5580" s="29">
        <v>45456</v>
      </c>
      <c r="E5580">
        <v>0</v>
      </c>
      <c r="F5580">
        <v>0</v>
      </c>
      <c r="G5580">
        <v>0</v>
      </c>
      <c r="H5580">
        <v>0</v>
      </c>
      <c r="L5580">
        <v>151.90896000000001</v>
      </c>
      <c r="R5580">
        <v>164.572112</v>
      </c>
      <c r="S5580" t="s">
        <v>204</v>
      </c>
      <c r="T5580" s="247">
        <v>45342.357488425929</v>
      </c>
    </row>
    <row r="5581" spans="1:20" x14ac:dyDescent="0.35">
      <c r="A5581" t="s">
        <v>115</v>
      </c>
      <c r="B5581" t="s">
        <v>3</v>
      </c>
      <c r="C5581" t="s">
        <v>97</v>
      </c>
      <c r="D5581" s="29">
        <v>45457</v>
      </c>
      <c r="E5581">
        <v>0</v>
      </c>
      <c r="F5581">
        <v>0</v>
      </c>
      <c r="G5581">
        <v>0</v>
      </c>
      <c r="H5581">
        <v>0</v>
      </c>
      <c r="L5581">
        <v>151.90896000000001</v>
      </c>
      <c r="R5581">
        <v>164.572112</v>
      </c>
      <c r="S5581" t="s">
        <v>204</v>
      </c>
      <c r="T5581" s="247">
        <v>45342.357476851852</v>
      </c>
    </row>
    <row r="5582" spans="1:20" x14ac:dyDescent="0.35">
      <c r="A5582" t="s">
        <v>115</v>
      </c>
      <c r="B5582" t="s">
        <v>3</v>
      </c>
      <c r="C5582" t="s">
        <v>97</v>
      </c>
      <c r="D5582" s="29">
        <v>45458</v>
      </c>
      <c r="E5582">
        <v>0</v>
      </c>
      <c r="F5582">
        <v>0</v>
      </c>
      <c r="G5582">
        <v>0</v>
      </c>
      <c r="H5582">
        <v>0</v>
      </c>
      <c r="L5582">
        <v>151.90896000000001</v>
      </c>
      <c r="R5582">
        <v>164.572112</v>
      </c>
      <c r="S5582" t="s">
        <v>204</v>
      </c>
      <c r="T5582" s="247">
        <v>45342.357488425929</v>
      </c>
    </row>
    <row r="5583" spans="1:20" x14ac:dyDescent="0.35">
      <c r="A5583" t="s">
        <v>115</v>
      </c>
      <c r="B5583" t="s">
        <v>3</v>
      </c>
      <c r="C5583" t="s">
        <v>97</v>
      </c>
      <c r="D5583" s="29">
        <v>45459</v>
      </c>
      <c r="E5583">
        <v>0</v>
      </c>
      <c r="F5583">
        <v>0</v>
      </c>
      <c r="G5583">
        <v>0</v>
      </c>
      <c r="H5583">
        <v>0</v>
      </c>
      <c r="L5583">
        <v>151.90896000000001</v>
      </c>
      <c r="R5583">
        <v>164.572112</v>
      </c>
      <c r="S5583" t="s">
        <v>204</v>
      </c>
      <c r="T5583" s="247">
        <v>45342.357488425929</v>
      </c>
    </row>
    <row r="5584" spans="1:20" x14ac:dyDescent="0.35">
      <c r="A5584" t="s">
        <v>115</v>
      </c>
      <c r="B5584" t="s">
        <v>3</v>
      </c>
      <c r="C5584" t="s">
        <v>97</v>
      </c>
      <c r="D5584" s="29">
        <v>45460</v>
      </c>
      <c r="E5584">
        <v>0</v>
      </c>
      <c r="F5584">
        <v>0</v>
      </c>
      <c r="G5584">
        <v>0</v>
      </c>
      <c r="H5584">
        <v>0</v>
      </c>
      <c r="L5584">
        <v>151.90896000000001</v>
      </c>
      <c r="R5584">
        <v>164.572112</v>
      </c>
      <c r="S5584" t="s">
        <v>204</v>
      </c>
      <c r="T5584" s="247">
        <v>45342.357476851852</v>
      </c>
    </row>
    <row r="5585" spans="1:20" x14ac:dyDescent="0.35">
      <c r="A5585" t="s">
        <v>115</v>
      </c>
      <c r="B5585" t="s">
        <v>3</v>
      </c>
      <c r="C5585" t="s">
        <v>97</v>
      </c>
      <c r="D5585" s="29">
        <v>45461</v>
      </c>
      <c r="E5585">
        <v>0</v>
      </c>
      <c r="F5585">
        <v>0</v>
      </c>
      <c r="G5585">
        <v>0</v>
      </c>
      <c r="H5585">
        <v>0</v>
      </c>
      <c r="L5585">
        <v>151.90896000000001</v>
      </c>
      <c r="R5585">
        <v>164.572112</v>
      </c>
      <c r="S5585" t="s">
        <v>204</v>
      </c>
      <c r="T5585" s="247">
        <v>45342.357488425929</v>
      </c>
    </row>
    <row r="5586" spans="1:20" x14ac:dyDescent="0.35">
      <c r="A5586" t="s">
        <v>115</v>
      </c>
      <c r="B5586" t="s">
        <v>3</v>
      </c>
      <c r="C5586" t="s">
        <v>97</v>
      </c>
      <c r="D5586" s="29">
        <v>45462</v>
      </c>
      <c r="E5586">
        <v>0</v>
      </c>
      <c r="F5586">
        <v>0</v>
      </c>
      <c r="G5586">
        <v>0</v>
      </c>
      <c r="H5586">
        <v>0</v>
      </c>
      <c r="L5586">
        <v>151.90896000000001</v>
      </c>
      <c r="R5586">
        <v>164.572112</v>
      </c>
      <c r="S5586" t="s">
        <v>204</v>
      </c>
      <c r="T5586" s="247">
        <v>45342.357488425929</v>
      </c>
    </row>
    <row r="5587" spans="1:20" x14ac:dyDescent="0.35">
      <c r="A5587" t="s">
        <v>115</v>
      </c>
      <c r="B5587" t="s">
        <v>3</v>
      </c>
      <c r="C5587" t="s">
        <v>97</v>
      </c>
      <c r="D5587" s="29">
        <v>45463</v>
      </c>
      <c r="E5587">
        <v>0</v>
      </c>
      <c r="F5587">
        <v>0</v>
      </c>
      <c r="G5587">
        <v>0</v>
      </c>
      <c r="H5587">
        <v>0</v>
      </c>
      <c r="L5587">
        <v>151.90896000000001</v>
      </c>
      <c r="R5587">
        <v>164.572112</v>
      </c>
      <c r="S5587" t="s">
        <v>204</v>
      </c>
      <c r="T5587" s="247">
        <v>45342.357488425929</v>
      </c>
    </row>
    <row r="5588" spans="1:20" x14ac:dyDescent="0.35">
      <c r="A5588" t="s">
        <v>115</v>
      </c>
      <c r="B5588" t="s">
        <v>3</v>
      </c>
      <c r="C5588" t="s">
        <v>97</v>
      </c>
      <c r="D5588" s="29">
        <v>45464</v>
      </c>
      <c r="E5588">
        <v>0</v>
      </c>
      <c r="F5588">
        <v>0</v>
      </c>
      <c r="G5588">
        <v>0</v>
      </c>
      <c r="H5588">
        <v>0</v>
      </c>
      <c r="L5588">
        <v>151.90896000000001</v>
      </c>
      <c r="R5588">
        <v>164.572112</v>
      </c>
      <c r="S5588" t="s">
        <v>204</v>
      </c>
      <c r="T5588" s="247">
        <v>45342.357476851852</v>
      </c>
    </row>
    <row r="5589" spans="1:20" x14ac:dyDescent="0.35">
      <c r="A5589" t="s">
        <v>115</v>
      </c>
      <c r="B5589" t="s">
        <v>3</v>
      </c>
      <c r="C5589" t="s">
        <v>97</v>
      </c>
      <c r="D5589" s="29">
        <v>45465</v>
      </c>
      <c r="E5589">
        <v>0</v>
      </c>
      <c r="F5589">
        <v>0</v>
      </c>
      <c r="G5589">
        <v>0</v>
      </c>
      <c r="H5589">
        <v>0</v>
      </c>
      <c r="L5589">
        <v>151.90896000000001</v>
      </c>
      <c r="R5589">
        <v>164.572112</v>
      </c>
      <c r="S5589" t="s">
        <v>204</v>
      </c>
      <c r="T5589" s="247">
        <v>45342.357488425929</v>
      </c>
    </row>
    <row r="5590" spans="1:20" x14ac:dyDescent="0.35">
      <c r="A5590" t="s">
        <v>115</v>
      </c>
      <c r="B5590" t="s">
        <v>3</v>
      </c>
      <c r="C5590" t="s">
        <v>97</v>
      </c>
      <c r="D5590" s="29">
        <v>45466</v>
      </c>
      <c r="E5590">
        <v>0</v>
      </c>
      <c r="F5590">
        <v>0</v>
      </c>
      <c r="G5590">
        <v>0</v>
      </c>
      <c r="H5590">
        <v>0</v>
      </c>
      <c r="L5590">
        <v>151.90896000000001</v>
      </c>
      <c r="R5590">
        <v>164.572112</v>
      </c>
      <c r="S5590" t="s">
        <v>204</v>
      </c>
      <c r="T5590" s="247">
        <v>45342.357488425929</v>
      </c>
    </row>
    <row r="5591" spans="1:20" x14ac:dyDescent="0.35">
      <c r="A5591" t="s">
        <v>115</v>
      </c>
      <c r="B5591" t="s">
        <v>3</v>
      </c>
      <c r="C5591" t="s">
        <v>97</v>
      </c>
      <c r="D5591" s="29">
        <v>45467</v>
      </c>
      <c r="E5591">
        <v>0</v>
      </c>
      <c r="F5591">
        <v>0</v>
      </c>
      <c r="G5591">
        <v>0</v>
      </c>
      <c r="H5591">
        <v>0</v>
      </c>
      <c r="L5591">
        <v>151.90896000000001</v>
      </c>
      <c r="R5591">
        <v>164.572112</v>
      </c>
      <c r="S5591" t="s">
        <v>204</v>
      </c>
      <c r="T5591" s="247">
        <v>45342.357511574075</v>
      </c>
    </row>
    <row r="5592" spans="1:20" x14ac:dyDescent="0.35">
      <c r="A5592" t="s">
        <v>115</v>
      </c>
      <c r="B5592" t="s">
        <v>3</v>
      </c>
      <c r="C5592" t="s">
        <v>97</v>
      </c>
      <c r="D5592" s="29">
        <v>45468</v>
      </c>
      <c r="E5592">
        <v>0</v>
      </c>
      <c r="F5592">
        <v>0</v>
      </c>
      <c r="G5592">
        <v>0</v>
      </c>
      <c r="H5592">
        <v>0</v>
      </c>
      <c r="L5592">
        <v>151.90896000000001</v>
      </c>
      <c r="R5592">
        <v>164.572112</v>
      </c>
      <c r="S5592" t="s">
        <v>204</v>
      </c>
      <c r="T5592" s="247">
        <v>45342.357511574075</v>
      </c>
    </row>
    <row r="5593" spans="1:20" x14ac:dyDescent="0.35">
      <c r="A5593" t="s">
        <v>115</v>
      </c>
      <c r="B5593" t="s">
        <v>3</v>
      </c>
      <c r="C5593" t="s">
        <v>97</v>
      </c>
      <c r="D5593" s="29">
        <v>45469</v>
      </c>
      <c r="E5593">
        <v>0</v>
      </c>
      <c r="F5593">
        <v>0</v>
      </c>
      <c r="G5593">
        <v>0</v>
      </c>
      <c r="H5593">
        <v>0</v>
      </c>
      <c r="L5593">
        <v>151.90896000000001</v>
      </c>
      <c r="R5593">
        <v>164.572112</v>
      </c>
      <c r="S5593" t="s">
        <v>204</v>
      </c>
      <c r="T5593" s="247">
        <v>45342.357511574075</v>
      </c>
    </row>
    <row r="5594" spans="1:20" x14ac:dyDescent="0.35">
      <c r="A5594" t="s">
        <v>115</v>
      </c>
      <c r="B5594" t="s">
        <v>3</v>
      </c>
      <c r="C5594" t="s">
        <v>97</v>
      </c>
      <c r="D5594" s="29">
        <v>45470</v>
      </c>
      <c r="E5594">
        <v>0</v>
      </c>
      <c r="F5594">
        <v>0</v>
      </c>
      <c r="G5594">
        <v>0</v>
      </c>
      <c r="H5594">
        <v>0</v>
      </c>
      <c r="L5594">
        <v>151.90896000000001</v>
      </c>
      <c r="R5594">
        <v>164.572112</v>
      </c>
      <c r="S5594" t="s">
        <v>204</v>
      </c>
      <c r="T5594" s="247">
        <v>45342.357511574075</v>
      </c>
    </row>
    <row r="5595" spans="1:20" x14ac:dyDescent="0.35">
      <c r="A5595" t="s">
        <v>115</v>
      </c>
      <c r="B5595" t="s">
        <v>3</v>
      </c>
      <c r="C5595" t="s">
        <v>97</v>
      </c>
      <c r="D5595" s="29">
        <v>45471</v>
      </c>
      <c r="E5595">
        <v>0</v>
      </c>
      <c r="F5595">
        <v>0</v>
      </c>
      <c r="G5595">
        <v>0</v>
      </c>
      <c r="H5595">
        <v>0</v>
      </c>
      <c r="L5595">
        <v>151.90896000000001</v>
      </c>
      <c r="R5595">
        <v>164.572112</v>
      </c>
      <c r="S5595" t="s">
        <v>204</v>
      </c>
      <c r="T5595" s="247">
        <v>45342.357511574075</v>
      </c>
    </row>
    <row r="5596" spans="1:20" x14ac:dyDescent="0.35">
      <c r="A5596" t="s">
        <v>115</v>
      </c>
      <c r="B5596" t="s">
        <v>3</v>
      </c>
      <c r="C5596" t="s">
        <v>97</v>
      </c>
      <c r="D5596" s="29">
        <v>45472</v>
      </c>
      <c r="E5596">
        <v>0</v>
      </c>
      <c r="F5596">
        <v>0</v>
      </c>
      <c r="G5596">
        <v>0</v>
      </c>
      <c r="H5596">
        <v>0</v>
      </c>
      <c r="L5596">
        <v>151.90896000000001</v>
      </c>
      <c r="R5596">
        <v>164.572112</v>
      </c>
      <c r="S5596" t="s">
        <v>204</v>
      </c>
      <c r="T5596" s="247">
        <v>45342.357511574075</v>
      </c>
    </row>
    <row r="5597" spans="1:20" x14ac:dyDescent="0.35">
      <c r="A5597" t="s">
        <v>115</v>
      </c>
      <c r="B5597" t="s">
        <v>3</v>
      </c>
      <c r="C5597" t="s">
        <v>97</v>
      </c>
      <c r="D5597" s="29">
        <v>45473</v>
      </c>
      <c r="E5597">
        <v>0</v>
      </c>
      <c r="F5597">
        <v>0</v>
      </c>
      <c r="G5597">
        <v>0</v>
      </c>
      <c r="H5597">
        <v>0</v>
      </c>
      <c r="L5597">
        <v>151.90896000000001</v>
      </c>
      <c r="R5597">
        <v>164.572112</v>
      </c>
      <c r="S5597" t="s">
        <v>204</v>
      </c>
      <c r="T5597" s="247">
        <v>45342.357523148145</v>
      </c>
    </row>
    <row r="5598" spans="1:20" x14ac:dyDescent="0.35">
      <c r="A5598" t="s">
        <v>115</v>
      </c>
      <c r="B5598" t="s">
        <v>3</v>
      </c>
      <c r="C5598" t="s">
        <v>97</v>
      </c>
      <c r="D5598" s="29">
        <v>45474</v>
      </c>
      <c r="E5598">
        <v>0</v>
      </c>
      <c r="F5598">
        <v>0</v>
      </c>
      <c r="G5598">
        <v>0</v>
      </c>
      <c r="H5598">
        <v>0</v>
      </c>
      <c r="L5598">
        <v>151.90896000000001</v>
      </c>
      <c r="R5598">
        <v>164.572112</v>
      </c>
      <c r="S5598" t="s">
        <v>204</v>
      </c>
      <c r="T5598" s="247">
        <v>45342.357511574075</v>
      </c>
    </row>
    <row r="5599" spans="1:20" x14ac:dyDescent="0.35">
      <c r="A5599" t="s">
        <v>115</v>
      </c>
      <c r="B5599" t="s">
        <v>3</v>
      </c>
      <c r="C5599" t="s">
        <v>97</v>
      </c>
      <c r="D5599" s="29">
        <v>45475</v>
      </c>
      <c r="E5599">
        <v>0</v>
      </c>
      <c r="F5599">
        <v>0</v>
      </c>
      <c r="G5599">
        <v>0</v>
      </c>
      <c r="H5599">
        <v>0</v>
      </c>
      <c r="L5599">
        <v>151.90896000000001</v>
      </c>
      <c r="R5599">
        <v>164.572112</v>
      </c>
      <c r="S5599" t="s">
        <v>204</v>
      </c>
      <c r="T5599" s="247">
        <v>45342.357511574075</v>
      </c>
    </row>
    <row r="5600" spans="1:20" x14ac:dyDescent="0.35">
      <c r="A5600" t="s">
        <v>115</v>
      </c>
      <c r="B5600" t="s">
        <v>3</v>
      </c>
      <c r="C5600" t="s">
        <v>97</v>
      </c>
      <c r="D5600" s="29">
        <v>45476</v>
      </c>
      <c r="E5600">
        <v>0</v>
      </c>
      <c r="F5600">
        <v>0</v>
      </c>
      <c r="G5600">
        <v>0</v>
      </c>
      <c r="H5600">
        <v>0</v>
      </c>
      <c r="L5600">
        <v>151.90896000000001</v>
      </c>
      <c r="R5600">
        <v>164.572112</v>
      </c>
      <c r="S5600" t="s">
        <v>204</v>
      </c>
      <c r="T5600" s="247">
        <v>45342.357511574075</v>
      </c>
    </row>
    <row r="5601" spans="1:20" x14ac:dyDescent="0.35">
      <c r="A5601" t="s">
        <v>115</v>
      </c>
      <c r="B5601" t="s">
        <v>3</v>
      </c>
      <c r="C5601" t="s">
        <v>97</v>
      </c>
      <c r="D5601" s="29">
        <v>45477</v>
      </c>
      <c r="E5601">
        <v>0</v>
      </c>
      <c r="F5601">
        <v>0</v>
      </c>
      <c r="G5601">
        <v>0</v>
      </c>
      <c r="H5601">
        <v>0</v>
      </c>
      <c r="L5601">
        <v>151.90896000000001</v>
      </c>
      <c r="R5601">
        <v>164.572112</v>
      </c>
      <c r="S5601" t="s">
        <v>204</v>
      </c>
      <c r="T5601" s="247">
        <v>45342.357511574075</v>
      </c>
    </row>
    <row r="5602" spans="1:20" x14ac:dyDescent="0.35">
      <c r="A5602" t="s">
        <v>115</v>
      </c>
      <c r="B5602" t="s">
        <v>3</v>
      </c>
      <c r="C5602" t="s">
        <v>97</v>
      </c>
      <c r="D5602" s="29">
        <v>45478</v>
      </c>
      <c r="E5602">
        <v>0</v>
      </c>
      <c r="F5602">
        <v>0</v>
      </c>
      <c r="G5602">
        <v>0</v>
      </c>
      <c r="H5602">
        <v>0</v>
      </c>
      <c r="L5602">
        <v>151.90896000000001</v>
      </c>
      <c r="R5602">
        <v>164.572112</v>
      </c>
      <c r="S5602" t="s">
        <v>204</v>
      </c>
      <c r="T5602" s="247">
        <v>45342.357511574075</v>
      </c>
    </row>
    <row r="5603" spans="1:20" x14ac:dyDescent="0.35">
      <c r="A5603" t="s">
        <v>115</v>
      </c>
      <c r="B5603" t="s">
        <v>3</v>
      </c>
      <c r="C5603" t="s">
        <v>97</v>
      </c>
      <c r="D5603" s="29">
        <v>45479</v>
      </c>
      <c r="E5603">
        <v>0</v>
      </c>
      <c r="F5603">
        <v>0</v>
      </c>
      <c r="G5603">
        <v>0</v>
      </c>
      <c r="H5603">
        <v>0</v>
      </c>
      <c r="L5603">
        <v>151.90896000000001</v>
      </c>
      <c r="R5603">
        <v>164.572112</v>
      </c>
      <c r="S5603" t="s">
        <v>204</v>
      </c>
      <c r="T5603" s="247">
        <v>45342.357511574075</v>
      </c>
    </row>
    <row r="5604" spans="1:20" x14ac:dyDescent="0.35">
      <c r="A5604" t="s">
        <v>115</v>
      </c>
      <c r="B5604" t="s">
        <v>3</v>
      </c>
      <c r="C5604" t="s">
        <v>97</v>
      </c>
      <c r="D5604" s="29">
        <v>45480</v>
      </c>
      <c r="E5604">
        <v>0</v>
      </c>
      <c r="F5604">
        <v>0</v>
      </c>
      <c r="G5604">
        <v>0</v>
      </c>
      <c r="H5604">
        <v>0</v>
      </c>
      <c r="L5604">
        <v>151.90896000000001</v>
      </c>
      <c r="R5604">
        <v>164.572112</v>
      </c>
      <c r="S5604" t="s">
        <v>204</v>
      </c>
      <c r="T5604" s="247">
        <v>45342.357511574075</v>
      </c>
    </row>
    <row r="5605" spans="1:20" x14ac:dyDescent="0.35">
      <c r="A5605" t="s">
        <v>115</v>
      </c>
      <c r="B5605" t="s">
        <v>3</v>
      </c>
      <c r="C5605" t="s">
        <v>97</v>
      </c>
      <c r="D5605" s="29">
        <v>45481</v>
      </c>
      <c r="E5605">
        <v>0</v>
      </c>
      <c r="F5605">
        <v>0</v>
      </c>
      <c r="G5605">
        <v>0</v>
      </c>
      <c r="H5605">
        <v>0</v>
      </c>
      <c r="L5605">
        <v>151.90896000000001</v>
      </c>
      <c r="R5605">
        <v>164.572112</v>
      </c>
      <c r="S5605" t="s">
        <v>204</v>
      </c>
      <c r="T5605" s="247">
        <v>45342.357523148145</v>
      </c>
    </row>
    <row r="5606" spans="1:20" x14ac:dyDescent="0.35">
      <c r="A5606" t="s">
        <v>115</v>
      </c>
      <c r="B5606" t="s">
        <v>3</v>
      </c>
      <c r="C5606" t="s">
        <v>97</v>
      </c>
      <c r="D5606" s="29">
        <v>45482</v>
      </c>
      <c r="E5606">
        <v>0</v>
      </c>
      <c r="F5606">
        <v>0</v>
      </c>
      <c r="G5606">
        <v>0</v>
      </c>
      <c r="H5606">
        <v>0</v>
      </c>
      <c r="L5606">
        <v>151.90896000000001</v>
      </c>
      <c r="R5606">
        <v>164.572112</v>
      </c>
      <c r="S5606" t="s">
        <v>204</v>
      </c>
      <c r="T5606" s="247">
        <v>45342.357511574075</v>
      </c>
    </row>
    <row r="5607" spans="1:20" x14ac:dyDescent="0.35">
      <c r="A5607" t="s">
        <v>115</v>
      </c>
      <c r="B5607" t="s">
        <v>3</v>
      </c>
      <c r="C5607" t="s">
        <v>97</v>
      </c>
      <c r="D5607" s="29">
        <v>45483</v>
      </c>
      <c r="E5607">
        <v>0</v>
      </c>
      <c r="F5607">
        <v>0</v>
      </c>
      <c r="G5607">
        <v>0</v>
      </c>
      <c r="H5607">
        <v>0</v>
      </c>
      <c r="L5607">
        <v>151.90896000000001</v>
      </c>
      <c r="R5607">
        <v>164.572112</v>
      </c>
      <c r="S5607" t="s">
        <v>204</v>
      </c>
      <c r="T5607" s="247">
        <v>45342.357523148145</v>
      </c>
    </row>
    <row r="5608" spans="1:20" x14ac:dyDescent="0.35">
      <c r="A5608" t="s">
        <v>115</v>
      </c>
      <c r="B5608" t="s">
        <v>3</v>
      </c>
      <c r="C5608" t="s">
        <v>97</v>
      </c>
      <c r="D5608" s="29">
        <v>45484</v>
      </c>
      <c r="E5608">
        <v>0</v>
      </c>
      <c r="F5608">
        <v>0</v>
      </c>
      <c r="G5608">
        <v>0</v>
      </c>
      <c r="H5608">
        <v>0</v>
      </c>
      <c r="L5608">
        <v>151.90896000000001</v>
      </c>
      <c r="R5608">
        <v>164.572112</v>
      </c>
      <c r="S5608" t="s">
        <v>204</v>
      </c>
      <c r="T5608" s="247">
        <v>45342.357511574075</v>
      </c>
    </row>
    <row r="5609" spans="1:20" x14ac:dyDescent="0.35">
      <c r="A5609" t="s">
        <v>115</v>
      </c>
      <c r="B5609" t="s">
        <v>3</v>
      </c>
      <c r="C5609" t="s">
        <v>97</v>
      </c>
      <c r="D5609" s="29">
        <v>45485</v>
      </c>
      <c r="E5609">
        <v>0</v>
      </c>
      <c r="F5609">
        <v>0</v>
      </c>
      <c r="G5609">
        <v>0</v>
      </c>
      <c r="H5609">
        <v>0</v>
      </c>
      <c r="L5609">
        <v>151.90896000000001</v>
      </c>
      <c r="R5609">
        <v>164.572112</v>
      </c>
      <c r="S5609" t="s">
        <v>204</v>
      </c>
      <c r="T5609" s="247">
        <v>45342.357523148145</v>
      </c>
    </row>
    <row r="5610" spans="1:20" x14ac:dyDescent="0.35">
      <c r="A5610" t="s">
        <v>115</v>
      </c>
      <c r="B5610" t="s">
        <v>3</v>
      </c>
      <c r="C5610" t="s">
        <v>97</v>
      </c>
      <c r="D5610" s="29">
        <v>45486</v>
      </c>
      <c r="E5610">
        <v>0</v>
      </c>
      <c r="F5610">
        <v>0</v>
      </c>
      <c r="G5610">
        <v>0</v>
      </c>
      <c r="H5610">
        <v>0</v>
      </c>
      <c r="L5610">
        <v>151.90896000000001</v>
      </c>
      <c r="R5610">
        <v>164.572112</v>
      </c>
      <c r="S5610" t="s">
        <v>204</v>
      </c>
      <c r="T5610" s="247">
        <v>45342.357523148145</v>
      </c>
    </row>
    <row r="5611" spans="1:20" x14ac:dyDescent="0.35">
      <c r="A5611" t="s">
        <v>115</v>
      </c>
      <c r="B5611" t="s">
        <v>3</v>
      </c>
      <c r="C5611" t="s">
        <v>97</v>
      </c>
      <c r="D5611" s="29">
        <v>45487</v>
      </c>
      <c r="E5611">
        <v>0</v>
      </c>
      <c r="F5611">
        <v>0</v>
      </c>
      <c r="G5611">
        <v>0</v>
      </c>
      <c r="H5611">
        <v>0</v>
      </c>
      <c r="L5611">
        <v>151.90896000000001</v>
      </c>
      <c r="R5611">
        <v>164.572112</v>
      </c>
      <c r="S5611" t="s">
        <v>204</v>
      </c>
      <c r="T5611" s="247">
        <v>45342.357523148145</v>
      </c>
    </row>
    <row r="5612" spans="1:20" x14ac:dyDescent="0.35">
      <c r="A5612" t="s">
        <v>115</v>
      </c>
      <c r="B5612" t="s">
        <v>3</v>
      </c>
      <c r="C5612" t="s">
        <v>97</v>
      </c>
      <c r="D5612" s="29">
        <v>45488</v>
      </c>
      <c r="E5612">
        <v>0</v>
      </c>
      <c r="F5612">
        <v>0</v>
      </c>
      <c r="G5612">
        <v>0</v>
      </c>
      <c r="H5612">
        <v>0</v>
      </c>
      <c r="L5612">
        <v>151.90896000000001</v>
      </c>
      <c r="R5612">
        <v>164.572112</v>
      </c>
      <c r="S5612" t="s">
        <v>204</v>
      </c>
      <c r="T5612" s="247">
        <v>45342.357523148145</v>
      </c>
    </row>
    <row r="5613" spans="1:20" x14ac:dyDescent="0.35">
      <c r="A5613" t="s">
        <v>115</v>
      </c>
      <c r="B5613" t="s">
        <v>3</v>
      </c>
      <c r="C5613" t="s">
        <v>97</v>
      </c>
      <c r="D5613" s="29">
        <v>45489</v>
      </c>
      <c r="E5613">
        <v>0</v>
      </c>
      <c r="F5613">
        <v>0</v>
      </c>
      <c r="G5613">
        <v>0</v>
      </c>
      <c r="H5613">
        <v>0</v>
      </c>
      <c r="L5613">
        <v>151.90896000000001</v>
      </c>
      <c r="R5613">
        <v>164.572112</v>
      </c>
      <c r="S5613" t="s">
        <v>204</v>
      </c>
      <c r="T5613" s="247">
        <v>45342.357523148145</v>
      </c>
    </row>
    <row r="5614" spans="1:20" x14ac:dyDescent="0.35">
      <c r="A5614" t="s">
        <v>115</v>
      </c>
      <c r="B5614" t="s">
        <v>3</v>
      </c>
      <c r="C5614" t="s">
        <v>97</v>
      </c>
      <c r="D5614" s="29">
        <v>45490</v>
      </c>
      <c r="E5614">
        <v>0</v>
      </c>
      <c r="F5614">
        <v>0</v>
      </c>
      <c r="G5614">
        <v>0</v>
      </c>
      <c r="H5614">
        <v>0</v>
      </c>
      <c r="L5614">
        <v>151.90896000000001</v>
      </c>
      <c r="R5614">
        <v>164.572112</v>
      </c>
      <c r="S5614" t="s">
        <v>204</v>
      </c>
      <c r="T5614" s="247">
        <v>45342.357523148145</v>
      </c>
    </row>
    <row r="5615" spans="1:20" x14ac:dyDescent="0.35">
      <c r="A5615" t="s">
        <v>115</v>
      </c>
      <c r="B5615" t="s">
        <v>3</v>
      </c>
      <c r="C5615" t="s">
        <v>97</v>
      </c>
      <c r="D5615" s="29">
        <v>45491</v>
      </c>
      <c r="E5615">
        <v>0</v>
      </c>
      <c r="F5615">
        <v>0</v>
      </c>
      <c r="G5615">
        <v>0</v>
      </c>
      <c r="H5615">
        <v>0</v>
      </c>
      <c r="L5615">
        <v>151.90896000000001</v>
      </c>
      <c r="R5615">
        <v>164.572112</v>
      </c>
      <c r="S5615" t="s">
        <v>204</v>
      </c>
      <c r="T5615" s="247">
        <v>45342.357523148145</v>
      </c>
    </row>
    <row r="5616" spans="1:20" x14ac:dyDescent="0.35">
      <c r="A5616" t="s">
        <v>115</v>
      </c>
      <c r="B5616" t="s">
        <v>3</v>
      </c>
      <c r="C5616" t="s">
        <v>97</v>
      </c>
      <c r="D5616" s="29">
        <v>45492</v>
      </c>
      <c r="E5616">
        <v>0</v>
      </c>
      <c r="F5616">
        <v>0</v>
      </c>
      <c r="G5616">
        <v>0</v>
      </c>
      <c r="H5616">
        <v>0</v>
      </c>
      <c r="L5616">
        <v>151.90896000000001</v>
      </c>
      <c r="R5616">
        <v>164.572112</v>
      </c>
      <c r="S5616" t="s">
        <v>204</v>
      </c>
      <c r="T5616" s="247">
        <v>45342.357523148145</v>
      </c>
    </row>
    <row r="5617" spans="1:20" x14ac:dyDescent="0.35">
      <c r="A5617" t="s">
        <v>115</v>
      </c>
      <c r="B5617" t="s">
        <v>3</v>
      </c>
      <c r="C5617" t="s">
        <v>97</v>
      </c>
      <c r="D5617" s="29">
        <v>45493</v>
      </c>
      <c r="E5617">
        <v>0</v>
      </c>
      <c r="F5617">
        <v>0</v>
      </c>
      <c r="G5617">
        <v>0</v>
      </c>
      <c r="H5617">
        <v>0</v>
      </c>
      <c r="L5617">
        <v>151.90896000000001</v>
      </c>
      <c r="R5617">
        <v>164.572112</v>
      </c>
      <c r="S5617" t="s">
        <v>204</v>
      </c>
      <c r="T5617" s="247">
        <v>45342.357523148145</v>
      </c>
    </row>
    <row r="5618" spans="1:20" x14ac:dyDescent="0.35">
      <c r="A5618" t="s">
        <v>115</v>
      </c>
      <c r="B5618" t="s">
        <v>3</v>
      </c>
      <c r="C5618" t="s">
        <v>97</v>
      </c>
      <c r="D5618" s="29">
        <v>45494</v>
      </c>
      <c r="E5618">
        <v>0</v>
      </c>
      <c r="F5618">
        <v>0</v>
      </c>
      <c r="G5618">
        <v>0</v>
      </c>
      <c r="H5618">
        <v>0</v>
      </c>
      <c r="L5618">
        <v>151.90896000000001</v>
      </c>
      <c r="R5618">
        <v>164.572112</v>
      </c>
      <c r="S5618" t="s">
        <v>204</v>
      </c>
      <c r="T5618" s="247">
        <v>45342.357523148145</v>
      </c>
    </row>
    <row r="5619" spans="1:20" x14ac:dyDescent="0.35">
      <c r="A5619" t="s">
        <v>115</v>
      </c>
      <c r="B5619" t="s">
        <v>3</v>
      </c>
      <c r="C5619" t="s">
        <v>97</v>
      </c>
      <c r="D5619" s="29">
        <v>45495</v>
      </c>
      <c r="E5619">
        <v>0</v>
      </c>
      <c r="F5619">
        <v>0</v>
      </c>
      <c r="G5619">
        <v>0</v>
      </c>
      <c r="H5619">
        <v>0</v>
      </c>
      <c r="L5619">
        <v>151.90896000000001</v>
      </c>
      <c r="R5619">
        <v>164.572112</v>
      </c>
      <c r="S5619" t="s">
        <v>204</v>
      </c>
      <c r="T5619" s="247">
        <v>45342.357523148145</v>
      </c>
    </row>
    <row r="5620" spans="1:20" x14ac:dyDescent="0.35">
      <c r="A5620" t="s">
        <v>115</v>
      </c>
      <c r="B5620" t="s">
        <v>3</v>
      </c>
      <c r="C5620" t="s">
        <v>97</v>
      </c>
      <c r="D5620" s="29">
        <v>45496</v>
      </c>
      <c r="E5620">
        <v>0</v>
      </c>
      <c r="F5620">
        <v>0</v>
      </c>
      <c r="G5620">
        <v>0</v>
      </c>
      <c r="H5620">
        <v>0</v>
      </c>
      <c r="L5620">
        <v>151.90896000000001</v>
      </c>
      <c r="R5620">
        <v>164.572112</v>
      </c>
      <c r="S5620" t="s">
        <v>204</v>
      </c>
      <c r="T5620" s="247">
        <v>45342.357523148145</v>
      </c>
    </row>
    <row r="5621" spans="1:20" x14ac:dyDescent="0.35">
      <c r="A5621" t="s">
        <v>115</v>
      </c>
      <c r="B5621" t="s">
        <v>3</v>
      </c>
      <c r="C5621" t="s">
        <v>97</v>
      </c>
      <c r="D5621" s="29">
        <v>45497</v>
      </c>
      <c r="E5621">
        <v>0</v>
      </c>
      <c r="F5621">
        <v>0</v>
      </c>
      <c r="G5621">
        <v>0</v>
      </c>
      <c r="H5621">
        <v>0</v>
      </c>
      <c r="L5621">
        <v>151.90896000000001</v>
      </c>
      <c r="R5621">
        <v>164.572112</v>
      </c>
      <c r="S5621" t="s">
        <v>204</v>
      </c>
      <c r="T5621" s="247">
        <v>45342.357523148145</v>
      </c>
    </row>
    <row r="5622" spans="1:20" x14ac:dyDescent="0.35">
      <c r="A5622" t="s">
        <v>115</v>
      </c>
      <c r="B5622" t="s">
        <v>3</v>
      </c>
      <c r="C5622" t="s">
        <v>97</v>
      </c>
      <c r="D5622" s="29">
        <v>45498</v>
      </c>
      <c r="E5622">
        <v>0</v>
      </c>
      <c r="F5622">
        <v>0</v>
      </c>
      <c r="G5622">
        <v>0</v>
      </c>
      <c r="H5622">
        <v>0</v>
      </c>
      <c r="L5622">
        <v>151.90896000000001</v>
      </c>
      <c r="R5622">
        <v>164.572112</v>
      </c>
      <c r="S5622" t="s">
        <v>204</v>
      </c>
      <c r="T5622" s="247">
        <v>45342.357523148145</v>
      </c>
    </row>
    <row r="5623" spans="1:20" x14ac:dyDescent="0.35">
      <c r="A5623" t="s">
        <v>115</v>
      </c>
      <c r="B5623" t="s">
        <v>3</v>
      </c>
      <c r="C5623" t="s">
        <v>97</v>
      </c>
      <c r="D5623" s="29">
        <v>45499</v>
      </c>
      <c r="E5623">
        <v>0</v>
      </c>
      <c r="F5623">
        <v>0</v>
      </c>
      <c r="G5623">
        <v>0</v>
      </c>
      <c r="H5623">
        <v>0</v>
      </c>
      <c r="L5623">
        <v>151.90896000000001</v>
      </c>
      <c r="R5623">
        <v>164.572112</v>
      </c>
      <c r="S5623" t="s">
        <v>204</v>
      </c>
      <c r="T5623" s="247">
        <v>45342.357523148145</v>
      </c>
    </row>
    <row r="5624" spans="1:20" x14ac:dyDescent="0.35">
      <c r="A5624" t="s">
        <v>115</v>
      </c>
      <c r="B5624" t="s">
        <v>3</v>
      </c>
      <c r="C5624" t="s">
        <v>97</v>
      </c>
      <c r="D5624" s="29">
        <v>45500</v>
      </c>
      <c r="E5624">
        <v>0</v>
      </c>
      <c r="F5624">
        <v>0</v>
      </c>
      <c r="G5624">
        <v>0</v>
      </c>
      <c r="H5624">
        <v>0</v>
      </c>
      <c r="L5624">
        <v>151.90896000000001</v>
      </c>
      <c r="R5624">
        <v>164.572112</v>
      </c>
      <c r="S5624" t="s">
        <v>204</v>
      </c>
      <c r="T5624" s="247">
        <v>45342.357523148145</v>
      </c>
    </row>
    <row r="5625" spans="1:20" x14ac:dyDescent="0.35">
      <c r="A5625" t="s">
        <v>115</v>
      </c>
      <c r="B5625" t="s">
        <v>3</v>
      </c>
      <c r="C5625" t="s">
        <v>97</v>
      </c>
      <c r="D5625" s="29">
        <v>45501</v>
      </c>
      <c r="E5625">
        <v>0</v>
      </c>
      <c r="F5625">
        <v>0</v>
      </c>
      <c r="G5625">
        <v>0</v>
      </c>
      <c r="H5625">
        <v>0</v>
      </c>
      <c r="L5625">
        <v>151.90896000000001</v>
      </c>
      <c r="R5625">
        <v>164.572112</v>
      </c>
      <c r="S5625" t="s">
        <v>204</v>
      </c>
      <c r="T5625" s="247">
        <v>45342.357523148145</v>
      </c>
    </row>
    <row r="5626" spans="1:20" x14ac:dyDescent="0.35">
      <c r="A5626" t="s">
        <v>115</v>
      </c>
      <c r="B5626" t="s">
        <v>3</v>
      </c>
      <c r="C5626" t="s">
        <v>97</v>
      </c>
      <c r="D5626" s="29">
        <v>45502</v>
      </c>
      <c r="E5626">
        <v>0</v>
      </c>
      <c r="F5626">
        <v>0</v>
      </c>
      <c r="G5626">
        <v>0</v>
      </c>
      <c r="H5626">
        <v>0</v>
      </c>
      <c r="L5626">
        <v>151.90896000000001</v>
      </c>
      <c r="R5626">
        <v>164.572112</v>
      </c>
      <c r="S5626" t="s">
        <v>204</v>
      </c>
      <c r="T5626" s="247">
        <v>45342.357523148145</v>
      </c>
    </row>
    <row r="5627" spans="1:20" x14ac:dyDescent="0.35">
      <c r="A5627" t="s">
        <v>115</v>
      </c>
      <c r="B5627" t="s">
        <v>3</v>
      </c>
      <c r="C5627" t="s">
        <v>97</v>
      </c>
      <c r="D5627" s="29">
        <v>45503</v>
      </c>
      <c r="E5627">
        <v>0</v>
      </c>
      <c r="F5627">
        <v>0</v>
      </c>
      <c r="G5627">
        <v>0</v>
      </c>
      <c r="H5627">
        <v>0</v>
      </c>
      <c r="L5627">
        <v>151.90896000000001</v>
      </c>
      <c r="R5627">
        <v>164.572112</v>
      </c>
      <c r="S5627" t="s">
        <v>204</v>
      </c>
      <c r="T5627" s="247">
        <v>45342.357534722221</v>
      </c>
    </row>
    <row r="5628" spans="1:20" x14ac:dyDescent="0.35">
      <c r="A5628" t="s">
        <v>115</v>
      </c>
      <c r="B5628" t="s">
        <v>3</v>
      </c>
      <c r="C5628" t="s">
        <v>97</v>
      </c>
      <c r="D5628" s="29">
        <v>45504</v>
      </c>
      <c r="E5628">
        <v>0</v>
      </c>
      <c r="F5628">
        <v>0</v>
      </c>
      <c r="G5628">
        <v>0</v>
      </c>
      <c r="H5628">
        <v>0</v>
      </c>
      <c r="L5628">
        <v>151.90896000000001</v>
      </c>
      <c r="R5628">
        <v>164.572112</v>
      </c>
      <c r="S5628" t="s">
        <v>204</v>
      </c>
      <c r="T5628" s="247">
        <v>45342.357523148145</v>
      </c>
    </row>
    <row r="5629" spans="1:20" x14ac:dyDescent="0.35">
      <c r="A5629" t="s">
        <v>115</v>
      </c>
      <c r="B5629" t="s">
        <v>3</v>
      </c>
      <c r="C5629" t="s">
        <v>97</v>
      </c>
      <c r="D5629" s="29">
        <v>45505</v>
      </c>
      <c r="E5629">
        <v>0</v>
      </c>
      <c r="F5629">
        <v>0</v>
      </c>
      <c r="G5629">
        <v>0</v>
      </c>
      <c r="H5629">
        <v>0</v>
      </c>
      <c r="L5629">
        <v>151.90896000000001</v>
      </c>
      <c r="R5629">
        <v>164.572112</v>
      </c>
      <c r="S5629" t="s">
        <v>204</v>
      </c>
      <c r="T5629" s="247">
        <v>45342.357534722221</v>
      </c>
    </row>
    <row r="5630" spans="1:20" x14ac:dyDescent="0.35">
      <c r="A5630" t="s">
        <v>115</v>
      </c>
      <c r="B5630" t="s">
        <v>3</v>
      </c>
      <c r="C5630" t="s">
        <v>97</v>
      </c>
      <c r="D5630" s="29">
        <v>45506</v>
      </c>
      <c r="E5630">
        <v>0</v>
      </c>
      <c r="F5630">
        <v>0</v>
      </c>
      <c r="G5630">
        <v>0</v>
      </c>
      <c r="H5630">
        <v>0</v>
      </c>
      <c r="L5630">
        <v>151.90896000000001</v>
      </c>
      <c r="R5630">
        <v>164.572112</v>
      </c>
      <c r="S5630" t="s">
        <v>204</v>
      </c>
      <c r="T5630" s="247">
        <v>45342.357523148145</v>
      </c>
    </row>
    <row r="5631" spans="1:20" x14ac:dyDescent="0.35">
      <c r="A5631" t="s">
        <v>115</v>
      </c>
      <c r="B5631" t="s">
        <v>3</v>
      </c>
      <c r="C5631" t="s">
        <v>97</v>
      </c>
      <c r="D5631" s="29">
        <v>45507</v>
      </c>
      <c r="E5631">
        <v>0</v>
      </c>
      <c r="F5631">
        <v>0</v>
      </c>
      <c r="G5631">
        <v>0</v>
      </c>
      <c r="H5631">
        <v>0</v>
      </c>
      <c r="L5631">
        <v>151.90896000000001</v>
      </c>
      <c r="R5631">
        <v>164.572112</v>
      </c>
      <c r="S5631" t="s">
        <v>204</v>
      </c>
      <c r="T5631" s="247">
        <v>45342.357534722221</v>
      </c>
    </row>
    <row r="5632" spans="1:20" x14ac:dyDescent="0.35">
      <c r="A5632" t="s">
        <v>115</v>
      </c>
      <c r="B5632" t="s">
        <v>3</v>
      </c>
      <c r="C5632" t="s">
        <v>97</v>
      </c>
      <c r="D5632" s="29">
        <v>45508</v>
      </c>
      <c r="E5632">
        <v>0</v>
      </c>
      <c r="F5632">
        <v>0</v>
      </c>
      <c r="G5632">
        <v>0</v>
      </c>
      <c r="H5632">
        <v>0</v>
      </c>
      <c r="L5632">
        <v>151.90896000000001</v>
      </c>
      <c r="R5632">
        <v>164.572112</v>
      </c>
      <c r="S5632" t="s">
        <v>204</v>
      </c>
      <c r="T5632" s="247">
        <v>45342.357534722221</v>
      </c>
    </row>
    <row r="5633" spans="1:20" x14ac:dyDescent="0.35">
      <c r="A5633" t="s">
        <v>115</v>
      </c>
      <c r="B5633" t="s">
        <v>3</v>
      </c>
      <c r="C5633" t="s">
        <v>97</v>
      </c>
      <c r="D5633" s="29">
        <v>45509</v>
      </c>
      <c r="E5633">
        <v>0</v>
      </c>
      <c r="F5633">
        <v>0</v>
      </c>
      <c r="G5633">
        <v>0</v>
      </c>
      <c r="H5633">
        <v>0</v>
      </c>
      <c r="L5633">
        <v>151.90896000000001</v>
      </c>
      <c r="R5633">
        <v>164.572112</v>
      </c>
      <c r="S5633" t="s">
        <v>204</v>
      </c>
      <c r="T5633" s="247">
        <v>45342.357534722221</v>
      </c>
    </row>
    <row r="5634" spans="1:20" x14ac:dyDescent="0.35">
      <c r="A5634" t="s">
        <v>115</v>
      </c>
      <c r="B5634" t="s">
        <v>3</v>
      </c>
      <c r="C5634" t="s">
        <v>97</v>
      </c>
      <c r="D5634" s="29">
        <v>45510</v>
      </c>
      <c r="E5634">
        <v>0</v>
      </c>
      <c r="F5634">
        <v>0</v>
      </c>
      <c r="G5634">
        <v>0</v>
      </c>
      <c r="H5634">
        <v>0</v>
      </c>
      <c r="L5634">
        <v>151.90896000000001</v>
      </c>
      <c r="R5634">
        <v>164.572112</v>
      </c>
      <c r="S5634" t="s">
        <v>204</v>
      </c>
      <c r="T5634" s="247">
        <v>45342.357534722221</v>
      </c>
    </row>
    <row r="5635" spans="1:20" x14ac:dyDescent="0.35">
      <c r="A5635" t="s">
        <v>115</v>
      </c>
      <c r="B5635" t="s">
        <v>3</v>
      </c>
      <c r="C5635" t="s">
        <v>97</v>
      </c>
      <c r="D5635" s="29">
        <v>45511</v>
      </c>
      <c r="E5635">
        <v>0</v>
      </c>
      <c r="F5635">
        <v>0</v>
      </c>
      <c r="G5635">
        <v>0</v>
      </c>
      <c r="H5635">
        <v>0</v>
      </c>
      <c r="L5635">
        <v>151.90896000000001</v>
      </c>
      <c r="R5635">
        <v>164.572112</v>
      </c>
      <c r="S5635" t="s">
        <v>204</v>
      </c>
      <c r="T5635" s="247">
        <v>45342.357534722221</v>
      </c>
    </row>
    <row r="5636" spans="1:20" x14ac:dyDescent="0.35">
      <c r="A5636" t="s">
        <v>115</v>
      </c>
      <c r="B5636" t="s">
        <v>3</v>
      </c>
      <c r="C5636" t="s">
        <v>97</v>
      </c>
      <c r="D5636" s="29">
        <v>45512</v>
      </c>
      <c r="E5636">
        <v>0</v>
      </c>
      <c r="F5636">
        <v>0</v>
      </c>
      <c r="G5636">
        <v>0</v>
      </c>
      <c r="H5636">
        <v>0</v>
      </c>
      <c r="L5636">
        <v>151.90896000000001</v>
      </c>
      <c r="R5636">
        <v>164.572112</v>
      </c>
      <c r="S5636" t="s">
        <v>204</v>
      </c>
      <c r="T5636" s="247">
        <v>45342.357534722221</v>
      </c>
    </row>
    <row r="5637" spans="1:20" x14ac:dyDescent="0.35">
      <c r="A5637" t="s">
        <v>115</v>
      </c>
      <c r="B5637" t="s">
        <v>3</v>
      </c>
      <c r="C5637" t="s">
        <v>97</v>
      </c>
      <c r="D5637" s="29">
        <v>45513</v>
      </c>
      <c r="E5637">
        <v>0</v>
      </c>
      <c r="F5637">
        <v>0</v>
      </c>
      <c r="G5637">
        <v>0</v>
      </c>
      <c r="H5637">
        <v>0</v>
      </c>
      <c r="L5637">
        <v>151.90896000000001</v>
      </c>
      <c r="R5637">
        <v>164.572112</v>
      </c>
      <c r="S5637" t="s">
        <v>204</v>
      </c>
      <c r="T5637" s="247">
        <v>45342.357534722221</v>
      </c>
    </row>
    <row r="5638" spans="1:20" x14ac:dyDescent="0.35">
      <c r="A5638" t="s">
        <v>115</v>
      </c>
      <c r="B5638" t="s">
        <v>3</v>
      </c>
      <c r="C5638" t="s">
        <v>97</v>
      </c>
      <c r="D5638" s="29">
        <v>45514</v>
      </c>
      <c r="E5638">
        <v>0</v>
      </c>
      <c r="F5638">
        <v>0</v>
      </c>
      <c r="G5638">
        <v>0</v>
      </c>
      <c r="H5638">
        <v>0</v>
      </c>
      <c r="L5638">
        <v>151.90896000000001</v>
      </c>
      <c r="R5638">
        <v>164.572112</v>
      </c>
      <c r="S5638" t="s">
        <v>204</v>
      </c>
      <c r="T5638" s="247">
        <v>45342.357534722221</v>
      </c>
    </row>
    <row r="5639" spans="1:20" x14ac:dyDescent="0.35">
      <c r="A5639" t="s">
        <v>115</v>
      </c>
      <c r="B5639" t="s">
        <v>3</v>
      </c>
      <c r="C5639" t="s">
        <v>97</v>
      </c>
      <c r="D5639" s="29">
        <v>45515</v>
      </c>
      <c r="E5639">
        <v>0</v>
      </c>
      <c r="F5639">
        <v>0</v>
      </c>
      <c r="G5639">
        <v>0</v>
      </c>
      <c r="H5639">
        <v>0</v>
      </c>
      <c r="L5639">
        <v>151.90896000000001</v>
      </c>
      <c r="R5639">
        <v>164.572112</v>
      </c>
      <c r="S5639" t="s">
        <v>204</v>
      </c>
      <c r="T5639" s="247">
        <v>45342.357534722221</v>
      </c>
    </row>
    <row r="5640" spans="1:20" x14ac:dyDescent="0.35">
      <c r="A5640" t="s">
        <v>115</v>
      </c>
      <c r="B5640" t="s">
        <v>3</v>
      </c>
      <c r="C5640" t="s">
        <v>97</v>
      </c>
      <c r="D5640" s="29">
        <v>45516</v>
      </c>
      <c r="E5640">
        <v>0</v>
      </c>
      <c r="F5640">
        <v>0</v>
      </c>
      <c r="G5640">
        <v>0</v>
      </c>
      <c r="H5640">
        <v>0</v>
      </c>
      <c r="L5640">
        <v>151.90896000000001</v>
      </c>
      <c r="R5640">
        <v>164.572112</v>
      </c>
      <c r="S5640" t="s">
        <v>204</v>
      </c>
      <c r="T5640" s="247">
        <v>45342.357534722221</v>
      </c>
    </row>
    <row r="5641" spans="1:20" x14ac:dyDescent="0.35">
      <c r="A5641" t="s">
        <v>115</v>
      </c>
      <c r="B5641" t="s">
        <v>3</v>
      </c>
      <c r="C5641" t="s">
        <v>97</v>
      </c>
      <c r="D5641" s="29">
        <v>45517</v>
      </c>
      <c r="E5641">
        <v>0</v>
      </c>
      <c r="F5641">
        <v>0</v>
      </c>
      <c r="G5641">
        <v>0</v>
      </c>
      <c r="H5641">
        <v>0</v>
      </c>
      <c r="L5641">
        <v>151.90896000000001</v>
      </c>
      <c r="R5641">
        <v>164.572112</v>
      </c>
      <c r="S5641" t="s">
        <v>204</v>
      </c>
      <c r="T5641" s="247">
        <v>45342.357534722221</v>
      </c>
    </row>
    <row r="5642" spans="1:20" x14ac:dyDescent="0.35">
      <c r="A5642" t="s">
        <v>115</v>
      </c>
      <c r="B5642" t="s">
        <v>3</v>
      </c>
      <c r="C5642" t="s">
        <v>97</v>
      </c>
      <c r="D5642" s="29">
        <v>45518</v>
      </c>
      <c r="E5642">
        <v>0</v>
      </c>
      <c r="F5642">
        <v>0</v>
      </c>
      <c r="G5642">
        <v>0</v>
      </c>
      <c r="H5642">
        <v>0</v>
      </c>
      <c r="L5642">
        <v>151.90896000000001</v>
      </c>
      <c r="R5642">
        <v>164.572112</v>
      </c>
      <c r="S5642" t="s">
        <v>204</v>
      </c>
      <c r="T5642" s="247">
        <v>45342.357534722221</v>
      </c>
    </row>
    <row r="5643" spans="1:20" x14ac:dyDescent="0.35">
      <c r="A5643" t="s">
        <v>115</v>
      </c>
      <c r="B5643" t="s">
        <v>3</v>
      </c>
      <c r="C5643" t="s">
        <v>97</v>
      </c>
      <c r="D5643" s="29">
        <v>45519</v>
      </c>
      <c r="E5643">
        <v>0</v>
      </c>
      <c r="F5643">
        <v>0</v>
      </c>
      <c r="G5643">
        <v>0</v>
      </c>
      <c r="H5643">
        <v>0</v>
      </c>
      <c r="L5643">
        <v>151.90896000000001</v>
      </c>
      <c r="R5643">
        <v>164.572112</v>
      </c>
      <c r="S5643" t="s">
        <v>204</v>
      </c>
      <c r="T5643" s="247">
        <v>45342.357534722221</v>
      </c>
    </row>
    <row r="5644" spans="1:20" x14ac:dyDescent="0.35">
      <c r="A5644" t="s">
        <v>115</v>
      </c>
      <c r="B5644" t="s">
        <v>3</v>
      </c>
      <c r="C5644" t="s">
        <v>97</v>
      </c>
      <c r="D5644" s="29">
        <v>45520</v>
      </c>
      <c r="E5644">
        <v>0</v>
      </c>
      <c r="F5644">
        <v>0</v>
      </c>
      <c r="G5644">
        <v>0</v>
      </c>
      <c r="H5644">
        <v>0</v>
      </c>
      <c r="L5644">
        <v>151.90896000000001</v>
      </c>
      <c r="R5644">
        <v>164.572112</v>
      </c>
      <c r="S5644" t="s">
        <v>204</v>
      </c>
      <c r="T5644" s="247">
        <v>45342.357534722221</v>
      </c>
    </row>
    <row r="5645" spans="1:20" x14ac:dyDescent="0.35">
      <c r="A5645" t="s">
        <v>115</v>
      </c>
      <c r="B5645" t="s">
        <v>3</v>
      </c>
      <c r="C5645" t="s">
        <v>97</v>
      </c>
      <c r="D5645" s="29">
        <v>45521</v>
      </c>
      <c r="E5645">
        <v>0</v>
      </c>
      <c r="F5645">
        <v>0</v>
      </c>
      <c r="G5645">
        <v>0</v>
      </c>
      <c r="H5645">
        <v>0</v>
      </c>
      <c r="L5645">
        <v>151.90896000000001</v>
      </c>
      <c r="R5645">
        <v>164.572112</v>
      </c>
      <c r="S5645" t="s">
        <v>204</v>
      </c>
      <c r="T5645" s="247">
        <v>45342.357534722221</v>
      </c>
    </row>
    <row r="5646" spans="1:20" x14ac:dyDescent="0.35">
      <c r="A5646" t="s">
        <v>115</v>
      </c>
      <c r="B5646" t="s">
        <v>3</v>
      </c>
      <c r="C5646" t="s">
        <v>97</v>
      </c>
      <c r="D5646" s="29">
        <v>45522</v>
      </c>
      <c r="E5646">
        <v>0</v>
      </c>
      <c r="F5646">
        <v>0</v>
      </c>
      <c r="G5646">
        <v>0</v>
      </c>
      <c r="H5646">
        <v>0</v>
      </c>
      <c r="L5646">
        <v>151.90896000000001</v>
      </c>
      <c r="R5646">
        <v>164.572112</v>
      </c>
      <c r="S5646" t="s">
        <v>204</v>
      </c>
      <c r="T5646" s="247">
        <v>45342.357534722221</v>
      </c>
    </row>
    <row r="5647" spans="1:20" x14ac:dyDescent="0.35">
      <c r="A5647" t="s">
        <v>115</v>
      </c>
      <c r="B5647" t="s">
        <v>3</v>
      </c>
      <c r="C5647" t="s">
        <v>97</v>
      </c>
      <c r="D5647" s="29">
        <v>45523</v>
      </c>
      <c r="E5647">
        <v>0</v>
      </c>
      <c r="F5647">
        <v>0</v>
      </c>
      <c r="G5647">
        <v>0</v>
      </c>
      <c r="H5647">
        <v>0</v>
      </c>
      <c r="L5647">
        <v>151.90896000000001</v>
      </c>
      <c r="R5647">
        <v>164.572112</v>
      </c>
      <c r="S5647" t="s">
        <v>204</v>
      </c>
      <c r="T5647" s="247">
        <v>45342.357534722221</v>
      </c>
    </row>
    <row r="5648" spans="1:20" x14ac:dyDescent="0.35">
      <c r="A5648" t="s">
        <v>115</v>
      </c>
      <c r="B5648" t="s">
        <v>3</v>
      </c>
      <c r="C5648" t="s">
        <v>97</v>
      </c>
      <c r="D5648" s="29">
        <v>45524</v>
      </c>
      <c r="E5648">
        <v>0</v>
      </c>
      <c r="F5648">
        <v>0</v>
      </c>
      <c r="G5648">
        <v>0</v>
      </c>
      <c r="H5648">
        <v>0</v>
      </c>
      <c r="L5648">
        <v>151.90896000000001</v>
      </c>
      <c r="R5648">
        <v>164.572112</v>
      </c>
      <c r="S5648" t="s">
        <v>204</v>
      </c>
      <c r="T5648" s="247">
        <v>45342.357534722221</v>
      </c>
    </row>
    <row r="5649" spans="1:20" x14ac:dyDescent="0.35">
      <c r="A5649" t="s">
        <v>115</v>
      </c>
      <c r="B5649" t="s">
        <v>3</v>
      </c>
      <c r="C5649" t="s">
        <v>97</v>
      </c>
      <c r="D5649" s="29">
        <v>45525</v>
      </c>
      <c r="E5649">
        <v>0</v>
      </c>
      <c r="F5649">
        <v>0</v>
      </c>
      <c r="G5649">
        <v>0</v>
      </c>
      <c r="H5649">
        <v>0</v>
      </c>
      <c r="L5649">
        <v>151.90896000000001</v>
      </c>
      <c r="R5649">
        <v>164.572112</v>
      </c>
      <c r="S5649" t="s">
        <v>204</v>
      </c>
      <c r="T5649" s="247">
        <v>45342.357546296298</v>
      </c>
    </row>
    <row r="5650" spans="1:20" x14ac:dyDescent="0.35">
      <c r="A5650" t="s">
        <v>115</v>
      </c>
      <c r="B5650" t="s">
        <v>3</v>
      </c>
      <c r="C5650" t="s">
        <v>97</v>
      </c>
      <c r="D5650" s="29">
        <v>45526</v>
      </c>
      <c r="E5650">
        <v>0</v>
      </c>
      <c r="F5650">
        <v>0</v>
      </c>
      <c r="G5650">
        <v>0</v>
      </c>
      <c r="H5650">
        <v>0</v>
      </c>
      <c r="L5650">
        <v>151.90896000000001</v>
      </c>
      <c r="R5650">
        <v>164.572112</v>
      </c>
      <c r="S5650" t="s">
        <v>204</v>
      </c>
      <c r="T5650" s="247">
        <v>45342.357534722221</v>
      </c>
    </row>
    <row r="5651" spans="1:20" x14ac:dyDescent="0.35">
      <c r="A5651" t="s">
        <v>115</v>
      </c>
      <c r="B5651" t="s">
        <v>3</v>
      </c>
      <c r="C5651" t="s">
        <v>97</v>
      </c>
      <c r="D5651" s="29">
        <v>45527</v>
      </c>
      <c r="E5651">
        <v>0</v>
      </c>
      <c r="F5651">
        <v>0</v>
      </c>
      <c r="G5651">
        <v>0</v>
      </c>
      <c r="H5651">
        <v>0</v>
      </c>
      <c r="L5651">
        <v>151.90896000000001</v>
      </c>
      <c r="R5651">
        <v>164.572112</v>
      </c>
      <c r="S5651" t="s">
        <v>204</v>
      </c>
      <c r="T5651" s="247">
        <v>45342.357534722221</v>
      </c>
    </row>
    <row r="5652" spans="1:20" x14ac:dyDescent="0.35">
      <c r="A5652" t="s">
        <v>115</v>
      </c>
      <c r="B5652" t="s">
        <v>3</v>
      </c>
      <c r="C5652" t="s">
        <v>97</v>
      </c>
      <c r="D5652" s="29">
        <v>45528</v>
      </c>
      <c r="E5652">
        <v>0</v>
      </c>
      <c r="F5652">
        <v>0</v>
      </c>
      <c r="G5652">
        <v>0</v>
      </c>
      <c r="H5652">
        <v>0</v>
      </c>
      <c r="L5652">
        <v>151.90896000000001</v>
      </c>
      <c r="R5652">
        <v>164.572112</v>
      </c>
      <c r="S5652" t="s">
        <v>204</v>
      </c>
      <c r="T5652" s="247">
        <v>45342.357546296298</v>
      </c>
    </row>
    <row r="5653" spans="1:20" x14ac:dyDescent="0.35">
      <c r="A5653" t="s">
        <v>115</v>
      </c>
      <c r="B5653" t="s">
        <v>3</v>
      </c>
      <c r="C5653" t="s">
        <v>97</v>
      </c>
      <c r="D5653" s="29">
        <v>45529</v>
      </c>
      <c r="E5653">
        <v>0</v>
      </c>
      <c r="F5653">
        <v>0</v>
      </c>
      <c r="G5653">
        <v>0</v>
      </c>
      <c r="H5653">
        <v>0</v>
      </c>
      <c r="L5653">
        <v>151.90896000000001</v>
      </c>
      <c r="R5653">
        <v>164.572112</v>
      </c>
      <c r="S5653" t="s">
        <v>204</v>
      </c>
      <c r="T5653" s="247">
        <v>45342.357534722221</v>
      </c>
    </row>
    <row r="5654" spans="1:20" x14ac:dyDescent="0.35">
      <c r="A5654" t="s">
        <v>115</v>
      </c>
      <c r="B5654" t="s">
        <v>3</v>
      </c>
      <c r="C5654" t="s">
        <v>97</v>
      </c>
      <c r="D5654" s="29">
        <v>45530</v>
      </c>
      <c r="E5654">
        <v>0</v>
      </c>
      <c r="F5654">
        <v>0</v>
      </c>
      <c r="G5654">
        <v>0</v>
      </c>
      <c r="H5654">
        <v>0</v>
      </c>
      <c r="L5654">
        <v>151.90896000000001</v>
      </c>
      <c r="R5654">
        <v>164.572112</v>
      </c>
      <c r="S5654" t="s">
        <v>204</v>
      </c>
      <c r="T5654" s="247">
        <v>45342.357546296298</v>
      </c>
    </row>
    <row r="5655" spans="1:20" x14ac:dyDescent="0.35">
      <c r="A5655" t="s">
        <v>115</v>
      </c>
      <c r="B5655" t="s">
        <v>3</v>
      </c>
      <c r="C5655" t="s">
        <v>97</v>
      </c>
      <c r="D5655" s="29">
        <v>45531</v>
      </c>
      <c r="E5655">
        <v>0</v>
      </c>
      <c r="F5655">
        <v>0</v>
      </c>
      <c r="G5655">
        <v>0</v>
      </c>
      <c r="H5655">
        <v>0</v>
      </c>
      <c r="L5655">
        <v>151.90896000000001</v>
      </c>
      <c r="R5655">
        <v>164.572112</v>
      </c>
      <c r="S5655" t="s">
        <v>204</v>
      </c>
      <c r="T5655" s="247">
        <v>45342.357546296298</v>
      </c>
    </row>
    <row r="5656" spans="1:20" x14ac:dyDescent="0.35">
      <c r="A5656" t="s">
        <v>115</v>
      </c>
      <c r="B5656" t="s">
        <v>3</v>
      </c>
      <c r="C5656" t="s">
        <v>97</v>
      </c>
      <c r="D5656" s="29">
        <v>45532</v>
      </c>
      <c r="E5656">
        <v>0</v>
      </c>
      <c r="F5656">
        <v>0</v>
      </c>
      <c r="G5656">
        <v>0</v>
      </c>
      <c r="H5656">
        <v>0</v>
      </c>
      <c r="L5656">
        <v>151.90896000000001</v>
      </c>
      <c r="R5656">
        <v>164.572112</v>
      </c>
      <c r="S5656" t="s">
        <v>204</v>
      </c>
      <c r="T5656" s="247">
        <v>45342.357546296298</v>
      </c>
    </row>
    <row r="5657" spans="1:20" x14ac:dyDescent="0.35">
      <c r="A5657" t="s">
        <v>115</v>
      </c>
      <c r="B5657" t="s">
        <v>3</v>
      </c>
      <c r="C5657" t="s">
        <v>97</v>
      </c>
      <c r="D5657" s="29">
        <v>45533</v>
      </c>
      <c r="E5657">
        <v>0</v>
      </c>
      <c r="F5657">
        <v>0</v>
      </c>
      <c r="G5657">
        <v>0</v>
      </c>
      <c r="H5657">
        <v>0</v>
      </c>
      <c r="L5657">
        <v>151.90896000000001</v>
      </c>
      <c r="R5657">
        <v>164.572112</v>
      </c>
      <c r="S5657" t="s">
        <v>204</v>
      </c>
      <c r="T5657" s="247">
        <v>45342.357546296298</v>
      </c>
    </row>
    <row r="5658" spans="1:20" x14ac:dyDescent="0.35">
      <c r="A5658" t="s">
        <v>115</v>
      </c>
      <c r="B5658" t="s">
        <v>3</v>
      </c>
      <c r="C5658" t="s">
        <v>97</v>
      </c>
      <c r="D5658" s="29">
        <v>45534</v>
      </c>
      <c r="E5658">
        <v>0</v>
      </c>
      <c r="F5658">
        <v>0</v>
      </c>
      <c r="G5658">
        <v>0</v>
      </c>
      <c r="H5658">
        <v>0</v>
      </c>
      <c r="L5658">
        <v>151.90896000000001</v>
      </c>
      <c r="R5658">
        <v>164.572112</v>
      </c>
      <c r="S5658" t="s">
        <v>204</v>
      </c>
      <c r="T5658" s="247">
        <v>45342.357546296298</v>
      </c>
    </row>
    <row r="5659" spans="1:20" x14ac:dyDescent="0.35">
      <c r="A5659" t="s">
        <v>115</v>
      </c>
      <c r="B5659" t="s">
        <v>3</v>
      </c>
      <c r="C5659" t="s">
        <v>97</v>
      </c>
      <c r="D5659" s="29">
        <v>45535</v>
      </c>
      <c r="E5659">
        <v>0</v>
      </c>
      <c r="F5659">
        <v>0</v>
      </c>
      <c r="G5659">
        <v>0</v>
      </c>
      <c r="H5659">
        <v>0</v>
      </c>
      <c r="L5659">
        <v>151.90896000000001</v>
      </c>
      <c r="R5659">
        <v>164.572112</v>
      </c>
      <c r="S5659" t="s">
        <v>204</v>
      </c>
      <c r="T5659" s="247">
        <v>45342.357546296298</v>
      </c>
    </row>
    <row r="5660" spans="1:20" x14ac:dyDescent="0.35">
      <c r="A5660" t="s">
        <v>115</v>
      </c>
      <c r="B5660" t="s">
        <v>3</v>
      </c>
      <c r="C5660" t="s">
        <v>97</v>
      </c>
      <c r="D5660" s="29">
        <v>45536</v>
      </c>
      <c r="E5660">
        <v>0</v>
      </c>
      <c r="F5660">
        <v>0</v>
      </c>
      <c r="G5660">
        <v>0</v>
      </c>
      <c r="H5660">
        <v>0</v>
      </c>
      <c r="L5660">
        <v>151.90896000000001</v>
      </c>
      <c r="R5660">
        <v>164.572112</v>
      </c>
      <c r="S5660" t="s">
        <v>204</v>
      </c>
      <c r="T5660" s="247">
        <v>45342.357546296298</v>
      </c>
    </row>
    <row r="5661" spans="1:20" x14ac:dyDescent="0.35">
      <c r="A5661" t="s">
        <v>115</v>
      </c>
      <c r="B5661" t="s">
        <v>3</v>
      </c>
      <c r="C5661" t="s">
        <v>97</v>
      </c>
      <c r="D5661" s="29">
        <v>45537</v>
      </c>
      <c r="E5661">
        <v>0</v>
      </c>
      <c r="F5661">
        <v>0</v>
      </c>
      <c r="G5661">
        <v>0</v>
      </c>
      <c r="H5661">
        <v>0</v>
      </c>
      <c r="L5661">
        <v>151.90896000000001</v>
      </c>
      <c r="R5661">
        <v>164.572112</v>
      </c>
      <c r="S5661" t="s">
        <v>204</v>
      </c>
      <c r="T5661" s="247">
        <v>45342.357557870368</v>
      </c>
    </row>
    <row r="5662" spans="1:20" x14ac:dyDescent="0.35">
      <c r="A5662" t="s">
        <v>115</v>
      </c>
      <c r="B5662" t="s">
        <v>3</v>
      </c>
      <c r="C5662" t="s">
        <v>97</v>
      </c>
      <c r="D5662" s="29">
        <v>45538</v>
      </c>
      <c r="E5662">
        <v>0</v>
      </c>
      <c r="F5662">
        <v>0</v>
      </c>
      <c r="G5662">
        <v>0</v>
      </c>
      <c r="H5662">
        <v>0</v>
      </c>
      <c r="L5662">
        <v>151.90896000000001</v>
      </c>
      <c r="R5662">
        <v>164.572112</v>
      </c>
      <c r="S5662" t="s">
        <v>204</v>
      </c>
      <c r="T5662" s="247">
        <v>45342.357546296298</v>
      </c>
    </row>
    <row r="5663" spans="1:20" x14ac:dyDescent="0.35">
      <c r="A5663" t="s">
        <v>115</v>
      </c>
      <c r="B5663" t="s">
        <v>3</v>
      </c>
      <c r="C5663" t="s">
        <v>97</v>
      </c>
      <c r="D5663" s="29">
        <v>45539</v>
      </c>
      <c r="E5663">
        <v>0</v>
      </c>
      <c r="F5663">
        <v>0</v>
      </c>
      <c r="G5663">
        <v>0</v>
      </c>
      <c r="H5663">
        <v>0</v>
      </c>
      <c r="L5663">
        <v>151.90896000000001</v>
      </c>
      <c r="R5663">
        <v>164.572112</v>
      </c>
      <c r="S5663" t="s">
        <v>204</v>
      </c>
      <c r="T5663" s="247">
        <v>45342.357546296298</v>
      </c>
    </row>
    <row r="5664" spans="1:20" x14ac:dyDescent="0.35">
      <c r="A5664" t="s">
        <v>115</v>
      </c>
      <c r="B5664" t="s">
        <v>3</v>
      </c>
      <c r="C5664" t="s">
        <v>97</v>
      </c>
      <c r="D5664" s="29">
        <v>45540</v>
      </c>
      <c r="E5664">
        <v>0</v>
      </c>
      <c r="F5664">
        <v>0</v>
      </c>
      <c r="G5664">
        <v>0</v>
      </c>
      <c r="H5664">
        <v>0</v>
      </c>
      <c r="L5664">
        <v>151.90896000000001</v>
      </c>
      <c r="R5664">
        <v>164.572112</v>
      </c>
      <c r="S5664" t="s">
        <v>204</v>
      </c>
      <c r="T5664" s="247">
        <v>45342.357546296298</v>
      </c>
    </row>
    <row r="5665" spans="1:20" x14ac:dyDescent="0.35">
      <c r="A5665" t="s">
        <v>115</v>
      </c>
      <c r="B5665" t="s">
        <v>3</v>
      </c>
      <c r="C5665" t="s">
        <v>97</v>
      </c>
      <c r="D5665" s="29">
        <v>45541</v>
      </c>
      <c r="E5665">
        <v>0</v>
      </c>
      <c r="F5665">
        <v>0</v>
      </c>
      <c r="G5665">
        <v>0</v>
      </c>
      <c r="H5665">
        <v>0</v>
      </c>
      <c r="L5665">
        <v>151.90896000000001</v>
      </c>
      <c r="R5665">
        <v>164.572112</v>
      </c>
      <c r="S5665" t="s">
        <v>204</v>
      </c>
      <c r="T5665" s="247">
        <v>45342.357546296298</v>
      </c>
    </row>
    <row r="5666" spans="1:20" x14ac:dyDescent="0.35">
      <c r="A5666" t="s">
        <v>115</v>
      </c>
      <c r="B5666" t="s">
        <v>3</v>
      </c>
      <c r="C5666" t="s">
        <v>97</v>
      </c>
      <c r="D5666" s="29">
        <v>45542</v>
      </c>
      <c r="E5666">
        <v>0</v>
      </c>
      <c r="F5666">
        <v>0</v>
      </c>
      <c r="G5666">
        <v>0</v>
      </c>
      <c r="H5666">
        <v>0</v>
      </c>
      <c r="L5666">
        <v>151.90896000000001</v>
      </c>
      <c r="R5666">
        <v>164.572112</v>
      </c>
      <c r="S5666" t="s">
        <v>204</v>
      </c>
      <c r="T5666" s="247">
        <v>45342.357546296298</v>
      </c>
    </row>
    <row r="5667" spans="1:20" x14ac:dyDescent="0.35">
      <c r="A5667" t="s">
        <v>115</v>
      </c>
      <c r="B5667" t="s">
        <v>3</v>
      </c>
      <c r="C5667" t="s">
        <v>97</v>
      </c>
      <c r="D5667" s="29">
        <v>45543</v>
      </c>
      <c r="E5667">
        <v>0</v>
      </c>
      <c r="F5667">
        <v>0</v>
      </c>
      <c r="G5667">
        <v>0</v>
      </c>
      <c r="H5667">
        <v>0</v>
      </c>
      <c r="L5667">
        <v>151.90896000000001</v>
      </c>
      <c r="R5667">
        <v>164.572112</v>
      </c>
      <c r="S5667" t="s">
        <v>204</v>
      </c>
      <c r="T5667" s="247">
        <v>45342.357546296298</v>
      </c>
    </row>
    <row r="5668" spans="1:20" x14ac:dyDescent="0.35">
      <c r="A5668" t="s">
        <v>115</v>
      </c>
      <c r="B5668" t="s">
        <v>3</v>
      </c>
      <c r="C5668" t="s">
        <v>97</v>
      </c>
      <c r="D5668" s="29">
        <v>45544</v>
      </c>
      <c r="E5668">
        <v>0</v>
      </c>
      <c r="F5668">
        <v>0</v>
      </c>
      <c r="G5668">
        <v>0</v>
      </c>
      <c r="H5668">
        <v>0</v>
      </c>
      <c r="L5668">
        <v>151.90896000000001</v>
      </c>
      <c r="R5668">
        <v>164.572112</v>
      </c>
      <c r="S5668" t="s">
        <v>204</v>
      </c>
      <c r="T5668" s="247">
        <v>45342.357546296298</v>
      </c>
    </row>
    <row r="5669" spans="1:20" x14ac:dyDescent="0.35">
      <c r="A5669" t="s">
        <v>115</v>
      </c>
      <c r="B5669" t="s">
        <v>3</v>
      </c>
      <c r="C5669" t="s">
        <v>97</v>
      </c>
      <c r="D5669" s="29">
        <v>45545</v>
      </c>
      <c r="E5669">
        <v>0</v>
      </c>
      <c r="F5669">
        <v>0</v>
      </c>
      <c r="G5669">
        <v>0</v>
      </c>
      <c r="H5669">
        <v>0</v>
      </c>
      <c r="L5669">
        <v>151.90896000000001</v>
      </c>
      <c r="R5669">
        <v>164.572112</v>
      </c>
      <c r="S5669" t="s">
        <v>204</v>
      </c>
      <c r="T5669" s="247">
        <v>45342.357546296298</v>
      </c>
    </row>
    <row r="5670" spans="1:20" x14ac:dyDescent="0.35">
      <c r="A5670" t="s">
        <v>115</v>
      </c>
      <c r="B5670" t="s">
        <v>3</v>
      </c>
      <c r="C5670" t="s">
        <v>97</v>
      </c>
      <c r="D5670" s="29">
        <v>45546</v>
      </c>
      <c r="E5670">
        <v>0</v>
      </c>
      <c r="F5670">
        <v>0</v>
      </c>
      <c r="G5670">
        <v>0</v>
      </c>
      <c r="H5670">
        <v>0</v>
      </c>
      <c r="L5670">
        <v>151.90896000000001</v>
      </c>
      <c r="R5670">
        <v>164.572112</v>
      </c>
      <c r="S5670" t="s">
        <v>204</v>
      </c>
      <c r="T5670" s="247">
        <v>45342.357546296298</v>
      </c>
    </row>
    <row r="5671" spans="1:20" x14ac:dyDescent="0.35">
      <c r="A5671" t="s">
        <v>115</v>
      </c>
      <c r="B5671" t="s">
        <v>3</v>
      </c>
      <c r="C5671" t="s">
        <v>97</v>
      </c>
      <c r="D5671" s="29">
        <v>45547</v>
      </c>
      <c r="E5671">
        <v>0</v>
      </c>
      <c r="F5671">
        <v>0</v>
      </c>
      <c r="G5671">
        <v>0</v>
      </c>
      <c r="H5671">
        <v>0</v>
      </c>
      <c r="L5671">
        <v>151.90896000000001</v>
      </c>
      <c r="R5671">
        <v>164.572112</v>
      </c>
      <c r="S5671" t="s">
        <v>204</v>
      </c>
      <c r="T5671" s="247">
        <v>45342.357557870368</v>
      </c>
    </row>
    <row r="5672" spans="1:20" x14ac:dyDescent="0.35">
      <c r="A5672" t="s">
        <v>115</v>
      </c>
      <c r="B5672" t="s">
        <v>3</v>
      </c>
      <c r="C5672" t="s">
        <v>97</v>
      </c>
      <c r="D5672" s="29">
        <v>45548</v>
      </c>
      <c r="E5672">
        <v>0</v>
      </c>
      <c r="F5672">
        <v>0</v>
      </c>
      <c r="G5672">
        <v>0</v>
      </c>
      <c r="H5672">
        <v>0</v>
      </c>
      <c r="L5672">
        <v>151.90896000000001</v>
      </c>
      <c r="R5672">
        <v>164.572112</v>
      </c>
      <c r="S5672" t="s">
        <v>204</v>
      </c>
      <c r="T5672" s="247">
        <v>45342.357546296298</v>
      </c>
    </row>
    <row r="5673" spans="1:20" x14ac:dyDescent="0.35">
      <c r="A5673" t="s">
        <v>115</v>
      </c>
      <c r="B5673" t="s">
        <v>3</v>
      </c>
      <c r="C5673" t="s">
        <v>97</v>
      </c>
      <c r="D5673" s="29">
        <v>45549</v>
      </c>
      <c r="E5673">
        <v>0</v>
      </c>
      <c r="F5673">
        <v>0</v>
      </c>
      <c r="G5673">
        <v>0</v>
      </c>
      <c r="H5673">
        <v>0</v>
      </c>
      <c r="L5673">
        <v>151.90896000000001</v>
      </c>
      <c r="R5673">
        <v>164.572112</v>
      </c>
      <c r="S5673" t="s">
        <v>204</v>
      </c>
      <c r="T5673" s="247">
        <v>45342.357557870368</v>
      </c>
    </row>
    <row r="5674" spans="1:20" x14ac:dyDescent="0.35">
      <c r="A5674" t="s">
        <v>115</v>
      </c>
      <c r="B5674" t="s">
        <v>3</v>
      </c>
      <c r="C5674" t="s">
        <v>97</v>
      </c>
      <c r="D5674" s="29">
        <v>45550</v>
      </c>
      <c r="E5674">
        <v>0</v>
      </c>
      <c r="F5674">
        <v>0</v>
      </c>
      <c r="G5674">
        <v>0</v>
      </c>
      <c r="H5674">
        <v>0</v>
      </c>
      <c r="L5674">
        <v>151.90896000000001</v>
      </c>
      <c r="R5674">
        <v>164.572112</v>
      </c>
      <c r="S5674" t="s">
        <v>204</v>
      </c>
      <c r="T5674" s="247">
        <v>45342.357546296298</v>
      </c>
    </row>
    <row r="5675" spans="1:20" x14ac:dyDescent="0.35">
      <c r="A5675" t="s">
        <v>115</v>
      </c>
      <c r="B5675" t="s">
        <v>3</v>
      </c>
      <c r="C5675" t="s">
        <v>97</v>
      </c>
      <c r="D5675" s="29">
        <v>45551</v>
      </c>
      <c r="E5675">
        <v>0</v>
      </c>
      <c r="F5675">
        <v>0</v>
      </c>
      <c r="G5675">
        <v>0</v>
      </c>
      <c r="H5675">
        <v>0</v>
      </c>
      <c r="L5675">
        <v>151.90896000000001</v>
      </c>
      <c r="R5675">
        <v>164.572112</v>
      </c>
      <c r="S5675" t="s">
        <v>204</v>
      </c>
      <c r="T5675" s="247">
        <v>45342.357557870368</v>
      </c>
    </row>
    <row r="5676" spans="1:20" x14ac:dyDescent="0.35">
      <c r="A5676" t="s">
        <v>115</v>
      </c>
      <c r="B5676" t="s">
        <v>3</v>
      </c>
      <c r="C5676" t="s">
        <v>97</v>
      </c>
      <c r="D5676" s="29">
        <v>45552</v>
      </c>
      <c r="E5676">
        <v>0</v>
      </c>
      <c r="F5676">
        <v>0</v>
      </c>
      <c r="G5676">
        <v>0</v>
      </c>
      <c r="H5676">
        <v>0</v>
      </c>
      <c r="L5676">
        <v>151.90896000000001</v>
      </c>
      <c r="R5676">
        <v>164.572112</v>
      </c>
      <c r="S5676" t="s">
        <v>204</v>
      </c>
      <c r="T5676" s="247">
        <v>45342.357546296298</v>
      </c>
    </row>
    <row r="5677" spans="1:20" x14ac:dyDescent="0.35">
      <c r="A5677" t="s">
        <v>115</v>
      </c>
      <c r="B5677" t="s">
        <v>3</v>
      </c>
      <c r="C5677" t="s">
        <v>97</v>
      </c>
      <c r="D5677" s="29">
        <v>45553</v>
      </c>
      <c r="E5677">
        <v>0</v>
      </c>
      <c r="F5677">
        <v>0</v>
      </c>
      <c r="G5677">
        <v>0</v>
      </c>
      <c r="H5677">
        <v>0</v>
      </c>
      <c r="L5677">
        <v>151.90896000000001</v>
      </c>
      <c r="R5677">
        <v>164.572112</v>
      </c>
      <c r="S5677" t="s">
        <v>204</v>
      </c>
      <c r="T5677" s="247">
        <v>45342.357557870368</v>
      </c>
    </row>
    <row r="5678" spans="1:20" x14ac:dyDescent="0.35">
      <c r="A5678" t="s">
        <v>115</v>
      </c>
      <c r="B5678" t="s">
        <v>3</v>
      </c>
      <c r="C5678" t="s">
        <v>97</v>
      </c>
      <c r="D5678" s="29">
        <v>45554</v>
      </c>
      <c r="E5678">
        <v>0</v>
      </c>
      <c r="F5678">
        <v>0</v>
      </c>
      <c r="G5678">
        <v>0</v>
      </c>
      <c r="H5678">
        <v>0</v>
      </c>
      <c r="L5678">
        <v>151.90896000000001</v>
      </c>
      <c r="R5678">
        <v>164.572112</v>
      </c>
      <c r="S5678" t="s">
        <v>204</v>
      </c>
      <c r="T5678" s="247">
        <v>45342.357557870368</v>
      </c>
    </row>
    <row r="5679" spans="1:20" x14ac:dyDescent="0.35">
      <c r="A5679" t="s">
        <v>115</v>
      </c>
      <c r="B5679" t="s">
        <v>3</v>
      </c>
      <c r="C5679" t="s">
        <v>97</v>
      </c>
      <c r="D5679" s="29">
        <v>45555</v>
      </c>
      <c r="E5679">
        <v>0</v>
      </c>
      <c r="F5679">
        <v>0</v>
      </c>
      <c r="G5679">
        <v>0</v>
      </c>
      <c r="H5679">
        <v>0</v>
      </c>
      <c r="L5679">
        <v>151.90896000000001</v>
      </c>
      <c r="R5679">
        <v>164.572112</v>
      </c>
      <c r="S5679" t="s">
        <v>204</v>
      </c>
      <c r="T5679" s="247">
        <v>45342.357557870368</v>
      </c>
    </row>
    <row r="5680" spans="1:20" x14ac:dyDescent="0.35">
      <c r="A5680" t="s">
        <v>115</v>
      </c>
      <c r="B5680" t="s">
        <v>3</v>
      </c>
      <c r="C5680" t="s">
        <v>97</v>
      </c>
      <c r="D5680" s="29">
        <v>45556</v>
      </c>
      <c r="E5680">
        <v>0</v>
      </c>
      <c r="F5680">
        <v>0</v>
      </c>
      <c r="G5680">
        <v>0</v>
      </c>
      <c r="H5680">
        <v>0</v>
      </c>
      <c r="L5680">
        <v>151.90896000000001</v>
      </c>
      <c r="R5680">
        <v>164.572112</v>
      </c>
      <c r="S5680" t="s">
        <v>204</v>
      </c>
      <c r="T5680" s="247">
        <v>45342.357557870368</v>
      </c>
    </row>
    <row r="5681" spans="1:20" x14ac:dyDescent="0.35">
      <c r="A5681" t="s">
        <v>115</v>
      </c>
      <c r="B5681" t="s">
        <v>3</v>
      </c>
      <c r="C5681" t="s">
        <v>97</v>
      </c>
      <c r="D5681" s="29">
        <v>45557</v>
      </c>
      <c r="E5681">
        <v>0</v>
      </c>
      <c r="F5681">
        <v>0</v>
      </c>
      <c r="G5681">
        <v>0</v>
      </c>
      <c r="H5681">
        <v>0</v>
      </c>
      <c r="L5681">
        <v>151.90896000000001</v>
      </c>
      <c r="R5681">
        <v>164.572112</v>
      </c>
      <c r="S5681" t="s">
        <v>204</v>
      </c>
      <c r="T5681" s="247">
        <v>45342.357557870368</v>
      </c>
    </row>
    <row r="5682" spans="1:20" x14ac:dyDescent="0.35">
      <c r="A5682" t="s">
        <v>115</v>
      </c>
      <c r="B5682" t="s">
        <v>3</v>
      </c>
      <c r="C5682" t="s">
        <v>97</v>
      </c>
      <c r="D5682" s="29">
        <v>45558</v>
      </c>
      <c r="E5682">
        <v>0</v>
      </c>
      <c r="F5682">
        <v>0</v>
      </c>
      <c r="G5682">
        <v>0</v>
      </c>
      <c r="H5682">
        <v>0</v>
      </c>
      <c r="L5682">
        <v>151.90896000000001</v>
      </c>
      <c r="R5682">
        <v>164.572112</v>
      </c>
      <c r="S5682" t="s">
        <v>204</v>
      </c>
      <c r="T5682" s="247">
        <v>45342.357557870368</v>
      </c>
    </row>
    <row r="5683" spans="1:20" x14ac:dyDescent="0.35">
      <c r="A5683" t="s">
        <v>115</v>
      </c>
      <c r="B5683" t="s">
        <v>3</v>
      </c>
      <c r="C5683" t="s">
        <v>97</v>
      </c>
      <c r="D5683" s="29">
        <v>45559</v>
      </c>
      <c r="E5683">
        <v>0</v>
      </c>
      <c r="F5683">
        <v>0</v>
      </c>
      <c r="G5683">
        <v>0</v>
      </c>
      <c r="H5683">
        <v>0</v>
      </c>
      <c r="L5683">
        <v>151.90896000000001</v>
      </c>
      <c r="R5683">
        <v>164.572112</v>
      </c>
      <c r="S5683" t="s">
        <v>204</v>
      </c>
      <c r="T5683" s="247">
        <v>45342.357557870368</v>
      </c>
    </row>
    <row r="5684" spans="1:20" x14ac:dyDescent="0.35">
      <c r="A5684" t="s">
        <v>115</v>
      </c>
      <c r="B5684" t="s">
        <v>3</v>
      </c>
      <c r="C5684" t="s">
        <v>97</v>
      </c>
      <c r="D5684" s="29">
        <v>45560</v>
      </c>
      <c r="E5684">
        <v>0</v>
      </c>
      <c r="F5684">
        <v>0</v>
      </c>
      <c r="G5684">
        <v>0</v>
      </c>
      <c r="H5684">
        <v>0</v>
      </c>
      <c r="L5684">
        <v>151.90896000000001</v>
      </c>
      <c r="R5684">
        <v>164.572112</v>
      </c>
      <c r="S5684" t="s">
        <v>204</v>
      </c>
      <c r="T5684" s="247">
        <v>45342.357557870368</v>
      </c>
    </row>
    <row r="5685" spans="1:20" x14ac:dyDescent="0.35">
      <c r="A5685" t="s">
        <v>115</v>
      </c>
      <c r="B5685" t="s">
        <v>3</v>
      </c>
      <c r="C5685" t="s">
        <v>97</v>
      </c>
      <c r="D5685" s="29">
        <v>45561</v>
      </c>
      <c r="E5685">
        <v>0</v>
      </c>
      <c r="F5685">
        <v>0</v>
      </c>
      <c r="G5685">
        <v>0</v>
      </c>
      <c r="H5685">
        <v>0</v>
      </c>
      <c r="L5685">
        <v>151.90896000000001</v>
      </c>
      <c r="R5685">
        <v>164.572112</v>
      </c>
      <c r="S5685" t="s">
        <v>204</v>
      </c>
      <c r="T5685" s="247">
        <v>45342.357557870368</v>
      </c>
    </row>
    <row r="5686" spans="1:20" x14ac:dyDescent="0.35">
      <c r="A5686" t="s">
        <v>115</v>
      </c>
      <c r="B5686" t="s">
        <v>3</v>
      </c>
      <c r="C5686" t="s">
        <v>97</v>
      </c>
      <c r="D5686" s="29">
        <v>45562</v>
      </c>
      <c r="E5686">
        <v>0</v>
      </c>
      <c r="F5686">
        <v>0</v>
      </c>
      <c r="G5686">
        <v>0</v>
      </c>
      <c r="H5686">
        <v>0</v>
      </c>
      <c r="L5686">
        <v>151.90896000000001</v>
      </c>
      <c r="R5686">
        <v>164.572112</v>
      </c>
      <c r="S5686" t="s">
        <v>204</v>
      </c>
      <c r="T5686" s="247">
        <v>45342.357557870368</v>
      </c>
    </row>
    <row r="5687" spans="1:20" x14ac:dyDescent="0.35">
      <c r="A5687" t="s">
        <v>115</v>
      </c>
      <c r="B5687" t="s">
        <v>3</v>
      </c>
      <c r="C5687" t="s">
        <v>97</v>
      </c>
      <c r="D5687" s="29">
        <v>45563</v>
      </c>
      <c r="E5687">
        <v>0</v>
      </c>
      <c r="F5687">
        <v>0</v>
      </c>
      <c r="G5687">
        <v>0</v>
      </c>
      <c r="H5687">
        <v>0</v>
      </c>
      <c r="L5687">
        <v>151.90896000000001</v>
      </c>
      <c r="R5687">
        <v>164.572112</v>
      </c>
      <c r="S5687" t="s">
        <v>204</v>
      </c>
      <c r="T5687" s="247">
        <v>45342.357557870368</v>
      </c>
    </row>
    <row r="5688" spans="1:20" x14ac:dyDescent="0.35">
      <c r="A5688" t="s">
        <v>115</v>
      </c>
      <c r="B5688" t="s">
        <v>3</v>
      </c>
      <c r="C5688" t="s">
        <v>97</v>
      </c>
      <c r="D5688" s="29">
        <v>45564</v>
      </c>
      <c r="E5688">
        <v>0</v>
      </c>
      <c r="F5688">
        <v>0</v>
      </c>
      <c r="G5688">
        <v>0</v>
      </c>
      <c r="H5688">
        <v>0</v>
      </c>
      <c r="L5688">
        <v>151.90896000000001</v>
      </c>
      <c r="R5688">
        <v>164.572112</v>
      </c>
      <c r="S5688" t="s">
        <v>204</v>
      </c>
      <c r="T5688" s="247">
        <v>45342.357557870368</v>
      </c>
    </row>
    <row r="5689" spans="1:20" x14ac:dyDescent="0.35">
      <c r="A5689" t="s">
        <v>115</v>
      </c>
      <c r="B5689" t="s">
        <v>3</v>
      </c>
      <c r="C5689" t="s">
        <v>97</v>
      </c>
      <c r="D5689" s="29">
        <v>45565</v>
      </c>
      <c r="E5689">
        <v>0</v>
      </c>
      <c r="F5689">
        <v>0</v>
      </c>
      <c r="G5689">
        <v>0</v>
      </c>
      <c r="H5689">
        <v>0</v>
      </c>
      <c r="L5689">
        <v>151.90896000000001</v>
      </c>
      <c r="R5689">
        <v>164.572112</v>
      </c>
      <c r="S5689" t="s">
        <v>204</v>
      </c>
      <c r="T5689" s="247">
        <v>45342.357557870368</v>
      </c>
    </row>
    <row r="5690" spans="1:20" x14ac:dyDescent="0.35">
      <c r="A5690" t="s">
        <v>115</v>
      </c>
      <c r="B5690" t="s">
        <v>3</v>
      </c>
      <c r="C5690" t="s">
        <v>97</v>
      </c>
      <c r="D5690" s="29">
        <v>45566</v>
      </c>
      <c r="E5690">
        <v>0</v>
      </c>
      <c r="F5690">
        <v>0</v>
      </c>
      <c r="G5690">
        <v>0</v>
      </c>
      <c r="H5690">
        <v>0</v>
      </c>
      <c r="L5690">
        <v>151.90896000000001</v>
      </c>
      <c r="R5690">
        <v>164.572112</v>
      </c>
      <c r="S5690" t="s">
        <v>204</v>
      </c>
      <c r="T5690" s="247">
        <v>45342.357557870368</v>
      </c>
    </row>
    <row r="5691" spans="1:20" x14ac:dyDescent="0.35">
      <c r="A5691" t="s">
        <v>115</v>
      </c>
      <c r="B5691" t="s">
        <v>3</v>
      </c>
      <c r="C5691" t="s">
        <v>97</v>
      </c>
      <c r="D5691" s="29">
        <v>45567</v>
      </c>
      <c r="E5691">
        <v>0</v>
      </c>
      <c r="F5691">
        <v>0</v>
      </c>
      <c r="G5691">
        <v>0</v>
      </c>
      <c r="H5691">
        <v>0</v>
      </c>
      <c r="L5691">
        <v>151.90896000000001</v>
      </c>
      <c r="R5691">
        <v>164.572112</v>
      </c>
      <c r="S5691" t="s">
        <v>204</v>
      </c>
      <c r="T5691" s="247">
        <v>45342.357557870368</v>
      </c>
    </row>
    <row r="5692" spans="1:20" x14ac:dyDescent="0.35">
      <c r="A5692" t="s">
        <v>115</v>
      </c>
      <c r="B5692" t="s">
        <v>3</v>
      </c>
      <c r="C5692" t="s">
        <v>97</v>
      </c>
      <c r="D5692" s="29">
        <v>45568</v>
      </c>
      <c r="E5692">
        <v>0</v>
      </c>
      <c r="F5692">
        <v>0</v>
      </c>
      <c r="G5692">
        <v>0</v>
      </c>
      <c r="H5692">
        <v>0</v>
      </c>
      <c r="L5692">
        <v>151.90896000000001</v>
      </c>
      <c r="R5692">
        <v>164.572112</v>
      </c>
      <c r="S5692" t="s">
        <v>204</v>
      </c>
      <c r="T5692" s="247">
        <v>45342.357557870368</v>
      </c>
    </row>
    <row r="5693" spans="1:20" x14ac:dyDescent="0.35">
      <c r="A5693" t="s">
        <v>115</v>
      </c>
      <c r="B5693" t="s">
        <v>3</v>
      </c>
      <c r="C5693" t="s">
        <v>97</v>
      </c>
      <c r="D5693" s="29">
        <v>45569</v>
      </c>
      <c r="E5693">
        <v>0</v>
      </c>
      <c r="F5693">
        <v>0</v>
      </c>
      <c r="G5693">
        <v>0</v>
      </c>
      <c r="H5693">
        <v>0</v>
      </c>
      <c r="L5693">
        <v>151.90896000000001</v>
      </c>
      <c r="R5693">
        <v>164.572112</v>
      </c>
      <c r="S5693" t="s">
        <v>204</v>
      </c>
      <c r="T5693" s="247">
        <v>45342.357557870368</v>
      </c>
    </row>
    <row r="5694" spans="1:20" x14ac:dyDescent="0.35">
      <c r="A5694" t="s">
        <v>115</v>
      </c>
      <c r="B5694" t="s">
        <v>3</v>
      </c>
      <c r="C5694" t="s">
        <v>97</v>
      </c>
      <c r="D5694" s="29">
        <v>45570</v>
      </c>
      <c r="E5694">
        <v>0</v>
      </c>
      <c r="F5694">
        <v>0</v>
      </c>
      <c r="G5694">
        <v>0</v>
      </c>
      <c r="H5694">
        <v>0</v>
      </c>
      <c r="L5694">
        <v>151.90896000000001</v>
      </c>
      <c r="R5694">
        <v>164.572112</v>
      </c>
      <c r="S5694" t="s">
        <v>204</v>
      </c>
      <c r="T5694" s="247">
        <v>45342.357557870368</v>
      </c>
    </row>
    <row r="5695" spans="1:20" x14ac:dyDescent="0.35">
      <c r="A5695" t="s">
        <v>115</v>
      </c>
      <c r="B5695" t="s">
        <v>3</v>
      </c>
      <c r="C5695" t="s">
        <v>97</v>
      </c>
      <c r="D5695" s="29">
        <v>45571</v>
      </c>
      <c r="E5695">
        <v>0</v>
      </c>
      <c r="F5695">
        <v>0</v>
      </c>
      <c r="G5695">
        <v>0</v>
      </c>
      <c r="H5695">
        <v>0</v>
      </c>
      <c r="L5695">
        <v>151.90896000000001</v>
      </c>
      <c r="R5695">
        <v>164.572112</v>
      </c>
      <c r="S5695" t="s">
        <v>204</v>
      </c>
      <c r="T5695" s="247">
        <v>45342.357569444444</v>
      </c>
    </row>
    <row r="5696" spans="1:20" x14ac:dyDescent="0.35">
      <c r="A5696" t="s">
        <v>115</v>
      </c>
      <c r="B5696" t="s">
        <v>3</v>
      </c>
      <c r="C5696" t="s">
        <v>97</v>
      </c>
      <c r="D5696" s="29">
        <v>45572</v>
      </c>
      <c r="E5696">
        <v>0</v>
      </c>
      <c r="F5696">
        <v>0</v>
      </c>
      <c r="G5696">
        <v>0</v>
      </c>
      <c r="H5696">
        <v>0</v>
      </c>
      <c r="L5696">
        <v>151.90896000000001</v>
      </c>
      <c r="R5696">
        <v>164.572112</v>
      </c>
      <c r="S5696" t="s">
        <v>204</v>
      </c>
      <c r="T5696" s="247">
        <v>45342.357557870368</v>
      </c>
    </row>
    <row r="5697" spans="1:20" x14ac:dyDescent="0.35">
      <c r="A5697" t="s">
        <v>115</v>
      </c>
      <c r="B5697" t="s">
        <v>3</v>
      </c>
      <c r="C5697" t="s">
        <v>97</v>
      </c>
      <c r="D5697" s="29">
        <v>45573</v>
      </c>
      <c r="E5697">
        <v>0</v>
      </c>
      <c r="F5697">
        <v>0</v>
      </c>
      <c r="G5697">
        <v>0</v>
      </c>
      <c r="H5697">
        <v>0</v>
      </c>
      <c r="L5697">
        <v>151.90896000000001</v>
      </c>
      <c r="R5697">
        <v>164.572112</v>
      </c>
      <c r="S5697" t="s">
        <v>204</v>
      </c>
      <c r="T5697" s="247">
        <v>45342.357569444444</v>
      </c>
    </row>
    <row r="5698" spans="1:20" x14ac:dyDescent="0.35">
      <c r="A5698" t="s">
        <v>115</v>
      </c>
      <c r="B5698" t="s">
        <v>3</v>
      </c>
      <c r="C5698" t="s">
        <v>97</v>
      </c>
      <c r="D5698" s="29">
        <v>45574</v>
      </c>
      <c r="E5698">
        <v>0</v>
      </c>
      <c r="F5698">
        <v>0</v>
      </c>
      <c r="G5698">
        <v>0</v>
      </c>
      <c r="H5698">
        <v>0</v>
      </c>
      <c r="L5698">
        <v>151.90896000000001</v>
      </c>
      <c r="R5698">
        <v>164.572112</v>
      </c>
      <c r="S5698" t="s">
        <v>204</v>
      </c>
      <c r="T5698" s="247">
        <v>45342.357569444444</v>
      </c>
    </row>
    <row r="5699" spans="1:20" x14ac:dyDescent="0.35">
      <c r="A5699" t="s">
        <v>115</v>
      </c>
      <c r="B5699" t="s">
        <v>3</v>
      </c>
      <c r="C5699" t="s">
        <v>97</v>
      </c>
      <c r="D5699" s="29">
        <v>45575</v>
      </c>
      <c r="E5699">
        <v>0</v>
      </c>
      <c r="F5699">
        <v>0</v>
      </c>
      <c r="G5699">
        <v>0</v>
      </c>
      <c r="H5699">
        <v>0</v>
      </c>
      <c r="L5699">
        <v>151.90896000000001</v>
      </c>
      <c r="R5699">
        <v>164.572112</v>
      </c>
      <c r="S5699" t="s">
        <v>204</v>
      </c>
      <c r="T5699" s="247">
        <v>45342.357569444444</v>
      </c>
    </row>
    <row r="5700" spans="1:20" x14ac:dyDescent="0.35">
      <c r="A5700" t="s">
        <v>115</v>
      </c>
      <c r="B5700" t="s">
        <v>3</v>
      </c>
      <c r="C5700" t="s">
        <v>97</v>
      </c>
      <c r="D5700" s="29">
        <v>45576</v>
      </c>
      <c r="E5700">
        <v>0</v>
      </c>
      <c r="F5700">
        <v>0</v>
      </c>
      <c r="G5700">
        <v>0</v>
      </c>
      <c r="H5700">
        <v>0</v>
      </c>
      <c r="L5700">
        <v>151.90896000000001</v>
      </c>
      <c r="R5700">
        <v>164.572112</v>
      </c>
      <c r="S5700" t="s">
        <v>204</v>
      </c>
      <c r="T5700" s="247">
        <v>45342.357569444444</v>
      </c>
    </row>
    <row r="5701" spans="1:20" x14ac:dyDescent="0.35">
      <c r="A5701" t="s">
        <v>115</v>
      </c>
      <c r="B5701" t="s">
        <v>3</v>
      </c>
      <c r="C5701" t="s">
        <v>97</v>
      </c>
      <c r="D5701" s="29">
        <v>45577</v>
      </c>
      <c r="E5701">
        <v>0</v>
      </c>
      <c r="F5701">
        <v>0</v>
      </c>
      <c r="G5701">
        <v>0</v>
      </c>
      <c r="H5701">
        <v>0</v>
      </c>
      <c r="L5701">
        <v>151.90896000000001</v>
      </c>
      <c r="R5701">
        <v>164.572112</v>
      </c>
      <c r="S5701" t="s">
        <v>204</v>
      </c>
      <c r="T5701" s="247">
        <v>45342.357569444444</v>
      </c>
    </row>
    <row r="5702" spans="1:20" x14ac:dyDescent="0.35">
      <c r="A5702" t="s">
        <v>115</v>
      </c>
      <c r="B5702" t="s">
        <v>3</v>
      </c>
      <c r="C5702" t="s">
        <v>97</v>
      </c>
      <c r="D5702" s="29">
        <v>45578</v>
      </c>
      <c r="E5702">
        <v>0</v>
      </c>
      <c r="F5702">
        <v>0</v>
      </c>
      <c r="G5702">
        <v>0</v>
      </c>
      <c r="H5702">
        <v>0</v>
      </c>
      <c r="L5702">
        <v>151.90896000000001</v>
      </c>
      <c r="R5702">
        <v>164.572112</v>
      </c>
      <c r="S5702" t="s">
        <v>204</v>
      </c>
      <c r="T5702" s="247">
        <v>45342.357569444444</v>
      </c>
    </row>
    <row r="5703" spans="1:20" x14ac:dyDescent="0.35">
      <c r="A5703" t="s">
        <v>115</v>
      </c>
      <c r="B5703" t="s">
        <v>3</v>
      </c>
      <c r="C5703" t="s">
        <v>97</v>
      </c>
      <c r="D5703" s="29">
        <v>45579</v>
      </c>
      <c r="E5703">
        <v>0</v>
      </c>
      <c r="F5703">
        <v>0</v>
      </c>
      <c r="G5703">
        <v>0</v>
      </c>
      <c r="H5703">
        <v>0</v>
      </c>
      <c r="L5703">
        <v>151.90896000000001</v>
      </c>
      <c r="R5703">
        <v>164.572112</v>
      </c>
      <c r="S5703" t="s">
        <v>204</v>
      </c>
      <c r="T5703" s="247">
        <v>45342.357569444444</v>
      </c>
    </row>
    <row r="5704" spans="1:20" x14ac:dyDescent="0.35">
      <c r="A5704" t="s">
        <v>115</v>
      </c>
      <c r="B5704" t="s">
        <v>3</v>
      </c>
      <c r="C5704" t="s">
        <v>97</v>
      </c>
      <c r="D5704" s="29">
        <v>45580</v>
      </c>
      <c r="E5704">
        <v>0</v>
      </c>
      <c r="F5704">
        <v>0</v>
      </c>
      <c r="G5704">
        <v>0</v>
      </c>
      <c r="H5704">
        <v>0</v>
      </c>
      <c r="L5704">
        <v>151.90896000000001</v>
      </c>
      <c r="R5704">
        <v>164.572112</v>
      </c>
      <c r="S5704" t="s">
        <v>204</v>
      </c>
      <c r="T5704" s="247">
        <v>45342.357569444444</v>
      </c>
    </row>
    <row r="5705" spans="1:20" x14ac:dyDescent="0.35">
      <c r="A5705" t="s">
        <v>115</v>
      </c>
      <c r="B5705" t="s">
        <v>3</v>
      </c>
      <c r="C5705" t="s">
        <v>97</v>
      </c>
      <c r="D5705" s="29">
        <v>45581</v>
      </c>
      <c r="E5705">
        <v>0</v>
      </c>
      <c r="F5705">
        <v>0</v>
      </c>
      <c r="G5705">
        <v>0</v>
      </c>
      <c r="H5705">
        <v>0</v>
      </c>
      <c r="L5705">
        <v>151.90896000000001</v>
      </c>
      <c r="R5705">
        <v>164.572112</v>
      </c>
      <c r="S5705" t="s">
        <v>204</v>
      </c>
      <c r="T5705" s="247">
        <v>45342.357569444444</v>
      </c>
    </row>
    <row r="5706" spans="1:20" x14ac:dyDescent="0.35">
      <c r="A5706" t="s">
        <v>115</v>
      </c>
      <c r="B5706" t="s">
        <v>3</v>
      </c>
      <c r="C5706" t="s">
        <v>97</v>
      </c>
      <c r="D5706" s="29">
        <v>45582</v>
      </c>
      <c r="E5706">
        <v>0</v>
      </c>
      <c r="F5706">
        <v>0</v>
      </c>
      <c r="G5706">
        <v>0</v>
      </c>
      <c r="H5706">
        <v>0</v>
      </c>
      <c r="L5706">
        <v>151.90896000000001</v>
      </c>
      <c r="R5706">
        <v>164.572112</v>
      </c>
      <c r="S5706" t="s">
        <v>204</v>
      </c>
      <c r="T5706" s="247">
        <v>45342.357569444444</v>
      </c>
    </row>
    <row r="5707" spans="1:20" x14ac:dyDescent="0.35">
      <c r="A5707" t="s">
        <v>115</v>
      </c>
      <c r="B5707" t="s">
        <v>3</v>
      </c>
      <c r="C5707" t="s">
        <v>97</v>
      </c>
      <c r="D5707" s="29">
        <v>45583</v>
      </c>
      <c r="E5707">
        <v>0</v>
      </c>
      <c r="F5707">
        <v>0</v>
      </c>
      <c r="G5707">
        <v>0</v>
      </c>
      <c r="H5707">
        <v>0</v>
      </c>
      <c r="L5707">
        <v>151.90896000000001</v>
      </c>
      <c r="R5707">
        <v>164.572112</v>
      </c>
      <c r="S5707" t="s">
        <v>204</v>
      </c>
      <c r="T5707" s="247">
        <v>45342.357569444444</v>
      </c>
    </row>
    <row r="5708" spans="1:20" x14ac:dyDescent="0.35">
      <c r="A5708" t="s">
        <v>115</v>
      </c>
      <c r="B5708" t="s">
        <v>3</v>
      </c>
      <c r="C5708" t="s">
        <v>97</v>
      </c>
      <c r="D5708" s="29">
        <v>45584</v>
      </c>
      <c r="E5708">
        <v>0</v>
      </c>
      <c r="F5708">
        <v>0</v>
      </c>
      <c r="G5708">
        <v>0</v>
      </c>
      <c r="H5708">
        <v>0</v>
      </c>
      <c r="L5708">
        <v>151.90896000000001</v>
      </c>
      <c r="R5708">
        <v>164.572112</v>
      </c>
      <c r="S5708" t="s">
        <v>204</v>
      </c>
      <c r="T5708" s="247">
        <v>45342.357569444444</v>
      </c>
    </row>
    <row r="5709" spans="1:20" x14ac:dyDescent="0.35">
      <c r="A5709" t="s">
        <v>115</v>
      </c>
      <c r="B5709" t="s">
        <v>3</v>
      </c>
      <c r="C5709" t="s">
        <v>97</v>
      </c>
      <c r="D5709" s="29">
        <v>45585</v>
      </c>
      <c r="E5709">
        <v>0</v>
      </c>
      <c r="F5709">
        <v>0</v>
      </c>
      <c r="G5709">
        <v>0</v>
      </c>
      <c r="H5709">
        <v>0</v>
      </c>
      <c r="L5709">
        <v>151.90896000000001</v>
      </c>
      <c r="R5709">
        <v>164.572112</v>
      </c>
      <c r="S5709" t="s">
        <v>204</v>
      </c>
      <c r="T5709" s="247">
        <v>45342.357569444444</v>
      </c>
    </row>
    <row r="5710" spans="1:20" x14ac:dyDescent="0.35">
      <c r="A5710" t="s">
        <v>115</v>
      </c>
      <c r="B5710" t="s">
        <v>3</v>
      </c>
      <c r="C5710" t="s">
        <v>97</v>
      </c>
      <c r="D5710" s="29">
        <v>45586</v>
      </c>
      <c r="E5710">
        <v>0</v>
      </c>
      <c r="F5710">
        <v>0</v>
      </c>
      <c r="G5710">
        <v>0</v>
      </c>
      <c r="H5710">
        <v>0</v>
      </c>
      <c r="L5710">
        <v>151.90896000000001</v>
      </c>
      <c r="R5710">
        <v>164.572112</v>
      </c>
      <c r="S5710" t="s">
        <v>204</v>
      </c>
      <c r="T5710" s="247">
        <v>45342.357569444444</v>
      </c>
    </row>
    <row r="5711" spans="1:20" x14ac:dyDescent="0.35">
      <c r="A5711" t="s">
        <v>115</v>
      </c>
      <c r="B5711" t="s">
        <v>3</v>
      </c>
      <c r="C5711" t="s">
        <v>97</v>
      </c>
      <c r="D5711" s="29">
        <v>45587</v>
      </c>
      <c r="E5711">
        <v>0</v>
      </c>
      <c r="F5711">
        <v>0</v>
      </c>
      <c r="G5711">
        <v>0</v>
      </c>
      <c r="H5711">
        <v>0</v>
      </c>
      <c r="L5711">
        <v>151.90896000000001</v>
      </c>
      <c r="R5711">
        <v>164.572112</v>
      </c>
      <c r="S5711" t="s">
        <v>204</v>
      </c>
      <c r="T5711" s="247">
        <v>45342.357569444444</v>
      </c>
    </row>
    <row r="5712" spans="1:20" x14ac:dyDescent="0.35">
      <c r="A5712" t="s">
        <v>115</v>
      </c>
      <c r="B5712" t="s">
        <v>3</v>
      </c>
      <c r="C5712" t="s">
        <v>97</v>
      </c>
      <c r="D5712" s="29">
        <v>45588</v>
      </c>
      <c r="E5712">
        <v>0</v>
      </c>
      <c r="F5712">
        <v>0</v>
      </c>
      <c r="G5712">
        <v>0</v>
      </c>
      <c r="H5712">
        <v>0</v>
      </c>
      <c r="L5712">
        <v>151.90896000000001</v>
      </c>
      <c r="R5712">
        <v>164.572112</v>
      </c>
      <c r="S5712" t="s">
        <v>204</v>
      </c>
      <c r="T5712" s="247">
        <v>45342.357569444444</v>
      </c>
    </row>
    <row r="5713" spans="1:20" x14ac:dyDescent="0.35">
      <c r="A5713" t="s">
        <v>115</v>
      </c>
      <c r="B5713" t="s">
        <v>3</v>
      </c>
      <c r="C5713" t="s">
        <v>97</v>
      </c>
      <c r="D5713" s="29">
        <v>45589</v>
      </c>
      <c r="E5713">
        <v>0</v>
      </c>
      <c r="F5713">
        <v>0</v>
      </c>
      <c r="G5713">
        <v>0</v>
      </c>
      <c r="H5713">
        <v>0</v>
      </c>
      <c r="L5713">
        <v>151.90896000000001</v>
      </c>
      <c r="R5713">
        <v>164.572112</v>
      </c>
      <c r="S5713" t="s">
        <v>204</v>
      </c>
      <c r="T5713" s="247">
        <v>45342.357569444444</v>
      </c>
    </row>
    <row r="5714" spans="1:20" x14ac:dyDescent="0.35">
      <c r="A5714" t="s">
        <v>115</v>
      </c>
      <c r="B5714" t="s">
        <v>3</v>
      </c>
      <c r="C5714" t="s">
        <v>97</v>
      </c>
      <c r="D5714" s="29">
        <v>45590</v>
      </c>
      <c r="E5714">
        <v>0</v>
      </c>
      <c r="F5714">
        <v>0</v>
      </c>
      <c r="G5714">
        <v>0</v>
      </c>
      <c r="H5714">
        <v>0</v>
      </c>
      <c r="L5714">
        <v>151.90896000000001</v>
      </c>
      <c r="R5714">
        <v>164.572112</v>
      </c>
      <c r="S5714" t="s">
        <v>204</v>
      </c>
      <c r="T5714" s="247">
        <v>45342.357569444444</v>
      </c>
    </row>
    <row r="5715" spans="1:20" x14ac:dyDescent="0.35">
      <c r="A5715" t="s">
        <v>115</v>
      </c>
      <c r="B5715" t="s">
        <v>3</v>
      </c>
      <c r="C5715" t="s">
        <v>97</v>
      </c>
      <c r="D5715" s="29">
        <v>45591</v>
      </c>
      <c r="E5715">
        <v>0</v>
      </c>
      <c r="F5715">
        <v>0</v>
      </c>
      <c r="G5715">
        <v>0</v>
      </c>
      <c r="H5715">
        <v>0</v>
      </c>
      <c r="L5715">
        <v>151.90896000000001</v>
      </c>
      <c r="R5715">
        <v>164.572112</v>
      </c>
      <c r="S5715" t="s">
        <v>204</v>
      </c>
      <c r="T5715" s="247">
        <v>45342.357569444444</v>
      </c>
    </row>
    <row r="5716" spans="1:20" x14ac:dyDescent="0.35">
      <c r="A5716" t="s">
        <v>115</v>
      </c>
      <c r="B5716" t="s">
        <v>3</v>
      </c>
      <c r="C5716" t="s">
        <v>97</v>
      </c>
      <c r="D5716" s="29">
        <v>45592</v>
      </c>
      <c r="E5716">
        <v>0</v>
      </c>
      <c r="F5716">
        <v>0</v>
      </c>
      <c r="G5716">
        <v>0</v>
      </c>
      <c r="H5716">
        <v>0</v>
      </c>
      <c r="L5716">
        <v>151.90896000000001</v>
      </c>
      <c r="R5716">
        <v>164.572112</v>
      </c>
      <c r="S5716" t="s">
        <v>204</v>
      </c>
      <c r="T5716" s="247">
        <v>45342.357581018521</v>
      </c>
    </row>
    <row r="5717" spans="1:20" x14ac:dyDescent="0.35">
      <c r="A5717" t="s">
        <v>115</v>
      </c>
      <c r="B5717" t="s">
        <v>3</v>
      </c>
      <c r="C5717" t="s">
        <v>97</v>
      </c>
      <c r="D5717" s="29">
        <v>45593</v>
      </c>
      <c r="E5717">
        <v>0</v>
      </c>
      <c r="F5717">
        <v>0</v>
      </c>
      <c r="G5717">
        <v>0</v>
      </c>
      <c r="H5717">
        <v>0</v>
      </c>
      <c r="L5717">
        <v>151.90896000000001</v>
      </c>
      <c r="R5717">
        <v>164.572112</v>
      </c>
      <c r="S5717" t="s">
        <v>204</v>
      </c>
      <c r="T5717" s="247">
        <v>45342.357569444444</v>
      </c>
    </row>
    <row r="5718" spans="1:20" x14ac:dyDescent="0.35">
      <c r="A5718" t="s">
        <v>115</v>
      </c>
      <c r="B5718" t="s">
        <v>3</v>
      </c>
      <c r="C5718" t="s">
        <v>97</v>
      </c>
      <c r="D5718" s="29">
        <v>45594</v>
      </c>
      <c r="E5718">
        <v>0</v>
      </c>
      <c r="F5718">
        <v>0</v>
      </c>
      <c r="G5718">
        <v>0</v>
      </c>
      <c r="H5718">
        <v>0</v>
      </c>
      <c r="L5718">
        <v>151.90896000000001</v>
      </c>
      <c r="R5718">
        <v>164.572112</v>
      </c>
      <c r="S5718" t="s">
        <v>204</v>
      </c>
      <c r="T5718" s="247">
        <v>45342.357569444444</v>
      </c>
    </row>
    <row r="5719" spans="1:20" x14ac:dyDescent="0.35">
      <c r="A5719" t="s">
        <v>115</v>
      </c>
      <c r="B5719" t="s">
        <v>3</v>
      </c>
      <c r="C5719" t="s">
        <v>97</v>
      </c>
      <c r="D5719" s="29">
        <v>45595</v>
      </c>
      <c r="E5719">
        <v>0</v>
      </c>
      <c r="F5719">
        <v>0</v>
      </c>
      <c r="G5719">
        <v>0</v>
      </c>
      <c r="H5719">
        <v>0</v>
      </c>
      <c r="L5719">
        <v>151.90896000000001</v>
      </c>
      <c r="R5719">
        <v>164.572112</v>
      </c>
      <c r="S5719" t="s">
        <v>204</v>
      </c>
      <c r="T5719" s="247">
        <v>45342.357569444444</v>
      </c>
    </row>
    <row r="5720" spans="1:20" x14ac:dyDescent="0.35">
      <c r="A5720" t="s">
        <v>115</v>
      </c>
      <c r="B5720" t="s">
        <v>3</v>
      </c>
      <c r="C5720" t="s">
        <v>97</v>
      </c>
      <c r="D5720" s="29">
        <v>45596</v>
      </c>
      <c r="E5720">
        <v>0</v>
      </c>
      <c r="F5720">
        <v>0</v>
      </c>
      <c r="G5720">
        <v>0</v>
      </c>
      <c r="H5720">
        <v>0</v>
      </c>
      <c r="L5720">
        <v>151.90896000000001</v>
      </c>
      <c r="R5720">
        <v>164.572112</v>
      </c>
      <c r="S5720" t="s">
        <v>204</v>
      </c>
      <c r="T5720" s="247">
        <v>45342.357581018521</v>
      </c>
    </row>
    <row r="5721" spans="1:20" x14ac:dyDescent="0.35">
      <c r="A5721" t="s">
        <v>115</v>
      </c>
      <c r="B5721" t="s">
        <v>3</v>
      </c>
      <c r="C5721" t="s">
        <v>97</v>
      </c>
      <c r="D5721" s="29">
        <v>45597</v>
      </c>
      <c r="E5721">
        <v>0</v>
      </c>
      <c r="F5721">
        <v>0</v>
      </c>
      <c r="G5721">
        <v>0</v>
      </c>
      <c r="H5721">
        <v>0</v>
      </c>
      <c r="L5721">
        <v>151.90896000000001</v>
      </c>
      <c r="R5721">
        <v>164.572112</v>
      </c>
      <c r="S5721" t="s">
        <v>204</v>
      </c>
      <c r="T5721" s="247">
        <v>45342.357581018521</v>
      </c>
    </row>
    <row r="5722" spans="1:20" x14ac:dyDescent="0.35">
      <c r="A5722" t="s">
        <v>115</v>
      </c>
      <c r="B5722" t="s">
        <v>3</v>
      </c>
      <c r="C5722" t="s">
        <v>97</v>
      </c>
      <c r="D5722" s="29">
        <v>45598</v>
      </c>
      <c r="E5722">
        <v>0</v>
      </c>
      <c r="F5722">
        <v>0</v>
      </c>
      <c r="G5722">
        <v>0</v>
      </c>
      <c r="H5722">
        <v>0</v>
      </c>
      <c r="L5722">
        <v>151.90896000000001</v>
      </c>
      <c r="R5722">
        <v>164.572112</v>
      </c>
      <c r="S5722" t="s">
        <v>204</v>
      </c>
      <c r="T5722" s="247">
        <v>45342.357569444444</v>
      </c>
    </row>
    <row r="5723" spans="1:20" x14ac:dyDescent="0.35">
      <c r="A5723" t="s">
        <v>115</v>
      </c>
      <c r="B5723" t="s">
        <v>3</v>
      </c>
      <c r="C5723" t="s">
        <v>97</v>
      </c>
      <c r="D5723" s="29">
        <v>45599</v>
      </c>
      <c r="E5723">
        <v>0</v>
      </c>
      <c r="F5723">
        <v>0</v>
      </c>
      <c r="G5723">
        <v>0</v>
      </c>
      <c r="H5723">
        <v>0</v>
      </c>
      <c r="L5723">
        <v>151.90896000000001</v>
      </c>
      <c r="R5723">
        <v>164.572112</v>
      </c>
      <c r="S5723" t="s">
        <v>204</v>
      </c>
      <c r="T5723" s="247">
        <v>45342.357581018521</v>
      </c>
    </row>
    <row r="5724" spans="1:20" x14ac:dyDescent="0.35">
      <c r="A5724" t="s">
        <v>115</v>
      </c>
      <c r="B5724" t="s">
        <v>3</v>
      </c>
      <c r="C5724" t="s">
        <v>97</v>
      </c>
      <c r="D5724" s="29">
        <v>45600</v>
      </c>
      <c r="E5724">
        <v>0</v>
      </c>
      <c r="F5724">
        <v>0</v>
      </c>
      <c r="G5724">
        <v>0</v>
      </c>
      <c r="H5724">
        <v>0</v>
      </c>
      <c r="L5724">
        <v>151.90896000000001</v>
      </c>
      <c r="R5724">
        <v>164.572112</v>
      </c>
      <c r="S5724" t="s">
        <v>204</v>
      </c>
      <c r="T5724" s="247">
        <v>45342.357581018521</v>
      </c>
    </row>
    <row r="5725" spans="1:20" x14ac:dyDescent="0.35">
      <c r="A5725" t="s">
        <v>115</v>
      </c>
      <c r="B5725" t="s">
        <v>3</v>
      </c>
      <c r="C5725" t="s">
        <v>97</v>
      </c>
      <c r="D5725" s="29">
        <v>45601</v>
      </c>
      <c r="E5725">
        <v>0</v>
      </c>
      <c r="F5725">
        <v>0</v>
      </c>
      <c r="G5725">
        <v>0</v>
      </c>
      <c r="H5725">
        <v>0</v>
      </c>
      <c r="L5725">
        <v>151.90896000000001</v>
      </c>
      <c r="R5725">
        <v>164.572112</v>
      </c>
      <c r="S5725" t="s">
        <v>204</v>
      </c>
      <c r="T5725" s="247">
        <v>45342.357581018521</v>
      </c>
    </row>
    <row r="5726" spans="1:20" x14ac:dyDescent="0.35">
      <c r="A5726" t="s">
        <v>115</v>
      </c>
      <c r="B5726" t="s">
        <v>3</v>
      </c>
      <c r="C5726" t="s">
        <v>97</v>
      </c>
      <c r="D5726" s="29">
        <v>45602</v>
      </c>
      <c r="E5726">
        <v>0</v>
      </c>
      <c r="F5726">
        <v>0</v>
      </c>
      <c r="G5726">
        <v>0</v>
      </c>
      <c r="H5726">
        <v>0</v>
      </c>
      <c r="L5726">
        <v>151.90896000000001</v>
      </c>
      <c r="R5726">
        <v>164.572112</v>
      </c>
      <c r="S5726" t="s">
        <v>204</v>
      </c>
      <c r="T5726" s="247">
        <v>45342.357581018521</v>
      </c>
    </row>
    <row r="5727" spans="1:20" x14ac:dyDescent="0.35">
      <c r="A5727" t="s">
        <v>115</v>
      </c>
      <c r="B5727" t="s">
        <v>3</v>
      </c>
      <c r="C5727" t="s">
        <v>97</v>
      </c>
      <c r="D5727" s="29">
        <v>45603</v>
      </c>
      <c r="E5727">
        <v>0</v>
      </c>
      <c r="F5727">
        <v>0</v>
      </c>
      <c r="G5727">
        <v>0</v>
      </c>
      <c r="H5727">
        <v>0</v>
      </c>
      <c r="L5727">
        <v>151.90896000000001</v>
      </c>
      <c r="R5727">
        <v>164.572112</v>
      </c>
      <c r="S5727" t="s">
        <v>204</v>
      </c>
      <c r="T5727" s="247">
        <v>45342.357581018521</v>
      </c>
    </row>
    <row r="5728" spans="1:20" x14ac:dyDescent="0.35">
      <c r="A5728" t="s">
        <v>115</v>
      </c>
      <c r="B5728" t="s">
        <v>3</v>
      </c>
      <c r="C5728" t="s">
        <v>97</v>
      </c>
      <c r="D5728" s="29">
        <v>45604</v>
      </c>
      <c r="E5728">
        <v>0</v>
      </c>
      <c r="F5728">
        <v>0</v>
      </c>
      <c r="G5728">
        <v>0</v>
      </c>
      <c r="H5728">
        <v>0</v>
      </c>
      <c r="L5728">
        <v>151.90896000000001</v>
      </c>
      <c r="R5728">
        <v>164.572112</v>
      </c>
      <c r="S5728" t="s">
        <v>204</v>
      </c>
      <c r="T5728" s="247">
        <v>45342.357581018521</v>
      </c>
    </row>
    <row r="5729" spans="1:20" x14ac:dyDescent="0.35">
      <c r="A5729" t="s">
        <v>115</v>
      </c>
      <c r="B5729" t="s">
        <v>3</v>
      </c>
      <c r="C5729" t="s">
        <v>97</v>
      </c>
      <c r="D5729" s="29">
        <v>45605</v>
      </c>
      <c r="E5729">
        <v>0</v>
      </c>
      <c r="F5729">
        <v>0</v>
      </c>
      <c r="G5729">
        <v>0</v>
      </c>
      <c r="H5729">
        <v>0</v>
      </c>
      <c r="L5729">
        <v>151.90896000000001</v>
      </c>
      <c r="R5729">
        <v>164.572112</v>
      </c>
      <c r="S5729" t="s">
        <v>204</v>
      </c>
      <c r="T5729" s="247">
        <v>45342.357581018521</v>
      </c>
    </row>
    <row r="5730" spans="1:20" x14ac:dyDescent="0.35">
      <c r="A5730" t="s">
        <v>115</v>
      </c>
      <c r="B5730" t="s">
        <v>3</v>
      </c>
      <c r="C5730" t="s">
        <v>97</v>
      </c>
      <c r="D5730" s="29">
        <v>45606</v>
      </c>
      <c r="E5730">
        <v>0</v>
      </c>
      <c r="F5730">
        <v>0</v>
      </c>
      <c r="G5730">
        <v>0</v>
      </c>
      <c r="H5730">
        <v>0</v>
      </c>
      <c r="L5730">
        <v>151.90896000000001</v>
      </c>
      <c r="R5730">
        <v>164.572112</v>
      </c>
      <c r="S5730" t="s">
        <v>204</v>
      </c>
      <c r="T5730" s="247">
        <v>45342.357581018521</v>
      </c>
    </row>
    <row r="5731" spans="1:20" x14ac:dyDescent="0.35">
      <c r="A5731" t="s">
        <v>115</v>
      </c>
      <c r="B5731" t="s">
        <v>3</v>
      </c>
      <c r="C5731" t="s">
        <v>97</v>
      </c>
      <c r="D5731" s="29">
        <v>45607</v>
      </c>
      <c r="E5731">
        <v>0</v>
      </c>
      <c r="F5731">
        <v>0</v>
      </c>
      <c r="G5731">
        <v>0</v>
      </c>
      <c r="H5731">
        <v>0</v>
      </c>
      <c r="L5731">
        <v>151.90896000000001</v>
      </c>
      <c r="R5731">
        <v>164.572112</v>
      </c>
      <c r="S5731" t="s">
        <v>204</v>
      </c>
      <c r="T5731" s="247">
        <v>45342.357581018521</v>
      </c>
    </row>
    <row r="5732" spans="1:20" x14ac:dyDescent="0.35">
      <c r="A5732" t="s">
        <v>115</v>
      </c>
      <c r="B5732" t="s">
        <v>3</v>
      </c>
      <c r="C5732" t="s">
        <v>97</v>
      </c>
      <c r="D5732" s="29">
        <v>45608</v>
      </c>
      <c r="E5732">
        <v>0</v>
      </c>
      <c r="F5732">
        <v>0</v>
      </c>
      <c r="G5732">
        <v>0</v>
      </c>
      <c r="H5732">
        <v>0</v>
      </c>
      <c r="L5732">
        <v>151.90896000000001</v>
      </c>
      <c r="R5732">
        <v>164.572112</v>
      </c>
      <c r="S5732" t="s">
        <v>204</v>
      </c>
      <c r="T5732" s="247">
        <v>45342.357581018521</v>
      </c>
    </row>
    <row r="5733" spans="1:20" x14ac:dyDescent="0.35">
      <c r="A5733" t="s">
        <v>115</v>
      </c>
      <c r="B5733" t="s">
        <v>3</v>
      </c>
      <c r="C5733" t="s">
        <v>97</v>
      </c>
      <c r="D5733" s="29">
        <v>45609</v>
      </c>
      <c r="E5733">
        <v>0</v>
      </c>
      <c r="F5733">
        <v>0</v>
      </c>
      <c r="G5733">
        <v>0</v>
      </c>
      <c r="H5733">
        <v>0</v>
      </c>
      <c r="L5733">
        <v>151.90896000000001</v>
      </c>
      <c r="R5733">
        <v>164.572112</v>
      </c>
      <c r="S5733" t="s">
        <v>204</v>
      </c>
      <c r="T5733" s="247">
        <v>45342.357581018521</v>
      </c>
    </row>
    <row r="5734" spans="1:20" x14ac:dyDescent="0.35">
      <c r="A5734" t="s">
        <v>115</v>
      </c>
      <c r="B5734" t="s">
        <v>3</v>
      </c>
      <c r="C5734" t="s">
        <v>97</v>
      </c>
      <c r="D5734" s="29">
        <v>45610</v>
      </c>
      <c r="E5734">
        <v>0</v>
      </c>
      <c r="F5734">
        <v>0</v>
      </c>
      <c r="G5734">
        <v>0</v>
      </c>
      <c r="H5734">
        <v>0</v>
      </c>
      <c r="L5734">
        <v>151.90896000000001</v>
      </c>
      <c r="R5734">
        <v>164.572112</v>
      </c>
      <c r="S5734" t="s">
        <v>204</v>
      </c>
      <c r="T5734" s="247">
        <v>45342.357581018521</v>
      </c>
    </row>
    <row r="5735" spans="1:20" x14ac:dyDescent="0.35">
      <c r="A5735" t="s">
        <v>115</v>
      </c>
      <c r="B5735" t="s">
        <v>3</v>
      </c>
      <c r="C5735" t="s">
        <v>97</v>
      </c>
      <c r="D5735" s="29">
        <v>45611</v>
      </c>
      <c r="E5735">
        <v>0</v>
      </c>
      <c r="F5735">
        <v>0</v>
      </c>
      <c r="G5735">
        <v>0</v>
      </c>
      <c r="H5735">
        <v>0</v>
      </c>
      <c r="L5735">
        <v>151.90896000000001</v>
      </c>
      <c r="R5735">
        <v>164.572112</v>
      </c>
      <c r="S5735" t="s">
        <v>204</v>
      </c>
      <c r="T5735" s="247">
        <v>45342.357581018521</v>
      </c>
    </row>
    <row r="5736" spans="1:20" x14ac:dyDescent="0.35">
      <c r="A5736" t="s">
        <v>115</v>
      </c>
      <c r="B5736" t="s">
        <v>3</v>
      </c>
      <c r="C5736" t="s">
        <v>97</v>
      </c>
      <c r="D5736" s="29">
        <v>45612</v>
      </c>
      <c r="E5736">
        <v>0</v>
      </c>
      <c r="F5736">
        <v>0</v>
      </c>
      <c r="G5736">
        <v>0</v>
      </c>
      <c r="H5736">
        <v>0</v>
      </c>
      <c r="L5736">
        <v>151.90896000000001</v>
      </c>
      <c r="R5736">
        <v>164.572112</v>
      </c>
      <c r="S5736" t="s">
        <v>204</v>
      </c>
      <c r="T5736" s="247">
        <v>45342.357581018521</v>
      </c>
    </row>
    <row r="5737" spans="1:20" x14ac:dyDescent="0.35">
      <c r="A5737" t="s">
        <v>115</v>
      </c>
      <c r="B5737" t="s">
        <v>3</v>
      </c>
      <c r="C5737" t="s">
        <v>97</v>
      </c>
      <c r="D5737" s="29">
        <v>45613</v>
      </c>
      <c r="E5737">
        <v>0</v>
      </c>
      <c r="F5737">
        <v>0</v>
      </c>
      <c r="G5737">
        <v>0</v>
      </c>
      <c r="H5737">
        <v>0</v>
      </c>
      <c r="L5737">
        <v>151.90896000000001</v>
      </c>
      <c r="R5737">
        <v>164.572112</v>
      </c>
      <c r="S5737" t="s">
        <v>204</v>
      </c>
      <c r="T5737" s="247">
        <v>45342.357581018521</v>
      </c>
    </row>
    <row r="5738" spans="1:20" x14ac:dyDescent="0.35">
      <c r="A5738" t="s">
        <v>115</v>
      </c>
      <c r="B5738" t="s">
        <v>3</v>
      </c>
      <c r="C5738" t="s">
        <v>97</v>
      </c>
      <c r="D5738" s="29">
        <v>45614</v>
      </c>
      <c r="E5738">
        <v>0</v>
      </c>
      <c r="F5738">
        <v>0</v>
      </c>
      <c r="G5738">
        <v>0</v>
      </c>
      <c r="H5738">
        <v>0</v>
      </c>
      <c r="L5738">
        <v>151.90896000000001</v>
      </c>
      <c r="R5738">
        <v>164.572112</v>
      </c>
      <c r="S5738" t="s">
        <v>204</v>
      </c>
      <c r="T5738" s="247">
        <v>45342.357581018521</v>
      </c>
    </row>
    <row r="5739" spans="1:20" x14ac:dyDescent="0.35">
      <c r="A5739" t="s">
        <v>115</v>
      </c>
      <c r="B5739" t="s">
        <v>3</v>
      </c>
      <c r="C5739" t="s">
        <v>97</v>
      </c>
      <c r="D5739" s="29">
        <v>45615</v>
      </c>
      <c r="E5739">
        <v>0</v>
      </c>
      <c r="F5739">
        <v>0</v>
      </c>
      <c r="G5739">
        <v>0</v>
      </c>
      <c r="H5739">
        <v>0</v>
      </c>
      <c r="L5739">
        <v>151.90896000000001</v>
      </c>
      <c r="R5739">
        <v>164.572112</v>
      </c>
      <c r="S5739" t="s">
        <v>204</v>
      </c>
      <c r="T5739" s="247">
        <v>45342.357581018521</v>
      </c>
    </row>
    <row r="5740" spans="1:20" x14ac:dyDescent="0.35">
      <c r="A5740" t="s">
        <v>115</v>
      </c>
      <c r="B5740" t="s">
        <v>3</v>
      </c>
      <c r="C5740" t="s">
        <v>97</v>
      </c>
      <c r="D5740" s="29">
        <v>45616</v>
      </c>
      <c r="E5740">
        <v>0</v>
      </c>
      <c r="F5740">
        <v>0</v>
      </c>
      <c r="G5740">
        <v>0</v>
      </c>
      <c r="H5740">
        <v>0</v>
      </c>
      <c r="L5740">
        <v>151.90896000000001</v>
      </c>
      <c r="R5740">
        <v>164.572112</v>
      </c>
      <c r="S5740" t="s">
        <v>204</v>
      </c>
      <c r="T5740" s="247">
        <v>45342.357592592591</v>
      </c>
    </row>
    <row r="5741" spans="1:20" x14ac:dyDescent="0.35">
      <c r="A5741" t="s">
        <v>115</v>
      </c>
      <c r="B5741" t="s">
        <v>3</v>
      </c>
      <c r="C5741" t="s">
        <v>97</v>
      </c>
      <c r="D5741" s="29">
        <v>45617</v>
      </c>
      <c r="E5741">
        <v>0</v>
      </c>
      <c r="F5741">
        <v>0</v>
      </c>
      <c r="G5741">
        <v>0</v>
      </c>
      <c r="H5741">
        <v>0</v>
      </c>
      <c r="L5741">
        <v>151.90896000000001</v>
      </c>
      <c r="R5741">
        <v>164.572112</v>
      </c>
      <c r="S5741" t="s">
        <v>204</v>
      </c>
      <c r="T5741" s="247">
        <v>45342.357581018521</v>
      </c>
    </row>
    <row r="5742" spans="1:20" x14ac:dyDescent="0.35">
      <c r="A5742" t="s">
        <v>115</v>
      </c>
      <c r="B5742" t="s">
        <v>3</v>
      </c>
      <c r="C5742" t="s">
        <v>97</v>
      </c>
      <c r="D5742" s="29">
        <v>45618</v>
      </c>
      <c r="E5742">
        <v>0</v>
      </c>
      <c r="F5742">
        <v>0</v>
      </c>
      <c r="G5742">
        <v>0</v>
      </c>
      <c r="H5742">
        <v>0</v>
      </c>
      <c r="L5742">
        <v>151.90896000000001</v>
      </c>
      <c r="R5742">
        <v>164.572112</v>
      </c>
      <c r="S5742" t="s">
        <v>204</v>
      </c>
      <c r="T5742" s="247">
        <v>45342.357592592591</v>
      </c>
    </row>
    <row r="5743" spans="1:20" x14ac:dyDescent="0.35">
      <c r="A5743" t="s">
        <v>115</v>
      </c>
      <c r="B5743" t="s">
        <v>3</v>
      </c>
      <c r="C5743" t="s">
        <v>97</v>
      </c>
      <c r="D5743" s="29">
        <v>45619</v>
      </c>
      <c r="E5743">
        <v>0</v>
      </c>
      <c r="F5743">
        <v>0</v>
      </c>
      <c r="G5743">
        <v>0</v>
      </c>
      <c r="H5743">
        <v>0</v>
      </c>
      <c r="L5743">
        <v>151.90896000000001</v>
      </c>
      <c r="R5743">
        <v>164.572112</v>
      </c>
      <c r="S5743" t="s">
        <v>204</v>
      </c>
      <c r="T5743" s="247">
        <v>45342.357581018521</v>
      </c>
    </row>
    <row r="5744" spans="1:20" x14ac:dyDescent="0.35">
      <c r="A5744" t="s">
        <v>115</v>
      </c>
      <c r="B5744" t="s">
        <v>3</v>
      </c>
      <c r="C5744" t="s">
        <v>97</v>
      </c>
      <c r="D5744" s="29">
        <v>45620</v>
      </c>
      <c r="E5744">
        <v>0</v>
      </c>
      <c r="F5744">
        <v>0</v>
      </c>
      <c r="G5744">
        <v>0</v>
      </c>
      <c r="H5744">
        <v>0</v>
      </c>
      <c r="L5744">
        <v>151.90896000000001</v>
      </c>
      <c r="R5744">
        <v>164.572112</v>
      </c>
      <c r="S5744" t="s">
        <v>204</v>
      </c>
      <c r="T5744" s="247">
        <v>45342.357581018521</v>
      </c>
    </row>
    <row r="5745" spans="1:20" x14ac:dyDescent="0.35">
      <c r="A5745" t="s">
        <v>115</v>
      </c>
      <c r="B5745" t="s">
        <v>3</v>
      </c>
      <c r="C5745" t="s">
        <v>97</v>
      </c>
      <c r="D5745" s="29">
        <v>45621</v>
      </c>
      <c r="E5745">
        <v>0</v>
      </c>
      <c r="F5745">
        <v>0</v>
      </c>
      <c r="G5745">
        <v>0</v>
      </c>
      <c r="H5745">
        <v>0</v>
      </c>
      <c r="L5745">
        <v>151.90896000000001</v>
      </c>
      <c r="R5745">
        <v>164.572112</v>
      </c>
      <c r="S5745" t="s">
        <v>204</v>
      </c>
      <c r="T5745" s="247">
        <v>45342.357592592591</v>
      </c>
    </row>
    <row r="5746" spans="1:20" x14ac:dyDescent="0.35">
      <c r="A5746" t="s">
        <v>115</v>
      </c>
      <c r="B5746" t="s">
        <v>3</v>
      </c>
      <c r="C5746" t="s">
        <v>97</v>
      </c>
      <c r="D5746" s="29">
        <v>45622</v>
      </c>
      <c r="E5746">
        <v>0</v>
      </c>
      <c r="F5746">
        <v>0</v>
      </c>
      <c r="G5746">
        <v>0</v>
      </c>
      <c r="H5746">
        <v>0</v>
      </c>
      <c r="L5746">
        <v>151.90896000000001</v>
      </c>
      <c r="R5746">
        <v>164.572112</v>
      </c>
      <c r="S5746" t="s">
        <v>204</v>
      </c>
      <c r="T5746" s="247">
        <v>45342.357592592591</v>
      </c>
    </row>
    <row r="5747" spans="1:20" x14ac:dyDescent="0.35">
      <c r="A5747" t="s">
        <v>115</v>
      </c>
      <c r="B5747" t="s">
        <v>3</v>
      </c>
      <c r="C5747" t="s">
        <v>97</v>
      </c>
      <c r="D5747" s="29">
        <v>45623</v>
      </c>
      <c r="E5747">
        <v>0</v>
      </c>
      <c r="F5747">
        <v>0</v>
      </c>
      <c r="G5747">
        <v>0</v>
      </c>
      <c r="H5747">
        <v>0</v>
      </c>
      <c r="L5747">
        <v>151.90896000000001</v>
      </c>
      <c r="R5747">
        <v>164.572112</v>
      </c>
      <c r="S5747" t="s">
        <v>204</v>
      </c>
      <c r="T5747" s="247">
        <v>45342.357592592591</v>
      </c>
    </row>
    <row r="5748" spans="1:20" x14ac:dyDescent="0.35">
      <c r="A5748" t="s">
        <v>115</v>
      </c>
      <c r="B5748" t="s">
        <v>3</v>
      </c>
      <c r="C5748" t="s">
        <v>97</v>
      </c>
      <c r="D5748" s="29">
        <v>45624</v>
      </c>
      <c r="E5748">
        <v>0</v>
      </c>
      <c r="F5748">
        <v>0</v>
      </c>
      <c r="G5748">
        <v>0</v>
      </c>
      <c r="H5748">
        <v>0</v>
      </c>
      <c r="L5748">
        <v>151.90896000000001</v>
      </c>
      <c r="R5748">
        <v>164.572112</v>
      </c>
      <c r="S5748" t="s">
        <v>204</v>
      </c>
      <c r="T5748" s="247">
        <v>45342.357592592591</v>
      </c>
    </row>
    <row r="5749" spans="1:20" x14ac:dyDescent="0.35">
      <c r="A5749" t="s">
        <v>115</v>
      </c>
      <c r="B5749" t="s">
        <v>3</v>
      </c>
      <c r="C5749" t="s">
        <v>97</v>
      </c>
      <c r="D5749" s="29">
        <v>45625</v>
      </c>
      <c r="E5749">
        <v>0</v>
      </c>
      <c r="F5749">
        <v>0</v>
      </c>
      <c r="G5749">
        <v>0</v>
      </c>
      <c r="H5749">
        <v>0</v>
      </c>
      <c r="L5749">
        <v>151.90896000000001</v>
      </c>
      <c r="R5749">
        <v>164.572112</v>
      </c>
      <c r="S5749" t="s">
        <v>204</v>
      </c>
      <c r="T5749" s="247">
        <v>45342.357592592591</v>
      </c>
    </row>
    <row r="5750" spans="1:20" x14ac:dyDescent="0.35">
      <c r="A5750" t="s">
        <v>115</v>
      </c>
      <c r="B5750" t="s">
        <v>3</v>
      </c>
      <c r="C5750" t="s">
        <v>97</v>
      </c>
      <c r="D5750" s="29">
        <v>45626</v>
      </c>
      <c r="E5750">
        <v>0</v>
      </c>
      <c r="F5750">
        <v>0</v>
      </c>
      <c r="G5750">
        <v>0</v>
      </c>
      <c r="H5750">
        <v>0</v>
      </c>
      <c r="L5750">
        <v>151.90896000000001</v>
      </c>
      <c r="R5750">
        <v>164.572112</v>
      </c>
      <c r="S5750" t="s">
        <v>204</v>
      </c>
      <c r="T5750" s="247">
        <v>45342.357592592591</v>
      </c>
    </row>
    <row r="5751" spans="1:20" x14ac:dyDescent="0.35">
      <c r="A5751" t="s">
        <v>115</v>
      </c>
      <c r="B5751" t="s">
        <v>3</v>
      </c>
      <c r="C5751" t="s">
        <v>97</v>
      </c>
      <c r="D5751" s="29">
        <v>45627</v>
      </c>
      <c r="E5751">
        <v>0</v>
      </c>
      <c r="F5751">
        <v>0</v>
      </c>
      <c r="G5751">
        <v>0</v>
      </c>
      <c r="H5751">
        <v>0</v>
      </c>
      <c r="L5751">
        <v>151.90896000000001</v>
      </c>
      <c r="R5751">
        <v>164.572112</v>
      </c>
      <c r="S5751" t="s">
        <v>204</v>
      </c>
      <c r="T5751" s="247">
        <v>45342.357592592591</v>
      </c>
    </row>
    <row r="5752" spans="1:20" x14ac:dyDescent="0.35">
      <c r="A5752" t="s">
        <v>115</v>
      </c>
      <c r="B5752" t="s">
        <v>3</v>
      </c>
      <c r="C5752" t="s">
        <v>97</v>
      </c>
      <c r="D5752" s="29">
        <v>45628</v>
      </c>
      <c r="E5752">
        <v>0</v>
      </c>
      <c r="F5752">
        <v>0</v>
      </c>
      <c r="G5752">
        <v>0</v>
      </c>
      <c r="H5752">
        <v>0</v>
      </c>
      <c r="L5752">
        <v>151.90896000000001</v>
      </c>
      <c r="R5752">
        <v>164.572112</v>
      </c>
      <c r="S5752" t="s">
        <v>204</v>
      </c>
      <c r="T5752" s="247">
        <v>45342.357592592591</v>
      </c>
    </row>
    <row r="5753" spans="1:20" x14ac:dyDescent="0.35">
      <c r="A5753" t="s">
        <v>115</v>
      </c>
      <c r="B5753" t="s">
        <v>3</v>
      </c>
      <c r="C5753" t="s">
        <v>97</v>
      </c>
      <c r="D5753" s="29">
        <v>45629</v>
      </c>
      <c r="E5753">
        <v>0</v>
      </c>
      <c r="F5753">
        <v>0</v>
      </c>
      <c r="G5753">
        <v>0</v>
      </c>
      <c r="H5753">
        <v>0</v>
      </c>
      <c r="L5753">
        <v>151.90896000000001</v>
      </c>
      <c r="R5753">
        <v>164.572112</v>
      </c>
      <c r="S5753" t="s">
        <v>204</v>
      </c>
      <c r="T5753" s="247">
        <v>45342.357592592591</v>
      </c>
    </row>
    <row r="5754" spans="1:20" x14ac:dyDescent="0.35">
      <c r="A5754" t="s">
        <v>115</v>
      </c>
      <c r="B5754" t="s">
        <v>3</v>
      </c>
      <c r="C5754" t="s">
        <v>97</v>
      </c>
      <c r="D5754" s="29">
        <v>45630</v>
      </c>
      <c r="E5754">
        <v>0</v>
      </c>
      <c r="F5754">
        <v>0</v>
      </c>
      <c r="G5754">
        <v>0</v>
      </c>
      <c r="H5754">
        <v>0</v>
      </c>
      <c r="L5754">
        <v>151.90896000000001</v>
      </c>
      <c r="R5754">
        <v>164.572112</v>
      </c>
      <c r="S5754" t="s">
        <v>204</v>
      </c>
      <c r="T5754" s="247">
        <v>45342.357592592591</v>
      </c>
    </row>
    <row r="5755" spans="1:20" x14ac:dyDescent="0.35">
      <c r="A5755" t="s">
        <v>115</v>
      </c>
      <c r="B5755" t="s">
        <v>3</v>
      </c>
      <c r="C5755" t="s">
        <v>97</v>
      </c>
      <c r="D5755" s="29">
        <v>45631</v>
      </c>
      <c r="E5755">
        <v>0</v>
      </c>
      <c r="F5755">
        <v>0</v>
      </c>
      <c r="G5755">
        <v>0</v>
      </c>
      <c r="H5755">
        <v>0</v>
      </c>
      <c r="L5755">
        <v>151.90896000000001</v>
      </c>
      <c r="R5755">
        <v>164.572112</v>
      </c>
      <c r="S5755" t="s">
        <v>204</v>
      </c>
      <c r="T5755" s="247">
        <v>45342.357592592591</v>
      </c>
    </row>
    <row r="5756" spans="1:20" x14ac:dyDescent="0.35">
      <c r="A5756" t="s">
        <v>115</v>
      </c>
      <c r="B5756" t="s">
        <v>3</v>
      </c>
      <c r="C5756" t="s">
        <v>97</v>
      </c>
      <c r="D5756" s="29">
        <v>45632</v>
      </c>
      <c r="E5756">
        <v>0</v>
      </c>
      <c r="F5756">
        <v>0</v>
      </c>
      <c r="G5756">
        <v>0</v>
      </c>
      <c r="H5756">
        <v>0</v>
      </c>
      <c r="L5756">
        <v>151.90896000000001</v>
      </c>
      <c r="R5756">
        <v>164.572112</v>
      </c>
      <c r="S5756" t="s">
        <v>204</v>
      </c>
      <c r="T5756" s="247">
        <v>45342.357592592591</v>
      </c>
    </row>
    <row r="5757" spans="1:20" x14ac:dyDescent="0.35">
      <c r="A5757" t="s">
        <v>115</v>
      </c>
      <c r="B5757" t="s">
        <v>3</v>
      </c>
      <c r="C5757" t="s">
        <v>97</v>
      </c>
      <c r="D5757" s="29">
        <v>45633</v>
      </c>
      <c r="E5757">
        <v>0</v>
      </c>
      <c r="F5757">
        <v>0</v>
      </c>
      <c r="G5757">
        <v>0</v>
      </c>
      <c r="H5757">
        <v>0</v>
      </c>
      <c r="L5757">
        <v>151.90896000000001</v>
      </c>
      <c r="R5757">
        <v>164.572112</v>
      </c>
      <c r="S5757" t="s">
        <v>204</v>
      </c>
      <c r="T5757" s="247">
        <v>45342.357592592591</v>
      </c>
    </row>
    <row r="5758" spans="1:20" x14ac:dyDescent="0.35">
      <c r="A5758" t="s">
        <v>115</v>
      </c>
      <c r="B5758" t="s">
        <v>3</v>
      </c>
      <c r="C5758" t="s">
        <v>97</v>
      </c>
      <c r="D5758" s="29">
        <v>45634</v>
      </c>
      <c r="E5758">
        <v>0</v>
      </c>
      <c r="F5758">
        <v>0</v>
      </c>
      <c r="G5758">
        <v>0</v>
      </c>
      <c r="H5758">
        <v>0</v>
      </c>
      <c r="L5758">
        <v>151.90896000000001</v>
      </c>
      <c r="R5758">
        <v>164.572112</v>
      </c>
      <c r="S5758" t="s">
        <v>204</v>
      </c>
      <c r="T5758" s="247">
        <v>45342.357592592591</v>
      </c>
    </row>
    <row r="5759" spans="1:20" x14ac:dyDescent="0.35">
      <c r="A5759" t="s">
        <v>115</v>
      </c>
      <c r="B5759" t="s">
        <v>3</v>
      </c>
      <c r="C5759" t="s">
        <v>97</v>
      </c>
      <c r="D5759" s="29">
        <v>45635</v>
      </c>
      <c r="E5759">
        <v>0</v>
      </c>
      <c r="F5759">
        <v>0</v>
      </c>
      <c r="G5759">
        <v>0</v>
      </c>
      <c r="H5759">
        <v>0</v>
      </c>
      <c r="L5759">
        <v>151.90896000000001</v>
      </c>
      <c r="R5759">
        <v>164.572112</v>
      </c>
      <c r="S5759" t="s">
        <v>204</v>
      </c>
      <c r="T5759" s="247">
        <v>45342.357592592591</v>
      </c>
    </row>
    <row r="5760" spans="1:20" x14ac:dyDescent="0.35">
      <c r="A5760" t="s">
        <v>115</v>
      </c>
      <c r="B5760" t="s">
        <v>3</v>
      </c>
      <c r="C5760" t="s">
        <v>97</v>
      </c>
      <c r="D5760" s="29">
        <v>45636</v>
      </c>
      <c r="E5760">
        <v>0</v>
      </c>
      <c r="F5760">
        <v>0</v>
      </c>
      <c r="G5760">
        <v>0</v>
      </c>
      <c r="H5760">
        <v>0</v>
      </c>
      <c r="L5760">
        <v>151.90896000000001</v>
      </c>
      <c r="R5760">
        <v>164.572112</v>
      </c>
      <c r="S5760" t="s">
        <v>204</v>
      </c>
      <c r="T5760" s="247">
        <v>45342.357592592591</v>
      </c>
    </row>
    <row r="5761" spans="1:20" x14ac:dyDescent="0.35">
      <c r="A5761" t="s">
        <v>115</v>
      </c>
      <c r="B5761" t="s">
        <v>3</v>
      </c>
      <c r="C5761" t="s">
        <v>97</v>
      </c>
      <c r="D5761" s="29">
        <v>45637</v>
      </c>
      <c r="E5761">
        <v>0</v>
      </c>
      <c r="F5761">
        <v>0</v>
      </c>
      <c r="G5761">
        <v>0</v>
      </c>
      <c r="H5761">
        <v>0</v>
      </c>
      <c r="L5761">
        <v>151.90896000000001</v>
      </c>
      <c r="R5761">
        <v>164.572112</v>
      </c>
      <c r="S5761" t="s">
        <v>204</v>
      </c>
      <c r="T5761" s="247">
        <v>45342.357592592591</v>
      </c>
    </row>
    <row r="5762" spans="1:20" x14ac:dyDescent="0.35">
      <c r="A5762" t="s">
        <v>115</v>
      </c>
      <c r="B5762" t="s">
        <v>3</v>
      </c>
      <c r="C5762" t="s">
        <v>97</v>
      </c>
      <c r="D5762" s="29">
        <v>45638</v>
      </c>
      <c r="E5762">
        <v>0</v>
      </c>
      <c r="F5762">
        <v>0</v>
      </c>
      <c r="G5762">
        <v>0</v>
      </c>
      <c r="H5762">
        <v>0</v>
      </c>
      <c r="L5762">
        <v>151.90896000000001</v>
      </c>
      <c r="R5762">
        <v>164.572112</v>
      </c>
      <c r="S5762" t="s">
        <v>204</v>
      </c>
      <c r="T5762" s="247">
        <v>45342.357604166667</v>
      </c>
    </row>
    <row r="5763" spans="1:20" x14ac:dyDescent="0.35">
      <c r="A5763" t="s">
        <v>115</v>
      </c>
      <c r="B5763" t="s">
        <v>3</v>
      </c>
      <c r="C5763" t="s">
        <v>97</v>
      </c>
      <c r="D5763" s="29">
        <v>45639</v>
      </c>
      <c r="E5763">
        <v>0</v>
      </c>
      <c r="F5763">
        <v>0</v>
      </c>
      <c r="G5763">
        <v>0</v>
      </c>
      <c r="H5763">
        <v>0</v>
      </c>
      <c r="L5763">
        <v>151.90896000000001</v>
      </c>
      <c r="R5763">
        <v>164.572112</v>
      </c>
      <c r="S5763" t="s">
        <v>204</v>
      </c>
      <c r="T5763" s="247">
        <v>45342.357604166667</v>
      </c>
    </row>
    <row r="5764" spans="1:20" x14ac:dyDescent="0.35">
      <c r="A5764" t="s">
        <v>115</v>
      </c>
      <c r="B5764" t="s">
        <v>3</v>
      </c>
      <c r="C5764" t="s">
        <v>97</v>
      </c>
      <c r="D5764" s="29">
        <v>45640</v>
      </c>
      <c r="E5764">
        <v>0</v>
      </c>
      <c r="F5764">
        <v>0</v>
      </c>
      <c r="G5764">
        <v>0</v>
      </c>
      <c r="H5764">
        <v>0</v>
      </c>
      <c r="L5764">
        <v>151.90896000000001</v>
      </c>
      <c r="R5764">
        <v>164.572112</v>
      </c>
      <c r="S5764" t="s">
        <v>204</v>
      </c>
      <c r="T5764" s="247">
        <v>45342.357592592591</v>
      </c>
    </row>
    <row r="5765" spans="1:20" x14ac:dyDescent="0.35">
      <c r="A5765" t="s">
        <v>115</v>
      </c>
      <c r="B5765" t="s">
        <v>3</v>
      </c>
      <c r="C5765" t="s">
        <v>97</v>
      </c>
      <c r="D5765" s="29">
        <v>45641</v>
      </c>
      <c r="E5765">
        <v>0</v>
      </c>
      <c r="F5765">
        <v>0</v>
      </c>
      <c r="G5765">
        <v>0</v>
      </c>
      <c r="H5765">
        <v>0</v>
      </c>
      <c r="L5765">
        <v>151.90896000000001</v>
      </c>
      <c r="R5765">
        <v>164.572112</v>
      </c>
      <c r="S5765" t="s">
        <v>204</v>
      </c>
      <c r="T5765" s="247">
        <v>45342.357604166667</v>
      </c>
    </row>
    <row r="5766" spans="1:20" x14ac:dyDescent="0.35">
      <c r="A5766" t="s">
        <v>115</v>
      </c>
      <c r="B5766" t="s">
        <v>3</v>
      </c>
      <c r="C5766" t="s">
        <v>97</v>
      </c>
      <c r="D5766" s="29">
        <v>45642</v>
      </c>
      <c r="E5766">
        <v>0</v>
      </c>
      <c r="F5766">
        <v>0</v>
      </c>
      <c r="G5766">
        <v>0</v>
      </c>
      <c r="H5766">
        <v>0</v>
      </c>
      <c r="L5766">
        <v>151.90896000000001</v>
      </c>
      <c r="R5766">
        <v>164.572112</v>
      </c>
      <c r="S5766" t="s">
        <v>204</v>
      </c>
      <c r="T5766" s="247">
        <v>45342.357592592591</v>
      </c>
    </row>
    <row r="5767" spans="1:20" x14ac:dyDescent="0.35">
      <c r="A5767" t="s">
        <v>115</v>
      </c>
      <c r="B5767" t="s">
        <v>3</v>
      </c>
      <c r="C5767" t="s">
        <v>97</v>
      </c>
      <c r="D5767" s="29">
        <v>45643</v>
      </c>
      <c r="E5767">
        <v>0</v>
      </c>
      <c r="F5767">
        <v>0</v>
      </c>
      <c r="G5767">
        <v>0</v>
      </c>
      <c r="H5767">
        <v>0</v>
      </c>
      <c r="L5767">
        <v>151.90896000000001</v>
      </c>
      <c r="R5767">
        <v>164.572112</v>
      </c>
      <c r="S5767" t="s">
        <v>204</v>
      </c>
      <c r="T5767" s="247">
        <v>45342.357604166667</v>
      </c>
    </row>
    <row r="5768" spans="1:20" x14ac:dyDescent="0.35">
      <c r="A5768" t="s">
        <v>115</v>
      </c>
      <c r="B5768" t="s">
        <v>3</v>
      </c>
      <c r="C5768" t="s">
        <v>97</v>
      </c>
      <c r="D5768" s="29">
        <v>45644</v>
      </c>
      <c r="E5768">
        <v>0</v>
      </c>
      <c r="F5768">
        <v>0</v>
      </c>
      <c r="G5768">
        <v>0</v>
      </c>
      <c r="H5768">
        <v>0</v>
      </c>
      <c r="L5768">
        <v>151.90896000000001</v>
      </c>
      <c r="R5768">
        <v>164.572112</v>
      </c>
      <c r="S5768" t="s">
        <v>204</v>
      </c>
      <c r="T5768" s="247">
        <v>45342.357592592591</v>
      </c>
    </row>
    <row r="5769" spans="1:20" x14ac:dyDescent="0.35">
      <c r="A5769" t="s">
        <v>115</v>
      </c>
      <c r="B5769" t="s">
        <v>3</v>
      </c>
      <c r="C5769" t="s">
        <v>97</v>
      </c>
      <c r="D5769" s="29">
        <v>45645</v>
      </c>
      <c r="E5769">
        <v>0</v>
      </c>
      <c r="F5769">
        <v>0</v>
      </c>
      <c r="G5769">
        <v>0</v>
      </c>
      <c r="H5769">
        <v>0</v>
      </c>
      <c r="L5769">
        <v>151.90896000000001</v>
      </c>
      <c r="R5769">
        <v>164.572112</v>
      </c>
      <c r="S5769" t="s">
        <v>204</v>
      </c>
      <c r="T5769" s="247">
        <v>45342.357604166667</v>
      </c>
    </row>
    <row r="5770" spans="1:20" x14ac:dyDescent="0.35">
      <c r="A5770" t="s">
        <v>115</v>
      </c>
      <c r="B5770" t="s">
        <v>3</v>
      </c>
      <c r="C5770" t="s">
        <v>97</v>
      </c>
      <c r="D5770" s="29">
        <v>45646</v>
      </c>
      <c r="E5770">
        <v>0</v>
      </c>
      <c r="F5770">
        <v>0</v>
      </c>
      <c r="G5770">
        <v>0</v>
      </c>
      <c r="H5770">
        <v>0</v>
      </c>
      <c r="L5770">
        <v>151.90896000000001</v>
      </c>
      <c r="R5770">
        <v>164.572112</v>
      </c>
      <c r="S5770" t="s">
        <v>204</v>
      </c>
      <c r="T5770" s="247">
        <v>45342.357604166667</v>
      </c>
    </row>
    <row r="5771" spans="1:20" x14ac:dyDescent="0.35">
      <c r="A5771" t="s">
        <v>115</v>
      </c>
      <c r="B5771" t="s">
        <v>3</v>
      </c>
      <c r="C5771" t="s">
        <v>97</v>
      </c>
      <c r="D5771" s="29">
        <v>45647</v>
      </c>
      <c r="E5771">
        <v>0</v>
      </c>
      <c r="F5771">
        <v>0</v>
      </c>
      <c r="G5771">
        <v>0</v>
      </c>
      <c r="H5771">
        <v>0</v>
      </c>
      <c r="L5771">
        <v>151.90896000000001</v>
      </c>
      <c r="R5771">
        <v>164.572112</v>
      </c>
      <c r="S5771" t="s">
        <v>204</v>
      </c>
      <c r="T5771" s="247">
        <v>45342.357604166667</v>
      </c>
    </row>
    <row r="5772" spans="1:20" x14ac:dyDescent="0.35">
      <c r="A5772" t="s">
        <v>115</v>
      </c>
      <c r="B5772" t="s">
        <v>3</v>
      </c>
      <c r="C5772" t="s">
        <v>97</v>
      </c>
      <c r="D5772" s="29">
        <v>45648</v>
      </c>
      <c r="E5772">
        <v>0</v>
      </c>
      <c r="F5772">
        <v>0</v>
      </c>
      <c r="G5772">
        <v>0</v>
      </c>
      <c r="H5772">
        <v>0</v>
      </c>
      <c r="L5772">
        <v>151.90896000000001</v>
      </c>
      <c r="R5772">
        <v>164.572112</v>
      </c>
      <c r="S5772" t="s">
        <v>204</v>
      </c>
      <c r="T5772" s="247">
        <v>45342.357604166667</v>
      </c>
    </row>
    <row r="5773" spans="1:20" x14ac:dyDescent="0.35">
      <c r="A5773" t="s">
        <v>115</v>
      </c>
      <c r="B5773" t="s">
        <v>3</v>
      </c>
      <c r="C5773" t="s">
        <v>97</v>
      </c>
      <c r="D5773" s="29">
        <v>45649</v>
      </c>
      <c r="E5773">
        <v>0</v>
      </c>
      <c r="F5773">
        <v>0</v>
      </c>
      <c r="G5773">
        <v>0</v>
      </c>
      <c r="H5773">
        <v>0</v>
      </c>
      <c r="L5773">
        <v>151.90896000000001</v>
      </c>
      <c r="R5773">
        <v>164.572112</v>
      </c>
      <c r="S5773" t="s">
        <v>204</v>
      </c>
      <c r="T5773" s="247">
        <v>45342.357604166667</v>
      </c>
    </row>
    <row r="5774" spans="1:20" x14ac:dyDescent="0.35">
      <c r="A5774" t="s">
        <v>115</v>
      </c>
      <c r="B5774" t="s">
        <v>3</v>
      </c>
      <c r="C5774" t="s">
        <v>97</v>
      </c>
      <c r="D5774" s="29">
        <v>45650</v>
      </c>
      <c r="E5774">
        <v>0</v>
      </c>
      <c r="F5774">
        <v>0</v>
      </c>
      <c r="G5774">
        <v>0</v>
      </c>
      <c r="H5774">
        <v>0</v>
      </c>
      <c r="L5774">
        <v>151.90896000000001</v>
      </c>
      <c r="R5774">
        <v>164.572112</v>
      </c>
      <c r="S5774" t="s">
        <v>204</v>
      </c>
      <c r="T5774" s="247">
        <v>45342.357604166667</v>
      </c>
    </row>
    <row r="5775" spans="1:20" x14ac:dyDescent="0.35">
      <c r="A5775" t="s">
        <v>115</v>
      </c>
      <c r="B5775" t="s">
        <v>3</v>
      </c>
      <c r="C5775" t="s">
        <v>97</v>
      </c>
      <c r="D5775" s="29">
        <v>45651</v>
      </c>
      <c r="E5775">
        <v>0</v>
      </c>
      <c r="F5775">
        <v>0</v>
      </c>
      <c r="G5775">
        <v>0</v>
      </c>
      <c r="H5775">
        <v>0</v>
      </c>
      <c r="L5775">
        <v>151.90896000000001</v>
      </c>
      <c r="R5775">
        <v>164.572112</v>
      </c>
      <c r="S5775" t="s">
        <v>204</v>
      </c>
      <c r="T5775" s="247">
        <v>45342.357604166667</v>
      </c>
    </row>
    <row r="5776" spans="1:20" x14ac:dyDescent="0.35">
      <c r="A5776" t="s">
        <v>115</v>
      </c>
      <c r="B5776" t="s">
        <v>3</v>
      </c>
      <c r="C5776" t="s">
        <v>97</v>
      </c>
      <c r="D5776" s="29">
        <v>45652</v>
      </c>
      <c r="E5776">
        <v>0</v>
      </c>
      <c r="F5776">
        <v>0</v>
      </c>
      <c r="G5776">
        <v>0</v>
      </c>
      <c r="H5776">
        <v>0</v>
      </c>
      <c r="L5776">
        <v>151.90896000000001</v>
      </c>
      <c r="R5776">
        <v>164.572112</v>
      </c>
      <c r="S5776" t="s">
        <v>204</v>
      </c>
      <c r="T5776" s="247">
        <v>45342.357604166667</v>
      </c>
    </row>
    <row r="5777" spans="1:20" x14ac:dyDescent="0.35">
      <c r="A5777" t="s">
        <v>115</v>
      </c>
      <c r="B5777" t="s">
        <v>3</v>
      </c>
      <c r="C5777" t="s">
        <v>97</v>
      </c>
      <c r="D5777" s="29">
        <v>45653</v>
      </c>
      <c r="E5777">
        <v>0</v>
      </c>
      <c r="F5777">
        <v>0</v>
      </c>
      <c r="G5777">
        <v>0</v>
      </c>
      <c r="H5777">
        <v>0</v>
      </c>
      <c r="L5777">
        <v>151.90896000000001</v>
      </c>
      <c r="R5777">
        <v>164.572112</v>
      </c>
      <c r="S5777" t="s">
        <v>204</v>
      </c>
      <c r="T5777" s="247">
        <v>45342.357604166667</v>
      </c>
    </row>
    <row r="5778" spans="1:20" x14ac:dyDescent="0.35">
      <c r="A5778" t="s">
        <v>115</v>
      </c>
      <c r="B5778" t="s">
        <v>3</v>
      </c>
      <c r="C5778" t="s">
        <v>97</v>
      </c>
      <c r="D5778" s="29">
        <v>45654</v>
      </c>
      <c r="E5778">
        <v>0</v>
      </c>
      <c r="F5778">
        <v>0</v>
      </c>
      <c r="G5778">
        <v>0</v>
      </c>
      <c r="H5778">
        <v>0</v>
      </c>
      <c r="L5778">
        <v>151.90896000000001</v>
      </c>
      <c r="R5778">
        <v>164.572112</v>
      </c>
      <c r="S5778" t="s">
        <v>204</v>
      </c>
      <c r="T5778" s="247">
        <v>45342.357604166667</v>
      </c>
    </row>
    <row r="5779" spans="1:20" x14ac:dyDescent="0.35">
      <c r="A5779" t="s">
        <v>115</v>
      </c>
      <c r="B5779" t="s">
        <v>3</v>
      </c>
      <c r="C5779" t="s">
        <v>97</v>
      </c>
      <c r="D5779" s="29">
        <v>45655</v>
      </c>
      <c r="E5779">
        <v>0</v>
      </c>
      <c r="F5779">
        <v>0</v>
      </c>
      <c r="G5779">
        <v>0</v>
      </c>
      <c r="H5779">
        <v>0</v>
      </c>
      <c r="L5779">
        <v>151.90896000000001</v>
      </c>
      <c r="R5779">
        <v>164.572112</v>
      </c>
      <c r="S5779" t="s">
        <v>204</v>
      </c>
      <c r="T5779" s="247">
        <v>45342.357604166667</v>
      </c>
    </row>
    <row r="5780" spans="1:20" x14ac:dyDescent="0.35">
      <c r="A5780" t="s">
        <v>115</v>
      </c>
      <c r="B5780" t="s">
        <v>3</v>
      </c>
      <c r="C5780" t="s">
        <v>97</v>
      </c>
      <c r="D5780" s="29">
        <v>45656</v>
      </c>
      <c r="E5780">
        <v>0</v>
      </c>
      <c r="F5780">
        <v>0</v>
      </c>
      <c r="G5780">
        <v>0</v>
      </c>
      <c r="H5780">
        <v>0</v>
      </c>
      <c r="L5780">
        <v>151.90896000000001</v>
      </c>
      <c r="R5780">
        <v>164.572112</v>
      </c>
      <c r="S5780" t="s">
        <v>204</v>
      </c>
      <c r="T5780" s="247">
        <v>45342.357604166667</v>
      </c>
    </row>
    <row r="5781" spans="1:20" x14ac:dyDescent="0.35">
      <c r="A5781" t="s">
        <v>115</v>
      </c>
      <c r="B5781" t="s">
        <v>3</v>
      </c>
      <c r="C5781" t="s">
        <v>97</v>
      </c>
      <c r="D5781" s="29">
        <v>45657</v>
      </c>
      <c r="E5781">
        <v>0</v>
      </c>
      <c r="F5781">
        <v>0</v>
      </c>
      <c r="G5781">
        <v>0</v>
      </c>
      <c r="H5781">
        <v>0</v>
      </c>
      <c r="L5781">
        <v>151.90896000000001</v>
      </c>
      <c r="R5781">
        <v>164.572112</v>
      </c>
      <c r="S5781" t="s">
        <v>204</v>
      </c>
      <c r="T5781" s="247">
        <v>45342.357604166667</v>
      </c>
    </row>
    <row r="5782" spans="1:20" x14ac:dyDescent="0.35">
      <c r="A5782" t="s">
        <v>115</v>
      </c>
      <c r="B5782" t="s">
        <v>3</v>
      </c>
      <c r="C5782" t="s">
        <v>92</v>
      </c>
      <c r="D5782" s="29">
        <v>45383</v>
      </c>
      <c r="E5782">
        <v>0</v>
      </c>
      <c r="F5782">
        <v>0</v>
      </c>
      <c r="G5782">
        <v>0</v>
      </c>
      <c r="H5782">
        <v>0</v>
      </c>
      <c r="L5782">
        <v>261.646637</v>
      </c>
      <c r="R5782">
        <v>997.40674200000001</v>
      </c>
      <c r="S5782" t="s">
        <v>204</v>
      </c>
      <c r="T5782" s="247">
        <v>45342.357766203706</v>
      </c>
    </row>
    <row r="5783" spans="1:20" x14ac:dyDescent="0.35">
      <c r="A5783" t="s">
        <v>115</v>
      </c>
      <c r="B5783" t="s">
        <v>3</v>
      </c>
      <c r="C5783" t="s">
        <v>92</v>
      </c>
      <c r="D5783" s="29">
        <v>45384</v>
      </c>
      <c r="E5783">
        <v>0</v>
      </c>
      <c r="F5783">
        <v>0</v>
      </c>
      <c r="G5783">
        <v>0</v>
      </c>
      <c r="H5783">
        <v>0</v>
      </c>
      <c r="L5783">
        <v>261.646637</v>
      </c>
      <c r="R5783">
        <v>997.40674200000001</v>
      </c>
      <c r="S5783" t="s">
        <v>204</v>
      </c>
      <c r="T5783" s="247">
        <v>45342.357812499999</v>
      </c>
    </row>
    <row r="5784" spans="1:20" x14ac:dyDescent="0.35">
      <c r="A5784" t="s">
        <v>115</v>
      </c>
      <c r="B5784" t="s">
        <v>3</v>
      </c>
      <c r="C5784" t="s">
        <v>92</v>
      </c>
      <c r="D5784" s="29">
        <v>45385</v>
      </c>
      <c r="E5784">
        <v>0</v>
      </c>
      <c r="F5784">
        <v>0</v>
      </c>
      <c r="G5784">
        <v>0</v>
      </c>
      <c r="H5784">
        <v>0</v>
      </c>
      <c r="L5784">
        <v>261.646637</v>
      </c>
      <c r="R5784">
        <v>997.40674200000001</v>
      </c>
      <c r="S5784" t="s">
        <v>204</v>
      </c>
      <c r="T5784" s="247">
        <v>45342.357766203706</v>
      </c>
    </row>
    <row r="5785" spans="1:20" x14ac:dyDescent="0.35">
      <c r="A5785" t="s">
        <v>115</v>
      </c>
      <c r="B5785" t="s">
        <v>3</v>
      </c>
      <c r="C5785" t="s">
        <v>92</v>
      </c>
      <c r="D5785" s="29">
        <v>45386</v>
      </c>
      <c r="E5785">
        <v>0</v>
      </c>
      <c r="F5785">
        <v>0</v>
      </c>
      <c r="G5785">
        <v>0</v>
      </c>
      <c r="H5785">
        <v>0</v>
      </c>
      <c r="L5785">
        <v>261.646637</v>
      </c>
      <c r="R5785">
        <v>997.40674200000001</v>
      </c>
      <c r="S5785" t="s">
        <v>204</v>
      </c>
      <c r="T5785" s="247">
        <v>45342.357777777775</v>
      </c>
    </row>
    <row r="5786" spans="1:20" x14ac:dyDescent="0.35">
      <c r="A5786" t="s">
        <v>115</v>
      </c>
      <c r="B5786" t="s">
        <v>3</v>
      </c>
      <c r="C5786" t="s">
        <v>92</v>
      </c>
      <c r="D5786" s="29">
        <v>45387</v>
      </c>
      <c r="E5786">
        <v>0</v>
      </c>
      <c r="F5786">
        <v>0</v>
      </c>
      <c r="G5786">
        <v>0</v>
      </c>
      <c r="H5786">
        <v>0</v>
      </c>
      <c r="L5786">
        <v>261.646637</v>
      </c>
      <c r="R5786">
        <v>997.40674200000001</v>
      </c>
      <c r="S5786" t="s">
        <v>204</v>
      </c>
      <c r="T5786" s="247">
        <v>45342.357800925929</v>
      </c>
    </row>
    <row r="5787" spans="1:20" x14ac:dyDescent="0.35">
      <c r="A5787" t="s">
        <v>115</v>
      </c>
      <c r="B5787" t="s">
        <v>3</v>
      </c>
      <c r="C5787" t="s">
        <v>92</v>
      </c>
      <c r="D5787" s="29">
        <v>45388</v>
      </c>
      <c r="E5787">
        <v>0</v>
      </c>
      <c r="F5787">
        <v>0</v>
      </c>
      <c r="G5787">
        <v>0</v>
      </c>
      <c r="H5787">
        <v>0</v>
      </c>
      <c r="L5787">
        <v>261.646637</v>
      </c>
      <c r="R5787">
        <v>997.40674200000001</v>
      </c>
      <c r="S5787" t="s">
        <v>204</v>
      </c>
      <c r="T5787" s="247">
        <v>45342.357766203706</v>
      </c>
    </row>
    <row r="5788" spans="1:20" x14ac:dyDescent="0.35">
      <c r="A5788" t="s">
        <v>115</v>
      </c>
      <c r="B5788" t="s">
        <v>3</v>
      </c>
      <c r="C5788" t="s">
        <v>92</v>
      </c>
      <c r="D5788" s="29">
        <v>45389</v>
      </c>
      <c r="E5788">
        <v>0</v>
      </c>
      <c r="F5788">
        <v>0</v>
      </c>
      <c r="G5788">
        <v>0</v>
      </c>
      <c r="H5788">
        <v>0</v>
      </c>
      <c r="L5788">
        <v>261.646637</v>
      </c>
      <c r="R5788">
        <v>997.40674200000001</v>
      </c>
      <c r="S5788" t="s">
        <v>204</v>
      </c>
      <c r="T5788" s="247">
        <v>45342.357777777775</v>
      </c>
    </row>
    <row r="5789" spans="1:20" x14ac:dyDescent="0.35">
      <c r="A5789" t="s">
        <v>115</v>
      </c>
      <c r="B5789" t="s">
        <v>3</v>
      </c>
      <c r="C5789" t="s">
        <v>92</v>
      </c>
      <c r="D5789" s="29">
        <v>45390</v>
      </c>
      <c r="E5789">
        <v>0</v>
      </c>
      <c r="F5789">
        <v>0</v>
      </c>
      <c r="G5789">
        <v>0</v>
      </c>
      <c r="H5789">
        <v>0</v>
      </c>
      <c r="L5789">
        <v>261.646637</v>
      </c>
      <c r="R5789">
        <v>997.40674200000001</v>
      </c>
      <c r="S5789" t="s">
        <v>204</v>
      </c>
      <c r="T5789" s="247">
        <v>45342.357777777775</v>
      </c>
    </row>
    <row r="5790" spans="1:20" x14ac:dyDescent="0.35">
      <c r="A5790" t="s">
        <v>115</v>
      </c>
      <c r="B5790" t="s">
        <v>3</v>
      </c>
      <c r="C5790" t="s">
        <v>92</v>
      </c>
      <c r="D5790" s="29">
        <v>45391</v>
      </c>
      <c r="E5790">
        <v>0</v>
      </c>
      <c r="F5790">
        <v>0</v>
      </c>
      <c r="G5790">
        <v>0</v>
      </c>
      <c r="H5790">
        <v>0</v>
      </c>
      <c r="L5790">
        <v>261.646637</v>
      </c>
      <c r="R5790">
        <v>997.40674200000001</v>
      </c>
      <c r="S5790" t="s">
        <v>204</v>
      </c>
      <c r="T5790" s="247">
        <v>45342.357800925929</v>
      </c>
    </row>
    <row r="5791" spans="1:20" x14ac:dyDescent="0.35">
      <c r="A5791" t="s">
        <v>115</v>
      </c>
      <c r="B5791" t="s">
        <v>3</v>
      </c>
      <c r="C5791" t="s">
        <v>92</v>
      </c>
      <c r="D5791" s="29">
        <v>45392</v>
      </c>
      <c r="E5791">
        <v>0</v>
      </c>
      <c r="F5791">
        <v>0</v>
      </c>
      <c r="G5791">
        <v>0</v>
      </c>
      <c r="H5791">
        <v>0</v>
      </c>
      <c r="L5791">
        <v>261.646637</v>
      </c>
      <c r="R5791">
        <v>997.40674200000001</v>
      </c>
      <c r="S5791" t="s">
        <v>204</v>
      </c>
      <c r="T5791" s="247">
        <v>45342.357812499999</v>
      </c>
    </row>
    <row r="5792" spans="1:20" x14ac:dyDescent="0.35">
      <c r="A5792" t="s">
        <v>115</v>
      </c>
      <c r="B5792" t="s">
        <v>3</v>
      </c>
      <c r="C5792" t="s">
        <v>92</v>
      </c>
      <c r="D5792" s="29">
        <v>45393</v>
      </c>
      <c r="E5792">
        <v>0</v>
      </c>
      <c r="F5792">
        <v>0</v>
      </c>
      <c r="G5792">
        <v>0</v>
      </c>
      <c r="H5792">
        <v>0</v>
      </c>
      <c r="L5792">
        <v>261.646637</v>
      </c>
      <c r="R5792">
        <v>997.40674200000001</v>
      </c>
      <c r="S5792" t="s">
        <v>204</v>
      </c>
      <c r="T5792" s="247">
        <v>45342.357800925929</v>
      </c>
    </row>
    <row r="5793" spans="1:20" x14ac:dyDescent="0.35">
      <c r="A5793" t="s">
        <v>115</v>
      </c>
      <c r="B5793" t="s">
        <v>3</v>
      </c>
      <c r="C5793" t="s">
        <v>92</v>
      </c>
      <c r="D5793" s="29">
        <v>45394</v>
      </c>
      <c r="E5793">
        <v>0</v>
      </c>
      <c r="F5793">
        <v>0</v>
      </c>
      <c r="G5793">
        <v>0</v>
      </c>
      <c r="H5793">
        <v>0</v>
      </c>
      <c r="L5793">
        <v>261.646637</v>
      </c>
      <c r="R5793">
        <v>997.40674200000001</v>
      </c>
      <c r="S5793" t="s">
        <v>204</v>
      </c>
      <c r="T5793" s="247">
        <v>45342.357800925929</v>
      </c>
    </row>
    <row r="5794" spans="1:20" x14ac:dyDescent="0.35">
      <c r="A5794" t="s">
        <v>115</v>
      </c>
      <c r="B5794" t="s">
        <v>3</v>
      </c>
      <c r="C5794" t="s">
        <v>92</v>
      </c>
      <c r="D5794" s="29">
        <v>45395</v>
      </c>
      <c r="E5794">
        <v>0</v>
      </c>
      <c r="F5794">
        <v>0</v>
      </c>
      <c r="G5794">
        <v>0</v>
      </c>
      <c r="H5794">
        <v>0</v>
      </c>
      <c r="L5794">
        <v>261.646637</v>
      </c>
      <c r="R5794">
        <v>997.40674200000001</v>
      </c>
      <c r="S5794" t="s">
        <v>204</v>
      </c>
      <c r="T5794" s="247">
        <v>45342.357812499999</v>
      </c>
    </row>
    <row r="5795" spans="1:20" x14ac:dyDescent="0.35">
      <c r="A5795" t="s">
        <v>115</v>
      </c>
      <c r="B5795" t="s">
        <v>3</v>
      </c>
      <c r="C5795" t="s">
        <v>92</v>
      </c>
      <c r="D5795" s="29">
        <v>45396</v>
      </c>
      <c r="E5795">
        <v>0</v>
      </c>
      <c r="F5795">
        <v>0</v>
      </c>
      <c r="G5795">
        <v>0</v>
      </c>
      <c r="H5795">
        <v>0</v>
      </c>
      <c r="L5795">
        <v>261.646637</v>
      </c>
      <c r="R5795">
        <v>997.40674200000001</v>
      </c>
      <c r="S5795" t="s">
        <v>204</v>
      </c>
      <c r="T5795" s="247">
        <v>45342.357812499999</v>
      </c>
    </row>
    <row r="5796" spans="1:20" x14ac:dyDescent="0.35">
      <c r="A5796" t="s">
        <v>115</v>
      </c>
      <c r="B5796" t="s">
        <v>3</v>
      </c>
      <c r="C5796" t="s">
        <v>92</v>
      </c>
      <c r="D5796" s="29">
        <v>45397</v>
      </c>
      <c r="E5796">
        <v>0</v>
      </c>
      <c r="F5796">
        <v>0</v>
      </c>
      <c r="G5796">
        <v>0</v>
      </c>
      <c r="H5796">
        <v>0</v>
      </c>
      <c r="L5796">
        <v>261.646637</v>
      </c>
      <c r="R5796">
        <v>997.40674200000001</v>
      </c>
      <c r="S5796" t="s">
        <v>204</v>
      </c>
      <c r="T5796" s="247">
        <v>45342.357812499999</v>
      </c>
    </row>
    <row r="5797" spans="1:20" x14ac:dyDescent="0.35">
      <c r="A5797" t="s">
        <v>115</v>
      </c>
      <c r="B5797" t="s">
        <v>3</v>
      </c>
      <c r="C5797" t="s">
        <v>92</v>
      </c>
      <c r="D5797" s="29">
        <v>45398</v>
      </c>
      <c r="E5797">
        <v>0</v>
      </c>
      <c r="F5797">
        <v>0</v>
      </c>
      <c r="G5797">
        <v>0</v>
      </c>
      <c r="H5797">
        <v>0</v>
      </c>
      <c r="L5797">
        <v>261.646637</v>
      </c>
      <c r="R5797">
        <v>997.40674200000001</v>
      </c>
      <c r="S5797" t="s">
        <v>204</v>
      </c>
      <c r="T5797" s="247">
        <v>45342.357812499999</v>
      </c>
    </row>
    <row r="5798" spans="1:20" x14ac:dyDescent="0.35">
      <c r="A5798" t="s">
        <v>115</v>
      </c>
      <c r="B5798" t="s">
        <v>3</v>
      </c>
      <c r="C5798" t="s">
        <v>92</v>
      </c>
      <c r="D5798" s="29">
        <v>45399</v>
      </c>
      <c r="E5798">
        <v>0</v>
      </c>
      <c r="F5798">
        <v>0</v>
      </c>
      <c r="G5798">
        <v>0</v>
      </c>
      <c r="H5798">
        <v>0</v>
      </c>
      <c r="L5798">
        <v>261.646637</v>
      </c>
      <c r="R5798">
        <v>997.40674200000001</v>
      </c>
      <c r="S5798" t="s">
        <v>204</v>
      </c>
      <c r="T5798" s="247">
        <v>45342.357812499999</v>
      </c>
    </row>
    <row r="5799" spans="1:20" x14ac:dyDescent="0.35">
      <c r="A5799" t="s">
        <v>115</v>
      </c>
      <c r="B5799" t="s">
        <v>3</v>
      </c>
      <c r="C5799" t="s">
        <v>92</v>
      </c>
      <c r="D5799" s="29">
        <v>45400</v>
      </c>
      <c r="E5799">
        <v>0</v>
      </c>
      <c r="F5799">
        <v>0</v>
      </c>
      <c r="G5799">
        <v>0</v>
      </c>
      <c r="H5799">
        <v>0</v>
      </c>
      <c r="L5799">
        <v>261.646637</v>
      </c>
      <c r="R5799">
        <v>997.40674200000001</v>
      </c>
      <c r="S5799" t="s">
        <v>204</v>
      </c>
      <c r="T5799" s="247">
        <v>45342.357812499999</v>
      </c>
    </row>
    <row r="5800" spans="1:20" x14ac:dyDescent="0.35">
      <c r="A5800" t="s">
        <v>115</v>
      </c>
      <c r="B5800" t="s">
        <v>3</v>
      </c>
      <c r="C5800" t="s">
        <v>92</v>
      </c>
      <c r="D5800" s="29">
        <v>45401</v>
      </c>
      <c r="E5800">
        <v>0</v>
      </c>
      <c r="F5800">
        <v>0</v>
      </c>
      <c r="G5800">
        <v>0</v>
      </c>
      <c r="H5800">
        <v>0</v>
      </c>
      <c r="L5800">
        <v>261.646637</v>
      </c>
      <c r="R5800">
        <v>997.40674200000001</v>
      </c>
      <c r="S5800" t="s">
        <v>204</v>
      </c>
      <c r="T5800" s="247">
        <v>45342.357812499999</v>
      </c>
    </row>
    <row r="5801" spans="1:20" x14ac:dyDescent="0.35">
      <c r="A5801" t="s">
        <v>115</v>
      </c>
      <c r="B5801" t="s">
        <v>3</v>
      </c>
      <c r="C5801" t="s">
        <v>92</v>
      </c>
      <c r="D5801" s="29">
        <v>45402</v>
      </c>
      <c r="E5801">
        <v>0</v>
      </c>
      <c r="F5801">
        <v>0</v>
      </c>
      <c r="G5801">
        <v>0</v>
      </c>
      <c r="H5801">
        <v>0</v>
      </c>
      <c r="L5801">
        <v>261.646637</v>
      </c>
      <c r="R5801">
        <v>997.40674200000001</v>
      </c>
      <c r="S5801" t="s">
        <v>204</v>
      </c>
      <c r="T5801" s="247">
        <v>45342.357812499999</v>
      </c>
    </row>
    <row r="5802" spans="1:20" x14ac:dyDescent="0.35">
      <c r="A5802" t="s">
        <v>115</v>
      </c>
      <c r="B5802" t="s">
        <v>3</v>
      </c>
      <c r="C5802" t="s">
        <v>92</v>
      </c>
      <c r="D5802" s="29">
        <v>45403</v>
      </c>
      <c r="E5802">
        <v>0</v>
      </c>
      <c r="F5802">
        <v>0</v>
      </c>
      <c r="G5802">
        <v>0</v>
      </c>
      <c r="H5802">
        <v>0</v>
      </c>
      <c r="L5802">
        <v>261.646637</v>
      </c>
      <c r="R5802">
        <v>997.40674200000001</v>
      </c>
      <c r="S5802" t="s">
        <v>204</v>
      </c>
      <c r="T5802" s="247">
        <v>45342.357812499999</v>
      </c>
    </row>
    <row r="5803" spans="1:20" x14ac:dyDescent="0.35">
      <c r="A5803" t="s">
        <v>115</v>
      </c>
      <c r="B5803" t="s">
        <v>3</v>
      </c>
      <c r="C5803" t="s">
        <v>92</v>
      </c>
      <c r="D5803" s="29">
        <v>45404</v>
      </c>
      <c r="E5803">
        <v>0</v>
      </c>
      <c r="F5803">
        <v>0</v>
      </c>
      <c r="G5803">
        <v>0</v>
      </c>
      <c r="H5803">
        <v>0</v>
      </c>
      <c r="L5803">
        <v>261.646637</v>
      </c>
      <c r="R5803">
        <v>997.40674200000001</v>
      </c>
      <c r="S5803" t="s">
        <v>204</v>
      </c>
      <c r="T5803" s="247">
        <v>45342.357812499999</v>
      </c>
    </row>
    <row r="5804" spans="1:20" x14ac:dyDescent="0.35">
      <c r="A5804" t="s">
        <v>115</v>
      </c>
      <c r="B5804" t="s">
        <v>3</v>
      </c>
      <c r="C5804" t="s">
        <v>92</v>
      </c>
      <c r="D5804" s="29">
        <v>45405</v>
      </c>
      <c r="E5804">
        <v>0</v>
      </c>
      <c r="F5804">
        <v>0</v>
      </c>
      <c r="G5804">
        <v>0</v>
      </c>
      <c r="H5804">
        <v>0</v>
      </c>
      <c r="L5804">
        <v>261.646637</v>
      </c>
      <c r="R5804">
        <v>997.40674200000001</v>
      </c>
      <c r="S5804" t="s">
        <v>204</v>
      </c>
      <c r="T5804" s="247">
        <v>45342.357824074075</v>
      </c>
    </row>
    <row r="5805" spans="1:20" x14ac:dyDescent="0.35">
      <c r="A5805" t="s">
        <v>115</v>
      </c>
      <c r="B5805" t="s">
        <v>3</v>
      </c>
      <c r="C5805" t="s">
        <v>92</v>
      </c>
      <c r="D5805" s="29">
        <v>45406</v>
      </c>
      <c r="E5805">
        <v>0</v>
      </c>
      <c r="F5805">
        <v>0</v>
      </c>
      <c r="G5805">
        <v>0</v>
      </c>
      <c r="H5805">
        <v>0</v>
      </c>
      <c r="L5805">
        <v>261.646637</v>
      </c>
      <c r="R5805">
        <v>997.40674200000001</v>
      </c>
      <c r="S5805" t="s">
        <v>204</v>
      </c>
      <c r="T5805" s="247">
        <v>45342.357824074075</v>
      </c>
    </row>
    <row r="5806" spans="1:20" x14ac:dyDescent="0.35">
      <c r="A5806" t="s">
        <v>115</v>
      </c>
      <c r="B5806" t="s">
        <v>3</v>
      </c>
      <c r="C5806" t="s">
        <v>92</v>
      </c>
      <c r="D5806" s="29">
        <v>45407</v>
      </c>
      <c r="E5806">
        <v>0</v>
      </c>
      <c r="F5806">
        <v>0</v>
      </c>
      <c r="G5806">
        <v>0</v>
      </c>
      <c r="H5806">
        <v>0</v>
      </c>
      <c r="L5806">
        <v>261.646637</v>
      </c>
      <c r="R5806">
        <v>997.40674200000001</v>
      </c>
      <c r="S5806" t="s">
        <v>204</v>
      </c>
      <c r="T5806" s="247">
        <v>45342.357824074075</v>
      </c>
    </row>
    <row r="5807" spans="1:20" x14ac:dyDescent="0.35">
      <c r="A5807" t="s">
        <v>115</v>
      </c>
      <c r="B5807" t="s">
        <v>3</v>
      </c>
      <c r="C5807" t="s">
        <v>92</v>
      </c>
      <c r="D5807" s="29">
        <v>45408</v>
      </c>
      <c r="E5807">
        <v>0</v>
      </c>
      <c r="F5807">
        <v>0</v>
      </c>
      <c r="G5807">
        <v>0</v>
      </c>
      <c r="H5807">
        <v>0</v>
      </c>
      <c r="L5807">
        <v>261.646637</v>
      </c>
      <c r="R5807">
        <v>997.40674200000001</v>
      </c>
      <c r="S5807" t="s">
        <v>204</v>
      </c>
      <c r="T5807" s="247">
        <v>45342.357812499999</v>
      </c>
    </row>
    <row r="5808" spans="1:20" x14ac:dyDescent="0.35">
      <c r="A5808" t="s">
        <v>115</v>
      </c>
      <c r="B5808" t="s">
        <v>3</v>
      </c>
      <c r="C5808" t="s">
        <v>92</v>
      </c>
      <c r="D5808" s="29">
        <v>45409</v>
      </c>
      <c r="E5808">
        <v>0</v>
      </c>
      <c r="F5808">
        <v>0</v>
      </c>
      <c r="G5808">
        <v>0</v>
      </c>
      <c r="H5808">
        <v>0</v>
      </c>
      <c r="L5808">
        <v>261.646637</v>
      </c>
      <c r="R5808">
        <v>997.40674200000001</v>
      </c>
      <c r="S5808" t="s">
        <v>204</v>
      </c>
      <c r="T5808" s="247">
        <v>45342.357824074075</v>
      </c>
    </row>
    <row r="5809" spans="1:20" x14ac:dyDescent="0.35">
      <c r="A5809" t="s">
        <v>115</v>
      </c>
      <c r="B5809" t="s">
        <v>3</v>
      </c>
      <c r="C5809" t="s">
        <v>92</v>
      </c>
      <c r="D5809" s="29">
        <v>45410</v>
      </c>
      <c r="E5809">
        <v>0</v>
      </c>
      <c r="F5809">
        <v>0</v>
      </c>
      <c r="G5809">
        <v>0</v>
      </c>
      <c r="H5809">
        <v>0</v>
      </c>
      <c r="L5809">
        <v>261.646637</v>
      </c>
      <c r="R5809">
        <v>997.40674200000001</v>
      </c>
      <c r="S5809" t="s">
        <v>204</v>
      </c>
      <c r="T5809" s="247">
        <v>45342.357824074075</v>
      </c>
    </row>
    <row r="5810" spans="1:20" x14ac:dyDescent="0.35">
      <c r="A5810" t="s">
        <v>115</v>
      </c>
      <c r="B5810" t="s">
        <v>3</v>
      </c>
      <c r="C5810" t="s">
        <v>92</v>
      </c>
      <c r="D5810" s="29">
        <v>45411</v>
      </c>
      <c r="E5810">
        <v>0</v>
      </c>
      <c r="F5810">
        <v>0</v>
      </c>
      <c r="G5810">
        <v>0</v>
      </c>
      <c r="H5810">
        <v>0</v>
      </c>
      <c r="L5810">
        <v>261.646637</v>
      </c>
      <c r="R5810">
        <v>997.40674200000001</v>
      </c>
      <c r="S5810" t="s">
        <v>204</v>
      </c>
      <c r="T5810" s="247">
        <v>45342.357824074075</v>
      </c>
    </row>
    <row r="5811" spans="1:20" x14ac:dyDescent="0.35">
      <c r="A5811" t="s">
        <v>115</v>
      </c>
      <c r="B5811" t="s">
        <v>3</v>
      </c>
      <c r="C5811" t="s">
        <v>92</v>
      </c>
      <c r="D5811" s="29">
        <v>45412</v>
      </c>
      <c r="E5811">
        <v>0</v>
      </c>
      <c r="F5811">
        <v>0</v>
      </c>
      <c r="G5811">
        <v>0</v>
      </c>
      <c r="H5811">
        <v>0</v>
      </c>
      <c r="L5811">
        <v>261.646637</v>
      </c>
      <c r="R5811">
        <v>997.40674200000001</v>
      </c>
      <c r="S5811" t="s">
        <v>204</v>
      </c>
      <c r="T5811" s="247">
        <v>45342.357824074075</v>
      </c>
    </row>
    <row r="5812" spans="1:20" x14ac:dyDescent="0.35">
      <c r="A5812" t="s">
        <v>115</v>
      </c>
      <c r="B5812" t="s">
        <v>3</v>
      </c>
      <c r="C5812" t="s">
        <v>92</v>
      </c>
      <c r="D5812" s="29">
        <v>45413</v>
      </c>
      <c r="E5812">
        <v>0</v>
      </c>
      <c r="F5812">
        <v>0</v>
      </c>
      <c r="G5812">
        <v>0</v>
      </c>
      <c r="H5812">
        <v>0</v>
      </c>
      <c r="L5812">
        <v>261.646637</v>
      </c>
      <c r="R5812">
        <v>997.40674200000001</v>
      </c>
      <c r="S5812" t="s">
        <v>204</v>
      </c>
      <c r="T5812" s="247">
        <v>45342.357824074075</v>
      </c>
    </row>
    <row r="5813" spans="1:20" x14ac:dyDescent="0.35">
      <c r="A5813" t="s">
        <v>115</v>
      </c>
      <c r="B5813" t="s">
        <v>3</v>
      </c>
      <c r="C5813" t="s">
        <v>92</v>
      </c>
      <c r="D5813" s="29">
        <v>45414</v>
      </c>
      <c r="E5813">
        <v>0</v>
      </c>
      <c r="F5813">
        <v>0</v>
      </c>
      <c r="G5813">
        <v>0</v>
      </c>
      <c r="H5813">
        <v>0</v>
      </c>
      <c r="L5813">
        <v>261.646637</v>
      </c>
      <c r="R5813">
        <v>997.40674200000001</v>
      </c>
      <c r="S5813" t="s">
        <v>204</v>
      </c>
      <c r="T5813" s="247">
        <v>45342.357824074075</v>
      </c>
    </row>
    <row r="5814" spans="1:20" x14ac:dyDescent="0.35">
      <c r="A5814" t="s">
        <v>115</v>
      </c>
      <c r="B5814" t="s">
        <v>3</v>
      </c>
      <c r="C5814" t="s">
        <v>92</v>
      </c>
      <c r="D5814" s="29">
        <v>45415</v>
      </c>
      <c r="E5814">
        <v>0</v>
      </c>
      <c r="F5814">
        <v>0</v>
      </c>
      <c r="G5814">
        <v>0</v>
      </c>
      <c r="H5814">
        <v>0</v>
      </c>
      <c r="L5814">
        <v>261.646637</v>
      </c>
      <c r="R5814">
        <v>997.40674200000001</v>
      </c>
      <c r="S5814" t="s">
        <v>204</v>
      </c>
      <c r="T5814" s="247">
        <v>45342.357824074075</v>
      </c>
    </row>
    <row r="5815" spans="1:20" x14ac:dyDescent="0.35">
      <c r="A5815" t="s">
        <v>115</v>
      </c>
      <c r="B5815" t="s">
        <v>3</v>
      </c>
      <c r="C5815" t="s">
        <v>92</v>
      </c>
      <c r="D5815" s="29">
        <v>45416</v>
      </c>
      <c r="E5815">
        <v>0</v>
      </c>
      <c r="F5815">
        <v>0</v>
      </c>
      <c r="G5815">
        <v>0</v>
      </c>
      <c r="H5815">
        <v>0</v>
      </c>
      <c r="L5815">
        <v>261.646637</v>
      </c>
      <c r="R5815">
        <v>997.40674200000001</v>
      </c>
      <c r="S5815" t="s">
        <v>204</v>
      </c>
      <c r="T5815" s="247">
        <v>45342.357824074075</v>
      </c>
    </row>
    <row r="5816" spans="1:20" x14ac:dyDescent="0.35">
      <c r="A5816" t="s">
        <v>115</v>
      </c>
      <c r="B5816" t="s">
        <v>3</v>
      </c>
      <c r="C5816" t="s">
        <v>92</v>
      </c>
      <c r="D5816" s="29">
        <v>45417</v>
      </c>
      <c r="E5816">
        <v>0</v>
      </c>
      <c r="F5816">
        <v>0</v>
      </c>
      <c r="G5816">
        <v>0</v>
      </c>
      <c r="H5816">
        <v>0</v>
      </c>
      <c r="L5816">
        <v>261.646637</v>
      </c>
      <c r="R5816">
        <v>997.40674200000001</v>
      </c>
      <c r="S5816" t="s">
        <v>204</v>
      </c>
      <c r="T5816" s="247">
        <v>45342.357835648145</v>
      </c>
    </row>
    <row r="5817" spans="1:20" x14ac:dyDescent="0.35">
      <c r="A5817" t="s">
        <v>115</v>
      </c>
      <c r="B5817" t="s">
        <v>3</v>
      </c>
      <c r="C5817" t="s">
        <v>92</v>
      </c>
      <c r="D5817" s="29">
        <v>45418</v>
      </c>
      <c r="E5817">
        <v>0</v>
      </c>
      <c r="F5817">
        <v>0</v>
      </c>
      <c r="G5817">
        <v>0</v>
      </c>
      <c r="H5817">
        <v>0</v>
      </c>
      <c r="L5817">
        <v>261.646637</v>
      </c>
      <c r="R5817">
        <v>997.40674200000001</v>
      </c>
      <c r="S5817" t="s">
        <v>204</v>
      </c>
      <c r="T5817" s="247">
        <v>45342.357824074075</v>
      </c>
    </row>
    <row r="5818" spans="1:20" x14ac:dyDescent="0.35">
      <c r="A5818" t="s">
        <v>115</v>
      </c>
      <c r="B5818" t="s">
        <v>3</v>
      </c>
      <c r="C5818" t="s">
        <v>92</v>
      </c>
      <c r="D5818" s="29">
        <v>45419</v>
      </c>
      <c r="E5818">
        <v>0</v>
      </c>
      <c r="F5818">
        <v>0</v>
      </c>
      <c r="G5818">
        <v>0</v>
      </c>
      <c r="H5818">
        <v>0</v>
      </c>
      <c r="L5818">
        <v>261.646637</v>
      </c>
      <c r="R5818">
        <v>997.40674200000001</v>
      </c>
      <c r="S5818" t="s">
        <v>204</v>
      </c>
      <c r="T5818" s="247">
        <v>45342.357835648145</v>
      </c>
    </row>
    <row r="5819" spans="1:20" x14ac:dyDescent="0.35">
      <c r="A5819" t="s">
        <v>115</v>
      </c>
      <c r="B5819" t="s">
        <v>3</v>
      </c>
      <c r="C5819" t="s">
        <v>92</v>
      </c>
      <c r="D5819" s="29">
        <v>45420</v>
      </c>
      <c r="E5819">
        <v>0</v>
      </c>
      <c r="F5819">
        <v>0</v>
      </c>
      <c r="G5819">
        <v>0</v>
      </c>
      <c r="H5819">
        <v>0</v>
      </c>
      <c r="L5819">
        <v>261.646637</v>
      </c>
      <c r="R5819">
        <v>997.40674200000001</v>
      </c>
      <c r="S5819" t="s">
        <v>204</v>
      </c>
      <c r="T5819" s="247">
        <v>45342.357835648145</v>
      </c>
    </row>
    <row r="5820" spans="1:20" x14ac:dyDescent="0.35">
      <c r="A5820" t="s">
        <v>115</v>
      </c>
      <c r="B5820" t="s">
        <v>3</v>
      </c>
      <c r="C5820" t="s">
        <v>92</v>
      </c>
      <c r="D5820" s="29">
        <v>45421</v>
      </c>
      <c r="E5820">
        <v>0</v>
      </c>
      <c r="F5820">
        <v>0</v>
      </c>
      <c r="G5820">
        <v>0</v>
      </c>
      <c r="H5820">
        <v>0</v>
      </c>
      <c r="L5820">
        <v>261.646637</v>
      </c>
      <c r="R5820">
        <v>997.40674200000001</v>
      </c>
      <c r="S5820" t="s">
        <v>204</v>
      </c>
      <c r="T5820" s="247">
        <v>45342.357835648145</v>
      </c>
    </row>
    <row r="5821" spans="1:20" x14ac:dyDescent="0.35">
      <c r="A5821" t="s">
        <v>115</v>
      </c>
      <c r="B5821" t="s">
        <v>3</v>
      </c>
      <c r="C5821" t="s">
        <v>92</v>
      </c>
      <c r="D5821" s="29">
        <v>45422</v>
      </c>
      <c r="E5821">
        <v>0</v>
      </c>
      <c r="F5821">
        <v>0</v>
      </c>
      <c r="G5821">
        <v>0</v>
      </c>
      <c r="H5821">
        <v>0</v>
      </c>
      <c r="L5821">
        <v>261.646637</v>
      </c>
      <c r="R5821">
        <v>997.40674200000001</v>
      </c>
      <c r="S5821" t="s">
        <v>204</v>
      </c>
      <c r="T5821" s="247">
        <v>45342.357835648145</v>
      </c>
    </row>
    <row r="5822" spans="1:20" x14ac:dyDescent="0.35">
      <c r="A5822" t="s">
        <v>115</v>
      </c>
      <c r="B5822" t="s">
        <v>3</v>
      </c>
      <c r="C5822" t="s">
        <v>92</v>
      </c>
      <c r="D5822" s="29">
        <v>45423</v>
      </c>
      <c r="E5822">
        <v>0</v>
      </c>
      <c r="F5822">
        <v>0</v>
      </c>
      <c r="G5822">
        <v>0</v>
      </c>
      <c r="H5822">
        <v>0</v>
      </c>
      <c r="L5822">
        <v>261.646637</v>
      </c>
      <c r="R5822">
        <v>997.40674200000001</v>
      </c>
      <c r="S5822" t="s">
        <v>204</v>
      </c>
      <c r="T5822" s="247">
        <v>45342.357835648145</v>
      </c>
    </row>
    <row r="5823" spans="1:20" x14ac:dyDescent="0.35">
      <c r="A5823" t="s">
        <v>115</v>
      </c>
      <c r="B5823" t="s">
        <v>3</v>
      </c>
      <c r="C5823" t="s">
        <v>92</v>
      </c>
      <c r="D5823" s="29">
        <v>45424</v>
      </c>
      <c r="E5823">
        <v>0</v>
      </c>
      <c r="F5823">
        <v>0</v>
      </c>
      <c r="G5823">
        <v>0</v>
      </c>
      <c r="H5823">
        <v>0</v>
      </c>
      <c r="L5823">
        <v>261.646637</v>
      </c>
      <c r="R5823">
        <v>997.40674200000001</v>
      </c>
      <c r="S5823" t="s">
        <v>204</v>
      </c>
      <c r="T5823" s="247">
        <v>45342.357835648145</v>
      </c>
    </row>
    <row r="5824" spans="1:20" x14ac:dyDescent="0.35">
      <c r="A5824" t="s">
        <v>115</v>
      </c>
      <c r="B5824" t="s">
        <v>3</v>
      </c>
      <c r="C5824" t="s">
        <v>92</v>
      </c>
      <c r="D5824" s="29">
        <v>45425</v>
      </c>
      <c r="E5824">
        <v>0</v>
      </c>
      <c r="F5824">
        <v>0</v>
      </c>
      <c r="G5824">
        <v>0</v>
      </c>
      <c r="H5824">
        <v>0</v>
      </c>
      <c r="L5824">
        <v>261.646637</v>
      </c>
      <c r="R5824">
        <v>997.40674200000001</v>
      </c>
      <c r="S5824" t="s">
        <v>204</v>
      </c>
      <c r="T5824" s="247">
        <v>45342.357835648145</v>
      </c>
    </row>
    <row r="5825" spans="1:20" x14ac:dyDescent="0.35">
      <c r="A5825" t="s">
        <v>115</v>
      </c>
      <c r="B5825" t="s">
        <v>3</v>
      </c>
      <c r="C5825" t="s">
        <v>92</v>
      </c>
      <c r="D5825" s="29">
        <v>45426</v>
      </c>
      <c r="E5825">
        <v>0</v>
      </c>
      <c r="F5825">
        <v>0</v>
      </c>
      <c r="G5825">
        <v>0</v>
      </c>
      <c r="H5825">
        <v>0</v>
      </c>
      <c r="L5825">
        <v>261.646637</v>
      </c>
      <c r="R5825">
        <v>997.40674200000001</v>
      </c>
      <c r="S5825" t="s">
        <v>204</v>
      </c>
      <c r="T5825" s="247">
        <v>45342.357824074075</v>
      </c>
    </row>
    <row r="5826" spans="1:20" x14ac:dyDescent="0.35">
      <c r="A5826" t="s">
        <v>115</v>
      </c>
      <c r="B5826" t="s">
        <v>3</v>
      </c>
      <c r="C5826" t="s">
        <v>92</v>
      </c>
      <c r="D5826" s="29">
        <v>45427</v>
      </c>
      <c r="E5826">
        <v>0</v>
      </c>
      <c r="F5826">
        <v>0</v>
      </c>
      <c r="G5826">
        <v>0</v>
      </c>
      <c r="H5826">
        <v>0</v>
      </c>
      <c r="L5826">
        <v>261.646637</v>
      </c>
      <c r="R5826">
        <v>997.40674200000001</v>
      </c>
      <c r="S5826" t="s">
        <v>204</v>
      </c>
      <c r="T5826" s="247">
        <v>45342.357835648145</v>
      </c>
    </row>
    <row r="5827" spans="1:20" x14ac:dyDescent="0.35">
      <c r="A5827" t="s">
        <v>115</v>
      </c>
      <c r="B5827" t="s">
        <v>3</v>
      </c>
      <c r="C5827" t="s">
        <v>92</v>
      </c>
      <c r="D5827" s="29">
        <v>45428</v>
      </c>
      <c r="E5827">
        <v>0</v>
      </c>
      <c r="F5827">
        <v>0</v>
      </c>
      <c r="G5827">
        <v>0</v>
      </c>
      <c r="H5827">
        <v>0</v>
      </c>
      <c r="L5827">
        <v>261.646637</v>
      </c>
      <c r="R5827">
        <v>997.40674200000001</v>
      </c>
      <c r="S5827" t="s">
        <v>204</v>
      </c>
      <c r="T5827" s="247">
        <v>45342.357835648145</v>
      </c>
    </row>
    <row r="5828" spans="1:20" x14ac:dyDescent="0.35">
      <c r="A5828" t="s">
        <v>115</v>
      </c>
      <c r="B5828" t="s">
        <v>3</v>
      </c>
      <c r="C5828" t="s">
        <v>92</v>
      </c>
      <c r="D5828" s="29">
        <v>45429</v>
      </c>
      <c r="E5828">
        <v>0</v>
      </c>
      <c r="F5828">
        <v>0</v>
      </c>
      <c r="G5828">
        <v>0</v>
      </c>
      <c r="H5828">
        <v>0</v>
      </c>
      <c r="L5828">
        <v>261.646637</v>
      </c>
      <c r="R5828">
        <v>997.40674200000001</v>
      </c>
      <c r="S5828" t="s">
        <v>204</v>
      </c>
      <c r="T5828" s="247">
        <v>45342.357835648145</v>
      </c>
    </row>
    <row r="5829" spans="1:20" x14ac:dyDescent="0.35">
      <c r="A5829" t="s">
        <v>115</v>
      </c>
      <c r="B5829" t="s">
        <v>3</v>
      </c>
      <c r="C5829" t="s">
        <v>92</v>
      </c>
      <c r="D5829" s="29">
        <v>45430</v>
      </c>
      <c r="E5829">
        <v>0</v>
      </c>
      <c r="F5829">
        <v>0</v>
      </c>
      <c r="G5829">
        <v>0</v>
      </c>
      <c r="H5829">
        <v>0</v>
      </c>
      <c r="L5829">
        <v>261.646637</v>
      </c>
      <c r="R5829">
        <v>997.40674200000001</v>
      </c>
      <c r="S5829" t="s">
        <v>204</v>
      </c>
      <c r="T5829" s="247">
        <v>45342.357835648145</v>
      </c>
    </row>
    <row r="5830" spans="1:20" x14ac:dyDescent="0.35">
      <c r="A5830" t="s">
        <v>115</v>
      </c>
      <c r="B5830" t="s">
        <v>3</v>
      </c>
      <c r="C5830" t="s">
        <v>92</v>
      </c>
      <c r="D5830" s="29">
        <v>45431</v>
      </c>
      <c r="E5830">
        <v>0</v>
      </c>
      <c r="F5830">
        <v>0</v>
      </c>
      <c r="G5830">
        <v>0</v>
      </c>
      <c r="H5830">
        <v>0</v>
      </c>
      <c r="L5830">
        <v>261.646637</v>
      </c>
      <c r="R5830">
        <v>997.40674200000001</v>
      </c>
      <c r="S5830" t="s">
        <v>204</v>
      </c>
      <c r="T5830" s="247">
        <v>45342.357835648145</v>
      </c>
    </row>
    <row r="5831" spans="1:20" x14ac:dyDescent="0.35">
      <c r="A5831" t="s">
        <v>115</v>
      </c>
      <c r="B5831" t="s">
        <v>3</v>
      </c>
      <c r="C5831" t="s">
        <v>92</v>
      </c>
      <c r="D5831" s="29">
        <v>45432</v>
      </c>
      <c r="E5831">
        <v>0</v>
      </c>
      <c r="F5831">
        <v>0</v>
      </c>
      <c r="G5831">
        <v>0</v>
      </c>
      <c r="H5831">
        <v>0</v>
      </c>
      <c r="L5831">
        <v>261.646637</v>
      </c>
      <c r="R5831">
        <v>997.40674200000001</v>
      </c>
      <c r="S5831" t="s">
        <v>204</v>
      </c>
      <c r="T5831" s="247">
        <v>45342.357835648145</v>
      </c>
    </row>
    <row r="5832" spans="1:20" x14ac:dyDescent="0.35">
      <c r="A5832" t="s">
        <v>115</v>
      </c>
      <c r="B5832" t="s">
        <v>3</v>
      </c>
      <c r="C5832" t="s">
        <v>92</v>
      </c>
      <c r="D5832" s="29">
        <v>45433</v>
      </c>
      <c r="E5832">
        <v>0</v>
      </c>
      <c r="F5832">
        <v>0</v>
      </c>
      <c r="G5832">
        <v>0</v>
      </c>
      <c r="H5832">
        <v>0</v>
      </c>
      <c r="L5832">
        <v>261.646637</v>
      </c>
      <c r="R5832">
        <v>997.40674200000001</v>
      </c>
      <c r="S5832" t="s">
        <v>204</v>
      </c>
      <c r="T5832" s="247">
        <v>45342.357835648145</v>
      </c>
    </row>
    <row r="5833" spans="1:20" x14ac:dyDescent="0.35">
      <c r="A5833" t="s">
        <v>115</v>
      </c>
      <c r="B5833" t="s">
        <v>3</v>
      </c>
      <c r="C5833" t="s">
        <v>92</v>
      </c>
      <c r="D5833" s="29">
        <v>45434</v>
      </c>
      <c r="E5833">
        <v>0</v>
      </c>
      <c r="F5833">
        <v>0</v>
      </c>
      <c r="G5833">
        <v>0</v>
      </c>
      <c r="H5833">
        <v>0</v>
      </c>
      <c r="L5833">
        <v>261.646637</v>
      </c>
      <c r="R5833">
        <v>997.40674200000001</v>
      </c>
      <c r="S5833" t="s">
        <v>204</v>
      </c>
      <c r="T5833" s="247">
        <v>45342.357835648145</v>
      </c>
    </row>
    <row r="5834" spans="1:20" x14ac:dyDescent="0.35">
      <c r="A5834" t="s">
        <v>115</v>
      </c>
      <c r="B5834" t="s">
        <v>3</v>
      </c>
      <c r="C5834" t="s">
        <v>92</v>
      </c>
      <c r="D5834" s="29">
        <v>45435</v>
      </c>
      <c r="E5834">
        <v>0</v>
      </c>
      <c r="F5834">
        <v>0</v>
      </c>
      <c r="G5834">
        <v>0</v>
      </c>
      <c r="H5834">
        <v>0</v>
      </c>
      <c r="L5834">
        <v>261.646637</v>
      </c>
      <c r="R5834">
        <v>997.40674200000001</v>
      </c>
      <c r="S5834" t="s">
        <v>204</v>
      </c>
      <c r="T5834" s="247">
        <v>45342.357835648145</v>
      </c>
    </row>
    <row r="5835" spans="1:20" x14ac:dyDescent="0.35">
      <c r="A5835" t="s">
        <v>115</v>
      </c>
      <c r="B5835" t="s">
        <v>3</v>
      </c>
      <c r="C5835" t="s">
        <v>92</v>
      </c>
      <c r="D5835" s="29">
        <v>45436</v>
      </c>
      <c r="E5835">
        <v>0</v>
      </c>
      <c r="F5835">
        <v>0</v>
      </c>
      <c r="G5835">
        <v>0</v>
      </c>
      <c r="H5835">
        <v>0</v>
      </c>
      <c r="L5835">
        <v>261.646637</v>
      </c>
      <c r="R5835">
        <v>997.40674200000001</v>
      </c>
      <c r="S5835" t="s">
        <v>204</v>
      </c>
      <c r="T5835" s="247">
        <v>45342.357835648145</v>
      </c>
    </row>
    <row r="5836" spans="1:20" x14ac:dyDescent="0.35">
      <c r="A5836" t="s">
        <v>115</v>
      </c>
      <c r="B5836" t="s">
        <v>3</v>
      </c>
      <c r="C5836" t="s">
        <v>92</v>
      </c>
      <c r="D5836" s="29">
        <v>45437</v>
      </c>
      <c r="E5836">
        <v>0</v>
      </c>
      <c r="F5836">
        <v>0</v>
      </c>
      <c r="G5836">
        <v>0</v>
      </c>
      <c r="H5836">
        <v>0</v>
      </c>
      <c r="L5836">
        <v>261.646637</v>
      </c>
      <c r="R5836">
        <v>997.40674200000001</v>
      </c>
      <c r="S5836" t="s">
        <v>204</v>
      </c>
      <c r="T5836" s="247">
        <v>45342.357835648145</v>
      </c>
    </row>
    <row r="5837" spans="1:20" x14ac:dyDescent="0.35">
      <c r="A5837" t="s">
        <v>115</v>
      </c>
      <c r="B5837" t="s">
        <v>3</v>
      </c>
      <c r="C5837" t="s">
        <v>92</v>
      </c>
      <c r="D5837" s="29">
        <v>45438</v>
      </c>
      <c r="E5837">
        <v>0</v>
      </c>
      <c r="F5837">
        <v>0</v>
      </c>
      <c r="G5837">
        <v>0</v>
      </c>
      <c r="H5837">
        <v>0</v>
      </c>
      <c r="L5837">
        <v>261.646637</v>
      </c>
      <c r="R5837">
        <v>997.40674200000001</v>
      </c>
      <c r="S5837" t="s">
        <v>204</v>
      </c>
      <c r="T5837" s="247">
        <v>45342.357835648145</v>
      </c>
    </row>
    <row r="5838" spans="1:20" x14ac:dyDescent="0.35">
      <c r="A5838" t="s">
        <v>115</v>
      </c>
      <c r="B5838" t="s">
        <v>3</v>
      </c>
      <c r="C5838" t="s">
        <v>92</v>
      </c>
      <c r="D5838" s="29">
        <v>45439</v>
      </c>
      <c r="E5838">
        <v>0</v>
      </c>
      <c r="F5838">
        <v>0</v>
      </c>
      <c r="G5838">
        <v>0</v>
      </c>
      <c r="H5838">
        <v>0</v>
      </c>
      <c r="L5838">
        <v>261.646637</v>
      </c>
      <c r="R5838">
        <v>997.40674200000001</v>
      </c>
      <c r="S5838" t="s">
        <v>204</v>
      </c>
      <c r="T5838" s="247">
        <v>45342.357835648145</v>
      </c>
    </row>
    <row r="5839" spans="1:20" x14ac:dyDescent="0.35">
      <c r="A5839" t="s">
        <v>115</v>
      </c>
      <c r="B5839" t="s">
        <v>3</v>
      </c>
      <c r="C5839" t="s">
        <v>92</v>
      </c>
      <c r="D5839" s="29">
        <v>45440</v>
      </c>
      <c r="E5839">
        <v>0</v>
      </c>
      <c r="F5839">
        <v>0</v>
      </c>
      <c r="G5839">
        <v>0</v>
      </c>
      <c r="H5839">
        <v>0</v>
      </c>
      <c r="L5839">
        <v>261.646637</v>
      </c>
      <c r="R5839">
        <v>997.40674200000001</v>
      </c>
      <c r="S5839" t="s">
        <v>204</v>
      </c>
      <c r="T5839" s="247">
        <v>45342.357835648145</v>
      </c>
    </row>
    <row r="5840" spans="1:20" x14ac:dyDescent="0.35">
      <c r="A5840" t="s">
        <v>115</v>
      </c>
      <c r="B5840" t="s">
        <v>3</v>
      </c>
      <c r="C5840" t="s">
        <v>92</v>
      </c>
      <c r="D5840" s="29">
        <v>45441</v>
      </c>
      <c r="E5840">
        <v>0</v>
      </c>
      <c r="F5840">
        <v>0</v>
      </c>
      <c r="G5840">
        <v>0</v>
      </c>
      <c r="H5840">
        <v>0</v>
      </c>
      <c r="L5840">
        <v>261.646637</v>
      </c>
      <c r="R5840">
        <v>997.40674200000001</v>
      </c>
      <c r="S5840" t="s">
        <v>204</v>
      </c>
      <c r="T5840" s="247">
        <v>45342.357847222222</v>
      </c>
    </row>
    <row r="5841" spans="1:20" x14ac:dyDescent="0.35">
      <c r="A5841" t="s">
        <v>115</v>
      </c>
      <c r="B5841" t="s">
        <v>3</v>
      </c>
      <c r="C5841" t="s">
        <v>92</v>
      </c>
      <c r="D5841" s="29">
        <v>45442</v>
      </c>
      <c r="E5841">
        <v>0</v>
      </c>
      <c r="F5841">
        <v>0</v>
      </c>
      <c r="G5841">
        <v>0</v>
      </c>
      <c r="H5841">
        <v>0</v>
      </c>
      <c r="L5841">
        <v>261.646637</v>
      </c>
      <c r="R5841">
        <v>997.40674200000001</v>
      </c>
      <c r="S5841" t="s">
        <v>204</v>
      </c>
      <c r="T5841" s="247">
        <v>45342.357847222222</v>
      </c>
    </row>
    <row r="5842" spans="1:20" x14ac:dyDescent="0.35">
      <c r="A5842" t="s">
        <v>115</v>
      </c>
      <c r="B5842" t="s">
        <v>3</v>
      </c>
      <c r="C5842" t="s">
        <v>92</v>
      </c>
      <c r="D5842" s="29">
        <v>45443</v>
      </c>
      <c r="E5842">
        <v>0</v>
      </c>
      <c r="F5842">
        <v>0</v>
      </c>
      <c r="G5842">
        <v>0</v>
      </c>
      <c r="H5842">
        <v>0</v>
      </c>
      <c r="L5842">
        <v>261.646637</v>
      </c>
      <c r="R5842">
        <v>997.40674200000001</v>
      </c>
      <c r="S5842" t="s">
        <v>204</v>
      </c>
      <c r="T5842" s="247">
        <v>45342.357847222222</v>
      </c>
    </row>
    <row r="5843" spans="1:20" x14ac:dyDescent="0.35">
      <c r="A5843" t="s">
        <v>115</v>
      </c>
      <c r="B5843" t="s">
        <v>3</v>
      </c>
      <c r="C5843" t="s">
        <v>92</v>
      </c>
      <c r="D5843" s="29">
        <v>45444</v>
      </c>
      <c r="E5843">
        <v>0</v>
      </c>
      <c r="F5843">
        <v>0</v>
      </c>
      <c r="G5843">
        <v>0</v>
      </c>
      <c r="H5843">
        <v>0</v>
      </c>
      <c r="L5843">
        <v>261.646637</v>
      </c>
      <c r="R5843">
        <v>997.40674200000001</v>
      </c>
      <c r="S5843" t="s">
        <v>204</v>
      </c>
      <c r="T5843" s="247">
        <v>45342.357847222222</v>
      </c>
    </row>
    <row r="5844" spans="1:20" x14ac:dyDescent="0.35">
      <c r="A5844" t="s">
        <v>115</v>
      </c>
      <c r="B5844" t="s">
        <v>3</v>
      </c>
      <c r="C5844" t="s">
        <v>92</v>
      </c>
      <c r="D5844" s="29">
        <v>45445</v>
      </c>
      <c r="E5844">
        <v>0</v>
      </c>
      <c r="F5844">
        <v>0</v>
      </c>
      <c r="G5844">
        <v>0</v>
      </c>
      <c r="H5844">
        <v>0</v>
      </c>
      <c r="L5844">
        <v>261.646637</v>
      </c>
      <c r="R5844">
        <v>997.40674200000001</v>
      </c>
      <c r="S5844" t="s">
        <v>204</v>
      </c>
      <c r="T5844" s="247">
        <v>45342.357847222222</v>
      </c>
    </row>
    <row r="5845" spans="1:20" x14ac:dyDescent="0.35">
      <c r="A5845" t="s">
        <v>115</v>
      </c>
      <c r="B5845" t="s">
        <v>3</v>
      </c>
      <c r="C5845" t="s">
        <v>92</v>
      </c>
      <c r="D5845" s="29">
        <v>45446</v>
      </c>
      <c r="E5845">
        <v>0</v>
      </c>
      <c r="F5845">
        <v>0</v>
      </c>
      <c r="G5845">
        <v>0</v>
      </c>
      <c r="H5845">
        <v>0</v>
      </c>
      <c r="L5845">
        <v>261.646637</v>
      </c>
      <c r="R5845">
        <v>997.40674200000001</v>
      </c>
      <c r="S5845" t="s">
        <v>204</v>
      </c>
      <c r="T5845" s="247">
        <v>45342.357847222222</v>
      </c>
    </row>
    <row r="5846" spans="1:20" x14ac:dyDescent="0.35">
      <c r="A5846" t="s">
        <v>115</v>
      </c>
      <c r="B5846" t="s">
        <v>3</v>
      </c>
      <c r="C5846" t="s">
        <v>92</v>
      </c>
      <c r="D5846" s="29">
        <v>45447</v>
      </c>
      <c r="E5846">
        <v>0</v>
      </c>
      <c r="F5846">
        <v>0</v>
      </c>
      <c r="G5846">
        <v>0</v>
      </c>
      <c r="H5846">
        <v>0</v>
      </c>
      <c r="L5846">
        <v>261.646637</v>
      </c>
      <c r="R5846">
        <v>997.40674200000001</v>
      </c>
      <c r="S5846" t="s">
        <v>204</v>
      </c>
      <c r="T5846" s="247">
        <v>45342.357847222222</v>
      </c>
    </row>
    <row r="5847" spans="1:20" x14ac:dyDescent="0.35">
      <c r="A5847" t="s">
        <v>115</v>
      </c>
      <c r="B5847" t="s">
        <v>3</v>
      </c>
      <c r="C5847" t="s">
        <v>92</v>
      </c>
      <c r="D5847" s="29">
        <v>45448</v>
      </c>
      <c r="E5847">
        <v>0</v>
      </c>
      <c r="F5847">
        <v>0</v>
      </c>
      <c r="G5847">
        <v>0</v>
      </c>
      <c r="H5847">
        <v>0</v>
      </c>
      <c r="L5847">
        <v>261.646637</v>
      </c>
      <c r="R5847">
        <v>997.40674200000001</v>
      </c>
      <c r="S5847" t="s">
        <v>204</v>
      </c>
      <c r="T5847" s="247">
        <v>45342.357847222222</v>
      </c>
    </row>
    <row r="5848" spans="1:20" x14ac:dyDescent="0.35">
      <c r="A5848" t="s">
        <v>115</v>
      </c>
      <c r="B5848" t="s">
        <v>3</v>
      </c>
      <c r="C5848" t="s">
        <v>92</v>
      </c>
      <c r="D5848" s="29">
        <v>45449</v>
      </c>
      <c r="E5848">
        <v>0</v>
      </c>
      <c r="F5848">
        <v>0</v>
      </c>
      <c r="G5848">
        <v>0</v>
      </c>
      <c r="H5848">
        <v>0</v>
      </c>
      <c r="L5848">
        <v>261.646637</v>
      </c>
      <c r="R5848">
        <v>997.40674200000001</v>
      </c>
      <c r="S5848" t="s">
        <v>204</v>
      </c>
      <c r="T5848" s="247">
        <v>45342.357847222222</v>
      </c>
    </row>
    <row r="5849" spans="1:20" x14ac:dyDescent="0.35">
      <c r="A5849" t="s">
        <v>115</v>
      </c>
      <c r="B5849" t="s">
        <v>3</v>
      </c>
      <c r="C5849" t="s">
        <v>92</v>
      </c>
      <c r="D5849" s="29">
        <v>45450</v>
      </c>
      <c r="E5849">
        <v>0</v>
      </c>
      <c r="F5849">
        <v>0</v>
      </c>
      <c r="G5849">
        <v>0</v>
      </c>
      <c r="H5849">
        <v>0</v>
      </c>
      <c r="L5849">
        <v>261.646637</v>
      </c>
      <c r="R5849">
        <v>997.40674200000001</v>
      </c>
      <c r="S5849" t="s">
        <v>204</v>
      </c>
      <c r="T5849" s="247">
        <v>45342.357847222222</v>
      </c>
    </row>
    <row r="5850" spans="1:20" x14ac:dyDescent="0.35">
      <c r="A5850" t="s">
        <v>115</v>
      </c>
      <c r="B5850" t="s">
        <v>3</v>
      </c>
      <c r="C5850" t="s">
        <v>92</v>
      </c>
      <c r="D5850" s="29">
        <v>45451</v>
      </c>
      <c r="E5850">
        <v>0</v>
      </c>
      <c r="F5850">
        <v>0</v>
      </c>
      <c r="G5850">
        <v>0</v>
      </c>
      <c r="H5850">
        <v>0</v>
      </c>
      <c r="L5850">
        <v>261.646637</v>
      </c>
      <c r="R5850">
        <v>997.40674200000001</v>
      </c>
      <c r="S5850" t="s">
        <v>204</v>
      </c>
      <c r="T5850" s="247">
        <v>45342.357847222222</v>
      </c>
    </row>
    <row r="5851" spans="1:20" x14ac:dyDescent="0.35">
      <c r="A5851" t="s">
        <v>115</v>
      </c>
      <c r="B5851" t="s">
        <v>3</v>
      </c>
      <c r="C5851" t="s">
        <v>92</v>
      </c>
      <c r="D5851" s="29">
        <v>45452</v>
      </c>
      <c r="E5851">
        <v>0</v>
      </c>
      <c r="F5851">
        <v>0</v>
      </c>
      <c r="G5851">
        <v>0</v>
      </c>
      <c r="H5851">
        <v>0</v>
      </c>
      <c r="L5851">
        <v>261.646637</v>
      </c>
      <c r="R5851">
        <v>997.40674200000001</v>
      </c>
      <c r="S5851" t="s">
        <v>204</v>
      </c>
      <c r="T5851" s="247">
        <v>45342.357847222222</v>
      </c>
    </row>
    <row r="5852" spans="1:20" x14ac:dyDescent="0.35">
      <c r="A5852" t="s">
        <v>115</v>
      </c>
      <c r="B5852" t="s">
        <v>3</v>
      </c>
      <c r="C5852" t="s">
        <v>92</v>
      </c>
      <c r="D5852" s="29">
        <v>45453</v>
      </c>
      <c r="E5852">
        <v>0</v>
      </c>
      <c r="F5852">
        <v>0</v>
      </c>
      <c r="G5852">
        <v>0</v>
      </c>
      <c r="H5852">
        <v>0</v>
      </c>
      <c r="L5852">
        <v>261.646637</v>
      </c>
      <c r="R5852">
        <v>997.40674200000001</v>
      </c>
      <c r="S5852" t="s">
        <v>204</v>
      </c>
      <c r="T5852" s="247">
        <v>45342.357847222222</v>
      </c>
    </row>
    <row r="5853" spans="1:20" x14ac:dyDescent="0.35">
      <c r="A5853" t="s">
        <v>115</v>
      </c>
      <c r="B5853" t="s">
        <v>3</v>
      </c>
      <c r="C5853" t="s">
        <v>92</v>
      </c>
      <c r="D5853" s="29">
        <v>45454</v>
      </c>
      <c r="E5853">
        <v>0</v>
      </c>
      <c r="F5853">
        <v>0</v>
      </c>
      <c r="G5853">
        <v>0</v>
      </c>
      <c r="H5853">
        <v>0</v>
      </c>
      <c r="L5853">
        <v>261.646637</v>
      </c>
      <c r="R5853">
        <v>997.40674200000001</v>
      </c>
      <c r="S5853" t="s">
        <v>204</v>
      </c>
      <c r="T5853" s="247">
        <v>45342.357847222222</v>
      </c>
    </row>
    <row r="5854" spans="1:20" x14ac:dyDescent="0.35">
      <c r="A5854" t="s">
        <v>115</v>
      </c>
      <c r="B5854" t="s">
        <v>3</v>
      </c>
      <c r="C5854" t="s">
        <v>92</v>
      </c>
      <c r="D5854" s="29">
        <v>45455</v>
      </c>
      <c r="E5854">
        <v>0</v>
      </c>
      <c r="F5854">
        <v>0</v>
      </c>
      <c r="G5854">
        <v>0</v>
      </c>
      <c r="H5854">
        <v>0</v>
      </c>
      <c r="L5854">
        <v>261.646637</v>
      </c>
      <c r="R5854">
        <v>997.40674200000001</v>
      </c>
      <c r="S5854" t="s">
        <v>204</v>
      </c>
      <c r="T5854" s="247">
        <v>45342.357847222222</v>
      </c>
    </row>
    <row r="5855" spans="1:20" x14ac:dyDescent="0.35">
      <c r="A5855" t="s">
        <v>115</v>
      </c>
      <c r="B5855" t="s">
        <v>3</v>
      </c>
      <c r="C5855" t="s">
        <v>92</v>
      </c>
      <c r="D5855" s="29">
        <v>45456</v>
      </c>
      <c r="E5855">
        <v>0</v>
      </c>
      <c r="F5855">
        <v>0</v>
      </c>
      <c r="G5855">
        <v>0</v>
      </c>
      <c r="H5855">
        <v>0</v>
      </c>
      <c r="L5855">
        <v>261.646637</v>
      </c>
      <c r="R5855">
        <v>997.40674200000001</v>
      </c>
      <c r="S5855" t="s">
        <v>204</v>
      </c>
      <c r="T5855" s="247">
        <v>45342.357847222222</v>
      </c>
    </row>
    <row r="5856" spans="1:20" x14ac:dyDescent="0.35">
      <c r="A5856" t="s">
        <v>115</v>
      </c>
      <c r="B5856" t="s">
        <v>3</v>
      </c>
      <c r="C5856" t="s">
        <v>92</v>
      </c>
      <c r="D5856" s="29">
        <v>45457</v>
      </c>
      <c r="E5856">
        <v>0</v>
      </c>
      <c r="F5856">
        <v>0</v>
      </c>
      <c r="G5856">
        <v>0</v>
      </c>
      <c r="H5856">
        <v>0</v>
      </c>
      <c r="L5856">
        <v>261.646637</v>
      </c>
      <c r="R5856">
        <v>997.40674200000001</v>
      </c>
      <c r="S5856" t="s">
        <v>204</v>
      </c>
      <c r="T5856" s="247">
        <v>45342.357847222222</v>
      </c>
    </row>
    <row r="5857" spans="1:20" x14ac:dyDescent="0.35">
      <c r="A5857" t="s">
        <v>115</v>
      </c>
      <c r="B5857" t="s">
        <v>3</v>
      </c>
      <c r="C5857" t="s">
        <v>92</v>
      </c>
      <c r="D5857" s="29">
        <v>45458</v>
      </c>
      <c r="E5857">
        <v>0</v>
      </c>
      <c r="F5857">
        <v>0</v>
      </c>
      <c r="G5857">
        <v>0</v>
      </c>
      <c r="H5857">
        <v>0</v>
      </c>
      <c r="L5857">
        <v>261.646637</v>
      </c>
      <c r="R5857">
        <v>997.40674200000001</v>
      </c>
      <c r="S5857" t="s">
        <v>204</v>
      </c>
      <c r="T5857" s="247">
        <v>45342.357847222222</v>
      </c>
    </row>
    <row r="5858" spans="1:20" x14ac:dyDescent="0.35">
      <c r="A5858" t="s">
        <v>115</v>
      </c>
      <c r="B5858" t="s">
        <v>3</v>
      </c>
      <c r="C5858" t="s">
        <v>92</v>
      </c>
      <c r="D5858" s="29">
        <v>45459</v>
      </c>
      <c r="E5858">
        <v>0</v>
      </c>
      <c r="F5858">
        <v>0</v>
      </c>
      <c r="G5858">
        <v>0</v>
      </c>
      <c r="H5858">
        <v>0</v>
      </c>
      <c r="L5858">
        <v>261.646637</v>
      </c>
      <c r="R5858">
        <v>997.40674200000001</v>
      </c>
      <c r="S5858" t="s">
        <v>204</v>
      </c>
      <c r="T5858" s="247">
        <v>45342.357847222222</v>
      </c>
    </row>
    <row r="5859" spans="1:20" x14ac:dyDescent="0.35">
      <c r="A5859" t="s">
        <v>115</v>
      </c>
      <c r="B5859" t="s">
        <v>3</v>
      </c>
      <c r="C5859" t="s">
        <v>92</v>
      </c>
      <c r="D5859" s="29">
        <v>45460</v>
      </c>
      <c r="E5859">
        <v>0</v>
      </c>
      <c r="F5859">
        <v>0</v>
      </c>
      <c r="G5859">
        <v>0</v>
      </c>
      <c r="H5859">
        <v>0</v>
      </c>
      <c r="L5859">
        <v>261.646637</v>
      </c>
      <c r="R5859">
        <v>997.40674200000001</v>
      </c>
      <c r="S5859" t="s">
        <v>204</v>
      </c>
      <c r="T5859" s="247">
        <v>45342.357847222222</v>
      </c>
    </row>
    <row r="5860" spans="1:20" x14ac:dyDescent="0.35">
      <c r="A5860" t="s">
        <v>115</v>
      </c>
      <c r="B5860" t="s">
        <v>3</v>
      </c>
      <c r="C5860" t="s">
        <v>92</v>
      </c>
      <c r="D5860" s="29">
        <v>45461</v>
      </c>
      <c r="E5860">
        <v>0</v>
      </c>
      <c r="F5860">
        <v>0</v>
      </c>
      <c r="G5860">
        <v>0</v>
      </c>
      <c r="H5860">
        <v>0</v>
      </c>
      <c r="L5860">
        <v>261.646637</v>
      </c>
      <c r="R5860">
        <v>997.40674200000001</v>
      </c>
      <c r="S5860" t="s">
        <v>204</v>
      </c>
      <c r="T5860" s="247">
        <v>45342.357847222222</v>
      </c>
    </row>
    <row r="5861" spans="1:20" x14ac:dyDescent="0.35">
      <c r="A5861" t="s">
        <v>115</v>
      </c>
      <c r="B5861" t="s">
        <v>3</v>
      </c>
      <c r="C5861" t="s">
        <v>92</v>
      </c>
      <c r="D5861" s="29">
        <v>45462</v>
      </c>
      <c r="E5861">
        <v>0</v>
      </c>
      <c r="F5861">
        <v>0</v>
      </c>
      <c r="G5861">
        <v>0</v>
      </c>
      <c r="H5861">
        <v>0</v>
      </c>
      <c r="L5861">
        <v>261.646637</v>
      </c>
      <c r="R5861">
        <v>997.40674200000001</v>
      </c>
      <c r="S5861" t="s">
        <v>204</v>
      </c>
      <c r="T5861" s="247">
        <v>45342.357847222222</v>
      </c>
    </row>
    <row r="5862" spans="1:20" x14ac:dyDescent="0.35">
      <c r="A5862" t="s">
        <v>115</v>
      </c>
      <c r="B5862" t="s">
        <v>3</v>
      </c>
      <c r="C5862" t="s">
        <v>92</v>
      </c>
      <c r="D5862" s="29">
        <v>45463</v>
      </c>
      <c r="E5862">
        <v>0</v>
      </c>
      <c r="F5862">
        <v>0</v>
      </c>
      <c r="G5862">
        <v>0</v>
      </c>
      <c r="H5862">
        <v>0</v>
      </c>
      <c r="L5862">
        <v>261.646637</v>
      </c>
      <c r="R5862">
        <v>997.40674200000001</v>
      </c>
      <c r="S5862" t="s">
        <v>204</v>
      </c>
      <c r="T5862" s="247">
        <v>45342.357847222222</v>
      </c>
    </row>
    <row r="5863" spans="1:20" x14ac:dyDescent="0.35">
      <c r="A5863" t="s">
        <v>115</v>
      </c>
      <c r="B5863" t="s">
        <v>3</v>
      </c>
      <c r="C5863" t="s">
        <v>92</v>
      </c>
      <c r="D5863" s="29">
        <v>45464</v>
      </c>
      <c r="E5863">
        <v>0</v>
      </c>
      <c r="F5863">
        <v>0</v>
      </c>
      <c r="G5863">
        <v>0</v>
      </c>
      <c r="H5863">
        <v>0</v>
      </c>
      <c r="L5863">
        <v>261.646637</v>
      </c>
      <c r="R5863">
        <v>997.40674200000001</v>
      </c>
      <c r="S5863" t="s">
        <v>204</v>
      </c>
      <c r="T5863" s="247">
        <v>45342.357858796298</v>
      </c>
    </row>
    <row r="5864" spans="1:20" x14ac:dyDescent="0.35">
      <c r="A5864" t="s">
        <v>115</v>
      </c>
      <c r="B5864" t="s">
        <v>3</v>
      </c>
      <c r="C5864" t="s">
        <v>92</v>
      </c>
      <c r="D5864" s="29">
        <v>45465</v>
      </c>
      <c r="E5864">
        <v>0</v>
      </c>
      <c r="F5864">
        <v>0</v>
      </c>
      <c r="G5864">
        <v>0</v>
      </c>
      <c r="H5864">
        <v>0</v>
      </c>
      <c r="L5864">
        <v>261.646637</v>
      </c>
      <c r="R5864">
        <v>997.40674200000001</v>
      </c>
      <c r="S5864" t="s">
        <v>204</v>
      </c>
      <c r="T5864" s="247">
        <v>45342.357847222222</v>
      </c>
    </row>
    <row r="5865" spans="1:20" x14ac:dyDescent="0.35">
      <c r="A5865" t="s">
        <v>115</v>
      </c>
      <c r="B5865" t="s">
        <v>3</v>
      </c>
      <c r="C5865" t="s">
        <v>92</v>
      </c>
      <c r="D5865" s="29">
        <v>45466</v>
      </c>
      <c r="E5865">
        <v>0</v>
      </c>
      <c r="F5865">
        <v>0</v>
      </c>
      <c r="G5865">
        <v>0</v>
      </c>
      <c r="H5865">
        <v>0</v>
      </c>
      <c r="L5865">
        <v>261.646637</v>
      </c>
      <c r="R5865">
        <v>997.40674200000001</v>
      </c>
      <c r="S5865" t="s">
        <v>204</v>
      </c>
      <c r="T5865" s="247">
        <v>45342.357858796298</v>
      </c>
    </row>
    <row r="5866" spans="1:20" x14ac:dyDescent="0.35">
      <c r="A5866" t="s">
        <v>115</v>
      </c>
      <c r="B5866" t="s">
        <v>3</v>
      </c>
      <c r="C5866" t="s">
        <v>92</v>
      </c>
      <c r="D5866" s="29">
        <v>45467</v>
      </c>
      <c r="E5866">
        <v>0</v>
      </c>
      <c r="F5866">
        <v>0</v>
      </c>
      <c r="G5866">
        <v>0</v>
      </c>
      <c r="H5866">
        <v>0</v>
      </c>
      <c r="L5866">
        <v>261.646637</v>
      </c>
      <c r="R5866">
        <v>997.40674200000001</v>
      </c>
      <c r="S5866" t="s">
        <v>204</v>
      </c>
      <c r="T5866" s="247">
        <v>45342.357858796298</v>
      </c>
    </row>
    <row r="5867" spans="1:20" x14ac:dyDescent="0.35">
      <c r="A5867" t="s">
        <v>115</v>
      </c>
      <c r="B5867" t="s">
        <v>3</v>
      </c>
      <c r="C5867" t="s">
        <v>92</v>
      </c>
      <c r="D5867" s="29">
        <v>45468</v>
      </c>
      <c r="E5867">
        <v>0</v>
      </c>
      <c r="F5867">
        <v>0</v>
      </c>
      <c r="G5867">
        <v>0</v>
      </c>
      <c r="H5867">
        <v>0</v>
      </c>
      <c r="L5867">
        <v>261.646637</v>
      </c>
      <c r="R5867">
        <v>997.40674200000001</v>
      </c>
      <c r="S5867" t="s">
        <v>204</v>
      </c>
      <c r="T5867" s="247">
        <v>45342.357858796298</v>
      </c>
    </row>
    <row r="5868" spans="1:20" x14ac:dyDescent="0.35">
      <c r="A5868" t="s">
        <v>115</v>
      </c>
      <c r="B5868" t="s">
        <v>3</v>
      </c>
      <c r="C5868" t="s">
        <v>92</v>
      </c>
      <c r="D5868" s="29">
        <v>45469</v>
      </c>
      <c r="E5868">
        <v>0</v>
      </c>
      <c r="F5868">
        <v>0</v>
      </c>
      <c r="G5868">
        <v>0</v>
      </c>
      <c r="H5868">
        <v>0</v>
      </c>
      <c r="L5868">
        <v>261.646637</v>
      </c>
      <c r="R5868">
        <v>997.40674200000001</v>
      </c>
      <c r="S5868" t="s">
        <v>204</v>
      </c>
      <c r="T5868" s="247">
        <v>45342.357858796298</v>
      </c>
    </row>
    <row r="5869" spans="1:20" x14ac:dyDescent="0.35">
      <c r="A5869" t="s">
        <v>115</v>
      </c>
      <c r="B5869" t="s">
        <v>3</v>
      </c>
      <c r="C5869" t="s">
        <v>92</v>
      </c>
      <c r="D5869" s="29">
        <v>45470</v>
      </c>
      <c r="E5869">
        <v>0</v>
      </c>
      <c r="F5869">
        <v>0</v>
      </c>
      <c r="G5869">
        <v>0</v>
      </c>
      <c r="H5869">
        <v>0</v>
      </c>
      <c r="L5869">
        <v>261.646637</v>
      </c>
      <c r="R5869">
        <v>997.40674200000001</v>
      </c>
      <c r="S5869" t="s">
        <v>204</v>
      </c>
      <c r="T5869" s="247">
        <v>45342.357858796298</v>
      </c>
    </row>
    <row r="5870" spans="1:20" x14ac:dyDescent="0.35">
      <c r="A5870" t="s">
        <v>115</v>
      </c>
      <c r="B5870" t="s">
        <v>3</v>
      </c>
      <c r="C5870" t="s">
        <v>92</v>
      </c>
      <c r="D5870" s="29">
        <v>45471</v>
      </c>
      <c r="E5870">
        <v>0</v>
      </c>
      <c r="F5870">
        <v>0</v>
      </c>
      <c r="G5870">
        <v>0</v>
      </c>
      <c r="H5870">
        <v>0</v>
      </c>
      <c r="L5870">
        <v>261.646637</v>
      </c>
      <c r="R5870">
        <v>997.40674200000001</v>
      </c>
      <c r="S5870" t="s">
        <v>204</v>
      </c>
      <c r="T5870" s="247">
        <v>45342.357858796298</v>
      </c>
    </row>
    <row r="5871" spans="1:20" x14ac:dyDescent="0.35">
      <c r="A5871" t="s">
        <v>115</v>
      </c>
      <c r="B5871" t="s">
        <v>3</v>
      </c>
      <c r="C5871" t="s">
        <v>92</v>
      </c>
      <c r="D5871" s="29">
        <v>45472</v>
      </c>
      <c r="E5871">
        <v>0</v>
      </c>
      <c r="F5871">
        <v>0</v>
      </c>
      <c r="G5871">
        <v>0</v>
      </c>
      <c r="H5871">
        <v>0</v>
      </c>
      <c r="L5871">
        <v>261.646637</v>
      </c>
      <c r="R5871">
        <v>997.40674200000001</v>
      </c>
      <c r="S5871" t="s">
        <v>204</v>
      </c>
      <c r="T5871" s="247">
        <v>45342.357858796298</v>
      </c>
    </row>
    <row r="5872" spans="1:20" x14ac:dyDescent="0.35">
      <c r="A5872" t="s">
        <v>115</v>
      </c>
      <c r="B5872" t="s">
        <v>3</v>
      </c>
      <c r="C5872" t="s">
        <v>92</v>
      </c>
      <c r="D5872" s="29">
        <v>45473</v>
      </c>
      <c r="E5872">
        <v>0</v>
      </c>
      <c r="F5872">
        <v>0</v>
      </c>
      <c r="G5872">
        <v>0</v>
      </c>
      <c r="H5872">
        <v>0</v>
      </c>
      <c r="L5872">
        <v>261.646637</v>
      </c>
      <c r="R5872">
        <v>997.40674200000001</v>
      </c>
      <c r="S5872" t="s">
        <v>204</v>
      </c>
      <c r="T5872" s="247">
        <v>45342.357858796298</v>
      </c>
    </row>
    <row r="5873" spans="1:20" x14ac:dyDescent="0.35">
      <c r="A5873" t="s">
        <v>115</v>
      </c>
      <c r="B5873" t="s">
        <v>3</v>
      </c>
      <c r="C5873" t="s">
        <v>92</v>
      </c>
      <c r="D5873" s="29">
        <v>45474</v>
      </c>
      <c r="E5873">
        <v>0</v>
      </c>
      <c r="F5873">
        <v>0</v>
      </c>
      <c r="G5873">
        <v>0</v>
      </c>
      <c r="H5873">
        <v>0</v>
      </c>
      <c r="L5873">
        <v>261.646637</v>
      </c>
      <c r="R5873">
        <v>997.40674200000001</v>
      </c>
      <c r="S5873" t="s">
        <v>204</v>
      </c>
      <c r="T5873" s="247">
        <v>45342.357870370368</v>
      </c>
    </row>
    <row r="5874" spans="1:20" x14ac:dyDescent="0.35">
      <c r="A5874" t="s">
        <v>115</v>
      </c>
      <c r="B5874" t="s">
        <v>3</v>
      </c>
      <c r="C5874" t="s">
        <v>92</v>
      </c>
      <c r="D5874" s="29">
        <v>45475</v>
      </c>
      <c r="E5874">
        <v>0</v>
      </c>
      <c r="F5874">
        <v>0</v>
      </c>
      <c r="G5874">
        <v>0</v>
      </c>
      <c r="H5874">
        <v>0</v>
      </c>
      <c r="L5874">
        <v>261.646637</v>
      </c>
      <c r="R5874">
        <v>997.40674200000001</v>
      </c>
      <c r="S5874" t="s">
        <v>204</v>
      </c>
      <c r="T5874" s="247">
        <v>45342.357858796298</v>
      </c>
    </row>
    <row r="5875" spans="1:20" x14ac:dyDescent="0.35">
      <c r="A5875" t="s">
        <v>115</v>
      </c>
      <c r="B5875" t="s">
        <v>3</v>
      </c>
      <c r="C5875" t="s">
        <v>92</v>
      </c>
      <c r="D5875" s="29">
        <v>45476</v>
      </c>
      <c r="E5875">
        <v>0</v>
      </c>
      <c r="F5875">
        <v>0</v>
      </c>
      <c r="G5875">
        <v>0</v>
      </c>
      <c r="H5875">
        <v>0</v>
      </c>
      <c r="L5875">
        <v>261.646637</v>
      </c>
      <c r="R5875">
        <v>997.40674200000001</v>
      </c>
      <c r="S5875" t="s">
        <v>204</v>
      </c>
      <c r="T5875" s="247">
        <v>45342.357870370368</v>
      </c>
    </row>
    <row r="5876" spans="1:20" x14ac:dyDescent="0.35">
      <c r="A5876" t="s">
        <v>115</v>
      </c>
      <c r="B5876" t="s">
        <v>3</v>
      </c>
      <c r="C5876" t="s">
        <v>92</v>
      </c>
      <c r="D5876" s="29">
        <v>45477</v>
      </c>
      <c r="E5876">
        <v>0</v>
      </c>
      <c r="F5876">
        <v>0</v>
      </c>
      <c r="G5876">
        <v>0</v>
      </c>
      <c r="H5876">
        <v>0</v>
      </c>
      <c r="L5876">
        <v>261.646637</v>
      </c>
      <c r="R5876">
        <v>997.40674200000001</v>
      </c>
      <c r="S5876" t="s">
        <v>204</v>
      </c>
      <c r="T5876" s="247">
        <v>45342.357858796298</v>
      </c>
    </row>
    <row r="5877" spans="1:20" x14ac:dyDescent="0.35">
      <c r="A5877" t="s">
        <v>115</v>
      </c>
      <c r="B5877" t="s">
        <v>3</v>
      </c>
      <c r="C5877" t="s">
        <v>92</v>
      </c>
      <c r="D5877" s="29">
        <v>45478</v>
      </c>
      <c r="E5877">
        <v>0</v>
      </c>
      <c r="F5877">
        <v>0</v>
      </c>
      <c r="G5877">
        <v>0</v>
      </c>
      <c r="H5877">
        <v>0</v>
      </c>
      <c r="L5877">
        <v>261.646637</v>
      </c>
      <c r="R5877">
        <v>997.40674200000001</v>
      </c>
      <c r="S5877" t="s">
        <v>204</v>
      </c>
      <c r="T5877" s="247">
        <v>45342.357858796298</v>
      </c>
    </row>
    <row r="5878" spans="1:20" x14ac:dyDescent="0.35">
      <c r="A5878" t="s">
        <v>115</v>
      </c>
      <c r="B5878" t="s">
        <v>3</v>
      </c>
      <c r="C5878" t="s">
        <v>92</v>
      </c>
      <c r="D5878" s="29">
        <v>45479</v>
      </c>
      <c r="E5878">
        <v>0</v>
      </c>
      <c r="F5878">
        <v>0</v>
      </c>
      <c r="G5878">
        <v>0</v>
      </c>
      <c r="H5878">
        <v>0</v>
      </c>
      <c r="L5878">
        <v>261.646637</v>
      </c>
      <c r="R5878">
        <v>997.40674200000001</v>
      </c>
      <c r="S5878" t="s">
        <v>204</v>
      </c>
      <c r="T5878" s="247">
        <v>45342.357870370368</v>
      </c>
    </row>
    <row r="5879" spans="1:20" x14ac:dyDescent="0.35">
      <c r="A5879" t="s">
        <v>115</v>
      </c>
      <c r="B5879" t="s">
        <v>3</v>
      </c>
      <c r="C5879" t="s">
        <v>92</v>
      </c>
      <c r="D5879" s="29">
        <v>45480</v>
      </c>
      <c r="E5879">
        <v>0</v>
      </c>
      <c r="F5879">
        <v>0</v>
      </c>
      <c r="G5879">
        <v>0</v>
      </c>
      <c r="H5879">
        <v>0</v>
      </c>
      <c r="L5879">
        <v>261.646637</v>
      </c>
      <c r="R5879">
        <v>997.40674200000001</v>
      </c>
      <c r="S5879" t="s">
        <v>204</v>
      </c>
      <c r="T5879" s="247">
        <v>45342.357870370368</v>
      </c>
    </row>
    <row r="5880" spans="1:20" x14ac:dyDescent="0.35">
      <c r="A5880" t="s">
        <v>115</v>
      </c>
      <c r="B5880" t="s">
        <v>3</v>
      </c>
      <c r="C5880" t="s">
        <v>92</v>
      </c>
      <c r="D5880" s="29">
        <v>45481</v>
      </c>
      <c r="E5880">
        <v>0</v>
      </c>
      <c r="F5880">
        <v>0</v>
      </c>
      <c r="G5880">
        <v>0</v>
      </c>
      <c r="H5880">
        <v>0</v>
      </c>
      <c r="L5880">
        <v>261.646637</v>
      </c>
      <c r="R5880">
        <v>997.40674200000001</v>
      </c>
      <c r="S5880" t="s">
        <v>204</v>
      </c>
      <c r="T5880" s="247">
        <v>45342.357870370368</v>
      </c>
    </row>
    <row r="5881" spans="1:20" x14ac:dyDescent="0.35">
      <c r="A5881" t="s">
        <v>115</v>
      </c>
      <c r="B5881" t="s">
        <v>3</v>
      </c>
      <c r="C5881" t="s">
        <v>92</v>
      </c>
      <c r="D5881" s="29">
        <v>45482</v>
      </c>
      <c r="E5881">
        <v>0</v>
      </c>
      <c r="F5881">
        <v>0</v>
      </c>
      <c r="G5881">
        <v>0</v>
      </c>
      <c r="H5881">
        <v>0</v>
      </c>
      <c r="L5881">
        <v>261.646637</v>
      </c>
      <c r="R5881">
        <v>997.40674200000001</v>
      </c>
      <c r="S5881" t="s">
        <v>204</v>
      </c>
      <c r="T5881" s="247">
        <v>45342.357870370368</v>
      </c>
    </row>
    <row r="5882" spans="1:20" x14ac:dyDescent="0.35">
      <c r="A5882" t="s">
        <v>115</v>
      </c>
      <c r="B5882" t="s">
        <v>3</v>
      </c>
      <c r="C5882" t="s">
        <v>92</v>
      </c>
      <c r="D5882" s="29">
        <v>45483</v>
      </c>
      <c r="E5882">
        <v>0</v>
      </c>
      <c r="F5882">
        <v>0</v>
      </c>
      <c r="G5882">
        <v>0</v>
      </c>
      <c r="H5882">
        <v>0</v>
      </c>
      <c r="L5882">
        <v>261.646637</v>
      </c>
      <c r="R5882">
        <v>997.40674200000001</v>
      </c>
      <c r="S5882" t="s">
        <v>204</v>
      </c>
      <c r="T5882" s="247">
        <v>45342.357870370368</v>
      </c>
    </row>
    <row r="5883" spans="1:20" x14ac:dyDescent="0.35">
      <c r="A5883" t="s">
        <v>115</v>
      </c>
      <c r="B5883" t="s">
        <v>3</v>
      </c>
      <c r="C5883" t="s">
        <v>92</v>
      </c>
      <c r="D5883" s="29">
        <v>45484</v>
      </c>
      <c r="E5883">
        <v>0</v>
      </c>
      <c r="F5883">
        <v>0</v>
      </c>
      <c r="G5883">
        <v>0</v>
      </c>
      <c r="H5883">
        <v>0</v>
      </c>
      <c r="L5883">
        <v>261.646637</v>
      </c>
      <c r="R5883">
        <v>997.40674200000001</v>
      </c>
      <c r="S5883" t="s">
        <v>204</v>
      </c>
      <c r="T5883" s="247">
        <v>45342.357870370368</v>
      </c>
    </row>
    <row r="5884" spans="1:20" x14ac:dyDescent="0.35">
      <c r="A5884" t="s">
        <v>115</v>
      </c>
      <c r="B5884" t="s">
        <v>3</v>
      </c>
      <c r="C5884" t="s">
        <v>92</v>
      </c>
      <c r="D5884" s="29">
        <v>45485</v>
      </c>
      <c r="E5884">
        <v>0</v>
      </c>
      <c r="F5884">
        <v>0</v>
      </c>
      <c r="G5884">
        <v>0</v>
      </c>
      <c r="H5884">
        <v>0</v>
      </c>
      <c r="L5884">
        <v>261.646637</v>
      </c>
      <c r="R5884">
        <v>997.40674200000001</v>
      </c>
      <c r="S5884" t="s">
        <v>204</v>
      </c>
      <c r="T5884" s="247">
        <v>45342.357870370368</v>
      </c>
    </row>
    <row r="5885" spans="1:20" x14ac:dyDescent="0.35">
      <c r="A5885" t="s">
        <v>115</v>
      </c>
      <c r="B5885" t="s">
        <v>3</v>
      </c>
      <c r="C5885" t="s">
        <v>92</v>
      </c>
      <c r="D5885" s="29">
        <v>45486</v>
      </c>
      <c r="E5885">
        <v>0</v>
      </c>
      <c r="F5885">
        <v>0</v>
      </c>
      <c r="G5885">
        <v>0</v>
      </c>
      <c r="H5885">
        <v>0</v>
      </c>
      <c r="L5885">
        <v>261.646637</v>
      </c>
      <c r="R5885">
        <v>997.40674200000001</v>
      </c>
      <c r="S5885" t="s">
        <v>204</v>
      </c>
      <c r="T5885" s="247">
        <v>45342.357870370368</v>
      </c>
    </row>
    <row r="5886" spans="1:20" x14ac:dyDescent="0.35">
      <c r="A5886" t="s">
        <v>115</v>
      </c>
      <c r="B5886" t="s">
        <v>3</v>
      </c>
      <c r="C5886" t="s">
        <v>92</v>
      </c>
      <c r="D5886" s="29">
        <v>45487</v>
      </c>
      <c r="E5886">
        <v>0</v>
      </c>
      <c r="F5886">
        <v>0</v>
      </c>
      <c r="G5886">
        <v>0</v>
      </c>
      <c r="H5886">
        <v>0</v>
      </c>
      <c r="L5886">
        <v>261.646637</v>
      </c>
      <c r="R5886">
        <v>997.40674200000001</v>
      </c>
      <c r="S5886" t="s">
        <v>204</v>
      </c>
      <c r="T5886" s="247">
        <v>45342.357870370368</v>
      </c>
    </row>
    <row r="5887" spans="1:20" x14ac:dyDescent="0.35">
      <c r="A5887" t="s">
        <v>115</v>
      </c>
      <c r="B5887" t="s">
        <v>3</v>
      </c>
      <c r="C5887" t="s">
        <v>92</v>
      </c>
      <c r="D5887" s="29">
        <v>45488</v>
      </c>
      <c r="E5887">
        <v>0</v>
      </c>
      <c r="F5887">
        <v>0</v>
      </c>
      <c r="G5887">
        <v>0</v>
      </c>
      <c r="H5887">
        <v>0</v>
      </c>
      <c r="L5887">
        <v>261.646637</v>
      </c>
      <c r="R5887">
        <v>997.40674200000001</v>
      </c>
      <c r="S5887" t="s">
        <v>204</v>
      </c>
      <c r="T5887" s="247">
        <v>45342.357870370368</v>
      </c>
    </row>
    <row r="5888" spans="1:20" x14ac:dyDescent="0.35">
      <c r="A5888" t="s">
        <v>115</v>
      </c>
      <c r="B5888" t="s">
        <v>3</v>
      </c>
      <c r="C5888" t="s">
        <v>92</v>
      </c>
      <c r="D5888" s="29">
        <v>45489</v>
      </c>
      <c r="E5888">
        <v>0</v>
      </c>
      <c r="F5888">
        <v>0</v>
      </c>
      <c r="G5888">
        <v>0</v>
      </c>
      <c r="H5888">
        <v>0</v>
      </c>
      <c r="L5888">
        <v>261.646637</v>
      </c>
      <c r="R5888">
        <v>997.40674200000001</v>
      </c>
      <c r="S5888" t="s">
        <v>204</v>
      </c>
      <c r="T5888" s="247">
        <v>45342.357870370368</v>
      </c>
    </row>
    <row r="5889" spans="1:20" x14ac:dyDescent="0.35">
      <c r="A5889" t="s">
        <v>115</v>
      </c>
      <c r="B5889" t="s">
        <v>3</v>
      </c>
      <c r="C5889" t="s">
        <v>92</v>
      </c>
      <c r="D5889" s="29">
        <v>45490</v>
      </c>
      <c r="E5889">
        <v>0</v>
      </c>
      <c r="F5889">
        <v>0</v>
      </c>
      <c r="G5889">
        <v>0</v>
      </c>
      <c r="H5889">
        <v>0</v>
      </c>
      <c r="L5889">
        <v>261.646637</v>
      </c>
      <c r="R5889">
        <v>997.40674200000001</v>
      </c>
      <c r="S5889" t="s">
        <v>204</v>
      </c>
      <c r="T5889" s="247">
        <v>45342.357870370368</v>
      </c>
    </row>
    <row r="5890" spans="1:20" x14ac:dyDescent="0.35">
      <c r="A5890" t="s">
        <v>115</v>
      </c>
      <c r="B5890" t="s">
        <v>3</v>
      </c>
      <c r="C5890" t="s">
        <v>92</v>
      </c>
      <c r="D5890" s="29">
        <v>45491</v>
      </c>
      <c r="E5890">
        <v>0</v>
      </c>
      <c r="F5890">
        <v>0</v>
      </c>
      <c r="G5890">
        <v>0</v>
      </c>
      <c r="H5890">
        <v>0</v>
      </c>
      <c r="L5890">
        <v>261.646637</v>
      </c>
      <c r="R5890">
        <v>997.40674200000001</v>
      </c>
      <c r="S5890" t="s">
        <v>204</v>
      </c>
      <c r="T5890" s="247">
        <v>45342.357870370368</v>
      </c>
    </row>
    <row r="5891" spans="1:20" x14ac:dyDescent="0.35">
      <c r="A5891" t="s">
        <v>115</v>
      </c>
      <c r="B5891" t="s">
        <v>3</v>
      </c>
      <c r="C5891" t="s">
        <v>92</v>
      </c>
      <c r="D5891" s="29">
        <v>45492</v>
      </c>
      <c r="E5891">
        <v>0</v>
      </c>
      <c r="F5891">
        <v>0</v>
      </c>
      <c r="G5891">
        <v>0</v>
      </c>
      <c r="H5891">
        <v>0</v>
      </c>
      <c r="L5891">
        <v>261.646637</v>
      </c>
      <c r="R5891">
        <v>997.40674200000001</v>
      </c>
      <c r="S5891" t="s">
        <v>204</v>
      </c>
      <c r="T5891" s="247">
        <v>45342.357870370368</v>
      </c>
    </row>
    <row r="5892" spans="1:20" x14ac:dyDescent="0.35">
      <c r="A5892" t="s">
        <v>115</v>
      </c>
      <c r="B5892" t="s">
        <v>3</v>
      </c>
      <c r="C5892" t="s">
        <v>92</v>
      </c>
      <c r="D5892" s="29">
        <v>45493</v>
      </c>
      <c r="E5892">
        <v>0</v>
      </c>
      <c r="F5892">
        <v>0</v>
      </c>
      <c r="G5892">
        <v>0</v>
      </c>
      <c r="H5892">
        <v>0</v>
      </c>
      <c r="L5892">
        <v>261.646637</v>
      </c>
      <c r="R5892">
        <v>997.40674200000001</v>
      </c>
      <c r="S5892" t="s">
        <v>204</v>
      </c>
      <c r="T5892" s="247">
        <v>45342.357870370368</v>
      </c>
    </row>
    <row r="5893" spans="1:20" x14ac:dyDescent="0.35">
      <c r="A5893" t="s">
        <v>115</v>
      </c>
      <c r="B5893" t="s">
        <v>3</v>
      </c>
      <c r="C5893" t="s">
        <v>92</v>
      </c>
      <c r="D5893" s="29">
        <v>45494</v>
      </c>
      <c r="E5893">
        <v>0</v>
      </c>
      <c r="F5893">
        <v>0</v>
      </c>
      <c r="G5893">
        <v>0</v>
      </c>
      <c r="H5893">
        <v>0</v>
      </c>
      <c r="L5893">
        <v>261.646637</v>
      </c>
      <c r="R5893">
        <v>997.40674200000001</v>
      </c>
      <c r="S5893" t="s">
        <v>204</v>
      </c>
      <c r="T5893" s="247">
        <v>45342.357870370368</v>
      </c>
    </row>
    <row r="5894" spans="1:20" x14ac:dyDescent="0.35">
      <c r="A5894" t="s">
        <v>115</v>
      </c>
      <c r="B5894" t="s">
        <v>3</v>
      </c>
      <c r="C5894" t="s">
        <v>92</v>
      </c>
      <c r="D5894" s="29">
        <v>45495</v>
      </c>
      <c r="E5894">
        <v>0</v>
      </c>
      <c r="F5894">
        <v>0</v>
      </c>
      <c r="G5894">
        <v>0</v>
      </c>
      <c r="H5894">
        <v>0</v>
      </c>
      <c r="L5894">
        <v>261.646637</v>
      </c>
      <c r="R5894">
        <v>997.40674200000001</v>
      </c>
      <c r="S5894" t="s">
        <v>204</v>
      </c>
      <c r="T5894" s="247">
        <v>45342.357870370368</v>
      </c>
    </row>
    <row r="5895" spans="1:20" x14ac:dyDescent="0.35">
      <c r="A5895" t="s">
        <v>115</v>
      </c>
      <c r="B5895" t="s">
        <v>3</v>
      </c>
      <c r="C5895" t="s">
        <v>92</v>
      </c>
      <c r="D5895" s="29">
        <v>45496</v>
      </c>
      <c r="E5895">
        <v>0</v>
      </c>
      <c r="F5895">
        <v>0</v>
      </c>
      <c r="G5895">
        <v>0</v>
      </c>
      <c r="H5895">
        <v>0</v>
      </c>
      <c r="L5895">
        <v>261.646637</v>
      </c>
      <c r="R5895">
        <v>997.40674200000001</v>
      </c>
      <c r="S5895" t="s">
        <v>204</v>
      </c>
      <c r="T5895" s="247">
        <v>45342.357870370368</v>
      </c>
    </row>
    <row r="5896" spans="1:20" x14ac:dyDescent="0.35">
      <c r="A5896" t="s">
        <v>115</v>
      </c>
      <c r="B5896" t="s">
        <v>3</v>
      </c>
      <c r="C5896" t="s">
        <v>92</v>
      </c>
      <c r="D5896" s="29">
        <v>45497</v>
      </c>
      <c r="E5896">
        <v>0</v>
      </c>
      <c r="F5896">
        <v>0</v>
      </c>
      <c r="G5896">
        <v>0</v>
      </c>
      <c r="H5896">
        <v>0</v>
      </c>
      <c r="L5896">
        <v>261.646637</v>
      </c>
      <c r="R5896">
        <v>997.40674200000001</v>
      </c>
      <c r="S5896" t="s">
        <v>204</v>
      </c>
      <c r="T5896" s="247">
        <v>45342.357870370368</v>
      </c>
    </row>
    <row r="5897" spans="1:20" x14ac:dyDescent="0.35">
      <c r="A5897" t="s">
        <v>115</v>
      </c>
      <c r="B5897" t="s">
        <v>3</v>
      </c>
      <c r="C5897" t="s">
        <v>92</v>
      </c>
      <c r="D5897" s="29">
        <v>45498</v>
      </c>
      <c r="E5897">
        <v>0</v>
      </c>
      <c r="F5897">
        <v>0</v>
      </c>
      <c r="G5897">
        <v>0</v>
      </c>
      <c r="H5897">
        <v>0</v>
      </c>
      <c r="L5897">
        <v>261.646637</v>
      </c>
      <c r="R5897">
        <v>997.40674200000001</v>
      </c>
      <c r="S5897" t="s">
        <v>204</v>
      </c>
      <c r="T5897" s="247">
        <v>45342.357870370368</v>
      </c>
    </row>
    <row r="5898" spans="1:20" x14ac:dyDescent="0.35">
      <c r="A5898" t="s">
        <v>115</v>
      </c>
      <c r="B5898" t="s">
        <v>3</v>
      </c>
      <c r="C5898" t="s">
        <v>92</v>
      </c>
      <c r="D5898" s="29">
        <v>45499</v>
      </c>
      <c r="E5898">
        <v>0</v>
      </c>
      <c r="F5898">
        <v>0</v>
      </c>
      <c r="G5898">
        <v>0</v>
      </c>
      <c r="H5898">
        <v>0</v>
      </c>
      <c r="L5898">
        <v>261.646637</v>
      </c>
      <c r="R5898">
        <v>997.40674200000001</v>
      </c>
      <c r="S5898" t="s">
        <v>204</v>
      </c>
      <c r="T5898" s="247">
        <v>45342.357870370368</v>
      </c>
    </row>
    <row r="5899" spans="1:20" x14ac:dyDescent="0.35">
      <c r="A5899" t="s">
        <v>115</v>
      </c>
      <c r="B5899" t="s">
        <v>3</v>
      </c>
      <c r="C5899" t="s">
        <v>92</v>
      </c>
      <c r="D5899" s="29">
        <v>45500</v>
      </c>
      <c r="E5899">
        <v>0</v>
      </c>
      <c r="F5899">
        <v>0</v>
      </c>
      <c r="G5899">
        <v>0</v>
      </c>
      <c r="H5899">
        <v>0</v>
      </c>
      <c r="L5899">
        <v>261.646637</v>
      </c>
      <c r="R5899">
        <v>997.40674200000001</v>
      </c>
      <c r="S5899" t="s">
        <v>204</v>
      </c>
      <c r="T5899" s="247">
        <v>45342.357870370368</v>
      </c>
    </row>
    <row r="5900" spans="1:20" x14ac:dyDescent="0.35">
      <c r="A5900" t="s">
        <v>115</v>
      </c>
      <c r="B5900" t="s">
        <v>3</v>
      </c>
      <c r="C5900" t="s">
        <v>92</v>
      </c>
      <c r="D5900" s="29">
        <v>45501</v>
      </c>
      <c r="E5900">
        <v>0</v>
      </c>
      <c r="F5900">
        <v>0</v>
      </c>
      <c r="G5900">
        <v>0</v>
      </c>
      <c r="H5900">
        <v>0</v>
      </c>
      <c r="L5900">
        <v>261.646637</v>
      </c>
      <c r="R5900">
        <v>997.40674200000001</v>
      </c>
      <c r="S5900" t="s">
        <v>204</v>
      </c>
      <c r="T5900" s="247">
        <v>45342.357870370368</v>
      </c>
    </row>
    <row r="5901" spans="1:20" x14ac:dyDescent="0.35">
      <c r="A5901" t="s">
        <v>115</v>
      </c>
      <c r="B5901" t="s">
        <v>3</v>
      </c>
      <c r="C5901" t="s">
        <v>92</v>
      </c>
      <c r="D5901" s="29">
        <v>45502</v>
      </c>
      <c r="E5901">
        <v>0</v>
      </c>
      <c r="F5901">
        <v>0</v>
      </c>
      <c r="G5901">
        <v>0</v>
      </c>
      <c r="H5901">
        <v>0</v>
      </c>
      <c r="L5901">
        <v>261.646637</v>
      </c>
      <c r="R5901">
        <v>997.40674200000001</v>
      </c>
      <c r="S5901" t="s">
        <v>204</v>
      </c>
      <c r="T5901" s="247">
        <v>45342.357881944445</v>
      </c>
    </row>
    <row r="5902" spans="1:20" x14ac:dyDescent="0.35">
      <c r="A5902" t="s">
        <v>115</v>
      </c>
      <c r="B5902" t="s">
        <v>3</v>
      </c>
      <c r="C5902" t="s">
        <v>92</v>
      </c>
      <c r="D5902" s="29">
        <v>45503</v>
      </c>
      <c r="E5902">
        <v>0</v>
      </c>
      <c r="F5902">
        <v>0</v>
      </c>
      <c r="G5902">
        <v>0</v>
      </c>
      <c r="H5902">
        <v>0</v>
      </c>
      <c r="L5902">
        <v>261.646637</v>
      </c>
      <c r="R5902">
        <v>997.40674200000001</v>
      </c>
      <c r="S5902" t="s">
        <v>204</v>
      </c>
      <c r="T5902" s="247">
        <v>45342.357870370368</v>
      </c>
    </row>
    <row r="5903" spans="1:20" x14ac:dyDescent="0.35">
      <c r="A5903" t="s">
        <v>115</v>
      </c>
      <c r="B5903" t="s">
        <v>3</v>
      </c>
      <c r="C5903" t="s">
        <v>92</v>
      </c>
      <c r="D5903" s="29">
        <v>45504</v>
      </c>
      <c r="E5903">
        <v>0</v>
      </c>
      <c r="F5903">
        <v>0</v>
      </c>
      <c r="G5903">
        <v>0</v>
      </c>
      <c r="H5903">
        <v>0</v>
      </c>
      <c r="L5903">
        <v>261.646637</v>
      </c>
      <c r="R5903">
        <v>997.40674200000001</v>
      </c>
      <c r="S5903" t="s">
        <v>204</v>
      </c>
      <c r="T5903" s="247">
        <v>45342.357881944445</v>
      </c>
    </row>
    <row r="5904" spans="1:20" x14ac:dyDescent="0.35">
      <c r="A5904" t="s">
        <v>115</v>
      </c>
      <c r="B5904" t="s">
        <v>3</v>
      </c>
      <c r="C5904" t="s">
        <v>92</v>
      </c>
      <c r="D5904" s="29">
        <v>45505</v>
      </c>
      <c r="E5904">
        <v>0</v>
      </c>
      <c r="F5904">
        <v>0</v>
      </c>
      <c r="G5904">
        <v>0</v>
      </c>
      <c r="H5904">
        <v>0</v>
      </c>
      <c r="L5904">
        <v>261.646637</v>
      </c>
      <c r="R5904">
        <v>997.40674200000001</v>
      </c>
      <c r="S5904" t="s">
        <v>204</v>
      </c>
      <c r="T5904" s="247">
        <v>45342.357881944445</v>
      </c>
    </row>
    <row r="5905" spans="1:20" x14ac:dyDescent="0.35">
      <c r="A5905" t="s">
        <v>115</v>
      </c>
      <c r="B5905" t="s">
        <v>3</v>
      </c>
      <c r="C5905" t="s">
        <v>92</v>
      </c>
      <c r="D5905" s="29">
        <v>45506</v>
      </c>
      <c r="E5905">
        <v>0</v>
      </c>
      <c r="F5905">
        <v>0</v>
      </c>
      <c r="G5905">
        <v>0</v>
      </c>
      <c r="H5905">
        <v>0</v>
      </c>
      <c r="L5905">
        <v>261.646637</v>
      </c>
      <c r="R5905">
        <v>997.40674200000001</v>
      </c>
      <c r="S5905" t="s">
        <v>204</v>
      </c>
      <c r="T5905" s="247">
        <v>45342.357881944445</v>
      </c>
    </row>
    <row r="5906" spans="1:20" x14ac:dyDescent="0.35">
      <c r="A5906" t="s">
        <v>115</v>
      </c>
      <c r="B5906" t="s">
        <v>3</v>
      </c>
      <c r="C5906" t="s">
        <v>92</v>
      </c>
      <c r="D5906" s="29">
        <v>45507</v>
      </c>
      <c r="E5906">
        <v>0</v>
      </c>
      <c r="F5906">
        <v>0</v>
      </c>
      <c r="G5906">
        <v>0</v>
      </c>
      <c r="H5906">
        <v>0</v>
      </c>
      <c r="L5906">
        <v>261.646637</v>
      </c>
      <c r="R5906">
        <v>997.40674200000001</v>
      </c>
      <c r="S5906" t="s">
        <v>204</v>
      </c>
      <c r="T5906" s="247">
        <v>45342.357881944445</v>
      </c>
    </row>
    <row r="5907" spans="1:20" x14ac:dyDescent="0.35">
      <c r="A5907" t="s">
        <v>115</v>
      </c>
      <c r="B5907" t="s">
        <v>3</v>
      </c>
      <c r="C5907" t="s">
        <v>92</v>
      </c>
      <c r="D5907" s="29">
        <v>45508</v>
      </c>
      <c r="E5907">
        <v>0</v>
      </c>
      <c r="F5907">
        <v>0</v>
      </c>
      <c r="G5907">
        <v>0</v>
      </c>
      <c r="H5907">
        <v>0</v>
      </c>
      <c r="L5907">
        <v>261.646637</v>
      </c>
      <c r="R5907">
        <v>997.40674200000001</v>
      </c>
      <c r="S5907" t="s">
        <v>204</v>
      </c>
      <c r="T5907" s="247">
        <v>45342.357881944445</v>
      </c>
    </row>
    <row r="5908" spans="1:20" x14ac:dyDescent="0.35">
      <c r="A5908" t="s">
        <v>115</v>
      </c>
      <c r="B5908" t="s">
        <v>3</v>
      </c>
      <c r="C5908" t="s">
        <v>92</v>
      </c>
      <c r="D5908" s="29">
        <v>45509</v>
      </c>
      <c r="E5908">
        <v>0</v>
      </c>
      <c r="F5908">
        <v>0</v>
      </c>
      <c r="G5908">
        <v>0</v>
      </c>
      <c r="H5908">
        <v>0</v>
      </c>
      <c r="L5908">
        <v>261.646637</v>
      </c>
      <c r="R5908">
        <v>997.40674200000001</v>
      </c>
      <c r="S5908" t="s">
        <v>204</v>
      </c>
      <c r="T5908" s="247">
        <v>45342.357881944445</v>
      </c>
    </row>
    <row r="5909" spans="1:20" x14ac:dyDescent="0.35">
      <c r="A5909" t="s">
        <v>115</v>
      </c>
      <c r="B5909" t="s">
        <v>3</v>
      </c>
      <c r="C5909" t="s">
        <v>92</v>
      </c>
      <c r="D5909" s="29">
        <v>45510</v>
      </c>
      <c r="E5909">
        <v>0</v>
      </c>
      <c r="F5909">
        <v>0</v>
      </c>
      <c r="G5909">
        <v>0</v>
      </c>
      <c r="H5909">
        <v>0</v>
      </c>
      <c r="L5909">
        <v>261.646637</v>
      </c>
      <c r="R5909">
        <v>997.40674200000001</v>
      </c>
      <c r="S5909" t="s">
        <v>204</v>
      </c>
      <c r="T5909" s="247">
        <v>45342.357881944445</v>
      </c>
    </row>
    <row r="5910" spans="1:20" x14ac:dyDescent="0.35">
      <c r="A5910" t="s">
        <v>115</v>
      </c>
      <c r="B5910" t="s">
        <v>3</v>
      </c>
      <c r="C5910" t="s">
        <v>92</v>
      </c>
      <c r="D5910" s="29">
        <v>45511</v>
      </c>
      <c r="E5910">
        <v>0</v>
      </c>
      <c r="F5910">
        <v>0</v>
      </c>
      <c r="G5910">
        <v>0</v>
      </c>
      <c r="H5910">
        <v>0</v>
      </c>
      <c r="L5910">
        <v>261.646637</v>
      </c>
      <c r="R5910">
        <v>997.40674200000001</v>
      </c>
      <c r="S5910" t="s">
        <v>204</v>
      </c>
      <c r="T5910" s="247">
        <v>45342.357881944445</v>
      </c>
    </row>
    <row r="5911" spans="1:20" x14ac:dyDescent="0.35">
      <c r="A5911" t="s">
        <v>115</v>
      </c>
      <c r="B5911" t="s">
        <v>3</v>
      </c>
      <c r="C5911" t="s">
        <v>92</v>
      </c>
      <c r="D5911" s="29">
        <v>45512</v>
      </c>
      <c r="E5911">
        <v>0</v>
      </c>
      <c r="F5911">
        <v>0</v>
      </c>
      <c r="G5911">
        <v>0</v>
      </c>
      <c r="H5911">
        <v>0</v>
      </c>
      <c r="L5911">
        <v>261.646637</v>
      </c>
      <c r="R5911">
        <v>997.40674200000001</v>
      </c>
      <c r="S5911" t="s">
        <v>204</v>
      </c>
      <c r="T5911" s="247">
        <v>45342.357881944445</v>
      </c>
    </row>
    <row r="5912" spans="1:20" x14ac:dyDescent="0.35">
      <c r="A5912" t="s">
        <v>115</v>
      </c>
      <c r="B5912" t="s">
        <v>3</v>
      </c>
      <c r="C5912" t="s">
        <v>92</v>
      </c>
      <c r="D5912" s="29">
        <v>45513</v>
      </c>
      <c r="E5912">
        <v>0</v>
      </c>
      <c r="F5912">
        <v>0</v>
      </c>
      <c r="G5912">
        <v>0</v>
      </c>
      <c r="H5912">
        <v>0</v>
      </c>
      <c r="L5912">
        <v>261.646637</v>
      </c>
      <c r="R5912">
        <v>997.40674200000001</v>
      </c>
      <c r="S5912" t="s">
        <v>204</v>
      </c>
      <c r="T5912" s="247">
        <v>45342.357881944445</v>
      </c>
    </row>
    <row r="5913" spans="1:20" x14ac:dyDescent="0.35">
      <c r="A5913" t="s">
        <v>115</v>
      </c>
      <c r="B5913" t="s">
        <v>3</v>
      </c>
      <c r="C5913" t="s">
        <v>92</v>
      </c>
      <c r="D5913" s="29">
        <v>45514</v>
      </c>
      <c r="E5913">
        <v>0</v>
      </c>
      <c r="F5913">
        <v>0</v>
      </c>
      <c r="G5913">
        <v>0</v>
      </c>
      <c r="H5913">
        <v>0</v>
      </c>
      <c r="L5913">
        <v>261.646637</v>
      </c>
      <c r="R5913">
        <v>997.40674200000001</v>
      </c>
      <c r="S5913" t="s">
        <v>204</v>
      </c>
      <c r="T5913" s="247">
        <v>45342.357881944445</v>
      </c>
    </row>
    <row r="5914" spans="1:20" x14ac:dyDescent="0.35">
      <c r="A5914" t="s">
        <v>115</v>
      </c>
      <c r="B5914" t="s">
        <v>3</v>
      </c>
      <c r="C5914" t="s">
        <v>92</v>
      </c>
      <c r="D5914" s="29">
        <v>45515</v>
      </c>
      <c r="E5914">
        <v>0</v>
      </c>
      <c r="F5914">
        <v>0</v>
      </c>
      <c r="G5914">
        <v>0</v>
      </c>
      <c r="H5914">
        <v>0</v>
      </c>
      <c r="L5914">
        <v>261.646637</v>
      </c>
      <c r="R5914">
        <v>997.40674200000001</v>
      </c>
      <c r="S5914" t="s">
        <v>204</v>
      </c>
      <c r="T5914" s="247">
        <v>45342.357881944445</v>
      </c>
    </row>
    <row r="5915" spans="1:20" x14ac:dyDescent="0.35">
      <c r="A5915" t="s">
        <v>115</v>
      </c>
      <c r="B5915" t="s">
        <v>3</v>
      </c>
      <c r="C5915" t="s">
        <v>92</v>
      </c>
      <c r="D5915" s="29">
        <v>45516</v>
      </c>
      <c r="E5915">
        <v>0</v>
      </c>
      <c r="F5915">
        <v>0</v>
      </c>
      <c r="G5915">
        <v>0</v>
      </c>
      <c r="H5915">
        <v>0</v>
      </c>
      <c r="L5915">
        <v>261.646637</v>
      </c>
      <c r="R5915">
        <v>997.40674200000001</v>
      </c>
      <c r="S5915" t="s">
        <v>204</v>
      </c>
      <c r="T5915" s="247">
        <v>45342.357893518521</v>
      </c>
    </row>
    <row r="5916" spans="1:20" x14ac:dyDescent="0.35">
      <c r="A5916" t="s">
        <v>115</v>
      </c>
      <c r="B5916" t="s">
        <v>3</v>
      </c>
      <c r="C5916" t="s">
        <v>92</v>
      </c>
      <c r="D5916" s="29">
        <v>45517</v>
      </c>
      <c r="E5916">
        <v>0</v>
      </c>
      <c r="F5916">
        <v>0</v>
      </c>
      <c r="G5916">
        <v>0</v>
      </c>
      <c r="H5916">
        <v>0</v>
      </c>
      <c r="L5916">
        <v>261.646637</v>
      </c>
      <c r="R5916">
        <v>997.40674200000001</v>
      </c>
      <c r="S5916" t="s">
        <v>204</v>
      </c>
      <c r="T5916" s="247">
        <v>45342.357881944445</v>
      </c>
    </row>
    <row r="5917" spans="1:20" x14ac:dyDescent="0.35">
      <c r="A5917" t="s">
        <v>115</v>
      </c>
      <c r="B5917" t="s">
        <v>3</v>
      </c>
      <c r="C5917" t="s">
        <v>92</v>
      </c>
      <c r="D5917" s="29">
        <v>45518</v>
      </c>
      <c r="E5917">
        <v>0</v>
      </c>
      <c r="F5917">
        <v>0</v>
      </c>
      <c r="G5917">
        <v>0</v>
      </c>
      <c r="H5917">
        <v>0</v>
      </c>
      <c r="L5917">
        <v>261.646637</v>
      </c>
      <c r="R5917">
        <v>997.40674200000001</v>
      </c>
      <c r="S5917" t="s">
        <v>204</v>
      </c>
      <c r="T5917" s="247">
        <v>45342.357881944445</v>
      </c>
    </row>
    <row r="5918" spans="1:20" x14ac:dyDescent="0.35">
      <c r="A5918" t="s">
        <v>115</v>
      </c>
      <c r="B5918" t="s">
        <v>3</v>
      </c>
      <c r="C5918" t="s">
        <v>92</v>
      </c>
      <c r="D5918" s="29">
        <v>45519</v>
      </c>
      <c r="E5918">
        <v>0</v>
      </c>
      <c r="F5918">
        <v>0</v>
      </c>
      <c r="G5918">
        <v>0</v>
      </c>
      <c r="H5918">
        <v>0</v>
      </c>
      <c r="L5918">
        <v>261.646637</v>
      </c>
      <c r="R5918">
        <v>997.40674200000001</v>
      </c>
      <c r="S5918" t="s">
        <v>204</v>
      </c>
      <c r="T5918" s="247">
        <v>45342.357881944445</v>
      </c>
    </row>
    <row r="5919" spans="1:20" x14ac:dyDescent="0.35">
      <c r="A5919" t="s">
        <v>115</v>
      </c>
      <c r="B5919" t="s">
        <v>3</v>
      </c>
      <c r="C5919" t="s">
        <v>92</v>
      </c>
      <c r="D5919" s="29">
        <v>45520</v>
      </c>
      <c r="E5919">
        <v>0</v>
      </c>
      <c r="F5919">
        <v>0</v>
      </c>
      <c r="G5919">
        <v>0</v>
      </c>
      <c r="H5919">
        <v>0</v>
      </c>
      <c r="L5919">
        <v>261.646637</v>
      </c>
      <c r="R5919">
        <v>997.40674200000001</v>
      </c>
      <c r="S5919" t="s">
        <v>204</v>
      </c>
      <c r="T5919" s="247">
        <v>45342.357893518521</v>
      </c>
    </row>
    <row r="5920" spans="1:20" x14ac:dyDescent="0.35">
      <c r="A5920" t="s">
        <v>115</v>
      </c>
      <c r="B5920" t="s">
        <v>3</v>
      </c>
      <c r="C5920" t="s">
        <v>92</v>
      </c>
      <c r="D5920" s="29">
        <v>45521</v>
      </c>
      <c r="E5920">
        <v>0</v>
      </c>
      <c r="F5920">
        <v>0</v>
      </c>
      <c r="G5920">
        <v>0</v>
      </c>
      <c r="H5920">
        <v>0</v>
      </c>
      <c r="L5920">
        <v>261.646637</v>
      </c>
      <c r="R5920">
        <v>997.40674200000001</v>
      </c>
      <c r="S5920" t="s">
        <v>204</v>
      </c>
      <c r="T5920" s="247">
        <v>45342.357881944445</v>
      </c>
    </row>
    <row r="5921" spans="1:20" x14ac:dyDescent="0.35">
      <c r="A5921" t="s">
        <v>115</v>
      </c>
      <c r="B5921" t="s">
        <v>3</v>
      </c>
      <c r="C5921" t="s">
        <v>92</v>
      </c>
      <c r="D5921" s="29">
        <v>45522</v>
      </c>
      <c r="E5921">
        <v>0</v>
      </c>
      <c r="F5921">
        <v>0</v>
      </c>
      <c r="G5921">
        <v>0</v>
      </c>
      <c r="H5921">
        <v>0</v>
      </c>
      <c r="L5921">
        <v>261.646637</v>
      </c>
      <c r="R5921">
        <v>997.40674200000001</v>
      </c>
      <c r="S5921" t="s">
        <v>204</v>
      </c>
      <c r="T5921" s="247">
        <v>45342.357881944445</v>
      </c>
    </row>
    <row r="5922" spans="1:20" x14ac:dyDescent="0.35">
      <c r="A5922" t="s">
        <v>115</v>
      </c>
      <c r="B5922" t="s">
        <v>3</v>
      </c>
      <c r="C5922" t="s">
        <v>92</v>
      </c>
      <c r="D5922" s="29">
        <v>45523</v>
      </c>
      <c r="E5922">
        <v>0</v>
      </c>
      <c r="F5922">
        <v>0</v>
      </c>
      <c r="G5922">
        <v>0</v>
      </c>
      <c r="H5922">
        <v>0</v>
      </c>
      <c r="L5922">
        <v>261.646637</v>
      </c>
      <c r="R5922">
        <v>997.40674200000001</v>
      </c>
      <c r="S5922" t="s">
        <v>204</v>
      </c>
      <c r="T5922" s="247">
        <v>45342.357893518521</v>
      </c>
    </row>
    <row r="5923" spans="1:20" x14ac:dyDescent="0.35">
      <c r="A5923" t="s">
        <v>115</v>
      </c>
      <c r="B5923" t="s">
        <v>3</v>
      </c>
      <c r="C5923" t="s">
        <v>92</v>
      </c>
      <c r="D5923" s="29">
        <v>45524</v>
      </c>
      <c r="E5923">
        <v>0</v>
      </c>
      <c r="F5923">
        <v>0</v>
      </c>
      <c r="G5923">
        <v>0</v>
      </c>
      <c r="H5923">
        <v>0</v>
      </c>
      <c r="L5923">
        <v>261.646637</v>
      </c>
      <c r="R5923">
        <v>997.40674200000001</v>
      </c>
      <c r="S5923" t="s">
        <v>204</v>
      </c>
      <c r="T5923" s="247">
        <v>45342.357881944445</v>
      </c>
    </row>
    <row r="5924" spans="1:20" x14ac:dyDescent="0.35">
      <c r="A5924" t="s">
        <v>115</v>
      </c>
      <c r="B5924" t="s">
        <v>3</v>
      </c>
      <c r="C5924" t="s">
        <v>92</v>
      </c>
      <c r="D5924" s="29">
        <v>45525</v>
      </c>
      <c r="E5924">
        <v>0</v>
      </c>
      <c r="F5924">
        <v>0</v>
      </c>
      <c r="G5924">
        <v>0</v>
      </c>
      <c r="H5924">
        <v>0</v>
      </c>
      <c r="L5924">
        <v>261.646637</v>
      </c>
      <c r="R5924">
        <v>997.40674200000001</v>
      </c>
      <c r="S5924" t="s">
        <v>204</v>
      </c>
      <c r="T5924" s="247">
        <v>45342.357893518521</v>
      </c>
    </row>
    <row r="5925" spans="1:20" x14ac:dyDescent="0.35">
      <c r="A5925" t="s">
        <v>115</v>
      </c>
      <c r="B5925" t="s">
        <v>3</v>
      </c>
      <c r="C5925" t="s">
        <v>92</v>
      </c>
      <c r="D5925" s="29">
        <v>45526</v>
      </c>
      <c r="E5925">
        <v>0</v>
      </c>
      <c r="F5925">
        <v>0</v>
      </c>
      <c r="G5925">
        <v>0</v>
      </c>
      <c r="H5925">
        <v>0</v>
      </c>
      <c r="L5925">
        <v>261.646637</v>
      </c>
      <c r="R5925">
        <v>997.40674200000001</v>
      </c>
      <c r="S5925" t="s">
        <v>204</v>
      </c>
      <c r="T5925" s="247">
        <v>45342.357881944445</v>
      </c>
    </row>
    <row r="5926" spans="1:20" x14ac:dyDescent="0.35">
      <c r="A5926" t="s">
        <v>115</v>
      </c>
      <c r="B5926" t="s">
        <v>3</v>
      </c>
      <c r="C5926" t="s">
        <v>92</v>
      </c>
      <c r="D5926" s="29">
        <v>45527</v>
      </c>
      <c r="E5926">
        <v>0</v>
      </c>
      <c r="F5926">
        <v>0</v>
      </c>
      <c r="G5926">
        <v>0</v>
      </c>
      <c r="H5926">
        <v>0</v>
      </c>
      <c r="L5926">
        <v>261.646637</v>
      </c>
      <c r="R5926">
        <v>997.40674200000001</v>
      </c>
      <c r="S5926" t="s">
        <v>204</v>
      </c>
      <c r="T5926" s="247">
        <v>45342.357893518521</v>
      </c>
    </row>
    <row r="5927" spans="1:20" x14ac:dyDescent="0.35">
      <c r="A5927" t="s">
        <v>115</v>
      </c>
      <c r="B5927" t="s">
        <v>3</v>
      </c>
      <c r="C5927" t="s">
        <v>92</v>
      </c>
      <c r="D5927" s="29">
        <v>45528</v>
      </c>
      <c r="E5927">
        <v>0</v>
      </c>
      <c r="F5927">
        <v>0</v>
      </c>
      <c r="G5927">
        <v>0</v>
      </c>
      <c r="H5927">
        <v>0</v>
      </c>
      <c r="L5927">
        <v>261.646637</v>
      </c>
      <c r="R5927">
        <v>997.40674200000001</v>
      </c>
      <c r="S5927" t="s">
        <v>204</v>
      </c>
      <c r="T5927" s="247">
        <v>45342.357893518521</v>
      </c>
    </row>
    <row r="5928" spans="1:20" x14ac:dyDescent="0.35">
      <c r="A5928" t="s">
        <v>115</v>
      </c>
      <c r="B5928" t="s">
        <v>3</v>
      </c>
      <c r="C5928" t="s">
        <v>92</v>
      </c>
      <c r="D5928" s="29">
        <v>45529</v>
      </c>
      <c r="E5928">
        <v>0</v>
      </c>
      <c r="F5928">
        <v>0</v>
      </c>
      <c r="G5928">
        <v>0</v>
      </c>
      <c r="H5928">
        <v>0</v>
      </c>
      <c r="L5928">
        <v>261.646637</v>
      </c>
      <c r="R5928">
        <v>997.40674200000001</v>
      </c>
      <c r="S5928" t="s">
        <v>204</v>
      </c>
      <c r="T5928" s="247">
        <v>45342.357893518521</v>
      </c>
    </row>
    <row r="5929" spans="1:20" x14ac:dyDescent="0.35">
      <c r="A5929" t="s">
        <v>115</v>
      </c>
      <c r="B5929" t="s">
        <v>3</v>
      </c>
      <c r="C5929" t="s">
        <v>92</v>
      </c>
      <c r="D5929" s="29">
        <v>45530</v>
      </c>
      <c r="E5929">
        <v>0</v>
      </c>
      <c r="F5929">
        <v>0</v>
      </c>
      <c r="G5929">
        <v>0</v>
      </c>
      <c r="H5929">
        <v>0</v>
      </c>
      <c r="L5929">
        <v>261.646637</v>
      </c>
      <c r="R5929">
        <v>997.40674200000001</v>
      </c>
      <c r="S5929" t="s">
        <v>204</v>
      </c>
      <c r="T5929" s="247">
        <v>45342.357893518521</v>
      </c>
    </row>
    <row r="5930" spans="1:20" x14ac:dyDescent="0.35">
      <c r="A5930" t="s">
        <v>115</v>
      </c>
      <c r="B5930" t="s">
        <v>3</v>
      </c>
      <c r="C5930" t="s">
        <v>92</v>
      </c>
      <c r="D5930" s="29">
        <v>45531</v>
      </c>
      <c r="E5930">
        <v>0</v>
      </c>
      <c r="F5930">
        <v>0</v>
      </c>
      <c r="G5930">
        <v>0</v>
      </c>
      <c r="H5930">
        <v>0</v>
      </c>
      <c r="L5930">
        <v>261.646637</v>
      </c>
      <c r="R5930">
        <v>997.40674200000001</v>
      </c>
      <c r="S5930" t="s">
        <v>204</v>
      </c>
      <c r="T5930" s="247">
        <v>45342.357893518521</v>
      </c>
    </row>
    <row r="5931" spans="1:20" x14ac:dyDescent="0.35">
      <c r="A5931" t="s">
        <v>115</v>
      </c>
      <c r="B5931" t="s">
        <v>3</v>
      </c>
      <c r="C5931" t="s">
        <v>92</v>
      </c>
      <c r="D5931" s="29">
        <v>45532</v>
      </c>
      <c r="E5931">
        <v>0</v>
      </c>
      <c r="F5931">
        <v>0</v>
      </c>
      <c r="G5931">
        <v>0</v>
      </c>
      <c r="H5931">
        <v>0</v>
      </c>
      <c r="L5931">
        <v>261.646637</v>
      </c>
      <c r="R5931">
        <v>997.40674200000001</v>
      </c>
      <c r="S5931" t="s">
        <v>204</v>
      </c>
      <c r="T5931" s="247">
        <v>45342.357893518521</v>
      </c>
    </row>
    <row r="5932" spans="1:20" x14ac:dyDescent="0.35">
      <c r="A5932" t="s">
        <v>115</v>
      </c>
      <c r="B5932" t="s">
        <v>3</v>
      </c>
      <c r="C5932" t="s">
        <v>92</v>
      </c>
      <c r="D5932" s="29">
        <v>45533</v>
      </c>
      <c r="E5932">
        <v>0</v>
      </c>
      <c r="F5932">
        <v>0</v>
      </c>
      <c r="G5932">
        <v>0</v>
      </c>
      <c r="H5932">
        <v>0</v>
      </c>
      <c r="L5932">
        <v>261.646637</v>
      </c>
      <c r="R5932">
        <v>997.40674200000001</v>
      </c>
      <c r="S5932" t="s">
        <v>204</v>
      </c>
      <c r="T5932" s="247">
        <v>45342.357893518521</v>
      </c>
    </row>
    <row r="5933" spans="1:20" x14ac:dyDescent="0.35">
      <c r="A5933" t="s">
        <v>115</v>
      </c>
      <c r="B5933" t="s">
        <v>3</v>
      </c>
      <c r="C5933" t="s">
        <v>92</v>
      </c>
      <c r="D5933" s="29">
        <v>45534</v>
      </c>
      <c r="E5933">
        <v>0</v>
      </c>
      <c r="F5933">
        <v>0</v>
      </c>
      <c r="G5933">
        <v>0</v>
      </c>
      <c r="H5933">
        <v>0</v>
      </c>
      <c r="L5933">
        <v>261.646637</v>
      </c>
      <c r="R5933">
        <v>997.40674200000001</v>
      </c>
      <c r="S5933" t="s">
        <v>204</v>
      </c>
      <c r="T5933" s="247">
        <v>45342.357893518521</v>
      </c>
    </row>
    <row r="5934" spans="1:20" x14ac:dyDescent="0.35">
      <c r="A5934" t="s">
        <v>115</v>
      </c>
      <c r="B5934" t="s">
        <v>3</v>
      </c>
      <c r="C5934" t="s">
        <v>92</v>
      </c>
      <c r="D5934" s="29">
        <v>45535</v>
      </c>
      <c r="E5934">
        <v>0</v>
      </c>
      <c r="F5934">
        <v>0</v>
      </c>
      <c r="G5934">
        <v>0</v>
      </c>
      <c r="H5934">
        <v>0</v>
      </c>
      <c r="L5934">
        <v>261.646637</v>
      </c>
      <c r="R5934">
        <v>997.40674200000001</v>
      </c>
      <c r="S5934" t="s">
        <v>204</v>
      </c>
      <c r="T5934" s="247">
        <v>45342.357893518521</v>
      </c>
    </row>
    <row r="5935" spans="1:20" x14ac:dyDescent="0.35">
      <c r="A5935" t="s">
        <v>115</v>
      </c>
      <c r="B5935" t="s">
        <v>3</v>
      </c>
      <c r="C5935" t="s">
        <v>92</v>
      </c>
      <c r="D5935" s="29">
        <v>45536</v>
      </c>
      <c r="E5935">
        <v>0</v>
      </c>
      <c r="F5935">
        <v>0</v>
      </c>
      <c r="G5935">
        <v>0</v>
      </c>
      <c r="H5935">
        <v>0</v>
      </c>
      <c r="L5935">
        <v>261.646637</v>
      </c>
      <c r="R5935">
        <v>997.40674200000001</v>
      </c>
      <c r="S5935" t="s">
        <v>204</v>
      </c>
      <c r="T5935" s="247">
        <v>45342.357893518521</v>
      </c>
    </row>
    <row r="5936" spans="1:20" x14ac:dyDescent="0.35">
      <c r="A5936" t="s">
        <v>115</v>
      </c>
      <c r="B5936" t="s">
        <v>3</v>
      </c>
      <c r="C5936" t="s">
        <v>92</v>
      </c>
      <c r="D5936" s="29">
        <v>45537</v>
      </c>
      <c r="E5936">
        <v>0</v>
      </c>
      <c r="F5936">
        <v>0</v>
      </c>
      <c r="G5936">
        <v>0</v>
      </c>
      <c r="H5936">
        <v>0</v>
      </c>
      <c r="L5936">
        <v>261.646637</v>
      </c>
      <c r="R5936">
        <v>997.40674200000001</v>
      </c>
      <c r="S5936" t="s">
        <v>204</v>
      </c>
      <c r="T5936" s="247">
        <v>45342.357893518521</v>
      </c>
    </row>
    <row r="5937" spans="1:20" x14ac:dyDescent="0.35">
      <c r="A5937" t="s">
        <v>115</v>
      </c>
      <c r="B5937" t="s">
        <v>3</v>
      </c>
      <c r="C5937" t="s">
        <v>92</v>
      </c>
      <c r="D5937" s="29">
        <v>45538</v>
      </c>
      <c r="E5937">
        <v>0</v>
      </c>
      <c r="F5937">
        <v>0</v>
      </c>
      <c r="G5937">
        <v>0</v>
      </c>
      <c r="H5937">
        <v>0</v>
      </c>
      <c r="L5937">
        <v>261.646637</v>
      </c>
      <c r="R5937">
        <v>997.40674200000001</v>
      </c>
      <c r="S5937" t="s">
        <v>204</v>
      </c>
      <c r="T5937" s="247">
        <v>45342.357905092591</v>
      </c>
    </row>
    <row r="5938" spans="1:20" x14ac:dyDescent="0.35">
      <c r="A5938" t="s">
        <v>115</v>
      </c>
      <c r="B5938" t="s">
        <v>3</v>
      </c>
      <c r="C5938" t="s">
        <v>92</v>
      </c>
      <c r="D5938" s="29">
        <v>45539</v>
      </c>
      <c r="E5938">
        <v>0</v>
      </c>
      <c r="F5938">
        <v>0</v>
      </c>
      <c r="G5938">
        <v>0</v>
      </c>
      <c r="H5938">
        <v>0</v>
      </c>
      <c r="L5938">
        <v>261.646637</v>
      </c>
      <c r="R5938">
        <v>997.40674200000001</v>
      </c>
      <c r="S5938" t="s">
        <v>204</v>
      </c>
      <c r="T5938" s="247">
        <v>45342.357893518521</v>
      </c>
    </row>
    <row r="5939" spans="1:20" x14ac:dyDescent="0.35">
      <c r="A5939" t="s">
        <v>115</v>
      </c>
      <c r="B5939" t="s">
        <v>3</v>
      </c>
      <c r="C5939" t="s">
        <v>92</v>
      </c>
      <c r="D5939" s="29">
        <v>45540</v>
      </c>
      <c r="E5939">
        <v>0</v>
      </c>
      <c r="F5939">
        <v>0</v>
      </c>
      <c r="G5939">
        <v>0</v>
      </c>
      <c r="H5939">
        <v>0</v>
      </c>
      <c r="L5939">
        <v>261.646637</v>
      </c>
      <c r="R5939">
        <v>997.40674200000001</v>
      </c>
      <c r="S5939" t="s">
        <v>204</v>
      </c>
      <c r="T5939" s="247">
        <v>45342.357893518521</v>
      </c>
    </row>
    <row r="5940" spans="1:20" x14ac:dyDescent="0.35">
      <c r="A5940" t="s">
        <v>115</v>
      </c>
      <c r="B5940" t="s">
        <v>3</v>
      </c>
      <c r="C5940" t="s">
        <v>92</v>
      </c>
      <c r="D5940" s="29">
        <v>45541</v>
      </c>
      <c r="E5940">
        <v>0</v>
      </c>
      <c r="F5940">
        <v>0</v>
      </c>
      <c r="G5940">
        <v>0</v>
      </c>
      <c r="H5940">
        <v>0</v>
      </c>
      <c r="L5940">
        <v>261.646637</v>
      </c>
      <c r="R5940">
        <v>997.40674200000001</v>
      </c>
      <c r="S5940" t="s">
        <v>204</v>
      </c>
      <c r="T5940" s="247">
        <v>45342.357893518521</v>
      </c>
    </row>
    <row r="5941" spans="1:20" x14ac:dyDescent="0.35">
      <c r="A5941" t="s">
        <v>115</v>
      </c>
      <c r="B5941" t="s">
        <v>3</v>
      </c>
      <c r="C5941" t="s">
        <v>92</v>
      </c>
      <c r="D5941" s="29">
        <v>45542</v>
      </c>
      <c r="E5941">
        <v>0</v>
      </c>
      <c r="F5941">
        <v>0</v>
      </c>
      <c r="G5941">
        <v>0</v>
      </c>
      <c r="H5941">
        <v>0</v>
      </c>
      <c r="L5941">
        <v>261.646637</v>
      </c>
      <c r="R5941">
        <v>997.40674200000001</v>
      </c>
      <c r="S5941" t="s">
        <v>204</v>
      </c>
      <c r="T5941" s="247">
        <v>45342.357905092591</v>
      </c>
    </row>
    <row r="5942" spans="1:20" x14ac:dyDescent="0.35">
      <c r="A5942" t="s">
        <v>115</v>
      </c>
      <c r="B5942" t="s">
        <v>3</v>
      </c>
      <c r="C5942" t="s">
        <v>92</v>
      </c>
      <c r="D5942" s="29">
        <v>45543</v>
      </c>
      <c r="E5942">
        <v>0</v>
      </c>
      <c r="F5942">
        <v>0</v>
      </c>
      <c r="G5942">
        <v>0</v>
      </c>
      <c r="H5942">
        <v>0</v>
      </c>
      <c r="L5942">
        <v>261.646637</v>
      </c>
      <c r="R5942">
        <v>997.40674200000001</v>
      </c>
      <c r="S5942" t="s">
        <v>204</v>
      </c>
      <c r="T5942" s="247">
        <v>45342.357905092591</v>
      </c>
    </row>
    <row r="5943" spans="1:20" x14ac:dyDescent="0.35">
      <c r="A5943" t="s">
        <v>115</v>
      </c>
      <c r="B5943" t="s">
        <v>3</v>
      </c>
      <c r="C5943" t="s">
        <v>92</v>
      </c>
      <c r="D5943" s="29">
        <v>45544</v>
      </c>
      <c r="E5943">
        <v>0</v>
      </c>
      <c r="F5943">
        <v>0</v>
      </c>
      <c r="G5943">
        <v>0</v>
      </c>
      <c r="H5943">
        <v>0</v>
      </c>
      <c r="L5943">
        <v>261.646637</v>
      </c>
      <c r="R5943">
        <v>997.40674200000001</v>
      </c>
      <c r="S5943" t="s">
        <v>204</v>
      </c>
      <c r="T5943" s="247">
        <v>45342.357905092591</v>
      </c>
    </row>
    <row r="5944" spans="1:20" x14ac:dyDescent="0.35">
      <c r="A5944" t="s">
        <v>115</v>
      </c>
      <c r="B5944" t="s">
        <v>3</v>
      </c>
      <c r="C5944" t="s">
        <v>92</v>
      </c>
      <c r="D5944" s="29">
        <v>45545</v>
      </c>
      <c r="E5944">
        <v>0</v>
      </c>
      <c r="F5944">
        <v>0</v>
      </c>
      <c r="G5944">
        <v>0</v>
      </c>
      <c r="H5944">
        <v>0</v>
      </c>
      <c r="L5944">
        <v>261.646637</v>
      </c>
      <c r="R5944">
        <v>997.40674200000001</v>
      </c>
      <c r="S5944" t="s">
        <v>204</v>
      </c>
      <c r="T5944" s="247">
        <v>45342.357905092591</v>
      </c>
    </row>
    <row r="5945" spans="1:20" x14ac:dyDescent="0.35">
      <c r="A5945" t="s">
        <v>115</v>
      </c>
      <c r="B5945" t="s">
        <v>3</v>
      </c>
      <c r="C5945" t="s">
        <v>92</v>
      </c>
      <c r="D5945" s="29">
        <v>45546</v>
      </c>
      <c r="E5945">
        <v>0</v>
      </c>
      <c r="F5945">
        <v>0</v>
      </c>
      <c r="G5945">
        <v>0</v>
      </c>
      <c r="H5945">
        <v>0</v>
      </c>
      <c r="L5945">
        <v>261.646637</v>
      </c>
      <c r="R5945">
        <v>997.40674200000001</v>
      </c>
      <c r="S5945" t="s">
        <v>204</v>
      </c>
      <c r="T5945" s="247">
        <v>45342.357905092591</v>
      </c>
    </row>
    <row r="5946" spans="1:20" x14ac:dyDescent="0.35">
      <c r="A5946" t="s">
        <v>115</v>
      </c>
      <c r="B5946" t="s">
        <v>3</v>
      </c>
      <c r="C5946" t="s">
        <v>92</v>
      </c>
      <c r="D5946" s="29">
        <v>45547</v>
      </c>
      <c r="E5946">
        <v>0</v>
      </c>
      <c r="F5946">
        <v>0</v>
      </c>
      <c r="G5946">
        <v>0</v>
      </c>
      <c r="H5946">
        <v>0</v>
      </c>
      <c r="L5946">
        <v>261.646637</v>
      </c>
      <c r="R5946">
        <v>997.40674200000001</v>
      </c>
      <c r="S5946" t="s">
        <v>204</v>
      </c>
      <c r="T5946" s="247">
        <v>45342.357905092591</v>
      </c>
    </row>
    <row r="5947" spans="1:20" x14ac:dyDescent="0.35">
      <c r="A5947" t="s">
        <v>115</v>
      </c>
      <c r="B5947" t="s">
        <v>3</v>
      </c>
      <c r="C5947" t="s">
        <v>92</v>
      </c>
      <c r="D5947" s="29">
        <v>45548</v>
      </c>
      <c r="E5947">
        <v>0</v>
      </c>
      <c r="F5947">
        <v>0</v>
      </c>
      <c r="G5947">
        <v>0</v>
      </c>
      <c r="H5947">
        <v>0</v>
      </c>
      <c r="L5947">
        <v>261.646637</v>
      </c>
      <c r="R5947">
        <v>997.40674200000001</v>
      </c>
      <c r="S5947" t="s">
        <v>204</v>
      </c>
      <c r="T5947" s="247">
        <v>45342.357905092591</v>
      </c>
    </row>
    <row r="5948" spans="1:20" x14ac:dyDescent="0.35">
      <c r="A5948" t="s">
        <v>115</v>
      </c>
      <c r="B5948" t="s">
        <v>3</v>
      </c>
      <c r="C5948" t="s">
        <v>92</v>
      </c>
      <c r="D5948" s="29">
        <v>45549</v>
      </c>
      <c r="E5948">
        <v>0</v>
      </c>
      <c r="F5948">
        <v>0</v>
      </c>
      <c r="G5948">
        <v>0</v>
      </c>
      <c r="H5948">
        <v>0</v>
      </c>
      <c r="L5948">
        <v>261.646637</v>
      </c>
      <c r="R5948">
        <v>997.40674200000001</v>
      </c>
      <c r="S5948" t="s">
        <v>204</v>
      </c>
      <c r="T5948" s="247">
        <v>45342.357905092591</v>
      </c>
    </row>
    <row r="5949" spans="1:20" x14ac:dyDescent="0.35">
      <c r="A5949" t="s">
        <v>115</v>
      </c>
      <c r="B5949" t="s">
        <v>3</v>
      </c>
      <c r="C5949" t="s">
        <v>92</v>
      </c>
      <c r="D5949" s="29">
        <v>45550</v>
      </c>
      <c r="E5949">
        <v>0</v>
      </c>
      <c r="F5949">
        <v>0</v>
      </c>
      <c r="G5949">
        <v>0</v>
      </c>
      <c r="H5949">
        <v>0</v>
      </c>
      <c r="L5949">
        <v>261.646637</v>
      </c>
      <c r="R5949">
        <v>997.40674200000001</v>
      </c>
      <c r="S5949" t="s">
        <v>204</v>
      </c>
      <c r="T5949" s="247">
        <v>45342.357905092591</v>
      </c>
    </row>
    <row r="5950" spans="1:20" x14ac:dyDescent="0.35">
      <c r="A5950" t="s">
        <v>115</v>
      </c>
      <c r="B5950" t="s">
        <v>3</v>
      </c>
      <c r="C5950" t="s">
        <v>92</v>
      </c>
      <c r="D5950" s="29">
        <v>45551</v>
      </c>
      <c r="E5950">
        <v>0</v>
      </c>
      <c r="F5950">
        <v>0</v>
      </c>
      <c r="G5950">
        <v>0</v>
      </c>
      <c r="H5950">
        <v>0</v>
      </c>
      <c r="L5950">
        <v>261.646637</v>
      </c>
      <c r="R5950">
        <v>997.40674200000001</v>
      </c>
      <c r="S5950" t="s">
        <v>204</v>
      </c>
      <c r="T5950" s="247">
        <v>45342.357905092591</v>
      </c>
    </row>
    <row r="5951" spans="1:20" x14ac:dyDescent="0.35">
      <c r="A5951" t="s">
        <v>115</v>
      </c>
      <c r="B5951" t="s">
        <v>3</v>
      </c>
      <c r="C5951" t="s">
        <v>92</v>
      </c>
      <c r="D5951" s="29">
        <v>45552</v>
      </c>
      <c r="E5951">
        <v>0</v>
      </c>
      <c r="F5951">
        <v>0</v>
      </c>
      <c r="G5951">
        <v>0</v>
      </c>
      <c r="H5951">
        <v>0</v>
      </c>
      <c r="L5951">
        <v>261.646637</v>
      </c>
      <c r="R5951">
        <v>997.40674200000001</v>
      </c>
      <c r="S5951" t="s">
        <v>204</v>
      </c>
      <c r="T5951" s="247">
        <v>45342.357905092591</v>
      </c>
    </row>
    <row r="5952" spans="1:20" x14ac:dyDescent="0.35">
      <c r="A5952" t="s">
        <v>115</v>
      </c>
      <c r="B5952" t="s">
        <v>3</v>
      </c>
      <c r="C5952" t="s">
        <v>92</v>
      </c>
      <c r="D5952" s="29">
        <v>45553</v>
      </c>
      <c r="E5952">
        <v>0</v>
      </c>
      <c r="F5952">
        <v>0</v>
      </c>
      <c r="G5952">
        <v>0</v>
      </c>
      <c r="H5952">
        <v>0</v>
      </c>
      <c r="L5952">
        <v>261.646637</v>
      </c>
      <c r="R5952">
        <v>997.40674200000001</v>
      </c>
      <c r="S5952" t="s">
        <v>204</v>
      </c>
      <c r="T5952" s="247">
        <v>45342.357905092591</v>
      </c>
    </row>
    <row r="5953" spans="1:20" x14ac:dyDescent="0.35">
      <c r="A5953" t="s">
        <v>115</v>
      </c>
      <c r="B5953" t="s">
        <v>3</v>
      </c>
      <c r="C5953" t="s">
        <v>92</v>
      </c>
      <c r="D5953" s="29">
        <v>45554</v>
      </c>
      <c r="E5953">
        <v>0</v>
      </c>
      <c r="F5953">
        <v>0</v>
      </c>
      <c r="G5953">
        <v>0</v>
      </c>
      <c r="H5953">
        <v>0</v>
      </c>
      <c r="L5953">
        <v>261.646637</v>
      </c>
      <c r="R5953">
        <v>997.40674200000001</v>
      </c>
      <c r="S5953" t="s">
        <v>204</v>
      </c>
      <c r="T5953" s="247">
        <v>45342.357905092591</v>
      </c>
    </row>
    <row r="5954" spans="1:20" x14ac:dyDescent="0.35">
      <c r="A5954" t="s">
        <v>115</v>
      </c>
      <c r="B5954" t="s">
        <v>3</v>
      </c>
      <c r="C5954" t="s">
        <v>92</v>
      </c>
      <c r="D5954" s="29">
        <v>45555</v>
      </c>
      <c r="E5954">
        <v>0</v>
      </c>
      <c r="F5954">
        <v>0</v>
      </c>
      <c r="G5954">
        <v>0</v>
      </c>
      <c r="H5954">
        <v>0</v>
      </c>
      <c r="L5954">
        <v>261.646637</v>
      </c>
      <c r="R5954">
        <v>997.40674200000001</v>
      </c>
      <c r="S5954" t="s">
        <v>204</v>
      </c>
      <c r="T5954" s="247">
        <v>45342.357905092591</v>
      </c>
    </row>
    <row r="5955" spans="1:20" x14ac:dyDescent="0.35">
      <c r="A5955" t="s">
        <v>115</v>
      </c>
      <c r="B5955" t="s">
        <v>3</v>
      </c>
      <c r="C5955" t="s">
        <v>92</v>
      </c>
      <c r="D5955" s="29">
        <v>45556</v>
      </c>
      <c r="E5955">
        <v>0</v>
      </c>
      <c r="F5955">
        <v>0</v>
      </c>
      <c r="G5955">
        <v>0</v>
      </c>
      <c r="H5955">
        <v>0</v>
      </c>
      <c r="L5955">
        <v>261.646637</v>
      </c>
      <c r="R5955">
        <v>997.40674200000001</v>
      </c>
      <c r="S5955" t="s">
        <v>204</v>
      </c>
      <c r="T5955" s="247">
        <v>45342.357905092591</v>
      </c>
    </row>
    <row r="5956" spans="1:20" x14ac:dyDescent="0.35">
      <c r="A5956" t="s">
        <v>115</v>
      </c>
      <c r="B5956" t="s">
        <v>3</v>
      </c>
      <c r="C5956" t="s">
        <v>92</v>
      </c>
      <c r="D5956" s="29">
        <v>45557</v>
      </c>
      <c r="E5956">
        <v>0</v>
      </c>
      <c r="F5956">
        <v>0</v>
      </c>
      <c r="G5956">
        <v>0</v>
      </c>
      <c r="H5956">
        <v>0</v>
      </c>
      <c r="L5956">
        <v>261.646637</v>
      </c>
      <c r="R5956">
        <v>997.40674200000001</v>
      </c>
      <c r="S5956" t="s">
        <v>204</v>
      </c>
      <c r="T5956" s="247">
        <v>45342.357905092591</v>
      </c>
    </row>
    <row r="5957" spans="1:20" x14ac:dyDescent="0.35">
      <c r="A5957" t="s">
        <v>115</v>
      </c>
      <c r="B5957" t="s">
        <v>3</v>
      </c>
      <c r="C5957" t="s">
        <v>92</v>
      </c>
      <c r="D5957" s="29">
        <v>45558</v>
      </c>
      <c r="E5957">
        <v>0</v>
      </c>
      <c r="F5957">
        <v>0</v>
      </c>
      <c r="G5957">
        <v>0</v>
      </c>
      <c r="H5957">
        <v>0</v>
      </c>
      <c r="L5957">
        <v>261.646637</v>
      </c>
      <c r="R5957">
        <v>997.40674200000001</v>
      </c>
      <c r="S5957" t="s">
        <v>204</v>
      </c>
      <c r="T5957" s="247">
        <v>45342.357905092591</v>
      </c>
    </row>
    <row r="5958" spans="1:20" x14ac:dyDescent="0.35">
      <c r="A5958" t="s">
        <v>115</v>
      </c>
      <c r="B5958" t="s">
        <v>3</v>
      </c>
      <c r="C5958" t="s">
        <v>92</v>
      </c>
      <c r="D5958" s="29">
        <v>45559</v>
      </c>
      <c r="E5958">
        <v>0</v>
      </c>
      <c r="F5958">
        <v>0</v>
      </c>
      <c r="G5958">
        <v>0</v>
      </c>
      <c r="H5958">
        <v>0</v>
      </c>
      <c r="L5958">
        <v>261.646637</v>
      </c>
      <c r="R5958">
        <v>997.40674200000001</v>
      </c>
      <c r="S5958" t="s">
        <v>204</v>
      </c>
      <c r="T5958" s="247">
        <v>45342.357905092591</v>
      </c>
    </row>
    <row r="5959" spans="1:20" x14ac:dyDescent="0.35">
      <c r="A5959" t="s">
        <v>115</v>
      </c>
      <c r="B5959" t="s">
        <v>3</v>
      </c>
      <c r="C5959" t="s">
        <v>92</v>
      </c>
      <c r="D5959" s="29">
        <v>45560</v>
      </c>
      <c r="E5959">
        <v>0</v>
      </c>
      <c r="F5959">
        <v>0</v>
      </c>
      <c r="G5959">
        <v>0</v>
      </c>
      <c r="H5959">
        <v>0</v>
      </c>
      <c r="L5959">
        <v>261.646637</v>
      </c>
      <c r="R5959">
        <v>997.40674200000001</v>
      </c>
      <c r="S5959" t="s">
        <v>204</v>
      </c>
      <c r="T5959" s="247">
        <v>45342.357905092591</v>
      </c>
    </row>
    <row r="5960" spans="1:20" x14ac:dyDescent="0.35">
      <c r="A5960" t="s">
        <v>115</v>
      </c>
      <c r="B5960" t="s">
        <v>3</v>
      </c>
      <c r="C5960" t="s">
        <v>92</v>
      </c>
      <c r="D5960" s="29">
        <v>45561</v>
      </c>
      <c r="E5960">
        <v>0</v>
      </c>
      <c r="F5960">
        <v>0</v>
      </c>
      <c r="G5960">
        <v>0</v>
      </c>
      <c r="H5960">
        <v>0</v>
      </c>
      <c r="L5960">
        <v>261.646637</v>
      </c>
      <c r="R5960">
        <v>997.40674200000001</v>
      </c>
      <c r="S5960" t="s">
        <v>204</v>
      </c>
      <c r="T5960" s="247">
        <v>45342.357905092591</v>
      </c>
    </row>
    <row r="5961" spans="1:20" x14ac:dyDescent="0.35">
      <c r="A5961" t="s">
        <v>115</v>
      </c>
      <c r="B5961" t="s">
        <v>3</v>
      </c>
      <c r="C5961" t="s">
        <v>92</v>
      </c>
      <c r="D5961" s="29">
        <v>45562</v>
      </c>
      <c r="E5961">
        <v>0</v>
      </c>
      <c r="F5961">
        <v>0</v>
      </c>
      <c r="G5961">
        <v>0</v>
      </c>
      <c r="H5961">
        <v>0</v>
      </c>
      <c r="L5961">
        <v>261.646637</v>
      </c>
      <c r="R5961">
        <v>997.40674200000001</v>
      </c>
      <c r="S5961" t="s">
        <v>204</v>
      </c>
      <c r="T5961" s="247">
        <v>45342.357905092591</v>
      </c>
    </row>
    <row r="5962" spans="1:20" x14ac:dyDescent="0.35">
      <c r="A5962" t="s">
        <v>115</v>
      </c>
      <c r="B5962" t="s">
        <v>3</v>
      </c>
      <c r="C5962" t="s">
        <v>92</v>
      </c>
      <c r="D5962" s="29">
        <v>45563</v>
      </c>
      <c r="E5962">
        <v>0</v>
      </c>
      <c r="F5962">
        <v>0</v>
      </c>
      <c r="G5962">
        <v>0</v>
      </c>
      <c r="H5962">
        <v>0</v>
      </c>
      <c r="L5962">
        <v>261.646637</v>
      </c>
      <c r="R5962">
        <v>997.40674200000001</v>
      </c>
      <c r="S5962" t="s">
        <v>204</v>
      </c>
      <c r="T5962" s="247">
        <v>45342.357916666668</v>
      </c>
    </row>
    <row r="5963" spans="1:20" x14ac:dyDescent="0.35">
      <c r="A5963" t="s">
        <v>115</v>
      </c>
      <c r="B5963" t="s">
        <v>3</v>
      </c>
      <c r="C5963" t="s">
        <v>92</v>
      </c>
      <c r="D5963" s="29">
        <v>45564</v>
      </c>
      <c r="E5963">
        <v>0</v>
      </c>
      <c r="F5963">
        <v>0</v>
      </c>
      <c r="G5963">
        <v>0</v>
      </c>
      <c r="H5963">
        <v>0</v>
      </c>
      <c r="L5963">
        <v>261.646637</v>
      </c>
      <c r="R5963">
        <v>997.40674200000001</v>
      </c>
      <c r="S5963" t="s">
        <v>204</v>
      </c>
      <c r="T5963" s="247">
        <v>45342.357916666668</v>
      </c>
    </row>
    <row r="5964" spans="1:20" x14ac:dyDescent="0.35">
      <c r="A5964" t="s">
        <v>115</v>
      </c>
      <c r="B5964" t="s">
        <v>3</v>
      </c>
      <c r="C5964" t="s">
        <v>92</v>
      </c>
      <c r="D5964" s="29">
        <v>45565</v>
      </c>
      <c r="E5964">
        <v>0</v>
      </c>
      <c r="F5964">
        <v>0</v>
      </c>
      <c r="G5964">
        <v>0</v>
      </c>
      <c r="H5964">
        <v>0</v>
      </c>
      <c r="L5964">
        <v>261.646637</v>
      </c>
      <c r="R5964">
        <v>997.40674200000001</v>
      </c>
      <c r="S5964" t="s">
        <v>204</v>
      </c>
      <c r="T5964" s="247">
        <v>45342.357916666668</v>
      </c>
    </row>
    <row r="5965" spans="1:20" x14ac:dyDescent="0.35">
      <c r="A5965" t="s">
        <v>115</v>
      </c>
      <c r="B5965" t="s">
        <v>3</v>
      </c>
      <c r="C5965" t="s">
        <v>92</v>
      </c>
      <c r="D5965" s="29">
        <v>45566</v>
      </c>
      <c r="E5965">
        <v>0</v>
      </c>
      <c r="F5965">
        <v>0</v>
      </c>
      <c r="G5965">
        <v>0</v>
      </c>
      <c r="H5965">
        <v>0</v>
      </c>
      <c r="L5965">
        <v>261.646637</v>
      </c>
      <c r="R5965">
        <v>997.40674200000001</v>
      </c>
      <c r="S5965" t="s">
        <v>204</v>
      </c>
      <c r="T5965" s="247">
        <v>45342.357916666668</v>
      </c>
    </row>
    <row r="5966" spans="1:20" x14ac:dyDescent="0.35">
      <c r="A5966" t="s">
        <v>115</v>
      </c>
      <c r="B5966" t="s">
        <v>3</v>
      </c>
      <c r="C5966" t="s">
        <v>92</v>
      </c>
      <c r="D5966" s="29">
        <v>45567</v>
      </c>
      <c r="E5966">
        <v>0</v>
      </c>
      <c r="F5966">
        <v>0</v>
      </c>
      <c r="G5966">
        <v>0</v>
      </c>
      <c r="H5966">
        <v>0</v>
      </c>
      <c r="L5966">
        <v>261.646637</v>
      </c>
      <c r="R5966">
        <v>997.40674200000001</v>
      </c>
      <c r="S5966" t="s">
        <v>204</v>
      </c>
      <c r="T5966" s="247">
        <v>45342.357916666668</v>
      </c>
    </row>
    <row r="5967" spans="1:20" x14ac:dyDescent="0.35">
      <c r="A5967" t="s">
        <v>115</v>
      </c>
      <c r="B5967" t="s">
        <v>3</v>
      </c>
      <c r="C5967" t="s">
        <v>92</v>
      </c>
      <c r="D5967" s="29">
        <v>45568</v>
      </c>
      <c r="E5967">
        <v>0</v>
      </c>
      <c r="F5967">
        <v>0</v>
      </c>
      <c r="G5967">
        <v>0</v>
      </c>
      <c r="H5967">
        <v>0</v>
      </c>
      <c r="L5967">
        <v>261.646637</v>
      </c>
      <c r="R5967">
        <v>997.40674200000001</v>
      </c>
      <c r="S5967" t="s">
        <v>204</v>
      </c>
      <c r="T5967" s="247">
        <v>45342.357916666668</v>
      </c>
    </row>
    <row r="5968" spans="1:20" x14ac:dyDescent="0.35">
      <c r="A5968" t="s">
        <v>115</v>
      </c>
      <c r="B5968" t="s">
        <v>3</v>
      </c>
      <c r="C5968" t="s">
        <v>92</v>
      </c>
      <c r="D5968" s="29">
        <v>45569</v>
      </c>
      <c r="E5968">
        <v>0</v>
      </c>
      <c r="F5968">
        <v>0</v>
      </c>
      <c r="G5968">
        <v>0</v>
      </c>
      <c r="H5968">
        <v>0</v>
      </c>
      <c r="L5968">
        <v>261.646637</v>
      </c>
      <c r="R5968">
        <v>997.40674200000001</v>
      </c>
      <c r="S5968" t="s">
        <v>204</v>
      </c>
      <c r="T5968" s="247">
        <v>45342.357916666668</v>
      </c>
    </row>
    <row r="5969" spans="1:20" x14ac:dyDescent="0.35">
      <c r="A5969" t="s">
        <v>115</v>
      </c>
      <c r="B5969" t="s">
        <v>3</v>
      </c>
      <c r="C5969" t="s">
        <v>92</v>
      </c>
      <c r="D5969" s="29">
        <v>45570</v>
      </c>
      <c r="E5969">
        <v>0</v>
      </c>
      <c r="F5969">
        <v>0</v>
      </c>
      <c r="G5969">
        <v>0</v>
      </c>
      <c r="H5969">
        <v>0</v>
      </c>
      <c r="L5969">
        <v>261.646637</v>
      </c>
      <c r="R5969">
        <v>997.40674200000001</v>
      </c>
      <c r="S5969" t="s">
        <v>204</v>
      </c>
      <c r="T5969" s="247">
        <v>45342.357916666668</v>
      </c>
    </row>
    <row r="5970" spans="1:20" x14ac:dyDescent="0.35">
      <c r="A5970" t="s">
        <v>115</v>
      </c>
      <c r="B5970" t="s">
        <v>3</v>
      </c>
      <c r="C5970" t="s">
        <v>92</v>
      </c>
      <c r="D5970" s="29">
        <v>45571</v>
      </c>
      <c r="E5970">
        <v>0</v>
      </c>
      <c r="F5970">
        <v>0</v>
      </c>
      <c r="G5970">
        <v>0</v>
      </c>
      <c r="H5970">
        <v>0</v>
      </c>
      <c r="L5970">
        <v>261.646637</v>
      </c>
      <c r="R5970">
        <v>997.40674200000001</v>
      </c>
      <c r="S5970" t="s">
        <v>204</v>
      </c>
      <c r="T5970" s="247">
        <v>45342.357916666668</v>
      </c>
    </row>
    <row r="5971" spans="1:20" x14ac:dyDescent="0.35">
      <c r="A5971" t="s">
        <v>115</v>
      </c>
      <c r="B5971" t="s">
        <v>3</v>
      </c>
      <c r="C5971" t="s">
        <v>92</v>
      </c>
      <c r="D5971" s="29">
        <v>45572</v>
      </c>
      <c r="E5971">
        <v>0</v>
      </c>
      <c r="F5971">
        <v>0</v>
      </c>
      <c r="G5971">
        <v>0</v>
      </c>
      <c r="H5971">
        <v>0</v>
      </c>
      <c r="L5971">
        <v>261.646637</v>
      </c>
      <c r="R5971">
        <v>997.40674200000001</v>
      </c>
      <c r="S5971" t="s">
        <v>204</v>
      </c>
      <c r="T5971" s="247">
        <v>45342.357916666668</v>
      </c>
    </row>
    <row r="5972" spans="1:20" x14ac:dyDescent="0.35">
      <c r="A5972" t="s">
        <v>115</v>
      </c>
      <c r="B5972" t="s">
        <v>3</v>
      </c>
      <c r="C5972" t="s">
        <v>92</v>
      </c>
      <c r="D5972" s="29">
        <v>45573</v>
      </c>
      <c r="E5972">
        <v>0</v>
      </c>
      <c r="F5972">
        <v>0</v>
      </c>
      <c r="G5972">
        <v>0</v>
      </c>
      <c r="H5972">
        <v>0</v>
      </c>
      <c r="L5972">
        <v>261.646637</v>
      </c>
      <c r="R5972">
        <v>997.40674200000001</v>
      </c>
      <c r="S5972" t="s">
        <v>204</v>
      </c>
      <c r="T5972" s="247">
        <v>45342.357916666668</v>
      </c>
    </row>
    <row r="5973" spans="1:20" x14ac:dyDescent="0.35">
      <c r="A5973" t="s">
        <v>115</v>
      </c>
      <c r="B5973" t="s">
        <v>3</v>
      </c>
      <c r="C5973" t="s">
        <v>92</v>
      </c>
      <c r="D5973" s="29">
        <v>45574</v>
      </c>
      <c r="E5973">
        <v>0</v>
      </c>
      <c r="F5973">
        <v>0</v>
      </c>
      <c r="G5973">
        <v>0</v>
      </c>
      <c r="H5973">
        <v>0</v>
      </c>
      <c r="L5973">
        <v>261.646637</v>
      </c>
      <c r="R5973">
        <v>997.40674200000001</v>
      </c>
      <c r="S5973" t="s">
        <v>204</v>
      </c>
      <c r="T5973" s="247">
        <v>45342.357916666668</v>
      </c>
    </row>
    <row r="5974" spans="1:20" x14ac:dyDescent="0.35">
      <c r="A5974" t="s">
        <v>115</v>
      </c>
      <c r="B5974" t="s">
        <v>3</v>
      </c>
      <c r="C5974" t="s">
        <v>92</v>
      </c>
      <c r="D5974" s="29">
        <v>45575</v>
      </c>
      <c r="E5974">
        <v>0</v>
      </c>
      <c r="F5974">
        <v>0</v>
      </c>
      <c r="G5974">
        <v>0</v>
      </c>
      <c r="H5974">
        <v>0</v>
      </c>
      <c r="L5974">
        <v>261.646637</v>
      </c>
      <c r="R5974">
        <v>997.40674200000001</v>
      </c>
      <c r="S5974" t="s">
        <v>204</v>
      </c>
      <c r="T5974" s="247">
        <v>45342.357916666668</v>
      </c>
    </row>
    <row r="5975" spans="1:20" x14ac:dyDescent="0.35">
      <c r="A5975" t="s">
        <v>115</v>
      </c>
      <c r="B5975" t="s">
        <v>3</v>
      </c>
      <c r="C5975" t="s">
        <v>92</v>
      </c>
      <c r="D5975" s="29">
        <v>45576</v>
      </c>
      <c r="E5975">
        <v>0</v>
      </c>
      <c r="F5975">
        <v>0</v>
      </c>
      <c r="G5975">
        <v>0</v>
      </c>
      <c r="H5975">
        <v>0</v>
      </c>
      <c r="L5975">
        <v>261.646637</v>
      </c>
      <c r="R5975">
        <v>997.40674200000001</v>
      </c>
      <c r="S5975" t="s">
        <v>204</v>
      </c>
      <c r="T5975" s="247">
        <v>45342.357916666668</v>
      </c>
    </row>
    <row r="5976" spans="1:20" x14ac:dyDescent="0.35">
      <c r="A5976" t="s">
        <v>115</v>
      </c>
      <c r="B5976" t="s">
        <v>3</v>
      </c>
      <c r="C5976" t="s">
        <v>92</v>
      </c>
      <c r="D5976" s="29">
        <v>45577</v>
      </c>
      <c r="E5976">
        <v>0</v>
      </c>
      <c r="F5976">
        <v>0</v>
      </c>
      <c r="G5976">
        <v>0</v>
      </c>
      <c r="H5976">
        <v>0</v>
      </c>
      <c r="L5976">
        <v>261.646637</v>
      </c>
      <c r="R5976">
        <v>997.40674200000001</v>
      </c>
      <c r="S5976" t="s">
        <v>204</v>
      </c>
      <c r="T5976" s="247">
        <v>45342.357916666668</v>
      </c>
    </row>
    <row r="5977" spans="1:20" x14ac:dyDescent="0.35">
      <c r="A5977" t="s">
        <v>115</v>
      </c>
      <c r="B5977" t="s">
        <v>3</v>
      </c>
      <c r="C5977" t="s">
        <v>92</v>
      </c>
      <c r="D5977" s="29">
        <v>45578</v>
      </c>
      <c r="E5977">
        <v>0</v>
      </c>
      <c r="F5977">
        <v>0</v>
      </c>
      <c r="G5977">
        <v>0</v>
      </c>
      <c r="H5977">
        <v>0</v>
      </c>
      <c r="L5977">
        <v>261.646637</v>
      </c>
      <c r="R5977">
        <v>997.40674200000001</v>
      </c>
      <c r="S5977" t="s">
        <v>204</v>
      </c>
      <c r="T5977" s="247">
        <v>45342.357916666668</v>
      </c>
    </row>
    <row r="5978" spans="1:20" x14ac:dyDescent="0.35">
      <c r="A5978" t="s">
        <v>115</v>
      </c>
      <c r="B5978" t="s">
        <v>3</v>
      </c>
      <c r="C5978" t="s">
        <v>92</v>
      </c>
      <c r="D5978" s="29">
        <v>45579</v>
      </c>
      <c r="E5978">
        <v>0</v>
      </c>
      <c r="F5978">
        <v>0</v>
      </c>
      <c r="G5978">
        <v>0</v>
      </c>
      <c r="H5978">
        <v>0</v>
      </c>
      <c r="L5978">
        <v>261.646637</v>
      </c>
      <c r="R5978">
        <v>997.40674200000001</v>
      </c>
      <c r="S5978" t="s">
        <v>204</v>
      </c>
      <c r="T5978" s="247">
        <v>45342.357916666668</v>
      </c>
    </row>
    <row r="5979" spans="1:20" x14ac:dyDescent="0.35">
      <c r="A5979" t="s">
        <v>115</v>
      </c>
      <c r="B5979" t="s">
        <v>3</v>
      </c>
      <c r="C5979" t="s">
        <v>92</v>
      </c>
      <c r="D5979" s="29">
        <v>45580</v>
      </c>
      <c r="E5979">
        <v>0</v>
      </c>
      <c r="F5979">
        <v>0</v>
      </c>
      <c r="G5979">
        <v>0</v>
      </c>
      <c r="H5979">
        <v>0</v>
      </c>
      <c r="L5979">
        <v>261.646637</v>
      </c>
      <c r="R5979">
        <v>997.40674200000001</v>
      </c>
      <c r="S5979" t="s">
        <v>204</v>
      </c>
      <c r="T5979" s="247">
        <v>45342.357916666668</v>
      </c>
    </row>
    <row r="5980" spans="1:20" x14ac:dyDescent="0.35">
      <c r="A5980" t="s">
        <v>115</v>
      </c>
      <c r="B5980" t="s">
        <v>3</v>
      </c>
      <c r="C5980" t="s">
        <v>92</v>
      </c>
      <c r="D5980" s="29">
        <v>45581</v>
      </c>
      <c r="E5980">
        <v>0</v>
      </c>
      <c r="F5980">
        <v>0</v>
      </c>
      <c r="G5980">
        <v>0</v>
      </c>
      <c r="H5980">
        <v>0</v>
      </c>
      <c r="L5980">
        <v>261.646637</v>
      </c>
      <c r="R5980">
        <v>997.40674200000001</v>
      </c>
      <c r="S5980" t="s">
        <v>204</v>
      </c>
      <c r="T5980" s="247">
        <v>45342.357916666668</v>
      </c>
    </row>
    <row r="5981" spans="1:20" x14ac:dyDescent="0.35">
      <c r="A5981" t="s">
        <v>115</v>
      </c>
      <c r="B5981" t="s">
        <v>3</v>
      </c>
      <c r="C5981" t="s">
        <v>92</v>
      </c>
      <c r="D5981" s="29">
        <v>45582</v>
      </c>
      <c r="E5981">
        <v>0</v>
      </c>
      <c r="F5981">
        <v>0</v>
      </c>
      <c r="G5981">
        <v>0</v>
      </c>
      <c r="H5981">
        <v>0</v>
      </c>
      <c r="L5981">
        <v>261.646637</v>
      </c>
      <c r="R5981">
        <v>997.40674200000001</v>
      </c>
      <c r="S5981" t="s">
        <v>204</v>
      </c>
      <c r="T5981" s="247">
        <v>45342.357916666668</v>
      </c>
    </row>
    <row r="5982" spans="1:20" x14ac:dyDescent="0.35">
      <c r="A5982" t="s">
        <v>115</v>
      </c>
      <c r="B5982" t="s">
        <v>3</v>
      </c>
      <c r="C5982" t="s">
        <v>92</v>
      </c>
      <c r="D5982" s="29">
        <v>45583</v>
      </c>
      <c r="E5982">
        <v>0</v>
      </c>
      <c r="F5982">
        <v>0</v>
      </c>
      <c r="G5982">
        <v>0</v>
      </c>
      <c r="H5982">
        <v>0</v>
      </c>
      <c r="L5982">
        <v>261.646637</v>
      </c>
      <c r="R5982">
        <v>997.40674200000001</v>
      </c>
      <c r="S5982" t="s">
        <v>204</v>
      </c>
      <c r="T5982" s="247">
        <v>45342.357916666668</v>
      </c>
    </row>
    <row r="5983" spans="1:20" x14ac:dyDescent="0.35">
      <c r="A5983" t="s">
        <v>115</v>
      </c>
      <c r="B5983" t="s">
        <v>3</v>
      </c>
      <c r="C5983" t="s">
        <v>92</v>
      </c>
      <c r="D5983" s="29">
        <v>45584</v>
      </c>
      <c r="E5983">
        <v>0</v>
      </c>
      <c r="F5983">
        <v>0</v>
      </c>
      <c r="G5983">
        <v>0</v>
      </c>
      <c r="H5983">
        <v>0</v>
      </c>
      <c r="L5983">
        <v>261.646637</v>
      </c>
      <c r="R5983">
        <v>997.40674200000001</v>
      </c>
      <c r="S5983" t="s">
        <v>204</v>
      </c>
      <c r="T5983" s="247">
        <v>45342.357916666668</v>
      </c>
    </row>
    <row r="5984" spans="1:20" x14ac:dyDescent="0.35">
      <c r="A5984" t="s">
        <v>115</v>
      </c>
      <c r="B5984" t="s">
        <v>3</v>
      </c>
      <c r="C5984" t="s">
        <v>92</v>
      </c>
      <c r="D5984" s="29">
        <v>45585</v>
      </c>
      <c r="E5984">
        <v>0</v>
      </c>
      <c r="F5984">
        <v>0</v>
      </c>
      <c r="G5984">
        <v>0</v>
      </c>
      <c r="H5984">
        <v>0</v>
      </c>
      <c r="L5984">
        <v>261.646637</v>
      </c>
      <c r="R5984">
        <v>997.40674200000001</v>
      </c>
      <c r="S5984" t="s">
        <v>204</v>
      </c>
      <c r="T5984" s="247">
        <v>45342.357916666668</v>
      </c>
    </row>
    <row r="5985" spans="1:20" x14ac:dyDescent="0.35">
      <c r="A5985" t="s">
        <v>115</v>
      </c>
      <c r="B5985" t="s">
        <v>3</v>
      </c>
      <c r="C5985" t="s">
        <v>92</v>
      </c>
      <c r="D5985" s="29">
        <v>45586</v>
      </c>
      <c r="E5985">
        <v>0</v>
      </c>
      <c r="F5985">
        <v>0</v>
      </c>
      <c r="G5985">
        <v>0</v>
      </c>
      <c r="H5985">
        <v>0</v>
      </c>
      <c r="L5985">
        <v>261.646637</v>
      </c>
      <c r="R5985">
        <v>997.40674200000001</v>
      </c>
      <c r="S5985" t="s">
        <v>204</v>
      </c>
      <c r="T5985" s="247">
        <v>45342.357916666668</v>
      </c>
    </row>
    <row r="5986" spans="1:20" x14ac:dyDescent="0.35">
      <c r="A5986" t="s">
        <v>115</v>
      </c>
      <c r="B5986" t="s">
        <v>3</v>
      </c>
      <c r="C5986" t="s">
        <v>92</v>
      </c>
      <c r="D5986" s="29">
        <v>45587</v>
      </c>
      <c r="E5986">
        <v>0</v>
      </c>
      <c r="F5986">
        <v>0</v>
      </c>
      <c r="G5986">
        <v>0</v>
      </c>
      <c r="H5986">
        <v>0</v>
      </c>
      <c r="L5986">
        <v>261.646637</v>
      </c>
      <c r="R5986">
        <v>997.40674200000001</v>
      </c>
      <c r="S5986" t="s">
        <v>204</v>
      </c>
      <c r="T5986" s="247">
        <v>45342.357916666668</v>
      </c>
    </row>
    <row r="5987" spans="1:20" x14ac:dyDescent="0.35">
      <c r="A5987" t="s">
        <v>115</v>
      </c>
      <c r="B5987" t="s">
        <v>3</v>
      </c>
      <c r="C5987" t="s">
        <v>92</v>
      </c>
      <c r="D5987" s="29">
        <v>45588</v>
      </c>
      <c r="E5987">
        <v>0</v>
      </c>
      <c r="F5987">
        <v>0</v>
      </c>
      <c r="G5987">
        <v>0</v>
      </c>
      <c r="H5987">
        <v>0</v>
      </c>
      <c r="L5987">
        <v>261.646637</v>
      </c>
      <c r="R5987">
        <v>997.40674200000001</v>
      </c>
      <c r="S5987" t="s">
        <v>204</v>
      </c>
      <c r="T5987" s="247">
        <v>45342.357928240737</v>
      </c>
    </row>
    <row r="5988" spans="1:20" x14ac:dyDescent="0.35">
      <c r="A5988" t="s">
        <v>115</v>
      </c>
      <c r="B5988" t="s">
        <v>3</v>
      </c>
      <c r="C5988" t="s">
        <v>92</v>
      </c>
      <c r="D5988" s="29">
        <v>45589</v>
      </c>
      <c r="E5988">
        <v>0</v>
      </c>
      <c r="F5988">
        <v>0</v>
      </c>
      <c r="G5988">
        <v>0</v>
      </c>
      <c r="H5988">
        <v>0</v>
      </c>
      <c r="L5988">
        <v>261.646637</v>
      </c>
      <c r="R5988">
        <v>997.40674200000001</v>
      </c>
      <c r="S5988" t="s">
        <v>204</v>
      </c>
      <c r="T5988" s="247">
        <v>45342.357916666668</v>
      </c>
    </row>
    <row r="5989" spans="1:20" x14ac:dyDescent="0.35">
      <c r="A5989" t="s">
        <v>115</v>
      </c>
      <c r="B5989" t="s">
        <v>3</v>
      </c>
      <c r="C5989" t="s">
        <v>92</v>
      </c>
      <c r="D5989" s="29">
        <v>45590</v>
      </c>
      <c r="E5989">
        <v>0</v>
      </c>
      <c r="F5989">
        <v>0</v>
      </c>
      <c r="G5989">
        <v>0</v>
      </c>
      <c r="H5989">
        <v>0</v>
      </c>
      <c r="L5989">
        <v>261.646637</v>
      </c>
      <c r="R5989">
        <v>997.40674200000001</v>
      </c>
      <c r="S5989" t="s">
        <v>204</v>
      </c>
      <c r="T5989" s="247">
        <v>45342.357928240737</v>
      </c>
    </row>
    <row r="5990" spans="1:20" x14ac:dyDescent="0.35">
      <c r="A5990" t="s">
        <v>115</v>
      </c>
      <c r="B5990" t="s">
        <v>3</v>
      </c>
      <c r="C5990" t="s">
        <v>92</v>
      </c>
      <c r="D5990" s="29">
        <v>45591</v>
      </c>
      <c r="E5990">
        <v>0</v>
      </c>
      <c r="F5990">
        <v>0</v>
      </c>
      <c r="G5990">
        <v>0</v>
      </c>
      <c r="H5990">
        <v>0</v>
      </c>
      <c r="L5990">
        <v>261.646637</v>
      </c>
      <c r="R5990">
        <v>997.40674200000001</v>
      </c>
      <c r="S5990" t="s">
        <v>204</v>
      </c>
      <c r="T5990" s="247">
        <v>45342.357916666668</v>
      </c>
    </row>
    <row r="5991" spans="1:20" x14ac:dyDescent="0.35">
      <c r="A5991" t="s">
        <v>115</v>
      </c>
      <c r="B5991" t="s">
        <v>3</v>
      </c>
      <c r="C5991" t="s">
        <v>92</v>
      </c>
      <c r="D5991" s="29">
        <v>45592</v>
      </c>
      <c r="E5991">
        <v>0</v>
      </c>
      <c r="F5991">
        <v>0</v>
      </c>
      <c r="G5991">
        <v>0</v>
      </c>
      <c r="H5991">
        <v>0</v>
      </c>
      <c r="L5991">
        <v>261.646637</v>
      </c>
      <c r="R5991">
        <v>997.40674200000001</v>
      </c>
      <c r="S5991" t="s">
        <v>204</v>
      </c>
      <c r="T5991" s="247">
        <v>45342.357928240737</v>
      </c>
    </row>
    <row r="5992" spans="1:20" x14ac:dyDescent="0.35">
      <c r="A5992" t="s">
        <v>115</v>
      </c>
      <c r="B5992" t="s">
        <v>3</v>
      </c>
      <c r="C5992" t="s">
        <v>92</v>
      </c>
      <c r="D5992" s="29">
        <v>45593</v>
      </c>
      <c r="E5992">
        <v>0</v>
      </c>
      <c r="F5992">
        <v>0</v>
      </c>
      <c r="G5992">
        <v>0</v>
      </c>
      <c r="H5992">
        <v>0</v>
      </c>
      <c r="L5992">
        <v>261.646637</v>
      </c>
      <c r="R5992">
        <v>997.40674200000001</v>
      </c>
      <c r="S5992" t="s">
        <v>204</v>
      </c>
      <c r="T5992" s="247">
        <v>45342.357916666668</v>
      </c>
    </row>
    <row r="5993" spans="1:20" x14ac:dyDescent="0.35">
      <c r="A5993" t="s">
        <v>115</v>
      </c>
      <c r="B5993" t="s">
        <v>3</v>
      </c>
      <c r="C5993" t="s">
        <v>92</v>
      </c>
      <c r="D5993" s="29">
        <v>45594</v>
      </c>
      <c r="E5993">
        <v>0</v>
      </c>
      <c r="F5993">
        <v>0</v>
      </c>
      <c r="G5993">
        <v>0</v>
      </c>
      <c r="H5993">
        <v>0</v>
      </c>
      <c r="L5993">
        <v>261.646637</v>
      </c>
      <c r="R5993">
        <v>997.40674200000001</v>
      </c>
      <c r="S5993" t="s">
        <v>204</v>
      </c>
      <c r="T5993" s="247">
        <v>45342.357928240737</v>
      </c>
    </row>
    <row r="5994" spans="1:20" x14ac:dyDescent="0.35">
      <c r="A5994" t="s">
        <v>115</v>
      </c>
      <c r="B5994" t="s">
        <v>3</v>
      </c>
      <c r="C5994" t="s">
        <v>92</v>
      </c>
      <c r="D5994" s="29">
        <v>45595</v>
      </c>
      <c r="E5994">
        <v>0</v>
      </c>
      <c r="F5994">
        <v>0</v>
      </c>
      <c r="G5994">
        <v>0</v>
      </c>
      <c r="H5994">
        <v>0</v>
      </c>
      <c r="L5994">
        <v>261.646637</v>
      </c>
      <c r="R5994">
        <v>997.40674200000001</v>
      </c>
      <c r="S5994" t="s">
        <v>204</v>
      </c>
      <c r="T5994" s="247">
        <v>45342.357928240737</v>
      </c>
    </row>
    <row r="5995" spans="1:20" x14ac:dyDescent="0.35">
      <c r="A5995" t="s">
        <v>115</v>
      </c>
      <c r="B5995" t="s">
        <v>3</v>
      </c>
      <c r="C5995" t="s">
        <v>92</v>
      </c>
      <c r="D5995" s="29">
        <v>45596</v>
      </c>
      <c r="E5995">
        <v>0</v>
      </c>
      <c r="F5995">
        <v>0</v>
      </c>
      <c r="G5995">
        <v>0</v>
      </c>
      <c r="H5995">
        <v>0</v>
      </c>
      <c r="L5995">
        <v>261.646637</v>
      </c>
      <c r="R5995">
        <v>997.40674200000001</v>
      </c>
      <c r="S5995" t="s">
        <v>204</v>
      </c>
      <c r="T5995" s="247">
        <v>45342.357928240737</v>
      </c>
    </row>
    <row r="5996" spans="1:20" x14ac:dyDescent="0.35">
      <c r="A5996" t="s">
        <v>115</v>
      </c>
      <c r="B5996" t="s">
        <v>3</v>
      </c>
      <c r="C5996" t="s">
        <v>92</v>
      </c>
      <c r="D5996" s="29">
        <v>45597</v>
      </c>
      <c r="E5996">
        <v>0</v>
      </c>
      <c r="F5996">
        <v>0</v>
      </c>
      <c r="G5996">
        <v>0</v>
      </c>
      <c r="H5996">
        <v>0</v>
      </c>
      <c r="L5996">
        <v>261.646637</v>
      </c>
      <c r="R5996">
        <v>997.40674200000001</v>
      </c>
      <c r="S5996" t="s">
        <v>204</v>
      </c>
      <c r="T5996" s="247">
        <v>45342.357928240737</v>
      </c>
    </row>
    <row r="5997" spans="1:20" x14ac:dyDescent="0.35">
      <c r="A5997" t="s">
        <v>115</v>
      </c>
      <c r="B5997" t="s">
        <v>3</v>
      </c>
      <c r="C5997" t="s">
        <v>92</v>
      </c>
      <c r="D5997" s="29">
        <v>45598</v>
      </c>
      <c r="E5997">
        <v>0</v>
      </c>
      <c r="F5997">
        <v>0</v>
      </c>
      <c r="G5997">
        <v>0</v>
      </c>
      <c r="H5997">
        <v>0</v>
      </c>
      <c r="L5997">
        <v>261.646637</v>
      </c>
      <c r="R5997">
        <v>997.40674200000001</v>
      </c>
      <c r="S5997" t="s">
        <v>204</v>
      </c>
      <c r="T5997" s="247">
        <v>45342.357928240737</v>
      </c>
    </row>
    <row r="5998" spans="1:20" x14ac:dyDescent="0.35">
      <c r="A5998" t="s">
        <v>115</v>
      </c>
      <c r="B5998" t="s">
        <v>3</v>
      </c>
      <c r="C5998" t="s">
        <v>92</v>
      </c>
      <c r="D5998" s="29">
        <v>45599</v>
      </c>
      <c r="E5998">
        <v>0</v>
      </c>
      <c r="F5998">
        <v>0</v>
      </c>
      <c r="G5998">
        <v>0</v>
      </c>
      <c r="H5998">
        <v>0</v>
      </c>
      <c r="L5998">
        <v>261.646637</v>
      </c>
      <c r="R5998">
        <v>997.40674200000001</v>
      </c>
      <c r="S5998" t="s">
        <v>204</v>
      </c>
      <c r="T5998" s="247">
        <v>45342.357928240737</v>
      </c>
    </row>
    <row r="5999" spans="1:20" x14ac:dyDescent="0.35">
      <c r="A5999" t="s">
        <v>115</v>
      </c>
      <c r="B5999" t="s">
        <v>3</v>
      </c>
      <c r="C5999" t="s">
        <v>92</v>
      </c>
      <c r="D5999" s="29">
        <v>45600</v>
      </c>
      <c r="E5999">
        <v>0</v>
      </c>
      <c r="F5999">
        <v>0</v>
      </c>
      <c r="G5999">
        <v>0</v>
      </c>
      <c r="H5999">
        <v>0</v>
      </c>
      <c r="L5999">
        <v>261.646637</v>
      </c>
      <c r="R5999">
        <v>997.40674200000001</v>
      </c>
      <c r="S5999" t="s">
        <v>204</v>
      </c>
      <c r="T5999" s="247">
        <v>45342.357928240737</v>
      </c>
    </row>
    <row r="6000" spans="1:20" x14ac:dyDescent="0.35">
      <c r="A6000" t="s">
        <v>115</v>
      </c>
      <c r="B6000" t="s">
        <v>3</v>
      </c>
      <c r="C6000" t="s">
        <v>92</v>
      </c>
      <c r="D6000" s="29">
        <v>45601</v>
      </c>
      <c r="E6000">
        <v>0</v>
      </c>
      <c r="F6000">
        <v>0</v>
      </c>
      <c r="G6000">
        <v>0</v>
      </c>
      <c r="H6000">
        <v>0</v>
      </c>
      <c r="L6000">
        <v>261.646637</v>
      </c>
      <c r="R6000">
        <v>997.40674200000001</v>
      </c>
      <c r="S6000" t="s">
        <v>204</v>
      </c>
      <c r="T6000" s="247">
        <v>45342.357928240737</v>
      </c>
    </row>
    <row r="6001" spans="1:20" x14ac:dyDescent="0.35">
      <c r="A6001" t="s">
        <v>115</v>
      </c>
      <c r="B6001" t="s">
        <v>3</v>
      </c>
      <c r="C6001" t="s">
        <v>92</v>
      </c>
      <c r="D6001" s="29">
        <v>45602</v>
      </c>
      <c r="E6001">
        <v>0</v>
      </c>
      <c r="F6001">
        <v>0</v>
      </c>
      <c r="G6001">
        <v>0</v>
      </c>
      <c r="H6001">
        <v>0</v>
      </c>
      <c r="L6001">
        <v>261.646637</v>
      </c>
      <c r="R6001">
        <v>997.40674200000001</v>
      </c>
      <c r="S6001" t="s">
        <v>204</v>
      </c>
      <c r="T6001" s="247">
        <v>45342.357928240737</v>
      </c>
    </row>
    <row r="6002" spans="1:20" x14ac:dyDescent="0.35">
      <c r="A6002" t="s">
        <v>115</v>
      </c>
      <c r="B6002" t="s">
        <v>3</v>
      </c>
      <c r="C6002" t="s">
        <v>92</v>
      </c>
      <c r="D6002" s="29">
        <v>45603</v>
      </c>
      <c r="E6002">
        <v>0</v>
      </c>
      <c r="F6002">
        <v>0</v>
      </c>
      <c r="G6002">
        <v>0</v>
      </c>
      <c r="H6002">
        <v>0</v>
      </c>
      <c r="L6002">
        <v>261.646637</v>
      </c>
      <c r="R6002">
        <v>997.40674200000001</v>
      </c>
      <c r="S6002" t="s">
        <v>204</v>
      </c>
      <c r="T6002" s="247">
        <v>45342.357928240737</v>
      </c>
    </row>
    <row r="6003" spans="1:20" x14ac:dyDescent="0.35">
      <c r="A6003" t="s">
        <v>115</v>
      </c>
      <c r="B6003" t="s">
        <v>3</v>
      </c>
      <c r="C6003" t="s">
        <v>92</v>
      </c>
      <c r="D6003" s="29">
        <v>45604</v>
      </c>
      <c r="E6003">
        <v>0</v>
      </c>
      <c r="F6003">
        <v>0</v>
      </c>
      <c r="G6003">
        <v>0</v>
      </c>
      <c r="H6003">
        <v>0</v>
      </c>
      <c r="L6003">
        <v>261.646637</v>
      </c>
      <c r="R6003">
        <v>997.40674200000001</v>
      </c>
      <c r="S6003" t="s">
        <v>204</v>
      </c>
      <c r="T6003" s="247">
        <v>45342.357928240737</v>
      </c>
    </row>
    <row r="6004" spans="1:20" x14ac:dyDescent="0.35">
      <c r="A6004" t="s">
        <v>115</v>
      </c>
      <c r="B6004" t="s">
        <v>3</v>
      </c>
      <c r="C6004" t="s">
        <v>92</v>
      </c>
      <c r="D6004" s="29">
        <v>45605</v>
      </c>
      <c r="E6004">
        <v>0</v>
      </c>
      <c r="F6004">
        <v>0</v>
      </c>
      <c r="G6004">
        <v>0</v>
      </c>
      <c r="H6004">
        <v>0</v>
      </c>
      <c r="L6004">
        <v>261.646637</v>
      </c>
      <c r="R6004">
        <v>997.40674200000001</v>
      </c>
      <c r="S6004" t="s">
        <v>204</v>
      </c>
      <c r="T6004" s="247">
        <v>45342.357928240737</v>
      </c>
    </row>
    <row r="6005" spans="1:20" x14ac:dyDescent="0.35">
      <c r="A6005" t="s">
        <v>115</v>
      </c>
      <c r="B6005" t="s">
        <v>3</v>
      </c>
      <c r="C6005" t="s">
        <v>92</v>
      </c>
      <c r="D6005" s="29">
        <v>45606</v>
      </c>
      <c r="E6005">
        <v>0</v>
      </c>
      <c r="F6005">
        <v>0</v>
      </c>
      <c r="G6005">
        <v>0</v>
      </c>
      <c r="H6005">
        <v>0</v>
      </c>
      <c r="L6005">
        <v>261.646637</v>
      </c>
      <c r="R6005">
        <v>997.40674200000001</v>
      </c>
      <c r="S6005" t="s">
        <v>204</v>
      </c>
      <c r="T6005" s="247">
        <v>45342.357928240737</v>
      </c>
    </row>
    <row r="6006" spans="1:20" x14ac:dyDescent="0.35">
      <c r="A6006" t="s">
        <v>115</v>
      </c>
      <c r="B6006" t="s">
        <v>3</v>
      </c>
      <c r="C6006" t="s">
        <v>92</v>
      </c>
      <c r="D6006" s="29">
        <v>45607</v>
      </c>
      <c r="E6006">
        <v>0</v>
      </c>
      <c r="F6006">
        <v>0</v>
      </c>
      <c r="G6006">
        <v>0</v>
      </c>
      <c r="H6006">
        <v>0</v>
      </c>
      <c r="L6006">
        <v>261.646637</v>
      </c>
      <c r="R6006">
        <v>997.40674200000001</v>
      </c>
      <c r="S6006" t="s">
        <v>204</v>
      </c>
      <c r="T6006" s="247">
        <v>45342.357928240737</v>
      </c>
    </row>
    <row r="6007" spans="1:20" x14ac:dyDescent="0.35">
      <c r="A6007" t="s">
        <v>115</v>
      </c>
      <c r="B6007" t="s">
        <v>3</v>
      </c>
      <c r="C6007" t="s">
        <v>92</v>
      </c>
      <c r="D6007" s="29">
        <v>45608</v>
      </c>
      <c r="E6007">
        <v>0</v>
      </c>
      <c r="F6007">
        <v>0</v>
      </c>
      <c r="G6007">
        <v>0</v>
      </c>
      <c r="H6007">
        <v>0</v>
      </c>
      <c r="L6007">
        <v>261.646637</v>
      </c>
      <c r="R6007">
        <v>997.40674200000001</v>
      </c>
      <c r="S6007" t="s">
        <v>204</v>
      </c>
      <c r="T6007" s="247">
        <v>45342.357928240737</v>
      </c>
    </row>
    <row r="6008" spans="1:20" x14ac:dyDescent="0.35">
      <c r="A6008" t="s">
        <v>115</v>
      </c>
      <c r="B6008" t="s">
        <v>3</v>
      </c>
      <c r="C6008" t="s">
        <v>92</v>
      </c>
      <c r="D6008" s="29">
        <v>45609</v>
      </c>
      <c r="E6008">
        <v>0</v>
      </c>
      <c r="F6008">
        <v>0</v>
      </c>
      <c r="G6008">
        <v>0</v>
      </c>
      <c r="H6008">
        <v>0</v>
      </c>
      <c r="L6008">
        <v>261.646637</v>
      </c>
      <c r="R6008">
        <v>997.40674200000001</v>
      </c>
      <c r="S6008" t="s">
        <v>204</v>
      </c>
      <c r="T6008" s="247">
        <v>45342.357928240737</v>
      </c>
    </row>
    <row r="6009" spans="1:20" x14ac:dyDescent="0.35">
      <c r="A6009" t="s">
        <v>115</v>
      </c>
      <c r="B6009" t="s">
        <v>3</v>
      </c>
      <c r="C6009" t="s">
        <v>92</v>
      </c>
      <c r="D6009" s="29">
        <v>45610</v>
      </c>
      <c r="E6009">
        <v>0</v>
      </c>
      <c r="F6009">
        <v>0</v>
      </c>
      <c r="G6009">
        <v>0</v>
      </c>
      <c r="H6009">
        <v>0</v>
      </c>
      <c r="L6009">
        <v>261.646637</v>
      </c>
      <c r="R6009">
        <v>997.40674200000001</v>
      </c>
      <c r="S6009" t="s">
        <v>204</v>
      </c>
      <c r="T6009" s="247">
        <v>45342.357928240737</v>
      </c>
    </row>
    <row r="6010" spans="1:20" x14ac:dyDescent="0.35">
      <c r="A6010" t="s">
        <v>115</v>
      </c>
      <c r="B6010" t="s">
        <v>3</v>
      </c>
      <c r="C6010" t="s">
        <v>92</v>
      </c>
      <c r="D6010" s="29">
        <v>45611</v>
      </c>
      <c r="E6010">
        <v>0</v>
      </c>
      <c r="F6010">
        <v>0</v>
      </c>
      <c r="G6010">
        <v>0</v>
      </c>
      <c r="H6010">
        <v>0</v>
      </c>
      <c r="L6010">
        <v>261.646637</v>
      </c>
      <c r="R6010">
        <v>997.40674200000001</v>
      </c>
      <c r="S6010" t="s">
        <v>204</v>
      </c>
      <c r="T6010" s="247">
        <v>45342.357928240737</v>
      </c>
    </row>
    <row r="6011" spans="1:20" x14ac:dyDescent="0.35">
      <c r="A6011" t="s">
        <v>115</v>
      </c>
      <c r="B6011" t="s">
        <v>3</v>
      </c>
      <c r="C6011" t="s">
        <v>92</v>
      </c>
      <c r="D6011" s="29">
        <v>45612</v>
      </c>
      <c r="E6011">
        <v>0</v>
      </c>
      <c r="F6011">
        <v>0</v>
      </c>
      <c r="G6011">
        <v>0</v>
      </c>
      <c r="H6011">
        <v>0</v>
      </c>
      <c r="L6011">
        <v>261.646637</v>
      </c>
      <c r="R6011">
        <v>997.40674200000001</v>
      </c>
      <c r="S6011" t="s">
        <v>204</v>
      </c>
      <c r="T6011" s="247">
        <v>45342.357928240737</v>
      </c>
    </row>
    <row r="6012" spans="1:20" x14ac:dyDescent="0.35">
      <c r="A6012" t="s">
        <v>115</v>
      </c>
      <c r="B6012" t="s">
        <v>3</v>
      </c>
      <c r="C6012" t="s">
        <v>92</v>
      </c>
      <c r="D6012" s="29">
        <v>45613</v>
      </c>
      <c r="E6012">
        <v>0</v>
      </c>
      <c r="F6012">
        <v>0</v>
      </c>
      <c r="G6012">
        <v>0</v>
      </c>
      <c r="H6012">
        <v>0</v>
      </c>
      <c r="L6012">
        <v>261.646637</v>
      </c>
      <c r="R6012">
        <v>997.40674200000001</v>
      </c>
      <c r="S6012" t="s">
        <v>204</v>
      </c>
      <c r="T6012" s="247">
        <v>45342.357928240737</v>
      </c>
    </row>
    <row r="6013" spans="1:20" x14ac:dyDescent="0.35">
      <c r="A6013" t="s">
        <v>115</v>
      </c>
      <c r="B6013" t="s">
        <v>3</v>
      </c>
      <c r="C6013" t="s">
        <v>92</v>
      </c>
      <c r="D6013" s="29">
        <v>45614</v>
      </c>
      <c r="E6013">
        <v>0</v>
      </c>
      <c r="F6013">
        <v>0</v>
      </c>
      <c r="G6013">
        <v>0</v>
      </c>
      <c r="H6013">
        <v>0</v>
      </c>
      <c r="L6013">
        <v>261.646637</v>
      </c>
      <c r="R6013">
        <v>997.40674200000001</v>
      </c>
      <c r="S6013" t="s">
        <v>204</v>
      </c>
      <c r="T6013" s="247">
        <v>45342.357928240737</v>
      </c>
    </row>
    <row r="6014" spans="1:20" x14ac:dyDescent="0.35">
      <c r="A6014" t="s">
        <v>115</v>
      </c>
      <c r="B6014" t="s">
        <v>3</v>
      </c>
      <c r="C6014" t="s">
        <v>92</v>
      </c>
      <c r="D6014" s="29">
        <v>45615</v>
      </c>
      <c r="E6014">
        <v>0</v>
      </c>
      <c r="F6014">
        <v>0</v>
      </c>
      <c r="G6014">
        <v>0</v>
      </c>
      <c r="H6014">
        <v>0</v>
      </c>
      <c r="L6014">
        <v>261.646637</v>
      </c>
      <c r="R6014">
        <v>997.40674200000001</v>
      </c>
      <c r="S6014" t="s">
        <v>204</v>
      </c>
      <c r="T6014" s="247">
        <v>45342.357928240737</v>
      </c>
    </row>
    <row r="6015" spans="1:20" x14ac:dyDescent="0.35">
      <c r="A6015" t="s">
        <v>115</v>
      </c>
      <c r="B6015" t="s">
        <v>3</v>
      </c>
      <c r="C6015" t="s">
        <v>92</v>
      </c>
      <c r="D6015" s="29">
        <v>45616</v>
      </c>
      <c r="E6015">
        <v>0</v>
      </c>
      <c r="F6015">
        <v>0</v>
      </c>
      <c r="G6015">
        <v>0</v>
      </c>
      <c r="H6015">
        <v>0</v>
      </c>
      <c r="L6015">
        <v>261.646637</v>
      </c>
      <c r="R6015">
        <v>997.40674200000001</v>
      </c>
      <c r="S6015" t="s">
        <v>204</v>
      </c>
      <c r="T6015" s="247">
        <v>45342.357939814814</v>
      </c>
    </row>
    <row r="6016" spans="1:20" x14ac:dyDescent="0.35">
      <c r="A6016" t="s">
        <v>115</v>
      </c>
      <c r="B6016" t="s">
        <v>3</v>
      </c>
      <c r="C6016" t="s">
        <v>92</v>
      </c>
      <c r="D6016" s="29">
        <v>45617</v>
      </c>
      <c r="E6016">
        <v>0</v>
      </c>
      <c r="F6016">
        <v>0</v>
      </c>
      <c r="G6016">
        <v>0</v>
      </c>
      <c r="H6016">
        <v>0</v>
      </c>
      <c r="L6016">
        <v>261.646637</v>
      </c>
      <c r="R6016">
        <v>997.40674200000001</v>
      </c>
      <c r="S6016" t="s">
        <v>204</v>
      </c>
      <c r="T6016" s="247">
        <v>45342.357939814814</v>
      </c>
    </row>
    <row r="6017" spans="1:20" x14ac:dyDescent="0.35">
      <c r="A6017" t="s">
        <v>115</v>
      </c>
      <c r="B6017" t="s">
        <v>3</v>
      </c>
      <c r="C6017" t="s">
        <v>92</v>
      </c>
      <c r="D6017" s="29">
        <v>45618</v>
      </c>
      <c r="E6017">
        <v>0</v>
      </c>
      <c r="F6017">
        <v>0</v>
      </c>
      <c r="G6017">
        <v>0</v>
      </c>
      <c r="H6017">
        <v>0</v>
      </c>
      <c r="L6017">
        <v>261.646637</v>
      </c>
      <c r="R6017">
        <v>997.40674200000001</v>
      </c>
      <c r="S6017" t="s">
        <v>204</v>
      </c>
      <c r="T6017" s="247">
        <v>45342.357939814814</v>
      </c>
    </row>
    <row r="6018" spans="1:20" x14ac:dyDescent="0.35">
      <c r="A6018" t="s">
        <v>115</v>
      </c>
      <c r="B6018" t="s">
        <v>3</v>
      </c>
      <c r="C6018" t="s">
        <v>92</v>
      </c>
      <c r="D6018" s="29">
        <v>45619</v>
      </c>
      <c r="E6018">
        <v>0</v>
      </c>
      <c r="F6018">
        <v>0</v>
      </c>
      <c r="G6018">
        <v>0</v>
      </c>
      <c r="H6018">
        <v>0</v>
      </c>
      <c r="L6018">
        <v>261.646637</v>
      </c>
      <c r="R6018">
        <v>997.40674200000001</v>
      </c>
      <c r="S6018" t="s">
        <v>204</v>
      </c>
      <c r="T6018" s="247">
        <v>45342.357939814814</v>
      </c>
    </row>
    <row r="6019" spans="1:20" x14ac:dyDescent="0.35">
      <c r="A6019" t="s">
        <v>115</v>
      </c>
      <c r="B6019" t="s">
        <v>3</v>
      </c>
      <c r="C6019" t="s">
        <v>92</v>
      </c>
      <c r="D6019" s="29">
        <v>45620</v>
      </c>
      <c r="E6019">
        <v>0</v>
      </c>
      <c r="F6019">
        <v>0</v>
      </c>
      <c r="G6019">
        <v>0</v>
      </c>
      <c r="H6019">
        <v>0</v>
      </c>
      <c r="L6019">
        <v>261.646637</v>
      </c>
      <c r="R6019">
        <v>997.40674200000001</v>
      </c>
      <c r="S6019" t="s">
        <v>204</v>
      </c>
      <c r="T6019" s="247">
        <v>45342.357939814814</v>
      </c>
    </row>
    <row r="6020" spans="1:20" x14ac:dyDescent="0.35">
      <c r="A6020" t="s">
        <v>115</v>
      </c>
      <c r="B6020" t="s">
        <v>3</v>
      </c>
      <c r="C6020" t="s">
        <v>92</v>
      </c>
      <c r="D6020" s="29">
        <v>45621</v>
      </c>
      <c r="E6020">
        <v>0</v>
      </c>
      <c r="F6020">
        <v>0</v>
      </c>
      <c r="G6020">
        <v>0</v>
      </c>
      <c r="H6020">
        <v>0</v>
      </c>
      <c r="L6020">
        <v>261.646637</v>
      </c>
      <c r="R6020">
        <v>997.40674200000001</v>
      </c>
      <c r="S6020" t="s">
        <v>204</v>
      </c>
      <c r="T6020" s="247">
        <v>45342.357939814814</v>
      </c>
    </row>
    <row r="6021" spans="1:20" x14ac:dyDescent="0.35">
      <c r="A6021" t="s">
        <v>115</v>
      </c>
      <c r="B6021" t="s">
        <v>3</v>
      </c>
      <c r="C6021" t="s">
        <v>92</v>
      </c>
      <c r="D6021" s="29">
        <v>45622</v>
      </c>
      <c r="E6021">
        <v>0</v>
      </c>
      <c r="F6021">
        <v>0</v>
      </c>
      <c r="G6021">
        <v>0</v>
      </c>
      <c r="H6021">
        <v>0</v>
      </c>
      <c r="L6021">
        <v>261.646637</v>
      </c>
      <c r="R6021">
        <v>997.40674200000001</v>
      </c>
      <c r="S6021" t="s">
        <v>204</v>
      </c>
      <c r="T6021" s="247">
        <v>45342.357939814814</v>
      </c>
    </row>
    <row r="6022" spans="1:20" x14ac:dyDescent="0.35">
      <c r="A6022" t="s">
        <v>115</v>
      </c>
      <c r="B6022" t="s">
        <v>3</v>
      </c>
      <c r="C6022" t="s">
        <v>92</v>
      </c>
      <c r="D6022" s="29">
        <v>45623</v>
      </c>
      <c r="E6022">
        <v>0</v>
      </c>
      <c r="F6022">
        <v>0</v>
      </c>
      <c r="G6022">
        <v>0</v>
      </c>
      <c r="H6022">
        <v>0</v>
      </c>
      <c r="L6022">
        <v>261.646637</v>
      </c>
      <c r="R6022">
        <v>997.40674200000001</v>
      </c>
      <c r="S6022" t="s">
        <v>204</v>
      </c>
      <c r="T6022" s="247">
        <v>45342.357939814814</v>
      </c>
    </row>
    <row r="6023" spans="1:20" x14ac:dyDescent="0.35">
      <c r="A6023" t="s">
        <v>115</v>
      </c>
      <c r="B6023" t="s">
        <v>3</v>
      </c>
      <c r="C6023" t="s">
        <v>92</v>
      </c>
      <c r="D6023" s="29">
        <v>45624</v>
      </c>
      <c r="E6023">
        <v>0</v>
      </c>
      <c r="F6023">
        <v>0</v>
      </c>
      <c r="G6023">
        <v>0</v>
      </c>
      <c r="H6023">
        <v>0</v>
      </c>
      <c r="L6023">
        <v>261.646637</v>
      </c>
      <c r="R6023">
        <v>997.40674200000001</v>
      </c>
      <c r="S6023" t="s">
        <v>204</v>
      </c>
      <c r="T6023" s="247">
        <v>45342.357939814814</v>
      </c>
    </row>
    <row r="6024" spans="1:20" x14ac:dyDescent="0.35">
      <c r="A6024" t="s">
        <v>115</v>
      </c>
      <c r="B6024" t="s">
        <v>3</v>
      </c>
      <c r="C6024" t="s">
        <v>92</v>
      </c>
      <c r="D6024" s="29">
        <v>45625</v>
      </c>
      <c r="E6024">
        <v>0</v>
      </c>
      <c r="F6024">
        <v>0</v>
      </c>
      <c r="G6024">
        <v>0</v>
      </c>
      <c r="H6024">
        <v>0</v>
      </c>
      <c r="L6024">
        <v>261.646637</v>
      </c>
      <c r="R6024">
        <v>997.40674200000001</v>
      </c>
      <c r="S6024" t="s">
        <v>204</v>
      </c>
      <c r="T6024" s="247">
        <v>45342.357939814814</v>
      </c>
    </row>
    <row r="6025" spans="1:20" x14ac:dyDescent="0.35">
      <c r="A6025" t="s">
        <v>115</v>
      </c>
      <c r="B6025" t="s">
        <v>3</v>
      </c>
      <c r="C6025" t="s">
        <v>92</v>
      </c>
      <c r="D6025" s="29">
        <v>45626</v>
      </c>
      <c r="E6025">
        <v>0</v>
      </c>
      <c r="F6025">
        <v>0</v>
      </c>
      <c r="G6025">
        <v>0</v>
      </c>
      <c r="H6025">
        <v>0</v>
      </c>
      <c r="L6025">
        <v>261.646637</v>
      </c>
      <c r="R6025">
        <v>997.40674200000001</v>
      </c>
      <c r="S6025" t="s">
        <v>204</v>
      </c>
      <c r="T6025" s="247">
        <v>45342.357939814814</v>
      </c>
    </row>
    <row r="6026" spans="1:20" x14ac:dyDescent="0.35">
      <c r="A6026" t="s">
        <v>115</v>
      </c>
      <c r="B6026" t="s">
        <v>3</v>
      </c>
      <c r="C6026" t="s">
        <v>92</v>
      </c>
      <c r="D6026" s="29">
        <v>45627</v>
      </c>
      <c r="E6026">
        <v>0</v>
      </c>
      <c r="F6026">
        <v>0</v>
      </c>
      <c r="G6026">
        <v>0</v>
      </c>
      <c r="H6026">
        <v>0</v>
      </c>
      <c r="L6026">
        <v>261.646637</v>
      </c>
      <c r="R6026">
        <v>997.40674200000001</v>
      </c>
      <c r="S6026" t="s">
        <v>204</v>
      </c>
      <c r="T6026" s="247">
        <v>45342.357939814814</v>
      </c>
    </row>
    <row r="6027" spans="1:20" x14ac:dyDescent="0.35">
      <c r="A6027" t="s">
        <v>115</v>
      </c>
      <c r="B6027" t="s">
        <v>3</v>
      </c>
      <c r="C6027" t="s">
        <v>92</v>
      </c>
      <c r="D6027" s="29">
        <v>45628</v>
      </c>
      <c r="E6027">
        <v>0</v>
      </c>
      <c r="F6027">
        <v>0</v>
      </c>
      <c r="G6027">
        <v>0</v>
      </c>
      <c r="H6027">
        <v>0</v>
      </c>
      <c r="L6027">
        <v>261.646637</v>
      </c>
      <c r="R6027">
        <v>997.40674200000001</v>
      </c>
      <c r="S6027" t="s">
        <v>204</v>
      </c>
      <c r="T6027" s="247">
        <v>45342.357939814814</v>
      </c>
    </row>
    <row r="6028" spans="1:20" x14ac:dyDescent="0.35">
      <c r="A6028" t="s">
        <v>115</v>
      </c>
      <c r="B6028" t="s">
        <v>3</v>
      </c>
      <c r="C6028" t="s">
        <v>92</v>
      </c>
      <c r="D6028" s="29">
        <v>45629</v>
      </c>
      <c r="E6028">
        <v>0</v>
      </c>
      <c r="F6028">
        <v>0</v>
      </c>
      <c r="G6028">
        <v>0</v>
      </c>
      <c r="H6028">
        <v>0</v>
      </c>
      <c r="L6028">
        <v>261.646637</v>
      </c>
      <c r="R6028">
        <v>997.40674200000001</v>
      </c>
      <c r="S6028" t="s">
        <v>204</v>
      </c>
      <c r="T6028" s="247">
        <v>45342.357939814814</v>
      </c>
    </row>
    <row r="6029" spans="1:20" x14ac:dyDescent="0.35">
      <c r="A6029" t="s">
        <v>115</v>
      </c>
      <c r="B6029" t="s">
        <v>3</v>
      </c>
      <c r="C6029" t="s">
        <v>92</v>
      </c>
      <c r="D6029" s="29">
        <v>45630</v>
      </c>
      <c r="E6029">
        <v>0</v>
      </c>
      <c r="F6029">
        <v>0</v>
      </c>
      <c r="G6029">
        <v>0</v>
      </c>
      <c r="H6029">
        <v>0</v>
      </c>
      <c r="L6029">
        <v>261.646637</v>
      </c>
      <c r="R6029">
        <v>997.40674200000001</v>
      </c>
      <c r="S6029" t="s">
        <v>204</v>
      </c>
      <c r="T6029" s="247">
        <v>45342.357939814814</v>
      </c>
    </row>
    <row r="6030" spans="1:20" x14ac:dyDescent="0.35">
      <c r="A6030" t="s">
        <v>115</v>
      </c>
      <c r="B6030" t="s">
        <v>3</v>
      </c>
      <c r="C6030" t="s">
        <v>92</v>
      </c>
      <c r="D6030" s="29">
        <v>45631</v>
      </c>
      <c r="E6030">
        <v>0</v>
      </c>
      <c r="F6030">
        <v>0</v>
      </c>
      <c r="G6030">
        <v>0</v>
      </c>
      <c r="H6030">
        <v>0</v>
      </c>
      <c r="L6030">
        <v>261.646637</v>
      </c>
      <c r="R6030">
        <v>997.40674200000001</v>
      </c>
      <c r="S6030" t="s">
        <v>204</v>
      </c>
      <c r="T6030" s="247">
        <v>45342.357939814814</v>
      </c>
    </row>
    <row r="6031" spans="1:20" x14ac:dyDescent="0.35">
      <c r="A6031" t="s">
        <v>115</v>
      </c>
      <c r="B6031" t="s">
        <v>3</v>
      </c>
      <c r="C6031" t="s">
        <v>92</v>
      </c>
      <c r="D6031" s="29">
        <v>45632</v>
      </c>
      <c r="E6031">
        <v>0</v>
      </c>
      <c r="F6031">
        <v>0</v>
      </c>
      <c r="G6031">
        <v>0</v>
      </c>
      <c r="H6031">
        <v>0</v>
      </c>
      <c r="L6031">
        <v>261.646637</v>
      </c>
      <c r="R6031">
        <v>997.40674200000001</v>
      </c>
      <c r="S6031" t="s">
        <v>204</v>
      </c>
      <c r="T6031" s="247">
        <v>45342.357939814814</v>
      </c>
    </row>
    <row r="6032" spans="1:20" x14ac:dyDescent="0.35">
      <c r="A6032" t="s">
        <v>115</v>
      </c>
      <c r="B6032" t="s">
        <v>3</v>
      </c>
      <c r="C6032" t="s">
        <v>92</v>
      </c>
      <c r="D6032" s="29">
        <v>45633</v>
      </c>
      <c r="E6032">
        <v>0</v>
      </c>
      <c r="F6032">
        <v>0</v>
      </c>
      <c r="G6032">
        <v>0</v>
      </c>
      <c r="H6032">
        <v>0</v>
      </c>
      <c r="L6032">
        <v>261.646637</v>
      </c>
      <c r="R6032">
        <v>997.40674200000001</v>
      </c>
      <c r="S6032" t="s">
        <v>204</v>
      </c>
      <c r="T6032" s="247">
        <v>45342.357939814814</v>
      </c>
    </row>
    <row r="6033" spans="1:20" x14ac:dyDescent="0.35">
      <c r="A6033" t="s">
        <v>115</v>
      </c>
      <c r="B6033" t="s">
        <v>3</v>
      </c>
      <c r="C6033" t="s">
        <v>92</v>
      </c>
      <c r="D6033" s="29">
        <v>45634</v>
      </c>
      <c r="E6033">
        <v>0</v>
      </c>
      <c r="F6033">
        <v>0</v>
      </c>
      <c r="G6033">
        <v>0</v>
      </c>
      <c r="H6033">
        <v>0</v>
      </c>
      <c r="L6033">
        <v>261.646637</v>
      </c>
      <c r="R6033">
        <v>997.40674200000001</v>
      </c>
      <c r="S6033" t="s">
        <v>204</v>
      </c>
      <c r="T6033" s="247">
        <v>45342.357939814814</v>
      </c>
    </row>
    <row r="6034" spans="1:20" x14ac:dyDescent="0.35">
      <c r="A6034" t="s">
        <v>115</v>
      </c>
      <c r="B6034" t="s">
        <v>3</v>
      </c>
      <c r="C6034" t="s">
        <v>92</v>
      </c>
      <c r="D6034" s="29">
        <v>45635</v>
      </c>
      <c r="E6034">
        <v>0</v>
      </c>
      <c r="F6034">
        <v>0</v>
      </c>
      <c r="G6034">
        <v>0</v>
      </c>
      <c r="H6034">
        <v>0</v>
      </c>
      <c r="L6034">
        <v>261.646637</v>
      </c>
      <c r="R6034">
        <v>997.40674200000001</v>
      </c>
      <c r="S6034" t="s">
        <v>204</v>
      </c>
      <c r="T6034" s="247">
        <v>45342.357939814814</v>
      </c>
    </row>
    <row r="6035" spans="1:20" x14ac:dyDescent="0.35">
      <c r="A6035" t="s">
        <v>115</v>
      </c>
      <c r="B6035" t="s">
        <v>3</v>
      </c>
      <c r="C6035" t="s">
        <v>92</v>
      </c>
      <c r="D6035" s="29">
        <v>45636</v>
      </c>
      <c r="E6035">
        <v>0</v>
      </c>
      <c r="F6035">
        <v>0</v>
      </c>
      <c r="G6035">
        <v>0</v>
      </c>
      <c r="H6035">
        <v>0</v>
      </c>
      <c r="L6035">
        <v>261.646637</v>
      </c>
      <c r="R6035">
        <v>997.40674200000001</v>
      </c>
      <c r="S6035" t="s">
        <v>204</v>
      </c>
      <c r="T6035" s="247">
        <v>45342.357939814814</v>
      </c>
    </row>
    <row r="6036" spans="1:20" x14ac:dyDescent="0.35">
      <c r="A6036" t="s">
        <v>115</v>
      </c>
      <c r="B6036" t="s">
        <v>3</v>
      </c>
      <c r="C6036" t="s">
        <v>92</v>
      </c>
      <c r="D6036" s="29">
        <v>45637</v>
      </c>
      <c r="E6036">
        <v>0</v>
      </c>
      <c r="F6036">
        <v>0</v>
      </c>
      <c r="G6036">
        <v>0</v>
      </c>
      <c r="H6036">
        <v>0</v>
      </c>
      <c r="L6036">
        <v>261.646637</v>
      </c>
      <c r="R6036">
        <v>997.40674200000001</v>
      </c>
      <c r="S6036" t="s">
        <v>204</v>
      </c>
      <c r="T6036" s="247">
        <v>45342.357939814814</v>
      </c>
    </row>
    <row r="6037" spans="1:20" x14ac:dyDescent="0.35">
      <c r="A6037" t="s">
        <v>115</v>
      </c>
      <c r="B6037" t="s">
        <v>3</v>
      </c>
      <c r="C6037" t="s">
        <v>92</v>
      </c>
      <c r="D6037" s="29">
        <v>45638</v>
      </c>
      <c r="E6037">
        <v>0</v>
      </c>
      <c r="F6037">
        <v>0</v>
      </c>
      <c r="G6037">
        <v>0</v>
      </c>
      <c r="H6037">
        <v>0</v>
      </c>
      <c r="L6037">
        <v>261.646637</v>
      </c>
      <c r="R6037">
        <v>997.40674200000001</v>
      </c>
      <c r="S6037" t="s">
        <v>204</v>
      </c>
      <c r="T6037" s="247">
        <v>45342.357939814814</v>
      </c>
    </row>
    <row r="6038" spans="1:20" x14ac:dyDescent="0.35">
      <c r="A6038" t="s">
        <v>115</v>
      </c>
      <c r="B6038" t="s">
        <v>3</v>
      </c>
      <c r="C6038" t="s">
        <v>92</v>
      </c>
      <c r="D6038" s="29">
        <v>45639</v>
      </c>
      <c r="E6038">
        <v>0</v>
      </c>
      <c r="F6038">
        <v>0</v>
      </c>
      <c r="G6038">
        <v>0</v>
      </c>
      <c r="H6038">
        <v>0</v>
      </c>
      <c r="L6038">
        <v>261.646637</v>
      </c>
      <c r="R6038">
        <v>997.40674200000001</v>
      </c>
      <c r="S6038" t="s">
        <v>204</v>
      </c>
      <c r="T6038" s="247">
        <v>45342.357951388891</v>
      </c>
    </row>
    <row r="6039" spans="1:20" x14ac:dyDescent="0.35">
      <c r="A6039" t="s">
        <v>115</v>
      </c>
      <c r="B6039" t="s">
        <v>3</v>
      </c>
      <c r="C6039" t="s">
        <v>92</v>
      </c>
      <c r="D6039" s="29">
        <v>45640</v>
      </c>
      <c r="E6039">
        <v>0</v>
      </c>
      <c r="F6039">
        <v>0</v>
      </c>
      <c r="G6039">
        <v>0</v>
      </c>
      <c r="H6039">
        <v>0</v>
      </c>
      <c r="L6039">
        <v>261.646637</v>
      </c>
      <c r="R6039">
        <v>997.40674200000001</v>
      </c>
      <c r="S6039" t="s">
        <v>204</v>
      </c>
      <c r="T6039" s="247">
        <v>45342.357939814814</v>
      </c>
    </row>
    <row r="6040" spans="1:20" x14ac:dyDescent="0.35">
      <c r="A6040" t="s">
        <v>115</v>
      </c>
      <c r="B6040" t="s">
        <v>3</v>
      </c>
      <c r="C6040" t="s">
        <v>92</v>
      </c>
      <c r="D6040" s="29">
        <v>45641</v>
      </c>
      <c r="E6040">
        <v>0</v>
      </c>
      <c r="F6040">
        <v>0</v>
      </c>
      <c r="G6040">
        <v>0</v>
      </c>
      <c r="H6040">
        <v>0</v>
      </c>
      <c r="L6040">
        <v>261.646637</v>
      </c>
      <c r="R6040">
        <v>997.40674200000001</v>
      </c>
      <c r="S6040" t="s">
        <v>204</v>
      </c>
      <c r="T6040" s="247">
        <v>45342.357951388891</v>
      </c>
    </row>
    <row r="6041" spans="1:20" x14ac:dyDescent="0.35">
      <c r="A6041" t="s">
        <v>115</v>
      </c>
      <c r="B6041" t="s">
        <v>3</v>
      </c>
      <c r="C6041" t="s">
        <v>92</v>
      </c>
      <c r="D6041" s="29">
        <v>45642</v>
      </c>
      <c r="E6041">
        <v>0</v>
      </c>
      <c r="F6041">
        <v>0</v>
      </c>
      <c r="G6041">
        <v>0</v>
      </c>
      <c r="H6041">
        <v>0</v>
      </c>
      <c r="L6041">
        <v>261.646637</v>
      </c>
      <c r="R6041">
        <v>997.40674200000001</v>
      </c>
      <c r="S6041" t="s">
        <v>204</v>
      </c>
      <c r="T6041" s="247">
        <v>45342.357939814814</v>
      </c>
    </row>
    <row r="6042" spans="1:20" x14ac:dyDescent="0.35">
      <c r="A6042" t="s">
        <v>115</v>
      </c>
      <c r="B6042" t="s">
        <v>3</v>
      </c>
      <c r="C6042" t="s">
        <v>92</v>
      </c>
      <c r="D6042" s="29">
        <v>45643</v>
      </c>
      <c r="E6042">
        <v>0</v>
      </c>
      <c r="F6042">
        <v>0</v>
      </c>
      <c r="G6042">
        <v>0</v>
      </c>
      <c r="H6042">
        <v>0</v>
      </c>
      <c r="L6042">
        <v>261.646637</v>
      </c>
      <c r="R6042">
        <v>997.40674200000001</v>
      </c>
      <c r="S6042" t="s">
        <v>204</v>
      </c>
      <c r="T6042" s="247">
        <v>45342.357951388891</v>
      </c>
    </row>
    <row r="6043" spans="1:20" x14ac:dyDescent="0.35">
      <c r="A6043" t="s">
        <v>115</v>
      </c>
      <c r="B6043" t="s">
        <v>3</v>
      </c>
      <c r="C6043" t="s">
        <v>92</v>
      </c>
      <c r="D6043" s="29">
        <v>45644</v>
      </c>
      <c r="E6043">
        <v>0</v>
      </c>
      <c r="F6043">
        <v>0</v>
      </c>
      <c r="G6043">
        <v>0</v>
      </c>
      <c r="H6043">
        <v>0</v>
      </c>
      <c r="L6043">
        <v>261.646637</v>
      </c>
      <c r="R6043">
        <v>997.40674200000001</v>
      </c>
      <c r="S6043" t="s">
        <v>204</v>
      </c>
      <c r="T6043" s="247">
        <v>45342.357951388891</v>
      </c>
    </row>
    <row r="6044" spans="1:20" x14ac:dyDescent="0.35">
      <c r="A6044" t="s">
        <v>115</v>
      </c>
      <c r="B6044" t="s">
        <v>3</v>
      </c>
      <c r="C6044" t="s">
        <v>92</v>
      </c>
      <c r="D6044" s="29">
        <v>45645</v>
      </c>
      <c r="E6044">
        <v>0</v>
      </c>
      <c r="F6044">
        <v>0</v>
      </c>
      <c r="G6044">
        <v>0</v>
      </c>
      <c r="H6044">
        <v>0</v>
      </c>
      <c r="L6044">
        <v>261.646637</v>
      </c>
      <c r="R6044">
        <v>997.40674200000001</v>
      </c>
      <c r="S6044" t="s">
        <v>204</v>
      </c>
      <c r="T6044" s="247">
        <v>45342.357951388891</v>
      </c>
    </row>
    <row r="6045" spans="1:20" x14ac:dyDescent="0.35">
      <c r="A6045" t="s">
        <v>115</v>
      </c>
      <c r="B6045" t="s">
        <v>3</v>
      </c>
      <c r="C6045" t="s">
        <v>92</v>
      </c>
      <c r="D6045" s="29">
        <v>45646</v>
      </c>
      <c r="E6045">
        <v>0</v>
      </c>
      <c r="F6045">
        <v>0</v>
      </c>
      <c r="G6045">
        <v>0</v>
      </c>
      <c r="H6045">
        <v>0</v>
      </c>
      <c r="L6045">
        <v>261.646637</v>
      </c>
      <c r="R6045">
        <v>997.40674200000001</v>
      </c>
      <c r="S6045" t="s">
        <v>204</v>
      </c>
      <c r="T6045" s="247">
        <v>45342.357951388891</v>
      </c>
    </row>
    <row r="6046" spans="1:20" x14ac:dyDescent="0.35">
      <c r="A6046" t="s">
        <v>115</v>
      </c>
      <c r="B6046" t="s">
        <v>3</v>
      </c>
      <c r="C6046" t="s">
        <v>92</v>
      </c>
      <c r="D6046" s="29">
        <v>45647</v>
      </c>
      <c r="E6046">
        <v>0</v>
      </c>
      <c r="F6046">
        <v>0</v>
      </c>
      <c r="G6046">
        <v>0</v>
      </c>
      <c r="H6046">
        <v>0</v>
      </c>
      <c r="L6046">
        <v>261.646637</v>
      </c>
      <c r="R6046">
        <v>997.40674200000001</v>
      </c>
      <c r="S6046" t="s">
        <v>204</v>
      </c>
      <c r="T6046" s="247">
        <v>45342.357951388891</v>
      </c>
    </row>
    <row r="6047" spans="1:20" x14ac:dyDescent="0.35">
      <c r="A6047" t="s">
        <v>115</v>
      </c>
      <c r="B6047" t="s">
        <v>3</v>
      </c>
      <c r="C6047" t="s">
        <v>92</v>
      </c>
      <c r="D6047" s="29">
        <v>45648</v>
      </c>
      <c r="E6047">
        <v>0</v>
      </c>
      <c r="F6047">
        <v>0</v>
      </c>
      <c r="G6047">
        <v>0</v>
      </c>
      <c r="H6047">
        <v>0</v>
      </c>
      <c r="L6047">
        <v>261.646637</v>
      </c>
      <c r="R6047">
        <v>997.40674200000001</v>
      </c>
      <c r="S6047" t="s">
        <v>204</v>
      </c>
      <c r="T6047" s="247">
        <v>45342.357951388891</v>
      </c>
    </row>
    <row r="6048" spans="1:20" x14ac:dyDescent="0.35">
      <c r="A6048" t="s">
        <v>115</v>
      </c>
      <c r="B6048" t="s">
        <v>3</v>
      </c>
      <c r="C6048" t="s">
        <v>92</v>
      </c>
      <c r="D6048" s="29">
        <v>45649</v>
      </c>
      <c r="E6048">
        <v>0</v>
      </c>
      <c r="F6048">
        <v>0</v>
      </c>
      <c r="G6048">
        <v>0</v>
      </c>
      <c r="H6048">
        <v>0</v>
      </c>
      <c r="L6048">
        <v>261.646637</v>
      </c>
      <c r="R6048">
        <v>997.40674200000001</v>
      </c>
      <c r="S6048" t="s">
        <v>204</v>
      </c>
      <c r="T6048" s="247">
        <v>45342.357951388891</v>
      </c>
    </row>
    <row r="6049" spans="1:20" x14ac:dyDescent="0.35">
      <c r="A6049" t="s">
        <v>115</v>
      </c>
      <c r="B6049" t="s">
        <v>3</v>
      </c>
      <c r="C6049" t="s">
        <v>92</v>
      </c>
      <c r="D6049" s="29">
        <v>45650</v>
      </c>
      <c r="E6049">
        <v>0</v>
      </c>
      <c r="F6049">
        <v>0</v>
      </c>
      <c r="G6049">
        <v>0</v>
      </c>
      <c r="H6049">
        <v>0</v>
      </c>
      <c r="L6049">
        <v>261.646637</v>
      </c>
      <c r="R6049">
        <v>997.40674200000001</v>
      </c>
      <c r="S6049" t="s">
        <v>204</v>
      </c>
      <c r="T6049" s="247">
        <v>45342.357951388891</v>
      </c>
    </row>
    <row r="6050" spans="1:20" x14ac:dyDescent="0.35">
      <c r="A6050" t="s">
        <v>115</v>
      </c>
      <c r="B6050" t="s">
        <v>3</v>
      </c>
      <c r="C6050" t="s">
        <v>92</v>
      </c>
      <c r="D6050" s="29">
        <v>45651</v>
      </c>
      <c r="E6050">
        <v>0</v>
      </c>
      <c r="F6050">
        <v>0</v>
      </c>
      <c r="G6050">
        <v>0</v>
      </c>
      <c r="H6050">
        <v>0</v>
      </c>
      <c r="L6050">
        <v>261.646637</v>
      </c>
      <c r="R6050">
        <v>997.40674200000001</v>
      </c>
      <c r="S6050" t="s">
        <v>204</v>
      </c>
      <c r="T6050" s="247">
        <v>45342.357951388891</v>
      </c>
    </row>
    <row r="6051" spans="1:20" x14ac:dyDescent="0.35">
      <c r="A6051" t="s">
        <v>115</v>
      </c>
      <c r="B6051" t="s">
        <v>3</v>
      </c>
      <c r="C6051" t="s">
        <v>92</v>
      </c>
      <c r="D6051" s="29">
        <v>45652</v>
      </c>
      <c r="E6051">
        <v>0</v>
      </c>
      <c r="F6051">
        <v>0</v>
      </c>
      <c r="G6051">
        <v>0</v>
      </c>
      <c r="H6051">
        <v>0</v>
      </c>
      <c r="L6051">
        <v>261.646637</v>
      </c>
      <c r="R6051">
        <v>997.40674200000001</v>
      </c>
      <c r="S6051" t="s">
        <v>204</v>
      </c>
      <c r="T6051" s="247">
        <v>45342.357951388891</v>
      </c>
    </row>
    <row r="6052" spans="1:20" x14ac:dyDescent="0.35">
      <c r="A6052" t="s">
        <v>115</v>
      </c>
      <c r="B6052" t="s">
        <v>3</v>
      </c>
      <c r="C6052" t="s">
        <v>92</v>
      </c>
      <c r="D6052" s="29">
        <v>45653</v>
      </c>
      <c r="E6052">
        <v>0</v>
      </c>
      <c r="F6052">
        <v>0</v>
      </c>
      <c r="G6052">
        <v>0</v>
      </c>
      <c r="H6052">
        <v>0</v>
      </c>
      <c r="L6052">
        <v>261.646637</v>
      </c>
      <c r="R6052">
        <v>997.40674200000001</v>
      </c>
      <c r="S6052" t="s">
        <v>204</v>
      </c>
      <c r="T6052" s="247">
        <v>45342.357951388891</v>
      </c>
    </row>
    <row r="6053" spans="1:20" x14ac:dyDescent="0.35">
      <c r="A6053" t="s">
        <v>115</v>
      </c>
      <c r="B6053" t="s">
        <v>3</v>
      </c>
      <c r="C6053" t="s">
        <v>92</v>
      </c>
      <c r="D6053" s="29">
        <v>45654</v>
      </c>
      <c r="E6053">
        <v>0</v>
      </c>
      <c r="F6053">
        <v>0</v>
      </c>
      <c r="G6053">
        <v>0</v>
      </c>
      <c r="H6053">
        <v>0</v>
      </c>
      <c r="L6053">
        <v>261.646637</v>
      </c>
      <c r="R6053">
        <v>997.40674200000001</v>
      </c>
      <c r="S6053" t="s">
        <v>204</v>
      </c>
      <c r="T6053" s="247">
        <v>45342.357951388891</v>
      </c>
    </row>
    <row r="6054" spans="1:20" x14ac:dyDescent="0.35">
      <c r="A6054" t="s">
        <v>115</v>
      </c>
      <c r="B6054" t="s">
        <v>3</v>
      </c>
      <c r="C6054" t="s">
        <v>92</v>
      </c>
      <c r="D6054" s="29">
        <v>45655</v>
      </c>
      <c r="E6054">
        <v>0</v>
      </c>
      <c r="F6054">
        <v>0</v>
      </c>
      <c r="G6054">
        <v>0</v>
      </c>
      <c r="H6054">
        <v>0</v>
      </c>
      <c r="L6054">
        <v>261.646637</v>
      </c>
      <c r="R6054">
        <v>997.40674200000001</v>
      </c>
      <c r="S6054" t="s">
        <v>204</v>
      </c>
      <c r="T6054" s="247">
        <v>45342.357951388891</v>
      </c>
    </row>
    <row r="6055" spans="1:20" x14ac:dyDescent="0.35">
      <c r="A6055" t="s">
        <v>115</v>
      </c>
      <c r="B6055" t="s">
        <v>3</v>
      </c>
      <c r="C6055" t="s">
        <v>92</v>
      </c>
      <c r="D6055" s="29">
        <v>45656</v>
      </c>
      <c r="E6055">
        <v>0</v>
      </c>
      <c r="F6055">
        <v>0</v>
      </c>
      <c r="G6055">
        <v>0</v>
      </c>
      <c r="H6055">
        <v>0</v>
      </c>
      <c r="L6055">
        <v>261.646637</v>
      </c>
      <c r="R6055">
        <v>997.40674200000001</v>
      </c>
      <c r="S6055" t="s">
        <v>204</v>
      </c>
      <c r="T6055" s="247">
        <v>45342.357951388891</v>
      </c>
    </row>
    <row r="6056" spans="1:20" x14ac:dyDescent="0.35">
      <c r="A6056" t="s">
        <v>115</v>
      </c>
      <c r="B6056" t="s">
        <v>3</v>
      </c>
      <c r="C6056" t="s">
        <v>92</v>
      </c>
      <c r="D6056" s="29">
        <v>45657</v>
      </c>
      <c r="E6056">
        <v>0</v>
      </c>
      <c r="F6056">
        <v>0</v>
      </c>
      <c r="G6056">
        <v>0</v>
      </c>
      <c r="H6056">
        <v>0</v>
      </c>
      <c r="L6056">
        <v>261.646637</v>
      </c>
      <c r="R6056">
        <v>997.40674200000001</v>
      </c>
      <c r="S6056" t="s">
        <v>204</v>
      </c>
      <c r="T6056" s="247">
        <v>45342.357951388891</v>
      </c>
    </row>
    <row r="6057" spans="1:20" x14ac:dyDescent="0.35">
      <c r="A6057" t="s">
        <v>116</v>
      </c>
      <c r="B6057" t="s">
        <v>4</v>
      </c>
      <c r="C6057" t="s">
        <v>97</v>
      </c>
      <c r="D6057" s="29">
        <v>45383</v>
      </c>
      <c r="E6057">
        <v>0</v>
      </c>
      <c r="F6057">
        <v>0</v>
      </c>
      <c r="G6057">
        <v>0</v>
      </c>
      <c r="H6057">
        <v>0</v>
      </c>
      <c r="L6057">
        <v>124.67584100000001</v>
      </c>
      <c r="R6057">
        <v>129.66287600000001</v>
      </c>
      <c r="S6057" t="s">
        <v>204</v>
      </c>
      <c r="T6057" s="247">
        <v>45342.356203703705</v>
      </c>
    </row>
    <row r="6058" spans="1:20" x14ac:dyDescent="0.35">
      <c r="A6058" t="s">
        <v>116</v>
      </c>
      <c r="B6058" t="s">
        <v>4</v>
      </c>
      <c r="C6058" t="s">
        <v>97</v>
      </c>
      <c r="D6058" s="29">
        <v>45384</v>
      </c>
      <c r="E6058">
        <v>0</v>
      </c>
      <c r="F6058">
        <v>0</v>
      </c>
      <c r="G6058">
        <v>0</v>
      </c>
      <c r="H6058">
        <v>0</v>
      </c>
      <c r="L6058">
        <v>124.67584100000001</v>
      </c>
      <c r="R6058">
        <v>129.66287600000001</v>
      </c>
      <c r="S6058" t="s">
        <v>204</v>
      </c>
      <c r="T6058" s="247">
        <v>45342.356215277781</v>
      </c>
    </row>
    <row r="6059" spans="1:20" x14ac:dyDescent="0.35">
      <c r="A6059" t="s">
        <v>116</v>
      </c>
      <c r="B6059" t="s">
        <v>4</v>
      </c>
      <c r="C6059" t="s">
        <v>97</v>
      </c>
      <c r="D6059" s="29">
        <v>45385</v>
      </c>
      <c r="E6059">
        <v>0</v>
      </c>
      <c r="F6059">
        <v>0</v>
      </c>
      <c r="G6059">
        <v>0</v>
      </c>
      <c r="H6059">
        <v>0</v>
      </c>
      <c r="L6059">
        <v>124.67584100000001</v>
      </c>
      <c r="R6059">
        <v>129.66287600000001</v>
      </c>
      <c r="S6059" t="s">
        <v>204</v>
      </c>
      <c r="T6059" s="247">
        <v>45342.356203703705</v>
      </c>
    </row>
    <row r="6060" spans="1:20" x14ac:dyDescent="0.35">
      <c r="A6060" t="s">
        <v>116</v>
      </c>
      <c r="B6060" t="s">
        <v>4</v>
      </c>
      <c r="C6060" t="s">
        <v>97</v>
      </c>
      <c r="D6060" s="29">
        <v>45386</v>
      </c>
      <c r="E6060">
        <v>0</v>
      </c>
      <c r="F6060">
        <v>0</v>
      </c>
      <c r="G6060">
        <v>0</v>
      </c>
      <c r="H6060">
        <v>0</v>
      </c>
      <c r="L6060">
        <v>124.67584100000001</v>
      </c>
      <c r="R6060">
        <v>129.66287600000001</v>
      </c>
      <c r="S6060" t="s">
        <v>204</v>
      </c>
      <c r="T6060" s="247">
        <v>45342.356203703705</v>
      </c>
    </row>
    <row r="6061" spans="1:20" x14ac:dyDescent="0.35">
      <c r="A6061" t="s">
        <v>116</v>
      </c>
      <c r="B6061" t="s">
        <v>4</v>
      </c>
      <c r="C6061" t="s">
        <v>97</v>
      </c>
      <c r="D6061" s="29">
        <v>45387</v>
      </c>
      <c r="E6061">
        <v>0</v>
      </c>
      <c r="F6061">
        <v>0</v>
      </c>
      <c r="G6061">
        <v>0</v>
      </c>
      <c r="H6061">
        <v>0</v>
      </c>
      <c r="L6061">
        <v>124.67584100000001</v>
      </c>
      <c r="R6061">
        <v>129.66287600000001</v>
      </c>
      <c r="S6061" t="s">
        <v>204</v>
      </c>
      <c r="T6061" s="247">
        <v>45342.356215277781</v>
      </c>
    </row>
    <row r="6062" spans="1:20" x14ac:dyDescent="0.35">
      <c r="A6062" t="s">
        <v>116</v>
      </c>
      <c r="B6062" t="s">
        <v>4</v>
      </c>
      <c r="C6062" t="s">
        <v>97</v>
      </c>
      <c r="D6062" s="29">
        <v>45388</v>
      </c>
      <c r="E6062">
        <v>0</v>
      </c>
      <c r="F6062">
        <v>0</v>
      </c>
      <c r="G6062">
        <v>0</v>
      </c>
      <c r="H6062">
        <v>0</v>
      </c>
      <c r="L6062">
        <v>124.67584100000001</v>
      </c>
      <c r="R6062">
        <v>129.66287600000001</v>
      </c>
      <c r="S6062" t="s">
        <v>204</v>
      </c>
      <c r="T6062" s="247">
        <v>45342.356215277781</v>
      </c>
    </row>
    <row r="6063" spans="1:20" x14ac:dyDescent="0.35">
      <c r="A6063" t="s">
        <v>116</v>
      </c>
      <c r="B6063" t="s">
        <v>4</v>
      </c>
      <c r="C6063" t="s">
        <v>97</v>
      </c>
      <c r="D6063" s="29">
        <v>45389</v>
      </c>
      <c r="E6063">
        <v>0</v>
      </c>
      <c r="F6063">
        <v>0</v>
      </c>
      <c r="G6063">
        <v>0</v>
      </c>
      <c r="H6063">
        <v>0</v>
      </c>
      <c r="L6063">
        <v>124.67584100000001</v>
      </c>
      <c r="R6063">
        <v>129.66287600000001</v>
      </c>
      <c r="S6063" t="s">
        <v>204</v>
      </c>
      <c r="T6063" s="247">
        <v>45342.356215277781</v>
      </c>
    </row>
    <row r="6064" spans="1:20" x14ac:dyDescent="0.35">
      <c r="A6064" t="s">
        <v>116</v>
      </c>
      <c r="B6064" t="s">
        <v>4</v>
      </c>
      <c r="C6064" t="s">
        <v>97</v>
      </c>
      <c r="D6064" s="29">
        <v>45390</v>
      </c>
      <c r="E6064">
        <v>0</v>
      </c>
      <c r="F6064">
        <v>0</v>
      </c>
      <c r="G6064">
        <v>0</v>
      </c>
      <c r="H6064">
        <v>0</v>
      </c>
      <c r="L6064">
        <v>124.67584100000001</v>
      </c>
      <c r="R6064">
        <v>129.66287600000001</v>
      </c>
      <c r="S6064" t="s">
        <v>204</v>
      </c>
      <c r="T6064" s="247">
        <v>45342.356215277781</v>
      </c>
    </row>
    <row r="6065" spans="1:20" x14ac:dyDescent="0.35">
      <c r="A6065" t="s">
        <v>116</v>
      </c>
      <c r="B6065" t="s">
        <v>4</v>
      </c>
      <c r="C6065" t="s">
        <v>97</v>
      </c>
      <c r="D6065" s="29">
        <v>45391</v>
      </c>
      <c r="E6065">
        <v>0</v>
      </c>
      <c r="F6065">
        <v>0</v>
      </c>
      <c r="G6065">
        <v>0</v>
      </c>
      <c r="H6065">
        <v>0</v>
      </c>
      <c r="L6065">
        <v>124.67584100000001</v>
      </c>
      <c r="R6065">
        <v>129.66287600000001</v>
      </c>
      <c r="S6065" t="s">
        <v>204</v>
      </c>
      <c r="T6065" s="247">
        <v>45342.356215277781</v>
      </c>
    </row>
    <row r="6066" spans="1:20" x14ac:dyDescent="0.35">
      <c r="A6066" t="s">
        <v>116</v>
      </c>
      <c r="B6066" t="s">
        <v>4</v>
      </c>
      <c r="C6066" t="s">
        <v>97</v>
      </c>
      <c r="D6066" s="29">
        <v>45392</v>
      </c>
      <c r="E6066">
        <v>0</v>
      </c>
      <c r="F6066">
        <v>0</v>
      </c>
      <c r="G6066">
        <v>0</v>
      </c>
      <c r="H6066">
        <v>0</v>
      </c>
      <c r="L6066">
        <v>124.67584100000001</v>
      </c>
      <c r="R6066">
        <v>129.66287600000001</v>
      </c>
      <c r="S6066" t="s">
        <v>204</v>
      </c>
      <c r="T6066" s="247">
        <v>45342.356226851851</v>
      </c>
    </row>
    <row r="6067" spans="1:20" x14ac:dyDescent="0.35">
      <c r="A6067" t="s">
        <v>116</v>
      </c>
      <c r="B6067" t="s">
        <v>4</v>
      </c>
      <c r="C6067" t="s">
        <v>97</v>
      </c>
      <c r="D6067" s="29">
        <v>45393</v>
      </c>
      <c r="E6067">
        <v>0</v>
      </c>
      <c r="F6067">
        <v>0</v>
      </c>
      <c r="G6067">
        <v>0</v>
      </c>
      <c r="H6067">
        <v>0</v>
      </c>
      <c r="L6067">
        <v>124.67584100000001</v>
      </c>
      <c r="R6067">
        <v>129.66287600000001</v>
      </c>
      <c r="S6067" t="s">
        <v>204</v>
      </c>
      <c r="T6067" s="247">
        <v>45342.356215277781</v>
      </c>
    </row>
    <row r="6068" spans="1:20" x14ac:dyDescent="0.35">
      <c r="A6068" t="s">
        <v>116</v>
      </c>
      <c r="B6068" t="s">
        <v>4</v>
      </c>
      <c r="C6068" t="s">
        <v>97</v>
      </c>
      <c r="D6068" s="29">
        <v>45394</v>
      </c>
      <c r="E6068">
        <v>0</v>
      </c>
      <c r="F6068">
        <v>0</v>
      </c>
      <c r="G6068">
        <v>0</v>
      </c>
      <c r="H6068">
        <v>0</v>
      </c>
      <c r="L6068">
        <v>124.67584100000001</v>
      </c>
      <c r="R6068">
        <v>129.66287600000001</v>
      </c>
      <c r="S6068" t="s">
        <v>204</v>
      </c>
      <c r="T6068" s="247">
        <v>45342.356226851851</v>
      </c>
    </row>
    <row r="6069" spans="1:20" x14ac:dyDescent="0.35">
      <c r="A6069" t="s">
        <v>116</v>
      </c>
      <c r="B6069" t="s">
        <v>4</v>
      </c>
      <c r="C6069" t="s">
        <v>97</v>
      </c>
      <c r="D6069" s="29">
        <v>45395</v>
      </c>
      <c r="E6069">
        <v>0</v>
      </c>
      <c r="F6069">
        <v>0</v>
      </c>
      <c r="G6069">
        <v>0</v>
      </c>
      <c r="H6069">
        <v>0</v>
      </c>
      <c r="L6069">
        <v>124.67584100000001</v>
      </c>
      <c r="R6069">
        <v>129.66287600000001</v>
      </c>
      <c r="S6069" t="s">
        <v>204</v>
      </c>
      <c r="T6069" s="247">
        <v>45342.356215277781</v>
      </c>
    </row>
    <row r="6070" spans="1:20" x14ac:dyDescent="0.35">
      <c r="A6070" t="s">
        <v>116</v>
      </c>
      <c r="B6070" t="s">
        <v>4</v>
      </c>
      <c r="C6070" t="s">
        <v>97</v>
      </c>
      <c r="D6070" s="29">
        <v>45396</v>
      </c>
      <c r="E6070">
        <v>0</v>
      </c>
      <c r="F6070">
        <v>0</v>
      </c>
      <c r="G6070">
        <v>0</v>
      </c>
      <c r="H6070">
        <v>0</v>
      </c>
      <c r="L6070">
        <v>124.67584100000001</v>
      </c>
      <c r="R6070">
        <v>129.66287600000001</v>
      </c>
      <c r="S6070" t="s">
        <v>204</v>
      </c>
      <c r="T6070" s="247">
        <v>45342.356215277781</v>
      </c>
    </row>
    <row r="6071" spans="1:20" x14ac:dyDescent="0.35">
      <c r="A6071" t="s">
        <v>116</v>
      </c>
      <c r="B6071" t="s">
        <v>4</v>
      </c>
      <c r="C6071" t="s">
        <v>97</v>
      </c>
      <c r="D6071" s="29">
        <v>45397</v>
      </c>
      <c r="E6071">
        <v>0</v>
      </c>
      <c r="F6071">
        <v>0</v>
      </c>
      <c r="G6071">
        <v>0</v>
      </c>
      <c r="H6071">
        <v>0</v>
      </c>
      <c r="L6071">
        <v>124.67584100000001</v>
      </c>
      <c r="R6071">
        <v>129.66287600000001</v>
      </c>
      <c r="S6071" t="s">
        <v>204</v>
      </c>
      <c r="T6071" s="247">
        <v>45342.356226851851</v>
      </c>
    </row>
    <row r="6072" spans="1:20" x14ac:dyDescent="0.35">
      <c r="A6072" t="s">
        <v>116</v>
      </c>
      <c r="B6072" t="s">
        <v>4</v>
      </c>
      <c r="C6072" t="s">
        <v>97</v>
      </c>
      <c r="D6072" s="29">
        <v>45398</v>
      </c>
      <c r="E6072">
        <v>0</v>
      </c>
      <c r="F6072">
        <v>0</v>
      </c>
      <c r="G6072">
        <v>0</v>
      </c>
      <c r="H6072">
        <v>0</v>
      </c>
      <c r="L6072">
        <v>124.67584100000001</v>
      </c>
      <c r="R6072">
        <v>129.66287600000001</v>
      </c>
      <c r="S6072" t="s">
        <v>204</v>
      </c>
      <c r="T6072" s="247">
        <v>45342.356226851851</v>
      </c>
    </row>
    <row r="6073" spans="1:20" x14ac:dyDescent="0.35">
      <c r="A6073" t="s">
        <v>116</v>
      </c>
      <c r="B6073" t="s">
        <v>4</v>
      </c>
      <c r="C6073" t="s">
        <v>97</v>
      </c>
      <c r="D6073" s="29">
        <v>45399</v>
      </c>
      <c r="E6073">
        <v>0</v>
      </c>
      <c r="F6073">
        <v>0</v>
      </c>
      <c r="G6073">
        <v>0</v>
      </c>
      <c r="H6073">
        <v>0</v>
      </c>
      <c r="L6073">
        <v>124.67584100000001</v>
      </c>
      <c r="R6073">
        <v>129.66287600000001</v>
      </c>
      <c r="S6073" t="s">
        <v>204</v>
      </c>
      <c r="T6073" s="247">
        <v>45342.356215277781</v>
      </c>
    </row>
    <row r="6074" spans="1:20" x14ac:dyDescent="0.35">
      <c r="A6074" t="s">
        <v>116</v>
      </c>
      <c r="B6074" t="s">
        <v>4</v>
      </c>
      <c r="C6074" t="s">
        <v>97</v>
      </c>
      <c r="D6074" s="29">
        <v>45400</v>
      </c>
      <c r="E6074">
        <v>0</v>
      </c>
      <c r="F6074">
        <v>0</v>
      </c>
      <c r="G6074">
        <v>0</v>
      </c>
      <c r="H6074">
        <v>0</v>
      </c>
      <c r="L6074">
        <v>124.67584100000001</v>
      </c>
      <c r="R6074">
        <v>129.66287600000001</v>
      </c>
      <c r="S6074" t="s">
        <v>204</v>
      </c>
      <c r="T6074" s="247">
        <v>45342.356238425928</v>
      </c>
    </row>
    <row r="6075" spans="1:20" x14ac:dyDescent="0.35">
      <c r="A6075" t="s">
        <v>116</v>
      </c>
      <c r="B6075" t="s">
        <v>4</v>
      </c>
      <c r="C6075" t="s">
        <v>97</v>
      </c>
      <c r="D6075" s="29">
        <v>45401</v>
      </c>
      <c r="E6075">
        <v>0</v>
      </c>
      <c r="F6075">
        <v>0</v>
      </c>
      <c r="G6075">
        <v>0</v>
      </c>
      <c r="H6075">
        <v>0</v>
      </c>
      <c r="L6075">
        <v>124.67584100000001</v>
      </c>
      <c r="R6075">
        <v>129.66287600000001</v>
      </c>
      <c r="S6075" t="s">
        <v>204</v>
      </c>
      <c r="T6075" s="247">
        <v>45342.356226851851</v>
      </c>
    </row>
    <row r="6076" spans="1:20" x14ac:dyDescent="0.35">
      <c r="A6076" t="s">
        <v>116</v>
      </c>
      <c r="B6076" t="s">
        <v>4</v>
      </c>
      <c r="C6076" t="s">
        <v>97</v>
      </c>
      <c r="D6076" s="29">
        <v>45402</v>
      </c>
      <c r="E6076">
        <v>0</v>
      </c>
      <c r="F6076">
        <v>0</v>
      </c>
      <c r="G6076">
        <v>0</v>
      </c>
      <c r="H6076">
        <v>0</v>
      </c>
      <c r="L6076">
        <v>124.67584100000001</v>
      </c>
      <c r="R6076">
        <v>129.66287600000001</v>
      </c>
      <c r="S6076" t="s">
        <v>204</v>
      </c>
      <c r="T6076" s="247">
        <v>45342.356226851851</v>
      </c>
    </row>
    <row r="6077" spans="1:20" x14ac:dyDescent="0.35">
      <c r="A6077" t="s">
        <v>116</v>
      </c>
      <c r="B6077" t="s">
        <v>4</v>
      </c>
      <c r="C6077" t="s">
        <v>97</v>
      </c>
      <c r="D6077" s="29">
        <v>45403</v>
      </c>
      <c r="E6077">
        <v>0</v>
      </c>
      <c r="F6077">
        <v>0</v>
      </c>
      <c r="G6077">
        <v>0</v>
      </c>
      <c r="H6077">
        <v>0</v>
      </c>
      <c r="L6077">
        <v>124.67584100000001</v>
      </c>
      <c r="R6077">
        <v>129.66287600000001</v>
      </c>
      <c r="S6077" t="s">
        <v>204</v>
      </c>
      <c r="T6077" s="247">
        <v>45342.356226851851</v>
      </c>
    </row>
    <row r="6078" spans="1:20" x14ac:dyDescent="0.35">
      <c r="A6078" t="s">
        <v>116</v>
      </c>
      <c r="B6078" t="s">
        <v>4</v>
      </c>
      <c r="C6078" t="s">
        <v>97</v>
      </c>
      <c r="D6078" s="29">
        <v>45404</v>
      </c>
      <c r="E6078">
        <v>0</v>
      </c>
      <c r="F6078">
        <v>0</v>
      </c>
      <c r="G6078">
        <v>0</v>
      </c>
      <c r="H6078">
        <v>0</v>
      </c>
      <c r="L6078">
        <v>124.67584100000001</v>
      </c>
      <c r="R6078">
        <v>129.66287600000001</v>
      </c>
      <c r="S6078" t="s">
        <v>204</v>
      </c>
      <c r="T6078" s="247">
        <v>45342.356226851851</v>
      </c>
    </row>
    <row r="6079" spans="1:20" x14ac:dyDescent="0.35">
      <c r="A6079" t="s">
        <v>116</v>
      </c>
      <c r="B6079" t="s">
        <v>4</v>
      </c>
      <c r="C6079" t="s">
        <v>97</v>
      </c>
      <c r="D6079" s="29">
        <v>45405</v>
      </c>
      <c r="E6079">
        <v>0</v>
      </c>
      <c r="F6079">
        <v>0</v>
      </c>
      <c r="G6079">
        <v>0</v>
      </c>
      <c r="H6079">
        <v>0</v>
      </c>
      <c r="L6079">
        <v>124.67584100000001</v>
      </c>
      <c r="R6079">
        <v>129.66287600000001</v>
      </c>
      <c r="S6079" t="s">
        <v>204</v>
      </c>
      <c r="T6079" s="247">
        <v>45342.356226851851</v>
      </c>
    </row>
    <row r="6080" spans="1:20" x14ac:dyDescent="0.35">
      <c r="A6080" t="s">
        <v>116</v>
      </c>
      <c r="B6080" t="s">
        <v>4</v>
      </c>
      <c r="C6080" t="s">
        <v>97</v>
      </c>
      <c r="D6080" s="29">
        <v>45406</v>
      </c>
      <c r="E6080">
        <v>0</v>
      </c>
      <c r="F6080">
        <v>0</v>
      </c>
      <c r="G6080">
        <v>0</v>
      </c>
      <c r="H6080">
        <v>0</v>
      </c>
      <c r="L6080">
        <v>124.67584100000001</v>
      </c>
      <c r="R6080">
        <v>129.66287600000001</v>
      </c>
      <c r="S6080" t="s">
        <v>204</v>
      </c>
      <c r="T6080" s="247">
        <v>45342.356226851851</v>
      </c>
    </row>
    <row r="6081" spans="1:20" x14ac:dyDescent="0.35">
      <c r="A6081" t="s">
        <v>116</v>
      </c>
      <c r="B6081" t="s">
        <v>4</v>
      </c>
      <c r="C6081" t="s">
        <v>97</v>
      </c>
      <c r="D6081" s="29">
        <v>45407</v>
      </c>
      <c r="E6081">
        <v>0</v>
      </c>
      <c r="F6081">
        <v>0</v>
      </c>
      <c r="G6081">
        <v>0</v>
      </c>
      <c r="H6081">
        <v>0</v>
      </c>
      <c r="L6081">
        <v>124.67584100000001</v>
      </c>
      <c r="R6081">
        <v>129.66287600000001</v>
      </c>
      <c r="S6081" t="s">
        <v>204</v>
      </c>
      <c r="T6081" s="247">
        <v>45342.356238425928</v>
      </c>
    </row>
    <row r="6082" spans="1:20" x14ac:dyDescent="0.35">
      <c r="A6082" t="s">
        <v>116</v>
      </c>
      <c r="B6082" t="s">
        <v>4</v>
      </c>
      <c r="C6082" t="s">
        <v>97</v>
      </c>
      <c r="D6082" s="29">
        <v>45408</v>
      </c>
      <c r="E6082">
        <v>0</v>
      </c>
      <c r="F6082">
        <v>0</v>
      </c>
      <c r="G6082">
        <v>0</v>
      </c>
      <c r="H6082">
        <v>0</v>
      </c>
      <c r="L6082">
        <v>124.67584100000001</v>
      </c>
      <c r="R6082">
        <v>129.66287600000001</v>
      </c>
      <c r="S6082" t="s">
        <v>204</v>
      </c>
      <c r="T6082" s="247">
        <v>45342.356226851851</v>
      </c>
    </row>
    <row r="6083" spans="1:20" x14ac:dyDescent="0.35">
      <c r="A6083" t="s">
        <v>116</v>
      </c>
      <c r="B6083" t="s">
        <v>4</v>
      </c>
      <c r="C6083" t="s">
        <v>97</v>
      </c>
      <c r="D6083" s="29">
        <v>45409</v>
      </c>
      <c r="E6083">
        <v>0</v>
      </c>
      <c r="F6083">
        <v>0</v>
      </c>
      <c r="G6083">
        <v>0</v>
      </c>
      <c r="H6083">
        <v>0</v>
      </c>
      <c r="L6083">
        <v>124.67584100000001</v>
      </c>
      <c r="R6083">
        <v>129.66287600000001</v>
      </c>
      <c r="S6083" t="s">
        <v>204</v>
      </c>
      <c r="T6083" s="247">
        <v>45342.356226851851</v>
      </c>
    </row>
    <row r="6084" spans="1:20" x14ac:dyDescent="0.35">
      <c r="A6084" t="s">
        <v>116</v>
      </c>
      <c r="B6084" t="s">
        <v>4</v>
      </c>
      <c r="C6084" t="s">
        <v>97</v>
      </c>
      <c r="D6084" s="29">
        <v>45410</v>
      </c>
      <c r="E6084">
        <v>0</v>
      </c>
      <c r="F6084">
        <v>0</v>
      </c>
      <c r="G6084">
        <v>0</v>
      </c>
      <c r="H6084">
        <v>0</v>
      </c>
      <c r="L6084">
        <v>124.67584100000001</v>
      </c>
      <c r="R6084">
        <v>129.66287600000001</v>
      </c>
      <c r="S6084" t="s">
        <v>204</v>
      </c>
      <c r="T6084" s="247">
        <v>45342.356238425928</v>
      </c>
    </row>
    <row r="6085" spans="1:20" x14ac:dyDescent="0.35">
      <c r="A6085" t="s">
        <v>116</v>
      </c>
      <c r="B6085" t="s">
        <v>4</v>
      </c>
      <c r="C6085" t="s">
        <v>97</v>
      </c>
      <c r="D6085" s="29">
        <v>45411</v>
      </c>
      <c r="E6085">
        <v>0</v>
      </c>
      <c r="F6085">
        <v>0</v>
      </c>
      <c r="G6085">
        <v>0</v>
      </c>
      <c r="H6085">
        <v>0</v>
      </c>
      <c r="L6085">
        <v>124.67584100000001</v>
      </c>
      <c r="R6085">
        <v>129.66287600000001</v>
      </c>
      <c r="S6085" t="s">
        <v>204</v>
      </c>
      <c r="T6085" s="247">
        <v>45342.356238425928</v>
      </c>
    </row>
    <row r="6086" spans="1:20" x14ac:dyDescent="0.35">
      <c r="A6086" t="s">
        <v>116</v>
      </c>
      <c r="B6086" t="s">
        <v>4</v>
      </c>
      <c r="C6086" t="s">
        <v>97</v>
      </c>
      <c r="D6086" s="29">
        <v>45412</v>
      </c>
      <c r="E6086">
        <v>0</v>
      </c>
      <c r="F6086">
        <v>0</v>
      </c>
      <c r="G6086">
        <v>0</v>
      </c>
      <c r="H6086">
        <v>0</v>
      </c>
      <c r="L6086">
        <v>124.67584100000001</v>
      </c>
      <c r="R6086">
        <v>129.66287600000001</v>
      </c>
      <c r="S6086" t="s">
        <v>204</v>
      </c>
      <c r="T6086" s="247">
        <v>45342.356238425928</v>
      </c>
    </row>
    <row r="6087" spans="1:20" x14ac:dyDescent="0.35">
      <c r="A6087" t="s">
        <v>116</v>
      </c>
      <c r="B6087" t="s">
        <v>4</v>
      </c>
      <c r="C6087" t="s">
        <v>97</v>
      </c>
      <c r="D6087" s="29">
        <v>45413</v>
      </c>
      <c r="E6087">
        <v>0</v>
      </c>
      <c r="F6087">
        <v>0</v>
      </c>
      <c r="G6087">
        <v>0</v>
      </c>
      <c r="H6087">
        <v>0</v>
      </c>
      <c r="L6087">
        <v>124.67584100000001</v>
      </c>
      <c r="R6087">
        <v>129.66287600000001</v>
      </c>
      <c r="S6087" t="s">
        <v>204</v>
      </c>
      <c r="T6087" s="247">
        <v>45342.356238425928</v>
      </c>
    </row>
    <row r="6088" spans="1:20" x14ac:dyDescent="0.35">
      <c r="A6088" t="s">
        <v>116</v>
      </c>
      <c r="B6088" t="s">
        <v>4</v>
      </c>
      <c r="C6088" t="s">
        <v>97</v>
      </c>
      <c r="D6088" s="29">
        <v>45414</v>
      </c>
      <c r="E6088">
        <v>0</v>
      </c>
      <c r="F6088">
        <v>0</v>
      </c>
      <c r="G6088">
        <v>0</v>
      </c>
      <c r="H6088">
        <v>0</v>
      </c>
      <c r="L6088">
        <v>124.67584100000001</v>
      </c>
      <c r="R6088">
        <v>129.66287600000001</v>
      </c>
      <c r="S6088" t="s">
        <v>204</v>
      </c>
      <c r="T6088" s="247">
        <v>45342.356238425928</v>
      </c>
    </row>
    <row r="6089" spans="1:20" x14ac:dyDescent="0.35">
      <c r="A6089" t="s">
        <v>116</v>
      </c>
      <c r="B6089" t="s">
        <v>4</v>
      </c>
      <c r="C6089" t="s">
        <v>97</v>
      </c>
      <c r="D6089" s="29">
        <v>45415</v>
      </c>
      <c r="E6089">
        <v>0</v>
      </c>
      <c r="F6089">
        <v>0</v>
      </c>
      <c r="G6089">
        <v>0</v>
      </c>
      <c r="H6089">
        <v>0</v>
      </c>
      <c r="L6089">
        <v>124.67584100000001</v>
      </c>
      <c r="R6089">
        <v>129.66287600000001</v>
      </c>
      <c r="S6089" t="s">
        <v>204</v>
      </c>
      <c r="T6089" s="247">
        <v>45342.356238425928</v>
      </c>
    </row>
    <row r="6090" spans="1:20" x14ac:dyDescent="0.35">
      <c r="A6090" t="s">
        <v>116</v>
      </c>
      <c r="B6090" t="s">
        <v>4</v>
      </c>
      <c r="C6090" t="s">
        <v>97</v>
      </c>
      <c r="D6090" s="29">
        <v>45416</v>
      </c>
      <c r="E6090">
        <v>0</v>
      </c>
      <c r="F6090">
        <v>0</v>
      </c>
      <c r="G6090">
        <v>0</v>
      </c>
      <c r="H6090">
        <v>0</v>
      </c>
      <c r="L6090">
        <v>124.67584100000001</v>
      </c>
      <c r="R6090">
        <v>129.66287600000001</v>
      </c>
      <c r="S6090" t="s">
        <v>204</v>
      </c>
      <c r="T6090" s="247">
        <v>45342.356249999997</v>
      </c>
    </row>
    <row r="6091" spans="1:20" x14ac:dyDescent="0.35">
      <c r="A6091" t="s">
        <v>116</v>
      </c>
      <c r="B6091" t="s">
        <v>4</v>
      </c>
      <c r="C6091" t="s">
        <v>97</v>
      </c>
      <c r="D6091" s="29">
        <v>45417</v>
      </c>
      <c r="E6091">
        <v>0</v>
      </c>
      <c r="F6091">
        <v>0</v>
      </c>
      <c r="G6091">
        <v>0</v>
      </c>
      <c r="H6091">
        <v>0</v>
      </c>
      <c r="L6091">
        <v>124.67584100000001</v>
      </c>
      <c r="R6091">
        <v>129.66287600000001</v>
      </c>
      <c r="S6091" t="s">
        <v>204</v>
      </c>
      <c r="T6091" s="247">
        <v>45342.356238425928</v>
      </c>
    </row>
    <row r="6092" spans="1:20" x14ac:dyDescent="0.35">
      <c r="A6092" t="s">
        <v>116</v>
      </c>
      <c r="B6092" t="s">
        <v>4</v>
      </c>
      <c r="C6092" t="s">
        <v>97</v>
      </c>
      <c r="D6092" s="29">
        <v>45418</v>
      </c>
      <c r="E6092">
        <v>0</v>
      </c>
      <c r="F6092">
        <v>0</v>
      </c>
      <c r="G6092">
        <v>0</v>
      </c>
      <c r="H6092">
        <v>0</v>
      </c>
      <c r="L6092">
        <v>124.67584100000001</v>
      </c>
      <c r="R6092">
        <v>129.66287600000001</v>
      </c>
      <c r="S6092" t="s">
        <v>204</v>
      </c>
      <c r="T6092" s="247">
        <v>45342.356249999997</v>
      </c>
    </row>
    <row r="6093" spans="1:20" x14ac:dyDescent="0.35">
      <c r="A6093" t="s">
        <v>116</v>
      </c>
      <c r="B6093" t="s">
        <v>4</v>
      </c>
      <c r="C6093" t="s">
        <v>97</v>
      </c>
      <c r="D6093" s="29">
        <v>45419</v>
      </c>
      <c r="E6093">
        <v>0</v>
      </c>
      <c r="F6093">
        <v>0</v>
      </c>
      <c r="G6093">
        <v>0</v>
      </c>
      <c r="H6093">
        <v>0</v>
      </c>
      <c r="L6093">
        <v>124.67584100000001</v>
      </c>
      <c r="R6093">
        <v>129.66287600000001</v>
      </c>
      <c r="S6093" t="s">
        <v>204</v>
      </c>
      <c r="T6093" s="247">
        <v>45342.356249999997</v>
      </c>
    </row>
    <row r="6094" spans="1:20" x14ac:dyDescent="0.35">
      <c r="A6094" t="s">
        <v>116</v>
      </c>
      <c r="B6094" t="s">
        <v>4</v>
      </c>
      <c r="C6094" t="s">
        <v>97</v>
      </c>
      <c r="D6094" s="29">
        <v>45420</v>
      </c>
      <c r="E6094">
        <v>0</v>
      </c>
      <c r="F6094">
        <v>0</v>
      </c>
      <c r="G6094">
        <v>0</v>
      </c>
      <c r="H6094">
        <v>0</v>
      </c>
      <c r="L6094">
        <v>124.67584100000001</v>
      </c>
      <c r="R6094">
        <v>129.66287600000001</v>
      </c>
      <c r="S6094" t="s">
        <v>204</v>
      </c>
      <c r="T6094" s="247">
        <v>45342.356238425928</v>
      </c>
    </row>
    <row r="6095" spans="1:20" x14ac:dyDescent="0.35">
      <c r="A6095" t="s">
        <v>116</v>
      </c>
      <c r="B6095" t="s">
        <v>4</v>
      </c>
      <c r="C6095" t="s">
        <v>97</v>
      </c>
      <c r="D6095" s="29">
        <v>45421</v>
      </c>
      <c r="E6095">
        <v>0</v>
      </c>
      <c r="F6095">
        <v>0</v>
      </c>
      <c r="G6095">
        <v>0</v>
      </c>
      <c r="H6095">
        <v>0</v>
      </c>
      <c r="L6095">
        <v>124.67584100000001</v>
      </c>
      <c r="R6095">
        <v>129.66287600000001</v>
      </c>
      <c r="S6095" t="s">
        <v>204</v>
      </c>
      <c r="T6095" s="247">
        <v>45342.356238425928</v>
      </c>
    </row>
    <row r="6096" spans="1:20" x14ac:dyDescent="0.35">
      <c r="A6096" t="s">
        <v>116</v>
      </c>
      <c r="B6096" t="s">
        <v>4</v>
      </c>
      <c r="C6096" t="s">
        <v>97</v>
      </c>
      <c r="D6096" s="29">
        <v>45422</v>
      </c>
      <c r="E6096">
        <v>0</v>
      </c>
      <c r="F6096">
        <v>0</v>
      </c>
      <c r="G6096">
        <v>0</v>
      </c>
      <c r="H6096">
        <v>0</v>
      </c>
      <c r="L6096">
        <v>124.67584100000001</v>
      </c>
      <c r="R6096">
        <v>129.66287600000001</v>
      </c>
      <c r="S6096" t="s">
        <v>204</v>
      </c>
      <c r="T6096" s="247">
        <v>45342.356249999997</v>
      </c>
    </row>
    <row r="6097" spans="1:20" x14ac:dyDescent="0.35">
      <c r="A6097" t="s">
        <v>116</v>
      </c>
      <c r="B6097" t="s">
        <v>4</v>
      </c>
      <c r="C6097" t="s">
        <v>97</v>
      </c>
      <c r="D6097" s="29">
        <v>45423</v>
      </c>
      <c r="E6097">
        <v>0</v>
      </c>
      <c r="F6097">
        <v>0</v>
      </c>
      <c r="G6097">
        <v>0</v>
      </c>
      <c r="H6097">
        <v>0</v>
      </c>
      <c r="L6097">
        <v>124.67584100000001</v>
      </c>
      <c r="R6097">
        <v>129.66287600000001</v>
      </c>
      <c r="S6097" t="s">
        <v>204</v>
      </c>
      <c r="T6097" s="247">
        <v>45342.356249999997</v>
      </c>
    </row>
    <row r="6098" spans="1:20" x14ac:dyDescent="0.35">
      <c r="A6098" t="s">
        <v>116</v>
      </c>
      <c r="B6098" t="s">
        <v>4</v>
      </c>
      <c r="C6098" t="s">
        <v>97</v>
      </c>
      <c r="D6098" s="29">
        <v>45424</v>
      </c>
      <c r="E6098">
        <v>0</v>
      </c>
      <c r="F6098">
        <v>0</v>
      </c>
      <c r="G6098">
        <v>0</v>
      </c>
      <c r="H6098">
        <v>0</v>
      </c>
      <c r="L6098">
        <v>124.67584100000001</v>
      </c>
      <c r="R6098">
        <v>129.66287600000001</v>
      </c>
      <c r="S6098" t="s">
        <v>204</v>
      </c>
      <c r="T6098" s="247">
        <v>45342.356249999997</v>
      </c>
    </row>
    <row r="6099" spans="1:20" x14ac:dyDescent="0.35">
      <c r="A6099" t="s">
        <v>116</v>
      </c>
      <c r="B6099" t="s">
        <v>4</v>
      </c>
      <c r="C6099" t="s">
        <v>97</v>
      </c>
      <c r="D6099" s="29">
        <v>45425</v>
      </c>
      <c r="E6099">
        <v>0</v>
      </c>
      <c r="F6099">
        <v>0</v>
      </c>
      <c r="G6099">
        <v>0</v>
      </c>
      <c r="H6099">
        <v>0</v>
      </c>
      <c r="L6099">
        <v>124.67584100000001</v>
      </c>
      <c r="R6099">
        <v>129.66287600000001</v>
      </c>
      <c r="S6099" t="s">
        <v>204</v>
      </c>
      <c r="T6099" s="247">
        <v>45342.356249999997</v>
      </c>
    </row>
    <row r="6100" spans="1:20" x14ac:dyDescent="0.35">
      <c r="A6100" t="s">
        <v>116</v>
      </c>
      <c r="B6100" t="s">
        <v>4</v>
      </c>
      <c r="C6100" t="s">
        <v>97</v>
      </c>
      <c r="D6100" s="29">
        <v>45426</v>
      </c>
      <c r="E6100">
        <v>0</v>
      </c>
      <c r="F6100">
        <v>0</v>
      </c>
      <c r="G6100">
        <v>0</v>
      </c>
      <c r="H6100">
        <v>0</v>
      </c>
      <c r="L6100">
        <v>124.67584100000001</v>
      </c>
      <c r="R6100">
        <v>129.66287600000001</v>
      </c>
      <c r="S6100" t="s">
        <v>204</v>
      </c>
      <c r="T6100" s="247">
        <v>45342.356249999997</v>
      </c>
    </row>
    <row r="6101" spans="1:20" x14ac:dyDescent="0.35">
      <c r="A6101" t="s">
        <v>116</v>
      </c>
      <c r="B6101" t="s">
        <v>4</v>
      </c>
      <c r="C6101" t="s">
        <v>97</v>
      </c>
      <c r="D6101" s="29">
        <v>45427</v>
      </c>
      <c r="E6101">
        <v>0</v>
      </c>
      <c r="F6101">
        <v>0</v>
      </c>
      <c r="G6101">
        <v>0</v>
      </c>
      <c r="H6101">
        <v>0</v>
      </c>
      <c r="L6101">
        <v>124.67584100000001</v>
      </c>
      <c r="R6101">
        <v>129.66287600000001</v>
      </c>
      <c r="S6101" t="s">
        <v>204</v>
      </c>
      <c r="T6101" s="247">
        <v>45342.356261574074</v>
      </c>
    </row>
    <row r="6102" spans="1:20" x14ac:dyDescent="0.35">
      <c r="A6102" t="s">
        <v>116</v>
      </c>
      <c r="B6102" t="s">
        <v>4</v>
      </c>
      <c r="C6102" t="s">
        <v>97</v>
      </c>
      <c r="D6102" s="29">
        <v>45428</v>
      </c>
      <c r="E6102">
        <v>0</v>
      </c>
      <c r="F6102">
        <v>0</v>
      </c>
      <c r="G6102">
        <v>0</v>
      </c>
      <c r="H6102">
        <v>0</v>
      </c>
      <c r="L6102">
        <v>124.67584100000001</v>
      </c>
      <c r="R6102">
        <v>129.66287600000001</v>
      </c>
      <c r="S6102" t="s">
        <v>204</v>
      </c>
      <c r="T6102" s="247">
        <v>45342.356261574074</v>
      </c>
    </row>
    <row r="6103" spans="1:20" x14ac:dyDescent="0.35">
      <c r="A6103" t="s">
        <v>116</v>
      </c>
      <c r="B6103" t="s">
        <v>4</v>
      </c>
      <c r="C6103" t="s">
        <v>97</v>
      </c>
      <c r="D6103" s="29">
        <v>45429</v>
      </c>
      <c r="E6103">
        <v>0</v>
      </c>
      <c r="F6103">
        <v>0</v>
      </c>
      <c r="G6103">
        <v>0</v>
      </c>
      <c r="H6103">
        <v>0</v>
      </c>
      <c r="L6103">
        <v>124.67584100000001</v>
      </c>
      <c r="R6103">
        <v>129.66287600000001</v>
      </c>
      <c r="S6103" t="s">
        <v>204</v>
      </c>
      <c r="T6103" s="247">
        <v>45342.356261574074</v>
      </c>
    </row>
    <row r="6104" spans="1:20" x14ac:dyDescent="0.35">
      <c r="A6104" t="s">
        <v>116</v>
      </c>
      <c r="B6104" t="s">
        <v>4</v>
      </c>
      <c r="C6104" t="s">
        <v>97</v>
      </c>
      <c r="D6104" s="29">
        <v>45430</v>
      </c>
      <c r="E6104">
        <v>0</v>
      </c>
      <c r="F6104">
        <v>0</v>
      </c>
      <c r="G6104">
        <v>0</v>
      </c>
      <c r="H6104">
        <v>0</v>
      </c>
      <c r="L6104">
        <v>124.67584100000001</v>
      </c>
      <c r="R6104">
        <v>129.66287600000001</v>
      </c>
      <c r="S6104" t="s">
        <v>204</v>
      </c>
      <c r="T6104" s="247">
        <v>45342.356261574074</v>
      </c>
    </row>
    <row r="6105" spans="1:20" x14ac:dyDescent="0.35">
      <c r="A6105" t="s">
        <v>116</v>
      </c>
      <c r="B6105" t="s">
        <v>4</v>
      </c>
      <c r="C6105" t="s">
        <v>97</v>
      </c>
      <c r="D6105" s="29">
        <v>45431</v>
      </c>
      <c r="E6105">
        <v>0</v>
      </c>
      <c r="F6105">
        <v>0</v>
      </c>
      <c r="G6105">
        <v>0</v>
      </c>
      <c r="H6105">
        <v>0</v>
      </c>
      <c r="L6105">
        <v>124.67584100000001</v>
      </c>
      <c r="R6105">
        <v>129.66287600000001</v>
      </c>
      <c r="S6105" t="s">
        <v>204</v>
      </c>
      <c r="T6105" s="247">
        <v>45342.356261574074</v>
      </c>
    </row>
    <row r="6106" spans="1:20" x14ac:dyDescent="0.35">
      <c r="A6106" t="s">
        <v>116</v>
      </c>
      <c r="B6106" t="s">
        <v>4</v>
      </c>
      <c r="C6106" t="s">
        <v>97</v>
      </c>
      <c r="D6106" s="29">
        <v>45432</v>
      </c>
      <c r="E6106">
        <v>0</v>
      </c>
      <c r="F6106">
        <v>0</v>
      </c>
      <c r="G6106">
        <v>0</v>
      </c>
      <c r="H6106">
        <v>0</v>
      </c>
      <c r="L6106">
        <v>124.67584100000001</v>
      </c>
      <c r="R6106">
        <v>129.66287600000001</v>
      </c>
      <c r="S6106" t="s">
        <v>204</v>
      </c>
      <c r="T6106" s="247">
        <v>45342.356261574074</v>
      </c>
    </row>
    <row r="6107" spans="1:20" x14ac:dyDescent="0.35">
      <c r="A6107" t="s">
        <v>116</v>
      </c>
      <c r="B6107" t="s">
        <v>4</v>
      </c>
      <c r="C6107" t="s">
        <v>97</v>
      </c>
      <c r="D6107" s="29">
        <v>45433</v>
      </c>
      <c r="E6107">
        <v>0</v>
      </c>
      <c r="F6107">
        <v>0</v>
      </c>
      <c r="G6107">
        <v>0</v>
      </c>
      <c r="H6107">
        <v>0</v>
      </c>
      <c r="L6107">
        <v>124.67584100000001</v>
      </c>
      <c r="R6107">
        <v>129.66287600000001</v>
      </c>
      <c r="S6107" t="s">
        <v>204</v>
      </c>
      <c r="T6107" s="247">
        <v>45342.356261574074</v>
      </c>
    </row>
    <row r="6108" spans="1:20" x14ac:dyDescent="0.35">
      <c r="A6108" t="s">
        <v>116</v>
      </c>
      <c r="B6108" t="s">
        <v>4</v>
      </c>
      <c r="C6108" t="s">
        <v>97</v>
      </c>
      <c r="D6108" s="29">
        <v>45434</v>
      </c>
      <c r="E6108">
        <v>0</v>
      </c>
      <c r="F6108">
        <v>0</v>
      </c>
      <c r="G6108">
        <v>0</v>
      </c>
      <c r="H6108">
        <v>0</v>
      </c>
      <c r="L6108">
        <v>124.67584100000001</v>
      </c>
      <c r="R6108">
        <v>129.66287600000001</v>
      </c>
      <c r="S6108" t="s">
        <v>204</v>
      </c>
      <c r="T6108" s="247">
        <v>45342.356261574074</v>
      </c>
    </row>
    <row r="6109" spans="1:20" x14ac:dyDescent="0.35">
      <c r="A6109" t="s">
        <v>116</v>
      </c>
      <c r="B6109" t="s">
        <v>4</v>
      </c>
      <c r="C6109" t="s">
        <v>97</v>
      </c>
      <c r="D6109" s="29">
        <v>45435</v>
      </c>
      <c r="E6109">
        <v>0</v>
      </c>
      <c r="F6109">
        <v>0</v>
      </c>
      <c r="G6109">
        <v>0</v>
      </c>
      <c r="H6109">
        <v>0</v>
      </c>
      <c r="L6109">
        <v>124.67584100000001</v>
      </c>
      <c r="R6109">
        <v>129.66287600000001</v>
      </c>
      <c r="S6109" t="s">
        <v>204</v>
      </c>
      <c r="T6109" s="247">
        <v>45342.356273148151</v>
      </c>
    </row>
    <row r="6110" spans="1:20" x14ac:dyDescent="0.35">
      <c r="A6110" t="s">
        <v>116</v>
      </c>
      <c r="B6110" t="s">
        <v>4</v>
      </c>
      <c r="C6110" t="s">
        <v>97</v>
      </c>
      <c r="D6110" s="29">
        <v>45436</v>
      </c>
      <c r="E6110">
        <v>0</v>
      </c>
      <c r="F6110">
        <v>0</v>
      </c>
      <c r="G6110">
        <v>0</v>
      </c>
      <c r="H6110">
        <v>0</v>
      </c>
      <c r="L6110">
        <v>124.67584100000001</v>
      </c>
      <c r="R6110">
        <v>129.66287600000001</v>
      </c>
      <c r="S6110" t="s">
        <v>204</v>
      </c>
      <c r="T6110" s="247">
        <v>45342.356273148151</v>
      </c>
    </row>
    <row r="6111" spans="1:20" x14ac:dyDescent="0.35">
      <c r="A6111" t="s">
        <v>116</v>
      </c>
      <c r="B6111" t="s">
        <v>4</v>
      </c>
      <c r="C6111" t="s">
        <v>97</v>
      </c>
      <c r="D6111" s="29">
        <v>45437</v>
      </c>
      <c r="E6111">
        <v>0</v>
      </c>
      <c r="F6111">
        <v>0</v>
      </c>
      <c r="G6111">
        <v>0</v>
      </c>
      <c r="H6111">
        <v>0</v>
      </c>
      <c r="L6111">
        <v>124.67584100000001</v>
      </c>
      <c r="R6111">
        <v>129.66287600000001</v>
      </c>
      <c r="S6111" t="s">
        <v>204</v>
      </c>
      <c r="T6111" s="247">
        <v>45342.356273148151</v>
      </c>
    </row>
    <row r="6112" spans="1:20" x14ac:dyDescent="0.35">
      <c r="A6112" t="s">
        <v>116</v>
      </c>
      <c r="B6112" t="s">
        <v>4</v>
      </c>
      <c r="C6112" t="s">
        <v>97</v>
      </c>
      <c r="D6112" s="29">
        <v>45438</v>
      </c>
      <c r="E6112">
        <v>0</v>
      </c>
      <c r="F6112">
        <v>0</v>
      </c>
      <c r="G6112">
        <v>0</v>
      </c>
      <c r="H6112">
        <v>0</v>
      </c>
      <c r="L6112">
        <v>124.67584100000001</v>
      </c>
      <c r="R6112">
        <v>129.66287600000001</v>
      </c>
      <c r="S6112" t="s">
        <v>204</v>
      </c>
      <c r="T6112" s="247">
        <v>45342.356261574074</v>
      </c>
    </row>
    <row r="6113" spans="1:20" x14ac:dyDescent="0.35">
      <c r="A6113" t="s">
        <v>116</v>
      </c>
      <c r="B6113" t="s">
        <v>4</v>
      </c>
      <c r="C6113" t="s">
        <v>97</v>
      </c>
      <c r="D6113" s="29">
        <v>45439</v>
      </c>
      <c r="E6113">
        <v>0</v>
      </c>
      <c r="F6113">
        <v>0</v>
      </c>
      <c r="G6113">
        <v>0</v>
      </c>
      <c r="H6113">
        <v>0</v>
      </c>
      <c r="L6113">
        <v>124.67584100000001</v>
      </c>
      <c r="R6113">
        <v>129.66287600000001</v>
      </c>
      <c r="S6113" t="s">
        <v>204</v>
      </c>
      <c r="T6113" s="247">
        <v>45342.356273148151</v>
      </c>
    </row>
    <row r="6114" spans="1:20" x14ac:dyDescent="0.35">
      <c r="A6114" t="s">
        <v>116</v>
      </c>
      <c r="B6114" t="s">
        <v>4</v>
      </c>
      <c r="C6114" t="s">
        <v>97</v>
      </c>
      <c r="D6114" s="29">
        <v>45440</v>
      </c>
      <c r="E6114">
        <v>0</v>
      </c>
      <c r="F6114">
        <v>0</v>
      </c>
      <c r="G6114">
        <v>0</v>
      </c>
      <c r="H6114">
        <v>0</v>
      </c>
      <c r="L6114">
        <v>124.67584100000001</v>
      </c>
      <c r="R6114">
        <v>129.66287600000001</v>
      </c>
      <c r="S6114" t="s">
        <v>204</v>
      </c>
      <c r="T6114" s="247">
        <v>45342.35628472222</v>
      </c>
    </row>
    <row r="6115" spans="1:20" x14ac:dyDescent="0.35">
      <c r="A6115" t="s">
        <v>116</v>
      </c>
      <c r="B6115" t="s">
        <v>4</v>
      </c>
      <c r="C6115" t="s">
        <v>97</v>
      </c>
      <c r="D6115" s="29">
        <v>45441</v>
      </c>
      <c r="E6115">
        <v>0</v>
      </c>
      <c r="F6115">
        <v>0</v>
      </c>
      <c r="G6115">
        <v>0</v>
      </c>
      <c r="H6115">
        <v>0</v>
      </c>
      <c r="L6115">
        <v>124.67584100000001</v>
      </c>
      <c r="R6115">
        <v>129.66287600000001</v>
      </c>
      <c r="S6115" t="s">
        <v>204</v>
      </c>
      <c r="T6115" s="247">
        <v>45342.356273148151</v>
      </c>
    </row>
    <row r="6116" spans="1:20" x14ac:dyDescent="0.35">
      <c r="A6116" t="s">
        <v>116</v>
      </c>
      <c r="B6116" t="s">
        <v>4</v>
      </c>
      <c r="C6116" t="s">
        <v>97</v>
      </c>
      <c r="D6116" s="29">
        <v>45442</v>
      </c>
      <c r="E6116">
        <v>0</v>
      </c>
      <c r="F6116">
        <v>0</v>
      </c>
      <c r="G6116">
        <v>0</v>
      </c>
      <c r="H6116">
        <v>0</v>
      </c>
      <c r="L6116">
        <v>124.67584100000001</v>
      </c>
      <c r="R6116">
        <v>129.66287600000001</v>
      </c>
      <c r="S6116" t="s">
        <v>204</v>
      </c>
      <c r="T6116" s="247">
        <v>45342.35628472222</v>
      </c>
    </row>
    <row r="6117" spans="1:20" x14ac:dyDescent="0.35">
      <c r="A6117" t="s">
        <v>116</v>
      </c>
      <c r="B6117" t="s">
        <v>4</v>
      </c>
      <c r="C6117" t="s">
        <v>97</v>
      </c>
      <c r="D6117" s="29">
        <v>45443</v>
      </c>
      <c r="E6117">
        <v>0</v>
      </c>
      <c r="F6117">
        <v>0</v>
      </c>
      <c r="G6117">
        <v>0</v>
      </c>
      <c r="H6117">
        <v>0</v>
      </c>
      <c r="L6117">
        <v>124.67584100000001</v>
      </c>
      <c r="R6117">
        <v>129.66287600000001</v>
      </c>
      <c r="S6117" t="s">
        <v>204</v>
      </c>
      <c r="T6117" s="247">
        <v>45342.356273148151</v>
      </c>
    </row>
    <row r="6118" spans="1:20" x14ac:dyDescent="0.35">
      <c r="A6118" t="s">
        <v>116</v>
      </c>
      <c r="B6118" t="s">
        <v>4</v>
      </c>
      <c r="C6118" t="s">
        <v>97</v>
      </c>
      <c r="D6118" s="29">
        <v>45444</v>
      </c>
      <c r="E6118">
        <v>0</v>
      </c>
      <c r="F6118">
        <v>0</v>
      </c>
      <c r="G6118">
        <v>0</v>
      </c>
      <c r="H6118">
        <v>0</v>
      </c>
      <c r="L6118">
        <v>124.67584100000001</v>
      </c>
      <c r="R6118">
        <v>129.66287600000001</v>
      </c>
      <c r="S6118" t="s">
        <v>204</v>
      </c>
      <c r="T6118" s="247">
        <v>45342.356273148151</v>
      </c>
    </row>
    <row r="6119" spans="1:20" x14ac:dyDescent="0.35">
      <c r="A6119" t="s">
        <v>116</v>
      </c>
      <c r="B6119" t="s">
        <v>4</v>
      </c>
      <c r="C6119" t="s">
        <v>97</v>
      </c>
      <c r="D6119" s="29">
        <v>45445</v>
      </c>
      <c r="E6119">
        <v>0</v>
      </c>
      <c r="F6119">
        <v>0</v>
      </c>
      <c r="G6119">
        <v>0</v>
      </c>
      <c r="H6119">
        <v>0</v>
      </c>
      <c r="L6119">
        <v>124.67584100000001</v>
      </c>
      <c r="R6119">
        <v>129.66287600000001</v>
      </c>
      <c r="S6119" t="s">
        <v>204</v>
      </c>
      <c r="T6119" s="247">
        <v>45342.356273148151</v>
      </c>
    </row>
    <row r="6120" spans="1:20" x14ac:dyDescent="0.35">
      <c r="A6120" t="s">
        <v>116</v>
      </c>
      <c r="B6120" t="s">
        <v>4</v>
      </c>
      <c r="C6120" t="s">
        <v>97</v>
      </c>
      <c r="D6120" s="29">
        <v>45446</v>
      </c>
      <c r="E6120">
        <v>0</v>
      </c>
      <c r="F6120">
        <v>0</v>
      </c>
      <c r="G6120">
        <v>0</v>
      </c>
      <c r="H6120">
        <v>0</v>
      </c>
      <c r="L6120">
        <v>124.67584100000001</v>
      </c>
      <c r="R6120">
        <v>129.66287600000001</v>
      </c>
      <c r="S6120" t="s">
        <v>204</v>
      </c>
      <c r="T6120" s="247">
        <v>45342.356273148151</v>
      </c>
    </row>
    <row r="6121" spans="1:20" x14ac:dyDescent="0.35">
      <c r="A6121" t="s">
        <v>116</v>
      </c>
      <c r="B6121" t="s">
        <v>4</v>
      </c>
      <c r="C6121" t="s">
        <v>97</v>
      </c>
      <c r="D6121" s="29">
        <v>45447</v>
      </c>
      <c r="E6121">
        <v>0</v>
      </c>
      <c r="F6121">
        <v>0</v>
      </c>
      <c r="G6121">
        <v>0</v>
      </c>
      <c r="H6121">
        <v>0</v>
      </c>
      <c r="L6121">
        <v>124.67584100000001</v>
      </c>
      <c r="R6121">
        <v>129.66287600000001</v>
      </c>
      <c r="S6121" t="s">
        <v>204</v>
      </c>
      <c r="T6121" s="247">
        <v>45342.35628472222</v>
      </c>
    </row>
    <row r="6122" spans="1:20" x14ac:dyDescent="0.35">
      <c r="A6122" t="s">
        <v>116</v>
      </c>
      <c r="B6122" t="s">
        <v>4</v>
      </c>
      <c r="C6122" t="s">
        <v>97</v>
      </c>
      <c r="D6122" s="29">
        <v>45448</v>
      </c>
      <c r="E6122">
        <v>0</v>
      </c>
      <c r="F6122">
        <v>0</v>
      </c>
      <c r="G6122">
        <v>0</v>
      </c>
      <c r="H6122">
        <v>0</v>
      </c>
      <c r="L6122">
        <v>124.67584100000001</v>
      </c>
      <c r="R6122">
        <v>129.66287600000001</v>
      </c>
      <c r="S6122" t="s">
        <v>204</v>
      </c>
      <c r="T6122" s="247">
        <v>45342.35628472222</v>
      </c>
    </row>
    <row r="6123" spans="1:20" x14ac:dyDescent="0.35">
      <c r="A6123" t="s">
        <v>116</v>
      </c>
      <c r="B6123" t="s">
        <v>4</v>
      </c>
      <c r="C6123" t="s">
        <v>97</v>
      </c>
      <c r="D6123" s="29">
        <v>45449</v>
      </c>
      <c r="E6123">
        <v>0</v>
      </c>
      <c r="F6123">
        <v>0</v>
      </c>
      <c r="G6123">
        <v>0</v>
      </c>
      <c r="H6123">
        <v>0</v>
      </c>
      <c r="L6123">
        <v>124.67584100000001</v>
      </c>
      <c r="R6123">
        <v>129.66287600000001</v>
      </c>
      <c r="S6123" t="s">
        <v>204</v>
      </c>
      <c r="T6123" s="247">
        <v>45342.35628472222</v>
      </c>
    </row>
    <row r="6124" spans="1:20" x14ac:dyDescent="0.35">
      <c r="A6124" t="s">
        <v>116</v>
      </c>
      <c r="B6124" t="s">
        <v>4</v>
      </c>
      <c r="C6124" t="s">
        <v>97</v>
      </c>
      <c r="D6124" s="29">
        <v>45450</v>
      </c>
      <c r="E6124">
        <v>0</v>
      </c>
      <c r="F6124">
        <v>0</v>
      </c>
      <c r="G6124">
        <v>0</v>
      </c>
      <c r="H6124">
        <v>0</v>
      </c>
      <c r="L6124">
        <v>124.67584100000001</v>
      </c>
      <c r="R6124">
        <v>129.66287600000001</v>
      </c>
      <c r="S6124" t="s">
        <v>204</v>
      </c>
      <c r="T6124" s="247">
        <v>45342.35628472222</v>
      </c>
    </row>
    <row r="6125" spans="1:20" x14ac:dyDescent="0.35">
      <c r="A6125" t="s">
        <v>116</v>
      </c>
      <c r="B6125" t="s">
        <v>4</v>
      </c>
      <c r="C6125" t="s">
        <v>97</v>
      </c>
      <c r="D6125" s="29">
        <v>45451</v>
      </c>
      <c r="E6125">
        <v>0</v>
      </c>
      <c r="F6125">
        <v>0</v>
      </c>
      <c r="G6125">
        <v>0</v>
      </c>
      <c r="H6125">
        <v>0</v>
      </c>
      <c r="L6125">
        <v>124.67584100000001</v>
      </c>
      <c r="R6125">
        <v>129.66287600000001</v>
      </c>
      <c r="S6125" t="s">
        <v>204</v>
      </c>
      <c r="T6125" s="247">
        <v>45342.35628472222</v>
      </c>
    </row>
    <row r="6126" spans="1:20" x14ac:dyDescent="0.35">
      <c r="A6126" t="s">
        <v>116</v>
      </c>
      <c r="B6126" t="s">
        <v>4</v>
      </c>
      <c r="C6126" t="s">
        <v>97</v>
      </c>
      <c r="D6126" s="29">
        <v>45452</v>
      </c>
      <c r="E6126">
        <v>0</v>
      </c>
      <c r="F6126">
        <v>0</v>
      </c>
      <c r="G6126">
        <v>0</v>
      </c>
      <c r="H6126">
        <v>0</v>
      </c>
      <c r="L6126">
        <v>124.67584100000001</v>
      </c>
      <c r="R6126">
        <v>129.66287600000001</v>
      </c>
      <c r="S6126" t="s">
        <v>204</v>
      </c>
      <c r="T6126" s="247">
        <v>45342.35628472222</v>
      </c>
    </row>
    <row r="6127" spans="1:20" x14ac:dyDescent="0.35">
      <c r="A6127" t="s">
        <v>116</v>
      </c>
      <c r="B6127" t="s">
        <v>4</v>
      </c>
      <c r="C6127" t="s">
        <v>97</v>
      </c>
      <c r="D6127" s="29">
        <v>45453</v>
      </c>
      <c r="E6127">
        <v>0</v>
      </c>
      <c r="F6127">
        <v>0</v>
      </c>
      <c r="G6127">
        <v>0</v>
      </c>
      <c r="H6127">
        <v>0</v>
      </c>
      <c r="L6127">
        <v>124.67584100000001</v>
      </c>
      <c r="R6127">
        <v>129.66287600000001</v>
      </c>
      <c r="S6127" t="s">
        <v>204</v>
      </c>
      <c r="T6127" s="247">
        <v>45342.35628472222</v>
      </c>
    </row>
    <row r="6128" spans="1:20" x14ac:dyDescent="0.35">
      <c r="A6128" t="s">
        <v>116</v>
      </c>
      <c r="B6128" t="s">
        <v>4</v>
      </c>
      <c r="C6128" t="s">
        <v>97</v>
      </c>
      <c r="D6128" s="29">
        <v>45454</v>
      </c>
      <c r="E6128">
        <v>0</v>
      </c>
      <c r="F6128">
        <v>0</v>
      </c>
      <c r="G6128">
        <v>0</v>
      </c>
      <c r="H6128">
        <v>0</v>
      </c>
      <c r="L6128">
        <v>124.67584100000001</v>
      </c>
      <c r="R6128">
        <v>129.66287600000001</v>
      </c>
      <c r="S6128" t="s">
        <v>204</v>
      </c>
      <c r="T6128" s="247">
        <v>45342.356296296297</v>
      </c>
    </row>
    <row r="6129" spans="1:20" x14ac:dyDescent="0.35">
      <c r="A6129" t="s">
        <v>116</v>
      </c>
      <c r="B6129" t="s">
        <v>4</v>
      </c>
      <c r="C6129" t="s">
        <v>97</v>
      </c>
      <c r="D6129" s="29">
        <v>45455</v>
      </c>
      <c r="E6129">
        <v>0</v>
      </c>
      <c r="F6129">
        <v>0</v>
      </c>
      <c r="G6129">
        <v>0</v>
      </c>
      <c r="H6129">
        <v>0</v>
      </c>
      <c r="L6129">
        <v>124.67584100000001</v>
      </c>
      <c r="R6129">
        <v>129.66287600000001</v>
      </c>
      <c r="S6129" t="s">
        <v>204</v>
      </c>
      <c r="T6129" s="247">
        <v>45342.35628472222</v>
      </c>
    </row>
    <row r="6130" spans="1:20" x14ac:dyDescent="0.35">
      <c r="A6130" t="s">
        <v>116</v>
      </c>
      <c r="B6130" t="s">
        <v>4</v>
      </c>
      <c r="C6130" t="s">
        <v>97</v>
      </c>
      <c r="D6130" s="29">
        <v>45456</v>
      </c>
      <c r="E6130">
        <v>0</v>
      </c>
      <c r="F6130">
        <v>0</v>
      </c>
      <c r="G6130">
        <v>0</v>
      </c>
      <c r="H6130">
        <v>0</v>
      </c>
      <c r="L6130">
        <v>124.67584100000001</v>
      </c>
      <c r="R6130">
        <v>129.66287600000001</v>
      </c>
      <c r="S6130" t="s">
        <v>204</v>
      </c>
      <c r="T6130" s="247">
        <v>45342.35628472222</v>
      </c>
    </row>
    <row r="6131" spans="1:20" x14ac:dyDescent="0.35">
      <c r="A6131" t="s">
        <v>116</v>
      </c>
      <c r="B6131" t="s">
        <v>4</v>
      </c>
      <c r="C6131" t="s">
        <v>97</v>
      </c>
      <c r="D6131" s="29">
        <v>45457</v>
      </c>
      <c r="E6131">
        <v>0</v>
      </c>
      <c r="F6131">
        <v>0</v>
      </c>
      <c r="G6131">
        <v>0</v>
      </c>
      <c r="H6131">
        <v>0</v>
      </c>
      <c r="L6131">
        <v>124.67584100000001</v>
      </c>
      <c r="R6131">
        <v>129.66287600000001</v>
      </c>
      <c r="S6131" t="s">
        <v>204</v>
      </c>
      <c r="T6131" s="247">
        <v>45342.356296296297</v>
      </c>
    </row>
    <row r="6132" spans="1:20" x14ac:dyDescent="0.35">
      <c r="A6132" t="s">
        <v>116</v>
      </c>
      <c r="B6132" t="s">
        <v>4</v>
      </c>
      <c r="C6132" t="s">
        <v>97</v>
      </c>
      <c r="D6132" s="29">
        <v>45458</v>
      </c>
      <c r="E6132">
        <v>0</v>
      </c>
      <c r="F6132">
        <v>0</v>
      </c>
      <c r="G6132">
        <v>0</v>
      </c>
      <c r="H6132">
        <v>0</v>
      </c>
      <c r="L6132">
        <v>124.67584100000001</v>
      </c>
      <c r="R6132">
        <v>129.66287600000001</v>
      </c>
      <c r="S6132" t="s">
        <v>204</v>
      </c>
      <c r="T6132" s="247">
        <v>45342.356296296297</v>
      </c>
    </row>
    <row r="6133" spans="1:20" x14ac:dyDescent="0.35">
      <c r="A6133" t="s">
        <v>116</v>
      </c>
      <c r="B6133" t="s">
        <v>4</v>
      </c>
      <c r="C6133" t="s">
        <v>97</v>
      </c>
      <c r="D6133" s="29">
        <v>45459</v>
      </c>
      <c r="E6133">
        <v>0</v>
      </c>
      <c r="F6133">
        <v>0</v>
      </c>
      <c r="G6133">
        <v>0</v>
      </c>
      <c r="H6133">
        <v>0</v>
      </c>
      <c r="L6133">
        <v>124.67584100000001</v>
      </c>
      <c r="R6133">
        <v>129.66287600000001</v>
      </c>
      <c r="S6133" t="s">
        <v>204</v>
      </c>
      <c r="T6133" s="247">
        <v>45342.356296296297</v>
      </c>
    </row>
    <row r="6134" spans="1:20" x14ac:dyDescent="0.35">
      <c r="A6134" t="s">
        <v>116</v>
      </c>
      <c r="B6134" t="s">
        <v>4</v>
      </c>
      <c r="C6134" t="s">
        <v>97</v>
      </c>
      <c r="D6134" s="29">
        <v>45460</v>
      </c>
      <c r="E6134">
        <v>0</v>
      </c>
      <c r="F6134">
        <v>0</v>
      </c>
      <c r="G6134">
        <v>0</v>
      </c>
      <c r="H6134">
        <v>0</v>
      </c>
      <c r="L6134">
        <v>124.67584100000001</v>
      </c>
      <c r="R6134">
        <v>129.66287600000001</v>
      </c>
      <c r="S6134" t="s">
        <v>204</v>
      </c>
      <c r="T6134" s="247">
        <v>45342.356296296297</v>
      </c>
    </row>
    <row r="6135" spans="1:20" x14ac:dyDescent="0.35">
      <c r="A6135" t="s">
        <v>116</v>
      </c>
      <c r="B6135" t="s">
        <v>4</v>
      </c>
      <c r="C6135" t="s">
        <v>97</v>
      </c>
      <c r="D6135" s="29">
        <v>45461</v>
      </c>
      <c r="E6135">
        <v>0</v>
      </c>
      <c r="F6135">
        <v>0</v>
      </c>
      <c r="G6135">
        <v>0</v>
      </c>
      <c r="H6135">
        <v>0</v>
      </c>
      <c r="L6135">
        <v>124.67584100000001</v>
      </c>
      <c r="R6135">
        <v>129.66287600000001</v>
      </c>
      <c r="S6135" t="s">
        <v>204</v>
      </c>
      <c r="T6135" s="247">
        <v>45342.356296296297</v>
      </c>
    </row>
    <row r="6136" spans="1:20" x14ac:dyDescent="0.35">
      <c r="A6136" t="s">
        <v>116</v>
      </c>
      <c r="B6136" t="s">
        <v>4</v>
      </c>
      <c r="C6136" t="s">
        <v>97</v>
      </c>
      <c r="D6136" s="29">
        <v>45462</v>
      </c>
      <c r="E6136">
        <v>0</v>
      </c>
      <c r="F6136">
        <v>0</v>
      </c>
      <c r="G6136">
        <v>0</v>
      </c>
      <c r="H6136">
        <v>0</v>
      </c>
      <c r="L6136">
        <v>124.67584100000001</v>
      </c>
      <c r="R6136">
        <v>129.66287600000001</v>
      </c>
      <c r="S6136" t="s">
        <v>204</v>
      </c>
      <c r="T6136" s="247">
        <v>45342.356296296297</v>
      </c>
    </row>
    <row r="6137" spans="1:20" x14ac:dyDescent="0.35">
      <c r="A6137" t="s">
        <v>116</v>
      </c>
      <c r="B6137" t="s">
        <v>4</v>
      </c>
      <c r="C6137" t="s">
        <v>97</v>
      </c>
      <c r="D6137" s="29">
        <v>45463</v>
      </c>
      <c r="E6137">
        <v>0</v>
      </c>
      <c r="F6137">
        <v>0</v>
      </c>
      <c r="G6137">
        <v>0</v>
      </c>
      <c r="H6137">
        <v>0</v>
      </c>
      <c r="L6137">
        <v>124.67584100000001</v>
      </c>
      <c r="R6137">
        <v>129.66287600000001</v>
      </c>
      <c r="S6137" t="s">
        <v>204</v>
      </c>
      <c r="T6137" s="247">
        <v>45342.356296296297</v>
      </c>
    </row>
    <row r="6138" spans="1:20" x14ac:dyDescent="0.35">
      <c r="A6138" t="s">
        <v>116</v>
      </c>
      <c r="B6138" t="s">
        <v>4</v>
      </c>
      <c r="C6138" t="s">
        <v>97</v>
      </c>
      <c r="D6138" s="29">
        <v>45464</v>
      </c>
      <c r="E6138">
        <v>0</v>
      </c>
      <c r="F6138">
        <v>0</v>
      </c>
      <c r="G6138">
        <v>0</v>
      </c>
      <c r="H6138">
        <v>0</v>
      </c>
      <c r="L6138">
        <v>124.67584100000001</v>
      </c>
      <c r="R6138">
        <v>129.66287600000001</v>
      </c>
      <c r="S6138" t="s">
        <v>204</v>
      </c>
      <c r="T6138" s="247">
        <v>45342.356296296297</v>
      </c>
    </row>
    <row r="6139" spans="1:20" x14ac:dyDescent="0.35">
      <c r="A6139" t="s">
        <v>116</v>
      </c>
      <c r="B6139" t="s">
        <v>4</v>
      </c>
      <c r="C6139" t="s">
        <v>97</v>
      </c>
      <c r="D6139" s="29">
        <v>45465</v>
      </c>
      <c r="E6139">
        <v>0</v>
      </c>
      <c r="F6139">
        <v>0</v>
      </c>
      <c r="G6139">
        <v>0</v>
      </c>
      <c r="H6139">
        <v>0</v>
      </c>
      <c r="L6139">
        <v>124.67584100000001</v>
      </c>
      <c r="R6139">
        <v>129.66287600000001</v>
      </c>
      <c r="S6139" t="s">
        <v>204</v>
      </c>
      <c r="T6139" s="247">
        <v>45342.356307870374</v>
      </c>
    </row>
    <row r="6140" spans="1:20" x14ac:dyDescent="0.35">
      <c r="A6140" t="s">
        <v>116</v>
      </c>
      <c r="B6140" t="s">
        <v>4</v>
      </c>
      <c r="C6140" t="s">
        <v>97</v>
      </c>
      <c r="D6140" s="29">
        <v>45466</v>
      </c>
      <c r="E6140">
        <v>0</v>
      </c>
      <c r="F6140">
        <v>0</v>
      </c>
      <c r="G6140">
        <v>0</v>
      </c>
      <c r="H6140">
        <v>0</v>
      </c>
      <c r="L6140">
        <v>124.67584100000001</v>
      </c>
      <c r="R6140">
        <v>129.66287600000001</v>
      </c>
      <c r="S6140" t="s">
        <v>204</v>
      </c>
      <c r="T6140" s="247">
        <v>45342.356307870374</v>
      </c>
    </row>
    <row r="6141" spans="1:20" x14ac:dyDescent="0.35">
      <c r="A6141" t="s">
        <v>116</v>
      </c>
      <c r="B6141" t="s">
        <v>4</v>
      </c>
      <c r="C6141" t="s">
        <v>97</v>
      </c>
      <c r="D6141" s="29">
        <v>45467</v>
      </c>
      <c r="E6141">
        <v>0</v>
      </c>
      <c r="F6141">
        <v>0</v>
      </c>
      <c r="G6141">
        <v>0</v>
      </c>
      <c r="H6141">
        <v>0</v>
      </c>
      <c r="L6141">
        <v>124.67584100000001</v>
      </c>
      <c r="R6141">
        <v>129.66287600000001</v>
      </c>
      <c r="S6141" t="s">
        <v>204</v>
      </c>
      <c r="T6141" s="247">
        <v>45342.356307870374</v>
      </c>
    </row>
    <row r="6142" spans="1:20" x14ac:dyDescent="0.35">
      <c r="A6142" t="s">
        <v>116</v>
      </c>
      <c r="B6142" t="s">
        <v>4</v>
      </c>
      <c r="C6142" t="s">
        <v>97</v>
      </c>
      <c r="D6142" s="29">
        <v>45468</v>
      </c>
      <c r="E6142">
        <v>0</v>
      </c>
      <c r="F6142">
        <v>0</v>
      </c>
      <c r="G6142">
        <v>0</v>
      </c>
      <c r="H6142">
        <v>0</v>
      </c>
      <c r="L6142">
        <v>124.67584100000001</v>
      </c>
      <c r="R6142">
        <v>129.66287600000001</v>
      </c>
      <c r="S6142" t="s">
        <v>204</v>
      </c>
      <c r="T6142" s="247">
        <v>45342.356307870374</v>
      </c>
    </row>
    <row r="6143" spans="1:20" x14ac:dyDescent="0.35">
      <c r="A6143" t="s">
        <v>116</v>
      </c>
      <c r="B6143" t="s">
        <v>4</v>
      </c>
      <c r="C6143" t="s">
        <v>97</v>
      </c>
      <c r="D6143" s="29">
        <v>45469</v>
      </c>
      <c r="E6143">
        <v>0</v>
      </c>
      <c r="F6143">
        <v>0</v>
      </c>
      <c r="G6143">
        <v>0</v>
      </c>
      <c r="H6143">
        <v>0</v>
      </c>
      <c r="L6143">
        <v>124.67584100000001</v>
      </c>
      <c r="R6143">
        <v>129.66287600000001</v>
      </c>
      <c r="S6143" t="s">
        <v>204</v>
      </c>
      <c r="T6143" s="247">
        <v>45342.356307870374</v>
      </c>
    </row>
    <row r="6144" spans="1:20" x14ac:dyDescent="0.35">
      <c r="A6144" t="s">
        <v>116</v>
      </c>
      <c r="B6144" t="s">
        <v>4</v>
      </c>
      <c r="C6144" t="s">
        <v>97</v>
      </c>
      <c r="D6144" s="29">
        <v>45470</v>
      </c>
      <c r="E6144">
        <v>0</v>
      </c>
      <c r="F6144">
        <v>0</v>
      </c>
      <c r="G6144">
        <v>0</v>
      </c>
      <c r="H6144">
        <v>0</v>
      </c>
      <c r="L6144">
        <v>124.67584100000001</v>
      </c>
      <c r="R6144">
        <v>129.66287600000001</v>
      </c>
      <c r="S6144" t="s">
        <v>204</v>
      </c>
      <c r="T6144" s="247">
        <v>45342.356307870374</v>
      </c>
    </row>
    <row r="6145" spans="1:20" x14ac:dyDescent="0.35">
      <c r="A6145" t="s">
        <v>116</v>
      </c>
      <c r="B6145" t="s">
        <v>4</v>
      </c>
      <c r="C6145" t="s">
        <v>97</v>
      </c>
      <c r="D6145" s="29">
        <v>45471</v>
      </c>
      <c r="E6145">
        <v>0</v>
      </c>
      <c r="F6145">
        <v>0</v>
      </c>
      <c r="G6145">
        <v>0</v>
      </c>
      <c r="H6145">
        <v>0</v>
      </c>
      <c r="L6145">
        <v>124.67584100000001</v>
      </c>
      <c r="R6145">
        <v>129.66287600000001</v>
      </c>
      <c r="S6145" t="s">
        <v>204</v>
      </c>
      <c r="T6145" s="247">
        <v>45342.356307870374</v>
      </c>
    </row>
    <row r="6146" spans="1:20" x14ac:dyDescent="0.35">
      <c r="A6146" t="s">
        <v>116</v>
      </c>
      <c r="B6146" t="s">
        <v>4</v>
      </c>
      <c r="C6146" t="s">
        <v>97</v>
      </c>
      <c r="D6146" s="29">
        <v>45472</v>
      </c>
      <c r="E6146">
        <v>0</v>
      </c>
      <c r="F6146">
        <v>0</v>
      </c>
      <c r="G6146">
        <v>0</v>
      </c>
      <c r="H6146">
        <v>0</v>
      </c>
      <c r="L6146">
        <v>124.67584100000001</v>
      </c>
      <c r="R6146">
        <v>129.66287600000001</v>
      </c>
      <c r="S6146" t="s">
        <v>204</v>
      </c>
      <c r="T6146" s="247">
        <v>45342.356307870374</v>
      </c>
    </row>
    <row r="6147" spans="1:20" x14ac:dyDescent="0.35">
      <c r="A6147" t="s">
        <v>116</v>
      </c>
      <c r="B6147" t="s">
        <v>4</v>
      </c>
      <c r="C6147" t="s">
        <v>97</v>
      </c>
      <c r="D6147" s="29">
        <v>45473</v>
      </c>
      <c r="E6147">
        <v>0</v>
      </c>
      <c r="F6147">
        <v>0</v>
      </c>
      <c r="G6147">
        <v>0</v>
      </c>
      <c r="H6147">
        <v>0</v>
      </c>
      <c r="L6147">
        <v>124.67584100000001</v>
      </c>
      <c r="R6147">
        <v>129.66287600000001</v>
      </c>
      <c r="S6147" t="s">
        <v>204</v>
      </c>
      <c r="T6147" s="247">
        <v>45342.356307870374</v>
      </c>
    </row>
    <row r="6148" spans="1:20" x14ac:dyDescent="0.35">
      <c r="A6148" t="s">
        <v>116</v>
      </c>
      <c r="B6148" t="s">
        <v>4</v>
      </c>
      <c r="C6148" t="s">
        <v>97</v>
      </c>
      <c r="D6148" s="29">
        <v>45474</v>
      </c>
      <c r="E6148">
        <v>0</v>
      </c>
      <c r="F6148">
        <v>0</v>
      </c>
      <c r="G6148">
        <v>0</v>
      </c>
      <c r="H6148">
        <v>0</v>
      </c>
      <c r="L6148">
        <v>124.67584100000001</v>
      </c>
      <c r="R6148">
        <v>129.66287600000001</v>
      </c>
      <c r="S6148" t="s">
        <v>204</v>
      </c>
      <c r="T6148" s="247">
        <v>45342.356307870374</v>
      </c>
    </row>
    <row r="6149" spans="1:20" x14ac:dyDescent="0.35">
      <c r="A6149" t="s">
        <v>116</v>
      </c>
      <c r="B6149" t="s">
        <v>4</v>
      </c>
      <c r="C6149" t="s">
        <v>97</v>
      </c>
      <c r="D6149" s="29">
        <v>45475</v>
      </c>
      <c r="E6149">
        <v>0</v>
      </c>
      <c r="F6149">
        <v>0</v>
      </c>
      <c r="G6149">
        <v>0</v>
      </c>
      <c r="H6149">
        <v>0</v>
      </c>
      <c r="L6149">
        <v>124.67584100000001</v>
      </c>
      <c r="R6149">
        <v>129.66287600000001</v>
      </c>
      <c r="S6149" t="s">
        <v>204</v>
      </c>
      <c r="T6149" s="247">
        <v>45342.356307870374</v>
      </c>
    </row>
    <row r="6150" spans="1:20" x14ac:dyDescent="0.35">
      <c r="A6150" t="s">
        <v>116</v>
      </c>
      <c r="B6150" t="s">
        <v>4</v>
      </c>
      <c r="C6150" t="s">
        <v>97</v>
      </c>
      <c r="D6150" s="29">
        <v>45476</v>
      </c>
      <c r="E6150">
        <v>0</v>
      </c>
      <c r="F6150">
        <v>0</v>
      </c>
      <c r="G6150">
        <v>0</v>
      </c>
      <c r="H6150">
        <v>0</v>
      </c>
      <c r="L6150">
        <v>124.67584100000001</v>
      </c>
      <c r="R6150">
        <v>129.66287600000001</v>
      </c>
      <c r="S6150" t="s">
        <v>204</v>
      </c>
      <c r="T6150" s="247">
        <v>45342.356307870374</v>
      </c>
    </row>
    <row r="6151" spans="1:20" x14ac:dyDescent="0.35">
      <c r="A6151" t="s">
        <v>116</v>
      </c>
      <c r="B6151" t="s">
        <v>4</v>
      </c>
      <c r="C6151" t="s">
        <v>97</v>
      </c>
      <c r="D6151" s="29">
        <v>45477</v>
      </c>
      <c r="E6151">
        <v>0</v>
      </c>
      <c r="F6151">
        <v>0</v>
      </c>
      <c r="G6151">
        <v>0</v>
      </c>
      <c r="H6151">
        <v>0</v>
      </c>
      <c r="L6151">
        <v>124.67584100000001</v>
      </c>
      <c r="R6151">
        <v>129.66287600000001</v>
      </c>
      <c r="S6151" t="s">
        <v>204</v>
      </c>
      <c r="T6151" s="247">
        <v>45342.356307870374</v>
      </c>
    </row>
    <row r="6152" spans="1:20" x14ac:dyDescent="0.35">
      <c r="A6152" t="s">
        <v>116</v>
      </c>
      <c r="B6152" t="s">
        <v>4</v>
      </c>
      <c r="C6152" t="s">
        <v>97</v>
      </c>
      <c r="D6152" s="29">
        <v>45478</v>
      </c>
      <c r="E6152">
        <v>0</v>
      </c>
      <c r="F6152">
        <v>0</v>
      </c>
      <c r="G6152">
        <v>0</v>
      </c>
      <c r="H6152">
        <v>0</v>
      </c>
      <c r="L6152">
        <v>124.67584100000001</v>
      </c>
      <c r="R6152">
        <v>129.66287600000001</v>
      </c>
      <c r="S6152" t="s">
        <v>204</v>
      </c>
      <c r="T6152" s="247">
        <v>45342.356319444443</v>
      </c>
    </row>
    <row r="6153" spans="1:20" x14ac:dyDescent="0.35">
      <c r="A6153" t="s">
        <v>116</v>
      </c>
      <c r="B6153" t="s">
        <v>4</v>
      </c>
      <c r="C6153" t="s">
        <v>97</v>
      </c>
      <c r="D6153" s="29">
        <v>45479</v>
      </c>
      <c r="E6153">
        <v>0</v>
      </c>
      <c r="F6153">
        <v>0</v>
      </c>
      <c r="G6153">
        <v>0</v>
      </c>
      <c r="H6153">
        <v>0</v>
      </c>
      <c r="L6153">
        <v>124.67584100000001</v>
      </c>
      <c r="R6153">
        <v>129.66287600000001</v>
      </c>
      <c r="S6153" t="s">
        <v>204</v>
      </c>
      <c r="T6153" s="247">
        <v>45342.356319444443</v>
      </c>
    </row>
    <row r="6154" spans="1:20" x14ac:dyDescent="0.35">
      <c r="A6154" t="s">
        <v>116</v>
      </c>
      <c r="B6154" t="s">
        <v>4</v>
      </c>
      <c r="C6154" t="s">
        <v>97</v>
      </c>
      <c r="D6154" s="29">
        <v>45480</v>
      </c>
      <c r="E6154">
        <v>0</v>
      </c>
      <c r="F6154">
        <v>0</v>
      </c>
      <c r="G6154">
        <v>0</v>
      </c>
      <c r="H6154">
        <v>0</v>
      </c>
      <c r="L6154">
        <v>124.67584100000001</v>
      </c>
      <c r="R6154">
        <v>129.66287600000001</v>
      </c>
      <c r="S6154" t="s">
        <v>204</v>
      </c>
      <c r="T6154" s="247">
        <v>45342.356319444443</v>
      </c>
    </row>
    <row r="6155" spans="1:20" x14ac:dyDescent="0.35">
      <c r="A6155" t="s">
        <v>116</v>
      </c>
      <c r="B6155" t="s">
        <v>4</v>
      </c>
      <c r="C6155" t="s">
        <v>97</v>
      </c>
      <c r="D6155" s="29">
        <v>45481</v>
      </c>
      <c r="E6155">
        <v>0</v>
      </c>
      <c r="F6155">
        <v>0</v>
      </c>
      <c r="G6155">
        <v>0</v>
      </c>
      <c r="H6155">
        <v>0</v>
      </c>
      <c r="L6155">
        <v>124.67584100000001</v>
      </c>
      <c r="R6155">
        <v>129.66287600000001</v>
      </c>
      <c r="S6155" t="s">
        <v>204</v>
      </c>
      <c r="T6155" s="247">
        <v>45342.356307870374</v>
      </c>
    </row>
    <row r="6156" spans="1:20" x14ac:dyDescent="0.35">
      <c r="A6156" t="s">
        <v>116</v>
      </c>
      <c r="B6156" t="s">
        <v>4</v>
      </c>
      <c r="C6156" t="s">
        <v>97</v>
      </c>
      <c r="D6156" s="29">
        <v>45482</v>
      </c>
      <c r="E6156">
        <v>0</v>
      </c>
      <c r="F6156">
        <v>0</v>
      </c>
      <c r="G6156">
        <v>0</v>
      </c>
      <c r="H6156">
        <v>0</v>
      </c>
      <c r="L6156">
        <v>124.67584100000001</v>
      </c>
      <c r="R6156">
        <v>129.66287600000001</v>
      </c>
      <c r="S6156" t="s">
        <v>204</v>
      </c>
      <c r="T6156" s="247">
        <v>45342.356319444443</v>
      </c>
    </row>
    <row r="6157" spans="1:20" x14ac:dyDescent="0.35">
      <c r="A6157" t="s">
        <v>116</v>
      </c>
      <c r="B6157" t="s">
        <v>4</v>
      </c>
      <c r="C6157" t="s">
        <v>97</v>
      </c>
      <c r="D6157" s="29">
        <v>45483</v>
      </c>
      <c r="E6157">
        <v>0</v>
      </c>
      <c r="F6157">
        <v>0</v>
      </c>
      <c r="G6157">
        <v>0</v>
      </c>
      <c r="H6157">
        <v>0</v>
      </c>
      <c r="L6157">
        <v>124.67584100000001</v>
      </c>
      <c r="R6157">
        <v>129.66287600000001</v>
      </c>
      <c r="S6157" t="s">
        <v>204</v>
      </c>
      <c r="T6157" s="247">
        <v>45342.356319444443</v>
      </c>
    </row>
    <row r="6158" spans="1:20" x14ac:dyDescent="0.35">
      <c r="A6158" t="s">
        <v>116</v>
      </c>
      <c r="B6158" t="s">
        <v>4</v>
      </c>
      <c r="C6158" t="s">
        <v>97</v>
      </c>
      <c r="D6158" s="29">
        <v>45484</v>
      </c>
      <c r="E6158">
        <v>0</v>
      </c>
      <c r="F6158">
        <v>0</v>
      </c>
      <c r="G6158">
        <v>0</v>
      </c>
      <c r="H6158">
        <v>0</v>
      </c>
      <c r="L6158">
        <v>124.67584100000001</v>
      </c>
      <c r="R6158">
        <v>129.66287600000001</v>
      </c>
      <c r="S6158" t="s">
        <v>204</v>
      </c>
      <c r="T6158" s="247">
        <v>45342.356319444443</v>
      </c>
    </row>
    <row r="6159" spans="1:20" x14ac:dyDescent="0.35">
      <c r="A6159" t="s">
        <v>116</v>
      </c>
      <c r="B6159" t="s">
        <v>4</v>
      </c>
      <c r="C6159" t="s">
        <v>97</v>
      </c>
      <c r="D6159" s="29">
        <v>45485</v>
      </c>
      <c r="E6159">
        <v>0</v>
      </c>
      <c r="F6159">
        <v>0</v>
      </c>
      <c r="G6159">
        <v>0</v>
      </c>
      <c r="H6159">
        <v>0</v>
      </c>
      <c r="L6159">
        <v>124.67584100000001</v>
      </c>
      <c r="R6159">
        <v>129.66287600000001</v>
      </c>
      <c r="S6159" t="s">
        <v>204</v>
      </c>
      <c r="T6159" s="247">
        <v>45342.356319444443</v>
      </c>
    </row>
    <row r="6160" spans="1:20" x14ac:dyDescent="0.35">
      <c r="A6160" t="s">
        <v>116</v>
      </c>
      <c r="B6160" t="s">
        <v>4</v>
      </c>
      <c r="C6160" t="s">
        <v>97</v>
      </c>
      <c r="D6160" s="29">
        <v>45486</v>
      </c>
      <c r="E6160">
        <v>0</v>
      </c>
      <c r="F6160">
        <v>0</v>
      </c>
      <c r="G6160">
        <v>0</v>
      </c>
      <c r="H6160">
        <v>0</v>
      </c>
      <c r="L6160">
        <v>124.67584100000001</v>
      </c>
      <c r="R6160">
        <v>129.66287600000001</v>
      </c>
      <c r="S6160" t="s">
        <v>204</v>
      </c>
      <c r="T6160" s="247">
        <v>45342.356319444443</v>
      </c>
    </row>
    <row r="6161" spans="1:20" x14ac:dyDescent="0.35">
      <c r="A6161" t="s">
        <v>116</v>
      </c>
      <c r="B6161" t="s">
        <v>4</v>
      </c>
      <c r="C6161" t="s">
        <v>97</v>
      </c>
      <c r="D6161" s="29">
        <v>45487</v>
      </c>
      <c r="E6161">
        <v>0</v>
      </c>
      <c r="F6161">
        <v>0</v>
      </c>
      <c r="G6161">
        <v>0</v>
      </c>
      <c r="H6161">
        <v>0</v>
      </c>
      <c r="L6161">
        <v>124.67584100000001</v>
      </c>
      <c r="R6161">
        <v>129.66287600000001</v>
      </c>
      <c r="S6161" t="s">
        <v>204</v>
      </c>
      <c r="T6161" s="247">
        <v>45342.356319444443</v>
      </c>
    </row>
    <row r="6162" spans="1:20" x14ac:dyDescent="0.35">
      <c r="A6162" t="s">
        <v>116</v>
      </c>
      <c r="B6162" t="s">
        <v>4</v>
      </c>
      <c r="C6162" t="s">
        <v>97</v>
      </c>
      <c r="D6162" s="29">
        <v>45488</v>
      </c>
      <c r="E6162">
        <v>0</v>
      </c>
      <c r="F6162">
        <v>0</v>
      </c>
      <c r="G6162">
        <v>0</v>
      </c>
      <c r="H6162">
        <v>0</v>
      </c>
      <c r="L6162">
        <v>124.67584100000001</v>
      </c>
      <c r="R6162">
        <v>129.66287600000001</v>
      </c>
      <c r="S6162" t="s">
        <v>204</v>
      </c>
      <c r="T6162" s="247">
        <v>45342.356319444443</v>
      </c>
    </row>
    <row r="6163" spans="1:20" x14ac:dyDescent="0.35">
      <c r="A6163" t="s">
        <v>116</v>
      </c>
      <c r="B6163" t="s">
        <v>4</v>
      </c>
      <c r="C6163" t="s">
        <v>97</v>
      </c>
      <c r="D6163" s="29">
        <v>45489</v>
      </c>
      <c r="E6163">
        <v>0</v>
      </c>
      <c r="F6163">
        <v>0</v>
      </c>
      <c r="G6163">
        <v>0</v>
      </c>
      <c r="H6163">
        <v>0</v>
      </c>
      <c r="L6163">
        <v>124.67584100000001</v>
      </c>
      <c r="R6163">
        <v>129.66287600000001</v>
      </c>
      <c r="S6163" t="s">
        <v>204</v>
      </c>
      <c r="T6163" s="247">
        <v>45342.356319444443</v>
      </c>
    </row>
    <row r="6164" spans="1:20" x14ac:dyDescent="0.35">
      <c r="A6164" t="s">
        <v>116</v>
      </c>
      <c r="B6164" t="s">
        <v>4</v>
      </c>
      <c r="C6164" t="s">
        <v>97</v>
      </c>
      <c r="D6164" s="29">
        <v>45490</v>
      </c>
      <c r="E6164">
        <v>0</v>
      </c>
      <c r="F6164">
        <v>0</v>
      </c>
      <c r="G6164">
        <v>0</v>
      </c>
      <c r="H6164">
        <v>0</v>
      </c>
      <c r="L6164">
        <v>124.67584100000001</v>
      </c>
      <c r="R6164">
        <v>129.66287600000001</v>
      </c>
      <c r="S6164" t="s">
        <v>204</v>
      </c>
      <c r="T6164" s="247">
        <v>45342.356319444443</v>
      </c>
    </row>
    <row r="6165" spans="1:20" x14ac:dyDescent="0.35">
      <c r="A6165" t="s">
        <v>116</v>
      </c>
      <c r="B6165" t="s">
        <v>4</v>
      </c>
      <c r="C6165" t="s">
        <v>97</v>
      </c>
      <c r="D6165" s="29">
        <v>45491</v>
      </c>
      <c r="E6165">
        <v>0</v>
      </c>
      <c r="F6165">
        <v>0</v>
      </c>
      <c r="G6165">
        <v>0</v>
      </c>
      <c r="H6165">
        <v>0</v>
      </c>
      <c r="L6165">
        <v>124.67584100000001</v>
      </c>
      <c r="R6165">
        <v>129.66287600000001</v>
      </c>
      <c r="S6165" t="s">
        <v>204</v>
      </c>
      <c r="T6165" s="247">
        <v>45342.356319444443</v>
      </c>
    </row>
    <row r="6166" spans="1:20" x14ac:dyDescent="0.35">
      <c r="A6166" t="s">
        <v>116</v>
      </c>
      <c r="B6166" t="s">
        <v>4</v>
      </c>
      <c r="C6166" t="s">
        <v>97</v>
      </c>
      <c r="D6166" s="29">
        <v>45492</v>
      </c>
      <c r="E6166">
        <v>0</v>
      </c>
      <c r="F6166">
        <v>0</v>
      </c>
      <c r="G6166">
        <v>0</v>
      </c>
      <c r="H6166">
        <v>0</v>
      </c>
      <c r="L6166">
        <v>124.67584100000001</v>
      </c>
      <c r="R6166">
        <v>129.66287600000001</v>
      </c>
      <c r="S6166" t="s">
        <v>204</v>
      </c>
      <c r="T6166" s="247">
        <v>45342.356319444443</v>
      </c>
    </row>
    <row r="6167" spans="1:20" x14ac:dyDescent="0.35">
      <c r="A6167" t="s">
        <v>116</v>
      </c>
      <c r="B6167" t="s">
        <v>4</v>
      </c>
      <c r="C6167" t="s">
        <v>97</v>
      </c>
      <c r="D6167" s="29">
        <v>45493</v>
      </c>
      <c r="E6167">
        <v>0</v>
      </c>
      <c r="F6167">
        <v>0</v>
      </c>
      <c r="G6167">
        <v>0</v>
      </c>
      <c r="H6167">
        <v>0</v>
      </c>
      <c r="L6167">
        <v>124.67584100000001</v>
      </c>
      <c r="R6167">
        <v>129.66287600000001</v>
      </c>
      <c r="S6167" t="s">
        <v>204</v>
      </c>
      <c r="T6167" s="247">
        <v>45342.356319444443</v>
      </c>
    </row>
    <row r="6168" spans="1:20" x14ac:dyDescent="0.35">
      <c r="A6168" t="s">
        <v>116</v>
      </c>
      <c r="B6168" t="s">
        <v>4</v>
      </c>
      <c r="C6168" t="s">
        <v>97</v>
      </c>
      <c r="D6168" s="29">
        <v>45494</v>
      </c>
      <c r="E6168">
        <v>0</v>
      </c>
      <c r="F6168">
        <v>0</v>
      </c>
      <c r="G6168">
        <v>0</v>
      </c>
      <c r="H6168">
        <v>0</v>
      </c>
      <c r="L6168">
        <v>124.67584100000001</v>
      </c>
      <c r="R6168">
        <v>129.66287600000001</v>
      </c>
      <c r="S6168" t="s">
        <v>204</v>
      </c>
      <c r="T6168" s="247">
        <v>45342.356319444443</v>
      </c>
    </row>
    <row r="6169" spans="1:20" x14ac:dyDescent="0.35">
      <c r="A6169" t="s">
        <v>116</v>
      </c>
      <c r="B6169" t="s">
        <v>4</v>
      </c>
      <c r="C6169" t="s">
        <v>97</v>
      </c>
      <c r="D6169" s="29">
        <v>45495</v>
      </c>
      <c r="E6169">
        <v>0</v>
      </c>
      <c r="F6169">
        <v>0</v>
      </c>
      <c r="G6169">
        <v>0</v>
      </c>
      <c r="H6169">
        <v>0</v>
      </c>
      <c r="L6169">
        <v>124.67584100000001</v>
      </c>
      <c r="R6169">
        <v>129.66287600000001</v>
      </c>
      <c r="S6169" t="s">
        <v>204</v>
      </c>
      <c r="T6169" s="247">
        <v>45342.356319444443</v>
      </c>
    </row>
    <row r="6170" spans="1:20" x14ac:dyDescent="0.35">
      <c r="A6170" t="s">
        <v>116</v>
      </c>
      <c r="B6170" t="s">
        <v>4</v>
      </c>
      <c r="C6170" t="s">
        <v>97</v>
      </c>
      <c r="D6170" s="29">
        <v>45496</v>
      </c>
      <c r="E6170">
        <v>0</v>
      </c>
      <c r="F6170">
        <v>0</v>
      </c>
      <c r="G6170">
        <v>0</v>
      </c>
      <c r="H6170">
        <v>0</v>
      </c>
      <c r="L6170">
        <v>124.67584100000001</v>
      </c>
      <c r="R6170">
        <v>129.66287600000001</v>
      </c>
      <c r="S6170" t="s">
        <v>204</v>
      </c>
      <c r="T6170" s="247">
        <v>45342.356319444443</v>
      </c>
    </row>
    <row r="6171" spans="1:20" x14ac:dyDescent="0.35">
      <c r="A6171" t="s">
        <v>116</v>
      </c>
      <c r="B6171" t="s">
        <v>4</v>
      </c>
      <c r="C6171" t="s">
        <v>97</v>
      </c>
      <c r="D6171" s="29">
        <v>45497</v>
      </c>
      <c r="E6171">
        <v>0</v>
      </c>
      <c r="F6171">
        <v>0</v>
      </c>
      <c r="G6171">
        <v>0</v>
      </c>
      <c r="H6171">
        <v>0</v>
      </c>
      <c r="L6171">
        <v>124.67584100000001</v>
      </c>
      <c r="R6171">
        <v>129.66287600000001</v>
      </c>
      <c r="S6171" t="s">
        <v>204</v>
      </c>
      <c r="T6171" s="247">
        <v>45342.356319444443</v>
      </c>
    </row>
    <row r="6172" spans="1:20" x14ac:dyDescent="0.35">
      <c r="A6172" t="s">
        <v>116</v>
      </c>
      <c r="B6172" t="s">
        <v>4</v>
      </c>
      <c r="C6172" t="s">
        <v>97</v>
      </c>
      <c r="D6172" s="29">
        <v>45498</v>
      </c>
      <c r="E6172">
        <v>0</v>
      </c>
      <c r="F6172">
        <v>0</v>
      </c>
      <c r="G6172">
        <v>0</v>
      </c>
      <c r="H6172">
        <v>0</v>
      </c>
      <c r="L6172">
        <v>124.67584100000001</v>
      </c>
      <c r="R6172">
        <v>129.66287600000001</v>
      </c>
      <c r="S6172" t="s">
        <v>204</v>
      </c>
      <c r="T6172" s="247">
        <v>45342.356319444443</v>
      </c>
    </row>
    <row r="6173" spans="1:20" x14ac:dyDescent="0.35">
      <c r="A6173" t="s">
        <v>116</v>
      </c>
      <c r="B6173" t="s">
        <v>4</v>
      </c>
      <c r="C6173" t="s">
        <v>97</v>
      </c>
      <c r="D6173" s="29">
        <v>45499</v>
      </c>
      <c r="E6173">
        <v>0</v>
      </c>
      <c r="F6173">
        <v>0</v>
      </c>
      <c r="G6173">
        <v>0</v>
      </c>
      <c r="H6173">
        <v>0</v>
      </c>
      <c r="L6173">
        <v>124.67584100000001</v>
      </c>
      <c r="R6173">
        <v>129.66287600000001</v>
      </c>
      <c r="S6173" t="s">
        <v>204</v>
      </c>
      <c r="T6173" s="247">
        <v>45342.356319444443</v>
      </c>
    </row>
    <row r="6174" spans="1:20" x14ac:dyDescent="0.35">
      <c r="A6174" t="s">
        <v>116</v>
      </c>
      <c r="B6174" t="s">
        <v>4</v>
      </c>
      <c r="C6174" t="s">
        <v>97</v>
      </c>
      <c r="D6174" s="29">
        <v>45500</v>
      </c>
      <c r="E6174">
        <v>0</v>
      </c>
      <c r="F6174">
        <v>0</v>
      </c>
      <c r="G6174">
        <v>0</v>
      </c>
      <c r="H6174">
        <v>0</v>
      </c>
      <c r="L6174">
        <v>124.67584100000001</v>
      </c>
      <c r="R6174">
        <v>129.66287600000001</v>
      </c>
      <c r="S6174" t="s">
        <v>204</v>
      </c>
      <c r="T6174" s="247">
        <v>45342.35633101852</v>
      </c>
    </row>
    <row r="6175" spans="1:20" x14ac:dyDescent="0.35">
      <c r="A6175" t="s">
        <v>116</v>
      </c>
      <c r="B6175" t="s">
        <v>4</v>
      </c>
      <c r="C6175" t="s">
        <v>97</v>
      </c>
      <c r="D6175" s="29">
        <v>45501</v>
      </c>
      <c r="E6175">
        <v>0</v>
      </c>
      <c r="F6175">
        <v>0</v>
      </c>
      <c r="G6175">
        <v>0</v>
      </c>
      <c r="H6175">
        <v>0</v>
      </c>
      <c r="L6175">
        <v>124.67584100000001</v>
      </c>
      <c r="R6175">
        <v>129.66287600000001</v>
      </c>
      <c r="S6175" t="s">
        <v>204</v>
      </c>
      <c r="T6175" s="247">
        <v>45342.356319444443</v>
      </c>
    </row>
    <row r="6176" spans="1:20" x14ac:dyDescent="0.35">
      <c r="A6176" t="s">
        <v>116</v>
      </c>
      <c r="B6176" t="s">
        <v>4</v>
      </c>
      <c r="C6176" t="s">
        <v>97</v>
      </c>
      <c r="D6176" s="29">
        <v>45502</v>
      </c>
      <c r="E6176">
        <v>0</v>
      </c>
      <c r="F6176">
        <v>0</v>
      </c>
      <c r="G6176">
        <v>0</v>
      </c>
      <c r="H6176">
        <v>0</v>
      </c>
      <c r="L6176">
        <v>124.67584100000001</v>
      </c>
      <c r="R6176">
        <v>129.66287600000001</v>
      </c>
      <c r="S6176" t="s">
        <v>204</v>
      </c>
      <c r="T6176" s="247">
        <v>45342.35633101852</v>
      </c>
    </row>
    <row r="6177" spans="1:20" x14ac:dyDescent="0.35">
      <c r="A6177" t="s">
        <v>116</v>
      </c>
      <c r="B6177" t="s">
        <v>4</v>
      </c>
      <c r="C6177" t="s">
        <v>97</v>
      </c>
      <c r="D6177" s="29">
        <v>45503</v>
      </c>
      <c r="E6177">
        <v>0</v>
      </c>
      <c r="F6177">
        <v>0</v>
      </c>
      <c r="G6177">
        <v>0</v>
      </c>
      <c r="H6177">
        <v>0</v>
      </c>
      <c r="L6177">
        <v>124.67584100000001</v>
      </c>
      <c r="R6177">
        <v>129.66287600000001</v>
      </c>
      <c r="S6177" t="s">
        <v>204</v>
      </c>
      <c r="T6177" s="247">
        <v>45342.35633101852</v>
      </c>
    </row>
    <row r="6178" spans="1:20" x14ac:dyDescent="0.35">
      <c r="A6178" t="s">
        <v>116</v>
      </c>
      <c r="B6178" t="s">
        <v>4</v>
      </c>
      <c r="C6178" t="s">
        <v>97</v>
      </c>
      <c r="D6178" s="29">
        <v>45504</v>
      </c>
      <c r="E6178">
        <v>0</v>
      </c>
      <c r="F6178">
        <v>0</v>
      </c>
      <c r="G6178">
        <v>0</v>
      </c>
      <c r="H6178">
        <v>0</v>
      </c>
      <c r="L6178">
        <v>124.67584100000001</v>
      </c>
      <c r="R6178">
        <v>129.66287600000001</v>
      </c>
      <c r="S6178" t="s">
        <v>204</v>
      </c>
      <c r="T6178" s="247">
        <v>45342.35633101852</v>
      </c>
    </row>
    <row r="6179" spans="1:20" x14ac:dyDescent="0.35">
      <c r="A6179" t="s">
        <v>116</v>
      </c>
      <c r="B6179" t="s">
        <v>4</v>
      </c>
      <c r="C6179" t="s">
        <v>97</v>
      </c>
      <c r="D6179" s="29">
        <v>45505</v>
      </c>
      <c r="E6179">
        <v>0</v>
      </c>
      <c r="F6179">
        <v>0</v>
      </c>
      <c r="G6179">
        <v>0</v>
      </c>
      <c r="H6179">
        <v>0</v>
      </c>
      <c r="L6179">
        <v>124.67584100000001</v>
      </c>
      <c r="R6179">
        <v>129.66287600000001</v>
      </c>
      <c r="S6179" t="s">
        <v>204</v>
      </c>
      <c r="T6179" s="247">
        <v>45342.35633101852</v>
      </c>
    </row>
    <row r="6180" spans="1:20" x14ac:dyDescent="0.35">
      <c r="A6180" t="s">
        <v>116</v>
      </c>
      <c r="B6180" t="s">
        <v>4</v>
      </c>
      <c r="C6180" t="s">
        <v>97</v>
      </c>
      <c r="D6180" s="29">
        <v>45506</v>
      </c>
      <c r="E6180">
        <v>0</v>
      </c>
      <c r="F6180">
        <v>0</v>
      </c>
      <c r="G6180">
        <v>0</v>
      </c>
      <c r="H6180">
        <v>0</v>
      </c>
      <c r="L6180">
        <v>124.67584100000001</v>
      </c>
      <c r="R6180">
        <v>129.66287600000001</v>
      </c>
      <c r="S6180" t="s">
        <v>204</v>
      </c>
      <c r="T6180" s="247">
        <v>45342.35633101852</v>
      </c>
    </row>
    <row r="6181" spans="1:20" x14ac:dyDescent="0.35">
      <c r="A6181" t="s">
        <v>116</v>
      </c>
      <c r="B6181" t="s">
        <v>4</v>
      </c>
      <c r="C6181" t="s">
        <v>97</v>
      </c>
      <c r="D6181" s="29">
        <v>45507</v>
      </c>
      <c r="E6181">
        <v>0</v>
      </c>
      <c r="F6181">
        <v>0</v>
      </c>
      <c r="G6181">
        <v>0</v>
      </c>
      <c r="H6181">
        <v>0</v>
      </c>
      <c r="L6181">
        <v>124.67584100000001</v>
      </c>
      <c r="R6181">
        <v>129.66287600000001</v>
      </c>
      <c r="S6181" t="s">
        <v>204</v>
      </c>
      <c r="T6181" s="247">
        <v>45342.35633101852</v>
      </c>
    </row>
    <row r="6182" spans="1:20" x14ac:dyDescent="0.35">
      <c r="A6182" t="s">
        <v>116</v>
      </c>
      <c r="B6182" t="s">
        <v>4</v>
      </c>
      <c r="C6182" t="s">
        <v>97</v>
      </c>
      <c r="D6182" s="29">
        <v>45508</v>
      </c>
      <c r="E6182">
        <v>0</v>
      </c>
      <c r="F6182">
        <v>0</v>
      </c>
      <c r="G6182">
        <v>0</v>
      </c>
      <c r="H6182">
        <v>0</v>
      </c>
      <c r="L6182">
        <v>124.67584100000001</v>
      </c>
      <c r="R6182">
        <v>129.66287600000001</v>
      </c>
      <c r="S6182" t="s">
        <v>204</v>
      </c>
      <c r="T6182" s="247">
        <v>45342.35633101852</v>
      </c>
    </row>
    <row r="6183" spans="1:20" x14ac:dyDescent="0.35">
      <c r="A6183" t="s">
        <v>116</v>
      </c>
      <c r="B6183" t="s">
        <v>4</v>
      </c>
      <c r="C6183" t="s">
        <v>97</v>
      </c>
      <c r="D6183" s="29">
        <v>45509</v>
      </c>
      <c r="E6183">
        <v>0</v>
      </c>
      <c r="F6183">
        <v>0</v>
      </c>
      <c r="G6183">
        <v>0</v>
      </c>
      <c r="H6183">
        <v>0</v>
      </c>
      <c r="L6183">
        <v>124.67584100000001</v>
      </c>
      <c r="R6183">
        <v>129.66287600000001</v>
      </c>
      <c r="S6183" t="s">
        <v>204</v>
      </c>
      <c r="T6183" s="247">
        <v>45342.35633101852</v>
      </c>
    </row>
    <row r="6184" spans="1:20" x14ac:dyDescent="0.35">
      <c r="A6184" t="s">
        <v>116</v>
      </c>
      <c r="B6184" t="s">
        <v>4</v>
      </c>
      <c r="C6184" t="s">
        <v>97</v>
      </c>
      <c r="D6184" s="29">
        <v>45510</v>
      </c>
      <c r="E6184">
        <v>0</v>
      </c>
      <c r="F6184">
        <v>0</v>
      </c>
      <c r="G6184">
        <v>0</v>
      </c>
      <c r="H6184">
        <v>0</v>
      </c>
      <c r="L6184">
        <v>124.67584100000001</v>
      </c>
      <c r="R6184">
        <v>129.66287600000001</v>
      </c>
      <c r="S6184" t="s">
        <v>204</v>
      </c>
      <c r="T6184" s="247">
        <v>45342.35633101852</v>
      </c>
    </row>
    <row r="6185" spans="1:20" x14ac:dyDescent="0.35">
      <c r="A6185" t="s">
        <v>116</v>
      </c>
      <c r="B6185" t="s">
        <v>4</v>
      </c>
      <c r="C6185" t="s">
        <v>97</v>
      </c>
      <c r="D6185" s="29">
        <v>45511</v>
      </c>
      <c r="E6185">
        <v>0</v>
      </c>
      <c r="F6185">
        <v>0</v>
      </c>
      <c r="G6185">
        <v>0</v>
      </c>
      <c r="H6185">
        <v>0</v>
      </c>
      <c r="L6185">
        <v>124.67584100000001</v>
      </c>
      <c r="R6185">
        <v>129.66287600000001</v>
      </c>
      <c r="S6185" t="s">
        <v>204</v>
      </c>
      <c r="T6185" s="247">
        <v>45342.35633101852</v>
      </c>
    </row>
    <row r="6186" spans="1:20" x14ac:dyDescent="0.35">
      <c r="A6186" t="s">
        <v>116</v>
      </c>
      <c r="B6186" t="s">
        <v>4</v>
      </c>
      <c r="C6186" t="s">
        <v>97</v>
      </c>
      <c r="D6186" s="29">
        <v>45512</v>
      </c>
      <c r="E6186">
        <v>0</v>
      </c>
      <c r="F6186">
        <v>0</v>
      </c>
      <c r="G6186">
        <v>0</v>
      </c>
      <c r="H6186">
        <v>0</v>
      </c>
      <c r="L6186">
        <v>124.67584100000001</v>
      </c>
      <c r="R6186">
        <v>129.66287600000001</v>
      </c>
      <c r="S6186" t="s">
        <v>204</v>
      </c>
      <c r="T6186" s="247">
        <v>45342.35633101852</v>
      </c>
    </row>
    <row r="6187" spans="1:20" x14ac:dyDescent="0.35">
      <c r="A6187" t="s">
        <v>116</v>
      </c>
      <c r="B6187" t="s">
        <v>4</v>
      </c>
      <c r="C6187" t="s">
        <v>97</v>
      </c>
      <c r="D6187" s="29">
        <v>45513</v>
      </c>
      <c r="E6187">
        <v>0</v>
      </c>
      <c r="F6187">
        <v>0</v>
      </c>
      <c r="G6187">
        <v>0</v>
      </c>
      <c r="H6187">
        <v>0</v>
      </c>
      <c r="L6187">
        <v>124.67584100000001</v>
      </c>
      <c r="R6187">
        <v>129.66287600000001</v>
      </c>
      <c r="S6187" t="s">
        <v>204</v>
      </c>
      <c r="T6187" s="247">
        <v>45342.35633101852</v>
      </c>
    </row>
    <row r="6188" spans="1:20" x14ac:dyDescent="0.35">
      <c r="A6188" t="s">
        <v>116</v>
      </c>
      <c r="B6188" t="s">
        <v>4</v>
      </c>
      <c r="C6188" t="s">
        <v>97</v>
      </c>
      <c r="D6188" s="29">
        <v>45514</v>
      </c>
      <c r="E6188">
        <v>0</v>
      </c>
      <c r="F6188">
        <v>0</v>
      </c>
      <c r="G6188">
        <v>0</v>
      </c>
      <c r="H6188">
        <v>0</v>
      </c>
      <c r="L6188">
        <v>124.67584100000001</v>
      </c>
      <c r="R6188">
        <v>129.66287600000001</v>
      </c>
      <c r="S6188" t="s">
        <v>204</v>
      </c>
      <c r="T6188" s="247">
        <v>45342.35633101852</v>
      </c>
    </row>
    <row r="6189" spans="1:20" x14ac:dyDescent="0.35">
      <c r="A6189" t="s">
        <v>116</v>
      </c>
      <c r="B6189" t="s">
        <v>4</v>
      </c>
      <c r="C6189" t="s">
        <v>97</v>
      </c>
      <c r="D6189" s="29">
        <v>45515</v>
      </c>
      <c r="E6189">
        <v>0</v>
      </c>
      <c r="F6189">
        <v>0</v>
      </c>
      <c r="G6189">
        <v>0</v>
      </c>
      <c r="H6189">
        <v>0</v>
      </c>
      <c r="L6189">
        <v>124.67584100000001</v>
      </c>
      <c r="R6189">
        <v>129.66287600000001</v>
      </c>
      <c r="S6189" t="s">
        <v>204</v>
      </c>
      <c r="T6189" s="247">
        <v>45342.35633101852</v>
      </c>
    </row>
    <row r="6190" spans="1:20" x14ac:dyDescent="0.35">
      <c r="A6190" t="s">
        <v>116</v>
      </c>
      <c r="B6190" t="s">
        <v>4</v>
      </c>
      <c r="C6190" t="s">
        <v>97</v>
      </c>
      <c r="D6190" s="29">
        <v>45516</v>
      </c>
      <c r="E6190">
        <v>0</v>
      </c>
      <c r="F6190">
        <v>0</v>
      </c>
      <c r="G6190">
        <v>0</v>
      </c>
      <c r="H6190">
        <v>0</v>
      </c>
      <c r="L6190">
        <v>124.67584100000001</v>
      </c>
      <c r="R6190">
        <v>129.66287600000001</v>
      </c>
      <c r="S6190" t="s">
        <v>204</v>
      </c>
      <c r="T6190" s="247">
        <v>45342.35633101852</v>
      </c>
    </row>
    <row r="6191" spans="1:20" x14ac:dyDescent="0.35">
      <c r="A6191" t="s">
        <v>116</v>
      </c>
      <c r="B6191" t="s">
        <v>4</v>
      </c>
      <c r="C6191" t="s">
        <v>97</v>
      </c>
      <c r="D6191" s="29">
        <v>45517</v>
      </c>
      <c r="E6191">
        <v>0</v>
      </c>
      <c r="F6191">
        <v>0</v>
      </c>
      <c r="G6191">
        <v>0</v>
      </c>
      <c r="H6191">
        <v>0</v>
      </c>
      <c r="L6191">
        <v>124.67584100000001</v>
      </c>
      <c r="R6191">
        <v>129.66287600000001</v>
      </c>
      <c r="S6191" t="s">
        <v>204</v>
      </c>
      <c r="T6191" s="247">
        <v>45342.35633101852</v>
      </c>
    </row>
    <row r="6192" spans="1:20" x14ac:dyDescent="0.35">
      <c r="A6192" t="s">
        <v>116</v>
      </c>
      <c r="B6192" t="s">
        <v>4</v>
      </c>
      <c r="C6192" t="s">
        <v>97</v>
      </c>
      <c r="D6192" s="29">
        <v>45518</v>
      </c>
      <c r="E6192">
        <v>0</v>
      </c>
      <c r="F6192">
        <v>0</v>
      </c>
      <c r="G6192">
        <v>0</v>
      </c>
      <c r="H6192">
        <v>0</v>
      </c>
      <c r="L6192">
        <v>124.67584100000001</v>
      </c>
      <c r="R6192">
        <v>129.66287600000001</v>
      </c>
      <c r="S6192" t="s">
        <v>204</v>
      </c>
      <c r="T6192" s="247">
        <v>45342.35633101852</v>
      </c>
    </row>
    <row r="6193" spans="1:20" x14ac:dyDescent="0.35">
      <c r="A6193" t="s">
        <v>116</v>
      </c>
      <c r="B6193" t="s">
        <v>4</v>
      </c>
      <c r="C6193" t="s">
        <v>97</v>
      </c>
      <c r="D6193" s="29">
        <v>45519</v>
      </c>
      <c r="E6193">
        <v>0</v>
      </c>
      <c r="F6193">
        <v>0</v>
      </c>
      <c r="G6193">
        <v>0</v>
      </c>
      <c r="H6193">
        <v>0</v>
      </c>
      <c r="L6193">
        <v>124.67584100000001</v>
      </c>
      <c r="R6193">
        <v>129.66287600000001</v>
      </c>
      <c r="S6193" t="s">
        <v>204</v>
      </c>
      <c r="T6193" s="247">
        <v>45342.35633101852</v>
      </c>
    </row>
    <row r="6194" spans="1:20" x14ac:dyDescent="0.35">
      <c r="A6194" t="s">
        <v>116</v>
      </c>
      <c r="B6194" t="s">
        <v>4</v>
      </c>
      <c r="C6194" t="s">
        <v>97</v>
      </c>
      <c r="D6194" s="29">
        <v>45520</v>
      </c>
      <c r="E6194">
        <v>0</v>
      </c>
      <c r="F6194">
        <v>0</v>
      </c>
      <c r="G6194">
        <v>0</v>
      </c>
      <c r="H6194">
        <v>0</v>
      </c>
      <c r="L6194">
        <v>124.67584100000001</v>
      </c>
      <c r="R6194">
        <v>129.66287600000001</v>
      </c>
      <c r="S6194" t="s">
        <v>204</v>
      </c>
      <c r="T6194" s="247">
        <v>45342.35633101852</v>
      </c>
    </row>
    <row r="6195" spans="1:20" x14ac:dyDescent="0.35">
      <c r="A6195" t="s">
        <v>116</v>
      </c>
      <c r="B6195" t="s">
        <v>4</v>
      </c>
      <c r="C6195" t="s">
        <v>97</v>
      </c>
      <c r="D6195" s="29">
        <v>45521</v>
      </c>
      <c r="E6195">
        <v>0</v>
      </c>
      <c r="F6195">
        <v>0</v>
      </c>
      <c r="G6195">
        <v>0</v>
      </c>
      <c r="H6195">
        <v>0</v>
      </c>
      <c r="L6195">
        <v>124.67584100000001</v>
      </c>
      <c r="R6195">
        <v>129.66287600000001</v>
      </c>
      <c r="S6195" t="s">
        <v>204</v>
      </c>
      <c r="T6195" s="247">
        <v>45342.35633101852</v>
      </c>
    </row>
    <row r="6196" spans="1:20" x14ac:dyDescent="0.35">
      <c r="A6196" t="s">
        <v>116</v>
      </c>
      <c r="B6196" t="s">
        <v>4</v>
      </c>
      <c r="C6196" t="s">
        <v>97</v>
      </c>
      <c r="D6196" s="29">
        <v>45522</v>
      </c>
      <c r="E6196">
        <v>0</v>
      </c>
      <c r="F6196">
        <v>0</v>
      </c>
      <c r="G6196">
        <v>0</v>
      </c>
      <c r="H6196">
        <v>0</v>
      </c>
      <c r="L6196">
        <v>124.67584100000001</v>
      </c>
      <c r="R6196">
        <v>129.66287600000001</v>
      </c>
      <c r="S6196" t="s">
        <v>204</v>
      </c>
      <c r="T6196" s="247">
        <v>45342.35633101852</v>
      </c>
    </row>
    <row r="6197" spans="1:20" x14ac:dyDescent="0.35">
      <c r="A6197" t="s">
        <v>116</v>
      </c>
      <c r="B6197" t="s">
        <v>4</v>
      </c>
      <c r="C6197" t="s">
        <v>97</v>
      </c>
      <c r="D6197" s="29">
        <v>45523</v>
      </c>
      <c r="E6197">
        <v>0</v>
      </c>
      <c r="F6197">
        <v>0</v>
      </c>
      <c r="G6197">
        <v>0</v>
      </c>
      <c r="H6197">
        <v>0</v>
      </c>
      <c r="L6197">
        <v>124.67584100000001</v>
      </c>
      <c r="R6197">
        <v>129.66287600000001</v>
      </c>
      <c r="S6197" t="s">
        <v>204</v>
      </c>
      <c r="T6197" s="247">
        <v>45342.356342592589</v>
      </c>
    </row>
    <row r="6198" spans="1:20" x14ac:dyDescent="0.35">
      <c r="A6198" t="s">
        <v>116</v>
      </c>
      <c r="B6198" t="s">
        <v>4</v>
      </c>
      <c r="C6198" t="s">
        <v>97</v>
      </c>
      <c r="D6198" s="29">
        <v>45524</v>
      </c>
      <c r="E6198">
        <v>0</v>
      </c>
      <c r="F6198">
        <v>0</v>
      </c>
      <c r="G6198">
        <v>0</v>
      </c>
      <c r="H6198">
        <v>0</v>
      </c>
      <c r="L6198">
        <v>124.67584100000001</v>
      </c>
      <c r="R6198">
        <v>129.66287600000001</v>
      </c>
      <c r="S6198" t="s">
        <v>204</v>
      </c>
      <c r="T6198" s="247">
        <v>45342.356342592589</v>
      </c>
    </row>
    <row r="6199" spans="1:20" x14ac:dyDescent="0.35">
      <c r="A6199" t="s">
        <v>116</v>
      </c>
      <c r="B6199" t="s">
        <v>4</v>
      </c>
      <c r="C6199" t="s">
        <v>97</v>
      </c>
      <c r="D6199" s="29">
        <v>45525</v>
      </c>
      <c r="E6199">
        <v>0</v>
      </c>
      <c r="F6199">
        <v>0</v>
      </c>
      <c r="G6199">
        <v>0</v>
      </c>
      <c r="H6199">
        <v>0</v>
      </c>
      <c r="L6199">
        <v>124.67584100000001</v>
      </c>
      <c r="R6199">
        <v>129.66287600000001</v>
      </c>
      <c r="S6199" t="s">
        <v>204</v>
      </c>
      <c r="T6199" s="247">
        <v>45342.356342592589</v>
      </c>
    </row>
    <row r="6200" spans="1:20" x14ac:dyDescent="0.35">
      <c r="A6200" t="s">
        <v>116</v>
      </c>
      <c r="B6200" t="s">
        <v>4</v>
      </c>
      <c r="C6200" t="s">
        <v>97</v>
      </c>
      <c r="D6200" s="29">
        <v>45526</v>
      </c>
      <c r="E6200">
        <v>0</v>
      </c>
      <c r="F6200">
        <v>0</v>
      </c>
      <c r="G6200">
        <v>0</v>
      </c>
      <c r="H6200">
        <v>0</v>
      </c>
      <c r="L6200">
        <v>124.67584100000001</v>
      </c>
      <c r="R6200">
        <v>129.66287600000001</v>
      </c>
      <c r="S6200" t="s">
        <v>204</v>
      </c>
      <c r="T6200" s="247">
        <v>45342.356342592589</v>
      </c>
    </row>
    <row r="6201" spans="1:20" x14ac:dyDescent="0.35">
      <c r="A6201" t="s">
        <v>116</v>
      </c>
      <c r="B6201" t="s">
        <v>4</v>
      </c>
      <c r="C6201" t="s">
        <v>97</v>
      </c>
      <c r="D6201" s="29">
        <v>45527</v>
      </c>
      <c r="E6201">
        <v>0</v>
      </c>
      <c r="F6201">
        <v>0</v>
      </c>
      <c r="G6201">
        <v>0</v>
      </c>
      <c r="H6201">
        <v>0</v>
      </c>
      <c r="L6201">
        <v>124.67584100000001</v>
      </c>
      <c r="R6201">
        <v>129.66287600000001</v>
      </c>
      <c r="S6201" t="s">
        <v>204</v>
      </c>
      <c r="T6201" s="247">
        <v>45342.356342592589</v>
      </c>
    </row>
    <row r="6202" spans="1:20" x14ac:dyDescent="0.35">
      <c r="A6202" t="s">
        <v>116</v>
      </c>
      <c r="B6202" t="s">
        <v>4</v>
      </c>
      <c r="C6202" t="s">
        <v>97</v>
      </c>
      <c r="D6202" s="29">
        <v>45528</v>
      </c>
      <c r="E6202">
        <v>0</v>
      </c>
      <c r="F6202">
        <v>0</v>
      </c>
      <c r="G6202">
        <v>0</v>
      </c>
      <c r="H6202">
        <v>0</v>
      </c>
      <c r="L6202">
        <v>124.67584100000001</v>
      </c>
      <c r="R6202">
        <v>129.66287600000001</v>
      </c>
      <c r="S6202" t="s">
        <v>204</v>
      </c>
      <c r="T6202" s="247">
        <v>45342.35633101852</v>
      </c>
    </row>
    <row r="6203" spans="1:20" x14ac:dyDescent="0.35">
      <c r="A6203" t="s">
        <v>116</v>
      </c>
      <c r="B6203" t="s">
        <v>4</v>
      </c>
      <c r="C6203" t="s">
        <v>97</v>
      </c>
      <c r="D6203" s="29">
        <v>45529</v>
      </c>
      <c r="E6203">
        <v>0</v>
      </c>
      <c r="F6203">
        <v>0</v>
      </c>
      <c r="G6203">
        <v>0</v>
      </c>
      <c r="H6203">
        <v>0</v>
      </c>
      <c r="L6203">
        <v>124.67584100000001</v>
      </c>
      <c r="R6203">
        <v>129.66287600000001</v>
      </c>
      <c r="S6203" t="s">
        <v>204</v>
      </c>
      <c r="T6203" s="247">
        <v>45342.356342592589</v>
      </c>
    </row>
    <row r="6204" spans="1:20" x14ac:dyDescent="0.35">
      <c r="A6204" t="s">
        <v>116</v>
      </c>
      <c r="B6204" t="s">
        <v>4</v>
      </c>
      <c r="C6204" t="s">
        <v>97</v>
      </c>
      <c r="D6204" s="29">
        <v>45530</v>
      </c>
      <c r="E6204">
        <v>0</v>
      </c>
      <c r="F6204">
        <v>0</v>
      </c>
      <c r="G6204">
        <v>0</v>
      </c>
      <c r="H6204">
        <v>0</v>
      </c>
      <c r="L6204">
        <v>124.67584100000001</v>
      </c>
      <c r="R6204">
        <v>129.66287600000001</v>
      </c>
      <c r="S6204" t="s">
        <v>204</v>
      </c>
      <c r="T6204" s="247">
        <v>45342.35633101852</v>
      </c>
    </row>
    <row r="6205" spans="1:20" x14ac:dyDescent="0.35">
      <c r="A6205" t="s">
        <v>116</v>
      </c>
      <c r="B6205" t="s">
        <v>4</v>
      </c>
      <c r="C6205" t="s">
        <v>97</v>
      </c>
      <c r="D6205" s="29">
        <v>45531</v>
      </c>
      <c r="E6205">
        <v>0</v>
      </c>
      <c r="F6205">
        <v>0</v>
      </c>
      <c r="G6205">
        <v>0</v>
      </c>
      <c r="H6205">
        <v>0</v>
      </c>
      <c r="L6205">
        <v>124.67584100000001</v>
      </c>
      <c r="R6205">
        <v>129.66287600000001</v>
      </c>
      <c r="S6205" t="s">
        <v>204</v>
      </c>
      <c r="T6205" s="247">
        <v>45342.35633101852</v>
      </c>
    </row>
    <row r="6206" spans="1:20" x14ac:dyDescent="0.35">
      <c r="A6206" t="s">
        <v>116</v>
      </c>
      <c r="B6206" t="s">
        <v>4</v>
      </c>
      <c r="C6206" t="s">
        <v>97</v>
      </c>
      <c r="D6206" s="29">
        <v>45532</v>
      </c>
      <c r="E6206">
        <v>0</v>
      </c>
      <c r="F6206">
        <v>0</v>
      </c>
      <c r="G6206">
        <v>0</v>
      </c>
      <c r="H6206">
        <v>0</v>
      </c>
      <c r="L6206">
        <v>124.67584100000001</v>
      </c>
      <c r="R6206">
        <v>129.66287600000001</v>
      </c>
      <c r="S6206" t="s">
        <v>204</v>
      </c>
      <c r="T6206" s="247">
        <v>45342.356342592589</v>
      </c>
    </row>
    <row r="6207" spans="1:20" x14ac:dyDescent="0.35">
      <c r="A6207" t="s">
        <v>116</v>
      </c>
      <c r="B6207" t="s">
        <v>4</v>
      </c>
      <c r="C6207" t="s">
        <v>97</v>
      </c>
      <c r="D6207" s="29">
        <v>45533</v>
      </c>
      <c r="E6207">
        <v>0</v>
      </c>
      <c r="F6207">
        <v>0</v>
      </c>
      <c r="G6207">
        <v>0</v>
      </c>
      <c r="H6207">
        <v>0</v>
      </c>
      <c r="L6207">
        <v>124.67584100000001</v>
      </c>
      <c r="R6207">
        <v>129.66287600000001</v>
      </c>
      <c r="S6207" t="s">
        <v>204</v>
      </c>
      <c r="T6207" s="247">
        <v>45342.35633101852</v>
      </c>
    </row>
    <row r="6208" spans="1:20" x14ac:dyDescent="0.35">
      <c r="A6208" t="s">
        <v>116</v>
      </c>
      <c r="B6208" t="s">
        <v>4</v>
      </c>
      <c r="C6208" t="s">
        <v>97</v>
      </c>
      <c r="D6208" s="29">
        <v>45534</v>
      </c>
      <c r="E6208">
        <v>0</v>
      </c>
      <c r="F6208">
        <v>0</v>
      </c>
      <c r="G6208">
        <v>0</v>
      </c>
      <c r="H6208">
        <v>0</v>
      </c>
      <c r="L6208">
        <v>124.67584100000001</v>
      </c>
      <c r="R6208">
        <v>129.66287600000001</v>
      </c>
      <c r="S6208" t="s">
        <v>204</v>
      </c>
      <c r="T6208" s="247">
        <v>45342.356342592589</v>
      </c>
    </row>
    <row r="6209" spans="1:20" x14ac:dyDescent="0.35">
      <c r="A6209" t="s">
        <v>116</v>
      </c>
      <c r="B6209" t="s">
        <v>4</v>
      </c>
      <c r="C6209" t="s">
        <v>97</v>
      </c>
      <c r="D6209" s="29">
        <v>45535</v>
      </c>
      <c r="E6209">
        <v>0</v>
      </c>
      <c r="F6209">
        <v>0</v>
      </c>
      <c r="G6209">
        <v>0</v>
      </c>
      <c r="H6209">
        <v>0</v>
      </c>
      <c r="L6209">
        <v>124.67584100000001</v>
      </c>
      <c r="R6209">
        <v>129.66287600000001</v>
      </c>
      <c r="S6209" t="s">
        <v>204</v>
      </c>
      <c r="T6209" s="247">
        <v>45342.356342592589</v>
      </c>
    </row>
    <row r="6210" spans="1:20" x14ac:dyDescent="0.35">
      <c r="A6210" t="s">
        <v>116</v>
      </c>
      <c r="B6210" t="s">
        <v>4</v>
      </c>
      <c r="C6210" t="s">
        <v>97</v>
      </c>
      <c r="D6210" s="29">
        <v>45536</v>
      </c>
      <c r="E6210">
        <v>0</v>
      </c>
      <c r="F6210">
        <v>0</v>
      </c>
      <c r="G6210">
        <v>0</v>
      </c>
      <c r="H6210">
        <v>0</v>
      </c>
      <c r="L6210">
        <v>124.67584100000001</v>
      </c>
      <c r="R6210">
        <v>129.66287600000001</v>
      </c>
      <c r="S6210" t="s">
        <v>204</v>
      </c>
      <c r="T6210" s="247">
        <v>45342.356342592589</v>
      </c>
    </row>
    <row r="6211" spans="1:20" x14ac:dyDescent="0.35">
      <c r="A6211" t="s">
        <v>116</v>
      </c>
      <c r="B6211" t="s">
        <v>4</v>
      </c>
      <c r="C6211" t="s">
        <v>97</v>
      </c>
      <c r="D6211" s="29">
        <v>45537</v>
      </c>
      <c r="E6211">
        <v>0</v>
      </c>
      <c r="F6211">
        <v>0</v>
      </c>
      <c r="G6211">
        <v>0</v>
      </c>
      <c r="H6211">
        <v>0</v>
      </c>
      <c r="L6211">
        <v>124.67584100000001</v>
      </c>
      <c r="R6211">
        <v>129.66287600000001</v>
      </c>
      <c r="S6211" t="s">
        <v>204</v>
      </c>
      <c r="T6211" s="247">
        <v>45342.356342592589</v>
      </c>
    </row>
    <row r="6212" spans="1:20" x14ac:dyDescent="0.35">
      <c r="A6212" t="s">
        <v>116</v>
      </c>
      <c r="B6212" t="s">
        <v>4</v>
      </c>
      <c r="C6212" t="s">
        <v>97</v>
      </c>
      <c r="D6212" s="29">
        <v>45538</v>
      </c>
      <c r="E6212">
        <v>0</v>
      </c>
      <c r="F6212">
        <v>0</v>
      </c>
      <c r="G6212">
        <v>0</v>
      </c>
      <c r="H6212">
        <v>0</v>
      </c>
      <c r="L6212">
        <v>124.67584100000001</v>
      </c>
      <c r="R6212">
        <v>129.66287600000001</v>
      </c>
      <c r="S6212" t="s">
        <v>204</v>
      </c>
      <c r="T6212" s="247">
        <v>45342.356342592589</v>
      </c>
    </row>
    <row r="6213" spans="1:20" x14ac:dyDescent="0.35">
      <c r="A6213" t="s">
        <v>116</v>
      </c>
      <c r="B6213" t="s">
        <v>4</v>
      </c>
      <c r="C6213" t="s">
        <v>97</v>
      </c>
      <c r="D6213" s="29">
        <v>45539</v>
      </c>
      <c r="E6213">
        <v>0</v>
      </c>
      <c r="F6213">
        <v>0</v>
      </c>
      <c r="G6213">
        <v>0</v>
      </c>
      <c r="H6213">
        <v>0</v>
      </c>
      <c r="L6213">
        <v>124.67584100000001</v>
      </c>
      <c r="R6213">
        <v>129.66287600000001</v>
      </c>
      <c r="S6213" t="s">
        <v>204</v>
      </c>
      <c r="T6213" s="247">
        <v>45342.356342592589</v>
      </c>
    </row>
    <row r="6214" spans="1:20" x14ac:dyDescent="0.35">
      <c r="A6214" t="s">
        <v>116</v>
      </c>
      <c r="B6214" t="s">
        <v>4</v>
      </c>
      <c r="C6214" t="s">
        <v>97</v>
      </c>
      <c r="D6214" s="29">
        <v>45540</v>
      </c>
      <c r="E6214">
        <v>0</v>
      </c>
      <c r="F6214">
        <v>0</v>
      </c>
      <c r="G6214">
        <v>0</v>
      </c>
      <c r="H6214">
        <v>0</v>
      </c>
      <c r="L6214">
        <v>124.67584100000001</v>
      </c>
      <c r="R6214">
        <v>129.66287600000001</v>
      </c>
      <c r="S6214" t="s">
        <v>204</v>
      </c>
      <c r="T6214" s="247">
        <v>45342.356342592589</v>
      </c>
    </row>
    <row r="6215" spans="1:20" x14ac:dyDescent="0.35">
      <c r="A6215" t="s">
        <v>116</v>
      </c>
      <c r="B6215" t="s">
        <v>4</v>
      </c>
      <c r="C6215" t="s">
        <v>97</v>
      </c>
      <c r="D6215" s="29">
        <v>45541</v>
      </c>
      <c r="E6215">
        <v>0</v>
      </c>
      <c r="F6215">
        <v>0</v>
      </c>
      <c r="G6215">
        <v>0</v>
      </c>
      <c r="H6215">
        <v>0</v>
      </c>
      <c r="L6215">
        <v>124.67584100000001</v>
      </c>
      <c r="R6215">
        <v>129.66287600000001</v>
      </c>
      <c r="S6215" t="s">
        <v>204</v>
      </c>
      <c r="T6215" s="247">
        <v>45342.356342592589</v>
      </c>
    </row>
    <row r="6216" spans="1:20" x14ac:dyDescent="0.35">
      <c r="A6216" t="s">
        <v>116</v>
      </c>
      <c r="B6216" t="s">
        <v>4</v>
      </c>
      <c r="C6216" t="s">
        <v>97</v>
      </c>
      <c r="D6216" s="29">
        <v>45542</v>
      </c>
      <c r="E6216">
        <v>0</v>
      </c>
      <c r="F6216">
        <v>0</v>
      </c>
      <c r="G6216">
        <v>0</v>
      </c>
      <c r="H6216">
        <v>0</v>
      </c>
      <c r="L6216">
        <v>124.67584100000001</v>
      </c>
      <c r="R6216">
        <v>129.66287600000001</v>
      </c>
      <c r="S6216" t="s">
        <v>204</v>
      </c>
      <c r="T6216" s="247">
        <v>45342.356342592589</v>
      </c>
    </row>
    <row r="6217" spans="1:20" x14ac:dyDescent="0.35">
      <c r="A6217" t="s">
        <v>116</v>
      </c>
      <c r="B6217" t="s">
        <v>4</v>
      </c>
      <c r="C6217" t="s">
        <v>97</v>
      </c>
      <c r="D6217" s="29">
        <v>45543</v>
      </c>
      <c r="E6217">
        <v>0</v>
      </c>
      <c r="F6217">
        <v>0</v>
      </c>
      <c r="G6217">
        <v>0</v>
      </c>
      <c r="H6217">
        <v>0</v>
      </c>
      <c r="L6217">
        <v>124.67584100000001</v>
      </c>
      <c r="R6217">
        <v>129.66287600000001</v>
      </c>
      <c r="S6217" t="s">
        <v>204</v>
      </c>
      <c r="T6217" s="247">
        <v>45342.356342592589</v>
      </c>
    </row>
    <row r="6218" spans="1:20" x14ac:dyDescent="0.35">
      <c r="A6218" t="s">
        <v>116</v>
      </c>
      <c r="B6218" t="s">
        <v>4</v>
      </c>
      <c r="C6218" t="s">
        <v>97</v>
      </c>
      <c r="D6218" s="29">
        <v>45544</v>
      </c>
      <c r="E6218">
        <v>0</v>
      </c>
      <c r="F6218">
        <v>0</v>
      </c>
      <c r="G6218">
        <v>0</v>
      </c>
      <c r="H6218">
        <v>0</v>
      </c>
      <c r="L6218">
        <v>124.67584100000001</v>
      </c>
      <c r="R6218">
        <v>129.66287600000001</v>
      </c>
      <c r="S6218" t="s">
        <v>204</v>
      </c>
      <c r="T6218" s="247">
        <v>45342.356342592589</v>
      </c>
    </row>
    <row r="6219" spans="1:20" x14ac:dyDescent="0.35">
      <c r="A6219" t="s">
        <v>116</v>
      </c>
      <c r="B6219" t="s">
        <v>4</v>
      </c>
      <c r="C6219" t="s">
        <v>97</v>
      </c>
      <c r="D6219" s="29">
        <v>45545</v>
      </c>
      <c r="E6219">
        <v>0</v>
      </c>
      <c r="F6219">
        <v>0</v>
      </c>
      <c r="G6219">
        <v>0</v>
      </c>
      <c r="H6219">
        <v>0</v>
      </c>
      <c r="L6219">
        <v>124.67584100000001</v>
      </c>
      <c r="R6219">
        <v>129.66287600000001</v>
      </c>
      <c r="S6219" t="s">
        <v>204</v>
      </c>
      <c r="T6219" s="247">
        <v>45342.356342592589</v>
      </c>
    </row>
    <row r="6220" spans="1:20" x14ac:dyDescent="0.35">
      <c r="A6220" t="s">
        <v>116</v>
      </c>
      <c r="B6220" t="s">
        <v>4</v>
      </c>
      <c r="C6220" t="s">
        <v>97</v>
      </c>
      <c r="D6220" s="29">
        <v>45546</v>
      </c>
      <c r="E6220">
        <v>0</v>
      </c>
      <c r="F6220">
        <v>0</v>
      </c>
      <c r="G6220">
        <v>0</v>
      </c>
      <c r="H6220">
        <v>0</v>
      </c>
      <c r="L6220">
        <v>124.67584100000001</v>
      </c>
      <c r="R6220">
        <v>129.66287600000001</v>
      </c>
      <c r="S6220" t="s">
        <v>204</v>
      </c>
      <c r="T6220" s="247">
        <v>45342.356342592589</v>
      </c>
    </row>
    <row r="6221" spans="1:20" x14ac:dyDescent="0.35">
      <c r="A6221" t="s">
        <v>116</v>
      </c>
      <c r="B6221" t="s">
        <v>4</v>
      </c>
      <c r="C6221" t="s">
        <v>97</v>
      </c>
      <c r="D6221" s="29">
        <v>45547</v>
      </c>
      <c r="E6221">
        <v>0</v>
      </c>
      <c r="F6221">
        <v>0</v>
      </c>
      <c r="G6221">
        <v>0</v>
      </c>
      <c r="H6221">
        <v>0</v>
      </c>
      <c r="L6221">
        <v>124.67584100000001</v>
      </c>
      <c r="R6221">
        <v>129.66287600000001</v>
      </c>
      <c r="S6221" t="s">
        <v>204</v>
      </c>
      <c r="T6221" s="247">
        <v>45342.356342592589</v>
      </c>
    </row>
    <row r="6222" spans="1:20" x14ac:dyDescent="0.35">
      <c r="A6222" t="s">
        <v>116</v>
      </c>
      <c r="B6222" t="s">
        <v>4</v>
      </c>
      <c r="C6222" t="s">
        <v>97</v>
      </c>
      <c r="D6222" s="29">
        <v>45548</v>
      </c>
      <c r="E6222">
        <v>0</v>
      </c>
      <c r="F6222">
        <v>0</v>
      </c>
      <c r="G6222">
        <v>0</v>
      </c>
      <c r="H6222">
        <v>0</v>
      </c>
      <c r="L6222">
        <v>124.67584100000001</v>
      </c>
      <c r="R6222">
        <v>129.66287600000001</v>
      </c>
      <c r="S6222" t="s">
        <v>204</v>
      </c>
      <c r="T6222" s="247">
        <v>45342.356354166666</v>
      </c>
    </row>
    <row r="6223" spans="1:20" x14ac:dyDescent="0.35">
      <c r="A6223" t="s">
        <v>116</v>
      </c>
      <c r="B6223" t="s">
        <v>4</v>
      </c>
      <c r="C6223" t="s">
        <v>97</v>
      </c>
      <c r="D6223" s="29">
        <v>45549</v>
      </c>
      <c r="E6223">
        <v>0</v>
      </c>
      <c r="F6223">
        <v>0</v>
      </c>
      <c r="G6223">
        <v>0</v>
      </c>
      <c r="H6223">
        <v>0</v>
      </c>
      <c r="L6223">
        <v>124.67584100000001</v>
      </c>
      <c r="R6223">
        <v>129.66287600000001</v>
      </c>
      <c r="S6223" t="s">
        <v>204</v>
      </c>
      <c r="T6223" s="247">
        <v>45342.356342592589</v>
      </c>
    </row>
    <row r="6224" spans="1:20" x14ac:dyDescent="0.35">
      <c r="A6224" t="s">
        <v>116</v>
      </c>
      <c r="B6224" t="s">
        <v>4</v>
      </c>
      <c r="C6224" t="s">
        <v>97</v>
      </c>
      <c r="D6224" s="29">
        <v>45550</v>
      </c>
      <c r="E6224">
        <v>0</v>
      </c>
      <c r="F6224">
        <v>0</v>
      </c>
      <c r="G6224">
        <v>0</v>
      </c>
      <c r="H6224">
        <v>0</v>
      </c>
      <c r="L6224">
        <v>124.67584100000001</v>
      </c>
      <c r="R6224">
        <v>129.66287600000001</v>
      </c>
      <c r="S6224" t="s">
        <v>204</v>
      </c>
      <c r="T6224" s="247">
        <v>45342.356342592589</v>
      </c>
    </row>
    <row r="6225" spans="1:20" x14ac:dyDescent="0.35">
      <c r="A6225" t="s">
        <v>116</v>
      </c>
      <c r="B6225" t="s">
        <v>4</v>
      </c>
      <c r="C6225" t="s">
        <v>97</v>
      </c>
      <c r="D6225" s="29">
        <v>45551</v>
      </c>
      <c r="E6225">
        <v>0</v>
      </c>
      <c r="F6225">
        <v>0</v>
      </c>
      <c r="G6225">
        <v>0</v>
      </c>
      <c r="H6225">
        <v>0</v>
      </c>
      <c r="L6225">
        <v>124.67584100000001</v>
      </c>
      <c r="R6225">
        <v>129.66287600000001</v>
      </c>
      <c r="S6225" t="s">
        <v>204</v>
      </c>
      <c r="T6225" s="247">
        <v>45342.356342592589</v>
      </c>
    </row>
    <row r="6226" spans="1:20" x14ac:dyDescent="0.35">
      <c r="A6226" t="s">
        <v>116</v>
      </c>
      <c r="B6226" t="s">
        <v>4</v>
      </c>
      <c r="C6226" t="s">
        <v>97</v>
      </c>
      <c r="D6226" s="29">
        <v>45552</v>
      </c>
      <c r="E6226">
        <v>0</v>
      </c>
      <c r="F6226">
        <v>0</v>
      </c>
      <c r="G6226">
        <v>0</v>
      </c>
      <c r="H6226">
        <v>0</v>
      </c>
      <c r="L6226">
        <v>124.67584100000001</v>
      </c>
      <c r="R6226">
        <v>129.66287600000001</v>
      </c>
      <c r="S6226" t="s">
        <v>204</v>
      </c>
      <c r="T6226" s="247">
        <v>45342.356354166666</v>
      </c>
    </row>
    <row r="6227" spans="1:20" x14ac:dyDescent="0.35">
      <c r="A6227" t="s">
        <v>116</v>
      </c>
      <c r="B6227" t="s">
        <v>4</v>
      </c>
      <c r="C6227" t="s">
        <v>97</v>
      </c>
      <c r="D6227" s="29">
        <v>45553</v>
      </c>
      <c r="E6227">
        <v>0</v>
      </c>
      <c r="F6227">
        <v>0</v>
      </c>
      <c r="G6227">
        <v>0</v>
      </c>
      <c r="H6227">
        <v>0</v>
      </c>
      <c r="L6227">
        <v>124.67584100000001</v>
      </c>
      <c r="R6227">
        <v>129.66287600000001</v>
      </c>
      <c r="S6227" t="s">
        <v>204</v>
      </c>
      <c r="T6227" s="247">
        <v>45342.356354166666</v>
      </c>
    </row>
    <row r="6228" spans="1:20" x14ac:dyDescent="0.35">
      <c r="A6228" t="s">
        <v>116</v>
      </c>
      <c r="B6228" t="s">
        <v>4</v>
      </c>
      <c r="C6228" t="s">
        <v>97</v>
      </c>
      <c r="D6228" s="29">
        <v>45554</v>
      </c>
      <c r="E6228">
        <v>0</v>
      </c>
      <c r="F6228">
        <v>0</v>
      </c>
      <c r="G6228">
        <v>0</v>
      </c>
      <c r="H6228">
        <v>0</v>
      </c>
      <c r="L6228">
        <v>124.67584100000001</v>
      </c>
      <c r="R6228">
        <v>129.66287600000001</v>
      </c>
      <c r="S6228" t="s">
        <v>204</v>
      </c>
      <c r="T6228" s="247">
        <v>45342.356354166666</v>
      </c>
    </row>
    <row r="6229" spans="1:20" x14ac:dyDescent="0.35">
      <c r="A6229" t="s">
        <v>116</v>
      </c>
      <c r="B6229" t="s">
        <v>4</v>
      </c>
      <c r="C6229" t="s">
        <v>97</v>
      </c>
      <c r="D6229" s="29">
        <v>45555</v>
      </c>
      <c r="E6229">
        <v>0</v>
      </c>
      <c r="F6229">
        <v>0</v>
      </c>
      <c r="G6229">
        <v>0</v>
      </c>
      <c r="H6229">
        <v>0</v>
      </c>
      <c r="L6229">
        <v>124.67584100000001</v>
      </c>
      <c r="R6229">
        <v>129.66287600000001</v>
      </c>
      <c r="S6229" t="s">
        <v>204</v>
      </c>
      <c r="T6229" s="247">
        <v>45342.356354166666</v>
      </c>
    </row>
    <row r="6230" spans="1:20" x14ac:dyDescent="0.35">
      <c r="A6230" t="s">
        <v>116</v>
      </c>
      <c r="B6230" t="s">
        <v>4</v>
      </c>
      <c r="C6230" t="s">
        <v>97</v>
      </c>
      <c r="D6230" s="29">
        <v>45556</v>
      </c>
      <c r="E6230">
        <v>0</v>
      </c>
      <c r="F6230">
        <v>0</v>
      </c>
      <c r="G6230">
        <v>0</v>
      </c>
      <c r="H6230">
        <v>0</v>
      </c>
      <c r="L6230">
        <v>124.67584100000001</v>
      </c>
      <c r="R6230">
        <v>129.66287600000001</v>
      </c>
      <c r="S6230" t="s">
        <v>204</v>
      </c>
      <c r="T6230" s="247">
        <v>45342.356354166666</v>
      </c>
    </row>
    <row r="6231" spans="1:20" x14ac:dyDescent="0.35">
      <c r="A6231" t="s">
        <v>116</v>
      </c>
      <c r="B6231" t="s">
        <v>4</v>
      </c>
      <c r="C6231" t="s">
        <v>97</v>
      </c>
      <c r="D6231" s="29">
        <v>45557</v>
      </c>
      <c r="E6231">
        <v>0</v>
      </c>
      <c r="F6231">
        <v>0</v>
      </c>
      <c r="G6231">
        <v>0</v>
      </c>
      <c r="H6231">
        <v>0</v>
      </c>
      <c r="L6231">
        <v>124.67584100000001</v>
      </c>
      <c r="R6231">
        <v>129.66287600000001</v>
      </c>
      <c r="S6231" t="s">
        <v>204</v>
      </c>
      <c r="T6231" s="247">
        <v>45342.356354166666</v>
      </c>
    </row>
    <row r="6232" spans="1:20" x14ac:dyDescent="0.35">
      <c r="A6232" t="s">
        <v>116</v>
      </c>
      <c r="B6232" t="s">
        <v>4</v>
      </c>
      <c r="C6232" t="s">
        <v>97</v>
      </c>
      <c r="D6232" s="29">
        <v>45558</v>
      </c>
      <c r="E6232">
        <v>0</v>
      </c>
      <c r="F6232">
        <v>0</v>
      </c>
      <c r="G6232">
        <v>0</v>
      </c>
      <c r="H6232">
        <v>0</v>
      </c>
      <c r="L6232">
        <v>124.67584100000001</v>
      </c>
      <c r="R6232">
        <v>129.66287600000001</v>
      </c>
      <c r="S6232" t="s">
        <v>204</v>
      </c>
      <c r="T6232" s="247">
        <v>45342.356354166666</v>
      </c>
    </row>
    <row r="6233" spans="1:20" x14ac:dyDescent="0.35">
      <c r="A6233" t="s">
        <v>116</v>
      </c>
      <c r="B6233" t="s">
        <v>4</v>
      </c>
      <c r="C6233" t="s">
        <v>97</v>
      </c>
      <c r="D6233" s="29">
        <v>45559</v>
      </c>
      <c r="E6233">
        <v>0</v>
      </c>
      <c r="F6233">
        <v>0</v>
      </c>
      <c r="G6233">
        <v>0</v>
      </c>
      <c r="H6233">
        <v>0</v>
      </c>
      <c r="L6233">
        <v>124.67584100000001</v>
      </c>
      <c r="R6233">
        <v>129.66287600000001</v>
      </c>
      <c r="S6233" t="s">
        <v>204</v>
      </c>
      <c r="T6233" s="247">
        <v>45342.356354166666</v>
      </c>
    </row>
    <row r="6234" spans="1:20" x14ac:dyDescent="0.35">
      <c r="A6234" t="s">
        <v>116</v>
      </c>
      <c r="B6234" t="s">
        <v>4</v>
      </c>
      <c r="C6234" t="s">
        <v>97</v>
      </c>
      <c r="D6234" s="29">
        <v>45560</v>
      </c>
      <c r="E6234">
        <v>0</v>
      </c>
      <c r="F6234">
        <v>0</v>
      </c>
      <c r="G6234">
        <v>0</v>
      </c>
      <c r="H6234">
        <v>0</v>
      </c>
      <c r="L6234">
        <v>124.67584100000001</v>
      </c>
      <c r="R6234">
        <v>129.66287600000001</v>
      </c>
      <c r="S6234" t="s">
        <v>204</v>
      </c>
      <c r="T6234" s="247">
        <v>45342.356354166666</v>
      </c>
    </row>
    <row r="6235" spans="1:20" x14ac:dyDescent="0.35">
      <c r="A6235" t="s">
        <v>116</v>
      </c>
      <c r="B6235" t="s">
        <v>4</v>
      </c>
      <c r="C6235" t="s">
        <v>97</v>
      </c>
      <c r="D6235" s="29">
        <v>45561</v>
      </c>
      <c r="E6235">
        <v>0</v>
      </c>
      <c r="F6235">
        <v>0</v>
      </c>
      <c r="G6235">
        <v>0</v>
      </c>
      <c r="H6235">
        <v>0</v>
      </c>
      <c r="L6235">
        <v>124.67584100000001</v>
      </c>
      <c r="R6235">
        <v>129.66287600000001</v>
      </c>
      <c r="S6235" t="s">
        <v>204</v>
      </c>
      <c r="T6235" s="247">
        <v>45342.356354166666</v>
      </c>
    </row>
    <row r="6236" spans="1:20" x14ac:dyDescent="0.35">
      <c r="A6236" t="s">
        <v>116</v>
      </c>
      <c r="B6236" t="s">
        <v>4</v>
      </c>
      <c r="C6236" t="s">
        <v>97</v>
      </c>
      <c r="D6236" s="29">
        <v>45562</v>
      </c>
      <c r="E6236">
        <v>0</v>
      </c>
      <c r="F6236">
        <v>0</v>
      </c>
      <c r="G6236">
        <v>0</v>
      </c>
      <c r="H6236">
        <v>0</v>
      </c>
      <c r="L6236">
        <v>124.67584100000001</v>
      </c>
      <c r="R6236">
        <v>129.66287600000001</v>
      </c>
      <c r="S6236" t="s">
        <v>204</v>
      </c>
      <c r="T6236" s="247">
        <v>45342.356354166666</v>
      </c>
    </row>
    <row r="6237" spans="1:20" x14ac:dyDescent="0.35">
      <c r="A6237" t="s">
        <v>116</v>
      </c>
      <c r="B6237" t="s">
        <v>4</v>
      </c>
      <c r="C6237" t="s">
        <v>97</v>
      </c>
      <c r="D6237" s="29">
        <v>45563</v>
      </c>
      <c r="E6237">
        <v>0</v>
      </c>
      <c r="F6237">
        <v>0</v>
      </c>
      <c r="G6237">
        <v>0</v>
      </c>
      <c r="H6237">
        <v>0</v>
      </c>
      <c r="L6237">
        <v>124.67584100000001</v>
      </c>
      <c r="R6237">
        <v>129.66287600000001</v>
      </c>
      <c r="S6237" t="s">
        <v>204</v>
      </c>
      <c r="T6237" s="247">
        <v>45342.356354166666</v>
      </c>
    </row>
    <row r="6238" spans="1:20" x14ac:dyDescent="0.35">
      <c r="A6238" t="s">
        <v>116</v>
      </c>
      <c r="B6238" t="s">
        <v>4</v>
      </c>
      <c r="C6238" t="s">
        <v>97</v>
      </c>
      <c r="D6238" s="29">
        <v>45564</v>
      </c>
      <c r="E6238">
        <v>0</v>
      </c>
      <c r="F6238">
        <v>0</v>
      </c>
      <c r="G6238">
        <v>0</v>
      </c>
      <c r="H6238">
        <v>0</v>
      </c>
      <c r="L6238">
        <v>124.67584100000001</v>
      </c>
      <c r="R6238">
        <v>129.66287600000001</v>
      </c>
      <c r="S6238" t="s">
        <v>204</v>
      </c>
      <c r="T6238" s="247">
        <v>45342.356354166666</v>
      </c>
    </row>
    <row r="6239" spans="1:20" x14ac:dyDescent="0.35">
      <c r="A6239" t="s">
        <v>116</v>
      </c>
      <c r="B6239" t="s">
        <v>4</v>
      </c>
      <c r="C6239" t="s">
        <v>97</v>
      </c>
      <c r="D6239" s="29">
        <v>45565</v>
      </c>
      <c r="E6239">
        <v>0</v>
      </c>
      <c r="F6239">
        <v>0</v>
      </c>
      <c r="G6239">
        <v>0</v>
      </c>
      <c r="H6239">
        <v>0</v>
      </c>
      <c r="L6239">
        <v>124.67584100000001</v>
      </c>
      <c r="R6239">
        <v>129.66287600000001</v>
      </c>
      <c r="S6239" t="s">
        <v>204</v>
      </c>
      <c r="T6239" s="247">
        <v>45342.356354166666</v>
      </c>
    </row>
    <row r="6240" spans="1:20" x14ac:dyDescent="0.35">
      <c r="A6240" t="s">
        <v>116</v>
      </c>
      <c r="B6240" t="s">
        <v>4</v>
      </c>
      <c r="C6240" t="s">
        <v>97</v>
      </c>
      <c r="D6240" s="29">
        <v>45566</v>
      </c>
      <c r="E6240">
        <v>0</v>
      </c>
      <c r="F6240">
        <v>0</v>
      </c>
      <c r="G6240">
        <v>0</v>
      </c>
      <c r="H6240">
        <v>0</v>
      </c>
      <c r="L6240">
        <v>124.67584100000001</v>
      </c>
      <c r="R6240">
        <v>129.66287600000001</v>
      </c>
      <c r="S6240" t="s">
        <v>204</v>
      </c>
      <c r="T6240" s="247">
        <v>45342.356354166666</v>
      </c>
    </row>
    <row r="6241" spans="1:20" x14ac:dyDescent="0.35">
      <c r="A6241" t="s">
        <v>116</v>
      </c>
      <c r="B6241" t="s">
        <v>4</v>
      </c>
      <c r="C6241" t="s">
        <v>97</v>
      </c>
      <c r="D6241" s="29">
        <v>45567</v>
      </c>
      <c r="E6241">
        <v>0</v>
      </c>
      <c r="F6241">
        <v>0</v>
      </c>
      <c r="G6241">
        <v>0</v>
      </c>
      <c r="H6241">
        <v>0</v>
      </c>
      <c r="L6241">
        <v>124.67584100000001</v>
      </c>
      <c r="R6241">
        <v>129.66287600000001</v>
      </c>
      <c r="S6241" t="s">
        <v>204</v>
      </c>
      <c r="T6241" s="247">
        <v>45342.356354166666</v>
      </c>
    </row>
    <row r="6242" spans="1:20" x14ac:dyDescent="0.35">
      <c r="A6242" t="s">
        <v>116</v>
      </c>
      <c r="B6242" t="s">
        <v>4</v>
      </c>
      <c r="C6242" t="s">
        <v>97</v>
      </c>
      <c r="D6242" s="29">
        <v>45568</v>
      </c>
      <c r="E6242">
        <v>0</v>
      </c>
      <c r="F6242">
        <v>0</v>
      </c>
      <c r="G6242">
        <v>0</v>
      </c>
      <c r="H6242">
        <v>0</v>
      </c>
      <c r="L6242">
        <v>124.67584100000001</v>
      </c>
      <c r="R6242">
        <v>129.66287600000001</v>
      </c>
      <c r="S6242" t="s">
        <v>204</v>
      </c>
      <c r="T6242" s="247">
        <v>45342.356354166666</v>
      </c>
    </row>
    <row r="6243" spans="1:20" x14ac:dyDescent="0.35">
      <c r="A6243" t="s">
        <v>116</v>
      </c>
      <c r="B6243" t="s">
        <v>4</v>
      </c>
      <c r="C6243" t="s">
        <v>97</v>
      </c>
      <c r="D6243" s="29">
        <v>45569</v>
      </c>
      <c r="E6243">
        <v>0</v>
      </c>
      <c r="F6243">
        <v>0</v>
      </c>
      <c r="G6243">
        <v>0</v>
      </c>
      <c r="H6243">
        <v>0</v>
      </c>
      <c r="L6243">
        <v>124.67584100000001</v>
      </c>
      <c r="R6243">
        <v>129.66287600000001</v>
      </c>
      <c r="S6243" t="s">
        <v>204</v>
      </c>
      <c r="T6243" s="247">
        <v>45342.356354166666</v>
      </c>
    </row>
    <row r="6244" spans="1:20" x14ac:dyDescent="0.35">
      <c r="A6244" t="s">
        <v>116</v>
      </c>
      <c r="B6244" t="s">
        <v>4</v>
      </c>
      <c r="C6244" t="s">
        <v>97</v>
      </c>
      <c r="D6244" s="29">
        <v>45570</v>
      </c>
      <c r="E6244">
        <v>0</v>
      </c>
      <c r="F6244">
        <v>0</v>
      </c>
      <c r="G6244">
        <v>0</v>
      </c>
      <c r="H6244">
        <v>0</v>
      </c>
      <c r="L6244">
        <v>124.67584100000001</v>
      </c>
      <c r="R6244">
        <v>129.66287600000001</v>
      </c>
      <c r="S6244" t="s">
        <v>204</v>
      </c>
      <c r="T6244" s="247">
        <v>45342.356354166666</v>
      </c>
    </row>
    <row r="6245" spans="1:20" x14ac:dyDescent="0.35">
      <c r="A6245" t="s">
        <v>116</v>
      </c>
      <c r="B6245" t="s">
        <v>4</v>
      </c>
      <c r="C6245" t="s">
        <v>97</v>
      </c>
      <c r="D6245" s="29">
        <v>45571</v>
      </c>
      <c r="E6245">
        <v>0</v>
      </c>
      <c r="F6245">
        <v>0</v>
      </c>
      <c r="G6245">
        <v>0</v>
      </c>
      <c r="H6245">
        <v>0</v>
      </c>
      <c r="L6245">
        <v>124.67584100000001</v>
      </c>
      <c r="R6245">
        <v>129.66287600000001</v>
      </c>
      <c r="S6245" t="s">
        <v>204</v>
      </c>
      <c r="T6245" s="247">
        <v>45342.356354166666</v>
      </c>
    </row>
    <row r="6246" spans="1:20" x14ac:dyDescent="0.35">
      <c r="A6246" t="s">
        <v>116</v>
      </c>
      <c r="B6246" t="s">
        <v>4</v>
      </c>
      <c r="C6246" t="s">
        <v>97</v>
      </c>
      <c r="D6246" s="29">
        <v>45572</v>
      </c>
      <c r="E6246">
        <v>0</v>
      </c>
      <c r="F6246">
        <v>0</v>
      </c>
      <c r="G6246">
        <v>0</v>
      </c>
      <c r="H6246">
        <v>0</v>
      </c>
      <c r="L6246">
        <v>124.67584100000001</v>
      </c>
      <c r="R6246">
        <v>129.66287600000001</v>
      </c>
      <c r="S6246" t="s">
        <v>204</v>
      </c>
      <c r="T6246" s="247">
        <v>45342.356365740743</v>
      </c>
    </row>
    <row r="6247" spans="1:20" x14ac:dyDescent="0.35">
      <c r="A6247" t="s">
        <v>116</v>
      </c>
      <c r="B6247" t="s">
        <v>4</v>
      </c>
      <c r="C6247" t="s">
        <v>97</v>
      </c>
      <c r="D6247" s="29">
        <v>45573</v>
      </c>
      <c r="E6247">
        <v>0</v>
      </c>
      <c r="F6247">
        <v>0</v>
      </c>
      <c r="G6247">
        <v>0</v>
      </c>
      <c r="H6247">
        <v>0</v>
      </c>
      <c r="L6247">
        <v>124.67584100000001</v>
      </c>
      <c r="R6247">
        <v>129.66287600000001</v>
      </c>
      <c r="S6247" t="s">
        <v>204</v>
      </c>
      <c r="T6247" s="247">
        <v>45342.356365740743</v>
      </c>
    </row>
    <row r="6248" spans="1:20" x14ac:dyDescent="0.35">
      <c r="A6248" t="s">
        <v>116</v>
      </c>
      <c r="B6248" t="s">
        <v>4</v>
      </c>
      <c r="C6248" t="s">
        <v>97</v>
      </c>
      <c r="D6248" s="29">
        <v>45574</v>
      </c>
      <c r="E6248">
        <v>0</v>
      </c>
      <c r="F6248">
        <v>0</v>
      </c>
      <c r="G6248">
        <v>0</v>
      </c>
      <c r="H6248">
        <v>0</v>
      </c>
      <c r="L6248">
        <v>124.67584100000001</v>
      </c>
      <c r="R6248">
        <v>129.66287600000001</v>
      </c>
      <c r="S6248" t="s">
        <v>204</v>
      </c>
      <c r="T6248" s="247">
        <v>45342.356365740743</v>
      </c>
    </row>
    <row r="6249" spans="1:20" x14ac:dyDescent="0.35">
      <c r="A6249" t="s">
        <v>116</v>
      </c>
      <c r="B6249" t="s">
        <v>4</v>
      </c>
      <c r="C6249" t="s">
        <v>97</v>
      </c>
      <c r="D6249" s="29">
        <v>45575</v>
      </c>
      <c r="E6249">
        <v>0</v>
      </c>
      <c r="F6249">
        <v>0</v>
      </c>
      <c r="G6249">
        <v>0</v>
      </c>
      <c r="H6249">
        <v>0</v>
      </c>
      <c r="L6249">
        <v>124.67584100000001</v>
      </c>
      <c r="R6249">
        <v>129.66287600000001</v>
      </c>
      <c r="S6249" t="s">
        <v>204</v>
      </c>
      <c r="T6249" s="247">
        <v>45342.356354166666</v>
      </c>
    </row>
    <row r="6250" spans="1:20" x14ac:dyDescent="0.35">
      <c r="A6250" t="s">
        <v>116</v>
      </c>
      <c r="B6250" t="s">
        <v>4</v>
      </c>
      <c r="C6250" t="s">
        <v>97</v>
      </c>
      <c r="D6250" s="29">
        <v>45576</v>
      </c>
      <c r="E6250">
        <v>0</v>
      </c>
      <c r="F6250">
        <v>0</v>
      </c>
      <c r="G6250">
        <v>0</v>
      </c>
      <c r="H6250">
        <v>0</v>
      </c>
      <c r="L6250">
        <v>124.67584100000001</v>
      </c>
      <c r="R6250">
        <v>129.66287600000001</v>
      </c>
      <c r="S6250" t="s">
        <v>204</v>
      </c>
      <c r="T6250" s="247">
        <v>45342.356365740743</v>
      </c>
    </row>
    <row r="6251" spans="1:20" x14ac:dyDescent="0.35">
      <c r="A6251" t="s">
        <v>116</v>
      </c>
      <c r="B6251" t="s">
        <v>4</v>
      </c>
      <c r="C6251" t="s">
        <v>97</v>
      </c>
      <c r="D6251" s="29">
        <v>45577</v>
      </c>
      <c r="E6251">
        <v>0</v>
      </c>
      <c r="F6251">
        <v>0</v>
      </c>
      <c r="G6251">
        <v>0</v>
      </c>
      <c r="H6251">
        <v>0</v>
      </c>
      <c r="L6251">
        <v>124.67584100000001</v>
      </c>
      <c r="R6251">
        <v>129.66287600000001</v>
      </c>
      <c r="S6251" t="s">
        <v>204</v>
      </c>
      <c r="T6251" s="247">
        <v>45342.356365740743</v>
      </c>
    </row>
    <row r="6252" spans="1:20" x14ac:dyDescent="0.35">
      <c r="A6252" t="s">
        <v>116</v>
      </c>
      <c r="B6252" t="s">
        <v>4</v>
      </c>
      <c r="C6252" t="s">
        <v>97</v>
      </c>
      <c r="D6252" s="29">
        <v>45578</v>
      </c>
      <c r="E6252">
        <v>0</v>
      </c>
      <c r="F6252">
        <v>0</v>
      </c>
      <c r="G6252">
        <v>0</v>
      </c>
      <c r="H6252">
        <v>0</v>
      </c>
      <c r="L6252">
        <v>124.67584100000001</v>
      </c>
      <c r="R6252">
        <v>129.66287600000001</v>
      </c>
      <c r="S6252" t="s">
        <v>204</v>
      </c>
      <c r="T6252" s="247">
        <v>45342.356365740743</v>
      </c>
    </row>
    <row r="6253" spans="1:20" x14ac:dyDescent="0.35">
      <c r="A6253" t="s">
        <v>116</v>
      </c>
      <c r="B6253" t="s">
        <v>4</v>
      </c>
      <c r="C6253" t="s">
        <v>97</v>
      </c>
      <c r="D6253" s="29">
        <v>45579</v>
      </c>
      <c r="E6253">
        <v>0</v>
      </c>
      <c r="F6253">
        <v>0</v>
      </c>
      <c r="G6253">
        <v>0</v>
      </c>
      <c r="H6253">
        <v>0</v>
      </c>
      <c r="L6253">
        <v>124.67584100000001</v>
      </c>
      <c r="R6253">
        <v>129.66287600000001</v>
      </c>
      <c r="S6253" t="s">
        <v>204</v>
      </c>
      <c r="T6253" s="247">
        <v>45342.356365740743</v>
      </c>
    </row>
    <row r="6254" spans="1:20" x14ac:dyDescent="0.35">
      <c r="A6254" t="s">
        <v>116</v>
      </c>
      <c r="B6254" t="s">
        <v>4</v>
      </c>
      <c r="C6254" t="s">
        <v>97</v>
      </c>
      <c r="D6254" s="29">
        <v>45580</v>
      </c>
      <c r="E6254">
        <v>0</v>
      </c>
      <c r="F6254">
        <v>0</v>
      </c>
      <c r="G6254">
        <v>0</v>
      </c>
      <c r="H6254">
        <v>0</v>
      </c>
      <c r="L6254">
        <v>124.67584100000001</v>
      </c>
      <c r="R6254">
        <v>129.66287600000001</v>
      </c>
      <c r="S6254" t="s">
        <v>204</v>
      </c>
      <c r="T6254" s="247">
        <v>45342.356365740743</v>
      </c>
    </row>
    <row r="6255" spans="1:20" x14ac:dyDescent="0.35">
      <c r="A6255" t="s">
        <v>116</v>
      </c>
      <c r="B6255" t="s">
        <v>4</v>
      </c>
      <c r="C6255" t="s">
        <v>97</v>
      </c>
      <c r="D6255" s="29">
        <v>45581</v>
      </c>
      <c r="E6255">
        <v>0</v>
      </c>
      <c r="F6255">
        <v>0</v>
      </c>
      <c r="G6255">
        <v>0</v>
      </c>
      <c r="H6255">
        <v>0</v>
      </c>
      <c r="L6255">
        <v>124.67584100000001</v>
      </c>
      <c r="R6255">
        <v>129.66287600000001</v>
      </c>
      <c r="S6255" t="s">
        <v>204</v>
      </c>
      <c r="T6255" s="247">
        <v>45342.356365740743</v>
      </c>
    </row>
    <row r="6256" spans="1:20" x14ac:dyDescent="0.35">
      <c r="A6256" t="s">
        <v>116</v>
      </c>
      <c r="B6256" t="s">
        <v>4</v>
      </c>
      <c r="C6256" t="s">
        <v>97</v>
      </c>
      <c r="D6256" s="29">
        <v>45582</v>
      </c>
      <c r="E6256">
        <v>0</v>
      </c>
      <c r="F6256">
        <v>0</v>
      </c>
      <c r="G6256">
        <v>0</v>
      </c>
      <c r="H6256">
        <v>0</v>
      </c>
      <c r="L6256">
        <v>124.67584100000001</v>
      </c>
      <c r="R6256">
        <v>129.66287600000001</v>
      </c>
      <c r="S6256" t="s">
        <v>204</v>
      </c>
      <c r="T6256" s="247">
        <v>45342.356365740743</v>
      </c>
    </row>
    <row r="6257" spans="1:20" x14ac:dyDescent="0.35">
      <c r="A6257" t="s">
        <v>116</v>
      </c>
      <c r="B6257" t="s">
        <v>4</v>
      </c>
      <c r="C6257" t="s">
        <v>97</v>
      </c>
      <c r="D6257" s="29">
        <v>45583</v>
      </c>
      <c r="E6257">
        <v>0</v>
      </c>
      <c r="F6257">
        <v>0</v>
      </c>
      <c r="G6257">
        <v>0</v>
      </c>
      <c r="H6257">
        <v>0</v>
      </c>
      <c r="L6257">
        <v>124.67584100000001</v>
      </c>
      <c r="R6257">
        <v>129.66287600000001</v>
      </c>
      <c r="S6257" t="s">
        <v>204</v>
      </c>
      <c r="T6257" s="247">
        <v>45342.356365740743</v>
      </c>
    </row>
    <row r="6258" spans="1:20" x14ac:dyDescent="0.35">
      <c r="A6258" t="s">
        <v>116</v>
      </c>
      <c r="B6258" t="s">
        <v>4</v>
      </c>
      <c r="C6258" t="s">
        <v>97</v>
      </c>
      <c r="D6258" s="29">
        <v>45584</v>
      </c>
      <c r="E6258">
        <v>0</v>
      </c>
      <c r="F6258">
        <v>0</v>
      </c>
      <c r="G6258">
        <v>0</v>
      </c>
      <c r="H6258">
        <v>0</v>
      </c>
      <c r="L6258">
        <v>124.67584100000001</v>
      </c>
      <c r="R6258">
        <v>129.66287600000001</v>
      </c>
      <c r="S6258" t="s">
        <v>204</v>
      </c>
      <c r="T6258" s="247">
        <v>45342.356365740743</v>
      </c>
    </row>
    <row r="6259" spans="1:20" x14ac:dyDescent="0.35">
      <c r="A6259" t="s">
        <v>116</v>
      </c>
      <c r="B6259" t="s">
        <v>4</v>
      </c>
      <c r="C6259" t="s">
        <v>97</v>
      </c>
      <c r="D6259" s="29">
        <v>45585</v>
      </c>
      <c r="E6259">
        <v>0</v>
      </c>
      <c r="F6259">
        <v>0</v>
      </c>
      <c r="G6259">
        <v>0</v>
      </c>
      <c r="H6259">
        <v>0</v>
      </c>
      <c r="L6259">
        <v>124.67584100000001</v>
      </c>
      <c r="R6259">
        <v>129.66287600000001</v>
      </c>
      <c r="S6259" t="s">
        <v>204</v>
      </c>
      <c r="T6259" s="247">
        <v>45342.356365740743</v>
      </c>
    </row>
    <row r="6260" spans="1:20" x14ac:dyDescent="0.35">
      <c r="A6260" t="s">
        <v>116</v>
      </c>
      <c r="B6260" t="s">
        <v>4</v>
      </c>
      <c r="C6260" t="s">
        <v>97</v>
      </c>
      <c r="D6260" s="29">
        <v>45586</v>
      </c>
      <c r="E6260">
        <v>0.67920000000000003</v>
      </c>
      <c r="F6260">
        <v>0.59899999999999998</v>
      </c>
      <c r="G6260">
        <v>0.6915</v>
      </c>
      <c r="H6260">
        <v>0.61439999999999995</v>
      </c>
      <c r="J6260">
        <v>40</v>
      </c>
      <c r="K6260">
        <v>50</v>
      </c>
      <c r="L6260">
        <v>124.67584100000001</v>
      </c>
      <c r="R6260">
        <v>129.66287600000001</v>
      </c>
      <c r="S6260" t="s">
        <v>204</v>
      </c>
      <c r="T6260" s="247">
        <v>45342.356365740743</v>
      </c>
    </row>
    <row r="6261" spans="1:20" x14ac:dyDescent="0.35">
      <c r="A6261" t="s">
        <v>116</v>
      </c>
      <c r="B6261" t="s">
        <v>4</v>
      </c>
      <c r="C6261" t="s">
        <v>97</v>
      </c>
      <c r="D6261" s="29">
        <v>45587</v>
      </c>
      <c r="E6261">
        <v>0.67920000000000003</v>
      </c>
      <c r="F6261">
        <v>0.59899999999999998</v>
      </c>
      <c r="G6261">
        <v>0.6915</v>
      </c>
      <c r="H6261">
        <v>0.61439999999999995</v>
      </c>
      <c r="J6261">
        <v>40</v>
      </c>
      <c r="K6261">
        <v>50</v>
      </c>
      <c r="L6261">
        <v>124.67584100000001</v>
      </c>
      <c r="R6261">
        <v>129.66287600000001</v>
      </c>
      <c r="S6261" t="s">
        <v>204</v>
      </c>
      <c r="T6261" s="247">
        <v>45342.356365740743</v>
      </c>
    </row>
    <row r="6262" spans="1:20" x14ac:dyDescent="0.35">
      <c r="A6262" t="s">
        <v>116</v>
      </c>
      <c r="B6262" t="s">
        <v>4</v>
      </c>
      <c r="C6262" t="s">
        <v>97</v>
      </c>
      <c r="D6262" s="29">
        <v>45588</v>
      </c>
      <c r="E6262">
        <v>0.67920000000000003</v>
      </c>
      <c r="F6262">
        <v>0.59899999999999998</v>
      </c>
      <c r="G6262">
        <v>0.6915</v>
      </c>
      <c r="H6262">
        <v>0.61439999999999995</v>
      </c>
      <c r="J6262">
        <v>40</v>
      </c>
      <c r="K6262">
        <v>50</v>
      </c>
      <c r="L6262">
        <v>124.67584100000001</v>
      </c>
      <c r="R6262">
        <v>129.66287600000001</v>
      </c>
      <c r="S6262" t="s">
        <v>204</v>
      </c>
      <c r="T6262" s="247">
        <v>45342.356365740743</v>
      </c>
    </row>
    <row r="6263" spans="1:20" x14ac:dyDescent="0.35">
      <c r="A6263" t="s">
        <v>116</v>
      </c>
      <c r="B6263" t="s">
        <v>4</v>
      </c>
      <c r="C6263" t="s">
        <v>97</v>
      </c>
      <c r="D6263" s="29">
        <v>45589</v>
      </c>
      <c r="E6263">
        <v>0.67920000000000003</v>
      </c>
      <c r="F6263">
        <v>0.59899999999999998</v>
      </c>
      <c r="G6263">
        <v>0.6915</v>
      </c>
      <c r="H6263">
        <v>0.61439999999999995</v>
      </c>
      <c r="J6263">
        <v>40</v>
      </c>
      <c r="K6263">
        <v>50</v>
      </c>
      <c r="L6263">
        <v>124.67584100000001</v>
      </c>
      <c r="R6263">
        <v>129.66287600000001</v>
      </c>
      <c r="S6263" t="s">
        <v>204</v>
      </c>
      <c r="T6263" s="247">
        <v>45342.356365740743</v>
      </c>
    </row>
    <row r="6264" spans="1:20" x14ac:dyDescent="0.35">
      <c r="A6264" t="s">
        <v>116</v>
      </c>
      <c r="B6264" t="s">
        <v>4</v>
      </c>
      <c r="C6264" t="s">
        <v>97</v>
      </c>
      <c r="D6264" s="29">
        <v>45590</v>
      </c>
      <c r="E6264">
        <v>0.67920000000000003</v>
      </c>
      <c r="F6264">
        <v>0.59899999999999998</v>
      </c>
      <c r="G6264">
        <v>0.6915</v>
      </c>
      <c r="H6264">
        <v>0.61439999999999995</v>
      </c>
      <c r="J6264">
        <v>40</v>
      </c>
      <c r="K6264">
        <v>50</v>
      </c>
      <c r="L6264">
        <v>124.67584100000001</v>
      </c>
      <c r="R6264">
        <v>129.66287600000001</v>
      </c>
      <c r="S6264" t="s">
        <v>204</v>
      </c>
      <c r="T6264" s="247">
        <v>45342.356365740743</v>
      </c>
    </row>
    <row r="6265" spans="1:20" x14ac:dyDescent="0.35">
      <c r="A6265" t="s">
        <v>116</v>
      </c>
      <c r="B6265" t="s">
        <v>4</v>
      </c>
      <c r="C6265" t="s">
        <v>97</v>
      </c>
      <c r="D6265" s="29">
        <v>45591</v>
      </c>
      <c r="E6265">
        <v>0</v>
      </c>
      <c r="F6265">
        <v>0</v>
      </c>
      <c r="G6265">
        <v>0</v>
      </c>
      <c r="H6265">
        <v>0</v>
      </c>
      <c r="L6265">
        <v>124.67584100000001</v>
      </c>
      <c r="R6265">
        <v>129.66287600000001</v>
      </c>
      <c r="S6265" t="s">
        <v>204</v>
      </c>
      <c r="T6265" s="247">
        <v>45342.356365740743</v>
      </c>
    </row>
    <row r="6266" spans="1:20" x14ac:dyDescent="0.35">
      <c r="A6266" t="s">
        <v>116</v>
      </c>
      <c r="B6266" t="s">
        <v>4</v>
      </c>
      <c r="C6266" t="s">
        <v>97</v>
      </c>
      <c r="D6266" s="29">
        <v>45592</v>
      </c>
      <c r="E6266">
        <v>0</v>
      </c>
      <c r="F6266">
        <v>0</v>
      </c>
      <c r="G6266">
        <v>0</v>
      </c>
      <c r="H6266">
        <v>0</v>
      </c>
      <c r="L6266">
        <v>124.67584100000001</v>
      </c>
      <c r="R6266">
        <v>129.66287600000001</v>
      </c>
      <c r="S6266" t="s">
        <v>204</v>
      </c>
      <c r="T6266" s="247">
        <v>45342.356365740743</v>
      </c>
    </row>
    <row r="6267" spans="1:20" x14ac:dyDescent="0.35">
      <c r="A6267" t="s">
        <v>116</v>
      </c>
      <c r="B6267" t="s">
        <v>4</v>
      </c>
      <c r="C6267" t="s">
        <v>97</v>
      </c>
      <c r="D6267" s="29">
        <v>45593</v>
      </c>
      <c r="E6267">
        <v>0.67920000000000003</v>
      </c>
      <c r="F6267">
        <v>0</v>
      </c>
      <c r="G6267">
        <v>0.6915</v>
      </c>
      <c r="H6267">
        <v>-2.5999999999999999E-3</v>
      </c>
      <c r="J6267">
        <v>40</v>
      </c>
      <c r="K6267">
        <v>130</v>
      </c>
      <c r="L6267">
        <v>124.67584100000001</v>
      </c>
      <c r="R6267">
        <v>129.66287600000001</v>
      </c>
      <c r="S6267" t="s">
        <v>204</v>
      </c>
      <c r="T6267" s="247">
        <v>45344.334074074075</v>
      </c>
    </row>
    <row r="6268" spans="1:20" x14ac:dyDescent="0.35">
      <c r="A6268" t="s">
        <v>116</v>
      </c>
      <c r="B6268" t="s">
        <v>4</v>
      </c>
      <c r="C6268" t="s">
        <v>97</v>
      </c>
      <c r="D6268" s="29">
        <v>45594</v>
      </c>
      <c r="E6268">
        <v>0.67920000000000003</v>
      </c>
      <c r="F6268">
        <v>0</v>
      </c>
      <c r="G6268">
        <v>0.6915</v>
      </c>
      <c r="H6268">
        <v>-2.5999999999999999E-3</v>
      </c>
      <c r="J6268">
        <v>40</v>
      </c>
      <c r="K6268">
        <v>130</v>
      </c>
      <c r="L6268">
        <v>124.67584100000001</v>
      </c>
      <c r="R6268">
        <v>129.66287600000001</v>
      </c>
      <c r="S6268" t="s">
        <v>204</v>
      </c>
      <c r="T6268" s="247">
        <v>45344.334074074075</v>
      </c>
    </row>
    <row r="6269" spans="1:20" x14ac:dyDescent="0.35">
      <c r="A6269" t="s">
        <v>116</v>
      </c>
      <c r="B6269" t="s">
        <v>4</v>
      </c>
      <c r="C6269" t="s">
        <v>97</v>
      </c>
      <c r="D6269" s="29">
        <v>45595</v>
      </c>
      <c r="E6269">
        <v>0.67920000000000003</v>
      </c>
      <c r="F6269">
        <v>0</v>
      </c>
      <c r="G6269">
        <v>0.6915</v>
      </c>
      <c r="H6269">
        <v>-2.5999999999999999E-3</v>
      </c>
      <c r="J6269">
        <v>40</v>
      </c>
      <c r="K6269">
        <v>130</v>
      </c>
      <c r="L6269">
        <v>124.67584100000001</v>
      </c>
      <c r="R6269">
        <v>129.66287600000001</v>
      </c>
      <c r="S6269" t="s">
        <v>204</v>
      </c>
      <c r="T6269" s="247">
        <v>45344.334074074075</v>
      </c>
    </row>
    <row r="6270" spans="1:20" x14ac:dyDescent="0.35">
      <c r="A6270" t="s">
        <v>116</v>
      </c>
      <c r="B6270" t="s">
        <v>4</v>
      </c>
      <c r="C6270" t="s">
        <v>97</v>
      </c>
      <c r="D6270" s="29">
        <v>45596</v>
      </c>
      <c r="E6270">
        <v>0.67920000000000003</v>
      </c>
      <c r="F6270">
        <v>0</v>
      </c>
      <c r="G6270">
        <v>0.6915</v>
      </c>
      <c r="H6270">
        <v>-2.5999999999999999E-3</v>
      </c>
      <c r="J6270">
        <v>40</v>
      </c>
      <c r="K6270">
        <v>130</v>
      </c>
      <c r="L6270">
        <v>124.67584100000001</v>
      </c>
      <c r="R6270">
        <v>129.66287600000001</v>
      </c>
      <c r="S6270" t="s">
        <v>204</v>
      </c>
      <c r="T6270" s="247">
        <v>45344.334074074075</v>
      </c>
    </row>
    <row r="6271" spans="1:20" x14ac:dyDescent="0.35">
      <c r="A6271" t="s">
        <v>116</v>
      </c>
      <c r="B6271" t="s">
        <v>4</v>
      </c>
      <c r="C6271" t="s">
        <v>97</v>
      </c>
      <c r="D6271" s="29">
        <v>45597</v>
      </c>
      <c r="E6271">
        <v>0</v>
      </c>
      <c r="F6271">
        <v>0</v>
      </c>
      <c r="G6271">
        <v>0</v>
      </c>
      <c r="H6271">
        <v>0</v>
      </c>
      <c r="L6271">
        <v>124.67584100000001</v>
      </c>
      <c r="R6271">
        <v>129.66287600000001</v>
      </c>
      <c r="S6271" t="s">
        <v>204</v>
      </c>
      <c r="T6271" s="247">
        <v>45342.356377314813</v>
      </c>
    </row>
    <row r="6272" spans="1:20" x14ac:dyDescent="0.35">
      <c r="A6272" t="s">
        <v>116</v>
      </c>
      <c r="B6272" t="s">
        <v>4</v>
      </c>
      <c r="C6272" t="s">
        <v>97</v>
      </c>
      <c r="D6272" s="29">
        <v>45598</v>
      </c>
      <c r="E6272">
        <v>0</v>
      </c>
      <c r="F6272">
        <v>0</v>
      </c>
      <c r="G6272">
        <v>0</v>
      </c>
      <c r="H6272">
        <v>0</v>
      </c>
      <c r="L6272">
        <v>124.67584100000001</v>
      </c>
      <c r="R6272">
        <v>129.66287600000001</v>
      </c>
      <c r="S6272" t="s">
        <v>204</v>
      </c>
      <c r="T6272" s="247">
        <v>45342.356377314813</v>
      </c>
    </row>
    <row r="6273" spans="1:20" x14ac:dyDescent="0.35">
      <c r="A6273" t="s">
        <v>116</v>
      </c>
      <c r="B6273" t="s">
        <v>4</v>
      </c>
      <c r="C6273" t="s">
        <v>97</v>
      </c>
      <c r="D6273" s="29">
        <v>45599</v>
      </c>
      <c r="E6273">
        <v>0</v>
      </c>
      <c r="F6273">
        <v>0</v>
      </c>
      <c r="G6273">
        <v>0</v>
      </c>
      <c r="H6273">
        <v>0</v>
      </c>
      <c r="L6273">
        <v>124.67584100000001</v>
      </c>
      <c r="R6273">
        <v>129.66287600000001</v>
      </c>
      <c r="S6273" t="s">
        <v>204</v>
      </c>
      <c r="T6273" s="247">
        <v>45342.356365740743</v>
      </c>
    </row>
    <row r="6274" spans="1:20" x14ac:dyDescent="0.35">
      <c r="A6274" t="s">
        <v>116</v>
      </c>
      <c r="B6274" t="s">
        <v>4</v>
      </c>
      <c r="C6274" t="s">
        <v>97</v>
      </c>
      <c r="D6274" s="29">
        <v>45600</v>
      </c>
      <c r="E6274">
        <v>0</v>
      </c>
      <c r="F6274">
        <v>0</v>
      </c>
      <c r="G6274">
        <v>0</v>
      </c>
      <c r="H6274">
        <v>0</v>
      </c>
      <c r="L6274">
        <v>124.67584100000001</v>
      </c>
      <c r="R6274">
        <v>129.66287600000001</v>
      </c>
      <c r="S6274" t="s">
        <v>204</v>
      </c>
      <c r="T6274" s="247">
        <v>45342.356377314813</v>
      </c>
    </row>
    <row r="6275" spans="1:20" x14ac:dyDescent="0.35">
      <c r="A6275" t="s">
        <v>116</v>
      </c>
      <c r="B6275" t="s">
        <v>4</v>
      </c>
      <c r="C6275" t="s">
        <v>97</v>
      </c>
      <c r="D6275" s="29">
        <v>45601</v>
      </c>
      <c r="E6275">
        <v>0</v>
      </c>
      <c r="F6275">
        <v>0</v>
      </c>
      <c r="G6275">
        <v>0</v>
      </c>
      <c r="H6275">
        <v>0</v>
      </c>
      <c r="L6275">
        <v>124.67584100000001</v>
      </c>
      <c r="R6275">
        <v>129.66287600000001</v>
      </c>
      <c r="S6275" t="s">
        <v>204</v>
      </c>
      <c r="T6275" s="247">
        <v>45342.356365740743</v>
      </c>
    </row>
    <row r="6276" spans="1:20" x14ac:dyDescent="0.35">
      <c r="A6276" t="s">
        <v>116</v>
      </c>
      <c r="B6276" t="s">
        <v>4</v>
      </c>
      <c r="C6276" t="s">
        <v>97</v>
      </c>
      <c r="D6276" s="29">
        <v>45602</v>
      </c>
      <c r="E6276">
        <v>0</v>
      </c>
      <c r="F6276">
        <v>0</v>
      </c>
      <c r="G6276">
        <v>0</v>
      </c>
      <c r="H6276">
        <v>0</v>
      </c>
      <c r="L6276">
        <v>124.67584100000001</v>
      </c>
      <c r="R6276">
        <v>129.66287600000001</v>
      </c>
      <c r="S6276" t="s">
        <v>204</v>
      </c>
      <c r="T6276" s="247">
        <v>45342.356377314813</v>
      </c>
    </row>
    <row r="6277" spans="1:20" x14ac:dyDescent="0.35">
      <c r="A6277" t="s">
        <v>116</v>
      </c>
      <c r="B6277" t="s">
        <v>4</v>
      </c>
      <c r="C6277" t="s">
        <v>97</v>
      </c>
      <c r="D6277" s="29">
        <v>45603</v>
      </c>
      <c r="E6277">
        <v>0</v>
      </c>
      <c r="F6277">
        <v>0</v>
      </c>
      <c r="G6277">
        <v>0</v>
      </c>
      <c r="H6277">
        <v>0</v>
      </c>
      <c r="L6277">
        <v>124.67584100000001</v>
      </c>
      <c r="R6277">
        <v>129.66287600000001</v>
      </c>
      <c r="S6277" t="s">
        <v>204</v>
      </c>
      <c r="T6277" s="247">
        <v>45342.356377314813</v>
      </c>
    </row>
    <row r="6278" spans="1:20" x14ac:dyDescent="0.35">
      <c r="A6278" t="s">
        <v>116</v>
      </c>
      <c r="B6278" t="s">
        <v>4</v>
      </c>
      <c r="C6278" t="s">
        <v>97</v>
      </c>
      <c r="D6278" s="29">
        <v>45604</v>
      </c>
      <c r="E6278">
        <v>0</v>
      </c>
      <c r="F6278">
        <v>0</v>
      </c>
      <c r="G6278">
        <v>0</v>
      </c>
      <c r="H6278">
        <v>0</v>
      </c>
      <c r="L6278">
        <v>124.67584100000001</v>
      </c>
      <c r="R6278">
        <v>129.66287600000001</v>
      </c>
      <c r="S6278" t="s">
        <v>204</v>
      </c>
      <c r="T6278" s="247">
        <v>45342.356377314813</v>
      </c>
    </row>
    <row r="6279" spans="1:20" x14ac:dyDescent="0.35">
      <c r="A6279" t="s">
        <v>116</v>
      </c>
      <c r="B6279" t="s">
        <v>4</v>
      </c>
      <c r="C6279" t="s">
        <v>97</v>
      </c>
      <c r="D6279" s="29">
        <v>45605</v>
      </c>
      <c r="E6279">
        <v>0</v>
      </c>
      <c r="F6279">
        <v>0</v>
      </c>
      <c r="G6279">
        <v>0</v>
      </c>
      <c r="H6279">
        <v>0</v>
      </c>
      <c r="L6279">
        <v>124.67584100000001</v>
      </c>
      <c r="R6279">
        <v>129.66287600000001</v>
      </c>
      <c r="S6279" t="s">
        <v>204</v>
      </c>
      <c r="T6279" s="247">
        <v>45342.356377314813</v>
      </c>
    </row>
    <row r="6280" spans="1:20" x14ac:dyDescent="0.35">
      <c r="A6280" t="s">
        <v>116</v>
      </c>
      <c r="B6280" t="s">
        <v>4</v>
      </c>
      <c r="C6280" t="s">
        <v>97</v>
      </c>
      <c r="D6280" s="29">
        <v>45606</v>
      </c>
      <c r="E6280">
        <v>0</v>
      </c>
      <c r="F6280">
        <v>0</v>
      </c>
      <c r="G6280">
        <v>0</v>
      </c>
      <c r="H6280">
        <v>0</v>
      </c>
      <c r="L6280">
        <v>124.67584100000001</v>
      </c>
      <c r="R6280">
        <v>129.66287600000001</v>
      </c>
      <c r="S6280" t="s">
        <v>204</v>
      </c>
      <c r="T6280" s="247">
        <v>45342.356377314813</v>
      </c>
    </row>
    <row r="6281" spans="1:20" x14ac:dyDescent="0.35">
      <c r="A6281" t="s">
        <v>116</v>
      </c>
      <c r="B6281" t="s">
        <v>4</v>
      </c>
      <c r="C6281" t="s">
        <v>97</v>
      </c>
      <c r="D6281" s="29">
        <v>45607</v>
      </c>
      <c r="E6281">
        <v>0</v>
      </c>
      <c r="F6281">
        <v>0</v>
      </c>
      <c r="G6281">
        <v>0</v>
      </c>
      <c r="H6281">
        <v>0</v>
      </c>
      <c r="L6281">
        <v>124.67584100000001</v>
      </c>
      <c r="R6281">
        <v>129.66287600000001</v>
      </c>
      <c r="S6281" t="s">
        <v>204</v>
      </c>
      <c r="T6281" s="247">
        <v>45342.356377314813</v>
      </c>
    </row>
    <row r="6282" spans="1:20" x14ac:dyDescent="0.35">
      <c r="A6282" t="s">
        <v>116</v>
      </c>
      <c r="B6282" t="s">
        <v>4</v>
      </c>
      <c r="C6282" t="s">
        <v>97</v>
      </c>
      <c r="D6282" s="29">
        <v>45608</v>
      </c>
      <c r="E6282">
        <v>0</v>
      </c>
      <c r="F6282">
        <v>0</v>
      </c>
      <c r="G6282">
        <v>0</v>
      </c>
      <c r="H6282">
        <v>0</v>
      </c>
      <c r="L6282">
        <v>124.67584100000001</v>
      </c>
      <c r="R6282">
        <v>129.66287600000001</v>
      </c>
      <c r="S6282" t="s">
        <v>204</v>
      </c>
      <c r="T6282" s="247">
        <v>45342.356377314813</v>
      </c>
    </row>
    <row r="6283" spans="1:20" x14ac:dyDescent="0.35">
      <c r="A6283" t="s">
        <v>116</v>
      </c>
      <c r="B6283" t="s">
        <v>4</v>
      </c>
      <c r="C6283" t="s">
        <v>97</v>
      </c>
      <c r="D6283" s="29">
        <v>45609</v>
      </c>
      <c r="E6283">
        <v>0</v>
      </c>
      <c r="F6283">
        <v>0</v>
      </c>
      <c r="G6283">
        <v>0</v>
      </c>
      <c r="H6283">
        <v>0</v>
      </c>
      <c r="L6283">
        <v>124.67584100000001</v>
      </c>
      <c r="R6283">
        <v>129.66287600000001</v>
      </c>
      <c r="S6283" t="s">
        <v>204</v>
      </c>
      <c r="T6283" s="247">
        <v>45342.356377314813</v>
      </c>
    </row>
    <row r="6284" spans="1:20" x14ac:dyDescent="0.35">
      <c r="A6284" t="s">
        <v>116</v>
      </c>
      <c r="B6284" t="s">
        <v>4</v>
      </c>
      <c r="C6284" t="s">
        <v>97</v>
      </c>
      <c r="D6284" s="29">
        <v>45610</v>
      </c>
      <c r="E6284">
        <v>0</v>
      </c>
      <c r="F6284">
        <v>0</v>
      </c>
      <c r="G6284">
        <v>0</v>
      </c>
      <c r="H6284">
        <v>0</v>
      </c>
      <c r="L6284">
        <v>124.67584100000001</v>
      </c>
      <c r="R6284">
        <v>129.66287600000001</v>
      </c>
      <c r="S6284" t="s">
        <v>204</v>
      </c>
      <c r="T6284" s="247">
        <v>45342.356377314813</v>
      </c>
    </row>
    <row r="6285" spans="1:20" x14ac:dyDescent="0.35">
      <c r="A6285" t="s">
        <v>116</v>
      </c>
      <c r="B6285" t="s">
        <v>4</v>
      </c>
      <c r="C6285" t="s">
        <v>97</v>
      </c>
      <c r="D6285" s="29">
        <v>45611</v>
      </c>
      <c r="E6285">
        <v>0</v>
      </c>
      <c r="F6285">
        <v>0</v>
      </c>
      <c r="G6285">
        <v>0</v>
      </c>
      <c r="H6285">
        <v>0</v>
      </c>
      <c r="L6285">
        <v>124.67584100000001</v>
      </c>
      <c r="R6285">
        <v>129.66287600000001</v>
      </c>
      <c r="S6285" t="s">
        <v>204</v>
      </c>
      <c r="T6285" s="247">
        <v>45342.356377314813</v>
      </c>
    </row>
    <row r="6286" spans="1:20" x14ac:dyDescent="0.35">
      <c r="A6286" t="s">
        <v>116</v>
      </c>
      <c r="B6286" t="s">
        <v>4</v>
      </c>
      <c r="C6286" t="s">
        <v>97</v>
      </c>
      <c r="D6286" s="29">
        <v>45612</v>
      </c>
      <c r="E6286">
        <v>0</v>
      </c>
      <c r="F6286">
        <v>0</v>
      </c>
      <c r="G6286">
        <v>0</v>
      </c>
      <c r="H6286">
        <v>0</v>
      </c>
      <c r="L6286">
        <v>124.67584100000001</v>
      </c>
      <c r="R6286">
        <v>129.66287600000001</v>
      </c>
      <c r="S6286" t="s">
        <v>204</v>
      </c>
      <c r="T6286" s="247">
        <v>45342.356377314813</v>
      </c>
    </row>
    <row r="6287" spans="1:20" x14ac:dyDescent="0.35">
      <c r="A6287" t="s">
        <v>116</v>
      </c>
      <c r="B6287" t="s">
        <v>4</v>
      </c>
      <c r="C6287" t="s">
        <v>97</v>
      </c>
      <c r="D6287" s="29">
        <v>45613</v>
      </c>
      <c r="E6287">
        <v>0</v>
      </c>
      <c r="F6287">
        <v>0</v>
      </c>
      <c r="G6287">
        <v>0</v>
      </c>
      <c r="H6287">
        <v>0</v>
      </c>
      <c r="L6287">
        <v>124.67584100000001</v>
      </c>
      <c r="R6287">
        <v>129.66287600000001</v>
      </c>
      <c r="S6287" t="s">
        <v>204</v>
      </c>
      <c r="T6287" s="247">
        <v>45342.356377314813</v>
      </c>
    </row>
    <row r="6288" spans="1:20" x14ac:dyDescent="0.35">
      <c r="A6288" t="s">
        <v>116</v>
      </c>
      <c r="B6288" t="s">
        <v>4</v>
      </c>
      <c r="C6288" t="s">
        <v>97</v>
      </c>
      <c r="D6288" s="29">
        <v>45614</v>
      </c>
      <c r="E6288">
        <v>0</v>
      </c>
      <c r="F6288">
        <v>0</v>
      </c>
      <c r="G6288">
        <v>0</v>
      </c>
      <c r="H6288">
        <v>0</v>
      </c>
      <c r="L6288">
        <v>124.67584100000001</v>
      </c>
      <c r="R6288">
        <v>129.66287600000001</v>
      </c>
      <c r="S6288" t="s">
        <v>204</v>
      </c>
      <c r="T6288" s="247">
        <v>45342.356377314813</v>
      </c>
    </row>
    <row r="6289" spans="1:20" x14ac:dyDescent="0.35">
      <c r="A6289" t="s">
        <v>116</v>
      </c>
      <c r="B6289" t="s">
        <v>4</v>
      </c>
      <c r="C6289" t="s">
        <v>97</v>
      </c>
      <c r="D6289" s="29">
        <v>45615</v>
      </c>
      <c r="E6289">
        <v>0</v>
      </c>
      <c r="F6289">
        <v>0</v>
      </c>
      <c r="G6289">
        <v>0</v>
      </c>
      <c r="H6289">
        <v>0</v>
      </c>
      <c r="L6289">
        <v>124.67584100000001</v>
      </c>
      <c r="R6289">
        <v>129.66287600000001</v>
      </c>
      <c r="S6289" t="s">
        <v>204</v>
      </c>
      <c r="T6289" s="247">
        <v>45342.356377314813</v>
      </c>
    </row>
    <row r="6290" spans="1:20" x14ac:dyDescent="0.35">
      <c r="A6290" t="s">
        <v>116</v>
      </c>
      <c r="B6290" t="s">
        <v>4</v>
      </c>
      <c r="C6290" t="s">
        <v>97</v>
      </c>
      <c r="D6290" s="29">
        <v>45616</v>
      </c>
      <c r="E6290">
        <v>0</v>
      </c>
      <c r="F6290">
        <v>0</v>
      </c>
      <c r="G6290">
        <v>0</v>
      </c>
      <c r="H6290">
        <v>0</v>
      </c>
      <c r="L6290">
        <v>124.67584100000001</v>
      </c>
      <c r="R6290">
        <v>129.66287600000001</v>
      </c>
      <c r="S6290" t="s">
        <v>204</v>
      </c>
      <c r="T6290" s="247">
        <v>45342.356377314813</v>
      </c>
    </row>
    <row r="6291" spans="1:20" x14ac:dyDescent="0.35">
      <c r="A6291" t="s">
        <v>116</v>
      </c>
      <c r="B6291" t="s">
        <v>4</v>
      </c>
      <c r="C6291" t="s">
        <v>97</v>
      </c>
      <c r="D6291" s="29">
        <v>45617</v>
      </c>
      <c r="E6291">
        <v>0</v>
      </c>
      <c r="F6291">
        <v>0</v>
      </c>
      <c r="G6291">
        <v>0</v>
      </c>
      <c r="H6291">
        <v>0</v>
      </c>
      <c r="L6291">
        <v>124.67584100000001</v>
      </c>
      <c r="R6291">
        <v>129.66287600000001</v>
      </c>
      <c r="S6291" t="s">
        <v>204</v>
      </c>
      <c r="T6291" s="247">
        <v>45342.356377314813</v>
      </c>
    </row>
    <row r="6292" spans="1:20" x14ac:dyDescent="0.35">
      <c r="A6292" t="s">
        <v>116</v>
      </c>
      <c r="B6292" t="s">
        <v>4</v>
      </c>
      <c r="C6292" t="s">
        <v>97</v>
      </c>
      <c r="D6292" s="29">
        <v>45618</v>
      </c>
      <c r="E6292">
        <v>0</v>
      </c>
      <c r="F6292">
        <v>0</v>
      </c>
      <c r="G6292">
        <v>0</v>
      </c>
      <c r="H6292">
        <v>0</v>
      </c>
      <c r="L6292">
        <v>124.67584100000001</v>
      </c>
      <c r="R6292">
        <v>129.66287600000001</v>
      </c>
      <c r="S6292" t="s">
        <v>204</v>
      </c>
      <c r="T6292" s="247">
        <v>45342.356377314813</v>
      </c>
    </row>
    <row r="6293" spans="1:20" x14ac:dyDescent="0.35">
      <c r="A6293" t="s">
        <v>116</v>
      </c>
      <c r="B6293" t="s">
        <v>4</v>
      </c>
      <c r="C6293" t="s">
        <v>97</v>
      </c>
      <c r="D6293" s="29">
        <v>45619</v>
      </c>
      <c r="E6293">
        <v>0</v>
      </c>
      <c r="F6293">
        <v>0</v>
      </c>
      <c r="G6293">
        <v>0</v>
      </c>
      <c r="H6293">
        <v>0</v>
      </c>
      <c r="L6293">
        <v>124.67584100000001</v>
      </c>
      <c r="R6293">
        <v>129.66287600000001</v>
      </c>
      <c r="S6293" t="s">
        <v>204</v>
      </c>
      <c r="T6293" s="247">
        <v>45342.356377314813</v>
      </c>
    </row>
    <row r="6294" spans="1:20" x14ac:dyDescent="0.35">
      <c r="A6294" t="s">
        <v>116</v>
      </c>
      <c r="B6294" t="s">
        <v>4</v>
      </c>
      <c r="C6294" t="s">
        <v>97</v>
      </c>
      <c r="D6294" s="29">
        <v>45620</v>
      </c>
      <c r="E6294">
        <v>0</v>
      </c>
      <c r="F6294">
        <v>0</v>
      </c>
      <c r="G6294">
        <v>0</v>
      </c>
      <c r="H6294">
        <v>0</v>
      </c>
      <c r="L6294">
        <v>124.67584100000001</v>
      </c>
      <c r="R6294">
        <v>129.66287600000001</v>
      </c>
      <c r="S6294" t="s">
        <v>204</v>
      </c>
      <c r="T6294" s="247">
        <v>45342.356388888889</v>
      </c>
    </row>
    <row r="6295" spans="1:20" x14ac:dyDescent="0.35">
      <c r="A6295" t="s">
        <v>116</v>
      </c>
      <c r="B6295" t="s">
        <v>4</v>
      </c>
      <c r="C6295" t="s">
        <v>97</v>
      </c>
      <c r="D6295" s="29">
        <v>45621</v>
      </c>
      <c r="E6295">
        <v>0</v>
      </c>
      <c r="F6295">
        <v>0</v>
      </c>
      <c r="G6295">
        <v>0</v>
      </c>
      <c r="H6295">
        <v>0</v>
      </c>
      <c r="L6295">
        <v>124.67584100000001</v>
      </c>
      <c r="R6295">
        <v>129.66287600000001</v>
      </c>
      <c r="S6295" t="s">
        <v>204</v>
      </c>
      <c r="T6295" s="247">
        <v>45342.356388888889</v>
      </c>
    </row>
    <row r="6296" spans="1:20" x14ac:dyDescent="0.35">
      <c r="A6296" t="s">
        <v>116</v>
      </c>
      <c r="B6296" t="s">
        <v>4</v>
      </c>
      <c r="C6296" t="s">
        <v>97</v>
      </c>
      <c r="D6296" s="29">
        <v>45622</v>
      </c>
      <c r="E6296">
        <v>0</v>
      </c>
      <c r="F6296">
        <v>0</v>
      </c>
      <c r="G6296">
        <v>0</v>
      </c>
      <c r="H6296">
        <v>0</v>
      </c>
      <c r="L6296">
        <v>124.67584100000001</v>
      </c>
      <c r="R6296">
        <v>129.66287600000001</v>
      </c>
      <c r="S6296" t="s">
        <v>204</v>
      </c>
      <c r="T6296" s="247">
        <v>45342.356388888889</v>
      </c>
    </row>
    <row r="6297" spans="1:20" x14ac:dyDescent="0.35">
      <c r="A6297" t="s">
        <v>116</v>
      </c>
      <c r="B6297" t="s">
        <v>4</v>
      </c>
      <c r="C6297" t="s">
        <v>97</v>
      </c>
      <c r="D6297" s="29">
        <v>45623</v>
      </c>
      <c r="E6297">
        <v>0</v>
      </c>
      <c r="F6297">
        <v>0</v>
      </c>
      <c r="G6297">
        <v>0</v>
      </c>
      <c r="H6297">
        <v>0</v>
      </c>
      <c r="L6297">
        <v>124.67584100000001</v>
      </c>
      <c r="R6297">
        <v>129.66287600000001</v>
      </c>
      <c r="S6297" t="s">
        <v>204</v>
      </c>
      <c r="T6297" s="247">
        <v>45342.356388888889</v>
      </c>
    </row>
    <row r="6298" spans="1:20" x14ac:dyDescent="0.35">
      <c r="A6298" t="s">
        <v>116</v>
      </c>
      <c r="B6298" t="s">
        <v>4</v>
      </c>
      <c r="C6298" t="s">
        <v>97</v>
      </c>
      <c r="D6298" s="29">
        <v>45624</v>
      </c>
      <c r="E6298">
        <v>0</v>
      </c>
      <c r="F6298">
        <v>0</v>
      </c>
      <c r="G6298">
        <v>0</v>
      </c>
      <c r="H6298">
        <v>0</v>
      </c>
      <c r="L6298">
        <v>124.67584100000001</v>
      </c>
      <c r="R6298">
        <v>129.66287600000001</v>
      </c>
      <c r="S6298" t="s">
        <v>204</v>
      </c>
      <c r="T6298" s="247">
        <v>45342.356377314813</v>
      </c>
    </row>
    <row r="6299" spans="1:20" x14ac:dyDescent="0.35">
      <c r="A6299" t="s">
        <v>116</v>
      </c>
      <c r="B6299" t="s">
        <v>4</v>
      </c>
      <c r="C6299" t="s">
        <v>97</v>
      </c>
      <c r="D6299" s="29">
        <v>45625</v>
      </c>
      <c r="E6299">
        <v>0</v>
      </c>
      <c r="F6299">
        <v>0</v>
      </c>
      <c r="G6299">
        <v>0</v>
      </c>
      <c r="H6299">
        <v>0</v>
      </c>
      <c r="L6299">
        <v>124.67584100000001</v>
      </c>
      <c r="R6299">
        <v>129.66287600000001</v>
      </c>
      <c r="S6299" t="s">
        <v>204</v>
      </c>
      <c r="T6299" s="247">
        <v>45342.356377314813</v>
      </c>
    </row>
    <row r="6300" spans="1:20" x14ac:dyDescent="0.35">
      <c r="A6300" t="s">
        <v>116</v>
      </c>
      <c r="B6300" t="s">
        <v>4</v>
      </c>
      <c r="C6300" t="s">
        <v>97</v>
      </c>
      <c r="D6300" s="29">
        <v>45626</v>
      </c>
      <c r="E6300">
        <v>0</v>
      </c>
      <c r="F6300">
        <v>0</v>
      </c>
      <c r="G6300">
        <v>0</v>
      </c>
      <c r="H6300">
        <v>0</v>
      </c>
      <c r="L6300">
        <v>124.67584100000001</v>
      </c>
      <c r="R6300">
        <v>129.66287600000001</v>
      </c>
      <c r="S6300" t="s">
        <v>204</v>
      </c>
      <c r="T6300" s="247">
        <v>45342.356388888889</v>
      </c>
    </row>
    <row r="6301" spans="1:20" x14ac:dyDescent="0.35">
      <c r="A6301" t="s">
        <v>116</v>
      </c>
      <c r="B6301" t="s">
        <v>4</v>
      </c>
      <c r="C6301" t="s">
        <v>97</v>
      </c>
      <c r="D6301" s="29">
        <v>45627</v>
      </c>
      <c r="E6301">
        <v>0</v>
      </c>
      <c r="F6301">
        <v>0</v>
      </c>
      <c r="G6301">
        <v>0</v>
      </c>
      <c r="H6301">
        <v>0</v>
      </c>
      <c r="L6301">
        <v>124.67584100000001</v>
      </c>
      <c r="R6301">
        <v>129.66287600000001</v>
      </c>
      <c r="S6301" t="s">
        <v>204</v>
      </c>
      <c r="T6301" s="247">
        <v>45342.356388888889</v>
      </c>
    </row>
    <row r="6302" spans="1:20" x14ac:dyDescent="0.35">
      <c r="A6302" t="s">
        <v>116</v>
      </c>
      <c r="B6302" t="s">
        <v>4</v>
      </c>
      <c r="C6302" t="s">
        <v>97</v>
      </c>
      <c r="D6302" s="29">
        <v>45628</v>
      </c>
      <c r="E6302">
        <v>0</v>
      </c>
      <c r="F6302">
        <v>0</v>
      </c>
      <c r="G6302">
        <v>0</v>
      </c>
      <c r="H6302">
        <v>0</v>
      </c>
      <c r="L6302">
        <v>124.67584100000001</v>
      </c>
      <c r="R6302">
        <v>129.66287600000001</v>
      </c>
      <c r="S6302" t="s">
        <v>204</v>
      </c>
      <c r="T6302" s="247">
        <v>45342.356388888889</v>
      </c>
    </row>
    <row r="6303" spans="1:20" x14ac:dyDescent="0.35">
      <c r="A6303" t="s">
        <v>116</v>
      </c>
      <c r="B6303" t="s">
        <v>4</v>
      </c>
      <c r="C6303" t="s">
        <v>97</v>
      </c>
      <c r="D6303" s="29">
        <v>45629</v>
      </c>
      <c r="E6303">
        <v>0</v>
      </c>
      <c r="F6303">
        <v>0</v>
      </c>
      <c r="G6303">
        <v>0</v>
      </c>
      <c r="H6303">
        <v>0</v>
      </c>
      <c r="L6303">
        <v>124.67584100000001</v>
      </c>
      <c r="R6303">
        <v>129.66287600000001</v>
      </c>
      <c r="S6303" t="s">
        <v>204</v>
      </c>
      <c r="T6303" s="247">
        <v>45342.356388888889</v>
      </c>
    </row>
    <row r="6304" spans="1:20" x14ac:dyDescent="0.35">
      <c r="A6304" t="s">
        <v>116</v>
      </c>
      <c r="B6304" t="s">
        <v>4</v>
      </c>
      <c r="C6304" t="s">
        <v>97</v>
      </c>
      <c r="D6304" s="29">
        <v>45630</v>
      </c>
      <c r="E6304">
        <v>0</v>
      </c>
      <c r="F6304">
        <v>0</v>
      </c>
      <c r="G6304">
        <v>0</v>
      </c>
      <c r="H6304">
        <v>0</v>
      </c>
      <c r="L6304">
        <v>124.67584100000001</v>
      </c>
      <c r="R6304">
        <v>129.66287600000001</v>
      </c>
      <c r="S6304" t="s">
        <v>204</v>
      </c>
      <c r="T6304" s="247">
        <v>45342.356388888889</v>
      </c>
    </row>
    <row r="6305" spans="1:20" x14ac:dyDescent="0.35">
      <c r="A6305" t="s">
        <v>116</v>
      </c>
      <c r="B6305" t="s">
        <v>4</v>
      </c>
      <c r="C6305" t="s">
        <v>97</v>
      </c>
      <c r="D6305" s="29">
        <v>45631</v>
      </c>
      <c r="E6305">
        <v>0</v>
      </c>
      <c r="F6305">
        <v>0</v>
      </c>
      <c r="G6305">
        <v>0</v>
      </c>
      <c r="H6305">
        <v>0</v>
      </c>
      <c r="L6305">
        <v>124.67584100000001</v>
      </c>
      <c r="R6305">
        <v>129.66287600000001</v>
      </c>
      <c r="S6305" t="s">
        <v>204</v>
      </c>
      <c r="T6305" s="247">
        <v>45342.356388888889</v>
      </c>
    </row>
    <row r="6306" spans="1:20" x14ac:dyDescent="0.35">
      <c r="A6306" t="s">
        <v>116</v>
      </c>
      <c r="B6306" t="s">
        <v>4</v>
      </c>
      <c r="C6306" t="s">
        <v>97</v>
      </c>
      <c r="D6306" s="29">
        <v>45632</v>
      </c>
      <c r="E6306">
        <v>0</v>
      </c>
      <c r="F6306">
        <v>0</v>
      </c>
      <c r="G6306">
        <v>0</v>
      </c>
      <c r="H6306">
        <v>0</v>
      </c>
      <c r="L6306">
        <v>124.67584100000001</v>
      </c>
      <c r="R6306">
        <v>129.66287600000001</v>
      </c>
      <c r="S6306" t="s">
        <v>204</v>
      </c>
      <c r="T6306" s="247">
        <v>45342.356388888889</v>
      </c>
    </row>
    <row r="6307" spans="1:20" x14ac:dyDescent="0.35">
      <c r="A6307" t="s">
        <v>116</v>
      </c>
      <c r="B6307" t="s">
        <v>4</v>
      </c>
      <c r="C6307" t="s">
        <v>97</v>
      </c>
      <c r="D6307" s="29">
        <v>45633</v>
      </c>
      <c r="E6307">
        <v>0</v>
      </c>
      <c r="F6307">
        <v>0</v>
      </c>
      <c r="G6307">
        <v>0</v>
      </c>
      <c r="H6307">
        <v>0</v>
      </c>
      <c r="L6307">
        <v>124.67584100000001</v>
      </c>
      <c r="R6307">
        <v>129.66287600000001</v>
      </c>
      <c r="S6307" t="s">
        <v>204</v>
      </c>
      <c r="T6307" s="247">
        <v>45342.356388888889</v>
      </c>
    </row>
    <row r="6308" spans="1:20" x14ac:dyDescent="0.35">
      <c r="A6308" t="s">
        <v>116</v>
      </c>
      <c r="B6308" t="s">
        <v>4</v>
      </c>
      <c r="C6308" t="s">
        <v>97</v>
      </c>
      <c r="D6308" s="29">
        <v>45634</v>
      </c>
      <c r="E6308">
        <v>0</v>
      </c>
      <c r="F6308">
        <v>0</v>
      </c>
      <c r="G6308">
        <v>0</v>
      </c>
      <c r="H6308">
        <v>0</v>
      </c>
      <c r="L6308">
        <v>124.67584100000001</v>
      </c>
      <c r="R6308">
        <v>129.66287600000001</v>
      </c>
      <c r="S6308" t="s">
        <v>204</v>
      </c>
      <c r="T6308" s="247">
        <v>45342.356388888889</v>
      </c>
    </row>
    <row r="6309" spans="1:20" x14ac:dyDescent="0.35">
      <c r="A6309" t="s">
        <v>116</v>
      </c>
      <c r="B6309" t="s">
        <v>4</v>
      </c>
      <c r="C6309" t="s">
        <v>97</v>
      </c>
      <c r="D6309" s="29">
        <v>45635</v>
      </c>
      <c r="E6309">
        <v>0</v>
      </c>
      <c r="F6309">
        <v>0</v>
      </c>
      <c r="G6309">
        <v>0</v>
      </c>
      <c r="H6309">
        <v>0</v>
      </c>
      <c r="L6309">
        <v>124.67584100000001</v>
      </c>
      <c r="R6309">
        <v>129.66287600000001</v>
      </c>
      <c r="S6309" t="s">
        <v>204</v>
      </c>
      <c r="T6309" s="247">
        <v>45342.356388888889</v>
      </c>
    </row>
    <row r="6310" spans="1:20" x14ac:dyDescent="0.35">
      <c r="A6310" t="s">
        <v>116</v>
      </c>
      <c r="B6310" t="s">
        <v>4</v>
      </c>
      <c r="C6310" t="s">
        <v>97</v>
      </c>
      <c r="D6310" s="29">
        <v>45636</v>
      </c>
      <c r="E6310">
        <v>0</v>
      </c>
      <c r="F6310">
        <v>0</v>
      </c>
      <c r="G6310">
        <v>0</v>
      </c>
      <c r="H6310">
        <v>0</v>
      </c>
      <c r="L6310">
        <v>124.67584100000001</v>
      </c>
      <c r="R6310">
        <v>129.66287600000001</v>
      </c>
      <c r="S6310" t="s">
        <v>204</v>
      </c>
      <c r="T6310" s="247">
        <v>45342.356388888889</v>
      </c>
    </row>
    <row r="6311" spans="1:20" x14ac:dyDescent="0.35">
      <c r="A6311" t="s">
        <v>116</v>
      </c>
      <c r="B6311" t="s">
        <v>4</v>
      </c>
      <c r="C6311" t="s">
        <v>97</v>
      </c>
      <c r="D6311" s="29">
        <v>45637</v>
      </c>
      <c r="E6311">
        <v>0</v>
      </c>
      <c r="F6311">
        <v>0</v>
      </c>
      <c r="G6311">
        <v>0</v>
      </c>
      <c r="H6311">
        <v>0</v>
      </c>
      <c r="L6311">
        <v>124.67584100000001</v>
      </c>
      <c r="R6311">
        <v>129.66287600000001</v>
      </c>
      <c r="S6311" t="s">
        <v>204</v>
      </c>
      <c r="T6311" s="247">
        <v>45342.356412037036</v>
      </c>
    </row>
    <row r="6312" spans="1:20" x14ac:dyDescent="0.35">
      <c r="A6312" t="s">
        <v>116</v>
      </c>
      <c r="B6312" t="s">
        <v>4</v>
      </c>
      <c r="C6312" t="s">
        <v>97</v>
      </c>
      <c r="D6312" s="29">
        <v>45638</v>
      </c>
      <c r="E6312">
        <v>0</v>
      </c>
      <c r="F6312">
        <v>0</v>
      </c>
      <c r="G6312">
        <v>0</v>
      </c>
      <c r="H6312">
        <v>0</v>
      </c>
      <c r="L6312">
        <v>124.67584100000001</v>
      </c>
      <c r="R6312">
        <v>129.66287600000001</v>
      </c>
      <c r="S6312" t="s">
        <v>204</v>
      </c>
      <c r="T6312" s="247">
        <v>45342.356388888889</v>
      </c>
    </row>
    <row r="6313" spans="1:20" x14ac:dyDescent="0.35">
      <c r="A6313" t="s">
        <v>116</v>
      </c>
      <c r="B6313" t="s">
        <v>4</v>
      </c>
      <c r="C6313" t="s">
        <v>97</v>
      </c>
      <c r="D6313" s="29">
        <v>45639</v>
      </c>
      <c r="E6313">
        <v>0</v>
      </c>
      <c r="F6313">
        <v>0</v>
      </c>
      <c r="G6313">
        <v>0</v>
      </c>
      <c r="H6313">
        <v>0</v>
      </c>
      <c r="L6313">
        <v>124.67584100000001</v>
      </c>
      <c r="R6313">
        <v>129.66287600000001</v>
      </c>
      <c r="S6313" t="s">
        <v>204</v>
      </c>
      <c r="T6313" s="247">
        <v>45342.356423611112</v>
      </c>
    </row>
    <row r="6314" spans="1:20" x14ac:dyDescent="0.35">
      <c r="A6314" t="s">
        <v>116</v>
      </c>
      <c r="B6314" t="s">
        <v>4</v>
      </c>
      <c r="C6314" t="s">
        <v>97</v>
      </c>
      <c r="D6314" s="29">
        <v>45640</v>
      </c>
      <c r="E6314">
        <v>0</v>
      </c>
      <c r="F6314">
        <v>0</v>
      </c>
      <c r="G6314">
        <v>0</v>
      </c>
      <c r="H6314">
        <v>0</v>
      </c>
      <c r="L6314">
        <v>124.67584100000001</v>
      </c>
      <c r="R6314">
        <v>129.66287600000001</v>
      </c>
      <c r="S6314" t="s">
        <v>204</v>
      </c>
      <c r="T6314" s="247">
        <v>45342.356388888889</v>
      </c>
    </row>
    <row r="6315" spans="1:20" x14ac:dyDescent="0.35">
      <c r="A6315" t="s">
        <v>116</v>
      </c>
      <c r="B6315" t="s">
        <v>4</v>
      </c>
      <c r="C6315" t="s">
        <v>97</v>
      </c>
      <c r="D6315" s="29">
        <v>45641</v>
      </c>
      <c r="E6315">
        <v>0</v>
      </c>
      <c r="F6315">
        <v>0</v>
      </c>
      <c r="G6315">
        <v>0</v>
      </c>
      <c r="H6315">
        <v>0</v>
      </c>
      <c r="L6315">
        <v>124.67584100000001</v>
      </c>
      <c r="R6315">
        <v>129.66287600000001</v>
      </c>
      <c r="S6315" t="s">
        <v>204</v>
      </c>
      <c r="T6315" s="247">
        <v>45342.356423611112</v>
      </c>
    </row>
    <row r="6316" spans="1:20" x14ac:dyDescent="0.35">
      <c r="A6316" t="s">
        <v>116</v>
      </c>
      <c r="B6316" t="s">
        <v>4</v>
      </c>
      <c r="C6316" t="s">
        <v>97</v>
      </c>
      <c r="D6316" s="29">
        <v>45642</v>
      </c>
      <c r="E6316">
        <v>0</v>
      </c>
      <c r="F6316">
        <v>0</v>
      </c>
      <c r="G6316">
        <v>0</v>
      </c>
      <c r="H6316">
        <v>0</v>
      </c>
      <c r="L6316">
        <v>124.67584100000001</v>
      </c>
      <c r="R6316">
        <v>129.66287600000001</v>
      </c>
      <c r="S6316" t="s">
        <v>204</v>
      </c>
      <c r="T6316" s="247">
        <v>45342.356388888889</v>
      </c>
    </row>
    <row r="6317" spans="1:20" x14ac:dyDescent="0.35">
      <c r="A6317" t="s">
        <v>116</v>
      </c>
      <c r="B6317" t="s">
        <v>4</v>
      </c>
      <c r="C6317" t="s">
        <v>97</v>
      </c>
      <c r="D6317" s="29">
        <v>45643</v>
      </c>
      <c r="E6317">
        <v>0</v>
      </c>
      <c r="F6317">
        <v>0</v>
      </c>
      <c r="G6317">
        <v>0</v>
      </c>
      <c r="H6317">
        <v>0</v>
      </c>
      <c r="L6317">
        <v>124.67584100000001</v>
      </c>
      <c r="R6317">
        <v>129.66287600000001</v>
      </c>
      <c r="S6317" t="s">
        <v>204</v>
      </c>
      <c r="T6317" s="247">
        <v>45342.356412037036</v>
      </c>
    </row>
    <row r="6318" spans="1:20" x14ac:dyDescent="0.35">
      <c r="A6318" t="s">
        <v>116</v>
      </c>
      <c r="B6318" t="s">
        <v>4</v>
      </c>
      <c r="C6318" t="s">
        <v>97</v>
      </c>
      <c r="D6318" s="29">
        <v>45644</v>
      </c>
      <c r="E6318">
        <v>0</v>
      </c>
      <c r="F6318">
        <v>0</v>
      </c>
      <c r="G6318">
        <v>0</v>
      </c>
      <c r="H6318">
        <v>0</v>
      </c>
      <c r="L6318">
        <v>124.67584100000001</v>
      </c>
      <c r="R6318">
        <v>129.66287600000001</v>
      </c>
      <c r="S6318" t="s">
        <v>204</v>
      </c>
      <c r="T6318" s="247">
        <v>45342.356423611112</v>
      </c>
    </row>
    <row r="6319" spans="1:20" x14ac:dyDescent="0.35">
      <c r="A6319" t="s">
        <v>116</v>
      </c>
      <c r="B6319" t="s">
        <v>4</v>
      </c>
      <c r="C6319" t="s">
        <v>97</v>
      </c>
      <c r="D6319" s="29">
        <v>45645</v>
      </c>
      <c r="E6319">
        <v>0</v>
      </c>
      <c r="F6319">
        <v>0</v>
      </c>
      <c r="G6319">
        <v>0</v>
      </c>
      <c r="H6319">
        <v>0</v>
      </c>
      <c r="L6319">
        <v>124.67584100000001</v>
      </c>
      <c r="R6319">
        <v>129.66287600000001</v>
      </c>
      <c r="S6319" t="s">
        <v>204</v>
      </c>
      <c r="T6319" s="247">
        <v>45342.356423611112</v>
      </c>
    </row>
    <row r="6320" spans="1:20" x14ac:dyDescent="0.35">
      <c r="A6320" t="s">
        <v>116</v>
      </c>
      <c r="B6320" t="s">
        <v>4</v>
      </c>
      <c r="C6320" t="s">
        <v>97</v>
      </c>
      <c r="D6320" s="29">
        <v>45646</v>
      </c>
      <c r="E6320">
        <v>0</v>
      </c>
      <c r="F6320">
        <v>0</v>
      </c>
      <c r="G6320">
        <v>0</v>
      </c>
      <c r="H6320">
        <v>0</v>
      </c>
      <c r="L6320">
        <v>124.67584100000001</v>
      </c>
      <c r="R6320">
        <v>129.66287600000001</v>
      </c>
      <c r="S6320" t="s">
        <v>204</v>
      </c>
      <c r="T6320" s="247">
        <v>45342.356423611112</v>
      </c>
    </row>
    <row r="6321" spans="1:20" x14ac:dyDescent="0.35">
      <c r="A6321" t="s">
        <v>116</v>
      </c>
      <c r="B6321" t="s">
        <v>4</v>
      </c>
      <c r="C6321" t="s">
        <v>97</v>
      </c>
      <c r="D6321" s="29">
        <v>45647</v>
      </c>
      <c r="E6321">
        <v>0</v>
      </c>
      <c r="F6321">
        <v>0</v>
      </c>
      <c r="G6321">
        <v>0</v>
      </c>
      <c r="H6321">
        <v>0</v>
      </c>
      <c r="L6321">
        <v>124.67584100000001</v>
      </c>
      <c r="R6321">
        <v>129.66287600000001</v>
      </c>
      <c r="S6321" t="s">
        <v>204</v>
      </c>
      <c r="T6321" s="247">
        <v>45342.356423611112</v>
      </c>
    </row>
    <row r="6322" spans="1:20" x14ac:dyDescent="0.35">
      <c r="A6322" t="s">
        <v>116</v>
      </c>
      <c r="B6322" t="s">
        <v>4</v>
      </c>
      <c r="C6322" t="s">
        <v>97</v>
      </c>
      <c r="D6322" s="29">
        <v>45648</v>
      </c>
      <c r="E6322">
        <v>0</v>
      </c>
      <c r="F6322">
        <v>0</v>
      </c>
      <c r="G6322">
        <v>0</v>
      </c>
      <c r="H6322">
        <v>0</v>
      </c>
      <c r="L6322">
        <v>124.67584100000001</v>
      </c>
      <c r="R6322">
        <v>129.66287600000001</v>
      </c>
      <c r="S6322" t="s">
        <v>204</v>
      </c>
      <c r="T6322" s="247">
        <v>45342.356423611112</v>
      </c>
    </row>
    <row r="6323" spans="1:20" x14ac:dyDescent="0.35">
      <c r="A6323" t="s">
        <v>116</v>
      </c>
      <c r="B6323" t="s">
        <v>4</v>
      </c>
      <c r="C6323" t="s">
        <v>97</v>
      </c>
      <c r="D6323" s="29">
        <v>45649</v>
      </c>
      <c r="E6323">
        <v>0</v>
      </c>
      <c r="F6323">
        <v>0</v>
      </c>
      <c r="G6323">
        <v>0</v>
      </c>
      <c r="H6323">
        <v>0</v>
      </c>
      <c r="L6323">
        <v>124.67584100000001</v>
      </c>
      <c r="R6323">
        <v>129.66287600000001</v>
      </c>
      <c r="S6323" t="s">
        <v>204</v>
      </c>
      <c r="T6323" s="247">
        <v>45342.356423611112</v>
      </c>
    </row>
    <row r="6324" spans="1:20" x14ac:dyDescent="0.35">
      <c r="A6324" t="s">
        <v>116</v>
      </c>
      <c r="B6324" t="s">
        <v>4</v>
      </c>
      <c r="C6324" t="s">
        <v>97</v>
      </c>
      <c r="D6324" s="29">
        <v>45650</v>
      </c>
      <c r="E6324">
        <v>0</v>
      </c>
      <c r="F6324">
        <v>0</v>
      </c>
      <c r="G6324">
        <v>0</v>
      </c>
      <c r="H6324">
        <v>0</v>
      </c>
      <c r="L6324">
        <v>124.67584100000001</v>
      </c>
      <c r="R6324">
        <v>129.66287600000001</v>
      </c>
      <c r="S6324" t="s">
        <v>204</v>
      </c>
      <c r="T6324" s="247">
        <v>45342.356423611112</v>
      </c>
    </row>
    <row r="6325" spans="1:20" x14ac:dyDescent="0.35">
      <c r="A6325" t="s">
        <v>116</v>
      </c>
      <c r="B6325" t="s">
        <v>4</v>
      </c>
      <c r="C6325" t="s">
        <v>97</v>
      </c>
      <c r="D6325" s="29">
        <v>45651</v>
      </c>
      <c r="E6325">
        <v>0</v>
      </c>
      <c r="F6325">
        <v>0</v>
      </c>
      <c r="G6325">
        <v>0</v>
      </c>
      <c r="H6325">
        <v>0</v>
      </c>
      <c r="L6325">
        <v>124.67584100000001</v>
      </c>
      <c r="R6325">
        <v>129.66287600000001</v>
      </c>
      <c r="S6325" t="s">
        <v>204</v>
      </c>
      <c r="T6325" s="247">
        <v>45342.356423611112</v>
      </c>
    </row>
    <row r="6326" spans="1:20" x14ac:dyDescent="0.35">
      <c r="A6326" t="s">
        <v>116</v>
      </c>
      <c r="B6326" t="s">
        <v>4</v>
      </c>
      <c r="C6326" t="s">
        <v>97</v>
      </c>
      <c r="D6326" s="29">
        <v>45652</v>
      </c>
      <c r="E6326">
        <v>0</v>
      </c>
      <c r="F6326">
        <v>0</v>
      </c>
      <c r="G6326">
        <v>0</v>
      </c>
      <c r="H6326">
        <v>0</v>
      </c>
      <c r="L6326">
        <v>124.67584100000001</v>
      </c>
      <c r="R6326">
        <v>129.66287600000001</v>
      </c>
      <c r="S6326" t="s">
        <v>204</v>
      </c>
      <c r="T6326" s="247">
        <v>45342.356423611112</v>
      </c>
    </row>
    <row r="6327" spans="1:20" x14ac:dyDescent="0.35">
      <c r="A6327" t="s">
        <v>116</v>
      </c>
      <c r="B6327" t="s">
        <v>4</v>
      </c>
      <c r="C6327" t="s">
        <v>97</v>
      </c>
      <c r="D6327" s="29">
        <v>45653</v>
      </c>
      <c r="E6327">
        <v>0</v>
      </c>
      <c r="F6327">
        <v>0</v>
      </c>
      <c r="G6327">
        <v>0</v>
      </c>
      <c r="H6327">
        <v>0</v>
      </c>
      <c r="L6327">
        <v>124.67584100000001</v>
      </c>
      <c r="R6327">
        <v>129.66287600000001</v>
      </c>
      <c r="S6327" t="s">
        <v>204</v>
      </c>
      <c r="T6327" s="247">
        <v>45342.356423611112</v>
      </c>
    </row>
    <row r="6328" spans="1:20" x14ac:dyDescent="0.35">
      <c r="A6328" t="s">
        <v>116</v>
      </c>
      <c r="B6328" t="s">
        <v>4</v>
      </c>
      <c r="C6328" t="s">
        <v>97</v>
      </c>
      <c r="D6328" s="29">
        <v>45654</v>
      </c>
      <c r="E6328">
        <v>0</v>
      </c>
      <c r="F6328">
        <v>0</v>
      </c>
      <c r="G6328">
        <v>0</v>
      </c>
      <c r="H6328">
        <v>0</v>
      </c>
      <c r="L6328">
        <v>124.67584100000001</v>
      </c>
      <c r="R6328">
        <v>129.66287600000001</v>
      </c>
      <c r="S6328" t="s">
        <v>204</v>
      </c>
      <c r="T6328" s="247">
        <v>45342.356423611112</v>
      </c>
    </row>
    <row r="6329" spans="1:20" x14ac:dyDescent="0.35">
      <c r="A6329" t="s">
        <v>116</v>
      </c>
      <c r="B6329" t="s">
        <v>4</v>
      </c>
      <c r="C6329" t="s">
        <v>97</v>
      </c>
      <c r="D6329" s="29">
        <v>45655</v>
      </c>
      <c r="E6329">
        <v>0</v>
      </c>
      <c r="F6329">
        <v>0</v>
      </c>
      <c r="G6329">
        <v>0</v>
      </c>
      <c r="H6329">
        <v>0</v>
      </c>
      <c r="L6329">
        <v>124.67584100000001</v>
      </c>
      <c r="R6329">
        <v>129.66287600000001</v>
      </c>
      <c r="S6329" t="s">
        <v>204</v>
      </c>
      <c r="T6329" s="247">
        <v>45342.356423611112</v>
      </c>
    </row>
    <row r="6330" spans="1:20" x14ac:dyDescent="0.35">
      <c r="A6330" t="s">
        <v>116</v>
      </c>
      <c r="B6330" t="s">
        <v>4</v>
      </c>
      <c r="C6330" t="s">
        <v>97</v>
      </c>
      <c r="D6330" s="29">
        <v>45656</v>
      </c>
      <c r="E6330">
        <v>0</v>
      </c>
      <c r="F6330">
        <v>0</v>
      </c>
      <c r="G6330">
        <v>0</v>
      </c>
      <c r="H6330">
        <v>0</v>
      </c>
      <c r="L6330">
        <v>124.67584100000001</v>
      </c>
      <c r="R6330">
        <v>129.66287600000001</v>
      </c>
      <c r="S6330" t="s">
        <v>204</v>
      </c>
      <c r="T6330" s="247">
        <v>45342.356423611112</v>
      </c>
    </row>
    <row r="6331" spans="1:20" x14ac:dyDescent="0.35">
      <c r="A6331" t="s">
        <v>116</v>
      </c>
      <c r="B6331" t="s">
        <v>4</v>
      </c>
      <c r="C6331" t="s">
        <v>97</v>
      </c>
      <c r="D6331" s="29">
        <v>45657</v>
      </c>
      <c r="E6331">
        <v>0</v>
      </c>
      <c r="F6331">
        <v>0</v>
      </c>
      <c r="G6331">
        <v>0</v>
      </c>
      <c r="H6331">
        <v>0</v>
      </c>
      <c r="L6331">
        <v>124.67584100000001</v>
      </c>
      <c r="R6331">
        <v>129.66287600000001</v>
      </c>
      <c r="S6331" t="s">
        <v>204</v>
      </c>
      <c r="T6331" s="247">
        <v>45342.356423611112</v>
      </c>
    </row>
    <row r="6332" spans="1:20" x14ac:dyDescent="0.35">
      <c r="A6332" t="s">
        <v>116</v>
      </c>
      <c r="B6332" t="s">
        <v>4</v>
      </c>
      <c r="C6332" t="s">
        <v>92</v>
      </c>
      <c r="D6332" s="29">
        <v>45383</v>
      </c>
      <c r="E6332">
        <v>0</v>
      </c>
      <c r="F6332">
        <v>0</v>
      </c>
      <c r="G6332">
        <v>0</v>
      </c>
      <c r="H6332">
        <v>0</v>
      </c>
      <c r="L6332">
        <v>197.62342899999999</v>
      </c>
      <c r="R6332">
        <v>997.40674200000001</v>
      </c>
      <c r="S6332" t="s">
        <v>204</v>
      </c>
      <c r="T6332" s="247">
        <v>45342.358287037037</v>
      </c>
    </row>
    <row r="6333" spans="1:20" x14ac:dyDescent="0.35">
      <c r="A6333" t="s">
        <v>116</v>
      </c>
      <c r="B6333" t="s">
        <v>4</v>
      </c>
      <c r="C6333" t="s">
        <v>92</v>
      </c>
      <c r="D6333" s="29">
        <v>45384</v>
      </c>
      <c r="E6333">
        <v>0</v>
      </c>
      <c r="F6333">
        <v>0</v>
      </c>
      <c r="G6333">
        <v>0</v>
      </c>
      <c r="H6333">
        <v>0</v>
      </c>
      <c r="L6333">
        <v>197.62342899999999</v>
      </c>
      <c r="R6333">
        <v>997.40674200000001</v>
      </c>
      <c r="S6333" t="s">
        <v>204</v>
      </c>
      <c r="T6333" s="247">
        <v>45342.358287037037</v>
      </c>
    </row>
    <row r="6334" spans="1:20" x14ac:dyDescent="0.35">
      <c r="A6334" t="s">
        <v>116</v>
      </c>
      <c r="B6334" t="s">
        <v>4</v>
      </c>
      <c r="C6334" t="s">
        <v>92</v>
      </c>
      <c r="D6334" s="29">
        <v>45385</v>
      </c>
      <c r="E6334">
        <v>0</v>
      </c>
      <c r="F6334">
        <v>0</v>
      </c>
      <c r="G6334">
        <v>0</v>
      </c>
      <c r="H6334">
        <v>0</v>
      </c>
      <c r="L6334">
        <v>197.62342899999999</v>
      </c>
      <c r="R6334">
        <v>997.40674200000001</v>
      </c>
      <c r="S6334" t="s">
        <v>204</v>
      </c>
      <c r="T6334" s="247">
        <v>45342.358287037037</v>
      </c>
    </row>
    <row r="6335" spans="1:20" x14ac:dyDescent="0.35">
      <c r="A6335" t="s">
        <v>116</v>
      </c>
      <c r="B6335" t="s">
        <v>4</v>
      </c>
      <c r="C6335" t="s">
        <v>92</v>
      </c>
      <c r="D6335" s="29">
        <v>45386</v>
      </c>
      <c r="E6335">
        <v>0</v>
      </c>
      <c r="F6335">
        <v>0</v>
      </c>
      <c r="G6335">
        <v>0</v>
      </c>
      <c r="H6335">
        <v>0</v>
      </c>
      <c r="L6335">
        <v>197.62342899999999</v>
      </c>
      <c r="R6335">
        <v>997.40674200000001</v>
      </c>
      <c r="S6335" t="s">
        <v>204</v>
      </c>
      <c r="T6335" s="247">
        <v>45342.358287037037</v>
      </c>
    </row>
    <row r="6336" spans="1:20" x14ac:dyDescent="0.35">
      <c r="A6336" t="s">
        <v>116</v>
      </c>
      <c r="B6336" t="s">
        <v>4</v>
      </c>
      <c r="C6336" t="s">
        <v>92</v>
      </c>
      <c r="D6336" s="29">
        <v>45387</v>
      </c>
      <c r="E6336">
        <v>0</v>
      </c>
      <c r="F6336">
        <v>0</v>
      </c>
      <c r="G6336">
        <v>0</v>
      </c>
      <c r="H6336">
        <v>0</v>
      </c>
      <c r="L6336">
        <v>197.62342899999999</v>
      </c>
      <c r="R6336">
        <v>997.40674200000001</v>
      </c>
      <c r="S6336" t="s">
        <v>204</v>
      </c>
      <c r="T6336" s="247">
        <v>45342.358287037037</v>
      </c>
    </row>
    <row r="6337" spans="1:20" x14ac:dyDescent="0.35">
      <c r="A6337" t="s">
        <v>116</v>
      </c>
      <c r="B6337" t="s">
        <v>4</v>
      </c>
      <c r="C6337" t="s">
        <v>92</v>
      </c>
      <c r="D6337" s="29">
        <v>45388</v>
      </c>
      <c r="E6337">
        <v>0</v>
      </c>
      <c r="F6337">
        <v>0</v>
      </c>
      <c r="G6337">
        <v>0</v>
      </c>
      <c r="H6337">
        <v>0</v>
      </c>
      <c r="L6337">
        <v>197.62342899999999</v>
      </c>
      <c r="R6337">
        <v>997.40674200000001</v>
      </c>
      <c r="S6337" t="s">
        <v>204</v>
      </c>
      <c r="T6337" s="247">
        <v>45342.358287037037</v>
      </c>
    </row>
    <row r="6338" spans="1:20" x14ac:dyDescent="0.35">
      <c r="A6338" t="s">
        <v>116</v>
      </c>
      <c r="B6338" t="s">
        <v>4</v>
      </c>
      <c r="C6338" t="s">
        <v>92</v>
      </c>
      <c r="D6338" s="29">
        <v>45389</v>
      </c>
      <c r="E6338">
        <v>0</v>
      </c>
      <c r="F6338">
        <v>0</v>
      </c>
      <c r="G6338">
        <v>0</v>
      </c>
      <c r="H6338">
        <v>0</v>
      </c>
      <c r="L6338">
        <v>197.62342899999999</v>
      </c>
      <c r="R6338">
        <v>997.40674200000001</v>
      </c>
      <c r="S6338" t="s">
        <v>204</v>
      </c>
      <c r="T6338" s="247">
        <v>45342.358298611114</v>
      </c>
    </row>
    <row r="6339" spans="1:20" x14ac:dyDescent="0.35">
      <c r="A6339" t="s">
        <v>116</v>
      </c>
      <c r="B6339" t="s">
        <v>4</v>
      </c>
      <c r="C6339" t="s">
        <v>92</v>
      </c>
      <c r="D6339" s="29">
        <v>45390</v>
      </c>
      <c r="E6339">
        <v>0</v>
      </c>
      <c r="F6339">
        <v>0</v>
      </c>
      <c r="G6339">
        <v>0</v>
      </c>
      <c r="H6339">
        <v>0</v>
      </c>
      <c r="L6339">
        <v>197.62342899999999</v>
      </c>
      <c r="R6339">
        <v>997.40674200000001</v>
      </c>
      <c r="S6339" t="s">
        <v>204</v>
      </c>
      <c r="T6339" s="247">
        <v>45342.358287037037</v>
      </c>
    </row>
    <row r="6340" spans="1:20" x14ac:dyDescent="0.35">
      <c r="A6340" t="s">
        <v>116</v>
      </c>
      <c r="B6340" t="s">
        <v>4</v>
      </c>
      <c r="C6340" t="s">
        <v>92</v>
      </c>
      <c r="D6340" s="29">
        <v>45391</v>
      </c>
      <c r="E6340">
        <v>0</v>
      </c>
      <c r="F6340">
        <v>0</v>
      </c>
      <c r="G6340">
        <v>0</v>
      </c>
      <c r="H6340">
        <v>0</v>
      </c>
      <c r="L6340">
        <v>197.62342899999999</v>
      </c>
      <c r="R6340">
        <v>997.40674200000001</v>
      </c>
      <c r="S6340" t="s">
        <v>204</v>
      </c>
      <c r="T6340" s="247">
        <v>45342.358298611114</v>
      </c>
    </row>
    <row r="6341" spans="1:20" x14ac:dyDescent="0.35">
      <c r="A6341" t="s">
        <v>116</v>
      </c>
      <c r="B6341" t="s">
        <v>4</v>
      </c>
      <c r="C6341" t="s">
        <v>92</v>
      </c>
      <c r="D6341" s="29">
        <v>45392</v>
      </c>
      <c r="E6341">
        <v>0</v>
      </c>
      <c r="F6341">
        <v>0</v>
      </c>
      <c r="G6341">
        <v>0</v>
      </c>
      <c r="H6341">
        <v>0</v>
      </c>
      <c r="L6341">
        <v>197.62342899999999</v>
      </c>
      <c r="R6341">
        <v>997.40674200000001</v>
      </c>
      <c r="S6341" t="s">
        <v>204</v>
      </c>
      <c r="T6341" s="247">
        <v>45342.358298611114</v>
      </c>
    </row>
    <row r="6342" spans="1:20" x14ac:dyDescent="0.35">
      <c r="A6342" t="s">
        <v>116</v>
      </c>
      <c r="B6342" t="s">
        <v>4</v>
      </c>
      <c r="C6342" t="s">
        <v>92</v>
      </c>
      <c r="D6342" s="29">
        <v>45393</v>
      </c>
      <c r="E6342">
        <v>0</v>
      </c>
      <c r="F6342">
        <v>0</v>
      </c>
      <c r="G6342">
        <v>0</v>
      </c>
      <c r="H6342">
        <v>0</v>
      </c>
      <c r="L6342">
        <v>197.62342899999999</v>
      </c>
      <c r="R6342">
        <v>997.40674200000001</v>
      </c>
      <c r="S6342" t="s">
        <v>204</v>
      </c>
      <c r="T6342" s="247">
        <v>45342.358298611114</v>
      </c>
    </row>
    <row r="6343" spans="1:20" x14ac:dyDescent="0.35">
      <c r="A6343" t="s">
        <v>116</v>
      </c>
      <c r="B6343" t="s">
        <v>4</v>
      </c>
      <c r="C6343" t="s">
        <v>92</v>
      </c>
      <c r="D6343" s="29">
        <v>45394</v>
      </c>
      <c r="E6343">
        <v>0</v>
      </c>
      <c r="F6343">
        <v>0</v>
      </c>
      <c r="G6343">
        <v>0</v>
      </c>
      <c r="H6343">
        <v>0</v>
      </c>
      <c r="L6343">
        <v>197.62342899999999</v>
      </c>
      <c r="R6343">
        <v>997.40674200000001</v>
      </c>
      <c r="S6343" t="s">
        <v>204</v>
      </c>
      <c r="T6343" s="247">
        <v>45342.358298611114</v>
      </c>
    </row>
    <row r="6344" spans="1:20" x14ac:dyDescent="0.35">
      <c r="A6344" t="s">
        <v>116</v>
      </c>
      <c r="B6344" t="s">
        <v>4</v>
      </c>
      <c r="C6344" t="s">
        <v>92</v>
      </c>
      <c r="D6344" s="29">
        <v>45395</v>
      </c>
      <c r="E6344">
        <v>0</v>
      </c>
      <c r="F6344">
        <v>0</v>
      </c>
      <c r="G6344">
        <v>0</v>
      </c>
      <c r="H6344">
        <v>0</v>
      </c>
      <c r="L6344">
        <v>197.62342899999999</v>
      </c>
      <c r="R6344">
        <v>997.40674200000001</v>
      </c>
      <c r="S6344" t="s">
        <v>204</v>
      </c>
      <c r="T6344" s="247">
        <v>45342.358298611114</v>
      </c>
    </row>
    <row r="6345" spans="1:20" x14ac:dyDescent="0.35">
      <c r="A6345" t="s">
        <v>116</v>
      </c>
      <c r="B6345" t="s">
        <v>4</v>
      </c>
      <c r="C6345" t="s">
        <v>92</v>
      </c>
      <c r="D6345" s="29">
        <v>45396</v>
      </c>
      <c r="E6345">
        <v>0</v>
      </c>
      <c r="F6345">
        <v>0</v>
      </c>
      <c r="G6345">
        <v>0</v>
      </c>
      <c r="H6345">
        <v>0</v>
      </c>
      <c r="L6345">
        <v>197.62342899999999</v>
      </c>
      <c r="R6345">
        <v>997.40674200000001</v>
      </c>
      <c r="S6345" t="s">
        <v>204</v>
      </c>
      <c r="T6345" s="247">
        <v>45342.358298611114</v>
      </c>
    </row>
    <row r="6346" spans="1:20" x14ac:dyDescent="0.35">
      <c r="A6346" t="s">
        <v>116</v>
      </c>
      <c r="B6346" t="s">
        <v>4</v>
      </c>
      <c r="C6346" t="s">
        <v>92</v>
      </c>
      <c r="D6346" s="29">
        <v>45397</v>
      </c>
      <c r="E6346">
        <v>0</v>
      </c>
      <c r="F6346">
        <v>0</v>
      </c>
      <c r="G6346">
        <v>0</v>
      </c>
      <c r="H6346">
        <v>0</v>
      </c>
      <c r="L6346">
        <v>197.62342899999999</v>
      </c>
      <c r="R6346">
        <v>997.40674200000001</v>
      </c>
      <c r="S6346" t="s">
        <v>204</v>
      </c>
      <c r="T6346" s="247">
        <v>45342.358298611114</v>
      </c>
    </row>
    <row r="6347" spans="1:20" x14ac:dyDescent="0.35">
      <c r="A6347" t="s">
        <v>116</v>
      </c>
      <c r="B6347" t="s">
        <v>4</v>
      </c>
      <c r="C6347" t="s">
        <v>92</v>
      </c>
      <c r="D6347" s="29">
        <v>45398</v>
      </c>
      <c r="E6347">
        <v>0</v>
      </c>
      <c r="F6347">
        <v>0</v>
      </c>
      <c r="G6347">
        <v>0</v>
      </c>
      <c r="H6347">
        <v>0</v>
      </c>
      <c r="L6347">
        <v>197.62342899999999</v>
      </c>
      <c r="R6347">
        <v>997.40674200000001</v>
      </c>
      <c r="S6347" t="s">
        <v>204</v>
      </c>
      <c r="T6347" s="247">
        <v>45342.358298611114</v>
      </c>
    </row>
    <row r="6348" spans="1:20" x14ac:dyDescent="0.35">
      <c r="A6348" t="s">
        <v>116</v>
      </c>
      <c r="B6348" t="s">
        <v>4</v>
      </c>
      <c r="C6348" t="s">
        <v>92</v>
      </c>
      <c r="D6348" s="29">
        <v>45399</v>
      </c>
      <c r="E6348">
        <v>0</v>
      </c>
      <c r="F6348">
        <v>0</v>
      </c>
      <c r="G6348">
        <v>0</v>
      </c>
      <c r="H6348">
        <v>0</v>
      </c>
      <c r="L6348">
        <v>197.62342899999999</v>
      </c>
      <c r="R6348">
        <v>997.40674200000001</v>
      </c>
      <c r="S6348" t="s">
        <v>204</v>
      </c>
      <c r="T6348" s="247">
        <v>45342.358298611114</v>
      </c>
    </row>
    <row r="6349" spans="1:20" x14ac:dyDescent="0.35">
      <c r="A6349" t="s">
        <v>116</v>
      </c>
      <c r="B6349" t="s">
        <v>4</v>
      </c>
      <c r="C6349" t="s">
        <v>92</v>
      </c>
      <c r="D6349" s="29">
        <v>45400</v>
      </c>
      <c r="E6349">
        <v>0</v>
      </c>
      <c r="F6349">
        <v>0</v>
      </c>
      <c r="G6349">
        <v>0</v>
      </c>
      <c r="H6349">
        <v>0</v>
      </c>
      <c r="L6349">
        <v>197.62342899999999</v>
      </c>
      <c r="R6349">
        <v>997.40674200000001</v>
      </c>
      <c r="S6349" t="s">
        <v>204</v>
      </c>
      <c r="T6349" s="247">
        <v>45342.358298611114</v>
      </c>
    </row>
    <row r="6350" spans="1:20" x14ac:dyDescent="0.35">
      <c r="A6350" t="s">
        <v>116</v>
      </c>
      <c r="B6350" t="s">
        <v>4</v>
      </c>
      <c r="C6350" t="s">
        <v>92</v>
      </c>
      <c r="D6350" s="29">
        <v>45401</v>
      </c>
      <c r="E6350">
        <v>0</v>
      </c>
      <c r="F6350">
        <v>0</v>
      </c>
      <c r="G6350">
        <v>0</v>
      </c>
      <c r="H6350">
        <v>0</v>
      </c>
      <c r="L6350">
        <v>197.62342899999999</v>
      </c>
      <c r="R6350">
        <v>997.40674200000001</v>
      </c>
      <c r="S6350" t="s">
        <v>204</v>
      </c>
      <c r="T6350" s="247">
        <v>45342.358298611114</v>
      </c>
    </row>
    <row r="6351" spans="1:20" x14ac:dyDescent="0.35">
      <c r="A6351" t="s">
        <v>116</v>
      </c>
      <c r="B6351" t="s">
        <v>4</v>
      </c>
      <c r="C6351" t="s">
        <v>92</v>
      </c>
      <c r="D6351" s="29">
        <v>45402</v>
      </c>
      <c r="E6351">
        <v>0</v>
      </c>
      <c r="F6351">
        <v>0</v>
      </c>
      <c r="G6351">
        <v>0</v>
      </c>
      <c r="H6351">
        <v>0</v>
      </c>
      <c r="L6351">
        <v>197.62342899999999</v>
      </c>
      <c r="R6351">
        <v>997.40674200000001</v>
      </c>
      <c r="S6351" t="s">
        <v>204</v>
      </c>
      <c r="T6351" s="247">
        <v>45342.358298611114</v>
      </c>
    </row>
    <row r="6352" spans="1:20" x14ac:dyDescent="0.35">
      <c r="A6352" t="s">
        <v>116</v>
      </c>
      <c r="B6352" t="s">
        <v>4</v>
      </c>
      <c r="C6352" t="s">
        <v>92</v>
      </c>
      <c r="D6352" s="29">
        <v>45403</v>
      </c>
      <c r="E6352">
        <v>0</v>
      </c>
      <c r="F6352">
        <v>0</v>
      </c>
      <c r="G6352">
        <v>0</v>
      </c>
      <c r="H6352">
        <v>0</v>
      </c>
      <c r="L6352">
        <v>197.62342899999999</v>
      </c>
      <c r="R6352">
        <v>997.40674200000001</v>
      </c>
      <c r="S6352" t="s">
        <v>204</v>
      </c>
      <c r="T6352" s="247">
        <v>45342.358298611114</v>
      </c>
    </row>
    <row r="6353" spans="1:20" x14ac:dyDescent="0.35">
      <c r="A6353" t="s">
        <v>116</v>
      </c>
      <c r="B6353" t="s">
        <v>4</v>
      </c>
      <c r="C6353" t="s">
        <v>92</v>
      </c>
      <c r="D6353" s="29">
        <v>45404</v>
      </c>
      <c r="E6353">
        <v>0</v>
      </c>
      <c r="F6353">
        <v>0</v>
      </c>
      <c r="G6353">
        <v>0</v>
      </c>
      <c r="H6353">
        <v>0</v>
      </c>
      <c r="L6353">
        <v>197.62342899999999</v>
      </c>
      <c r="R6353">
        <v>997.40674200000001</v>
      </c>
      <c r="S6353" t="s">
        <v>204</v>
      </c>
      <c r="T6353" s="247">
        <v>45342.358298611114</v>
      </c>
    </row>
    <row r="6354" spans="1:20" x14ac:dyDescent="0.35">
      <c r="A6354" t="s">
        <v>116</v>
      </c>
      <c r="B6354" t="s">
        <v>4</v>
      </c>
      <c r="C6354" t="s">
        <v>92</v>
      </c>
      <c r="D6354" s="29">
        <v>45405</v>
      </c>
      <c r="E6354">
        <v>0</v>
      </c>
      <c r="F6354">
        <v>0</v>
      </c>
      <c r="G6354">
        <v>0</v>
      </c>
      <c r="H6354">
        <v>0</v>
      </c>
      <c r="L6354">
        <v>197.62342899999999</v>
      </c>
      <c r="R6354">
        <v>997.40674200000001</v>
      </c>
      <c r="S6354" t="s">
        <v>204</v>
      </c>
      <c r="T6354" s="247">
        <v>45342.358298611114</v>
      </c>
    </row>
    <row r="6355" spans="1:20" x14ac:dyDescent="0.35">
      <c r="A6355" t="s">
        <v>116</v>
      </c>
      <c r="B6355" t="s">
        <v>4</v>
      </c>
      <c r="C6355" t="s">
        <v>92</v>
      </c>
      <c r="D6355" s="29">
        <v>45406</v>
      </c>
      <c r="E6355">
        <v>0</v>
      </c>
      <c r="F6355">
        <v>0</v>
      </c>
      <c r="G6355">
        <v>0</v>
      </c>
      <c r="H6355">
        <v>0</v>
      </c>
      <c r="L6355">
        <v>197.62342899999999</v>
      </c>
      <c r="R6355">
        <v>997.40674200000001</v>
      </c>
      <c r="S6355" t="s">
        <v>204</v>
      </c>
      <c r="T6355" s="247">
        <v>45342.358310185184</v>
      </c>
    </row>
    <row r="6356" spans="1:20" x14ac:dyDescent="0.35">
      <c r="A6356" t="s">
        <v>116</v>
      </c>
      <c r="B6356" t="s">
        <v>4</v>
      </c>
      <c r="C6356" t="s">
        <v>92</v>
      </c>
      <c r="D6356" s="29">
        <v>45407</v>
      </c>
      <c r="E6356">
        <v>0</v>
      </c>
      <c r="F6356">
        <v>0</v>
      </c>
      <c r="G6356">
        <v>0</v>
      </c>
      <c r="H6356">
        <v>0</v>
      </c>
      <c r="L6356">
        <v>197.62342899999999</v>
      </c>
      <c r="R6356">
        <v>997.40674200000001</v>
      </c>
      <c r="S6356" t="s">
        <v>204</v>
      </c>
      <c r="T6356" s="247">
        <v>45342.358310185184</v>
      </c>
    </row>
    <row r="6357" spans="1:20" x14ac:dyDescent="0.35">
      <c r="A6357" t="s">
        <v>116</v>
      </c>
      <c r="B6357" t="s">
        <v>4</v>
      </c>
      <c r="C6357" t="s">
        <v>92</v>
      </c>
      <c r="D6357" s="29">
        <v>45408</v>
      </c>
      <c r="E6357">
        <v>0</v>
      </c>
      <c r="F6357">
        <v>0</v>
      </c>
      <c r="G6357">
        <v>0</v>
      </c>
      <c r="H6357">
        <v>0</v>
      </c>
      <c r="L6357">
        <v>197.62342899999999</v>
      </c>
      <c r="R6357">
        <v>997.40674200000001</v>
      </c>
      <c r="S6357" t="s">
        <v>204</v>
      </c>
      <c r="T6357" s="247">
        <v>45342.358310185184</v>
      </c>
    </row>
    <row r="6358" spans="1:20" x14ac:dyDescent="0.35">
      <c r="A6358" t="s">
        <v>116</v>
      </c>
      <c r="B6358" t="s">
        <v>4</v>
      </c>
      <c r="C6358" t="s">
        <v>92</v>
      </c>
      <c r="D6358" s="29">
        <v>45409</v>
      </c>
      <c r="E6358">
        <v>0</v>
      </c>
      <c r="F6358">
        <v>0</v>
      </c>
      <c r="G6358">
        <v>0</v>
      </c>
      <c r="H6358">
        <v>0</v>
      </c>
      <c r="L6358">
        <v>197.62342899999999</v>
      </c>
      <c r="R6358">
        <v>997.40674200000001</v>
      </c>
      <c r="S6358" t="s">
        <v>204</v>
      </c>
      <c r="T6358" s="247">
        <v>45342.358310185184</v>
      </c>
    </row>
    <row r="6359" spans="1:20" x14ac:dyDescent="0.35">
      <c r="A6359" t="s">
        <v>116</v>
      </c>
      <c r="B6359" t="s">
        <v>4</v>
      </c>
      <c r="C6359" t="s">
        <v>92</v>
      </c>
      <c r="D6359" s="29">
        <v>45410</v>
      </c>
      <c r="E6359">
        <v>0</v>
      </c>
      <c r="F6359">
        <v>0</v>
      </c>
      <c r="G6359">
        <v>0</v>
      </c>
      <c r="H6359">
        <v>0</v>
      </c>
      <c r="L6359">
        <v>197.62342899999999</v>
      </c>
      <c r="R6359">
        <v>997.40674200000001</v>
      </c>
      <c r="S6359" t="s">
        <v>204</v>
      </c>
      <c r="T6359" s="247">
        <v>45342.358298611114</v>
      </c>
    </row>
    <row r="6360" spans="1:20" x14ac:dyDescent="0.35">
      <c r="A6360" t="s">
        <v>116</v>
      </c>
      <c r="B6360" t="s">
        <v>4</v>
      </c>
      <c r="C6360" t="s">
        <v>92</v>
      </c>
      <c r="D6360" s="29">
        <v>45411</v>
      </c>
      <c r="E6360">
        <v>0</v>
      </c>
      <c r="F6360">
        <v>0</v>
      </c>
      <c r="G6360">
        <v>0</v>
      </c>
      <c r="H6360">
        <v>0</v>
      </c>
      <c r="L6360">
        <v>197.62342899999999</v>
      </c>
      <c r="R6360">
        <v>997.40674200000001</v>
      </c>
      <c r="S6360" t="s">
        <v>204</v>
      </c>
      <c r="T6360" s="247">
        <v>45342.358310185184</v>
      </c>
    </row>
    <row r="6361" spans="1:20" x14ac:dyDescent="0.35">
      <c r="A6361" t="s">
        <v>116</v>
      </c>
      <c r="B6361" t="s">
        <v>4</v>
      </c>
      <c r="C6361" t="s">
        <v>92</v>
      </c>
      <c r="D6361" s="29">
        <v>45412</v>
      </c>
      <c r="E6361">
        <v>0</v>
      </c>
      <c r="F6361">
        <v>0</v>
      </c>
      <c r="G6361">
        <v>0</v>
      </c>
      <c r="H6361">
        <v>0</v>
      </c>
      <c r="L6361">
        <v>197.62342899999999</v>
      </c>
      <c r="R6361">
        <v>997.40674200000001</v>
      </c>
      <c r="S6361" t="s">
        <v>204</v>
      </c>
      <c r="T6361" s="247">
        <v>45342.358310185184</v>
      </c>
    </row>
    <row r="6362" spans="1:20" x14ac:dyDescent="0.35">
      <c r="A6362" t="s">
        <v>116</v>
      </c>
      <c r="B6362" t="s">
        <v>4</v>
      </c>
      <c r="C6362" t="s">
        <v>92</v>
      </c>
      <c r="D6362" s="29">
        <v>45413</v>
      </c>
      <c r="E6362">
        <v>0</v>
      </c>
      <c r="F6362">
        <v>0</v>
      </c>
      <c r="G6362">
        <v>0</v>
      </c>
      <c r="H6362">
        <v>0</v>
      </c>
      <c r="L6362">
        <v>197.62342899999999</v>
      </c>
      <c r="R6362">
        <v>997.40674200000001</v>
      </c>
      <c r="S6362" t="s">
        <v>204</v>
      </c>
      <c r="T6362" s="247">
        <v>45342.358310185184</v>
      </c>
    </row>
    <row r="6363" spans="1:20" x14ac:dyDescent="0.35">
      <c r="A6363" t="s">
        <v>116</v>
      </c>
      <c r="B6363" t="s">
        <v>4</v>
      </c>
      <c r="C6363" t="s">
        <v>92</v>
      </c>
      <c r="D6363" s="29">
        <v>45414</v>
      </c>
      <c r="E6363">
        <v>0</v>
      </c>
      <c r="F6363">
        <v>0</v>
      </c>
      <c r="G6363">
        <v>0</v>
      </c>
      <c r="H6363">
        <v>0</v>
      </c>
      <c r="L6363">
        <v>197.62342899999999</v>
      </c>
      <c r="R6363">
        <v>997.40674200000001</v>
      </c>
      <c r="S6363" t="s">
        <v>204</v>
      </c>
      <c r="T6363" s="247">
        <v>45342.358310185184</v>
      </c>
    </row>
    <row r="6364" spans="1:20" x14ac:dyDescent="0.35">
      <c r="A6364" t="s">
        <v>116</v>
      </c>
      <c r="B6364" t="s">
        <v>4</v>
      </c>
      <c r="C6364" t="s">
        <v>92</v>
      </c>
      <c r="D6364" s="29">
        <v>45415</v>
      </c>
      <c r="E6364">
        <v>0</v>
      </c>
      <c r="F6364">
        <v>0</v>
      </c>
      <c r="G6364">
        <v>0</v>
      </c>
      <c r="H6364">
        <v>0</v>
      </c>
      <c r="L6364">
        <v>197.62342899999999</v>
      </c>
      <c r="R6364">
        <v>997.40674200000001</v>
      </c>
      <c r="S6364" t="s">
        <v>204</v>
      </c>
      <c r="T6364" s="247">
        <v>45342.358310185184</v>
      </c>
    </row>
    <row r="6365" spans="1:20" x14ac:dyDescent="0.35">
      <c r="A6365" t="s">
        <v>116</v>
      </c>
      <c r="B6365" t="s">
        <v>4</v>
      </c>
      <c r="C6365" t="s">
        <v>92</v>
      </c>
      <c r="D6365" s="29">
        <v>45416</v>
      </c>
      <c r="E6365">
        <v>0</v>
      </c>
      <c r="F6365">
        <v>0</v>
      </c>
      <c r="G6365">
        <v>0</v>
      </c>
      <c r="H6365">
        <v>0</v>
      </c>
      <c r="L6365">
        <v>197.62342899999999</v>
      </c>
      <c r="R6365">
        <v>997.40674200000001</v>
      </c>
      <c r="S6365" t="s">
        <v>204</v>
      </c>
      <c r="T6365" s="247">
        <v>45342.358310185184</v>
      </c>
    </row>
    <row r="6366" spans="1:20" x14ac:dyDescent="0.35">
      <c r="A6366" t="s">
        <v>116</v>
      </c>
      <c r="B6366" t="s">
        <v>4</v>
      </c>
      <c r="C6366" t="s">
        <v>92</v>
      </c>
      <c r="D6366" s="29">
        <v>45417</v>
      </c>
      <c r="E6366">
        <v>0</v>
      </c>
      <c r="F6366">
        <v>0</v>
      </c>
      <c r="G6366">
        <v>0</v>
      </c>
      <c r="H6366">
        <v>0</v>
      </c>
      <c r="L6366">
        <v>197.62342899999999</v>
      </c>
      <c r="R6366">
        <v>997.40674200000001</v>
      </c>
      <c r="S6366" t="s">
        <v>204</v>
      </c>
      <c r="T6366" s="247">
        <v>45342.358310185184</v>
      </c>
    </row>
    <row r="6367" spans="1:20" x14ac:dyDescent="0.35">
      <c r="A6367" t="s">
        <v>116</v>
      </c>
      <c r="B6367" t="s">
        <v>4</v>
      </c>
      <c r="C6367" t="s">
        <v>92</v>
      </c>
      <c r="D6367" s="29">
        <v>45418</v>
      </c>
      <c r="E6367">
        <v>0</v>
      </c>
      <c r="F6367">
        <v>0</v>
      </c>
      <c r="G6367">
        <v>0</v>
      </c>
      <c r="H6367">
        <v>0</v>
      </c>
      <c r="L6367">
        <v>197.62342899999999</v>
      </c>
      <c r="R6367">
        <v>997.40674200000001</v>
      </c>
      <c r="S6367" t="s">
        <v>204</v>
      </c>
      <c r="T6367" s="247">
        <v>45342.358310185184</v>
      </c>
    </row>
    <row r="6368" spans="1:20" x14ac:dyDescent="0.35">
      <c r="A6368" t="s">
        <v>116</v>
      </c>
      <c r="B6368" t="s">
        <v>4</v>
      </c>
      <c r="C6368" t="s">
        <v>92</v>
      </c>
      <c r="D6368" s="29">
        <v>45419</v>
      </c>
      <c r="E6368">
        <v>0</v>
      </c>
      <c r="F6368">
        <v>0</v>
      </c>
      <c r="G6368">
        <v>0</v>
      </c>
      <c r="H6368">
        <v>0</v>
      </c>
      <c r="L6368">
        <v>197.62342899999999</v>
      </c>
      <c r="R6368">
        <v>997.40674200000001</v>
      </c>
      <c r="S6368" t="s">
        <v>204</v>
      </c>
      <c r="T6368" s="247">
        <v>45342.358310185184</v>
      </c>
    </row>
    <row r="6369" spans="1:20" x14ac:dyDescent="0.35">
      <c r="A6369" t="s">
        <v>116</v>
      </c>
      <c r="B6369" t="s">
        <v>4</v>
      </c>
      <c r="C6369" t="s">
        <v>92</v>
      </c>
      <c r="D6369" s="29">
        <v>45420</v>
      </c>
      <c r="E6369">
        <v>0</v>
      </c>
      <c r="F6369">
        <v>0</v>
      </c>
      <c r="G6369">
        <v>0</v>
      </c>
      <c r="H6369">
        <v>0</v>
      </c>
      <c r="L6369">
        <v>197.62342899999999</v>
      </c>
      <c r="R6369">
        <v>997.40674200000001</v>
      </c>
      <c r="S6369" t="s">
        <v>204</v>
      </c>
      <c r="T6369" s="247">
        <v>45342.358310185184</v>
      </c>
    </row>
    <row r="6370" spans="1:20" x14ac:dyDescent="0.35">
      <c r="A6370" t="s">
        <v>116</v>
      </c>
      <c r="B6370" t="s">
        <v>4</v>
      </c>
      <c r="C6370" t="s">
        <v>92</v>
      </c>
      <c r="D6370" s="29">
        <v>45421</v>
      </c>
      <c r="E6370">
        <v>0</v>
      </c>
      <c r="F6370">
        <v>0</v>
      </c>
      <c r="G6370">
        <v>0</v>
      </c>
      <c r="H6370">
        <v>0</v>
      </c>
      <c r="L6370">
        <v>197.62342899999999</v>
      </c>
      <c r="R6370">
        <v>997.40674200000001</v>
      </c>
      <c r="S6370" t="s">
        <v>204</v>
      </c>
      <c r="T6370" s="247">
        <v>45342.35832175926</v>
      </c>
    </row>
    <row r="6371" spans="1:20" x14ac:dyDescent="0.35">
      <c r="A6371" t="s">
        <v>116</v>
      </c>
      <c r="B6371" t="s">
        <v>4</v>
      </c>
      <c r="C6371" t="s">
        <v>92</v>
      </c>
      <c r="D6371" s="29">
        <v>45422</v>
      </c>
      <c r="E6371">
        <v>0</v>
      </c>
      <c r="F6371">
        <v>0</v>
      </c>
      <c r="G6371">
        <v>0</v>
      </c>
      <c r="H6371">
        <v>0</v>
      </c>
      <c r="L6371">
        <v>197.62342899999999</v>
      </c>
      <c r="R6371">
        <v>997.40674200000001</v>
      </c>
      <c r="S6371" t="s">
        <v>204</v>
      </c>
      <c r="T6371" s="247">
        <v>45342.358310185184</v>
      </c>
    </row>
    <row r="6372" spans="1:20" x14ac:dyDescent="0.35">
      <c r="A6372" t="s">
        <v>116</v>
      </c>
      <c r="B6372" t="s">
        <v>4</v>
      </c>
      <c r="C6372" t="s">
        <v>92</v>
      </c>
      <c r="D6372" s="29">
        <v>45423</v>
      </c>
      <c r="E6372">
        <v>0</v>
      </c>
      <c r="F6372">
        <v>0</v>
      </c>
      <c r="G6372">
        <v>0</v>
      </c>
      <c r="H6372">
        <v>0</v>
      </c>
      <c r="L6372">
        <v>197.62342899999999</v>
      </c>
      <c r="R6372">
        <v>997.40674200000001</v>
      </c>
      <c r="S6372" t="s">
        <v>204</v>
      </c>
      <c r="T6372" s="247">
        <v>45342.358310185184</v>
      </c>
    </row>
    <row r="6373" spans="1:20" x14ac:dyDescent="0.35">
      <c r="A6373" t="s">
        <v>116</v>
      </c>
      <c r="B6373" t="s">
        <v>4</v>
      </c>
      <c r="C6373" t="s">
        <v>92</v>
      </c>
      <c r="D6373" s="29">
        <v>45424</v>
      </c>
      <c r="E6373">
        <v>0</v>
      </c>
      <c r="F6373">
        <v>0</v>
      </c>
      <c r="G6373">
        <v>0</v>
      </c>
      <c r="H6373">
        <v>0</v>
      </c>
      <c r="L6373">
        <v>197.62342899999999</v>
      </c>
      <c r="R6373">
        <v>997.40674200000001</v>
      </c>
      <c r="S6373" t="s">
        <v>204</v>
      </c>
      <c r="T6373" s="247">
        <v>45342.358310185184</v>
      </c>
    </row>
    <row r="6374" spans="1:20" x14ac:dyDescent="0.35">
      <c r="A6374" t="s">
        <v>116</v>
      </c>
      <c r="B6374" t="s">
        <v>4</v>
      </c>
      <c r="C6374" t="s">
        <v>92</v>
      </c>
      <c r="D6374" s="29">
        <v>45425</v>
      </c>
      <c r="E6374">
        <v>0</v>
      </c>
      <c r="F6374">
        <v>0</v>
      </c>
      <c r="G6374">
        <v>0</v>
      </c>
      <c r="H6374">
        <v>0</v>
      </c>
      <c r="L6374">
        <v>197.62342899999999</v>
      </c>
      <c r="R6374">
        <v>997.40674200000001</v>
      </c>
      <c r="S6374" t="s">
        <v>204</v>
      </c>
      <c r="T6374" s="247">
        <v>45342.35832175926</v>
      </c>
    </row>
    <row r="6375" spans="1:20" x14ac:dyDescent="0.35">
      <c r="A6375" t="s">
        <v>116</v>
      </c>
      <c r="B6375" t="s">
        <v>4</v>
      </c>
      <c r="C6375" t="s">
        <v>92</v>
      </c>
      <c r="D6375" s="29">
        <v>45426</v>
      </c>
      <c r="E6375">
        <v>0</v>
      </c>
      <c r="F6375">
        <v>0</v>
      </c>
      <c r="G6375">
        <v>0</v>
      </c>
      <c r="H6375">
        <v>0</v>
      </c>
      <c r="L6375">
        <v>197.62342899999999</v>
      </c>
      <c r="R6375">
        <v>997.40674200000001</v>
      </c>
      <c r="S6375" t="s">
        <v>204</v>
      </c>
      <c r="T6375" s="247">
        <v>45342.358310185184</v>
      </c>
    </row>
    <row r="6376" spans="1:20" x14ac:dyDescent="0.35">
      <c r="A6376" t="s">
        <v>116</v>
      </c>
      <c r="B6376" t="s">
        <v>4</v>
      </c>
      <c r="C6376" t="s">
        <v>92</v>
      </c>
      <c r="D6376" s="29">
        <v>45427</v>
      </c>
      <c r="E6376">
        <v>0</v>
      </c>
      <c r="F6376">
        <v>0</v>
      </c>
      <c r="G6376">
        <v>0</v>
      </c>
      <c r="H6376">
        <v>0</v>
      </c>
      <c r="L6376">
        <v>197.62342899999999</v>
      </c>
      <c r="R6376">
        <v>997.40674200000001</v>
      </c>
      <c r="S6376" t="s">
        <v>204</v>
      </c>
      <c r="T6376" s="247">
        <v>45342.35832175926</v>
      </c>
    </row>
    <row r="6377" spans="1:20" x14ac:dyDescent="0.35">
      <c r="A6377" t="s">
        <v>116</v>
      </c>
      <c r="B6377" t="s">
        <v>4</v>
      </c>
      <c r="C6377" t="s">
        <v>92</v>
      </c>
      <c r="D6377" s="29">
        <v>45428</v>
      </c>
      <c r="E6377">
        <v>0</v>
      </c>
      <c r="F6377">
        <v>0</v>
      </c>
      <c r="G6377">
        <v>0</v>
      </c>
      <c r="H6377">
        <v>0</v>
      </c>
      <c r="L6377">
        <v>197.62342899999999</v>
      </c>
      <c r="R6377">
        <v>997.40674200000001</v>
      </c>
      <c r="S6377" t="s">
        <v>204</v>
      </c>
      <c r="T6377" s="247">
        <v>45342.35832175926</v>
      </c>
    </row>
    <row r="6378" spans="1:20" x14ac:dyDescent="0.35">
      <c r="A6378" t="s">
        <v>116</v>
      </c>
      <c r="B6378" t="s">
        <v>4</v>
      </c>
      <c r="C6378" t="s">
        <v>92</v>
      </c>
      <c r="D6378" s="29">
        <v>45429</v>
      </c>
      <c r="E6378">
        <v>0</v>
      </c>
      <c r="F6378">
        <v>0</v>
      </c>
      <c r="G6378">
        <v>0</v>
      </c>
      <c r="H6378">
        <v>0</v>
      </c>
      <c r="L6378">
        <v>197.62342899999999</v>
      </c>
      <c r="R6378">
        <v>997.40674200000001</v>
      </c>
      <c r="S6378" t="s">
        <v>204</v>
      </c>
      <c r="T6378" s="247">
        <v>45342.35832175926</v>
      </c>
    </row>
    <row r="6379" spans="1:20" x14ac:dyDescent="0.35">
      <c r="A6379" t="s">
        <v>116</v>
      </c>
      <c r="B6379" t="s">
        <v>4</v>
      </c>
      <c r="C6379" t="s">
        <v>92</v>
      </c>
      <c r="D6379" s="29">
        <v>45430</v>
      </c>
      <c r="E6379">
        <v>0</v>
      </c>
      <c r="F6379">
        <v>0</v>
      </c>
      <c r="G6379">
        <v>0</v>
      </c>
      <c r="H6379">
        <v>0</v>
      </c>
      <c r="L6379">
        <v>197.62342899999999</v>
      </c>
      <c r="R6379">
        <v>997.40674200000001</v>
      </c>
      <c r="S6379" t="s">
        <v>204</v>
      </c>
      <c r="T6379" s="247">
        <v>45342.35832175926</v>
      </c>
    </row>
    <row r="6380" spans="1:20" x14ac:dyDescent="0.35">
      <c r="A6380" t="s">
        <v>116</v>
      </c>
      <c r="B6380" t="s">
        <v>4</v>
      </c>
      <c r="C6380" t="s">
        <v>92</v>
      </c>
      <c r="D6380" s="29">
        <v>45431</v>
      </c>
      <c r="E6380">
        <v>0</v>
      </c>
      <c r="F6380">
        <v>0</v>
      </c>
      <c r="G6380">
        <v>0</v>
      </c>
      <c r="H6380">
        <v>0</v>
      </c>
      <c r="L6380">
        <v>197.62342899999999</v>
      </c>
      <c r="R6380">
        <v>997.40674200000001</v>
      </c>
      <c r="S6380" t="s">
        <v>204</v>
      </c>
      <c r="T6380" s="247">
        <v>45342.35832175926</v>
      </c>
    </row>
    <row r="6381" spans="1:20" x14ac:dyDescent="0.35">
      <c r="A6381" t="s">
        <v>116</v>
      </c>
      <c r="B6381" t="s">
        <v>4</v>
      </c>
      <c r="C6381" t="s">
        <v>92</v>
      </c>
      <c r="D6381" s="29">
        <v>45432</v>
      </c>
      <c r="E6381">
        <v>0</v>
      </c>
      <c r="F6381">
        <v>0</v>
      </c>
      <c r="G6381">
        <v>0</v>
      </c>
      <c r="H6381">
        <v>0</v>
      </c>
      <c r="L6381">
        <v>197.62342899999999</v>
      </c>
      <c r="R6381">
        <v>997.40674200000001</v>
      </c>
      <c r="S6381" t="s">
        <v>204</v>
      </c>
      <c r="T6381" s="247">
        <v>45342.35832175926</v>
      </c>
    </row>
    <row r="6382" spans="1:20" x14ac:dyDescent="0.35">
      <c r="A6382" t="s">
        <v>116</v>
      </c>
      <c r="B6382" t="s">
        <v>4</v>
      </c>
      <c r="C6382" t="s">
        <v>92</v>
      </c>
      <c r="D6382" s="29">
        <v>45433</v>
      </c>
      <c r="E6382">
        <v>0</v>
      </c>
      <c r="F6382">
        <v>0</v>
      </c>
      <c r="G6382">
        <v>0</v>
      </c>
      <c r="H6382">
        <v>0</v>
      </c>
      <c r="L6382">
        <v>197.62342899999999</v>
      </c>
      <c r="R6382">
        <v>997.40674200000001</v>
      </c>
      <c r="S6382" t="s">
        <v>204</v>
      </c>
      <c r="T6382" s="247">
        <v>45342.35832175926</v>
      </c>
    </row>
    <row r="6383" spans="1:20" x14ac:dyDescent="0.35">
      <c r="A6383" t="s">
        <v>116</v>
      </c>
      <c r="B6383" t="s">
        <v>4</v>
      </c>
      <c r="C6383" t="s">
        <v>92</v>
      </c>
      <c r="D6383" s="29">
        <v>45434</v>
      </c>
      <c r="E6383">
        <v>0</v>
      </c>
      <c r="F6383">
        <v>0</v>
      </c>
      <c r="G6383">
        <v>0</v>
      </c>
      <c r="H6383">
        <v>0</v>
      </c>
      <c r="L6383">
        <v>197.62342899999999</v>
      </c>
      <c r="R6383">
        <v>997.40674200000001</v>
      </c>
      <c r="S6383" t="s">
        <v>204</v>
      </c>
      <c r="T6383" s="247">
        <v>45342.35832175926</v>
      </c>
    </row>
    <row r="6384" spans="1:20" x14ac:dyDescent="0.35">
      <c r="A6384" t="s">
        <v>116</v>
      </c>
      <c r="B6384" t="s">
        <v>4</v>
      </c>
      <c r="C6384" t="s">
        <v>92</v>
      </c>
      <c r="D6384" s="29">
        <v>45435</v>
      </c>
      <c r="E6384">
        <v>0</v>
      </c>
      <c r="F6384">
        <v>0</v>
      </c>
      <c r="G6384">
        <v>0</v>
      </c>
      <c r="H6384">
        <v>0</v>
      </c>
      <c r="L6384">
        <v>197.62342899999999</v>
      </c>
      <c r="R6384">
        <v>997.40674200000001</v>
      </c>
      <c r="S6384" t="s">
        <v>204</v>
      </c>
      <c r="T6384" s="247">
        <v>45342.35832175926</v>
      </c>
    </row>
    <row r="6385" spans="1:20" x14ac:dyDescent="0.35">
      <c r="A6385" t="s">
        <v>116</v>
      </c>
      <c r="B6385" t="s">
        <v>4</v>
      </c>
      <c r="C6385" t="s">
        <v>92</v>
      </c>
      <c r="D6385" s="29">
        <v>45436</v>
      </c>
      <c r="E6385">
        <v>0</v>
      </c>
      <c r="F6385">
        <v>0</v>
      </c>
      <c r="G6385">
        <v>0</v>
      </c>
      <c r="H6385">
        <v>0</v>
      </c>
      <c r="L6385">
        <v>197.62342899999999</v>
      </c>
      <c r="R6385">
        <v>997.40674200000001</v>
      </c>
      <c r="S6385" t="s">
        <v>204</v>
      </c>
      <c r="T6385" s="247">
        <v>45342.35832175926</v>
      </c>
    </row>
    <row r="6386" spans="1:20" x14ac:dyDescent="0.35">
      <c r="A6386" t="s">
        <v>116</v>
      </c>
      <c r="B6386" t="s">
        <v>4</v>
      </c>
      <c r="C6386" t="s">
        <v>92</v>
      </c>
      <c r="D6386" s="29">
        <v>45437</v>
      </c>
      <c r="E6386">
        <v>0</v>
      </c>
      <c r="F6386">
        <v>0</v>
      </c>
      <c r="G6386">
        <v>0</v>
      </c>
      <c r="H6386">
        <v>0</v>
      </c>
      <c r="L6386">
        <v>197.62342899999999</v>
      </c>
      <c r="R6386">
        <v>997.40674200000001</v>
      </c>
      <c r="S6386" t="s">
        <v>204</v>
      </c>
      <c r="T6386" s="247">
        <v>45342.35832175926</v>
      </c>
    </row>
    <row r="6387" spans="1:20" x14ac:dyDescent="0.35">
      <c r="A6387" t="s">
        <v>116</v>
      </c>
      <c r="B6387" t="s">
        <v>4</v>
      </c>
      <c r="C6387" t="s">
        <v>92</v>
      </c>
      <c r="D6387" s="29">
        <v>45438</v>
      </c>
      <c r="E6387">
        <v>0</v>
      </c>
      <c r="F6387">
        <v>0</v>
      </c>
      <c r="G6387">
        <v>0</v>
      </c>
      <c r="H6387">
        <v>0</v>
      </c>
      <c r="L6387">
        <v>197.62342899999999</v>
      </c>
      <c r="R6387">
        <v>997.40674200000001</v>
      </c>
      <c r="S6387" t="s">
        <v>204</v>
      </c>
      <c r="T6387" s="247">
        <v>45342.35832175926</v>
      </c>
    </row>
    <row r="6388" spans="1:20" x14ac:dyDescent="0.35">
      <c r="A6388" t="s">
        <v>116</v>
      </c>
      <c r="B6388" t="s">
        <v>4</v>
      </c>
      <c r="C6388" t="s">
        <v>92</v>
      </c>
      <c r="D6388" s="29">
        <v>45439</v>
      </c>
      <c r="E6388">
        <v>0</v>
      </c>
      <c r="F6388">
        <v>0</v>
      </c>
      <c r="G6388">
        <v>0</v>
      </c>
      <c r="H6388">
        <v>0</v>
      </c>
      <c r="L6388">
        <v>197.62342899999999</v>
      </c>
      <c r="R6388">
        <v>997.40674200000001</v>
      </c>
      <c r="S6388" t="s">
        <v>204</v>
      </c>
      <c r="T6388" s="247">
        <v>45342.35832175926</v>
      </c>
    </row>
    <row r="6389" spans="1:20" x14ac:dyDescent="0.35">
      <c r="A6389" t="s">
        <v>116</v>
      </c>
      <c r="B6389" t="s">
        <v>4</v>
      </c>
      <c r="C6389" t="s">
        <v>92</v>
      </c>
      <c r="D6389" s="29">
        <v>45440</v>
      </c>
      <c r="E6389">
        <v>0</v>
      </c>
      <c r="F6389">
        <v>0</v>
      </c>
      <c r="G6389">
        <v>0</v>
      </c>
      <c r="H6389">
        <v>0</v>
      </c>
      <c r="L6389">
        <v>197.62342899999999</v>
      </c>
      <c r="R6389">
        <v>997.40674200000001</v>
      </c>
      <c r="S6389" t="s">
        <v>204</v>
      </c>
      <c r="T6389" s="247">
        <v>45342.35832175926</v>
      </c>
    </row>
    <row r="6390" spans="1:20" x14ac:dyDescent="0.35">
      <c r="A6390" t="s">
        <v>116</v>
      </c>
      <c r="B6390" t="s">
        <v>4</v>
      </c>
      <c r="C6390" t="s">
        <v>92</v>
      </c>
      <c r="D6390" s="29">
        <v>45441</v>
      </c>
      <c r="E6390">
        <v>0</v>
      </c>
      <c r="F6390">
        <v>0</v>
      </c>
      <c r="G6390">
        <v>0</v>
      </c>
      <c r="H6390">
        <v>0</v>
      </c>
      <c r="L6390">
        <v>197.62342899999999</v>
      </c>
      <c r="R6390">
        <v>997.40674200000001</v>
      </c>
      <c r="S6390" t="s">
        <v>204</v>
      </c>
      <c r="T6390" s="247">
        <v>45342.35832175926</v>
      </c>
    </row>
    <row r="6391" spans="1:20" x14ac:dyDescent="0.35">
      <c r="A6391" t="s">
        <v>116</v>
      </c>
      <c r="B6391" t="s">
        <v>4</v>
      </c>
      <c r="C6391" t="s">
        <v>92</v>
      </c>
      <c r="D6391" s="29">
        <v>45442</v>
      </c>
      <c r="E6391">
        <v>0</v>
      </c>
      <c r="F6391">
        <v>0</v>
      </c>
      <c r="G6391">
        <v>0</v>
      </c>
      <c r="H6391">
        <v>0</v>
      </c>
      <c r="L6391">
        <v>197.62342899999999</v>
      </c>
      <c r="R6391">
        <v>997.40674200000001</v>
      </c>
      <c r="S6391" t="s">
        <v>204</v>
      </c>
      <c r="T6391" s="247">
        <v>45342.35832175926</v>
      </c>
    </row>
    <row r="6392" spans="1:20" x14ac:dyDescent="0.35">
      <c r="A6392" t="s">
        <v>116</v>
      </c>
      <c r="B6392" t="s">
        <v>4</v>
      </c>
      <c r="C6392" t="s">
        <v>92</v>
      </c>
      <c r="D6392" s="29">
        <v>45443</v>
      </c>
      <c r="E6392">
        <v>0</v>
      </c>
      <c r="F6392">
        <v>0</v>
      </c>
      <c r="G6392">
        <v>0</v>
      </c>
      <c r="H6392">
        <v>0</v>
      </c>
      <c r="L6392">
        <v>197.62342899999999</v>
      </c>
      <c r="R6392">
        <v>997.40674200000001</v>
      </c>
      <c r="S6392" t="s">
        <v>204</v>
      </c>
      <c r="T6392" s="247">
        <v>45342.35832175926</v>
      </c>
    </row>
    <row r="6393" spans="1:20" x14ac:dyDescent="0.35">
      <c r="A6393" t="s">
        <v>116</v>
      </c>
      <c r="B6393" t="s">
        <v>4</v>
      </c>
      <c r="C6393" t="s">
        <v>92</v>
      </c>
      <c r="D6393" s="29">
        <v>45444</v>
      </c>
      <c r="E6393">
        <v>0</v>
      </c>
      <c r="F6393">
        <v>0</v>
      </c>
      <c r="G6393">
        <v>0</v>
      </c>
      <c r="H6393">
        <v>0</v>
      </c>
      <c r="L6393">
        <v>197.62342899999999</v>
      </c>
      <c r="R6393">
        <v>997.40674200000001</v>
      </c>
      <c r="S6393" t="s">
        <v>204</v>
      </c>
      <c r="T6393" s="247">
        <v>45342.35833333333</v>
      </c>
    </row>
    <row r="6394" spans="1:20" x14ac:dyDescent="0.35">
      <c r="A6394" t="s">
        <v>116</v>
      </c>
      <c r="B6394" t="s">
        <v>4</v>
      </c>
      <c r="C6394" t="s">
        <v>92</v>
      </c>
      <c r="D6394" s="29">
        <v>45445</v>
      </c>
      <c r="E6394">
        <v>0</v>
      </c>
      <c r="F6394">
        <v>0</v>
      </c>
      <c r="G6394">
        <v>0</v>
      </c>
      <c r="H6394">
        <v>0</v>
      </c>
      <c r="L6394">
        <v>197.62342899999999</v>
      </c>
      <c r="R6394">
        <v>997.40674200000001</v>
      </c>
      <c r="S6394" t="s">
        <v>204</v>
      </c>
      <c r="T6394" s="247">
        <v>45342.35833333333</v>
      </c>
    </row>
    <row r="6395" spans="1:20" x14ac:dyDescent="0.35">
      <c r="A6395" t="s">
        <v>116</v>
      </c>
      <c r="B6395" t="s">
        <v>4</v>
      </c>
      <c r="C6395" t="s">
        <v>92</v>
      </c>
      <c r="D6395" s="29">
        <v>45446</v>
      </c>
      <c r="E6395">
        <v>0</v>
      </c>
      <c r="F6395">
        <v>0</v>
      </c>
      <c r="G6395">
        <v>0</v>
      </c>
      <c r="H6395">
        <v>0</v>
      </c>
      <c r="L6395">
        <v>197.62342899999999</v>
      </c>
      <c r="R6395">
        <v>997.40674200000001</v>
      </c>
      <c r="S6395" t="s">
        <v>204</v>
      </c>
      <c r="T6395" s="247">
        <v>45342.358344907407</v>
      </c>
    </row>
    <row r="6396" spans="1:20" x14ac:dyDescent="0.35">
      <c r="A6396" t="s">
        <v>116</v>
      </c>
      <c r="B6396" t="s">
        <v>4</v>
      </c>
      <c r="C6396" t="s">
        <v>92</v>
      </c>
      <c r="D6396" s="29">
        <v>45447</v>
      </c>
      <c r="E6396">
        <v>0</v>
      </c>
      <c r="F6396">
        <v>0</v>
      </c>
      <c r="G6396">
        <v>0</v>
      </c>
      <c r="H6396">
        <v>0</v>
      </c>
      <c r="L6396">
        <v>197.62342899999999</v>
      </c>
      <c r="R6396">
        <v>997.40674200000001</v>
      </c>
      <c r="S6396" t="s">
        <v>204</v>
      </c>
      <c r="T6396" s="247">
        <v>45342.35832175926</v>
      </c>
    </row>
    <row r="6397" spans="1:20" x14ac:dyDescent="0.35">
      <c r="A6397" t="s">
        <v>116</v>
      </c>
      <c r="B6397" t="s">
        <v>4</v>
      </c>
      <c r="C6397" t="s">
        <v>92</v>
      </c>
      <c r="D6397" s="29">
        <v>45448</v>
      </c>
      <c r="E6397">
        <v>0</v>
      </c>
      <c r="F6397">
        <v>0</v>
      </c>
      <c r="G6397">
        <v>0</v>
      </c>
      <c r="H6397">
        <v>0</v>
      </c>
      <c r="L6397">
        <v>197.62342899999999</v>
      </c>
      <c r="R6397">
        <v>997.40674200000001</v>
      </c>
      <c r="S6397" t="s">
        <v>204</v>
      </c>
      <c r="T6397" s="247">
        <v>45342.35833333333</v>
      </c>
    </row>
    <row r="6398" spans="1:20" x14ac:dyDescent="0.35">
      <c r="A6398" t="s">
        <v>116</v>
      </c>
      <c r="B6398" t="s">
        <v>4</v>
      </c>
      <c r="C6398" t="s">
        <v>92</v>
      </c>
      <c r="D6398" s="29">
        <v>45449</v>
      </c>
      <c r="E6398">
        <v>0</v>
      </c>
      <c r="F6398">
        <v>0</v>
      </c>
      <c r="G6398">
        <v>0</v>
      </c>
      <c r="H6398">
        <v>0</v>
      </c>
      <c r="L6398">
        <v>197.62342899999999</v>
      </c>
      <c r="R6398">
        <v>997.40674200000001</v>
      </c>
      <c r="S6398" t="s">
        <v>204</v>
      </c>
      <c r="T6398" s="247">
        <v>45342.358344907407</v>
      </c>
    </row>
    <row r="6399" spans="1:20" x14ac:dyDescent="0.35">
      <c r="A6399" t="s">
        <v>116</v>
      </c>
      <c r="B6399" t="s">
        <v>4</v>
      </c>
      <c r="C6399" t="s">
        <v>92</v>
      </c>
      <c r="D6399" s="29">
        <v>45450</v>
      </c>
      <c r="E6399">
        <v>0</v>
      </c>
      <c r="F6399">
        <v>0</v>
      </c>
      <c r="G6399">
        <v>0</v>
      </c>
      <c r="H6399">
        <v>0</v>
      </c>
      <c r="L6399">
        <v>197.62342899999999</v>
      </c>
      <c r="R6399">
        <v>997.40674200000001</v>
      </c>
      <c r="S6399" t="s">
        <v>204</v>
      </c>
      <c r="T6399" s="247">
        <v>45342.35833333333</v>
      </c>
    </row>
    <row r="6400" spans="1:20" x14ac:dyDescent="0.35">
      <c r="A6400" t="s">
        <v>116</v>
      </c>
      <c r="B6400" t="s">
        <v>4</v>
      </c>
      <c r="C6400" t="s">
        <v>92</v>
      </c>
      <c r="D6400" s="29">
        <v>45451</v>
      </c>
      <c r="E6400">
        <v>0</v>
      </c>
      <c r="F6400">
        <v>0</v>
      </c>
      <c r="G6400">
        <v>0</v>
      </c>
      <c r="H6400">
        <v>0</v>
      </c>
      <c r="L6400">
        <v>197.62342899999999</v>
      </c>
      <c r="R6400">
        <v>997.40674200000001</v>
      </c>
      <c r="S6400" t="s">
        <v>204</v>
      </c>
      <c r="T6400" s="247">
        <v>45342.358344907407</v>
      </c>
    </row>
    <row r="6401" spans="1:20" x14ac:dyDescent="0.35">
      <c r="A6401" t="s">
        <v>116</v>
      </c>
      <c r="B6401" t="s">
        <v>4</v>
      </c>
      <c r="C6401" t="s">
        <v>92</v>
      </c>
      <c r="D6401" s="29">
        <v>45452</v>
      </c>
      <c r="E6401">
        <v>0</v>
      </c>
      <c r="F6401">
        <v>0</v>
      </c>
      <c r="G6401">
        <v>0</v>
      </c>
      <c r="H6401">
        <v>0</v>
      </c>
      <c r="L6401">
        <v>197.62342899999999</v>
      </c>
      <c r="R6401">
        <v>997.40674200000001</v>
      </c>
      <c r="S6401" t="s">
        <v>204</v>
      </c>
      <c r="T6401" s="247">
        <v>45342.35833333333</v>
      </c>
    </row>
    <row r="6402" spans="1:20" x14ac:dyDescent="0.35">
      <c r="A6402" t="s">
        <v>116</v>
      </c>
      <c r="B6402" t="s">
        <v>4</v>
      </c>
      <c r="C6402" t="s">
        <v>92</v>
      </c>
      <c r="D6402" s="29">
        <v>45453</v>
      </c>
      <c r="E6402">
        <v>0</v>
      </c>
      <c r="F6402">
        <v>0</v>
      </c>
      <c r="G6402">
        <v>0</v>
      </c>
      <c r="H6402">
        <v>0</v>
      </c>
      <c r="L6402">
        <v>197.62342899999999</v>
      </c>
      <c r="R6402">
        <v>997.40674200000001</v>
      </c>
      <c r="S6402" t="s">
        <v>204</v>
      </c>
      <c r="T6402" s="247">
        <v>45342.35833333333</v>
      </c>
    </row>
    <row r="6403" spans="1:20" x14ac:dyDescent="0.35">
      <c r="A6403" t="s">
        <v>116</v>
      </c>
      <c r="B6403" t="s">
        <v>4</v>
      </c>
      <c r="C6403" t="s">
        <v>92</v>
      </c>
      <c r="D6403" s="29">
        <v>45454</v>
      </c>
      <c r="E6403">
        <v>0</v>
      </c>
      <c r="F6403">
        <v>0</v>
      </c>
      <c r="G6403">
        <v>0</v>
      </c>
      <c r="H6403">
        <v>0</v>
      </c>
      <c r="L6403">
        <v>197.62342899999999</v>
      </c>
      <c r="R6403">
        <v>997.40674200000001</v>
      </c>
      <c r="S6403" t="s">
        <v>204</v>
      </c>
      <c r="T6403" s="247">
        <v>45342.358344907407</v>
      </c>
    </row>
    <row r="6404" spans="1:20" x14ac:dyDescent="0.35">
      <c r="A6404" t="s">
        <v>116</v>
      </c>
      <c r="B6404" t="s">
        <v>4</v>
      </c>
      <c r="C6404" t="s">
        <v>92</v>
      </c>
      <c r="D6404" s="29">
        <v>45455</v>
      </c>
      <c r="E6404">
        <v>0</v>
      </c>
      <c r="F6404">
        <v>0</v>
      </c>
      <c r="G6404">
        <v>0</v>
      </c>
      <c r="H6404">
        <v>0</v>
      </c>
      <c r="L6404">
        <v>197.62342899999999</v>
      </c>
      <c r="R6404">
        <v>997.40674200000001</v>
      </c>
      <c r="S6404" t="s">
        <v>204</v>
      </c>
      <c r="T6404" s="247">
        <v>45342.35833333333</v>
      </c>
    </row>
    <row r="6405" spans="1:20" x14ac:dyDescent="0.35">
      <c r="A6405" t="s">
        <v>116</v>
      </c>
      <c r="B6405" t="s">
        <v>4</v>
      </c>
      <c r="C6405" t="s">
        <v>92</v>
      </c>
      <c r="D6405" s="29">
        <v>45456</v>
      </c>
      <c r="E6405">
        <v>0</v>
      </c>
      <c r="F6405">
        <v>0</v>
      </c>
      <c r="G6405">
        <v>0</v>
      </c>
      <c r="H6405">
        <v>0</v>
      </c>
      <c r="L6405">
        <v>197.62342899999999</v>
      </c>
      <c r="R6405">
        <v>997.40674200000001</v>
      </c>
      <c r="S6405" t="s">
        <v>204</v>
      </c>
      <c r="T6405" s="247">
        <v>45342.35833333333</v>
      </c>
    </row>
    <row r="6406" spans="1:20" x14ac:dyDescent="0.35">
      <c r="A6406" t="s">
        <v>116</v>
      </c>
      <c r="B6406" t="s">
        <v>4</v>
      </c>
      <c r="C6406" t="s">
        <v>92</v>
      </c>
      <c r="D6406" s="29">
        <v>45457</v>
      </c>
      <c r="E6406">
        <v>0</v>
      </c>
      <c r="F6406">
        <v>0</v>
      </c>
      <c r="G6406">
        <v>0</v>
      </c>
      <c r="H6406">
        <v>0</v>
      </c>
      <c r="L6406">
        <v>197.62342899999999</v>
      </c>
      <c r="R6406">
        <v>997.40674200000001</v>
      </c>
      <c r="S6406" t="s">
        <v>204</v>
      </c>
      <c r="T6406" s="247">
        <v>45342.358344907407</v>
      </c>
    </row>
    <row r="6407" spans="1:20" x14ac:dyDescent="0.35">
      <c r="A6407" t="s">
        <v>116</v>
      </c>
      <c r="B6407" t="s">
        <v>4</v>
      </c>
      <c r="C6407" t="s">
        <v>92</v>
      </c>
      <c r="D6407" s="29">
        <v>45458</v>
      </c>
      <c r="E6407">
        <v>0</v>
      </c>
      <c r="F6407">
        <v>0</v>
      </c>
      <c r="G6407">
        <v>0</v>
      </c>
      <c r="H6407">
        <v>0</v>
      </c>
      <c r="L6407">
        <v>197.62342899999999</v>
      </c>
      <c r="R6407">
        <v>997.40674200000001</v>
      </c>
      <c r="S6407" t="s">
        <v>204</v>
      </c>
      <c r="T6407" s="247">
        <v>45342.358344907407</v>
      </c>
    </row>
    <row r="6408" spans="1:20" x14ac:dyDescent="0.35">
      <c r="A6408" t="s">
        <v>116</v>
      </c>
      <c r="B6408" t="s">
        <v>4</v>
      </c>
      <c r="C6408" t="s">
        <v>92</v>
      </c>
      <c r="D6408" s="29">
        <v>45459</v>
      </c>
      <c r="E6408">
        <v>0</v>
      </c>
      <c r="F6408">
        <v>0</v>
      </c>
      <c r="G6408">
        <v>0</v>
      </c>
      <c r="H6408">
        <v>0</v>
      </c>
      <c r="L6408">
        <v>197.62342899999999</v>
      </c>
      <c r="R6408">
        <v>997.40674200000001</v>
      </c>
      <c r="S6408" t="s">
        <v>204</v>
      </c>
      <c r="T6408" s="247">
        <v>45342.358368055553</v>
      </c>
    </row>
    <row r="6409" spans="1:20" x14ac:dyDescent="0.35">
      <c r="A6409" t="s">
        <v>116</v>
      </c>
      <c r="B6409" t="s">
        <v>4</v>
      </c>
      <c r="C6409" t="s">
        <v>92</v>
      </c>
      <c r="D6409" s="29">
        <v>45460</v>
      </c>
      <c r="E6409">
        <v>0</v>
      </c>
      <c r="F6409">
        <v>0</v>
      </c>
      <c r="G6409">
        <v>0</v>
      </c>
      <c r="H6409">
        <v>0</v>
      </c>
      <c r="L6409">
        <v>197.62342899999999</v>
      </c>
      <c r="R6409">
        <v>997.40674200000001</v>
      </c>
      <c r="S6409" t="s">
        <v>204</v>
      </c>
      <c r="T6409" s="247">
        <v>45342.358344907407</v>
      </c>
    </row>
    <row r="6410" spans="1:20" x14ac:dyDescent="0.35">
      <c r="A6410" t="s">
        <v>116</v>
      </c>
      <c r="B6410" t="s">
        <v>4</v>
      </c>
      <c r="C6410" t="s">
        <v>92</v>
      </c>
      <c r="D6410" s="29">
        <v>45461</v>
      </c>
      <c r="E6410">
        <v>0</v>
      </c>
      <c r="F6410">
        <v>0</v>
      </c>
      <c r="G6410">
        <v>0</v>
      </c>
      <c r="H6410">
        <v>0</v>
      </c>
      <c r="L6410">
        <v>197.62342899999999</v>
      </c>
      <c r="R6410">
        <v>997.40674200000001</v>
      </c>
      <c r="S6410" t="s">
        <v>204</v>
      </c>
      <c r="T6410" s="247">
        <v>45342.358344907407</v>
      </c>
    </row>
    <row r="6411" spans="1:20" x14ac:dyDescent="0.35">
      <c r="A6411" t="s">
        <v>116</v>
      </c>
      <c r="B6411" t="s">
        <v>4</v>
      </c>
      <c r="C6411" t="s">
        <v>92</v>
      </c>
      <c r="D6411" s="29">
        <v>45462</v>
      </c>
      <c r="E6411">
        <v>0</v>
      </c>
      <c r="F6411">
        <v>0</v>
      </c>
      <c r="G6411">
        <v>0</v>
      </c>
      <c r="H6411">
        <v>0</v>
      </c>
      <c r="L6411">
        <v>197.62342899999999</v>
      </c>
      <c r="R6411">
        <v>997.40674200000001</v>
      </c>
      <c r="S6411" t="s">
        <v>204</v>
      </c>
      <c r="T6411" s="247">
        <v>45342.358344907407</v>
      </c>
    </row>
    <row r="6412" spans="1:20" x14ac:dyDescent="0.35">
      <c r="A6412" t="s">
        <v>116</v>
      </c>
      <c r="B6412" t="s">
        <v>4</v>
      </c>
      <c r="C6412" t="s">
        <v>92</v>
      </c>
      <c r="D6412" s="29">
        <v>45463</v>
      </c>
      <c r="E6412">
        <v>0</v>
      </c>
      <c r="F6412">
        <v>0</v>
      </c>
      <c r="G6412">
        <v>0</v>
      </c>
      <c r="H6412">
        <v>0</v>
      </c>
      <c r="L6412">
        <v>197.62342899999999</v>
      </c>
      <c r="R6412">
        <v>997.40674200000001</v>
      </c>
      <c r="S6412" t="s">
        <v>204</v>
      </c>
      <c r="T6412" s="247">
        <v>45342.358344907407</v>
      </c>
    </row>
    <row r="6413" spans="1:20" x14ac:dyDescent="0.35">
      <c r="A6413" t="s">
        <v>116</v>
      </c>
      <c r="B6413" t="s">
        <v>4</v>
      </c>
      <c r="C6413" t="s">
        <v>92</v>
      </c>
      <c r="D6413" s="29">
        <v>45464</v>
      </c>
      <c r="E6413">
        <v>0</v>
      </c>
      <c r="F6413">
        <v>0</v>
      </c>
      <c r="G6413">
        <v>0</v>
      </c>
      <c r="H6413">
        <v>0</v>
      </c>
      <c r="L6413">
        <v>197.62342899999999</v>
      </c>
      <c r="R6413">
        <v>997.40674200000001</v>
      </c>
      <c r="S6413" t="s">
        <v>204</v>
      </c>
      <c r="T6413" s="247">
        <v>45342.358344907407</v>
      </c>
    </row>
    <row r="6414" spans="1:20" x14ac:dyDescent="0.35">
      <c r="A6414" t="s">
        <v>116</v>
      </c>
      <c r="B6414" t="s">
        <v>4</v>
      </c>
      <c r="C6414" t="s">
        <v>92</v>
      </c>
      <c r="D6414" s="29">
        <v>45465</v>
      </c>
      <c r="E6414">
        <v>0</v>
      </c>
      <c r="F6414">
        <v>0</v>
      </c>
      <c r="G6414">
        <v>0</v>
      </c>
      <c r="H6414">
        <v>0</v>
      </c>
      <c r="L6414">
        <v>197.62342899999999</v>
      </c>
      <c r="R6414">
        <v>997.40674200000001</v>
      </c>
      <c r="S6414" t="s">
        <v>204</v>
      </c>
      <c r="T6414" s="247">
        <v>45342.358368055553</v>
      </c>
    </row>
    <row r="6415" spans="1:20" x14ac:dyDescent="0.35">
      <c r="A6415" t="s">
        <v>116</v>
      </c>
      <c r="B6415" t="s">
        <v>4</v>
      </c>
      <c r="C6415" t="s">
        <v>92</v>
      </c>
      <c r="D6415" s="29">
        <v>45466</v>
      </c>
      <c r="E6415">
        <v>0</v>
      </c>
      <c r="F6415">
        <v>0</v>
      </c>
      <c r="G6415">
        <v>0</v>
      </c>
      <c r="H6415">
        <v>0</v>
      </c>
      <c r="L6415">
        <v>197.62342899999999</v>
      </c>
      <c r="R6415">
        <v>997.40674200000001</v>
      </c>
      <c r="S6415" t="s">
        <v>204</v>
      </c>
      <c r="T6415" s="247">
        <v>45342.358368055553</v>
      </c>
    </row>
    <row r="6416" spans="1:20" x14ac:dyDescent="0.35">
      <c r="A6416" t="s">
        <v>116</v>
      </c>
      <c r="B6416" t="s">
        <v>4</v>
      </c>
      <c r="C6416" t="s">
        <v>92</v>
      </c>
      <c r="D6416" s="29">
        <v>45467</v>
      </c>
      <c r="E6416">
        <v>0</v>
      </c>
      <c r="F6416">
        <v>0</v>
      </c>
      <c r="G6416">
        <v>0</v>
      </c>
      <c r="H6416">
        <v>0</v>
      </c>
      <c r="L6416">
        <v>197.62342899999999</v>
      </c>
      <c r="R6416">
        <v>997.40674200000001</v>
      </c>
      <c r="S6416" t="s">
        <v>204</v>
      </c>
      <c r="T6416" s="247">
        <v>45342.358368055553</v>
      </c>
    </row>
    <row r="6417" spans="1:20" x14ac:dyDescent="0.35">
      <c r="A6417" t="s">
        <v>116</v>
      </c>
      <c r="B6417" t="s">
        <v>4</v>
      </c>
      <c r="C6417" t="s">
        <v>92</v>
      </c>
      <c r="D6417" s="29">
        <v>45468</v>
      </c>
      <c r="E6417">
        <v>0</v>
      </c>
      <c r="F6417">
        <v>0</v>
      </c>
      <c r="G6417">
        <v>0</v>
      </c>
      <c r="H6417">
        <v>0</v>
      </c>
      <c r="L6417">
        <v>197.62342899999999</v>
      </c>
      <c r="R6417">
        <v>997.40674200000001</v>
      </c>
      <c r="S6417" t="s">
        <v>204</v>
      </c>
      <c r="T6417" s="247">
        <v>45342.358368055553</v>
      </c>
    </row>
    <row r="6418" spans="1:20" x14ac:dyDescent="0.35">
      <c r="A6418" t="s">
        <v>116</v>
      </c>
      <c r="B6418" t="s">
        <v>4</v>
      </c>
      <c r="C6418" t="s">
        <v>92</v>
      </c>
      <c r="D6418" s="29">
        <v>45469</v>
      </c>
      <c r="E6418">
        <v>0</v>
      </c>
      <c r="F6418">
        <v>0</v>
      </c>
      <c r="G6418">
        <v>0</v>
      </c>
      <c r="H6418">
        <v>0</v>
      </c>
      <c r="L6418">
        <v>197.62342899999999</v>
      </c>
      <c r="R6418">
        <v>997.40674200000001</v>
      </c>
      <c r="S6418" t="s">
        <v>204</v>
      </c>
      <c r="T6418" s="247">
        <v>45342.35837962963</v>
      </c>
    </row>
    <row r="6419" spans="1:20" x14ac:dyDescent="0.35">
      <c r="A6419" t="s">
        <v>116</v>
      </c>
      <c r="B6419" t="s">
        <v>4</v>
      </c>
      <c r="C6419" t="s">
        <v>92</v>
      </c>
      <c r="D6419" s="29">
        <v>45470</v>
      </c>
      <c r="E6419">
        <v>0</v>
      </c>
      <c r="F6419">
        <v>0</v>
      </c>
      <c r="G6419">
        <v>0</v>
      </c>
      <c r="H6419">
        <v>0</v>
      </c>
      <c r="L6419">
        <v>197.62342899999999</v>
      </c>
      <c r="R6419">
        <v>997.40674200000001</v>
      </c>
      <c r="S6419" t="s">
        <v>204</v>
      </c>
      <c r="T6419" s="247">
        <v>45342.358368055553</v>
      </c>
    </row>
    <row r="6420" spans="1:20" x14ac:dyDescent="0.35">
      <c r="A6420" t="s">
        <v>116</v>
      </c>
      <c r="B6420" t="s">
        <v>4</v>
      </c>
      <c r="C6420" t="s">
        <v>92</v>
      </c>
      <c r="D6420" s="29">
        <v>45471</v>
      </c>
      <c r="E6420">
        <v>0</v>
      </c>
      <c r="F6420">
        <v>0</v>
      </c>
      <c r="G6420">
        <v>0</v>
      </c>
      <c r="H6420">
        <v>0</v>
      </c>
      <c r="L6420">
        <v>197.62342899999999</v>
      </c>
      <c r="R6420">
        <v>997.40674200000001</v>
      </c>
      <c r="S6420" t="s">
        <v>204</v>
      </c>
      <c r="T6420" s="247">
        <v>45342.35837962963</v>
      </c>
    </row>
    <row r="6421" spans="1:20" x14ac:dyDescent="0.35">
      <c r="A6421" t="s">
        <v>116</v>
      </c>
      <c r="B6421" t="s">
        <v>4</v>
      </c>
      <c r="C6421" t="s">
        <v>92</v>
      </c>
      <c r="D6421" s="29">
        <v>45472</v>
      </c>
      <c r="E6421">
        <v>0</v>
      </c>
      <c r="F6421">
        <v>0</v>
      </c>
      <c r="G6421">
        <v>0</v>
      </c>
      <c r="H6421">
        <v>0</v>
      </c>
      <c r="L6421">
        <v>197.62342899999999</v>
      </c>
      <c r="R6421">
        <v>997.40674200000001</v>
      </c>
      <c r="S6421" t="s">
        <v>204</v>
      </c>
      <c r="T6421" s="247">
        <v>45342.358368055553</v>
      </c>
    </row>
    <row r="6422" spans="1:20" x14ac:dyDescent="0.35">
      <c r="A6422" t="s">
        <v>116</v>
      </c>
      <c r="B6422" t="s">
        <v>4</v>
      </c>
      <c r="C6422" t="s">
        <v>92</v>
      </c>
      <c r="D6422" s="29">
        <v>45473</v>
      </c>
      <c r="E6422">
        <v>0</v>
      </c>
      <c r="F6422">
        <v>0</v>
      </c>
      <c r="G6422">
        <v>0</v>
      </c>
      <c r="H6422">
        <v>0</v>
      </c>
      <c r="L6422">
        <v>197.62342899999999</v>
      </c>
      <c r="R6422">
        <v>997.40674200000001</v>
      </c>
      <c r="S6422" t="s">
        <v>204</v>
      </c>
      <c r="T6422" s="247">
        <v>45342.35837962963</v>
      </c>
    </row>
    <row r="6423" spans="1:20" x14ac:dyDescent="0.35">
      <c r="A6423" t="s">
        <v>116</v>
      </c>
      <c r="B6423" t="s">
        <v>4</v>
      </c>
      <c r="C6423" t="s">
        <v>92</v>
      </c>
      <c r="D6423" s="29">
        <v>45474</v>
      </c>
      <c r="E6423">
        <v>0</v>
      </c>
      <c r="F6423">
        <v>0</v>
      </c>
      <c r="G6423">
        <v>0</v>
      </c>
      <c r="H6423">
        <v>0</v>
      </c>
      <c r="L6423">
        <v>197.62342899999999</v>
      </c>
      <c r="R6423">
        <v>997.40674200000001</v>
      </c>
      <c r="S6423" t="s">
        <v>204</v>
      </c>
      <c r="T6423" s="247">
        <v>45342.358368055553</v>
      </c>
    </row>
    <row r="6424" spans="1:20" x14ac:dyDescent="0.35">
      <c r="A6424" t="s">
        <v>116</v>
      </c>
      <c r="B6424" t="s">
        <v>4</v>
      </c>
      <c r="C6424" t="s">
        <v>92</v>
      </c>
      <c r="D6424" s="29">
        <v>45475</v>
      </c>
      <c r="E6424">
        <v>0</v>
      </c>
      <c r="F6424">
        <v>0</v>
      </c>
      <c r="G6424">
        <v>0</v>
      </c>
      <c r="H6424">
        <v>0</v>
      </c>
      <c r="L6424">
        <v>197.62342899999999</v>
      </c>
      <c r="R6424">
        <v>997.40674200000001</v>
      </c>
      <c r="S6424" t="s">
        <v>204</v>
      </c>
      <c r="T6424" s="247">
        <v>45342.35837962963</v>
      </c>
    </row>
    <row r="6425" spans="1:20" x14ac:dyDescent="0.35">
      <c r="A6425" t="s">
        <v>116</v>
      </c>
      <c r="B6425" t="s">
        <v>4</v>
      </c>
      <c r="C6425" t="s">
        <v>92</v>
      </c>
      <c r="D6425" s="29">
        <v>45476</v>
      </c>
      <c r="E6425">
        <v>0</v>
      </c>
      <c r="F6425">
        <v>0</v>
      </c>
      <c r="G6425">
        <v>0</v>
      </c>
      <c r="H6425">
        <v>0</v>
      </c>
      <c r="L6425">
        <v>197.62342899999999</v>
      </c>
      <c r="R6425">
        <v>997.40674200000001</v>
      </c>
      <c r="S6425" t="s">
        <v>204</v>
      </c>
      <c r="T6425" s="247">
        <v>45342.35837962963</v>
      </c>
    </row>
    <row r="6426" spans="1:20" x14ac:dyDescent="0.35">
      <c r="A6426" t="s">
        <v>116</v>
      </c>
      <c r="B6426" t="s">
        <v>4</v>
      </c>
      <c r="C6426" t="s">
        <v>92</v>
      </c>
      <c r="D6426" s="29">
        <v>45477</v>
      </c>
      <c r="E6426">
        <v>0</v>
      </c>
      <c r="F6426">
        <v>0</v>
      </c>
      <c r="G6426">
        <v>0</v>
      </c>
      <c r="H6426">
        <v>0</v>
      </c>
      <c r="L6426">
        <v>197.62342899999999</v>
      </c>
      <c r="R6426">
        <v>997.40674200000001</v>
      </c>
      <c r="S6426" t="s">
        <v>204</v>
      </c>
      <c r="T6426" s="247">
        <v>45342.358368055553</v>
      </c>
    </row>
    <row r="6427" spans="1:20" x14ac:dyDescent="0.35">
      <c r="A6427" t="s">
        <v>116</v>
      </c>
      <c r="B6427" t="s">
        <v>4</v>
      </c>
      <c r="C6427" t="s">
        <v>92</v>
      </c>
      <c r="D6427" s="29">
        <v>45478</v>
      </c>
      <c r="E6427">
        <v>0</v>
      </c>
      <c r="F6427">
        <v>0</v>
      </c>
      <c r="G6427">
        <v>0</v>
      </c>
      <c r="H6427">
        <v>0</v>
      </c>
      <c r="L6427">
        <v>197.62342899999999</v>
      </c>
      <c r="R6427">
        <v>997.40674200000001</v>
      </c>
      <c r="S6427" t="s">
        <v>204</v>
      </c>
      <c r="T6427" s="247">
        <v>45342.35837962963</v>
      </c>
    </row>
    <row r="6428" spans="1:20" x14ac:dyDescent="0.35">
      <c r="A6428" t="s">
        <v>116</v>
      </c>
      <c r="B6428" t="s">
        <v>4</v>
      </c>
      <c r="C6428" t="s">
        <v>92</v>
      </c>
      <c r="D6428" s="29">
        <v>45479</v>
      </c>
      <c r="E6428">
        <v>0</v>
      </c>
      <c r="F6428">
        <v>0</v>
      </c>
      <c r="G6428">
        <v>0</v>
      </c>
      <c r="H6428">
        <v>0</v>
      </c>
      <c r="L6428">
        <v>197.62342899999999</v>
      </c>
      <c r="R6428">
        <v>997.40674200000001</v>
      </c>
      <c r="S6428" t="s">
        <v>204</v>
      </c>
      <c r="T6428" s="247">
        <v>45342.35837962963</v>
      </c>
    </row>
    <row r="6429" spans="1:20" x14ac:dyDescent="0.35">
      <c r="A6429" t="s">
        <v>116</v>
      </c>
      <c r="B6429" t="s">
        <v>4</v>
      </c>
      <c r="C6429" t="s">
        <v>92</v>
      </c>
      <c r="D6429" s="29">
        <v>45480</v>
      </c>
      <c r="E6429">
        <v>0</v>
      </c>
      <c r="F6429">
        <v>0</v>
      </c>
      <c r="G6429">
        <v>0</v>
      </c>
      <c r="H6429">
        <v>0</v>
      </c>
      <c r="L6429">
        <v>197.62342899999999</v>
      </c>
      <c r="R6429">
        <v>997.40674200000001</v>
      </c>
      <c r="S6429" t="s">
        <v>204</v>
      </c>
      <c r="T6429" s="247">
        <v>45342.35837962963</v>
      </c>
    </row>
    <row r="6430" spans="1:20" x14ac:dyDescent="0.35">
      <c r="A6430" t="s">
        <v>116</v>
      </c>
      <c r="B6430" t="s">
        <v>4</v>
      </c>
      <c r="C6430" t="s">
        <v>92</v>
      </c>
      <c r="D6430" s="29">
        <v>45481</v>
      </c>
      <c r="E6430">
        <v>0</v>
      </c>
      <c r="F6430">
        <v>0</v>
      </c>
      <c r="G6430">
        <v>0</v>
      </c>
      <c r="H6430">
        <v>0</v>
      </c>
      <c r="L6430">
        <v>197.62342899999999</v>
      </c>
      <c r="R6430">
        <v>997.40674200000001</v>
      </c>
      <c r="S6430" t="s">
        <v>204</v>
      </c>
      <c r="T6430" s="247">
        <v>45342.35837962963</v>
      </c>
    </row>
    <row r="6431" spans="1:20" x14ac:dyDescent="0.35">
      <c r="A6431" t="s">
        <v>116</v>
      </c>
      <c r="B6431" t="s">
        <v>4</v>
      </c>
      <c r="C6431" t="s">
        <v>92</v>
      </c>
      <c r="D6431" s="29">
        <v>45482</v>
      </c>
      <c r="E6431">
        <v>0</v>
      </c>
      <c r="F6431">
        <v>0</v>
      </c>
      <c r="G6431">
        <v>0</v>
      </c>
      <c r="H6431">
        <v>0</v>
      </c>
      <c r="L6431">
        <v>197.62342899999999</v>
      </c>
      <c r="R6431">
        <v>997.40674200000001</v>
      </c>
      <c r="S6431" t="s">
        <v>204</v>
      </c>
      <c r="T6431" s="247">
        <v>45342.35837962963</v>
      </c>
    </row>
    <row r="6432" spans="1:20" x14ac:dyDescent="0.35">
      <c r="A6432" t="s">
        <v>116</v>
      </c>
      <c r="B6432" t="s">
        <v>4</v>
      </c>
      <c r="C6432" t="s">
        <v>92</v>
      </c>
      <c r="D6432" s="29">
        <v>45483</v>
      </c>
      <c r="E6432">
        <v>0</v>
      </c>
      <c r="F6432">
        <v>0</v>
      </c>
      <c r="G6432">
        <v>0</v>
      </c>
      <c r="H6432">
        <v>0</v>
      </c>
      <c r="L6432">
        <v>197.62342899999999</v>
      </c>
      <c r="R6432">
        <v>997.40674200000001</v>
      </c>
      <c r="S6432" t="s">
        <v>204</v>
      </c>
      <c r="T6432" s="247">
        <v>45342.35837962963</v>
      </c>
    </row>
    <row r="6433" spans="1:20" x14ac:dyDescent="0.35">
      <c r="A6433" t="s">
        <v>116</v>
      </c>
      <c r="B6433" t="s">
        <v>4</v>
      </c>
      <c r="C6433" t="s">
        <v>92</v>
      </c>
      <c r="D6433" s="29">
        <v>45484</v>
      </c>
      <c r="E6433">
        <v>0</v>
      </c>
      <c r="F6433">
        <v>0</v>
      </c>
      <c r="G6433">
        <v>0</v>
      </c>
      <c r="H6433">
        <v>0</v>
      </c>
      <c r="L6433">
        <v>197.62342899999999</v>
      </c>
      <c r="R6433">
        <v>997.40674200000001</v>
      </c>
      <c r="S6433" t="s">
        <v>204</v>
      </c>
      <c r="T6433" s="247">
        <v>45342.35837962963</v>
      </c>
    </row>
    <row r="6434" spans="1:20" x14ac:dyDescent="0.35">
      <c r="A6434" t="s">
        <v>116</v>
      </c>
      <c r="B6434" t="s">
        <v>4</v>
      </c>
      <c r="C6434" t="s">
        <v>92</v>
      </c>
      <c r="D6434" s="29">
        <v>45485</v>
      </c>
      <c r="E6434">
        <v>0</v>
      </c>
      <c r="F6434">
        <v>0</v>
      </c>
      <c r="G6434">
        <v>0</v>
      </c>
      <c r="H6434">
        <v>0</v>
      </c>
      <c r="L6434">
        <v>197.62342899999999</v>
      </c>
      <c r="R6434">
        <v>997.40674200000001</v>
      </c>
      <c r="S6434" t="s">
        <v>204</v>
      </c>
      <c r="T6434" s="247">
        <v>45342.35837962963</v>
      </c>
    </row>
    <row r="6435" spans="1:20" x14ac:dyDescent="0.35">
      <c r="A6435" t="s">
        <v>116</v>
      </c>
      <c r="B6435" t="s">
        <v>4</v>
      </c>
      <c r="C6435" t="s">
        <v>92</v>
      </c>
      <c r="D6435" s="29">
        <v>45486</v>
      </c>
      <c r="E6435">
        <v>0</v>
      </c>
      <c r="F6435">
        <v>0</v>
      </c>
      <c r="G6435">
        <v>0</v>
      </c>
      <c r="H6435">
        <v>0</v>
      </c>
      <c r="L6435">
        <v>197.62342899999999</v>
      </c>
      <c r="R6435">
        <v>997.40674200000001</v>
      </c>
      <c r="S6435" t="s">
        <v>204</v>
      </c>
      <c r="T6435" s="247">
        <v>45342.35837962963</v>
      </c>
    </row>
    <row r="6436" spans="1:20" x14ac:dyDescent="0.35">
      <c r="A6436" t="s">
        <v>116</v>
      </c>
      <c r="B6436" t="s">
        <v>4</v>
      </c>
      <c r="C6436" t="s">
        <v>92</v>
      </c>
      <c r="D6436" s="29">
        <v>45487</v>
      </c>
      <c r="E6436">
        <v>0</v>
      </c>
      <c r="F6436">
        <v>0</v>
      </c>
      <c r="G6436">
        <v>0</v>
      </c>
      <c r="H6436">
        <v>0</v>
      </c>
      <c r="L6436">
        <v>197.62342899999999</v>
      </c>
      <c r="R6436">
        <v>997.40674200000001</v>
      </c>
      <c r="S6436" t="s">
        <v>204</v>
      </c>
      <c r="T6436" s="247">
        <v>45342.35837962963</v>
      </c>
    </row>
    <row r="6437" spans="1:20" x14ac:dyDescent="0.35">
      <c r="A6437" t="s">
        <v>116</v>
      </c>
      <c r="B6437" t="s">
        <v>4</v>
      </c>
      <c r="C6437" t="s">
        <v>92</v>
      </c>
      <c r="D6437" s="29">
        <v>45488</v>
      </c>
      <c r="E6437">
        <v>0</v>
      </c>
      <c r="F6437">
        <v>0</v>
      </c>
      <c r="G6437">
        <v>0</v>
      </c>
      <c r="H6437">
        <v>0</v>
      </c>
      <c r="L6437">
        <v>197.62342899999999</v>
      </c>
      <c r="R6437">
        <v>997.40674200000001</v>
      </c>
      <c r="S6437" t="s">
        <v>204</v>
      </c>
      <c r="T6437" s="247">
        <v>45342.35837962963</v>
      </c>
    </row>
    <row r="6438" spans="1:20" x14ac:dyDescent="0.35">
      <c r="A6438" t="s">
        <v>116</v>
      </c>
      <c r="B6438" t="s">
        <v>4</v>
      </c>
      <c r="C6438" t="s">
        <v>92</v>
      </c>
      <c r="D6438" s="29">
        <v>45489</v>
      </c>
      <c r="E6438">
        <v>0</v>
      </c>
      <c r="F6438">
        <v>0</v>
      </c>
      <c r="G6438">
        <v>0</v>
      </c>
      <c r="H6438">
        <v>0</v>
      </c>
      <c r="L6438">
        <v>197.62342899999999</v>
      </c>
      <c r="R6438">
        <v>997.40674200000001</v>
      </c>
      <c r="S6438" t="s">
        <v>204</v>
      </c>
      <c r="T6438" s="247">
        <v>45342.35837962963</v>
      </c>
    </row>
    <row r="6439" spans="1:20" x14ac:dyDescent="0.35">
      <c r="A6439" t="s">
        <v>116</v>
      </c>
      <c r="B6439" t="s">
        <v>4</v>
      </c>
      <c r="C6439" t="s">
        <v>92</v>
      </c>
      <c r="D6439" s="29">
        <v>45490</v>
      </c>
      <c r="E6439">
        <v>0</v>
      </c>
      <c r="F6439">
        <v>0</v>
      </c>
      <c r="G6439">
        <v>0</v>
      </c>
      <c r="H6439">
        <v>0</v>
      </c>
      <c r="L6439">
        <v>197.62342899999999</v>
      </c>
      <c r="R6439">
        <v>997.40674200000001</v>
      </c>
      <c r="S6439" t="s">
        <v>204</v>
      </c>
      <c r="T6439" s="247">
        <v>45342.358391203707</v>
      </c>
    </row>
    <row r="6440" spans="1:20" x14ac:dyDescent="0.35">
      <c r="A6440" t="s">
        <v>116</v>
      </c>
      <c r="B6440" t="s">
        <v>4</v>
      </c>
      <c r="C6440" t="s">
        <v>92</v>
      </c>
      <c r="D6440" s="29">
        <v>45491</v>
      </c>
      <c r="E6440">
        <v>0</v>
      </c>
      <c r="F6440">
        <v>0</v>
      </c>
      <c r="G6440">
        <v>0</v>
      </c>
      <c r="H6440">
        <v>0</v>
      </c>
      <c r="L6440">
        <v>197.62342899999999</v>
      </c>
      <c r="R6440">
        <v>997.40674200000001</v>
      </c>
      <c r="S6440" t="s">
        <v>204</v>
      </c>
      <c r="T6440" s="247">
        <v>45342.358391203707</v>
      </c>
    </row>
    <row r="6441" spans="1:20" x14ac:dyDescent="0.35">
      <c r="A6441" t="s">
        <v>116</v>
      </c>
      <c r="B6441" t="s">
        <v>4</v>
      </c>
      <c r="C6441" t="s">
        <v>92</v>
      </c>
      <c r="D6441" s="29">
        <v>45492</v>
      </c>
      <c r="E6441">
        <v>0</v>
      </c>
      <c r="F6441">
        <v>0</v>
      </c>
      <c r="G6441">
        <v>0</v>
      </c>
      <c r="H6441">
        <v>0</v>
      </c>
      <c r="L6441">
        <v>197.62342899999999</v>
      </c>
      <c r="R6441">
        <v>997.40674200000001</v>
      </c>
      <c r="S6441" t="s">
        <v>204</v>
      </c>
      <c r="T6441" s="247">
        <v>45342.358391203707</v>
      </c>
    </row>
    <row r="6442" spans="1:20" x14ac:dyDescent="0.35">
      <c r="A6442" t="s">
        <v>116</v>
      </c>
      <c r="B6442" t="s">
        <v>4</v>
      </c>
      <c r="C6442" t="s">
        <v>92</v>
      </c>
      <c r="D6442" s="29">
        <v>45493</v>
      </c>
      <c r="E6442">
        <v>0</v>
      </c>
      <c r="F6442">
        <v>0</v>
      </c>
      <c r="G6442">
        <v>0</v>
      </c>
      <c r="H6442">
        <v>0</v>
      </c>
      <c r="L6442">
        <v>197.62342899999999</v>
      </c>
      <c r="R6442">
        <v>997.40674200000001</v>
      </c>
      <c r="S6442" t="s">
        <v>204</v>
      </c>
      <c r="T6442" s="247">
        <v>45342.35837962963</v>
      </c>
    </row>
    <row r="6443" spans="1:20" x14ac:dyDescent="0.35">
      <c r="A6443" t="s">
        <v>116</v>
      </c>
      <c r="B6443" t="s">
        <v>4</v>
      </c>
      <c r="C6443" t="s">
        <v>92</v>
      </c>
      <c r="D6443" s="29">
        <v>45494</v>
      </c>
      <c r="E6443">
        <v>0</v>
      </c>
      <c r="F6443">
        <v>0</v>
      </c>
      <c r="G6443">
        <v>0</v>
      </c>
      <c r="H6443">
        <v>0</v>
      </c>
      <c r="L6443">
        <v>197.62342899999999</v>
      </c>
      <c r="R6443">
        <v>997.40674200000001</v>
      </c>
      <c r="S6443" t="s">
        <v>204</v>
      </c>
      <c r="T6443" s="247">
        <v>45342.358391203707</v>
      </c>
    </row>
    <row r="6444" spans="1:20" x14ac:dyDescent="0.35">
      <c r="A6444" t="s">
        <v>116</v>
      </c>
      <c r="B6444" t="s">
        <v>4</v>
      </c>
      <c r="C6444" t="s">
        <v>92</v>
      </c>
      <c r="D6444" s="29">
        <v>45495</v>
      </c>
      <c r="E6444">
        <v>0</v>
      </c>
      <c r="F6444">
        <v>0</v>
      </c>
      <c r="G6444">
        <v>0</v>
      </c>
      <c r="H6444">
        <v>0</v>
      </c>
      <c r="L6444">
        <v>197.62342899999999</v>
      </c>
      <c r="R6444">
        <v>997.40674200000001</v>
      </c>
      <c r="S6444" t="s">
        <v>204</v>
      </c>
      <c r="T6444" s="247">
        <v>45342.358391203707</v>
      </c>
    </row>
    <row r="6445" spans="1:20" x14ac:dyDescent="0.35">
      <c r="A6445" t="s">
        <v>116</v>
      </c>
      <c r="B6445" t="s">
        <v>4</v>
      </c>
      <c r="C6445" t="s">
        <v>92</v>
      </c>
      <c r="D6445" s="29">
        <v>45496</v>
      </c>
      <c r="E6445">
        <v>0</v>
      </c>
      <c r="F6445">
        <v>0</v>
      </c>
      <c r="G6445">
        <v>0</v>
      </c>
      <c r="H6445">
        <v>0</v>
      </c>
      <c r="L6445">
        <v>197.62342899999999</v>
      </c>
      <c r="R6445">
        <v>997.40674200000001</v>
      </c>
      <c r="S6445" t="s">
        <v>204</v>
      </c>
      <c r="T6445" s="247">
        <v>45342.358391203707</v>
      </c>
    </row>
    <row r="6446" spans="1:20" x14ac:dyDescent="0.35">
      <c r="A6446" t="s">
        <v>116</v>
      </c>
      <c r="B6446" t="s">
        <v>4</v>
      </c>
      <c r="C6446" t="s">
        <v>92</v>
      </c>
      <c r="D6446" s="29">
        <v>45497</v>
      </c>
      <c r="E6446">
        <v>0</v>
      </c>
      <c r="F6446">
        <v>0</v>
      </c>
      <c r="G6446">
        <v>0</v>
      </c>
      <c r="H6446">
        <v>0</v>
      </c>
      <c r="L6446">
        <v>197.62342899999999</v>
      </c>
      <c r="R6446">
        <v>997.40674200000001</v>
      </c>
      <c r="S6446" t="s">
        <v>204</v>
      </c>
      <c r="T6446" s="247">
        <v>45342.358391203707</v>
      </c>
    </row>
    <row r="6447" spans="1:20" x14ac:dyDescent="0.35">
      <c r="A6447" t="s">
        <v>116</v>
      </c>
      <c r="B6447" t="s">
        <v>4</v>
      </c>
      <c r="C6447" t="s">
        <v>92</v>
      </c>
      <c r="D6447" s="29">
        <v>45498</v>
      </c>
      <c r="E6447">
        <v>0</v>
      </c>
      <c r="F6447">
        <v>0</v>
      </c>
      <c r="G6447">
        <v>0</v>
      </c>
      <c r="H6447">
        <v>0</v>
      </c>
      <c r="L6447">
        <v>197.62342899999999</v>
      </c>
      <c r="R6447">
        <v>997.40674200000001</v>
      </c>
      <c r="S6447" t="s">
        <v>204</v>
      </c>
      <c r="T6447" s="247">
        <v>45342.35837962963</v>
      </c>
    </row>
    <row r="6448" spans="1:20" x14ac:dyDescent="0.35">
      <c r="A6448" t="s">
        <v>116</v>
      </c>
      <c r="B6448" t="s">
        <v>4</v>
      </c>
      <c r="C6448" t="s">
        <v>92</v>
      </c>
      <c r="D6448" s="29">
        <v>45499</v>
      </c>
      <c r="E6448">
        <v>0</v>
      </c>
      <c r="F6448">
        <v>0</v>
      </c>
      <c r="G6448">
        <v>0</v>
      </c>
      <c r="H6448">
        <v>0</v>
      </c>
      <c r="L6448">
        <v>197.62342899999999</v>
      </c>
      <c r="R6448">
        <v>997.40674200000001</v>
      </c>
      <c r="S6448" t="s">
        <v>204</v>
      </c>
      <c r="T6448" s="247">
        <v>45342.358391203707</v>
      </c>
    </row>
    <row r="6449" spans="1:20" x14ac:dyDescent="0.35">
      <c r="A6449" t="s">
        <v>116</v>
      </c>
      <c r="B6449" t="s">
        <v>4</v>
      </c>
      <c r="C6449" t="s">
        <v>92</v>
      </c>
      <c r="D6449" s="29">
        <v>45500</v>
      </c>
      <c r="E6449">
        <v>0</v>
      </c>
      <c r="F6449">
        <v>0</v>
      </c>
      <c r="G6449">
        <v>0</v>
      </c>
      <c r="H6449">
        <v>0</v>
      </c>
      <c r="L6449">
        <v>197.62342899999999</v>
      </c>
      <c r="R6449">
        <v>997.40674200000001</v>
      </c>
      <c r="S6449" t="s">
        <v>204</v>
      </c>
      <c r="T6449" s="247">
        <v>45342.358391203707</v>
      </c>
    </row>
    <row r="6450" spans="1:20" x14ac:dyDescent="0.35">
      <c r="A6450" t="s">
        <v>116</v>
      </c>
      <c r="B6450" t="s">
        <v>4</v>
      </c>
      <c r="C6450" t="s">
        <v>92</v>
      </c>
      <c r="D6450" s="29">
        <v>45501</v>
      </c>
      <c r="E6450">
        <v>0</v>
      </c>
      <c r="F6450">
        <v>0</v>
      </c>
      <c r="G6450">
        <v>0</v>
      </c>
      <c r="H6450">
        <v>0</v>
      </c>
      <c r="L6450">
        <v>197.62342899999999</v>
      </c>
      <c r="R6450">
        <v>997.40674200000001</v>
      </c>
      <c r="S6450" t="s">
        <v>204</v>
      </c>
      <c r="T6450" s="247">
        <v>45342.358391203707</v>
      </c>
    </row>
    <row r="6451" spans="1:20" x14ac:dyDescent="0.35">
      <c r="A6451" t="s">
        <v>116</v>
      </c>
      <c r="B6451" t="s">
        <v>4</v>
      </c>
      <c r="C6451" t="s">
        <v>92</v>
      </c>
      <c r="D6451" s="29">
        <v>45502</v>
      </c>
      <c r="E6451">
        <v>0</v>
      </c>
      <c r="F6451">
        <v>0</v>
      </c>
      <c r="G6451">
        <v>0</v>
      </c>
      <c r="H6451">
        <v>0</v>
      </c>
      <c r="L6451">
        <v>197.62342899999999</v>
      </c>
      <c r="R6451">
        <v>997.40674200000001</v>
      </c>
      <c r="S6451" t="s">
        <v>204</v>
      </c>
      <c r="T6451" s="247">
        <v>45342.358391203707</v>
      </c>
    </row>
    <row r="6452" spans="1:20" x14ac:dyDescent="0.35">
      <c r="A6452" t="s">
        <v>116</v>
      </c>
      <c r="B6452" t="s">
        <v>4</v>
      </c>
      <c r="C6452" t="s">
        <v>92</v>
      </c>
      <c r="D6452" s="29">
        <v>45503</v>
      </c>
      <c r="E6452">
        <v>0</v>
      </c>
      <c r="F6452">
        <v>0</v>
      </c>
      <c r="G6452">
        <v>0</v>
      </c>
      <c r="H6452">
        <v>0</v>
      </c>
      <c r="L6452">
        <v>197.62342899999999</v>
      </c>
      <c r="R6452">
        <v>997.40674200000001</v>
      </c>
      <c r="S6452" t="s">
        <v>204</v>
      </c>
      <c r="T6452" s="247">
        <v>45342.358391203707</v>
      </c>
    </row>
    <row r="6453" spans="1:20" x14ac:dyDescent="0.35">
      <c r="A6453" t="s">
        <v>116</v>
      </c>
      <c r="B6453" t="s">
        <v>4</v>
      </c>
      <c r="C6453" t="s">
        <v>92</v>
      </c>
      <c r="D6453" s="29">
        <v>45504</v>
      </c>
      <c r="E6453">
        <v>0</v>
      </c>
      <c r="F6453">
        <v>0</v>
      </c>
      <c r="G6453">
        <v>0</v>
      </c>
      <c r="H6453">
        <v>0</v>
      </c>
      <c r="L6453">
        <v>197.62342899999999</v>
      </c>
      <c r="R6453">
        <v>997.40674200000001</v>
      </c>
      <c r="S6453" t="s">
        <v>204</v>
      </c>
      <c r="T6453" s="247">
        <v>45342.358391203707</v>
      </c>
    </row>
    <row r="6454" spans="1:20" x14ac:dyDescent="0.35">
      <c r="A6454" t="s">
        <v>116</v>
      </c>
      <c r="B6454" t="s">
        <v>4</v>
      </c>
      <c r="C6454" t="s">
        <v>92</v>
      </c>
      <c r="D6454" s="29">
        <v>45505</v>
      </c>
      <c r="E6454">
        <v>0</v>
      </c>
      <c r="F6454">
        <v>0</v>
      </c>
      <c r="G6454">
        <v>0</v>
      </c>
      <c r="H6454">
        <v>0</v>
      </c>
      <c r="L6454">
        <v>197.62342899999999</v>
      </c>
      <c r="R6454">
        <v>997.40674200000001</v>
      </c>
      <c r="S6454" t="s">
        <v>204</v>
      </c>
      <c r="T6454" s="247">
        <v>45342.358391203707</v>
      </c>
    </row>
    <row r="6455" spans="1:20" x14ac:dyDescent="0.35">
      <c r="A6455" t="s">
        <v>116</v>
      </c>
      <c r="B6455" t="s">
        <v>4</v>
      </c>
      <c r="C6455" t="s">
        <v>92</v>
      </c>
      <c r="D6455" s="29">
        <v>45506</v>
      </c>
      <c r="E6455">
        <v>0</v>
      </c>
      <c r="F6455">
        <v>0</v>
      </c>
      <c r="G6455">
        <v>0</v>
      </c>
      <c r="H6455">
        <v>0</v>
      </c>
      <c r="L6455">
        <v>197.62342899999999</v>
      </c>
      <c r="R6455">
        <v>997.40674200000001</v>
      </c>
      <c r="S6455" t="s">
        <v>204</v>
      </c>
      <c r="T6455" s="247">
        <v>45342.358391203707</v>
      </c>
    </row>
    <row r="6456" spans="1:20" x14ac:dyDescent="0.35">
      <c r="A6456" t="s">
        <v>116</v>
      </c>
      <c r="B6456" t="s">
        <v>4</v>
      </c>
      <c r="C6456" t="s">
        <v>92</v>
      </c>
      <c r="D6456" s="29">
        <v>45507</v>
      </c>
      <c r="E6456">
        <v>0</v>
      </c>
      <c r="F6456">
        <v>0</v>
      </c>
      <c r="G6456">
        <v>0</v>
      </c>
      <c r="H6456">
        <v>0</v>
      </c>
      <c r="L6456">
        <v>197.62342899999999</v>
      </c>
      <c r="R6456">
        <v>997.40674200000001</v>
      </c>
      <c r="S6456" t="s">
        <v>204</v>
      </c>
      <c r="T6456" s="247">
        <v>45342.358391203707</v>
      </c>
    </row>
    <row r="6457" spans="1:20" x14ac:dyDescent="0.35">
      <c r="A6457" t="s">
        <v>116</v>
      </c>
      <c r="B6457" t="s">
        <v>4</v>
      </c>
      <c r="C6457" t="s">
        <v>92</v>
      </c>
      <c r="D6457" s="29">
        <v>45508</v>
      </c>
      <c r="E6457">
        <v>0</v>
      </c>
      <c r="F6457">
        <v>0</v>
      </c>
      <c r="G6457">
        <v>0</v>
      </c>
      <c r="H6457">
        <v>0</v>
      </c>
      <c r="L6457">
        <v>197.62342899999999</v>
      </c>
      <c r="R6457">
        <v>997.40674200000001</v>
      </c>
      <c r="S6457" t="s">
        <v>204</v>
      </c>
      <c r="T6457" s="247">
        <v>45342.358391203707</v>
      </c>
    </row>
    <row r="6458" spans="1:20" x14ac:dyDescent="0.35">
      <c r="A6458" t="s">
        <v>116</v>
      </c>
      <c r="B6458" t="s">
        <v>4</v>
      </c>
      <c r="C6458" t="s">
        <v>92</v>
      </c>
      <c r="D6458" s="29">
        <v>45509</v>
      </c>
      <c r="E6458">
        <v>0</v>
      </c>
      <c r="F6458">
        <v>0</v>
      </c>
      <c r="G6458">
        <v>0</v>
      </c>
      <c r="H6458">
        <v>0</v>
      </c>
      <c r="L6458">
        <v>197.62342899999999</v>
      </c>
      <c r="R6458">
        <v>997.40674200000001</v>
      </c>
      <c r="S6458" t="s">
        <v>204</v>
      </c>
      <c r="T6458" s="247">
        <v>45342.358391203707</v>
      </c>
    </row>
    <row r="6459" spans="1:20" x14ac:dyDescent="0.35">
      <c r="A6459" t="s">
        <v>116</v>
      </c>
      <c r="B6459" t="s">
        <v>4</v>
      </c>
      <c r="C6459" t="s">
        <v>92</v>
      </c>
      <c r="D6459" s="29">
        <v>45510</v>
      </c>
      <c r="E6459">
        <v>0</v>
      </c>
      <c r="F6459">
        <v>0</v>
      </c>
      <c r="G6459">
        <v>0</v>
      </c>
      <c r="H6459">
        <v>0</v>
      </c>
      <c r="L6459">
        <v>197.62342899999999</v>
      </c>
      <c r="R6459">
        <v>997.40674200000001</v>
      </c>
      <c r="S6459" t="s">
        <v>204</v>
      </c>
      <c r="T6459" s="247">
        <v>45342.358402777776</v>
      </c>
    </row>
    <row r="6460" spans="1:20" x14ac:dyDescent="0.35">
      <c r="A6460" t="s">
        <v>116</v>
      </c>
      <c r="B6460" t="s">
        <v>4</v>
      </c>
      <c r="C6460" t="s">
        <v>92</v>
      </c>
      <c r="D6460" s="29">
        <v>45511</v>
      </c>
      <c r="E6460">
        <v>0</v>
      </c>
      <c r="F6460">
        <v>0</v>
      </c>
      <c r="G6460">
        <v>0</v>
      </c>
      <c r="H6460">
        <v>0</v>
      </c>
      <c r="L6460">
        <v>197.62342899999999</v>
      </c>
      <c r="R6460">
        <v>997.40674200000001</v>
      </c>
      <c r="S6460" t="s">
        <v>204</v>
      </c>
      <c r="T6460" s="247">
        <v>45342.358402777776</v>
      </c>
    </row>
    <row r="6461" spans="1:20" x14ac:dyDescent="0.35">
      <c r="A6461" t="s">
        <v>116</v>
      </c>
      <c r="B6461" t="s">
        <v>4</v>
      </c>
      <c r="C6461" t="s">
        <v>92</v>
      </c>
      <c r="D6461" s="29">
        <v>45512</v>
      </c>
      <c r="E6461">
        <v>0</v>
      </c>
      <c r="F6461">
        <v>0</v>
      </c>
      <c r="G6461">
        <v>0</v>
      </c>
      <c r="H6461">
        <v>0</v>
      </c>
      <c r="L6461">
        <v>197.62342899999999</v>
      </c>
      <c r="R6461">
        <v>997.40674200000001</v>
      </c>
      <c r="S6461" t="s">
        <v>204</v>
      </c>
      <c r="T6461" s="247">
        <v>45342.358402777776</v>
      </c>
    </row>
    <row r="6462" spans="1:20" x14ac:dyDescent="0.35">
      <c r="A6462" t="s">
        <v>116</v>
      </c>
      <c r="B6462" t="s">
        <v>4</v>
      </c>
      <c r="C6462" t="s">
        <v>92</v>
      </c>
      <c r="D6462" s="29">
        <v>45513</v>
      </c>
      <c r="E6462">
        <v>0</v>
      </c>
      <c r="F6462">
        <v>0</v>
      </c>
      <c r="G6462">
        <v>0</v>
      </c>
      <c r="H6462">
        <v>0</v>
      </c>
      <c r="L6462">
        <v>197.62342899999999</v>
      </c>
      <c r="R6462">
        <v>997.40674200000001</v>
      </c>
      <c r="S6462" t="s">
        <v>204</v>
      </c>
      <c r="T6462" s="247">
        <v>45342.358402777776</v>
      </c>
    </row>
    <row r="6463" spans="1:20" x14ac:dyDescent="0.35">
      <c r="A6463" t="s">
        <v>116</v>
      </c>
      <c r="B6463" t="s">
        <v>4</v>
      </c>
      <c r="C6463" t="s">
        <v>92</v>
      </c>
      <c r="D6463" s="29">
        <v>45514</v>
      </c>
      <c r="E6463">
        <v>0</v>
      </c>
      <c r="F6463">
        <v>0</v>
      </c>
      <c r="G6463">
        <v>0</v>
      </c>
      <c r="H6463">
        <v>0</v>
      </c>
      <c r="L6463">
        <v>197.62342899999999</v>
      </c>
      <c r="R6463">
        <v>997.40674200000001</v>
      </c>
      <c r="S6463" t="s">
        <v>204</v>
      </c>
      <c r="T6463" s="247">
        <v>45342.358402777776</v>
      </c>
    </row>
    <row r="6464" spans="1:20" x14ac:dyDescent="0.35">
      <c r="A6464" t="s">
        <v>116</v>
      </c>
      <c r="B6464" t="s">
        <v>4</v>
      </c>
      <c r="C6464" t="s">
        <v>92</v>
      </c>
      <c r="D6464" s="29">
        <v>45515</v>
      </c>
      <c r="E6464">
        <v>0</v>
      </c>
      <c r="F6464">
        <v>0</v>
      </c>
      <c r="G6464">
        <v>0</v>
      </c>
      <c r="H6464">
        <v>0</v>
      </c>
      <c r="L6464">
        <v>197.62342899999999</v>
      </c>
      <c r="R6464">
        <v>997.40674200000001</v>
      </c>
      <c r="S6464" t="s">
        <v>204</v>
      </c>
      <c r="T6464" s="247">
        <v>45342.358402777776</v>
      </c>
    </row>
    <row r="6465" spans="1:20" x14ac:dyDescent="0.35">
      <c r="A6465" t="s">
        <v>116</v>
      </c>
      <c r="B6465" t="s">
        <v>4</v>
      </c>
      <c r="C6465" t="s">
        <v>92</v>
      </c>
      <c r="D6465" s="29">
        <v>45516</v>
      </c>
      <c r="E6465">
        <v>0</v>
      </c>
      <c r="F6465">
        <v>0</v>
      </c>
      <c r="G6465">
        <v>0</v>
      </c>
      <c r="H6465">
        <v>0</v>
      </c>
      <c r="L6465">
        <v>197.62342899999999</v>
      </c>
      <c r="R6465">
        <v>997.40674200000001</v>
      </c>
      <c r="S6465" t="s">
        <v>204</v>
      </c>
      <c r="T6465" s="247">
        <v>45342.358402777776</v>
      </c>
    </row>
    <row r="6466" spans="1:20" x14ac:dyDescent="0.35">
      <c r="A6466" t="s">
        <v>116</v>
      </c>
      <c r="B6466" t="s">
        <v>4</v>
      </c>
      <c r="C6466" t="s">
        <v>92</v>
      </c>
      <c r="D6466" s="29">
        <v>45517</v>
      </c>
      <c r="E6466">
        <v>0</v>
      </c>
      <c r="F6466">
        <v>0</v>
      </c>
      <c r="G6466">
        <v>0</v>
      </c>
      <c r="H6466">
        <v>0</v>
      </c>
      <c r="L6466">
        <v>197.62342899999999</v>
      </c>
      <c r="R6466">
        <v>997.40674200000001</v>
      </c>
      <c r="S6466" t="s">
        <v>204</v>
      </c>
      <c r="T6466" s="247">
        <v>45342.358402777776</v>
      </c>
    </row>
    <row r="6467" spans="1:20" x14ac:dyDescent="0.35">
      <c r="A6467" t="s">
        <v>116</v>
      </c>
      <c r="B6467" t="s">
        <v>4</v>
      </c>
      <c r="C6467" t="s">
        <v>92</v>
      </c>
      <c r="D6467" s="29">
        <v>45518</v>
      </c>
      <c r="E6467">
        <v>0</v>
      </c>
      <c r="F6467">
        <v>0</v>
      </c>
      <c r="G6467">
        <v>0</v>
      </c>
      <c r="H6467">
        <v>0</v>
      </c>
      <c r="L6467">
        <v>197.62342899999999</v>
      </c>
      <c r="R6467">
        <v>997.40674200000001</v>
      </c>
      <c r="S6467" t="s">
        <v>204</v>
      </c>
      <c r="T6467" s="247">
        <v>45342.358402777776</v>
      </c>
    </row>
    <row r="6468" spans="1:20" x14ac:dyDescent="0.35">
      <c r="A6468" t="s">
        <v>116</v>
      </c>
      <c r="B6468" t="s">
        <v>4</v>
      </c>
      <c r="C6468" t="s">
        <v>92</v>
      </c>
      <c r="D6468" s="29">
        <v>45519</v>
      </c>
      <c r="E6468">
        <v>0</v>
      </c>
      <c r="F6468">
        <v>0</v>
      </c>
      <c r="G6468">
        <v>0</v>
      </c>
      <c r="H6468">
        <v>0</v>
      </c>
      <c r="L6468">
        <v>197.62342899999999</v>
      </c>
      <c r="R6468">
        <v>997.40674200000001</v>
      </c>
      <c r="S6468" t="s">
        <v>204</v>
      </c>
      <c r="T6468" s="247">
        <v>45342.358402777776</v>
      </c>
    </row>
    <row r="6469" spans="1:20" x14ac:dyDescent="0.35">
      <c r="A6469" t="s">
        <v>116</v>
      </c>
      <c r="B6469" t="s">
        <v>4</v>
      </c>
      <c r="C6469" t="s">
        <v>92</v>
      </c>
      <c r="D6469" s="29">
        <v>45520</v>
      </c>
      <c r="E6469">
        <v>0</v>
      </c>
      <c r="F6469">
        <v>0</v>
      </c>
      <c r="G6469">
        <v>0</v>
      </c>
      <c r="H6469">
        <v>0</v>
      </c>
      <c r="L6469">
        <v>197.62342899999999</v>
      </c>
      <c r="R6469">
        <v>997.40674200000001</v>
      </c>
      <c r="S6469" t="s">
        <v>204</v>
      </c>
      <c r="T6469" s="247">
        <v>45342.358402777776</v>
      </c>
    </row>
    <row r="6470" spans="1:20" x14ac:dyDescent="0.35">
      <c r="A6470" t="s">
        <v>116</v>
      </c>
      <c r="B6470" t="s">
        <v>4</v>
      </c>
      <c r="C6470" t="s">
        <v>92</v>
      </c>
      <c r="D6470" s="29">
        <v>45521</v>
      </c>
      <c r="E6470">
        <v>0</v>
      </c>
      <c r="F6470">
        <v>0</v>
      </c>
      <c r="G6470">
        <v>0</v>
      </c>
      <c r="H6470">
        <v>0</v>
      </c>
      <c r="L6470">
        <v>197.62342899999999</v>
      </c>
      <c r="R6470">
        <v>997.40674200000001</v>
      </c>
      <c r="S6470" t="s">
        <v>204</v>
      </c>
      <c r="T6470" s="247">
        <v>45342.358402777776</v>
      </c>
    </row>
    <row r="6471" spans="1:20" x14ac:dyDescent="0.35">
      <c r="A6471" t="s">
        <v>116</v>
      </c>
      <c r="B6471" t="s">
        <v>4</v>
      </c>
      <c r="C6471" t="s">
        <v>92</v>
      </c>
      <c r="D6471" s="29">
        <v>45522</v>
      </c>
      <c r="E6471">
        <v>0</v>
      </c>
      <c r="F6471">
        <v>0</v>
      </c>
      <c r="G6471">
        <v>0</v>
      </c>
      <c r="H6471">
        <v>0</v>
      </c>
      <c r="L6471">
        <v>197.62342899999999</v>
      </c>
      <c r="R6471">
        <v>997.40674200000001</v>
      </c>
      <c r="S6471" t="s">
        <v>204</v>
      </c>
      <c r="T6471" s="247">
        <v>45342.358402777776</v>
      </c>
    </row>
    <row r="6472" spans="1:20" x14ac:dyDescent="0.35">
      <c r="A6472" t="s">
        <v>116</v>
      </c>
      <c r="B6472" t="s">
        <v>4</v>
      </c>
      <c r="C6472" t="s">
        <v>92</v>
      </c>
      <c r="D6472" s="29">
        <v>45523</v>
      </c>
      <c r="E6472">
        <v>0</v>
      </c>
      <c r="F6472">
        <v>0</v>
      </c>
      <c r="G6472">
        <v>0</v>
      </c>
      <c r="H6472">
        <v>0</v>
      </c>
      <c r="L6472">
        <v>197.62342899999999</v>
      </c>
      <c r="R6472">
        <v>997.40674200000001</v>
      </c>
      <c r="S6472" t="s">
        <v>204</v>
      </c>
      <c r="T6472" s="247">
        <v>45342.358402777776</v>
      </c>
    </row>
    <row r="6473" spans="1:20" x14ac:dyDescent="0.35">
      <c r="A6473" t="s">
        <v>116</v>
      </c>
      <c r="B6473" t="s">
        <v>4</v>
      </c>
      <c r="C6473" t="s">
        <v>92</v>
      </c>
      <c r="D6473" s="29">
        <v>45524</v>
      </c>
      <c r="E6473">
        <v>0</v>
      </c>
      <c r="F6473">
        <v>0</v>
      </c>
      <c r="G6473">
        <v>0</v>
      </c>
      <c r="H6473">
        <v>0</v>
      </c>
      <c r="L6473">
        <v>197.62342899999999</v>
      </c>
      <c r="R6473">
        <v>997.40674200000001</v>
      </c>
      <c r="S6473" t="s">
        <v>204</v>
      </c>
      <c r="T6473" s="247">
        <v>45342.358402777776</v>
      </c>
    </row>
    <row r="6474" spans="1:20" x14ac:dyDescent="0.35">
      <c r="A6474" t="s">
        <v>116</v>
      </c>
      <c r="B6474" t="s">
        <v>4</v>
      </c>
      <c r="C6474" t="s">
        <v>92</v>
      </c>
      <c r="D6474" s="29">
        <v>45525</v>
      </c>
      <c r="E6474">
        <v>0</v>
      </c>
      <c r="F6474">
        <v>0</v>
      </c>
      <c r="G6474">
        <v>0</v>
      </c>
      <c r="H6474">
        <v>0</v>
      </c>
      <c r="L6474">
        <v>197.62342899999999</v>
      </c>
      <c r="R6474">
        <v>997.40674200000001</v>
      </c>
      <c r="S6474" t="s">
        <v>204</v>
      </c>
      <c r="T6474" s="247">
        <v>45342.358414351853</v>
      </c>
    </row>
    <row r="6475" spans="1:20" x14ac:dyDescent="0.35">
      <c r="A6475" t="s">
        <v>116</v>
      </c>
      <c r="B6475" t="s">
        <v>4</v>
      </c>
      <c r="C6475" t="s">
        <v>92</v>
      </c>
      <c r="D6475" s="29">
        <v>45526</v>
      </c>
      <c r="E6475">
        <v>0</v>
      </c>
      <c r="F6475">
        <v>0</v>
      </c>
      <c r="G6475">
        <v>0</v>
      </c>
      <c r="H6475">
        <v>0</v>
      </c>
      <c r="L6475">
        <v>197.62342899999999</v>
      </c>
      <c r="R6475">
        <v>997.40674200000001</v>
      </c>
      <c r="S6475" t="s">
        <v>204</v>
      </c>
      <c r="T6475" s="247">
        <v>45342.358402777776</v>
      </c>
    </row>
    <row r="6476" spans="1:20" x14ac:dyDescent="0.35">
      <c r="A6476" t="s">
        <v>116</v>
      </c>
      <c r="B6476" t="s">
        <v>4</v>
      </c>
      <c r="C6476" t="s">
        <v>92</v>
      </c>
      <c r="D6476" s="29">
        <v>45527</v>
      </c>
      <c r="E6476">
        <v>0</v>
      </c>
      <c r="F6476">
        <v>0</v>
      </c>
      <c r="G6476">
        <v>0</v>
      </c>
      <c r="H6476">
        <v>0</v>
      </c>
      <c r="L6476">
        <v>197.62342899999999</v>
      </c>
      <c r="R6476">
        <v>997.40674200000001</v>
      </c>
      <c r="S6476" t="s">
        <v>204</v>
      </c>
      <c r="T6476" s="247">
        <v>45342.358414351853</v>
      </c>
    </row>
    <row r="6477" spans="1:20" x14ac:dyDescent="0.35">
      <c r="A6477" t="s">
        <v>116</v>
      </c>
      <c r="B6477" t="s">
        <v>4</v>
      </c>
      <c r="C6477" t="s">
        <v>92</v>
      </c>
      <c r="D6477" s="29">
        <v>45528</v>
      </c>
      <c r="E6477">
        <v>0</v>
      </c>
      <c r="F6477">
        <v>0</v>
      </c>
      <c r="G6477">
        <v>0</v>
      </c>
      <c r="H6477">
        <v>0</v>
      </c>
      <c r="L6477">
        <v>197.62342899999999</v>
      </c>
      <c r="R6477">
        <v>997.40674200000001</v>
      </c>
      <c r="S6477" t="s">
        <v>204</v>
      </c>
      <c r="T6477" s="247">
        <v>45342.358402777776</v>
      </c>
    </row>
    <row r="6478" spans="1:20" x14ac:dyDescent="0.35">
      <c r="A6478" t="s">
        <v>116</v>
      </c>
      <c r="B6478" t="s">
        <v>4</v>
      </c>
      <c r="C6478" t="s">
        <v>92</v>
      </c>
      <c r="D6478" s="29">
        <v>45529</v>
      </c>
      <c r="E6478">
        <v>0</v>
      </c>
      <c r="F6478">
        <v>0</v>
      </c>
      <c r="G6478">
        <v>0</v>
      </c>
      <c r="H6478">
        <v>0</v>
      </c>
      <c r="L6478">
        <v>197.62342899999999</v>
      </c>
      <c r="R6478">
        <v>997.40674200000001</v>
      </c>
      <c r="S6478" t="s">
        <v>204</v>
      </c>
      <c r="T6478" s="247">
        <v>45342.358402777776</v>
      </c>
    </row>
    <row r="6479" spans="1:20" x14ac:dyDescent="0.35">
      <c r="A6479" t="s">
        <v>116</v>
      </c>
      <c r="B6479" t="s">
        <v>4</v>
      </c>
      <c r="C6479" t="s">
        <v>92</v>
      </c>
      <c r="D6479" s="29">
        <v>45530</v>
      </c>
      <c r="E6479">
        <v>0</v>
      </c>
      <c r="F6479">
        <v>0</v>
      </c>
      <c r="G6479">
        <v>0</v>
      </c>
      <c r="H6479">
        <v>0</v>
      </c>
      <c r="L6479">
        <v>197.62342899999999</v>
      </c>
      <c r="R6479">
        <v>997.40674200000001</v>
      </c>
      <c r="S6479" t="s">
        <v>204</v>
      </c>
      <c r="T6479" s="247">
        <v>45342.358402777776</v>
      </c>
    </row>
    <row r="6480" spans="1:20" x14ac:dyDescent="0.35">
      <c r="A6480" t="s">
        <v>116</v>
      </c>
      <c r="B6480" t="s">
        <v>4</v>
      </c>
      <c r="C6480" t="s">
        <v>92</v>
      </c>
      <c r="D6480" s="29">
        <v>45531</v>
      </c>
      <c r="E6480">
        <v>0</v>
      </c>
      <c r="F6480">
        <v>0</v>
      </c>
      <c r="G6480">
        <v>0</v>
      </c>
      <c r="H6480">
        <v>0</v>
      </c>
      <c r="L6480">
        <v>197.62342899999999</v>
      </c>
      <c r="R6480">
        <v>997.40674200000001</v>
      </c>
      <c r="S6480" t="s">
        <v>204</v>
      </c>
      <c r="T6480" s="247">
        <v>45342.358402777776</v>
      </c>
    </row>
    <row r="6481" spans="1:20" x14ac:dyDescent="0.35">
      <c r="A6481" t="s">
        <v>116</v>
      </c>
      <c r="B6481" t="s">
        <v>4</v>
      </c>
      <c r="C6481" t="s">
        <v>92</v>
      </c>
      <c r="D6481" s="29">
        <v>45532</v>
      </c>
      <c r="E6481">
        <v>0</v>
      </c>
      <c r="F6481">
        <v>0</v>
      </c>
      <c r="G6481">
        <v>0</v>
      </c>
      <c r="H6481">
        <v>0</v>
      </c>
      <c r="L6481">
        <v>197.62342899999999</v>
      </c>
      <c r="R6481">
        <v>997.40674200000001</v>
      </c>
      <c r="S6481" t="s">
        <v>204</v>
      </c>
      <c r="T6481" s="247">
        <v>45342.358414351853</v>
      </c>
    </row>
    <row r="6482" spans="1:20" x14ac:dyDescent="0.35">
      <c r="A6482" t="s">
        <v>116</v>
      </c>
      <c r="B6482" t="s">
        <v>4</v>
      </c>
      <c r="C6482" t="s">
        <v>92</v>
      </c>
      <c r="D6482" s="29">
        <v>45533</v>
      </c>
      <c r="E6482">
        <v>0</v>
      </c>
      <c r="F6482">
        <v>0</v>
      </c>
      <c r="G6482">
        <v>0</v>
      </c>
      <c r="H6482">
        <v>0</v>
      </c>
      <c r="L6482">
        <v>197.62342899999999</v>
      </c>
      <c r="R6482">
        <v>997.40674200000001</v>
      </c>
      <c r="S6482" t="s">
        <v>204</v>
      </c>
      <c r="T6482" s="247">
        <v>45342.358414351853</v>
      </c>
    </row>
    <row r="6483" spans="1:20" x14ac:dyDescent="0.35">
      <c r="A6483" t="s">
        <v>116</v>
      </c>
      <c r="B6483" t="s">
        <v>4</v>
      </c>
      <c r="C6483" t="s">
        <v>92</v>
      </c>
      <c r="D6483" s="29">
        <v>45534</v>
      </c>
      <c r="E6483">
        <v>0</v>
      </c>
      <c r="F6483">
        <v>0</v>
      </c>
      <c r="G6483">
        <v>0</v>
      </c>
      <c r="H6483">
        <v>0</v>
      </c>
      <c r="L6483">
        <v>197.62342899999999</v>
      </c>
      <c r="R6483">
        <v>997.40674200000001</v>
      </c>
      <c r="S6483" t="s">
        <v>204</v>
      </c>
      <c r="T6483" s="247">
        <v>45342.358414351853</v>
      </c>
    </row>
    <row r="6484" spans="1:20" x14ac:dyDescent="0.35">
      <c r="A6484" t="s">
        <v>116</v>
      </c>
      <c r="B6484" t="s">
        <v>4</v>
      </c>
      <c r="C6484" t="s">
        <v>92</v>
      </c>
      <c r="D6484" s="29">
        <v>45535</v>
      </c>
      <c r="E6484">
        <v>0</v>
      </c>
      <c r="F6484">
        <v>0</v>
      </c>
      <c r="G6484">
        <v>0</v>
      </c>
      <c r="H6484">
        <v>0</v>
      </c>
      <c r="L6484">
        <v>197.62342899999999</v>
      </c>
      <c r="R6484">
        <v>997.40674200000001</v>
      </c>
      <c r="S6484" t="s">
        <v>204</v>
      </c>
      <c r="T6484" s="247">
        <v>45342.358414351853</v>
      </c>
    </row>
    <row r="6485" spans="1:20" x14ac:dyDescent="0.35">
      <c r="A6485" t="s">
        <v>116</v>
      </c>
      <c r="B6485" t="s">
        <v>4</v>
      </c>
      <c r="C6485" t="s">
        <v>92</v>
      </c>
      <c r="D6485" s="29">
        <v>45536</v>
      </c>
      <c r="E6485">
        <v>0</v>
      </c>
      <c r="F6485">
        <v>0</v>
      </c>
      <c r="G6485">
        <v>0</v>
      </c>
      <c r="H6485">
        <v>0</v>
      </c>
      <c r="L6485">
        <v>197.62342899999999</v>
      </c>
      <c r="R6485">
        <v>997.40674200000001</v>
      </c>
      <c r="S6485" t="s">
        <v>204</v>
      </c>
      <c r="T6485" s="247">
        <v>45342.358414351853</v>
      </c>
    </row>
    <row r="6486" spans="1:20" x14ac:dyDescent="0.35">
      <c r="A6486" t="s">
        <v>116</v>
      </c>
      <c r="B6486" t="s">
        <v>4</v>
      </c>
      <c r="C6486" t="s">
        <v>92</v>
      </c>
      <c r="D6486" s="29">
        <v>45537</v>
      </c>
      <c r="E6486">
        <v>0</v>
      </c>
      <c r="F6486">
        <v>0</v>
      </c>
      <c r="G6486">
        <v>0</v>
      </c>
      <c r="H6486">
        <v>0</v>
      </c>
      <c r="L6486">
        <v>197.62342899999999</v>
      </c>
      <c r="R6486">
        <v>997.40674200000001</v>
      </c>
      <c r="S6486" t="s">
        <v>204</v>
      </c>
      <c r="T6486" s="247">
        <v>45342.358414351853</v>
      </c>
    </row>
    <row r="6487" spans="1:20" x14ac:dyDescent="0.35">
      <c r="A6487" t="s">
        <v>116</v>
      </c>
      <c r="B6487" t="s">
        <v>4</v>
      </c>
      <c r="C6487" t="s">
        <v>92</v>
      </c>
      <c r="D6487" s="29">
        <v>45538</v>
      </c>
      <c r="E6487">
        <v>0</v>
      </c>
      <c r="F6487">
        <v>0</v>
      </c>
      <c r="G6487">
        <v>0</v>
      </c>
      <c r="H6487">
        <v>0</v>
      </c>
      <c r="L6487">
        <v>197.62342899999999</v>
      </c>
      <c r="R6487">
        <v>997.40674200000001</v>
      </c>
      <c r="S6487" t="s">
        <v>204</v>
      </c>
      <c r="T6487" s="247">
        <v>45342.358414351853</v>
      </c>
    </row>
    <row r="6488" spans="1:20" x14ac:dyDescent="0.35">
      <c r="A6488" t="s">
        <v>116</v>
      </c>
      <c r="B6488" t="s">
        <v>4</v>
      </c>
      <c r="C6488" t="s">
        <v>92</v>
      </c>
      <c r="D6488" s="29">
        <v>45539</v>
      </c>
      <c r="E6488">
        <v>0</v>
      </c>
      <c r="F6488">
        <v>0</v>
      </c>
      <c r="G6488">
        <v>0</v>
      </c>
      <c r="H6488">
        <v>0</v>
      </c>
      <c r="L6488">
        <v>197.62342899999999</v>
      </c>
      <c r="R6488">
        <v>997.40674200000001</v>
      </c>
      <c r="S6488" t="s">
        <v>204</v>
      </c>
      <c r="T6488" s="247">
        <v>45342.358414351853</v>
      </c>
    </row>
    <row r="6489" spans="1:20" x14ac:dyDescent="0.35">
      <c r="A6489" t="s">
        <v>116</v>
      </c>
      <c r="B6489" t="s">
        <v>4</v>
      </c>
      <c r="C6489" t="s">
        <v>92</v>
      </c>
      <c r="D6489" s="29">
        <v>45540</v>
      </c>
      <c r="E6489">
        <v>0</v>
      </c>
      <c r="F6489">
        <v>0</v>
      </c>
      <c r="G6489">
        <v>0</v>
      </c>
      <c r="H6489">
        <v>0</v>
      </c>
      <c r="L6489">
        <v>197.62342899999999</v>
      </c>
      <c r="R6489">
        <v>997.40674200000001</v>
      </c>
      <c r="S6489" t="s">
        <v>204</v>
      </c>
      <c r="T6489" s="247">
        <v>45342.358414351853</v>
      </c>
    </row>
    <row r="6490" spans="1:20" x14ac:dyDescent="0.35">
      <c r="A6490" t="s">
        <v>116</v>
      </c>
      <c r="B6490" t="s">
        <v>4</v>
      </c>
      <c r="C6490" t="s">
        <v>92</v>
      </c>
      <c r="D6490" s="29">
        <v>45541</v>
      </c>
      <c r="E6490">
        <v>0</v>
      </c>
      <c r="F6490">
        <v>0</v>
      </c>
      <c r="G6490">
        <v>0</v>
      </c>
      <c r="H6490">
        <v>0</v>
      </c>
      <c r="L6490">
        <v>197.62342899999999</v>
      </c>
      <c r="R6490">
        <v>997.40674200000001</v>
      </c>
      <c r="S6490" t="s">
        <v>204</v>
      </c>
      <c r="T6490" s="247">
        <v>45342.358414351853</v>
      </c>
    </row>
    <row r="6491" spans="1:20" x14ac:dyDescent="0.35">
      <c r="A6491" t="s">
        <v>116</v>
      </c>
      <c r="B6491" t="s">
        <v>4</v>
      </c>
      <c r="C6491" t="s">
        <v>92</v>
      </c>
      <c r="D6491" s="29">
        <v>45542</v>
      </c>
      <c r="E6491">
        <v>0</v>
      </c>
      <c r="F6491">
        <v>0</v>
      </c>
      <c r="G6491">
        <v>0</v>
      </c>
      <c r="H6491">
        <v>0</v>
      </c>
      <c r="L6491">
        <v>197.62342899999999</v>
      </c>
      <c r="R6491">
        <v>997.40674200000001</v>
      </c>
      <c r="S6491" t="s">
        <v>204</v>
      </c>
      <c r="T6491" s="247">
        <v>45342.358414351853</v>
      </c>
    </row>
    <row r="6492" spans="1:20" x14ac:dyDescent="0.35">
      <c r="A6492" t="s">
        <v>116</v>
      </c>
      <c r="B6492" t="s">
        <v>4</v>
      </c>
      <c r="C6492" t="s">
        <v>92</v>
      </c>
      <c r="D6492" s="29">
        <v>45543</v>
      </c>
      <c r="E6492">
        <v>0</v>
      </c>
      <c r="F6492">
        <v>0</v>
      </c>
      <c r="G6492">
        <v>0</v>
      </c>
      <c r="H6492">
        <v>0</v>
      </c>
      <c r="L6492">
        <v>197.62342899999999</v>
      </c>
      <c r="R6492">
        <v>997.40674200000001</v>
      </c>
      <c r="S6492" t="s">
        <v>204</v>
      </c>
      <c r="T6492" s="247">
        <v>45342.358414351853</v>
      </c>
    </row>
    <row r="6493" spans="1:20" x14ac:dyDescent="0.35">
      <c r="A6493" t="s">
        <v>116</v>
      </c>
      <c r="B6493" t="s">
        <v>4</v>
      </c>
      <c r="C6493" t="s">
        <v>92</v>
      </c>
      <c r="D6493" s="29">
        <v>45544</v>
      </c>
      <c r="E6493">
        <v>0</v>
      </c>
      <c r="F6493">
        <v>0</v>
      </c>
      <c r="G6493">
        <v>0</v>
      </c>
      <c r="H6493">
        <v>0</v>
      </c>
      <c r="L6493">
        <v>197.62342899999999</v>
      </c>
      <c r="R6493">
        <v>997.40674200000001</v>
      </c>
      <c r="S6493" t="s">
        <v>204</v>
      </c>
      <c r="T6493" s="247">
        <v>45342.358414351853</v>
      </c>
    </row>
    <row r="6494" spans="1:20" x14ac:dyDescent="0.35">
      <c r="A6494" t="s">
        <v>116</v>
      </c>
      <c r="B6494" t="s">
        <v>4</v>
      </c>
      <c r="C6494" t="s">
        <v>92</v>
      </c>
      <c r="D6494" s="29">
        <v>45545</v>
      </c>
      <c r="E6494">
        <v>0</v>
      </c>
      <c r="F6494">
        <v>0</v>
      </c>
      <c r="G6494">
        <v>0</v>
      </c>
      <c r="H6494">
        <v>0</v>
      </c>
      <c r="L6494">
        <v>197.62342899999999</v>
      </c>
      <c r="R6494">
        <v>997.40674200000001</v>
      </c>
      <c r="S6494" t="s">
        <v>204</v>
      </c>
      <c r="T6494" s="247">
        <v>45342.358414351853</v>
      </c>
    </row>
    <row r="6495" spans="1:20" x14ac:dyDescent="0.35">
      <c r="A6495" t="s">
        <v>116</v>
      </c>
      <c r="B6495" t="s">
        <v>4</v>
      </c>
      <c r="C6495" t="s">
        <v>92</v>
      </c>
      <c r="D6495" s="29">
        <v>45546</v>
      </c>
      <c r="E6495">
        <v>0</v>
      </c>
      <c r="F6495">
        <v>0</v>
      </c>
      <c r="G6495">
        <v>0</v>
      </c>
      <c r="H6495">
        <v>0</v>
      </c>
      <c r="L6495">
        <v>197.62342899999999</v>
      </c>
      <c r="R6495">
        <v>997.40674200000001</v>
      </c>
      <c r="S6495" t="s">
        <v>204</v>
      </c>
      <c r="T6495" s="247">
        <v>45342.358414351853</v>
      </c>
    </row>
    <row r="6496" spans="1:20" x14ac:dyDescent="0.35">
      <c r="A6496" t="s">
        <v>116</v>
      </c>
      <c r="B6496" t="s">
        <v>4</v>
      </c>
      <c r="C6496" t="s">
        <v>92</v>
      </c>
      <c r="D6496" s="29">
        <v>45547</v>
      </c>
      <c r="E6496">
        <v>0</v>
      </c>
      <c r="F6496">
        <v>0</v>
      </c>
      <c r="G6496">
        <v>0</v>
      </c>
      <c r="H6496">
        <v>0</v>
      </c>
      <c r="L6496">
        <v>197.62342899999999</v>
      </c>
      <c r="R6496">
        <v>997.40674200000001</v>
      </c>
      <c r="S6496" t="s">
        <v>204</v>
      </c>
      <c r="T6496" s="247">
        <v>45342.358414351853</v>
      </c>
    </row>
    <row r="6497" spans="1:20" x14ac:dyDescent="0.35">
      <c r="A6497" t="s">
        <v>116</v>
      </c>
      <c r="B6497" t="s">
        <v>4</v>
      </c>
      <c r="C6497" t="s">
        <v>92</v>
      </c>
      <c r="D6497" s="29">
        <v>45548</v>
      </c>
      <c r="E6497">
        <v>0</v>
      </c>
      <c r="F6497">
        <v>0</v>
      </c>
      <c r="G6497">
        <v>0</v>
      </c>
      <c r="H6497">
        <v>0</v>
      </c>
      <c r="L6497">
        <v>197.62342899999999</v>
      </c>
      <c r="R6497">
        <v>997.40674200000001</v>
      </c>
      <c r="S6497" t="s">
        <v>204</v>
      </c>
      <c r="T6497" s="247">
        <v>45342.358414351853</v>
      </c>
    </row>
    <row r="6498" spans="1:20" x14ac:dyDescent="0.35">
      <c r="A6498" t="s">
        <v>116</v>
      </c>
      <c r="B6498" t="s">
        <v>4</v>
      </c>
      <c r="C6498" t="s">
        <v>92</v>
      </c>
      <c r="D6498" s="29">
        <v>45549</v>
      </c>
      <c r="E6498">
        <v>0</v>
      </c>
      <c r="F6498">
        <v>0</v>
      </c>
      <c r="G6498">
        <v>0</v>
      </c>
      <c r="H6498">
        <v>0</v>
      </c>
      <c r="L6498">
        <v>197.62342899999999</v>
      </c>
      <c r="R6498">
        <v>997.40674200000001</v>
      </c>
      <c r="S6498" t="s">
        <v>204</v>
      </c>
      <c r="T6498" s="247">
        <v>45342.358414351853</v>
      </c>
    </row>
    <row r="6499" spans="1:20" x14ac:dyDescent="0.35">
      <c r="A6499" t="s">
        <v>116</v>
      </c>
      <c r="B6499" t="s">
        <v>4</v>
      </c>
      <c r="C6499" t="s">
        <v>92</v>
      </c>
      <c r="D6499" s="29">
        <v>45550</v>
      </c>
      <c r="E6499">
        <v>0</v>
      </c>
      <c r="F6499">
        <v>0</v>
      </c>
      <c r="G6499">
        <v>0</v>
      </c>
      <c r="H6499">
        <v>0</v>
      </c>
      <c r="L6499">
        <v>197.62342899999999</v>
      </c>
      <c r="R6499">
        <v>997.40674200000001</v>
      </c>
      <c r="S6499" t="s">
        <v>204</v>
      </c>
      <c r="T6499" s="247">
        <v>45342.358414351853</v>
      </c>
    </row>
    <row r="6500" spans="1:20" x14ac:dyDescent="0.35">
      <c r="A6500" t="s">
        <v>116</v>
      </c>
      <c r="B6500" t="s">
        <v>4</v>
      </c>
      <c r="C6500" t="s">
        <v>92</v>
      </c>
      <c r="D6500" s="29">
        <v>45551</v>
      </c>
      <c r="E6500">
        <v>0</v>
      </c>
      <c r="F6500">
        <v>0</v>
      </c>
      <c r="G6500">
        <v>0</v>
      </c>
      <c r="H6500">
        <v>0</v>
      </c>
      <c r="L6500">
        <v>197.62342899999999</v>
      </c>
      <c r="R6500">
        <v>997.40674200000001</v>
      </c>
      <c r="S6500" t="s">
        <v>204</v>
      </c>
      <c r="T6500" s="247">
        <v>45342.358414351853</v>
      </c>
    </row>
    <row r="6501" spans="1:20" x14ac:dyDescent="0.35">
      <c r="A6501" t="s">
        <v>116</v>
      </c>
      <c r="B6501" t="s">
        <v>4</v>
      </c>
      <c r="C6501" t="s">
        <v>92</v>
      </c>
      <c r="D6501" s="29">
        <v>45552</v>
      </c>
      <c r="E6501">
        <v>0</v>
      </c>
      <c r="F6501">
        <v>0</v>
      </c>
      <c r="G6501">
        <v>0</v>
      </c>
      <c r="H6501">
        <v>0</v>
      </c>
      <c r="L6501">
        <v>197.62342899999999</v>
      </c>
      <c r="R6501">
        <v>997.40674200000001</v>
      </c>
      <c r="S6501" t="s">
        <v>204</v>
      </c>
      <c r="T6501" s="247">
        <v>45342.358414351853</v>
      </c>
    </row>
    <row r="6502" spans="1:20" x14ac:dyDescent="0.35">
      <c r="A6502" t="s">
        <v>116</v>
      </c>
      <c r="B6502" t="s">
        <v>4</v>
      </c>
      <c r="C6502" t="s">
        <v>92</v>
      </c>
      <c r="D6502" s="29">
        <v>45553</v>
      </c>
      <c r="E6502">
        <v>0</v>
      </c>
      <c r="F6502">
        <v>0</v>
      </c>
      <c r="G6502">
        <v>0</v>
      </c>
      <c r="H6502">
        <v>0</v>
      </c>
      <c r="L6502">
        <v>197.62342899999999</v>
      </c>
      <c r="R6502">
        <v>997.40674200000001</v>
      </c>
      <c r="S6502" t="s">
        <v>204</v>
      </c>
      <c r="T6502" s="247">
        <v>45342.358425925922</v>
      </c>
    </row>
    <row r="6503" spans="1:20" x14ac:dyDescent="0.35">
      <c r="A6503" t="s">
        <v>116</v>
      </c>
      <c r="B6503" t="s">
        <v>4</v>
      </c>
      <c r="C6503" t="s">
        <v>92</v>
      </c>
      <c r="D6503" s="29">
        <v>45554</v>
      </c>
      <c r="E6503">
        <v>0</v>
      </c>
      <c r="F6503">
        <v>0</v>
      </c>
      <c r="G6503">
        <v>0</v>
      </c>
      <c r="H6503">
        <v>0</v>
      </c>
      <c r="L6503">
        <v>197.62342899999999</v>
      </c>
      <c r="R6503">
        <v>997.40674200000001</v>
      </c>
      <c r="S6503" t="s">
        <v>204</v>
      </c>
      <c r="T6503" s="247">
        <v>45342.358425925922</v>
      </c>
    </row>
    <row r="6504" spans="1:20" x14ac:dyDescent="0.35">
      <c r="A6504" t="s">
        <v>116</v>
      </c>
      <c r="B6504" t="s">
        <v>4</v>
      </c>
      <c r="C6504" t="s">
        <v>92</v>
      </c>
      <c r="D6504" s="29">
        <v>45555</v>
      </c>
      <c r="E6504">
        <v>0</v>
      </c>
      <c r="F6504">
        <v>0</v>
      </c>
      <c r="G6504">
        <v>0</v>
      </c>
      <c r="H6504">
        <v>0</v>
      </c>
      <c r="L6504">
        <v>197.62342899999999</v>
      </c>
      <c r="R6504">
        <v>997.40674200000001</v>
      </c>
      <c r="S6504" t="s">
        <v>204</v>
      </c>
      <c r="T6504" s="247">
        <v>45342.358425925922</v>
      </c>
    </row>
    <row r="6505" spans="1:20" x14ac:dyDescent="0.35">
      <c r="A6505" t="s">
        <v>116</v>
      </c>
      <c r="B6505" t="s">
        <v>4</v>
      </c>
      <c r="C6505" t="s">
        <v>92</v>
      </c>
      <c r="D6505" s="29">
        <v>45556</v>
      </c>
      <c r="E6505">
        <v>0</v>
      </c>
      <c r="F6505">
        <v>0</v>
      </c>
      <c r="G6505">
        <v>0</v>
      </c>
      <c r="H6505">
        <v>0</v>
      </c>
      <c r="L6505">
        <v>197.62342899999999</v>
      </c>
      <c r="R6505">
        <v>997.40674200000001</v>
      </c>
      <c r="S6505" t="s">
        <v>204</v>
      </c>
      <c r="T6505" s="247">
        <v>45342.358425925922</v>
      </c>
    </row>
    <row r="6506" spans="1:20" x14ac:dyDescent="0.35">
      <c r="A6506" t="s">
        <v>116</v>
      </c>
      <c r="B6506" t="s">
        <v>4</v>
      </c>
      <c r="C6506" t="s">
        <v>92</v>
      </c>
      <c r="D6506" s="29">
        <v>45557</v>
      </c>
      <c r="E6506">
        <v>0</v>
      </c>
      <c r="F6506">
        <v>0</v>
      </c>
      <c r="G6506">
        <v>0</v>
      </c>
      <c r="H6506">
        <v>0</v>
      </c>
      <c r="L6506">
        <v>197.62342899999999</v>
      </c>
      <c r="R6506">
        <v>997.40674200000001</v>
      </c>
      <c r="S6506" t="s">
        <v>204</v>
      </c>
      <c r="T6506" s="247">
        <v>45342.358425925922</v>
      </c>
    </row>
    <row r="6507" spans="1:20" x14ac:dyDescent="0.35">
      <c r="A6507" t="s">
        <v>116</v>
      </c>
      <c r="B6507" t="s">
        <v>4</v>
      </c>
      <c r="C6507" t="s">
        <v>92</v>
      </c>
      <c r="D6507" s="29">
        <v>45558</v>
      </c>
      <c r="E6507">
        <v>0</v>
      </c>
      <c r="F6507">
        <v>0</v>
      </c>
      <c r="G6507">
        <v>0</v>
      </c>
      <c r="H6507">
        <v>0</v>
      </c>
      <c r="L6507">
        <v>197.62342899999999</v>
      </c>
      <c r="R6507">
        <v>997.40674200000001</v>
      </c>
      <c r="S6507" t="s">
        <v>204</v>
      </c>
      <c r="T6507" s="247">
        <v>45342.358425925922</v>
      </c>
    </row>
    <row r="6508" spans="1:20" x14ac:dyDescent="0.35">
      <c r="A6508" t="s">
        <v>116</v>
      </c>
      <c r="B6508" t="s">
        <v>4</v>
      </c>
      <c r="C6508" t="s">
        <v>92</v>
      </c>
      <c r="D6508" s="29">
        <v>45559</v>
      </c>
      <c r="E6508">
        <v>0</v>
      </c>
      <c r="F6508">
        <v>0</v>
      </c>
      <c r="G6508">
        <v>0</v>
      </c>
      <c r="H6508">
        <v>0</v>
      </c>
      <c r="L6508">
        <v>197.62342899999999</v>
      </c>
      <c r="R6508">
        <v>997.40674200000001</v>
      </c>
      <c r="S6508" t="s">
        <v>204</v>
      </c>
      <c r="T6508" s="247">
        <v>45342.358425925922</v>
      </c>
    </row>
    <row r="6509" spans="1:20" x14ac:dyDescent="0.35">
      <c r="A6509" t="s">
        <v>116</v>
      </c>
      <c r="B6509" t="s">
        <v>4</v>
      </c>
      <c r="C6509" t="s">
        <v>92</v>
      </c>
      <c r="D6509" s="29">
        <v>45560</v>
      </c>
      <c r="E6509">
        <v>0</v>
      </c>
      <c r="F6509">
        <v>0</v>
      </c>
      <c r="G6509">
        <v>0</v>
      </c>
      <c r="H6509">
        <v>0</v>
      </c>
      <c r="L6509">
        <v>197.62342899999999</v>
      </c>
      <c r="R6509">
        <v>997.40674200000001</v>
      </c>
      <c r="S6509" t="s">
        <v>204</v>
      </c>
      <c r="T6509" s="247">
        <v>45342.358425925922</v>
      </c>
    </row>
    <row r="6510" spans="1:20" x14ac:dyDescent="0.35">
      <c r="A6510" t="s">
        <v>116</v>
      </c>
      <c r="B6510" t="s">
        <v>4</v>
      </c>
      <c r="C6510" t="s">
        <v>92</v>
      </c>
      <c r="D6510" s="29">
        <v>45561</v>
      </c>
      <c r="E6510">
        <v>0</v>
      </c>
      <c r="F6510">
        <v>0</v>
      </c>
      <c r="G6510">
        <v>0</v>
      </c>
      <c r="H6510">
        <v>0</v>
      </c>
      <c r="L6510">
        <v>197.62342899999999</v>
      </c>
      <c r="R6510">
        <v>997.40674200000001</v>
      </c>
      <c r="S6510" t="s">
        <v>204</v>
      </c>
      <c r="T6510" s="247">
        <v>45342.358425925922</v>
      </c>
    </row>
    <row r="6511" spans="1:20" x14ac:dyDescent="0.35">
      <c r="A6511" t="s">
        <v>116</v>
      </c>
      <c r="B6511" t="s">
        <v>4</v>
      </c>
      <c r="C6511" t="s">
        <v>92</v>
      </c>
      <c r="D6511" s="29">
        <v>45562</v>
      </c>
      <c r="E6511">
        <v>0</v>
      </c>
      <c r="F6511">
        <v>0</v>
      </c>
      <c r="G6511">
        <v>0</v>
      </c>
      <c r="H6511">
        <v>0</v>
      </c>
      <c r="L6511">
        <v>197.62342899999999</v>
      </c>
      <c r="R6511">
        <v>997.40674200000001</v>
      </c>
      <c r="S6511" t="s">
        <v>204</v>
      </c>
      <c r="T6511" s="247">
        <v>45342.358425925922</v>
      </c>
    </row>
    <row r="6512" spans="1:20" x14ac:dyDescent="0.35">
      <c r="A6512" t="s">
        <v>116</v>
      </c>
      <c r="B6512" t="s">
        <v>4</v>
      </c>
      <c r="C6512" t="s">
        <v>92</v>
      </c>
      <c r="D6512" s="29">
        <v>45563</v>
      </c>
      <c r="E6512">
        <v>0</v>
      </c>
      <c r="F6512">
        <v>0</v>
      </c>
      <c r="G6512">
        <v>0</v>
      </c>
      <c r="H6512">
        <v>0</v>
      </c>
      <c r="L6512">
        <v>197.62342899999999</v>
      </c>
      <c r="R6512">
        <v>997.40674200000001</v>
      </c>
      <c r="S6512" t="s">
        <v>204</v>
      </c>
      <c r="T6512" s="247">
        <v>45342.358425925922</v>
      </c>
    </row>
    <row r="6513" spans="1:20" x14ac:dyDescent="0.35">
      <c r="A6513" t="s">
        <v>116</v>
      </c>
      <c r="B6513" t="s">
        <v>4</v>
      </c>
      <c r="C6513" t="s">
        <v>92</v>
      </c>
      <c r="D6513" s="29">
        <v>45564</v>
      </c>
      <c r="E6513">
        <v>0</v>
      </c>
      <c r="F6513">
        <v>0</v>
      </c>
      <c r="G6513">
        <v>0</v>
      </c>
      <c r="H6513">
        <v>0</v>
      </c>
      <c r="L6513">
        <v>197.62342899999999</v>
      </c>
      <c r="R6513">
        <v>997.40674200000001</v>
      </c>
      <c r="S6513" t="s">
        <v>204</v>
      </c>
      <c r="T6513" s="247">
        <v>45342.358425925922</v>
      </c>
    </row>
    <row r="6514" spans="1:20" x14ac:dyDescent="0.35">
      <c r="A6514" t="s">
        <v>116</v>
      </c>
      <c r="B6514" t="s">
        <v>4</v>
      </c>
      <c r="C6514" t="s">
        <v>92</v>
      </c>
      <c r="D6514" s="29">
        <v>45565</v>
      </c>
      <c r="E6514">
        <v>0</v>
      </c>
      <c r="F6514">
        <v>0</v>
      </c>
      <c r="G6514">
        <v>0</v>
      </c>
      <c r="H6514">
        <v>0</v>
      </c>
      <c r="L6514">
        <v>197.62342899999999</v>
      </c>
      <c r="R6514">
        <v>997.40674200000001</v>
      </c>
      <c r="S6514" t="s">
        <v>204</v>
      </c>
      <c r="T6514" s="247">
        <v>45342.358425925922</v>
      </c>
    </row>
    <row r="6515" spans="1:20" x14ac:dyDescent="0.35">
      <c r="A6515" t="s">
        <v>116</v>
      </c>
      <c r="B6515" t="s">
        <v>4</v>
      </c>
      <c r="C6515" t="s">
        <v>92</v>
      </c>
      <c r="D6515" s="29">
        <v>45566</v>
      </c>
      <c r="E6515">
        <v>0</v>
      </c>
      <c r="F6515">
        <v>0</v>
      </c>
      <c r="G6515">
        <v>0</v>
      </c>
      <c r="H6515">
        <v>0</v>
      </c>
      <c r="L6515">
        <v>176.01295099999999</v>
      </c>
      <c r="R6515">
        <v>997.40674200000001</v>
      </c>
      <c r="S6515" t="s">
        <v>204</v>
      </c>
      <c r="T6515" s="247">
        <v>45342.357974537037</v>
      </c>
    </row>
    <row r="6516" spans="1:20" x14ac:dyDescent="0.35">
      <c r="A6516" t="s">
        <v>116</v>
      </c>
      <c r="B6516" t="s">
        <v>4</v>
      </c>
      <c r="C6516" t="s">
        <v>92</v>
      </c>
      <c r="D6516" s="29">
        <v>45567</v>
      </c>
      <c r="E6516">
        <v>0</v>
      </c>
      <c r="F6516">
        <v>0</v>
      </c>
      <c r="G6516">
        <v>0</v>
      </c>
      <c r="H6516">
        <v>0</v>
      </c>
      <c r="L6516">
        <v>176.01295099999999</v>
      </c>
      <c r="R6516">
        <v>997.40674200000001</v>
      </c>
      <c r="S6516" t="s">
        <v>204</v>
      </c>
      <c r="T6516" s="247">
        <v>45342.357974537037</v>
      </c>
    </row>
    <row r="6517" spans="1:20" x14ac:dyDescent="0.35">
      <c r="A6517" t="s">
        <v>116</v>
      </c>
      <c r="B6517" t="s">
        <v>4</v>
      </c>
      <c r="C6517" t="s">
        <v>92</v>
      </c>
      <c r="D6517" s="29">
        <v>45568</v>
      </c>
      <c r="E6517">
        <v>0</v>
      </c>
      <c r="F6517">
        <v>0</v>
      </c>
      <c r="G6517">
        <v>0</v>
      </c>
      <c r="H6517">
        <v>0</v>
      </c>
      <c r="L6517">
        <v>176.01295099999999</v>
      </c>
      <c r="R6517">
        <v>997.40674200000001</v>
      </c>
      <c r="S6517" t="s">
        <v>204</v>
      </c>
      <c r="T6517" s="247">
        <v>45342.357986111114</v>
      </c>
    </row>
    <row r="6518" spans="1:20" x14ac:dyDescent="0.35">
      <c r="A6518" t="s">
        <v>116</v>
      </c>
      <c r="B6518" t="s">
        <v>4</v>
      </c>
      <c r="C6518" t="s">
        <v>92</v>
      </c>
      <c r="D6518" s="29">
        <v>45569</v>
      </c>
      <c r="E6518">
        <v>0</v>
      </c>
      <c r="F6518">
        <v>0</v>
      </c>
      <c r="G6518">
        <v>0</v>
      </c>
      <c r="H6518">
        <v>0</v>
      </c>
      <c r="L6518">
        <v>176.01295099999999</v>
      </c>
      <c r="R6518">
        <v>997.40674200000001</v>
      </c>
      <c r="S6518" t="s">
        <v>204</v>
      </c>
      <c r="T6518" s="247">
        <v>45342.357986111114</v>
      </c>
    </row>
    <row r="6519" spans="1:20" x14ac:dyDescent="0.35">
      <c r="A6519" t="s">
        <v>116</v>
      </c>
      <c r="B6519" t="s">
        <v>4</v>
      </c>
      <c r="C6519" t="s">
        <v>92</v>
      </c>
      <c r="D6519" s="29">
        <v>45570</v>
      </c>
      <c r="E6519">
        <v>0</v>
      </c>
      <c r="F6519">
        <v>0</v>
      </c>
      <c r="G6519">
        <v>0</v>
      </c>
      <c r="H6519">
        <v>0</v>
      </c>
      <c r="L6519">
        <v>176.01295099999999</v>
      </c>
      <c r="R6519">
        <v>997.40674200000001</v>
      </c>
      <c r="S6519" t="s">
        <v>204</v>
      </c>
      <c r="T6519" s="247">
        <v>45342.357986111114</v>
      </c>
    </row>
    <row r="6520" spans="1:20" x14ac:dyDescent="0.35">
      <c r="A6520" t="s">
        <v>116</v>
      </c>
      <c r="B6520" t="s">
        <v>4</v>
      </c>
      <c r="C6520" t="s">
        <v>92</v>
      </c>
      <c r="D6520" s="29">
        <v>45571</v>
      </c>
      <c r="E6520">
        <v>0</v>
      </c>
      <c r="F6520">
        <v>0</v>
      </c>
      <c r="G6520">
        <v>0</v>
      </c>
      <c r="H6520">
        <v>0</v>
      </c>
      <c r="L6520">
        <v>176.01295099999999</v>
      </c>
      <c r="R6520">
        <v>997.40674200000001</v>
      </c>
      <c r="S6520" t="s">
        <v>204</v>
      </c>
      <c r="T6520" s="247">
        <v>45342.357986111114</v>
      </c>
    </row>
    <row r="6521" spans="1:20" x14ac:dyDescent="0.35">
      <c r="A6521" t="s">
        <v>116</v>
      </c>
      <c r="B6521" t="s">
        <v>4</v>
      </c>
      <c r="C6521" t="s">
        <v>92</v>
      </c>
      <c r="D6521" s="29">
        <v>45572</v>
      </c>
      <c r="E6521">
        <v>0</v>
      </c>
      <c r="F6521">
        <v>0</v>
      </c>
      <c r="G6521">
        <v>0</v>
      </c>
      <c r="H6521">
        <v>0</v>
      </c>
      <c r="L6521">
        <v>176.01295099999999</v>
      </c>
      <c r="R6521">
        <v>997.40674200000001</v>
      </c>
      <c r="S6521" t="s">
        <v>204</v>
      </c>
      <c r="T6521" s="247">
        <v>45342.357986111114</v>
      </c>
    </row>
    <row r="6522" spans="1:20" x14ac:dyDescent="0.35">
      <c r="A6522" t="s">
        <v>116</v>
      </c>
      <c r="B6522" t="s">
        <v>4</v>
      </c>
      <c r="C6522" t="s">
        <v>92</v>
      </c>
      <c r="D6522" s="29">
        <v>45573</v>
      </c>
      <c r="E6522">
        <v>0</v>
      </c>
      <c r="F6522">
        <v>0</v>
      </c>
      <c r="G6522">
        <v>0</v>
      </c>
      <c r="H6522">
        <v>0</v>
      </c>
      <c r="L6522">
        <v>176.01295099999999</v>
      </c>
      <c r="R6522">
        <v>997.40674200000001</v>
      </c>
      <c r="S6522" t="s">
        <v>204</v>
      </c>
      <c r="T6522" s="247">
        <v>45342.357986111114</v>
      </c>
    </row>
    <row r="6523" spans="1:20" x14ac:dyDescent="0.35">
      <c r="A6523" t="s">
        <v>116</v>
      </c>
      <c r="B6523" t="s">
        <v>4</v>
      </c>
      <c r="C6523" t="s">
        <v>92</v>
      </c>
      <c r="D6523" s="29">
        <v>45574</v>
      </c>
      <c r="E6523">
        <v>0</v>
      </c>
      <c r="F6523">
        <v>0</v>
      </c>
      <c r="G6523">
        <v>0</v>
      </c>
      <c r="H6523">
        <v>0</v>
      </c>
      <c r="L6523">
        <v>176.01295099999999</v>
      </c>
      <c r="R6523">
        <v>997.40674200000001</v>
      </c>
      <c r="S6523" t="s">
        <v>204</v>
      </c>
      <c r="T6523" s="247">
        <v>45342.357986111114</v>
      </c>
    </row>
    <row r="6524" spans="1:20" x14ac:dyDescent="0.35">
      <c r="A6524" t="s">
        <v>116</v>
      </c>
      <c r="B6524" t="s">
        <v>4</v>
      </c>
      <c r="C6524" t="s">
        <v>92</v>
      </c>
      <c r="D6524" s="29">
        <v>45575</v>
      </c>
      <c r="E6524">
        <v>0</v>
      </c>
      <c r="F6524">
        <v>0</v>
      </c>
      <c r="G6524">
        <v>0</v>
      </c>
      <c r="H6524">
        <v>0</v>
      </c>
      <c r="L6524">
        <v>176.01295099999999</v>
      </c>
      <c r="R6524">
        <v>997.40674200000001</v>
      </c>
      <c r="S6524" t="s">
        <v>204</v>
      </c>
      <c r="T6524" s="247">
        <v>45342.357986111114</v>
      </c>
    </row>
    <row r="6525" spans="1:20" x14ac:dyDescent="0.35">
      <c r="A6525" t="s">
        <v>116</v>
      </c>
      <c r="B6525" t="s">
        <v>4</v>
      </c>
      <c r="C6525" t="s">
        <v>92</v>
      </c>
      <c r="D6525" s="29">
        <v>45576</v>
      </c>
      <c r="E6525">
        <v>0</v>
      </c>
      <c r="F6525">
        <v>0</v>
      </c>
      <c r="G6525">
        <v>0</v>
      </c>
      <c r="H6525">
        <v>0</v>
      </c>
      <c r="L6525">
        <v>176.01295099999999</v>
      </c>
      <c r="R6525">
        <v>997.40674200000001</v>
      </c>
      <c r="S6525" t="s">
        <v>204</v>
      </c>
      <c r="T6525" s="247">
        <v>45342.357986111114</v>
      </c>
    </row>
    <row r="6526" spans="1:20" x14ac:dyDescent="0.35">
      <c r="A6526" t="s">
        <v>116</v>
      </c>
      <c r="B6526" t="s">
        <v>4</v>
      </c>
      <c r="C6526" t="s">
        <v>92</v>
      </c>
      <c r="D6526" s="29">
        <v>45577</v>
      </c>
      <c r="E6526">
        <v>0</v>
      </c>
      <c r="F6526">
        <v>0</v>
      </c>
      <c r="G6526">
        <v>0</v>
      </c>
      <c r="H6526">
        <v>0</v>
      </c>
      <c r="L6526">
        <v>176.01295099999999</v>
      </c>
      <c r="R6526">
        <v>997.40674200000001</v>
      </c>
      <c r="S6526" t="s">
        <v>204</v>
      </c>
      <c r="T6526" s="247">
        <v>45342.357986111114</v>
      </c>
    </row>
    <row r="6527" spans="1:20" x14ac:dyDescent="0.35">
      <c r="A6527" t="s">
        <v>116</v>
      </c>
      <c r="B6527" t="s">
        <v>4</v>
      </c>
      <c r="C6527" t="s">
        <v>92</v>
      </c>
      <c r="D6527" s="29">
        <v>45578</v>
      </c>
      <c r="E6527">
        <v>0</v>
      </c>
      <c r="F6527">
        <v>0</v>
      </c>
      <c r="G6527">
        <v>0</v>
      </c>
      <c r="H6527">
        <v>0</v>
      </c>
      <c r="L6527">
        <v>176.01295099999999</v>
      </c>
      <c r="R6527">
        <v>997.40674200000001</v>
      </c>
      <c r="S6527" t="s">
        <v>204</v>
      </c>
      <c r="T6527" s="247">
        <v>45342.357986111114</v>
      </c>
    </row>
    <row r="6528" spans="1:20" x14ac:dyDescent="0.35">
      <c r="A6528" t="s">
        <v>116</v>
      </c>
      <c r="B6528" t="s">
        <v>4</v>
      </c>
      <c r="C6528" t="s">
        <v>92</v>
      </c>
      <c r="D6528" s="29">
        <v>45579</v>
      </c>
      <c r="E6528">
        <v>0</v>
      </c>
      <c r="F6528">
        <v>0</v>
      </c>
      <c r="G6528">
        <v>0</v>
      </c>
      <c r="H6528">
        <v>0</v>
      </c>
      <c r="L6528">
        <v>176.01295099999999</v>
      </c>
      <c r="R6528">
        <v>997.40674200000001</v>
      </c>
      <c r="S6528" t="s">
        <v>204</v>
      </c>
      <c r="T6528" s="247">
        <v>45342.357986111114</v>
      </c>
    </row>
    <row r="6529" spans="1:20" x14ac:dyDescent="0.35">
      <c r="A6529" t="s">
        <v>116</v>
      </c>
      <c r="B6529" t="s">
        <v>4</v>
      </c>
      <c r="C6529" t="s">
        <v>92</v>
      </c>
      <c r="D6529" s="29">
        <v>45580</v>
      </c>
      <c r="E6529">
        <v>0</v>
      </c>
      <c r="F6529">
        <v>0</v>
      </c>
      <c r="G6529">
        <v>0</v>
      </c>
      <c r="H6529">
        <v>0</v>
      </c>
      <c r="L6529">
        <v>176.01295099999999</v>
      </c>
      <c r="R6529">
        <v>997.40674200000001</v>
      </c>
      <c r="S6529" t="s">
        <v>204</v>
      </c>
      <c r="T6529" s="247">
        <v>45342.357986111114</v>
      </c>
    </row>
    <row r="6530" spans="1:20" x14ac:dyDescent="0.35">
      <c r="A6530" t="s">
        <v>116</v>
      </c>
      <c r="B6530" t="s">
        <v>4</v>
      </c>
      <c r="C6530" t="s">
        <v>92</v>
      </c>
      <c r="D6530" s="29">
        <v>45581</v>
      </c>
      <c r="E6530">
        <v>0</v>
      </c>
      <c r="F6530">
        <v>0</v>
      </c>
      <c r="G6530">
        <v>0</v>
      </c>
      <c r="H6530">
        <v>0</v>
      </c>
      <c r="L6530">
        <v>176.01295099999999</v>
      </c>
      <c r="R6530">
        <v>997.40674200000001</v>
      </c>
      <c r="S6530" t="s">
        <v>204</v>
      </c>
      <c r="T6530" s="247">
        <v>45342.357986111114</v>
      </c>
    </row>
    <row r="6531" spans="1:20" x14ac:dyDescent="0.35">
      <c r="A6531" t="s">
        <v>116</v>
      </c>
      <c r="B6531" t="s">
        <v>4</v>
      </c>
      <c r="C6531" t="s">
        <v>92</v>
      </c>
      <c r="D6531" s="29">
        <v>45582</v>
      </c>
      <c r="E6531">
        <v>0</v>
      </c>
      <c r="F6531">
        <v>0</v>
      </c>
      <c r="G6531">
        <v>0</v>
      </c>
      <c r="H6531">
        <v>0</v>
      </c>
      <c r="L6531">
        <v>176.01295099999999</v>
      </c>
      <c r="R6531">
        <v>997.40674200000001</v>
      </c>
      <c r="S6531" t="s">
        <v>204</v>
      </c>
      <c r="T6531" s="247">
        <v>45342.357986111114</v>
      </c>
    </row>
    <row r="6532" spans="1:20" x14ac:dyDescent="0.35">
      <c r="A6532" t="s">
        <v>116</v>
      </c>
      <c r="B6532" t="s">
        <v>4</v>
      </c>
      <c r="C6532" t="s">
        <v>92</v>
      </c>
      <c r="D6532" s="29">
        <v>45583</v>
      </c>
      <c r="E6532">
        <v>0</v>
      </c>
      <c r="F6532">
        <v>0</v>
      </c>
      <c r="G6532">
        <v>0</v>
      </c>
      <c r="H6532">
        <v>0</v>
      </c>
      <c r="L6532">
        <v>176.01295099999999</v>
      </c>
      <c r="R6532">
        <v>997.40674200000001</v>
      </c>
      <c r="S6532" t="s">
        <v>204</v>
      </c>
      <c r="T6532" s="247">
        <v>45342.357986111114</v>
      </c>
    </row>
    <row r="6533" spans="1:20" x14ac:dyDescent="0.35">
      <c r="A6533" t="s">
        <v>116</v>
      </c>
      <c r="B6533" t="s">
        <v>4</v>
      </c>
      <c r="C6533" t="s">
        <v>92</v>
      </c>
      <c r="D6533" s="29">
        <v>45584</v>
      </c>
      <c r="E6533">
        <v>0</v>
      </c>
      <c r="F6533">
        <v>0</v>
      </c>
      <c r="G6533">
        <v>0</v>
      </c>
      <c r="H6533">
        <v>0</v>
      </c>
      <c r="L6533">
        <v>176.01295099999999</v>
      </c>
      <c r="R6533">
        <v>997.40674200000001</v>
      </c>
      <c r="S6533" t="s">
        <v>204</v>
      </c>
      <c r="T6533" s="247">
        <v>45342.357986111114</v>
      </c>
    </row>
    <row r="6534" spans="1:20" x14ac:dyDescent="0.35">
      <c r="A6534" t="s">
        <v>116</v>
      </c>
      <c r="B6534" t="s">
        <v>4</v>
      </c>
      <c r="C6534" t="s">
        <v>92</v>
      </c>
      <c r="D6534" s="29">
        <v>45585</v>
      </c>
      <c r="E6534">
        <v>0</v>
      </c>
      <c r="F6534">
        <v>0</v>
      </c>
      <c r="G6534">
        <v>0</v>
      </c>
      <c r="H6534">
        <v>0</v>
      </c>
      <c r="L6534">
        <v>176.01295099999999</v>
      </c>
      <c r="R6534">
        <v>997.40674200000001</v>
      </c>
      <c r="S6534" t="s">
        <v>204</v>
      </c>
      <c r="T6534" s="247">
        <v>45342.357986111114</v>
      </c>
    </row>
    <row r="6535" spans="1:20" x14ac:dyDescent="0.35">
      <c r="A6535" t="s">
        <v>116</v>
      </c>
      <c r="B6535" t="s">
        <v>4</v>
      </c>
      <c r="C6535" t="s">
        <v>92</v>
      </c>
      <c r="D6535" s="29">
        <v>45586</v>
      </c>
      <c r="E6535">
        <v>0</v>
      </c>
      <c r="F6535">
        <v>0</v>
      </c>
      <c r="G6535">
        <v>0</v>
      </c>
      <c r="H6535">
        <v>0</v>
      </c>
      <c r="L6535">
        <v>176.01295099999999</v>
      </c>
      <c r="R6535">
        <v>997.40674200000001</v>
      </c>
      <c r="S6535" t="s">
        <v>204</v>
      </c>
      <c r="T6535" s="247">
        <v>45342.357986111114</v>
      </c>
    </row>
    <row r="6536" spans="1:20" x14ac:dyDescent="0.35">
      <c r="A6536" t="s">
        <v>116</v>
      </c>
      <c r="B6536" t="s">
        <v>4</v>
      </c>
      <c r="C6536" t="s">
        <v>92</v>
      </c>
      <c r="D6536" s="29">
        <v>45587</v>
      </c>
      <c r="E6536">
        <v>0</v>
      </c>
      <c r="F6536">
        <v>0</v>
      </c>
      <c r="G6536">
        <v>0</v>
      </c>
      <c r="H6536">
        <v>0</v>
      </c>
      <c r="L6536">
        <v>176.01295099999999</v>
      </c>
      <c r="R6536">
        <v>997.40674200000001</v>
      </c>
      <c r="S6536" t="s">
        <v>204</v>
      </c>
      <c r="T6536" s="247">
        <v>45342.357986111114</v>
      </c>
    </row>
    <row r="6537" spans="1:20" x14ac:dyDescent="0.35">
      <c r="A6537" t="s">
        <v>116</v>
      </c>
      <c r="B6537" t="s">
        <v>4</v>
      </c>
      <c r="C6537" t="s">
        <v>92</v>
      </c>
      <c r="D6537" s="29">
        <v>45588</v>
      </c>
      <c r="E6537">
        <v>0</v>
      </c>
      <c r="F6537">
        <v>0</v>
      </c>
      <c r="G6537">
        <v>0</v>
      </c>
      <c r="H6537">
        <v>0</v>
      </c>
      <c r="L6537">
        <v>176.01295099999999</v>
      </c>
      <c r="R6537">
        <v>997.40674200000001</v>
      </c>
      <c r="S6537" t="s">
        <v>204</v>
      </c>
      <c r="T6537" s="247">
        <v>45342.357986111114</v>
      </c>
    </row>
    <row r="6538" spans="1:20" x14ac:dyDescent="0.35">
      <c r="A6538" t="s">
        <v>116</v>
      </c>
      <c r="B6538" t="s">
        <v>4</v>
      </c>
      <c r="C6538" t="s">
        <v>92</v>
      </c>
      <c r="D6538" s="29">
        <v>45589</v>
      </c>
      <c r="E6538">
        <v>0</v>
      </c>
      <c r="F6538">
        <v>0</v>
      </c>
      <c r="G6538">
        <v>0</v>
      </c>
      <c r="H6538">
        <v>0</v>
      </c>
      <c r="L6538">
        <v>176.01295099999999</v>
      </c>
      <c r="R6538">
        <v>997.40674200000001</v>
      </c>
      <c r="S6538" t="s">
        <v>204</v>
      </c>
      <c r="T6538" s="247">
        <v>45342.357986111114</v>
      </c>
    </row>
    <row r="6539" spans="1:20" x14ac:dyDescent="0.35">
      <c r="A6539" t="s">
        <v>116</v>
      </c>
      <c r="B6539" t="s">
        <v>4</v>
      </c>
      <c r="C6539" t="s">
        <v>92</v>
      </c>
      <c r="D6539" s="29">
        <v>45590</v>
      </c>
      <c r="E6539">
        <v>0</v>
      </c>
      <c r="F6539">
        <v>0</v>
      </c>
      <c r="G6539">
        <v>0</v>
      </c>
      <c r="H6539">
        <v>0</v>
      </c>
      <c r="L6539">
        <v>176.01295099999999</v>
      </c>
      <c r="R6539">
        <v>997.40674200000001</v>
      </c>
      <c r="S6539" t="s">
        <v>204</v>
      </c>
      <c r="T6539" s="247">
        <v>45342.357997685183</v>
      </c>
    </row>
    <row r="6540" spans="1:20" x14ac:dyDescent="0.35">
      <c r="A6540" t="s">
        <v>116</v>
      </c>
      <c r="B6540" t="s">
        <v>4</v>
      </c>
      <c r="C6540" t="s">
        <v>92</v>
      </c>
      <c r="D6540" s="29">
        <v>45591</v>
      </c>
      <c r="E6540">
        <v>0</v>
      </c>
      <c r="F6540">
        <v>0</v>
      </c>
      <c r="G6540">
        <v>0</v>
      </c>
      <c r="H6540">
        <v>0</v>
      </c>
      <c r="L6540">
        <v>176.01295099999999</v>
      </c>
      <c r="R6540">
        <v>997.40674200000001</v>
      </c>
      <c r="S6540" t="s">
        <v>204</v>
      </c>
      <c r="T6540" s="247">
        <v>45342.357997685183</v>
      </c>
    </row>
    <row r="6541" spans="1:20" x14ac:dyDescent="0.35">
      <c r="A6541" t="s">
        <v>116</v>
      </c>
      <c r="B6541" t="s">
        <v>4</v>
      </c>
      <c r="C6541" t="s">
        <v>92</v>
      </c>
      <c r="D6541" s="29">
        <v>45592</v>
      </c>
      <c r="E6541">
        <v>0</v>
      </c>
      <c r="F6541">
        <v>0</v>
      </c>
      <c r="G6541">
        <v>0</v>
      </c>
      <c r="H6541">
        <v>0</v>
      </c>
      <c r="L6541">
        <v>176.01295099999999</v>
      </c>
      <c r="R6541">
        <v>997.40674200000001</v>
      </c>
      <c r="S6541" t="s">
        <v>204</v>
      </c>
      <c r="T6541" s="247">
        <v>45342.357997685183</v>
      </c>
    </row>
    <row r="6542" spans="1:20" x14ac:dyDescent="0.35">
      <c r="A6542" t="s">
        <v>116</v>
      </c>
      <c r="B6542" t="s">
        <v>4</v>
      </c>
      <c r="C6542" t="s">
        <v>92</v>
      </c>
      <c r="D6542" s="29">
        <v>45593</v>
      </c>
      <c r="E6542">
        <v>0</v>
      </c>
      <c r="F6542">
        <v>0</v>
      </c>
      <c r="G6542">
        <v>0</v>
      </c>
      <c r="H6542">
        <v>0</v>
      </c>
      <c r="L6542">
        <v>176.01295099999999</v>
      </c>
      <c r="R6542">
        <v>997.40674200000001</v>
      </c>
      <c r="S6542" t="s">
        <v>204</v>
      </c>
      <c r="T6542" s="247">
        <v>45342.357986111114</v>
      </c>
    </row>
    <row r="6543" spans="1:20" x14ac:dyDescent="0.35">
      <c r="A6543" t="s">
        <v>116</v>
      </c>
      <c r="B6543" t="s">
        <v>4</v>
      </c>
      <c r="C6543" t="s">
        <v>92</v>
      </c>
      <c r="D6543" s="29">
        <v>45594</v>
      </c>
      <c r="E6543">
        <v>0</v>
      </c>
      <c r="F6543">
        <v>0</v>
      </c>
      <c r="G6543">
        <v>0</v>
      </c>
      <c r="H6543">
        <v>0</v>
      </c>
      <c r="L6543">
        <v>176.01295099999999</v>
      </c>
      <c r="R6543">
        <v>997.40674200000001</v>
      </c>
      <c r="S6543" t="s">
        <v>204</v>
      </c>
      <c r="T6543" s="247">
        <v>45342.357997685183</v>
      </c>
    </row>
    <row r="6544" spans="1:20" x14ac:dyDescent="0.35">
      <c r="A6544" t="s">
        <v>116</v>
      </c>
      <c r="B6544" t="s">
        <v>4</v>
      </c>
      <c r="C6544" t="s">
        <v>92</v>
      </c>
      <c r="D6544" s="29">
        <v>45595</v>
      </c>
      <c r="E6544">
        <v>0</v>
      </c>
      <c r="F6544">
        <v>0</v>
      </c>
      <c r="G6544">
        <v>0</v>
      </c>
      <c r="H6544">
        <v>0</v>
      </c>
      <c r="L6544">
        <v>176.01295099999999</v>
      </c>
      <c r="R6544">
        <v>997.40674200000001</v>
      </c>
      <c r="S6544" t="s">
        <v>204</v>
      </c>
      <c r="T6544" s="247">
        <v>45342.357997685183</v>
      </c>
    </row>
    <row r="6545" spans="1:20" x14ac:dyDescent="0.35">
      <c r="A6545" t="s">
        <v>116</v>
      </c>
      <c r="B6545" t="s">
        <v>4</v>
      </c>
      <c r="C6545" t="s">
        <v>92</v>
      </c>
      <c r="D6545" s="29">
        <v>45596</v>
      </c>
      <c r="E6545">
        <v>0</v>
      </c>
      <c r="F6545">
        <v>0</v>
      </c>
      <c r="G6545">
        <v>0</v>
      </c>
      <c r="H6545">
        <v>0</v>
      </c>
      <c r="L6545">
        <v>176.01295099999999</v>
      </c>
      <c r="R6545">
        <v>997.40674200000001</v>
      </c>
      <c r="S6545" t="s">
        <v>204</v>
      </c>
      <c r="T6545" s="247">
        <v>45342.357997685183</v>
      </c>
    </row>
    <row r="6546" spans="1:20" x14ac:dyDescent="0.35">
      <c r="A6546" t="s">
        <v>116</v>
      </c>
      <c r="B6546" t="s">
        <v>4</v>
      </c>
      <c r="C6546" t="s">
        <v>92</v>
      </c>
      <c r="D6546" s="29">
        <v>45597</v>
      </c>
      <c r="E6546">
        <v>0</v>
      </c>
      <c r="F6546">
        <v>0</v>
      </c>
      <c r="G6546">
        <v>0</v>
      </c>
      <c r="H6546">
        <v>0</v>
      </c>
      <c r="L6546">
        <v>176.01295099999999</v>
      </c>
      <c r="R6546">
        <v>997.40674200000001</v>
      </c>
      <c r="S6546" t="s">
        <v>204</v>
      </c>
      <c r="T6546" s="247">
        <v>45342.357997685183</v>
      </c>
    </row>
    <row r="6547" spans="1:20" x14ac:dyDescent="0.35">
      <c r="A6547" t="s">
        <v>116</v>
      </c>
      <c r="B6547" t="s">
        <v>4</v>
      </c>
      <c r="C6547" t="s">
        <v>92</v>
      </c>
      <c r="D6547" s="29">
        <v>45598</v>
      </c>
      <c r="E6547">
        <v>0</v>
      </c>
      <c r="F6547">
        <v>0</v>
      </c>
      <c r="G6547">
        <v>0</v>
      </c>
      <c r="H6547">
        <v>0</v>
      </c>
      <c r="L6547">
        <v>176.01295099999999</v>
      </c>
      <c r="R6547">
        <v>997.40674200000001</v>
      </c>
      <c r="S6547" t="s">
        <v>204</v>
      </c>
      <c r="T6547" s="247">
        <v>45342.357997685183</v>
      </c>
    </row>
    <row r="6548" spans="1:20" x14ac:dyDescent="0.35">
      <c r="A6548" t="s">
        <v>116</v>
      </c>
      <c r="B6548" t="s">
        <v>4</v>
      </c>
      <c r="C6548" t="s">
        <v>92</v>
      </c>
      <c r="D6548" s="29">
        <v>45599</v>
      </c>
      <c r="E6548">
        <v>0</v>
      </c>
      <c r="F6548">
        <v>0</v>
      </c>
      <c r="G6548">
        <v>0</v>
      </c>
      <c r="H6548">
        <v>0</v>
      </c>
      <c r="L6548">
        <v>176.01295099999999</v>
      </c>
      <c r="R6548">
        <v>997.40674200000001</v>
      </c>
      <c r="S6548" t="s">
        <v>204</v>
      </c>
      <c r="T6548" s="247">
        <v>45342.357997685183</v>
      </c>
    </row>
    <row r="6549" spans="1:20" x14ac:dyDescent="0.35">
      <c r="A6549" t="s">
        <v>116</v>
      </c>
      <c r="B6549" t="s">
        <v>4</v>
      </c>
      <c r="C6549" t="s">
        <v>92</v>
      </c>
      <c r="D6549" s="29">
        <v>45600</v>
      </c>
      <c r="E6549">
        <v>0</v>
      </c>
      <c r="F6549">
        <v>0</v>
      </c>
      <c r="G6549">
        <v>0</v>
      </c>
      <c r="H6549">
        <v>0</v>
      </c>
      <c r="L6549">
        <v>176.01295099999999</v>
      </c>
      <c r="R6549">
        <v>997.40674200000001</v>
      </c>
      <c r="S6549" t="s">
        <v>204</v>
      </c>
      <c r="T6549" s="247">
        <v>45342.357997685183</v>
      </c>
    </row>
    <row r="6550" spans="1:20" x14ac:dyDescent="0.35">
      <c r="A6550" t="s">
        <v>116</v>
      </c>
      <c r="B6550" t="s">
        <v>4</v>
      </c>
      <c r="C6550" t="s">
        <v>92</v>
      </c>
      <c r="D6550" s="29">
        <v>45601</v>
      </c>
      <c r="E6550">
        <v>0</v>
      </c>
      <c r="F6550">
        <v>0</v>
      </c>
      <c r="G6550">
        <v>0</v>
      </c>
      <c r="H6550">
        <v>0</v>
      </c>
      <c r="L6550">
        <v>176.01295099999999</v>
      </c>
      <c r="R6550">
        <v>997.40674200000001</v>
      </c>
      <c r="S6550" t="s">
        <v>204</v>
      </c>
      <c r="T6550" s="247">
        <v>45342.357997685183</v>
      </c>
    </row>
    <row r="6551" spans="1:20" x14ac:dyDescent="0.35">
      <c r="A6551" t="s">
        <v>116</v>
      </c>
      <c r="B6551" t="s">
        <v>4</v>
      </c>
      <c r="C6551" t="s">
        <v>92</v>
      </c>
      <c r="D6551" s="29">
        <v>45602</v>
      </c>
      <c r="E6551">
        <v>0</v>
      </c>
      <c r="F6551">
        <v>0</v>
      </c>
      <c r="G6551">
        <v>0</v>
      </c>
      <c r="H6551">
        <v>0</v>
      </c>
      <c r="L6551">
        <v>176.01295099999999</v>
      </c>
      <c r="R6551">
        <v>997.40674200000001</v>
      </c>
      <c r="S6551" t="s">
        <v>204</v>
      </c>
      <c r="T6551" s="247">
        <v>45342.357997685183</v>
      </c>
    </row>
    <row r="6552" spans="1:20" x14ac:dyDescent="0.35">
      <c r="A6552" t="s">
        <v>116</v>
      </c>
      <c r="B6552" t="s">
        <v>4</v>
      </c>
      <c r="C6552" t="s">
        <v>92</v>
      </c>
      <c r="D6552" s="29">
        <v>45603</v>
      </c>
      <c r="E6552">
        <v>0</v>
      </c>
      <c r="F6552">
        <v>0</v>
      </c>
      <c r="G6552">
        <v>0</v>
      </c>
      <c r="H6552">
        <v>0</v>
      </c>
      <c r="L6552">
        <v>176.01295099999999</v>
      </c>
      <c r="R6552">
        <v>997.40674200000001</v>
      </c>
      <c r="S6552" t="s">
        <v>204</v>
      </c>
      <c r="T6552" s="247">
        <v>45342.357997685183</v>
      </c>
    </row>
    <row r="6553" spans="1:20" x14ac:dyDescent="0.35">
      <c r="A6553" t="s">
        <v>116</v>
      </c>
      <c r="B6553" t="s">
        <v>4</v>
      </c>
      <c r="C6553" t="s">
        <v>92</v>
      </c>
      <c r="D6553" s="29">
        <v>45604</v>
      </c>
      <c r="E6553">
        <v>0</v>
      </c>
      <c r="F6553">
        <v>0</v>
      </c>
      <c r="G6553">
        <v>0</v>
      </c>
      <c r="H6553">
        <v>0</v>
      </c>
      <c r="L6553">
        <v>176.01295099999999</v>
      </c>
      <c r="R6553">
        <v>997.40674200000001</v>
      </c>
      <c r="S6553" t="s">
        <v>204</v>
      </c>
      <c r="T6553" s="247">
        <v>45342.357997685183</v>
      </c>
    </row>
    <row r="6554" spans="1:20" x14ac:dyDescent="0.35">
      <c r="A6554" t="s">
        <v>116</v>
      </c>
      <c r="B6554" t="s">
        <v>4</v>
      </c>
      <c r="C6554" t="s">
        <v>92</v>
      </c>
      <c r="D6554" s="29">
        <v>45605</v>
      </c>
      <c r="E6554">
        <v>0</v>
      </c>
      <c r="F6554">
        <v>0</v>
      </c>
      <c r="G6554">
        <v>0</v>
      </c>
      <c r="H6554">
        <v>0</v>
      </c>
      <c r="L6554">
        <v>176.01295099999999</v>
      </c>
      <c r="R6554">
        <v>997.40674200000001</v>
      </c>
      <c r="S6554" t="s">
        <v>204</v>
      </c>
      <c r="T6554" s="247">
        <v>45342.357997685183</v>
      </c>
    </row>
    <row r="6555" spans="1:20" x14ac:dyDescent="0.35">
      <c r="A6555" t="s">
        <v>116</v>
      </c>
      <c r="B6555" t="s">
        <v>4</v>
      </c>
      <c r="C6555" t="s">
        <v>92</v>
      </c>
      <c r="D6555" s="29">
        <v>45606</v>
      </c>
      <c r="E6555">
        <v>0</v>
      </c>
      <c r="F6555">
        <v>0</v>
      </c>
      <c r="G6555">
        <v>0</v>
      </c>
      <c r="H6555">
        <v>0</v>
      </c>
      <c r="L6555">
        <v>176.01295099999999</v>
      </c>
      <c r="R6555">
        <v>997.40674200000001</v>
      </c>
      <c r="S6555" t="s">
        <v>204</v>
      </c>
      <c r="T6555" s="247">
        <v>45342.357997685183</v>
      </c>
    </row>
    <row r="6556" spans="1:20" x14ac:dyDescent="0.35">
      <c r="A6556" t="s">
        <v>116</v>
      </c>
      <c r="B6556" t="s">
        <v>4</v>
      </c>
      <c r="C6556" t="s">
        <v>92</v>
      </c>
      <c r="D6556" s="29">
        <v>45607</v>
      </c>
      <c r="E6556">
        <v>0</v>
      </c>
      <c r="F6556">
        <v>0</v>
      </c>
      <c r="G6556">
        <v>0</v>
      </c>
      <c r="H6556">
        <v>0</v>
      </c>
      <c r="L6556">
        <v>176.01295099999999</v>
      </c>
      <c r="R6556">
        <v>997.40674200000001</v>
      </c>
      <c r="S6556" t="s">
        <v>204</v>
      </c>
      <c r="T6556" s="247">
        <v>45342.357997685183</v>
      </c>
    </row>
    <row r="6557" spans="1:20" x14ac:dyDescent="0.35">
      <c r="A6557" t="s">
        <v>116</v>
      </c>
      <c r="B6557" t="s">
        <v>4</v>
      </c>
      <c r="C6557" t="s">
        <v>92</v>
      </c>
      <c r="D6557" s="29">
        <v>45608</v>
      </c>
      <c r="E6557">
        <v>0</v>
      </c>
      <c r="F6557">
        <v>0</v>
      </c>
      <c r="G6557">
        <v>0</v>
      </c>
      <c r="H6557">
        <v>0</v>
      </c>
      <c r="L6557">
        <v>176.01295099999999</v>
      </c>
      <c r="R6557">
        <v>997.40674200000001</v>
      </c>
      <c r="S6557" t="s">
        <v>204</v>
      </c>
      <c r="T6557" s="247">
        <v>45342.357997685183</v>
      </c>
    </row>
    <row r="6558" spans="1:20" x14ac:dyDescent="0.35">
      <c r="A6558" t="s">
        <v>116</v>
      </c>
      <c r="B6558" t="s">
        <v>4</v>
      </c>
      <c r="C6558" t="s">
        <v>92</v>
      </c>
      <c r="D6558" s="29">
        <v>45609</v>
      </c>
      <c r="E6558">
        <v>0</v>
      </c>
      <c r="F6558">
        <v>0</v>
      </c>
      <c r="G6558">
        <v>0</v>
      </c>
      <c r="H6558">
        <v>0</v>
      </c>
      <c r="L6558">
        <v>176.01295099999999</v>
      </c>
      <c r="R6558">
        <v>997.40674200000001</v>
      </c>
      <c r="S6558" t="s">
        <v>204</v>
      </c>
      <c r="T6558" s="247">
        <v>45342.357997685183</v>
      </c>
    </row>
    <row r="6559" spans="1:20" x14ac:dyDescent="0.35">
      <c r="A6559" t="s">
        <v>116</v>
      </c>
      <c r="B6559" t="s">
        <v>4</v>
      </c>
      <c r="C6559" t="s">
        <v>92</v>
      </c>
      <c r="D6559" s="29">
        <v>45610</v>
      </c>
      <c r="E6559">
        <v>0</v>
      </c>
      <c r="F6559">
        <v>0</v>
      </c>
      <c r="G6559">
        <v>0</v>
      </c>
      <c r="H6559">
        <v>0</v>
      </c>
      <c r="L6559">
        <v>176.01295099999999</v>
      </c>
      <c r="R6559">
        <v>997.40674200000001</v>
      </c>
      <c r="S6559" t="s">
        <v>204</v>
      </c>
      <c r="T6559" s="247">
        <v>45342.357997685183</v>
      </c>
    </row>
    <row r="6560" spans="1:20" x14ac:dyDescent="0.35">
      <c r="A6560" t="s">
        <v>116</v>
      </c>
      <c r="B6560" t="s">
        <v>4</v>
      </c>
      <c r="C6560" t="s">
        <v>92</v>
      </c>
      <c r="D6560" s="29">
        <v>45611</v>
      </c>
      <c r="E6560">
        <v>0</v>
      </c>
      <c r="F6560">
        <v>0</v>
      </c>
      <c r="G6560">
        <v>0</v>
      </c>
      <c r="H6560">
        <v>0</v>
      </c>
      <c r="L6560">
        <v>176.01295099999999</v>
      </c>
      <c r="R6560">
        <v>997.40674200000001</v>
      </c>
      <c r="S6560" t="s">
        <v>204</v>
      </c>
      <c r="T6560" s="247">
        <v>45342.357997685183</v>
      </c>
    </row>
    <row r="6561" spans="1:20" x14ac:dyDescent="0.35">
      <c r="A6561" t="s">
        <v>116</v>
      </c>
      <c r="B6561" t="s">
        <v>4</v>
      </c>
      <c r="C6561" t="s">
        <v>92</v>
      </c>
      <c r="D6561" s="29">
        <v>45612</v>
      </c>
      <c r="E6561">
        <v>0</v>
      </c>
      <c r="F6561">
        <v>0</v>
      </c>
      <c r="G6561">
        <v>0</v>
      </c>
      <c r="H6561">
        <v>0</v>
      </c>
      <c r="L6561">
        <v>176.01295099999999</v>
      </c>
      <c r="R6561">
        <v>997.40674200000001</v>
      </c>
      <c r="S6561" t="s">
        <v>204</v>
      </c>
      <c r="T6561" s="247">
        <v>45342.357997685183</v>
      </c>
    </row>
    <row r="6562" spans="1:20" x14ac:dyDescent="0.35">
      <c r="A6562" t="s">
        <v>116</v>
      </c>
      <c r="B6562" t="s">
        <v>4</v>
      </c>
      <c r="C6562" t="s">
        <v>92</v>
      </c>
      <c r="D6562" s="29">
        <v>45613</v>
      </c>
      <c r="E6562">
        <v>0</v>
      </c>
      <c r="F6562">
        <v>0</v>
      </c>
      <c r="G6562">
        <v>0</v>
      </c>
      <c r="H6562">
        <v>0</v>
      </c>
      <c r="L6562">
        <v>176.01295099999999</v>
      </c>
      <c r="R6562">
        <v>997.40674200000001</v>
      </c>
      <c r="S6562" t="s">
        <v>204</v>
      </c>
      <c r="T6562" s="247">
        <v>45342.357997685183</v>
      </c>
    </row>
    <row r="6563" spans="1:20" x14ac:dyDescent="0.35">
      <c r="A6563" t="s">
        <v>116</v>
      </c>
      <c r="B6563" t="s">
        <v>4</v>
      </c>
      <c r="C6563" t="s">
        <v>92</v>
      </c>
      <c r="D6563" s="29">
        <v>45614</v>
      </c>
      <c r="E6563">
        <v>0</v>
      </c>
      <c r="F6563">
        <v>0</v>
      </c>
      <c r="G6563">
        <v>0</v>
      </c>
      <c r="H6563">
        <v>0</v>
      </c>
      <c r="L6563">
        <v>176.01295099999999</v>
      </c>
      <c r="R6563">
        <v>997.40674200000001</v>
      </c>
      <c r="S6563" t="s">
        <v>204</v>
      </c>
      <c r="T6563" s="247">
        <v>45342.357997685183</v>
      </c>
    </row>
    <row r="6564" spans="1:20" x14ac:dyDescent="0.35">
      <c r="A6564" t="s">
        <v>116</v>
      </c>
      <c r="B6564" t="s">
        <v>4</v>
      </c>
      <c r="C6564" t="s">
        <v>92</v>
      </c>
      <c r="D6564" s="29">
        <v>45615</v>
      </c>
      <c r="E6564">
        <v>0</v>
      </c>
      <c r="F6564">
        <v>0</v>
      </c>
      <c r="G6564">
        <v>0</v>
      </c>
      <c r="H6564">
        <v>0</v>
      </c>
      <c r="L6564">
        <v>176.01295099999999</v>
      </c>
      <c r="R6564">
        <v>997.40674200000001</v>
      </c>
      <c r="S6564" t="s">
        <v>204</v>
      </c>
      <c r="T6564" s="247">
        <v>45342.357997685183</v>
      </c>
    </row>
    <row r="6565" spans="1:20" x14ac:dyDescent="0.35">
      <c r="A6565" t="s">
        <v>116</v>
      </c>
      <c r="B6565" t="s">
        <v>4</v>
      </c>
      <c r="C6565" t="s">
        <v>92</v>
      </c>
      <c r="D6565" s="29">
        <v>45616</v>
      </c>
      <c r="E6565">
        <v>0</v>
      </c>
      <c r="F6565">
        <v>0</v>
      </c>
      <c r="G6565">
        <v>0</v>
      </c>
      <c r="H6565">
        <v>0</v>
      </c>
      <c r="L6565">
        <v>176.01295099999999</v>
      </c>
      <c r="R6565">
        <v>997.40674200000001</v>
      </c>
      <c r="S6565" t="s">
        <v>204</v>
      </c>
      <c r="T6565" s="247">
        <v>45342.35800925926</v>
      </c>
    </row>
    <row r="6566" spans="1:20" x14ac:dyDescent="0.35">
      <c r="A6566" t="s">
        <v>116</v>
      </c>
      <c r="B6566" t="s">
        <v>4</v>
      </c>
      <c r="C6566" t="s">
        <v>92</v>
      </c>
      <c r="D6566" s="29">
        <v>45617</v>
      </c>
      <c r="E6566">
        <v>0</v>
      </c>
      <c r="F6566">
        <v>0</v>
      </c>
      <c r="G6566">
        <v>0</v>
      </c>
      <c r="H6566">
        <v>0</v>
      </c>
      <c r="L6566">
        <v>176.01295099999999</v>
      </c>
      <c r="R6566">
        <v>997.40674200000001</v>
      </c>
      <c r="S6566" t="s">
        <v>204</v>
      </c>
      <c r="T6566" s="247">
        <v>45342.357997685183</v>
      </c>
    </row>
    <row r="6567" spans="1:20" x14ac:dyDescent="0.35">
      <c r="A6567" t="s">
        <v>116</v>
      </c>
      <c r="B6567" t="s">
        <v>4</v>
      </c>
      <c r="C6567" t="s">
        <v>92</v>
      </c>
      <c r="D6567" s="29">
        <v>45618</v>
      </c>
      <c r="E6567">
        <v>0</v>
      </c>
      <c r="F6567">
        <v>0</v>
      </c>
      <c r="G6567">
        <v>0</v>
      </c>
      <c r="H6567">
        <v>0</v>
      </c>
      <c r="L6567">
        <v>176.01295099999999</v>
      </c>
      <c r="R6567">
        <v>997.40674200000001</v>
      </c>
      <c r="S6567" t="s">
        <v>204</v>
      </c>
      <c r="T6567" s="247">
        <v>45342.35800925926</v>
      </c>
    </row>
    <row r="6568" spans="1:20" x14ac:dyDescent="0.35">
      <c r="A6568" t="s">
        <v>116</v>
      </c>
      <c r="B6568" t="s">
        <v>4</v>
      </c>
      <c r="C6568" t="s">
        <v>92</v>
      </c>
      <c r="D6568" s="29">
        <v>45619</v>
      </c>
      <c r="E6568">
        <v>0</v>
      </c>
      <c r="F6568">
        <v>0</v>
      </c>
      <c r="G6568">
        <v>0</v>
      </c>
      <c r="H6568">
        <v>0</v>
      </c>
      <c r="L6568">
        <v>176.01295099999999</v>
      </c>
      <c r="R6568">
        <v>997.40674200000001</v>
      </c>
      <c r="S6568" t="s">
        <v>204</v>
      </c>
      <c r="T6568" s="247">
        <v>45342.35800925926</v>
      </c>
    </row>
    <row r="6569" spans="1:20" x14ac:dyDescent="0.35">
      <c r="A6569" t="s">
        <v>116</v>
      </c>
      <c r="B6569" t="s">
        <v>4</v>
      </c>
      <c r="C6569" t="s">
        <v>92</v>
      </c>
      <c r="D6569" s="29">
        <v>45620</v>
      </c>
      <c r="E6569">
        <v>0</v>
      </c>
      <c r="F6569">
        <v>0</v>
      </c>
      <c r="G6569">
        <v>0</v>
      </c>
      <c r="H6569">
        <v>0</v>
      </c>
      <c r="L6569">
        <v>176.01295099999999</v>
      </c>
      <c r="R6569">
        <v>997.40674200000001</v>
      </c>
      <c r="S6569" t="s">
        <v>204</v>
      </c>
      <c r="T6569" s="247">
        <v>45342.357997685183</v>
      </c>
    </row>
    <row r="6570" spans="1:20" x14ac:dyDescent="0.35">
      <c r="A6570" t="s">
        <v>116</v>
      </c>
      <c r="B6570" t="s">
        <v>4</v>
      </c>
      <c r="C6570" t="s">
        <v>92</v>
      </c>
      <c r="D6570" s="29">
        <v>45621</v>
      </c>
      <c r="E6570">
        <v>0</v>
      </c>
      <c r="F6570">
        <v>0</v>
      </c>
      <c r="G6570">
        <v>0</v>
      </c>
      <c r="H6570">
        <v>0</v>
      </c>
      <c r="L6570">
        <v>176.01295099999999</v>
      </c>
      <c r="R6570">
        <v>997.40674200000001</v>
      </c>
      <c r="S6570" t="s">
        <v>204</v>
      </c>
      <c r="T6570" s="247">
        <v>45342.35800925926</v>
      </c>
    </row>
    <row r="6571" spans="1:20" x14ac:dyDescent="0.35">
      <c r="A6571" t="s">
        <v>116</v>
      </c>
      <c r="B6571" t="s">
        <v>4</v>
      </c>
      <c r="C6571" t="s">
        <v>92</v>
      </c>
      <c r="D6571" s="29">
        <v>45622</v>
      </c>
      <c r="E6571">
        <v>0</v>
      </c>
      <c r="F6571">
        <v>0</v>
      </c>
      <c r="G6571">
        <v>0</v>
      </c>
      <c r="H6571">
        <v>0</v>
      </c>
      <c r="L6571">
        <v>176.01295099999999</v>
      </c>
      <c r="R6571">
        <v>997.40674200000001</v>
      </c>
      <c r="S6571" t="s">
        <v>204</v>
      </c>
      <c r="T6571" s="247">
        <v>45342.35800925926</v>
      </c>
    </row>
    <row r="6572" spans="1:20" x14ac:dyDescent="0.35">
      <c r="A6572" t="s">
        <v>116</v>
      </c>
      <c r="B6572" t="s">
        <v>4</v>
      </c>
      <c r="C6572" t="s">
        <v>92</v>
      </c>
      <c r="D6572" s="29">
        <v>45623</v>
      </c>
      <c r="E6572">
        <v>0</v>
      </c>
      <c r="F6572">
        <v>0</v>
      </c>
      <c r="G6572">
        <v>0</v>
      </c>
      <c r="H6572">
        <v>0</v>
      </c>
      <c r="L6572">
        <v>176.01295099999999</v>
      </c>
      <c r="R6572">
        <v>997.40674200000001</v>
      </c>
      <c r="S6572" t="s">
        <v>204</v>
      </c>
      <c r="T6572" s="247">
        <v>45342.35800925926</v>
      </c>
    </row>
    <row r="6573" spans="1:20" x14ac:dyDescent="0.35">
      <c r="A6573" t="s">
        <v>116</v>
      </c>
      <c r="B6573" t="s">
        <v>4</v>
      </c>
      <c r="C6573" t="s">
        <v>92</v>
      </c>
      <c r="D6573" s="29">
        <v>45624</v>
      </c>
      <c r="E6573">
        <v>0</v>
      </c>
      <c r="F6573">
        <v>0</v>
      </c>
      <c r="G6573">
        <v>0</v>
      </c>
      <c r="H6573">
        <v>0</v>
      </c>
      <c r="L6573">
        <v>176.01295099999999</v>
      </c>
      <c r="R6573">
        <v>997.40674200000001</v>
      </c>
      <c r="S6573" t="s">
        <v>204</v>
      </c>
      <c r="T6573" s="247">
        <v>45342.35800925926</v>
      </c>
    </row>
    <row r="6574" spans="1:20" x14ac:dyDescent="0.35">
      <c r="A6574" t="s">
        <v>116</v>
      </c>
      <c r="B6574" t="s">
        <v>4</v>
      </c>
      <c r="C6574" t="s">
        <v>92</v>
      </c>
      <c r="D6574" s="29">
        <v>45625</v>
      </c>
      <c r="E6574">
        <v>0</v>
      </c>
      <c r="F6574">
        <v>0</v>
      </c>
      <c r="G6574">
        <v>0</v>
      </c>
      <c r="H6574">
        <v>0</v>
      </c>
      <c r="L6574">
        <v>176.01295099999999</v>
      </c>
      <c r="R6574">
        <v>997.40674200000001</v>
      </c>
      <c r="S6574" t="s">
        <v>204</v>
      </c>
      <c r="T6574" s="247">
        <v>45342.35800925926</v>
      </c>
    </row>
    <row r="6575" spans="1:20" x14ac:dyDescent="0.35">
      <c r="A6575" t="s">
        <v>116</v>
      </c>
      <c r="B6575" t="s">
        <v>4</v>
      </c>
      <c r="C6575" t="s">
        <v>92</v>
      </c>
      <c r="D6575" s="29">
        <v>45626</v>
      </c>
      <c r="E6575">
        <v>0</v>
      </c>
      <c r="F6575">
        <v>0</v>
      </c>
      <c r="G6575">
        <v>0</v>
      </c>
      <c r="H6575">
        <v>0</v>
      </c>
      <c r="L6575">
        <v>176.01295099999999</v>
      </c>
      <c r="R6575">
        <v>997.40674200000001</v>
      </c>
      <c r="S6575" t="s">
        <v>204</v>
      </c>
      <c r="T6575" s="247">
        <v>45342.35800925926</v>
      </c>
    </row>
    <row r="6576" spans="1:20" x14ac:dyDescent="0.35">
      <c r="A6576" t="s">
        <v>116</v>
      </c>
      <c r="B6576" t="s">
        <v>4</v>
      </c>
      <c r="C6576" t="s">
        <v>92</v>
      </c>
      <c r="D6576" s="29">
        <v>45627</v>
      </c>
      <c r="E6576">
        <v>0</v>
      </c>
      <c r="F6576">
        <v>0</v>
      </c>
      <c r="G6576">
        <v>0</v>
      </c>
      <c r="H6576">
        <v>0</v>
      </c>
      <c r="L6576">
        <v>176.01295099999999</v>
      </c>
      <c r="R6576">
        <v>997.40674200000001</v>
      </c>
      <c r="S6576" t="s">
        <v>204</v>
      </c>
      <c r="T6576" s="247">
        <v>45342.35800925926</v>
      </c>
    </row>
    <row r="6577" spans="1:20" x14ac:dyDescent="0.35">
      <c r="A6577" t="s">
        <v>116</v>
      </c>
      <c r="B6577" t="s">
        <v>4</v>
      </c>
      <c r="C6577" t="s">
        <v>92</v>
      </c>
      <c r="D6577" s="29">
        <v>45628</v>
      </c>
      <c r="E6577">
        <v>0</v>
      </c>
      <c r="F6577">
        <v>0</v>
      </c>
      <c r="G6577">
        <v>0</v>
      </c>
      <c r="H6577">
        <v>0</v>
      </c>
      <c r="L6577">
        <v>176.01295099999999</v>
      </c>
      <c r="R6577">
        <v>997.40674200000001</v>
      </c>
      <c r="S6577" t="s">
        <v>204</v>
      </c>
      <c r="T6577" s="247">
        <v>45342.35800925926</v>
      </c>
    </row>
    <row r="6578" spans="1:20" x14ac:dyDescent="0.35">
      <c r="A6578" t="s">
        <v>116</v>
      </c>
      <c r="B6578" t="s">
        <v>4</v>
      </c>
      <c r="C6578" t="s">
        <v>92</v>
      </c>
      <c r="D6578" s="29">
        <v>45629</v>
      </c>
      <c r="E6578">
        <v>0</v>
      </c>
      <c r="F6578">
        <v>0</v>
      </c>
      <c r="G6578">
        <v>0</v>
      </c>
      <c r="H6578">
        <v>0</v>
      </c>
      <c r="L6578">
        <v>176.01295099999999</v>
      </c>
      <c r="R6578">
        <v>997.40674200000001</v>
      </c>
      <c r="S6578" t="s">
        <v>204</v>
      </c>
      <c r="T6578" s="247">
        <v>45342.35800925926</v>
      </c>
    </row>
    <row r="6579" spans="1:20" x14ac:dyDescent="0.35">
      <c r="A6579" t="s">
        <v>116</v>
      </c>
      <c r="B6579" t="s">
        <v>4</v>
      </c>
      <c r="C6579" t="s">
        <v>92</v>
      </c>
      <c r="D6579" s="29">
        <v>45630</v>
      </c>
      <c r="E6579">
        <v>0</v>
      </c>
      <c r="F6579">
        <v>0</v>
      </c>
      <c r="G6579">
        <v>0</v>
      </c>
      <c r="H6579">
        <v>0</v>
      </c>
      <c r="L6579">
        <v>176.01295099999999</v>
      </c>
      <c r="R6579">
        <v>997.40674200000001</v>
      </c>
      <c r="S6579" t="s">
        <v>204</v>
      </c>
      <c r="T6579" s="247">
        <v>45342.35800925926</v>
      </c>
    </row>
    <row r="6580" spans="1:20" x14ac:dyDescent="0.35">
      <c r="A6580" t="s">
        <v>116</v>
      </c>
      <c r="B6580" t="s">
        <v>4</v>
      </c>
      <c r="C6580" t="s">
        <v>92</v>
      </c>
      <c r="D6580" s="29">
        <v>45631</v>
      </c>
      <c r="E6580">
        <v>0</v>
      </c>
      <c r="F6580">
        <v>0</v>
      </c>
      <c r="G6580">
        <v>0</v>
      </c>
      <c r="H6580">
        <v>0</v>
      </c>
      <c r="L6580">
        <v>176.01295099999999</v>
      </c>
      <c r="R6580">
        <v>997.40674200000001</v>
      </c>
      <c r="S6580" t="s">
        <v>204</v>
      </c>
      <c r="T6580" s="247">
        <v>45342.35800925926</v>
      </c>
    </row>
    <row r="6581" spans="1:20" x14ac:dyDescent="0.35">
      <c r="A6581" t="s">
        <v>116</v>
      </c>
      <c r="B6581" t="s">
        <v>4</v>
      </c>
      <c r="C6581" t="s">
        <v>92</v>
      </c>
      <c r="D6581" s="29">
        <v>45632</v>
      </c>
      <c r="E6581">
        <v>0</v>
      </c>
      <c r="F6581">
        <v>0</v>
      </c>
      <c r="G6581">
        <v>0</v>
      </c>
      <c r="H6581">
        <v>0</v>
      </c>
      <c r="L6581">
        <v>176.01295099999999</v>
      </c>
      <c r="R6581">
        <v>997.40674200000001</v>
      </c>
      <c r="S6581" t="s">
        <v>204</v>
      </c>
      <c r="T6581" s="247">
        <v>45342.35800925926</v>
      </c>
    </row>
    <row r="6582" spans="1:20" x14ac:dyDescent="0.35">
      <c r="A6582" t="s">
        <v>116</v>
      </c>
      <c r="B6582" t="s">
        <v>4</v>
      </c>
      <c r="C6582" t="s">
        <v>92</v>
      </c>
      <c r="D6582" s="29">
        <v>45633</v>
      </c>
      <c r="E6582">
        <v>0</v>
      </c>
      <c r="F6582">
        <v>0</v>
      </c>
      <c r="G6582">
        <v>0</v>
      </c>
      <c r="H6582">
        <v>0</v>
      </c>
      <c r="L6582">
        <v>176.01295099999999</v>
      </c>
      <c r="R6582">
        <v>997.40674200000001</v>
      </c>
      <c r="S6582" t="s">
        <v>204</v>
      </c>
      <c r="T6582" s="247">
        <v>45342.35800925926</v>
      </c>
    </row>
    <row r="6583" spans="1:20" x14ac:dyDescent="0.35">
      <c r="A6583" t="s">
        <v>116</v>
      </c>
      <c r="B6583" t="s">
        <v>4</v>
      </c>
      <c r="C6583" t="s">
        <v>92</v>
      </c>
      <c r="D6583" s="29">
        <v>45634</v>
      </c>
      <c r="E6583">
        <v>0</v>
      </c>
      <c r="F6583">
        <v>0</v>
      </c>
      <c r="G6583">
        <v>0</v>
      </c>
      <c r="H6583">
        <v>0</v>
      </c>
      <c r="L6583">
        <v>176.01295099999999</v>
      </c>
      <c r="R6583">
        <v>997.40674200000001</v>
      </c>
      <c r="S6583" t="s">
        <v>204</v>
      </c>
      <c r="T6583" s="247">
        <v>45342.35800925926</v>
      </c>
    </row>
    <row r="6584" spans="1:20" x14ac:dyDescent="0.35">
      <c r="A6584" t="s">
        <v>116</v>
      </c>
      <c r="B6584" t="s">
        <v>4</v>
      </c>
      <c r="C6584" t="s">
        <v>92</v>
      </c>
      <c r="D6584" s="29">
        <v>45635</v>
      </c>
      <c r="E6584">
        <v>0</v>
      </c>
      <c r="F6584">
        <v>0</v>
      </c>
      <c r="G6584">
        <v>0</v>
      </c>
      <c r="H6584">
        <v>0</v>
      </c>
      <c r="L6584">
        <v>176.01295099999999</v>
      </c>
      <c r="R6584">
        <v>997.40674200000001</v>
      </c>
      <c r="S6584" t="s">
        <v>204</v>
      </c>
      <c r="T6584" s="247">
        <v>45342.35800925926</v>
      </c>
    </row>
    <row r="6585" spans="1:20" x14ac:dyDescent="0.35">
      <c r="A6585" t="s">
        <v>116</v>
      </c>
      <c r="B6585" t="s">
        <v>4</v>
      </c>
      <c r="C6585" t="s">
        <v>92</v>
      </c>
      <c r="D6585" s="29">
        <v>45636</v>
      </c>
      <c r="E6585">
        <v>0</v>
      </c>
      <c r="F6585">
        <v>0</v>
      </c>
      <c r="G6585">
        <v>0</v>
      </c>
      <c r="H6585">
        <v>0</v>
      </c>
      <c r="L6585">
        <v>176.01295099999999</v>
      </c>
      <c r="R6585">
        <v>997.40674200000001</v>
      </c>
      <c r="S6585" t="s">
        <v>204</v>
      </c>
      <c r="T6585" s="247">
        <v>45342.35800925926</v>
      </c>
    </row>
    <row r="6586" spans="1:20" x14ac:dyDescent="0.35">
      <c r="A6586" t="s">
        <v>116</v>
      </c>
      <c r="B6586" t="s">
        <v>4</v>
      </c>
      <c r="C6586" t="s">
        <v>92</v>
      </c>
      <c r="D6586" s="29">
        <v>45637</v>
      </c>
      <c r="E6586">
        <v>0</v>
      </c>
      <c r="F6586">
        <v>0</v>
      </c>
      <c r="G6586">
        <v>0</v>
      </c>
      <c r="H6586">
        <v>0</v>
      </c>
      <c r="L6586">
        <v>176.01295099999999</v>
      </c>
      <c r="R6586">
        <v>997.40674200000001</v>
      </c>
      <c r="S6586" t="s">
        <v>204</v>
      </c>
      <c r="T6586" s="247">
        <v>45342.35800925926</v>
      </c>
    </row>
    <row r="6587" spans="1:20" x14ac:dyDescent="0.35">
      <c r="A6587" t="s">
        <v>116</v>
      </c>
      <c r="B6587" t="s">
        <v>4</v>
      </c>
      <c r="C6587" t="s">
        <v>92</v>
      </c>
      <c r="D6587" s="29">
        <v>45638</v>
      </c>
      <c r="E6587">
        <v>0</v>
      </c>
      <c r="F6587">
        <v>0</v>
      </c>
      <c r="G6587">
        <v>0</v>
      </c>
      <c r="H6587">
        <v>0</v>
      </c>
      <c r="L6587">
        <v>176.01295099999999</v>
      </c>
      <c r="R6587">
        <v>997.40674200000001</v>
      </c>
      <c r="S6587" t="s">
        <v>204</v>
      </c>
      <c r="T6587" s="247">
        <v>45342.35800925926</v>
      </c>
    </row>
    <row r="6588" spans="1:20" x14ac:dyDescent="0.35">
      <c r="A6588" t="s">
        <v>116</v>
      </c>
      <c r="B6588" t="s">
        <v>4</v>
      </c>
      <c r="C6588" t="s">
        <v>92</v>
      </c>
      <c r="D6588" s="29">
        <v>45639</v>
      </c>
      <c r="E6588">
        <v>0</v>
      </c>
      <c r="F6588">
        <v>0</v>
      </c>
      <c r="G6588">
        <v>0</v>
      </c>
      <c r="H6588">
        <v>0</v>
      </c>
      <c r="L6588">
        <v>176.01295099999999</v>
      </c>
      <c r="R6588">
        <v>997.40674200000001</v>
      </c>
      <c r="S6588" t="s">
        <v>204</v>
      </c>
      <c r="T6588" s="247">
        <v>45342.35800925926</v>
      </c>
    </row>
    <row r="6589" spans="1:20" x14ac:dyDescent="0.35">
      <c r="A6589" t="s">
        <v>116</v>
      </c>
      <c r="B6589" t="s">
        <v>4</v>
      </c>
      <c r="C6589" t="s">
        <v>92</v>
      </c>
      <c r="D6589" s="29">
        <v>45640</v>
      </c>
      <c r="E6589">
        <v>0</v>
      </c>
      <c r="F6589">
        <v>0</v>
      </c>
      <c r="G6589">
        <v>0</v>
      </c>
      <c r="H6589">
        <v>0</v>
      </c>
      <c r="L6589">
        <v>176.01295099999999</v>
      </c>
      <c r="R6589">
        <v>997.40674200000001</v>
      </c>
      <c r="S6589" t="s">
        <v>204</v>
      </c>
      <c r="T6589" s="247">
        <v>45342.35800925926</v>
      </c>
    </row>
    <row r="6590" spans="1:20" x14ac:dyDescent="0.35">
      <c r="A6590" t="s">
        <v>116</v>
      </c>
      <c r="B6590" t="s">
        <v>4</v>
      </c>
      <c r="C6590" t="s">
        <v>92</v>
      </c>
      <c r="D6590" s="29">
        <v>45641</v>
      </c>
      <c r="E6590">
        <v>0</v>
      </c>
      <c r="F6590">
        <v>0</v>
      </c>
      <c r="G6590">
        <v>0</v>
      </c>
      <c r="H6590">
        <v>0</v>
      </c>
      <c r="L6590">
        <v>176.01295099999999</v>
      </c>
      <c r="R6590">
        <v>997.40674200000001</v>
      </c>
      <c r="S6590" t="s">
        <v>204</v>
      </c>
      <c r="T6590" s="247">
        <v>45342.35800925926</v>
      </c>
    </row>
    <row r="6591" spans="1:20" x14ac:dyDescent="0.35">
      <c r="A6591" t="s">
        <v>116</v>
      </c>
      <c r="B6591" t="s">
        <v>4</v>
      </c>
      <c r="C6591" t="s">
        <v>92</v>
      </c>
      <c r="D6591" s="29">
        <v>45642</v>
      </c>
      <c r="E6591">
        <v>0</v>
      </c>
      <c r="F6591">
        <v>0</v>
      </c>
      <c r="G6591">
        <v>0</v>
      </c>
      <c r="H6591">
        <v>0</v>
      </c>
      <c r="L6591">
        <v>176.01295099999999</v>
      </c>
      <c r="R6591">
        <v>997.40674200000001</v>
      </c>
      <c r="S6591" t="s">
        <v>204</v>
      </c>
      <c r="T6591" s="247">
        <v>45342.35800925926</v>
      </c>
    </row>
    <row r="6592" spans="1:20" x14ac:dyDescent="0.35">
      <c r="A6592" t="s">
        <v>116</v>
      </c>
      <c r="B6592" t="s">
        <v>4</v>
      </c>
      <c r="C6592" t="s">
        <v>92</v>
      </c>
      <c r="D6592" s="29">
        <v>45643</v>
      </c>
      <c r="E6592">
        <v>0</v>
      </c>
      <c r="F6592">
        <v>0</v>
      </c>
      <c r="G6592">
        <v>0</v>
      </c>
      <c r="H6592">
        <v>0</v>
      </c>
      <c r="L6592">
        <v>176.01295099999999</v>
      </c>
      <c r="R6592">
        <v>997.40674200000001</v>
      </c>
      <c r="S6592" t="s">
        <v>204</v>
      </c>
      <c r="T6592" s="247">
        <v>45342.35800925926</v>
      </c>
    </row>
    <row r="6593" spans="1:20" x14ac:dyDescent="0.35">
      <c r="A6593" t="s">
        <v>116</v>
      </c>
      <c r="B6593" t="s">
        <v>4</v>
      </c>
      <c r="C6593" t="s">
        <v>92</v>
      </c>
      <c r="D6593" s="29">
        <v>45644</v>
      </c>
      <c r="E6593">
        <v>0</v>
      </c>
      <c r="F6593">
        <v>0</v>
      </c>
      <c r="G6593">
        <v>0</v>
      </c>
      <c r="H6593">
        <v>0</v>
      </c>
      <c r="L6593">
        <v>176.01295099999999</v>
      </c>
      <c r="R6593">
        <v>997.40674200000001</v>
      </c>
      <c r="S6593" t="s">
        <v>204</v>
      </c>
      <c r="T6593" s="247">
        <v>45342.35800925926</v>
      </c>
    </row>
    <row r="6594" spans="1:20" x14ac:dyDescent="0.35">
      <c r="A6594" t="s">
        <v>116</v>
      </c>
      <c r="B6594" t="s">
        <v>4</v>
      </c>
      <c r="C6594" t="s">
        <v>92</v>
      </c>
      <c r="D6594" s="29">
        <v>45645</v>
      </c>
      <c r="E6594">
        <v>0</v>
      </c>
      <c r="F6594">
        <v>0</v>
      </c>
      <c r="G6594">
        <v>0</v>
      </c>
      <c r="H6594">
        <v>0</v>
      </c>
      <c r="L6594">
        <v>176.01295099999999</v>
      </c>
      <c r="R6594">
        <v>997.40674200000001</v>
      </c>
      <c r="S6594" t="s">
        <v>204</v>
      </c>
      <c r="T6594" s="247">
        <v>45342.358020833337</v>
      </c>
    </row>
    <row r="6595" spans="1:20" x14ac:dyDescent="0.35">
      <c r="A6595" t="s">
        <v>116</v>
      </c>
      <c r="B6595" t="s">
        <v>4</v>
      </c>
      <c r="C6595" t="s">
        <v>92</v>
      </c>
      <c r="D6595" s="29">
        <v>45646</v>
      </c>
      <c r="E6595">
        <v>0</v>
      </c>
      <c r="F6595">
        <v>0</v>
      </c>
      <c r="G6595">
        <v>0</v>
      </c>
      <c r="H6595">
        <v>0</v>
      </c>
      <c r="L6595">
        <v>176.01295099999999</v>
      </c>
      <c r="R6595">
        <v>997.40674200000001</v>
      </c>
      <c r="S6595" t="s">
        <v>204</v>
      </c>
      <c r="T6595" s="247">
        <v>45342.35800925926</v>
      </c>
    </row>
    <row r="6596" spans="1:20" x14ac:dyDescent="0.35">
      <c r="A6596" t="s">
        <v>116</v>
      </c>
      <c r="B6596" t="s">
        <v>4</v>
      </c>
      <c r="C6596" t="s">
        <v>92</v>
      </c>
      <c r="D6596" s="29">
        <v>45647</v>
      </c>
      <c r="E6596">
        <v>0</v>
      </c>
      <c r="F6596">
        <v>0</v>
      </c>
      <c r="G6596">
        <v>0</v>
      </c>
      <c r="H6596">
        <v>0</v>
      </c>
      <c r="L6596">
        <v>176.01295099999999</v>
      </c>
      <c r="R6596">
        <v>997.40674200000001</v>
      </c>
      <c r="S6596" t="s">
        <v>204</v>
      </c>
      <c r="T6596" s="247">
        <v>45342.358020833337</v>
      </c>
    </row>
    <row r="6597" spans="1:20" x14ac:dyDescent="0.35">
      <c r="A6597" t="s">
        <v>116</v>
      </c>
      <c r="B6597" t="s">
        <v>4</v>
      </c>
      <c r="C6597" t="s">
        <v>92</v>
      </c>
      <c r="D6597" s="29">
        <v>45648</v>
      </c>
      <c r="E6597">
        <v>0</v>
      </c>
      <c r="F6597">
        <v>0</v>
      </c>
      <c r="G6597">
        <v>0</v>
      </c>
      <c r="H6597">
        <v>0</v>
      </c>
      <c r="L6597">
        <v>176.01295099999999</v>
      </c>
      <c r="R6597">
        <v>997.40674200000001</v>
      </c>
      <c r="S6597" t="s">
        <v>204</v>
      </c>
      <c r="T6597" s="247">
        <v>45342.358020833337</v>
      </c>
    </row>
    <row r="6598" spans="1:20" x14ac:dyDescent="0.35">
      <c r="A6598" t="s">
        <v>116</v>
      </c>
      <c r="B6598" t="s">
        <v>4</v>
      </c>
      <c r="C6598" t="s">
        <v>92</v>
      </c>
      <c r="D6598" s="29">
        <v>45649</v>
      </c>
      <c r="E6598">
        <v>0</v>
      </c>
      <c r="F6598">
        <v>0</v>
      </c>
      <c r="G6598">
        <v>0</v>
      </c>
      <c r="H6598">
        <v>0</v>
      </c>
      <c r="L6598">
        <v>176.01295099999999</v>
      </c>
      <c r="R6598">
        <v>997.40674200000001</v>
      </c>
      <c r="S6598" t="s">
        <v>204</v>
      </c>
      <c r="T6598" s="247">
        <v>45342.358020833337</v>
      </c>
    </row>
    <row r="6599" spans="1:20" x14ac:dyDescent="0.35">
      <c r="A6599" t="s">
        <v>116</v>
      </c>
      <c r="B6599" t="s">
        <v>4</v>
      </c>
      <c r="C6599" t="s">
        <v>92</v>
      </c>
      <c r="D6599" s="29">
        <v>45650</v>
      </c>
      <c r="E6599">
        <v>0</v>
      </c>
      <c r="F6599">
        <v>0</v>
      </c>
      <c r="G6599">
        <v>0</v>
      </c>
      <c r="H6599">
        <v>0</v>
      </c>
      <c r="L6599">
        <v>176.01295099999999</v>
      </c>
      <c r="R6599">
        <v>997.40674200000001</v>
      </c>
      <c r="S6599" t="s">
        <v>204</v>
      </c>
      <c r="T6599" s="247">
        <v>45342.358020833337</v>
      </c>
    </row>
    <row r="6600" spans="1:20" x14ac:dyDescent="0.35">
      <c r="A6600" t="s">
        <v>116</v>
      </c>
      <c r="B6600" t="s">
        <v>4</v>
      </c>
      <c r="C6600" t="s">
        <v>92</v>
      </c>
      <c r="D6600" s="29">
        <v>45651</v>
      </c>
      <c r="E6600">
        <v>0</v>
      </c>
      <c r="F6600">
        <v>0</v>
      </c>
      <c r="G6600">
        <v>0</v>
      </c>
      <c r="H6600">
        <v>0</v>
      </c>
      <c r="L6600">
        <v>176.01295099999999</v>
      </c>
      <c r="R6600">
        <v>997.40674200000001</v>
      </c>
      <c r="S6600" t="s">
        <v>204</v>
      </c>
      <c r="T6600" s="247">
        <v>45342.358020833337</v>
      </c>
    </row>
    <row r="6601" spans="1:20" x14ac:dyDescent="0.35">
      <c r="A6601" t="s">
        <v>116</v>
      </c>
      <c r="B6601" t="s">
        <v>4</v>
      </c>
      <c r="C6601" t="s">
        <v>92</v>
      </c>
      <c r="D6601" s="29">
        <v>45652</v>
      </c>
      <c r="E6601">
        <v>0</v>
      </c>
      <c r="F6601">
        <v>0</v>
      </c>
      <c r="G6601">
        <v>0</v>
      </c>
      <c r="H6601">
        <v>0</v>
      </c>
      <c r="L6601">
        <v>176.01295099999999</v>
      </c>
      <c r="R6601">
        <v>997.40674200000001</v>
      </c>
      <c r="S6601" t="s">
        <v>204</v>
      </c>
      <c r="T6601" s="247">
        <v>45342.358020833337</v>
      </c>
    </row>
    <row r="6602" spans="1:20" x14ac:dyDescent="0.35">
      <c r="A6602" t="s">
        <v>116</v>
      </c>
      <c r="B6602" t="s">
        <v>4</v>
      </c>
      <c r="C6602" t="s">
        <v>92</v>
      </c>
      <c r="D6602" s="29">
        <v>45653</v>
      </c>
      <c r="E6602">
        <v>0</v>
      </c>
      <c r="F6602">
        <v>0</v>
      </c>
      <c r="G6602">
        <v>0</v>
      </c>
      <c r="H6602">
        <v>0</v>
      </c>
      <c r="L6602">
        <v>176.01295099999999</v>
      </c>
      <c r="R6602">
        <v>997.40674200000001</v>
      </c>
      <c r="S6602" t="s">
        <v>204</v>
      </c>
      <c r="T6602" s="247">
        <v>45342.358020833337</v>
      </c>
    </row>
    <row r="6603" spans="1:20" x14ac:dyDescent="0.35">
      <c r="A6603" t="s">
        <v>116</v>
      </c>
      <c r="B6603" t="s">
        <v>4</v>
      </c>
      <c r="C6603" t="s">
        <v>92</v>
      </c>
      <c r="D6603" s="29">
        <v>45654</v>
      </c>
      <c r="E6603">
        <v>0</v>
      </c>
      <c r="F6603">
        <v>0</v>
      </c>
      <c r="G6603">
        <v>0</v>
      </c>
      <c r="H6603">
        <v>0</v>
      </c>
      <c r="L6603">
        <v>176.01295099999999</v>
      </c>
      <c r="R6603">
        <v>997.40674200000001</v>
      </c>
      <c r="S6603" t="s">
        <v>204</v>
      </c>
      <c r="T6603" s="247">
        <v>45342.358020833337</v>
      </c>
    </row>
    <row r="6604" spans="1:20" x14ac:dyDescent="0.35">
      <c r="A6604" t="s">
        <v>116</v>
      </c>
      <c r="B6604" t="s">
        <v>4</v>
      </c>
      <c r="C6604" t="s">
        <v>92</v>
      </c>
      <c r="D6604" s="29">
        <v>45655</v>
      </c>
      <c r="E6604">
        <v>0</v>
      </c>
      <c r="F6604">
        <v>0</v>
      </c>
      <c r="G6604">
        <v>0</v>
      </c>
      <c r="H6604">
        <v>0</v>
      </c>
      <c r="L6604">
        <v>176.01295099999999</v>
      </c>
      <c r="R6604">
        <v>997.40674200000001</v>
      </c>
      <c r="S6604" t="s">
        <v>204</v>
      </c>
      <c r="T6604" s="247">
        <v>45342.358020833337</v>
      </c>
    </row>
    <row r="6605" spans="1:20" x14ac:dyDescent="0.35">
      <c r="A6605" t="s">
        <v>116</v>
      </c>
      <c r="B6605" t="s">
        <v>4</v>
      </c>
      <c r="C6605" t="s">
        <v>92</v>
      </c>
      <c r="D6605" s="29">
        <v>45656</v>
      </c>
      <c r="E6605">
        <v>0</v>
      </c>
      <c r="F6605">
        <v>0</v>
      </c>
      <c r="G6605">
        <v>0</v>
      </c>
      <c r="H6605">
        <v>0</v>
      </c>
      <c r="L6605">
        <v>176.01295099999999</v>
      </c>
      <c r="R6605">
        <v>997.40674200000001</v>
      </c>
      <c r="S6605" t="s">
        <v>204</v>
      </c>
      <c r="T6605" s="247">
        <v>45342.358020833337</v>
      </c>
    </row>
    <row r="6606" spans="1:20" x14ac:dyDescent="0.35">
      <c r="A6606" t="s">
        <v>116</v>
      </c>
      <c r="B6606" t="s">
        <v>4</v>
      </c>
      <c r="C6606" t="s">
        <v>92</v>
      </c>
      <c r="D6606" s="29">
        <v>45657</v>
      </c>
      <c r="E6606">
        <v>0</v>
      </c>
      <c r="F6606">
        <v>0</v>
      </c>
      <c r="G6606">
        <v>0</v>
      </c>
      <c r="H6606">
        <v>0</v>
      </c>
      <c r="L6606">
        <v>176.01295099999999</v>
      </c>
      <c r="R6606">
        <v>997.40674200000001</v>
      </c>
      <c r="S6606" t="s">
        <v>204</v>
      </c>
      <c r="T6606" s="247">
        <v>45342.358020833337</v>
      </c>
    </row>
    <row r="6607" spans="1:20" x14ac:dyDescent="0.35">
      <c r="A6607" t="s">
        <v>117</v>
      </c>
      <c r="B6607" t="s">
        <v>0</v>
      </c>
      <c r="C6607" t="s">
        <v>97</v>
      </c>
      <c r="D6607" s="29">
        <v>45383</v>
      </c>
      <c r="E6607">
        <v>0</v>
      </c>
      <c r="F6607">
        <v>0</v>
      </c>
      <c r="G6607">
        <v>0</v>
      </c>
      <c r="H6607">
        <v>0</v>
      </c>
      <c r="L6607">
        <v>92.160382999999996</v>
      </c>
      <c r="R6607">
        <v>144.623977</v>
      </c>
      <c r="S6607" t="s">
        <v>204</v>
      </c>
      <c r="T6607" s="247">
        <v>45342.356863425928</v>
      </c>
    </row>
    <row r="6608" spans="1:20" x14ac:dyDescent="0.35">
      <c r="A6608" t="s">
        <v>117</v>
      </c>
      <c r="B6608" t="s">
        <v>0</v>
      </c>
      <c r="C6608" t="s">
        <v>97</v>
      </c>
      <c r="D6608" s="29">
        <v>45384</v>
      </c>
      <c r="E6608">
        <v>0.94569999999999999</v>
      </c>
      <c r="F6608">
        <v>0</v>
      </c>
      <c r="G6608">
        <v>0.96540000000000004</v>
      </c>
      <c r="H6608">
        <v>0.34310000000000002</v>
      </c>
      <c r="J6608">
        <v>5</v>
      </c>
      <c r="K6608">
        <v>95</v>
      </c>
      <c r="L6608">
        <v>92.160382999999996</v>
      </c>
      <c r="R6608">
        <v>144.623977</v>
      </c>
      <c r="S6608" t="s">
        <v>204</v>
      </c>
      <c r="T6608" s="247">
        <v>45342.356863425928</v>
      </c>
    </row>
    <row r="6609" spans="1:20" x14ac:dyDescent="0.35">
      <c r="A6609" t="s">
        <v>117</v>
      </c>
      <c r="B6609" t="s">
        <v>0</v>
      </c>
      <c r="C6609" t="s">
        <v>97</v>
      </c>
      <c r="D6609" s="29">
        <v>45385</v>
      </c>
      <c r="E6609">
        <v>0</v>
      </c>
      <c r="F6609">
        <v>0</v>
      </c>
      <c r="G6609">
        <v>0</v>
      </c>
      <c r="H6609">
        <v>0</v>
      </c>
      <c r="L6609">
        <v>92.160382999999996</v>
      </c>
      <c r="R6609">
        <v>144.623977</v>
      </c>
      <c r="S6609" t="s">
        <v>204</v>
      </c>
      <c r="T6609" s="247">
        <v>45342.356863425928</v>
      </c>
    </row>
    <row r="6610" spans="1:20" x14ac:dyDescent="0.35">
      <c r="A6610" t="s">
        <v>117</v>
      </c>
      <c r="B6610" t="s">
        <v>0</v>
      </c>
      <c r="C6610" t="s">
        <v>97</v>
      </c>
      <c r="D6610" s="29">
        <v>45386</v>
      </c>
      <c r="E6610">
        <v>0</v>
      </c>
      <c r="F6610">
        <v>0</v>
      </c>
      <c r="G6610">
        <v>0</v>
      </c>
      <c r="H6610">
        <v>0</v>
      </c>
      <c r="L6610">
        <v>92.160382999999996</v>
      </c>
      <c r="R6610">
        <v>144.623977</v>
      </c>
      <c r="S6610" t="s">
        <v>204</v>
      </c>
      <c r="T6610" s="247">
        <v>45342.356863425928</v>
      </c>
    </row>
    <row r="6611" spans="1:20" x14ac:dyDescent="0.35">
      <c r="A6611" t="s">
        <v>117</v>
      </c>
      <c r="B6611" t="s">
        <v>0</v>
      </c>
      <c r="C6611" t="s">
        <v>97</v>
      </c>
      <c r="D6611" s="29">
        <v>45387</v>
      </c>
      <c r="E6611">
        <v>0</v>
      </c>
      <c r="F6611">
        <v>0</v>
      </c>
      <c r="G6611">
        <v>0</v>
      </c>
      <c r="H6611">
        <v>0</v>
      </c>
      <c r="L6611">
        <v>92.160382999999996</v>
      </c>
      <c r="R6611">
        <v>144.623977</v>
      </c>
      <c r="S6611" t="s">
        <v>204</v>
      </c>
      <c r="T6611" s="247">
        <v>45342.356863425928</v>
      </c>
    </row>
    <row r="6612" spans="1:20" x14ac:dyDescent="0.35">
      <c r="A6612" t="s">
        <v>117</v>
      </c>
      <c r="B6612" t="s">
        <v>0</v>
      </c>
      <c r="C6612" t="s">
        <v>97</v>
      </c>
      <c r="D6612" s="29">
        <v>45388</v>
      </c>
      <c r="E6612">
        <v>0</v>
      </c>
      <c r="F6612">
        <v>0</v>
      </c>
      <c r="G6612">
        <v>0</v>
      </c>
      <c r="H6612">
        <v>0</v>
      </c>
      <c r="L6612">
        <v>92.160382999999996</v>
      </c>
      <c r="R6612">
        <v>144.623977</v>
      </c>
      <c r="S6612" t="s">
        <v>204</v>
      </c>
      <c r="T6612" s="247">
        <v>45342.356863425928</v>
      </c>
    </row>
    <row r="6613" spans="1:20" x14ac:dyDescent="0.35">
      <c r="A6613" t="s">
        <v>117</v>
      </c>
      <c r="B6613" t="s">
        <v>0</v>
      </c>
      <c r="C6613" t="s">
        <v>97</v>
      </c>
      <c r="D6613" s="29">
        <v>45389</v>
      </c>
      <c r="E6613">
        <v>0</v>
      </c>
      <c r="F6613">
        <v>0</v>
      </c>
      <c r="G6613">
        <v>0</v>
      </c>
      <c r="H6613">
        <v>0</v>
      </c>
      <c r="L6613">
        <v>92.160382999999996</v>
      </c>
      <c r="R6613">
        <v>144.623977</v>
      </c>
      <c r="S6613" t="s">
        <v>204</v>
      </c>
      <c r="T6613" s="247">
        <v>45342.356863425928</v>
      </c>
    </row>
    <row r="6614" spans="1:20" x14ac:dyDescent="0.35">
      <c r="A6614" t="s">
        <v>117</v>
      </c>
      <c r="B6614" t="s">
        <v>0</v>
      </c>
      <c r="C6614" t="s">
        <v>97</v>
      </c>
      <c r="D6614" s="29">
        <v>45390</v>
      </c>
      <c r="E6614">
        <v>0</v>
      </c>
      <c r="F6614">
        <v>0</v>
      </c>
      <c r="G6614">
        <v>0</v>
      </c>
      <c r="H6614">
        <v>0</v>
      </c>
      <c r="L6614">
        <v>92.160382999999996</v>
      </c>
      <c r="R6614">
        <v>144.623977</v>
      </c>
      <c r="S6614" t="s">
        <v>204</v>
      </c>
      <c r="T6614" s="247">
        <v>45342.356863425928</v>
      </c>
    </row>
    <row r="6615" spans="1:20" x14ac:dyDescent="0.35">
      <c r="A6615" t="s">
        <v>117</v>
      </c>
      <c r="B6615" t="s">
        <v>0</v>
      </c>
      <c r="C6615" t="s">
        <v>97</v>
      </c>
      <c r="D6615" s="29">
        <v>45391</v>
      </c>
      <c r="E6615">
        <v>0</v>
      </c>
      <c r="F6615">
        <v>0</v>
      </c>
      <c r="G6615">
        <v>0</v>
      </c>
      <c r="H6615">
        <v>0</v>
      </c>
      <c r="L6615">
        <v>92.160382999999996</v>
      </c>
      <c r="R6615">
        <v>144.623977</v>
      </c>
      <c r="S6615" t="s">
        <v>204</v>
      </c>
      <c r="T6615" s="247">
        <v>45342.356863425928</v>
      </c>
    </row>
    <row r="6616" spans="1:20" x14ac:dyDescent="0.35">
      <c r="A6616" t="s">
        <v>117</v>
      </c>
      <c r="B6616" t="s">
        <v>0</v>
      </c>
      <c r="C6616" t="s">
        <v>97</v>
      </c>
      <c r="D6616" s="29">
        <v>45392</v>
      </c>
      <c r="E6616">
        <v>0</v>
      </c>
      <c r="F6616">
        <v>0</v>
      </c>
      <c r="G6616">
        <v>0</v>
      </c>
      <c r="H6616">
        <v>0</v>
      </c>
      <c r="L6616">
        <v>92.160382999999996</v>
      </c>
      <c r="R6616">
        <v>144.623977</v>
      </c>
      <c r="S6616" t="s">
        <v>204</v>
      </c>
      <c r="T6616" s="247">
        <v>45342.356863425928</v>
      </c>
    </row>
    <row r="6617" spans="1:20" x14ac:dyDescent="0.35">
      <c r="A6617" t="s">
        <v>117</v>
      </c>
      <c r="B6617" t="s">
        <v>0</v>
      </c>
      <c r="C6617" t="s">
        <v>97</v>
      </c>
      <c r="D6617" s="29">
        <v>45393</v>
      </c>
      <c r="E6617">
        <v>0</v>
      </c>
      <c r="F6617">
        <v>0</v>
      </c>
      <c r="G6617">
        <v>0</v>
      </c>
      <c r="H6617">
        <v>0</v>
      </c>
      <c r="L6617">
        <v>92.160382999999996</v>
      </c>
      <c r="R6617">
        <v>144.623977</v>
      </c>
      <c r="S6617" t="s">
        <v>204</v>
      </c>
      <c r="T6617" s="247">
        <v>45342.356863425928</v>
      </c>
    </row>
    <row r="6618" spans="1:20" x14ac:dyDescent="0.35">
      <c r="A6618" t="s">
        <v>117</v>
      </c>
      <c r="B6618" t="s">
        <v>0</v>
      </c>
      <c r="C6618" t="s">
        <v>97</v>
      </c>
      <c r="D6618" s="29">
        <v>45394</v>
      </c>
      <c r="E6618">
        <v>0</v>
      </c>
      <c r="F6618">
        <v>0</v>
      </c>
      <c r="G6618">
        <v>0</v>
      </c>
      <c r="H6618">
        <v>0</v>
      </c>
      <c r="L6618">
        <v>92.160382999999996</v>
      </c>
      <c r="R6618">
        <v>144.623977</v>
      </c>
      <c r="S6618" t="s">
        <v>204</v>
      </c>
      <c r="T6618" s="247">
        <v>45342.356863425928</v>
      </c>
    </row>
    <row r="6619" spans="1:20" x14ac:dyDescent="0.35">
      <c r="A6619" t="s">
        <v>117</v>
      </c>
      <c r="B6619" t="s">
        <v>0</v>
      </c>
      <c r="C6619" t="s">
        <v>97</v>
      </c>
      <c r="D6619" s="29">
        <v>45395</v>
      </c>
      <c r="E6619">
        <v>0</v>
      </c>
      <c r="F6619">
        <v>0</v>
      </c>
      <c r="G6619">
        <v>0</v>
      </c>
      <c r="H6619">
        <v>0</v>
      </c>
      <c r="L6619">
        <v>92.160382999999996</v>
      </c>
      <c r="R6619">
        <v>144.623977</v>
      </c>
      <c r="S6619" t="s">
        <v>204</v>
      </c>
      <c r="T6619" s="247">
        <v>45342.356863425928</v>
      </c>
    </row>
    <row r="6620" spans="1:20" x14ac:dyDescent="0.35">
      <c r="A6620" t="s">
        <v>117</v>
      </c>
      <c r="B6620" t="s">
        <v>0</v>
      </c>
      <c r="C6620" t="s">
        <v>97</v>
      </c>
      <c r="D6620" s="29">
        <v>45396</v>
      </c>
      <c r="E6620">
        <v>0</v>
      </c>
      <c r="F6620">
        <v>0</v>
      </c>
      <c r="G6620">
        <v>0</v>
      </c>
      <c r="H6620">
        <v>0</v>
      </c>
      <c r="L6620">
        <v>92.160382999999996</v>
      </c>
      <c r="R6620">
        <v>144.623977</v>
      </c>
      <c r="S6620" t="s">
        <v>204</v>
      </c>
      <c r="T6620" s="247">
        <v>45342.356863425928</v>
      </c>
    </row>
    <row r="6621" spans="1:20" x14ac:dyDescent="0.35">
      <c r="A6621" t="s">
        <v>117</v>
      </c>
      <c r="B6621" t="s">
        <v>0</v>
      </c>
      <c r="C6621" t="s">
        <v>97</v>
      </c>
      <c r="D6621" s="29">
        <v>45397</v>
      </c>
      <c r="E6621">
        <v>0</v>
      </c>
      <c r="F6621">
        <v>0</v>
      </c>
      <c r="G6621">
        <v>0</v>
      </c>
      <c r="H6621">
        <v>0</v>
      </c>
      <c r="L6621">
        <v>92.160382999999996</v>
      </c>
      <c r="R6621">
        <v>144.623977</v>
      </c>
      <c r="S6621" t="s">
        <v>204</v>
      </c>
      <c r="T6621" s="247">
        <v>45342.356863425928</v>
      </c>
    </row>
    <row r="6622" spans="1:20" x14ac:dyDescent="0.35">
      <c r="A6622" t="s">
        <v>117</v>
      </c>
      <c r="B6622" t="s">
        <v>0</v>
      </c>
      <c r="C6622" t="s">
        <v>97</v>
      </c>
      <c r="D6622" s="29">
        <v>45398</v>
      </c>
      <c r="E6622">
        <v>0</v>
      </c>
      <c r="F6622">
        <v>0</v>
      </c>
      <c r="G6622">
        <v>0</v>
      </c>
      <c r="H6622">
        <v>0</v>
      </c>
      <c r="L6622">
        <v>92.160382999999996</v>
      </c>
      <c r="R6622">
        <v>144.623977</v>
      </c>
      <c r="S6622" t="s">
        <v>204</v>
      </c>
      <c r="T6622" s="247">
        <v>45342.356874999998</v>
      </c>
    </row>
    <row r="6623" spans="1:20" x14ac:dyDescent="0.35">
      <c r="A6623" t="s">
        <v>117</v>
      </c>
      <c r="B6623" t="s">
        <v>0</v>
      </c>
      <c r="C6623" t="s">
        <v>97</v>
      </c>
      <c r="D6623" s="29">
        <v>45399</v>
      </c>
      <c r="E6623">
        <v>0</v>
      </c>
      <c r="F6623">
        <v>0</v>
      </c>
      <c r="G6623">
        <v>0</v>
      </c>
      <c r="H6623">
        <v>0</v>
      </c>
      <c r="L6623">
        <v>92.160382999999996</v>
      </c>
      <c r="R6623">
        <v>144.623977</v>
      </c>
      <c r="S6623" t="s">
        <v>204</v>
      </c>
      <c r="T6623" s="247">
        <v>45342.356874999998</v>
      </c>
    </row>
    <row r="6624" spans="1:20" x14ac:dyDescent="0.35">
      <c r="A6624" t="s">
        <v>117</v>
      </c>
      <c r="B6624" t="s">
        <v>0</v>
      </c>
      <c r="C6624" t="s">
        <v>97</v>
      </c>
      <c r="D6624" s="29">
        <v>45400</v>
      </c>
      <c r="E6624">
        <v>0</v>
      </c>
      <c r="F6624">
        <v>0</v>
      </c>
      <c r="G6624">
        <v>0</v>
      </c>
      <c r="H6624">
        <v>0</v>
      </c>
      <c r="L6624">
        <v>92.160382999999996</v>
      </c>
      <c r="R6624">
        <v>144.623977</v>
      </c>
      <c r="S6624" t="s">
        <v>204</v>
      </c>
      <c r="T6624" s="247">
        <v>45342.356863425928</v>
      </c>
    </row>
    <row r="6625" spans="1:20" x14ac:dyDescent="0.35">
      <c r="A6625" t="s">
        <v>117</v>
      </c>
      <c r="B6625" t="s">
        <v>0</v>
      </c>
      <c r="C6625" t="s">
        <v>97</v>
      </c>
      <c r="D6625" s="29">
        <v>45401</v>
      </c>
      <c r="E6625">
        <v>0</v>
      </c>
      <c r="F6625">
        <v>0</v>
      </c>
      <c r="G6625">
        <v>0</v>
      </c>
      <c r="H6625">
        <v>0</v>
      </c>
      <c r="L6625">
        <v>92.160382999999996</v>
      </c>
      <c r="R6625">
        <v>144.623977</v>
      </c>
      <c r="S6625" t="s">
        <v>204</v>
      </c>
      <c r="T6625" s="247">
        <v>45342.356863425928</v>
      </c>
    </row>
    <row r="6626" spans="1:20" x14ac:dyDescent="0.35">
      <c r="A6626" t="s">
        <v>117</v>
      </c>
      <c r="B6626" t="s">
        <v>0</v>
      </c>
      <c r="C6626" t="s">
        <v>97</v>
      </c>
      <c r="D6626" s="29">
        <v>45402</v>
      </c>
      <c r="E6626">
        <v>0</v>
      </c>
      <c r="F6626">
        <v>0</v>
      </c>
      <c r="G6626">
        <v>0</v>
      </c>
      <c r="H6626">
        <v>0</v>
      </c>
      <c r="L6626">
        <v>92.160382999999996</v>
      </c>
      <c r="R6626">
        <v>144.623977</v>
      </c>
      <c r="S6626" t="s">
        <v>204</v>
      </c>
      <c r="T6626" s="247">
        <v>45342.356874999998</v>
      </c>
    </row>
    <row r="6627" spans="1:20" x14ac:dyDescent="0.35">
      <c r="A6627" t="s">
        <v>117</v>
      </c>
      <c r="B6627" t="s">
        <v>0</v>
      </c>
      <c r="C6627" t="s">
        <v>97</v>
      </c>
      <c r="D6627" s="29">
        <v>45403</v>
      </c>
      <c r="E6627">
        <v>0</v>
      </c>
      <c r="F6627">
        <v>0</v>
      </c>
      <c r="G6627">
        <v>0</v>
      </c>
      <c r="H6627">
        <v>0</v>
      </c>
      <c r="L6627">
        <v>92.160382999999996</v>
      </c>
      <c r="R6627">
        <v>144.623977</v>
      </c>
      <c r="S6627" t="s">
        <v>204</v>
      </c>
      <c r="T6627" s="247">
        <v>45342.356874999998</v>
      </c>
    </row>
    <row r="6628" spans="1:20" x14ac:dyDescent="0.35">
      <c r="A6628" t="s">
        <v>117</v>
      </c>
      <c r="B6628" t="s">
        <v>0</v>
      </c>
      <c r="C6628" t="s">
        <v>97</v>
      </c>
      <c r="D6628" s="29">
        <v>45404</v>
      </c>
      <c r="E6628">
        <v>0.83720000000000006</v>
      </c>
      <c r="F6628">
        <v>0</v>
      </c>
      <c r="G6628">
        <v>0.89629999999999999</v>
      </c>
      <c r="H6628">
        <v>0.34310000000000002</v>
      </c>
      <c r="J6628">
        <v>15</v>
      </c>
      <c r="K6628">
        <v>95</v>
      </c>
      <c r="L6628">
        <v>92.160382999999996</v>
      </c>
      <c r="R6628">
        <v>144.623977</v>
      </c>
      <c r="S6628" t="s">
        <v>204</v>
      </c>
      <c r="T6628" s="247">
        <v>45342.356874999998</v>
      </c>
    </row>
    <row r="6629" spans="1:20" x14ac:dyDescent="0.35">
      <c r="A6629" t="s">
        <v>117</v>
      </c>
      <c r="B6629" t="s">
        <v>0</v>
      </c>
      <c r="C6629" t="s">
        <v>97</v>
      </c>
      <c r="D6629" s="29">
        <v>45405</v>
      </c>
      <c r="E6629">
        <v>0</v>
      </c>
      <c r="F6629">
        <v>0</v>
      </c>
      <c r="G6629">
        <v>0</v>
      </c>
      <c r="H6629">
        <v>0</v>
      </c>
      <c r="L6629">
        <v>92.160382999999996</v>
      </c>
      <c r="R6629">
        <v>144.623977</v>
      </c>
      <c r="S6629" t="s">
        <v>204</v>
      </c>
      <c r="T6629" s="247">
        <v>45342.356874999998</v>
      </c>
    </row>
    <row r="6630" spans="1:20" x14ac:dyDescent="0.35">
      <c r="A6630" t="s">
        <v>117</v>
      </c>
      <c r="B6630" t="s">
        <v>0</v>
      </c>
      <c r="C6630" t="s">
        <v>97</v>
      </c>
      <c r="D6630" s="29">
        <v>45406</v>
      </c>
      <c r="E6630">
        <v>0</v>
      </c>
      <c r="F6630">
        <v>0</v>
      </c>
      <c r="G6630">
        <v>0</v>
      </c>
      <c r="H6630">
        <v>0</v>
      </c>
      <c r="L6630">
        <v>92.160382999999996</v>
      </c>
      <c r="R6630">
        <v>144.623977</v>
      </c>
      <c r="S6630" t="s">
        <v>204</v>
      </c>
      <c r="T6630" s="247">
        <v>45342.356874999998</v>
      </c>
    </row>
    <row r="6631" spans="1:20" x14ac:dyDescent="0.35">
      <c r="A6631" t="s">
        <v>117</v>
      </c>
      <c r="B6631" t="s">
        <v>0</v>
      </c>
      <c r="C6631" t="s">
        <v>97</v>
      </c>
      <c r="D6631" s="29">
        <v>45407</v>
      </c>
      <c r="E6631">
        <v>0</v>
      </c>
      <c r="F6631">
        <v>0</v>
      </c>
      <c r="G6631">
        <v>0</v>
      </c>
      <c r="H6631">
        <v>0</v>
      </c>
      <c r="L6631">
        <v>92.160382999999996</v>
      </c>
      <c r="R6631">
        <v>144.623977</v>
      </c>
      <c r="S6631" t="s">
        <v>204</v>
      </c>
      <c r="T6631" s="247">
        <v>45342.356874999998</v>
      </c>
    </row>
    <row r="6632" spans="1:20" x14ac:dyDescent="0.35">
      <c r="A6632" t="s">
        <v>117</v>
      </c>
      <c r="B6632" t="s">
        <v>0</v>
      </c>
      <c r="C6632" t="s">
        <v>97</v>
      </c>
      <c r="D6632" s="29">
        <v>45408</v>
      </c>
      <c r="E6632">
        <v>0</v>
      </c>
      <c r="F6632">
        <v>0</v>
      </c>
      <c r="G6632">
        <v>0</v>
      </c>
      <c r="H6632">
        <v>0</v>
      </c>
      <c r="L6632">
        <v>92.160382999999996</v>
      </c>
      <c r="R6632">
        <v>144.623977</v>
      </c>
      <c r="S6632" t="s">
        <v>204</v>
      </c>
      <c r="T6632" s="247">
        <v>45342.356874999998</v>
      </c>
    </row>
    <row r="6633" spans="1:20" x14ac:dyDescent="0.35">
      <c r="A6633" t="s">
        <v>117</v>
      </c>
      <c r="B6633" t="s">
        <v>0</v>
      </c>
      <c r="C6633" t="s">
        <v>97</v>
      </c>
      <c r="D6633" s="29">
        <v>45409</v>
      </c>
      <c r="E6633">
        <v>0</v>
      </c>
      <c r="F6633">
        <v>0</v>
      </c>
      <c r="G6633">
        <v>0</v>
      </c>
      <c r="H6633">
        <v>0</v>
      </c>
      <c r="L6633">
        <v>92.160382999999996</v>
      </c>
      <c r="R6633">
        <v>144.623977</v>
      </c>
      <c r="S6633" t="s">
        <v>204</v>
      </c>
      <c r="T6633" s="247">
        <v>45342.356874999998</v>
      </c>
    </row>
    <row r="6634" spans="1:20" x14ac:dyDescent="0.35">
      <c r="A6634" t="s">
        <v>117</v>
      </c>
      <c r="B6634" t="s">
        <v>0</v>
      </c>
      <c r="C6634" t="s">
        <v>97</v>
      </c>
      <c r="D6634" s="29">
        <v>45410</v>
      </c>
      <c r="E6634">
        <v>0</v>
      </c>
      <c r="F6634">
        <v>0</v>
      </c>
      <c r="G6634">
        <v>0</v>
      </c>
      <c r="H6634">
        <v>0</v>
      </c>
      <c r="L6634">
        <v>92.160382999999996</v>
      </c>
      <c r="R6634">
        <v>144.623977</v>
      </c>
      <c r="S6634" t="s">
        <v>204</v>
      </c>
      <c r="T6634" s="247">
        <v>45342.356874999998</v>
      </c>
    </row>
    <row r="6635" spans="1:20" x14ac:dyDescent="0.35">
      <c r="A6635" t="s">
        <v>117</v>
      </c>
      <c r="B6635" t="s">
        <v>0</v>
      </c>
      <c r="C6635" t="s">
        <v>97</v>
      </c>
      <c r="D6635" s="29">
        <v>45411</v>
      </c>
      <c r="E6635">
        <v>0</v>
      </c>
      <c r="F6635">
        <v>0</v>
      </c>
      <c r="G6635">
        <v>0</v>
      </c>
      <c r="H6635">
        <v>0</v>
      </c>
      <c r="L6635">
        <v>92.160382999999996</v>
      </c>
      <c r="R6635">
        <v>144.623977</v>
      </c>
      <c r="S6635" t="s">
        <v>204</v>
      </c>
      <c r="T6635" s="247">
        <v>45342.356874999998</v>
      </c>
    </row>
    <row r="6636" spans="1:20" x14ac:dyDescent="0.35">
      <c r="A6636" t="s">
        <v>117</v>
      </c>
      <c r="B6636" t="s">
        <v>0</v>
      </c>
      <c r="C6636" t="s">
        <v>97</v>
      </c>
      <c r="D6636" s="29">
        <v>45412</v>
      </c>
      <c r="E6636">
        <v>0</v>
      </c>
      <c r="F6636">
        <v>0</v>
      </c>
      <c r="G6636">
        <v>0</v>
      </c>
      <c r="H6636">
        <v>0</v>
      </c>
      <c r="L6636">
        <v>92.160382999999996</v>
      </c>
      <c r="R6636">
        <v>144.623977</v>
      </c>
      <c r="S6636" t="s">
        <v>204</v>
      </c>
      <c r="T6636" s="247">
        <v>45342.356874999998</v>
      </c>
    </row>
    <row r="6637" spans="1:20" x14ac:dyDescent="0.35">
      <c r="A6637" t="s">
        <v>117</v>
      </c>
      <c r="B6637" t="s">
        <v>0</v>
      </c>
      <c r="C6637" t="s">
        <v>97</v>
      </c>
      <c r="D6637" s="29">
        <v>45413</v>
      </c>
      <c r="E6637">
        <v>0</v>
      </c>
      <c r="F6637">
        <v>0</v>
      </c>
      <c r="G6637">
        <v>0</v>
      </c>
      <c r="H6637">
        <v>0</v>
      </c>
      <c r="L6637">
        <v>92.160382999999996</v>
      </c>
      <c r="R6637">
        <v>144.623977</v>
      </c>
      <c r="S6637" t="s">
        <v>204</v>
      </c>
      <c r="T6637" s="247">
        <v>45342.356874999998</v>
      </c>
    </row>
    <row r="6638" spans="1:20" x14ac:dyDescent="0.35">
      <c r="A6638" t="s">
        <v>117</v>
      </c>
      <c r="B6638" t="s">
        <v>0</v>
      </c>
      <c r="C6638" t="s">
        <v>97</v>
      </c>
      <c r="D6638" s="29">
        <v>45414</v>
      </c>
      <c r="E6638">
        <v>0</v>
      </c>
      <c r="F6638">
        <v>0</v>
      </c>
      <c r="G6638">
        <v>0</v>
      </c>
      <c r="H6638">
        <v>0</v>
      </c>
      <c r="L6638">
        <v>92.160382999999996</v>
      </c>
      <c r="R6638">
        <v>144.623977</v>
      </c>
      <c r="S6638" t="s">
        <v>204</v>
      </c>
      <c r="T6638" s="247">
        <v>45342.356874999998</v>
      </c>
    </row>
    <row r="6639" spans="1:20" x14ac:dyDescent="0.35">
      <c r="A6639" t="s">
        <v>117</v>
      </c>
      <c r="B6639" t="s">
        <v>0</v>
      </c>
      <c r="C6639" t="s">
        <v>97</v>
      </c>
      <c r="D6639" s="29">
        <v>45415</v>
      </c>
      <c r="E6639">
        <v>0</v>
      </c>
      <c r="F6639">
        <v>0</v>
      </c>
      <c r="G6639">
        <v>0</v>
      </c>
      <c r="H6639">
        <v>0</v>
      </c>
      <c r="L6639">
        <v>92.160382999999996</v>
      </c>
      <c r="R6639">
        <v>144.623977</v>
      </c>
      <c r="S6639" t="s">
        <v>204</v>
      </c>
      <c r="T6639" s="247">
        <v>45342.356874999998</v>
      </c>
    </row>
    <row r="6640" spans="1:20" x14ac:dyDescent="0.35">
      <c r="A6640" t="s">
        <v>117</v>
      </c>
      <c r="B6640" t="s">
        <v>0</v>
      </c>
      <c r="C6640" t="s">
        <v>97</v>
      </c>
      <c r="D6640" s="29">
        <v>45416</v>
      </c>
      <c r="E6640">
        <v>0</v>
      </c>
      <c r="F6640">
        <v>0</v>
      </c>
      <c r="G6640">
        <v>0</v>
      </c>
      <c r="H6640">
        <v>0</v>
      </c>
      <c r="L6640">
        <v>92.160382999999996</v>
      </c>
      <c r="R6640">
        <v>144.623977</v>
      </c>
      <c r="S6640" t="s">
        <v>204</v>
      </c>
      <c r="T6640" s="247">
        <v>45342.356874999998</v>
      </c>
    </row>
    <row r="6641" spans="1:20" x14ac:dyDescent="0.35">
      <c r="A6641" t="s">
        <v>117</v>
      </c>
      <c r="B6641" t="s">
        <v>0</v>
      </c>
      <c r="C6641" t="s">
        <v>97</v>
      </c>
      <c r="D6641" s="29">
        <v>45417</v>
      </c>
      <c r="E6641">
        <v>0</v>
      </c>
      <c r="F6641">
        <v>0</v>
      </c>
      <c r="G6641">
        <v>0</v>
      </c>
      <c r="H6641">
        <v>0</v>
      </c>
      <c r="L6641">
        <v>92.160382999999996</v>
      </c>
      <c r="R6641">
        <v>144.623977</v>
      </c>
      <c r="S6641" t="s">
        <v>204</v>
      </c>
      <c r="T6641" s="247">
        <v>45342.356874999998</v>
      </c>
    </row>
    <row r="6642" spans="1:20" x14ac:dyDescent="0.35">
      <c r="A6642" t="s">
        <v>117</v>
      </c>
      <c r="B6642" t="s">
        <v>0</v>
      </c>
      <c r="C6642" t="s">
        <v>97</v>
      </c>
      <c r="D6642" s="29">
        <v>45418</v>
      </c>
      <c r="E6642">
        <v>0</v>
      </c>
      <c r="F6642">
        <v>0</v>
      </c>
      <c r="G6642">
        <v>0</v>
      </c>
      <c r="H6642">
        <v>0</v>
      </c>
      <c r="L6642">
        <v>92.160382999999996</v>
      </c>
      <c r="R6642">
        <v>144.623977</v>
      </c>
      <c r="S6642" t="s">
        <v>204</v>
      </c>
      <c r="T6642" s="247">
        <v>45342.356886574074</v>
      </c>
    </row>
    <row r="6643" spans="1:20" x14ac:dyDescent="0.35">
      <c r="A6643" t="s">
        <v>117</v>
      </c>
      <c r="B6643" t="s">
        <v>0</v>
      </c>
      <c r="C6643" t="s">
        <v>97</v>
      </c>
      <c r="D6643" s="29">
        <v>45419</v>
      </c>
      <c r="E6643">
        <v>0</v>
      </c>
      <c r="F6643">
        <v>0</v>
      </c>
      <c r="G6643">
        <v>0</v>
      </c>
      <c r="H6643">
        <v>0</v>
      </c>
      <c r="L6643">
        <v>92.160382999999996</v>
      </c>
      <c r="R6643">
        <v>144.623977</v>
      </c>
      <c r="S6643" t="s">
        <v>204</v>
      </c>
      <c r="T6643" s="247">
        <v>45342.356874999998</v>
      </c>
    </row>
    <row r="6644" spans="1:20" x14ac:dyDescent="0.35">
      <c r="A6644" t="s">
        <v>117</v>
      </c>
      <c r="B6644" t="s">
        <v>0</v>
      </c>
      <c r="C6644" t="s">
        <v>97</v>
      </c>
      <c r="D6644" s="29">
        <v>45420</v>
      </c>
      <c r="E6644">
        <v>0</v>
      </c>
      <c r="F6644">
        <v>0</v>
      </c>
      <c r="G6644">
        <v>0</v>
      </c>
      <c r="H6644">
        <v>0</v>
      </c>
      <c r="L6644">
        <v>92.160382999999996</v>
      </c>
      <c r="R6644">
        <v>144.623977</v>
      </c>
      <c r="S6644" t="s">
        <v>204</v>
      </c>
      <c r="T6644" s="247">
        <v>45342.356874999998</v>
      </c>
    </row>
    <row r="6645" spans="1:20" x14ac:dyDescent="0.35">
      <c r="A6645" t="s">
        <v>117</v>
      </c>
      <c r="B6645" t="s">
        <v>0</v>
      </c>
      <c r="C6645" t="s">
        <v>97</v>
      </c>
      <c r="D6645" s="29">
        <v>45421</v>
      </c>
      <c r="E6645">
        <v>0</v>
      </c>
      <c r="F6645">
        <v>0</v>
      </c>
      <c r="G6645">
        <v>0</v>
      </c>
      <c r="H6645">
        <v>0</v>
      </c>
      <c r="L6645">
        <v>92.160382999999996</v>
      </c>
      <c r="R6645">
        <v>144.623977</v>
      </c>
      <c r="S6645" t="s">
        <v>204</v>
      </c>
      <c r="T6645" s="247">
        <v>45342.356874999998</v>
      </c>
    </row>
    <row r="6646" spans="1:20" x14ac:dyDescent="0.35">
      <c r="A6646" t="s">
        <v>117</v>
      </c>
      <c r="B6646" t="s">
        <v>0</v>
      </c>
      <c r="C6646" t="s">
        <v>97</v>
      </c>
      <c r="D6646" s="29">
        <v>45422</v>
      </c>
      <c r="E6646">
        <v>0</v>
      </c>
      <c r="F6646">
        <v>0</v>
      </c>
      <c r="G6646">
        <v>0</v>
      </c>
      <c r="H6646">
        <v>0</v>
      </c>
      <c r="L6646">
        <v>92.160382999999996</v>
      </c>
      <c r="R6646">
        <v>144.623977</v>
      </c>
      <c r="S6646" t="s">
        <v>204</v>
      </c>
      <c r="T6646" s="247">
        <v>45342.356874999998</v>
      </c>
    </row>
    <row r="6647" spans="1:20" x14ac:dyDescent="0.35">
      <c r="A6647" t="s">
        <v>117</v>
      </c>
      <c r="B6647" t="s">
        <v>0</v>
      </c>
      <c r="C6647" t="s">
        <v>97</v>
      </c>
      <c r="D6647" s="29">
        <v>45423</v>
      </c>
      <c r="E6647">
        <v>0</v>
      </c>
      <c r="F6647">
        <v>0</v>
      </c>
      <c r="G6647">
        <v>0</v>
      </c>
      <c r="H6647">
        <v>0</v>
      </c>
      <c r="L6647">
        <v>92.160382999999996</v>
      </c>
      <c r="R6647">
        <v>144.623977</v>
      </c>
      <c r="S6647" t="s">
        <v>204</v>
      </c>
      <c r="T6647" s="247">
        <v>45342.356886574074</v>
      </c>
    </row>
    <row r="6648" spans="1:20" x14ac:dyDescent="0.35">
      <c r="A6648" t="s">
        <v>117</v>
      </c>
      <c r="B6648" t="s">
        <v>0</v>
      </c>
      <c r="C6648" t="s">
        <v>97</v>
      </c>
      <c r="D6648" s="29">
        <v>45424</v>
      </c>
      <c r="E6648">
        <v>0</v>
      </c>
      <c r="F6648">
        <v>0</v>
      </c>
      <c r="G6648">
        <v>0</v>
      </c>
      <c r="H6648">
        <v>0</v>
      </c>
      <c r="L6648">
        <v>92.160382999999996</v>
      </c>
      <c r="R6648">
        <v>144.623977</v>
      </c>
      <c r="S6648" t="s">
        <v>204</v>
      </c>
      <c r="T6648" s="247">
        <v>45342.356886574074</v>
      </c>
    </row>
    <row r="6649" spans="1:20" x14ac:dyDescent="0.35">
      <c r="A6649" t="s">
        <v>117</v>
      </c>
      <c r="B6649" t="s">
        <v>0</v>
      </c>
      <c r="C6649" t="s">
        <v>97</v>
      </c>
      <c r="D6649" s="29">
        <v>45425</v>
      </c>
      <c r="E6649">
        <v>0.29470000000000002</v>
      </c>
      <c r="F6649">
        <v>0</v>
      </c>
      <c r="G6649">
        <v>0.55059999999999998</v>
      </c>
      <c r="H6649">
        <v>0.34310000000000002</v>
      </c>
      <c r="J6649">
        <v>65</v>
      </c>
      <c r="K6649">
        <v>95</v>
      </c>
      <c r="L6649">
        <v>92.160382999999996</v>
      </c>
      <c r="R6649">
        <v>144.623977</v>
      </c>
      <c r="S6649" t="s">
        <v>204</v>
      </c>
      <c r="T6649" s="247">
        <v>45344.333668981482</v>
      </c>
    </row>
    <row r="6650" spans="1:20" x14ac:dyDescent="0.35">
      <c r="A6650" t="s">
        <v>117</v>
      </c>
      <c r="B6650" t="s">
        <v>0</v>
      </c>
      <c r="C6650" t="s">
        <v>97</v>
      </c>
      <c r="D6650" s="29">
        <v>45426</v>
      </c>
      <c r="E6650">
        <v>0.29470000000000002</v>
      </c>
      <c r="F6650">
        <v>0</v>
      </c>
      <c r="G6650">
        <v>0.55059999999999998</v>
      </c>
      <c r="H6650">
        <v>0.34310000000000002</v>
      </c>
      <c r="J6650">
        <v>65</v>
      </c>
      <c r="K6650">
        <v>95</v>
      </c>
      <c r="L6650">
        <v>92.160382999999996</v>
      </c>
      <c r="R6650">
        <v>144.623977</v>
      </c>
      <c r="S6650" t="s">
        <v>204</v>
      </c>
      <c r="T6650" s="247">
        <v>45344.333541666667</v>
      </c>
    </row>
    <row r="6651" spans="1:20" x14ac:dyDescent="0.35">
      <c r="A6651" t="s">
        <v>117</v>
      </c>
      <c r="B6651" t="s">
        <v>0</v>
      </c>
      <c r="C6651" t="s">
        <v>97</v>
      </c>
      <c r="D6651" s="29">
        <v>45427</v>
      </c>
      <c r="E6651">
        <v>0.29470000000000002</v>
      </c>
      <c r="F6651">
        <v>0</v>
      </c>
      <c r="G6651">
        <v>0.55059999999999998</v>
      </c>
      <c r="H6651">
        <v>0.34310000000000002</v>
      </c>
      <c r="J6651">
        <v>65</v>
      </c>
      <c r="K6651">
        <v>95</v>
      </c>
      <c r="L6651">
        <v>92.160382999999996</v>
      </c>
      <c r="R6651">
        <v>144.623977</v>
      </c>
      <c r="S6651" t="s">
        <v>204</v>
      </c>
      <c r="T6651" s="247">
        <v>45344.333460648151</v>
      </c>
    </row>
    <row r="6652" spans="1:20" x14ac:dyDescent="0.35">
      <c r="A6652" t="s">
        <v>117</v>
      </c>
      <c r="B6652" t="s">
        <v>0</v>
      </c>
      <c r="C6652" t="s">
        <v>97</v>
      </c>
      <c r="D6652" s="29">
        <v>45428</v>
      </c>
      <c r="E6652">
        <v>0.29470000000000002</v>
      </c>
      <c r="F6652">
        <v>0</v>
      </c>
      <c r="G6652">
        <v>0.55059999999999998</v>
      </c>
      <c r="H6652">
        <v>0.34310000000000002</v>
      </c>
      <c r="J6652">
        <v>65</v>
      </c>
      <c r="K6652">
        <v>95</v>
      </c>
      <c r="L6652">
        <v>92.160382999999996</v>
      </c>
      <c r="R6652">
        <v>144.623977</v>
      </c>
      <c r="S6652" t="s">
        <v>204</v>
      </c>
      <c r="T6652" s="247">
        <v>45344.333622685182</v>
      </c>
    </row>
    <row r="6653" spans="1:20" x14ac:dyDescent="0.35">
      <c r="A6653" t="s">
        <v>117</v>
      </c>
      <c r="B6653" t="s">
        <v>0</v>
      </c>
      <c r="C6653" t="s">
        <v>97</v>
      </c>
      <c r="D6653" s="29">
        <v>45429</v>
      </c>
      <c r="E6653">
        <v>0.29470000000000002</v>
      </c>
      <c r="F6653">
        <v>0</v>
      </c>
      <c r="G6653">
        <v>0.55059999999999998</v>
      </c>
      <c r="H6653">
        <v>0.34310000000000002</v>
      </c>
      <c r="J6653">
        <v>65</v>
      </c>
      <c r="K6653">
        <v>95</v>
      </c>
      <c r="L6653">
        <v>92.160382999999996</v>
      </c>
      <c r="R6653">
        <v>144.623977</v>
      </c>
      <c r="S6653" t="s">
        <v>204</v>
      </c>
      <c r="T6653" s="247">
        <v>45344.333668981482</v>
      </c>
    </row>
    <row r="6654" spans="1:20" x14ac:dyDescent="0.35">
      <c r="A6654" t="s">
        <v>117</v>
      </c>
      <c r="B6654" t="s">
        <v>0</v>
      </c>
      <c r="C6654" t="s">
        <v>97</v>
      </c>
      <c r="D6654" s="29">
        <v>45430</v>
      </c>
      <c r="E6654">
        <v>0.29470000000000002</v>
      </c>
      <c r="F6654">
        <v>0</v>
      </c>
      <c r="G6654">
        <v>0.55059999999999998</v>
      </c>
      <c r="H6654">
        <v>0.34310000000000002</v>
      </c>
      <c r="J6654">
        <v>65</v>
      </c>
      <c r="K6654">
        <v>95</v>
      </c>
      <c r="L6654">
        <v>92.160382999999996</v>
      </c>
      <c r="R6654">
        <v>144.623977</v>
      </c>
      <c r="S6654" t="s">
        <v>204</v>
      </c>
      <c r="T6654" s="247">
        <v>45344.333680555559</v>
      </c>
    </row>
    <row r="6655" spans="1:20" x14ac:dyDescent="0.35">
      <c r="A6655" t="s">
        <v>117</v>
      </c>
      <c r="B6655" t="s">
        <v>0</v>
      </c>
      <c r="C6655" t="s">
        <v>97</v>
      </c>
      <c r="D6655" s="29">
        <v>45431</v>
      </c>
      <c r="E6655">
        <v>0.29470000000000002</v>
      </c>
      <c r="F6655">
        <v>0</v>
      </c>
      <c r="G6655">
        <v>0.55059999999999998</v>
      </c>
      <c r="H6655">
        <v>0.34310000000000002</v>
      </c>
      <c r="J6655">
        <v>65</v>
      </c>
      <c r="K6655">
        <v>95</v>
      </c>
      <c r="L6655">
        <v>92.160382999999996</v>
      </c>
      <c r="R6655">
        <v>144.623977</v>
      </c>
      <c r="S6655" t="s">
        <v>204</v>
      </c>
      <c r="T6655" s="247">
        <v>45344.333668981482</v>
      </c>
    </row>
    <row r="6656" spans="1:20" x14ac:dyDescent="0.35">
      <c r="A6656" t="s">
        <v>117</v>
      </c>
      <c r="B6656" t="s">
        <v>0</v>
      </c>
      <c r="C6656" t="s">
        <v>97</v>
      </c>
      <c r="D6656" s="29">
        <v>45432</v>
      </c>
      <c r="E6656">
        <v>0.29470000000000002</v>
      </c>
      <c r="F6656">
        <v>0</v>
      </c>
      <c r="G6656">
        <v>0.55059999999999998</v>
      </c>
      <c r="H6656">
        <v>0.34310000000000002</v>
      </c>
      <c r="J6656">
        <v>65</v>
      </c>
      <c r="K6656">
        <v>95</v>
      </c>
      <c r="L6656">
        <v>92.160382999999996</v>
      </c>
      <c r="R6656">
        <v>144.623977</v>
      </c>
      <c r="S6656" t="s">
        <v>204</v>
      </c>
      <c r="T6656" s="247">
        <v>45344.333668981482</v>
      </c>
    </row>
    <row r="6657" spans="1:20" x14ac:dyDescent="0.35">
      <c r="A6657" t="s">
        <v>117</v>
      </c>
      <c r="B6657" t="s">
        <v>0</v>
      </c>
      <c r="C6657" t="s">
        <v>97</v>
      </c>
      <c r="D6657" s="29">
        <v>45433</v>
      </c>
      <c r="E6657">
        <v>0.29470000000000002</v>
      </c>
      <c r="F6657">
        <v>0</v>
      </c>
      <c r="G6657">
        <v>0.55059999999999998</v>
      </c>
      <c r="H6657">
        <v>0.34310000000000002</v>
      </c>
      <c r="J6657">
        <v>65</v>
      </c>
      <c r="K6657">
        <v>95</v>
      </c>
      <c r="L6657">
        <v>92.160382999999996</v>
      </c>
      <c r="R6657">
        <v>144.623977</v>
      </c>
      <c r="S6657" t="s">
        <v>204</v>
      </c>
      <c r="T6657" s="247">
        <v>45344.333668981482</v>
      </c>
    </row>
    <row r="6658" spans="1:20" x14ac:dyDescent="0.35">
      <c r="A6658" t="s">
        <v>117</v>
      </c>
      <c r="B6658" t="s">
        <v>0</v>
      </c>
      <c r="C6658" t="s">
        <v>97</v>
      </c>
      <c r="D6658" s="29">
        <v>45434</v>
      </c>
      <c r="E6658">
        <v>0.29470000000000002</v>
      </c>
      <c r="F6658">
        <v>0</v>
      </c>
      <c r="G6658">
        <v>0.55059999999999998</v>
      </c>
      <c r="H6658">
        <v>0.34310000000000002</v>
      </c>
      <c r="J6658">
        <v>65</v>
      </c>
      <c r="K6658">
        <v>95</v>
      </c>
      <c r="L6658">
        <v>92.160382999999996</v>
      </c>
      <c r="R6658">
        <v>144.623977</v>
      </c>
      <c r="S6658" t="s">
        <v>204</v>
      </c>
      <c r="T6658" s="247">
        <v>45344.333668981482</v>
      </c>
    </row>
    <row r="6659" spans="1:20" x14ac:dyDescent="0.35">
      <c r="A6659" t="s">
        <v>117</v>
      </c>
      <c r="B6659" t="s">
        <v>0</v>
      </c>
      <c r="C6659" t="s">
        <v>97</v>
      </c>
      <c r="D6659" s="29">
        <v>45435</v>
      </c>
      <c r="E6659">
        <v>0.29470000000000002</v>
      </c>
      <c r="F6659">
        <v>0</v>
      </c>
      <c r="G6659">
        <v>0.55059999999999998</v>
      </c>
      <c r="H6659">
        <v>0.34310000000000002</v>
      </c>
      <c r="J6659">
        <v>65</v>
      </c>
      <c r="K6659">
        <v>95</v>
      </c>
      <c r="L6659">
        <v>92.160382999999996</v>
      </c>
      <c r="R6659">
        <v>144.623977</v>
      </c>
      <c r="S6659" t="s">
        <v>204</v>
      </c>
      <c r="T6659" s="247">
        <v>45344.333668981482</v>
      </c>
    </row>
    <row r="6660" spans="1:20" x14ac:dyDescent="0.35">
      <c r="A6660" t="s">
        <v>117</v>
      </c>
      <c r="B6660" t="s">
        <v>0</v>
      </c>
      <c r="C6660" t="s">
        <v>97</v>
      </c>
      <c r="D6660" s="29">
        <v>45436</v>
      </c>
      <c r="E6660">
        <v>0.29470000000000002</v>
      </c>
      <c r="F6660">
        <v>0</v>
      </c>
      <c r="G6660">
        <v>0.55059999999999998</v>
      </c>
      <c r="H6660">
        <v>0.34310000000000002</v>
      </c>
      <c r="J6660">
        <v>65</v>
      </c>
      <c r="K6660">
        <v>95</v>
      </c>
      <c r="L6660">
        <v>92.160382999999996</v>
      </c>
      <c r="R6660">
        <v>144.623977</v>
      </c>
      <c r="S6660" t="s">
        <v>204</v>
      </c>
      <c r="T6660" s="247">
        <v>45344.333668981482</v>
      </c>
    </row>
    <row r="6661" spans="1:20" x14ac:dyDescent="0.35">
      <c r="A6661" t="s">
        <v>117</v>
      </c>
      <c r="B6661" t="s">
        <v>0</v>
      </c>
      <c r="C6661" t="s">
        <v>97</v>
      </c>
      <c r="D6661" s="29">
        <v>45437</v>
      </c>
      <c r="E6661">
        <v>0.29470000000000002</v>
      </c>
      <c r="F6661">
        <v>0</v>
      </c>
      <c r="G6661">
        <v>0.55059999999999998</v>
      </c>
      <c r="H6661">
        <v>0.34310000000000002</v>
      </c>
      <c r="J6661">
        <v>65</v>
      </c>
      <c r="K6661">
        <v>95</v>
      </c>
      <c r="L6661">
        <v>92.160382999999996</v>
      </c>
      <c r="R6661">
        <v>144.623977</v>
      </c>
      <c r="S6661" t="s">
        <v>204</v>
      </c>
      <c r="T6661" s="247">
        <v>45344.333668981482</v>
      </c>
    </row>
    <row r="6662" spans="1:20" x14ac:dyDescent="0.35">
      <c r="A6662" t="s">
        <v>117</v>
      </c>
      <c r="B6662" t="s">
        <v>0</v>
      </c>
      <c r="C6662" t="s">
        <v>97</v>
      </c>
      <c r="D6662" s="29">
        <v>45438</v>
      </c>
      <c r="E6662">
        <v>0.29470000000000002</v>
      </c>
      <c r="F6662">
        <v>0</v>
      </c>
      <c r="G6662">
        <v>0.55059999999999998</v>
      </c>
      <c r="H6662">
        <v>0.34310000000000002</v>
      </c>
      <c r="J6662">
        <v>65</v>
      </c>
      <c r="K6662">
        <v>95</v>
      </c>
      <c r="L6662">
        <v>92.160382999999996</v>
      </c>
      <c r="R6662">
        <v>144.623977</v>
      </c>
      <c r="S6662" t="s">
        <v>204</v>
      </c>
      <c r="T6662" s="247">
        <v>45344.333668981482</v>
      </c>
    </row>
    <row r="6663" spans="1:20" x14ac:dyDescent="0.35">
      <c r="A6663" t="s">
        <v>117</v>
      </c>
      <c r="B6663" t="s">
        <v>0</v>
      </c>
      <c r="C6663" t="s">
        <v>97</v>
      </c>
      <c r="D6663" s="29">
        <v>45439</v>
      </c>
      <c r="E6663">
        <v>0.29470000000000002</v>
      </c>
      <c r="F6663">
        <v>0</v>
      </c>
      <c r="G6663">
        <v>0.55059999999999998</v>
      </c>
      <c r="H6663">
        <v>0.34310000000000002</v>
      </c>
      <c r="J6663">
        <v>65</v>
      </c>
      <c r="K6663">
        <v>95</v>
      </c>
      <c r="L6663">
        <v>92.160382999999996</v>
      </c>
      <c r="R6663">
        <v>144.623977</v>
      </c>
      <c r="S6663" t="s">
        <v>204</v>
      </c>
      <c r="T6663" s="247">
        <v>45344.333668981482</v>
      </c>
    </row>
    <row r="6664" spans="1:20" x14ac:dyDescent="0.35">
      <c r="A6664" t="s">
        <v>117</v>
      </c>
      <c r="B6664" t="s">
        <v>0</v>
      </c>
      <c r="C6664" t="s">
        <v>97</v>
      </c>
      <c r="D6664" s="29">
        <v>45440</v>
      </c>
      <c r="E6664">
        <v>0.29470000000000002</v>
      </c>
      <c r="F6664">
        <v>0</v>
      </c>
      <c r="G6664">
        <v>0.55059999999999998</v>
      </c>
      <c r="H6664">
        <v>0.34310000000000002</v>
      </c>
      <c r="J6664">
        <v>65</v>
      </c>
      <c r="K6664">
        <v>95</v>
      </c>
      <c r="L6664">
        <v>92.160382999999996</v>
      </c>
      <c r="R6664">
        <v>144.623977</v>
      </c>
      <c r="S6664" t="s">
        <v>204</v>
      </c>
      <c r="T6664" s="247">
        <v>45344.333668981482</v>
      </c>
    </row>
    <row r="6665" spans="1:20" x14ac:dyDescent="0.35">
      <c r="A6665" t="s">
        <v>117</v>
      </c>
      <c r="B6665" t="s">
        <v>0</v>
      </c>
      <c r="C6665" t="s">
        <v>97</v>
      </c>
      <c r="D6665" s="29">
        <v>45441</v>
      </c>
      <c r="E6665">
        <v>0.29470000000000002</v>
      </c>
      <c r="F6665">
        <v>0</v>
      </c>
      <c r="G6665">
        <v>0.55059999999999998</v>
      </c>
      <c r="H6665">
        <v>0.34310000000000002</v>
      </c>
      <c r="J6665">
        <v>65</v>
      </c>
      <c r="K6665">
        <v>95</v>
      </c>
      <c r="L6665">
        <v>92.160382999999996</v>
      </c>
      <c r="R6665">
        <v>144.623977</v>
      </c>
      <c r="S6665" t="s">
        <v>204</v>
      </c>
      <c r="T6665" s="247">
        <v>45344.333668981482</v>
      </c>
    </row>
    <row r="6666" spans="1:20" x14ac:dyDescent="0.35">
      <c r="A6666" t="s">
        <v>117</v>
      </c>
      <c r="B6666" t="s">
        <v>0</v>
      </c>
      <c r="C6666" t="s">
        <v>97</v>
      </c>
      <c r="D6666" s="29">
        <v>45442</v>
      </c>
      <c r="E6666">
        <v>0.29470000000000002</v>
      </c>
      <c r="F6666">
        <v>0</v>
      </c>
      <c r="G6666">
        <v>0.55059999999999998</v>
      </c>
      <c r="H6666">
        <v>0.34310000000000002</v>
      </c>
      <c r="J6666">
        <v>65</v>
      </c>
      <c r="K6666">
        <v>95</v>
      </c>
      <c r="L6666">
        <v>92.160382999999996</v>
      </c>
      <c r="R6666">
        <v>144.623977</v>
      </c>
      <c r="S6666" t="s">
        <v>204</v>
      </c>
      <c r="T6666" s="247">
        <v>45344.333668981482</v>
      </c>
    </row>
    <row r="6667" spans="1:20" x14ac:dyDescent="0.35">
      <c r="A6667" t="s">
        <v>117</v>
      </c>
      <c r="B6667" t="s">
        <v>0</v>
      </c>
      <c r="C6667" t="s">
        <v>97</v>
      </c>
      <c r="D6667" s="29">
        <v>45443</v>
      </c>
      <c r="E6667">
        <v>0.29470000000000002</v>
      </c>
      <c r="F6667">
        <v>0</v>
      </c>
      <c r="G6667">
        <v>0.55059999999999998</v>
      </c>
      <c r="H6667">
        <v>0.34310000000000002</v>
      </c>
      <c r="J6667">
        <v>65</v>
      </c>
      <c r="K6667">
        <v>95</v>
      </c>
      <c r="L6667">
        <v>92.160382999999996</v>
      </c>
      <c r="R6667">
        <v>144.623977</v>
      </c>
      <c r="S6667" t="s">
        <v>204</v>
      </c>
      <c r="T6667" s="247">
        <v>45344.333854166667</v>
      </c>
    </row>
    <row r="6668" spans="1:20" x14ac:dyDescent="0.35">
      <c r="A6668" t="s">
        <v>117</v>
      </c>
      <c r="B6668" t="s">
        <v>0</v>
      </c>
      <c r="C6668" t="s">
        <v>97</v>
      </c>
      <c r="D6668" s="29">
        <v>45444</v>
      </c>
      <c r="E6668">
        <v>0.29470000000000002</v>
      </c>
      <c r="F6668">
        <v>0</v>
      </c>
      <c r="G6668">
        <v>0.55059999999999998</v>
      </c>
      <c r="H6668">
        <v>0.34310000000000002</v>
      </c>
      <c r="J6668">
        <v>65</v>
      </c>
      <c r="K6668">
        <v>95</v>
      </c>
      <c r="L6668">
        <v>92.160382999999996</v>
      </c>
      <c r="R6668">
        <v>144.623977</v>
      </c>
      <c r="S6668" t="s">
        <v>204</v>
      </c>
      <c r="T6668" s="247">
        <v>45344.333877314813</v>
      </c>
    </row>
    <row r="6669" spans="1:20" x14ac:dyDescent="0.35">
      <c r="A6669" t="s">
        <v>117</v>
      </c>
      <c r="B6669" t="s">
        <v>0</v>
      </c>
      <c r="C6669" t="s">
        <v>97</v>
      </c>
      <c r="D6669" s="29">
        <v>45445</v>
      </c>
      <c r="E6669">
        <v>0.29470000000000002</v>
      </c>
      <c r="F6669">
        <v>0</v>
      </c>
      <c r="G6669">
        <v>0.55059999999999998</v>
      </c>
      <c r="H6669">
        <v>0.34310000000000002</v>
      </c>
      <c r="J6669">
        <v>65</v>
      </c>
      <c r="K6669">
        <v>95</v>
      </c>
      <c r="L6669">
        <v>92.160382999999996</v>
      </c>
      <c r="R6669">
        <v>144.623977</v>
      </c>
      <c r="S6669" t="s">
        <v>204</v>
      </c>
      <c r="T6669" s="247">
        <v>45344.333819444444</v>
      </c>
    </row>
    <row r="6670" spans="1:20" x14ac:dyDescent="0.35">
      <c r="A6670" t="s">
        <v>117</v>
      </c>
      <c r="B6670" t="s">
        <v>0</v>
      </c>
      <c r="C6670" t="s">
        <v>97</v>
      </c>
      <c r="D6670" s="29">
        <v>45446</v>
      </c>
      <c r="E6670">
        <v>0.29470000000000002</v>
      </c>
      <c r="F6670">
        <v>0</v>
      </c>
      <c r="G6670">
        <v>0.55059999999999998</v>
      </c>
      <c r="H6670">
        <v>0.34310000000000002</v>
      </c>
      <c r="J6670">
        <v>65</v>
      </c>
      <c r="K6670">
        <v>95</v>
      </c>
      <c r="L6670">
        <v>92.160382999999996</v>
      </c>
      <c r="R6670">
        <v>144.623977</v>
      </c>
      <c r="S6670" t="s">
        <v>204</v>
      </c>
      <c r="T6670" s="247">
        <v>45344.334074074075</v>
      </c>
    </row>
    <row r="6671" spans="1:20" x14ac:dyDescent="0.35">
      <c r="A6671" t="s">
        <v>117</v>
      </c>
      <c r="B6671" t="s">
        <v>0</v>
      </c>
      <c r="C6671" t="s">
        <v>97</v>
      </c>
      <c r="D6671" s="29">
        <v>45447</v>
      </c>
      <c r="E6671">
        <v>0.29470000000000002</v>
      </c>
      <c r="F6671">
        <v>0</v>
      </c>
      <c r="G6671">
        <v>0.55059999999999998</v>
      </c>
      <c r="H6671">
        <v>0.34310000000000002</v>
      </c>
      <c r="J6671">
        <v>65</v>
      </c>
      <c r="K6671">
        <v>95</v>
      </c>
      <c r="L6671">
        <v>92.160382999999996</v>
      </c>
      <c r="R6671">
        <v>144.623977</v>
      </c>
      <c r="S6671" t="s">
        <v>204</v>
      </c>
      <c r="T6671" s="247">
        <v>45344.333715277775</v>
      </c>
    </row>
    <row r="6672" spans="1:20" x14ac:dyDescent="0.35">
      <c r="A6672" t="s">
        <v>117</v>
      </c>
      <c r="B6672" t="s">
        <v>0</v>
      </c>
      <c r="C6672" t="s">
        <v>97</v>
      </c>
      <c r="D6672" s="29">
        <v>45448</v>
      </c>
      <c r="E6672">
        <v>0.29470000000000002</v>
      </c>
      <c r="F6672">
        <v>0</v>
      </c>
      <c r="G6672">
        <v>0.55059999999999998</v>
      </c>
      <c r="H6672">
        <v>0.34310000000000002</v>
      </c>
      <c r="J6672">
        <v>65</v>
      </c>
      <c r="K6672">
        <v>95</v>
      </c>
      <c r="L6672">
        <v>92.160382999999996</v>
      </c>
      <c r="R6672">
        <v>144.623977</v>
      </c>
      <c r="S6672" t="s">
        <v>204</v>
      </c>
      <c r="T6672" s="247">
        <v>45344.334074074075</v>
      </c>
    </row>
    <row r="6673" spans="1:20" x14ac:dyDescent="0.35">
      <c r="A6673" t="s">
        <v>117</v>
      </c>
      <c r="B6673" t="s">
        <v>0</v>
      </c>
      <c r="C6673" t="s">
        <v>97</v>
      </c>
      <c r="D6673" s="29">
        <v>45449</v>
      </c>
      <c r="E6673">
        <v>0.29470000000000002</v>
      </c>
      <c r="F6673">
        <v>0</v>
      </c>
      <c r="G6673">
        <v>0.55059999999999998</v>
      </c>
      <c r="H6673">
        <v>0.34310000000000002</v>
      </c>
      <c r="J6673">
        <v>65</v>
      </c>
      <c r="K6673">
        <v>95</v>
      </c>
      <c r="L6673">
        <v>92.160382999999996</v>
      </c>
      <c r="R6673">
        <v>144.623977</v>
      </c>
      <c r="S6673" t="s">
        <v>204</v>
      </c>
      <c r="T6673" s="247">
        <v>45344.333958333336</v>
      </c>
    </row>
    <row r="6674" spans="1:20" x14ac:dyDescent="0.35">
      <c r="A6674" t="s">
        <v>117</v>
      </c>
      <c r="B6674" t="s">
        <v>0</v>
      </c>
      <c r="C6674" t="s">
        <v>97</v>
      </c>
      <c r="D6674" s="29">
        <v>45450</v>
      </c>
      <c r="E6674">
        <v>0.29470000000000002</v>
      </c>
      <c r="F6674">
        <v>0</v>
      </c>
      <c r="G6674">
        <v>0.55059999999999998</v>
      </c>
      <c r="H6674">
        <v>0.34310000000000002</v>
      </c>
      <c r="J6674">
        <v>65</v>
      </c>
      <c r="K6674">
        <v>95</v>
      </c>
      <c r="L6674">
        <v>92.160382999999996</v>
      </c>
      <c r="R6674">
        <v>144.623977</v>
      </c>
      <c r="S6674" t="s">
        <v>204</v>
      </c>
      <c r="T6674" s="247">
        <v>45344.333749999998</v>
      </c>
    </row>
    <row r="6675" spans="1:20" x14ac:dyDescent="0.35">
      <c r="A6675" t="s">
        <v>117</v>
      </c>
      <c r="B6675" t="s">
        <v>0</v>
      </c>
      <c r="C6675" t="s">
        <v>97</v>
      </c>
      <c r="D6675" s="29">
        <v>45451</v>
      </c>
      <c r="E6675">
        <v>0.29470000000000002</v>
      </c>
      <c r="F6675">
        <v>0</v>
      </c>
      <c r="G6675">
        <v>0.55059999999999998</v>
      </c>
      <c r="H6675">
        <v>0.34310000000000002</v>
      </c>
      <c r="J6675">
        <v>65</v>
      </c>
      <c r="K6675">
        <v>95</v>
      </c>
      <c r="L6675">
        <v>92.160382999999996</v>
      </c>
      <c r="R6675">
        <v>144.623977</v>
      </c>
      <c r="S6675" t="s">
        <v>204</v>
      </c>
      <c r="T6675" s="247">
        <v>45344.334074074075</v>
      </c>
    </row>
    <row r="6676" spans="1:20" x14ac:dyDescent="0.35">
      <c r="A6676" t="s">
        <v>117</v>
      </c>
      <c r="B6676" t="s">
        <v>0</v>
      </c>
      <c r="C6676" t="s">
        <v>97</v>
      </c>
      <c r="D6676" s="29">
        <v>45452</v>
      </c>
      <c r="E6676">
        <v>0.29470000000000002</v>
      </c>
      <c r="F6676">
        <v>0</v>
      </c>
      <c r="G6676">
        <v>0.55059999999999998</v>
      </c>
      <c r="H6676">
        <v>0.34310000000000002</v>
      </c>
      <c r="J6676">
        <v>65</v>
      </c>
      <c r="K6676">
        <v>95</v>
      </c>
      <c r="L6676">
        <v>92.160382999999996</v>
      </c>
      <c r="R6676">
        <v>144.623977</v>
      </c>
      <c r="S6676" t="s">
        <v>204</v>
      </c>
      <c r="T6676" s="247">
        <v>45344.333784722221</v>
      </c>
    </row>
    <row r="6677" spans="1:20" x14ac:dyDescent="0.35">
      <c r="A6677" t="s">
        <v>117</v>
      </c>
      <c r="B6677" t="s">
        <v>0</v>
      </c>
      <c r="C6677" t="s">
        <v>97</v>
      </c>
      <c r="D6677" s="29">
        <v>45453</v>
      </c>
      <c r="E6677">
        <v>0.34899999999999998</v>
      </c>
      <c r="F6677">
        <v>0</v>
      </c>
      <c r="G6677">
        <v>0.58509999999999995</v>
      </c>
      <c r="H6677">
        <v>0.34310000000000002</v>
      </c>
      <c r="J6677">
        <v>60</v>
      </c>
      <c r="K6677">
        <v>95</v>
      </c>
      <c r="L6677">
        <v>92.160382999999996</v>
      </c>
      <c r="R6677">
        <v>144.623977</v>
      </c>
      <c r="S6677" t="s">
        <v>204</v>
      </c>
      <c r="T6677" s="247">
        <v>45344.334016203706</v>
      </c>
    </row>
    <row r="6678" spans="1:20" x14ac:dyDescent="0.35">
      <c r="A6678" t="s">
        <v>117</v>
      </c>
      <c r="B6678" t="s">
        <v>0</v>
      </c>
      <c r="C6678" t="s">
        <v>97</v>
      </c>
      <c r="D6678" s="29">
        <v>45454</v>
      </c>
      <c r="E6678">
        <v>0.34899999999999998</v>
      </c>
      <c r="F6678">
        <v>0</v>
      </c>
      <c r="G6678">
        <v>0.58509999999999995</v>
      </c>
      <c r="H6678">
        <v>0.34310000000000002</v>
      </c>
      <c r="J6678">
        <v>60</v>
      </c>
      <c r="K6678">
        <v>95</v>
      </c>
      <c r="L6678">
        <v>92.160382999999996</v>
      </c>
      <c r="R6678">
        <v>144.623977</v>
      </c>
      <c r="S6678" t="s">
        <v>204</v>
      </c>
      <c r="T6678" s="247">
        <v>45344.333993055552</v>
      </c>
    </row>
    <row r="6679" spans="1:20" x14ac:dyDescent="0.35">
      <c r="A6679" t="s">
        <v>117</v>
      </c>
      <c r="B6679" t="s">
        <v>0</v>
      </c>
      <c r="C6679" t="s">
        <v>97</v>
      </c>
      <c r="D6679" s="29">
        <v>45455</v>
      </c>
      <c r="E6679">
        <v>0.34899999999999998</v>
      </c>
      <c r="F6679">
        <v>0</v>
      </c>
      <c r="G6679">
        <v>0.58509999999999995</v>
      </c>
      <c r="H6679">
        <v>0.34310000000000002</v>
      </c>
      <c r="J6679">
        <v>60</v>
      </c>
      <c r="K6679">
        <v>95</v>
      </c>
      <c r="L6679">
        <v>92.160382999999996</v>
      </c>
      <c r="R6679">
        <v>144.623977</v>
      </c>
      <c r="S6679" t="s">
        <v>204</v>
      </c>
      <c r="T6679" s="247">
        <v>45344.333912037036</v>
      </c>
    </row>
    <row r="6680" spans="1:20" x14ac:dyDescent="0.35">
      <c r="A6680" t="s">
        <v>117</v>
      </c>
      <c r="B6680" t="s">
        <v>0</v>
      </c>
      <c r="C6680" t="s">
        <v>97</v>
      </c>
      <c r="D6680" s="29">
        <v>45456</v>
      </c>
      <c r="E6680">
        <v>0.34899999999999998</v>
      </c>
      <c r="F6680">
        <v>0</v>
      </c>
      <c r="G6680">
        <v>0.58509999999999995</v>
      </c>
      <c r="H6680">
        <v>0.34310000000000002</v>
      </c>
      <c r="J6680">
        <v>60</v>
      </c>
      <c r="K6680">
        <v>95</v>
      </c>
      <c r="L6680">
        <v>92.160382999999996</v>
      </c>
      <c r="R6680">
        <v>144.623977</v>
      </c>
      <c r="S6680" t="s">
        <v>204</v>
      </c>
      <c r="T6680" s="247">
        <v>45344.334050925929</v>
      </c>
    </row>
    <row r="6681" spans="1:20" x14ac:dyDescent="0.35">
      <c r="A6681" t="s">
        <v>117</v>
      </c>
      <c r="B6681" t="s">
        <v>0</v>
      </c>
      <c r="C6681" t="s">
        <v>97</v>
      </c>
      <c r="D6681" s="29">
        <v>45457</v>
      </c>
      <c r="E6681">
        <v>0.34899999999999998</v>
      </c>
      <c r="F6681">
        <v>0</v>
      </c>
      <c r="G6681">
        <v>0.58509999999999995</v>
      </c>
      <c r="H6681">
        <v>0.34310000000000002</v>
      </c>
      <c r="J6681">
        <v>60</v>
      </c>
      <c r="K6681">
        <v>95</v>
      </c>
      <c r="L6681">
        <v>92.160382999999996</v>
      </c>
      <c r="R6681">
        <v>144.623977</v>
      </c>
      <c r="S6681" t="s">
        <v>204</v>
      </c>
      <c r="T6681" s="247">
        <v>45344.334074074075</v>
      </c>
    </row>
    <row r="6682" spans="1:20" x14ac:dyDescent="0.35">
      <c r="A6682" t="s">
        <v>117</v>
      </c>
      <c r="B6682" t="s">
        <v>0</v>
      </c>
      <c r="C6682" t="s">
        <v>97</v>
      </c>
      <c r="D6682" s="29">
        <v>45458</v>
      </c>
      <c r="E6682">
        <v>0</v>
      </c>
      <c r="F6682">
        <v>0</v>
      </c>
      <c r="G6682">
        <v>0</v>
      </c>
      <c r="H6682">
        <v>0</v>
      </c>
      <c r="L6682">
        <v>92.160382999999996</v>
      </c>
      <c r="R6682">
        <v>144.623977</v>
      </c>
      <c r="S6682" t="s">
        <v>204</v>
      </c>
      <c r="T6682" s="247">
        <v>45342.356898148151</v>
      </c>
    </row>
    <row r="6683" spans="1:20" x14ac:dyDescent="0.35">
      <c r="A6683" t="s">
        <v>117</v>
      </c>
      <c r="B6683" t="s">
        <v>0</v>
      </c>
      <c r="C6683" t="s">
        <v>97</v>
      </c>
      <c r="D6683" s="29">
        <v>45459</v>
      </c>
      <c r="E6683">
        <v>0</v>
      </c>
      <c r="F6683">
        <v>0</v>
      </c>
      <c r="G6683">
        <v>0</v>
      </c>
      <c r="H6683">
        <v>0</v>
      </c>
      <c r="L6683">
        <v>92.160382999999996</v>
      </c>
      <c r="R6683">
        <v>144.623977</v>
      </c>
      <c r="S6683" t="s">
        <v>204</v>
      </c>
      <c r="T6683" s="247">
        <v>45342.356898148151</v>
      </c>
    </row>
    <row r="6684" spans="1:20" x14ac:dyDescent="0.35">
      <c r="A6684" t="s">
        <v>117</v>
      </c>
      <c r="B6684" t="s">
        <v>0</v>
      </c>
      <c r="C6684" t="s">
        <v>97</v>
      </c>
      <c r="D6684" s="29">
        <v>45460</v>
      </c>
      <c r="E6684">
        <v>0</v>
      </c>
      <c r="F6684">
        <v>0</v>
      </c>
      <c r="G6684">
        <v>0</v>
      </c>
      <c r="H6684">
        <v>0</v>
      </c>
      <c r="L6684">
        <v>92.160382999999996</v>
      </c>
      <c r="R6684">
        <v>144.623977</v>
      </c>
      <c r="S6684" t="s">
        <v>204</v>
      </c>
      <c r="T6684" s="247">
        <v>45342.356898148151</v>
      </c>
    </row>
    <row r="6685" spans="1:20" x14ac:dyDescent="0.35">
      <c r="A6685" t="s">
        <v>117</v>
      </c>
      <c r="B6685" t="s">
        <v>0</v>
      </c>
      <c r="C6685" t="s">
        <v>97</v>
      </c>
      <c r="D6685" s="29">
        <v>45461</v>
      </c>
      <c r="E6685">
        <v>0</v>
      </c>
      <c r="F6685">
        <v>0</v>
      </c>
      <c r="G6685">
        <v>0</v>
      </c>
      <c r="H6685">
        <v>0</v>
      </c>
      <c r="L6685">
        <v>92.160382999999996</v>
      </c>
      <c r="R6685">
        <v>144.623977</v>
      </c>
      <c r="S6685" t="s">
        <v>204</v>
      </c>
      <c r="T6685" s="247">
        <v>45342.356898148151</v>
      </c>
    </row>
    <row r="6686" spans="1:20" x14ac:dyDescent="0.35">
      <c r="A6686" t="s">
        <v>117</v>
      </c>
      <c r="B6686" t="s">
        <v>0</v>
      </c>
      <c r="C6686" t="s">
        <v>97</v>
      </c>
      <c r="D6686" s="29">
        <v>45462</v>
      </c>
      <c r="E6686">
        <v>0</v>
      </c>
      <c r="F6686">
        <v>0</v>
      </c>
      <c r="G6686">
        <v>0</v>
      </c>
      <c r="H6686">
        <v>0</v>
      </c>
      <c r="L6686">
        <v>92.160382999999996</v>
      </c>
      <c r="R6686">
        <v>144.623977</v>
      </c>
      <c r="S6686" t="s">
        <v>204</v>
      </c>
      <c r="T6686" s="247">
        <v>45342.356898148151</v>
      </c>
    </row>
    <row r="6687" spans="1:20" x14ac:dyDescent="0.35">
      <c r="A6687" t="s">
        <v>117</v>
      </c>
      <c r="B6687" t="s">
        <v>0</v>
      </c>
      <c r="C6687" t="s">
        <v>97</v>
      </c>
      <c r="D6687" s="29">
        <v>45463</v>
      </c>
      <c r="E6687">
        <v>0</v>
      </c>
      <c r="F6687">
        <v>0</v>
      </c>
      <c r="G6687">
        <v>0</v>
      </c>
      <c r="H6687">
        <v>0</v>
      </c>
      <c r="L6687">
        <v>92.160382999999996</v>
      </c>
      <c r="R6687">
        <v>144.623977</v>
      </c>
      <c r="S6687" t="s">
        <v>204</v>
      </c>
      <c r="T6687" s="247">
        <v>45342.356898148151</v>
      </c>
    </row>
    <row r="6688" spans="1:20" x14ac:dyDescent="0.35">
      <c r="A6688" t="s">
        <v>117</v>
      </c>
      <c r="B6688" t="s">
        <v>0</v>
      </c>
      <c r="C6688" t="s">
        <v>97</v>
      </c>
      <c r="D6688" s="29">
        <v>45464</v>
      </c>
      <c r="E6688">
        <v>0</v>
      </c>
      <c r="F6688">
        <v>0</v>
      </c>
      <c r="G6688">
        <v>0</v>
      </c>
      <c r="H6688">
        <v>0</v>
      </c>
      <c r="L6688">
        <v>92.160382999999996</v>
      </c>
      <c r="R6688">
        <v>144.623977</v>
      </c>
      <c r="S6688" t="s">
        <v>204</v>
      </c>
      <c r="T6688" s="247">
        <v>45342.356898148151</v>
      </c>
    </row>
    <row r="6689" spans="1:20" x14ac:dyDescent="0.35">
      <c r="A6689" t="s">
        <v>117</v>
      </c>
      <c r="B6689" t="s">
        <v>0</v>
      </c>
      <c r="C6689" t="s">
        <v>97</v>
      </c>
      <c r="D6689" s="29">
        <v>45465</v>
      </c>
      <c r="E6689">
        <v>0</v>
      </c>
      <c r="F6689">
        <v>0</v>
      </c>
      <c r="G6689">
        <v>0</v>
      </c>
      <c r="H6689">
        <v>0</v>
      </c>
      <c r="L6689">
        <v>92.160382999999996</v>
      </c>
      <c r="R6689">
        <v>144.623977</v>
      </c>
      <c r="S6689" t="s">
        <v>204</v>
      </c>
      <c r="T6689" s="247">
        <v>45342.356898148151</v>
      </c>
    </row>
    <row r="6690" spans="1:20" x14ac:dyDescent="0.35">
      <c r="A6690" t="s">
        <v>117</v>
      </c>
      <c r="B6690" t="s">
        <v>0</v>
      </c>
      <c r="C6690" t="s">
        <v>97</v>
      </c>
      <c r="D6690" s="29">
        <v>45466</v>
      </c>
      <c r="E6690">
        <v>0</v>
      </c>
      <c r="F6690">
        <v>0</v>
      </c>
      <c r="G6690">
        <v>0</v>
      </c>
      <c r="H6690">
        <v>0</v>
      </c>
      <c r="L6690">
        <v>92.160382999999996</v>
      </c>
      <c r="R6690">
        <v>144.623977</v>
      </c>
      <c r="S6690" t="s">
        <v>204</v>
      </c>
      <c r="T6690" s="247">
        <v>45342.356898148151</v>
      </c>
    </row>
    <row r="6691" spans="1:20" x14ac:dyDescent="0.35">
      <c r="A6691" t="s">
        <v>117</v>
      </c>
      <c r="B6691" t="s">
        <v>0</v>
      </c>
      <c r="C6691" t="s">
        <v>97</v>
      </c>
      <c r="D6691" s="29">
        <v>45467</v>
      </c>
      <c r="E6691">
        <v>0</v>
      </c>
      <c r="F6691">
        <v>0</v>
      </c>
      <c r="G6691">
        <v>0</v>
      </c>
      <c r="H6691">
        <v>0</v>
      </c>
      <c r="L6691">
        <v>92.160382999999996</v>
      </c>
      <c r="R6691">
        <v>144.623977</v>
      </c>
      <c r="S6691" t="s">
        <v>204</v>
      </c>
      <c r="T6691" s="247">
        <v>45342.356898148151</v>
      </c>
    </row>
    <row r="6692" spans="1:20" x14ac:dyDescent="0.35">
      <c r="A6692" t="s">
        <v>117</v>
      </c>
      <c r="B6692" t="s">
        <v>0</v>
      </c>
      <c r="C6692" t="s">
        <v>97</v>
      </c>
      <c r="D6692" s="29">
        <v>45468</v>
      </c>
      <c r="E6692">
        <v>0</v>
      </c>
      <c r="F6692">
        <v>0</v>
      </c>
      <c r="G6692">
        <v>0</v>
      </c>
      <c r="H6692">
        <v>0</v>
      </c>
      <c r="L6692">
        <v>92.160382999999996</v>
      </c>
      <c r="R6692">
        <v>144.623977</v>
      </c>
      <c r="S6692" t="s">
        <v>204</v>
      </c>
      <c r="T6692" s="247">
        <v>45342.356898148151</v>
      </c>
    </row>
    <row r="6693" spans="1:20" x14ac:dyDescent="0.35">
      <c r="A6693" t="s">
        <v>117</v>
      </c>
      <c r="B6693" t="s">
        <v>0</v>
      </c>
      <c r="C6693" t="s">
        <v>97</v>
      </c>
      <c r="D6693" s="29">
        <v>45469</v>
      </c>
      <c r="E6693">
        <v>0</v>
      </c>
      <c r="F6693">
        <v>0</v>
      </c>
      <c r="G6693">
        <v>0</v>
      </c>
      <c r="H6693">
        <v>0</v>
      </c>
      <c r="L6693">
        <v>92.160382999999996</v>
      </c>
      <c r="R6693">
        <v>144.623977</v>
      </c>
      <c r="S6693" t="s">
        <v>204</v>
      </c>
      <c r="T6693" s="247">
        <v>45342.356898148151</v>
      </c>
    </row>
    <row r="6694" spans="1:20" x14ac:dyDescent="0.35">
      <c r="A6694" t="s">
        <v>117</v>
      </c>
      <c r="B6694" t="s">
        <v>0</v>
      </c>
      <c r="C6694" t="s">
        <v>97</v>
      </c>
      <c r="D6694" s="29">
        <v>45470</v>
      </c>
      <c r="E6694">
        <v>0</v>
      </c>
      <c r="F6694">
        <v>0</v>
      </c>
      <c r="G6694">
        <v>0</v>
      </c>
      <c r="H6694">
        <v>0</v>
      </c>
      <c r="L6694">
        <v>92.160382999999996</v>
      </c>
      <c r="R6694">
        <v>144.623977</v>
      </c>
      <c r="S6694" t="s">
        <v>204</v>
      </c>
      <c r="T6694" s="247">
        <v>45342.356898148151</v>
      </c>
    </row>
    <row r="6695" spans="1:20" x14ac:dyDescent="0.35">
      <c r="A6695" t="s">
        <v>117</v>
      </c>
      <c r="B6695" t="s">
        <v>0</v>
      </c>
      <c r="C6695" t="s">
        <v>97</v>
      </c>
      <c r="D6695" s="29">
        <v>45471</v>
      </c>
      <c r="E6695">
        <v>0</v>
      </c>
      <c r="F6695">
        <v>0</v>
      </c>
      <c r="G6695">
        <v>0</v>
      </c>
      <c r="H6695">
        <v>0</v>
      </c>
      <c r="L6695">
        <v>92.160382999999996</v>
      </c>
      <c r="R6695">
        <v>144.623977</v>
      </c>
      <c r="S6695" t="s">
        <v>204</v>
      </c>
      <c r="T6695" s="247">
        <v>45342.356898148151</v>
      </c>
    </row>
    <row r="6696" spans="1:20" x14ac:dyDescent="0.35">
      <c r="A6696" t="s">
        <v>117</v>
      </c>
      <c r="B6696" t="s">
        <v>0</v>
      </c>
      <c r="C6696" t="s">
        <v>97</v>
      </c>
      <c r="D6696" s="29">
        <v>45472</v>
      </c>
      <c r="E6696">
        <v>0</v>
      </c>
      <c r="F6696">
        <v>0</v>
      </c>
      <c r="G6696">
        <v>0</v>
      </c>
      <c r="H6696">
        <v>0</v>
      </c>
      <c r="L6696">
        <v>92.160382999999996</v>
      </c>
      <c r="R6696">
        <v>144.623977</v>
      </c>
      <c r="S6696" t="s">
        <v>204</v>
      </c>
      <c r="T6696" s="247">
        <v>45342.356898148151</v>
      </c>
    </row>
    <row r="6697" spans="1:20" x14ac:dyDescent="0.35">
      <c r="A6697" t="s">
        <v>117</v>
      </c>
      <c r="B6697" t="s">
        <v>0</v>
      </c>
      <c r="C6697" t="s">
        <v>97</v>
      </c>
      <c r="D6697" s="29">
        <v>45473</v>
      </c>
      <c r="E6697">
        <v>0</v>
      </c>
      <c r="F6697">
        <v>0</v>
      </c>
      <c r="G6697">
        <v>0</v>
      </c>
      <c r="H6697">
        <v>0</v>
      </c>
      <c r="L6697">
        <v>92.160382999999996</v>
      </c>
      <c r="R6697">
        <v>144.623977</v>
      </c>
      <c r="S6697" t="s">
        <v>204</v>
      </c>
      <c r="T6697" s="247">
        <v>45342.356898148151</v>
      </c>
    </row>
    <row r="6698" spans="1:20" x14ac:dyDescent="0.35">
      <c r="A6698" t="s">
        <v>117</v>
      </c>
      <c r="B6698" t="s">
        <v>0</v>
      </c>
      <c r="C6698" t="s">
        <v>97</v>
      </c>
      <c r="D6698" s="29">
        <v>45474</v>
      </c>
      <c r="E6698">
        <v>0</v>
      </c>
      <c r="F6698">
        <v>0</v>
      </c>
      <c r="G6698">
        <v>0</v>
      </c>
      <c r="H6698">
        <v>0</v>
      </c>
      <c r="L6698">
        <v>92.160382999999996</v>
      </c>
      <c r="R6698">
        <v>144.623977</v>
      </c>
      <c r="S6698" t="s">
        <v>204</v>
      </c>
      <c r="T6698" s="247">
        <v>45342.356898148151</v>
      </c>
    </row>
    <row r="6699" spans="1:20" x14ac:dyDescent="0.35">
      <c r="A6699" t="s">
        <v>117</v>
      </c>
      <c r="B6699" t="s">
        <v>0</v>
      </c>
      <c r="C6699" t="s">
        <v>97</v>
      </c>
      <c r="D6699" s="29">
        <v>45475</v>
      </c>
      <c r="E6699">
        <v>0</v>
      </c>
      <c r="F6699">
        <v>0</v>
      </c>
      <c r="G6699">
        <v>0</v>
      </c>
      <c r="H6699">
        <v>0</v>
      </c>
      <c r="L6699">
        <v>92.160382999999996</v>
      </c>
      <c r="R6699">
        <v>144.623977</v>
      </c>
      <c r="S6699" t="s">
        <v>204</v>
      </c>
      <c r="T6699" s="247">
        <v>45342.356898148151</v>
      </c>
    </row>
    <row r="6700" spans="1:20" x14ac:dyDescent="0.35">
      <c r="A6700" t="s">
        <v>117</v>
      </c>
      <c r="B6700" t="s">
        <v>0</v>
      </c>
      <c r="C6700" t="s">
        <v>97</v>
      </c>
      <c r="D6700" s="29">
        <v>45476</v>
      </c>
      <c r="E6700">
        <v>0</v>
      </c>
      <c r="F6700">
        <v>0</v>
      </c>
      <c r="G6700">
        <v>0</v>
      </c>
      <c r="H6700">
        <v>0</v>
      </c>
      <c r="L6700">
        <v>92.160382999999996</v>
      </c>
      <c r="R6700">
        <v>144.623977</v>
      </c>
      <c r="S6700" t="s">
        <v>204</v>
      </c>
      <c r="T6700" s="247">
        <v>45342.356898148151</v>
      </c>
    </row>
    <row r="6701" spans="1:20" x14ac:dyDescent="0.35">
      <c r="A6701" t="s">
        <v>117</v>
      </c>
      <c r="B6701" t="s">
        <v>0</v>
      </c>
      <c r="C6701" t="s">
        <v>97</v>
      </c>
      <c r="D6701" s="29">
        <v>45477</v>
      </c>
      <c r="E6701">
        <v>0</v>
      </c>
      <c r="F6701">
        <v>0</v>
      </c>
      <c r="G6701">
        <v>0</v>
      </c>
      <c r="H6701">
        <v>0</v>
      </c>
      <c r="L6701">
        <v>92.160382999999996</v>
      </c>
      <c r="R6701">
        <v>144.623977</v>
      </c>
      <c r="S6701" t="s">
        <v>204</v>
      </c>
      <c r="T6701" s="247">
        <v>45342.356898148151</v>
      </c>
    </row>
    <row r="6702" spans="1:20" x14ac:dyDescent="0.35">
      <c r="A6702" t="s">
        <v>117</v>
      </c>
      <c r="B6702" t="s">
        <v>0</v>
      </c>
      <c r="C6702" t="s">
        <v>97</v>
      </c>
      <c r="D6702" s="29">
        <v>45478</v>
      </c>
      <c r="E6702">
        <v>0</v>
      </c>
      <c r="F6702">
        <v>0</v>
      </c>
      <c r="G6702">
        <v>0</v>
      </c>
      <c r="H6702">
        <v>0</v>
      </c>
      <c r="L6702">
        <v>92.160382999999996</v>
      </c>
      <c r="R6702">
        <v>144.623977</v>
      </c>
      <c r="S6702" t="s">
        <v>204</v>
      </c>
      <c r="T6702" s="247">
        <v>45342.356898148151</v>
      </c>
    </row>
    <row r="6703" spans="1:20" x14ac:dyDescent="0.35">
      <c r="A6703" t="s">
        <v>117</v>
      </c>
      <c r="B6703" t="s">
        <v>0</v>
      </c>
      <c r="C6703" t="s">
        <v>97</v>
      </c>
      <c r="D6703" s="29">
        <v>45479</v>
      </c>
      <c r="E6703">
        <v>0</v>
      </c>
      <c r="F6703">
        <v>0</v>
      </c>
      <c r="G6703">
        <v>0</v>
      </c>
      <c r="H6703">
        <v>0</v>
      </c>
      <c r="L6703">
        <v>92.160382999999996</v>
      </c>
      <c r="R6703">
        <v>144.623977</v>
      </c>
      <c r="S6703" t="s">
        <v>204</v>
      </c>
      <c r="T6703" s="247">
        <v>45342.356898148151</v>
      </c>
    </row>
    <row r="6704" spans="1:20" x14ac:dyDescent="0.35">
      <c r="A6704" t="s">
        <v>117</v>
      </c>
      <c r="B6704" t="s">
        <v>0</v>
      </c>
      <c r="C6704" t="s">
        <v>97</v>
      </c>
      <c r="D6704" s="29">
        <v>45480</v>
      </c>
      <c r="E6704">
        <v>0</v>
      </c>
      <c r="F6704">
        <v>0</v>
      </c>
      <c r="G6704">
        <v>0</v>
      </c>
      <c r="H6704">
        <v>0</v>
      </c>
      <c r="L6704">
        <v>92.160382999999996</v>
      </c>
      <c r="R6704">
        <v>144.623977</v>
      </c>
      <c r="S6704" t="s">
        <v>204</v>
      </c>
      <c r="T6704" s="247">
        <v>45342.356909722221</v>
      </c>
    </row>
    <row r="6705" spans="1:20" x14ac:dyDescent="0.35">
      <c r="A6705" t="s">
        <v>117</v>
      </c>
      <c r="B6705" t="s">
        <v>0</v>
      </c>
      <c r="C6705" t="s">
        <v>97</v>
      </c>
      <c r="D6705" s="29">
        <v>45481</v>
      </c>
      <c r="E6705">
        <v>0</v>
      </c>
      <c r="F6705">
        <v>0</v>
      </c>
      <c r="G6705">
        <v>0</v>
      </c>
      <c r="H6705">
        <v>0</v>
      </c>
      <c r="L6705">
        <v>92.160382999999996</v>
      </c>
      <c r="R6705">
        <v>144.623977</v>
      </c>
      <c r="S6705" t="s">
        <v>204</v>
      </c>
      <c r="T6705" s="247">
        <v>45342.356898148151</v>
      </c>
    </row>
    <row r="6706" spans="1:20" x14ac:dyDescent="0.35">
      <c r="A6706" t="s">
        <v>117</v>
      </c>
      <c r="B6706" t="s">
        <v>0</v>
      </c>
      <c r="C6706" t="s">
        <v>97</v>
      </c>
      <c r="D6706" s="29">
        <v>45482</v>
      </c>
      <c r="E6706">
        <v>0</v>
      </c>
      <c r="F6706">
        <v>0</v>
      </c>
      <c r="G6706">
        <v>0</v>
      </c>
      <c r="H6706">
        <v>0</v>
      </c>
      <c r="L6706">
        <v>92.160382999999996</v>
      </c>
      <c r="R6706">
        <v>144.623977</v>
      </c>
      <c r="S6706" t="s">
        <v>204</v>
      </c>
      <c r="T6706" s="247">
        <v>45342.356909722221</v>
      </c>
    </row>
    <row r="6707" spans="1:20" x14ac:dyDescent="0.35">
      <c r="A6707" t="s">
        <v>117</v>
      </c>
      <c r="B6707" t="s">
        <v>0</v>
      </c>
      <c r="C6707" t="s">
        <v>97</v>
      </c>
      <c r="D6707" s="29">
        <v>45483</v>
      </c>
      <c r="E6707">
        <v>0</v>
      </c>
      <c r="F6707">
        <v>0</v>
      </c>
      <c r="G6707">
        <v>0</v>
      </c>
      <c r="H6707">
        <v>0</v>
      </c>
      <c r="L6707">
        <v>92.160382999999996</v>
      </c>
      <c r="R6707">
        <v>144.623977</v>
      </c>
      <c r="S6707" t="s">
        <v>204</v>
      </c>
      <c r="T6707" s="247">
        <v>45342.356898148151</v>
      </c>
    </row>
    <row r="6708" spans="1:20" x14ac:dyDescent="0.35">
      <c r="A6708" t="s">
        <v>117</v>
      </c>
      <c r="B6708" t="s">
        <v>0</v>
      </c>
      <c r="C6708" t="s">
        <v>97</v>
      </c>
      <c r="D6708" s="29">
        <v>45484</v>
      </c>
      <c r="E6708">
        <v>0</v>
      </c>
      <c r="F6708">
        <v>0</v>
      </c>
      <c r="G6708">
        <v>0</v>
      </c>
      <c r="H6708">
        <v>0</v>
      </c>
      <c r="L6708">
        <v>92.160382999999996</v>
      </c>
      <c r="R6708">
        <v>144.623977</v>
      </c>
      <c r="S6708" t="s">
        <v>204</v>
      </c>
      <c r="T6708" s="247">
        <v>45342.356909722221</v>
      </c>
    </row>
    <row r="6709" spans="1:20" x14ac:dyDescent="0.35">
      <c r="A6709" t="s">
        <v>117</v>
      </c>
      <c r="B6709" t="s">
        <v>0</v>
      </c>
      <c r="C6709" t="s">
        <v>97</v>
      </c>
      <c r="D6709" s="29">
        <v>45485</v>
      </c>
      <c r="E6709">
        <v>0</v>
      </c>
      <c r="F6709">
        <v>0</v>
      </c>
      <c r="G6709">
        <v>0</v>
      </c>
      <c r="H6709">
        <v>0</v>
      </c>
      <c r="L6709">
        <v>92.160382999999996</v>
      </c>
      <c r="R6709">
        <v>144.623977</v>
      </c>
      <c r="S6709" t="s">
        <v>204</v>
      </c>
      <c r="T6709" s="247">
        <v>45342.356909722221</v>
      </c>
    </row>
    <row r="6710" spans="1:20" x14ac:dyDescent="0.35">
      <c r="A6710" t="s">
        <v>117</v>
      </c>
      <c r="B6710" t="s">
        <v>0</v>
      </c>
      <c r="C6710" t="s">
        <v>97</v>
      </c>
      <c r="D6710" s="29">
        <v>45486</v>
      </c>
      <c r="E6710">
        <v>0</v>
      </c>
      <c r="F6710">
        <v>0</v>
      </c>
      <c r="G6710">
        <v>0</v>
      </c>
      <c r="H6710">
        <v>0</v>
      </c>
      <c r="L6710">
        <v>92.160382999999996</v>
      </c>
      <c r="R6710">
        <v>144.623977</v>
      </c>
      <c r="S6710" t="s">
        <v>204</v>
      </c>
      <c r="T6710" s="247">
        <v>45342.356909722221</v>
      </c>
    </row>
    <row r="6711" spans="1:20" x14ac:dyDescent="0.35">
      <c r="A6711" t="s">
        <v>117</v>
      </c>
      <c r="B6711" t="s">
        <v>0</v>
      </c>
      <c r="C6711" t="s">
        <v>97</v>
      </c>
      <c r="D6711" s="29">
        <v>45487</v>
      </c>
      <c r="E6711">
        <v>0</v>
      </c>
      <c r="F6711">
        <v>0</v>
      </c>
      <c r="G6711">
        <v>0</v>
      </c>
      <c r="H6711">
        <v>0</v>
      </c>
      <c r="L6711">
        <v>92.160382999999996</v>
      </c>
      <c r="R6711">
        <v>144.623977</v>
      </c>
      <c r="S6711" t="s">
        <v>204</v>
      </c>
      <c r="T6711" s="247">
        <v>45342.356909722221</v>
      </c>
    </row>
    <row r="6712" spans="1:20" x14ac:dyDescent="0.35">
      <c r="A6712" t="s">
        <v>117</v>
      </c>
      <c r="B6712" t="s">
        <v>0</v>
      </c>
      <c r="C6712" t="s">
        <v>97</v>
      </c>
      <c r="D6712" s="29">
        <v>45488</v>
      </c>
      <c r="E6712">
        <v>0</v>
      </c>
      <c r="F6712">
        <v>0</v>
      </c>
      <c r="G6712">
        <v>0</v>
      </c>
      <c r="H6712">
        <v>0</v>
      </c>
      <c r="L6712">
        <v>92.160382999999996</v>
      </c>
      <c r="R6712">
        <v>144.623977</v>
      </c>
      <c r="S6712" t="s">
        <v>204</v>
      </c>
      <c r="T6712" s="247">
        <v>45342.356909722221</v>
      </c>
    </row>
    <row r="6713" spans="1:20" x14ac:dyDescent="0.35">
      <c r="A6713" t="s">
        <v>117</v>
      </c>
      <c r="B6713" t="s">
        <v>0</v>
      </c>
      <c r="C6713" t="s">
        <v>97</v>
      </c>
      <c r="D6713" s="29">
        <v>45489</v>
      </c>
      <c r="E6713">
        <v>0</v>
      </c>
      <c r="F6713">
        <v>0</v>
      </c>
      <c r="G6713">
        <v>0</v>
      </c>
      <c r="H6713">
        <v>0</v>
      </c>
      <c r="L6713">
        <v>92.160382999999996</v>
      </c>
      <c r="R6713">
        <v>144.623977</v>
      </c>
      <c r="S6713" t="s">
        <v>204</v>
      </c>
      <c r="T6713" s="247">
        <v>45342.356909722221</v>
      </c>
    </row>
    <row r="6714" spans="1:20" x14ac:dyDescent="0.35">
      <c r="A6714" t="s">
        <v>117</v>
      </c>
      <c r="B6714" t="s">
        <v>0</v>
      </c>
      <c r="C6714" t="s">
        <v>97</v>
      </c>
      <c r="D6714" s="29">
        <v>45490</v>
      </c>
      <c r="E6714">
        <v>0</v>
      </c>
      <c r="F6714">
        <v>0</v>
      </c>
      <c r="G6714">
        <v>0</v>
      </c>
      <c r="H6714">
        <v>0</v>
      </c>
      <c r="L6714">
        <v>92.160382999999996</v>
      </c>
      <c r="R6714">
        <v>144.623977</v>
      </c>
      <c r="S6714" t="s">
        <v>204</v>
      </c>
      <c r="T6714" s="247">
        <v>45342.356909722221</v>
      </c>
    </row>
    <row r="6715" spans="1:20" x14ac:dyDescent="0.35">
      <c r="A6715" t="s">
        <v>117</v>
      </c>
      <c r="B6715" t="s">
        <v>0</v>
      </c>
      <c r="C6715" t="s">
        <v>97</v>
      </c>
      <c r="D6715" s="29">
        <v>45491</v>
      </c>
      <c r="E6715">
        <v>0</v>
      </c>
      <c r="F6715">
        <v>0</v>
      </c>
      <c r="G6715">
        <v>0</v>
      </c>
      <c r="H6715">
        <v>0</v>
      </c>
      <c r="L6715">
        <v>92.160382999999996</v>
      </c>
      <c r="R6715">
        <v>144.623977</v>
      </c>
      <c r="S6715" t="s">
        <v>204</v>
      </c>
      <c r="T6715" s="247">
        <v>45342.356909722221</v>
      </c>
    </row>
    <row r="6716" spans="1:20" x14ac:dyDescent="0.35">
      <c r="A6716" t="s">
        <v>117</v>
      </c>
      <c r="B6716" t="s">
        <v>0</v>
      </c>
      <c r="C6716" t="s">
        <v>97</v>
      </c>
      <c r="D6716" s="29">
        <v>45492</v>
      </c>
      <c r="E6716">
        <v>0</v>
      </c>
      <c r="F6716">
        <v>0</v>
      </c>
      <c r="G6716">
        <v>0</v>
      </c>
      <c r="H6716">
        <v>0</v>
      </c>
      <c r="L6716">
        <v>92.160382999999996</v>
      </c>
      <c r="R6716">
        <v>144.623977</v>
      </c>
      <c r="S6716" t="s">
        <v>204</v>
      </c>
      <c r="T6716" s="247">
        <v>45342.356909722221</v>
      </c>
    </row>
    <row r="6717" spans="1:20" x14ac:dyDescent="0.35">
      <c r="A6717" t="s">
        <v>117</v>
      </c>
      <c r="B6717" t="s">
        <v>0</v>
      </c>
      <c r="C6717" t="s">
        <v>97</v>
      </c>
      <c r="D6717" s="29">
        <v>45493</v>
      </c>
      <c r="E6717">
        <v>0</v>
      </c>
      <c r="F6717">
        <v>0</v>
      </c>
      <c r="G6717">
        <v>0</v>
      </c>
      <c r="H6717">
        <v>0</v>
      </c>
      <c r="L6717">
        <v>92.160382999999996</v>
      </c>
      <c r="R6717">
        <v>144.623977</v>
      </c>
      <c r="S6717" t="s">
        <v>204</v>
      </c>
      <c r="T6717" s="247">
        <v>45342.356909722221</v>
      </c>
    </row>
    <row r="6718" spans="1:20" x14ac:dyDescent="0.35">
      <c r="A6718" t="s">
        <v>117</v>
      </c>
      <c r="B6718" t="s">
        <v>0</v>
      </c>
      <c r="C6718" t="s">
        <v>97</v>
      </c>
      <c r="D6718" s="29">
        <v>45494</v>
      </c>
      <c r="E6718">
        <v>0</v>
      </c>
      <c r="F6718">
        <v>0</v>
      </c>
      <c r="G6718">
        <v>0</v>
      </c>
      <c r="H6718">
        <v>0</v>
      </c>
      <c r="L6718">
        <v>92.160382999999996</v>
      </c>
      <c r="R6718">
        <v>144.623977</v>
      </c>
      <c r="S6718" t="s">
        <v>204</v>
      </c>
      <c r="T6718" s="247">
        <v>45342.356909722221</v>
      </c>
    </row>
    <row r="6719" spans="1:20" x14ac:dyDescent="0.35">
      <c r="A6719" t="s">
        <v>117</v>
      </c>
      <c r="B6719" t="s">
        <v>0</v>
      </c>
      <c r="C6719" t="s">
        <v>97</v>
      </c>
      <c r="D6719" s="29">
        <v>45495</v>
      </c>
      <c r="E6719">
        <v>0</v>
      </c>
      <c r="F6719">
        <v>0</v>
      </c>
      <c r="G6719">
        <v>0</v>
      </c>
      <c r="H6719">
        <v>0</v>
      </c>
      <c r="L6719">
        <v>92.160382999999996</v>
      </c>
      <c r="R6719">
        <v>144.623977</v>
      </c>
      <c r="S6719" t="s">
        <v>204</v>
      </c>
      <c r="T6719" s="247">
        <v>45342.356909722221</v>
      </c>
    </row>
    <row r="6720" spans="1:20" x14ac:dyDescent="0.35">
      <c r="A6720" t="s">
        <v>117</v>
      </c>
      <c r="B6720" t="s">
        <v>0</v>
      </c>
      <c r="C6720" t="s">
        <v>97</v>
      </c>
      <c r="D6720" s="29">
        <v>45496</v>
      </c>
      <c r="E6720">
        <v>0</v>
      </c>
      <c r="F6720">
        <v>0</v>
      </c>
      <c r="G6720">
        <v>0</v>
      </c>
      <c r="H6720">
        <v>0</v>
      </c>
      <c r="L6720">
        <v>92.160382999999996</v>
      </c>
      <c r="R6720">
        <v>144.623977</v>
      </c>
      <c r="S6720" t="s">
        <v>204</v>
      </c>
      <c r="T6720" s="247">
        <v>45342.356909722221</v>
      </c>
    </row>
    <row r="6721" spans="1:20" x14ac:dyDescent="0.35">
      <c r="A6721" t="s">
        <v>117</v>
      </c>
      <c r="B6721" t="s">
        <v>0</v>
      </c>
      <c r="C6721" t="s">
        <v>97</v>
      </c>
      <c r="D6721" s="29">
        <v>45497</v>
      </c>
      <c r="E6721">
        <v>0</v>
      </c>
      <c r="F6721">
        <v>0</v>
      </c>
      <c r="G6721">
        <v>0</v>
      </c>
      <c r="H6721">
        <v>0</v>
      </c>
      <c r="L6721">
        <v>92.160382999999996</v>
      </c>
      <c r="R6721">
        <v>144.623977</v>
      </c>
      <c r="S6721" t="s">
        <v>204</v>
      </c>
      <c r="T6721" s="247">
        <v>45342.356909722221</v>
      </c>
    </row>
    <row r="6722" spans="1:20" x14ac:dyDescent="0.35">
      <c r="A6722" t="s">
        <v>117</v>
      </c>
      <c r="B6722" t="s">
        <v>0</v>
      </c>
      <c r="C6722" t="s">
        <v>97</v>
      </c>
      <c r="D6722" s="29">
        <v>45498</v>
      </c>
      <c r="E6722">
        <v>0</v>
      </c>
      <c r="F6722">
        <v>0</v>
      </c>
      <c r="G6722">
        <v>0</v>
      </c>
      <c r="H6722">
        <v>0</v>
      </c>
      <c r="L6722">
        <v>92.160382999999996</v>
      </c>
      <c r="R6722">
        <v>144.623977</v>
      </c>
      <c r="S6722" t="s">
        <v>204</v>
      </c>
      <c r="T6722" s="247">
        <v>45342.356909722221</v>
      </c>
    </row>
    <row r="6723" spans="1:20" x14ac:dyDescent="0.35">
      <c r="A6723" t="s">
        <v>117</v>
      </c>
      <c r="B6723" t="s">
        <v>0</v>
      </c>
      <c r="C6723" t="s">
        <v>97</v>
      </c>
      <c r="D6723" s="29">
        <v>45499</v>
      </c>
      <c r="E6723">
        <v>0</v>
      </c>
      <c r="F6723">
        <v>0</v>
      </c>
      <c r="G6723">
        <v>0</v>
      </c>
      <c r="H6723">
        <v>0</v>
      </c>
      <c r="L6723">
        <v>92.160382999999996</v>
      </c>
      <c r="R6723">
        <v>144.623977</v>
      </c>
      <c r="S6723" t="s">
        <v>204</v>
      </c>
      <c r="T6723" s="247">
        <v>45342.356909722221</v>
      </c>
    </row>
    <row r="6724" spans="1:20" x14ac:dyDescent="0.35">
      <c r="A6724" t="s">
        <v>117</v>
      </c>
      <c r="B6724" t="s">
        <v>0</v>
      </c>
      <c r="C6724" t="s">
        <v>97</v>
      </c>
      <c r="D6724" s="29">
        <v>45500</v>
      </c>
      <c r="E6724">
        <v>0</v>
      </c>
      <c r="F6724">
        <v>0</v>
      </c>
      <c r="G6724">
        <v>0</v>
      </c>
      <c r="H6724">
        <v>0</v>
      </c>
      <c r="L6724">
        <v>92.160382999999996</v>
      </c>
      <c r="R6724">
        <v>144.623977</v>
      </c>
      <c r="S6724" t="s">
        <v>204</v>
      </c>
      <c r="T6724" s="247">
        <v>45342.356909722221</v>
      </c>
    </row>
    <row r="6725" spans="1:20" x14ac:dyDescent="0.35">
      <c r="A6725" t="s">
        <v>117</v>
      </c>
      <c r="B6725" t="s">
        <v>0</v>
      </c>
      <c r="C6725" t="s">
        <v>97</v>
      </c>
      <c r="D6725" s="29">
        <v>45501</v>
      </c>
      <c r="E6725">
        <v>0</v>
      </c>
      <c r="F6725">
        <v>0</v>
      </c>
      <c r="G6725">
        <v>0</v>
      </c>
      <c r="H6725">
        <v>0</v>
      </c>
      <c r="L6725">
        <v>92.160382999999996</v>
      </c>
      <c r="R6725">
        <v>144.623977</v>
      </c>
      <c r="S6725" t="s">
        <v>204</v>
      </c>
      <c r="T6725" s="247">
        <v>45342.356909722221</v>
      </c>
    </row>
    <row r="6726" spans="1:20" x14ac:dyDescent="0.35">
      <c r="A6726" t="s">
        <v>117</v>
      </c>
      <c r="B6726" t="s">
        <v>0</v>
      </c>
      <c r="C6726" t="s">
        <v>97</v>
      </c>
      <c r="D6726" s="29">
        <v>45502</v>
      </c>
      <c r="E6726">
        <v>0.56599999999999995</v>
      </c>
      <c r="F6726">
        <v>0.56599999999999995</v>
      </c>
      <c r="G6726">
        <v>0.72340000000000004</v>
      </c>
      <c r="H6726">
        <v>0.72340000000000004</v>
      </c>
      <c r="J6726">
        <v>40</v>
      </c>
      <c r="K6726">
        <v>40</v>
      </c>
      <c r="L6726">
        <v>92.160382999999996</v>
      </c>
      <c r="R6726">
        <v>144.623977</v>
      </c>
      <c r="S6726" t="s">
        <v>204</v>
      </c>
      <c r="T6726" s="247">
        <v>45342.356909722221</v>
      </c>
    </row>
    <row r="6727" spans="1:20" x14ac:dyDescent="0.35">
      <c r="A6727" t="s">
        <v>117</v>
      </c>
      <c r="B6727" t="s">
        <v>0</v>
      </c>
      <c r="C6727" t="s">
        <v>97</v>
      </c>
      <c r="D6727" s="29">
        <v>45503</v>
      </c>
      <c r="E6727">
        <v>0.56599999999999995</v>
      </c>
      <c r="F6727">
        <v>0.56599999999999995</v>
      </c>
      <c r="G6727">
        <v>0.72340000000000004</v>
      </c>
      <c r="H6727">
        <v>0.72340000000000004</v>
      </c>
      <c r="J6727">
        <v>40</v>
      </c>
      <c r="K6727">
        <v>40</v>
      </c>
      <c r="L6727">
        <v>92.160382999999996</v>
      </c>
      <c r="R6727">
        <v>144.623977</v>
      </c>
      <c r="S6727" t="s">
        <v>204</v>
      </c>
      <c r="T6727" s="247">
        <v>45342.356909722221</v>
      </c>
    </row>
    <row r="6728" spans="1:20" x14ac:dyDescent="0.35">
      <c r="A6728" t="s">
        <v>117</v>
      </c>
      <c r="B6728" t="s">
        <v>0</v>
      </c>
      <c r="C6728" t="s">
        <v>97</v>
      </c>
      <c r="D6728" s="29">
        <v>45504</v>
      </c>
      <c r="E6728">
        <v>0.56599999999999995</v>
      </c>
      <c r="F6728">
        <v>0.56599999999999995</v>
      </c>
      <c r="G6728">
        <v>0.72340000000000004</v>
      </c>
      <c r="H6728">
        <v>0.72340000000000004</v>
      </c>
      <c r="J6728">
        <v>40</v>
      </c>
      <c r="K6728">
        <v>40</v>
      </c>
      <c r="L6728">
        <v>92.160382999999996</v>
      </c>
      <c r="R6728">
        <v>144.623977</v>
      </c>
      <c r="S6728" t="s">
        <v>204</v>
      </c>
      <c r="T6728" s="247">
        <v>45342.356909722221</v>
      </c>
    </row>
    <row r="6729" spans="1:20" x14ac:dyDescent="0.35">
      <c r="A6729" t="s">
        <v>117</v>
      </c>
      <c r="B6729" t="s">
        <v>0</v>
      </c>
      <c r="C6729" t="s">
        <v>97</v>
      </c>
      <c r="D6729" s="29">
        <v>45505</v>
      </c>
      <c r="E6729">
        <v>0.62019999999999997</v>
      </c>
      <c r="F6729">
        <v>0.62019999999999997</v>
      </c>
      <c r="G6729">
        <v>0.75800000000000001</v>
      </c>
      <c r="H6729">
        <v>0.75800000000000001</v>
      </c>
      <c r="J6729">
        <v>35</v>
      </c>
      <c r="K6729">
        <v>35</v>
      </c>
      <c r="L6729">
        <v>92.160382999999996</v>
      </c>
      <c r="R6729">
        <v>144.623977</v>
      </c>
      <c r="S6729" t="s">
        <v>204</v>
      </c>
      <c r="T6729" s="247">
        <v>45342.356909722221</v>
      </c>
    </row>
    <row r="6730" spans="1:20" x14ac:dyDescent="0.35">
      <c r="A6730" t="s">
        <v>117</v>
      </c>
      <c r="B6730" t="s">
        <v>0</v>
      </c>
      <c r="C6730" t="s">
        <v>97</v>
      </c>
      <c r="D6730" s="29">
        <v>45506</v>
      </c>
      <c r="E6730">
        <v>0.62019999999999997</v>
      </c>
      <c r="F6730">
        <v>0.62019999999999997</v>
      </c>
      <c r="G6730">
        <v>0.75800000000000001</v>
      </c>
      <c r="H6730">
        <v>0.75800000000000001</v>
      </c>
      <c r="J6730">
        <v>35</v>
      </c>
      <c r="K6730">
        <v>35</v>
      </c>
      <c r="L6730">
        <v>92.160382999999996</v>
      </c>
      <c r="R6730">
        <v>144.623977</v>
      </c>
      <c r="S6730" t="s">
        <v>204</v>
      </c>
      <c r="T6730" s="247">
        <v>45342.356909722221</v>
      </c>
    </row>
    <row r="6731" spans="1:20" x14ac:dyDescent="0.35">
      <c r="A6731" t="s">
        <v>117</v>
      </c>
      <c r="B6731" t="s">
        <v>0</v>
      </c>
      <c r="C6731" t="s">
        <v>97</v>
      </c>
      <c r="D6731" s="29">
        <v>45507</v>
      </c>
      <c r="E6731">
        <v>0.62019999999999997</v>
      </c>
      <c r="F6731">
        <v>0.62019999999999997</v>
      </c>
      <c r="G6731">
        <v>0.75800000000000001</v>
      </c>
      <c r="H6731">
        <v>0.75800000000000001</v>
      </c>
      <c r="J6731">
        <v>35</v>
      </c>
      <c r="K6731">
        <v>35</v>
      </c>
      <c r="L6731">
        <v>92.160382999999996</v>
      </c>
      <c r="R6731">
        <v>144.623977</v>
      </c>
      <c r="S6731" t="s">
        <v>204</v>
      </c>
      <c r="T6731" s="247">
        <v>45342.356909722221</v>
      </c>
    </row>
    <row r="6732" spans="1:20" x14ac:dyDescent="0.35">
      <c r="A6732" t="s">
        <v>117</v>
      </c>
      <c r="B6732" t="s">
        <v>0</v>
      </c>
      <c r="C6732" t="s">
        <v>97</v>
      </c>
      <c r="D6732" s="29">
        <v>45508</v>
      </c>
      <c r="E6732">
        <v>0.62019999999999997</v>
      </c>
      <c r="F6732">
        <v>0.62019999999999997</v>
      </c>
      <c r="G6732">
        <v>0.75800000000000001</v>
      </c>
      <c r="H6732">
        <v>0.75800000000000001</v>
      </c>
      <c r="J6732">
        <v>35</v>
      </c>
      <c r="K6732">
        <v>35</v>
      </c>
      <c r="L6732">
        <v>92.160382999999996</v>
      </c>
      <c r="R6732">
        <v>144.623977</v>
      </c>
      <c r="S6732" t="s">
        <v>204</v>
      </c>
      <c r="T6732" s="247">
        <v>45342.356909722221</v>
      </c>
    </row>
    <row r="6733" spans="1:20" x14ac:dyDescent="0.35">
      <c r="A6733" t="s">
        <v>117</v>
      </c>
      <c r="B6733" t="s">
        <v>0</v>
      </c>
      <c r="C6733" t="s">
        <v>97</v>
      </c>
      <c r="D6733" s="29">
        <v>45509</v>
      </c>
      <c r="E6733">
        <v>0.62019999999999997</v>
      </c>
      <c r="F6733">
        <v>0.62019999999999997</v>
      </c>
      <c r="G6733">
        <v>0.75800000000000001</v>
      </c>
      <c r="H6733">
        <v>0.75800000000000001</v>
      </c>
      <c r="J6733">
        <v>35</v>
      </c>
      <c r="K6733">
        <v>35</v>
      </c>
      <c r="L6733">
        <v>92.160382999999996</v>
      </c>
      <c r="R6733">
        <v>144.623977</v>
      </c>
      <c r="S6733" t="s">
        <v>204</v>
      </c>
      <c r="T6733" s="247">
        <v>45342.356921296298</v>
      </c>
    </row>
    <row r="6734" spans="1:20" x14ac:dyDescent="0.35">
      <c r="A6734" t="s">
        <v>117</v>
      </c>
      <c r="B6734" t="s">
        <v>0</v>
      </c>
      <c r="C6734" t="s">
        <v>97</v>
      </c>
      <c r="D6734" s="29">
        <v>45510</v>
      </c>
      <c r="E6734">
        <v>0.62019999999999997</v>
      </c>
      <c r="F6734">
        <v>0.62019999999999997</v>
      </c>
      <c r="G6734">
        <v>0.75800000000000001</v>
      </c>
      <c r="H6734">
        <v>0.75800000000000001</v>
      </c>
      <c r="J6734">
        <v>35</v>
      </c>
      <c r="K6734">
        <v>35</v>
      </c>
      <c r="L6734">
        <v>92.160382999999996</v>
      </c>
      <c r="R6734">
        <v>144.623977</v>
      </c>
      <c r="S6734" t="s">
        <v>204</v>
      </c>
      <c r="T6734" s="247">
        <v>45342.356909722221</v>
      </c>
    </row>
    <row r="6735" spans="1:20" x14ac:dyDescent="0.35">
      <c r="A6735" t="s">
        <v>117</v>
      </c>
      <c r="B6735" t="s">
        <v>0</v>
      </c>
      <c r="C6735" t="s">
        <v>97</v>
      </c>
      <c r="D6735" s="29">
        <v>45511</v>
      </c>
      <c r="E6735">
        <v>0.62019999999999997</v>
      </c>
      <c r="F6735">
        <v>0.62019999999999997</v>
      </c>
      <c r="G6735">
        <v>0.75800000000000001</v>
      </c>
      <c r="H6735">
        <v>0.75800000000000001</v>
      </c>
      <c r="J6735">
        <v>35</v>
      </c>
      <c r="K6735">
        <v>35</v>
      </c>
      <c r="L6735">
        <v>92.160382999999996</v>
      </c>
      <c r="R6735">
        <v>144.623977</v>
      </c>
      <c r="S6735" t="s">
        <v>204</v>
      </c>
      <c r="T6735" s="247">
        <v>45342.356921296298</v>
      </c>
    </row>
    <row r="6736" spans="1:20" x14ac:dyDescent="0.35">
      <c r="A6736" t="s">
        <v>117</v>
      </c>
      <c r="B6736" t="s">
        <v>0</v>
      </c>
      <c r="C6736" t="s">
        <v>97</v>
      </c>
      <c r="D6736" s="29">
        <v>45512</v>
      </c>
      <c r="E6736">
        <v>0.62019999999999997</v>
      </c>
      <c r="F6736">
        <v>0.62019999999999997</v>
      </c>
      <c r="G6736">
        <v>0.75800000000000001</v>
      </c>
      <c r="H6736">
        <v>0.75800000000000001</v>
      </c>
      <c r="J6736">
        <v>35</v>
      </c>
      <c r="K6736">
        <v>35</v>
      </c>
      <c r="L6736">
        <v>92.160382999999996</v>
      </c>
      <c r="R6736">
        <v>144.623977</v>
      </c>
      <c r="S6736" t="s">
        <v>204</v>
      </c>
      <c r="T6736" s="247">
        <v>45342.356921296298</v>
      </c>
    </row>
    <row r="6737" spans="1:20" x14ac:dyDescent="0.35">
      <c r="A6737" t="s">
        <v>117</v>
      </c>
      <c r="B6737" t="s">
        <v>0</v>
      </c>
      <c r="C6737" t="s">
        <v>97</v>
      </c>
      <c r="D6737" s="29">
        <v>45513</v>
      </c>
      <c r="E6737">
        <v>0.62019999999999997</v>
      </c>
      <c r="F6737">
        <v>0.62019999999999997</v>
      </c>
      <c r="G6737">
        <v>0.75800000000000001</v>
      </c>
      <c r="H6737">
        <v>0.75800000000000001</v>
      </c>
      <c r="J6737">
        <v>35</v>
      </c>
      <c r="K6737">
        <v>35</v>
      </c>
      <c r="L6737">
        <v>92.160382999999996</v>
      </c>
      <c r="R6737">
        <v>144.623977</v>
      </c>
      <c r="S6737" t="s">
        <v>204</v>
      </c>
      <c r="T6737" s="247">
        <v>45342.356921296298</v>
      </c>
    </row>
    <row r="6738" spans="1:20" x14ac:dyDescent="0.35">
      <c r="A6738" t="s">
        <v>117</v>
      </c>
      <c r="B6738" t="s">
        <v>0</v>
      </c>
      <c r="C6738" t="s">
        <v>97</v>
      </c>
      <c r="D6738" s="29">
        <v>45514</v>
      </c>
      <c r="E6738">
        <v>0.62019999999999997</v>
      </c>
      <c r="F6738">
        <v>0.62019999999999997</v>
      </c>
      <c r="G6738">
        <v>0.75800000000000001</v>
      </c>
      <c r="H6738">
        <v>0.75800000000000001</v>
      </c>
      <c r="J6738">
        <v>35</v>
      </c>
      <c r="K6738">
        <v>35</v>
      </c>
      <c r="L6738">
        <v>92.160382999999996</v>
      </c>
      <c r="R6738">
        <v>144.623977</v>
      </c>
      <c r="S6738" t="s">
        <v>204</v>
      </c>
      <c r="T6738" s="247">
        <v>45342.356909722221</v>
      </c>
    </row>
    <row r="6739" spans="1:20" x14ac:dyDescent="0.35">
      <c r="A6739" t="s">
        <v>117</v>
      </c>
      <c r="B6739" t="s">
        <v>0</v>
      </c>
      <c r="C6739" t="s">
        <v>97</v>
      </c>
      <c r="D6739" s="29">
        <v>45515</v>
      </c>
      <c r="E6739">
        <v>0.62019999999999997</v>
      </c>
      <c r="F6739">
        <v>0.62019999999999997</v>
      </c>
      <c r="G6739">
        <v>0.75800000000000001</v>
      </c>
      <c r="H6739">
        <v>0.75800000000000001</v>
      </c>
      <c r="J6739">
        <v>35</v>
      </c>
      <c r="K6739">
        <v>35</v>
      </c>
      <c r="L6739">
        <v>92.160382999999996</v>
      </c>
      <c r="R6739">
        <v>144.623977</v>
      </c>
      <c r="S6739" t="s">
        <v>204</v>
      </c>
      <c r="T6739" s="247">
        <v>45342.356921296298</v>
      </c>
    </row>
    <row r="6740" spans="1:20" x14ac:dyDescent="0.35">
      <c r="A6740" t="s">
        <v>117</v>
      </c>
      <c r="B6740" t="s">
        <v>0</v>
      </c>
      <c r="C6740" t="s">
        <v>97</v>
      </c>
      <c r="D6740" s="29">
        <v>45516</v>
      </c>
      <c r="E6740">
        <v>0.62019999999999997</v>
      </c>
      <c r="F6740">
        <v>0.62019999999999997</v>
      </c>
      <c r="G6740">
        <v>0.75800000000000001</v>
      </c>
      <c r="H6740">
        <v>0.75800000000000001</v>
      </c>
      <c r="J6740">
        <v>35</v>
      </c>
      <c r="K6740">
        <v>35</v>
      </c>
      <c r="L6740">
        <v>92.160382999999996</v>
      </c>
      <c r="R6740">
        <v>144.623977</v>
      </c>
      <c r="S6740" t="s">
        <v>204</v>
      </c>
      <c r="T6740" s="247">
        <v>45342.356921296298</v>
      </c>
    </row>
    <row r="6741" spans="1:20" x14ac:dyDescent="0.35">
      <c r="A6741" t="s">
        <v>117</v>
      </c>
      <c r="B6741" t="s">
        <v>0</v>
      </c>
      <c r="C6741" t="s">
        <v>97</v>
      </c>
      <c r="D6741" s="29">
        <v>45517</v>
      </c>
      <c r="E6741">
        <v>0.62019999999999997</v>
      </c>
      <c r="F6741">
        <v>0.62019999999999997</v>
      </c>
      <c r="G6741">
        <v>0.75800000000000001</v>
      </c>
      <c r="H6741">
        <v>0.75800000000000001</v>
      </c>
      <c r="J6741">
        <v>35</v>
      </c>
      <c r="K6741">
        <v>35</v>
      </c>
      <c r="L6741">
        <v>92.160382999999996</v>
      </c>
      <c r="R6741">
        <v>144.623977</v>
      </c>
      <c r="S6741" t="s">
        <v>204</v>
      </c>
      <c r="T6741" s="247">
        <v>45342.356921296298</v>
      </c>
    </row>
    <row r="6742" spans="1:20" x14ac:dyDescent="0.35">
      <c r="A6742" t="s">
        <v>117</v>
      </c>
      <c r="B6742" t="s">
        <v>0</v>
      </c>
      <c r="C6742" t="s">
        <v>97</v>
      </c>
      <c r="D6742" s="29">
        <v>45518</v>
      </c>
      <c r="E6742">
        <v>0.62019999999999997</v>
      </c>
      <c r="F6742">
        <v>0.62019999999999997</v>
      </c>
      <c r="G6742">
        <v>0.75800000000000001</v>
      </c>
      <c r="H6742">
        <v>0.75800000000000001</v>
      </c>
      <c r="J6742">
        <v>35</v>
      </c>
      <c r="K6742">
        <v>35</v>
      </c>
      <c r="L6742">
        <v>92.160382999999996</v>
      </c>
      <c r="R6742">
        <v>144.623977</v>
      </c>
      <c r="S6742" t="s">
        <v>204</v>
      </c>
      <c r="T6742" s="247">
        <v>45342.356921296298</v>
      </c>
    </row>
    <row r="6743" spans="1:20" x14ac:dyDescent="0.35">
      <c r="A6743" t="s">
        <v>117</v>
      </c>
      <c r="B6743" t="s">
        <v>0</v>
      </c>
      <c r="C6743" t="s">
        <v>97</v>
      </c>
      <c r="D6743" s="29">
        <v>45519</v>
      </c>
      <c r="E6743">
        <v>0.62019999999999997</v>
      </c>
      <c r="F6743">
        <v>0.62019999999999997</v>
      </c>
      <c r="G6743">
        <v>0.75800000000000001</v>
      </c>
      <c r="H6743">
        <v>0.75800000000000001</v>
      </c>
      <c r="J6743">
        <v>35</v>
      </c>
      <c r="K6743">
        <v>35</v>
      </c>
      <c r="L6743">
        <v>92.160382999999996</v>
      </c>
      <c r="R6743">
        <v>144.623977</v>
      </c>
      <c r="S6743" t="s">
        <v>204</v>
      </c>
      <c r="T6743" s="247">
        <v>45342.356921296298</v>
      </c>
    </row>
    <row r="6744" spans="1:20" x14ac:dyDescent="0.35">
      <c r="A6744" t="s">
        <v>117</v>
      </c>
      <c r="B6744" t="s">
        <v>0</v>
      </c>
      <c r="C6744" t="s">
        <v>97</v>
      </c>
      <c r="D6744" s="29">
        <v>45520</v>
      </c>
      <c r="E6744">
        <v>0.62019999999999997</v>
      </c>
      <c r="F6744">
        <v>0.62019999999999997</v>
      </c>
      <c r="G6744">
        <v>0.75800000000000001</v>
      </c>
      <c r="H6744">
        <v>0.75800000000000001</v>
      </c>
      <c r="J6744">
        <v>35</v>
      </c>
      <c r="K6744">
        <v>35</v>
      </c>
      <c r="L6744">
        <v>92.160382999999996</v>
      </c>
      <c r="R6744">
        <v>144.623977</v>
      </c>
      <c r="S6744" t="s">
        <v>204</v>
      </c>
      <c r="T6744" s="247">
        <v>45342.356921296298</v>
      </c>
    </row>
    <row r="6745" spans="1:20" x14ac:dyDescent="0.35">
      <c r="A6745" t="s">
        <v>117</v>
      </c>
      <c r="B6745" t="s">
        <v>0</v>
      </c>
      <c r="C6745" t="s">
        <v>97</v>
      </c>
      <c r="D6745" s="29">
        <v>45521</v>
      </c>
      <c r="E6745">
        <v>0.62019999999999997</v>
      </c>
      <c r="F6745">
        <v>0.62019999999999997</v>
      </c>
      <c r="G6745">
        <v>0.75800000000000001</v>
      </c>
      <c r="H6745">
        <v>0.75800000000000001</v>
      </c>
      <c r="J6745">
        <v>35</v>
      </c>
      <c r="K6745">
        <v>35</v>
      </c>
      <c r="L6745">
        <v>92.160382999999996</v>
      </c>
      <c r="R6745">
        <v>144.623977</v>
      </c>
      <c r="S6745" t="s">
        <v>204</v>
      </c>
      <c r="T6745" s="247">
        <v>45342.356921296298</v>
      </c>
    </row>
    <row r="6746" spans="1:20" x14ac:dyDescent="0.35">
      <c r="A6746" t="s">
        <v>117</v>
      </c>
      <c r="B6746" t="s">
        <v>0</v>
      </c>
      <c r="C6746" t="s">
        <v>97</v>
      </c>
      <c r="D6746" s="29">
        <v>45522</v>
      </c>
      <c r="E6746">
        <v>0.62019999999999997</v>
      </c>
      <c r="F6746">
        <v>0.62019999999999997</v>
      </c>
      <c r="G6746">
        <v>0.75800000000000001</v>
      </c>
      <c r="H6746">
        <v>0.75800000000000001</v>
      </c>
      <c r="J6746">
        <v>35</v>
      </c>
      <c r="K6746">
        <v>35</v>
      </c>
      <c r="L6746">
        <v>92.160382999999996</v>
      </c>
      <c r="R6746">
        <v>144.623977</v>
      </c>
      <c r="S6746" t="s">
        <v>204</v>
      </c>
      <c r="T6746" s="247">
        <v>45342.356921296298</v>
      </c>
    </row>
    <row r="6747" spans="1:20" x14ac:dyDescent="0.35">
      <c r="A6747" t="s">
        <v>117</v>
      </c>
      <c r="B6747" t="s">
        <v>0</v>
      </c>
      <c r="C6747" t="s">
        <v>97</v>
      </c>
      <c r="D6747" s="29">
        <v>45523</v>
      </c>
      <c r="E6747">
        <v>0.62019999999999997</v>
      </c>
      <c r="F6747">
        <v>0.62019999999999997</v>
      </c>
      <c r="G6747">
        <v>0.75800000000000001</v>
      </c>
      <c r="H6747">
        <v>0.75800000000000001</v>
      </c>
      <c r="J6747">
        <v>35</v>
      </c>
      <c r="K6747">
        <v>35</v>
      </c>
      <c r="L6747">
        <v>92.160382999999996</v>
      </c>
      <c r="R6747">
        <v>144.623977</v>
      </c>
      <c r="S6747" t="s">
        <v>204</v>
      </c>
      <c r="T6747" s="247">
        <v>45342.356921296298</v>
      </c>
    </row>
    <row r="6748" spans="1:20" x14ac:dyDescent="0.35">
      <c r="A6748" t="s">
        <v>117</v>
      </c>
      <c r="B6748" t="s">
        <v>0</v>
      </c>
      <c r="C6748" t="s">
        <v>97</v>
      </c>
      <c r="D6748" s="29">
        <v>45524</v>
      </c>
      <c r="E6748">
        <v>0.62019999999999997</v>
      </c>
      <c r="F6748">
        <v>0.62019999999999997</v>
      </c>
      <c r="G6748">
        <v>0.75800000000000001</v>
      </c>
      <c r="H6748">
        <v>0.75800000000000001</v>
      </c>
      <c r="J6748">
        <v>35</v>
      </c>
      <c r="K6748">
        <v>35</v>
      </c>
      <c r="L6748">
        <v>92.160382999999996</v>
      </c>
      <c r="R6748">
        <v>144.623977</v>
      </c>
      <c r="S6748" t="s">
        <v>204</v>
      </c>
      <c r="T6748" s="247">
        <v>45342.356921296298</v>
      </c>
    </row>
    <row r="6749" spans="1:20" x14ac:dyDescent="0.35">
      <c r="A6749" t="s">
        <v>117</v>
      </c>
      <c r="B6749" t="s">
        <v>0</v>
      </c>
      <c r="C6749" t="s">
        <v>97</v>
      </c>
      <c r="D6749" s="29">
        <v>45525</v>
      </c>
      <c r="E6749">
        <v>0.62019999999999997</v>
      </c>
      <c r="F6749">
        <v>0.62019999999999997</v>
      </c>
      <c r="G6749">
        <v>0.75800000000000001</v>
      </c>
      <c r="H6749">
        <v>0.75800000000000001</v>
      </c>
      <c r="J6749">
        <v>35</v>
      </c>
      <c r="K6749">
        <v>35</v>
      </c>
      <c r="L6749">
        <v>92.160382999999996</v>
      </c>
      <c r="R6749">
        <v>144.623977</v>
      </c>
      <c r="S6749" t="s">
        <v>204</v>
      </c>
      <c r="T6749" s="247">
        <v>45342.356921296298</v>
      </c>
    </row>
    <row r="6750" spans="1:20" x14ac:dyDescent="0.35">
      <c r="A6750" t="s">
        <v>117</v>
      </c>
      <c r="B6750" t="s">
        <v>0</v>
      </c>
      <c r="C6750" t="s">
        <v>97</v>
      </c>
      <c r="D6750" s="29">
        <v>45526</v>
      </c>
      <c r="E6750">
        <v>0.62019999999999997</v>
      </c>
      <c r="F6750">
        <v>0.62019999999999997</v>
      </c>
      <c r="G6750">
        <v>0.75800000000000001</v>
      </c>
      <c r="H6750">
        <v>0.75800000000000001</v>
      </c>
      <c r="J6750">
        <v>35</v>
      </c>
      <c r="K6750">
        <v>35</v>
      </c>
      <c r="L6750">
        <v>92.160382999999996</v>
      </c>
      <c r="R6750">
        <v>144.623977</v>
      </c>
      <c r="S6750" t="s">
        <v>204</v>
      </c>
      <c r="T6750" s="247">
        <v>45342.356921296298</v>
      </c>
    </row>
    <row r="6751" spans="1:20" x14ac:dyDescent="0.35">
      <c r="A6751" t="s">
        <v>117</v>
      </c>
      <c r="B6751" t="s">
        <v>0</v>
      </c>
      <c r="C6751" t="s">
        <v>97</v>
      </c>
      <c r="D6751" s="29">
        <v>45527</v>
      </c>
      <c r="E6751">
        <v>0.62019999999999997</v>
      </c>
      <c r="F6751">
        <v>0.62019999999999997</v>
      </c>
      <c r="G6751">
        <v>0.75800000000000001</v>
      </c>
      <c r="H6751">
        <v>0.75800000000000001</v>
      </c>
      <c r="J6751">
        <v>35</v>
      </c>
      <c r="K6751">
        <v>35</v>
      </c>
      <c r="L6751">
        <v>92.160382999999996</v>
      </c>
      <c r="R6751">
        <v>144.623977</v>
      </c>
      <c r="S6751" t="s">
        <v>204</v>
      </c>
      <c r="T6751" s="247">
        <v>45342.356921296298</v>
      </c>
    </row>
    <row r="6752" spans="1:20" x14ac:dyDescent="0.35">
      <c r="A6752" t="s">
        <v>117</v>
      </c>
      <c r="B6752" t="s">
        <v>0</v>
      </c>
      <c r="C6752" t="s">
        <v>97</v>
      </c>
      <c r="D6752" s="29">
        <v>45528</v>
      </c>
      <c r="E6752">
        <v>0.62019999999999997</v>
      </c>
      <c r="F6752">
        <v>0.62019999999999997</v>
      </c>
      <c r="G6752">
        <v>0.75800000000000001</v>
      </c>
      <c r="H6752">
        <v>0.75800000000000001</v>
      </c>
      <c r="J6752">
        <v>35</v>
      </c>
      <c r="K6752">
        <v>35</v>
      </c>
      <c r="L6752">
        <v>92.160382999999996</v>
      </c>
      <c r="R6752">
        <v>144.623977</v>
      </c>
      <c r="S6752" t="s">
        <v>204</v>
      </c>
      <c r="T6752" s="247">
        <v>45342.356921296298</v>
      </c>
    </row>
    <row r="6753" spans="1:20" x14ac:dyDescent="0.35">
      <c r="A6753" t="s">
        <v>117</v>
      </c>
      <c r="B6753" t="s">
        <v>0</v>
      </c>
      <c r="C6753" t="s">
        <v>97</v>
      </c>
      <c r="D6753" s="29">
        <v>45529</v>
      </c>
      <c r="E6753">
        <v>0.62019999999999997</v>
      </c>
      <c r="F6753">
        <v>0.62019999999999997</v>
      </c>
      <c r="G6753">
        <v>0.75800000000000001</v>
      </c>
      <c r="H6753">
        <v>0.75800000000000001</v>
      </c>
      <c r="J6753">
        <v>35</v>
      </c>
      <c r="K6753">
        <v>35</v>
      </c>
      <c r="L6753">
        <v>92.160382999999996</v>
      </c>
      <c r="R6753">
        <v>144.623977</v>
      </c>
      <c r="S6753" t="s">
        <v>204</v>
      </c>
      <c r="T6753" s="247">
        <v>45342.356921296298</v>
      </c>
    </row>
    <row r="6754" spans="1:20" x14ac:dyDescent="0.35">
      <c r="A6754" t="s">
        <v>117</v>
      </c>
      <c r="B6754" t="s">
        <v>0</v>
      </c>
      <c r="C6754" t="s">
        <v>97</v>
      </c>
      <c r="D6754" s="29">
        <v>45530</v>
      </c>
      <c r="E6754">
        <v>0.62019999999999997</v>
      </c>
      <c r="F6754">
        <v>0.62019999999999997</v>
      </c>
      <c r="G6754">
        <v>0.75800000000000001</v>
      </c>
      <c r="H6754">
        <v>0.75800000000000001</v>
      </c>
      <c r="J6754">
        <v>35</v>
      </c>
      <c r="K6754">
        <v>35</v>
      </c>
      <c r="L6754">
        <v>92.160382999999996</v>
      </c>
      <c r="R6754">
        <v>144.623977</v>
      </c>
      <c r="S6754" t="s">
        <v>204</v>
      </c>
      <c r="T6754" s="247">
        <v>45342.356921296298</v>
      </c>
    </row>
    <row r="6755" spans="1:20" x14ac:dyDescent="0.35">
      <c r="A6755" t="s">
        <v>117</v>
      </c>
      <c r="B6755" t="s">
        <v>0</v>
      </c>
      <c r="C6755" t="s">
        <v>97</v>
      </c>
      <c r="D6755" s="29">
        <v>45531</v>
      </c>
      <c r="E6755">
        <v>0.62019999999999997</v>
      </c>
      <c r="F6755">
        <v>0.62019999999999997</v>
      </c>
      <c r="G6755">
        <v>0.75800000000000001</v>
      </c>
      <c r="H6755">
        <v>0.75800000000000001</v>
      </c>
      <c r="J6755">
        <v>35</v>
      </c>
      <c r="K6755">
        <v>35</v>
      </c>
      <c r="L6755">
        <v>92.160382999999996</v>
      </c>
      <c r="R6755">
        <v>144.623977</v>
      </c>
      <c r="S6755" t="s">
        <v>204</v>
      </c>
      <c r="T6755" s="247">
        <v>45342.356921296298</v>
      </c>
    </row>
    <row r="6756" spans="1:20" x14ac:dyDescent="0.35">
      <c r="A6756" t="s">
        <v>117</v>
      </c>
      <c r="B6756" t="s">
        <v>0</v>
      </c>
      <c r="C6756" t="s">
        <v>97</v>
      </c>
      <c r="D6756" s="29">
        <v>45532</v>
      </c>
      <c r="E6756">
        <v>0.62019999999999997</v>
      </c>
      <c r="F6756">
        <v>0.62019999999999997</v>
      </c>
      <c r="G6756">
        <v>0.75800000000000001</v>
      </c>
      <c r="H6756">
        <v>0.75800000000000001</v>
      </c>
      <c r="J6756">
        <v>35</v>
      </c>
      <c r="K6756">
        <v>35</v>
      </c>
      <c r="L6756">
        <v>92.160382999999996</v>
      </c>
      <c r="R6756">
        <v>144.623977</v>
      </c>
      <c r="S6756" t="s">
        <v>204</v>
      </c>
      <c r="T6756" s="247">
        <v>45342.356921296298</v>
      </c>
    </row>
    <row r="6757" spans="1:20" x14ac:dyDescent="0.35">
      <c r="A6757" t="s">
        <v>117</v>
      </c>
      <c r="B6757" t="s">
        <v>0</v>
      </c>
      <c r="C6757" t="s">
        <v>97</v>
      </c>
      <c r="D6757" s="29">
        <v>45533</v>
      </c>
      <c r="E6757">
        <v>0.62019999999999997</v>
      </c>
      <c r="F6757">
        <v>0.62019999999999997</v>
      </c>
      <c r="G6757">
        <v>0.75800000000000001</v>
      </c>
      <c r="H6757">
        <v>0.75800000000000001</v>
      </c>
      <c r="J6757">
        <v>35</v>
      </c>
      <c r="K6757">
        <v>35</v>
      </c>
      <c r="L6757">
        <v>92.160382999999996</v>
      </c>
      <c r="R6757">
        <v>144.623977</v>
      </c>
      <c r="S6757" t="s">
        <v>204</v>
      </c>
      <c r="T6757" s="247">
        <v>45342.356932870367</v>
      </c>
    </row>
    <row r="6758" spans="1:20" x14ac:dyDescent="0.35">
      <c r="A6758" t="s">
        <v>117</v>
      </c>
      <c r="B6758" t="s">
        <v>0</v>
      </c>
      <c r="C6758" t="s">
        <v>97</v>
      </c>
      <c r="D6758" s="29">
        <v>45534</v>
      </c>
      <c r="E6758">
        <v>0.62019999999999997</v>
      </c>
      <c r="F6758">
        <v>0.62019999999999997</v>
      </c>
      <c r="G6758">
        <v>0.75800000000000001</v>
      </c>
      <c r="H6758">
        <v>0.75800000000000001</v>
      </c>
      <c r="J6758">
        <v>35</v>
      </c>
      <c r="K6758">
        <v>35</v>
      </c>
      <c r="L6758">
        <v>92.160382999999996</v>
      </c>
      <c r="R6758">
        <v>144.623977</v>
      </c>
      <c r="S6758" t="s">
        <v>204</v>
      </c>
      <c r="T6758" s="247">
        <v>45342.356921296298</v>
      </c>
    </row>
    <row r="6759" spans="1:20" x14ac:dyDescent="0.35">
      <c r="A6759" t="s">
        <v>117</v>
      </c>
      <c r="B6759" t="s">
        <v>0</v>
      </c>
      <c r="C6759" t="s">
        <v>97</v>
      </c>
      <c r="D6759" s="29">
        <v>45535</v>
      </c>
      <c r="E6759">
        <v>0</v>
      </c>
      <c r="F6759">
        <v>0</v>
      </c>
      <c r="G6759">
        <v>0</v>
      </c>
      <c r="H6759">
        <v>0</v>
      </c>
      <c r="L6759">
        <v>92.160382999999996</v>
      </c>
      <c r="R6759">
        <v>144.623977</v>
      </c>
      <c r="S6759" t="s">
        <v>204</v>
      </c>
      <c r="T6759" s="247">
        <v>45342.356921296298</v>
      </c>
    </row>
    <row r="6760" spans="1:20" x14ac:dyDescent="0.35">
      <c r="A6760" t="s">
        <v>117</v>
      </c>
      <c r="B6760" t="s">
        <v>0</v>
      </c>
      <c r="C6760" t="s">
        <v>97</v>
      </c>
      <c r="D6760" s="29">
        <v>45536</v>
      </c>
      <c r="E6760">
        <v>0</v>
      </c>
      <c r="F6760">
        <v>0</v>
      </c>
      <c r="G6760">
        <v>0</v>
      </c>
      <c r="H6760">
        <v>0</v>
      </c>
      <c r="L6760">
        <v>92.160382999999996</v>
      </c>
      <c r="R6760">
        <v>144.623977</v>
      </c>
      <c r="S6760" t="s">
        <v>204</v>
      </c>
      <c r="T6760" s="247">
        <v>45342.356932870367</v>
      </c>
    </row>
    <row r="6761" spans="1:20" x14ac:dyDescent="0.35">
      <c r="A6761" t="s">
        <v>117</v>
      </c>
      <c r="B6761" t="s">
        <v>0</v>
      </c>
      <c r="C6761" t="s">
        <v>97</v>
      </c>
      <c r="D6761" s="29">
        <v>45537</v>
      </c>
      <c r="E6761">
        <v>0</v>
      </c>
      <c r="F6761">
        <v>0</v>
      </c>
      <c r="G6761">
        <v>0</v>
      </c>
      <c r="H6761">
        <v>0</v>
      </c>
      <c r="L6761">
        <v>92.160382999999996</v>
      </c>
      <c r="R6761">
        <v>144.623977</v>
      </c>
      <c r="S6761" t="s">
        <v>204</v>
      </c>
      <c r="T6761" s="247">
        <v>45342.356921296298</v>
      </c>
    </row>
    <row r="6762" spans="1:20" x14ac:dyDescent="0.35">
      <c r="A6762" t="s">
        <v>117</v>
      </c>
      <c r="B6762" t="s">
        <v>0</v>
      </c>
      <c r="C6762" t="s">
        <v>97</v>
      </c>
      <c r="D6762" s="29">
        <v>45538</v>
      </c>
      <c r="E6762">
        <v>0</v>
      </c>
      <c r="F6762">
        <v>0</v>
      </c>
      <c r="G6762">
        <v>0</v>
      </c>
      <c r="H6762">
        <v>0</v>
      </c>
      <c r="L6762">
        <v>92.160382999999996</v>
      </c>
      <c r="R6762">
        <v>144.623977</v>
      </c>
      <c r="S6762" t="s">
        <v>204</v>
      </c>
      <c r="T6762" s="247">
        <v>45342.356932870367</v>
      </c>
    </row>
    <row r="6763" spans="1:20" x14ac:dyDescent="0.35">
      <c r="A6763" t="s">
        <v>117</v>
      </c>
      <c r="B6763" t="s">
        <v>0</v>
      </c>
      <c r="C6763" t="s">
        <v>97</v>
      </c>
      <c r="D6763" s="29">
        <v>45539</v>
      </c>
      <c r="E6763">
        <v>0</v>
      </c>
      <c r="F6763">
        <v>0</v>
      </c>
      <c r="G6763">
        <v>0</v>
      </c>
      <c r="H6763">
        <v>0</v>
      </c>
      <c r="L6763">
        <v>92.160382999999996</v>
      </c>
      <c r="R6763">
        <v>144.623977</v>
      </c>
      <c r="S6763" t="s">
        <v>204</v>
      </c>
      <c r="T6763" s="247">
        <v>45342.356932870367</v>
      </c>
    </row>
    <row r="6764" spans="1:20" x14ac:dyDescent="0.35">
      <c r="A6764" t="s">
        <v>117</v>
      </c>
      <c r="B6764" t="s">
        <v>0</v>
      </c>
      <c r="C6764" t="s">
        <v>97</v>
      </c>
      <c r="D6764" s="29">
        <v>45540</v>
      </c>
      <c r="E6764">
        <v>0</v>
      </c>
      <c r="F6764">
        <v>0</v>
      </c>
      <c r="G6764">
        <v>0</v>
      </c>
      <c r="H6764">
        <v>0</v>
      </c>
      <c r="L6764">
        <v>92.160382999999996</v>
      </c>
      <c r="R6764">
        <v>144.623977</v>
      </c>
      <c r="S6764" t="s">
        <v>204</v>
      </c>
      <c r="T6764" s="247">
        <v>45342.356932870367</v>
      </c>
    </row>
    <row r="6765" spans="1:20" x14ac:dyDescent="0.35">
      <c r="A6765" t="s">
        <v>117</v>
      </c>
      <c r="B6765" t="s">
        <v>0</v>
      </c>
      <c r="C6765" t="s">
        <v>97</v>
      </c>
      <c r="D6765" s="29">
        <v>45541</v>
      </c>
      <c r="E6765">
        <v>0</v>
      </c>
      <c r="F6765">
        <v>0</v>
      </c>
      <c r="G6765">
        <v>0</v>
      </c>
      <c r="H6765">
        <v>0</v>
      </c>
      <c r="L6765">
        <v>92.160382999999996</v>
      </c>
      <c r="R6765">
        <v>144.623977</v>
      </c>
      <c r="S6765" t="s">
        <v>204</v>
      </c>
      <c r="T6765" s="247">
        <v>45342.356932870367</v>
      </c>
    </row>
    <row r="6766" spans="1:20" x14ac:dyDescent="0.35">
      <c r="A6766" t="s">
        <v>117</v>
      </c>
      <c r="B6766" t="s">
        <v>0</v>
      </c>
      <c r="C6766" t="s">
        <v>97</v>
      </c>
      <c r="D6766" s="29">
        <v>45542</v>
      </c>
      <c r="E6766">
        <v>0</v>
      </c>
      <c r="F6766">
        <v>0</v>
      </c>
      <c r="G6766">
        <v>0</v>
      </c>
      <c r="H6766">
        <v>0</v>
      </c>
      <c r="L6766">
        <v>92.160382999999996</v>
      </c>
      <c r="R6766">
        <v>144.623977</v>
      </c>
      <c r="S6766" t="s">
        <v>204</v>
      </c>
      <c r="T6766" s="247">
        <v>45342.356921296298</v>
      </c>
    </row>
    <row r="6767" spans="1:20" x14ac:dyDescent="0.35">
      <c r="A6767" t="s">
        <v>117</v>
      </c>
      <c r="B6767" t="s">
        <v>0</v>
      </c>
      <c r="C6767" t="s">
        <v>97</v>
      </c>
      <c r="D6767" s="29">
        <v>45543</v>
      </c>
      <c r="E6767">
        <v>0</v>
      </c>
      <c r="F6767">
        <v>0</v>
      </c>
      <c r="G6767">
        <v>0</v>
      </c>
      <c r="H6767">
        <v>0</v>
      </c>
      <c r="L6767">
        <v>92.160382999999996</v>
      </c>
      <c r="R6767">
        <v>144.623977</v>
      </c>
      <c r="S6767" t="s">
        <v>204</v>
      </c>
      <c r="T6767" s="247">
        <v>45342.356932870367</v>
      </c>
    </row>
    <row r="6768" spans="1:20" x14ac:dyDescent="0.35">
      <c r="A6768" t="s">
        <v>117</v>
      </c>
      <c r="B6768" t="s">
        <v>0</v>
      </c>
      <c r="C6768" t="s">
        <v>97</v>
      </c>
      <c r="D6768" s="29">
        <v>45544</v>
      </c>
      <c r="E6768">
        <v>0</v>
      </c>
      <c r="F6768">
        <v>0</v>
      </c>
      <c r="G6768">
        <v>0</v>
      </c>
      <c r="H6768">
        <v>0</v>
      </c>
      <c r="L6768">
        <v>92.160382999999996</v>
      </c>
      <c r="R6768">
        <v>144.623977</v>
      </c>
      <c r="S6768" t="s">
        <v>204</v>
      </c>
      <c r="T6768" s="247">
        <v>45342.356932870367</v>
      </c>
    </row>
    <row r="6769" spans="1:20" x14ac:dyDescent="0.35">
      <c r="A6769" t="s">
        <v>117</v>
      </c>
      <c r="B6769" t="s">
        <v>0</v>
      </c>
      <c r="C6769" t="s">
        <v>97</v>
      </c>
      <c r="D6769" s="29">
        <v>45545</v>
      </c>
      <c r="E6769">
        <v>0</v>
      </c>
      <c r="F6769">
        <v>0</v>
      </c>
      <c r="G6769">
        <v>0</v>
      </c>
      <c r="H6769">
        <v>0</v>
      </c>
      <c r="L6769">
        <v>92.160382999999996</v>
      </c>
      <c r="R6769">
        <v>144.623977</v>
      </c>
      <c r="S6769" t="s">
        <v>204</v>
      </c>
      <c r="T6769" s="247">
        <v>45342.356932870367</v>
      </c>
    </row>
    <row r="6770" spans="1:20" x14ac:dyDescent="0.35">
      <c r="A6770" t="s">
        <v>117</v>
      </c>
      <c r="B6770" t="s">
        <v>0</v>
      </c>
      <c r="C6770" t="s">
        <v>97</v>
      </c>
      <c r="D6770" s="29">
        <v>45546</v>
      </c>
      <c r="E6770">
        <v>0</v>
      </c>
      <c r="F6770">
        <v>0</v>
      </c>
      <c r="G6770">
        <v>0</v>
      </c>
      <c r="H6770">
        <v>0</v>
      </c>
      <c r="L6770">
        <v>92.160382999999996</v>
      </c>
      <c r="R6770">
        <v>144.623977</v>
      </c>
      <c r="S6770" t="s">
        <v>204</v>
      </c>
      <c r="T6770" s="247">
        <v>45342.356932870367</v>
      </c>
    </row>
    <row r="6771" spans="1:20" x14ac:dyDescent="0.35">
      <c r="A6771" t="s">
        <v>117</v>
      </c>
      <c r="B6771" t="s">
        <v>0</v>
      </c>
      <c r="C6771" t="s">
        <v>97</v>
      </c>
      <c r="D6771" s="29">
        <v>45547</v>
      </c>
      <c r="E6771">
        <v>0</v>
      </c>
      <c r="F6771">
        <v>0</v>
      </c>
      <c r="G6771">
        <v>0</v>
      </c>
      <c r="H6771">
        <v>0</v>
      </c>
      <c r="L6771">
        <v>92.160382999999996</v>
      </c>
      <c r="R6771">
        <v>144.623977</v>
      </c>
      <c r="S6771" t="s">
        <v>204</v>
      </c>
      <c r="T6771" s="247">
        <v>45342.356932870367</v>
      </c>
    </row>
    <row r="6772" spans="1:20" x14ac:dyDescent="0.35">
      <c r="A6772" t="s">
        <v>117</v>
      </c>
      <c r="B6772" t="s">
        <v>0</v>
      </c>
      <c r="C6772" t="s">
        <v>97</v>
      </c>
      <c r="D6772" s="29">
        <v>45548</v>
      </c>
      <c r="E6772">
        <v>0</v>
      </c>
      <c r="F6772">
        <v>0</v>
      </c>
      <c r="G6772">
        <v>0</v>
      </c>
      <c r="H6772">
        <v>0</v>
      </c>
      <c r="L6772">
        <v>92.160382999999996</v>
      </c>
      <c r="R6772">
        <v>144.623977</v>
      </c>
      <c r="S6772" t="s">
        <v>204</v>
      </c>
      <c r="T6772" s="247">
        <v>45342.356932870367</v>
      </c>
    </row>
    <row r="6773" spans="1:20" x14ac:dyDescent="0.35">
      <c r="A6773" t="s">
        <v>117</v>
      </c>
      <c r="B6773" t="s">
        <v>0</v>
      </c>
      <c r="C6773" t="s">
        <v>97</v>
      </c>
      <c r="D6773" s="29">
        <v>45549</v>
      </c>
      <c r="E6773">
        <v>0</v>
      </c>
      <c r="F6773">
        <v>0</v>
      </c>
      <c r="G6773">
        <v>0</v>
      </c>
      <c r="H6773">
        <v>0</v>
      </c>
      <c r="L6773">
        <v>92.160382999999996</v>
      </c>
      <c r="R6773">
        <v>144.623977</v>
      </c>
      <c r="S6773" t="s">
        <v>204</v>
      </c>
      <c r="T6773" s="247">
        <v>45342.356932870367</v>
      </c>
    </row>
    <row r="6774" spans="1:20" x14ac:dyDescent="0.35">
      <c r="A6774" t="s">
        <v>117</v>
      </c>
      <c r="B6774" t="s">
        <v>0</v>
      </c>
      <c r="C6774" t="s">
        <v>97</v>
      </c>
      <c r="D6774" s="29">
        <v>45550</v>
      </c>
      <c r="E6774">
        <v>0</v>
      </c>
      <c r="F6774">
        <v>0</v>
      </c>
      <c r="G6774">
        <v>0</v>
      </c>
      <c r="H6774">
        <v>0</v>
      </c>
      <c r="L6774">
        <v>92.160382999999996</v>
      </c>
      <c r="R6774">
        <v>144.623977</v>
      </c>
      <c r="S6774" t="s">
        <v>204</v>
      </c>
      <c r="T6774" s="247">
        <v>45342.356932870367</v>
      </c>
    </row>
    <row r="6775" spans="1:20" x14ac:dyDescent="0.35">
      <c r="A6775" t="s">
        <v>117</v>
      </c>
      <c r="B6775" t="s">
        <v>0</v>
      </c>
      <c r="C6775" t="s">
        <v>97</v>
      </c>
      <c r="D6775" s="29">
        <v>45551</v>
      </c>
      <c r="E6775">
        <v>0</v>
      </c>
      <c r="F6775">
        <v>0</v>
      </c>
      <c r="G6775">
        <v>0</v>
      </c>
      <c r="H6775">
        <v>0</v>
      </c>
      <c r="L6775">
        <v>92.160382999999996</v>
      </c>
      <c r="R6775">
        <v>144.623977</v>
      </c>
      <c r="S6775" t="s">
        <v>204</v>
      </c>
      <c r="T6775" s="247">
        <v>45342.356932870367</v>
      </c>
    </row>
    <row r="6776" spans="1:20" x14ac:dyDescent="0.35">
      <c r="A6776" t="s">
        <v>117</v>
      </c>
      <c r="B6776" t="s">
        <v>0</v>
      </c>
      <c r="C6776" t="s">
        <v>97</v>
      </c>
      <c r="D6776" s="29">
        <v>45552</v>
      </c>
      <c r="E6776">
        <v>0</v>
      </c>
      <c r="F6776">
        <v>0</v>
      </c>
      <c r="G6776">
        <v>0</v>
      </c>
      <c r="H6776">
        <v>0</v>
      </c>
      <c r="L6776">
        <v>92.160382999999996</v>
      </c>
      <c r="R6776">
        <v>144.623977</v>
      </c>
      <c r="S6776" t="s">
        <v>204</v>
      </c>
      <c r="T6776" s="247">
        <v>45342.356932870367</v>
      </c>
    </row>
    <row r="6777" spans="1:20" x14ac:dyDescent="0.35">
      <c r="A6777" t="s">
        <v>117</v>
      </c>
      <c r="B6777" t="s">
        <v>0</v>
      </c>
      <c r="C6777" t="s">
        <v>97</v>
      </c>
      <c r="D6777" s="29">
        <v>45553</v>
      </c>
      <c r="E6777">
        <v>0</v>
      </c>
      <c r="F6777">
        <v>0</v>
      </c>
      <c r="G6777">
        <v>0</v>
      </c>
      <c r="H6777">
        <v>0</v>
      </c>
      <c r="L6777">
        <v>92.160382999999996</v>
      </c>
      <c r="R6777">
        <v>144.623977</v>
      </c>
      <c r="S6777" t="s">
        <v>204</v>
      </c>
      <c r="T6777" s="247">
        <v>45342.356932870367</v>
      </c>
    </row>
    <row r="6778" spans="1:20" x14ac:dyDescent="0.35">
      <c r="A6778" t="s">
        <v>117</v>
      </c>
      <c r="B6778" t="s">
        <v>0</v>
      </c>
      <c r="C6778" t="s">
        <v>97</v>
      </c>
      <c r="D6778" s="29">
        <v>45554</v>
      </c>
      <c r="E6778">
        <v>0</v>
      </c>
      <c r="F6778">
        <v>0</v>
      </c>
      <c r="G6778">
        <v>0</v>
      </c>
      <c r="H6778">
        <v>0</v>
      </c>
      <c r="L6778">
        <v>92.160382999999996</v>
      </c>
      <c r="R6778">
        <v>144.623977</v>
      </c>
      <c r="S6778" t="s">
        <v>204</v>
      </c>
      <c r="T6778" s="247">
        <v>45342.356932870367</v>
      </c>
    </row>
    <row r="6779" spans="1:20" x14ac:dyDescent="0.35">
      <c r="A6779" t="s">
        <v>117</v>
      </c>
      <c r="B6779" t="s">
        <v>0</v>
      </c>
      <c r="C6779" t="s">
        <v>97</v>
      </c>
      <c r="D6779" s="29">
        <v>45555</v>
      </c>
      <c r="E6779">
        <v>0</v>
      </c>
      <c r="F6779">
        <v>0</v>
      </c>
      <c r="G6779">
        <v>0</v>
      </c>
      <c r="H6779">
        <v>0</v>
      </c>
      <c r="L6779">
        <v>92.160382999999996</v>
      </c>
      <c r="R6779">
        <v>144.623977</v>
      </c>
      <c r="S6779" t="s">
        <v>204</v>
      </c>
      <c r="T6779" s="247">
        <v>45342.356932870367</v>
      </c>
    </row>
    <row r="6780" spans="1:20" x14ac:dyDescent="0.35">
      <c r="A6780" t="s">
        <v>117</v>
      </c>
      <c r="B6780" t="s">
        <v>0</v>
      </c>
      <c r="C6780" t="s">
        <v>97</v>
      </c>
      <c r="D6780" s="29">
        <v>45556</v>
      </c>
      <c r="E6780">
        <v>0</v>
      </c>
      <c r="F6780">
        <v>0</v>
      </c>
      <c r="G6780">
        <v>0</v>
      </c>
      <c r="H6780">
        <v>0</v>
      </c>
      <c r="L6780">
        <v>92.160382999999996</v>
      </c>
      <c r="R6780">
        <v>144.623977</v>
      </c>
      <c r="S6780" t="s">
        <v>204</v>
      </c>
      <c r="T6780" s="247">
        <v>45342.356932870367</v>
      </c>
    </row>
    <row r="6781" spans="1:20" x14ac:dyDescent="0.35">
      <c r="A6781" t="s">
        <v>117</v>
      </c>
      <c r="B6781" t="s">
        <v>0</v>
      </c>
      <c r="C6781" t="s">
        <v>97</v>
      </c>
      <c r="D6781" s="29">
        <v>45557</v>
      </c>
      <c r="E6781">
        <v>0</v>
      </c>
      <c r="F6781">
        <v>0</v>
      </c>
      <c r="G6781">
        <v>0</v>
      </c>
      <c r="H6781">
        <v>0</v>
      </c>
      <c r="L6781">
        <v>92.160382999999996</v>
      </c>
      <c r="R6781">
        <v>144.623977</v>
      </c>
      <c r="S6781" t="s">
        <v>204</v>
      </c>
      <c r="T6781" s="247">
        <v>45342.356932870367</v>
      </c>
    </row>
    <row r="6782" spans="1:20" x14ac:dyDescent="0.35">
      <c r="A6782" t="s">
        <v>117</v>
      </c>
      <c r="B6782" t="s">
        <v>0</v>
      </c>
      <c r="C6782" t="s">
        <v>97</v>
      </c>
      <c r="D6782" s="29">
        <v>45558</v>
      </c>
      <c r="E6782">
        <v>0</v>
      </c>
      <c r="F6782">
        <v>0</v>
      </c>
      <c r="G6782">
        <v>0</v>
      </c>
      <c r="H6782">
        <v>0</v>
      </c>
      <c r="L6782">
        <v>92.160382999999996</v>
      </c>
      <c r="R6782">
        <v>144.623977</v>
      </c>
      <c r="S6782" t="s">
        <v>204</v>
      </c>
      <c r="T6782" s="247">
        <v>45342.356932870367</v>
      </c>
    </row>
    <row r="6783" spans="1:20" x14ac:dyDescent="0.35">
      <c r="A6783" t="s">
        <v>117</v>
      </c>
      <c r="B6783" t="s">
        <v>0</v>
      </c>
      <c r="C6783" t="s">
        <v>97</v>
      </c>
      <c r="D6783" s="29">
        <v>45559</v>
      </c>
      <c r="E6783">
        <v>0</v>
      </c>
      <c r="F6783">
        <v>0</v>
      </c>
      <c r="G6783">
        <v>0</v>
      </c>
      <c r="H6783">
        <v>0</v>
      </c>
      <c r="L6783">
        <v>92.160382999999996</v>
      </c>
      <c r="R6783">
        <v>144.623977</v>
      </c>
      <c r="S6783" t="s">
        <v>204</v>
      </c>
      <c r="T6783" s="247">
        <v>45342.356932870367</v>
      </c>
    </row>
    <row r="6784" spans="1:20" x14ac:dyDescent="0.35">
      <c r="A6784" t="s">
        <v>117</v>
      </c>
      <c r="B6784" t="s">
        <v>0</v>
      </c>
      <c r="C6784" t="s">
        <v>97</v>
      </c>
      <c r="D6784" s="29">
        <v>45560</v>
      </c>
      <c r="E6784">
        <v>0</v>
      </c>
      <c r="F6784">
        <v>0</v>
      </c>
      <c r="G6784">
        <v>0</v>
      </c>
      <c r="H6784">
        <v>0</v>
      </c>
      <c r="L6784">
        <v>92.160382999999996</v>
      </c>
      <c r="R6784">
        <v>144.623977</v>
      </c>
      <c r="S6784" t="s">
        <v>204</v>
      </c>
      <c r="T6784" s="247">
        <v>45342.356932870367</v>
      </c>
    </row>
    <row r="6785" spans="1:20" x14ac:dyDescent="0.35">
      <c r="A6785" t="s">
        <v>117</v>
      </c>
      <c r="B6785" t="s">
        <v>0</v>
      </c>
      <c r="C6785" t="s">
        <v>97</v>
      </c>
      <c r="D6785" s="29">
        <v>45561</v>
      </c>
      <c r="E6785">
        <v>0</v>
      </c>
      <c r="F6785">
        <v>0</v>
      </c>
      <c r="G6785">
        <v>0</v>
      </c>
      <c r="H6785">
        <v>0</v>
      </c>
      <c r="L6785">
        <v>92.160382999999996</v>
      </c>
      <c r="R6785">
        <v>144.623977</v>
      </c>
      <c r="S6785" t="s">
        <v>204</v>
      </c>
      <c r="T6785" s="247">
        <v>45342.356932870367</v>
      </c>
    </row>
    <row r="6786" spans="1:20" x14ac:dyDescent="0.35">
      <c r="A6786" t="s">
        <v>117</v>
      </c>
      <c r="B6786" t="s">
        <v>0</v>
      </c>
      <c r="C6786" t="s">
        <v>97</v>
      </c>
      <c r="D6786" s="29">
        <v>45562</v>
      </c>
      <c r="E6786">
        <v>0</v>
      </c>
      <c r="F6786">
        <v>0</v>
      </c>
      <c r="G6786">
        <v>0</v>
      </c>
      <c r="H6786">
        <v>0</v>
      </c>
      <c r="L6786">
        <v>92.160382999999996</v>
      </c>
      <c r="R6786">
        <v>144.623977</v>
      </c>
      <c r="S6786" t="s">
        <v>204</v>
      </c>
      <c r="T6786" s="247">
        <v>45342.356932870367</v>
      </c>
    </row>
    <row r="6787" spans="1:20" x14ac:dyDescent="0.35">
      <c r="A6787" t="s">
        <v>117</v>
      </c>
      <c r="B6787" t="s">
        <v>0</v>
      </c>
      <c r="C6787" t="s">
        <v>97</v>
      </c>
      <c r="D6787" s="29">
        <v>45563</v>
      </c>
      <c r="E6787">
        <v>0</v>
      </c>
      <c r="F6787">
        <v>0</v>
      </c>
      <c r="G6787">
        <v>0</v>
      </c>
      <c r="H6787">
        <v>0</v>
      </c>
      <c r="L6787">
        <v>92.160382999999996</v>
      </c>
      <c r="R6787">
        <v>144.623977</v>
      </c>
      <c r="S6787" t="s">
        <v>204</v>
      </c>
      <c r="T6787" s="247">
        <v>45342.356944444444</v>
      </c>
    </row>
    <row r="6788" spans="1:20" x14ac:dyDescent="0.35">
      <c r="A6788" t="s">
        <v>117</v>
      </c>
      <c r="B6788" t="s">
        <v>0</v>
      </c>
      <c r="C6788" t="s">
        <v>97</v>
      </c>
      <c r="D6788" s="29">
        <v>45564</v>
      </c>
      <c r="E6788">
        <v>0</v>
      </c>
      <c r="F6788">
        <v>0</v>
      </c>
      <c r="G6788">
        <v>0</v>
      </c>
      <c r="H6788">
        <v>0</v>
      </c>
      <c r="L6788">
        <v>92.160382999999996</v>
      </c>
      <c r="R6788">
        <v>144.623977</v>
      </c>
      <c r="S6788" t="s">
        <v>204</v>
      </c>
      <c r="T6788" s="247">
        <v>45342.356944444444</v>
      </c>
    </row>
    <row r="6789" spans="1:20" x14ac:dyDescent="0.35">
      <c r="A6789" t="s">
        <v>117</v>
      </c>
      <c r="B6789" t="s">
        <v>0</v>
      </c>
      <c r="C6789" t="s">
        <v>97</v>
      </c>
      <c r="D6789" s="29">
        <v>45565</v>
      </c>
      <c r="E6789">
        <v>0</v>
      </c>
      <c r="F6789">
        <v>0</v>
      </c>
      <c r="G6789">
        <v>0</v>
      </c>
      <c r="H6789">
        <v>0</v>
      </c>
      <c r="L6789">
        <v>92.160382999999996</v>
      </c>
      <c r="R6789">
        <v>144.623977</v>
      </c>
      <c r="S6789" t="s">
        <v>204</v>
      </c>
      <c r="T6789" s="247">
        <v>45342.356944444444</v>
      </c>
    </row>
    <row r="6790" spans="1:20" x14ac:dyDescent="0.35">
      <c r="A6790" t="s">
        <v>117</v>
      </c>
      <c r="B6790" t="s">
        <v>0</v>
      </c>
      <c r="C6790" t="s">
        <v>97</v>
      </c>
      <c r="D6790" s="29">
        <v>45566</v>
      </c>
      <c r="E6790">
        <v>0</v>
      </c>
      <c r="F6790">
        <v>0</v>
      </c>
      <c r="G6790">
        <v>0</v>
      </c>
      <c r="H6790">
        <v>0</v>
      </c>
      <c r="L6790">
        <v>92.160382999999996</v>
      </c>
      <c r="R6790">
        <v>144.623977</v>
      </c>
      <c r="S6790" t="s">
        <v>204</v>
      </c>
      <c r="T6790" s="247">
        <v>45342.356944444444</v>
      </c>
    </row>
    <row r="6791" spans="1:20" x14ac:dyDescent="0.35">
      <c r="A6791" t="s">
        <v>117</v>
      </c>
      <c r="B6791" t="s">
        <v>0</v>
      </c>
      <c r="C6791" t="s">
        <v>97</v>
      </c>
      <c r="D6791" s="29">
        <v>45567</v>
      </c>
      <c r="E6791">
        <v>0</v>
      </c>
      <c r="F6791">
        <v>0</v>
      </c>
      <c r="G6791">
        <v>0</v>
      </c>
      <c r="H6791">
        <v>0</v>
      </c>
      <c r="L6791">
        <v>92.160382999999996</v>
      </c>
      <c r="R6791">
        <v>144.623977</v>
      </c>
      <c r="S6791" t="s">
        <v>204</v>
      </c>
      <c r="T6791" s="247">
        <v>45342.356944444444</v>
      </c>
    </row>
    <row r="6792" spans="1:20" x14ac:dyDescent="0.35">
      <c r="A6792" t="s">
        <v>117</v>
      </c>
      <c r="B6792" t="s">
        <v>0</v>
      </c>
      <c r="C6792" t="s">
        <v>97</v>
      </c>
      <c r="D6792" s="29">
        <v>45568</v>
      </c>
      <c r="E6792">
        <v>0</v>
      </c>
      <c r="F6792">
        <v>0</v>
      </c>
      <c r="G6792">
        <v>0</v>
      </c>
      <c r="H6792">
        <v>0</v>
      </c>
      <c r="L6792">
        <v>92.160382999999996</v>
      </c>
      <c r="R6792">
        <v>144.623977</v>
      </c>
      <c r="S6792" t="s">
        <v>204</v>
      </c>
      <c r="T6792" s="247">
        <v>45342.356932870367</v>
      </c>
    </row>
    <row r="6793" spans="1:20" x14ac:dyDescent="0.35">
      <c r="A6793" t="s">
        <v>117</v>
      </c>
      <c r="B6793" t="s">
        <v>0</v>
      </c>
      <c r="C6793" t="s">
        <v>97</v>
      </c>
      <c r="D6793" s="29">
        <v>45569</v>
      </c>
      <c r="E6793">
        <v>0</v>
      </c>
      <c r="F6793">
        <v>0</v>
      </c>
      <c r="G6793">
        <v>0</v>
      </c>
      <c r="H6793">
        <v>0</v>
      </c>
      <c r="L6793">
        <v>92.160382999999996</v>
      </c>
      <c r="R6793">
        <v>144.623977</v>
      </c>
      <c r="S6793" t="s">
        <v>204</v>
      </c>
      <c r="T6793" s="247">
        <v>45342.356944444444</v>
      </c>
    </row>
    <row r="6794" spans="1:20" x14ac:dyDescent="0.35">
      <c r="A6794" t="s">
        <v>117</v>
      </c>
      <c r="B6794" t="s">
        <v>0</v>
      </c>
      <c r="C6794" t="s">
        <v>97</v>
      </c>
      <c r="D6794" s="29">
        <v>45570</v>
      </c>
      <c r="E6794">
        <v>0</v>
      </c>
      <c r="F6794">
        <v>0</v>
      </c>
      <c r="G6794">
        <v>0</v>
      </c>
      <c r="H6794">
        <v>0</v>
      </c>
      <c r="L6794">
        <v>92.160382999999996</v>
      </c>
      <c r="R6794">
        <v>144.623977</v>
      </c>
      <c r="S6794" t="s">
        <v>204</v>
      </c>
      <c r="T6794" s="247">
        <v>45342.356944444444</v>
      </c>
    </row>
    <row r="6795" spans="1:20" x14ac:dyDescent="0.35">
      <c r="A6795" t="s">
        <v>117</v>
      </c>
      <c r="B6795" t="s">
        <v>0</v>
      </c>
      <c r="C6795" t="s">
        <v>97</v>
      </c>
      <c r="D6795" s="29">
        <v>45571</v>
      </c>
      <c r="E6795">
        <v>0</v>
      </c>
      <c r="F6795">
        <v>0</v>
      </c>
      <c r="G6795">
        <v>0</v>
      </c>
      <c r="H6795">
        <v>0</v>
      </c>
      <c r="L6795">
        <v>92.160382999999996</v>
      </c>
      <c r="R6795">
        <v>144.623977</v>
      </c>
      <c r="S6795" t="s">
        <v>204</v>
      </c>
      <c r="T6795" s="247">
        <v>45342.356944444444</v>
      </c>
    </row>
    <row r="6796" spans="1:20" x14ac:dyDescent="0.35">
      <c r="A6796" t="s">
        <v>117</v>
      </c>
      <c r="B6796" t="s">
        <v>0</v>
      </c>
      <c r="C6796" t="s">
        <v>97</v>
      </c>
      <c r="D6796" s="29">
        <v>45572</v>
      </c>
      <c r="E6796">
        <v>0</v>
      </c>
      <c r="F6796">
        <v>0</v>
      </c>
      <c r="G6796">
        <v>0</v>
      </c>
      <c r="H6796">
        <v>0</v>
      </c>
      <c r="L6796">
        <v>92.160382999999996</v>
      </c>
      <c r="R6796">
        <v>144.623977</v>
      </c>
      <c r="S6796" t="s">
        <v>204</v>
      </c>
      <c r="T6796" s="247">
        <v>45342.356944444444</v>
      </c>
    </row>
    <row r="6797" spans="1:20" x14ac:dyDescent="0.35">
      <c r="A6797" t="s">
        <v>117</v>
      </c>
      <c r="B6797" t="s">
        <v>0</v>
      </c>
      <c r="C6797" t="s">
        <v>97</v>
      </c>
      <c r="D6797" s="29">
        <v>45573</v>
      </c>
      <c r="E6797">
        <v>0</v>
      </c>
      <c r="F6797">
        <v>0</v>
      </c>
      <c r="G6797">
        <v>0</v>
      </c>
      <c r="H6797">
        <v>0</v>
      </c>
      <c r="L6797">
        <v>92.160382999999996</v>
      </c>
      <c r="R6797">
        <v>144.623977</v>
      </c>
      <c r="S6797" t="s">
        <v>204</v>
      </c>
      <c r="T6797" s="247">
        <v>45342.356944444444</v>
      </c>
    </row>
    <row r="6798" spans="1:20" x14ac:dyDescent="0.35">
      <c r="A6798" t="s">
        <v>117</v>
      </c>
      <c r="B6798" t="s">
        <v>0</v>
      </c>
      <c r="C6798" t="s">
        <v>97</v>
      </c>
      <c r="D6798" s="29">
        <v>45574</v>
      </c>
      <c r="E6798">
        <v>0</v>
      </c>
      <c r="F6798">
        <v>0</v>
      </c>
      <c r="G6798">
        <v>0</v>
      </c>
      <c r="H6798">
        <v>0</v>
      </c>
      <c r="L6798">
        <v>92.160382999999996</v>
      </c>
      <c r="R6798">
        <v>144.623977</v>
      </c>
      <c r="S6798" t="s">
        <v>204</v>
      </c>
      <c r="T6798" s="247">
        <v>45342.356944444444</v>
      </c>
    </row>
    <row r="6799" spans="1:20" x14ac:dyDescent="0.35">
      <c r="A6799" t="s">
        <v>117</v>
      </c>
      <c r="B6799" t="s">
        <v>0</v>
      </c>
      <c r="C6799" t="s">
        <v>97</v>
      </c>
      <c r="D6799" s="29">
        <v>45575</v>
      </c>
      <c r="E6799">
        <v>0</v>
      </c>
      <c r="F6799">
        <v>0</v>
      </c>
      <c r="G6799">
        <v>0</v>
      </c>
      <c r="H6799">
        <v>0</v>
      </c>
      <c r="L6799">
        <v>92.160382999999996</v>
      </c>
      <c r="R6799">
        <v>144.623977</v>
      </c>
      <c r="S6799" t="s">
        <v>204</v>
      </c>
      <c r="T6799" s="247">
        <v>45342.356944444444</v>
      </c>
    </row>
    <row r="6800" spans="1:20" x14ac:dyDescent="0.35">
      <c r="A6800" t="s">
        <v>117</v>
      </c>
      <c r="B6800" t="s">
        <v>0</v>
      </c>
      <c r="C6800" t="s">
        <v>97</v>
      </c>
      <c r="D6800" s="29">
        <v>45576</v>
      </c>
      <c r="E6800">
        <v>0</v>
      </c>
      <c r="F6800">
        <v>0</v>
      </c>
      <c r="G6800">
        <v>0</v>
      </c>
      <c r="H6800">
        <v>0</v>
      </c>
      <c r="L6800">
        <v>92.160382999999996</v>
      </c>
      <c r="R6800">
        <v>144.623977</v>
      </c>
      <c r="S6800" t="s">
        <v>204</v>
      </c>
      <c r="T6800" s="247">
        <v>45342.356944444444</v>
      </c>
    </row>
    <row r="6801" spans="1:20" x14ac:dyDescent="0.35">
      <c r="A6801" t="s">
        <v>117</v>
      </c>
      <c r="B6801" t="s">
        <v>0</v>
      </c>
      <c r="C6801" t="s">
        <v>97</v>
      </c>
      <c r="D6801" s="29">
        <v>45577</v>
      </c>
      <c r="E6801">
        <v>0</v>
      </c>
      <c r="F6801">
        <v>0</v>
      </c>
      <c r="G6801">
        <v>0</v>
      </c>
      <c r="H6801">
        <v>0</v>
      </c>
      <c r="L6801">
        <v>92.160382999999996</v>
      </c>
      <c r="R6801">
        <v>144.623977</v>
      </c>
      <c r="S6801" t="s">
        <v>204</v>
      </c>
      <c r="T6801" s="247">
        <v>45342.356956018521</v>
      </c>
    </row>
    <row r="6802" spans="1:20" x14ac:dyDescent="0.35">
      <c r="A6802" t="s">
        <v>117</v>
      </c>
      <c r="B6802" t="s">
        <v>0</v>
      </c>
      <c r="C6802" t="s">
        <v>97</v>
      </c>
      <c r="D6802" s="29">
        <v>45578</v>
      </c>
      <c r="E6802">
        <v>0</v>
      </c>
      <c r="F6802">
        <v>0</v>
      </c>
      <c r="G6802">
        <v>0</v>
      </c>
      <c r="H6802">
        <v>0</v>
      </c>
      <c r="L6802">
        <v>92.160382999999996</v>
      </c>
      <c r="R6802">
        <v>144.623977</v>
      </c>
      <c r="S6802" t="s">
        <v>204</v>
      </c>
      <c r="T6802" s="247">
        <v>45342.356944444444</v>
      </c>
    </row>
    <row r="6803" spans="1:20" x14ac:dyDescent="0.35">
      <c r="A6803" t="s">
        <v>117</v>
      </c>
      <c r="B6803" t="s">
        <v>0</v>
      </c>
      <c r="C6803" t="s">
        <v>97</v>
      </c>
      <c r="D6803" s="29">
        <v>45579</v>
      </c>
      <c r="E6803">
        <v>0</v>
      </c>
      <c r="F6803">
        <v>0</v>
      </c>
      <c r="G6803">
        <v>0</v>
      </c>
      <c r="H6803">
        <v>0</v>
      </c>
      <c r="L6803">
        <v>92.160382999999996</v>
      </c>
      <c r="R6803">
        <v>144.623977</v>
      </c>
      <c r="S6803" t="s">
        <v>204</v>
      </c>
      <c r="T6803" s="247">
        <v>45342.356956018521</v>
      </c>
    </row>
    <row r="6804" spans="1:20" x14ac:dyDescent="0.35">
      <c r="A6804" t="s">
        <v>117</v>
      </c>
      <c r="B6804" t="s">
        <v>0</v>
      </c>
      <c r="C6804" t="s">
        <v>97</v>
      </c>
      <c r="D6804" s="29">
        <v>45580</v>
      </c>
      <c r="E6804">
        <v>0</v>
      </c>
      <c r="F6804">
        <v>0</v>
      </c>
      <c r="G6804">
        <v>0</v>
      </c>
      <c r="H6804">
        <v>0</v>
      </c>
      <c r="L6804">
        <v>92.160382999999996</v>
      </c>
      <c r="R6804">
        <v>144.623977</v>
      </c>
      <c r="S6804" t="s">
        <v>204</v>
      </c>
      <c r="T6804" s="247">
        <v>45342.356956018521</v>
      </c>
    </row>
    <row r="6805" spans="1:20" x14ac:dyDescent="0.35">
      <c r="A6805" t="s">
        <v>117</v>
      </c>
      <c r="B6805" t="s">
        <v>0</v>
      </c>
      <c r="C6805" t="s">
        <v>97</v>
      </c>
      <c r="D6805" s="29">
        <v>45581</v>
      </c>
      <c r="E6805">
        <v>0</v>
      </c>
      <c r="F6805">
        <v>0</v>
      </c>
      <c r="G6805">
        <v>0</v>
      </c>
      <c r="H6805">
        <v>0</v>
      </c>
      <c r="L6805">
        <v>92.160382999999996</v>
      </c>
      <c r="R6805">
        <v>144.623977</v>
      </c>
      <c r="S6805" t="s">
        <v>204</v>
      </c>
      <c r="T6805" s="247">
        <v>45342.356956018521</v>
      </c>
    </row>
    <row r="6806" spans="1:20" x14ac:dyDescent="0.35">
      <c r="A6806" t="s">
        <v>117</v>
      </c>
      <c r="B6806" t="s">
        <v>0</v>
      </c>
      <c r="C6806" t="s">
        <v>97</v>
      </c>
      <c r="D6806" s="29">
        <v>45582</v>
      </c>
      <c r="E6806">
        <v>0</v>
      </c>
      <c r="F6806">
        <v>0</v>
      </c>
      <c r="G6806">
        <v>0</v>
      </c>
      <c r="H6806">
        <v>0</v>
      </c>
      <c r="L6806">
        <v>92.160382999999996</v>
      </c>
      <c r="R6806">
        <v>144.623977</v>
      </c>
      <c r="S6806" t="s">
        <v>204</v>
      </c>
      <c r="T6806" s="247">
        <v>45342.356956018521</v>
      </c>
    </row>
    <row r="6807" spans="1:20" x14ac:dyDescent="0.35">
      <c r="A6807" t="s">
        <v>117</v>
      </c>
      <c r="B6807" t="s">
        <v>0</v>
      </c>
      <c r="C6807" t="s">
        <v>97</v>
      </c>
      <c r="D6807" s="29">
        <v>45583</v>
      </c>
      <c r="E6807">
        <v>0</v>
      </c>
      <c r="F6807">
        <v>0</v>
      </c>
      <c r="G6807">
        <v>0</v>
      </c>
      <c r="H6807">
        <v>0</v>
      </c>
      <c r="L6807">
        <v>92.160382999999996</v>
      </c>
      <c r="R6807">
        <v>144.623977</v>
      </c>
      <c r="S6807" t="s">
        <v>204</v>
      </c>
      <c r="T6807" s="247">
        <v>45342.356956018521</v>
      </c>
    </row>
    <row r="6808" spans="1:20" x14ac:dyDescent="0.35">
      <c r="A6808" t="s">
        <v>117</v>
      </c>
      <c r="B6808" t="s">
        <v>0</v>
      </c>
      <c r="C6808" t="s">
        <v>97</v>
      </c>
      <c r="D6808" s="29">
        <v>45584</v>
      </c>
      <c r="E6808">
        <v>0</v>
      </c>
      <c r="F6808">
        <v>0</v>
      </c>
      <c r="G6808">
        <v>0</v>
      </c>
      <c r="H6808">
        <v>0</v>
      </c>
      <c r="L6808">
        <v>92.160382999999996</v>
      </c>
      <c r="R6808">
        <v>144.623977</v>
      </c>
      <c r="S6808" t="s">
        <v>204</v>
      </c>
      <c r="T6808" s="247">
        <v>45342.356956018521</v>
      </c>
    </row>
    <row r="6809" spans="1:20" x14ac:dyDescent="0.35">
      <c r="A6809" t="s">
        <v>117</v>
      </c>
      <c r="B6809" t="s">
        <v>0</v>
      </c>
      <c r="C6809" t="s">
        <v>97</v>
      </c>
      <c r="D6809" s="29">
        <v>45585</v>
      </c>
      <c r="E6809">
        <v>0</v>
      </c>
      <c r="F6809">
        <v>0</v>
      </c>
      <c r="G6809">
        <v>0</v>
      </c>
      <c r="H6809">
        <v>0</v>
      </c>
      <c r="L6809">
        <v>92.160382999999996</v>
      </c>
      <c r="R6809">
        <v>144.623977</v>
      </c>
      <c r="S6809" t="s">
        <v>204</v>
      </c>
      <c r="T6809" s="247">
        <v>45342.356956018521</v>
      </c>
    </row>
    <row r="6810" spans="1:20" x14ac:dyDescent="0.35">
      <c r="A6810" t="s">
        <v>117</v>
      </c>
      <c r="B6810" t="s">
        <v>0</v>
      </c>
      <c r="C6810" t="s">
        <v>97</v>
      </c>
      <c r="D6810" s="29">
        <v>45586</v>
      </c>
      <c r="E6810">
        <v>0</v>
      </c>
      <c r="F6810">
        <v>0</v>
      </c>
      <c r="G6810">
        <v>0</v>
      </c>
      <c r="H6810">
        <v>0</v>
      </c>
      <c r="L6810">
        <v>92.160382999999996</v>
      </c>
      <c r="R6810">
        <v>144.623977</v>
      </c>
      <c r="S6810" t="s">
        <v>204</v>
      </c>
      <c r="T6810" s="247">
        <v>45342.356956018521</v>
      </c>
    </row>
    <row r="6811" spans="1:20" x14ac:dyDescent="0.35">
      <c r="A6811" t="s">
        <v>117</v>
      </c>
      <c r="B6811" t="s">
        <v>0</v>
      </c>
      <c r="C6811" t="s">
        <v>97</v>
      </c>
      <c r="D6811" s="29">
        <v>45587</v>
      </c>
      <c r="E6811">
        <v>0</v>
      </c>
      <c r="F6811">
        <v>0</v>
      </c>
      <c r="G6811">
        <v>0</v>
      </c>
      <c r="H6811">
        <v>0</v>
      </c>
      <c r="L6811">
        <v>92.160382999999996</v>
      </c>
      <c r="R6811">
        <v>144.623977</v>
      </c>
      <c r="S6811" t="s">
        <v>204</v>
      </c>
      <c r="T6811" s="247">
        <v>45342.356956018521</v>
      </c>
    </row>
    <row r="6812" spans="1:20" x14ac:dyDescent="0.35">
      <c r="A6812" t="s">
        <v>117</v>
      </c>
      <c r="B6812" t="s">
        <v>0</v>
      </c>
      <c r="C6812" t="s">
        <v>97</v>
      </c>
      <c r="D6812" s="29">
        <v>45588</v>
      </c>
      <c r="E6812">
        <v>0</v>
      </c>
      <c r="F6812">
        <v>0</v>
      </c>
      <c r="G6812">
        <v>0</v>
      </c>
      <c r="H6812">
        <v>0</v>
      </c>
      <c r="L6812">
        <v>92.160382999999996</v>
      </c>
      <c r="R6812">
        <v>144.623977</v>
      </c>
      <c r="S6812" t="s">
        <v>204</v>
      </c>
      <c r="T6812" s="247">
        <v>45342.356956018521</v>
      </c>
    </row>
    <row r="6813" spans="1:20" x14ac:dyDescent="0.35">
      <c r="A6813" t="s">
        <v>117</v>
      </c>
      <c r="B6813" t="s">
        <v>0</v>
      </c>
      <c r="C6813" t="s">
        <v>97</v>
      </c>
      <c r="D6813" s="29">
        <v>45589</v>
      </c>
      <c r="E6813">
        <v>0</v>
      </c>
      <c r="F6813">
        <v>0</v>
      </c>
      <c r="G6813">
        <v>0</v>
      </c>
      <c r="H6813">
        <v>0</v>
      </c>
      <c r="L6813">
        <v>92.160382999999996</v>
      </c>
      <c r="R6813">
        <v>144.623977</v>
      </c>
      <c r="S6813" t="s">
        <v>204</v>
      </c>
      <c r="T6813" s="247">
        <v>45342.356956018521</v>
      </c>
    </row>
    <row r="6814" spans="1:20" x14ac:dyDescent="0.35">
      <c r="A6814" t="s">
        <v>117</v>
      </c>
      <c r="B6814" t="s">
        <v>0</v>
      </c>
      <c r="C6814" t="s">
        <v>97</v>
      </c>
      <c r="D6814" s="29">
        <v>45590</v>
      </c>
      <c r="E6814">
        <v>0</v>
      </c>
      <c r="F6814">
        <v>0</v>
      </c>
      <c r="G6814">
        <v>0</v>
      </c>
      <c r="H6814">
        <v>0</v>
      </c>
      <c r="L6814">
        <v>92.160382999999996</v>
      </c>
      <c r="R6814">
        <v>144.623977</v>
      </c>
      <c r="S6814" t="s">
        <v>204</v>
      </c>
      <c r="T6814" s="247">
        <v>45342.356956018521</v>
      </c>
    </row>
    <row r="6815" spans="1:20" x14ac:dyDescent="0.35">
      <c r="A6815" t="s">
        <v>117</v>
      </c>
      <c r="B6815" t="s">
        <v>0</v>
      </c>
      <c r="C6815" t="s">
        <v>97</v>
      </c>
      <c r="D6815" s="29">
        <v>45591</v>
      </c>
      <c r="E6815">
        <v>0</v>
      </c>
      <c r="F6815">
        <v>0</v>
      </c>
      <c r="G6815">
        <v>0</v>
      </c>
      <c r="H6815">
        <v>0</v>
      </c>
      <c r="L6815">
        <v>92.160382999999996</v>
      </c>
      <c r="R6815">
        <v>144.623977</v>
      </c>
      <c r="S6815" t="s">
        <v>204</v>
      </c>
      <c r="T6815" s="247">
        <v>45342.356956018521</v>
      </c>
    </row>
    <row r="6816" spans="1:20" x14ac:dyDescent="0.35">
      <c r="A6816" t="s">
        <v>117</v>
      </c>
      <c r="B6816" t="s">
        <v>0</v>
      </c>
      <c r="C6816" t="s">
        <v>97</v>
      </c>
      <c r="D6816" s="29">
        <v>45592</v>
      </c>
      <c r="E6816">
        <v>0</v>
      </c>
      <c r="F6816">
        <v>0</v>
      </c>
      <c r="G6816">
        <v>0</v>
      </c>
      <c r="H6816">
        <v>0</v>
      </c>
      <c r="L6816">
        <v>92.160382999999996</v>
      </c>
      <c r="R6816">
        <v>144.623977</v>
      </c>
      <c r="S6816" t="s">
        <v>204</v>
      </c>
      <c r="T6816" s="247">
        <v>45342.356956018521</v>
      </c>
    </row>
    <row r="6817" spans="1:20" x14ac:dyDescent="0.35">
      <c r="A6817" t="s">
        <v>117</v>
      </c>
      <c r="B6817" t="s">
        <v>0</v>
      </c>
      <c r="C6817" t="s">
        <v>97</v>
      </c>
      <c r="D6817" s="29">
        <v>45593</v>
      </c>
      <c r="E6817">
        <v>0</v>
      </c>
      <c r="F6817">
        <v>0</v>
      </c>
      <c r="G6817">
        <v>0</v>
      </c>
      <c r="H6817">
        <v>0</v>
      </c>
      <c r="L6817">
        <v>92.160382999999996</v>
      </c>
      <c r="R6817">
        <v>144.623977</v>
      </c>
      <c r="S6817" t="s">
        <v>204</v>
      </c>
      <c r="T6817" s="247">
        <v>45342.356956018521</v>
      </c>
    </row>
    <row r="6818" spans="1:20" x14ac:dyDescent="0.35">
      <c r="A6818" t="s">
        <v>117</v>
      </c>
      <c r="B6818" t="s">
        <v>0</v>
      </c>
      <c r="C6818" t="s">
        <v>97</v>
      </c>
      <c r="D6818" s="29">
        <v>45594</v>
      </c>
      <c r="E6818">
        <v>0</v>
      </c>
      <c r="F6818">
        <v>0</v>
      </c>
      <c r="G6818">
        <v>0</v>
      </c>
      <c r="H6818">
        <v>0</v>
      </c>
      <c r="L6818">
        <v>92.160382999999996</v>
      </c>
      <c r="R6818">
        <v>144.623977</v>
      </c>
      <c r="S6818" t="s">
        <v>204</v>
      </c>
      <c r="T6818" s="247">
        <v>45342.356956018521</v>
      </c>
    </row>
    <row r="6819" spans="1:20" x14ac:dyDescent="0.35">
      <c r="A6819" t="s">
        <v>117</v>
      </c>
      <c r="B6819" t="s">
        <v>0</v>
      </c>
      <c r="C6819" t="s">
        <v>97</v>
      </c>
      <c r="D6819" s="29">
        <v>45595</v>
      </c>
      <c r="E6819">
        <v>0</v>
      </c>
      <c r="F6819">
        <v>0</v>
      </c>
      <c r="G6819">
        <v>0</v>
      </c>
      <c r="H6819">
        <v>0</v>
      </c>
      <c r="L6819">
        <v>92.160382999999996</v>
      </c>
      <c r="R6819">
        <v>144.623977</v>
      </c>
      <c r="S6819" t="s">
        <v>204</v>
      </c>
      <c r="T6819" s="247">
        <v>45342.356956018521</v>
      </c>
    </row>
    <row r="6820" spans="1:20" x14ac:dyDescent="0.35">
      <c r="A6820" t="s">
        <v>117</v>
      </c>
      <c r="B6820" t="s">
        <v>0</v>
      </c>
      <c r="C6820" t="s">
        <v>97</v>
      </c>
      <c r="D6820" s="29">
        <v>45596</v>
      </c>
      <c r="E6820">
        <v>0</v>
      </c>
      <c r="F6820">
        <v>0</v>
      </c>
      <c r="G6820">
        <v>0</v>
      </c>
      <c r="H6820">
        <v>0</v>
      </c>
      <c r="L6820">
        <v>92.160382999999996</v>
      </c>
      <c r="R6820">
        <v>144.623977</v>
      </c>
      <c r="S6820" t="s">
        <v>204</v>
      </c>
      <c r="T6820" s="247">
        <v>45342.356956018521</v>
      </c>
    </row>
    <row r="6821" spans="1:20" x14ac:dyDescent="0.35">
      <c r="A6821" t="s">
        <v>117</v>
      </c>
      <c r="B6821" t="s">
        <v>0</v>
      </c>
      <c r="C6821" t="s">
        <v>97</v>
      </c>
      <c r="D6821" s="29">
        <v>45597</v>
      </c>
      <c r="E6821">
        <v>0</v>
      </c>
      <c r="F6821">
        <v>0</v>
      </c>
      <c r="G6821">
        <v>0</v>
      </c>
      <c r="H6821">
        <v>0</v>
      </c>
      <c r="L6821">
        <v>92.160382999999996</v>
      </c>
      <c r="R6821">
        <v>144.623977</v>
      </c>
      <c r="S6821" t="s">
        <v>204</v>
      </c>
      <c r="T6821" s="247">
        <v>45342.356956018521</v>
      </c>
    </row>
    <row r="6822" spans="1:20" x14ac:dyDescent="0.35">
      <c r="A6822" t="s">
        <v>117</v>
      </c>
      <c r="B6822" t="s">
        <v>0</v>
      </c>
      <c r="C6822" t="s">
        <v>97</v>
      </c>
      <c r="D6822" s="29">
        <v>45598</v>
      </c>
      <c r="E6822">
        <v>0</v>
      </c>
      <c r="F6822">
        <v>0</v>
      </c>
      <c r="G6822">
        <v>0</v>
      </c>
      <c r="H6822">
        <v>0</v>
      </c>
      <c r="L6822">
        <v>92.160382999999996</v>
      </c>
      <c r="R6822">
        <v>144.623977</v>
      </c>
      <c r="S6822" t="s">
        <v>204</v>
      </c>
      <c r="T6822" s="247">
        <v>45342.356956018521</v>
      </c>
    </row>
    <row r="6823" spans="1:20" x14ac:dyDescent="0.35">
      <c r="A6823" t="s">
        <v>117</v>
      </c>
      <c r="B6823" t="s">
        <v>0</v>
      </c>
      <c r="C6823" t="s">
        <v>97</v>
      </c>
      <c r="D6823" s="29">
        <v>45599</v>
      </c>
      <c r="E6823">
        <v>0</v>
      </c>
      <c r="F6823">
        <v>0</v>
      </c>
      <c r="G6823">
        <v>0</v>
      </c>
      <c r="H6823">
        <v>0</v>
      </c>
      <c r="L6823">
        <v>92.160382999999996</v>
      </c>
      <c r="R6823">
        <v>144.623977</v>
      </c>
      <c r="S6823" t="s">
        <v>204</v>
      </c>
      <c r="T6823" s="247">
        <v>45342.356956018521</v>
      </c>
    </row>
    <row r="6824" spans="1:20" x14ac:dyDescent="0.35">
      <c r="A6824" t="s">
        <v>117</v>
      </c>
      <c r="B6824" t="s">
        <v>0</v>
      </c>
      <c r="C6824" t="s">
        <v>97</v>
      </c>
      <c r="D6824" s="29">
        <v>45600</v>
      </c>
      <c r="E6824">
        <v>0</v>
      </c>
      <c r="F6824">
        <v>0</v>
      </c>
      <c r="G6824">
        <v>0</v>
      </c>
      <c r="H6824">
        <v>0</v>
      </c>
      <c r="L6824">
        <v>92.160382999999996</v>
      </c>
      <c r="R6824">
        <v>144.623977</v>
      </c>
      <c r="S6824" t="s">
        <v>204</v>
      </c>
      <c r="T6824" s="247">
        <v>45342.356956018521</v>
      </c>
    </row>
    <row r="6825" spans="1:20" x14ac:dyDescent="0.35">
      <c r="A6825" t="s">
        <v>117</v>
      </c>
      <c r="B6825" t="s">
        <v>0</v>
      </c>
      <c r="C6825" t="s">
        <v>97</v>
      </c>
      <c r="D6825" s="29">
        <v>45601</v>
      </c>
      <c r="E6825">
        <v>0</v>
      </c>
      <c r="F6825">
        <v>0</v>
      </c>
      <c r="G6825">
        <v>0</v>
      </c>
      <c r="H6825">
        <v>0</v>
      </c>
      <c r="L6825">
        <v>92.160382999999996</v>
      </c>
      <c r="R6825">
        <v>144.623977</v>
      </c>
      <c r="S6825" t="s">
        <v>204</v>
      </c>
      <c r="T6825" s="247">
        <v>45342.356956018521</v>
      </c>
    </row>
    <row r="6826" spans="1:20" x14ac:dyDescent="0.35">
      <c r="A6826" t="s">
        <v>117</v>
      </c>
      <c r="B6826" t="s">
        <v>0</v>
      </c>
      <c r="C6826" t="s">
        <v>97</v>
      </c>
      <c r="D6826" s="29">
        <v>45602</v>
      </c>
      <c r="E6826">
        <v>0</v>
      </c>
      <c r="F6826">
        <v>0</v>
      </c>
      <c r="G6826">
        <v>0</v>
      </c>
      <c r="H6826">
        <v>0</v>
      </c>
      <c r="L6826">
        <v>92.160382999999996</v>
      </c>
      <c r="R6826">
        <v>144.623977</v>
      </c>
      <c r="S6826" t="s">
        <v>204</v>
      </c>
      <c r="T6826" s="247">
        <v>45342.356956018521</v>
      </c>
    </row>
    <row r="6827" spans="1:20" x14ac:dyDescent="0.35">
      <c r="A6827" t="s">
        <v>117</v>
      </c>
      <c r="B6827" t="s">
        <v>0</v>
      </c>
      <c r="C6827" t="s">
        <v>97</v>
      </c>
      <c r="D6827" s="29">
        <v>45603</v>
      </c>
      <c r="E6827">
        <v>0</v>
      </c>
      <c r="F6827">
        <v>0</v>
      </c>
      <c r="G6827">
        <v>0</v>
      </c>
      <c r="H6827">
        <v>0</v>
      </c>
      <c r="L6827">
        <v>92.160382999999996</v>
      </c>
      <c r="R6827">
        <v>144.623977</v>
      </c>
      <c r="S6827" t="s">
        <v>204</v>
      </c>
      <c r="T6827" s="247">
        <v>45342.35696759259</v>
      </c>
    </row>
    <row r="6828" spans="1:20" x14ac:dyDescent="0.35">
      <c r="A6828" t="s">
        <v>117</v>
      </c>
      <c r="B6828" t="s">
        <v>0</v>
      </c>
      <c r="C6828" t="s">
        <v>97</v>
      </c>
      <c r="D6828" s="29">
        <v>45604</v>
      </c>
      <c r="E6828">
        <v>0</v>
      </c>
      <c r="F6828">
        <v>0</v>
      </c>
      <c r="G6828">
        <v>0</v>
      </c>
      <c r="H6828">
        <v>0</v>
      </c>
      <c r="L6828">
        <v>92.160382999999996</v>
      </c>
      <c r="R6828">
        <v>144.623977</v>
      </c>
      <c r="S6828" t="s">
        <v>204</v>
      </c>
      <c r="T6828" s="247">
        <v>45342.35696759259</v>
      </c>
    </row>
    <row r="6829" spans="1:20" x14ac:dyDescent="0.35">
      <c r="A6829" t="s">
        <v>117</v>
      </c>
      <c r="B6829" t="s">
        <v>0</v>
      </c>
      <c r="C6829" t="s">
        <v>97</v>
      </c>
      <c r="D6829" s="29">
        <v>45605</v>
      </c>
      <c r="E6829">
        <v>0</v>
      </c>
      <c r="F6829">
        <v>0</v>
      </c>
      <c r="G6829">
        <v>0</v>
      </c>
      <c r="H6829">
        <v>0</v>
      </c>
      <c r="L6829">
        <v>92.160382999999996</v>
      </c>
      <c r="R6829">
        <v>144.623977</v>
      </c>
      <c r="S6829" t="s">
        <v>204</v>
      </c>
      <c r="T6829" s="247">
        <v>45342.35696759259</v>
      </c>
    </row>
    <row r="6830" spans="1:20" x14ac:dyDescent="0.35">
      <c r="A6830" t="s">
        <v>117</v>
      </c>
      <c r="B6830" t="s">
        <v>0</v>
      </c>
      <c r="C6830" t="s">
        <v>97</v>
      </c>
      <c r="D6830" s="29">
        <v>45606</v>
      </c>
      <c r="E6830">
        <v>0</v>
      </c>
      <c r="F6830">
        <v>0</v>
      </c>
      <c r="G6830">
        <v>0</v>
      </c>
      <c r="H6830">
        <v>0</v>
      </c>
      <c r="L6830">
        <v>92.160382999999996</v>
      </c>
      <c r="R6830">
        <v>144.623977</v>
      </c>
      <c r="S6830" t="s">
        <v>204</v>
      </c>
      <c r="T6830" s="247">
        <v>45342.35696759259</v>
      </c>
    </row>
    <row r="6831" spans="1:20" x14ac:dyDescent="0.35">
      <c r="A6831" t="s">
        <v>117</v>
      </c>
      <c r="B6831" t="s">
        <v>0</v>
      </c>
      <c r="C6831" t="s">
        <v>97</v>
      </c>
      <c r="D6831" s="29">
        <v>45607</v>
      </c>
      <c r="E6831">
        <v>0</v>
      </c>
      <c r="F6831">
        <v>0</v>
      </c>
      <c r="G6831">
        <v>0</v>
      </c>
      <c r="H6831">
        <v>0</v>
      </c>
      <c r="L6831">
        <v>92.160382999999996</v>
      </c>
      <c r="R6831">
        <v>144.623977</v>
      </c>
      <c r="S6831" t="s">
        <v>204</v>
      </c>
      <c r="T6831" s="247">
        <v>45342.35696759259</v>
      </c>
    </row>
    <row r="6832" spans="1:20" x14ac:dyDescent="0.35">
      <c r="A6832" t="s">
        <v>117</v>
      </c>
      <c r="B6832" t="s">
        <v>0</v>
      </c>
      <c r="C6832" t="s">
        <v>97</v>
      </c>
      <c r="D6832" s="29">
        <v>45608</v>
      </c>
      <c r="E6832">
        <v>0</v>
      </c>
      <c r="F6832">
        <v>0</v>
      </c>
      <c r="G6832">
        <v>0</v>
      </c>
      <c r="H6832">
        <v>0</v>
      </c>
      <c r="L6832">
        <v>92.160382999999996</v>
      </c>
      <c r="R6832">
        <v>144.623977</v>
      </c>
      <c r="S6832" t="s">
        <v>204</v>
      </c>
      <c r="T6832" s="247">
        <v>45342.35696759259</v>
      </c>
    </row>
    <row r="6833" spans="1:20" x14ac:dyDescent="0.35">
      <c r="A6833" t="s">
        <v>117</v>
      </c>
      <c r="B6833" t="s">
        <v>0</v>
      </c>
      <c r="C6833" t="s">
        <v>97</v>
      </c>
      <c r="D6833" s="29">
        <v>45609</v>
      </c>
      <c r="E6833">
        <v>0</v>
      </c>
      <c r="F6833">
        <v>0</v>
      </c>
      <c r="G6833">
        <v>0</v>
      </c>
      <c r="H6833">
        <v>0</v>
      </c>
      <c r="L6833">
        <v>92.160382999999996</v>
      </c>
      <c r="R6833">
        <v>144.623977</v>
      </c>
      <c r="S6833" t="s">
        <v>204</v>
      </c>
      <c r="T6833" s="247">
        <v>45342.35696759259</v>
      </c>
    </row>
    <row r="6834" spans="1:20" x14ac:dyDescent="0.35">
      <c r="A6834" t="s">
        <v>117</v>
      </c>
      <c r="B6834" t="s">
        <v>0</v>
      </c>
      <c r="C6834" t="s">
        <v>97</v>
      </c>
      <c r="D6834" s="29">
        <v>45610</v>
      </c>
      <c r="E6834">
        <v>0</v>
      </c>
      <c r="F6834">
        <v>0</v>
      </c>
      <c r="G6834">
        <v>0</v>
      </c>
      <c r="H6834">
        <v>0</v>
      </c>
      <c r="L6834">
        <v>92.160382999999996</v>
      </c>
      <c r="R6834">
        <v>144.623977</v>
      </c>
      <c r="S6834" t="s">
        <v>204</v>
      </c>
      <c r="T6834" s="247">
        <v>45342.35696759259</v>
      </c>
    </row>
    <row r="6835" spans="1:20" x14ac:dyDescent="0.35">
      <c r="A6835" t="s">
        <v>117</v>
      </c>
      <c r="B6835" t="s">
        <v>0</v>
      </c>
      <c r="C6835" t="s">
        <v>97</v>
      </c>
      <c r="D6835" s="29">
        <v>45611</v>
      </c>
      <c r="E6835">
        <v>0</v>
      </c>
      <c r="F6835">
        <v>0</v>
      </c>
      <c r="G6835">
        <v>0</v>
      </c>
      <c r="H6835">
        <v>0</v>
      </c>
      <c r="L6835">
        <v>92.160382999999996</v>
      </c>
      <c r="R6835">
        <v>144.623977</v>
      </c>
      <c r="S6835" t="s">
        <v>204</v>
      </c>
      <c r="T6835" s="247">
        <v>45342.35696759259</v>
      </c>
    </row>
    <row r="6836" spans="1:20" x14ac:dyDescent="0.35">
      <c r="A6836" t="s">
        <v>117</v>
      </c>
      <c r="B6836" t="s">
        <v>0</v>
      </c>
      <c r="C6836" t="s">
        <v>97</v>
      </c>
      <c r="D6836" s="29">
        <v>45612</v>
      </c>
      <c r="E6836">
        <v>0</v>
      </c>
      <c r="F6836">
        <v>0</v>
      </c>
      <c r="G6836">
        <v>0</v>
      </c>
      <c r="H6836">
        <v>0</v>
      </c>
      <c r="L6836">
        <v>92.160382999999996</v>
      </c>
      <c r="R6836">
        <v>144.623977</v>
      </c>
      <c r="S6836" t="s">
        <v>204</v>
      </c>
      <c r="T6836" s="247">
        <v>45342.35696759259</v>
      </c>
    </row>
    <row r="6837" spans="1:20" x14ac:dyDescent="0.35">
      <c r="A6837" t="s">
        <v>117</v>
      </c>
      <c r="B6837" t="s">
        <v>0</v>
      </c>
      <c r="C6837" t="s">
        <v>97</v>
      </c>
      <c r="D6837" s="29">
        <v>45613</v>
      </c>
      <c r="E6837">
        <v>0</v>
      </c>
      <c r="F6837">
        <v>0</v>
      </c>
      <c r="G6837">
        <v>0</v>
      </c>
      <c r="H6837">
        <v>0</v>
      </c>
      <c r="L6837">
        <v>92.160382999999996</v>
      </c>
      <c r="R6837">
        <v>144.623977</v>
      </c>
      <c r="S6837" t="s">
        <v>204</v>
      </c>
      <c r="T6837" s="247">
        <v>45342.35696759259</v>
      </c>
    </row>
    <row r="6838" spans="1:20" x14ac:dyDescent="0.35">
      <c r="A6838" t="s">
        <v>117</v>
      </c>
      <c r="B6838" t="s">
        <v>0</v>
      </c>
      <c r="C6838" t="s">
        <v>97</v>
      </c>
      <c r="D6838" s="29">
        <v>45614</v>
      </c>
      <c r="E6838">
        <v>0</v>
      </c>
      <c r="F6838">
        <v>0</v>
      </c>
      <c r="G6838">
        <v>0</v>
      </c>
      <c r="H6838">
        <v>0</v>
      </c>
      <c r="L6838">
        <v>92.160382999999996</v>
      </c>
      <c r="R6838">
        <v>144.623977</v>
      </c>
      <c r="S6838" t="s">
        <v>204</v>
      </c>
      <c r="T6838" s="247">
        <v>45342.35696759259</v>
      </c>
    </row>
    <row r="6839" spans="1:20" x14ac:dyDescent="0.35">
      <c r="A6839" t="s">
        <v>117</v>
      </c>
      <c r="B6839" t="s">
        <v>0</v>
      </c>
      <c r="C6839" t="s">
        <v>97</v>
      </c>
      <c r="D6839" s="29">
        <v>45615</v>
      </c>
      <c r="E6839">
        <v>0</v>
      </c>
      <c r="F6839">
        <v>0</v>
      </c>
      <c r="G6839">
        <v>0</v>
      </c>
      <c r="H6839">
        <v>0</v>
      </c>
      <c r="L6839">
        <v>92.160382999999996</v>
      </c>
      <c r="R6839">
        <v>144.623977</v>
      </c>
      <c r="S6839" t="s">
        <v>204</v>
      </c>
      <c r="T6839" s="247">
        <v>45342.35696759259</v>
      </c>
    </row>
    <row r="6840" spans="1:20" x14ac:dyDescent="0.35">
      <c r="A6840" t="s">
        <v>117</v>
      </c>
      <c r="B6840" t="s">
        <v>0</v>
      </c>
      <c r="C6840" t="s">
        <v>97</v>
      </c>
      <c r="D6840" s="29">
        <v>45616</v>
      </c>
      <c r="E6840">
        <v>0</v>
      </c>
      <c r="F6840">
        <v>0</v>
      </c>
      <c r="G6840">
        <v>0</v>
      </c>
      <c r="H6840">
        <v>0</v>
      </c>
      <c r="L6840">
        <v>92.160382999999996</v>
      </c>
      <c r="R6840">
        <v>144.623977</v>
      </c>
      <c r="S6840" t="s">
        <v>204</v>
      </c>
      <c r="T6840" s="247">
        <v>45342.35696759259</v>
      </c>
    </row>
    <row r="6841" spans="1:20" x14ac:dyDescent="0.35">
      <c r="A6841" t="s">
        <v>117</v>
      </c>
      <c r="B6841" t="s">
        <v>0</v>
      </c>
      <c r="C6841" t="s">
        <v>97</v>
      </c>
      <c r="D6841" s="29">
        <v>45617</v>
      </c>
      <c r="E6841">
        <v>0</v>
      </c>
      <c r="F6841">
        <v>0</v>
      </c>
      <c r="G6841">
        <v>0</v>
      </c>
      <c r="H6841">
        <v>0</v>
      </c>
      <c r="L6841">
        <v>92.160382999999996</v>
      </c>
      <c r="R6841">
        <v>144.623977</v>
      </c>
      <c r="S6841" t="s">
        <v>204</v>
      </c>
      <c r="T6841" s="247">
        <v>45342.35696759259</v>
      </c>
    </row>
    <row r="6842" spans="1:20" x14ac:dyDescent="0.35">
      <c r="A6842" t="s">
        <v>117</v>
      </c>
      <c r="B6842" t="s">
        <v>0</v>
      </c>
      <c r="C6842" t="s">
        <v>97</v>
      </c>
      <c r="D6842" s="29">
        <v>45618</v>
      </c>
      <c r="E6842">
        <v>0</v>
      </c>
      <c r="F6842">
        <v>0</v>
      </c>
      <c r="G6842">
        <v>0</v>
      </c>
      <c r="H6842">
        <v>0</v>
      </c>
      <c r="L6842">
        <v>92.160382999999996</v>
      </c>
      <c r="R6842">
        <v>144.623977</v>
      </c>
      <c r="S6842" t="s">
        <v>204</v>
      </c>
      <c r="T6842" s="247">
        <v>45342.35696759259</v>
      </c>
    </row>
    <row r="6843" spans="1:20" x14ac:dyDescent="0.35">
      <c r="A6843" t="s">
        <v>117</v>
      </c>
      <c r="B6843" t="s">
        <v>0</v>
      </c>
      <c r="C6843" t="s">
        <v>97</v>
      </c>
      <c r="D6843" s="29">
        <v>45619</v>
      </c>
      <c r="E6843">
        <v>0</v>
      </c>
      <c r="F6843">
        <v>0</v>
      </c>
      <c r="G6843">
        <v>0</v>
      </c>
      <c r="H6843">
        <v>0</v>
      </c>
      <c r="L6843">
        <v>92.160382999999996</v>
      </c>
      <c r="R6843">
        <v>144.623977</v>
      </c>
      <c r="S6843" t="s">
        <v>204</v>
      </c>
      <c r="T6843" s="247">
        <v>45342.35696759259</v>
      </c>
    </row>
    <row r="6844" spans="1:20" x14ac:dyDescent="0.35">
      <c r="A6844" t="s">
        <v>117</v>
      </c>
      <c r="B6844" t="s">
        <v>0</v>
      </c>
      <c r="C6844" t="s">
        <v>97</v>
      </c>
      <c r="D6844" s="29">
        <v>45620</v>
      </c>
      <c r="E6844">
        <v>0</v>
      </c>
      <c r="F6844">
        <v>0</v>
      </c>
      <c r="G6844">
        <v>0</v>
      </c>
      <c r="H6844">
        <v>0</v>
      </c>
      <c r="L6844">
        <v>92.160382999999996</v>
      </c>
      <c r="R6844">
        <v>144.623977</v>
      </c>
      <c r="S6844" t="s">
        <v>204</v>
      </c>
      <c r="T6844" s="247">
        <v>45342.35696759259</v>
      </c>
    </row>
    <row r="6845" spans="1:20" x14ac:dyDescent="0.35">
      <c r="A6845" t="s">
        <v>117</v>
      </c>
      <c r="B6845" t="s">
        <v>0</v>
      </c>
      <c r="C6845" t="s">
        <v>97</v>
      </c>
      <c r="D6845" s="29">
        <v>45621</v>
      </c>
      <c r="E6845">
        <v>0</v>
      </c>
      <c r="F6845">
        <v>0</v>
      </c>
      <c r="G6845">
        <v>0</v>
      </c>
      <c r="H6845">
        <v>0</v>
      </c>
      <c r="L6845">
        <v>92.160382999999996</v>
      </c>
      <c r="R6845">
        <v>144.623977</v>
      </c>
      <c r="S6845" t="s">
        <v>204</v>
      </c>
      <c r="T6845" s="247">
        <v>45342.35696759259</v>
      </c>
    </row>
    <row r="6846" spans="1:20" x14ac:dyDescent="0.35">
      <c r="A6846" t="s">
        <v>117</v>
      </c>
      <c r="B6846" t="s">
        <v>0</v>
      </c>
      <c r="C6846" t="s">
        <v>97</v>
      </c>
      <c r="D6846" s="29">
        <v>45622</v>
      </c>
      <c r="E6846">
        <v>0</v>
      </c>
      <c r="F6846">
        <v>0</v>
      </c>
      <c r="G6846">
        <v>0</v>
      </c>
      <c r="H6846">
        <v>0</v>
      </c>
      <c r="L6846">
        <v>92.160382999999996</v>
      </c>
      <c r="R6846">
        <v>144.623977</v>
      </c>
      <c r="S6846" t="s">
        <v>204</v>
      </c>
      <c r="T6846" s="247">
        <v>45342.35696759259</v>
      </c>
    </row>
    <row r="6847" spans="1:20" x14ac:dyDescent="0.35">
      <c r="A6847" t="s">
        <v>117</v>
      </c>
      <c r="B6847" t="s">
        <v>0</v>
      </c>
      <c r="C6847" t="s">
        <v>97</v>
      </c>
      <c r="D6847" s="29">
        <v>45623</v>
      </c>
      <c r="E6847">
        <v>0</v>
      </c>
      <c r="F6847">
        <v>0</v>
      </c>
      <c r="G6847">
        <v>0</v>
      </c>
      <c r="H6847">
        <v>0</v>
      </c>
      <c r="L6847">
        <v>92.160382999999996</v>
      </c>
      <c r="R6847">
        <v>144.623977</v>
      </c>
      <c r="S6847" t="s">
        <v>204</v>
      </c>
      <c r="T6847" s="247">
        <v>45342.35696759259</v>
      </c>
    </row>
    <row r="6848" spans="1:20" x14ac:dyDescent="0.35">
      <c r="A6848" t="s">
        <v>117</v>
      </c>
      <c r="B6848" t="s">
        <v>0</v>
      </c>
      <c r="C6848" t="s">
        <v>97</v>
      </c>
      <c r="D6848" s="29">
        <v>45624</v>
      </c>
      <c r="E6848">
        <v>0</v>
      </c>
      <c r="F6848">
        <v>0</v>
      </c>
      <c r="G6848">
        <v>0</v>
      </c>
      <c r="H6848">
        <v>0</v>
      </c>
      <c r="L6848">
        <v>92.160382999999996</v>
      </c>
      <c r="R6848">
        <v>144.623977</v>
      </c>
      <c r="S6848" t="s">
        <v>204</v>
      </c>
      <c r="T6848" s="247">
        <v>45342.35696759259</v>
      </c>
    </row>
    <row r="6849" spans="1:20" x14ac:dyDescent="0.35">
      <c r="A6849" t="s">
        <v>117</v>
      </c>
      <c r="B6849" t="s">
        <v>0</v>
      </c>
      <c r="C6849" t="s">
        <v>97</v>
      </c>
      <c r="D6849" s="29">
        <v>45625</v>
      </c>
      <c r="E6849">
        <v>0</v>
      </c>
      <c r="F6849">
        <v>0</v>
      </c>
      <c r="G6849">
        <v>0</v>
      </c>
      <c r="H6849">
        <v>0</v>
      </c>
      <c r="L6849">
        <v>92.160382999999996</v>
      </c>
      <c r="R6849">
        <v>144.623977</v>
      </c>
      <c r="S6849" t="s">
        <v>204</v>
      </c>
      <c r="T6849" s="247">
        <v>45342.356979166667</v>
      </c>
    </row>
    <row r="6850" spans="1:20" x14ac:dyDescent="0.35">
      <c r="A6850" t="s">
        <v>117</v>
      </c>
      <c r="B6850" t="s">
        <v>0</v>
      </c>
      <c r="C6850" t="s">
        <v>97</v>
      </c>
      <c r="D6850" s="29">
        <v>45626</v>
      </c>
      <c r="E6850">
        <v>0</v>
      </c>
      <c r="F6850">
        <v>0</v>
      </c>
      <c r="G6850">
        <v>0</v>
      </c>
      <c r="H6850">
        <v>0</v>
      </c>
      <c r="L6850">
        <v>92.160382999999996</v>
      </c>
      <c r="R6850">
        <v>144.623977</v>
      </c>
      <c r="S6850" t="s">
        <v>204</v>
      </c>
      <c r="T6850" s="247">
        <v>45342.35696759259</v>
      </c>
    </row>
    <row r="6851" spans="1:20" x14ac:dyDescent="0.35">
      <c r="A6851" t="s">
        <v>117</v>
      </c>
      <c r="B6851" t="s">
        <v>0</v>
      </c>
      <c r="C6851" t="s">
        <v>97</v>
      </c>
      <c r="D6851" s="29">
        <v>45627</v>
      </c>
      <c r="E6851">
        <v>0</v>
      </c>
      <c r="F6851">
        <v>0</v>
      </c>
      <c r="G6851">
        <v>0</v>
      </c>
      <c r="H6851">
        <v>0</v>
      </c>
      <c r="L6851">
        <v>92.160382999999996</v>
      </c>
      <c r="R6851">
        <v>144.623977</v>
      </c>
      <c r="S6851" t="s">
        <v>204</v>
      </c>
      <c r="T6851" s="247">
        <v>45342.35696759259</v>
      </c>
    </row>
    <row r="6852" spans="1:20" x14ac:dyDescent="0.35">
      <c r="A6852" t="s">
        <v>117</v>
      </c>
      <c r="B6852" t="s">
        <v>0</v>
      </c>
      <c r="C6852" t="s">
        <v>97</v>
      </c>
      <c r="D6852" s="29">
        <v>45628</v>
      </c>
      <c r="E6852">
        <v>0</v>
      </c>
      <c r="F6852">
        <v>0</v>
      </c>
      <c r="G6852">
        <v>0</v>
      </c>
      <c r="H6852">
        <v>0</v>
      </c>
      <c r="L6852">
        <v>92.160382999999996</v>
      </c>
      <c r="R6852">
        <v>144.623977</v>
      </c>
      <c r="S6852" t="s">
        <v>204</v>
      </c>
      <c r="T6852" s="247">
        <v>45342.356979166667</v>
      </c>
    </row>
    <row r="6853" spans="1:20" x14ac:dyDescent="0.35">
      <c r="A6853" t="s">
        <v>117</v>
      </c>
      <c r="B6853" t="s">
        <v>0</v>
      </c>
      <c r="C6853" t="s">
        <v>97</v>
      </c>
      <c r="D6853" s="29">
        <v>45629</v>
      </c>
      <c r="E6853">
        <v>0</v>
      </c>
      <c r="F6853">
        <v>0</v>
      </c>
      <c r="G6853">
        <v>0</v>
      </c>
      <c r="H6853">
        <v>0</v>
      </c>
      <c r="L6853">
        <v>92.160382999999996</v>
      </c>
      <c r="R6853">
        <v>144.623977</v>
      </c>
      <c r="S6853" t="s">
        <v>204</v>
      </c>
      <c r="T6853" s="247">
        <v>45342.356979166667</v>
      </c>
    </row>
    <row r="6854" spans="1:20" x14ac:dyDescent="0.35">
      <c r="A6854" t="s">
        <v>117</v>
      </c>
      <c r="B6854" t="s">
        <v>0</v>
      </c>
      <c r="C6854" t="s">
        <v>97</v>
      </c>
      <c r="D6854" s="29">
        <v>45630</v>
      </c>
      <c r="E6854">
        <v>0</v>
      </c>
      <c r="F6854">
        <v>0</v>
      </c>
      <c r="G6854">
        <v>0</v>
      </c>
      <c r="H6854">
        <v>0</v>
      </c>
      <c r="L6854">
        <v>92.160382999999996</v>
      </c>
      <c r="R6854">
        <v>144.623977</v>
      </c>
      <c r="S6854" t="s">
        <v>204</v>
      </c>
      <c r="T6854" s="247">
        <v>45342.356979166667</v>
      </c>
    </row>
    <row r="6855" spans="1:20" x14ac:dyDescent="0.35">
      <c r="A6855" t="s">
        <v>117</v>
      </c>
      <c r="B6855" t="s">
        <v>0</v>
      </c>
      <c r="C6855" t="s">
        <v>97</v>
      </c>
      <c r="D6855" s="29">
        <v>45631</v>
      </c>
      <c r="E6855">
        <v>0</v>
      </c>
      <c r="F6855">
        <v>0</v>
      </c>
      <c r="G6855">
        <v>0</v>
      </c>
      <c r="H6855">
        <v>0</v>
      </c>
      <c r="L6855">
        <v>92.160382999999996</v>
      </c>
      <c r="R6855">
        <v>144.623977</v>
      </c>
      <c r="S6855" t="s">
        <v>204</v>
      </c>
      <c r="T6855" s="247">
        <v>45342.356979166667</v>
      </c>
    </row>
    <row r="6856" spans="1:20" x14ac:dyDescent="0.35">
      <c r="A6856" t="s">
        <v>117</v>
      </c>
      <c r="B6856" t="s">
        <v>0</v>
      </c>
      <c r="C6856" t="s">
        <v>97</v>
      </c>
      <c r="D6856" s="29">
        <v>45632</v>
      </c>
      <c r="E6856">
        <v>0</v>
      </c>
      <c r="F6856">
        <v>0</v>
      </c>
      <c r="G6856">
        <v>0</v>
      </c>
      <c r="H6856">
        <v>0</v>
      </c>
      <c r="L6856">
        <v>92.160382999999996</v>
      </c>
      <c r="R6856">
        <v>144.623977</v>
      </c>
      <c r="S6856" t="s">
        <v>204</v>
      </c>
      <c r="T6856" s="247">
        <v>45342.356979166667</v>
      </c>
    </row>
    <row r="6857" spans="1:20" x14ac:dyDescent="0.35">
      <c r="A6857" t="s">
        <v>117</v>
      </c>
      <c r="B6857" t="s">
        <v>0</v>
      </c>
      <c r="C6857" t="s">
        <v>97</v>
      </c>
      <c r="D6857" s="29">
        <v>45633</v>
      </c>
      <c r="E6857">
        <v>0</v>
      </c>
      <c r="F6857">
        <v>0</v>
      </c>
      <c r="G6857">
        <v>0</v>
      </c>
      <c r="H6857">
        <v>0</v>
      </c>
      <c r="L6857">
        <v>92.160382999999996</v>
      </c>
      <c r="R6857">
        <v>144.623977</v>
      </c>
      <c r="S6857" t="s">
        <v>204</v>
      </c>
      <c r="T6857" s="247">
        <v>45342.356979166667</v>
      </c>
    </row>
    <row r="6858" spans="1:20" x14ac:dyDescent="0.35">
      <c r="A6858" t="s">
        <v>117</v>
      </c>
      <c r="B6858" t="s">
        <v>0</v>
      </c>
      <c r="C6858" t="s">
        <v>97</v>
      </c>
      <c r="D6858" s="29">
        <v>45634</v>
      </c>
      <c r="E6858">
        <v>0</v>
      </c>
      <c r="F6858">
        <v>0</v>
      </c>
      <c r="G6858">
        <v>0</v>
      </c>
      <c r="H6858">
        <v>0</v>
      </c>
      <c r="L6858">
        <v>92.160382999999996</v>
      </c>
      <c r="R6858">
        <v>144.623977</v>
      </c>
      <c r="S6858" t="s">
        <v>204</v>
      </c>
      <c r="T6858" s="247">
        <v>45342.356979166667</v>
      </c>
    </row>
    <row r="6859" spans="1:20" x14ac:dyDescent="0.35">
      <c r="A6859" t="s">
        <v>117</v>
      </c>
      <c r="B6859" t="s">
        <v>0</v>
      </c>
      <c r="C6859" t="s">
        <v>97</v>
      </c>
      <c r="D6859" s="29">
        <v>45635</v>
      </c>
      <c r="E6859">
        <v>0</v>
      </c>
      <c r="F6859">
        <v>0</v>
      </c>
      <c r="G6859">
        <v>0</v>
      </c>
      <c r="H6859">
        <v>0</v>
      </c>
      <c r="L6859">
        <v>92.160382999999996</v>
      </c>
      <c r="R6859">
        <v>144.623977</v>
      </c>
      <c r="S6859" t="s">
        <v>204</v>
      </c>
      <c r="T6859" s="247">
        <v>45342.356979166667</v>
      </c>
    </row>
    <row r="6860" spans="1:20" x14ac:dyDescent="0.35">
      <c r="A6860" t="s">
        <v>117</v>
      </c>
      <c r="B6860" t="s">
        <v>0</v>
      </c>
      <c r="C6860" t="s">
        <v>97</v>
      </c>
      <c r="D6860" s="29">
        <v>45636</v>
      </c>
      <c r="E6860">
        <v>0</v>
      </c>
      <c r="F6860">
        <v>0</v>
      </c>
      <c r="G6860">
        <v>0</v>
      </c>
      <c r="H6860">
        <v>0</v>
      </c>
      <c r="L6860">
        <v>92.160382999999996</v>
      </c>
      <c r="R6860">
        <v>144.623977</v>
      </c>
      <c r="S6860" t="s">
        <v>204</v>
      </c>
      <c r="T6860" s="247">
        <v>45342.356979166667</v>
      </c>
    </row>
    <row r="6861" spans="1:20" x14ac:dyDescent="0.35">
      <c r="A6861" t="s">
        <v>117</v>
      </c>
      <c r="B6861" t="s">
        <v>0</v>
      </c>
      <c r="C6861" t="s">
        <v>97</v>
      </c>
      <c r="D6861" s="29">
        <v>45637</v>
      </c>
      <c r="E6861">
        <v>0</v>
      </c>
      <c r="F6861">
        <v>0</v>
      </c>
      <c r="G6861">
        <v>0</v>
      </c>
      <c r="H6861">
        <v>0</v>
      </c>
      <c r="L6861">
        <v>92.160382999999996</v>
      </c>
      <c r="R6861">
        <v>144.623977</v>
      </c>
      <c r="S6861" t="s">
        <v>204</v>
      </c>
      <c r="T6861" s="247">
        <v>45342.356979166667</v>
      </c>
    </row>
    <row r="6862" spans="1:20" x14ac:dyDescent="0.35">
      <c r="A6862" t="s">
        <v>117</v>
      </c>
      <c r="B6862" t="s">
        <v>0</v>
      </c>
      <c r="C6862" t="s">
        <v>97</v>
      </c>
      <c r="D6862" s="29">
        <v>45638</v>
      </c>
      <c r="E6862">
        <v>0</v>
      </c>
      <c r="F6862">
        <v>0</v>
      </c>
      <c r="G6862">
        <v>0</v>
      </c>
      <c r="H6862">
        <v>0</v>
      </c>
      <c r="L6862">
        <v>92.160382999999996</v>
      </c>
      <c r="R6862">
        <v>144.623977</v>
      </c>
      <c r="S6862" t="s">
        <v>204</v>
      </c>
      <c r="T6862" s="247">
        <v>45342.356979166667</v>
      </c>
    </row>
    <row r="6863" spans="1:20" x14ac:dyDescent="0.35">
      <c r="A6863" t="s">
        <v>117</v>
      </c>
      <c r="B6863" t="s">
        <v>0</v>
      </c>
      <c r="C6863" t="s">
        <v>97</v>
      </c>
      <c r="D6863" s="29">
        <v>45639</v>
      </c>
      <c r="E6863">
        <v>0</v>
      </c>
      <c r="F6863">
        <v>0</v>
      </c>
      <c r="G6863">
        <v>0</v>
      </c>
      <c r="H6863">
        <v>0</v>
      </c>
      <c r="L6863">
        <v>92.160382999999996</v>
      </c>
      <c r="R6863">
        <v>144.623977</v>
      </c>
      <c r="S6863" t="s">
        <v>204</v>
      </c>
      <c r="T6863" s="247">
        <v>45342.356979166667</v>
      </c>
    </row>
    <row r="6864" spans="1:20" x14ac:dyDescent="0.35">
      <c r="A6864" t="s">
        <v>117</v>
      </c>
      <c r="B6864" t="s">
        <v>0</v>
      </c>
      <c r="C6864" t="s">
        <v>97</v>
      </c>
      <c r="D6864" s="29">
        <v>45640</v>
      </c>
      <c r="E6864">
        <v>0</v>
      </c>
      <c r="F6864">
        <v>0</v>
      </c>
      <c r="G6864">
        <v>0</v>
      </c>
      <c r="H6864">
        <v>0</v>
      </c>
      <c r="L6864">
        <v>92.160382999999996</v>
      </c>
      <c r="R6864">
        <v>144.623977</v>
      </c>
      <c r="S6864" t="s">
        <v>204</v>
      </c>
      <c r="T6864" s="247">
        <v>45342.357002314813</v>
      </c>
    </row>
    <row r="6865" spans="1:20" x14ac:dyDescent="0.35">
      <c r="A6865" t="s">
        <v>117</v>
      </c>
      <c r="B6865" t="s">
        <v>0</v>
      </c>
      <c r="C6865" t="s">
        <v>97</v>
      </c>
      <c r="D6865" s="29">
        <v>45641</v>
      </c>
      <c r="E6865">
        <v>0</v>
      </c>
      <c r="F6865">
        <v>0</v>
      </c>
      <c r="G6865">
        <v>0</v>
      </c>
      <c r="H6865">
        <v>0</v>
      </c>
      <c r="L6865">
        <v>92.160382999999996</v>
      </c>
      <c r="R6865">
        <v>144.623977</v>
      </c>
      <c r="S6865" t="s">
        <v>204</v>
      </c>
      <c r="T6865" s="247">
        <v>45342.357002314813</v>
      </c>
    </row>
    <row r="6866" spans="1:20" x14ac:dyDescent="0.35">
      <c r="A6866" t="s">
        <v>117</v>
      </c>
      <c r="B6866" t="s">
        <v>0</v>
      </c>
      <c r="C6866" t="s">
        <v>97</v>
      </c>
      <c r="D6866" s="29">
        <v>45642</v>
      </c>
      <c r="E6866">
        <v>0</v>
      </c>
      <c r="F6866">
        <v>0</v>
      </c>
      <c r="G6866">
        <v>0</v>
      </c>
      <c r="H6866">
        <v>0</v>
      </c>
      <c r="L6866">
        <v>92.160382999999996</v>
      </c>
      <c r="R6866">
        <v>144.623977</v>
      </c>
      <c r="S6866" t="s">
        <v>204</v>
      </c>
      <c r="T6866" s="247">
        <v>45342.356979166667</v>
      </c>
    </row>
    <row r="6867" spans="1:20" x14ac:dyDescent="0.35">
      <c r="A6867" t="s">
        <v>117</v>
      </c>
      <c r="B6867" t="s">
        <v>0</v>
      </c>
      <c r="C6867" t="s">
        <v>97</v>
      </c>
      <c r="D6867" s="29">
        <v>45643</v>
      </c>
      <c r="E6867">
        <v>0</v>
      </c>
      <c r="F6867">
        <v>0</v>
      </c>
      <c r="G6867">
        <v>0</v>
      </c>
      <c r="H6867">
        <v>0</v>
      </c>
      <c r="L6867">
        <v>92.160382999999996</v>
      </c>
      <c r="R6867">
        <v>144.623977</v>
      </c>
      <c r="S6867" t="s">
        <v>204</v>
      </c>
      <c r="T6867" s="247">
        <v>45342.356979166667</v>
      </c>
    </row>
    <row r="6868" spans="1:20" x14ac:dyDescent="0.35">
      <c r="A6868" t="s">
        <v>117</v>
      </c>
      <c r="B6868" t="s">
        <v>0</v>
      </c>
      <c r="C6868" t="s">
        <v>97</v>
      </c>
      <c r="D6868" s="29">
        <v>45644</v>
      </c>
      <c r="E6868">
        <v>0</v>
      </c>
      <c r="F6868">
        <v>0</v>
      </c>
      <c r="G6868">
        <v>0</v>
      </c>
      <c r="H6868">
        <v>0</v>
      </c>
      <c r="L6868">
        <v>92.160382999999996</v>
      </c>
      <c r="R6868">
        <v>144.623977</v>
      </c>
      <c r="S6868" t="s">
        <v>204</v>
      </c>
      <c r="T6868" s="247">
        <v>45342.356979166667</v>
      </c>
    </row>
    <row r="6869" spans="1:20" x14ac:dyDescent="0.35">
      <c r="A6869" t="s">
        <v>117</v>
      </c>
      <c r="B6869" t="s">
        <v>0</v>
      </c>
      <c r="C6869" t="s">
        <v>97</v>
      </c>
      <c r="D6869" s="29">
        <v>45645</v>
      </c>
      <c r="E6869">
        <v>0</v>
      </c>
      <c r="F6869">
        <v>0</v>
      </c>
      <c r="G6869">
        <v>0</v>
      </c>
      <c r="H6869">
        <v>0</v>
      </c>
      <c r="L6869">
        <v>92.160382999999996</v>
      </c>
      <c r="R6869">
        <v>144.623977</v>
      </c>
      <c r="S6869" t="s">
        <v>204</v>
      </c>
      <c r="T6869" s="247">
        <v>45342.357002314813</v>
      </c>
    </row>
    <row r="6870" spans="1:20" x14ac:dyDescent="0.35">
      <c r="A6870" t="s">
        <v>117</v>
      </c>
      <c r="B6870" t="s">
        <v>0</v>
      </c>
      <c r="C6870" t="s">
        <v>97</v>
      </c>
      <c r="D6870" s="29">
        <v>45646</v>
      </c>
      <c r="E6870">
        <v>0</v>
      </c>
      <c r="F6870">
        <v>0</v>
      </c>
      <c r="G6870">
        <v>0</v>
      </c>
      <c r="H6870">
        <v>0</v>
      </c>
      <c r="L6870">
        <v>92.160382999999996</v>
      </c>
      <c r="R6870">
        <v>144.623977</v>
      </c>
      <c r="S6870" t="s">
        <v>204</v>
      </c>
      <c r="T6870" s="247">
        <v>45342.35701388889</v>
      </c>
    </row>
    <row r="6871" spans="1:20" x14ac:dyDescent="0.35">
      <c r="A6871" t="s">
        <v>117</v>
      </c>
      <c r="B6871" t="s">
        <v>0</v>
      </c>
      <c r="C6871" t="s">
        <v>97</v>
      </c>
      <c r="D6871" s="29">
        <v>45647</v>
      </c>
      <c r="E6871">
        <v>0</v>
      </c>
      <c r="F6871">
        <v>0</v>
      </c>
      <c r="G6871">
        <v>0</v>
      </c>
      <c r="H6871">
        <v>0</v>
      </c>
      <c r="L6871">
        <v>92.160382999999996</v>
      </c>
      <c r="R6871">
        <v>144.623977</v>
      </c>
      <c r="S6871" t="s">
        <v>204</v>
      </c>
      <c r="T6871" s="247">
        <v>45342.357002314813</v>
      </c>
    </row>
    <row r="6872" spans="1:20" x14ac:dyDescent="0.35">
      <c r="A6872" t="s">
        <v>117</v>
      </c>
      <c r="B6872" t="s">
        <v>0</v>
      </c>
      <c r="C6872" t="s">
        <v>97</v>
      </c>
      <c r="D6872" s="29">
        <v>45648</v>
      </c>
      <c r="E6872">
        <v>0</v>
      </c>
      <c r="F6872">
        <v>0</v>
      </c>
      <c r="G6872">
        <v>0</v>
      </c>
      <c r="H6872">
        <v>0</v>
      </c>
      <c r="L6872">
        <v>92.160382999999996</v>
      </c>
      <c r="R6872">
        <v>144.623977</v>
      </c>
      <c r="S6872" t="s">
        <v>204</v>
      </c>
      <c r="T6872" s="247">
        <v>45342.35701388889</v>
      </c>
    </row>
    <row r="6873" spans="1:20" x14ac:dyDescent="0.35">
      <c r="A6873" t="s">
        <v>117</v>
      </c>
      <c r="B6873" t="s">
        <v>0</v>
      </c>
      <c r="C6873" t="s">
        <v>97</v>
      </c>
      <c r="D6873" s="29">
        <v>45649</v>
      </c>
      <c r="E6873">
        <v>0</v>
      </c>
      <c r="F6873">
        <v>0</v>
      </c>
      <c r="G6873">
        <v>0</v>
      </c>
      <c r="H6873">
        <v>0</v>
      </c>
      <c r="L6873">
        <v>92.160382999999996</v>
      </c>
      <c r="R6873">
        <v>144.623977</v>
      </c>
      <c r="S6873" t="s">
        <v>204</v>
      </c>
      <c r="T6873" s="247">
        <v>45342.357002314813</v>
      </c>
    </row>
    <row r="6874" spans="1:20" x14ac:dyDescent="0.35">
      <c r="A6874" t="s">
        <v>117</v>
      </c>
      <c r="B6874" t="s">
        <v>0</v>
      </c>
      <c r="C6874" t="s">
        <v>97</v>
      </c>
      <c r="D6874" s="29">
        <v>45650</v>
      </c>
      <c r="E6874">
        <v>0</v>
      </c>
      <c r="F6874">
        <v>0</v>
      </c>
      <c r="G6874">
        <v>0</v>
      </c>
      <c r="H6874">
        <v>0</v>
      </c>
      <c r="L6874">
        <v>92.160382999999996</v>
      </c>
      <c r="R6874">
        <v>144.623977</v>
      </c>
      <c r="S6874" t="s">
        <v>204</v>
      </c>
      <c r="T6874" s="247">
        <v>45342.357002314813</v>
      </c>
    </row>
    <row r="6875" spans="1:20" x14ac:dyDescent="0.35">
      <c r="A6875" t="s">
        <v>117</v>
      </c>
      <c r="B6875" t="s">
        <v>0</v>
      </c>
      <c r="C6875" t="s">
        <v>97</v>
      </c>
      <c r="D6875" s="29">
        <v>45651</v>
      </c>
      <c r="E6875">
        <v>0</v>
      </c>
      <c r="F6875">
        <v>0</v>
      </c>
      <c r="G6875">
        <v>0</v>
      </c>
      <c r="H6875">
        <v>0</v>
      </c>
      <c r="L6875">
        <v>92.160382999999996</v>
      </c>
      <c r="R6875">
        <v>144.623977</v>
      </c>
      <c r="S6875" t="s">
        <v>204</v>
      </c>
      <c r="T6875" s="247">
        <v>45342.357002314813</v>
      </c>
    </row>
    <row r="6876" spans="1:20" x14ac:dyDescent="0.35">
      <c r="A6876" t="s">
        <v>117</v>
      </c>
      <c r="B6876" t="s">
        <v>0</v>
      </c>
      <c r="C6876" t="s">
        <v>97</v>
      </c>
      <c r="D6876" s="29">
        <v>45652</v>
      </c>
      <c r="E6876">
        <v>0</v>
      </c>
      <c r="F6876">
        <v>0</v>
      </c>
      <c r="G6876">
        <v>0</v>
      </c>
      <c r="H6876">
        <v>0</v>
      </c>
      <c r="L6876">
        <v>92.160382999999996</v>
      </c>
      <c r="R6876">
        <v>144.623977</v>
      </c>
      <c r="S6876" t="s">
        <v>204</v>
      </c>
      <c r="T6876" s="247">
        <v>45342.35701388889</v>
      </c>
    </row>
    <row r="6877" spans="1:20" x14ac:dyDescent="0.35">
      <c r="A6877" t="s">
        <v>117</v>
      </c>
      <c r="B6877" t="s">
        <v>0</v>
      </c>
      <c r="C6877" t="s">
        <v>97</v>
      </c>
      <c r="D6877" s="29">
        <v>45653</v>
      </c>
      <c r="E6877">
        <v>0</v>
      </c>
      <c r="F6877">
        <v>0</v>
      </c>
      <c r="G6877">
        <v>0</v>
      </c>
      <c r="H6877">
        <v>0</v>
      </c>
      <c r="L6877">
        <v>92.160382999999996</v>
      </c>
      <c r="R6877">
        <v>144.623977</v>
      </c>
      <c r="S6877" t="s">
        <v>204</v>
      </c>
      <c r="T6877" s="247">
        <v>45342.35701388889</v>
      </c>
    </row>
    <row r="6878" spans="1:20" x14ac:dyDescent="0.35">
      <c r="A6878" t="s">
        <v>117</v>
      </c>
      <c r="B6878" t="s">
        <v>0</v>
      </c>
      <c r="C6878" t="s">
        <v>97</v>
      </c>
      <c r="D6878" s="29">
        <v>45654</v>
      </c>
      <c r="E6878">
        <v>0</v>
      </c>
      <c r="F6878">
        <v>0</v>
      </c>
      <c r="G6878">
        <v>0</v>
      </c>
      <c r="H6878">
        <v>0</v>
      </c>
      <c r="L6878">
        <v>92.160382999999996</v>
      </c>
      <c r="R6878">
        <v>144.623977</v>
      </c>
      <c r="S6878" t="s">
        <v>204</v>
      </c>
      <c r="T6878" s="247">
        <v>45342.35701388889</v>
      </c>
    </row>
    <row r="6879" spans="1:20" x14ac:dyDescent="0.35">
      <c r="A6879" t="s">
        <v>117</v>
      </c>
      <c r="B6879" t="s">
        <v>0</v>
      </c>
      <c r="C6879" t="s">
        <v>97</v>
      </c>
      <c r="D6879" s="29">
        <v>45655</v>
      </c>
      <c r="E6879">
        <v>0</v>
      </c>
      <c r="F6879">
        <v>0</v>
      </c>
      <c r="G6879">
        <v>0</v>
      </c>
      <c r="H6879">
        <v>0</v>
      </c>
      <c r="L6879">
        <v>92.160382999999996</v>
      </c>
      <c r="R6879">
        <v>144.623977</v>
      </c>
      <c r="S6879" t="s">
        <v>204</v>
      </c>
      <c r="T6879" s="247">
        <v>45342.35701388889</v>
      </c>
    </row>
    <row r="6880" spans="1:20" x14ac:dyDescent="0.35">
      <c r="A6880" t="s">
        <v>117</v>
      </c>
      <c r="B6880" t="s">
        <v>0</v>
      </c>
      <c r="C6880" t="s">
        <v>97</v>
      </c>
      <c r="D6880" s="29">
        <v>45656</v>
      </c>
      <c r="E6880">
        <v>0</v>
      </c>
      <c r="F6880">
        <v>0</v>
      </c>
      <c r="G6880">
        <v>0</v>
      </c>
      <c r="H6880">
        <v>0</v>
      </c>
      <c r="L6880">
        <v>92.160382999999996</v>
      </c>
      <c r="R6880">
        <v>144.623977</v>
      </c>
      <c r="S6880" t="s">
        <v>204</v>
      </c>
      <c r="T6880" s="247">
        <v>45342.35701388889</v>
      </c>
    </row>
    <row r="6881" spans="1:20" x14ac:dyDescent="0.35">
      <c r="A6881" t="s">
        <v>117</v>
      </c>
      <c r="B6881" t="s">
        <v>0</v>
      </c>
      <c r="C6881" t="s">
        <v>97</v>
      </c>
      <c r="D6881" s="29">
        <v>45657</v>
      </c>
      <c r="E6881">
        <v>0</v>
      </c>
      <c r="F6881">
        <v>0</v>
      </c>
      <c r="G6881">
        <v>0</v>
      </c>
      <c r="H6881">
        <v>0</v>
      </c>
      <c r="L6881">
        <v>92.160382999999996</v>
      </c>
      <c r="R6881">
        <v>144.623977</v>
      </c>
      <c r="S6881" t="s">
        <v>204</v>
      </c>
      <c r="T6881" s="247">
        <v>45342.35701388889</v>
      </c>
    </row>
    <row r="6882" spans="1:20" x14ac:dyDescent="0.35">
      <c r="A6882" t="s">
        <v>117</v>
      </c>
      <c r="B6882" t="s">
        <v>0</v>
      </c>
      <c r="C6882" t="s">
        <v>92</v>
      </c>
      <c r="D6882" s="29">
        <v>45383</v>
      </c>
      <c r="E6882">
        <v>0</v>
      </c>
      <c r="F6882">
        <v>0</v>
      </c>
      <c r="G6882">
        <v>0</v>
      </c>
      <c r="H6882">
        <v>0</v>
      </c>
      <c r="L6882">
        <v>640.00266299999998</v>
      </c>
      <c r="R6882">
        <v>997.40674200000001</v>
      </c>
      <c r="S6882" t="s">
        <v>204</v>
      </c>
      <c r="T6882" s="247">
        <v>45342.357106481482</v>
      </c>
    </row>
    <row r="6883" spans="1:20" x14ac:dyDescent="0.35">
      <c r="A6883" t="s">
        <v>117</v>
      </c>
      <c r="B6883" t="s">
        <v>0</v>
      </c>
      <c r="C6883" t="s">
        <v>92</v>
      </c>
      <c r="D6883" s="29">
        <v>45384</v>
      </c>
      <c r="E6883">
        <v>0</v>
      </c>
      <c r="F6883">
        <v>0</v>
      </c>
      <c r="G6883">
        <v>0</v>
      </c>
      <c r="H6883">
        <v>0</v>
      </c>
      <c r="L6883">
        <v>640.00266299999998</v>
      </c>
      <c r="R6883">
        <v>997.40674200000001</v>
      </c>
      <c r="S6883" t="s">
        <v>204</v>
      </c>
      <c r="T6883" s="247">
        <v>45342.357106481482</v>
      </c>
    </row>
    <row r="6884" spans="1:20" x14ac:dyDescent="0.35">
      <c r="A6884" t="s">
        <v>117</v>
      </c>
      <c r="B6884" t="s">
        <v>0</v>
      </c>
      <c r="C6884" t="s">
        <v>92</v>
      </c>
      <c r="D6884" s="29">
        <v>45385</v>
      </c>
      <c r="E6884">
        <v>0</v>
      </c>
      <c r="F6884">
        <v>0</v>
      </c>
      <c r="G6884">
        <v>0</v>
      </c>
      <c r="H6884">
        <v>0</v>
      </c>
      <c r="L6884">
        <v>640.00266299999998</v>
      </c>
      <c r="R6884">
        <v>997.40674200000001</v>
      </c>
      <c r="S6884" t="s">
        <v>204</v>
      </c>
      <c r="T6884" s="247">
        <v>45342.357106481482</v>
      </c>
    </row>
    <row r="6885" spans="1:20" x14ac:dyDescent="0.35">
      <c r="A6885" t="s">
        <v>117</v>
      </c>
      <c r="B6885" t="s">
        <v>0</v>
      </c>
      <c r="C6885" t="s">
        <v>92</v>
      </c>
      <c r="D6885" s="29">
        <v>45386</v>
      </c>
      <c r="E6885">
        <v>0</v>
      </c>
      <c r="F6885">
        <v>0</v>
      </c>
      <c r="G6885">
        <v>0</v>
      </c>
      <c r="H6885">
        <v>0</v>
      </c>
      <c r="L6885">
        <v>640.00266299999998</v>
      </c>
      <c r="R6885">
        <v>997.40674200000001</v>
      </c>
      <c r="S6885" t="s">
        <v>204</v>
      </c>
      <c r="T6885" s="247">
        <v>45342.357106481482</v>
      </c>
    </row>
    <row r="6886" spans="1:20" x14ac:dyDescent="0.35">
      <c r="A6886" t="s">
        <v>117</v>
      </c>
      <c r="B6886" t="s">
        <v>0</v>
      </c>
      <c r="C6886" t="s">
        <v>92</v>
      </c>
      <c r="D6886" s="29">
        <v>45387</v>
      </c>
      <c r="E6886">
        <v>0</v>
      </c>
      <c r="F6886">
        <v>0</v>
      </c>
      <c r="G6886">
        <v>0</v>
      </c>
      <c r="H6886">
        <v>0</v>
      </c>
      <c r="L6886">
        <v>640.00266299999998</v>
      </c>
      <c r="R6886">
        <v>997.40674200000001</v>
      </c>
      <c r="S6886" t="s">
        <v>204</v>
      </c>
      <c r="T6886" s="247">
        <v>45342.357106481482</v>
      </c>
    </row>
    <row r="6887" spans="1:20" x14ac:dyDescent="0.35">
      <c r="A6887" t="s">
        <v>117</v>
      </c>
      <c r="B6887" t="s">
        <v>0</v>
      </c>
      <c r="C6887" t="s">
        <v>92</v>
      </c>
      <c r="D6887" s="29">
        <v>45388</v>
      </c>
      <c r="E6887">
        <v>0</v>
      </c>
      <c r="F6887">
        <v>0</v>
      </c>
      <c r="G6887">
        <v>0</v>
      </c>
      <c r="H6887">
        <v>0</v>
      </c>
      <c r="L6887">
        <v>640.00266299999998</v>
      </c>
      <c r="R6887">
        <v>997.40674200000001</v>
      </c>
      <c r="S6887" t="s">
        <v>204</v>
      </c>
      <c r="T6887" s="247">
        <v>45342.357106481482</v>
      </c>
    </row>
    <row r="6888" spans="1:20" x14ac:dyDescent="0.35">
      <c r="A6888" t="s">
        <v>117</v>
      </c>
      <c r="B6888" t="s">
        <v>0</v>
      </c>
      <c r="C6888" t="s">
        <v>92</v>
      </c>
      <c r="D6888" s="29">
        <v>45389</v>
      </c>
      <c r="E6888">
        <v>0</v>
      </c>
      <c r="F6888">
        <v>0</v>
      </c>
      <c r="G6888">
        <v>0</v>
      </c>
      <c r="H6888">
        <v>0</v>
      </c>
      <c r="L6888">
        <v>640.00266299999998</v>
      </c>
      <c r="R6888">
        <v>997.40674200000001</v>
      </c>
      <c r="S6888" t="s">
        <v>204</v>
      </c>
      <c r="T6888" s="247">
        <v>45342.357106481482</v>
      </c>
    </row>
    <row r="6889" spans="1:20" x14ac:dyDescent="0.35">
      <c r="A6889" t="s">
        <v>117</v>
      </c>
      <c r="B6889" t="s">
        <v>0</v>
      </c>
      <c r="C6889" t="s">
        <v>92</v>
      </c>
      <c r="D6889" s="29">
        <v>45390</v>
      </c>
      <c r="E6889">
        <v>0</v>
      </c>
      <c r="F6889">
        <v>0</v>
      </c>
      <c r="G6889">
        <v>0</v>
      </c>
      <c r="H6889">
        <v>0</v>
      </c>
      <c r="L6889">
        <v>640.00266299999998</v>
      </c>
      <c r="R6889">
        <v>997.40674200000001</v>
      </c>
      <c r="S6889" t="s">
        <v>204</v>
      </c>
      <c r="T6889" s="247">
        <v>45342.357106481482</v>
      </c>
    </row>
    <row r="6890" spans="1:20" x14ac:dyDescent="0.35">
      <c r="A6890" t="s">
        <v>117</v>
      </c>
      <c r="B6890" t="s">
        <v>0</v>
      </c>
      <c r="C6890" t="s">
        <v>92</v>
      </c>
      <c r="D6890" s="29">
        <v>45391</v>
      </c>
      <c r="E6890">
        <v>0</v>
      </c>
      <c r="F6890">
        <v>0</v>
      </c>
      <c r="G6890">
        <v>0</v>
      </c>
      <c r="H6890">
        <v>0</v>
      </c>
      <c r="L6890">
        <v>640.00266299999998</v>
      </c>
      <c r="R6890">
        <v>997.40674200000001</v>
      </c>
      <c r="S6890" t="s">
        <v>204</v>
      </c>
      <c r="T6890" s="247">
        <v>45342.357106481482</v>
      </c>
    </row>
    <row r="6891" spans="1:20" x14ac:dyDescent="0.35">
      <c r="A6891" t="s">
        <v>117</v>
      </c>
      <c r="B6891" t="s">
        <v>0</v>
      </c>
      <c r="C6891" t="s">
        <v>92</v>
      </c>
      <c r="D6891" s="29">
        <v>45392</v>
      </c>
      <c r="E6891">
        <v>0</v>
      </c>
      <c r="F6891">
        <v>0</v>
      </c>
      <c r="G6891">
        <v>0</v>
      </c>
      <c r="H6891">
        <v>0</v>
      </c>
      <c r="L6891">
        <v>640.00266299999998</v>
      </c>
      <c r="R6891">
        <v>997.40674200000001</v>
      </c>
      <c r="S6891" t="s">
        <v>204</v>
      </c>
      <c r="T6891" s="247">
        <v>45342.357106481482</v>
      </c>
    </row>
    <row r="6892" spans="1:20" x14ac:dyDescent="0.35">
      <c r="A6892" t="s">
        <v>117</v>
      </c>
      <c r="B6892" t="s">
        <v>0</v>
      </c>
      <c r="C6892" t="s">
        <v>92</v>
      </c>
      <c r="D6892" s="29">
        <v>45393</v>
      </c>
      <c r="E6892">
        <v>0</v>
      </c>
      <c r="F6892">
        <v>0</v>
      </c>
      <c r="G6892">
        <v>0</v>
      </c>
      <c r="H6892">
        <v>0</v>
      </c>
      <c r="L6892">
        <v>640.00266299999998</v>
      </c>
      <c r="R6892">
        <v>997.40674200000001</v>
      </c>
      <c r="S6892" t="s">
        <v>204</v>
      </c>
      <c r="T6892" s="247">
        <v>45342.357106481482</v>
      </c>
    </row>
    <row r="6893" spans="1:20" x14ac:dyDescent="0.35">
      <c r="A6893" t="s">
        <v>117</v>
      </c>
      <c r="B6893" t="s">
        <v>0</v>
      </c>
      <c r="C6893" t="s">
        <v>92</v>
      </c>
      <c r="D6893" s="29">
        <v>45394</v>
      </c>
      <c r="E6893">
        <v>0</v>
      </c>
      <c r="F6893">
        <v>0</v>
      </c>
      <c r="G6893">
        <v>0</v>
      </c>
      <c r="H6893">
        <v>0</v>
      </c>
      <c r="L6893">
        <v>640.00266299999998</v>
      </c>
      <c r="R6893">
        <v>997.40674200000001</v>
      </c>
      <c r="S6893" t="s">
        <v>204</v>
      </c>
      <c r="T6893" s="247">
        <v>45342.357106481482</v>
      </c>
    </row>
    <row r="6894" spans="1:20" x14ac:dyDescent="0.35">
      <c r="A6894" t="s">
        <v>117</v>
      </c>
      <c r="B6894" t="s">
        <v>0</v>
      </c>
      <c r="C6894" t="s">
        <v>92</v>
      </c>
      <c r="D6894" s="29">
        <v>45395</v>
      </c>
      <c r="E6894">
        <v>0</v>
      </c>
      <c r="F6894">
        <v>0</v>
      </c>
      <c r="G6894">
        <v>0</v>
      </c>
      <c r="H6894">
        <v>0</v>
      </c>
      <c r="L6894">
        <v>640.00266299999998</v>
      </c>
      <c r="R6894">
        <v>997.40674200000001</v>
      </c>
      <c r="S6894" t="s">
        <v>204</v>
      </c>
      <c r="T6894" s="247">
        <v>45342.357106481482</v>
      </c>
    </row>
    <row r="6895" spans="1:20" x14ac:dyDescent="0.35">
      <c r="A6895" t="s">
        <v>117</v>
      </c>
      <c r="B6895" t="s">
        <v>0</v>
      </c>
      <c r="C6895" t="s">
        <v>92</v>
      </c>
      <c r="D6895" s="29">
        <v>45396</v>
      </c>
      <c r="E6895">
        <v>0</v>
      </c>
      <c r="F6895">
        <v>0</v>
      </c>
      <c r="G6895">
        <v>0</v>
      </c>
      <c r="H6895">
        <v>0</v>
      </c>
      <c r="L6895">
        <v>640.00266299999998</v>
      </c>
      <c r="R6895">
        <v>997.40674200000001</v>
      </c>
      <c r="S6895" t="s">
        <v>204</v>
      </c>
      <c r="T6895" s="247">
        <v>45342.357118055559</v>
      </c>
    </row>
    <row r="6896" spans="1:20" x14ac:dyDescent="0.35">
      <c r="A6896" t="s">
        <v>117</v>
      </c>
      <c r="B6896" t="s">
        <v>0</v>
      </c>
      <c r="C6896" t="s">
        <v>92</v>
      </c>
      <c r="D6896" s="29">
        <v>45397</v>
      </c>
      <c r="E6896">
        <v>0</v>
      </c>
      <c r="F6896">
        <v>0</v>
      </c>
      <c r="G6896">
        <v>0</v>
      </c>
      <c r="H6896">
        <v>0</v>
      </c>
      <c r="L6896">
        <v>640.00266299999998</v>
      </c>
      <c r="R6896">
        <v>997.40674200000001</v>
      </c>
      <c r="S6896" t="s">
        <v>204</v>
      </c>
      <c r="T6896" s="247">
        <v>45342.357106481482</v>
      </c>
    </row>
    <row r="6897" spans="1:20" x14ac:dyDescent="0.35">
      <c r="A6897" t="s">
        <v>117</v>
      </c>
      <c r="B6897" t="s">
        <v>0</v>
      </c>
      <c r="C6897" t="s">
        <v>92</v>
      </c>
      <c r="D6897" s="29">
        <v>45398</v>
      </c>
      <c r="E6897">
        <v>0</v>
      </c>
      <c r="F6897">
        <v>0</v>
      </c>
      <c r="G6897">
        <v>0</v>
      </c>
      <c r="H6897">
        <v>0</v>
      </c>
      <c r="L6897">
        <v>640.00266299999998</v>
      </c>
      <c r="R6897">
        <v>997.40674200000001</v>
      </c>
      <c r="S6897" t="s">
        <v>204</v>
      </c>
      <c r="T6897" s="247">
        <v>45342.357106481482</v>
      </c>
    </row>
    <row r="6898" spans="1:20" x14ac:dyDescent="0.35">
      <c r="A6898" t="s">
        <v>117</v>
      </c>
      <c r="B6898" t="s">
        <v>0</v>
      </c>
      <c r="C6898" t="s">
        <v>92</v>
      </c>
      <c r="D6898" s="29">
        <v>45399</v>
      </c>
      <c r="E6898">
        <v>0</v>
      </c>
      <c r="F6898">
        <v>0</v>
      </c>
      <c r="G6898">
        <v>0</v>
      </c>
      <c r="H6898">
        <v>0</v>
      </c>
      <c r="L6898">
        <v>640.00266299999998</v>
      </c>
      <c r="R6898">
        <v>997.40674200000001</v>
      </c>
      <c r="S6898" t="s">
        <v>204</v>
      </c>
      <c r="T6898" s="247">
        <v>45342.357106481482</v>
      </c>
    </row>
    <row r="6899" spans="1:20" x14ac:dyDescent="0.35">
      <c r="A6899" t="s">
        <v>117</v>
      </c>
      <c r="B6899" t="s">
        <v>0</v>
      </c>
      <c r="C6899" t="s">
        <v>92</v>
      </c>
      <c r="D6899" s="29">
        <v>45400</v>
      </c>
      <c r="E6899">
        <v>0</v>
      </c>
      <c r="F6899">
        <v>0</v>
      </c>
      <c r="G6899">
        <v>0</v>
      </c>
      <c r="H6899">
        <v>0</v>
      </c>
      <c r="L6899">
        <v>640.00266299999998</v>
      </c>
      <c r="R6899">
        <v>997.40674200000001</v>
      </c>
      <c r="S6899" t="s">
        <v>204</v>
      </c>
      <c r="T6899" s="247">
        <v>45342.357118055559</v>
      </c>
    </row>
    <row r="6900" spans="1:20" x14ac:dyDescent="0.35">
      <c r="A6900" t="s">
        <v>117</v>
      </c>
      <c r="B6900" t="s">
        <v>0</v>
      </c>
      <c r="C6900" t="s">
        <v>92</v>
      </c>
      <c r="D6900" s="29">
        <v>45401</v>
      </c>
      <c r="E6900">
        <v>0</v>
      </c>
      <c r="F6900">
        <v>0</v>
      </c>
      <c r="G6900">
        <v>0</v>
      </c>
      <c r="H6900">
        <v>0</v>
      </c>
      <c r="L6900">
        <v>640.00266299999998</v>
      </c>
      <c r="R6900">
        <v>997.40674200000001</v>
      </c>
      <c r="S6900" t="s">
        <v>204</v>
      </c>
      <c r="T6900" s="247">
        <v>45342.357106481482</v>
      </c>
    </row>
    <row r="6901" spans="1:20" x14ac:dyDescent="0.35">
      <c r="A6901" t="s">
        <v>117</v>
      </c>
      <c r="B6901" t="s">
        <v>0</v>
      </c>
      <c r="C6901" t="s">
        <v>92</v>
      </c>
      <c r="D6901" s="29">
        <v>45402</v>
      </c>
      <c r="E6901">
        <v>0</v>
      </c>
      <c r="F6901">
        <v>0</v>
      </c>
      <c r="G6901">
        <v>0</v>
      </c>
      <c r="H6901">
        <v>0</v>
      </c>
      <c r="L6901">
        <v>640.00266299999998</v>
      </c>
      <c r="R6901">
        <v>997.40674200000001</v>
      </c>
      <c r="S6901" t="s">
        <v>204</v>
      </c>
      <c r="T6901" s="247">
        <v>45342.357106481482</v>
      </c>
    </row>
    <row r="6902" spans="1:20" x14ac:dyDescent="0.35">
      <c r="A6902" t="s">
        <v>117</v>
      </c>
      <c r="B6902" t="s">
        <v>0</v>
      </c>
      <c r="C6902" t="s">
        <v>92</v>
      </c>
      <c r="D6902" s="29">
        <v>45403</v>
      </c>
      <c r="E6902">
        <v>0</v>
      </c>
      <c r="F6902">
        <v>0</v>
      </c>
      <c r="G6902">
        <v>0</v>
      </c>
      <c r="H6902">
        <v>0</v>
      </c>
      <c r="L6902">
        <v>640.00266299999998</v>
      </c>
      <c r="R6902">
        <v>997.40674200000001</v>
      </c>
      <c r="S6902" t="s">
        <v>204</v>
      </c>
      <c r="T6902" s="247">
        <v>45342.357106481482</v>
      </c>
    </row>
    <row r="6903" spans="1:20" x14ac:dyDescent="0.35">
      <c r="A6903" t="s">
        <v>117</v>
      </c>
      <c r="B6903" t="s">
        <v>0</v>
      </c>
      <c r="C6903" t="s">
        <v>92</v>
      </c>
      <c r="D6903" s="29">
        <v>45404</v>
      </c>
      <c r="E6903">
        <v>0</v>
      </c>
      <c r="F6903">
        <v>0</v>
      </c>
      <c r="G6903">
        <v>0</v>
      </c>
      <c r="H6903">
        <v>0</v>
      </c>
      <c r="L6903">
        <v>640.00266299999998</v>
      </c>
      <c r="R6903">
        <v>997.40674200000001</v>
      </c>
      <c r="S6903" t="s">
        <v>204</v>
      </c>
      <c r="T6903" s="247">
        <v>45342.357106481482</v>
      </c>
    </row>
    <row r="6904" spans="1:20" x14ac:dyDescent="0.35">
      <c r="A6904" t="s">
        <v>117</v>
      </c>
      <c r="B6904" t="s">
        <v>0</v>
      </c>
      <c r="C6904" t="s">
        <v>92</v>
      </c>
      <c r="D6904" s="29">
        <v>45405</v>
      </c>
      <c r="E6904">
        <v>0</v>
      </c>
      <c r="F6904">
        <v>0</v>
      </c>
      <c r="G6904">
        <v>0</v>
      </c>
      <c r="H6904">
        <v>0</v>
      </c>
      <c r="L6904">
        <v>640.00266299999998</v>
      </c>
      <c r="R6904">
        <v>997.40674200000001</v>
      </c>
      <c r="S6904" t="s">
        <v>204</v>
      </c>
      <c r="T6904" s="247">
        <v>45342.357118055559</v>
      </c>
    </row>
    <row r="6905" spans="1:20" x14ac:dyDescent="0.35">
      <c r="A6905" t="s">
        <v>117</v>
      </c>
      <c r="B6905" t="s">
        <v>0</v>
      </c>
      <c r="C6905" t="s">
        <v>92</v>
      </c>
      <c r="D6905" s="29">
        <v>45406</v>
      </c>
      <c r="E6905">
        <v>0</v>
      </c>
      <c r="F6905">
        <v>0</v>
      </c>
      <c r="G6905">
        <v>0</v>
      </c>
      <c r="H6905">
        <v>0</v>
      </c>
      <c r="L6905">
        <v>640.00266299999998</v>
      </c>
      <c r="R6905">
        <v>997.40674200000001</v>
      </c>
      <c r="S6905" t="s">
        <v>204</v>
      </c>
      <c r="T6905" s="247">
        <v>45342.357118055559</v>
      </c>
    </row>
    <row r="6906" spans="1:20" x14ac:dyDescent="0.35">
      <c r="A6906" t="s">
        <v>117</v>
      </c>
      <c r="B6906" t="s">
        <v>0</v>
      </c>
      <c r="C6906" t="s">
        <v>92</v>
      </c>
      <c r="D6906" s="29">
        <v>45407</v>
      </c>
      <c r="E6906">
        <v>0</v>
      </c>
      <c r="F6906">
        <v>0</v>
      </c>
      <c r="G6906">
        <v>0</v>
      </c>
      <c r="H6906">
        <v>0</v>
      </c>
      <c r="L6906">
        <v>640.00266299999998</v>
      </c>
      <c r="R6906">
        <v>997.40674200000001</v>
      </c>
      <c r="S6906" t="s">
        <v>204</v>
      </c>
      <c r="T6906" s="247">
        <v>45342.357118055559</v>
      </c>
    </row>
    <row r="6907" spans="1:20" x14ac:dyDescent="0.35">
      <c r="A6907" t="s">
        <v>117</v>
      </c>
      <c r="B6907" t="s">
        <v>0</v>
      </c>
      <c r="C6907" t="s">
        <v>92</v>
      </c>
      <c r="D6907" s="29">
        <v>45408</v>
      </c>
      <c r="E6907">
        <v>0</v>
      </c>
      <c r="F6907">
        <v>0</v>
      </c>
      <c r="G6907">
        <v>0</v>
      </c>
      <c r="H6907">
        <v>0</v>
      </c>
      <c r="L6907">
        <v>640.00266299999998</v>
      </c>
      <c r="R6907">
        <v>997.40674200000001</v>
      </c>
      <c r="S6907" t="s">
        <v>204</v>
      </c>
      <c r="T6907" s="247">
        <v>45342.357118055559</v>
      </c>
    </row>
    <row r="6908" spans="1:20" x14ac:dyDescent="0.35">
      <c r="A6908" t="s">
        <v>117</v>
      </c>
      <c r="B6908" t="s">
        <v>0</v>
      </c>
      <c r="C6908" t="s">
        <v>92</v>
      </c>
      <c r="D6908" s="29">
        <v>45409</v>
      </c>
      <c r="E6908">
        <v>0</v>
      </c>
      <c r="F6908">
        <v>0</v>
      </c>
      <c r="G6908">
        <v>0</v>
      </c>
      <c r="H6908">
        <v>0</v>
      </c>
      <c r="L6908">
        <v>640.00266299999998</v>
      </c>
      <c r="R6908">
        <v>997.40674200000001</v>
      </c>
      <c r="S6908" t="s">
        <v>204</v>
      </c>
      <c r="T6908" s="247">
        <v>45342.357118055559</v>
      </c>
    </row>
    <row r="6909" spans="1:20" x14ac:dyDescent="0.35">
      <c r="A6909" t="s">
        <v>117</v>
      </c>
      <c r="B6909" t="s">
        <v>0</v>
      </c>
      <c r="C6909" t="s">
        <v>92</v>
      </c>
      <c r="D6909" s="29">
        <v>45410</v>
      </c>
      <c r="E6909">
        <v>0</v>
      </c>
      <c r="F6909">
        <v>0</v>
      </c>
      <c r="G6909">
        <v>0</v>
      </c>
      <c r="H6909">
        <v>0</v>
      </c>
      <c r="L6909">
        <v>640.00266299999998</v>
      </c>
      <c r="R6909">
        <v>997.40674200000001</v>
      </c>
      <c r="S6909" t="s">
        <v>204</v>
      </c>
      <c r="T6909" s="247">
        <v>45342.357118055559</v>
      </c>
    </row>
    <row r="6910" spans="1:20" x14ac:dyDescent="0.35">
      <c r="A6910" t="s">
        <v>117</v>
      </c>
      <c r="B6910" t="s">
        <v>0</v>
      </c>
      <c r="C6910" t="s">
        <v>92</v>
      </c>
      <c r="D6910" s="29">
        <v>45411</v>
      </c>
      <c r="E6910">
        <v>0</v>
      </c>
      <c r="F6910">
        <v>0</v>
      </c>
      <c r="G6910">
        <v>0</v>
      </c>
      <c r="H6910">
        <v>0</v>
      </c>
      <c r="L6910">
        <v>640.00266299999998</v>
      </c>
      <c r="R6910">
        <v>997.40674200000001</v>
      </c>
      <c r="S6910" t="s">
        <v>204</v>
      </c>
      <c r="T6910" s="247">
        <v>45342.357118055559</v>
      </c>
    </row>
    <row r="6911" spans="1:20" x14ac:dyDescent="0.35">
      <c r="A6911" t="s">
        <v>117</v>
      </c>
      <c r="B6911" t="s">
        <v>0</v>
      </c>
      <c r="C6911" t="s">
        <v>92</v>
      </c>
      <c r="D6911" s="29">
        <v>45412</v>
      </c>
      <c r="E6911">
        <v>0</v>
      </c>
      <c r="F6911">
        <v>0</v>
      </c>
      <c r="G6911">
        <v>0</v>
      </c>
      <c r="H6911">
        <v>0</v>
      </c>
      <c r="L6911">
        <v>640.00266299999998</v>
      </c>
      <c r="R6911">
        <v>997.40674200000001</v>
      </c>
      <c r="S6911" t="s">
        <v>204</v>
      </c>
      <c r="T6911" s="247">
        <v>45342.357118055559</v>
      </c>
    </row>
    <row r="6912" spans="1:20" x14ac:dyDescent="0.35">
      <c r="A6912" t="s">
        <v>117</v>
      </c>
      <c r="B6912" t="s">
        <v>0</v>
      </c>
      <c r="C6912" t="s">
        <v>92</v>
      </c>
      <c r="D6912" s="29">
        <v>45413</v>
      </c>
      <c r="E6912">
        <v>0</v>
      </c>
      <c r="F6912">
        <v>0</v>
      </c>
      <c r="G6912">
        <v>0</v>
      </c>
      <c r="H6912">
        <v>0</v>
      </c>
      <c r="L6912">
        <v>640.00266299999998</v>
      </c>
      <c r="R6912">
        <v>997.40674200000001</v>
      </c>
      <c r="S6912" t="s">
        <v>204</v>
      </c>
      <c r="T6912" s="247">
        <v>45342.357118055559</v>
      </c>
    </row>
    <row r="6913" spans="1:20" x14ac:dyDescent="0.35">
      <c r="A6913" t="s">
        <v>117</v>
      </c>
      <c r="B6913" t="s">
        <v>0</v>
      </c>
      <c r="C6913" t="s">
        <v>92</v>
      </c>
      <c r="D6913" s="29">
        <v>45414</v>
      </c>
      <c r="E6913">
        <v>0</v>
      </c>
      <c r="F6913">
        <v>0</v>
      </c>
      <c r="G6913">
        <v>0</v>
      </c>
      <c r="H6913">
        <v>0</v>
      </c>
      <c r="L6913">
        <v>640.00266299999998</v>
      </c>
      <c r="R6913">
        <v>997.40674200000001</v>
      </c>
      <c r="S6913" t="s">
        <v>204</v>
      </c>
      <c r="T6913" s="247">
        <v>45342.357118055559</v>
      </c>
    </row>
    <row r="6914" spans="1:20" x14ac:dyDescent="0.35">
      <c r="A6914" t="s">
        <v>117</v>
      </c>
      <c r="B6914" t="s">
        <v>0</v>
      </c>
      <c r="C6914" t="s">
        <v>92</v>
      </c>
      <c r="D6914" s="29">
        <v>45415</v>
      </c>
      <c r="E6914">
        <v>0</v>
      </c>
      <c r="F6914">
        <v>0</v>
      </c>
      <c r="G6914">
        <v>0</v>
      </c>
      <c r="H6914">
        <v>0</v>
      </c>
      <c r="L6914">
        <v>640.00266299999998</v>
      </c>
      <c r="R6914">
        <v>997.40674200000001</v>
      </c>
      <c r="S6914" t="s">
        <v>204</v>
      </c>
      <c r="T6914" s="247">
        <v>45342.357118055559</v>
      </c>
    </row>
    <row r="6915" spans="1:20" x14ac:dyDescent="0.35">
      <c r="A6915" t="s">
        <v>117</v>
      </c>
      <c r="B6915" t="s">
        <v>0</v>
      </c>
      <c r="C6915" t="s">
        <v>92</v>
      </c>
      <c r="D6915" s="29">
        <v>45416</v>
      </c>
      <c r="E6915">
        <v>0</v>
      </c>
      <c r="F6915">
        <v>0</v>
      </c>
      <c r="G6915">
        <v>0</v>
      </c>
      <c r="H6915">
        <v>0</v>
      </c>
      <c r="L6915">
        <v>640.00266299999998</v>
      </c>
      <c r="R6915">
        <v>997.40674200000001</v>
      </c>
      <c r="S6915" t="s">
        <v>204</v>
      </c>
      <c r="T6915" s="247">
        <v>45342.357118055559</v>
      </c>
    </row>
    <row r="6916" spans="1:20" x14ac:dyDescent="0.35">
      <c r="A6916" t="s">
        <v>117</v>
      </c>
      <c r="B6916" t="s">
        <v>0</v>
      </c>
      <c r="C6916" t="s">
        <v>92</v>
      </c>
      <c r="D6916" s="29">
        <v>45417</v>
      </c>
      <c r="E6916">
        <v>0</v>
      </c>
      <c r="F6916">
        <v>0</v>
      </c>
      <c r="G6916">
        <v>0</v>
      </c>
      <c r="H6916">
        <v>0</v>
      </c>
      <c r="L6916">
        <v>640.00266299999998</v>
      </c>
      <c r="R6916">
        <v>997.40674200000001</v>
      </c>
      <c r="S6916" t="s">
        <v>204</v>
      </c>
      <c r="T6916" s="247">
        <v>45342.357118055559</v>
      </c>
    </row>
    <row r="6917" spans="1:20" x14ac:dyDescent="0.35">
      <c r="A6917" t="s">
        <v>117</v>
      </c>
      <c r="B6917" t="s">
        <v>0</v>
      </c>
      <c r="C6917" t="s">
        <v>92</v>
      </c>
      <c r="D6917" s="29">
        <v>45418</v>
      </c>
      <c r="E6917">
        <v>0</v>
      </c>
      <c r="F6917">
        <v>0</v>
      </c>
      <c r="G6917">
        <v>0</v>
      </c>
      <c r="H6917">
        <v>0</v>
      </c>
      <c r="L6917">
        <v>640.00266299999998</v>
      </c>
      <c r="R6917">
        <v>997.40674200000001</v>
      </c>
      <c r="S6917" t="s">
        <v>204</v>
      </c>
      <c r="T6917" s="247">
        <v>45342.357118055559</v>
      </c>
    </row>
    <row r="6918" spans="1:20" x14ac:dyDescent="0.35">
      <c r="A6918" t="s">
        <v>117</v>
      </c>
      <c r="B6918" t="s">
        <v>0</v>
      </c>
      <c r="C6918" t="s">
        <v>92</v>
      </c>
      <c r="D6918" s="29">
        <v>45419</v>
      </c>
      <c r="E6918">
        <v>0</v>
      </c>
      <c r="F6918">
        <v>0</v>
      </c>
      <c r="G6918">
        <v>0</v>
      </c>
      <c r="H6918">
        <v>0</v>
      </c>
      <c r="L6918">
        <v>640.00266299999998</v>
      </c>
      <c r="R6918">
        <v>997.40674200000001</v>
      </c>
      <c r="S6918" t="s">
        <v>204</v>
      </c>
      <c r="T6918" s="247">
        <v>45342.357118055559</v>
      </c>
    </row>
    <row r="6919" spans="1:20" x14ac:dyDescent="0.35">
      <c r="A6919" t="s">
        <v>117</v>
      </c>
      <c r="B6919" t="s">
        <v>0</v>
      </c>
      <c r="C6919" t="s">
        <v>92</v>
      </c>
      <c r="D6919" s="29">
        <v>45420</v>
      </c>
      <c r="E6919">
        <v>0</v>
      </c>
      <c r="F6919">
        <v>0</v>
      </c>
      <c r="G6919">
        <v>0</v>
      </c>
      <c r="H6919">
        <v>0</v>
      </c>
      <c r="L6919">
        <v>640.00266299999998</v>
      </c>
      <c r="R6919">
        <v>997.40674200000001</v>
      </c>
      <c r="S6919" t="s">
        <v>204</v>
      </c>
      <c r="T6919" s="247">
        <v>45342.357118055559</v>
      </c>
    </row>
    <row r="6920" spans="1:20" x14ac:dyDescent="0.35">
      <c r="A6920" t="s">
        <v>117</v>
      </c>
      <c r="B6920" t="s">
        <v>0</v>
      </c>
      <c r="C6920" t="s">
        <v>92</v>
      </c>
      <c r="D6920" s="29">
        <v>45421</v>
      </c>
      <c r="E6920">
        <v>0</v>
      </c>
      <c r="F6920">
        <v>0</v>
      </c>
      <c r="G6920">
        <v>0</v>
      </c>
      <c r="H6920">
        <v>0</v>
      </c>
      <c r="L6920">
        <v>640.00266299999998</v>
      </c>
      <c r="R6920">
        <v>997.40674200000001</v>
      </c>
      <c r="S6920" t="s">
        <v>204</v>
      </c>
      <c r="T6920" s="247">
        <v>45342.357118055559</v>
      </c>
    </row>
    <row r="6921" spans="1:20" x14ac:dyDescent="0.35">
      <c r="A6921" t="s">
        <v>117</v>
      </c>
      <c r="B6921" t="s">
        <v>0</v>
      </c>
      <c r="C6921" t="s">
        <v>92</v>
      </c>
      <c r="D6921" s="29">
        <v>45422</v>
      </c>
      <c r="E6921">
        <v>0</v>
      </c>
      <c r="F6921">
        <v>0</v>
      </c>
      <c r="G6921">
        <v>0</v>
      </c>
      <c r="H6921">
        <v>0</v>
      </c>
      <c r="L6921">
        <v>640.00266299999998</v>
      </c>
      <c r="R6921">
        <v>997.40674200000001</v>
      </c>
      <c r="S6921" t="s">
        <v>204</v>
      </c>
      <c r="T6921" s="247">
        <v>45342.357118055559</v>
      </c>
    </row>
    <row r="6922" spans="1:20" x14ac:dyDescent="0.35">
      <c r="A6922" t="s">
        <v>117</v>
      </c>
      <c r="B6922" t="s">
        <v>0</v>
      </c>
      <c r="C6922" t="s">
        <v>92</v>
      </c>
      <c r="D6922" s="29">
        <v>45423</v>
      </c>
      <c r="E6922">
        <v>0</v>
      </c>
      <c r="F6922">
        <v>0</v>
      </c>
      <c r="G6922">
        <v>0</v>
      </c>
      <c r="H6922">
        <v>0</v>
      </c>
      <c r="L6922">
        <v>640.00266299999998</v>
      </c>
      <c r="R6922">
        <v>997.40674200000001</v>
      </c>
      <c r="S6922" t="s">
        <v>204</v>
      </c>
      <c r="T6922" s="247">
        <v>45342.357118055559</v>
      </c>
    </row>
    <row r="6923" spans="1:20" x14ac:dyDescent="0.35">
      <c r="A6923" t="s">
        <v>117</v>
      </c>
      <c r="B6923" t="s">
        <v>0</v>
      </c>
      <c r="C6923" t="s">
        <v>92</v>
      </c>
      <c r="D6923" s="29">
        <v>45424</v>
      </c>
      <c r="E6923">
        <v>0</v>
      </c>
      <c r="F6923">
        <v>0</v>
      </c>
      <c r="G6923">
        <v>0</v>
      </c>
      <c r="H6923">
        <v>0</v>
      </c>
      <c r="L6923">
        <v>640.00266299999998</v>
      </c>
      <c r="R6923">
        <v>997.40674200000001</v>
      </c>
      <c r="S6923" t="s">
        <v>204</v>
      </c>
      <c r="T6923" s="247">
        <v>45342.357118055559</v>
      </c>
    </row>
    <row r="6924" spans="1:20" x14ac:dyDescent="0.35">
      <c r="A6924" t="s">
        <v>117</v>
      </c>
      <c r="B6924" t="s">
        <v>0</v>
      </c>
      <c r="C6924" t="s">
        <v>92</v>
      </c>
      <c r="D6924" s="29">
        <v>45425</v>
      </c>
      <c r="E6924">
        <v>0</v>
      </c>
      <c r="F6924">
        <v>0</v>
      </c>
      <c r="G6924">
        <v>0</v>
      </c>
      <c r="H6924">
        <v>0</v>
      </c>
      <c r="L6924">
        <v>640.00266299999998</v>
      </c>
      <c r="R6924">
        <v>997.40674200000001</v>
      </c>
      <c r="S6924" t="s">
        <v>204</v>
      </c>
      <c r="T6924" s="247">
        <v>45342.357118055559</v>
      </c>
    </row>
    <row r="6925" spans="1:20" x14ac:dyDescent="0.35">
      <c r="A6925" t="s">
        <v>117</v>
      </c>
      <c r="B6925" t="s">
        <v>0</v>
      </c>
      <c r="C6925" t="s">
        <v>92</v>
      </c>
      <c r="D6925" s="29">
        <v>45426</v>
      </c>
      <c r="E6925">
        <v>0</v>
      </c>
      <c r="F6925">
        <v>0</v>
      </c>
      <c r="G6925">
        <v>0</v>
      </c>
      <c r="H6925">
        <v>0</v>
      </c>
      <c r="L6925">
        <v>640.00266299999998</v>
      </c>
      <c r="R6925">
        <v>997.40674200000001</v>
      </c>
      <c r="S6925" t="s">
        <v>204</v>
      </c>
      <c r="T6925" s="247">
        <v>45342.357129629629</v>
      </c>
    </row>
    <row r="6926" spans="1:20" x14ac:dyDescent="0.35">
      <c r="A6926" t="s">
        <v>117</v>
      </c>
      <c r="B6926" t="s">
        <v>0</v>
      </c>
      <c r="C6926" t="s">
        <v>92</v>
      </c>
      <c r="D6926" s="29">
        <v>45427</v>
      </c>
      <c r="E6926">
        <v>0</v>
      </c>
      <c r="F6926">
        <v>0</v>
      </c>
      <c r="G6926">
        <v>0</v>
      </c>
      <c r="H6926">
        <v>0</v>
      </c>
      <c r="L6926">
        <v>640.00266299999998</v>
      </c>
      <c r="R6926">
        <v>997.40674200000001</v>
      </c>
      <c r="S6926" t="s">
        <v>204</v>
      </c>
      <c r="T6926" s="247">
        <v>45342.357129629629</v>
      </c>
    </row>
    <row r="6927" spans="1:20" x14ac:dyDescent="0.35">
      <c r="A6927" t="s">
        <v>117</v>
      </c>
      <c r="B6927" t="s">
        <v>0</v>
      </c>
      <c r="C6927" t="s">
        <v>92</v>
      </c>
      <c r="D6927" s="29">
        <v>45428</v>
      </c>
      <c r="E6927">
        <v>0</v>
      </c>
      <c r="F6927">
        <v>0</v>
      </c>
      <c r="G6927">
        <v>0</v>
      </c>
      <c r="H6927">
        <v>0</v>
      </c>
      <c r="L6927">
        <v>640.00266299999998</v>
      </c>
      <c r="R6927">
        <v>997.40674200000001</v>
      </c>
      <c r="S6927" t="s">
        <v>204</v>
      </c>
      <c r="T6927" s="247">
        <v>45342.357118055559</v>
      </c>
    </row>
    <row r="6928" spans="1:20" x14ac:dyDescent="0.35">
      <c r="A6928" t="s">
        <v>117</v>
      </c>
      <c r="B6928" t="s">
        <v>0</v>
      </c>
      <c r="C6928" t="s">
        <v>92</v>
      </c>
      <c r="D6928" s="29">
        <v>45429</v>
      </c>
      <c r="E6928">
        <v>0</v>
      </c>
      <c r="F6928">
        <v>0</v>
      </c>
      <c r="G6928">
        <v>0</v>
      </c>
      <c r="H6928">
        <v>0</v>
      </c>
      <c r="L6928">
        <v>640.00266299999998</v>
      </c>
      <c r="R6928">
        <v>997.40674200000001</v>
      </c>
      <c r="S6928" t="s">
        <v>204</v>
      </c>
      <c r="T6928" s="247">
        <v>45342.357118055559</v>
      </c>
    </row>
    <row r="6929" spans="1:20" x14ac:dyDescent="0.35">
      <c r="A6929" t="s">
        <v>117</v>
      </c>
      <c r="B6929" t="s">
        <v>0</v>
      </c>
      <c r="C6929" t="s">
        <v>92</v>
      </c>
      <c r="D6929" s="29">
        <v>45430</v>
      </c>
      <c r="E6929">
        <v>0</v>
      </c>
      <c r="F6929">
        <v>0</v>
      </c>
      <c r="G6929">
        <v>0</v>
      </c>
      <c r="H6929">
        <v>0</v>
      </c>
      <c r="L6929">
        <v>640.00266299999998</v>
      </c>
      <c r="R6929">
        <v>997.40674200000001</v>
      </c>
      <c r="S6929" t="s">
        <v>204</v>
      </c>
      <c r="T6929" s="247">
        <v>45342.357129629629</v>
      </c>
    </row>
    <row r="6930" spans="1:20" x14ac:dyDescent="0.35">
      <c r="A6930" t="s">
        <v>117</v>
      </c>
      <c r="B6930" t="s">
        <v>0</v>
      </c>
      <c r="C6930" t="s">
        <v>92</v>
      </c>
      <c r="D6930" s="29">
        <v>45431</v>
      </c>
      <c r="E6930">
        <v>0</v>
      </c>
      <c r="F6930">
        <v>0</v>
      </c>
      <c r="G6930">
        <v>0</v>
      </c>
      <c r="H6930">
        <v>0</v>
      </c>
      <c r="L6930">
        <v>640.00266299999998</v>
      </c>
      <c r="R6930">
        <v>997.40674200000001</v>
      </c>
      <c r="S6930" t="s">
        <v>204</v>
      </c>
      <c r="T6930" s="247">
        <v>45342.357129629629</v>
      </c>
    </row>
    <row r="6931" spans="1:20" x14ac:dyDescent="0.35">
      <c r="A6931" t="s">
        <v>117</v>
      </c>
      <c r="B6931" t="s">
        <v>0</v>
      </c>
      <c r="C6931" t="s">
        <v>92</v>
      </c>
      <c r="D6931" s="29">
        <v>45432</v>
      </c>
      <c r="E6931">
        <v>0</v>
      </c>
      <c r="F6931">
        <v>0</v>
      </c>
      <c r="G6931">
        <v>0</v>
      </c>
      <c r="H6931">
        <v>0</v>
      </c>
      <c r="L6931">
        <v>640.00266299999998</v>
      </c>
      <c r="R6931">
        <v>997.40674200000001</v>
      </c>
      <c r="S6931" t="s">
        <v>204</v>
      </c>
      <c r="T6931" s="247">
        <v>45342.357118055559</v>
      </c>
    </row>
    <row r="6932" spans="1:20" x14ac:dyDescent="0.35">
      <c r="A6932" t="s">
        <v>117</v>
      </c>
      <c r="B6932" t="s">
        <v>0</v>
      </c>
      <c r="C6932" t="s">
        <v>92</v>
      </c>
      <c r="D6932" s="29">
        <v>45433</v>
      </c>
      <c r="E6932">
        <v>0</v>
      </c>
      <c r="F6932">
        <v>0</v>
      </c>
      <c r="G6932">
        <v>0</v>
      </c>
      <c r="H6932">
        <v>0</v>
      </c>
      <c r="L6932">
        <v>640.00266299999998</v>
      </c>
      <c r="R6932">
        <v>997.40674200000001</v>
      </c>
      <c r="S6932" t="s">
        <v>204</v>
      </c>
      <c r="T6932" s="247">
        <v>45342.357129629629</v>
      </c>
    </row>
    <row r="6933" spans="1:20" x14ac:dyDescent="0.35">
      <c r="A6933" t="s">
        <v>117</v>
      </c>
      <c r="B6933" t="s">
        <v>0</v>
      </c>
      <c r="C6933" t="s">
        <v>92</v>
      </c>
      <c r="D6933" s="29">
        <v>45434</v>
      </c>
      <c r="E6933">
        <v>0</v>
      </c>
      <c r="F6933">
        <v>0</v>
      </c>
      <c r="G6933">
        <v>0</v>
      </c>
      <c r="H6933">
        <v>0</v>
      </c>
      <c r="L6933">
        <v>640.00266299999998</v>
      </c>
      <c r="R6933">
        <v>997.40674200000001</v>
      </c>
      <c r="S6933" t="s">
        <v>204</v>
      </c>
      <c r="T6933" s="247">
        <v>45342.357129629629</v>
      </c>
    </row>
    <row r="6934" spans="1:20" x14ac:dyDescent="0.35">
      <c r="A6934" t="s">
        <v>117</v>
      </c>
      <c r="B6934" t="s">
        <v>0</v>
      </c>
      <c r="C6934" t="s">
        <v>92</v>
      </c>
      <c r="D6934" s="29">
        <v>45435</v>
      </c>
      <c r="E6934">
        <v>0</v>
      </c>
      <c r="F6934">
        <v>0</v>
      </c>
      <c r="G6934">
        <v>0</v>
      </c>
      <c r="H6934">
        <v>0</v>
      </c>
      <c r="L6934">
        <v>640.00266299999998</v>
      </c>
      <c r="R6934">
        <v>997.40674200000001</v>
      </c>
      <c r="S6934" t="s">
        <v>204</v>
      </c>
      <c r="T6934" s="247">
        <v>45342.357129629629</v>
      </c>
    </row>
    <row r="6935" spans="1:20" x14ac:dyDescent="0.35">
      <c r="A6935" t="s">
        <v>117</v>
      </c>
      <c r="B6935" t="s">
        <v>0</v>
      </c>
      <c r="C6935" t="s">
        <v>92</v>
      </c>
      <c r="D6935" s="29">
        <v>45436</v>
      </c>
      <c r="E6935">
        <v>0</v>
      </c>
      <c r="F6935">
        <v>0</v>
      </c>
      <c r="G6935">
        <v>0</v>
      </c>
      <c r="H6935">
        <v>0</v>
      </c>
      <c r="L6935">
        <v>640.00266299999998</v>
      </c>
      <c r="R6935">
        <v>997.40674200000001</v>
      </c>
      <c r="S6935" t="s">
        <v>204</v>
      </c>
      <c r="T6935" s="247">
        <v>45342.357129629629</v>
      </c>
    </row>
    <row r="6936" spans="1:20" x14ac:dyDescent="0.35">
      <c r="A6936" t="s">
        <v>117</v>
      </c>
      <c r="B6936" t="s">
        <v>0</v>
      </c>
      <c r="C6936" t="s">
        <v>92</v>
      </c>
      <c r="D6936" s="29">
        <v>45437</v>
      </c>
      <c r="E6936">
        <v>0</v>
      </c>
      <c r="F6936">
        <v>0</v>
      </c>
      <c r="G6936">
        <v>0</v>
      </c>
      <c r="H6936">
        <v>0</v>
      </c>
      <c r="L6936">
        <v>640.00266299999998</v>
      </c>
      <c r="R6936">
        <v>997.40674200000001</v>
      </c>
      <c r="S6936" t="s">
        <v>204</v>
      </c>
      <c r="T6936" s="247">
        <v>45342.357129629629</v>
      </c>
    </row>
    <row r="6937" spans="1:20" x14ac:dyDescent="0.35">
      <c r="A6937" t="s">
        <v>117</v>
      </c>
      <c r="B6937" t="s">
        <v>0</v>
      </c>
      <c r="C6937" t="s">
        <v>92</v>
      </c>
      <c r="D6937" s="29">
        <v>45438</v>
      </c>
      <c r="E6937">
        <v>0</v>
      </c>
      <c r="F6937">
        <v>0</v>
      </c>
      <c r="G6937">
        <v>0</v>
      </c>
      <c r="H6937">
        <v>0</v>
      </c>
      <c r="L6937">
        <v>640.00266299999998</v>
      </c>
      <c r="R6937">
        <v>997.40674200000001</v>
      </c>
      <c r="S6937" t="s">
        <v>204</v>
      </c>
      <c r="T6937" s="247">
        <v>45342.357129629629</v>
      </c>
    </row>
    <row r="6938" spans="1:20" x14ac:dyDescent="0.35">
      <c r="A6938" t="s">
        <v>117</v>
      </c>
      <c r="B6938" t="s">
        <v>0</v>
      </c>
      <c r="C6938" t="s">
        <v>92</v>
      </c>
      <c r="D6938" s="29">
        <v>45439</v>
      </c>
      <c r="E6938">
        <v>0</v>
      </c>
      <c r="F6938">
        <v>0</v>
      </c>
      <c r="G6938">
        <v>0</v>
      </c>
      <c r="H6938">
        <v>0</v>
      </c>
      <c r="L6938">
        <v>640.00266299999998</v>
      </c>
      <c r="R6938">
        <v>997.40674200000001</v>
      </c>
      <c r="S6938" t="s">
        <v>204</v>
      </c>
      <c r="T6938" s="247">
        <v>45342.357129629629</v>
      </c>
    </row>
    <row r="6939" spans="1:20" x14ac:dyDescent="0.35">
      <c r="A6939" t="s">
        <v>117</v>
      </c>
      <c r="B6939" t="s">
        <v>0</v>
      </c>
      <c r="C6939" t="s">
        <v>92</v>
      </c>
      <c r="D6939" s="29">
        <v>45440</v>
      </c>
      <c r="E6939">
        <v>0</v>
      </c>
      <c r="F6939">
        <v>0</v>
      </c>
      <c r="G6939">
        <v>0</v>
      </c>
      <c r="H6939">
        <v>0</v>
      </c>
      <c r="L6939">
        <v>640.00266299999998</v>
      </c>
      <c r="R6939">
        <v>997.40674200000001</v>
      </c>
      <c r="S6939" t="s">
        <v>204</v>
      </c>
      <c r="T6939" s="247">
        <v>45342.357129629629</v>
      </c>
    </row>
    <row r="6940" spans="1:20" x14ac:dyDescent="0.35">
      <c r="A6940" t="s">
        <v>117</v>
      </c>
      <c r="B6940" t="s">
        <v>0</v>
      </c>
      <c r="C6940" t="s">
        <v>92</v>
      </c>
      <c r="D6940" s="29">
        <v>45441</v>
      </c>
      <c r="E6940">
        <v>0</v>
      </c>
      <c r="F6940">
        <v>0</v>
      </c>
      <c r="G6940">
        <v>0</v>
      </c>
      <c r="H6940">
        <v>0</v>
      </c>
      <c r="L6940">
        <v>640.00266299999998</v>
      </c>
      <c r="R6940">
        <v>997.40674200000001</v>
      </c>
      <c r="S6940" t="s">
        <v>204</v>
      </c>
      <c r="T6940" s="247">
        <v>45342.357129629629</v>
      </c>
    </row>
    <row r="6941" spans="1:20" x14ac:dyDescent="0.35">
      <c r="A6941" t="s">
        <v>117</v>
      </c>
      <c r="B6941" t="s">
        <v>0</v>
      </c>
      <c r="C6941" t="s">
        <v>92</v>
      </c>
      <c r="D6941" s="29">
        <v>45442</v>
      </c>
      <c r="E6941">
        <v>0</v>
      </c>
      <c r="F6941">
        <v>0</v>
      </c>
      <c r="G6941">
        <v>0</v>
      </c>
      <c r="H6941">
        <v>0</v>
      </c>
      <c r="L6941">
        <v>640.00266299999998</v>
      </c>
      <c r="R6941">
        <v>997.40674200000001</v>
      </c>
      <c r="S6941" t="s">
        <v>204</v>
      </c>
      <c r="T6941" s="247">
        <v>45342.357129629629</v>
      </c>
    </row>
    <row r="6942" spans="1:20" x14ac:dyDescent="0.35">
      <c r="A6942" t="s">
        <v>117</v>
      </c>
      <c r="B6942" t="s">
        <v>0</v>
      </c>
      <c r="C6942" t="s">
        <v>92</v>
      </c>
      <c r="D6942" s="29">
        <v>45443</v>
      </c>
      <c r="E6942">
        <v>0</v>
      </c>
      <c r="F6942">
        <v>0</v>
      </c>
      <c r="G6942">
        <v>0</v>
      </c>
      <c r="H6942">
        <v>0</v>
      </c>
      <c r="L6942">
        <v>640.00266299999998</v>
      </c>
      <c r="R6942">
        <v>997.40674200000001</v>
      </c>
      <c r="S6942" t="s">
        <v>204</v>
      </c>
      <c r="T6942" s="247">
        <v>45342.357129629629</v>
      </c>
    </row>
    <row r="6943" spans="1:20" x14ac:dyDescent="0.35">
      <c r="A6943" t="s">
        <v>117</v>
      </c>
      <c r="B6943" t="s">
        <v>0</v>
      </c>
      <c r="C6943" t="s">
        <v>92</v>
      </c>
      <c r="D6943" s="29">
        <v>45444</v>
      </c>
      <c r="E6943">
        <v>0</v>
      </c>
      <c r="F6943">
        <v>0</v>
      </c>
      <c r="G6943">
        <v>0</v>
      </c>
      <c r="H6943">
        <v>0</v>
      </c>
      <c r="L6943">
        <v>640.00266299999998</v>
      </c>
      <c r="R6943">
        <v>997.40674200000001</v>
      </c>
      <c r="S6943" t="s">
        <v>204</v>
      </c>
      <c r="T6943" s="247">
        <v>45342.357129629629</v>
      </c>
    </row>
    <row r="6944" spans="1:20" x14ac:dyDescent="0.35">
      <c r="A6944" t="s">
        <v>117</v>
      </c>
      <c r="B6944" t="s">
        <v>0</v>
      </c>
      <c r="C6944" t="s">
        <v>92</v>
      </c>
      <c r="D6944" s="29">
        <v>45445</v>
      </c>
      <c r="E6944">
        <v>0</v>
      </c>
      <c r="F6944">
        <v>0</v>
      </c>
      <c r="G6944">
        <v>0</v>
      </c>
      <c r="H6944">
        <v>0</v>
      </c>
      <c r="L6944">
        <v>640.00266299999998</v>
      </c>
      <c r="R6944">
        <v>997.40674200000001</v>
      </c>
      <c r="S6944" t="s">
        <v>204</v>
      </c>
      <c r="T6944" s="247">
        <v>45342.357129629629</v>
      </c>
    </row>
    <row r="6945" spans="1:20" x14ac:dyDescent="0.35">
      <c r="A6945" t="s">
        <v>117</v>
      </c>
      <c r="B6945" t="s">
        <v>0</v>
      </c>
      <c r="C6945" t="s">
        <v>92</v>
      </c>
      <c r="D6945" s="29">
        <v>45446</v>
      </c>
      <c r="E6945">
        <v>0</v>
      </c>
      <c r="F6945">
        <v>0</v>
      </c>
      <c r="G6945">
        <v>0</v>
      </c>
      <c r="H6945">
        <v>0</v>
      </c>
      <c r="L6945">
        <v>640.00266299999998</v>
      </c>
      <c r="R6945">
        <v>997.40674200000001</v>
      </c>
      <c r="S6945" t="s">
        <v>204</v>
      </c>
      <c r="T6945" s="247">
        <v>45342.357129629629</v>
      </c>
    </row>
    <row r="6946" spans="1:20" x14ac:dyDescent="0.35">
      <c r="A6946" t="s">
        <v>117</v>
      </c>
      <c r="B6946" t="s">
        <v>0</v>
      </c>
      <c r="C6946" t="s">
        <v>92</v>
      </c>
      <c r="D6946" s="29">
        <v>45447</v>
      </c>
      <c r="E6946">
        <v>0</v>
      </c>
      <c r="F6946">
        <v>0</v>
      </c>
      <c r="G6946">
        <v>0</v>
      </c>
      <c r="H6946">
        <v>0</v>
      </c>
      <c r="L6946">
        <v>640.00266299999998</v>
      </c>
      <c r="R6946">
        <v>997.40674200000001</v>
      </c>
      <c r="S6946" t="s">
        <v>204</v>
      </c>
      <c r="T6946" s="247">
        <v>45342.357129629629</v>
      </c>
    </row>
    <row r="6947" spans="1:20" x14ac:dyDescent="0.35">
      <c r="A6947" t="s">
        <v>117</v>
      </c>
      <c r="B6947" t="s">
        <v>0</v>
      </c>
      <c r="C6947" t="s">
        <v>92</v>
      </c>
      <c r="D6947" s="29">
        <v>45448</v>
      </c>
      <c r="E6947">
        <v>0</v>
      </c>
      <c r="F6947">
        <v>0</v>
      </c>
      <c r="G6947">
        <v>0</v>
      </c>
      <c r="H6947">
        <v>0</v>
      </c>
      <c r="L6947">
        <v>640.00266299999998</v>
      </c>
      <c r="R6947">
        <v>997.40674200000001</v>
      </c>
      <c r="S6947" t="s">
        <v>204</v>
      </c>
      <c r="T6947" s="247">
        <v>45342.357129629629</v>
      </c>
    </row>
    <row r="6948" spans="1:20" x14ac:dyDescent="0.35">
      <c r="A6948" t="s">
        <v>117</v>
      </c>
      <c r="B6948" t="s">
        <v>0</v>
      </c>
      <c r="C6948" t="s">
        <v>92</v>
      </c>
      <c r="D6948" s="29">
        <v>45449</v>
      </c>
      <c r="E6948">
        <v>0</v>
      </c>
      <c r="F6948">
        <v>0</v>
      </c>
      <c r="G6948">
        <v>0</v>
      </c>
      <c r="H6948">
        <v>0</v>
      </c>
      <c r="L6948">
        <v>640.00266299999998</v>
      </c>
      <c r="R6948">
        <v>997.40674200000001</v>
      </c>
      <c r="S6948" t="s">
        <v>204</v>
      </c>
      <c r="T6948" s="247">
        <v>45342.357129629629</v>
      </c>
    </row>
    <row r="6949" spans="1:20" x14ac:dyDescent="0.35">
      <c r="A6949" t="s">
        <v>117</v>
      </c>
      <c r="B6949" t="s">
        <v>0</v>
      </c>
      <c r="C6949" t="s">
        <v>92</v>
      </c>
      <c r="D6949" s="29">
        <v>45450</v>
      </c>
      <c r="E6949">
        <v>0</v>
      </c>
      <c r="F6949">
        <v>0</v>
      </c>
      <c r="G6949">
        <v>0</v>
      </c>
      <c r="H6949">
        <v>0</v>
      </c>
      <c r="L6949">
        <v>640.00266299999998</v>
      </c>
      <c r="R6949">
        <v>997.40674200000001</v>
      </c>
      <c r="S6949" t="s">
        <v>204</v>
      </c>
      <c r="T6949" s="247">
        <v>45342.357141203705</v>
      </c>
    </row>
    <row r="6950" spans="1:20" x14ac:dyDescent="0.35">
      <c r="A6950" t="s">
        <v>117</v>
      </c>
      <c r="B6950" t="s">
        <v>0</v>
      </c>
      <c r="C6950" t="s">
        <v>92</v>
      </c>
      <c r="D6950" s="29">
        <v>45451</v>
      </c>
      <c r="E6950">
        <v>0</v>
      </c>
      <c r="F6950">
        <v>0</v>
      </c>
      <c r="G6950">
        <v>0</v>
      </c>
      <c r="H6950">
        <v>0</v>
      </c>
      <c r="L6950">
        <v>640.00266299999998</v>
      </c>
      <c r="R6950">
        <v>997.40674200000001</v>
      </c>
      <c r="S6950" t="s">
        <v>204</v>
      </c>
      <c r="T6950" s="247">
        <v>45342.357129629629</v>
      </c>
    </row>
    <row r="6951" spans="1:20" x14ac:dyDescent="0.35">
      <c r="A6951" t="s">
        <v>117</v>
      </c>
      <c r="B6951" t="s">
        <v>0</v>
      </c>
      <c r="C6951" t="s">
        <v>92</v>
      </c>
      <c r="D6951" s="29">
        <v>45452</v>
      </c>
      <c r="E6951">
        <v>0</v>
      </c>
      <c r="F6951">
        <v>0</v>
      </c>
      <c r="G6951">
        <v>0</v>
      </c>
      <c r="H6951">
        <v>0</v>
      </c>
      <c r="L6951">
        <v>640.00266299999998</v>
      </c>
      <c r="R6951">
        <v>997.40674200000001</v>
      </c>
      <c r="S6951" t="s">
        <v>204</v>
      </c>
      <c r="T6951" s="247">
        <v>45342.357129629629</v>
      </c>
    </row>
    <row r="6952" spans="1:20" x14ac:dyDescent="0.35">
      <c r="A6952" t="s">
        <v>117</v>
      </c>
      <c r="B6952" t="s">
        <v>0</v>
      </c>
      <c r="C6952" t="s">
        <v>92</v>
      </c>
      <c r="D6952" s="29">
        <v>45453</v>
      </c>
      <c r="E6952">
        <v>0</v>
      </c>
      <c r="F6952">
        <v>0</v>
      </c>
      <c r="G6952">
        <v>0</v>
      </c>
      <c r="H6952">
        <v>0</v>
      </c>
      <c r="L6952">
        <v>640.00266299999998</v>
      </c>
      <c r="R6952">
        <v>997.40674200000001</v>
      </c>
      <c r="S6952" t="s">
        <v>204</v>
      </c>
      <c r="T6952" s="247">
        <v>45342.357129629629</v>
      </c>
    </row>
    <row r="6953" spans="1:20" x14ac:dyDescent="0.35">
      <c r="A6953" t="s">
        <v>117</v>
      </c>
      <c r="B6953" t="s">
        <v>0</v>
      </c>
      <c r="C6953" t="s">
        <v>92</v>
      </c>
      <c r="D6953" s="29">
        <v>45454</v>
      </c>
      <c r="E6953">
        <v>0</v>
      </c>
      <c r="F6953">
        <v>0</v>
      </c>
      <c r="G6953">
        <v>0</v>
      </c>
      <c r="H6953">
        <v>0</v>
      </c>
      <c r="L6953">
        <v>640.00266299999998</v>
      </c>
      <c r="R6953">
        <v>997.40674200000001</v>
      </c>
      <c r="S6953" t="s">
        <v>204</v>
      </c>
      <c r="T6953" s="247">
        <v>45342.357129629629</v>
      </c>
    </row>
    <row r="6954" spans="1:20" x14ac:dyDescent="0.35">
      <c r="A6954" t="s">
        <v>117</v>
      </c>
      <c r="B6954" t="s">
        <v>0</v>
      </c>
      <c r="C6954" t="s">
        <v>92</v>
      </c>
      <c r="D6954" s="29">
        <v>45455</v>
      </c>
      <c r="E6954">
        <v>0</v>
      </c>
      <c r="F6954">
        <v>0</v>
      </c>
      <c r="G6954">
        <v>0</v>
      </c>
      <c r="H6954">
        <v>0</v>
      </c>
      <c r="L6954">
        <v>640.00266299999998</v>
      </c>
      <c r="R6954">
        <v>997.40674200000001</v>
      </c>
      <c r="S6954" t="s">
        <v>204</v>
      </c>
      <c r="T6954" s="247">
        <v>45342.357141203705</v>
      </c>
    </row>
    <row r="6955" spans="1:20" x14ac:dyDescent="0.35">
      <c r="A6955" t="s">
        <v>117</v>
      </c>
      <c r="B6955" t="s">
        <v>0</v>
      </c>
      <c r="C6955" t="s">
        <v>92</v>
      </c>
      <c r="D6955" s="29">
        <v>45456</v>
      </c>
      <c r="E6955">
        <v>0</v>
      </c>
      <c r="F6955">
        <v>0</v>
      </c>
      <c r="G6955">
        <v>0</v>
      </c>
      <c r="H6955">
        <v>0</v>
      </c>
      <c r="L6955">
        <v>640.00266299999998</v>
      </c>
      <c r="R6955">
        <v>997.40674200000001</v>
      </c>
      <c r="S6955" t="s">
        <v>204</v>
      </c>
      <c r="T6955" s="247">
        <v>45342.357129629629</v>
      </c>
    </row>
    <row r="6956" spans="1:20" x14ac:dyDescent="0.35">
      <c r="A6956" t="s">
        <v>117</v>
      </c>
      <c r="B6956" t="s">
        <v>0</v>
      </c>
      <c r="C6956" t="s">
        <v>92</v>
      </c>
      <c r="D6956" s="29">
        <v>45457</v>
      </c>
      <c r="E6956">
        <v>0</v>
      </c>
      <c r="F6956">
        <v>0</v>
      </c>
      <c r="G6956">
        <v>0</v>
      </c>
      <c r="H6956">
        <v>0</v>
      </c>
      <c r="L6956">
        <v>640.00266299999998</v>
      </c>
      <c r="R6956">
        <v>997.40674200000001</v>
      </c>
      <c r="S6956" t="s">
        <v>204</v>
      </c>
      <c r="T6956" s="247">
        <v>45342.357141203705</v>
      </c>
    </row>
    <row r="6957" spans="1:20" x14ac:dyDescent="0.35">
      <c r="A6957" t="s">
        <v>117</v>
      </c>
      <c r="B6957" t="s">
        <v>0</v>
      </c>
      <c r="C6957" t="s">
        <v>92</v>
      </c>
      <c r="D6957" s="29">
        <v>45458</v>
      </c>
      <c r="E6957">
        <v>0</v>
      </c>
      <c r="F6957">
        <v>0</v>
      </c>
      <c r="G6957">
        <v>0</v>
      </c>
      <c r="H6957">
        <v>0</v>
      </c>
      <c r="L6957">
        <v>640.00266299999998</v>
      </c>
      <c r="R6957">
        <v>997.40674200000001</v>
      </c>
      <c r="S6957" t="s">
        <v>204</v>
      </c>
      <c r="T6957" s="247">
        <v>45342.357129629629</v>
      </c>
    </row>
    <row r="6958" spans="1:20" x14ac:dyDescent="0.35">
      <c r="A6958" t="s">
        <v>117</v>
      </c>
      <c r="B6958" t="s">
        <v>0</v>
      </c>
      <c r="C6958" t="s">
        <v>92</v>
      </c>
      <c r="D6958" s="29">
        <v>45459</v>
      </c>
      <c r="E6958">
        <v>0</v>
      </c>
      <c r="F6958">
        <v>0</v>
      </c>
      <c r="G6958">
        <v>0</v>
      </c>
      <c r="H6958">
        <v>0</v>
      </c>
      <c r="L6958">
        <v>640.00266299999998</v>
      </c>
      <c r="R6958">
        <v>997.40674200000001</v>
      </c>
      <c r="S6958" t="s">
        <v>204</v>
      </c>
      <c r="T6958" s="247">
        <v>45342.357141203705</v>
      </c>
    </row>
    <row r="6959" spans="1:20" x14ac:dyDescent="0.35">
      <c r="A6959" t="s">
        <v>117</v>
      </c>
      <c r="B6959" t="s">
        <v>0</v>
      </c>
      <c r="C6959" t="s">
        <v>92</v>
      </c>
      <c r="D6959" s="29">
        <v>45460</v>
      </c>
      <c r="E6959">
        <v>0</v>
      </c>
      <c r="F6959">
        <v>0</v>
      </c>
      <c r="G6959">
        <v>0</v>
      </c>
      <c r="H6959">
        <v>0</v>
      </c>
      <c r="L6959">
        <v>640.00266299999998</v>
      </c>
      <c r="R6959">
        <v>997.40674200000001</v>
      </c>
      <c r="S6959" t="s">
        <v>204</v>
      </c>
      <c r="T6959" s="247">
        <v>45342.357141203705</v>
      </c>
    </row>
    <row r="6960" spans="1:20" x14ac:dyDescent="0.35">
      <c r="A6960" t="s">
        <v>117</v>
      </c>
      <c r="B6960" t="s">
        <v>0</v>
      </c>
      <c r="C6960" t="s">
        <v>92</v>
      </c>
      <c r="D6960" s="29">
        <v>45461</v>
      </c>
      <c r="E6960">
        <v>0</v>
      </c>
      <c r="F6960">
        <v>0</v>
      </c>
      <c r="G6960">
        <v>0</v>
      </c>
      <c r="H6960">
        <v>0</v>
      </c>
      <c r="L6960">
        <v>640.00266299999998</v>
      </c>
      <c r="R6960">
        <v>997.40674200000001</v>
      </c>
      <c r="S6960" t="s">
        <v>204</v>
      </c>
      <c r="T6960" s="247">
        <v>45342.357141203705</v>
      </c>
    </row>
    <row r="6961" spans="1:20" x14ac:dyDescent="0.35">
      <c r="A6961" t="s">
        <v>117</v>
      </c>
      <c r="B6961" t="s">
        <v>0</v>
      </c>
      <c r="C6961" t="s">
        <v>92</v>
      </c>
      <c r="D6961" s="29">
        <v>45462</v>
      </c>
      <c r="E6961">
        <v>0</v>
      </c>
      <c r="F6961">
        <v>0</v>
      </c>
      <c r="G6961">
        <v>0</v>
      </c>
      <c r="H6961">
        <v>0</v>
      </c>
      <c r="L6961">
        <v>640.00266299999998</v>
      </c>
      <c r="R6961">
        <v>997.40674200000001</v>
      </c>
      <c r="S6961" t="s">
        <v>204</v>
      </c>
      <c r="T6961" s="247">
        <v>45342.357141203705</v>
      </c>
    </row>
    <row r="6962" spans="1:20" x14ac:dyDescent="0.35">
      <c r="A6962" t="s">
        <v>117</v>
      </c>
      <c r="B6962" t="s">
        <v>0</v>
      </c>
      <c r="C6962" t="s">
        <v>92</v>
      </c>
      <c r="D6962" s="29">
        <v>45463</v>
      </c>
      <c r="E6962">
        <v>0</v>
      </c>
      <c r="F6962">
        <v>0</v>
      </c>
      <c r="G6962">
        <v>0</v>
      </c>
      <c r="H6962">
        <v>0</v>
      </c>
      <c r="L6962">
        <v>640.00266299999998</v>
      </c>
      <c r="R6962">
        <v>997.40674200000001</v>
      </c>
      <c r="S6962" t="s">
        <v>204</v>
      </c>
      <c r="T6962" s="247">
        <v>45342.357141203705</v>
      </c>
    </row>
    <row r="6963" spans="1:20" x14ac:dyDescent="0.35">
      <c r="A6963" t="s">
        <v>117</v>
      </c>
      <c r="B6963" t="s">
        <v>0</v>
      </c>
      <c r="C6963" t="s">
        <v>92</v>
      </c>
      <c r="D6963" s="29">
        <v>45464</v>
      </c>
      <c r="E6963">
        <v>0</v>
      </c>
      <c r="F6963">
        <v>0</v>
      </c>
      <c r="G6963">
        <v>0</v>
      </c>
      <c r="H6963">
        <v>0</v>
      </c>
      <c r="L6963">
        <v>640.00266299999998</v>
      </c>
      <c r="R6963">
        <v>997.40674200000001</v>
      </c>
      <c r="S6963" t="s">
        <v>204</v>
      </c>
      <c r="T6963" s="247">
        <v>45342.357141203705</v>
      </c>
    </row>
    <row r="6964" spans="1:20" x14ac:dyDescent="0.35">
      <c r="A6964" t="s">
        <v>117</v>
      </c>
      <c r="B6964" t="s">
        <v>0</v>
      </c>
      <c r="C6964" t="s">
        <v>92</v>
      </c>
      <c r="D6964" s="29">
        <v>45465</v>
      </c>
      <c r="E6964">
        <v>0</v>
      </c>
      <c r="F6964">
        <v>0</v>
      </c>
      <c r="G6964">
        <v>0</v>
      </c>
      <c r="H6964">
        <v>0</v>
      </c>
      <c r="L6964">
        <v>640.00266299999998</v>
      </c>
      <c r="R6964">
        <v>997.40674200000001</v>
      </c>
      <c r="S6964" t="s">
        <v>204</v>
      </c>
      <c r="T6964" s="247">
        <v>45342.357141203705</v>
      </c>
    </row>
    <row r="6965" spans="1:20" x14ac:dyDescent="0.35">
      <c r="A6965" t="s">
        <v>117</v>
      </c>
      <c r="B6965" t="s">
        <v>0</v>
      </c>
      <c r="C6965" t="s">
        <v>92</v>
      </c>
      <c r="D6965" s="29">
        <v>45466</v>
      </c>
      <c r="E6965">
        <v>0</v>
      </c>
      <c r="F6965">
        <v>0</v>
      </c>
      <c r="G6965">
        <v>0</v>
      </c>
      <c r="H6965">
        <v>0</v>
      </c>
      <c r="L6965">
        <v>640.00266299999998</v>
      </c>
      <c r="R6965">
        <v>997.40674200000001</v>
      </c>
      <c r="S6965" t="s">
        <v>204</v>
      </c>
      <c r="T6965" s="247">
        <v>45342.357141203705</v>
      </c>
    </row>
    <row r="6966" spans="1:20" x14ac:dyDescent="0.35">
      <c r="A6966" t="s">
        <v>117</v>
      </c>
      <c r="B6966" t="s">
        <v>0</v>
      </c>
      <c r="C6966" t="s">
        <v>92</v>
      </c>
      <c r="D6966" s="29">
        <v>45467</v>
      </c>
      <c r="E6966">
        <v>0</v>
      </c>
      <c r="F6966">
        <v>0</v>
      </c>
      <c r="G6966">
        <v>0</v>
      </c>
      <c r="H6966">
        <v>0</v>
      </c>
      <c r="L6966">
        <v>640.00266299999998</v>
      </c>
      <c r="R6966">
        <v>997.40674200000001</v>
      </c>
      <c r="S6966" t="s">
        <v>204</v>
      </c>
      <c r="T6966" s="247">
        <v>45342.357141203705</v>
      </c>
    </row>
    <row r="6967" spans="1:20" x14ac:dyDescent="0.35">
      <c r="A6967" t="s">
        <v>117</v>
      </c>
      <c r="B6967" t="s">
        <v>0</v>
      </c>
      <c r="C6967" t="s">
        <v>92</v>
      </c>
      <c r="D6967" s="29">
        <v>45468</v>
      </c>
      <c r="E6967">
        <v>0</v>
      </c>
      <c r="F6967">
        <v>0</v>
      </c>
      <c r="G6967">
        <v>0</v>
      </c>
      <c r="H6967">
        <v>0</v>
      </c>
      <c r="L6967">
        <v>640.00266299999998</v>
      </c>
      <c r="R6967">
        <v>997.40674200000001</v>
      </c>
      <c r="S6967" t="s">
        <v>204</v>
      </c>
      <c r="T6967" s="247">
        <v>45342.357141203705</v>
      </c>
    </row>
    <row r="6968" spans="1:20" x14ac:dyDescent="0.35">
      <c r="A6968" t="s">
        <v>117</v>
      </c>
      <c r="B6968" t="s">
        <v>0</v>
      </c>
      <c r="C6968" t="s">
        <v>92</v>
      </c>
      <c r="D6968" s="29">
        <v>45469</v>
      </c>
      <c r="E6968">
        <v>0</v>
      </c>
      <c r="F6968">
        <v>0</v>
      </c>
      <c r="G6968">
        <v>0</v>
      </c>
      <c r="H6968">
        <v>0</v>
      </c>
      <c r="L6968">
        <v>640.00266299999998</v>
      </c>
      <c r="R6968">
        <v>997.40674200000001</v>
      </c>
      <c r="S6968" t="s">
        <v>204</v>
      </c>
      <c r="T6968" s="247">
        <v>45342.357141203705</v>
      </c>
    </row>
    <row r="6969" spans="1:20" x14ac:dyDescent="0.35">
      <c r="A6969" t="s">
        <v>117</v>
      </c>
      <c r="B6969" t="s">
        <v>0</v>
      </c>
      <c r="C6969" t="s">
        <v>92</v>
      </c>
      <c r="D6969" s="29">
        <v>45470</v>
      </c>
      <c r="E6969">
        <v>0</v>
      </c>
      <c r="F6969">
        <v>0</v>
      </c>
      <c r="G6969">
        <v>0</v>
      </c>
      <c r="H6969">
        <v>0</v>
      </c>
      <c r="L6969">
        <v>640.00266299999998</v>
      </c>
      <c r="R6969">
        <v>997.40674200000001</v>
      </c>
      <c r="S6969" t="s">
        <v>204</v>
      </c>
      <c r="T6969" s="247">
        <v>45342.357141203705</v>
      </c>
    </row>
    <row r="6970" spans="1:20" x14ac:dyDescent="0.35">
      <c r="A6970" t="s">
        <v>117</v>
      </c>
      <c r="B6970" t="s">
        <v>0</v>
      </c>
      <c r="C6970" t="s">
        <v>92</v>
      </c>
      <c r="D6970" s="29">
        <v>45471</v>
      </c>
      <c r="E6970">
        <v>0</v>
      </c>
      <c r="F6970">
        <v>0</v>
      </c>
      <c r="G6970">
        <v>0</v>
      </c>
      <c r="H6970">
        <v>0</v>
      </c>
      <c r="L6970">
        <v>640.00266299999998</v>
      </c>
      <c r="R6970">
        <v>997.40674200000001</v>
      </c>
      <c r="S6970" t="s">
        <v>204</v>
      </c>
      <c r="T6970" s="247">
        <v>45342.357141203705</v>
      </c>
    </row>
    <row r="6971" spans="1:20" x14ac:dyDescent="0.35">
      <c r="A6971" t="s">
        <v>117</v>
      </c>
      <c r="B6971" t="s">
        <v>0</v>
      </c>
      <c r="C6971" t="s">
        <v>92</v>
      </c>
      <c r="D6971" s="29">
        <v>45472</v>
      </c>
      <c r="E6971">
        <v>0</v>
      </c>
      <c r="F6971">
        <v>0</v>
      </c>
      <c r="G6971">
        <v>0</v>
      </c>
      <c r="H6971">
        <v>0</v>
      </c>
      <c r="L6971">
        <v>640.00266299999998</v>
      </c>
      <c r="R6971">
        <v>997.40674200000001</v>
      </c>
      <c r="S6971" t="s">
        <v>204</v>
      </c>
      <c r="T6971" s="247">
        <v>45342.357141203705</v>
      </c>
    </row>
    <row r="6972" spans="1:20" x14ac:dyDescent="0.35">
      <c r="A6972" t="s">
        <v>117</v>
      </c>
      <c r="B6972" t="s">
        <v>0</v>
      </c>
      <c r="C6972" t="s">
        <v>92</v>
      </c>
      <c r="D6972" s="29">
        <v>45473</v>
      </c>
      <c r="E6972">
        <v>0</v>
      </c>
      <c r="F6972">
        <v>0</v>
      </c>
      <c r="G6972">
        <v>0</v>
      </c>
      <c r="H6972">
        <v>0</v>
      </c>
      <c r="L6972">
        <v>640.00266299999998</v>
      </c>
      <c r="R6972">
        <v>997.40674200000001</v>
      </c>
      <c r="S6972" t="s">
        <v>204</v>
      </c>
      <c r="T6972" s="247">
        <v>45342.357141203705</v>
      </c>
    </row>
    <row r="6973" spans="1:20" x14ac:dyDescent="0.35">
      <c r="A6973" t="s">
        <v>117</v>
      </c>
      <c r="B6973" t="s">
        <v>0</v>
      </c>
      <c r="C6973" t="s">
        <v>92</v>
      </c>
      <c r="D6973" s="29">
        <v>45474</v>
      </c>
      <c r="E6973">
        <v>0</v>
      </c>
      <c r="F6973">
        <v>0</v>
      </c>
      <c r="G6973">
        <v>0</v>
      </c>
      <c r="H6973">
        <v>0</v>
      </c>
      <c r="L6973">
        <v>640.00266299999998</v>
      </c>
      <c r="R6973">
        <v>997.40674200000001</v>
      </c>
      <c r="S6973" t="s">
        <v>204</v>
      </c>
      <c r="T6973" s="247">
        <v>45342.357141203705</v>
      </c>
    </row>
    <row r="6974" spans="1:20" x14ac:dyDescent="0.35">
      <c r="A6974" t="s">
        <v>117</v>
      </c>
      <c r="B6974" t="s">
        <v>0</v>
      </c>
      <c r="C6974" t="s">
        <v>92</v>
      </c>
      <c r="D6974" s="29">
        <v>45475</v>
      </c>
      <c r="E6974">
        <v>0</v>
      </c>
      <c r="F6974">
        <v>0</v>
      </c>
      <c r="G6974">
        <v>0</v>
      </c>
      <c r="H6974">
        <v>0</v>
      </c>
      <c r="L6974">
        <v>640.00266299999998</v>
      </c>
      <c r="R6974">
        <v>997.40674200000001</v>
      </c>
      <c r="S6974" t="s">
        <v>204</v>
      </c>
      <c r="T6974" s="247">
        <v>45342.357141203705</v>
      </c>
    </row>
    <row r="6975" spans="1:20" x14ac:dyDescent="0.35">
      <c r="A6975" t="s">
        <v>117</v>
      </c>
      <c r="B6975" t="s">
        <v>0</v>
      </c>
      <c r="C6975" t="s">
        <v>92</v>
      </c>
      <c r="D6975" s="29">
        <v>45476</v>
      </c>
      <c r="E6975">
        <v>0</v>
      </c>
      <c r="F6975">
        <v>0</v>
      </c>
      <c r="G6975">
        <v>0</v>
      </c>
      <c r="H6975">
        <v>0</v>
      </c>
      <c r="L6975">
        <v>640.00266299999998</v>
      </c>
      <c r="R6975">
        <v>997.40674200000001</v>
      </c>
      <c r="S6975" t="s">
        <v>204</v>
      </c>
      <c r="T6975" s="247">
        <v>45342.357141203705</v>
      </c>
    </row>
    <row r="6976" spans="1:20" x14ac:dyDescent="0.35">
      <c r="A6976" t="s">
        <v>117</v>
      </c>
      <c r="B6976" t="s">
        <v>0</v>
      </c>
      <c r="C6976" t="s">
        <v>92</v>
      </c>
      <c r="D6976" s="29">
        <v>45477</v>
      </c>
      <c r="E6976">
        <v>0</v>
      </c>
      <c r="F6976">
        <v>0</v>
      </c>
      <c r="G6976">
        <v>0</v>
      </c>
      <c r="H6976">
        <v>0</v>
      </c>
      <c r="L6976">
        <v>640.00266299999998</v>
      </c>
      <c r="R6976">
        <v>997.40674200000001</v>
      </c>
      <c r="S6976" t="s">
        <v>204</v>
      </c>
      <c r="T6976" s="247">
        <v>45342.357141203705</v>
      </c>
    </row>
    <row r="6977" spans="1:20" x14ac:dyDescent="0.35">
      <c r="A6977" t="s">
        <v>117</v>
      </c>
      <c r="B6977" t="s">
        <v>0</v>
      </c>
      <c r="C6977" t="s">
        <v>92</v>
      </c>
      <c r="D6977" s="29">
        <v>45478</v>
      </c>
      <c r="E6977">
        <v>0</v>
      </c>
      <c r="F6977">
        <v>0</v>
      </c>
      <c r="G6977">
        <v>0</v>
      </c>
      <c r="H6977">
        <v>0</v>
      </c>
      <c r="L6977">
        <v>640.00266299999998</v>
      </c>
      <c r="R6977">
        <v>997.40674200000001</v>
      </c>
      <c r="S6977" t="s">
        <v>204</v>
      </c>
      <c r="T6977" s="247">
        <v>45342.357141203705</v>
      </c>
    </row>
    <row r="6978" spans="1:20" x14ac:dyDescent="0.35">
      <c r="A6978" t="s">
        <v>117</v>
      </c>
      <c r="B6978" t="s">
        <v>0</v>
      </c>
      <c r="C6978" t="s">
        <v>92</v>
      </c>
      <c r="D6978" s="29">
        <v>45479</v>
      </c>
      <c r="E6978">
        <v>0</v>
      </c>
      <c r="F6978">
        <v>0</v>
      </c>
      <c r="G6978">
        <v>0</v>
      </c>
      <c r="H6978">
        <v>0</v>
      </c>
      <c r="L6978">
        <v>640.00266299999998</v>
      </c>
      <c r="R6978">
        <v>997.40674200000001</v>
      </c>
      <c r="S6978" t="s">
        <v>204</v>
      </c>
      <c r="T6978" s="247">
        <v>45342.357141203705</v>
      </c>
    </row>
    <row r="6979" spans="1:20" x14ac:dyDescent="0.35">
      <c r="A6979" t="s">
        <v>117</v>
      </c>
      <c r="B6979" t="s">
        <v>0</v>
      </c>
      <c r="C6979" t="s">
        <v>92</v>
      </c>
      <c r="D6979" s="29">
        <v>45480</v>
      </c>
      <c r="E6979">
        <v>0</v>
      </c>
      <c r="F6979">
        <v>0</v>
      </c>
      <c r="G6979">
        <v>0</v>
      </c>
      <c r="H6979">
        <v>0</v>
      </c>
      <c r="L6979">
        <v>640.00266299999998</v>
      </c>
      <c r="R6979">
        <v>997.40674200000001</v>
      </c>
      <c r="S6979" t="s">
        <v>204</v>
      </c>
      <c r="T6979" s="247">
        <v>45342.357141203705</v>
      </c>
    </row>
    <row r="6980" spans="1:20" x14ac:dyDescent="0.35">
      <c r="A6980" t="s">
        <v>117</v>
      </c>
      <c r="B6980" t="s">
        <v>0</v>
      </c>
      <c r="C6980" t="s">
        <v>92</v>
      </c>
      <c r="D6980" s="29">
        <v>45481</v>
      </c>
      <c r="E6980">
        <v>0</v>
      </c>
      <c r="F6980">
        <v>0</v>
      </c>
      <c r="G6980">
        <v>0</v>
      </c>
      <c r="H6980">
        <v>0</v>
      </c>
      <c r="L6980">
        <v>640.00266299999998</v>
      </c>
      <c r="R6980">
        <v>997.40674200000001</v>
      </c>
      <c r="S6980" t="s">
        <v>204</v>
      </c>
      <c r="T6980" s="247">
        <v>45342.357141203705</v>
      </c>
    </row>
    <row r="6981" spans="1:20" x14ac:dyDescent="0.35">
      <c r="A6981" t="s">
        <v>117</v>
      </c>
      <c r="B6981" t="s">
        <v>0</v>
      </c>
      <c r="C6981" t="s">
        <v>92</v>
      </c>
      <c r="D6981" s="29">
        <v>45482</v>
      </c>
      <c r="E6981">
        <v>0</v>
      </c>
      <c r="F6981">
        <v>0</v>
      </c>
      <c r="G6981">
        <v>0</v>
      </c>
      <c r="H6981">
        <v>0</v>
      </c>
      <c r="L6981">
        <v>640.00266299999998</v>
      </c>
      <c r="R6981">
        <v>997.40674200000001</v>
      </c>
      <c r="S6981" t="s">
        <v>204</v>
      </c>
      <c r="T6981" s="247">
        <v>45342.357141203705</v>
      </c>
    </row>
    <row r="6982" spans="1:20" x14ac:dyDescent="0.35">
      <c r="A6982" t="s">
        <v>117</v>
      </c>
      <c r="B6982" t="s">
        <v>0</v>
      </c>
      <c r="C6982" t="s">
        <v>92</v>
      </c>
      <c r="D6982" s="29">
        <v>45483</v>
      </c>
      <c r="E6982">
        <v>0</v>
      </c>
      <c r="F6982">
        <v>0</v>
      </c>
      <c r="G6982">
        <v>0</v>
      </c>
      <c r="H6982">
        <v>0</v>
      </c>
      <c r="L6982">
        <v>640.00266299999998</v>
      </c>
      <c r="R6982">
        <v>997.40674200000001</v>
      </c>
      <c r="S6982" t="s">
        <v>204</v>
      </c>
      <c r="T6982" s="247">
        <v>45342.357141203705</v>
      </c>
    </row>
    <row r="6983" spans="1:20" x14ac:dyDescent="0.35">
      <c r="A6983" t="s">
        <v>117</v>
      </c>
      <c r="B6983" t="s">
        <v>0</v>
      </c>
      <c r="C6983" t="s">
        <v>92</v>
      </c>
      <c r="D6983" s="29">
        <v>45484</v>
      </c>
      <c r="E6983">
        <v>0</v>
      </c>
      <c r="F6983">
        <v>0</v>
      </c>
      <c r="G6983">
        <v>0</v>
      </c>
      <c r="H6983">
        <v>0</v>
      </c>
      <c r="L6983">
        <v>640.00266299999998</v>
      </c>
      <c r="R6983">
        <v>997.40674200000001</v>
      </c>
      <c r="S6983" t="s">
        <v>204</v>
      </c>
      <c r="T6983" s="247">
        <v>45342.357152777775</v>
      </c>
    </row>
    <row r="6984" spans="1:20" x14ac:dyDescent="0.35">
      <c r="A6984" t="s">
        <v>117</v>
      </c>
      <c r="B6984" t="s">
        <v>0</v>
      </c>
      <c r="C6984" t="s">
        <v>92</v>
      </c>
      <c r="D6984" s="29">
        <v>45485</v>
      </c>
      <c r="E6984">
        <v>0</v>
      </c>
      <c r="F6984">
        <v>0</v>
      </c>
      <c r="G6984">
        <v>0</v>
      </c>
      <c r="H6984">
        <v>0</v>
      </c>
      <c r="L6984">
        <v>640.00266299999998</v>
      </c>
      <c r="R6984">
        <v>997.40674200000001</v>
      </c>
      <c r="S6984" t="s">
        <v>204</v>
      </c>
      <c r="T6984" s="247">
        <v>45342.357141203705</v>
      </c>
    </row>
    <row r="6985" spans="1:20" x14ac:dyDescent="0.35">
      <c r="A6985" t="s">
        <v>117</v>
      </c>
      <c r="B6985" t="s">
        <v>0</v>
      </c>
      <c r="C6985" t="s">
        <v>92</v>
      </c>
      <c r="D6985" s="29">
        <v>45486</v>
      </c>
      <c r="E6985">
        <v>0</v>
      </c>
      <c r="F6985">
        <v>0</v>
      </c>
      <c r="G6985">
        <v>0</v>
      </c>
      <c r="H6985">
        <v>0</v>
      </c>
      <c r="L6985">
        <v>640.00266299999998</v>
      </c>
      <c r="R6985">
        <v>997.40674200000001</v>
      </c>
      <c r="S6985" t="s">
        <v>204</v>
      </c>
      <c r="T6985" s="247">
        <v>45342.357152777775</v>
      </c>
    </row>
    <row r="6986" spans="1:20" x14ac:dyDescent="0.35">
      <c r="A6986" t="s">
        <v>117</v>
      </c>
      <c r="B6986" t="s">
        <v>0</v>
      </c>
      <c r="C6986" t="s">
        <v>92</v>
      </c>
      <c r="D6986" s="29">
        <v>45487</v>
      </c>
      <c r="E6986">
        <v>0</v>
      </c>
      <c r="F6986">
        <v>0</v>
      </c>
      <c r="G6986">
        <v>0</v>
      </c>
      <c r="H6986">
        <v>0</v>
      </c>
      <c r="L6986">
        <v>640.00266299999998</v>
      </c>
      <c r="R6986">
        <v>997.40674200000001</v>
      </c>
      <c r="S6986" t="s">
        <v>204</v>
      </c>
      <c r="T6986" s="247">
        <v>45342.357152777775</v>
      </c>
    </row>
    <row r="6987" spans="1:20" x14ac:dyDescent="0.35">
      <c r="A6987" t="s">
        <v>117</v>
      </c>
      <c r="B6987" t="s">
        <v>0</v>
      </c>
      <c r="C6987" t="s">
        <v>92</v>
      </c>
      <c r="D6987" s="29">
        <v>45488</v>
      </c>
      <c r="E6987">
        <v>0</v>
      </c>
      <c r="F6987">
        <v>0</v>
      </c>
      <c r="G6987">
        <v>0</v>
      </c>
      <c r="H6987">
        <v>0</v>
      </c>
      <c r="L6987">
        <v>640.00266299999998</v>
      </c>
      <c r="R6987">
        <v>997.40674200000001</v>
      </c>
      <c r="S6987" t="s">
        <v>204</v>
      </c>
      <c r="T6987" s="247">
        <v>45342.357152777775</v>
      </c>
    </row>
    <row r="6988" spans="1:20" x14ac:dyDescent="0.35">
      <c r="A6988" t="s">
        <v>117</v>
      </c>
      <c r="B6988" t="s">
        <v>0</v>
      </c>
      <c r="C6988" t="s">
        <v>92</v>
      </c>
      <c r="D6988" s="29">
        <v>45489</v>
      </c>
      <c r="E6988">
        <v>0</v>
      </c>
      <c r="F6988">
        <v>0</v>
      </c>
      <c r="G6988">
        <v>0</v>
      </c>
      <c r="H6988">
        <v>0</v>
      </c>
      <c r="L6988">
        <v>640.00266299999998</v>
      </c>
      <c r="R6988">
        <v>997.40674200000001</v>
      </c>
      <c r="S6988" t="s">
        <v>204</v>
      </c>
      <c r="T6988" s="247">
        <v>45342.357152777775</v>
      </c>
    </row>
    <row r="6989" spans="1:20" x14ac:dyDescent="0.35">
      <c r="A6989" t="s">
        <v>117</v>
      </c>
      <c r="B6989" t="s">
        <v>0</v>
      </c>
      <c r="C6989" t="s">
        <v>92</v>
      </c>
      <c r="D6989" s="29">
        <v>45490</v>
      </c>
      <c r="E6989">
        <v>0</v>
      </c>
      <c r="F6989">
        <v>0</v>
      </c>
      <c r="G6989">
        <v>0</v>
      </c>
      <c r="H6989">
        <v>0</v>
      </c>
      <c r="L6989">
        <v>640.00266299999998</v>
      </c>
      <c r="R6989">
        <v>997.40674200000001</v>
      </c>
      <c r="S6989" t="s">
        <v>204</v>
      </c>
      <c r="T6989" s="247">
        <v>45342.357152777775</v>
      </c>
    </row>
    <row r="6990" spans="1:20" x14ac:dyDescent="0.35">
      <c r="A6990" t="s">
        <v>117</v>
      </c>
      <c r="B6990" t="s">
        <v>0</v>
      </c>
      <c r="C6990" t="s">
        <v>92</v>
      </c>
      <c r="D6990" s="29">
        <v>45491</v>
      </c>
      <c r="E6990">
        <v>0</v>
      </c>
      <c r="F6990">
        <v>0</v>
      </c>
      <c r="G6990">
        <v>0</v>
      </c>
      <c r="H6990">
        <v>0</v>
      </c>
      <c r="L6990">
        <v>640.00266299999998</v>
      </c>
      <c r="R6990">
        <v>997.40674200000001</v>
      </c>
      <c r="S6990" t="s">
        <v>204</v>
      </c>
      <c r="T6990" s="247">
        <v>45342.357152777775</v>
      </c>
    </row>
    <row r="6991" spans="1:20" x14ac:dyDescent="0.35">
      <c r="A6991" t="s">
        <v>117</v>
      </c>
      <c r="B6991" t="s">
        <v>0</v>
      </c>
      <c r="C6991" t="s">
        <v>92</v>
      </c>
      <c r="D6991" s="29">
        <v>45492</v>
      </c>
      <c r="E6991">
        <v>0</v>
      </c>
      <c r="F6991">
        <v>0</v>
      </c>
      <c r="G6991">
        <v>0</v>
      </c>
      <c r="H6991">
        <v>0</v>
      </c>
      <c r="L6991">
        <v>640.00266299999998</v>
      </c>
      <c r="R6991">
        <v>997.40674200000001</v>
      </c>
      <c r="S6991" t="s">
        <v>204</v>
      </c>
      <c r="T6991" s="247">
        <v>45342.357152777775</v>
      </c>
    </row>
    <row r="6992" spans="1:20" x14ac:dyDescent="0.35">
      <c r="A6992" t="s">
        <v>117</v>
      </c>
      <c r="B6992" t="s">
        <v>0</v>
      </c>
      <c r="C6992" t="s">
        <v>92</v>
      </c>
      <c r="D6992" s="29">
        <v>45493</v>
      </c>
      <c r="E6992">
        <v>0</v>
      </c>
      <c r="F6992">
        <v>0</v>
      </c>
      <c r="G6992">
        <v>0</v>
      </c>
      <c r="H6992">
        <v>0</v>
      </c>
      <c r="L6992">
        <v>640.00266299999998</v>
      </c>
      <c r="R6992">
        <v>997.40674200000001</v>
      </c>
      <c r="S6992" t="s">
        <v>204</v>
      </c>
      <c r="T6992" s="247">
        <v>45342.357152777775</v>
      </c>
    </row>
    <row r="6993" spans="1:20" x14ac:dyDescent="0.35">
      <c r="A6993" t="s">
        <v>117</v>
      </c>
      <c r="B6993" t="s">
        <v>0</v>
      </c>
      <c r="C6993" t="s">
        <v>92</v>
      </c>
      <c r="D6993" s="29">
        <v>45494</v>
      </c>
      <c r="E6993">
        <v>0</v>
      </c>
      <c r="F6993">
        <v>0</v>
      </c>
      <c r="G6993">
        <v>0</v>
      </c>
      <c r="H6993">
        <v>0</v>
      </c>
      <c r="L6993">
        <v>640.00266299999998</v>
      </c>
      <c r="R6993">
        <v>997.40674200000001</v>
      </c>
      <c r="S6993" t="s">
        <v>204</v>
      </c>
      <c r="T6993" s="247">
        <v>45342.357152777775</v>
      </c>
    </row>
    <row r="6994" spans="1:20" x14ac:dyDescent="0.35">
      <c r="A6994" t="s">
        <v>117</v>
      </c>
      <c r="B6994" t="s">
        <v>0</v>
      </c>
      <c r="C6994" t="s">
        <v>92</v>
      </c>
      <c r="D6994" s="29">
        <v>45495</v>
      </c>
      <c r="E6994">
        <v>0</v>
      </c>
      <c r="F6994">
        <v>0</v>
      </c>
      <c r="G6994">
        <v>0</v>
      </c>
      <c r="H6994">
        <v>0</v>
      </c>
      <c r="L6994">
        <v>640.00266299999998</v>
      </c>
      <c r="R6994">
        <v>997.40674200000001</v>
      </c>
      <c r="S6994" t="s">
        <v>204</v>
      </c>
      <c r="T6994" s="247">
        <v>45342.357152777775</v>
      </c>
    </row>
    <row r="6995" spans="1:20" x14ac:dyDescent="0.35">
      <c r="A6995" t="s">
        <v>117</v>
      </c>
      <c r="B6995" t="s">
        <v>0</v>
      </c>
      <c r="C6995" t="s">
        <v>92</v>
      </c>
      <c r="D6995" s="29">
        <v>45496</v>
      </c>
      <c r="E6995">
        <v>0</v>
      </c>
      <c r="F6995">
        <v>0</v>
      </c>
      <c r="G6995">
        <v>0</v>
      </c>
      <c r="H6995">
        <v>0</v>
      </c>
      <c r="L6995">
        <v>640.00266299999998</v>
      </c>
      <c r="R6995">
        <v>997.40674200000001</v>
      </c>
      <c r="S6995" t="s">
        <v>204</v>
      </c>
      <c r="T6995" s="247">
        <v>45342.357152777775</v>
      </c>
    </row>
    <row r="6996" spans="1:20" x14ac:dyDescent="0.35">
      <c r="A6996" t="s">
        <v>117</v>
      </c>
      <c r="B6996" t="s">
        <v>0</v>
      </c>
      <c r="C6996" t="s">
        <v>92</v>
      </c>
      <c r="D6996" s="29">
        <v>45497</v>
      </c>
      <c r="E6996">
        <v>0</v>
      </c>
      <c r="F6996">
        <v>0</v>
      </c>
      <c r="G6996">
        <v>0</v>
      </c>
      <c r="H6996">
        <v>0</v>
      </c>
      <c r="L6996">
        <v>640.00266299999998</v>
      </c>
      <c r="R6996">
        <v>997.40674200000001</v>
      </c>
      <c r="S6996" t="s">
        <v>204</v>
      </c>
      <c r="T6996" s="247">
        <v>45342.357152777775</v>
      </c>
    </row>
    <row r="6997" spans="1:20" x14ac:dyDescent="0.35">
      <c r="A6997" t="s">
        <v>117</v>
      </c>
      <c r="B6997" t="s">
        <v>0</v>
      </c>
      <c r="C6997" t="s">
        <v>92</v>
      </c>
      <c r="D6997" s="29">
        <v>45498</v>
      </c>
      <c r="E6997">
        <v>0</v>
      </c>
      <c r="F6997">
        <v>0</v>
      </c>
      <c r="G6997">
        <v>0</v>
      </c>
      <c r="H6997">
        <v>0</v>
      </c>
      <c r="L6997">
        <v>640.00266299999998</v>
      </c>
      <c r="R6997">
        <v>997.40674200000001</v>
      </c>
      <c r="S6997" t="s">
        <v>204</v>
      </c>
      <c r="T6997" s="247">
        <v>45342.357152777775</v>
      </c>
    </row>
    <row r="6998" spans="1:20" x14ac:dyDescent="0.35">
      <c r="A6998" t="s">
        <v>117</v>
      </c>
      <c r="B6998" t="s">
        <v>0</v>
      </c>
      <c r="C6998" t="s">
        <v>92</v>
      </c>
      <c r="D6998" s="29">
        <v>45499</v>
      </c>
      <c r="E6998">
        <v>0</v>
      </c>
      <c r="F6998">
        <v>0</v>
      </c>
      <c r="G6998">
        <v>0</v>
      </c>
      <c r="H6998">
        <v>0</v>
      </c>
      <c r="L6998">
        <v>640.00266299999998</v>
      </c>
      <c r="R6998">
        <v>997.40674200000001</v>
      </c>
      <c r="S6998" t="s">
        <v>204</v>
      </c>
      <c r="T6998" s="247">
        <v>45342.357152777775</v>
      </c>
    </row>
    <row r="6999" spans="1:20" x14ac:dyDescent="0.35">
      <c r="A6999" t="s">
        <v>117</v>
      </c>
      <c r="B6999" t="s">
        <v>0</v>
      </c>
      <c r="C6999" t="s">
        <v>92</v>
      </c>
      <c r="D6999" s="29">
        <v>45500</v>
      </c>
      <c r="E6999">
        <v>0</v>
      </c>
      <c r="F6999">
        <v>0</v>
      </c>
      <c r="G6999">
        <v>0</v>
      </c>
      <c r="H6999">
        <v>0</v>
      </c>
      <c r="L6999">
        <v>640.00266299999998</v>
      </c>
      <c r="R6999">
        <v>997.40674200000001</v>
      </c>
      <c r="S6999" t="s">
        <v>204</v>
      </c>
      <c r="T6999" s="247">
        <v>45342.357152777775</v>
      </c>
    </row>
    <row r="7000" spans="1:20" x14ac:dyDescent="0.35">
      <c r="A7000" t="s">
        <v>117</v>
      </c>
      <c r="B7000" t="s">
        <v>0</v>
      </c>
      <c r="C7000" t="s">
        <v>92</v>
      </c>
      <c r="D7000" s="29">
        <v>45501</v>
      </c>
      <c r="E7000">
        <v>0</v>
      </c>
      <c r="F7000">
        <v>0</v>
      </c>
      <c r="G7000">
        <v>0</v>
      </c>
      <c r="H7000">
        <v>0</v>
      </c>
      <c r="L7000">
        <v>640.00266299999998</v>
      </c>
      <c r="R7000">
        <v>997.40674200000001</v>
      </c>
      <c r="S7000" t="s">
        <v>204</v>
      </c>
      <c r="T7000" s="247">
        <v>45342.357152777775</v>
      </c>
    </row>
    <row r="7001" spans="1:20" x14ac:dyDescent="0.35">
      <c r="A7001" t="s">
        <v>117</v>
      </c>
      <c r="B7001" t="s">
        <v>0</v>
      </c>
      <c r="C7001" t="s">
        <v>92</v>
      </c>
      <c r="D7001" s="29">
        <v>45502</v>
      </c>
      <c r="E7001">
        <v>0</v>
      </c>
      <c r="F7001">
        <v>0</v>
      </c>
      <c r="G7001">
        <v>0</v>
      </c>
      <c r="H7001">
        <v>0</v>
      </c>
      <c r="L7001">
        <v>640.00266299999998</v>
      </c>
      <c r="R7001">
        <v>997.40674200000001</v>
      </c>
      <c r="S7001" t="s">
        <v>204</v>
      </c>
      <c r="T7001" s="247">
        <v>45342.357152777775</v>
      </c>
    </row>
    <row r="7002" spans="1:20" x14ac:dyDescent="0.35">
      <c r="A7002" t="s">
        <v>117</v>
      </c>
      <c r="B7002" t="s">
        <v>0</v>
      </c>
      <c r="C7002" t="s">
        <v>92</v>
      </c>
      <c r="D7002" s="29">
        <v>45503</v>
      </c>
      <c r="E7002">
        <v>0</v>
      </c>
      <c r="F7002">
        <v>0</v>
      </c>
      <c r="G7002">
        <v>0</v>
      </c>
      <c r="H7002">
        <v>0</v>
      </c>
      <c r="L7002">
        <v>640.00266299999998</v>
      </c>
      <c r="R7002">
        <v>997.40674200000001</v>
      </c>
      <c r="S7002" t="s">
        <v>204</v>
      </c>
      <c r="T7002" s="247">
        <v>45342.357152777775</v>
      </c>
    </row>
    <row r="7003" spans="1:20" x14ac:dyDescent="0.35">
      <c r="A7003" t="s">
        <v>117</v>
      </c>
      <c r="B7003" t="s">
        <v>0</v>
      </c>
      <c r="C7003" t="s">
        <v>92</v>
      </c>
      <c r="D7003" s="29">
        <v>45504</v>
      </c>
      <c r="E7003">
        <v>0</v>
      </c>
      <c r="F7003">
        <v>0</v>
      </c>
      <c r="G7003">
        <v>0</v>
      </c>
      <c r="H7003">
        <v>0</v>
      </c>
      <c r="L7003">
        <v>640.00266299999998</v>
      </c>
      <c r="R7003">
        <v>997.40674200000001</v>
      </c>
      <c r="S7003" t="s">
        <v>204</v>
      </c>
      <c r="T7003" s="247">
        <v>45342.357152777775</v>
      </c>
    </row>
    <row r="7004" spans="1:20" x14ac:dyDescent="0.35">
      <c r="A7004" t="s">
        <v>117</v>
      </c>
      <c r="B7004" t="s">
        <v>0</v>
      </c>
      <c r="C7004" t="s">
        <v>92</v>
      </c>
      <c r="D7004" s="29">
        <v>45505</v>
      </c>
      <c r="E7004">
        <v>0</v>
      </c>
      <c r="F7004">
        <v>0</v>
      </c>
      <c r="G7004">
        <v>0</v>
      </c>
      <c r="H7004">
        <v>0</v>
      </c>
      <c r="L7004">
        <v>640.00266299999998</v>
      </c>
      <c r="R7004">
        <v>997.40674200000001</v>
      </c>
      <c r="S7004" t="s">
        <v>204</v>
      </c>
      <c r="T7004" s="247">
        <v>45342.357152777775</v>
      </c>
    </row>
    <row r="7005" spans="1:20" x14ac:dyDescent="0.35">
      <c r="A7005" t="s">
        <v>117</v>
      </c>
      <c r="B7005" t="s">
        <v>0</v>
      </c>
      <c r="C7005" t="s">
        <v>92</v>
      </c>
      <c r="D7005" s="29">
        <v>45506</v>
      </c>
      <c r="E7005">
        <v>0</v>
      </c>
      <c r="F7005">
        <v>0</v>
      </c>
      <c r="G7005">
        <v>0</v>
      </c>
      <c r="H7005">
        <v>0</v>
      </c>
      <c r="L7005">
        <v>640.00266299999998</v>
      </c>
      <c r="R7005">
        <v>997.40674200000001</v>
      </c>
      <c r="S7005" t="s">
        <v>204</v>
      </c>
      <c r="T7005" s="247">
        <v>45342.357152777775</v>
      </c>
    </row>
    <row r="7006" spans="1:20" x14ac:dyDescent="0.35">
      <c r="A7006" t="s">
        <v>117</v>
      </c>
      <c r="B7006" t="s">
        <v>0</v>
      </c>
      <c r="C7006" t="s">
        <v>92</v>
      </c>
      <c r="D7006" s="29">
        <v>45507</v>
      </c>
      <c r="E7006">
        <v>0</v>
      </c>
      <c r="F7006">
        <v>0</v>
      </c>
      <c r="G7006">
        <v>0</v>
      </c>
      <c r="H7006">
        <v>0</v>
      </c>
      <c r="L7006">
        <v>640.00266299999998</v>
      </c>
      <c r="R7006">
        <v>997.40674200000001</v>
      </c>
      <c r="S7006" t="s">
        <v>204</v>
      </c>
      <c r="T7006" s="247">
        <v>45342.357152777775</v>
      </c>
    </row>
    <row r="7007" spans="1:20" x14ac:dyDescent="0.35">
      <c r="A7007" t="s">
        <v>117</v>
      </c>
      <c r="B7007" t="s">
        <v>0</v>
      </c>
      <c r="C7007" t="s">
        <v>92</v>
      </c>
      <c r="D7007" s="29">
        <v>45508</v>
      </c>
      <c r="E7007">
        <v>0</v>
      </c>
      <c r="F7007">
        <v>0</v>
      </c>
      <c r="G7007">
        <v>0</v>
      </c>
      <c r="H7007">
        <v>0</v>
      </c>
      <c r="L7007">
        <v>640.00266299999998</v>
      </c>
      <c r="R7007">
        <v>997.40674200000001</v>
      </c>
      <c r="S7007" t="s">
        <v>204</v>
      </c>
      <c r="T7007" s="247">
        <v>45342.357152777775</v>
      </c>
    </row>
    <row r="7008" spans="1:20" x14ac:dyDescent="0.35">
      <c r="A7008" t="s">
        <v>117</v>
      </c>
      <c r="B7008" t="s">
        <v>0</v>
      </c>
      <c r="C7008" t="s">
        <v>92</v>
      </c>
      <c r="D7008" s="29">
        <v>45509</v>
      </c>
      <c r="E7008">
        <v>0</v>
      </c>
      <c r="F7008">
        <v>0</v>
      </c>
      <c r="G7008">
        <v>0</v>
      </c>
      <c r="H7008">
        <v>0</v>
      </c>
      <c r="L7008">
        <v>640.00266299999998</v>
      </c>
      <c r="R7008">
        <v>997.40674200000001</v>
      </c>
      <c r="S7008" t="s">
        <v>204</v>
      </c>
      <c r="T7008" s="247">
        <v>45342.357152777775</v>
      </c>
    </row>
    <row r="7009" spans="1:20" x14ac:dyDescent="0.35">
      <c r="A7009" t="s">
        <v>117</v>
      </c>
      <c r="B7009" t="s">
        <v>0</v>
      </c>
      <c r="C7009" t="s">
        <v>92</v>
      </c>
      <c r="D7009" s="29">
        <v>45510</v>
      </c>
      <c r="E7009">
        <v>0</v>
      </c>
      <c r="F7009">
        <v>0</v>
      </c>
      <c r="G7009">
        <v>0</v>
      </c>
      <c r="H7009">
        <v>0</v>
      </c>
      <c r="L7009">
        <v>640.00266299999998</v>
      </c>
      <c r="R7009">
        <v>997.40674200000001</v>
      </c>
      <c r="S7009" t="s">
        <v>204</v>
      </c>
      <c r="T7009" s="247">
        <v>45342.357152777775</v>
      </c>
    </row>
    <row r="7010" spans="1:20" x14ac:dyDescent="0.35">
      <c r="A7010" t="s">
        <v>117</v>
      </c>
      <c r="B7010" t="s">
        <v>0</v>
      </c>
      <c r="C7010" t="s">
        <v>92</v>
      </c>
      <c r="D7010" s="29">
        <v>45511</v>
      </c>
      <c r="E7010">
        <v>0</v>
      </c>
      <c r="F7010">
        <v>0</v>
      </c>
      <c r="G7010">
        <v>0</v>
      </c>
      <c r="H7010">
        <v>0</v>
      </c>
      <c r="L7010">
        <v>640.00266299999998</v>
      </c>
      <c r="R7010">
        <v>997.40674200000001</v>
      </c>
      <c r="S7010" t="s">
        <v>204</v>
      </c>
      <c r="T7010" s="247">
        <v>45342.357152777775</v>
      </c>
    </row>
    <row r="7011" spans="1:20" x14ac:dyDescent="0.35">
      <c r="A7011" t="s">
        <v>117</v>
      </c>
      <c r="B7011" t="s">
        <v>0</v>
      </c>
      <c r="C7011" t="s">
        <v>92</v>
      </c>
      <c r="D7011" s="29">
        <v>45512</v>
      </c>
      <c r="E7011">
        <v>0</v>
      </c>
      <c r="F7011">
        <v>0</v>
      </c>
      <c r="G7011">
        <v>0</v>
      </c>
      <c r="H7011">
        <v>0</v>
      </c>
      <c r="L7011">
        <v>640.00266299999998</v>
      </c>
      <c r="R7011">
        <v>997.40674200000001</v>
      </c>
      <c r="S7011" t="s">
        <v>204</v>
      </c>
      <c r="T7011" s="247">
        <v>45342.357152777775</v>
      </c>
    </row>
    <row r="7012" spans="1:20" x14ac:dyDescent="0.35">
      <c r="A7012" t="s">
        <v>117</v>
      </c>
      <c r="B7012" t="s">
        <v>0</v>
      </c>
      <c r="C7012" t="s">
        <v>92</v>
      </c>
      <c r="D7012" s="29">
        <v>45513</v>
      </c>
      <c r="E7012">
        <v>0</v>
      </c>
      <c r="F7012">
        <v>0</v>
      </c>
      <c r="G7012">
        <v>0</v>
      </c>
      <c r="H7012">
        <v>0</v>
      </c>
      <c r="L7012">
        <v>640.00266299999998</v>
      </c>
      <c r="R7012">
        <v>997.40674200000001</v>
      </c>
      <c r="S7012" t="s">
        <v>204</v>
      </c>
      <c r="T7012" s="247">
        <v>45342.357152777775</v>
      </c>
    </row>
    <row r="7013" spans="1:20" x14ac:dyDescent="0.35">
      <c r="A7013" t="s">
        <v>117</v>
      </c>
      <c r="B7013" t="s">
        <v>0</v>
      </c>
      <c r="C7013" t="s">
        <v>92</v>
      </c>
      <c r="D7013" s="29">
        <v>45514</v>
      </c>
      <c r="E7013">
        <v>0</v>
      </c>
      <c r="F7013">
        <v>0</v>
      </c>
      <c r="G7013">
        <v>0</v>
      </c>
      <c r="H7013">
        <v>0</v>
      </c>
      <c r="L7013">
        <v>640.00266299999998</v>
      </c>
      <c r="R7013">
        <v>997.40674200000001</v>
      </c>
      <c r="S7013" t="s">
        <v>204</v>
      </c>
      <c r="T7013" s="247">
        <v>45342.357164351852</v>
      </c>
    </row>
    <row r="7014" spans="1:20" x14ac:dyDescent="0.35">
      <c r="A7014" t="s">
        <v>117</v>
      </c>
      <c r="B7014" t="s">
        <v>0</v>
      </c>
      <c r="C7014" t="s">
        <v>92</v>
      </c>
      <c r="D7014" s="29">
        <v>45515</v>
      </c>
      <c r="E7014">
        <v>0</v>
      </c>
      <c r="F7014">
        <v>0</v>
      </c>
      <c r="G7014">
        <v>0</v>
      </c>
      <c r="H7014">
        <v>0</v>
      </c>
      <c r="L7014">
        <v>640.00266299999998</v>
      </c>
      <c r="R7014">
        <v>997.40674200000001</v>
      </c>
      <c r="S7014" t="s">
        <v>204</v>
      </c>
      <c r="T7014" s="247">
        <v>45342.357152777775</v>
      </c>
    </row>
    <row r="7015" spans="1:20" x14ac:dyDescent="0.35">
      <c r="A7015" t="s">
        <v>117</v>
      </c>
      <c r="B7015" t="s">
        <v>0</v>
      </c>
      <c r="C7015" t="s">
        <v>92</v>
      </c>
      <c r="D7015" s="29">
        <v>45516</v>
      </c>
      <c r="E7015">
        <v>0</v>
      </c>
      <c r="F7015">
        <v>0</v>
      </c>
      <c r="G7015">
        <v>0</v>
      </c>
      <c r="H7015">
        <v>0</v>
      </c>
      <c r="L7015">
        <v>640.00266299999998</v>
      </c>
      <c r="R7015">
        <v>997.40674200000001</v>
      </c>
      <c r="S7015" t="s">
        <v>204</v>
      </c>
      <c r="T7015" s="247">
        <v>45342.357164351852</v>
      </c>
    </row>
    <row r="7016" spans="1:20" x14ac:dyDescent="0.35">
      <c r="A7016" t="s">
        <v>117</v>
      </c>
      <c r="B7016" t="s">
        <v>0</v>
      </c>
      <c r="C7016" t="s">
        <v>92</v>
      </c>
      <c r="D7016" s="29">
        <v>45517</v>
      </c>
      <c r="E7016">
        <v>0</v>
      </c>
      <c r="F7016">
        <v>0</v>
      </c>
      <c r="G7016">
        <v>0</v>
      </c>
      <c r="H7016">
        <v>0</v>
      </c>
      <c r="L7016">
        <v>640.00266299999998</v>
      </c>
      <c r="R7016">
        <v>997.40674200000001</v>
      </c>
      <c r="S7016" t="s">
        <v>204</v>
      </c>
      <c r="T7016" s="247">
        <v>45342.357152777775</v>
      </c>
    </row>
    <row r="7017" spans="1:20" x14ac:dyDescent="0.35">
      <c r="A7017" t="s">
        <v>117</v>
      </c>
      <c r="B7017" t="s">
        <v>0</v>
      </c>
      <c r="C7017" t="s">
        <v>92</v>
      </c>
      <c r="D7017" s="29">
        <v>45518</v>
      </c>
      <c r="E7017">
        <v>0</v>
      </c>
      <c r="F7017">
        <v>0</v>
      </c>
      <c r="G7017">
        <v>0</v>
      </c>
      <c r="H7017">
        <v>0</v>
      </c>
      <c r="L7017">
        <v>640.00266299999998</v>
      </c>
      <c r="R7017">
        <v>997.40674200000001</v>
      </c>
      <c r="S7017" t="s">
        <v>204</v>
      </c>
      <c r="T7017" s="247">
        <v>45342.357164351852</v>
      </c>
    </row>
    <row r="7018" spans="1:20" x14ac:dyDescent="0.35">
      <c r="A7018" t="s">
        <v>117</v>
      </c>
      <c r="B7018" t="s">
        <v>0</v>
      </c>
      <c r="C7018" t="s">
        <v>92</v>
      </c>
      <c r="D7018" s="29">
        <v>45519</v>
      </c>
      <c r="E7018">
        <v>0</v>
      </c>
      <c r="F7018">
        <v>0</v>
      </c>
      <c r="G7018">
        <v>0</v>
      </c>
      <c r="H7018">
        <v>0</v>
      </c>
      <c r="L7018">
        <v>640.00266299999998</v>
      </c>
      <c r="R7018">
        <v>997.40674200000001</v>
      </c>
      <c r="S7018" t="s">
        <v>204</v>
      </c>
      <c r="T7018" s="247">
        <v>45342.357164351852</v>
      </c>
    </row>
    <row r="7019" spans="1:20" x14ac:dyDescent="0.35">
      <c r="A7019" t="s">
        <v>117</v>
      </c>
      <c r="B7019" t="s">
        <v>0</v>
      </c>
      <c r="C7019" t="s">
        <v>92</v>
      </c>
      <c r="D7019" s="29">
        <v>45520</v>
      </c>
      <c r="E7019">
        <v>0</v>
      </c>
      <c r="F7019">
        <v>0</v>
      </c>
      <c r="G7019">
        <v>0</v>
      </c>
      <c r="H7019">
        <v>0</v>
      </c>
      <c r="L7019">
        <v>640.00266299999998</v>
      </c>
      <c r="R7019">
        <v>997.40674200000001</v>
      </c>
      <c r="S7019" t="s">
        <v>204</v>
      </c>
      <c r="T7019" s="247">
        <v>45342.357164351852</v>
      </c>
    </row>
    <row r="7020" spans="1:20" x14ac:dyDescent="0.35">
      <c r="A7020" t="s">
        <v>117</v>
      </c>
      <c r="B7020" t="s">
        <v>0</v>
      </c>
      <c r="C7020" t="s">
        <v>92</v>
      </c>
      <c r="D7020" s="29">
        <v>45521</v>
      </c>
      <c r="E7020">
        <v>0</v>
      </c>
      <c r="F7020">
        <v>0</v>
      </c>
      <c r="G7020">
        <v>0</v>
      </c>
      <c r="H7020">
        <v>0</v>
      </c>
      <c r="L7020">
        <v>640.00266299999998</v>
      </c>
      <c r="R7020">
        <v>997.40674200000001</v>
      </c>
      <c r="S7020" t="s">
        <v>204</v>
      </c>
      <c r="T7020" s="247">
        <v>45342.357164351852</v>
      </c>
    </row>
    <row r="7021" spans="1:20" x14ac:dyDescent="0.35">
      <c r="A7021" t="s">
        <v>117</v>
      </c>
      <c r="B7021" t="s">
        <v>0</v>
      </c>
      <c r="C7021" t="s">
        <v>92</v>
      </c>
      <c r="D7021" s="29">
        <v>45522</v>
      </c>
      <c r="E7021">
        <v>0</v>
      </c>
      <c r="F7021">
        <v>0</v>
      </c>
      <c r="G7021">
        <v>0</v>
      </c>
      <c r="H7021">
        <v>0</v>
      </c>
      <c r="L7021">
        <v>640.00266299999998</v>
      </c>
      <c r="R7021">
        <v>997.40674200000001</v>
      </c>
      <c r="S7021" t="s">
        <v>204</v>
      </c>
      <c r="T7021" s="247">
        <v>45342.357164351852</v>
      </c>
    </row>
    <row r="7022" spans="1:20" x14ac:dyDescent="0.35">
      <c r="A7022" t="s">
        <v>117</v>
      </c>
      <c r="B7022" t="s">
        <v>0</v>
      </c>
      <c r="C7022" t="s">
        <v>92</v>
      </c>
      <c r="D7022" s="29">
        <v>45523</v>
      </c>
      <c r="E7022">
        <v>0</v>
      </c>
      <c r="F7022">
        <v>0</v>
      </c>
      <c r="G7022">
        <v>0</v>
      </c>
      <c r="H7022">
        <v>0</v>
      </c>
      <c r="L7022">
        <v>640.00266299999998</v>
      </c>
      <c r="R7022">
        <v>997.40674200000001</v>
      </c>
      <c r="S7022" t="s">
        <v>204</v>
      </c>
      <c r="T7022" s="247">
        <v>45342.357164351852</v>
      </c>
    </row>
    <row r="7023" spans="1:20" x14ac:dyDescent="0.35">
      <c r="A7023" t="s">
        <v>117</v>
      </c>
      <c r="B7023" t="s">
        <v>0</v>
      </c>
      <c r="C7023" t="s">
        <v>92</v>
      </c>
      <c r="D7023" s="29">
        <v>45524</v>
      </c>
      <c r="E7023">
        <v>0</v>
      </c>
      <c r="F7023">
        <v>0</v>
      </c>
      <c r="G7023">
        <v>0</v>
      </c>
      <c r="H7023">
        <v>0</v>
      </c>
      <c r="L7023">
        <v>640.00266299999998</v>
      </c>
      <c r="R7023">
        <v>997.40674200000001</v>
      </c>
      <c r="S7023" t="s">
        <v>204</v>
      </c>
      <c r="T7023" s="247">
        <v>45342.357164351852</v>
      </c>
    </row>
    <row r="7024" spans="1:20" x14ac:dyDescent="0.35">
      <c r="A7024" t="s">
        <v>117</v>
      </c>
      <c r="B7024" t="s">
        <v>0</v>
      </c>
      <c r="C7024" t="s">
        <v>92</v>
      </c>
      <c r="D7024" s="29">
        <v>45525</v>
      </c>
      <c r="E7024">
        <v>0</v>
      </c>
      <c r="F7024">
        <v>0</v>
      </c>
      <c r="G7024">
        <v>0</v>
      </c>
      <c r="H7024">
        <v>0</v>
      </c>
      <c r="L7024">
        <v>640.00266299999998</v>
      </c>
      <c r="R7024">
        <v>997.40674200000001</v>
      </c>
      <c r="S7024" t="s">
        <v>204</v>
      </c>
      <c r="T7024" s="247">
        <v>45342.357164351852</v>
      </c>
    </row>
    <row r="7025" spans="1:20" x14ac:dyDescent="0.35">
      <c r="A7025" t="s">
        <v>117</v>
      </c>
      <c r="B7025" t="s">
        <v>0</v>
      </c>
      <c r="C7025" t="s">
        <v>92</v>
      </c>
      <c r="D7025" s="29">
        <v>45526</v>
      </c>
      <c r="E7025">
        <v>0</v>
      </c>
      <c r="F7025">
        <v>0</v>
      </c>
      <c r="G7025">
        <v>0</v>
      </c>
      <c r="H7025">
        <v>0</v>
      </c>
      <c r="L7025">
        <v>640.00266299999998</v>
      </c>
      <c r="R7025">
        <v>997.40674200000001</v>
      </c>
      <c r="S7025" t="s">
        <v>204</v>
      </c>
      <c r="T7025" s="247">
        <v>45342.357164351852</v>
      </c>
    </row>
    <row r="7026" spans="1:20" x14ac:dyDescent="0.35">
      <c r="A7026" t="s">
        <v>117</v>
      </c>
      <c r="B7026" t="s">
        <v>0</v>
      </c>
      <c r="C7026" t="s">
        <v>92</v>
      </c>
      <c r="D7026" s="29">
        <v>45527</v>
      </c>
      <c r="E7026">
        <v>0</v>
      </c>
      <c r="F7026">
        <v>0</v>
      </c>
      <c r="G7026">
        <v>0</v>
      </c>
      <c r="H7026">
        <v>0</v>
      </c>
      <c r="L7026">
        <v>640.00266299999998</v>
      </c>
      <c r="R7026">
        <v>997.40674200000001</v>
      </c>
      <c r="S7026" t="s">
        <v>204</v>
      </c>
      <c r="T7026" s="247">
        <v>45342.357164351852</v>
      </c>
    </row>
    <row r="7027" spans="1:20" x14ac:dyDescent="0.35">
      <c r="A7027" t="s">
        <v>117</v>
      </c>
      <c r="B7027" t="s">
        <v>0</v>
      </c>
      <c r="C7027" t="s">
        <v>92</v>
      </c>
      <c r="D7027" s="29">
        <v>45528</v>
      </c>
      <c r="E7027">
        <v>0</v>
      </c>
      <c r="F7027">
        <v>0</v>
      </c>
      <c r="G7027">
        <v>0</v>
      </c>
      <c r="H7027">
        <v>0</v>
      </c>
      <c r="L7027">
        <v>640.00266299999998</v>
      </c>
      <c r="R7027">
        <v>997.40674200000001</v>
      </c>
      <c r="S7027" t="s">
        <v>204</v>
      </c>
      <c r="T7027" s="247">
        <v>45342.357164351852</v>
      </c>
    </row>
    <row r="7028" spans="1:20" x14ac:dyDescent="0.35">
      <c r="A7028" t="s">
        <v>117</v>
      </c>
      <c r="B7028" t="s">
        <v>0</v>
      </c>
      <c r="C7028" t="s">
        <v>92</v>
      </c>
      <c r="D7028" s="29">
        <v>45529</v>
      </c>
      <c r="E7028">
        <v>0</v>
      </c>
      <c r="F7028">
        <v>0</v>
      </c>
      <c r="G7028">
        <v>0</v>
      </c>
      <c r="H7028">
        <v>0</v>
      </c>
      <c r="L7028">
        <v>640.00266299999998</v>
      </c>
      <c r="R7028">
        <v>997.40674200000001</v>
      </c>
      <c r="S7028" t="s">
        <v>204</v>
      </c>
      <c r="T7028" s="247">
        <v>45342.357164351852</v>
      </c>
    </row>
    <row r="7029" spans="1:20" x14ac:dyDescent="0.35">
      <c r="A7029" t="s">
        <v>117</v>
      </c>
      <c r="B7029" t="s">
        <v>0</v>
      </c>
      <c r="C7029" t="s">
        <v>92</v>
      </c>
      <c r="D7029" s="29">
        <v>45530</v>
      </c>
      <c r="E7029">
        <v>0</v>
      </c>
      <c r="F7029">
        <v>0</v>
      </c>
      <c r="G7029">
        <v>0</v>
      </c>
      <c r="H7029">
        <v>0</v>
      </c>
      <c r="L7029">
        <v>640.00266299999998</v>
      </c>
      <c r="R7029">
        <v>997.40674200000001</v>
      </c>
      <c r="S7029" t="s">
        <v>204</v>
      </c>
      <c r="T7029" s="247">
        <v>45342.357164351852</v>
      </c>
    </row>
    <row r="7030" spans="1:20" x14ac:dyDescent="0.35">
      <c r="A7030" t="s">
        <v>117</v>
      </c>
      <c r="B7030" t="s">
        <v>0</v>
      </c>
      <c r="C7030" t="s">
        <v>92</v>
      </c>
      <c r="D7030" s="29">
        <v>45531</v>
      </c>
      <c r="E7030">
        <v>0</v>
      </c>
      <c r="F7030">
        <v>0</v>
      </c>
      <c r="G7030">
        <v>0</v>
      </c>
      <c r="H7030">
        <v>0</v>
      </c>
      <c r="L7030">
        <v>640.00266299999998</v>
      </c>
      <c r="R7030">
        <v>997.40674200000001</v>
      </c>
      <c r="S7030" t="s">
        <v>204</v>
      </c>
      <c r="T7030" s="247">
        <v>45342.357164351852</v>
      </c>
    </row>
    <row r="7031" spans="1:20" x14ac:dyDescent="0.35">
      <c r="A7031" t="s">
        <v>117</v>
      </c>
      <c r="B7031" t="s">
        <v>0</v>
      </c>
      <c r="C7031" t="s">
        <v>92</v>
      </c>
      <c r="D7031" s="29">
        <v>45532</v>
      </c>
      <c r="E7031">
        <v>0</v>
      </c>
      <c r="F7031">
        <v>0</v>
      </c>
      <c r="G7031">
        <v>0</v>
      </c>
      <c r="H7031">
        <v>0</v>
      </c>
      <c r="L7031">
        <v>640.00266299999998</v>
      </c>
      <c r="R7031">
        <v>997.40674200000001</v>
      </c>
      <c r="S7031" t="s">
        <v>204</v>
      </c>
      <c r="T7031" s="247">
        <v>45342.357164351852</v>
      </c>
    </row>
    <row r="7032" spans="1:20" x14ac:dyDescent="0.35">
      <c r="A7032" t="s">
        <v>117</v>
      </c>
      <c r="B7032" t="s">
        <v>0</v>
      </c>
      <c r="C7032" t="s">
        <v>92</v>
      </c>
      <c r="D7032" s="29">
        <v>45533</v>
      </c>
      <c r="E7032">
        <v>0</v>
      </c>
      <c r="F7032">
        <v>0</v>
      </c>
      <c r="G7032">
        <v>0</v>
      </c>
      <c r="H7032">
        <v>0</v>
      </c>
      <c r="L7032">
        <v>640.00266299999998</v>
      </c>
      <c r="R7032">
        <v>997.40674200000001</v>
      </c>
      <c r="S7032" t="s">
        <v>204</v>
      </c>
      <c r="T7032" s="247">
        <v>45342.357164351852</v>
      </c>
    </row>
    <row r="7033" spans="1:20" x14ac:dyDescent="0.35">
      <c r="A7033" t="s">
        <v>117</v>
      </c>
      <c r="B7033" t="s">
        <v>0</v>
      </c>
      <c r="C7033" t="s">
        <v>92</v>
      </c>
      <c r="D7033" s="29">
        <v>45534</v>
      </c>
      <c r="E7033">
        <v>0</v>
      </c>
      <c r="F7033">
        <v>0</v>
      </c>
      <c r="G7033">
        <v>0</v>
      </c>
      <c r="H7033">
        <v>0</v>
      </c>
      <c r="L7033">
        <v>640.00266299999998</v>
      </c>
      <c r="R7033">
        <v>997.40674200000001</v>
      </c>
      <c r="S7033" t="s">
        <v>204</v>
      </c>
      <c r="T7033" s="247">
        <v>45342.357164351852</v>
      </c>
    </row>
    <row r="7034" spans="1:20" x14ac:dyDescent="0.35">
      <c r="A7034" t="s">
        <v>117</v>
      </c>
      <c r="B7034" t="s">
        <v>0</v>
      </c>
      <c r="C7034" t="s">
        <v>92</v>
      </c>
      <c r="D7034" s="29">
        <v>45535</v>
      </c>
      <c r="E7034">
        <v>0</v>
      </c>
      <c r="F7034">
        <v>0</v>
      </c>
      <c r="G7034">
        <v>0</v>
      </c>
      <c r="H7034">
        <v>0</v>
      </c>
      <c r="L7034">
        <v>640.00266299999998</v>
      </c>
      <c r="R7034">
        <v>997.40674200000001</v>
      </c>
      <c r="S7034" t="s">
        <v>204</v>
      </c>
      <c r="T7034" s="247">
        <v>45342.357164351852</v>
      </c>
    </row>
    <row r="7035" spans="1:20" x14ac:dyDescent="0.35">
      <c r="A7035" t="s">
        <v>117</v>
      </c>
      <c r="B7035" t="s">
        <v>0</v>
      </c>
      <c r="C7035" t="s">
        <v>92</v>
      </c>
      <c r="D7035" s="29">
        <v>45536</v>
      </c>
      <c r="E7035">
        <v>0</v>
      </c>
      <c r="F7035">
        <v>0</v>
      </c>
      <c r="G7035">
        <v>0</v>
      </c>
      <c r="H7035">
        <v>0</v>
      </c>
      <c r="L7035">
        <v>640.00266299999998</v>
      </c>
      <c r="R7035">
        <v>997.40674200000001</v>
      </c>
      <c r="S7035" t="s">
        <v>204</v>
      </c>
      <c r="T7035" s="247">
        <v>45342.357164351852</v>
      </c>
    </row>
    <row r="7036" spans="1:20" x14ac:dyDescent="0.35">
      <c r="A7036" t="s">
        <v>117</v>
      </c>
      <c r="B7036" t="s">
        <v>0</v>
      </c>
      <c r="C7036" t="s">
        <v>92</v>
      </c>
      <c r="D7036" s="29">
        <v>45537</v>
      </c>
      <c r="E7036">
        <v>0</v>
      </c>
      <c r="F7036">
        <v>0</v>
      </c>
      <c r="G7036">
        <v>0</v>
      </c>
      <c r="H7036">
        <v>0</v>
      </c>
      <c r="L7036">
        <v>640.00266299999998</v>
      </c>
      <c r="R7036">
        <v>997.40674200000001</v>
      </c>
      <c r="S7036" t="s">
        <v>204</v>
      </c>
      <c r="T7036" s="247">
        <v>45342.357164351852</v>
      </c>
    </row>
    <row r="7037" spans="1:20" x14ac:dyDescent="0.35">
      <c r="A7037" t="s">
        <v>117</v>
      </c>
      <c r="B7037" t="s">
        <v>0</v>
      </c>
      <c r="C7037" t="s">
        <v>92</v>
      </c>
      <c r="D7037" s="29">
        <v>45538</v>
      </c>
      <c r="E7037">
        <v>0</v>
      </c>
      <c r="F7037">
        <v>0</v>
      </c>
      <c r="G7037">
        <v>0</v>
      </c>
      <c r="H7037">
        <v>0</v>
      </c>
      <c r="L7037">
        <v>640.00266299999998</v>
      </c>
      <c r="R7037">
        <v>997.40674200000001</v>
      </c>
      <c r="S7037" t="s">
        <v>204</v>
      </c>
      <c r="T7037" s="247">
        <v>45342.357164351852</v>
      </c>
    </row>
    <row r="7038" spans="1:20" x14ac:dyDescent="0.35">
      <c r="A7038" t="s">
        <v>117</v>
      </c>
      <c r="B7038" t="s">
        <v>0</v>
      </c>
      <c r="C7038" t="s">
        <v>92</v>
      </c>
      <c r="D7038" s="29">
        <v>45539</v>
      </c>
      <c r="E7038">
        <v>0</v>
      </c>
      <c r="F7038">
        <v>0</v>
      </c>
      <c r="G7038">
        <v>0</v>
      </c>
      <c r="H7038">
        <v>0</v>
      </c>
      <c r="L7038">
        <v>640.00266299999998</v>
      </c>
      <c r="R7038">
        <v>997.40674200000001</v>
      </c>
      <c r="S7038" t="s">
        <v>204</v>
      </c>
      <c r="T7038" s="247">
        <v>45342.357164351852</v>
      </c>
    </row>
    <row r="7039" spans="1:20" x14ac:dyDescent="0.35">
      <c r="A7039" t="s">
        <v>117</v>
      </c>
      <c r="B7039" t="s">
        <v>0</v>
      </c>
      <c r="C7039" t="s">
        <v>92</v>
      </c>
      <c r="D7039" s="29">
        <v>45540</v>
      </c>
      <c r="E7039">
        <v>0</v>
      </c>
      <c r="F7039">
        <v>0</v>
      </c>
      <c r="G7039">
        <v>0</v>
      </c>
      <c r="H7039">
        <v>0</v>
      </c>
      <c r="L7039">
        <v>640.00266299999998</v>
      </c>
      <c r="R7039">
        <v>997.40674200000001</v>
      </c>
      <c r="S7039" t="s">
        <v>204</v>
      </c>
      <c r="T7039" s="247">
        <v>45342.357164351852</v>
      </c>
    </row>
    <row r="7040" spans="1:20" x14ac:dyDescent="0.35">
      <c r="A7040" t="s">
        <v>117</v>
      </c>
      <c r="B7040" t="s">
        <v>0</v>
      </c>
      <c r="C7040" t="s">
        <v>92</v>
      </c>
      <c r="D7040" s="29">
        <v>45541</v>
      </c>
      <c r="E7040">
        <v>0</v>
      </c>
      <c r="F7040">
        <v>0</v>
      </c>
      <c r="G7040">
        <v>0</v>
      </c>
      <c r="H7040">
        <v>0</v>
      </c>
      <c r="L7040">
        <v>640.00266299999998</v>
      </c>
      <c r="R7040">
        <v>997.40674200000001</v>
      </c>
      <c r="S7040" t="s">
        <v>204</v>
      </c>
      <c r="T7040" s="247">
        <v>45342.357175925928</v>
      </c>
    </row>
    <row r="7041" spans="1:20" x14ac:dyDescent="0.35">
      <c r="A7041" t="s">
        <v>117</v>
      </c>
      <c r="B7041" t="s">
        <v>0</v>
      </c>
      <c r="C7041" t="s">
        <v>92</v>
      </c>
      <c r="D7041" s="29">
        <v>45542</v>
      </c>
      <c r="E7041">
        <v>0</v>
      </c>
      <c r="F7041">
        <v>0</v>
      </c>
      <c r="G7041">
        <v>0</v>
      </c>
      <c r="H7041">
        <v>0</v>
      </c>
      <c r="L7041">
        <v>640.00266299999998</v>
      </c>
      <c r="R7041">
        <v>997.40674200000001</v>
      </c>
      <c r="S7041" t="s">
        <v>204</v>
      </c>
      <c r="T7041" s="247">
        <v>45342.357164351852</v>
      </c>
    </row>
    <row r="7042" spans="1:20" x14ac:dyDescent="0.35">
      <c r="A7042" t="s">
        <v>117</v>
      </c>
      <c r="B7042" t="s">
        <v>0</v>
      </c>
      <c r="C7042" t="s">
        <v>92</v>
      </c>
      <c r="D7042" s="29">
        <v>45543</v>
      </c>
      <c r="E7042">
        <v>0</v>
      </c>
      <c r="F7042">
        <v>0</v>
      </c>
      <c r="G7042">
        <v>0</v>
      </c>
      <c r="H7042">
        <v>0</v>
      </c>
      <c r="L7042">
        <v>640.00266299999998</v>
      </c>
      <c r="R7042">
        <v>997.40674200000001</v>
      </c>
      <c r="S7042" t="s">
        <v>204</v>
      </c>
      <c r="T7042" s="247">
        <v>45342.357175925928</v>
      </c>
    </row>
    <row r="7043" spans="1:20" x14ac:dyDescent="0.35">
      <c r="A7043" t="s">
        <v>117</v>
      </c>
      <c r="B7043" t="s">
        <v>0</v>
      </c>
      <c r="C7043" t="s">
        <v>92</v>
      </c>
      <c r="D7043" s="29">
        <v>45544</v>
      </c>
      <c r="E7043">
        <v>0</v>
      </c>
      <c r="F7043">
        <v>0</v>
      </c>
      <c r="G7043">
        <v>0</v>
      </c>
      <c r="H7043">
        <v>0</v>
      </c>
      <c r="L7043">
        <v>640.00266299999998</v>
      </c>
      <c r="R7043">
        <v>997.40674200000001</v>
      </c>
      <c r="S7043" t="s">
        <v>204</v>
      </c>
      <c r="T7043" s="247">
        <v>45342.357164351852</v>
      </c>
    </row>
    <row r="7044" spans="1:20" x14ac:dyDescent="0.35">
      <c r="A7044" t="s">
        <v>117</v>
      </c>
      <c r="B7044" t="s">
        <v>0</v>
      </c>
      <c r="C7044" t="s">
        <v>92</v>
      </c>
      <c r="D7044" s="29">
        <v>45545</v>
      </c>
      <c r="E7044">
        <v>0</v>
      </c>
      <c r="F7044">
        <v>0</v>
      </c>
      <c r="G7044">
        <v>0</v>
      </c>
      <c r="H7044">
        <v>0</v>
      </c>
      <c r="L7044">
        <v>640.00266299999998</v>
      </c>
      <c r="R7044">
        <v>997.40674200000001</v>
      </c>
      <c r="S7044" t="s">
        <v>204</v>
      </c>
      <c r="T7044" s="247">
        <v>45342.357175925928</v>
      </c>
    </row>
    <row r="7045" spans="1:20" x14ac:dyDescent="0.35">
      <c r="A7045" t="s">
        <v>117</v>
      </c>
      <c r="B7045" t="s">
        <v>0</v>
      </c>
      <c r="C7045" t="s">
        <v>92</v>
      </c>
      <c r="D7045" s="29">
        <v>45546</v>
      </c>
      <c r="E7045">
        <v>0</v>
      </c>
      <c r="F7045">
        <v>0</v>
      </c>
      <c r="G7045">
        <v>0</v>
      </c>
      <c r="H7045">
        <v>0</v>
      </c>
      <c r="L7045">
        <v>640.00266299999998</v>
      </c>
      <c r="R7045">
        <v>997.40674200000001</v>
      </c>
      <c r="S7045" t="s">
        <v>204</v>
      </c>
      <c r="T7045" s="247">
        <v>45342.357175925928</v>
      </c>
    </row>
    <row r="7046" spans="1:20" x14ac:dyDescent="0.35">
      <c r="A7046" t="s">
        <v>117</v>
      </c>
      <c r="B7046" t="s">
        <v>0</v>
      </c>
      <c r="C7046" t="s">
        <v>92</v>
      </c>
      <c r="D7046" s="29">
        <v>45547</v>
      </c>
      <c r="E7046">
        <v>0</v>
      </c>
      <c r="F7046">
        <v>0</v>
      </c>
      <c r="G7046">
        <v>0</v>
      </c>
      <c r="H7046">
        <v>0</v>
      </c>
      <c r="L7046">
        <v>640.00266299999998</v>
      </c>
      <c r="R7046">
        <v>997.40674200000001</v>
      </c>
      <c r="S7046" t="s">
        <v>204</v>
      </c>
      <c r="T7046" s="247">
        <v>45342.357164351852</v>
      </c>
    </row>
    <row r="7047" spans="1:20" x14ac:dyDescent="0.35">
      <c r="A7047" t="s">
        <v>117</v>
      </c>
      <c r="B7047" t="s">
        <v>0</v>
      </c>
      <c r="C7047" t="s">
        <v>92</v>
      </c>
      <c r="D7047" s="29">
        <v>45548</v>
      </c>
      <c r="E7047">
        <v>0</v>
      </c>
      <c r="F7047">
        <v>0</v>
      </c>
      <c r="G7047">
        <v>0</v>
      </c>
      <c r="H7047">
        <v>0</v>
      </c>
      <c r="L7047">
        <v>640.00266299999998</v>
      </c>
      <c r="R7047">
        <v>997.40674200000001</v>
      </c>
      <c r="S7047" t="s">
        <v>204</v>
      </c>
      <c r="T7047" s="247">
        <v>45342.357175925928</v>
      </c>
    </row>
    <row r="7048" spans="1:20" x14ac:dyDescent="0.35">
      <c r="A7048" t="s">
        <v>117</v>
      </c>
      <c r="B7048" t="s">
        <v>0</v>
      </c>
      <c r="C7048" t="s">
        <v>92</v>
      </c>
      <c r="D7048" s="29">
        <v>45549</v>
      </c>
      <c r="E7048">
        <v>0</v>
      </c>
      <c r="F7048">
        <v>0</v>
      </c>
      <c r="G7048">
        <v>0</v>
      </c>
      <c r="H7048">
        <v>0</v>
      </c>
      <c r="L7048">
        <v>640.00266299999998</v>
      </c>
      <c r="R7048">
        <v>997.40674200000001</v>
      </c>
      <c r="S7048" t="s">
        <v>204</v>
      </c>
      <c r="T7048" s="247">
        <v>45342.357175925928</v>
      </c>
    </row>
    <row r="7049" spans="1:20" x14ac:dyDescent="0.35">
      <c r="A7049" t="s">
        <v>117</v>
      </c>
      <c r="B7049" t="s">
        <v>0</v>
      </c>
      <c r="C7049" t="s">
        <v>92</v>
      </c>
      <c r="D7049" s="29">
        <v>45550</v>
      </c>
      <c r="E7049">
        <v>0</v>
      </c>
      <c r="F7049">
        <v>0</v>
      </c>
      <c r="G7049">
        <v>0</v>
      </c>
      <c r="H7049">
        <v>0</v>
      </c>
      <c r="L7049">
        <v>640.00266299999998</v>
      </c>
      <c r="R7049">
        <v>997.40674200000001</v>
      </c>
      <c r="S7049" t="s">
        <v>204</v>
      </c>
      <c r="T7049" s="247">
        <v>45342.357175925928</v>
      </c>
    </row>
    <row r="7050" spans="1:20" x14ac:dyDescent="0.35">
      <c r="A7050" t="s">
        <v>117</v>
      </c>
      <c r="B7050" t="s">
        <v>0</v>
      </c>
      <c r="C7050" t="s">
        <v>92</v>
      </c>
      <c r="D7050" s="29">
        <v>45551</v>
      </c>
      <c r="E7050">
        <v>0</v>
      </c>
      <c r="F7050">
        <v>0</v>
      </c>
      <c r="G7050">
        <v>0</v>
      </c>
      <c r="H7050">
        <v>0</v>
      </c>
      <c r="L7050">
        <v>640.00266299999998</v>
      </c>
      <c r="R7050">
        <v>997.40674200000001</v>
      </c>
      <c r="S7050" t="s">
        <v>204</v>
      </c>
      <c r="T7050" s="247">
        <v>45342.357175925928</v>
      </c>
    </row>
    <row r="7051" spans="1:20" x14ac:dyDescent="0.35">
      <c r="A7051" t="s">
        <v>117</v>
      </c>
      <c r="B7051" t="s">
        <v>0</v>
      </c>
      <c r="C7051" t="s">
        <v>92</v>
      </c>
      <c r="D7051" s="29">
        <v>45552</v>
      </c>
      <c r="E7051">
        <v>0</v>
      </c>
      <c r="F7051">
        <v>0</v>
      </c>
      <c r="G7051">
        <v>0</v>
      </c>
      <c r="H7051">
        <v>0</v>
      </c>
      <c r="L7051">
        <v>640.00266299999998</v>
      </c>
      <c r="R7051">
        <v>997.40674200000001</v>
      </c>
      <c r="S7051" t="s">
        <v>204</v>
      </c>
      <c r="T7051" s="247">
        <v>45342.357175925928</v>
      </c>
    </row>
    <row r="7052" spans="1:20" x14ac:dyDescent="0.35">
      <c r="A7052" t="s">
        <v>117</v>
      </c>
      <c r="B7052" t="s">
        <v>0</v>
      </c>
      <c r="C7052" t="s">
        <v>92</v>
      </c>
      <c r="D7052" s="29">
        <v>45553</v>
      </c>
      <c r="E7052">
        <v>0</v>
      </c>
      <c r="F7052">
        <v>0</v>
      </c>
      <c r="G7052">
        <v>0</v>
      </c>
      <c r="H7052">
        <v>0</v>
      </c>
      <c r="L7052">
        <v>640.00266299999998</v>
      </c>
      <c r="R7052">
        <v>997.40674200000001</v>
      </c>
      <c r="S7052" t="s">
        <v>204</v>
      </c>
      <c r="T7052" s="247">
        <v>45342.357175925928</v>
      </c>
    </row>
    <row r="7053" spans="1:20" x14ac:dyDescent="0.35">
      <c r="A7053" t="s">
        <v>117</v>
      </c>
      <c r="B7053" t="s">
        <v>0</v>
      </c>
      <c r="C7053" t="s">
        <v>92</v>
      </c>
      <c r="D7053" s="29">
        <v>45554</v>
      </c>
      <c r="E7053">
        <v>0</v>
      </c>
      <c r="F7053">
        <v>0</v>
      </c>
      <c r="G7053">
        <v>0</v>
      </c>
      <c r="H7053">
        <v>0</v>
      </c>
      <c r="L7053">
        <v>640.00266299999998</v>
      </c>
      <c r="R7053">
        <v>997.40674200000001</v>
      </c>
      <c r="S7053" t="s">
        <v>204</v>
      </c>
      <c r="T7053" s="247">
        <v>45342.357175925928</v>
      </c>
    </row>
    <row r="7054" spans="1:20" x14ac:dyDescent="0.35">
      <c r="A7054" t="s">
        <v>117</v>
      </c>
      <c r="B7054" t="s">
        <v>0</v>
      </c>
      <c r="C7054" t="s">
        <v>92</v>
      </c>
      <c r="D7054" s="29">
        <v>45555</v>
      </c>
      <c r="E7054">
        <v>0</v>
      </c>
      <c r="F7054">
        <v>0</v>
      </c>
      <c r="G7054">
        <v>0</v>
      </c>
      <c r="H7054">
        <v>0</v>
      </c>
      <c r="L7054">
        <v>640.00266299999998</v>
      </c>
      <c r="R7054">
        <v>997.40674200000001</v>
      </c>
      <c r="S7054" t="s">
        <v>204</v>
      </c>
      <c r="T7054" s="247">
        <v>45342.357175925928</v>
      </c>
    </row>
    <row r="7055" spans="1:20" x14ac:dyDescent="0.35">
      <c r="A7055" t="s">
        <v>117</v>
      </c>
      <c r="B7055" t="s">
        <v>0</v>
      </c>
      <c r="C7055" t="s">
        <v>92</v>
      </c>
      <c r="D7055" s="29">
        <v>45556</v>
      </c>
      <c r="E7055">
        <v>0</v>
      </c>
      <c r="F7055">
        <v>0</v>
      </c>
      <c r="G7055">
        <v>0</v>
      </c>
      <c r="H7055">
        <v>0</v>
      </c>
      <c r="L7055">
        <v>640.00266299999998</v>
      </c>
      <c r="R7055">
        <v>997.40674200000001</v>
      </c>
      <c r="S7055" t="s">
        <v>204</v>
      </c>
      <c r="T7055" s="247">
        <v>45342.357175925928</v>
      </c>
    </row>
    <row r="7056" spans="1:20" x14ac:dyDescent="0.35">
      <c r="A7056" t="s">
        <v>117</v>
      </c>
      <c r="B7056" t="s">
        <v>0</v>
      </c>
      <c r="C7056" t="s">
        <v>92</v>
      </c>
      <c r="D7056" s="29">
        <v>45557</v>
      </c>
      <c r="E7056">
        <v>0</v>
      </c>
      <c r="F7056">
        <v>0</v>
      </c>
      <c r="G7056">
        <v>0</v>
      </c>
      <c r="H7056">
        <v>0</v>
      </c>
      <c r="L7056">
        <v>640.00266299999998</v>
      </c>
      <c r="R7056">
        <v>997.40674200000001</v>
      </c>
      <c r="S7056" t="s">
        <v>204</v>
      </c>
      <c r="T7056" s="247">
        <v>45342.357175925928</v>
      </c>
    </row>
    <row r="7057" spans="1:20" x14ac:dyDescent="0.35">
      <c r="A7057" t="s">
        <v>117</v>
      </c>
      <c r="B7057" t="s">
        <v>0</v>
      </c>
      <c r="C7057" t="s">
        <v>92</v>
      </c>
      <c r="D7057" s="29">
        <v>45558</v>
      </c>
      <c r="E7057">
        <v>0</v>
      </c>
      <c r="F7057">
        <v>0</v>
      </c>
      <c r="G7057">
        <v>0</v>
      </c>
      <c r="H7057">
        <v>0</v>
      </c>
      <c r="L7057">
        <v>640.00266299999998</v>
      </c>
      <c r="R7057">
        <v>997.40674200000001</v>
      </c>
      <c r="S7057" t="s">
        <v>204</v>
      </c>
      <c r="T7057" s="247">
        <v>45342.357175925928</v>
      </c>
    </row>
    <row r="7058" spans="1:20" x14ac:dyDescent="0.35">
      <c r="A7058" t="s">
        <v>117</v>
      </c>
      <c r="B7058" t="s">
        <v>0</v>
      </c>
      <c r="C7058" t="s">
        <v>92</v>
      </c>
      <c r="D7058" s="29">
        <v>45559</v>
      </c>
      <c r="E7058">
        <v>0</v>
      </c>
      <c r="F7058">
        <v>0</v>
      </c>
      <c r="G7058">
        <v>0</v>
      </c>
      <c r="H7058">
        <v>0</v>
      </c>
      <c r="L7058">
        <v>640.00266299999998</v>
      </c>
      <c r="R7058">
        <v>997.40674200000001</v>
      </c>
      <c r="S7058" t="s">
        <v>204</v>
      </c>
      <c r="T7058" s="247">
        <v>45342.357175925928</v>
      </c>
    </row>
    <row r="7059" spans="1:20" x14ac:dyDescent="0.35">
      <c r="A7059" t="s">
        <v>117</v>
      </c>
      <c r="B7059" t="s">
        <v>0</v>
      </c>
      <c r="C7059" t="s">
        <v>92</v>
      </c>
      <c r="D7059" s="29">
        <v>45560</v>
      </c>
      <c r="E7059">
        <v>0</v>
      </c>
      <c r="F7059">
        <v>0</v>
      </c>
      <c r="G7059">
        <v>0</v>
      </c>
      <c r="H7059">
        <v>0</v>
      </c>
      <c r="L7059">
        <v>640.00266299999998</v>
      </c>
      <c r="R7059">
        <v>997.40674200000001</v>
      </c>
      <c r="S7059" t="s">
        <v>204</v>
      </c>
      <c r="T7059" s="247">
        <v>45342.357175925928</v>
      </c>
    </row>
    <row r="7060" spans="1:20" x14ac:dyDescent="0.35">
      <c r="A7060" t="s">
        <v>117</v>
      </c>
      <c r="B7060" t="s">
        <v>0</v>
      </c>
      <c r="C7060" t="s">
        <v>92</v>
      </c>
      <c r="D7060" s="29">
        <v>45561</v>
      </c>
      <c r="E7060">
        <v>0</v>
      </c>
      <c r="F7060">
        <v>0</v>
      </c>
      <c r="G7060">
        <v>0</v>
      </c>
      <c r="H7060">
        <v>0</v>
      </c>
      <c r="L7060">
        <v>640.00266299999998</v>
      </c>
      <c r="R7060">
        <v>997.40674200000001</v>
      </c>
      <c r="S7060" t="s">
        <v>204</v>
      </c>
      <c r="T7060" s="247">
        <v>45342.357175925928</v>
      </c>
    </row>
    <row r="7061" spans="1:20" x14ac:dyDescent="0.35">
      <c r="A7061" t="s">
        <v>117</v>
      </c>
      <c r="B7061" t="s">
        <v>0</v>
      </c>
      <c r="C7061" t="s">
        <v>92</v>
      </c>
      <c r="D7061" s="29">
        <v>45562</v>
      </c>
      <c r="E7061">
        <v>0</v>
      </c>
      <c r="F7061">
        <v>0</v>
      </c>
      <c r="G7061">
        <v>0</v>
      </c>
      <c r="H7061">
        <v>0</v>
      </c>
      <c r="L7061">
        <v>640.00266299999998</v>
      </c>
      <c r="R7061">
        <v>997.40674200000001</v>
      </c>
      <c r="S7061" t="s">
        <v>204</v>
      </c>
      <c r="T7061" s="247">
        <v>45342.357175925928</v>
      </c>
    </row>
    <row r="7062" spans="1:20" x14ac:dyDescent="0.35">
      <c r="A7062" t="s">
        <v>117</v>
      </c>
      <c r="B7062" t="s">
        <v>0</v>
      </c>
      <c r="C7062" t="s">
        <v>92</v>
      </c>
      <c r="D7062" s="29">
        <v>45563</v>
      </c>
      <c r="E7062">
        <v>0</v>
      </c>
      <c r="F7062">
        <v>0</v>
      </c>
      <c r="G7062">
        <v>0</v>
      </c>
      <c r="H7062">
        <v>0</v>
      </c>
      <c r="L7062">
        <v>640.00266299999998</v>
      </c>
      <c r="R7062">
        <v>997.40674200000001</v>
      </c>
      <c r="S7062" t="s">
        <v>204</v>
      </c>
      <c r="T7062" s="247">
        <v>45342.357175925928</v>
      </c>
    </row>
    <row r="7063" spans="1:20" x14ac:dyDescent="0.35">
      <c r="A7063" t="s">
        <v>117</v>
      </c>
      <c r="B7063" t="s">
        <v>0</v>
      </c>
      <c r="C7063" t="s">
        <v>92</v>
      </c>
      <c r="D7063" s="29">
        <v>45564</v>
      </c>
      <c r="E7063">
        <v>0</v>
      </c>
      <c r="F7063">
        <v>0</v>
      </c>
      <c r="G7063">
        <v>0</v>
      </c>
      <c r="H7063">
        <v>0</v>
      </c>
      <c r="L7063">
        <v>640.00266299999998</v>
      </c>
      <c r="R7063">
        <v>997.40674200000001</v>
      </c>
      <c r="S7063" t="s">
        <v>204</v>
      </c>
      <c r="T7063" s="247">
        <v>45342.357175925928</v>
      </c>
    </row>
    <row r="7064" spans="1:20" x14ac:dyDescent="0.35">
      <c r="A7064" t="s">
        <v>117</v>
      </c>
      <c r="B7064" t="s">
        <v>0</v>
      </c>
      <c r="C7064" t="s">
        <v>92</v>
      </c>
      <c r="D7064" s="29">
        <v>45565</v>
      </c>
      <c r="E7064">
        <v>0</v>
      </c>
      <c r="F7064">
        <v>0</v>
      </c>
      <c r="G7064">
        <v>0</v>
      </c>
      <c r="H7064">
        <v>0</v>
      </c>
      <c r="L7064">
        <v>640.00266299999998</v>
      </c>
      <c r="R7064">
        <v>997.40674200000001</v>
      </c>
      <c r="S7064" t="s">
        <v>204</v>
      </c>
      <c r="T7064" s="247">
        <v>45342.357175925928</v>
      </c>
    </row>
    <row r="7065" spans="1:20" x14ac:dyDescent="0.35">
      <c r="A7065" t="s">
        <v>117</v>
      </c>
      <c r="B7065" t="s">
        <v>0</v>
      </c>
      <c r="C7065" t="s">
        <v>92</v>
      </c>
      <c r="D7065" s="29">
        <v>45566</v>
      </c>
      <c r="E7065">
        <v>0</v>
      </c>
      <c r="F7065">
        <v>0</v>
      </c>
      <c r="G7065">
        <v>0</v>
      </c>
      <c r="H7065">
        <v>0</v>
      </c>
      <c r="L7065">
        <v>640.00266299999998</v>
      </c>
      <c r="R7065">
        <v>997.40674200000001</v>
      </c>
      <c r="S7065" t="s">
        <v>204</v>
      </c>
      <c r="T7065" s="247">
        <v>45342.357175925928</v>
      </c>
    </row>
    <row r="7066" spans="1:20" x14ac:dyDescent="0.35">
      <c r="A7066" t="s">
        <v>117</v>
      </c>
      <c r="B7066" t="s">
        <v>0</v>
      </c>
      <c r="C7066" t="s">
        <v>92</v>
      </c>
      <c r="D7066" s="29">
        <v>45567</v>
      </c>
      <c r="E7066">
        <v>0</v>
      </c>
      <c r="F7066">
        <v>0</v>
      </c>
      <c r="G7066">
        <v>0</v>
      </c>
      <c r="H7066">
        <v>0</v>
      </c>
      <c r="L7066">
        <v>640.00266299999998</v>
      </c>
      <c r="R7066">
        <v>997.40674200000001</v>
      </c>
      <c r="S7066" t="s">
        <v>204</v>
      </c>
      <c r="T7066" s="247">
        <v>45342.357175925928</v>
      </c>
    </row>
    <row r="7067" spans="1:20" x14ac:dyDescent="0.35">
      <c r="A7067" t="s">
        <v>117</v>
      </c>
      <c r="B7067" t="s">
        <v>0</v>
      </c>
      <c r="C7067" t="s">
        <v>92</v>
      </c>
      <c r="D7067" s="29">
        <v>45568</v>
      </c>
      <c r="E7067">
        <v>0</v>
      </c>
      <c r="F7067">
        <v>0</v>
      </c>
      <c r="G7067">
        <v>0</v>
      </c>
      <c r="H7067">
        <v>0</v>
      </c>
      <c r="L7067">
        <v>640.00266299999998</v>
      </c>
      <c r="R7067">
        <v>997.40674200000001</v>
      </c>
      <c r="S7067" t="s">
        <v>204</v>
      </c>
      <c r="T7067" s="247">
        <v>45342.357175925928</v>
      </c>
    </row>
    <row r="7068" spans="1:20" x14ac:dyDescent="0.35">
      <c r="A7068" t="s">
        <v>117</v>
      </c>
      <c r="B7068" t="s">
        <v>0</v>
      </c>
      <c r="C7068" t="s">
        <v>92</v>
      </c>
      <c r="D7068" s="29">
        <v>45569</v>
      </c>
      <c r="E7068">
        <v>0</v>
      </c>
      <c r="F7068">
        <v>0</v>
      </c>
      <c r="G7068">
        <v>0</v>
      </c>
      <c r="H7068">
        <v>0</v>
      </c>
      <c r="L7068">
        <v>640.00266299999998</v>
      </c>
      <c r="R7068">
        <v>997.40674200000001</v>
      </c>
      <c r="S7068" t="s">
        <v>204</v>
      </c>
      <c r="T7068" s="247">
        <v>45342.357187499998</v>
      </c>
    </row>
    <row r="7069" spans="1:20" x14ac:dyDescent="0.35">
      <c r="A7069" t="s">
        <v>117</v>
      </c>
      <c r="B7069" t="s">
        <v>0</v>
      </c>
      <c r="C7069" t="s">
        <v>92</v>
      </c>
      <c r="D7069" s="29">
        <v>45570</v>
      </c>
      <c r="E7069">
        <v>0</v>
      </c>
      <c r="F7069">
        <v>0</v>
      </c>
      <c r="G7069">
        <v>0</v>
      </c>
      <c r="H7069">
        <v>0</v>
      </c>
      <c r="L7069">
        <v>640.00266299999998</v>
      </c>
      <c r="R7069">
        <v>997.40674200000001</v>
      </c>
      <c r="S7069" t="s">
        <v>204</v>
      </c>
      <c r="T7069" s="247">
        <v>45342.357175925928</v>
      </c>
    </row>
    <row r="7070" spans="1:20" x14ac:dyDescent="0.35">
      <c r="A7070" t="s">
        <v>117</v>
      </c>
      <c r="B7070" t="s">
        <v>0</v>
      </c>
      <c r="C7070" t="s">
        <v>92</v>
      </c>
      <c r="D7070" s="29">
        <v>45571</v>
      </c>
      <c r="E7070">
        <v>0</v>
      </c>
      <c r="F7070">
        <v>0</v>
      </c>
      <c r="G7070">
        <v>0</v>
      </c>
      <c r="H7070">
        <v>0</v>
      </c>
      <c r="L7070">
        <v>640.00266299999998</v>
      </c>
      <c r="R7070">
        <v>997.40674200000001</v>
      </c>
      <c r="S7070" t="s">
        <v>204</v>
      </c>
      <c r="T7070" s="247">
        <v>45342.357175925928</v>
      </c>
    </row>
    <row r="7071" spans="1:20" x14ac:dyDescent="0.35">
      <c r="A7071" t="s">
        <v>117</v>
      </c>
      <c r="B7071" t="s">
        <v>0</v>
      </c>
      <c r="C7071" t="s">
        <v>92</v>
      </c>
      <c r="D7071" s="29">
        <v>45572</v>
      </c>
      <c r="E7071">
        <v>0</v>
      </c>
      <c r="F7071">
        <v>0</v>
      </c>
      <c r="G7071">
        <v>0</v>
      </c>
      <c r="H7071">
        <v>0</v>
      </c>
      <c r="L7071">
        <v>640.00266299999998</v>
      </c>
      <c r="R7071">
        <v>997.40674200000001</v>
      </c>
      <c r="S7071" t="s">
        <v>204</v>
      </c>
      <c r="T7071" s="247">
        <v>45342.357175925928</v>
      </c>
    </row>
    <row r="7072" spans="1:20" x14ac:dyDescent="0.35">
      <c r="A7072" t="s">
        <v>117</v>
      </c>
      <c r="B7072" t="s">
        <v>0</v>
      </c>
      <c r="C7072" t="s">
        <v>92</v>
      </c>
      <c r="D7072" s="29">
        <v>45573</v>
      </c>
      <c r="E7072">
        <v>0</v>
      </c>
      <c r="F7072">
        <v>0</v>
      </c>
      <c r="G7072">
        <v>0</v>
      </c>
      <c r="H7072">
        <v>0</v>
      </c>
      <c r="L7072">
        <v>640.00266299999998</v>
      </c>
      <c r="R7072">
        <v>997.40674200000001</v>
      </c>
      <c r="S7072" t="s">
        <v>204</v>
      </c>
      <c r="T7072" s="247">
        <v>45342.357175925928</v>
      </c>
    </row>
    <row r="7073" spans="1:20" x14ac:dyDescent="0.35">
      <c r="A7073" t="s">
        <v>117</v>
      </c>
      <c r="B7073" t="s">
        <v>0</v>
      </c>
      <c r="C7073" t="s">
        <v>92</v>
      </c>
      <c r="D7073" s="29">
        <v>45574</v>
      </c>
      <c r="E7073">
        <v>0</v>
      </c>
      <c r="F7073">
        <v>0</v>
      </c>
      <c r="G7073">
        <v>0</v>
      </c>
      <c r="H7073">
        <v>0</v>
      </c>
      <c r="L7073">
        <v>640.00266299999998</v>
      </c>
      <c r="R7073">
        <v>997.40674200000001</v>
      </c>
      <c r="S7073" t="s">
        <v>204</v>
      </c>
      <c r="T7073" s="247">
        <v>45342.357187499998</v>
      </c>
    </row>
    <row r="7074" spans="1:20" x14ac:dyDescent="0.35">
      <c r="A7074" t="s">
        <v>117</v>
      </c>
      <c r="B7074" t="s">
        <v>0</v>
      </c>
      <c r="C7074" t="s">
        <v>92</v>
      </c>
      <c r="D7074" s="29">
        <v>45575</v>
      </c>
      <c r="E7074">
        <v>0</v>
      </c>
      <c r="F7074">
        <v>0</v>
      </c>
      <c r="G7074">
        <v>0</v>
      </c>
      <c r="H7074">
        <v>0</v>
      </c>
      <c r="L7074">
        <v>640.00266299999998</v>
      </c>
      <c r="R7074">
        <v>997.40674200000001</v>
      </c>
      <c r="S7074" t="s">
        <v>204</v>
      </c>
      <c r="T7074" s="247">
        <v>45342.357187499998</v>
      </c>
    </row>
    <row r="7075" spans="1:20" x14ac:dyDescent="0.35">
      <c r="A7075" t="s">
        <v>117</v>
      </c>
      <c r="B7075" t="s">
        <v>0</v>
      </c>
      <c r="C7075" t="s">
        <v>92</v>
      </c>
      <c r="D7075" s="29">
        <v>45576</v>
      </c>
      <c r="E7075">
        <v>0</v>
      </c>
      <c r="F7075">
        <v>0</v>
      </c>
      <c r="G7075">
        <v>0</v>
      </c>
      <c r="H7075">
        <v>0</v>
      </c>
      <c r="L7075">
        <v>640.00266299999998</v>
      </c>
      <c r="R7075">
        <v>997.40674200000001</v>
      </c>
      <c r="S7075" t="s">
        <v>204</v>
      </c>
      <c r="T7075" s="247">
        <v>45342.357187499998</v>
      </c>
    </row>
    <row r="7076" spans="1:20" x14ac:dyDescent="0.35">
      <c r="A7076" t="s">
        <v>117</v>
      </c>
      <c r="B7076" t="s">
        <v>0</v>
      </c>
      <c r="C7076" t="s">
        <v>92</v>
      </c>
      <c r="D7076" s="29">
        <v>45577</v>
      </c>
      <c r="E7076">
        <v>0</v>
      </c>
      <c r="F7076">
        <v>0</v>
      </c>
      <c r="G7076">
        <v>0</v>
      </c>
      <c r="H7076">
        <v>0</v>
      </c>
      <c r="L7076">
        <v>640.00266299999998</v>
      </c>
      <c r="R7076">
        <v>997.40674200000001</v>
      </c>
      <c r="S7076" t="s">
        <v>204</v>
      </c>
      <c r="T7076" s="247">
        <v>45342.357187499998</v>
      </c>
    </row>
    <row r="7077" spans="1:20" x14ac:dyDescent="0.35">
      <c r="A7077" t="s">
        <v>117</v>
      </c>
      <c r="B7077" t="s">
        <v>0</v>
      </c>
      <c r="C7077" t="s">
        <v>92</v>
      </c>
      <c r="D7077" s="29">
        <v>45578</v>
      </c>
      <c r="E7077">
        <v>0</v>
      </c>
      <c r="F7077">
        <v>0</v>
      </c>
      <c r="G7077">
        <v>0</v>
      </c>
      <c r="H7077">
        <v>0</v>
      </c>
      <c r="L7077">
        <v>640.00266299999998</v>
      </c>
      <c r="R7077">
        <v>997.40674200000001</v>
      </c>
      <c r="S7077" t="s">
        <v>204</v>
      </c>
      <c r="T7077" s="247">
        <v>45342.357187499998</v>
      </c>
    </row>
    <row r="7078" spans="1:20" x14ac:dyDescent="0.35">
      <c r="A7078" t="s">
        <v>117</v>
      </c>
      <c r="B7078" t="s">
        <v>0</v>
      </c>
      <c r="C7078" t="s">
        <v>92</v>
      </c>
      <c r="D7078" s="29">
        <v>45579</v>
      </c>
      <c r="E7078">
        <v>0</v>
      </c>
      <c r="F7078">
        <v>0</v>
      </c>
      <c r="G7078">
        <v>0</v>
      </c>
      <c r="H7078">
        <v>0</v>
      </c>
      <c r="L7078">
        <v>640.00266299999998</v>
      </c>
      <c r="R7078">
        <v>997.40674200000001</v>
      </c>
      <c r="S7078" t="s">
        <v>204</v>
      </c>
      <c r="T7078" s="247">
        <v>45342.357187499998</v>
      </c>
    </row>
    <row r="7079" spans="1:20" x14ac:dyDescent="0.35">
      <c r="A7079" t="s">
        <v>117</v>
      </c>
      <c r="B7079" t="s">
        <v>0</v>
      </c>
      <c r="C7079" t="s">
        <v>92</v>
      </c>
      <c r="D7079" s="29">
        <v>45580</v>
      </c>
      <c r="E7079">
        <v>0</v>
      </c>
      <c r="F7079">
        <v>0</v>
      </c>
      <c r="G7079">
        <v>0</v>
      </c>
      <c r="H7079">
        <v>0</v>
      </c>
      <c r="L7079">
        <v>640.00266299999998</v>
      </c>
      <c r="R7079">
        <v>997.40674200000001</v>
      </c>
      <c r="S7079" t="s">
        <v>204</v>
      </c>
      <c r="T7079" s="247">
        <v>45342.357187499998</v>
      </c>
    </row>
    <row r="7080" spans="1:20" x14ac:dyDescent="0.35">
      <c r="A7080" t="s">
        <v>117</v>
      </c>
      <c r="B7080" t="s">
        <v>0</v>
      </c>
      <c r="C7080" t="s">
        <v>92</v>
      </c>
      <c r="D7080" s="29">
        <v>45581</v>
      </c>
      <c r="E7080">
        <v>0</v>
      </c>
      <c r="F7080">
        <v>0</v>
      </c>
      <c r="G7080">
        <v>0</v>
      </c>
      <c r="H7080">
        <v>0</v>
      </c>
      <c r="L7080">
        <v>640.00266299999998</v>
      </c>
      <c r="R7080">
        <v>997.40674200000001</v>
      </c>
      <c r="S7080" t="s">
        <v>204</v>
      </c>
      <c r="T7080" s="247">
        <v>45342.357187499998</v>
      </c>
    </row>
    <row r="7081" spans="1:20" x14ac:dyDescent="0.35">
      <c r="A7081" t="s">
        <v>117</v>
      </c>
      <c r="B7081" t="s">
        <v>0</v>
      </c>
      <c r="C7081" t="s">
        <v>92</v>
      </c>
      <c r="D7081" s="29">
        <v>45582</v>
      </c>
      <c r="E7081">
        <v>0</v>
      </c>
      <c r="F7081">
        <v>0</v>
      </c>
      <c r="G7081">
        <v>0</v>
      </c>
      <c r="H7081">
        <v>0</v>
      </c>
      <c r="L7081">
        <v>640.00266299999998</v>
      </c>
      <c r="R7081">
        <v>997.40674200000001</v>
      </c>
      <c r="S7081" t="s">
        <v>204</v>
      </c>
      <c r="T7081" s="247">
        <v>45342.357187499998</v>
      </c>
    </row>
    <row r="7082" spans="1:20" x14ac:dyDescent="0.35">
      <c r="A7082" t="s">
        <v>117</v>
      </c>
      <c r="B7082" t="s">
        <v>0</v>
      </c>
      <c r="C7082" t="s">
        <v>92</v>
      </c>
      <c r="D7082" s="29">
        <v>45583</v>
      </c>
      <c r="E7082">
        <v>0</v>
      </c>
      <c r="F7082">
        <v>0</v>
      </c>
      <c r="G7082">
        <v>0</v>
      </c>
      <c r="H7082">
        <v>0</v>
      </c>
      <c r="L7082">
        <v>640.00266299999998</v>
      </c>
      <c r="R7082">
        <v>997.40674200000001</v>
      </c>
      <c r="S7082" t="s">
        <v>204</v>
      </c>
      <c r="T7082" s="247">
        <v>45342.357187499998</v>
      </c>
    </row>
    <row r="7083" spans="1:20" x14ac:dyDescent="0.35">
      <c r="A7083" t="s">
        <v>117</v>
      </c>
      <c r="B7083" t="s">
        <v>0</v>
      </c>
      <c r="C7083" t="s">
        <v>92</v>
      </c>
      <c r="D7083" s="29">
        <v>45584</v>
      </c>
      <c r="E7083">
        <v>0</v>
      </c>
      <c r="F7083">
        <v>0</v>
      </c>
      <c r="G7083">
        <v>0</v>
      </c>
      <c r="H7083">
        <v>0</v>
      </c>
      <c r="L7083">
        <v>640.00266299999998</v>
      </c>
      <c r="R7083">
        <v>997.40674200000001</v>
      </c>
      <c r="S7083" t="s">
        <v>204</v>
      </c>
      <c r="T7083" s="247">
        <v>45342.357187499998</v>
      </c>
    </row>
    <row r="7084" spans="1:20" x14ac:dyDescent="0.35">
      <c r="A7084" t="s">
        <v>117</v>
      </c>
      <c r="B7084" t="s">
        <v>0</v>
      </c>
      <c r="C7084" t="s">
        <v>92</v>
      </c>
      <c r="D7084" s="29">
        <v>45585</v>
      </c>
      <c r="E7084">
        <v>0</v>
      </c>
      <c r="F7084">
        <v>0</v>
      </c>
      <c r="G7084">
        <v>0</v>
      </c>
      <c r="H7084">
        <v>0</v>
      </c>
      <c r="L7084">
        <v>640.00266299999998</v>
      </c>
      <c r="R7084">
        <v>997.40674200000001</v>
      </c>
      <c r="S7084" t="s">
        <v>204</v>
      </c>
      <c r="T7084" s="247">
        <v>45342.357187499998</v>
      </c>
    </row>
    <row r="7085" spans="1:20" x14ac:dyDescent="0.35">
      <c r="A7085" t="s">
        <v>117</v>
      </c>
      <c r="B7085" t="s">
        <v>0</v>
      </c>
      <c r="C7085" t="s">
        <v>92</v>
      </c>
      <c r="D7085" s="29">
        <v>45586</v>
      </c>
      <c r="E7085">
        <v>0</v>
      </c>
      <c r="F7085">
        <v>0</v>
      </c>
      <c r="G7085">
        <v>0</v>
      </c>
      <c r="H7085">
        <v>0</v>
      </c>
      <c r="L7085">
        <v>640.00266299999998</v>
      </c>
      <c r="R7085">
        <v>997.40674200000001</v>
      </c>
      <c r="S7085" t="s">
        <v>204</v>
      </c>
      <c r="T7085" s="247">
        <v>45342.357187499998</v>
      </c>
    </row>
    <row r="7086" spans="1:20" x14ac:dyDescent="0.35">
      <c r="A7086" t="s">
        <v>117</v>
      </c>
      <c r="B7086" t="s">
        <v>0</v>
      </c>
      <c r="C7086" t="s">
        <v>92</v>
      </c>
      <c r="D7086" s="29">
        <v>45587</v>
      </c>
      <c r="E7086">
        <v>0</v>
      </c>
      <c r="F7086">
        <v>0</v>
      </c>
      <c r="G7086">
        <v>0</v>
      </c>
      <c r="H7086">
        <v>0</v>
      </c>
      <c r="L7086">
        <v>640.00266299999998</v>
      </c>
      <c r="R7086">
        <v>997.40674200000001</v>
      </c>
      <c r="S7086" t="s">
        <v>204</v>
      </c>
      <c r="T7086" s="247">
        <v>45342.357187499998</v>
      </c>
    </row>
    <row r="7087" spans="1:20" x14ac:dyDescent="0.35">
      <c r="A7087" t="s">
        <v>117</v>
      </c>
      <c r="B7087" t="s">
        <v>0</v>
      </c>
      <c r="C7087" t="s">
        <v>92</v>
      </c>
      <c r="D7087" s="29">
        <v>45588</v>
      </c>
      <c r="E7087">
        <v>0</v>
      </c>
      <c r="F7087">
        <v>0</v>
      </c>
      <c r="G7087">
        <v>0</v>
      </c>
      <c r="H7087">
        <v>0</v>
      </c>
      <c r="L7087">
        <v>640.00266299999998</v>
      </c>
      <c r="R7087">
        <v>997.40674200000001</v>
      </c>
      <c r="S7087" t="s">
        <v>204</v>
      </c>
      <c r="T7087" s="247">
        <v>45342.357187499998</v>
      </c>
    </row>
    <row r="7088" spans="1:20" x14ac:dyDescent="0.35">
      <c r="A7088" t="s">
        <v>117</v>
      </c>
      <c r="B7088" t="s">
        <v>0</v>
      </c>
      <c r="C7088" t="s">
        <v>92</v>
      </c>
      <c r="D7088" s="29">
        <v>45589</v>
      </c>
      <c r="E7088">
        <v>0</v>
      </c>
      <c r="F7088">
        <v>0</v>
      </c>
      <c r="G7088">
        <v>0</v>
      </c>
      <c r="H7088">
        <v>0</v>
      </c>
      <c r="L7088">
        <v>640.00266299999998</v>
      </c>
      <c r="R7088">
        <v>997.40674200000001</v>
      </c>
      <c r="S7088" t="s">
        <v>204</v>
      </c>
      <c r="T7088" s="247">
        <v>45342.357187499998</v>
      </c>
    </row>
    <row r="7089" spans="1:20" x14ac:dyDescent="0.35">
      <c r="A7089" t="s">
        <v>117</v>
      </c>
      <c r="B7089" t="s">
        <v>0</v>
      </c>
      <c r="C7089" t="s">
        <v>92</v>
      </c>
      <c r="D7089" s="29">
        <v>45590</v>
      </c>
      <c r="E7089">
        <v>0</v>
      </c>
      <c r="F7089">
        <v>0</v>
      </c>
      <c r="G7089">
        <v>0</v>
      </c>
      <c r="H7089">
        <v>0</v>
      </c>
      <c r="L7089">
        <v>640.00266299999998</v>
      </c>
      <c r="R7089">
        <v>997.40674200000001</v>
      </c>
      <c r="S7089" t="s">
        <v>204</v>
      </c>
      <c r="T7089" s="247">
        <v>45342.357187499998</v>
      </c>
    </row>
    <row r="7090" spans="1:20" x14ac:dyDescent="0.35">
      <c r="A7090" t="s">
        <v>117</v>
      </c>
      <c r="B7090" t="s">
        <v>0</v>
      </c>
      <c r="C7090" t="s">
        <v>92</v>
      </c>
      <c r="D7090" s="29">
        <v>45591</v>
      </c>
      <c r="E7090">
        <v>0</v>
      </c>
      <c r="F7090">
        <v>0</v>
      </c>
      <c r="G7090">
        <v>0</v>
      </c>
      <c r="H7090">
        <v>0</v>
      </c>
      <c r="L7090">
        <v>640.00266299999998</v>
      </c>
      <c r="R7090">
        <v>997.40674200000001</v>
      </c>
      <c r="S7090" t="s">
        <v>204</v>
      </c>
      <c r="T7090" s="247">
        <v>45342.357187499998</v>
      </c>
    </row>
    <row r="7091" spans="1:20" x14ac:dyDescent="0.35">
      <c r="A7091" t="s">
        <v>117</v>
      </c>
      <c r="B7091" t="s">
        <v>0</v>
      </c>
      <c r="C7091" t="s">
        <v>92</v>
      </c>
      <c r="D7091" s="29">
        <v>45592</v>
      </c>
      <c r="E7091">
        <v>0</v>
      </c>
      <c r="F7091">
        <v>0</v>
      </c>
      <c r="G7091">
        <v>0</v>
      </c>
      <c r="H7091">
        <v>0</v>
      </c>
      <c r="L7091">
        <v>640.00266299999998</v>
      </c>
      <c r="R7091">
        <v>997.40674200000001</v>
      </c>
      <c r="S7091" t="s">
        <v>204</v>
      </c>
      <c r="T7091" s="247">
        <v>45342.357187499998</v>
      </c>
    </row>
    <row r="7092" spans="1:20" x14ac:dyDescent="0.35">
      <c r="A7092" t="s">
        <v>117</v>
      </c>
      <c r="B7092" t="s">
        <v>0</v>
      </c>
      <c r="C7092" t="s">
        <v>92</v>
      </c>
      <c r="D7092" s="29">
        <v>45593</v>
      </c>
      <c r="E7092">
        <v>0</v>
      </c>
      <c r="F7092">
        <v>0</v>
      </c>
      <c r="G7092">
        <v>0</v>
      </c>
      <c r="H7092">
        <v>0</v>
      </c>
      <c r="L7092">
        <v>640.00266299999998</v>
      </c>
      <c r="R7092">
        <v>997.40674200000001</v>
      </c>
      <c r="S7092" t="s">
        <v>204</v>
      </c>
      <c r="T7092" s="247">
        <v>45342.357187499998</v>
      </c>
    </row>
    <row r="7093" spans="1:20" x14ac:dyDescent="0.35">
      <c r="A7093" t="s">
        <v>117</v>
      </c>
      <c r="B7093" t="s">
        <v>0</v>
      </c>
      <c r="C7093" t="s">
        <v>92</v>
      </c>
      <c r="D7093" s="29">
        <v>45594</v>
      </c>
      <c r="E7093">
        <v>0</v>
      </c>
      <c r="F7093">
        <v>0</v>
      </c>
      <c r="G7093">
        <v>0</v>
      </c>
      <c r="H7093">
        <v>0</v>
      </c>
      <c r="L7093">
        <v>640.00266299999998</v>
      </c>
      <c r="R7093">
        <v>997.40674200000001</v>
      </c>
      <c r="S7093" t="s">
        <v>204</v>
      </c>
      <c r="T7093" s="247">
        <v>45342.357187499998</v>
      </c>
    </row>
    <row r="7094" spans="1:20" x14ac:dyDescent="0.35">
      <c r="A7094" t="s">
        <v>117</v>
      </c>
      <c r="B7094" t="s">
        <v>0</v>
      </c>
      <c r="C7094" t="s">
        <v>92</v>
      </c>
      <c r="D7094" s="29">
        <v>45595</v>
      </c>
      <c r="E7094">
        <v>0</v>
      </c>
      <c r="F7094">
        <v>0</v>
      </c>
      <c r="G7094">
        <v>0</v>
      </c>
      <c r="H7094">
        <v>0</v>
      </c>
      <c r="L7094">
        <v>640.00266299999998</v>
      </c>
      <c r="R7094">
        <v>997.40674200000001</v>
      </c>
      <c r="S7094" t="s">
        <v>204</v>
      </c>
      <c r="T7094" s="247">
        <v>45342.357187499998</v>
      </c>
    </row>
    <row r="7095" spans="1:20" x14ac:dyDescent="0.35">
      <c r="A7095" t="s">
        <v>117</v>
      </c>
      <c r="B7095" t="s">
        <v>0</v>
      </c>
      <c r="C7095" t="s">
        <v>92</v>
      </c>
      <c r="D7095" s="29">
        <v>45596</v>
      </c>
      <c r="E7095">
        <v>0</v>
      </c>
      <c r="F7095">
        <v>0</v>
      </c>
      <c r="G7095">
        <v>0</v>
      </c>
      <c r="H7095">
        <v>0</v>
      </c>
      <c r="L7095">
        <v>640.00266299999998</v>
      </c>
      <c r="R7095">
        <v>997.40674200000001</v>
      </c>
      <c r="S7095" t="s">
        <v>204</v>
      </c>
      <c r="T7095" s="247">
        <v>45342.357187499998</v>
      </c>
    </row>
    <row r="7096" spans="1:20" x14ac:dyDescent="0.35">
      <c r="A7096" t="s">
        <v>117</v>
      </c>
      <c r="B7096" t="s">
        <v>0</v>
      </c>
      <c r="C7096" t="s">
        <v>92</v>
      </c>
      <c r="D7096" s="29">
        <v>45597</v>
      </c>
      <c r="E7096">
        <v>0</v>
      </c>
      <c r="F7096">
        <v>0</v>
      </c>
      <c r="G7096">
        <v>0</v>
      </c>
      <c r="H7096">
        <v>0</v>
      </c>
      <c r="L7096">
        <v>640.00266299999998</v>
      </c>
      <c r="R7096">
        <v>997.40674200000001</v>
      </c>
      <c r="S7096" t="s">
        <v>204</v>
      </c>
      <c r="T7096" s="247">
        <v>45342.357187499998</v>
      </c>
    </row>
    <row r="7097" spans="1:20" x14ac:dyDescent="0.35">
      <c r="A7097" t="s">
        <v>117</v>
      </c>
      <c r="B7097" t="s">
        <v>0</v>
      </c>
      <c r="C7097" t="s">
        <v>92</v>
      </c>
      <c r="D7097" s="29">
        <v>45598</v>
      </c>
      <c r="E7097">
        <v>0</v>
      </c>
      <c r="F7097">
        <v>0</v>
      </c>
      <c r="G7097">
        <v>0</v>
      </c>
      <c r="H7097">
        <v>0</v>
      </c>
      <c r="L7097">
        <v>640.00266299999998</v>
      </c>
      <c r="R7097">
        <v>997.40674200000001</v>
      </c>
      <c r="S7097" t="s">
        <v>204</v>
      </c>
      <c r="T7097" s="247">
        <v>45342.357199074075</v>
      </c>
    </row>
    <row r="7098" spans="1:20" x14ac:dyDescent="0.35">
      <c r="A7098" t="s">
        <v>117</v>
      </c>
      <c r="B7098" t="s">
        <v>0</v>
      </c>
      <c r="C7098" t="s">
        <v>92</v>
      </c>
      <c r="D7098" s="29">
        <v>45599</v>
      </c>
      <c r="E7098">
        <v>0</v>
      </c>
      <c r="F7098">
        <v>0</v>
      </c>
      <c r="G7098">
        <v>0</v>
      </c>
      <c r="H7098">
        <v>0</v>
      </c>
      <c r="L7098">
        <v>640.00266299999998</v>
      </c>
      <c r="R7098">
        <v>997.40674200000001</v>
      </c>
      <c r="S7098" t="s">
        <v>204</v>
      </c>
      <c r="T7098" s="247">
        <v>45342.357187499998</v>
      </c>
    </row>
    <row r="7099" spans="1:20" x14ac:dyDescent="0.35">
      <c r="A7099" t="s">
        <v>117</v>
      </c>
      <c r="B7099" t="s">
        <v>0</v>
      </c>
      <c r="C7099" t="s">
        <v>92</v>
      </c>
      <c r="D7099" s="29">
        <v>45600</v>
      </c>
      <c r="E7099">
        <v>0</v>
      </c>
      <c r="F7099">
        <v>0</v>
      </c>
      <c r="G7099">
        <v>0</v>
      </c>
      <c r="H7099">
        <v>0</v>
      </c>
      <c r="L7099">
        <v>640.00266299999998</v>
      </c>
      <c r="R7099">
        <v>997.40674200000001</v>
      </c>
      <c r="S7099" t="s">
        <v>204</v>
      </c>
      <c r="T7099" s="247">
        <v>45342.357187499998</v>
      </c>
    </row>
    <row r="7100" spans="1:20" x14ac:dyDescent="0.35">
      <c r="A7100" t="s">
        <v>117</v>
      </c>
      <c r="B7100" t="s">
        <v>0</v>
      </c>
      <c r="C7100" t="s">
        <v>92</v>
      </c>
      <c r="D7100" s="29">
        <v>45601</v>
      </c>
      <c r="E7100">
        <v>0</v>
      </c>
      <c r="F7100">
        <v>0</v>
      </c>
      <c r="G7100">
        <v>0</v>
      </c>
      <c r="H7100">
        <v>0</v>
      </c>
      <c r="L7100">
        <v>640.00266299999998</v>
      </c>
      <c r="R7100">
        <v>997.40674200000001</v>
      </c>
      <c r="S7100" t="s">
        <v>204</v>
      </c>
      <c r="T7100" s="247">
        <v>45342.357187499998</v>
      </c>
    </row>
    <row r="7101" spans="1:20" x14ac:dyDescent="0.35">
      <c r="A7101" t="s">
        <v>117</v>
      </c>
      <c r="B7101" t="s">
        <v>0</v>
      </c>
      <c r="C7101" t="s">
        <v>92</v>
      </c>
      <c r="D7101" s="29">
        <v>45602</v>
      </c>
      <c r="E7101">
        <v>0</v>
      </c>
      <c r="F7101">
        <v>0</v>
      </c>
      <c r="G7101">
        <v>0</v>
      </c>
      <c r="H7101">
        <v>0</v>
      </c>
      <c r="L7101">
        <v>640.00266299999998</v>
      </c>
      <c r="R7101">
        <v>997.40674200000001</v>
      </c>
      <c r="S7101" t="s">
        <v>204</v>
      </c>
      <c r="T7101" s="247">
        <v>45342.357199074075</v>
      </c>
    </row>
    <row r="7102" spans="1:20" x14ac:dyDescent="0.35">
      <c r="A7102" t="s">
        <v>117</v>
      </c>
      <c r="B7102" t="s">
        <v>0</v>
      </c>
      <c r="C7102" t="s">
        <v>92</v>
      </c>
      <c r="D7102" s="29">
        <v>45603</v>
      </c>
      <c r="E7102">
        <v>0</v>
      </c>
      <c r="F7102">
        <v>0</v>
      </c>
      <c r="G7102">
        <v>0</v>
      </c>
      <c r="H7102">
        <v>0</v>
      </c>
      <c r="L7102">
        <v>640.00266299999998</v>
      </c>
      <c r="R7102">
        <v>997.40674200000001</v>
      </c>
      <c r="S7102" t="s">
        <v>204</v>
      </c>
      <c r="T7102" s="247">
        <v>45342.357187499998</v>
      </c>
    </row>
    <row r="7103" spans="1:20" x14ac:dyDescent="0.35">
      <c r="A7103" t="s">
        <v>117</v>
      </c>
      <c r="B7103" t="s">
        <v>0</v>
      </c>
      <c r="C7103" t="s">
        <v>92</v>
      </c>
      <c r="D7103" s="29">
        <v>45604</v>
      </c>
      <c r="E7103">
        <v>0</v>
      </c>
      <c r="F7103">
        <v>0</v>
      </c>
      <c r="G7103">
        <v>0</v>
      </c>
      <c r="H7103">
        <v>0</v>
      </c>
      <c r="L7103">
        <v>640.00266299999998</v>
      </c>
      <c r="R7103">
        <v>997.40674200000001</v>
      </c>
      <c r="S7103" t="s">
        <v>204</v>
      </c>
      <c r="T7103" s="247">
        <v>45342.357199074075</v>
      </c>
    </row>
    <row r="7104" spans="1:20" x14ac:dyDescent="0.35">
      <c r="A7104" t="s">
        <v>117</v>
      </c>
      <c r="B7104" t="s">
        <v>0</v>
      </c>
      <c r="C7104" t="s">
        <v>92</v>
      </c>
      <c r="D7104" s="29">
        <v>45605</v>
      </c>
      <c r="E7104">
        <v>0</v>
      </c>
      <c r="F7104">
        <v>0</v>
      </c>
      <c r="G7104">
        <v>0</v>
      </c>
      <c r="H7104">
        <v>0</v>
      </c>
      <c r="L7104">
        <v>640.00266299999998</v>
      </c>
      <c r="R7104">
        <v>997.40674200000001</v>
      </c>
      <c r="S7104" t="s">
        <v>204</v>
      </c>
      <c r="T7104" s="247">
        <v>45342.357199074075</v>
      </c>
    </row>
    <row r="7105" spans="1:20" x14ac:dyDescent="0.35">
      <c r="A7105" t="s">
        <v>117</v>
      </c>
      <c r="B7105" t="s">
        <v>0</v>
      </c>
      <c r="C7105" t="s">
        <v>92</v>
      </c>
      <c r="D7105" s="29">
        <v>45606</v>
      </c>
      <c r="E7105">
        <v>0</v>
      </c>
      <c r="F7105">
        <v>0</v>
      </c>
      <c r="G7105">
        <v>0</v>
      </c>
      <c r="H7105">
        <v>0</v>
      </c>
      <c r="L7105">
        <v>640.00266299999998</v>
      </c>
      <c r="R7105">
        <v>997.40674200000001</v>
      </c>
      <c r="S7105" t="s">
        <v>204</v>
      </c>
      <c r="T7105" s="247">
        <v>45342.357199074075</v>
      </c>
    </row>
    <row r="7106" spans="1:20" x14ac:dyDescent="0.35">
      <c r="A7106" t="s">
        <v>117</v>
      </c>
      <c r="B7106" t="s">
        <v>0</v>
      </c>
      <c r="C7106" t="s">
        <v>92</v>
      </c>
      <c r="D7106" s="29">
        <v>45607</v>
      </c>
      <c r="E7106">
        <v>0</v>
      </c>
      <c r="F7106">
        <v>0</v>
      </c>
      <c r="G7106">
        <v>0</v>
      </c>
      <c r="H7106">
        <v>0</v>
      </c>
      <c r="L7106">
        <v>640.00266299999998</v>
      </c>
      <c r="R7106">
        <v>997.40674200000001</v>
      </c>
      <c r="S7106" t="s">
        <v>204</v>
      </c>
      <c r="T7106" s="247">
        <v>45342.357199074075</v>
      </c>
    </row>
    <row r="7107" spans="1:20" x14ac:dyDescent="0.35">
      <c r="A7107" t="s">
        <v>117</v>
      </c>
      <c r="B7107" t="s">
        <v>0</v>
      </c>
      <c r="C7107" t="s">
        <v>92</v>
      </c>
      <c r="D7107" s="29">
        <v>45608</v>
      </c>
      <c r="E7107">
        <v>0</v>
      </c>
      <c r="F7107">
        <v>0</v>
      </c>
      <c r="G7107">
        <v>0</v>
      </c>
      <c r="H7107">
        <v>0</v>
      </c>
      <c r="L7107">
        <v>640.00266299999998</v>
      </c>
      <c r="R7107">
        <v>997.40674200000001</v>
      </c>
      <c r="S7107" t="s">
        <v>204</v>
      </c>
      <c r="T7107" s="247">
        <v>45342.357199074075</v>
      </c>
    </row>
    <row r="7108" spans="1:20" x14ac:dyDescent="0.35">
      <c r="A7108" t="s">
        <v>117</v>
      </c>
      <c r="B7108" t="s">
        <v>0</v>
      </c>
      <c r="C7108" t="s">
        <v>92</v>
      </c>
      <c r="D7108" s="29">
        <v>45609</v>
      </c>
      <c r="E7108">
        <v>0</v>
      </c>
      <c r="F7108">
        <v>0</v>
      </c>
      <c r="G7108">
        <v>0</v>
      </c>
      <c r="H7108">
        <v>0</v>
      </c>
      <c r="L7108">
        <v>640.00266299999998</v>
      </c>
      <c r="R7108">
        <v>997.40674200000001</v>
      </c>
      <c r="S7108" t="s">
        <v>204</v>
      </c>
      <c r="T7108" s="247">
        <v>45342.357199074075</v>
      </c>
    </row>
    <row r="7109" spans="1:20" x14ac:dyDescent="0.35">
      <c r="A7109" t="s">
        <v>117</v>
      </c>
      <c r="B7109" t="s">
        <v>0</v>
      </c>
      <c r="C7109" t="s">
        <v>92</v>
      </c>
      <c r="D7109" s="29">
        <v>45610</v>
      </c>
      <c r="E7109">
        <v>0</v>
      </c>
      <c r="F7109">
        <v>0</v>
      </c>
      <c r="G7109">
        <v>0</v>
      </c>
      <c r="H7109">
        <v>0</v>
      </c>
      <c r="L7109">
        <v>640.00266299999998</v>
      </c>
      <c r="R7109">
        <v>997.40674200000001</v>
      </c>
      <c r="S7109" t="s">
        <v>204</v>
      </c>
      <c r="T7109" s="247">
        <v>45342.357199074075</v>
      </c>
    </row>
    <row r="7110" spans="1:20" x14ac:dyDescent="0.35">
      <c r="A7110" t="s">
        <v>117</v>
      </c>
      <c r="B7110" t="s">
        <v>0</v>
      </c>
      <c r="C7110" t="s">
        <v>92</v>
      </c>
      <c r="D7110" s="29">
        <v>45611</v>
      </c>
      <c r="E7110">
        <v>0</v>
      </c>
      <c r="F7110">
        <v>0</v>
      </c>
      <c r="G7110">
        <v>0</v>
      </c>
      <c r="H7110">
        <v>0</v>
      </c>
      <c r="L7110">
        <v>640.00266299999998</v>
      </c>
      <c r="R7110">
        <v>997.40674200000001</v>
      </c>
      <c r="S7110" t="s">
        <v>204</v>
      </c>
      <c r="T7110" s="247">
        <v>45342.357199074075</v>
      </c>
    </row>
    <row r="7111" spans="1:20" x14ac:dyDescent="0.35">
      <c r="A7111" t="s">
        <v>117</v>
      </c>
      <c r="B7111" t="s">
        <v>0</v>
      </c>
      <c r="C7111" t="s">
        <v>92</v>
      </c>
      <c r="D7111" s="29">
        <v>45612</v>
      </c>
      <c r="E7111">
        <v>0</v>
      </c>
      <c r="F7111">
        <v>0</v>
      </c>
      <c r="G7111">
        <v>0</v>
      </c>
      <c r="H7111">
        <v>0</v>
      </c>
      <c r="L7111">
        <v>640.00266299999998</v>
      </c>
      <c r="R7111">
        <v>997.40674200000001</v>
      </c>
      <c r="S7111" t="s">
        <v>204</v>
      </c>
      <c r="T7111" s="247">
        <v>45342.357199074075</v>
      </c>
    </row>
    <row r="7112" spans="1:20" x14ac:dyDescent="0.35">
      <c r="A7112" t="s">
        <v>117</v>
      </c>
      <c r="B7112" t="s">
        <v>0</v>
      </c>
      <c r="C7112" t="s">
        <v>92</v>
      </c>
      <c r="D7112" s="29">
        <v>45613</v>
      </c>
      <c r="E7112">
        <v>0</v>
      </c>
      <c r="F7112">
        <v>0</v>
      </c>
      <c r="G7112">
        <v>0</v>
      </c>
      <c r="H7112">
        <v>0</v>
      </c>
      <c r="L7112">
        <v>640.00266299999998</v>
      </c>
      <c r="R7112">
        <v>997.40674200000001</v>
      </c>
      <c r="S7112" t="s">
        <v>204</v>
      </c>
      <c r="T7112" s="247">
        <v>45342.357199074075</v>
      </c>
    </row>
    <row r="7113" spans="1:20" x14ac:dyDescent="0.35">
      <c r="A7113" t="s">
        <v>117</v>
      </c>
      <c r="B7113" t="s">
        <v>0</v>
      </c>
      <c r="C7113" t="s">
        <v>92</v>
      </c>
      <c r="D7113" s="29">
        <v>45614</v>
      </c>
      <c r="E7113">
        <v>0</v>
      </c>
      <c r="F7113">
        <v>0</v>
      </c>
      <c r="G7113">
        <v>0</v>
      </c>
      <c r="H7113">
        <v>0</v>
      </c>
      <c r="L7113">
        <v>640.00266299999998</v>
      </c>
      <c r="R7113">
        <v>997.40674200000001</v>
      </c>
      <c r="S7113" t="s">
        <v>204</v>
      </c>
      <c r="T7113" s="247">
        <v>45342.357199074075</v>
      </c>
    </row>
    <row r="7114" spans="1:20" x14ac:dyDescent="0.35">
      <c r="A7114" t="s">
        <v>117</v>
      </c>
      <c r="B7114" t="s">
        <v>0</v>
      </c>
      <c r="C7114" t="s">
        <v>92</v>
      </c>
      <c r="D7114" s="29">
        <v>45615</v>
      </c>
      <c r="E7114">
        <v>0</v>
      </c>
      <c r="F7114">
        <v>0</v>
      </c>
      <c r="G7114">
        <v>0</v>
      </c>
      <c r="H7114">
        <v>0</v>
      </c>
      <c r="L7114">
        <v>640.00266299999998</v>
      </c>
      <c r="R7114">
        <v>997.40674200000001</v>
      </c>
      <c r="S7114" t="s">
        <v>204</v>
      </c>
      <c r="T7114" s="247">
        <v>45342.357199074075</v>
      </c>
    </row>
    <row r="7115" spans="1:20" x14ac:dyDescent="0.35">
      <c r="A7115" t="s">
        <v>117</v>
      </c>
      <c r="B7115" t="s">
        <v>0</v>
      </c>
      <c r="C7115" t="s">
        <v>92</v>
      </c>
      <c r="D7115" s="29">
        <v>45616</v>
      </c>
      <c r="E7115">
        <v>0</v>
      </c>
      <c r="F7115">
        <v>0</v>
      </c>
      <c r="G7115">
        <v>0</v>
      </c>
      <c r="H7115">
        <v>0</v>
      </c>
      <c r="L7115">
        <v>640.00266299999998</v>
      </c>
      <c r="R7115">
        <v>997.40674200000001</v>
      </c>
      <c r="S7115" t="s">
        <v>204</v>
      </c>
      <c r="T7115" s="247">
        <v>45342.357199074075</v>
      </c>
    </row>
    <row r="7116" spans="1:20" x14ac:dyDescent="0.35">
      <c r="A7116" t="s">
        <v>117</v>
      </c>
      <c r="B7116" t="s">
        <v>0</v>
      </c>
      <c r="C7116" t="s">
        <v>92</v>
      </c>
      <c r="D7116" s="29">
        <v>45617</v>
      </c>
      <c r="E7116">
        <v>0</v>
      </c>
      <c r="F7116">
        <v>0</v>
      </c>
      <c r="G7116">
        <v>0</v>
      </c>
      <c r="H7116">
        <v>0</v>
      </c>
      <c r="L7116">
        <v>640.00266299999998</v>
      </c>
      <c r="R7116">
        <v>997.40674200000001</v>
      </c>
      <c r="S7116" t="s">
        <v>204</v>
      </c>
      <c r="T7116" s="247">
        <v>45342.357199074075</v>
      </c>
    </row>
    <row r="7117" spans="1:20" x14ac:dyDescent="0.35">
      <c r="A7117" t="s">
        <v>117</v>
      </c>
      <c r="B7117" t="s">
        <v>0</v>
      </c>
      <c r="C7117" t="s">
        <v>92</v>
      </c>
      <c r="D7117" s="29">
        <v>45618</v>
      </c>
      <c r="E7117">
        <v>0</v>
      </c>
      <c r="F7117">
        <v>0</v>
      </c>
      <c r="G7117">
        <v>0</v>
      </c>
      <c r="H7117">
        <v>0</v>
      </c>
      <c r="L7117">
        <v>640.00266299999998</v>
      </c>
      <c r="R7117">
        <v>997.40674200000001</v>
      </c>
      <c r="S7117" t="s">
        <v>204</v>
      </c>
      <c r="T7117" s="247">
        <v>45342.357199074075</v>
      </c>
    </row>
    <row r="7118" spans="1:20" x14ac:dyDescent="0.35">
      <c r="A7118" t="s">
        <v>117</v>
      </c>
      <c r="B7118" t="s">
        <v>0</v>
      </c>
      <c r="C7118" t="s">
        <v>92</v>
      </c>
      <c r="D7118" s="29">
        <v>45619</v>
      </c>
      <c r="E7118">
        <v>0</v>
      </c>
      <c r="F7118">
        <v>0</v>
      </c>
      <c r="G7118">
        <v>0</v>
      </c>
      <c r="H7118">
        <v>0</v>
      </c>
      <c r="L7118">
        <v>640.00266299999998</v>
      </c>
      <c r="R7118">
        <v>997.40674200000001</v>
      </c>
      <c r="S7118" t="s">
        <v>204</v>
      </c>
      <c r="T7118" s="247">
        <v>45342.357199074075</v>
      </c>
    </row>
    <row r="7119" spans="1:20" x14ac:dyDescent="0.35">
      <c r="A7119" t="s">
        <v>117</v>
      </c>
      <c r="B7119" t="s">
        <v>0</v>
      </c>
      <c r="C7119" t="s">
        <v>92</v>
      </c>
      <c r="D7119" s="29">
        <v>45620</v>
      </c>
      <c r="E7119">
        <v>0</v>
      </c>
      <c r="F7119">
        <v>0</v>
      </c>
      <c r="G7119">
        <v>0</v>
      </c>
      <c r="H7119">
        <v>0</v>
      </c>
      <c r="L7119">
        <v>640.00266299999998</v>
      </c>
      <c r="R7119">
        <v>997.40674200000001</v>
      </c>
      <c r="S7119" t="s">
        <v>204</v>
      </c>
      <c r="T7119" s="247">
        <v>45342.357199074075</v>
      </c>
    </row>
    <row r="7120" spans="1:20" x14ac:dyDescent="0.35">
      <c r="A7120" t="s">
        <v>117</v>
      </c>
      <c r="B7120" t="s">
        <v>0</v>
      </c>
      <c r="C7120" t="s">
        <v>92</v>
      </c>
      <c r="D7120" s="29">
        <v>45621</v>
      </c>
      <c r="E7120">
        <v>0</v>
      </c>
      <c r="F7120">
        <v>0</v>
      </c>
      <c r="G7120">
        <v>0</v>
      </c>
      <c r="H7120">
        <v>0</v>
      </c>
      <c r="L7120">
        <v>640.00266299999998</v>
      </c>
      <c r="R7120">
        <v>997.40674200000001</v>
      </c>
      <c r="S7120" t="s">
        <v>204</v>
      </c>
      <c r="T7120" s="247">
        <v>45342.357210648152</v>
      </c>
    </row>
    <row r="7121" spans="1:20" x14ac:dyDescent="0.35">
      <c r="A7121" t="s">
        <v>117</v>
      </c>
      <c r="B7121" t="s">
        <v>0</v>
      </c>
      <c r="C7121" t="s">
        <v>92</v>
      </c>
      <c r="D7121" s="29">
        <v>45622</v>
      </c>
      <c r="E7121">
        <v>0</v>
      </c>
      <c r="F7121">
        <v>0</v>
      </c>
      <c r="G7121">
        <v>0</v>
      </c>
      <c r="H7121">
        <v>0</v>
      </c>
      <c r="L7121">
        <v>640.00266299999998</v>
      </c>
      <c r="R7121">
        <v>997.40674200000001</v>
      </c>
      <c r="S7121" t="s">
        <v>204</v>
      </c>
      <c r="T7121" s="247">
        <v>45342.357199074075</v>
      </c>
    </row>
    <row r="7122" spans="1:20" x14ac:dyDescent="0.35">
      <c r="A7122" t="s">
        <v>117</v>
      </c>
      <c r="B7122" t="s">
        <v>0</v>
      </c>
      <c r="C7122" t="s">
        <v>92</v>
      </c>
      <c r="D7122" s="29">
        <v>45623</v>
      </c>
      <c r="E7122">
        <v>0</v>
      </c>
      <c r="F7122">
        <v>0</v>
      </c>
      <c r="G7122">
        <v>0</v>
      </c>
      <c r="H7122">
        <v>0</v>
      </c>
      <c r="L7122">
        <v>640.00266299999998</v>
      </c>
      <c r="R7122">
        <v>997.40674200000001</v>
      </c>
      <c r="S7122" t="s">
        <v>204</v>
      </c>
      <c r="T7122" s="247">
        <v>45342.357199074075</v>
      </c>
    </row>
    <row r="7123" spans="1:20" x14ac:dyDescent="0.35">
      <c r="A7123" t="s">
        <v>117</v>
      </c>
      <c r="B7123" t="s">
        <v>0</v>
      </c>
      <c r="C7123" t="s">
        <v>92</v>
      </c>
      <c r="D7123" s="29">
        <v>45624</v>
      </c>
      <c r="E7123">
        <v>0</v>
      </c>
      <c r="F7123">
        <v>0</v>
      </c>
      <c r="G7123">
        <v>0</v>
      </c>
      <c r="H7123">
        <v>0</v>
      </c>
      <c r="L7123">
        <v>640.00266299999998</v>
      </c>
      <c r="R7123">
        <v>997.40674200000001</v>
      </c>
      <c r="S7123" t="s">
        <v>204</v>
      </c>
      <c r="T7123" s="247">
        <v>45342.357210648152</v>
      </c>
    </row>
    <row r="7124" spans="1:20" x14ac:dyDescent="0.35">
      <c r="A7124" t="s">
        <v>117</v>
      </c>
      <c r="B7124" t="s">
        <v>0</v>
      </c>
      <c r="C7124" t="s">
        <v>92</v>
      </c>
      <c r="D7124" s="29">
        <v>45625</v>
      </c>
      <c r="E7124">
        <v>0</v>
      </c>
      <c r="F7124">
        <v>0</v>
      </c>
      <c r="G7124">
        <v>0</v>
      </c>
      <c r="H7124">
        <v>0</v>
      </c>
      <c r="L7124">
        <v>640.00266299999998</v>
      </c>
      <c r="R7124">
        <v>997.40674200000001</v>
      </c>
      <c r="S7124" t="s">
        <v>204</v>
      </c>
      <c r="T7124" s="247">
        <v>45342.357199074075</v>
      </c>
    </row>
    <row r="7125" spans="1:20" x14ac:dyDescent="0.35">
      <c r="A7125" t="s">
        <v>117</v>
      </c>
      <c r="B7125" t="s">
        <v>0</v>
      </c>
      <c r="C7125" t="s">
        <v>92</v>
      </c>
      <c r="D7125" s="29">
        <v>45626</v>
      </c>
      <c r="E7125">
        <v>0</v>
      </c>
      <c r="F7125">
        <v>0</v>
      </c>
      <c r="G7125">
        <v>0</v>
      </c>
      <c r="H7125">
        <v>0</v>
      </c>
      <c r="L7125">
        <v>640.00266299999998</v>
      </c>
      <c r="R7125">
        <v>997.40674200000001</v>
      </c>
      <c r="S7125" t="s">
        <v>204</v>
      </c>
      <c r="T7125" s="247">
        <v>45342.357210648152</v>
      </c>
    </row>
    <row r="7126" spans="1:20" x14ac:dyDescent="0.35">
      <c r="A7126" t="s">
        <v>117</v>
      </c>
      <c r="B7126" t="s">
        <v>0</v>
      </c>
      <c r="C7126" t="s">
        <v>92</v>
      </c>
      <c r="D7126" s="29">
        <v>45627</v>
      </c>
      <c r="E7126">
        <v>0</v>
      </c>
      <c r="F7126">
        <v>0</v>
      </c>
      <c r="G7126">
        <v>0</v>
      </c>
      <c r="H7126">
        <v>0</v>
      </c>
      <c r="L7126">
        <v>640.00266299999998</v>
      </c>
      <c r="R7126">
        <v>997.40674200000001</v>
      </c>
      <c r="S7126" t="s">
        <v>204</v>
      </c>
      <c r="T7126" s="247">
        <v>45342.357210648152</v>
      </c>
    </row>
    <row r="7127" spans="1:20" x14ac:dyDescent="0.35">
      <c r="A7127" t="s">
        <v>117</v>
      </c>
      <c r="B7127" t="s">
        <v>0</v>
      </c>
      <c r="C7127" t="s">
        <v>92</v>
      </c>
      <c r="D7127" s="29">
        <v>45628</v>
      </c>
      <c r="E7127">
        <v>0</v>
      </c>
      <c r="F7127">
        <v>0</v>
      </c>
      <c r="G7127">
        <v>0</v>
      </c>
      <c r="H7127">
        <v>0</v>
      </c>
      <c r="L7127">
        <v>640.00266299999998</v>
      </c>
      <c r="R7127">
        <v>997.40674200000001</v>
      </c>
      <c r="S7127" t="s">
        <v>204</v>
      </c>
      <c r="T7127" s="247">
        <v>45342.357210648152</v>
      </c>
    </row>
    <row r="7128" spans="1:20" x14ac:dyDescent="0.35">
      <c r="A7128" t="s">
        <v>117</v>
      </c>
      <c r="B7128" t="s">
        <v>0</v>
      </c>
      <c r="C7128" t="s">
        <v>92</v>
      </c>
      <c r="D7128" s="29">
        <v>45629</v>
      </c>
      <c r="E7128">
        <v>0</v>
      </c>
      <c r="F7128">
        <v>0</v>
      </c>
      <c r="G7128">
        <v>0</v>
      </c>
      <c r="H7128">
        <v>0</v>
      </c>
      <c r="L7128">
        <v>640.00266299999998</v>
      </c>
      <c r="R7128">
        <v>997.40674200000001</v>
      </c>
      <c r="S7128" t="s">
        <v>204</v>
      </c>
      <c r="T7128" s="247">
        <v>45342.357210648152</v>
      </c>
    </row>
    <row r="7129" spans="1:20" x14ac:dyDescent="0.35">
      <c r="A7129" t="s">
        <v>117</v>
      </c>
      <c r="B7129" t="s">
        <v>0</v>
      </c>
      <c r="C7129" t="s">
        <v>92</v>
      </c>
      <c r="D7129" s="29">
        <v>45630</v>
      </c>
      <c r="E7129">
        <v>0</v>
      </c>
      <c r="F7129">
        <v>0</v>
      </c>
      <c r="G7129">
        <v>0</v>
      </c>
      <c r="H7129">
        <v>0</v>
      </c>
      <c r="L7129">
        <v>640.00266299999998</v>
      </c>
      <c r="R7129">
        <v>997.40674200000001</v>
      </c>
      <c r="S7129" t="s">
        <v>204</v>
      </c>
      <c r="T7129" s="247">
        <v>45342.357210648152</v>
      </c>
    </row>
    <row r="7130" spans="1:20" x14ac:dyDescent="0.35">
      <c r="A7130" t="s">
        <v>117</v>
      </c>
      <c r="B7130" t="s">
        <v>0</v>
      </c>
      <c r="C7130" t="s">
        <v>92</v>
      </c>
      <c r="D7130" s="29">
        <v>45631</v>
      </c>
      <c r="E7130">
        <v>0</v>
      </c>
      <c r="F7130">
        <v>0</v>
      </c>
      <c r="G7130">
        <v>0</v>
      </c>
      <c r="H7130">
        <v>0</v>
      </c>
      <c r="L7130">
        <v>640.00266299999998</v>
      </c>
      <c r="R7130">
        <v>997.40674200000001</v>
      </c>
      <c r="S7130" t="s">
        <v>204</v>
      </c>
      <c r="T7130" s="247">
        <v>45342.357210648152</v>
      </c>
    </row>
    <row r="7131" spans="1:20" x14ac:dyDescent="0.35">
      <c r="A7131" t="s">
        <v>117</v>
      </c>
      <c r="B7131" t="s">
        <v>0</v>
      </c>
      <c r="C7131" t="s">
        <v>92</v>
      </c>
      <c r="D7131" s="29">
        <v>45632</v>
      </c>
      <c r="E7131">
        <v>0</v>
      </c>
      <c r="F7131">
        <v>0</v>
      </c>
      <c r="G7131">
        <v>0</v>
      </c>
      <c r="H7131">
        <v>0</v>
      </c>
      <c r="L7131">
        <v>640.00266299999998</v>
      </c>
      <c r="R7131">
        <v>997.40674200000001</v>
      </c>
      <c r="S7131" t="s">
        <v>204</v>
      </c>
      <c r="T7131" s="247">
        <v>45342.357210648152</v>
      </c>
    </row>
    <row r="7132" spans="1:20" x14ac:dyDescent="0.35">
      <c r="A7132" t="s">
        <v>117</v>
      </c>
      <c r="B7132" t="s">
        <v>0</v>
      </c>
      <c r="C7132" t="s">
        <v>92</v>
      </c>
      <c r="D7132" s="29">
        <v>45633</v>
      </c>
      <c r="E7132">
        <v>0</v>
      </c>
      <c r="F7132">
        <v>0</v>
      </c>
      <c r="G7132">
        <v>0</v>
      </c>
      <c r="H7132">
        <v>0</v>
      </c>
      <c r="L7132">
        <v>640.00266299999998</v>
      </c>
      <c r="R7132">
        <v>997.40674200000001</v>
      </c>
      <c r="S7132" t="s">
        <v>204</v>
      </c>
      <c r="T7132" s="247">
        <v>45342.357210648152</v>
      </c>
    </row>
    <row r="7133" spans="1:20" x14ac:dyDescent="0.35">
      <c r="A7133" t="s">
        <v>117</v>
      </c>
      <c r="B7133" t="s">
        <v>0</v>
      </c>
      <c r="C7133" t="s">
        <v>92</v>
      </c>
      <c r="D7133" s="29">
        <v>45634</v>
      </c>
      <c r="E7133">
        <v>0</v>
      </c>
      <c r="F7133">
        <v>0</v>
      </c>
      <c r="G7133">
        <v>0</v>
      </c>
      <c r="H7133">
        <v>0</v>
      </c>
      <c r="L7133">
        <v>640.00266299999998</v>
      </c>
      <c r="R7133">
        <v>997.40674200000001</v>
      </c>
      <c r="S7133" t="s">
        <v>204</v>
      </c>
      <c r="T7133" s="247">
        <v>45342.357210648152</v>
      </c>
    </row>
    <row r="7134" spans="1:20" x14ac:dyDescent="0.35">
      <c r="A7134" t="s">
        <v>117</v>
      </c>
      <c r="B7134" t="s">
        <v>0</v>
      </c>
      <c r="C7134" t="s">
        <v>92</v>
      </c>
      <c r="D7134" s="29">
        <v>45635</v>
      </c>
      <c r="E7134">
        <v>0</v>
      </c>
      <c r="F7134">
        <v>0</v>
      </c>
      <c r="G7134">
        <v>0</v>
      </c>
      <c r="H7134">
        <v>0</v>
      </c>
      <c r="L7134">
        <v>640.00266299999998</v>
      </c>
      <c r="R7134">
        <v>997.40674200000001</v>
      </c>
      <c r="S7134" t="s">
        <v>204</v>
      </c>
      <c r="T7134" s="247">
        <v>45342.357210648152</v>
      </c>
    </row>
    <row r="7135" spans="1:20" x14ac:dyDescent="0.35">
      <c r="A7135" t="s">
        <v>117</v>
      </c>
      <c r="B7135" t="s">
        <v>0</v>
      </c>
      <c r="C7135" t="s">
        <v>92</v>
      </c>
      <c r="D7135" s="29">
        <v>45636</v>
      </c>
      <c r="E7135">
        <v>0</v>
      </c>
      <c r="F7135">
        <v>0</v>
      </c>
      <c r="G7135">
        <v>0</v>
      </c>
      <c r="H7135">
        <v>0</v>
      </c>
      <c r="L7135">
        <v>640.00266299999998</v>
      </c>
      <c r="R7135">
        <v>997.40674200000001</v>
      </c>
      <c r="S7135" t="s">
        <v>204</v>
      </c>
      <c r="T7135" s="247">
        <v>45342.357210648152</v>
      </c>
    </row>
    <row r="7136" spans="1:20" x14ac:dyDescent="0.35">
      <c r="A7136" t="s">
        <v>117</v>
      </c>
      <c r="B7136" t="s">
        <v>0</v>
      </c>
      <c r="C7136" t="s">
        <v>92</v>
      </c>
      <c r="D7136" s="29">
        <v>45637</v>
      </c>
      <c r="E7136">
        <v>0</v>
      </c>
      <c r="F7136">
        <v>0</v>
      </c>
      <c r="G7136">
        <v>0</v>
      </c>
      <c r="H7136">
        <v>0</v>
      </c>
      <c r="L7136">
        <v>640.00266299999998</v>
      </c>
      <c r="R7136">
        <v>997.40674200000001</v>
      </c>
      <c r="S7136" t="s">
        <v>204</v>
      </c>
      <c r="T7136" s="247">
        <v>45342.357210648152</v>
      </c>
    </row>
    <row r="7137" spans="1:20" x14ac:dyDescent="0.35">
      <c r="A7137" t="s">
        <v>117</v>
      </c>
      <c r="B7137" t="s">
        <v>0</v>
      </c>
      <c r="C7137" t="s">
        <v>92</v>
      </c>
      <c r="D7137" s="29">
        <v>45638</v>
      </c>
      <c r="E7137">
        <v>0</v>
      </c>
      <c r="F7137">
        <v>0</v>
      </c>
      <c r="G7137">
        <v>0</v>
      </c>
      <c r="H7137">
        <v>0</v>
      </c>
      <c r="L7137">
        <v>640.00266299999998</v>
      </c>
      <c r="R7137">
        <v>997.40674200000001</v>
      </c>
      <c r="S7137" t="s">
        <v>204</v>
      </c>
      <c r="T7137" s="247">
        <v>45342.357210648152</v>
      </c>
    </row>
    <row r="7138" spans="1:20" x14ac:dyDescent="0.35">
      <c r="A7138" t="s">
        <v>117</v>
      </c>
      <c r="B7138" t="s">
        <v>0</v>
      </c>
      <c r="C7138" t="s">
        <v>92</v>
      </c>
      <c r="D7138" s="29">
        <v>45639</v>
      </c>
      <c r="E7138">
        <v>0</v>
      </c>
      <c r="F7138">
        <v>0</v>
      </c>
      <c r="G7138">
        <v>0</v>
      </c>
      <c r="H7138">
        <v>0</v>
      </c>
      <c r="L7138">
        <v>640.00266299999998</v>
      </c>
      <c r="R7138">
        <v>997.40674200000001</v>
      </c>
      <c r="S7138" t="s">
        <v>204</v>
      </c>
      <c r="T7138" s="247">
        <v>45342.357210648152</v>
      </c>
    </row>
    <row r="7139" spans="1:20" x14ac:dyDescent="0.35">
      <c r="A7139" t="s">
        <v>117</v>
      </c>
      <c r="B7139" t="s">
        <v>0</v>
      </c>
      <c r="C7139" t="s">
        <v>92</v>
      </c>
      <c r="D7139" s="29">
        <v>45640</v>
      </c>
      <c r="E7139">
        <v>0</v>
      </c>
      <c r="F7139">
        <v>0</v>
      </c>
      <c r="G7139">
        <v>0</v>
      </c>
      <c r="H7139">
        <v>0</v>
      </c>
      <c r="L7139">
        <v>640.00266299999998</v>
      </c>
      <c r="R7139">
        <v>997.40674200000001</v>
      </c>
      <c r="S7139" t="s">
        <v>204</v>
      </c>
      <c r="T7139" s="247">
        <v>45342.357210648152</v>
      </c>
    </row>
    <row r="7140" spans="1:20" x14ac:dyDescent="0.35">
      <c r="A7140" t="s">
        <v>117</v>
      </c>
      <c r="B7140" t="s">
        <v>0</v>
      </c>
      <c r="C7140" t="s">
        <v>92</v>
      </c>
      <c r="D7140" s="29">
        <v>45641</v>
      </c>
      <c r="E7140">
        <v>0</v>
      </c>
      <c r="F7140">
        <v>0</v>
      </c>
      <c r="G7140">
        <v>0</v>
      </c>
      <c r="H7140">
        <v>0</v>
      </c>
      <c r="L7140">
        <v>640.00266299999998</v>
      </c>
      <c r="R7140">
        <v>997.40674200000001</v>
      </c>
      <c r="S7140" t="s">
        <v>204</v>
      </c>
      <c r="T7140" s="247">
        <v>45342.357210648152</v>
      </c>
    </row>
    <row r="7141" spans="1:20" x14ac:dyDescent="0.35">
      <c r="A7141" t="s">
        <v>117</v>
      </c>
      <c r="B7141" t="s">
        <v>0</v>
      </c>
      <c r="C7141" t="s">
        <v>92</v>
      </c>
      <c r="D7141" s="29">
        <v>45642</v>
      </c>
      <c r="E7141">
        <v>0</v>
      </c>
      <c r="F7141">
        <v>0</v>
      </c>
      <c r="G7141">
        <v>0</v>
      </c>
      <c r="H7141">
        <v>0</v>
      </c>
      <c r="L7141">
        <v>640.00266299999998</v>
      </c>
      <c r="R7141">
        <v>997.40674200000001</v>
      </c>
      <c r="S7141" t="s">
        <v>204</v>
      </c>
      <c r="T7141" s="247">
        <v>45342.357210648152</v>
      </c>
    </row>
    <row r="7142" spans="1:20" x14ac:dyDescent="0.35">
      <c r="A7142" t="s">
        <v>117</v>
      </c>
      <c r="B7142" t="s">
        <v>0</v>
      </c>
      <c r="C7142" t="s">
        <v>92</v>
      </c>
      <c r="D7142" s="29">
        <v>45643</v>
      </c>
      <c r="E7142">
        <v>0</v>
      </c>
      <c r="F7142">
        <v>0</v>
      </c>
      <c r="G7142">
        <v>0</v>
      </c>
      <c r="H7142">
        <v>0</v>
      </c>
      <c r="L7142">
        <v>640.00266299999998</v>
      </c>
      <c r="R7142">
        <v>997.40674200000001</v>
      </c>
      <c r="S7142" t="s">
        <v>204</v>
      </c>
      <c r="T7142" s="247">
        <v>45342.357210648152</v>
      </c>
    </row>
    <row r="7143" spans="1:20" x14ac:dyDescent="0.35">
      <c r="A7143" t="s">
        <v>117</v>
      </c>
      <c r="B7143" t="s">
        <v>0</v>
      </c>
      <c r="C7143" t="s">
        <v>92</v>
      </c>
      <c r="D7143" s="29">
        <v>45644</v>
      </c>
      <c r="E7143">
        <v>0</v>
      </c>
      <c r="F7143">
        <v>0</v>
      </c>
      <c r="G7143">
        <v>0</v>
      </c>
      <c r="H7143">
        <v>0</v>
      </c>
      <c r="L7143">
        <v>640.00266299999998</v>
      </c>
      <c r="R7143">
        <v>997.40674200000001</v>
      </c>
      <c r="S7143" t="s">
        <v>204</v>
      </c>
      <c r="T7143" s="247">
        <v>45342.357210648152</v>
      </c>
    </row>
    <row r="7144" spans="1:20" x14ac:dyDescent="0.35">
      <c r="A7144" t="s">
        <v>117</v>
      </c>
      <c r="B7144" t="s">
        <v>0</v>
      </c>
      <c r="C7144" t="s">
        <v>92</v>
      </c>
      <c r="D7144" s="29">
        <v>45645</v>
      </c>
      <c r="E7144">
        <v>0</v>
      </c>
      <c r="F7144">
        <v>0</v>
      </c>
      <c r="G7144">
        <v>0</v>
      </c>
      <c r="H7144">
        <v>0</v>
      </c>
      <c r="L7144">
        <v>640.00266299999998</v>
      </c>
      <c r="R7144">
        <v>997.40674200000001</v>
      </c>
      <c r="S7144" t="s">
        <v>204</v>
      </c>
      <c r="T7144" s="247">
        <v>45342.357210648152</v>
      </c>
    </row>
    <row r="7145" spans="1:20" x14ac:dyDescent="0.35">
      <c r="A7145" t="s">
        <v>117</v>
      </c>
      <c r="B7145" t="s">
        <v>0</v>
      </c>
      <c r="C7145" t="s">
        <v>92</v>
      </c>
      <c r="D7145" s="29">
        <v>45646</v>
      </c>
      <c r="E7145">
        <v>0</v>
      </c>
      <c r="F7145">
        <v>0</v>
      </c>
      <c r="G7145">
        <v>0</v>
      </c>
      <c r="H7145">
        <v>0</v>
      </c>
      <c r="L7145">
        <v>640.00266299999998</v>
      </c>
      <c r="R7145">
        <v>997.40674200000001</v>
      </c>
      <c r="S7145" t="s">
        <v>204</v>
      </c>
      <c r="T7145" s="247">
        <v>45342.357210648152</v>
      </c>
    </row>
    <row r="7146" spans="1:20" x14ac:dyDescent="0.35">
      <c r="A7146" t="s">
        <v>117</v>
      </c>
      <c r="B7146" t="s">
        <v>0</v>
      </c>
      <c r="C7146" t="s">
        <v>92</v>
      </c>
      <c r="D7146" s="29">
        <v>45647</v>
      </c>
      <c r="E7146">
        <v>0</v>
      </c>
      <c r="F7146">
        <v>0</v>
      </c>
      <c r="G7146">
        <v>0</v>
      </c>
      <c r="H7146">
        <v>0</v>
      </c>
      <c r="L7146">
        <v>640.00266299999998</v>
      </c>
      <c r="R7146">
        <v>997.40674200000001</v>
      </c>
      <c r="S7146" t="s">
        <v>204</v>
      </c>
      <c r="T7146" s="247">
        <v>45342.357222222221</v>
      </c>
    </row>
    <row r="7147" spans="1:20" x14ac:dyDescent="0.35">
      <c r="A7147" t="s">
        <v>117</v>
      </c>
      <c r="B7147" t="s">
        <v>0</v>
      </c>
      <c r="C7147" t="s">
        <v>92</v>
      </c>
      <c r="D7147" s="29">
        <v>45648</v>
      </c>
      <c r="E7147">
        <v>0</v>
      </c>
      <c r="F7147">
        <v>0</v>
      </c>
      <c r="G7147">
        <v>0</v>
      </c>
      <c r="H7147">
        <v>0</v>
      </c>
      <c r="L7147">
        <v>640.00266299999998</v>
      </c>
      <c r="R7147">
        <v>997.40674200000001</v>
      </c>
      <c r="S7147" t="s">
        <v>204</v>
      </c>
      <c r="T7147" s="247">
        <v>45342.357222222221</v>
      </c>
    </row>
    <row r="7148" spans="1:20" x14ac:dyDescent="0.35">
      <c r="A7148" t="s">
        <v>117</v>
      </c>
      <c r="B7148" t="s">
        <v>0</v>
      </c>
      <c r="C7148" t="s">
        <v>92</v>
      </c>
      <c r="D7148" s="29">
        <v>45649</v>
      </c>
      <c r="E7148">
        <v>0</v>
      </c>
      <c r="F7148">
        <v>0</v>
      </c>
      <c r="G7148">
        <v>0</v>
      </c>
      <c r="H7148">
        <v>0</v>
      </c>
      <c r="L7148">
        <v>640.00266299999998</v>
      </c>
      <c r="R7148">
        <v>997.40674200000001</v>
      </c>
      <c r="S7148" t="s">
        <v>204</v>
      </c>
      <c r="T7148" s="247">
        <v>45342.357210648152</v>
      </c>
    </row>
    <row r="7149" spans="1:20" x14ac:dyDescent="0.35">
      <c r="A7149" t="s">
        <v>117</v>
      </c>
      <c r="B7149" t="s">
        <v>0</v>
      </c>
      <c r="C7149" t="s">
        <v>92</v>
      </c>
      <c r="D7149" s="29">
        <v>45650</v>
      </c>
      <c r="E7149">
        <v>0</v>
      </c>
      <c r="F7149">
        <v>0</v>
      </c>
      <c r="G7149">
        <v>0</v>
      </c>
      <c r="H7149">
        <v>0</v>
      </c>
      <c r="L7149">
        <v>640.00266299999998</v>
      </c>
      <c r="R7149">
        <v>997.40674200000001</v>
      </c>
      <c r="S7149" t="s">
        <v>204</v>
      </c>
      <c r="T7149" s="247">
        <v>45342.357222222221</v>
      </c>
    </row>
    <row r="7150" spans="1:20" x14ac:dyDescent="0.35">
      <c r="A7150" t="s">
        <v>117</v>
      </c>
      <c r="B7150" t="s">
        <v>0</v>
      </c>
      <c r="C7150" t="s">
        <v>92</v>
      </c>
      <c r="D7150" s="29">
        <v>45651</v>
      </c>
      <c r="E7150">
        <v>0</v>
      </c>
      <c r="F7150">
        <v>0</v>
      </c>
      <c r="G7150">
        <v>0</v>
      </c>
      <c r="H7150">
        <v>0</v>
      </c>
      <c r="L7150">
        <v>640.00266299999998</v>
      </c>
      <c r="R7150">
        <v>997.40674200000001</v>
      </c>
      <c r="S7150" t="s">
        <v>204</v>
      </c>
      <c r="T7150" s="247">
        <v>45342.357222222221</v>
      </c>
    </row>
    <row r="7151" spans="1:20" x14ac:dyDescent="0.35">
      <c r="A7151" t="s">
        <v>117</v>
      </c>
      <c r="B7151" t="s">
        <v>0</v>
      </c>
      <c r="C7151" t="s">
        <v>92</v>
      </c>
      <c r="D7151" s="29">
        <v>45652</v>
      </c>
      <c r="E7151">
        <v>0</v>
      </c>
      <c r="F7151">
        <v>0</v>
      </c>
      <c r="G7151">
        <v>0</v>
      </c>
      <c r="H7151">
        <v>0</v>
      </c>
      <c r="L7151">
        <v>640.00266299999998</v>
      </c>
      <c r="R7151">
        <v>997.40674200000001</v>
      </c>
      <c r="S7151" t="s">
        <v>204</v>
      </c>
      <c r="T7151" s="247">
        <v>45342.357222222221</v>
      </c>
    </row>
    <row r="7152" spans="1:20" x14ac:dyDescent="0.35">
      <c r="A7152" t="s">
        <v>117</v>
      </c>
      <c r="B7152" t="s">
        <v>0</v>
      </c>
      <c r="C7152" t="s">
        <v>92</v>
      </c>
      <c r="D7152" s="29">
        <v>45653</v>
      </c>
      <c r="E7152">
        <v>0</v>
      </c>
      <c r="F7152">
        <v>0</v>
      </c>
      <c r="G7152">
        <v>0</v>
      </c>
      <c r="H7152">
        <v>0</v>
      </c>
      <c r="L7152">
        <v>640.00266299999998</v>
      </c>
      <c r="R7152">
        <v>997.40674200000001</v>
      </c>
      <c r="S7152" t="s">
        <v>204</v>
      </c>
      <c r="T7152" s="247">
        <v>45342.357222222221</v>
      </c>
    </row>
    <row r="7153" spans="1:20" x14ac:dyDescent="0.35">
      <c r="A7153" t="s">
        <v>117</v>
      </c>
      <c r="B7153" t="s">
        <v>0</v>
      </c>
      <c r="C7153" t="s">
        <v>92</v>
      </c>
      <c r="D7153" s="29">
        <v>45654</v>
      </c>
      <c r="E7153">
        <v>0</v>
      </c>
      <c r="F7153">
        <v>0</v>
      </c>
      <c r="G7153">
        <v>0</v>
      </c>
      <c r="H7153">
        <v>0</v>
      </c>
      <c r="L7153">
        <v>640.00266299999998</v>
      </c>
      <c r="R7153">
        <v>997.40674200000001</v>
      </c>
      <c r="S7153" t="s">
        <v>204</v>
      </c>
      <c r="T7153" s="247">
        <v>45342.357222222221</v>
      </c>
    </row>
    <row r="7154" spans="1:20" x14ac:dyDescent="0.35">
      <c r="A7154" t="s">
        <v>117</v>
      </c>
      <c r="B7154" t="s">
        <v>0</v>
      </c>
      <c r="C7154" t="s">
        <v>92</v>
      </c>
      <c r="D7154" s="29">
        <v>45655</v>
      </c>
      <c r="E7154">
        <v>0</v>
      </c>
      <c r="F7154">
        <v>0</v>
      </c>
      <c r="G7154">
        <v>0</v>
      </c>
      <c r="H7154">
        <v>0</v>
      </c>
      <c r="L7154">
        <v>640.00266299999998</v>
      </c>
      <c r="R7154">
        <v>997.40674200000001</v>
      </c>
      <c r="S7154" t="s">
        <v>204</v>
      </c>
      <c r="T7154" s="247">
        <v>45342.357222222221</v>
      </c>
    </row>
    <row r="7155" spans="1:20" x14ac:dyDescent="0.35">
      <c r="A7155" t="s">
        <v>117</v>
      </c>
      <c r="B7155" t="s">
        <v>0</v>
      </c>
      <c r="C7155" t="s">
        <v>92</v>
      </c>
      <c r="D7155" s="29">
        <v>45656</v>
      </c>
      <c r="E7155">
        <v>0</v>
      </c>
      <c r="F7155">
        <v>0</v>
      </c>
      <c r="G7155">
        <v>0</v>
      </c>
      <c r="H7155">
        <v>0</v>
      </c>
      <c r="L7155">
        <v>640.00266299999998</v>
      </c>
      <c r="R7155">
        <v>997.40674200000001</v>
      </c>
      <c r="S7155" t="s">
        <v>204</v>
      </c>
      <c r="T7155" s="247">
        <v>45342.357222222221</v>
      </c>
    </row>
    <row r="7156" spans="1:20" x14ac:dyDescent="0.35">
      <c r="A7156" t="s">
        <v>117</v>
      </c>
      <c r="B7156" t="s">
        <v>0</v>
      </c>
      <c r="C7156" t="s">
        <v>92</v>
      </c>
      <c r="D7156" s="29">
        <v>45657</v>
      </c>
      <c r="E7156">
        <v>0</v>
      </c>
      <c r="F7156">
        <v>0</v>
      </c>
      <c r="G7156">
        <v>0</v>
      </c>
      <c r="H7156">
        <v>0</v>
      </c>
      <c r="L7156">
        <v>640.00266299999998</v>
      </c>
      <c r="R7156">
        <v>997.40674200000001</v>
      </c>
      <c r="S7156" t="s">
        <v>204</v>
      </c>
      <c r="T7156" s="247">
        <v>45342.357222222221</v>
      </c>
    </row>
    <row r="7157" spans="1:20" x14ac:dyDescent="0.35">
      <c r="A7157" t="s">
        <v>118</v>
      </c>
      <c r="B7157" t="s">
        <v>119</v>
      </c>
      <c r="C7157" t="s">
        <v>92</v>
      </c>
      <c r="D7157" s="29">
        <v>45383</v>
      </c>
      <c r="E7157">
        <v>0</v>
      </c>
      <c r="F7157">
        <v>0</v>
      </c>
      <c r="G7157">
        <v>0</v>
      </c>
      <c r="H7157">
        <v>0</v>
      </c>
      <c r="L7157">
        <v>2340.6224950000001</v>
      </c>
      <c r="R7157">
        <v>5434.8693370000001</v>
      </c>
      <c r="S7157" t="s">
        <v>204</v>
      </c>
      <c r="T7157" s="247">
        <v>45342.358518518522</v>
      </c>
    </row>
    <row r="7158" spans="1:20" x14ac:dyDescent="0.35">
      <c r="A7158" t="s">
        <v>118</v>
      </c>
      <c r="B7158" t="s">
        <v>119</v>
      </c>
      <c r="C7158" t="s">
        <v>92</v>
      </c>
      <c r="D7158" s="29">
        <v>45384</v>
      </c>
      <c r="E7158">
        <v>0</v>
      </c>
      <c r="F7158">
        <v>0</v>
      </c>
      <c r="G7158">
        <v>0</v>
      </c>
      <c r="H7158">
        <v>0</v>
      </c>
      <c r="L7158">
        <v>2340.6224950000001</v>
      </c>
      <c r="R7158">
        <v>5434.8693370000001</v>
      </c>
      <c r="S7158" t="s">
        <v>204</v>
      </c>
      <c r="T7158" s="247">
        <v>45342.358518518522</v>
      </c>
    </row>
    <row r="7159" spans="1:20" x14ac:dyDescent="0.35">
      <c r="A7159" t="s">
        <v>118</v>
      </c>
      <c r="B7159" t="s">
        <v>119</v>
      </c>
      <c r="C7159" t="s">
        <v>92</v>
      </c>
      <c r="D7159" s="29">
        <v>45385</v>
      </c>
      <c r="E7159">
        <v>0</v>
      </c>
      <c r="F7159">
        <v>0</v>
      </c>
      <c r="G7159">
        <v>0</v>
      </c>
      <c r="H7159">
        <v>0</v>
      </c>
      <c r="L7159">
        <v>2340.6224950000001</v>
      </c>
      <c r="R7159">
        <v>5434.8693370000001</v>
      </c>
      <c r="S7159" t="s">
        <v>204</v>
      </c>
      <c r="T7159" s="247">
        <v>45342.358518518522</v>
      </c>
    </row>
    <row r="7160" spans="1:20" x14ac:dyDescent="0.35">
      <c r="A7160" t="s">
        <v>118</v>
      </c>
      <c r="B7160" t="s">
        <v>119</v>
      </c>
      <c r="C7160" t="s">
        <v>92</v>
      </c>
      <c r="D7160" s="29">
        <v>45386</v>
      </c>
      <c r="E7160">
        <v>0</v>
      </c>
      <c r="F7160">
        <v>0</v>
      </c>
      <c r="G7160">
        <v>0</v>
      </c>
      <c r="H7160">
        <v>0</v>
      </c>
      <c r="L7160">
        <v>2340.6224950000001</v>
      </c>
      <c r="R7160">
        <v>5434.8693370000001</v>
      </c>
      <c r="S7160" t="s">
        <v>204</v>
      </c>
      <c r="T7160" s="247">
        <v>45342.358518518522</v>
      </c>
    </row>
    <row r="7161" spans="1:20" x14ac:dyDescent="0.35">
      <c r="A7161" t="s">
        <v>118</v>
      </c>
      <c r="B7161" t="s">
        <v>119</v>
      </c>
      <c r="C7161" t="s">
        <v>92</v>
      </c>
      <c r="D7161" s="29">
        <v>45387</v>
      </c>
      <c r="E7161">
        <v>0</v>
      </c>
      <c r="F7161">
        <v>0</v>
      </c>
      <c r="G7161">
        <v>0</v>
      </c>
      <c r="H7161">
        <v>0</v>
      </c>
      <c r="L7161">
        <v>2340.6224950000001</v>
      </c>
      <c r="R7161">
        <v>5434.8693370000001</v>
      </c>
      <c r="S7161" t="s">
        <v>204</v>
      </c>
      <c r="T7161" s="247">
        <v>45342.358518518522</v>
      </c>
    </row>
    <row r="7162" spans="1:20" x14ac:dyDescent="0.35">
      <c r="A7162" t="s">
        <v>118</v>
      </c>
      <c r="B7162" t="s">
        <v>119</v>
      </c>
      <c r="C7162" t="s">
        <v>92</v>
      </c>
      <c r="D7162" s="29">
        <v>45388</v>
      </c>
      <c r="E7162">
        <v>0</v>
      </c>
      <c r="F7162">
        <v>0</v>
      </c>
      <c r="G7162">
        <v>0</v>
      </c>
      <c r="H7162">
        <v>0</v>
      </c>
      <c r="L7162">
        <v>2340.6224950000001</v>
      </c>
      <c r="R7162">
        <v>5434.8693370000001</v>
      </c>
      <c r="S7162" t="s">
        <v>204</v>
      </c>
      <c r="T7162" s="247">
        <v>45342.358518518522</v>
      </c>
    </row>
    <row r="7163" spans="1:20" x14ac:dyDescent="0.35">
      <c r="A7163" t="s">
        <v>118</v>
      </c>
      <c r="B7163" t="s">
        <v>119</v>
      </c>
      <c r="C7163" t="s">
        <v>92</v>
      </c>
      <c r="D7163" s="29">
        <v>45389</v>
      </c>
      <c r="E7163">
        <v>0</v>
      </c>
      <c r="F7163">
        <v>0</v>
      </c>
      <c r="G7163">
        <v>0</v>
      </c>
      <c r="H7163">
        <v>0</v>
      </c>
      <c r="L7163">
        <v>2340.6224950000001</v>
      </c>
      <c r="R7163">
        <v>5434.8693370000001</v>
      </c>
      <c r="S7163" t="s">
        <v>204</v>
      </c>
      <c r="T7163" s="247">
        <v>45342.358518518522</v>
      </c>
    </row>
    <row r="7164" spans="1:20" x14ac:dyDescent="0.35">
      <c r="A7164" t="s">
        <v>118</v>
      </c>
      <c r="B7164" t="s">
        <v>119</v>
      </c>
      <c r="C7164" t="s">
        <v>92</v>
      </c>
      <c r="D7164" s="29">
        <v>45390</v>
      </c>
      <c r="E7164">
        <v>0</v>
      </c>
      <c r="F7164">
        <v>0</v>
      </c>
      <c r="G7164">
        <v>0</v>
      </c>
      <c r="H7164">
        <v>0</v>
      </c>
      <c r="L7164">
        <v>2340.6224950000001</v>
      </c>
      <c r="R7164">
        <v>5434.8693370000001</v>
      </c>
      <c r="S7164" t="s">
        <v>204</v>
      </c>
      <c r="T7164" s="247">
        <v>45342.358518518522</v>
      </c>
    </row>
    <row r="7165" spans="1:20" x14ac:dyDescent="0.35">
      <c r="A7165" t="s">
        <v>118</v>
      </c>
      <c r="B7165" t="s">
        <v>119</v>
      </c>
      <c r="C7165" t="s">
        <v>92</v>
      </c>
      <c r="D7165" s="29">
        <v>45391</v>
      </c>
      <c r="E7165">
        <v>0</v>
      </c>
      <c r="F7165">
        <v>0</v>
      </c>
      <c r="G7165">
        <v>0</v>
      </c>
      <c r="H7165">
        <v>0</v>
      </c>
      <c r="L7165">
        <v>2340.6224950000001</v>
      </c>
      <c r="R7165">
        <v>5434.8693370000001</v>
      </c>
      <c r="S7165" t="s">
        <v>204</v>
      </c>
      <c r="T7165" s="247">
        <v>45342.358530092592</v>
      </c>
    </row>
    <row r="7166" spans="1:20" x14ac:dyDescent="0.35">
      <c r="A7166" t="s">
        <v>118</v>
      </c>
      <c r="B7166" t="s">
        <v>119</v>
      </c>
      <c r="C7166" t="s">
        <v>92</v>
      </c>
      <c r="D7166" s="29">
        <v>45392</v>
      </c>
      <c r="E7166">
        <v>0</v>
      </c>
      <c r="F7166">
        <v>0</v>
      </c>
      <c r="G7166">
        <v>0</v>
      </c>
      <c r="H7166">
        <v>0</v>
      </c>
      <c r="L7166">
        <v>2340.6224950000001</v>
      </c>
      <c r="R7166">
        <v>5434.8693370000001</v>
      </c>
      <c r="S7166" t="s">
        <v>204</v>
      </c>
      <c r="T7166" s="247">
        <v>45342.358530092592</v>
      </c>
    </row>
    <row r="7167" spans="1:20" x14ac:dyDescent="0.35">
      <c r="A7167" t="s">
        <v>118</v>
      </c>
      <c r="B7167" t="s">
        <v>119</v>
      </c>
      <c r="C7167" t="s">
        <v>92</v>
      </c>
      <c r="D7167" s="29">
        <v>45393</v>
      </c>
      <c r="E7167">
        <v>0</v>
      </c>
      <c r="F7167">
        <v>0</v>
      </c>
      <c r="G7167">
        <v>0</v>
      </c>
      <c r="H7167">
        <v>0</v>
      </c>
      <c r="L7167">
        <v>2340.6224950000001</v>
      </c>
      <c r="R7167">
        <v>5434.8693370000001</v>
      </c>
      <c r="S7167" t="s">
        <v>204</v>
      </c>
      <c r="T7167" s="247">
        <v>45342.358518518522</v>
      </c>
    </row>
    <row r="7168" spans="1:20" x14ac:dyDescent="0.35">
      <c r="A7168" t="s">
        <v>118</v>
      </c>
      <c r="B7168" t="s">
        <v>119</v>
      </c>
      <c r="C7168" t="s">
        <v>92</v>
      </c>
      <c r="D7168" s="29">
        <v>45394</v>
      </c>
      <c r="E7168">
        <v>0</v>
      </c>
      <c r="F7168">
        <v>0</v>
      </c>
      <c r="G7168">
        <v>0</v>
      </c>
      <c r="H7168">
        <v>0</v>
      </c>
      <c r="L7168">
        <v>2340.6224950000001</v>
      </c>
      <c r="R7168">
        <v>5434.8693370000001</v>
      </c>
      <c r="S7168" t="s">
        <v>204</v>
      </c>
      <c r="T7168" s="247">
        <v>45342.358530092592</v>
      </c>
    </row>
    <row r="7169" spans="1:20" x14ac:dyDescent="0.35">
      <c r="A7169" t="s">
        <v>118</v>
      </c>
      <c r="B7169" t="s">
        <v>119</v>
      </c>
      <c r="C7169" t="s">
        <v>92</v>
      </c>
      <c r="D7169" s="29">
        <v>45395</v>
      </c>
      <c r="E7169">
        <v>0</v>
      </c>
      <c r="F7169">
        <v>0</v>
      </c>
      <c r="G7169">
        <v>0</v>
      </c>
      <c r="H7169">
        <v>0</v>
      </c>
      <c r="L7169">
        <v>2340.6224950000001</v>
      </c>
      <c r="R7169">
        <v>5434.8693370000001</v>
      </c>
      <c r="S7169" t="s">
        <v>204</v>
      </c>
      <c r="T7169" s="247">
        <v>45342.358518518522</v>
      </c>
    </row>
    <row r="7170" spans="1:20" x14ac:dyDescent="0.35">
      <c r="A7170" t="s">
        <v>118</v>
      </c>
      <c r="B7170" t="s">
        <v>119</v>
      </c>
      <c r="C7170" t="s">
        <v>92</v>
      </c>
      <c r="D7170" s="29">
        <v>45396</v>
      </c>
      <c r="E7170">
        <v>0</v>
      </c>
      <c r="F7170">
        <v>0</v>
      </c>
      <c r="G7170">
        <v>0</v>
      </c>
      <c r="H7170">
        <v>0</v>
      </c>
      <c r="L7170">
        <v>2340.6224950000001</v>
      </c>
      <c r="R7170">
        <v>5434.8693370000001</v>
      </c>
      <c r="S7170" t="s">
        <v>204</v>
      </c>
      <c r="T7170" s="247">
        <v>45342.358530092592</v>
      </c>
    </row>
    <row r="7171" spans="1:20" x14ac:dyDescent="0.35">
      <c r="A7171" t="s">
        <v>118</v>
      </c>
      <c r="B7171" t="s">
        <v>119</v>
      </c>
      <c r="C7171" t="s">
        <v>92</v>
      </c>
      <c r="D7171" s="29">
        <v>45397</v>
      </c>
      <c r="E7171">
        <v>0</v>
      </c>
      <c r="F7171">
        <v>0</v>
      </c>
      <c r="G7171">
        <v>0</v>
      </c>
      <c r="H7171">
        <v>0</v>
      </c>
      <c r="L7171">
        <v>2340.6224950000001</v>
      </c>
      <c r="R7171">
        <v>5434.8693370000001</v>
      </c>
      <c r="S7171" t="s">
        <v>204</v>
      </c>
      <c r="T7171" s="247">
        <v>45342.358530092592</v>
      </c>
    </row>
    <row r="7172" spans="1:20" x14ac:dyDescent="0.35">
      <c r="A7172" t="s">
        <v>118</v>
      </c>
      <c r="B7172" t="s">
        <v>119</v>
      </c>
      <c r="C7172" t="s">
        <v>92</v>
      </c>
      <c r="D7172" s="29">
        <v>45398</v>
      </c>
      <c r="E7172">
        <v>0</v>
      </c>
      <c r="F7172">
        <v>0</v>
      </c>
      <c r="G7172">
        <v>0</v>
      </c>
      <c r="H7172">
        <v>0</v>
      </c>
      <c r="L7172">
        <v>2340.6224950000001</v>
      </c>
      <c r="R7172">
        <v>5434.8693370000001</v>
      </c>
      <c r="S7172" t="s">
        <v>204</v>
      </c>
      <c r="T7172" s="247">
        <v>45342.358530092592</v>
      </c>
    </row>
    <row r="7173" spans="1:20" x14ac:dyDescent="0.35">
      <c r="A7173" t="s">
        <v>118</v>
      </c>
      <c r="B7173" t="s">
        <v>119</v>
      </c>
      <c r="C7173" t="s">
        <v>92</v>
      </c>
      <c r="D7173" s="29">
        <v>45399</v>
      </c>
      <c r="E7173">
        <v>0</v>
      </c>
      <c r="F7173">
        <v>0</v>
      </c>
      <c r="G7173">
        <v>0</v>
      </c>
      <c r="H7173">
        <v>0</v>
      </c>
      <c r="L7173">
        <v>2340.6224950000001</v>
      </c>
      <c r="R7173">
        <v>5434.8693370000001</v>
      </c>
      <c r="S7173" t="s">
        <v>204</v>
      </c>
      <c r="T7173" s="247">
        <v>45342.358530092592</v>
      </c>
    </row>
    <row r="7174" spans="1:20" x14ac:dyDescent="0.35">
      <c r="A7174" t="s">
        <v>118</v>
      </c>
      <c r="B7174" t="s">
        <v>119</v>
      </c>
      <c r="C7174" t="s">
        <v>92</v>
      </c>
      <c r="D7174" s="29">
        <v>45400</v>
      </c>
      <c r="E7174">
        <v>0</v>
      </c>
      <c r="F7174">
        <v>0</v>
      </c>
      <c r="G7174">
        <v>0</v>
      </c>
      <c r="H7174">
        <v>0</v>
      </c>
      <c r="L7174">
        <v>2340.6224950000001</v>
      </c>
      <c r="R7174">
        <v>5434.8693370000001</v>
      </c>
      <c r="S7174" t="s">
        <v>204</v>
      </c>
      <c r="T7174" s="247">
        <v>45342.358530092592</v>
      </c>
    </row>
    <row r="7175" spans="1:20" x14ac:dyDescent="0.35">
      <c r="A7175" t="s">
        <v>118</v>
      </c>
      <c r="B7175" t="s">
        <v>119</v>
      </c>
      <c r="C7175" t="s">
        <v>92</v>
      </c>
      <c r="D7175" s="29">
        <v>45401</v>
      </c>
      <c r="E7175">
        <v>0</v>
      </c>
      <c r="F7175">
        <v>0</v>
      </c>
      <c r="G7175">
        <v>0</v>
      </c>
      <c r="H7175">
        <v>0</v>
      </c>
      <c r="L7175">
        <v>2340.6224950000001</v>
      </c>
      <c r="R7175">
        <v>5434.8693370000001</v>
      </c>
      <c r="S7175" t="s">
        <v>204</v>
      </c>
      <c r="T7175" s="247">
        <v>45342.358530092592</v>
      </c>
    </row>
    <row r="7176" spans="1:20" x14ac:dyDescent="0.35">
      <c r="A7176" t="s">
        <v>118</v>
      </c>
      <c r="B7176" t="s">
        <v>119</v>
      </c>
      <c r="C7176" t="s">
        <v>92</v>
      </c>
      <c r="D7176" s="29">
        <v>45402</v>
      </c>
      <c r="E7176">
        <v>0</v>
      </c>
      <c r="F7176">
        <v>0</v>
      </c>
      <c r="G7176">
        <v>0</v>
      </c>
      <c r="H7176">
        <v>0</v>
      </c>
      <c r="L7176">
        <v>2340.6224950000001</v>
      </c>
      <c r="R7176">
        <v>5434.8693370000001</v>
      </c>
      <c r="S7176" t="s">
        <v>204</v>
      </c>
      <c r="T7176" s="247">
        <v>45342.358530092592</v>
      </c>
    </row>
    <row r="7177" spans="1:20" x14ac:dyDescent="0.35">
      <c r="A7177" t="s">
        <v>118</v>
      </c>
      <c r="B7177" t="s">
        <v>119</v>
      </c>
      <c r="C7177" t="s">
        <v>92</v>
      </c>
      <c r="D7177" s="29">
        <v>45403</v>
      </c>
      <c r="E7177">
        <v>0</v>
      </c>
      <c r="F7177">
        <v>0</v>
      </c>
      <c r="G7177">
        <v>0</v>
      </c>
      <c r="H7177">
        <v>0</v>
      </c>
      <c r="L7177">
        <v>2340.6224950000001</v>
      </c>
      <c r="R7177">
        <v>5434.8693370000001</v>
      </c>
      <c r="S7177" t="s">
        <v>204</v>
      </c>
      <c r="T7177" s="247">
        <v>45342.358530092592</v>
      </c>
    </row>
    <row r="7178" spans="1:20" x14ac:dyDescent="0.35">
      <c r="A7178" t="s">
        <v>118</v>
      </c>
      <c r="B7178" t="s">
        <v>119</v>
      </c>
      <c r="C7178" t="s">
        <v>92</v>
      </c>
      <c r="D7178" s="29">
        <v>45404</v>
      </c>
      <c r="E7178">
        <v>0</v>
      </c>
      <c r="F7178">
        <v>0</v>
      </c>
      <c r="G7178">
        <v>0</v>
      </c>
      <c r="H7178">
        <v>0</v>
      </c>
      <c r="L7178">
        <v>2340.6224950000001</v>
      </c>
      <c r="R7178">
        <v>5434.8693370000001</v>
      </c>
      <c r="S7178" t="s">
        <v>204</v>
      </c>
      <c r="T7178" s="247">
        <v>45342.358530092592</v>
      </c>
    </row>
    <row r="7179" spans="1:20" x14ac:dyDescent="0.35">
      <c r="A7179" t="s">
        <v>118</v>
      </c>
      <c r="B7179" t="s">
        <v>119</v>
      </c>
      <c r="C7179" t="s">
        <v>92</v>
      </c>
      <c r="D7179" s="29">
        <v>45405</v>
      </c>
      <c r="E7179">
        <v>0</v>
      </c>
      <c r="F7179">
        <v>0</v>
      </c>
      <c r="G7179">
        <v>0</v>
      </c>
      <c r="H7179">
        <v>0</v>
      </c>
      <c r="L7179">
        <v>2340.6224950000001</v>
      </c>
      <c r="R7179">
        <v>5434.8693370000001</v>
      </c>
      <c r="S7179" t="s">
        <v>204</v>
      </c>
      <c r="T7179" s="247">
        <v>45342.358530092592</v>
      </c>
    </row>
    <row r="7180" spans="1:20" x14ac:dyDescent="0.35">
      <c r="A7180" t="s">
        <v>118</v>
      </c>
      <c r="B7180" t="s">
        <v>119</v>
      </c>
      <c r="C7180" t="s">
        <v>92</v>
      </c>
      <c r="D7180" s="29">
        <v>45406</v>
      </c>
      <c r="E7180">
        <v>0</v>
      </c>
      <c r="F7180">
        <v>0</v>
      </c>
      <c r="G7180">
        <v>0</v>
      </c>
      <c r="H7180">
        <v>0</v>
      </c>
      <c r="L7180">
        <v>2340.6224950000001</v>
      </c>
      <c r="R7180">
        <v>5434.8693370000001</v>
      </c>
      <c r="S7180" t="s">
        <v>204</v>
      </c>
      <c r="T7180" s="247">
        <v>45342.358530092592</v>
      </c>
    </row>
    <row r="7181" spans="1:20" x14ac:dyDescent="0.35">
      <c r="A7181" t="s">
        <v>118</v>
      </c>
      <c r="B7181" t="s">
        <v>119</v>
      </c>
      <c r="C7181" t="s">
        <v>92</v>
      </c>
      <c r="D7181" s="29">
        <v>45407</v>
      </c>
      <c r="E7181">
        <v>0</v>
      </c>
      <c r="F7181">
        <v>0</v>
      </c>
      <c r="G7181">
        <v>0</v>
      </c>
      <c r="H7181">
        <v>0</v>
      </c>
      <c r="L7181">
        <v>2340.6224950000001</v>
      </c>
      <c r="R7181">
        <v>5434.8693370000001</v>
      </c>
      <c r="S7181" t="s">
        <v>204</v>
      </c>
      <c r="T7181" s="247">
        <v>45342.358530092592</v>
      </c>
    </row>
    <row r="7182" spans="1:20" x14ac:dyDescent="0.35">
      <c r="A7182" t="s">
        <v>118</v>
      </c>
      <c r="B7182" t="s">
        <v>119</v>
      </c>
      <c r="C7182" t="s">
        <v>92</v>
      </c>
      <c r="D7182" s="29">
        <v>45408</v>
      </c>
      <c r="E7182">
        <v>0</v>
      </c>
      <c r="F7182">
        <v>0</v>
      </c>
      <c r="G7182">
        <v>0</v>
      </c>
      <c r="H7182">
        <v>0</v>
      </c>
      <c r="L7182">
        <v>2340.6224950000001</v>
      </c>
      <c r="R7182">
        <v>5434.8693370000001</v>
      </c>
      <c r="S7182" t="s">
        <v>204</v>
      </c>
      <c r="T7182" s="247">
        <v>45342.358530092592</v>
      </c>
    </row>
    <row r="7183" spans="1:20" x14ac:dyDescent="0.35">
      <c r="A7183" t="s">
        <v>118</v>
      </c>
      <c r="B7183" t="s">
        <v>119</v>
      </c>
      <c r="C7183" t="s">
        <v>92</v>
      </c>
      <c r="D7183" s="29">
        <v>45409</v>
      </c>
      <c r="E7183">
        <v>0</v>
      </c>
      <c r="F7183">
        <v>0</v>
      </c>
      <c r="G7183">
        <v>0</v>
      </c>
      <c r="H7183">
        <v>0</v>
      </c>
      <c r="L7183">
        <v>2340.6224950000001</v>
      </c>
      <c r="R7183">
        <v>5434.8693370000001</v>
      </c>
      <c r="S7183" t="s">
        <v>204</v>
      </c>
      <c r="T7183" s="247">
        <v>45342.358530092592</v>
      </c>
    </row>
    <row r="7184" spans="1:20" x14ac:dyDescent="0.35">
      <c r="A7184" t="s">
        <v>118</v>
      </c>
      <c r="B7184" t="s">
        <v>119</v>
      </c>
      <c r="C7184" t="s">
        <v>92</v>
      </c>
      <c r="D7184" s="29">
        <v>45410</v>
      </c>
      <c r="E7184">
        <v>0</v>
      </c>
      <c r="F7184">
        <v>0</v>
      </c>
      <c r="G7184">
        <v>0</v>
      </c>
      <c r="H7184">
        <v>0</v>
      </c>
      <c r="L7184">
        <v>2340.6224950000001</v>
      </c>
      <c r="R7184">
        <v>5434.8693370000001</v>
      </c>
      <c r="S7184" t="s">
        <v>204</v>
      </c>
      <c r="T7184" s="247">
        <v>45342.358530092592</v>
      </c>
    </row>
    <row r="7185" spans="1:20" x14ac:dyDescent="0.35">
      <c r="A7185" t="s">
        <v>118</v>
      </c>
      <c r="B7185" t="s">
        <v>119</v>
      </c>
      <c r="C7185" t="s">
        <v>92</v>
      </c>
      <c r="D7185" s="29">
        <v>45411</v>
      </c>
      <c r="E7185">
        <v>0</v>
      </c>
      <c r="F7185">
        <v>0</v>
      </c>
      <c r="G7185">
        <v>0</v>
      </c>
      <c r="H7185">
        <v>0</v>
      </c>
      <c r="L7185">
        <v>2340.6224950000001</v>
      </c>
      <c r="R7185">
        <v>5434.8693370000001</v>
      </c>
      <c r="S7185" t="s">
        <v>204</v>
      </c>
      <c r="T7185" s="247">
        <v>45342.358530092592</v>
      </c>
    </row>
    <row r="7186" spans="1:20" x14ac:dyDescent="0.35">
      <c r="A7186" t="s">
        <v>118</v>
      </c>
      <c r="B7186" t="s">
        <v>119</v>
      </c>
      <c r="C7186" t="s">
        <v>92</v>
      </c>
      <c r="D7186" s="29">
        <v>45412</v>
      </c>
      <c r="E7186">
        <v>0</v>
      </c>
      <c r="F7186">
        <v>0</v>
      </c>
      <c r="G7186">
        <v>0</v>
      </c>
      <c r="H7186">
        <v>0</v>
      </c>
      <c r="L7186">
        <v>2340.6224950000001</v>
      </c>
      <c r="R7186">
        <v>5434.8693370000001</v>
      </c>
      <c r="S7186" t="s">
        <v>204</v>
      </c>
      <c r="T7186" s="247">
        <v>45342.358530092592</v>
      </c>
    </row>
    <row r="7187" spans="1:20" x14ac:dyDescent="0.35">
      <c r="A7187" t="s">
        <v>118</v>
      </c>
      <c r="B7187" t="s">
        <v>119</v>
      </c>
      <c r="C7187" t="s">
        <v>92</v>
      </c>
      <c r="D7187" s="29">
        <v>45413</v>
      </c>
      <c r="E7187">
        <v>0</v>
      </c>
      <c r="F7187">
        <v>0</v>
      </c>
      <c r="G7187">
        <v>0</v>
      </c>
      <c r="H7187">
        <v>0</v>
      </c>
      <c r="L7187">
        <v>2340.6224950000001</v>
      </c>
      <c r="R7187">
        <v>5434.8693370000001</v>
      </c>
      <c r="S7187" t="s">
        <v>204</v>
      </c>
      <c r="T7187" s="247">
        <v>45342.358530092592</v>
      </c>
    </row>
    <row r="7188" spans="1:20" x14ac:dyDescent="0.35">
      <c r="A7188" t="s">
        <v>118</v>
      </c>
      <c r="B7188" t="s">
        <v>119</v>
      </c>
      <c r="C7188" t="s">
        <v>92</v>
      </c>
      <c r="D7188" s="29">
        <v>45414</v>
      </c>
      <c r="E7188">
        <v>0</v>
      </c>
      <c r="F7188">
        <v>0</v>
      </c>
      <c r="G7188">
        <v>0</v>
      </c>
      <c r="H7188">
        <v>0</v>
      </c>
      <c r="L7188">
        <v>2340.6224950000001</v>
      </c>
      <c r="R7188">
        <v>5434.8693370000001</v>
      </c>
      <c r="S7188" t="s">
        <v>204</v>
      </c>
      <c r="T7188" s="247">
        <v>45342.358530092592</v>
      </c>
    </row>
    <row r="7189" spans="1:20" x14ac:dyDescent="0.35">
      <c r="A7189" t="s">
        <v>118</v>
      </c>
      <c r="B7189" t="s">
        <v>119</v>
      </c>
      <c r="C7189" t="s">
        <v>92</v>
      </c>
      <c r="D7189" s="29">
        <v>45415</v>
      </c>
      <c r="E7189">
        <v>0</v>
      </c>
      <c r="F7189">
        <v>0</v>
      </c>
      <c r="G7189">
        <v>0</v>
      </c>
      <c r="H7189">
        <v>0</v>
      </c>
      <c r="L7189">
        <v>2340.6224950000001</v>
      </c>
      <c r="R7189">
        <v>5434.8693370000001</v>
      </c>
      <c r="S7189" t="s">
        <v>204</v>
      </c>
      <c r="T7189" s="247">
        <v>45342.358530092592</v>
      </c>
    </row>
    <row r="7190" spans="1:20" x14ac:dyDescent="0.35">
      <c r="A7190" t="s">
        <v>118</v>
      </c>
      <c r="B7190" t="s">
        <v>119</v>
      </c>
      <c r="C7190" t="s">
        <v>92</v>
      </c>
      <c r="D7190" s="29">
        <v>45416</v>
      </c>
      <c r="E7190">
        <v>0</v>
      </c>
      <c r="F7190">
        <v>0</v>
      </c>
      <c r="G7190">
        <v>0</v>
      </c>
      <c r="H7190">
        <v>0</v>
      </c>
      <c r="L7190">
        <v>2340.6224950000001</v>
      </c>
      <c r="R7190">
        <v>5434.8693370000001</v>
      </c>
      <c r="S7190" t="s">
        <v>204</v>
      </c>
      <c r="T7190" s="247">
        <v>45342.358541666668</v>
      </c>
    </row>
    <row r="7191" spans="1:20" x14ac:dyDescent="0.35">
      <c r="A7191" t="s">
        <v>118</v>
      </c>
      <c r="B7191" t="s">
        <v>119</v>
      </c>
      <c r="C7191" t="s">
        <v>92</v>
      </c>
      <c r="D7191" s="29">
        <v>45417</v>
      </c>
      <c r="E7191">
        <v>0</v>
      </c>
      <c r="F7191">
        <v>0</v>
      </c>
      <c r="G7191">
        <v>0</v>
      </c>
      <c r="H7191">
        <v>0</v>
      </c>
      <c r="L7191">
        <v>2340.6224950000001</v>
      </c>
      <c r="R7191">
        <v>5434.8693370000001</v>
      </c>
      <c r="S7191" t="s">
        <v>204</v>
      </c>
      <c r="T7191" s="247">
        <v>45342.358530092592</v>
      </c>
    </row>
    <row r="7192" spans="1:20" x14ac:dyDescent="0.35">
      <c r="A7192" t="s">
        <v>118</v>
      </c>
      <c r="B7192" t="s">
        <v>119</v>
      </c>
      <c r="C7192" t="s">
        <v>92</v>
      </c>
      <c r="D7192" s="29">
        <v>45418</v>
      </c>
      <c r="E7192">
        <v>0</v>
      </c>
      <c r="F7192">
        <v>0</v>
      </c>
      <c r="G7192">
        <v>0</v>
      </c>
      <c r="H7192">
        <v>0</v>
      </c>
      <c r="L7192">
        <v>2340.6224950000001</v>
      </c>
      <c r="R7192">
        <v>5434.8693370000001</v>
      </c>
      <c r="S7192" t="s">
        <v>204</v>
      </c>
      <c r="T7192" s="247">
        <v>45342.358541666668</v>
      </c>
    </row>
    <row r="7193" spans="1:20" x14ac:dyDescent="0.35">
      <c r="A7193" t="s">
        <v>118</v>
      </c>
      <c r="B7193" t="s">
        <v>119</v>
      </c>
      <c r="C7193" t="s">
        <v>92</v>
      </c>
      <c r="D7193" s="29">
        <v>45419</v>
      </c>
      <c r="E7193">
        <v>0</v>
      </c>
      <c r="F7193">
        <v>0</v>
      </c>
      <c r="G7193">
        <v>0</v>
      </c>
      <c r="H7193">
        <v>0</v>
      </c>
      <c r="L7193">
        <v>2340.6224950000001</v>
      </c>
      <c r="R7193">
        <v>5434.8693370000001</v>
      </c>
      <c r="S7193" t="s">
        <v>204</v>
      </c>
      <c r="T7193" s="247">
        <v>45342.358541666668</v>
      </c>
    </row>
    <row r="7194" spans="1:20" x14ac:dyDescent="0.35">
      <c r="A7194" t="s">
        <v>118</v>
      </c>
      <c r="B7194" t="s">
        <v>119</v>
      </c>
      <c r="C7194" t="s">
        <v>92</v>
      </c>
      <c r="D7194" s="29">
        <v>45420</v>
      </c>
      <c r="E7194">
        <v>0</v>
      </c>
      <c r="F7194">
        <v>0</v>
      </c>
      <c r="G7194">
        <v>0</v>
      </c>
      <c r="H7194">
        <v>0</v>
      </c>
      <c r="L7194">
        <v>2340.6224950000001</v>
      </c>
      <c r="R7194">
        <v>5434.8693370000001</v>
      </c>
      <c r="S7194" t="s">
        <v>204</v>
      </c>
      <c r="T7194" s="247">
        <v>45342.358541666668</v>
      </c>
    </row>
    <row r="7195" spans="1:20" x14ac:dyDescent="0.35">
      <c r="A7195" t="s">
        <v>118</v>
      </c>
      <c r="B7195" t="s">
        <v>119</v>
      </c>
      <c r="C7195" t="s">
        <v>92</v>
      </c>
      <c r="D7195" s="29">
        <v>45421</v>
      </c>
      <c r="E7195">
        <v>0</v>
      </c>
      <c r="F7195">
        <v>0</v>
      </c>
      <c r="G7195">
        <v>0</v>
      </c>
      <c r="H7195">
        <v>0</v>
      </c>
      <c r="L7195">
        <v>2340.6224950000001</v>
      </c>
      <c r="R7195">
        <v>5434.8693370000001</v>
      </c>
      <c r="S7195" t="s">
        <v>204</v>
      </c>
      <c r="T7195" s="247">
        <v>45342.358541666668</v>
      </c>
    </row>
    <row r="7196" spans="1:20" x14ac:dyDescent="0.35">
      <c r="A7196" t="s">
        <v>118</v>
      </c>
      <c r="B7196" t="s">
        <v>119</v>
      </c>
      <c r="C7196" t="s">
        <v>92</v>
      </c>
      <c r="D7196" s="29">
        <v>45422</v>
      </c>
      <c r="E7196">
        <v>0</v>
      </c>
      <c r="F7196">
        <v>0</v>
      </c>
      <c r="G7196">
        <v>0</v>
      </c>
      <c r="H7196">
        <v>0</v>
      </c>
      <c r="L7196">
        <v>2340.6224950000001</v>
      </c>
      <c r="R7196">
        <v>5434.8693370000001</v>
      </c>
      <c r="S7196" t="s">
        <v>204</v>
      </c>
      <c r="T7196" s="247">
        <v>45342.358541666668</v>
      </c>
    </row>
    <row r="7197" spans="1:20" x14ac:dyDescent="0.35">
      <c r="A7197" t="s">
        <v>118</v>
      </c>
      <c r="B7197" t="s">
        <v>119</v>
      </c>
      <c r="C7197" t="s">
        <v>92</v>
      </c>
      <c r="D7197" s="29">
        <v>45423</v>
      </c>
      <c r="E7197">
        <v>0</v>
      </c>
      <c r="F7197">
        <v>0</v>
      </c>
      <c r="G7197">
        <v>0</v>
      </c>
      <c r="H7197">
        <v>0</v>
      </c>
      <c r="L7197">
        <v>2340.6224950000001</v>
      </c>
      <c r="R7197">
        <v>5434.8693370000001</v>
      </c>
      <c r="S7197" t="s">
        <v>204</v>
      </c>
      <c r="T7197" s="247">
        <v>45342.358541666668</v>
      </c>
    </row>
    <row r="7198" spans="1:20" x14ac:dyDescent="0.35">
      <c r="A7198" t="s">
        <v>118</v>
      </c>
      <c r="B7198" t="s">
        <v>119</v>
      </c>
      <c r="C7198" t="s">
        <v>92</v>
      </c>
      <c r="D7198" s="29">
        <v>45424</v>
      </c>
      <c r="E7198">
        <v>0</v>
      </c>
      <c r="F7198">
        <v>0</v>
      </c>
      <c r="G7198">
        <v>0</v>
      </c>
      <c r="H7198">
        <v>0</v>
      </c>
      <c r="L7198">
        <v>2340.6224950000001</v>
      </c>
      <c r="R7198">
        <v>5434.8693370000001</v>
      </c>
      <c r="S7198" t="s">
        <v>204</v>
      </c>
      <c r="T7198" s="247">
        <v>45342.358541666668</v>
      </c>
    </row>
    <row r="7199" spans="1:20" x14ac:dyDescent="0.35">
      <c r="A7199" t="s">
        <v>118</v>
      </c>
      <c r="B7199" t="s">
        <v>119</v>
      </c>
      <c r="C7199" t="s">
        <v>92</v>
      </c>
      <c r="D7199" s="29">
        <v>45425</v>
      </c>
      <c r="E7199">
        <v>0</v>
      </c>
      <c r="F7199">
        <v>0</v>
      </c>
      <c r="G7199">
        <v>0</v>
      </c>
      <c r="H7199">
        <v>0</v>
      </c>
      <c r="L7199">
        <v>2340.6224950000001</v>
      </c>
      <c r="R7199">
        <v>5434.8693370000001</v>
      </c>
      <c r="S7199" t="s">
        <v>204</v>
      </c>
      <c r="T7199" s="247">
        <v>45342.358541666668</v>
      </c>
    </row>
    <row r="7200" spans="1:20" x14ac:dyDescent="0.35">
      <c r="A7200" t="s">
        <v>118</v>
      </c>
      <c r="B7200" t="s">
        <v>119</v>
      </c>
      <c r="C7200" t="s">
        <v>92</v>
      </c>
      <c r="D7200" s="29">
        <v>45426</v>
      </c>
      <c r="E7200">
        <v>0</v>
      </c>
      <c r="F7200">
        <v>0</v>
      </c>
      <c r="G7200">
        <v>0</v>
      </c>
      <c r="H7200">
        <v>0</v>
      </c>
      <c r="L7200">
        <v>2340.6224950000001</v>
      </c>
      <c r="R7200">
        <v>5434.8693370000001</v>
      </c>
      <c r="S7200" t="s">
        <v>204</v>
      </c>
      <c r="T7200" s="247">
        <v>45342.358541666668</v>
      </c>
    </row>
    <row r="7201" spans="1:20" x14ac:dyDescent="0.35">
      <c r="A7201" t="s">
        <v>118</v>
      </c>
      <c r="B7201" t="s">
        <v>119</v>
      </c>
      <c r="C7201" t="s">
        <v>92</v>
      </c>
      <c r="D7201" s="29">
        <v>45427</v>
      </c>
      <c r="E7201">
        <v>0</v>
      </c>
      <c r="F7201">
        <v>0</v>
      </c>
      <c r="G7201">
        <v>0</v>
      </c>
      <c r="H7201">
        <v>0</v>
      </c>
      <c r="L7201">
        <v>2340.6224950000001</v>
      </c>
      <c r="R7201">
        <v>5434.8693370000001</v>
      </c>
      <c r="S7201" t="s">
        <v>204</v>
      </c>
      <c r="T7201" s="247">
        <v>45342.358541666668</v>
      </c>
    </row>
    <row r="7202" spans="1:20" x14ac:dyDescent="0.35">
      <c r="A7202" t="s">
        <v>118</v>
      </c>
      <c r="B7202" t="s">
        <v>119</v>
      </c>
      <c r="C7202" t="s">
        <v>92</v>
      </c>
      <c r="D7202" s="29">
        <v>45428</v>
      </c>
      <c r="E7202">
        <v>0</v>
      </c>
      <c r="F7202">
        <v>0</v>
      </c>
      <c r="G7202">
        <v>0</v>
      </c>
      <c r="H7202">
        <v>0</v>
      </c>
      <c r="L7202">
        <v>2340.6224950000001</v>
      </c>
      <c r="R7202">
        <v>5434.8693370000001</v>
      </c>
      <c r="S7202" t="s">
        <v>204</v>
      </c>
      <c r="T7202" s="247">
        <v>45342.358541666668</v>
      </c>
    </row>
    <row r="7203" spans="1:20" x14ac:dyDescent="0.35">
      <c r="A7203" t="s">
        <v>118</v>
      </c>
      <c r="B7203" t="s">
        <v>119</v>
      </c>
      <c r="C7203" t="s">
        <v>92</v>
      </c>
      <c r="D7203" s="29">
        <v>45429</v>
      </c>
      <c r="E7203">
        <v>0</v>
      </c>
      <c r="F7203">
        <v>0</v>
      </c>
      <c r="G7203">
        <v>0</v>
      </c>
      <c r="H7203">
        <v>0</v>
      </c>
      <c r="L7203">
        <v>2340.6224950000001</v>
      </c>
      <c r="R7203">
        <v>5434.8693370000001</v>
      </c>
      <c r="S7203" t="s">
        <v>204</v>
      </c>
      <c r="T7203" s="247">
        <v>45342.358541666668</v>
      </c>
    </row>
    <row r="7204" spans="1:20" x14ac:dyDescent="0.35">
      <c r="A7204" t="s">
        <v>118</v>
      </c>
      <c r="B7204" t="s">
        <v>119</v>
      </c>
      <c r="C7204" t="s">
        <v>92</v>
      </c>
      <c r="D7204" s="29">
        <v>45430</v>
      </c>
      <c r="E7204">
        <v>0</v>
      </c>
      <c r="F7204">
        <v>0</v>
      </c>
      <c r="G7204">
        <v>0</v>
      </c>
      <c r="H7204">
        <v>0</v>
      </c>
      <c r="L7204">
        <v>2340.6224950000001</v>
      </c>
      <c r="R7204">
        <v>5434.8693370000001</v>
      </c>
      <c r="S7204" t="s">
        <v>204</v>
      </c>
      <c r="T7204" s="247">
        <v>45342.358541666668</v>
      </c>
    </row>
    <row r="7205" spans="1:20" x14ac:dyDescent="0.35">
      <c r="A7205" t="s">
        <v>118</v>
      </c>
      <c r="B7205" t="s">
        <v>119</v>
      </c>
      <c r="C7205" t="s">
        <v>92</v>
      </c>
      <c r="D7205" s="29">
        <v>45431</v>
      </c>
      <c r="E7205">
        <v>0</v>
      </c>
      <c r="F7205">
        <v>0</v>
      </c>
      <c r="G7205">
        <v>0</v>
      </c>
      <c r="H7205">
        <v>0</v>
      </c>
      <c r="L7205">
        <v>2340.6224950000001</v>
      </c>
      <c r="R7205">
        <v>5434.8693370000001</v>
      </c>
      <c r="S7205" t="s">
        <v>204</v>
      </c>
      <c r="T7205" s="247">
        <v>45342.358541666668</v>
      </c>
    </row>
    <row r="7206" spans="1:20" x14ac:dyDescent="0.35">
      <c r="A7206" t="s">
        <v>118</v>
      </c>
      <c r="B7206" t="s">
        <v>119</v>
      </c>
      <c r="C7206" t="s">
        <v>92</v>
      </c>
      <c r="D7206" s="29">
        <v>45432</v>
      </c>
      <c r="E7206">
        <v>0</v>
      </c>
      <c r="F7206">
        <v>0</v>
      </c>
      <c r="G7206">
        <v>0</v>
      </c>
      <c r="H7206">
        <v>0</v>
      </c>
      <c r="L7206">
        <v>2340.6224950000001</v>
      </c>
      <c r="R7206">
        <v>5434.8693370000001</v>
      </c>
      <c r="S7206" t="s">
        <v>204</v>
      </c>
      <c r="T7206" s="247">
        <v>45342.358541666668</v>
      </c>
    </row>
    <row r="7207" spans="1:20" x14ac:dyDescent="0.35">
      <c r="A7207" t="s">
        <v>118</v>
      </c>
      <c r="B7207" t="s">
        <v>119</v>
      </c>
      <c r="C7207" t="s">
        <v>92</v>
      </c>
      <c r="D7207" s="29">
        <v>45433</v>
      </c>
      <c r="E7207">
        <v>0</v>
      </c>
      <c r="F7207">
        <v>0</v>
      </c>
      <c r="G7207">
        <v>0</v>
      </c>
      <c r="H7207">
        <v>0</v>
      </c>
      <c r="L7207">
        <v>2340.6224950000001</v>
      </c>
      <c r="R7207">
        <v>5434.8693370000001</v>
      </c>
      <c r="S7207" t="s">
        <v>204</v>
      </c>
      <c r="T7207" s="247">
        <v>45342.358541666668</v>
      </c>
    </row>
    <row r="7208" spans="1:20" x14ac:dyDescent="0.35">
      <c r="A7208" t="s">
        <v>118</v>
      </c>
      <c r="B7208" t="s">
        <v>119</v>
      </c>
      <c r="C7208" t="s">
        <v>92</v>
      </c>
      <c r="D7208" s="29">
        <v>45434</v>
      </c>
      <c r="E7208">
        <v>0</v>
      </c>
      <c r="F7208">
        <v>0</v>
      </c>
      <c r="G7208">
        <v>0</v>
      </c>
      <c r="H7208">
        <v>0</v>
      </c>
      <c r="L7208">
        <v>2340.6224950000001</v>
      </c>
      <c r="R7208">
        <v>5434.8693370000001</v>
      </c>
      <c r="S7208" t="s">
        <v>204</v>
      </c>
      <c r="T7208" s="247">
        <v>45342.358541666668</v>
      </c>
    </row>
    <row r="7209" spans="1:20" x14ac:dyDescent="0.35">
      <c r="A7209" t="s">
        <v>118</v>
      </c>
      <c r="B7209" t="s">
        <v>119</v>
      </c>
      <c r="C7209" t="s">
        <v>92</v>
      </c>
      <c r="D7209" s="29">
        <v>45435</v>
      </c>
      <c r="E7209">
        <v>0</v>
      </c>
      <c r="F7209">
        <v>0</v>
      </c>
      <c r="G7209">
        <v>0</v>
      </c>
      <c r="H7209">
        <v>0</v>
      </c>
      <c r="L7209">
        <v>2340.6224950000001</v>
      </c>
      <c r="R7209">
        <v>5434.8693370000001</v>
      </c>
      <c r="S7209" t="s">
        <v>204</v>
      </c>
      <c r="T7209" s="247">
        <v>45342.358541666668</v>
      </c>
    </row>
    <row r="7210" spans="1:20" x14ac:dyDescent="0.35">
      <c r="A7210" t="s">
        <v>118</v>
      </c>
      <c r="B7210" t="s">
        <v>119</v>
      </c>
      <c r="C7210" t="s">
        <v>92</v>
      </c>
      <c r="D7210" s="29">
        <v>45436</v>
      </c>
      <c r="E7210">
        <v>0</v>
      </c>
      <c r="F7210">
        <v>0</v>
      </c>
      <c r="G7210">
        <v>0</v>
      </c>
      <c r="H7210">
        <v>0</v>
      </c>
      <c r="L7210">
        <v>2340.6224950000001</v>
      </c>
      <c r="R7210">
        <v>5434.8693370000001</v>
      </c>
      <c r="S7210" t="s">
        <v>204</v>
      </c>
      <c r="T7210" s="247">
        <v>45342.358541666668</v>
      </c>
    </row>
    <row r="7211" spans="1:20" x14ac:dyDescent="0.35">
      <c r="A7211" t="s">
        <v>118</v>
      </c>
      <c r="B7211" t="s">
        <v>119</v>
      </c>
      <c r="C7211" t="s">
        <v>92</v>
      </c>
      <c r="D7211" s="29">
        <v>45437</v>
      </c>
      <c r="E7211">
        <v>0</v>
      </c>
      <c r="F7211">
        <v>0</v>
      </c>
      <c r="G7211">
        <v>0</v>
      </c>
      <c r="H7211">
        <v>0</v>
      </c>
      <c r="L7211">
        <v>2340.6224950000001</v>
      </c>
      <c r="R7211">
        <v>5434.8693370000001</v>
      </c>
      <c r="S7211" t="s">
        <v>204</v>
      </c>
      <c r="T7211" s="247">
        <v>45342.358541666668</v>
      </c>
    </row>
    <row r="7212" spans="1:20" x14ac:dyDescent="0.35">
      <c r="A7212" t="s">
        <v>118</v>
      </c>
      <c r="B7212" t="s">
        <v>119</v>
      </c>
      <c r="C7212" t="s">
        <v>92</v>
      </c>
      <c r="D7212" s="29">
        <v>45438</v>
      </c>
      <c r="E7212">
        <v>0</v>
      </c>
      <c r="F7212">
        <v>0</v>
      </c>
      <c r="G7212">
        <v>0</v>
      </c>
      <c r="H7212">
        <v>0</v>
      </c>
      <c r="L7212">
        <v>2340.6224950000001</v>
      </c>
      <c r="R7212">
        <v>5434.8693370000001</v>
      </c>
      <c r="S7212" t="s">
        <v>204</v>
      </c>
      <c r="T7212" s="247">
        <v>45342.358541666668</v>
      </c>
    </row>
    <row r="7213" spans="1:20" x14ac:dyDescent="0.35">
      <c r="A7213" t="s">
        <v>118</v>
      </c>
      <c r="B7213" t="s">
        <v>119</v>
      </c>
      <c r="C7213" t="s">
        <v>92</v>
      </c>
      <c r="D7213" s="29">
        <v>45439</v>
      </c>
      <c r="E7213">
        <v>0</v>
      </c>
      <c r="F7213">
        <v>0</v>
      </c>
      <c r="G7213">
        <v>0</v>
      </c>
      <c r="H7213">
        <v>0</v>
      </c>
      <c r="L7213">
        <v>2340.6224950000001</v>
      </c>
      <c r="R7213">
        <v>5434.8693370000001</v>
      </c>
      <c r="S7213" t="s">
        <v>204</v>
      </c>
      <c r="T7213" s="247">
        <v>45342.358553240738</v>
      </c>
    </row>
    <row r="7214" spans="1:20" x14ac:dyDescent="0.35">
      <c r="A7214" t="s">
        <v>118</v>
      </c>
      <c r="B7214" t="s">
        <v>119</v>
      </c>
      <c r="C7214" t="s">
        <v>92</v>
      </c>
      <c r="D7214" s="29">
        <v>45440</v>
      </c>
      <c r="E7214">
        <v>0</v>
      </c>
      <c r="F7214">
        <v>0</v>
      </c>
      <c r="G7214">
        <v>0</v>
      </c>
      <c r="H7214">
        <v>0</v>
      </c>
      <c r="L7214">
        <v>2340.6224950000001</v>
      </c>
      <c r="R7214">
        <v>5434.8693370000001</v>
      </c>
      <c r="S7214" t="s">
        <v>204</v>
      </c>
      <c r="T7214" s="247">
        <v>45342.358541666668</v>
      </c>
    </row>
    <row r="7215" spans="1:20" x14ac:dyDescent="0.35">
      <c r="A7215" t="s">
        <v>118</v>
      </c>
      <c r="B7215" t="s">
        <v>119</v>
      </c>
      <c r="C7215" t="s">
        <v>92</v>
      </c>
      <c r="D7215" s="29">
        <v>45441</v>
      </c>
      <c r="E7215">
        <v>0</v>
      </c>
      <c r="F7215">
        <v>0</v>
      </c>
      <c r="G7215">
        <v>0</v>
      </c>
      <c r="H7215">
        <v>0</v>
      </c>
      <c r="L7215">
        <v>2340.6224950000001</v>
      </c>
      <c r="R7215">
        <v>5434.8693370000001</v>
      </c>
      <c r="S7215" t="s">
        <v>204</v>
      </c>
      <c r="T7215" s="247">
        <v>45342.358553240738</v>
      </c>
    </row>
    <row r="7216" spans="1:20" x14ac:dyDescent="0.35">
      <c r="A7216" t="s">
        <v>118</v>
      </c>
      <c r="B7216" t="s">
        <v>119</v>
      </c>
      <c r="C7216" t="s">
        <v>92</v>
      </c>
      <c r="D7216" s="29">
        <v>45442</v>
      </c>
      <c r="E7216">
        <v>0</v>
      </c>
      <c r="F7216">
        <v>0</v>
      </c>
      <c r="G7216">
        <v>0</v>
      </c>
      <c r="H7216">
        <v>0</v>
      </c>
      <c r="L7216">
        <v>2340.6224950000001</v>
      </c>
      <c r="R7216">
        <v>5434.8693370000001</v>
      </c>
      <c r="S7216" t="s">
        <v>204</v>
      </c>
      <c r="T7216" s="247">
        <v>45342.358553240738</v>
      </c>
    </row>
    <row r="7217" spans="1:20" x14ac:dyDescent="0.35">
      <c r="A7217" t="s">
        <v>118</v>
      </c>
      <c r="B7217" t="s">
        <v>119</v>
      </c>
      <c r="C7217" t="s">
        <v>92</v>
      </c>
      <c r="D7217" s="29">
        <v>45443</v>
      </c>
      <c r="E7217">
        <v>0</v>
      </c>
      <c r="F7217">
        <v>0</v>
      </c>
      <c r="G7217">
        <v>0</v>
      </c>
      <c r="H7217">
        <v>0</v>
      </c>
      <c r="L7217">
        <v>2340.6224950000001</v>
      </c>
      <c r="R7217">
        <v>5434.8693370000001</v>
      </c>
      <c r="S7217" t="s">
        <v>204</v>
      </c>
      <c r="T7217" s="247">
        <v>45342.358553240738</v>
      </c>
    </row>
    <row r="7218" spans="1:20" x14ac:dyDescent="0.35">
      <c r="A7218" t="s">
        <v>118</v>
      </c>
      <c r="B7218" t="s">
        <v>119</v>
      </c>
      <c r="C7218" t="s">
        <v>92</v>
      </c>
      <c r="D7218" s="29">
        <v>45444</v>
      </c>
      <c r="E7218">
        <v>0</v>
      </c>
      <c r="F7218">
        <v>0</v>
      </c>
      <c r="G7218">
        <v>0</v>
      </c>
      <c r="H7218">
        <v>0</v>
      </c>
      <c r="L7218">
        <v>2340.6224950000001</v>
      </c>
      <c r="R7218">
        <v>5434.8693370000001</v>
      </c>
      <c r="S7218" t="s">
        <v>204</v>
      </c>
      <c r="T7218" s="247">
        <v>45342.358553240738</v>
      </c>
    </row>
    <row r="7219" spans="1:20" x14ac:dyDescent="0.35">
      <c r="A7219" t="s">
        <v>118</v>
      </c>
      <c r="B7219" t="s">
        <v>119</v>
      </c>
      <c r="C7219" t="s">
        <v>92</v>
      </c>
      <c r="D7219" s="29">
        <v>45445</v>
      </c>
      <c r="E7219">
        <v>0</v>
      </c>
      <c r="F7219">
        <v>0</v>
      </c>
      <c r="G7219">
        <v>0</v>
      </c>
      <c r="H7219">
        <v>0</v>
      </c>
      <c r="L7219">
        <v>2340.6224950000001</v>
      </c>
      <c r="R7219">
        <v>5434.8693370000001</v>
      </c>
      <c r="S7219" t="s">
        <v>204</v>
      </c>
      <c r="T7219" s="247">
        <v>45342.358553240738</v>
      </c>
    </row>
    <row r="7220" spans="1:20" x14ac:dyDescent="0.35">
      <c r="A7220" t="s">
        <v>118</v>
      </c>
      <c r="B7220" t="s">
        <v>119</v>
      </c>
      <c r="C7220" t="s">
        <v>92</v>
      </c>
      <c r="D7220" s="29">
        <v>45446</v>
      </c>
      <c r="E7220">
        <v>0</v>
      </c>
      <c r="F7220">
        <v>0</v>
      </c>
      <c r="G7220">
        <v>0</v>
      </c>
      <c r="H7220">
        <v>0</v>
      </c>
      <c r="L7220">
        <v>2340.6224950000001</v>
      </c>
      <c r="R7220">
        <v>5434.8693370000001</v>
      </c>
      <c r="S7220" t="s">
        <v>204</v>
      </c>
      <c r="T7220" s="247">
        <v>45342.358553240738</v>
      </c>
    </row>
    <row r="7221" spans="1:20" x14ac:dyDescent="0.35">
      <c r="A7221" t="s">
        <v>118</v>
      </c>
      <c r="B7221" t="s">
        <v>119</v>
      </c>
      <c r="C7221" t="s">
        <v>92</v>
      </c>
      <c r="D7221" s="29">
        <v>45447</v>
      </c>
      <c r="E7221">
        <v>0</v>
      </c>
      <c r="F7221">
        <v>0</v>
      </c>
      <c r="G7221">
        <v>0</v>
      </c>
      <c r="H7221">
        <v>0</v>
      </c>
      <c r="L7221">
        <v>2340.6224950000001</v>
      </c>
      <c r="R7221">
        <v>5434.8693370000001</v>
      </c>
      <c r="S7221" t="s">
        <v>204</v>
      </c>
      <c r="T7221" s="247">
        <v>45342.358553240738</v>
      </c>
    </row>
    <row r="7222" spans="1:20" x14ac:dyDescent="0.35">
      <c r="A7222" t="s">
        <v>118</v>
      </c>
      <c r="B7222" t="s">
        <v>119</v>
      </c>
      <c r="C7222" t="s">
        <v>92</v>
      </c>
      <c r="D7222" s="29">
        <v>45448</v>
      </c>
      <c r="E7222">
        <v>0</v>
      </c>
      <c r="F7222">
        <v>0</v>
      </c>
      <c r="G7222">
        <v>0</v>
      </c>
      <c r="H7222">
        <v>0</v>
      </c>
      <c r="L7222">
        <v>2340.6224950000001</v>
      </c>
      <c r="R7222">
        <v>5434.8693370000001</v>
      </c>
      <c r="S7222" t="s">
        <v>204</v>
      </c>
      <c r="T7222" s="247">
        <v>45342.358553240738</v>
      </c>
    </row>
    <row r="7223" spans="1:20" x14ac:dyDescent="0.35">
      <c r="A7223" t="s">
        <v>118</v>
      </c>
      <c r="B7223" t="s">
        <v>119</v>
      </c>
      <c r="C7223" t="s">
        <v>92</v>
      </c>
      <c r="D7223" s="29">
        <v>45449</v>
      </c>
      <c r="E7223">
        <v>0</v>
      </c>
      <c r="F7223">
        <v>0</v>
      </c>
      <c r="G7223">
        <v>0</v>
      </c>
      <c r="H7223">
        <v>0</v>
      </c>
      <c r="L7223">
        <v>2340.6224950000001</v>
      </c>
      <c r="R7223">
        <v>5434.8693370000001</v>
      </c>
      <c r="S7223" t="s">
        <v>204</v>
      </c>
      <c r="T7223" s="247">
        <v>45342.358553240738</v>
      </c>
    </row>
    <row r="7224" spans="1:20" x14ac:dyDescent="0.35">
      <c r="A7224" t="s">
        <v>118</v>
      </c>
      <c r="B7224" t="s">
        <v>119</v>
      </c>
      <c r="C7224" t="s">
        <v>92</v>
      </c>
      <c r="D7224" s="29">
        <v>45450</v>
      </c>
      <c r="E7224">
        <v>0</v>
      </c>
      <c r="F7224">
        <v>0</v>
      </c>
      <c r="G7224">
        <v>0</v>
      </c>
      <c r="H7224">
        <v>0</v>
      </c>
      <c r="L7224">
        <v>2340.6224950000001</v>
      </c>
      <c r="R7224">
        <v>5434.8693370000001</v>
      </c>
      <c r="S7224" t="s">
        <v>204</v>
      </c>
      <c r="T7224" s="247">
        <v>45342.358553240738</v>
      </c>
    </row>
    <row r="7225" spans="1:20" x14ac:dyDescent="0.35">
      <c r="A7225" t="s">
        <v>118</v>
      </c>
      <c r="B7225" t="s">
        <v>119</v>
      </c>
      <c r="C7225" t="s">
        <v>92</v>
      </c>
      <c r="D7225" s="29">
        <v>45451</v>
      </c>
      <c r="E7225">
        <v>0</v>
      </c>
      <c r="F7225">
        <v>0</v>
      </c>
      <c r="G7225">
        <v>0</v>
      </c>
      <c r="H7225">
        <v>0</v>
      </c>
      <c r="L7225">
        <v>2340.6224950000001</v>
      </c>
      <c r="R7225">
        <v>5434.8693370000001</v>
      </c>
      <c r="S7225" t="s">
        <v>204</v>
      </c>
      <c r="T7225" s="247">
        <v>45342.358553240738</v>
      </c>
    </row>
    <row r="7226" spans="1:20" x14ac:dyDescent="0.35">
      <c r="A7226" t="s">
        <v>118</v>
      </c>
      <c r="B7226" t="s">
        <v>119</v>
      </c>
      <c r="C7226" t="s">
        <v>92</v>
      </c>
      <c r="D7226" s="29">
        <v>45452</v>
      </c>
      <c r="E7226">
        <v>0</v>
      </c>
      <c r="F7226">
        <v>0</v>
      </c>
      <c r="G7226">
        <v>0</v>
      </c>
      <c r="H7226">
        <v>0</v>
      </c>
      <c r="L7226">
        <v>2340.6224950000001</v>
      </c>
      <c r="R7226">
        <v>5434.8693370000001</v>
      </c>
      <c r="S7226" t="s">
        <v>204</v>
      </c>
      <c r="T7226" s="247">
        <v>45342.358553240738</v>
      </c>
    </row>
    <row r="7227" spans="1:20" x14ac:dyDescent="0.35">
      <c r="A7227" t="s">
        <v>118</v>
      </c>
      <c r="B7227" t="s">
        <v>119</v>
      </c>
      <c r="C7227" t="s">
        <v>92</v>
      </c>
      <c r="D7227" s="29">
        <v>45453</v>
      </c>
      <c r="E7227">
        <v>0</v>
      </c>
      <c r="F7227">
        <v>0</v>
      </c>
      <c r="G7227">
        <v>0</v>
      </c>
      <c r="H7227">
        <v>0</v>
      </c>
      <c r="L7227">
        <v>2340.6224950000001</v>
      </c>
      <c r="R7227">
        <v>5434.8693370000001</v>
      </c>
      <c r="S7227" t="s">
        <v>204</v>
      </c>
      <c r="T7227" s="247">
        <v>45342.358553240738</v>
      </c>
    </row>
    <row r="7228" spans="1:20" x14ac:dyDescent="0.35">
      <c r="A7228" t="s">
        <v>118</v>
      </c>
      <c r="B7228" t="s">
        <v>119</v>
      </c>
      <c r="C7228" t="s">
        <v>92</v>
      </c>
      <c r="D7228" s="29">
        <v>45454</v>
      </c>
      <c r="E7228">
        <v>0</v>
      </c>
      <c r="F7228">
        <v>0</v>
      </c>
      <c r="G7228">
        <v>0</v>
      </c>
      <c r="H7228">
        <v>0</v>
      </c>
      <c r="L7228">
        <v>2340.6224950000001</v>
      </c>
      <c r="R7228">
        <v>5434.8693370000001</v>
      </c>
      <c r="S7228" t="s">
        <v>204</v>
      </c>
      <c r="T7228" s="247">
        <v>45342.358553240738</v>
      </c>
    </row>
    <row r="7229" spans="1:20" x14ac:dyDescent="0.35">
      <c r="A7229" t="s">
        <v>118</v>
      </c>
      <c r="B7229" t="s">
        <v>119</v>
      </c>
      <c r="C7229" t="s">
        <v>92</v>
      </c>
      <c r="D7229" s="29">
        <v>45455</v>
      </c>
      <c r="E7229">
        <v>0</v>
      </c>
      <c r="F7229">
        <v>0</v>
      </c>
      <c r="G7229">
        <v>0</v>
      </c>
      <c r="H7229">
        <v>0</v>
      </c>
      <c r="L7229">
        <v>2340.6224950000001</v>
      </c>
      <c r="R7229">
        <v>5434.8693370000001</v>
      </c>
      <c r="S7229" t="s">
        <v>204</v>
      </c>
      <c r="T7229" s="247">
        <v>45342.358553240738</v>
      </c>
    </row>
    <row r="7230" spans="1:20" x14ac:dyDescent="0.35">
      <c r="A7230" t="s">
        <v>118</v>
      </c>
      <c r="B7230" t="s">
        <v>119</v>
      </c>
      <c r="C7230" t="s">
        <v>92</v>
      </c>
      <c r="D7230" s="29">
        <v>45456</v>
      </c>
      <c r="E7230">
        <v>0</v>
      </c>
      <c r="F7230">
        <v>0</v>
      </c>
      <c r="G7230">
        <v>0</v>
      </c>
      <c r="H7230">
        <v>0</v>
      </c>
      <c r="L7230">
        <v>2340.6224950000001</v>
      </c>
      <c r="R7230">
        <v>5434.8693370000001</v>
      </c>
      <c r="S7230" t="s">
        <v>204</v>
      </c>
      <c r="T7230" s="247">
        <v>45342.358553240738</v>
      </c>
    </row>
    <row r="7231" spans="1:20" x14ac:dyDescent="0.35">
      <c r="A7231" t="s">
        <v>118</v>
      </c>
      <c r="B7231" t="s">
        <v>119</v>
      </c>
      <c r="C7231" t="s">
        <v>92</v>
      </c>
      <c r="D7231" s="29">
        <v>45457</v>
      </c>
      <c r="E7231">
        <v>0</v>
      </c>
      <c r="F7231">
        <v>0</v>
      </c>
      <c r="G7231">
        <v>0</v>
      </c>
      <c r="H7231">
        <v>0</v>
      </c>
      <c r="L7231">
        <v>2340.6224950000001</v>
      </c>
      <c r="R7231">
        <v>5434.8693370000001</v>
      </c>
      <c r="S7231" t="s">
        <v>204</v>
      </c>
      <c r="T7231" s="247">
        <v>45342.358553240738</v>
      </c>
    </row>
    <row r="7232" spans="1:20" x14ac:dyDescent="0.35">
      <c r="A7232" t="s">
        <v>118</v>
      </c>
      <c r="B7232" t="s">
        <v>119</v>
      </c>
      <c r="C7232" t="s">
        <v>92</v>
      </c>
      <c r="D7232" s="29">
        <v>45458</v>
      </c>
      <c r="E7232">
        <v>0</v>
      </c>
      <c r="F7232">
        <v>0</v>
      </c>
      <c r="G7232">
        <v>0</v>
      </c>
      <c r="H7232">
        <v>0</v>
      </c>
      <c r="L7232">
        <v>2340.6224950000001</v>
      </c>
      <c r="R7232">
        <v>5434.8693370000001</v>
      </c>
      <c r="S7232" t="s">
        <v>204</v>
      </c>
      <c r="T7232" s="247">
        <v>45342.358553240738</v>
      </c>
    </row>
    <row r="7233" spans="1:20" x14ac:dyDescent="0.35">
      <c r="A7233" t="s">
        <v>118</v>
      </c>
      <c r="B7233" t="s">
        <v>119</v>
      </c>
      <c r="C7233" t="s">
        <v>92</v>
      </c>
      <c r="D7233" s="29">
        <v>45459</v>
      </c>
      <c r="E7233">
        <v>0</v>
      </c>
      <c r="F7233">
        <v>0</v>
      </c>
      <c r="G7233">
        <v>0</v>
      </c>
      <c r="H7233">
        <v>0</v>
      </c>
      <c r="L7233">
        <v>2340.6224950000001</v>
      </c>
      <c r="R7233">
        <v>5434.8693370000001</v>
      </c>
      <c r="S7233" t="s">
        <v>204</v>
      </c>
      <c r="T7233" s="247">
        <v>45342.358553240738</v>
      </c>
    </row>
    <row r="7234" spans="1:20" x14ac:dyDescent="0.35">
      <c r="A7234" t="s">
        <v>118</v>
      </c>
      <c r="B7234" t="s">
        <v>119</v>
      </c>
      <c r="C7234" t="s">
        <v>92</v>
      </c>
      <c r="D7234" s="29">
        <v>45460</v>
      </c>
      <c r="E7234">
        <v>0</v>
      </c>
      <c r="F7234">
        <v>0</v>
      </c>
      <c r="G7234">
        <v>0</v>
      </c>
      <c r="H7234">
        <v>0</v>
      </c>
      <c r="L7234">
        <v>2340.6224950000001</v>
      </c>
      <c r="R7234">
        <v>5434.8693370000001</v>
      </c>
      <c r="S7234" t="s">
        <v>204</v>
      </c>
      <c r="T7234" s="247">
        <v>45342.358553240738</v>
      </c>
    </row>
    <row r="7235" spans="1:20" x14ac:dyDescent="0.35">
      <c r="A7235" t="s">
        <v>118</v>
      </c>
      <c r="B7235" t="s">
        <v>119</v>
      </c>
      <c r="C7235" t="s">
        <v>92</v>
      </c>
      <c r="D7235" s="29">
        <v>45461</v>
      </c>
      <c r="E7235">
        <v>0</v>
      </c>
      <c r="F7235">
        <v>0</v>
      </c>
      <c r="G7235">
        <v>0</v>
      </c>
      <c r="H7235">
        <v>0</v>
      </c>
      <c r="L7235">
        <v>2340.6224950000001</v>
      </c>
      <c r="R7235">
        <v>5434.8693370000001</v>
      </c>
      <c r="S7235" t="s">
        <v>204</v>
      </c>
      <c r="T7235" s="247">
        <v>45342.358564814815</v>
      </c>
    </row>
    <row r="7236" spans="1:20" x14ac:dyDescent="0.35">
      <c r="A7236" t="s">
        <v>118</v>
      </c>
      <c r="B7236" t="s">
        <v>119</v>
      </c>
      <c r="C7236" t="s">
        <v>92</v>
      </c>
      <c r="D7236" s="29">
        <v>45462</v>
      </c>
      <c r="E7236">
        <v>0</v>
      </c>
      <c r="F7236">
        <v>0</v>
      </c>
      <c r="G7236">
        <v>0</v>
      </c>
      <c r="H7236">
        <v>0</v>
      </c>
      <c r="L7236">
        <v>2340.6224950000001</v>
      </c>
      <c r="R7236">
        <v>5434.8693370000001</v>
      </c>
      <c r="S7236" t="s">
        <v>204</v>
      </c>
      <c r="T7236" s="247">
        <v>45342.358553240738</v>
      </c>
    </row>
    <row r="7237" spans="1:20" x14ac:dyDescent="0.35">
      <c r="A7237" t="s">
        <v>118</v>
      </c>
      <c r="B7237" t="s">
        <v>119</v>
      </c>
      <c r="C7237" t="s">
        <v>92</v>
      </c>
      <c r="D7237" s="29">
        <v>45463</v>
      </c>
      <c r="E7237">
        <v>0</v>
      </c>
      <c r="F7237">
        <v>0</v>
      </c>
      <c r="G7237">
        <v>0</v>
      </c>
      <c r="H7237">
        <v>0</v>
      </c>
      <c r="L7237">
        <v>2340.6224950000001</v>
      </c>
      <c r="R7237">
        <v>5434.8693370000001</v>
      </c>
      <c r="S7237" t="s">
        <v>204</v>
      </c>
      <c r="T7237" s="247">
        <v>45342.358564814815</v>
      </c>
    </row>
    <row r="7238" spans="1:20" x14ac:dyDescent="0.35">
      <c r="A7238" t="s">
        <v>118</v>
      </c>
      <c r="B7238" t="s">
        <v>119</v>
      </c>
      <c r="C7238" t="s">
        <v>92</v>
      </c>
      <c r="D7238" s="29">
        <v>45464</v>
      </c>
      <c r="E7238">
        <v>0</v>
      </c>
      <c r="F7238">
        <v>0</v>
      </c>
      <c r="G7238">
        <v>0</v>
      </c>
      <c r="H7238">
        <v>0</v>
      </c>
      <c r="L7238">
        <v>2340.6224950000001</v>
      </c>
      <c r="R7238">
        <v>5434.8693370000001</v>
      </c>
      <c r="S7238" t="s">
        <v>204</v>
      </c>
      <c r="T7238" s="247">
        <v>45342.358553240738</v>
      </c>
    </row>
    <row r="7239" spans="1:20" x14ac:dyDescent="0.35">
      <c r="A7239" t="s">
        <v>118</v>
      </c>
      <c r="B7239" t="s">
        <v>119</v>
      </c>
      <c r="C7239" t="s">
        <v>92</v>
      </c>
      <c r="D7239" s="29">
        <v>45465</v>
      </c>
      <c r="E7239">
        <v>0</v>
      </c>
      <c r="F7239">
        <v>0</v>
      </c>
      <c r="G7239">
        <v>0</v>
      </c>
      <c r="H7239">
        <v>0</v>
      </c>
      <c r="L7239">
        <v>2340.6224950000001</v>
      </c>
      <c r="R7239">
        <v>5434.8693370000001</v>
      </c>
      <c r="S7239" t="s">
        <v>204</v>
      </c>
      <c r="T7239" s="247">
        <v>45342.358564814815</v>
      </c>
    </row>
    <row r="7240" spans="1:20" x14ac:dyDescent="0.35">
      <c r="A7240" t="s">
        <v>118</v>
      </c>
      <c r="B7240" t="s">
        <v>119</v>
      </c>
      <c r="C7240" t="s">
        <v>92</v>
      </c>
      <c r="D7240" s="29">
        <v>45466</v>
      </c>
      <c r="E7240">
        <v>0</v>
      </c>
      <c r="F7240">
        <v>0</v>
      </c>
      <c r="G7240">
        <v>0</v>
      </c>
      <c r="H7240">
        <v>0</v>
      </c>
      <c r="L7240">
        <v>2340.6224950000001</v>
      </c>
      <c r="R7240">
        <v>5434.8693370000001</v>
      </c>
      <c r="S7240" t="s">
        <v>204</v>
      </c>
      <c r="T7240" s="247">
        <v>45342.358564814815</v>
      </c>
    </row>
    <row r="7241" spans="1:20" x14ac:dyDescent="0.35">
      <c r="A7241" t="s">
        <v>118</v>
      </c>
      <c r="B7241" t="s">
        <v>119</v>
      </c>
      <c r="C7241" t="s">
        <v>92</v>
      </c>
      <c r="D7241" s="29">
        <v>45467</v>
      </c>
      <c r="E7241">
        <v>0</v>
      </c>
      <c r="F7241">
        <v>0</v>
      </c>
      <c r="G7241">
        <v>0</v>
      </c>
      <c r="H7241">
        <v>0</v>
      </c>
      <c r="L7241">
        <v>2340.6224950000001</v>
      </c>
      <c r="R7241">
        <v>5434.8693370000001</v>
      </c>
      <c r="S7241" t="s">
        <v>204</v>
      </c>
      <c r="T7241" s="247">
        <v>45342.358564814815</v>
      </c>
    </row>
    <row r="7242" spans="1:20" x14ac:dyDescent="0.35">
      <c r="A7242" t="s">
        <v>118</v>
      </c>
      <c r="B7242" t="s">
        <v>119</v>
      </c>
      <c r="C7242" t="s">
        <v>92</v>
      </c>
      <c r="D7242" s="29">
        <v>45468</v>
      </c>
      <c r="E7242">
        <v>0</v>
      </c>
      <c r="F7242">
        <v>0</v>
      </c>
      <c r="G7242">
        <v>0</v>
      </c>
      <c r="H7242">
        <v>0</v>
      </c>
      <c r="L7242">
        <v>2340.6224950000001</v>
      </c>
      <c r="R7242">
        <v>5434.8693370000001</v>
      </c>
      <c r="S7242" t="s">
        <v>204</v>
      </c>
      <c r="T7242" s="247">
        <v>45342.358553240738</v>
      </c>
    </row>
    <row r="7243" spans="1:20" x14ac:dyDescent="0.35">
      <c r="A7243" t="s">
        <v>118</v>
      </c>
      <c r="B7243" t="s">
        <v>119</v>
      </c>
      <c r="C7243" t="s">
        <v>92</v>
      </c>
      <c r="D7243" s="29">
        <v>45469</v>
      </c>
      <c r="E7243">
        <v>0</v>
      </c>
      <c r="F7243">
        <v>0</v>
      </c>
      <c r="G7243">
        <v>0</v>
      </c>
      <c r="H7243">
        <v>0</v>
      </c>
      <c r="L7243">
        <v>2340.6224950000001</v>
      </c>
      <c r="R7243">
        <v>5434.8693370000001</v>
      </c>
      <c r="S7243" t="s">
        <v>204</v>
      </c>
      <c r="T7243" s="247">
        <v>45342.358564814815</v>
      </c>
    </row>
    <row r="7244" spans="1:20" x14ac:dyDescent="0.35">
      <c r="A7244" t="s">
        <v>118</v>
      </c>
      <c r="B7244" t="s">
        <v>119</v>
      </c>
      <c r="C7244" t="s">
        <v>92</v>
      </c>
      <c r="D7244" s="29">
        <v>45470</v>
      </c>
      <c r="E7244">
        <v>0</v>
      </c>
      <c r="F7244">
        <v>0</v>
      </c>
      <c r="G7244">
        <v>0</v>
      </c>
      <c r="H7244">
        <v>0</v>
      </c>
      <c r="L7244">
        <v>2340.6224950000001</v>
      </c>
      <c r="R7244">
        <v>5434.8693370000001</v>
      </c>
      <c r="S7244" t="s">
        <v>204</v>
      </c>
      <c r="T7244" s="247">
        <v>45342.358564814815</v>
      </c>
    </row>
    <row r="7245" spans="1:20" x14ac:dyDescent="0.35">
      <c r="A7245" t="s">
        <v>118</v>
      </c>
      <c r="B7245" t="s">
        <v>119</v>
      </c>
      <c r="C7245" t="s">
        <v>92</v>
      </c>
      <c r="D7245" s="29">
        <v>45471</v>
      </c>
      <c r="E7245">
        <v>0</v>
      </c>
      <c r="F7245">
        <v>0</v>
      </c>
      <c r="G7245">
        <v>0</v>
      </c>
      <c r="H7245">
        <v>0</v>
      </c>
      <c r="L7245">
        <v>2340.6224950000001</v>
      </c>
      <c r="R7245">
        <v>5434.8693370000001</v>
      </c>
      <c r="S7245" t="s">
        <v>204</v>
      </c>
      <c r="T7245" s="247">
        <v>45342.358564814815</v>
      </c>
    </row>
    <row r="7246" spans="1:20" x14ac:dyDescent="0.35">
      <c r="A7246" t="s">
        <v>118</v>
      </c>
      <c r="B7246" t="s">
        <v>119</v>
      </c>
      <c r="C7246" t="s">
        <v>92</v>
      </c>
      <c r="D7246" s="29">
        <v>45472</v>
      </c>
      <c r="E7246">
        <v>0</v>
      </c>
      <c r="F7246">
        <v>0</v>
      </c>
      <c r="G7246">
        <v>0</v>
      </c>
      <c r="H7246">
        <v>0</v>
      </c>
      <c r="L7246">
        <v>2340.6224950000001</v>
      </c>
      <c r="R7246">
        <v>5434.8693370000001</v>
      </c>
      <c r="S7246" t="s">
        <v>204</v>
      </c>
      <c r="T7246" s="247">
        <v>45342.358564814815</v>
      </c>
    </row>
    <row r="7247" spans="1:20" x14ac:dyDescent="0.35">
      <c r="A7247" t="s">
        <v>118</v>
      </c>
      <c r="B7247" t="s">
        <v>119</v>
      </c>
      <c r="C7247" t="s">
        <v>92</v>
      </c>
      <c r="D7247" s="29">
        <v>45473</v>
      </c>
      <c r="E7247">
        <v>0</v>
      </c>
      <c r="F7247">
        <v>0</v>
      </c>
      <c r="G7247">
        <v>0</v>
      </c>
      <c r="H7247">
        <v>0</v>
      </c>
      <c r="L7247">
        <v>2340.6224950000001</v>
      </c>
      <c r="R7247">
        <v>5434.8693370000001</v>
      </c>
      <c r="S7247" t="s">
        <v>204</v>
      </c>
      <c r="T7247" s="247">
        <v>45342.358564814815</v>
      </c>
    </row>
    <row r="7248" spans="1:20" x14ac:dyDescent="0.35">
      <c r="A7248" t="s">
        <v>118</v>
      </c>
      <c r="B7248" t="s">
        <v>119</v>
      </c>
      <c r="C7248" t="s">
        <v>92</v>
      </c>
      <c r="D7248" s="29">
        <v>45474</v>
      </c>
      <c r="E7248">
        <v>0</v>
      </c>
      <c r="F7248">
        <v>0</v>
      </c>
      <c r="G7248">
        <v>0</v>
      </c>
      <c r="H7248">
        <v>0</v>
      </c>
      <c r="L7248">
        <v>2340.6224950000001</v>
      </c>
      <c r="R7248">
        <v>5434.8693370000001</v>
      </c>
      <c r="S7248" t="s">
        <v>204</v>
      </c>
      <c r="T7248" s="247">
        <v>45342.358564814815</v>
      </c>
    </row>
    <row r="7249" spans="1:20" x14ac:dyDescent="0.35">
      <c r="A7249" t="s">
        <v>118</v>
      </c>
      <c r="B7249" t="s">
        <v>119</v>
      </c>
      <c r="C7249" t="s">
        <v>92</v>
      </c>
      <c r="D7249" s="29">
        <v>45475</v>
      </c>
      <c r="E7249">
        <v>0</v>
      </c>
      <c r="F7249">
        <v>0</v>
      </c>
      <c r="G7249">
        <v>0</v>
      </c>
      <c r="H7249">
        <v>0</v>
      </c>
      <c r="L7249">
        <v>2340.6224950000001</v>
      </c>
      <c r="R7249">
        <v>5434.8693370000001</v>
      </c>
      <c r="S7249" t="s">
        <v>204</v>
      </c>
      <c r="T7249" s="247">
        <v>45342.358564814815</v>
      </c>
    </row>
    <row r="7250" spans="1:20" x14ac:dyDescent="0.35">
      <c r="A7250" t="s">
        <v>118</v>
      </c>
      <c r="B7250" t="s">
        <v>119</v>
      </c>
      <c r="C7250" t="s">
        <v>92</v>
      </c>
      <c r="D7250" s="29">
        <v>45476</v>
      </c>
      <c r="E7250">
        <v>0</v>
      </c>
      <c r="F7250">
        <v>0</v>
      </c>
      <c r="G7250">
        <v>0</v>
      </c>
      <c r="H7250">
        <v>0</v>
      </c>
      <c r="L7250">
        <v>2340.6224950000001</v>
      </c>
      <c r="R7250">
        <v>5434.8693370000001</v>
      </c>
      <c r="S7250" t="s">
        <v>204</v>
      </c>
      <c r="T7250" s="247">
        <v>45342.358564814815</v>
      </c>
    </row>
    <row r="7251" spans="1:20" x14ac:dyDescent="0.35">
      <c r="A7251" t="s">
        <v>118</v>
      </c>
      <c r="B7251" t="s">
        <v>119</v>
      </c>
      <c r="C7251" t="s">
        <v>92</v>
      </c>
      <c r="D7251" s="29">
        <v>45477</v>
      </c>
      <c r="E7251">
        <v>0</v>
      </c>
      <c r="F7251">
        <v>0</v>
      </c>
      <c r="G7251">
        <v>0</v>
      </c>
      <c r="H7251">
        <v>0</v>
      </c>
      <c r="L7251">
        <v>2340.6224950000001</v>
      </c>
      <c r="R7251">
        <v>5434.8693370000001</v>
      </c>
      <c r="S7251" t="s">
        <v>204</v>
      </c>
      <c r="T7251" s="247">
        <v>45342.358564814815</v>
      </c>
    </row>
    <row r="7252" spans="1:20" x14ac:dyDescent="0.35">
      <c r="A7252" t="s">
        <v>118</v>
      </c>
      <c r="B7252" t="s">
        <v>119</v>
      </c>
      <c r="C7252" t="s">
        <v>92</v>
      </c>
      <c r="D7252" s="29">
        <v>45478</v>
      </c>
      <c r="E7252">
        <v>0</v>
      </c>
      <c r="F7252">
        <v>0</v>
      </c>
      <c r="G7252">
        <v>0</v>
      </c>
      <c r="H7252">
        <v>0</v>
      </c>
      <c r="L7252">
        <v>2340.6224950000001</v>
      </c>
      <c r="R7252">
        <v>5434.8693370000001</v>
      </c>
      <c r="S7252" t="s">
        <v>204</v>
      </c>
      <c r="T7252" s="247">
        <v>45342.358564814815</v>
      </c>
    </row>
    <row r="7253" spans="1:20" x14ac:dyDescent="0.35">
      <c r="A7253" t="s">
        <v>118</v>
      </c>
      <c r="B7253" t="s">
        <v>119</v>
      </c>
      <c r="C7253" t="s">
        <v>92</v>
      </c>
      <c r="D7253" s="29">
        <v>45479</v>
      </c>
      <c r="E7253">
        <v>0</v>
      </c>
      <c r="F7253">
        <v>0</v>
      </c>
      <c r="G7253">
        <v>0</v>
      </c>
      <c r="H7253">
        <v>0</v>
      </c>
      <c r="L7253">
        <v>2340.6224950000001</v>
      </c>
      <c r="R7253">
        <v>5434.8693370000001</v>
      </c>
      <c r="S7253" t="s">
        <v>204</v>
      </c>
      <c r="T7253" s="247">
        <v>45342.358564814815</v>
      </c>
    </row>
    <row r="7254" spans="1:20" x14ac:dyDescent="0.35">
      <c r="A7254" t="s">
        <v>118</v>
      </c>
      <c r="B7254" t="s">
        <v>119</v>
      </c>
      <c r="C7254" t="s">
        <v>92</v>
      </c>
      <c r="D7254" s="29">
        <v>45480</v>
      </c>
      <c r="E7254">
        <v>0</v>
      </c>
      <c r="F7254">
        <v>0</v>
      </c>
      <c r="G7254">
        <v>0</v>
      </c>
      <c r="H7254">
        <v>0</v>
      </c>
      <c r="L7254">
        <v>2340.6224950000001</v>
      </c>
      <c r="R7254">
        <v>5434.8693370000001</v>
      </c>
      <c r="S7254" t="s">
        <v>204</v>
      </c>
      <c r="T7254" s="247">
        <v>45342.358564814815</v>
      </c>
    </row>
    <row r="7255" spans="1:20" x14ac:dyDescent="0.35">
      <c r="A7255" t="s">
        <v>118</v>
      </c>
      <c r="B7255" t="s">
        <v>119</v>
      </c>
      <c r="C7255" t="s">
        <v>92</v>
      </c>
      <c r="D7255" s="29">
        <v>45481</v>
      </c>
      <c r="E7255">
        <v>0</v>
      </c>
      <c r="F7255">
        <v>0</v>
      </c>
      <c r="G7255">
        <v>0</v>
      </c>
      <c r="H7255">
        <v>0</v>
      </c>
      <c r="L7255">
        <v>2340.6224950000001</v>
      </c>
      <c r="R7255">
        <v>5434.8693370000001</v>
      </c>
      <c r="S7255" t="s">
        <v>204</v>
      </c>
      <c r="T7255" s="247">
        <v>45342.358576388891</v>
      </c>
    </row>
    <row r="7256" spans="1:20" x14ac:dyDescent="0.35">
      <c r="A7256" t="s">
        <v>118</v>
      </c>
      <c r="B7256" t="s">
        <v>119</v>
      </c>
      <c r="C7256" t="s">
        <v>92</v>
      </c>
      <c r="D7256" s="29">
        <v>45482</v>
      </c>
      <c r="E7256">
        <v>0</v>
      </c>
      <c r="F7256">
        <v>0</v>
      </c>
      <c r="G7256">
        <v>0</v>
      </c>
      <c r="H7256">
        <v>0</v>
      </c>
      <c r="L7256">
        <v>2340.6224950000001</v>
      </c>
      <c r="R7256">
        <v>5434.8693370000001</v>
      </c>
      <c r="S7256" t="s">
        <v>204</v>
      </c>
      <c r="T7256" s="247">
        <v>45342.358564814815</v>
      </c>
    </row>
    <row r="7257" spans="1:20" x14ac:dyDescent="0.35">
      <c r="A7257" t="s">
        <v>118</v>
      </c>
      <c r="B7257" t="s">
        <v>119</v>
      </c>
      <c r="C7257" t="s">
        <v>92</v>
      </c>
      <c r="D7257" s="29">
        <v>45483</v>
      </c>
      <c r="E7257">
        <v>0</v>
      </c>
      <c r="F7257">
        <v>0</v>
      </c>
      <c r="G7257">
        <v>0</v>
      </c>
      <c r="H7257">
        <v>0</v>
      </c>
      <c r="L7257">
        <v>2340.6224950000001</v>
      </c>
      <c r="R7257">
        <v>5434.8693370000001</v>
      </c>
      <c r="S7257" t="s">
        <v>204</v>
      </c>
      <c r="T7257" s="247">
        <v>45342.358576388891</v>
      </c>
    </row>
    <row r="7258" spans="1:20" x14ac:dyDescent="0.35">
      <c r="A7258" t="s">
        <v>118</v>
      </c>
      <c r="B7258" t="s">
        <v>119</v>
      </c>
      <c r="C7258" t="s">
        <v>92</v>
      </c>
      <c r="D7258" s="29">
        <v>45484</v>
      </c>
      <c r="E7258">
        <v>0</v>
      </c>
      <c r="F7258">
        <v>0</v>
      </c>
      <c r="G7258">
        <v>0</v>
      </c>
      <c r="H7258">
        <v>0</v>
      </c>
      <c r="L7258">
        <v>2340.6224950000001</v>
      </c>
      <c r="R7258">
        <v>5434.8693370000001</v>
      </c>
      <c r="S7258" t="s">
        <v>204</v>
      </c>
      <c r="T7258" s="247">
        <v>45342.358576388891</v>
      </c>
    </row>
    <row r="7259" spans="1:20" x14ac:dyDescent="0.35">
      <c r="A7259" t="s">
        <v>118</v>
      </c>
      <c r="B7259" t="s">
        <v>119</v>
      </c>
      <c r="C7259" t="s">
        <v>92</v>
      </c>
      <c r="D7259" s="29">
        <v>45485</v>
      </c>
      <c r="E7259">
        <v>0</v>
      </c>
      <c r="F7259">
        <v>0</v>
      </c>
      <c r="G7259">
        <v>0</v>
      </c>
      <c r="H7259">
        <v>0</v>
      </c>
      <c r="L7259">
        <v>2340.6224950000001</v>
      </c>
      <c r="R7259">
        <v>5434.8693370000001</v>
      </c>
      <c r="S7259" t="s">
        <v>204</v>
      </c>
      <c r="T7259" s="247">
        <v>45342.358564814815</v>
      </c>
    </row>
    <row r="7260" spans="1:20" x14ac:dyDescent="0.35">
      <c r="A7260" t="s">
        <v>118</v>
      </c>
      <c r="B7260" t="s">
        <v>119</v>
      </c>
      <c r="C7260" t="s">
        <v>92</v>
      </c>
      <c r="D7260" s="29">
        <v>45486</v>
      </c>
      <c r="E7260">
        <v>0</v>
      </c>
      <c r="F7260">
        <v>0</v>
      </c>
      <c r="G7260">
        <v>0</v>
      </c>
      <c r="H7260">
        <v>0</v>
      </c>
      <c r="L7260">
        <v>2340.6224950000001</v>
      </c>
      <c r="R7260">
        <v>5434.8693370000001</v>
      </c>
      <c r="S7260" t="s">
        <v>204</v>
      </c>
      <c r="T7260" s="247">
        <v>45342.358564814815</v>
      </c>
    </row>
    <row r="7261" spans="1:20" x14ac:dyDescent="0.35">
      <c r="A7261" t="s">
        <v>118</v>
      </c>
      <c r="B7261" t="s">
        <v>119</v>
      </c>
      <c r="C7261" t="s">
        <v>92</v>
      </c>
      <c r="D7261" s="29">
        <v>45487</v>
      </c>
      <c r="E7261">
        <v>0</v>
      </c>
      <c r="F7261">
        <v>0</v>
      </c>
      <c r="G7261">
        <v>0</v>
      </c>
      <c r="H7261">
        <v>0</v>
      </c>
      <c r="L7261">
        <v>2340.6224950000001</v>
      </c>
      <c r="R7261">
        <v>5434.8693370000001</v>
      </c>
      <c r="S7261" t="s">
        <v>204</v>
      </c>
      <c r="T7261" s="247">
        <v>45342.358576388891</v>
      </c>
    </row>
    <row r="7262" spans="1:20" x14ac:dyDescent="0.35">
      <c r="A7262" t="s">
        <v>118</v>
      </c>
      <c r="B7262" t="s">
        <v>119</v>
      </c>
      <c r="C7262" t="s">
        <v>92</v>
      </c>
      <c r="D7262" s="29">
        <v>45488</v>
      </c>
      <c r="E7262">
        <v>0</v>
      </c>
      <c r="F7262">
        <v>0</v>
      </c>
      <c r="G7262">
        <v>0</v>
      </c>
      <c r="H7262">
        <v>0</v>
      </c>
      <c r="L7262">
        <v>2340.6224950000001</v>
      </c>
      <c r="R7262">
        <v>5434.8693370000001</v>
      </c>
      <c r="S7262" t="s">
        <v>204</v>
      </c>
      <c r="T7262" s="247">
        <v>45342.358576388891</v>
      </c>
    </row>
    <row r="7263" spans="1:20" x14ac:dyDescent="0.35">
      <c r="A7263" t="s">
        <v>118</v>
      </c>
      <c r="B7263" t="s">
        <v>119</v>
      </c>
      <c r="C7263" t="s">
        <v>92</v>
      </c>
      <c r="D7263" s="29">
        <v>45489</v>
      </c>
      <c r="E7263">
        <v>0</v>
      </c>
      <c r="F7263">
        <v>0</v>
      </c>
      <c r="G7263">
        <v>0</v>
      </c>
      <c r="H7263">
        <v>0</v>
      </c>
      <c r="L7263">
        <v>2340.6224950000001</v>
      </c>
      <c r="R7263">
        <v>5434.8693370000001</v>
      </c>
      <c r="S7263" t="s">
        <v>204</v>
      </c>
      <c r="T7263" s="247">
        <v>45342.358576388891</v>
      </c>
    </row>
    <row r="7264" spans="1:20" x14ac:dyDescent="0.35">
      <c r="A7264" t="s">
        <v>118</v>
      </c>
      <c r="B7264" t="s">
        <v>119</v>
      </c>
      <c r="C7264" t="s">
        <v>92</v>
      </c>
      <c r="D7264" s="29">
        <v>45490</v>
      </c>
      <c r="E7264">
        <v>0</v>
      </c>
      <c r="F7264">
        <v>0</v>
      </c>
      <c r="G7264">
        <v>0</v>
      </c>
      <c r="H7264">
        <v>0</v>
      </c>
      <c r="L7264">
        <v>2340.6224950000001</v>
      </c>
      <c r="R7264">
        <v>5434.8693370000001</v>
      </c>
      <c r="S7264" t="s">
        <v>204</v>
      </c>
      <c r="T7264" s="247">
        <v>45342.358576388891</v>
      </c>
    </row>
    <row r="7265" spans="1:20" x14ac:dyDescent="0.35">
      <c r="A7265" t="s">
        <v>118</v>
      </c>
      <c r="B7265" t="s">
        <v>119</v>
      </c>
      <c r="C7265" t="s">
        <v>92</v>
      </c>
      <c r="D7265" s="29">
        <v>45491</v>
      </c>
      <c r="E7265">
        <v>0</v>
      </c>
      <c r="F7265">
        <v>0</v>
      </c>
      <c r="G7265">
        <v>0</v>
      </c>
      <c r="H7265">
        <v>0</v>
      </c>
      <c r="L7265">
        <v>2340.6224950000001</v>
      </c>
      <c r="R7265">
        <v>5434.8693370000001</v>
      </c>
      <c r="S7265" t="s">
        <v>204</v>
      </c>
      <c r="T7265" s="247">
        <v>45342.358576388891</v>
      </c>
    </row>
    <row r="7266" spans="1:20" x14ac:dyDescent="0.35">
      <c r="A7266" t="s">
        <v>118</v>
      </c>
      <c r="B7266" t="s">
        <v>119</v>
      </c>
      <c r="C7266" t="s">
        <v>92</v>
      </c>
      <c r="D7266" s="29">
        <v>45492</v>
      </c>
      <c r="E7266">
        <v>0</v>
      </c>
      <c r="F7266">
        <v>0</v>
      </c>
      <c r="G7266">
        <v>0</v>
      </c>
      <c r="H7266">
        <v>0</v>
      </c>
      <c r="L7266">
        <v>2340.6224950000001</v>
      </c>
      <c r="R7266">
        <v>5434.8693370000001</v>
      </c>
      <c r="S7266" t="s">
        <v>204</v>
      </c>
      <c r="T7266" s="247">
        <v>45342.358576388891</v>
      </c>
    </row>
    <row r="7267" spans="1:20" x14ac:dyDescent="0.35">
      <c r="A7267" t="s">
        <v>118</v>
      </c>
      <c r="B7267" t="s">
        <v>119</v>
      </c>
      <c r="C7267" t="s">
        <v>92</v>
      </c>
      <c r="D7267" s="29">
        <v>45493</v>
      </c>
      <c r="E7267">
        <v>0</v>
      </c>
      <c r="F7267">
        <v>0</v>
      </c>
      <c r="G7267">
        <v>0</v>
      </c>
      <c r="H7267">
        <v>0</v>
      </c>
      <c r="L7267">
        <v>2340.6224950000001</v>
      </c>
      <c r="R7267">
        <v>5434.8693370000001</v>
      </c>
      <c r="S7267" t="s">
        <v>204</v>
      </c>
      <c r="T7267" s="247">
        <v>45342.358576388891</v>
      </c>
    </row>
    <row r="7268" spans="1:20" x14ac:dyDescent="0.35">
      <c r="A7268" t="s">
        <v>118</v>
      </c>
      <c r="B7268" t="s">
        <v>119</v>
      </c>
      <c r="C7268" t="s">
        <v>92</v>
      </c>
      <c r="D7268" s="29">
        <v>45494</v>
      </c>
      <c r="E7268">
        <v>0</v>
      </c>
      <c r="F7268">
        <v>0</v>
      </c>
      <c r="G7268">
        <v>0</v>
      </c>
      <c r="H7268">
        <v>0</v>
      </c>
      <c r="L7268">
        <v>2340.6224950000001</v>
      </c>
      <c r="R7268">
        <v>5434.8693370000001</v>
      </c>
      <c r="S7268" t="s">
        <v>204</v>
      </c>
      <c r="T7268" s="247">
        <v>45342.358576388891</v>
      </c>
    </row>
    <row r="7269" spans="1:20" x14ac:dyDescent="0.35">
      <c r="A7269" t="s">
        <v>118</v>
      </c>
      <c r="B7269" t="s">
        <v>119</v>
      </c>
      <c r="C7269" t="s">
        <v>92</v>
      </c>
      <c r="D7269" s="29">
        <v>45495</v>
      </c>
      <c r="E7269">
        <v>0</v>
      </c>
      <c r="F7269">
        <v>0</v>
      </c>
      <c r="G7269">
        <v>0</v>
      </c>
      <c r="H7269">
        <v>0</v>
      </c>
      <c r="L7269">
        <v>2340.6224950000001</v>
      </c>
      <c r="R7269">
        <v>5434.8693370000001</v>
      </c>
      <c r="S7269" t="s">
        <v>204</v>
      </c>
      <c r="T7269" s="247">
        <v>45342.358576388891</v>
      </c>
    </row>
    <row r="7270" spans="1:20" x14ac:dyDescent="0.35">
      <c r="A7270" t="s">
        <v>118</v>
      </c>
      <c r="B7270" t="s">
        <v>119</v>
      </c>
      <c r="C7270" t="s">
        <v>92</v>
      </c>
      <c r="D7270" s="29">
        <v>45496</v>
      </c>
      <c r="E7270">
        <v>0</v>
      </c>
      <c r="F7270">
        <v>0</v>
      </c>
      <c r="G7270">
        <v>0</v>
      </c>
      <c r="H7270">
        <v>0</v>
      </c>
      <c r="L7270">
        <v>2340.6224950000001</v>
      </c>
      <c r="R7270">
        <v>5434.8693370000001</v>
      </c>
      <c r="S7270" t="s">
        <v>204</v>
      </c>
      <c r="T7270" s="247">
        <v>45342.358576388891</v>
      </c>
    </row>
    <row r="7271" spans="1:20" x14ac:dyDescent="0.35">
      <c r="A7271" t="s">
        <v>118</v>
      </c>
      <c r="B7271" t="s">
        <v>119</v>
      </c>
      <c r="C7271" t="s">
        <v>92</v>
      </c>
      <c r="D7271" s="29">
        <v>45497</v>
      </c>
      <c r="E7271">
        <v>0</v>
      </c>
      <c r="F7271">
        <v>0</v>
      </c>
      <c r="G7271">
        <v>0</v>
      </c>
      <c r="H7271">
        <v>0</v>
      </c>
      <c r="L7271">
        <v>2340.6224950000001</v>
      </c>
      <c r="R7271">
        <v>5434.8693370000001</v>
      </c>
      <c r="S7271" t="s">
        <v>204</v>
      </c>
      <c r="T7271" s="247">
        <v>45342.358576388891</v>
      </c>
    </row>
    <row r="7272" spans="1:20" x14ac:dyDescent="0.35">
      <c r="A7272" t="s">
        <v>118</v>
      </c>
      <c r="B7272" t="s">
        <v>119</v>
      </c>
      <c r="C7272" t="s">
        <v>92</v>
      </c>
      <c r="D7272" s="29">
        <v>45498</v>
      </c>
      <c r="E7272">
        <v>0</v>
      </c>
      <c r="F7272">
        <v>0</v>
      </c>
      <c r="G7272">
        <v>0</v>
      </c>
      <c r="H7272">
        <v>0</v>
      </c>
      <c r="L7272">
        <v>2340.6224950000001</v>
      </c>
      <c r="R7272">
        <v>5434.8693370000001</v>
      </c>
      <c r="S7272" t="s">
        <v>204</v>
      </c>
      <c r="T7272" s="247">
        <v>45342.358576388891</v>
      </c>
    </row>
    <row r="7273" spans="1:20" x14ac:dyDescent="0.35">
      <c r="A7273" t="s">
        <v>118</v>
      </c>
      <c r="B7273" t="s">
        <v>119</v>
      </c>
      <c r="C7273" t="s">
        <v>92</v>
      </c>
      <c r="D7273" s="29">
        <v>45499</v>
      </c>
      <c r="E7273">
        <v>0</v>
      </c>
      <c r="F7273">
        <v>0</v>
      </c>
      <c r="G7273">
        <v>0</v>
      </c>
      <c r="H7273">
        <v>0</v>
      </c>
      <c r="L7273">
        <v>2340.6224950000001</v>
      </c>
      <c r="R7273">
        <v>5434.8693370000001</v>
      </c>
      <c r="S7273" t="s">
        <v>204</v>
      </c>
      <c r="T7273" s="247">
        <v>45342.358576388891</v>
      </c>
    </row>
    <row r="7274" spans="1:20" x14ac:dyDescent="0.35">
      <c r="A7274" t="s">
        <v>118</v>
      </c>
      <c r="B7274" t="s">
        <v>119</v>
      </c>
      <c r="C7274" t="s">
        <v>92</v>
      </c>
      <c r="D7274" s="29">
        <v>45500</v>
      </c>
      <c r="E7274">
        <v>0</v>
      </c>
      <c r="F7274">
        <v>0</v>
      </c>
      <c r="G7274">
        <v>0</v>
      </c>
      <c r="H7274">
        <v>0</v>
      </c>
      <c r="L7274">
        <v>2340.6224950000001</v>
      </c>
      <c r="R7274">
        <v>5434.8693370000001</v>
      </c>
      <c r="S7274" t="s">
        <v>204</v>
      </c>
      <c r="T7274" s="247">
        <v>45342.358576388891</v>
      </c>
    </row>
    <row r="7275" spans="1:20" x14ac:dyDescent="0.35">
      <c r="A7275" t="s">
        <v>118</v>
      </c>
      <c r="B7275" t="s">
        <v>119</v>
      </c>
      <c r="C7275" t="s">
        <v>92</v>
      </c>
      <c r="D7275" s="29">
        <v>45501</v>
      </c>
      <c r="E7275">
        <v>0</v>
      </c>
      <c r="F7275">
        <v>0</v>
      </c>
      <c r="G7275">
        <v>0</v>
      </c>
      <c r="H7275">
        <v>0</v>
      </c>
      <c r="L7275">
        <v>2340.6224950000001</v>
      </c>
      <c r="R7275">
        <v>5434.8693370000001</v>
      </c>
      <c r="S7275" t="s">
        <v>204</v>
      </c>
      <c r="T7275" s="247">
        <v>45342.358587962961</v>
      </c>
    </row>
    <row r="7276" spans="1:20" x14ac:dyDescent="0.35">
      <c r="A7276" t="s">
        <v>118</v>
      </c>
      <c r="B7276" t="s">
        <v>119</v>
      </c>
      <c r="C7276" t="s">
        <v>92</v>
      </c>
      <c r="D7276" s="29">
        <v>45502</v>
      </c>
      <c r="E7276">
        <v>0</v>
      </c>
      <c r="F7276">
        <v>0</v>
      </c>
      <c r="G7276">
        <v>0</v>
      </c>
      <c r="H7276">
        <v>0</v>
      </c>
      <c r="L7276">
        <v>2340.6224950000001</v>
      </c>
      <c r="R7276">
        <v>5434.8693370000001</v>
      </c>
      <c r="S7276" t="s">
        <v>204</v>
      </c>
      <c r="T7276" s="247">
        <v>45342.358576388891</v>
      </c>
    </row>
    <row r="7277" spans="1:20" x14ac:dyDescent="0.35">
      <c r="A7277" t="s">
        <v>118</v>
      </c>
      <c r="B7277" t="s">
        <v>119</v>
      </c>
      <c r="C7277" t="s">
        <v>92</v>
      </c>
      <c r="D7277" s="29">
        <v>45503</v>
      </c>
      <c r="E7277">
        <v>0</v>
      </c>
      <c r="F7277">
        <v>0</v>
      </c>
      <c r="G7277">
        <v>0</v>
      </c>
      <c r="H7277">
        <v>0</v>
      </c>
      <c r="L7277">
        <v>2340.6224950000001</v>
      </c>
      <c r="R7277">
        <v>5434.8693370000001</v>
      </c>
      <c r="S7277" t="s">
        <v>204</v>
      </c>
      <c r="T7277" s="247">
        <v>45342.358587962961</v>
      </c>
    </row>
    <row r="7278" spans="1:20" x14ac:dyDescent="0.35">
      <c r="A7278" t="s">
        <v>118</v>
      </c>
      <c r="B7278" t="s">
        <v>119</v>
      </c>
      <c r="C7278" t="s">
        <v>92</v>
      </c>
      <c r="D7278" s="29">
        <v>45504</v>
      </c>
      <c r="E7278">
        <v>0</v>
      </c>
      <c r="F7278">
        <v>0</v>
      </c>
      <c r="G7278">
        <v>0</v>
      </c>
      <c r="H7278">
        <v>0</v>
      </c>
      <c r="L7278">
        <v>2340.6224950000001</v>
      </c>
      <c r="R7278">
        <v>5434.8693370000001</v>
      </c>
      <c r="S7278" t="s">
        <v>204</v>
      </c>
      <c r="T7278" s="247">
        <v>45342.358576388891</v>
      </c>
    </row>
    <row r="7279" spans="1:20" x14ac:dyDescent="0.35">
      <c r="A7279" t="s">
        <v>118</v>
      </c>
      <c r="B7279" t="s">
        <v>119</v>
      </c>
      <c r="C7279" t="s">
        <v>92</v>
      </c>
      <c r="D7279" s="29">
        <v>45505</v>
      </c>
      <c r="E7279">
        <v>0</v>
      </c>
      <c r="F7279">
        <v>0</v>
      </c>
      <c r="G7279">
        <v>0</v>
      </c>
      <c r="H7279">
        <v>0</v>
      </c>
      <c r="L7279">
        <v>2340.6224950000001</v>
      </c>
      <c r="R7279">
        <v>5434.8693370000001</v>
      </c>
      <c r="S7279" t="s">
        <v>204</v>
      </c>
      <c r="T7279" s="247">
        <v>45342.358587962961</v>
      </c>
    </row>
    <row r="7280" spans="1:20" x14ac:dyDescent="0.35">
      <c r="A7280" t="s">
        <v>118</v>
      </c>
      <c r="B7280" t="s">
        <v>119</v>
      </c>
      <c r="C7280" t="s">
        <v>92</v>
      </c>
      <c r="D7280" s="29">
        <v>45506</v>
      </c>
      <c r="E7280">
        <v>0</v>
      </c>
      <c r="F7280">
        <v>0</v>
      </c>
      <c r="G7280">
        <v>0</v>
      </c>
      <c r="H7280">
        <v>0</v>
      </c>
      <c r="L7280">
        <v>2340.6224950000001</v>
      </c>
      <c r="R7280">
        <v>5434.8693370000001</v>
      </c>
      <c r="S7280" t="s">
        <v>204</v>
      </c>
      <c r="T7280" s="247">
        <v>45342.358587962961</v>
      </c>
    </row>
    <row r="7281" spans="1:20" x14ac:dyDescent="0.35">
      <c r="A7281" t="s">
        <v>118</v>
      </c>
      <c r="B7281" t="s">
        <v>119</v>
      </c>
      <c r="C7281" t="s">
        <v>92</v>
      </c>
      <c r="D7281" s="29">
        <v>45507</v>
      </c>
      <c r="E7281">
        <v>0</v>
      </c>
      <c r="F7281">
        <v>0</v>
      </c>
      <c r="G7281">
        <v>0</v>
      </c>
      <c r="H7281">
        <v>0</v>
      </c>
      <c r="L7281">
        <v>2340.6224950000001</v>
      </c>
      <c r="R7281">
        <v>5434.8693370000001</v>
      </c>
      <c r="S7281" t="s">
        <v>204</v>
      </c>
      <c r="T7281" s="247">
        <v>45342.358576388891</v>
      </c>
    </row>
    <row r="7282" spans="1:20" x14ac:dyDescent="0.35">
      <c r="A7282" t="s">
        <v>118</v>
      </c>
      <c r="B7282" t="s">
        <v>119</v>
      </c>
      <c r="C7282" t="s">
        <v>92</v>
      </c>
      <c r="D7282" s="29">
        <v>45508</v>
      </c>
      <c r="E7282">
        <v>0</v>
      </c>
      <c r="F7282">
        <v>0</v>
      </c>
      <c r="G7282">
        <v>0</v>
      </c>
      <c r="H7282">
        <v>0</v>
      </c>
      <c r="L7282">
        <v>2340.6224950000001</v>
      </c>
      <c r="R7282">
        <v>5434.8693370000001</v>
      </c>
      <c r="S7282" t="s">
        <v>204</v>
      </c>
      <c r="T7282" s="247">
        <v>45342.358587962961</v>
      </c>
    </row>
    <row r="7283" spans="1:20" x14ac:dyDescent="0.35">
      <c r="A7283" t="s">
        <v>118</v>
      </c>
      <c r="B7283" t="s">
        <v>119</v>
      </c>
      <c r="C7283" t="s">
        <v>92</v>
      </c>
      <c r="D7283" s="29">
        <v>45509</v>
      </c>
      <c r="E7283">
        <v>0</v>
      </c>
      <c r="F7283">
        <v>0</v>
      </c>
      <c r="G7283">
        <v>0</v>
      </c>
      <c r="H7283">
        <v>0</v>
      </c>
      <c r="L7283">
        <v>2340.6224950000001</v>
      </c>
      <c r="R7283">
        <v>5434.8693370000001</v>
      </c>
      <c r="S7283" t="s">
        <v>204</v>
      </c>
      <c r="T7283" s="247">
        <v>45342.358587962961</v>
      </c>
    </row>
    <row r="7284" spans="1:20" x14ac:dyDescent="0.35">
      <c r="A7284" t="s">
        <v>118</v>
      </c>
      <c r="B7284" t="s">
        <v>119</v>
      </c>
      <c r="C7284" t="s">
        <v>92</v>
      </c>
      <c r="D7284" s="29">
        <v>45510</v>
      </c>
      <c r="E7284">
        <v>0</v>
      </c>
      <c r="F7284">
        <v>0</v>
      </c>
      <c r="G7284">
        <v>0</v>
      </c>
      <c r="H7284">
        <v>0</v>
      </c>
      <c r="L7284">
        <v>2340.6224950000001</v>
      </c>
      <c r="R7284">
        <v>5434.8693370000001</v>
      </c>
      <c r="S7284" t="s">
        <v>204</v>
      </c>
      <c r="T7284" s="247">
        <v>45342.358587962961</v>
      </c>
    </row>
    <row r="7285" spans="1:20" x14ac:dyDescent="0.35">
      <c r="A7285" t="s">
        <v>118</v>
      </c>
      <c r="B7285" t="s">
        <v>119</v>
      </c>
      <c r="C7285" t="s">
        <v>92</v>
      </c>
      <c r="D7285" s="29">
        <v>45511</v>
      </c>
      <c r="E7285">
        <v>0</v>
      </c>
      <c r="F7285">
        <v>0</v>
      </c>
      <c r="G7285">
        <v>0</v>
      </c>
      <c r="H7285">
        <v>0</v>
      </c>
      <c r="L7285">
        <v>2340.6224950000001</v>
      </c>
      <c r="R7285">
        <v>5434.8693370000001</v>
      </c>
      <c r="S7285" t="s">
        <v>204</v>
      </c>
      <c r="T7285" s="247">
        <v>45342.358587962961</v>
      </c>
    </row>
    <row r="7286" spans="1:20" x14ac:dyDescent="0.35">
      <c r="A7286" t="s">
        <v>118</v>
      </c>
      <c r="B7286" t="s">
        <v>119</v>
      </c>
      <c r="C7286" t="s">
        <v>92</v>
      </c>
      <c r="D7286" s="29">
        <v>45512</v>
      </c>
      <c r="E7286">
        <v>0</v>
      </c>
      <c r="F7286">
        <v>0</v>
      </c>
      <c r="G7286">
        <v>0</v>
      </c>
      <c r="H7286">
        <v>0</v>
      </c>
      <c r="L7286">
        <v>2340.6224950000001</v>
      </c>
      <c r="R7286">
        <v>5434.8693370000001</v>
      </c>
      <c r="S7286" t="s">
        <v>204</v>
      </c>
      <c r="T7286" s="247">
        <v>45342.358587962961</v>
      </c>
    </row>
    <row r="7287" spans="1:20" x14ac:dyDescent="0.35">
      <c r="A7287" t="s">
        <v>118</v>
      </c>
      <c r="B7287" t="s">
        <v>119</v>
      </c>
      <c r="C7287" t="s">
        <v>92</v>
      </c>
      <c r="D7287" s="29">
        <v>45513</v>
      </c>
      <c r="E7287">
        <v>0</v>
      </c>
      <c r="F7287">
        <v>0</v>
      </c>
      <c r="G7287">
        <v>0</v>
      </c>
      <c r="H7287">
        <v>0</v>
      </c>
      <c r="L7287">
        <v>2340.6224950000001</v>
      </c>
      <c r="R7287">
        <v>5434.8693370000001</v>
      </c>
      <c r="S7287" t="s">
        <v>204</v>
      </c>
      <c r="T7287" s="247">
        <v>45342.358587962961</v>
      </c>
    </row>
    <row r="7288" spans="1:20" x14ac:dyDescent="0.35">
      <c r="A7288" t="s">
        <v>118</v>
      </c>
      <c r="B7288" t="s">
        <v>119</v>
      </c>
      <c r="C7288" t="s">
        <v>92</v>
      </c>
      <c r="D7288" s="29">
        <v>45514</v>
      </c>
      <c r="E7288">
        <v>0</v>
      </c>
      <c r="F7288">
        <v>0</v>
      </c>
      <c r="G7288">
        <v>0</v>
      </c>
      <c r="H7288">
        <v>0</v>
      </c>
      <c r="L7288">
        <v>2340.6224950000001</v>
      </c>
      <c r="R7288">
        <v>5434.8693370000001</v>
      </c>
      <c r="S7288" t="s">
        <v>204</v>
      </c>
      <c r="T7288" s="247">
        <v>45342.358587962961</v>
      </c>
    </row>
    <row r="7289" spans="1:20" x14ac:dyDescent="0.35">
      <c r="A7289" t="s">
        <v>118</v>
      </c>
      <c r="B7289" t="s">
        <v>119</v>
      </c>
      <c r="C7289" t="s">
        <v>92</v>
      </c>
      <c r="D7289" s="29">
        <v>45515</v>
      </c>
      <c r="E7289">
        <v>0</v>
      </c>
      <c r="F7289">
        <v>0</v>
      </c>
      <c r="G7289">
        <v>0</v>
      </c>
      <c r="H7289">
        <v>0</v>
      </c>
      <c r="L7289">
        <v>2340.6224950000001</v>
      </c>
      <c r="R7289">
        <v>5434.8693370000001</v>
      </c>
      <c r="S7289" t="s">
        <v>204</v>
      </c>
      <c r="T7289" s="247">
        <v>45342.358587962961</v>
      </c>
    </row>
    <row r="7290" spans="1:20" x14ac:dyDescent="0.35">
      <c r="A7290" t="s">
        <v>118</v>
      </c>
      <c r="B7290" t="s">
        <v>119</v>
      </c>
      <c r="C7290" t="s">
        <v>92</v>
      </c>
      <c r="D7290" s="29">
        <v>45516</v>
      </c>
      <c r="E7290">
        <v>0</v>
      </c>
      <c r="F7290">
        <v>0</v>
      </c>
      <c r="G7290">
        <v>0</v>
      </c>
      <c r="H7290">
        <v>0</v>
      </c>
      <c r="L7290">
        <v>2340.6224950000001</v>
      </c>
      <c r="R7290">
        <v>5434.8693370000001</v>
      </c>
      <c r="S7290" t="s">
        <v>204</v>
      </c>
      <c r="T7290" s="247">
        <v>45342.358587962961</v>
      </c>
    </row>
    <row r="7291" spans="1:20" x14ac:dyDescent="0.35">
      <c r="A7291" t="s">
        <v>118</v>
      </c>
      <c r="B7291" t="s">
        <v>119</v>
      </c>
      <c r="C7291" t="s">
        <v>92</v>
      </c>
      <c r="D7291" s="29">
        <v>45517</v>
      </c>
      <c r="E7291">
        <v>0</v>
      </c>
      <c r="F7291">
        <v>0</v>
      </c>
      <c r="G7291">
        <v>0</v>
      </c>
      <c r="H7291">
        <v>0</v>
      </c>
      <c r="L7291">
        <v>2340.6224950000001</v>
      </c>
      <c r="R7291">
        <v>5434.8693370000001</v>
      </c>
      <c r="S7291" t="s">
        <v>204</v>
      </c>
      <c r="T7291" s="247">
        <v>45342.358587962961</v>
      </c>
    </row>
    <row r="7292" spans="1:20" x14ac:dyDescent="0.35">
      <c r="A7292" t="s">
        <v>118</v>
      </c>
      <c r="B7292" t="s">
        <v>119</v>
      </c>
      <c r="C7292" t="s">
        <v>92</v>
      </c>
      <c r="D7292" s="29">
        <v>45518</v>
      </c>
      <c r="E7292">
        <v>0</v>
      </c>
      <c r="F7292">
        <v>0</v>
      </c>
      <c r="G7292">
        <v>0</v>
      </c>
      <c r="H7292">
        <v>0</v>
      </c>
      <c r="L7292">
        <v>2340.6224950000001</v>
      </c>
      <c r="R7292">
        <v>5434.8693370000001</v>
      </c>
      <c r="S7292" t="s">
        <v>204</v>
      </c>
      <c r="T7292" s="247">
        <v>45342.358587962961</v>
      </c>
    </row>
    <row r="7293" spans="1:20" x14ac:dyDescent="0.35">
      <c r="A7293" t="s">
        <v>118</v>
      </c>
      <c r="B7293" t="s">
        <v>119</v>
      </c>
      <c r="C7293" t="s">
        <v>92</v>
      </c>
      <c r="D7293" s="29">
        <v>45519</v>
      </c>
      <c r="E7293">
        <v>0</v>
      </c>
      <c r="F7293">
        <v>0</v>
      </c>
      <c r="G7293">
        <v>0</v>
      </c>
      <c r="H7293">
        <v>0</v>
      </c>
      <c r="L7293">
        <v>2340.6224950000001</v>
      </c>
      <c r="R7293">
        <v>5434.8693370000001</v>
      </c>
      <c r="S7293" t="s">
        <v>204</v>
      </c>
      <c r="T7293" s="247">
        <v>45342.358599537038</v>
      </c>
    </row>
    <row r="7294" spans="1:20" x14ac:dyDescent="0.35">
      <c r="A7294" t="s">
        <v>118</v>
      </c>
      <c r="B7294" t="s">
        <v>119</v>
      </c>
      <c r="C7294" t="s">
        <v>92</v>
      </c>
      <c r="D7294" s="29">
        <v>45520</v>
      </c>
      <c r="E7294">
        <v>0</v>
      </c>
      <c r="F7294">
        <v>0</v>
      </c>
      <c r="G7294">
        <v>0</v>
      </c>
      <c r="H7294">
        <v>0</v>
      </c>
      <c r="L7294">
        <v>2340.6224950000001</v>
      </c>
      <c r="R7294">
        <v>5434.8693370000001</v>
      </c>
      <c r="S7294" t="s">
        <v>204</v>
      </c>
      <c r="T7294" s="247">
        <v>45342.358587962961</v>
      </c>
    </row>
    <row r="7295" spans="1:20" x14ac:dyDescent="0.35">
      <c r="A7295" t="s">
        <v>118</v>
      </c>
      <c r="B7295" t="s">
        <v>119</v>
      </c>
      <c r="C7295" t="s">
        <v>92</v>
      </c>
      <c r="D7295" s="29">
        <v>45521</v>
      </c>
      <c r="E7295">
        <v>0</v>
      </c>
      <c r="F7295">
        <v>0</v>
      </c>
      <c r="G7295">
        <v>0</v>
      </c>
      <c r="H7295">
        <v>0</v>
      </c>
      <c r="L7295">
        <v>2340.6224950000001</v>
      </c>
      <c r="R7295">
        <v>5434.8693370000001</v>
      </c>
      <c r="S7295" t="s">
        <v>204</v>
      </c>
      <c r="T7295" s="247">
        <v>45342.358587962961</v>
      </c>
    </row>
    <row r="7296" spans="1:20" x14ac:dyDescent="0.35">
      <c r="A7296" t="s">
        <v>118</v>
      </c>
      <c r="B7296" t="s">
        <v>119</v>
      </c>
      <c r="C7296" t="s">
        <v>92</v>
      </c>
      <c r="D7296" s="29">
        <v>45522</v>
      </c>
      <c r="E7296">
        <v>0</v>
      </c>
      <c r="F7296">
        <v>0</v>
      </c>
      <c r="G7296">
        <v>0</v>
      </c>
      <c r="H7296">
        <v>0</v>
      </c>
      <c r="L7296">
        <v>2340.6224950000001</v>
      </c>
      <c r="R7296">
        <v>5434.8693370000001</v>
      </c>
      <c r="S7296" t="s">
        <v>204</v>
      </c>
      <c r="T7296" s="247">
        <v>45342.358599537038</v>
      </c>
    </row>
    <row r="7297" spans="1:20" x14ac:dyDescent="0.35">
      <c r="A7297" t="s">
        <v>118</v>
      </c>
      <c r="B7297" t="s">
        <v>119</v>
      </c>
      <c r="C7297" t="s">
        <v>92</v>
      </c>
      <c r="D7297" s="29">
        <v>45523</v>
      </c>
      <c r="E7297">
        <v>0</v>
      </c>
      <c r="F7297">
        <v>0</v>
      </c>
      <c r="G7297">
        <v>0</v>
      </c>
      <c r="H7297">
        <v>0</v>
      </c>
      <c r="L7297">
        <v>2340.6224950000001</v>
      </c>
      <c r="R7297">
        <v>5434.8693370000001</v>
      </c>
      <c r="S7297" t="s">
        <v>204</v>
      </c>
      <c r="T7297" s="247">
        <v>45342.358599537038</v>
      </c>
    </row>
    <row r="7298" spans="1:20" x14ac:dyDescent="0.35">
      <c r="A7298" t="s">
        <v>118</v>
      </c>
      <c r="B7298" t="s">
        <v>119</v>
      </c>
      <c r="C7298" t="s">
        <v>92</v>
      </c>
      <c r="D7298" s="29">
        <v>45524</v>
      </c>
      <c r="E7298">
        <v>0</v>
      </c>
      <c r="F7298">
        <v>0</v>
      </c>
      <c r="G7298">
        <v>0</v>
      </c>
      <c r="H7298">
        <v>0</v>
      </c>
      <c r="L7298">
        <v>2340.6224950000001</v>
      </c>
      <c r="R7298">
        <v>5434.8693370000001</v>
      </c>
      <c r="S7298" t="s">
        <v>204</v>
      </c>
      <c r="T7298" s="247">
        <v>45342.358587962961</v>
      </c>
    </row>
    <row r="7299" spans="1:20" x14ac:dyDescent="0.35">
      <c r="A7299" t="s">
        <v>118</v>
      </c>
      <c r="B7299" t="s">
        <v>119</v>
      </c>
      <c r="C7299" t="s">
        <v>92</v>
      </c>
      <c r="D7299" s="29">
        <v>45525</v>
      </c>
      <c r="E7299">
        <v>0</v>
      </c>
      <c r="F7299">
        <v>0</v>
      </c>
      <c r="G7299">
        <v>0</v>
      </c>
      <c r="H7299">
        <v>0</v>
      </c>
      <c r="L7299">
        <v>2340.6224950000001</v>
      </c>
      <c r="R7299">
        <v>5434.8693370000001</v>
      </c>
      <c r="S7299" t="s">
        <v>204</v>
      </c>
      <c r="T7299" s="247">
        <v>45342.358599537038</v>
      </c>
    </row>
    <row r="7300" spans="1:20" x14ac:dyDescent="0.35">
      <c r="A7300" t="s">
        <v>118</v>
      </c>
      <c r="B7300" t="s">
        <v>119</v>
      </c>
      <c r="C7300" t="s">
        <v>92</v>
      </c>
      <c r="D7300" s="29">
        <v>45526</v>
      </c>
      <c r="E7300">
        <v>0</v>
      </c>
      <c r="F7300">
        <v>0</v>
      </c>
      <c r="G7300">
        <v>0</v>
      </c>
      <c r="H7300">
        <v>0</v>
      </c>
      <c r="L7300">
        <v>2340.6224950000001</v>
      </c>
      <c r="R7300">
        <v>5434.8693370000001</v>
      </c>
      <c r="S7300" t="s">
        <v>204</v>
      </c>
      <c r="T7300" s="247">
        <v>45342.358599537038</v>
      </c>
    </row>
    <row r="7301" spans="1:20" x14ac:dyDescent="0.35">
      <c r="A7301" t="s">
        <v>118</v>
      </c>
      <c r="B7301" t="s">
        <v>119</v>
      </c>
      <c r="C7301" t="s">
        <v>92</v>
      </c>
      <c r="D7301" s="29">
        <v>45527</v>
      </c>
      <c r="E7301">
        <v>0</v>
      </c>
      <c r="F7301">
        <v>0</v>
      </c>
      <c r="G7301">
        <v>0</v>
      </c>
      <c r="H7301">
        <v>0</v>
      </c>
      <c r="L7301">
        <v>2340.6224950000001</v>
      </c>
      <c r="R7301">
        <v>5434.8693370000001</v>
      </c>
      <c r="S7301" t="s">
        <v>204</v>
      </c>
      <c r="T7301" s="247">
        <v>45342.358599537038</v>
      </c>
    </row>
    <row r="7302" spans="1:20" x14ac:dyDescent="0.35">
      <c r="A7302" t="s">
        <v>118</v>
      </c>
      <c r="B7302" t="s">
        <v>119</v>
      </c>
      <c r="C7302" t="s">
        <v>92</v>
      </c>
      <c r="D7302" s="29">
        <v>45528</v>
      </c>
      <c r="E7302">
        <v>0</v>
      </c>
      <c r="F7302">
        <v>0</v>
      </c>
      <c r="G7302">
        <v>0</v>
      </c>
      <c r="H7302">
        <v>0</v>
      </c>
      <c r="L7302">
        <v>2340.6224950000001</v>
      </c>
      <c r="R7302">
        <v>5434.8693370000001</v>
      </c>
      <c r="S7302" t="s">
        <v>204</v>
      </c>
      <c r="T7302" s="247">
        <v>45342.358587962961</v>
      </c>
    </row>
    <row r="7303" spans="1:20" x14ac:dyDescent="0.35">
      <c r="A7303" t="s">
        <v>118</v>
      </c>
      <c r="B7303" t="s">
        <v>119</v>
      </c>
      <c r="C7303" t="s">
        <v>92</v>
      </c>
      <c r="D7303" s="29">
        <v>45529</v>
      </c>
      <c r="E7303">
        <v>0</v>
      </c>
      <c r="F7303">
        <v>0</v>
      </c>
      <c r="G7303">
        <v>0</v>
      </c>
      <c r="H7303">
        <v>0</v>
      </c>
      <c r="L7303">
        <v>2340.6224950000001</v>
      </c>
      <c r="R7303">
        <v>5434.8693370000001</v>
      </c>
      <c r="S7303" t="s">
        <v>204</v>
      </c>
      <c r="T7303" s="247">
        <v>45342.358599537038</v>
      </c>
    </row>
    <row r="7304" spans="1:20" x14ac:dyDescent="0.35">
      <c r="A7304" t="s">
        <v>118</v>
      </c>
      <c r="B7304" t="s">
        <v>119</v>
      </c>
      <c r="C7304" t="s">
        <v>92</v>
      </c>
      <c r="D7304" s="29">
        <v>45530</v>
      </c>
      <c r="E7304">
        <v>0</v>
      </c>
      <c r="F7304">
        <v>0</v>
      </c>
      <c r="G7304">
        <v>0</v>
      </c>
      <c r="H7304">
        <v>0</v>
      </c>
      <c r="L7304">
        <v>2340.6224950000001</v>
      </c>
      <c r="R7304">
        <v>5434.8693370000001</v>
      </c>
      <c r="S7304" t="s">
        <v>204</v>
      </c>
      <c r="T7304" s="247">
        <v>45342.358599537038</v>
      </c>
    </row>
    <row r="7305" spans="1:20" x14ac:dyDescent="0.35">
      <c r="A7305" t="s">
        <v>118</v>
      </c>
      <c r="B7305" t="s">
        <v>119</v>
      </c>
      <c r="C7305" t="s">
        <v>92</v>
      </c>
      <c r="D7305" s="29">
        <v>45531</v>
      </c>
      <c r="E7305">
        <v>0</v>
      </c>
      <c r="F7305">
        <v>0</v>
      </c>
      <c r="G7305">
        <v>0</v>
      </c>
      <c r="H7305">
        <v>0</v>
      </c>
      <c r="L7305">
        <v>2340.6224950000001</v>
      </c>
      <c r="R7305">
        <v>5434.8693370000001</v>
      </c>
      <c r="S7305" t="s">
        <v>204</v>
      </c>
      <c r="T7305" s="247">
        <v>45342.358587962961</v>
      </c>
    </row>
    <row r="7306" spans="1:20" x14ac:dyDescent="0.35">
      <c r="A7306" t="s">
        <v>118</v>
      </c>
      <c r="B7306" t="s">
        <v>119</v>
      </c>
      <c r="C7306" t="s">
        <v>92</v>
      </c>
      <c r="D7306" s="29">
        <v>45532</v>
      </c>
      <c r="E7306">
        <v>0</v>
      </c>
      <c r="F7306">
        <v>0</v>
      </c>
      <c r="G7306">
        <v>0</v>
      </c>
      <c r="H7306">
        <v>0</v>
      </c>
      <c r="L7306">
        <v>2340.6224950000001</v>
      </c>
      <c r="R7306">
        <v>5434.8693370000001</v>
      </c>
      <c r="S7306" t="s">
        <v>204</v>
      </c>
      <c r="T7306" s="247">
        <v>45342.358599537038</v>
      </c>
    </row>
    <row r="7307" spans="1:20" x14ac:dyDescent="0.35">
      <c r="A7307" t="s">
        <v>118</v>
      </c>
      <c r="B7307" t="s">
        <v>119</v>
      </c>
      <c r="C7307" t="s">
        <v>92</v>
      </c>
      <c r="D7307" s="29">
        <v>45533</v>
      </c>
      <c r="E7307">
        <v>0</v>
      </c>
      <c r="F7307">
        <v>0</v>
      </c>
      <c r="G7307">
        <v>0</v>
      </c>
      <c r="H7307">
        <v>0</v>
      </c>
      <c r="L7307">
        <v>2340.6224950000001</v>
      </c>
      <c r="R7307">
        <v>5434.8693370000001</v>
      </c>
      <c r="S7307" t="s">
        <v>204</v>
      </c>
      <c r="T7307" s="247">
        <v>45342.358599537038</v>
      </c>
    </row>
    <row r="7308" spans="1:20" x14ac:dyDescent="0.35">
      <c r="A7308" t="s">
        <v>118</v>
      </c>
      <c r="B7308" t="s">
        <v>119</v>
      </c>
      <c r="C7308" t="s">
        <v>92</v>
      </c>
      <c r="D7308" s="29">
        <v>45534</v>
      </c>
      <c r="E7308">
        <v>0</v>
      </c>
      <c r="F7308">
        <v>0</v>
      </c>
      <c r="G7308">
        <v>0</v>
      </c>
      <c r="H7308">
        <v>0</v>
      </c>
      <c r="L7308">
        <v>2340.6224950000001</v>
      </c>
      <c r="R7308">
        <v>5434.8693370000001</v>
      </c>
      <c r="S7308" t="s">
        <v>204</v>
      </c>
      <c r="T7308" s="247">
        <v>45342.358599537038</v>
      </c>
    </row>
    <row r="7309" spans="1:20" x14ac:dyDescent="0.35">
      <c r="A7309" t="s">
        <v>118</v>
      </c>
      <c r="B7309" t="s">
        <v>119</v>
      </c>
      <c r="C7309" t="s">
        <v>92</v>
      </c>
      <c r="D7309" s="29">
        <v>45535</v>
      </c>
      <c r="E7309">
        <v>0</v>
      </c>
      <c r="F7309">
        <v>0</v>
      </c>
      <c r="G7309">
        <v>0</v>
      </c>
      <c r="H7309">
        <v>0</v>
      </c>
      <c r="L7309">
        <v>2340.6224950000001</v>
      </c>
      <c r="R7309">
        <v>5434.8693370000001</v>
      </c>
      <c r="S7309" t="s">
        <v>204</v>
      </c>
      <c r="T7309" s="247">
        <v>45342.358599537038</v>
      </c>
    </row>
    <row r="7310" spans="1:20" x14ac:dyDescent="0.35">
      <c r="A7310" t="s">
        <v>118</v>
      </c>
      <c r="B7310" t="s">
        <v>119</v>
      </c>
      <c r="C7310" t="s">
        <v>92</v>
      </c>
      <c r="D7310" s="29">
        <v>45536</v>
      </c>
      <c r="E7310">
        <v>0</v>
      </c>
      <c r="F7310">
        <v>0</v>
      </c>
      <c r="G7310">
        <v>0</v>
      </c>
      <c r="H7310">
        <v>0</v>
      </c>
      <c r="L7310">
        <v>2340.6224950000001</v>
      </c>
      <c r="R7310">
        <v>5434.8693370000001</v>
      </c>
      <c r="S7310" t="s">
        <v>204</v>
      </c>
      <c r="T7310" s="247">
        <v>45342.358599537038</v>
      </c>
    </row>
    <row r="7311" spans="1:20" x14ac:dyDescent="0.35">
      <c r="A7311" t="s">
        <v>118</v>
      </c>
      <c r="B7311" t="s">
        <v>119</v>
      </c>
      <c r="C7311" t="s">
        <v>92</v>
      </c>
      <c r="D7311" s="29">
        <v>45537</v>
      </c>
      <c r="E7311">
        <v>0</v>
      </c>
      <c r="F7311">
        <v>0</v>
      </c>
      <c r="G7311">
        <v>0</v>
      </c>
      <c r="H7311">
        <v>0</v>
      </c>
      <c r="L7311">
        <v>2340.6224950000001</v>
      </c>
      <c r="R7311">
        <v>5434.8693370000001</v>
      </c>
      <c r="S7311" t="s">
        <v>204</v>
      </c>
      <c r="T7311" s="247">
        <v>45342.358611111114</v>
      </c>
    </row>
    <row r="7312" spans="1:20" x14ac:dyDescent="0.35">
      <c r="A7312" t="s">
        <v>118</v>
      </c>
      <c r="B7312" t="s">
        <v>119</v>
      </c>
      <c r="C7312" t="s">
        <v>92</v>
      </c>
      <c r="D7312" s="29">
        <v>45538</v>
      </c>
      <c r="E7312">
        <v>0</v>
      </c>
      <c r="F7312">
        <v>0</v>
      </c>
      <c r="G7312">
        <v>0</v>
      </c>
      <c r="H7312">
        <v>0</v>
      </c>
      <c r="L7312">
        <v>2340.6224950000001</v>
      </c>
      <c r="R7312">
        <v>5434.8693370000001</v>
      </c>
      <c r="S7312" t="s">
        <v>204</v>
      </c>
      <c r="T7312" s="247">
        <v>45342.358611111114</v>
      </c>
    </row>
    <row r="7313" spans="1:20" x14ac:dyDescent="0.35">
      <c r="A7313" t="s">
        <v>118</v>
      </c>
      <c r="B7313" t="s">
        <v>119</v>
      </c>
      <c r="C7313" t="s">
        <v>92</v>
      </c>
      <c r="D7313" s="29">
        <v>45539</v>
      </c>
      <c r="E7313">
        <v>0</v>
      </c>
      <c r="F7313">
        <v>0</v>
      </c>
      <c r="G7313">
        <v>0</v>
      </c>
      <c r="H7313">
        <v>0</v>
      </c>
      <c r="L7313">
        <v>2340.6224950000001</v>
      </c>
      <c r="R7313">
        <v>5434.8693370000001</v>
      </c>
      <c r="S7313" t="s">
        <v>204</v>
      </c>
      <c r="T7313" s="247">
        <v>45342.358611111114</v>
      </c>
    </row>
    <row r="7314" spans="1:20" x14ac:dyDescent="0.35">
      <c r="A7314" t="s">
        <v>118</v>
      </c>
      <c r="B7314" t="s">
        <v>119</v>
      </c>
      <c r="C7314" t="s">
        <v>92</v>
      </c>
      <c r="D7314" s="29">
        <v>45540</v>
      </c>
      <c r="E7314">
        <v>0</v>
      </c>
      <c r="F7314">
        <v>0</v>
      </c>
      <c r="G7314">
        <v>0</v>
      </c>
      <c r="H7314">
        <v>0</v>
      </c>
      <c r="L7314">
        <v>2340.6224950000001</v>
      </c>
      <c r="R7314">
        <v>5434.8693370000001</v>
      </c>
      <c r="S7314" t="s">
        <v>204</v>
      </c>
      <c r="T7314" s="247">
        <v>45342.358599537038</v>
      </c>
    </row>
    <row r="7315" spans="1:20" x14ac:dyDescent="0.35">
      <c r="A7315" t="s">
        <v>118</v>
      </c>
      <c r="B7315" t="s">
        <v>119</v>
      </c>
      <c r="C7315" t="s">
        <v>92</v>
      </c>
      <c r="D7315" s="29">
        <v>45541</v>
      </c>
      <c r="E7315">
        <v>0</v>
      </c>
      <c r="F7315">
        <v>0</v>
      </c>
      <c r="G7315">
        <v>0</v>
      </c>
      <c r="H7315">
        <v>0</v>
      </c>
      <c r="L7315">
        <v>2340.6224950000001</v>
      </c>
      <c r="R7315">
        <v>5434.8693370000001</v>
      </c>
      <c r="S7315" t="s">
        <v>204</v>
      </c>
      <c r="T7315" s="247">
        <v>45342.358611111114</v>
      </c>
    </row>
    <row r="7316" spans="1:20" x14ac:dyDescent="0.35">
      <c r="A7316" t="s">
        <v>118</v>
      </c>
      <c r="B7316" t="s">
        <v>119</v>
      </c>
      <c r="C7316" t="s">
        <v>92</v>
      </c>
      <c r="D7316" s="29">
        <v>45542</v>
      </c>
      <c r="E7316">
        <v>0</v>
      </c>
      <c r="F7316">
        <v>0</v>
      </c>
      <c r="G7316">
        <v>0</v>
      </c>
      <c r="H7316">
        <v>0</v>
      </c>
      <c r="L7316">
        <v>2340.6224950000001</v>
      </c>
      <c r="R7316">
        <v>5434.8693370000001</v>
      </c>
      <c r="S7316" t="s">
        <v>204</v>
      </c>
      <c r="T7316" s="247">
        <v>45342.358599537038</v>
      </c>
    </row>
    <row r="7317" spans="1:20" x14ac:dyDescent="0.35">
      <c r="A7317" t="s">
        <v>118</v>
      </c>
      <c r="B7317" t="s">
        <v>119</v>
      </c>
      <c r="C7317" t="s">
        <v>92</v>
      </c>
      <c r="D7317" s="29">
        <v>45543</v>
      </c>
      <c r="E7317">
        <v>0</v>
      </c>
      <c r="F7317">
        <v>0</v>
      </c>
      <c r="G7317">
        <v>0</v>
      </c>
      <c r="H7317">
        <v>0</v>
      </c>
      <c r="L7317">
        <v>2340.6224950000001</v>
      </c>
      <c r="R7317">
        <v>5434.8693370000001</v>
      </c>
      <c r="S7317" t="s">
        <v>204</v>
      </c>
      <c r="T7317" s="247">
        <v>45342.358611111114</v>
      </c>
    </row>
    <row r="7318" spans="1:20" x14ac:dyDescent="0.35">
      <c r="A7318" t="s">
        <v>118</v>
      </c>
      <c r="B7318" t="s">
        <v>119</v>
      </c>
      <c r="C7318" t="s">
        <v>92</v>
      </c>
      <c r="D7318" s="29">
        <v>45544</v>
      </c>
      <c r="E7318">
        <v>0</v>
      </c>
      <c r="F7318">
        <v>0</v>
      </c>
      <c r="G7318">
        <v>0</v>
      </c>
      <c r="H7318">
        <v>0</v>
      </c>
      <c r="L7318">
        <v>2340.6224950000001</v>
      </c>
      <c r="R7318">
        <v>5434.8693370000001</v>
      </c>
      <c r="S7318" t="s">
        <v>204</v>
      </c>
      <c r="T7318" s="247">
        <v>45342.358611111114</v>
      </c>
    </row>
    <row r="7319" spans="1:20" x14ac:dyDescent="0.35">
      <c r="A7319" t="s">
        <v>118</v>
      </c>
      <c r="B7319" t="s">
        <v>119</v>
      </c>
      <c r="C7319" t="s">
        <v>92</v>
      </c>
      <c r="D7319" s="29">
        <v>45545</v>
      </c>
      <c r="E7319">
        <v>0</v>
      </c>
      <c r="F7319">
        <v>0</v>
      </c>
      <c r="G7319">
        <v>0</v>
      </c>
      <c r="H7319">
        <v>0</v>
      </c>
      <c r="L7319">
        <v>2340.6224950000001</v>
      </c>
      <c r="R7319">
        <v>5434.8693370000001</v>
      </c>
      <c r="S7319" t="s">
        <v>204</v>
      </c>
      <c r="T7319" s="247">
        <v>45342.358611111114</v>
      </c>
    </row>
    <row r="7320" spans="1:20" x14ac:dyDescent="0.35">
      <c r="A7320" t="s">
        <v>118</v>
      </c>
      <c r="B7320" t="s">
        <v>119</v>
      </c>
      <c r="C7320" t="s">
        <v>92</v>
      </c>
      <c r="D7320" s="29">
        <v>45546</v>
      </c>
      <c r="E7320">
        <v>0</v>
      </c>
      <c r="F7320">
        <v>0</v>
      </c>
      <c r="G7320">
        <v>0</v>
      </c>
      <c r="H7320">
        <v>0</v>
      </c>
      <c r="L7320">
        <v>2340.6224950000001</v>
      </c>
      <c r="R7320">
        <v>5434.8693370000001</v>
      </c>
      <c r="S7320" t="s">
        <v>204</v>
      </c>
      <c r="T7320" s="247">
        <v>45342.358611111114</v>
      </c>
    </row>
    <row r="7321" spans="1:20" x14ac:dyDescent="0.35">
      <c r="A7321" t="s">
        <v>118</v>
      </c>
      <c r="B7321" t="s">
        <v>119</v>
      </c>
      <c r="C7321" t="s">
        <v>92</v>
      </c>
      <c r="D7321" s="29">
        <v>45547</v>
      </c>
      <c r="E7321">
        <v>0</v>
      </c>
      <c r="F7321">
        <v>0</v>
      </c>
      <c r="G7321">
        <v>0</v>
      </c>
      <c r="H7321">
        <v>0</v>
      </c>
      <c r="L7321">
        <v>2340.6224950000001</v>
      </c>
      <c r="R7321">
        <v>5434.8693370000001</v>
      </c>
      <c r="S7321" t="s">
        <v>204</v>
      </c>
      <c r="T7321" s="247">
        <v>45342.358599537038</v>
      </c>
    </row>
    <row r="7322" spans="1:20" x14ac:dyDescent="0.35">
      <c r="A7322" t="s">
        <v>118</v>
      </c>
      <c r="B7322" t="s">
        <v>119</v>
      </c>
      <c r="C7322" t="s">
        <v>92</v>
      </c>
      <c r="D7322" s="29">
        <v>45548</v>
      </c>
      <c r="E7322">
        <v>0</v>
      </c>
      <c r="F7322">
        <v>0</v>
      </c>
      <c r="G7322">
        <v>0</v>
      </c>
      <c r="H7322">
        <v>0</v>
      </c>
      <c r="L7322">
        <v>2340.6224950000001</v>
      </c>
      <c r="R7322">
        <v>5434.8693370000001</v>
      </c>
      <c r="S7322" t="s">
        <v>204</v>
      </c>
      <c r="T7322" s="247">
        <v>45342.358611111114</v>
      </c>
    </row>
    <row r="7323" spans="1:20" x14ac:dyDescent="0.35">
      <c r="A7323" t="s">
        <v>118</v>
      </c>
      <c r="B7323" t="s">
        <v>119</v>
      </c>
      <c r="C7323" t="s">
        <v>92</v>
      </c>
      <c r="D7323" s="29">
        <v>45549</v>
      </c>
      <c r="E7323">
        <v>0</v>
      </c>
      <c r="F7323">
        <v>0</v>
      </c>
      <c r="G7323">
        <v>0</v>
      </c>
      <c r="H7323">
        <v>0</v>
      </c>
      <c r="L7323">
        <v>2340.6224950000001</v>
      </c>
      <c r="R7323">
        <v>5434.8693370000001</v>
      </c>
      <c r="S7323" t="s">
        <v>204</v>
      </c>
      <c r="T7323" s="247">
        <v>45342.358611111114</v>
      </c>
    </row>
    <row r="7324" spans="1:20" x14ac:dyDescent="0.35">
      <c r="A7324" t="s">
        <v>118</v>
      </c>
      <c r="B7324" t="s">
        <v>119</v>
      </c>
      <c r="C7324" t="s">
        <v>92</v>
      </c>
      <c r="D7324" s="29">
        <v>45550</v>
      </c>
      <c r="E7324">
        <v>0</v>
      </c>
      <c r="F7324">
        <v>0</v>
      </c>
      <c r="G7324">
        <v>0</v>
      </c>
      <c r="H7324">
        <v>0</v>
      </c>
      <c r="L7324">
        <v>2340.6224950000001</v>
      </c>
      <c r="R7324">
        <v>5434.8693370000001</v>
      </c>
      <c r="S7324" t="s">
        <v>204</v>
      </c>
      <c r="T7324" s="247">
        <v>45342.358611111114</v>
      </c>
    </row>
    <row r="7325" spans="1:20" x14ac:dyDescent="0.35">
      <c r="A7325" t="s">
        <v>118</v>
      </c>
      <c r="B7325" t="s">
        <v>119</v>
      </c>
      <c r="C7325" t="s">
        <v>92</v>
      </c>
      <c r="D7325" s="29">
        <v>45551</v>
      </c>
      <c r="E7325">
        <v>0</v>
      </c>
      <c r="F7325">
        <v>0</v>
      </c>
      <c r="G7325">
        <v>0</v>
      </c>
      <c r="H7325">
        <v>0</v>
      </c>
      <c r="L7325">
        <v>2340.6224950000001</v>
      </c>
      <c r="R7325">
        <v>5434.8693370000001</v>
      </c>
      <c r="S7325" t="s">
        <v>204</v>
      </c>
      <c r="T7325" s="247">
        <v>45342.358611111114</v>
      </c>
    </row>
    <row r="7326" spans="1:20" x14ac:dyDescent="0.35">
      <c r="A7326" t="s">
        <v>118</v>
      </c>
      <c r="B7326" t="s">
        <v>119</v>
      </c>
      <c r="C7326" t="s">
        <v>92</v>
      </c>
      <c r="D7326" s="29">
        <v>45552</v>
      </c>
      <c r="E7326">
        <v>0</v>
      </c>
      <c r="F7326">
        <v>0</v>
      </c>
      <c r="G7326">
        <v>0</v>
      </c>
      <c r="H7326">
        <v>0</v>
      </c>
      <c r="L7326">
        <v>2340.6224950000001</v>
      </c>
      <c r="R7326">
        <v>5434.8693370000001</v>
      </c>
      <c r="S7326" t="s">
        <v>204</v>
      </c>
      <c r="T7326" s="247">
        <v>45342.358611111114</v>
      </c>
    </row>
    <row r="7327" spans="1:20" x14ac:dyDescent="0.35">
      <c r="A7327" t="s">
        <v>118</v>
      </c>
      <c r="B7327" t="s">
        <v>119</v>
      </c>
      <c r="C7327" t="s">
        <v>92</v>
      </c>
      <c r="D7327" s="29">
        <v>45553</v>
      </c>
      <c r="E7327">
        <v>0</v>
      </c>
      <c r="F7327">
        <v>0</v>
      </c>
      <c r="G7327">
        <v>0</v>
      </c>
      <c r="H7327">
        <v>0</v>
      </c>
      <c r="L7327">
        <v>2340.6224950000001</v>
      </c>
      <c r="R7327">
        <v>5434.8693370000001</v>
      </c>
      <c r="S7327" t="s">
        <v>204</v>
      </c>
      <c r="T7327" s="247">
        <v>45342.358611111114</v>
      </c>
    </row>
    <row r="7328" spans="1:20" x14ac:dyDescent="0.35">
      <c r="A7328" t="s">
        <v>118</v>
      </c>
      <c r="B7328" t="s">
        <v>119</v>
      </c>
      <c r="C7328" t="s">
        <v>92</v>
      </c>
      <c r="D7328" s="29">
        <v>45554</v>
      </c>
      <c r="E7328">
        <v>0</v>
      </c>
      <c r="F7328">
        <v>0</v>
      </c>
      <c r="G7328">
        <v>0</v>
      </c>
      <c r="H7328">
        <v>0</v>
      </c>
      <c r="L7328">
        <v>2340.6224950000001</v>
      </c>
      <c r="R7328">
        <v>5434.8693370000001</v>
      </c>
      <c r="S7328" t="s">
        <v>204</v>
      </c>
      <c r="T7328" s="247">
        <v>45342.358611111114</v>
      </c>
    </row>
    <row r="7329" spans="1:20" x14ac:dyDescent="0.35">
      <c r="A7329" t="s">
        <v>118</v>
      </c>
      <c r="B7329" t="s">
        <v>119</v>
      </c>
      <c r="C7329" t="s">
        <v>92</v>
      </c>
      <c r="D7329" s="29">
        <v>45555</v>
      </c>
      <c r="E7329">
        <v>0</v>
      </c>
      <c r="F7329">
        <v>0</v>
      </c>
      <c r="G7329">
        <v>0</v>
      </c>
      <c r="H7329">
        <v>0</v>
      </c>
      <c r="L7329">
        <v>2340.6224950000001</v>
      </c>
      <c r="R7329">
        <v>5434.8693370000001</v>
      </c>
      <c r="S7329" t="s">
        <v>204</v>
      </c>
      <c r="T7329" s="247">
        <v>45342.358611111114</v>
      </c>
    </row>
    <row r="7330" spans="1:20" x14ac:dyDescent="0.35">
      <c r="A7330" t="s">
        <v>118</v>
      </c>
      <c r="B7330" t="s">
        <v>119</v>
      </c>
      <c r="C7330" t="s">
        <v>92</v>
      </c>
      <c r="D7330" s="29">
        <v>45556</v>
      </c>
      <c r="E7330">
        <v>0</v>
      </c>
      <c r="F7330">
        <v>0</v>
      </c>
      <c r="G7330">
        <v>0</v>
      </c>
      <c r="H7330">
        <v>0</v>
      </c>
      <c r="L7330">
        <v>2340.6224950000001</v>
      </c>
      <c r="R7330">
        <v>5434.8693370000001</v>
      </c>
      <c r="S7330" t="s">
        <v>204</v>
      </c>
      <c r="T7330" s="247">
        <v>45342.358611111114</v>
      </c>
    </row>
    <row r="7331" spans="1:20" x14ac:dyDescent="0.35">
      <c r="A7331" t="s">
        <v>118</v>
      </c>
      <c r="B7331" t="s">
        <v>119</v>
      </c>
      <c r="C7331" t="s">
        <v>92</v>
      </c>
      <c r="D7331" s="29">
        <v>45557</v>
      </c>
      <c r="E7331">
        <v>0</v>
      </c>
      <c r="F7331">
        <v>0</v>
      </c>
      <c r="G7331">
        <v>0</v>
      </c>
      <c r="H7331">
        <v>0</v>
      </c>
      <c r="L7331">
        <v>2340.6224950000001</v>
      </c>
      <c r="R7331">
        <v>5434.8693370000001</v>
      </c>
      <c r="S7331" t="s">
        <v>204</v>
      </c>
      <c r="T7331" s="247">
        <v>45342.358611111114</v>
      </c>
    </row>
    <row r="7332" spans="1:20" x14ac:dyDescent="0.35">
      <c r="A7332" t="s">
        <v>118</v>
      </c>
      <c r="B7332" t="s">
        <v>119</v>
      </c>
      <c r="C7332" t="s">
        <v>92</v>
      </c>
      <c r="D7332" s="29">
        <v>45558</v>
      </c>
      <c r="E7332">
        <v>0</v>
      </c>
      <c r="F7332">
        <v>0</v>
      </c>
      <c r="G7332">
        <v>0</v>
      </c>
      <c r="H7332">
        <v>0</v>
      </c>
      <c r="L7332">
        <v>2340.6224950000001</v>
      </c>
      <c r="R7332">
        <v>5434.8693370000001</v>
      </c>
      <c r="S7332" t="s">
        <v>204</v>
      </c>
      <c r="T7332" s="247">
        <v>45342.358622685184</v>
      </c>
    </row>
    <row r="7333" spans="1:20" x14ac:dyDescent="0.35">
      <c r="A7333" t="s">
        <v>118</v>
      </c>
      <c r="B7333" t="s">
        <v>119</v>
      </c>
      <c r="C7333" t="s">
        <v>92</v>
      </c>
      <c r="D7333" s="29">
        <v>45559</v>
      </c>
      <c r="E7333">
        <v>0</v>
      </c>
      <c r="F7333">
        <v>0</v>
      </c>
      <c r="G7333">
        <v>0</v>
      </c>
      <c r="H7333">
        <v>0</v>
      </c>
      <c r="L7333">
        <v>2340.6224950000001</v>
      </c>
      <c r="R7333">
        <v>5434.8693370000001</v>
      </c>
      <c r="S7333" t="s">
        <v>204</v>
      </c>
      <c r="T7333" s="247">
        <v>45342.358622685184</v>
      </c>
    </row>
    <row r="7334" spans="1:20" x14ac:dyDescent="0.35">
      <c r="A7334" t="s">
        <v>118</v>
      </c>
      <c r="B7334" t="s">
        <v>119</v>
      </c>
      <c r="C7334" t="s">
        <v>92</v>
      </c>
      <c r="D7334" s="29">
        <v>45560</v>
      </c>
      <c r="E7334">
        <v>0</v>
      </c>
      <c r="F7334">
        <v>0</v>
      </c>
      <c r="G7334">
        <v>0</v>
      </c>
      <c r="H7334">
        <v>0</v>
      </c>
      <c r="L7334">
        <v>2340.6224950000001</v>
      </c>
      <c r="R7334">
        <v>5434.8693370000001</v>
      </c>
      <c r="S7334" t="s">
        <v>204</v>
      </c>
      <c r="T7334" s="247">
        <v>45342.358622685184</v>
      </c>
    </row>
    <row r="7335" spans="1:20" x14ac:dyDescent="0.35">
      <c r="A7335" t="s">
        <v>118</v>
      </c>
      <c r="B7335" t="s">
        <v>119</v>
      </c>
      <c r="C7335" t="s">
        <v>92</v>
      </c>
      <c r="D7335" s="29">
        <v>45561</v>
      </c>
      <c r="E7335">
        <v>0</v>
      </c>
      <c r="F7335">
        <v>0</v>
      </c>
      <c r="G7335">
        <v>0</v>
      </c>
      <c r="H7335">
        <v>0</v>
      </c>
      <c r="L7335">
        <v>2340.6224950000001</v>
      </c>
      <c r="R7335">
        <v>5434.8693370000001</v>
      </c>
      <c r="S7335" t="s">
        <v>204</v>
      </c>
      <c r="T7335" s="247">
        <v>45342.358622685184</v>
      </c>
    </row>
    <row r="7336" spans="1:20" x14ac:dyDescent="0.35">
      <c r="A7336" t="s">
        <v>118</v>
      </c>
      <c r="B7336" t="s">
        <v>119</v>
      </c>
      <c r="C7336" t="s">
        <v>92</v>
      </c>
      <c r="D7336" s="29">
        <v>45562</v>
      </c>
      <c r="E7336">
        <v>0</v>
      </c>
      <c r="F7336">
        <v>0</v>
      </c>
      <c r="G7336">
        <v>0</v>
      </c>
      <c r="H7336">
        <v>0</v>
      </c>
      <c r="L7336">
        <v>2340.6224950000001</v>
      </c>
      <c r="R7336">
        <v>5434.8693370000001</v>
      </c>
      <c r="S7336" t="s">
        <v>204</v>
      </c>
      <c r="T7336" s="247">
        <v>45342.358622685184</v>
      </c>
    </row>
    <row r="7337" spans="1:20" x14ac:dyDescent="0.35">
      <c r="A7337" t="s">
        <v>118</v>
      </c>
      <c r="B7337" t="s">
        <v>119</v>
      </c>
      <c r="C7337" t="s">
        <v>92</v>
      </c>
      <c r="D7337" s="29">
        <v>45563</v>
      </c>
      <c r="E7337">
        <v>0</v>
      </c>
      <c r="F7337">
        <v>0</v>
      </c>
      <c r="G7337">
        <v>0</v>
      </c>
      <c r="H7337">
        <v>0</v>
      </c>
      <c r="L7337">
        <v>2340.6224950000001</v>
      </c>
      <c r="R7337">
        <v>5434.8693370000001</v>
      </c>
      <c r="S7337" t="s">
        <v>204</v>
      </c>
      <c r="T7337" s="247">
        <v>45342.358622685184</v>
      </c>
    </row>
    <row r="7338" spans="1:20" x14ac:dyDescent="0.35">
      <c r="A7338" t="s">
        <v>118</v>
      </c>
      <c r="B7338" t="s">
        <v>119</v>
      </c>
      <c r="C7338" t="s">
        <v>92</v>
      </c>
      <c r="D7338" s="29">
        <v>45564</v>
      </c>
      <c r="E7338">
        <v>0</v>
      </c>
      <c r="F7338">
        <v>0</v>
      </c>
      <c r="G7338">
        <v>0</v>
      </c>
      <c r="H7338">
        <v>0</v>
      </c>
      <c r="L7338">
        <v>2340.6224950000001</v>
      </c>
      <c r="R7338">
        <v>5434.8693370000001</v>
      </c>
      <c r="S7338" t="s">
        <v>204</v>
      </c>
      <c r="T7338" s="247">
        <v>45342.358611111114</v>
      </c>
    </row>
    <row r="7339" spans="1:20" x14ac:dyDescent="0.35">
      <c r="A7339" t="s">
        <v>118</v>
      </c>
      <c r="B7339" t="s">
        <v>119</v>
      </c>
      <c r="C7339" t="s">
        <v>92</v>
      </c>
      <c r="D7339" s="29">
        <v>45565</v>
      </c>
      <c r="E7339">
        <v>0</v>
      </c>
      <c r="F7339">
        <v>0</v>
      </c>
      <c r="G7339">
        <v>0</v>
      </c>
      <c r="H7339">
        <v>0</v>
      </c>
      <c r="L7339">
        <v>2340.6224950000001</v>
      </c>
      <c r="R7339">
        <v>5434.8693370000001</v>
      </c>
      <c r="S7339" t="s">
        <v>204</v>
      </c>
      <c r="T7339" s="247">
        <v>45342.358622685184</v>
      </c>
    </row>
    <row r="7340" spans="1:20" x14ac:dyDescent="0.35">
      <c r="A7340" t="s">
        <v>118</v>
      </c>
      <c r="B7340" t="s">
        <v>119</v>
      </c>
      <c r="C7340" t="s">
        <v>92</v>
      </c>
      <c r="D7340" s="29">
        <v>45566</v>
      </c>
      <c r="E7340">
        <v>0</v>
      </c>
      <c r="F7340">
        <v>0</v>
      </c>
      <c r="G7340">
        <v>0</v>
      </c>
      <c r="H7340">
        <v>0</v>
      </c>
      <c r="L7340">
        <v>2232.6199860000002</v>
      </c>
      <c r="R7340">
        <v>5434.8693370000001</v>
      </c>
      <c r="S7340" t="s">
        <v>204</v>
      </c>
      <c r="T7340" s="247">
        <v>45342.358148148145</v>
      </c>
    </row>
    <row r="7341" spans="1:20" x14ac:dyDescent="0.35">
      <c r="A7341" t="s">
        <v>118</v>
      </c>
      <c r="B7341" t="s">
        <v>119</v>
      </c>
      <c r="C7341" t="s">
        <v>92</v>
      </c>
      <c r="D7341" s="29">
        <v>45567</v>
      </c>
      <c r="E7341">
        <v>0</v>
      </c>
      <c r="F7341">
        <v>0</v>
      </c>
      <c r="G7341">
        <v>0</v>
      </c>
      <c r="H7341">
        <v>0</v>
      </c>
      <c r="L7341">
        <v>2232.6199860000002</v>
      </c>
      <c r="R7341">
        <v>5434.8693370000001</v>
      </c>
      <c r="S7341" t="s">
        <v>204</v>
      </c>
      <c r="T7341" s="247">
        <v>45342.358148148145</v>
      </c>
    </row>
    <row r="7342" spans="1:20" x14ac:dyDescent="0.35">
      <c r="A7342" t="s">
        <v>118</v>
      </c>
      <c r="B7342" t="s">
        <v>119</v>
      </c>
      <c r="C7342" t="s">
        <v>92</v>
      </c>
      <c r="D7342" s="29">
        <v>45568</v>
      </c>
      <c r="E7342">
        <v>0</v>
      </c>
      <c r="F7342">
        <v>0</v>
      </c>
      <c r="G7342">
        <v>0</v>
      </c>
      <c r="H7342">
        <v>0</v>
      </c>
      <c r="L7342">
        <v>2232.6199860000002</v>
      </c>
      <c r="R7342">
        <v>5434.8693370000001</v>
      </c>
      <c r="S7342" t="s">
        <v>204</v>
      </c>
      <c r="T7342" s="247">
        <v>45342.358148148145</v>
      </c>
    </row>
    <row r="7343" spans="1:20" x14ac:dyDescent="0.35">
      <c r="A7343" t="s">
        <v>118</v>
      </c>
      <c r="B7343" t="s">
        <v>119</v>
      </c>
      <c r="C7343" t="s">
        <v>92</v>
      </c>
      <c r="D7343" s="29">
        <v>45569</v>
      </c>
      <c r="E7343">
        <v>0</v>
      </c>
      <c r="F7343">
        <v>0</v>
      </c>
      <c r="G7343">
        <v>0</v>
      </c>
      <c r="H7343">
        <v>0</v>
      </c>
      <c r="L7343">
        <v>2232.6199860000002</v>
      </c>
      <c r="R7343">
        <v>5434.8693370000001</v>
      </c>
      <c r="S7343" t="s">
        <v>204</v>
      </c>
      <c r="T7343" s="247">
        <v>45342.358148148145</v>
      </c>
    </row>
    <row r="7344" spans="1:20" x14ac:dyDescent="0.35">
      <c r="A7344" t="s">
        <v>118</v>
      </c>
      <c r="B7344" t="s">
        <v>119</v>
      </c>
      <c r="C7344" t="s">
        <v>92</v>
      </c>
      <c r="D7344" s="29">
        <v>45570</v>
      </c>
      <c r="E7344">
        <v>0</v>
      </c>
      <c r="F7344">
        <v>0</v>
      </c>
      <c r="G7344">
        <v>0</v>
      </c>
      <c r="H7344">
        <v>0</v>
      </c>
      <c r="L7344">
        <v>2232.6199860000002</v>
      </c>
      <c r="R7344">
        <v>5434.8693370000001</v>
      </c>
      <c r="S7344" t="s">
        <v>204</v>
      </c>
      <c r="T7344" s="247">
        <v>45342.358159722222</v>
      </c>
    </row>
    <row r="7345" spans="1:20" x14ac:dyDescent="0.35">
      <c r="A7345" t="s">
        <v>118</v>
      </c>
      <c r="B7345" t="s">
        <v>119</v>
      </c>
      <c r="C7345" t="s">
        <v>92</v>
      </c>
      <c r="D7345" s="29">
        <v>45571</v>
      </c>
      <c r="E7345">
        <v>0</v>
      </c>
      <c r="F7345">
        <v>0</v>
      </c>
      <c r="G7345">
        <v>0</v>
      </c>
      <c r="H7345">
        <v>0</v>
      </c>
      <c r="L7345">
        <v>2232.6199860000002</v>
      </c>
      <c r="R7345">
        <v>5434.8693370000001</v>
      </c>
      <c r="S7345" t="s">
        <v>204</v>
      </c>
      <c r="T7345" s="247">
        <v>45342.358148148145</v>
      </c>
    </row>
    <row r="7346" spans="1:20" x14ac:dyDescent="0.35">
      <c r="A7346" t="s">
        <v>118</v>
      </c>
      <c r="B7346" t="s">
        <v>119</v>
      </c>
      <c r="C7346" t="s">
        <v>92</v>
      </c>
      <c r="D7346" s="29">
        <v>45572</v>
      </c>
      <c r="E7346">
        <v>0</v>
      </c>
      <c r="F7346">
        <v>0</v>
      </c>
      <c r="G7346">
        <v>0</v>
      </c>
      <c r="H7346">
        <v>0</v>
      </c>
      <c r="L7346">
        <v>2232.6199860000002</v>
      </c>
      <c r="R7346">
        <v>5434.8693370000001</v>
      </c>
      <c r="S7346" t="s">
        <v>204</v>
      </c>
      <c r="T7346" s="247">
        <v>45342.358148148145</v>
      </c>
    </row>
    <row r="7347" spans="1:20" x14ac:dyDescent="0.35">
      <c r="A7347" t="s">
        <v>118</v>
      </c>
      <c r="B7347" t="s">
        <v>119</v>
      </c>
      <c r="C7347" t="s">
        <v>92</v>
      </c>
      <c r="D7347" s="29">
        <v>45573</v>
      </c>
      <c r="E7347">
        <v>0</v>
      </c>
      <c r="F7347">
        <v>0</v>
      </c>
      <c r="G7347">
        <v>0</v>
      </c>
      <c r="H7347">
        <v>0</v>
      </c>
      <c r="L7347">
        <v>2232.6199860000002</v>
      </c>
      <c r="R7347">
        <v>5434.8693370000001</v>
      </c>
      <c r="S7347" t="s">
        <v>204</v>
      </c>
      <c r="T7347" s="247">
        <v>45342.358148148145</v>
      </c>
    </row>
    <row r="7348" spans="1:20" x14ac:dyDescent="0.35">
      <c r="A7348" t="s">
        <v>118</v>
      </c>
      <c r="B7348" t="s">
        <v>119</v>
      </c>
      <c r="C7348" t="s">
        <v>92</v>
      </c>
      <c r="D7348" s="29">
        <v>45574</v>
      </c>
      <c r="E7348">
        <v>0</v>
      </c>
      <c r="F7348">
        <v>0</v>
      </c>
      <c r="G7348">
        <v>0</v>
      </c>
      <c r="H7348">
        <v>0</v>
      </c>
      <c r="L7348">
        <v>2232.6199860000002</v>
      </c>
      <c r="R7348">
        <v>5434.8693370000001</v>
      </c>
      <c r="S7348" t="s">
        <v>204</v>
      </c>
      <c r="T7348" s="247">
        <v>45342.358159722222</v>
      </c>
    </row>
    <row r="7349" spans="1:20" x14ac:dyDescent="0.35">
      <c r="A7349" t="s">
        <v>118</v>
      </c>
      <c r="B7349" t="s">
        <v>119</v>
      </c>
      <c r="C7349" t="s">
        <v>92</v>
      </c>
      <c r="D7349" s="29">
        <v>45575</v>
      </c>
      <c r="E7349">
        <v>0</v>
      </c>
      <c r="F7349">
        <v>0</v>
      </c>
      <c r="G7349">
        <v>0</v>
      </c>
      <c r="H7349">
        <v>0</v>
      </c>
      <c r="L7349">
        <v>2232.6199860000002</v>
      </c>
      <c r="R7349">
        <v>5434.8693370000001</v>
      </c>
      <c r="S7349" t="s">
        <v>204</v>
      </c>
      <c r="T7349" s="247">
        <v>45342.358159722222</v>
      </c>
    </row>
    <row r="7350" spans="1:20" x14ac:dyDescent="0.35">
      <c r="A7350" t="s">
        <v>118</v>
      </c>
      <c r="B7350" t="s">
        <v>119</v>
      </c>
      <c r="C7350" t="s">
        <v>92</v>
      </c>
      <c r="D7350" s="29">
        <v>45576</v>
      </c>
      <c r="E7350">
        <v>0</v>
      </c>
      <c r="F7350">
        <v>0</v>
      </c>
      <c r="G7350">
        <v>0</v>
      </c>
      <c r="H7350">
        <v>0</v>
      </c>
      <c r="L7350">
        <v>2232.6199860000002</v>
      </c>
      <c r="R7350">
        <v>5434.8693370000001</v>
      </c>
      <c r="S7350" t="s">
        <v>204</v>
      </c>
      <c r="T7350" s="247">
        <v>45342.358148148145</v>
      </c>
    </row>
    <row r="7351" spans="1:20" x14ac:dyDescent="0.35">
      <c r="A7351" t="s">
        <v>118</v>
      </c>
      <c r="B7351" t="s">
        <v>119</v>
      </c>
      <c r="C7351" t="s">
        <v>92</v>
      </c>
      <c r="D7351" s="29">
        <v>45577</v>
      </c>
      <c r="E7351">
        <v>0</v>
      </c>
      <c r="F7351">
        <v>0</v>
      </c>
      <c r="G7351">
        <v>0</v>
      </c>
      <c r="H7351">
        <v>0</v>
      </c>
      <c r="L7351">
        <v>2232.6199860000002</v>
      </c>
      <c r="R7351">
        <v>5434.8693370000001</v>
      </c>
      <c r="S7351" t="s">
        <v>204</v>
      </c>
      <c r="T7351" s="247">
        <v>45342.358148148145</v>
      </c>
    </row>
    <row r="7352" spans="1:20" x14ac:dyDescent="0.35">
      <c r="A7352" t="s">
        <v>118</v>
      </c>
      <c r="B7352" t="s">
        <v>119</v>
      </c>
      <c r="C7352" t="s">
        <v>92</v>
      </c>
      <c r="D7352" s="29">
        <v>45578</v>
      </c>
      <c r="E7352">
        <v>0</v>
      </c>
      <c r="F7352">
        <v>0</v>
      </c>
      <c r="G7352">
        <v>0</v>
      </c>
      <c r="H7352">
        <v>0</v>
      </c>
      <c r="L7352">
        <v>2232.6199860000002</v>
      </c>
      <c r="R7352">
        <v>5434.8693370000001</v>
      </c>
      <c r="S7352" t="s">
        <v>204</v>
      </c>
      <c r="T7352" s="247">
        <v>45342.358148148145</v>
      </c>
    </row>
    <row r="7353" spans="1:20" x14ac:dyDescent="0.35">
      <c r="A7353" t="s">
        <v>118</v>
      </c>
      <c r="B7353" t="s">
        <v>119</v>
      </c>
      <c r="C7353" t="s">
        <v>92</v>
      </c>
      <c r="D7353" s="29">
        <v>45579</v>
      </c>
      <c r="E7353">
        <v>0</v>
      </c>
      <c r="F7353">
        <v>0</v>
      </c>
      <c r="G7353">
        <v>0</v>
      </c>
      <c r="H7353">
        <v>0</v>
      </c>
      <c r="L7353">
        <v>2232.6199860000002</v>
      </c>
      <c r="R7353">
        <v>5434.8693370000001</v>
      </c>
      <c r="S7353" t="s">
        <v>204</v>
      </c>
      <c r="T7353" s="247">
        <v>45342.358148148145</v>
      </c>
    </row>
    <row r="7354" spans="1:20" x14ac:dyDescent="0.35">
      <c r="A7354" t="s">
        <v>118</v>
      </c>
      <c r="B7354" t="s">
        <v>119</v>
      </c>
      <c r="C7354" t="s">
        <v>92</v>
      </c>
      <c r="D7354" s="29">
        <v>45580</v>
      </c>
      <c r="E7354">
        <v>0</v>
      </c>
      <c r="F7354">
        <v>0</v>
      </c>
      <c r="G7354">
        <v>0</v>
      </c>
      <c r="H7354">
        <v>0</v>
      </c>
      <c r="L7354">
        <v>2232.6199860000002</v>
      </c>
      <c r="R7354">
        <v>5434.8693370000001</v>
      </c>
      <c r="S7354" t="s">
        <v>204</v>
      </c>
      <c r="T7354" s="247">
        <v>45342.358159722222</v>
      </c>
    </row>
    <row r="7355" spans="1:20" x14ac:dyDescent="0.35">
      <c r="A7355" t="s">
        <v>118</v>
      </c>
      <c r="B7355" t="s">
        <v>119</v>
      </c>
      <c r="C7355" t="s">
        <v>92</v>
      </c>
      <c r="D7355" s="29">
        <v>45581</v>
      </c>
      <c r="E7355">
        <v>0</v>
      </c>
      <c r="F7355">
        <v>0</v>
      </c>
      <c r="G7355">
        <v>0</v>
      </c>
      <c r="H7355">
        <v>0</v>
      </c>
      <c r="L7355">
        <v>2232.6199860000002</v>
      </c>
      <c r="R7355">
        <v>5434.8693370000001</v>
      </c>
      <c r="S7355" t="s">
        <v>204</v>
      </c>
      <c r="T7355" s="247">
        <v>45342.358159722222</v>
      </c>
    </row>
    <row r="7356" spans="1:20" x14ac:dyDescent="0.35">
      <c r="A7356" t="s">
        <v>118</v>
      </c>
      <c r="B7356" t="s">
        <v>119</v>
      </c>
      <c r="C7356" t="s">
        <v>92</v>
      </c>
      <c r="D7356" s="29">
        <v>45582</v>
      </c>
      <c r="E7356">
        <v>0</v>
      </c>
      <c r="F7356">
        <v>0</v>
      </c>
      <c r="G7356">
        <v>0</v>
      </c>
      <c r="H7356">
        <v>0</v>
      </c>
      <c r="L7356">
        <v>2232.6199860000002</v>
      </c>
      <c r="R7356">
        <v>5434.8693370000001</v>
      </c>
      <c r="S7356" t="s">
        <v>204</v>
      </c>
      <c r="T7356" s="247">
        <v>45342.358148148145</v>
      </c>
    </row>
    <row r="7357" spans="1:20" x14ac:dyDescent="0.35">
      <c r="A7357" t="s">
        <v>118</v>
      </c>
      <c r="B7357" t="s">
        <v>119</v>
      </c>
      <c r="C7357" t="s">
        <v>92</v>
      </c>
      <c r="D7357" s="29">
        <v>45583</v>
      </c>
      <c r="E7357">
        <v>0</v>
      </c>
      <c r="F7357">
        <v>0</v>
      </c>
      <c r="G7357">
        <v>0</v>
      </c>
      <c r="H7357">
        <v>0</v>
      </c>
      <c r="L7357">
        <v>2232.6199860000002</v>
      </c>
      <c r="R7357">
        <v>5434.8693370000001</v>
      </c>
      <c r="S7357" t="s">
        <v>204</v>
      </c>
      <c r="T7357" s="247">
        <v>45342.358159722222</v>
      </c>
    </row>
    <row r="7358" spans="1:20" x14ac:dyDescent="0.35">
      <c r="A7358" t="s">
        <v>118</v>
      </c>
      <c r="B7358" t="s">
        <v>119</v>
      </c>
      <c r="C7358" t="s">
        <v>92</v>
      </c>
      <c r="D7358" s="29">
        <v>45584</v>
      </c>
      <c r="E7358">
        <v>0</v>
      </c>
      <c r="F7358">
        <v>0</v>
      </c>
      <c r="G7358">
        <v>0</v>
      </c>
      <c r="H7358">
        <v>0</v>
      </c>
      <c r="L7358">
        <v>2232.6199860000002</v>
      </c>
      <c r="R7358">
        <v>5434.8693370000001</v>
      </c>
      <c r="S7358" t="s">
        <v>204</v>
      </c>
      <c r="T7358" s="247">
        <v>45342.358159722222</v>
      </c>
    </row>
    <row r="7359" spans="1:20" x14ac:dyDescent="0.35">
      <c r="A7359" t="s">
        <v>118</v>
      </c>
      <c r="B7359" t="s">
        <v>119</v>
      </c>
      <c r="C7359" t="s">
        <v>92</v>
      </c>
      <c r="D7359" s="29">
        <v>45585</v>
      </c>
      <c r="E7359">
        <v>0</v>
      </c>
      <c r="F7359">
        <v>0</v>
      </c>
      <c r="G7359">
        <v>0</v>
      </c>
      <c r="H7359">
        <v>0</v>
      </c>
      <c r="L7359">
        <v>2232.6199860000002</v>
      </c>
      <c r="R7359">
        <v>5434.8693370000001</v>
      </c>
      <c r="S7359" t="s">
        <v>204</v>
      </c>
      <c r="T7359" s="247">
        <v>45342.358148148145</v>
      </c>
    </row>
    <row r="7360" spans="1:20" x14ac:dyDescent="0.35">
      <c r="A7360" t="s">
        <v>118</v>
      </c>
      <c r="B7360" t="s">
        <v>119</v>
      </c>
      <c r="C7360" t="s">
        <v>92</v>
      </c>
      <c r="D7360" s="29">
        <v>45586</v>
      </c>
      <c r="E7360">
        <v>0</v>
      </c>
      <c r="F7360">
        <v>0</v>
      </c>
      <c r="G7360">
        <v>0</v>
      </c>
      <c r="H7360">
        <v>0</v>
      </c>
      <c r="L7360">
        <v>2232.6199860000002</v>
      </c>
      <c r="R7360">
        <v>5434.8693370000001</v>
      </c>
      <c r="S7360" t="s">
        <v>204</v>
      </c>
      <c r="T7360" s="247">
        <v>45342.358159722222</v>
      </c>
    </row>
    <row r="7361" spans="1:20" x14ac:dyDescent="0.35">
      <c r="A7361" t="s">
        <v>118</v>
      </c>
      <c r="B7361" t="s">
        <v>119</v>
      </c>
      <c r="C7361" t="s">
        <v>92</v>
      </c>
      <c r="D7361" s="29">
        <v>45587</v>
      </c>
      <c r="E7361">
        <v>0</v>
      </c>
      <c r="F7361">
        <v>0</v>
      </c>
      <c r="G7361">
        <v>0</v>
      </c>
      <c r="H7361">
        <v>0</v>
      </c>
      <c r="L7361">
        <v>2232.6199860000002</v>
      </c>
      <c r="R7361">
        <v>5434.8693370000001</v>
      </c>
      <c r="S7361" t="s">
        <v>204</v>
      </c>
      <c r="T7361" s="247">
        <v>45342.358159722222</v>
      </c>
    </row>
    <row r="7362" spans="1:20" x14ac:dyDescent="0.35">
      <c r="A7362" t="s">
        <v>118</v>
      </c>
      <c r="B7362" t="s">
        <v>119</v>
      </c>
      <c r="C7362" t="s">
        <v>92</v>
      </c>
      <c r="D7362" s="29">
        <v>45588</v>
      </c>
      <c r="E7362">
        <v>0</v>
      </c>
      <c r="F7362">
        <v>0</v>
      </c>
      <c r="G7362">
        <v>0</v>
      </c>
      <c r="H7362">
        <v>0</v>
      </c>
      <c r="L7362">
        <v>2232.6199860000002</v>
      </c>
      <c r="R7362">
        <v>5434.8693370000001</v>
      </c>
      <c r="S7362" t="s">
        <v>204</v>
      </c>
      <c r="T7362" s="247">
        <v>45342.358148148145</v>
      </c>
    </row>
    <row r="7363" spans="1:20" x14ac:dyDescent="0.35">
      <c r="A7363" t="s">
        <v>118</v>
      </c>
      <c r="B7363" t="s">
        <v>119</v>
      </c>
      <c r="C7363" t="s">
        <v>92</v>
      </c>
      <c r="D7363" s="29">
        <v>45589</v>
      </c>
      <c r="E7363">
        <v>0</v>
      </c>
      <c r="F7363">
        <v>0</v>
      </c>
      <c r="G7363">
        <v>0</v>
      </c>
      <c r="H7363">
        <v>0</v>
      </c>
      <c r="L7363">
        <v>2232.6199860000002</v>
      </c>
      <c r="R7363">
        <v>5434.8693370000001</v>
      </c>
      <c r="S7363" t="s">
        <v>204</v>
      </c>
      <c r="T7363" s="247">
        <v>45342.358148148145</v>
      </c>
    </row>
    <row r="7364" spans="1:20" x14ac:dyDescent="0.35">
      <c r="A7364" t="s">
        <v>118</v>
      </c>
      <c r="B7364" t="s">
        <v>119</v>
      </c>
      <c r="C7364" t="s">
        <v>92</v>
      </c>
      <c r="D7364" s="29">
        <v>45590</v>
      </c>
      <c r="E7364">
        <v>0</v>
      </c>
      <c r="F7364">
        <v>0</v>
      </c>
      <c r="G7364">
        <v>0</v>
      </c>
      <c r="H7364">
        <v>0</v>
      </c>
      <c r="L7364">
        <v>2232.6199860000002</v>
      </c>
      <c r="R7364">
        <v>5434.8693370000001</v>
      </c>
      <c r="S7364" t="s">
        <v>204</v>
      </c>
      <c r="T7364" s="247">
        <v>45342.358159722222</v>
      </c>
    </row>
    <row r="7365" spans="1:20" x14ac:dyDescent="0.35">
      <c r="A7365" t="s">
        <v>118</v>
      </c>
      <c r="B7365" t="s">
        <v>119</v>
      </c>
      <c r="C7365" t="s">
        <v>92</v>
      </c>
      <c r="D7365" s="29">
        <v>45591</v>
      </c>
      <c r="E7365">
        <v>0</v>
      </c>
      <c r="F7365">
        <v>0</v>
      </c>
      <c r="G7365">
        <v>0</v>
      </c>
      <c r="H7365">
        <v>0</v>
      </c>
      <c r="L7365">
        <v>2232.6199860000002</v>
      </c>
      <c r="R7365">
        <v>5434.8693370000001</v>
      </c>
      <c r="S7365" t="s">
        <v>204</v>
      </c>
      <c r="T7365" s="247">
        <v>45342.358159722222</v>
      </c>
    </row>
    <row r="7366" spans="1:20" x14ac:dyDescent="0.35">
      <c r="A7366" t="s">
        <v>118</v>
      </c>
      <c r="B7366" t="s">
        <v>119</v>
      </c>
      <c r="C7366" t="s">
        <v>92</v>
      </c>
      <c r="D7366" s="29">
        <v>45592</v>
      </c>
      <c r="E7366">
        <v>0</v>
      </c>
      <c r="F7366">
        <v>0</v>
      </c>
      <c r="G7366">
        <v>0</v>
      </c>
      <c r="H7366">
        <v>0</v>
      </c>
      <c r="L7366">
        <v>2232.6199860000002</v>
      </c>
      <c r="R7366">
        <v>5434.8693370000001</v>
      </c>
      <c r="S7366" t="s">
        <v>204</v>
      </c>
      <c r="T7366" s="247">
        <v>45342.358171296299</v>
      </c>
    </row>
    <row r="7367" spans="1:20" x14ac:dyDescent="0.35">
      <c r="A7367" t="s">
        <v>118</v>
      </c>
      <c r="B7367" t="s">
        <v>119</v>
      </c>
      <c r="C7367" t="s">
        <v>92</v>
      </c>
      <c r="D7367" s="29">
        <v>45593</v>
      </c>
      <c r="E7367">
        <v>0</v>
      </c>
      <c r="F7367">
        <v>0</v>
      </c>
      <c r="G7367">
        <v>0</v>
      </c>
      <c r="H7367">
        <v>0</v>
      </c>
      <c r="L7367">
        <v>2232.6199860000002</v>
      </c>
      <c r="R7367">
        <v>5434.8693370000001</v>
      </c>
      <c r="S7367" t="s">
        <v>204</v>
      </c>
      <c r="T7367" s="247">
        <v>45342.358148148145</v>
      </c>
    </row>
    <row r="7368" spans="1:20" x14ac:dyDescent="0.35">
      <c r="A7368" t="s">
        <v>118</v>
      </c>
      <c r="B7368" t="s">
        <v>119</v>
      </c>
      <c r="C7368" t="s">
        <v>92</v>
      </c>
      <c r="D7368" s="29">
        <v>45594</v>
      </c>
      <c r="E7368">
        <v>0</v>
      </c>
      <c r="F7368">
        <v>0</v>
      </c>
      <c r="G7368">
        <v>0</v>
      </c>
      <c r="H7368">
        <v>0</v>
      </c>
      <c r="L7368">
        <v>2232.6199860000002</v>
      </c>
      <c r="R7368">
        <v>5434.8693370000001</v>
      </c>
      <c r="S7368" t="s">
        <v>204</v>
      </c>
      <c r="T7368" s="247">
        <v>45342.358159722222</v>
      </c>
    </row>
    <row r="7369" spans="1:20" x14ac:dyDescent="0.35">
      <c r="A7369" t="s">
        <v>118</v>
      </c>
      <c r="B7369" t="s">
        <v>119</v>
      </c>
      <c r="C7369" t="s">
        <v>92</v>
      </c>
      <c r="D7369" s="29">
        <v>45595</v>
      </c>
      <c r="E7369">
        <v>0</v>
      </c>
      <c r="F7369">
        <v>0</v>
      </c>
      <c r="G7369">
        <v>0</v>
      </c>
      <c r="H7369">
        <v>0</v>
      </c>
      <c r="L7369">
        <v>2232.6199860000002</v>
      </c>
      <c r="R7369">
        <v>5434.8693370000001</v>
      </c>
      <c r="S7369" t="s">
        <v>204</v>
      </c>
      <c r="T7369" s="247">
        <v>45342.358159722222</v>
      </c>
    </row>
    <row r="7370" spans="1:20" x14ac:dyDescent="0.35">
      <c r="A7370" t="s">
        <v>118</v>
      </c>
      <c r="B7370" t="s">
        <v>119</v>
      </c>
      <c r="C7370" t="s">
        <v>92</v>
      </c>
      <c r="D7370" s="29">
        <v>45596</v>
      </c>
      <c r="E7370">
        <v>0</v>
      </c>
      <c r="F7370">
        <v>0</v>
      </c>
      <c r="G7370">
        <v>0</v>
      </c>
      <c r="H7370">
        <v>0</v>
      </c>
      <c r="L7370">
        <v>2232.6199860000002</v>
      </c>
      <c r="R7370">
        <v>5434.8693370000001</v>
      </c>
      <c r="S7370" t="s">
        <v>204</v>
      </c>
      <c r="T7370" s="247">
        <v>45342.358159722222</v>
      </c>
    </row>
    <row r="7371" spans="1:20" x14ac:dyDescent="0.35">
      <c r="A7371" t="s">
        <v>118</v>
      </c>
      <c r="B7371" t="s">
        <v>119</v>
      </c>
      <c r="C7371" t="s">
        <v>92</v>
      </c>
      <c r="D7371" s="29">
        <v>45597</v>
      </c>
      <c r="E7371">
        <v>0</v>
      </c>
      <c r="F7371">
        <v>0</v>
      </c>
      <c r="G7371">
        <v>0</v>
      </c>
      <c r="H7371">
        <v>0</v>
      </c>
      <c r="L7371">
        <v>2232.6199860000002</v>
      </c>
      <c r="R7371">
        <v>5434.8693370000001</v>
      </c>
      <c r="S7371" t="s">
        <v>204</v>
      </c>
      <c r="T7371" s="247">
        <v>45342.358159722222</v>
      </c>
    </row>
    <row r="7372" spans="1:20" x14ac:dyDescent="0.35">
      <c r="A7372" t="s">
        <v>118</v>
      </c>
      <c r="B7372" t="s">
        <v>119</v>
      </c>
      <c r="C7372" t="s">
        <v>92</v>
      </c>
      <c r="D7372" s="29">
        <v>45598</v>
      </c>
      <c r="E7372">
        <v>0</v>
      </c>
      <c r="F7372">
        <v>0</v>
      </c>
      <c r="G7372">
        <v>0</v>
      </c>
      <c r="H7372">
        <v>0</v>
      </c>
      <c r="L7372">
        <v>2232.6199860000002</v>
      </c>
      <c r="R7372">
        <v>5434.8693370000001</v>
      </c>
      <c r="S7372" t="s">
        <v>204</v>
      </c>
      <c r="T7372" s="247">
        <v>45342.358171296299</v>
      </c>
    </row>
    <row r="7373" spans="1:20" x14ac:dyDescent="0.35">
      <c r="A7373" t="s">
        <v>118</v>
      </c>
      <c r="B7373" t="s">
        <v>119</v>
      </c>
      <c r="C7373" t="s">
        <v>92</v>
      </c>
      <c r="D7373" s="29">
        <v>45599</v>
      </c>
      <c r="E7373">
        <v>0</v>
      </c>
      <c r="F7373">
        <v>0</v>
      </c>
      <c r="G7373">
        <v>0</v>
      </c>
      <c r="H7373">
        <v>0</v>
      </c>
      <c r="L7373">
        <v>2232.6199860000002</v>
      </c>
      <c r="R7373">
        <v>5434.8693370000001</v>
      </c>
      <c r="S7373" t="s">
        <v>204</v>
      </c>
      <c r="T7373" s="247">
        <v>45342.358171296299</v>
      </c>
    </row>
    <row r="7374" spans="1:20" x14ac:dyDescent="0.35">
      <c r="A7374" t="s">
        <v>118</v>
      </c>
      <c r="B7374" t="s">
        <v>119</v>
      </c>
      <c r="C7374" t="s">
        <v>92</v>
      </c>
      <c r="D7374" s="29">
        <v>45600</v>
      </c>
      <c r="E7374">
        <v>0</v>
      </c>
      <c r="F7374">
        <v>0</v>
      </c>
      <c r="G7374">
        <v>0</v>
      </c>
      <c r="H7374">
        <v>0</v>
      </c>
      <c r="L7374">
        <v>2232.6199860000002</v>
      </c>
      <c r="R7374">
        <v>5434.8693370000001</v>
      </c>
      <c r="S7374" t="s">
        <v>204</v>
      </c>
      <c r="T7374" s="247">
        <v>45342.358159722222</v>
      </c>
    </row>
    <row r="7375" spans="1:20" x14ac:dyDescent="0.35">
      <c r="A7375" t="s">
        <v>118</v>
      </c>
      <c r="B7375" t="s">
        <v>119</v>
      </c>
      <c r="C7375" t="s">
        <v>92</v>
      </c>
      <c r="D7375" s="29">
        <v>45601</v>
      </c>
      <c r="E7375">
        <v>0</v>
      </c>
      <c r="F7375">
        <v>0</v>
      </c>
      <c r="G7375">
        <v>0</v>
      </c>
      <c r="H7375">
        <v>0</v>
      </c>
      <c r="L7375">
        <v>2232.6199860000002</v>
      </c>
      <c r="R7375">
        <v>5434.8693370000001</v>
      </c>
      <c r="S7375" t="s">
        <v>204</v>
      </c>
      <c r="T7375" s="247">
        <v>45342.358171296299</v>
      </c>
    </row>
    <row r="7376" spans="1:20" x14ac:dyDescent="0.35">
      <c r="A7376" t="s">
        <v>118</v>
      </c>
      <c r="B7376" t="s">
        <v>119</v>
      </c>
      <c r="C7376" t="s">
        <v>92</v>
      </c>
      <c r="D7376" s="29">
        <v>45602</v>
      </c>
      <c r="E7376">
        <v>0</v>
      </c>
      <c r="F7376">
        <v>0</v>
      </c>
      <c r="G7376">
        <v>0</v>
      </c>
      <c r="H7376">
        <v>0</v>
      </c>
      <c r="L7376">
        <v>2232.6199860000002</v>
      </c>
      <c r="R7376">
        <v>5434.8693370000001</v>
      </c>
      <c r="S7376" t="s">
        <v>204</v>
      </c>
      <c r="T7376" s="247">
        <v>45342.358171296299</v>
      </c>
    </row>
    <row r="7377" spans="1:20" x14ac:dyDescent="0.35">
      <c r="A7377" t="s">
        <v>118</v>
      </c>
      <c r="B7377" t="s">
        <v>119</v>
      </c>
      <c r="C7377" t="s">
        <v>92</v>
      </c>
      <c r="D7377" s="29">
        <v>45603</v>
      </c>
      <c r="E7377">
        <v>0</v>
      </c>
      <c r="F7377">
        <v>0</v>
      </c>
      <c r="G7377">
        <v>0</v>
      </c>
      <c r="H7377">
        <v>0</v>
      </c>
      <c r="L7377">
        <v>2232.6199860000002</v>
      </c>
      <c r="R7377">
        <v>5434.8693370000001</v>
      </c>
      <c r="S7377" t="s">
        <v>204</v>
      </c>
      <c r="T7377" s="247">
        <v>45342.358171296299</v>
      </c>
    </row>
    <row r="7378" spans="1:20" x14ac:dyDescent="0.35">
      <c r="A7378" t="s">
        <v>118</v>
      </c>
      <c r="B7378" t="s">
        <v>119</v>
      </c>
      <c r="C7378" t="s">
        <v>92</v>
      </c>
      <c r="D7378" s="29">
        <v>45604</v>
      </c>
      <c r="E7378">
        <v>0</v>
      </c>
      <c r="F7378">
        <v>0</v>
      </c>
      <c r="G7378">
        <v>0</v>
      </c>
      <c r="H7378">
        <v>0</v>
      </c>
      <c r="L7378">
        <v>2232.6199860000002</v>
      </c>
      <c r="R7378">
        <v>5434.8693370000001</v>
      </c>
      <c r="S7378" t="s">
        <v>204</v>
      </c>
      <c r="T7378" s="247">
        <v>45342.358171296299</v>
      </c>
    </row>
    <row r="7379" spans="1:20" x14ac:dyDescent="0.35">
      <c r="A7379" t="s">
        <v>118</v>
      </c>
      <c r="B7379" t="s">
        <v>119</v>
      </c>
      <c r="C7379" t="s">
        <v>92</v>
      </c>
      <c r="D7379" s="29">
        <v>45605</v>
      </c>
      <c r="E7379">
        <v>0</v>
      </c>
      <c r="F7379">
        <v>0</v>
      </c>
      <c r="G7379">
        <v>0</v>
      </c>
      <c r="H7379">
        <v>0</v>
      </c>
      <c r="L7379">
        <v>2232.6199860000002</v>
      </c>
      <c r="R7379">
        <v>5434.8693370000001</v>
      </c>
      <c r="S7379" t="s">
        <v>204</v>
      </c>
      <c r="T7379" s="247">
        <v>45342.358171296299</v>
      </c>
    </row>
    <row r="7380" spans="1:20" x14ac:dyDescent="0.35">
      <c r="A7380" t="s">
        <v>118</v>
      </c>
      <c r="B7380" t="s">
        <v>119</v>
      </c>
      <c r="C7380" t="s">
        <v>92</v>
      </c>
      <c r="D7380" s="29">
        <v>45606</v>
      </c>
      <c r="E7380">
        <v>0</v>
      </c>
      <c r="F7380">
        <v>0</v>
      </c>
      <c r="G7380">
        <v>0</v>
      </c>
      <c r="H7380">
        <v>0</v>
      </c>
      <c r="L7380">
        <v>2232.6199860000002</v>
      </c>
      <c r="R7380">
        <v>5434.8693370000001</v>
      </c>
      <c r="S7380" t="s">
        <v>204</v>
      </c>
      <c r="T7380" s="247">
        <v>45342.358171296299</v>
      </c>
    </row>
    <row r="7381" spans="1:20" x14ac:dyDescent="0.35">
      <c r="A7381" t="s">
        <v>118</v>
      </c>
      <c r="B7381" t="s">
        <v>119</v>
      </c>
      <c r="C7381" t="s">
        <v>92</v>
      </c>
      <c r="D7381" s="29">
        <v>45607</v>
      </c>
      <c r="E7381">
        <v>0</v>
      </c>
      <c r="F7381">
        <v>0</v>
      </c>
      <c r="G7381">
        <v>0</v>
      </c>
      <c r="H7381">
        <v>0</v>
      </c>
      <c r="L7381">
        <v>2232.6199860000002</v>
      </c>
      <c r="R7381">
        <v>5434.8693370000001</v>
      </c>
      <c r="S7381" t="s">
        <v>204</v>
      </c>
      <c r="T7381" s="247">
        <v>45342.358171296299</v>
      </c>
    </row>
    <row r="7382" spans="1:20" x14ac:dyDescent="0.35">
      <c r="A7382" t="s">
        <v>118</v>
      </c>
      <c r="B7382" t="s">
        <v>119</v>
      </c>
      <c r="C7382" t="s">
        <v>92</v>
      </c>
      <c r="D7382" s="29">
        <v>45608</v>
      </c>
      <c r="E7382">
        <v>0</v>
      </c>
      <c r="F7382">
        <v>0</v>
      </c>
      <c r="G7382">
        <v>0</v>
      </c>
      <c r="H7382">
        <v>0</v>
      </c>
      <c r="L7382">
        <v>2232.6199860000002</v>
      </c>
      <c r="R7382">
        <v>5434.8693370000001</v>
      </c>
      <c r="S7382" t="s">
        <v>204</v>
      </c>
      <c r="T7382" s="247">
        <v>45342.358171296299</v>
      </c>
    </row>
    <row r="7383" spans="1:20" x14ac:dyDescent="0.35">
      <c r="A7383" t="s">
        <v>118</v>
      </c>
      <c r="B7383" t="s">
        <v>119</v>
      </c>
      <c r="C7383" t="s">
        <v>92</v>
      </c>
      <c r="D7383" s="29">
        <v>45609</v>
      </c>
      <c r="E7383">
        <v>0</v>
      </c>
      <c r="F7383">
        <v>0</v>
      </c>
      <c r="G7383">
        <v>0</v>
      </c>
      <c r="H7383">
        <v>0</v>
      </c>
      <c r="L7383">
        <v>2232.6199860000002</v>
      </c>
      <c r="R7383">
        <v>5434.8693370000001</v>
      </c>
      <c r="S7383" t="s">
        <v>204</v>
      </c>
      <c r="T7383" s="247">
        <v>45342.358171296299</v>
      </c>
    </row>
    <row r="7384" spans="1:20" x14ac:dyDescent="0.35">
      <c r="A7384" t="s">
        <v>118</v>
      </c>
      <c r="B7384" t="s">
        <v>119</v>
      </c>
      <c r="C7384" t="s">
        <v>92</v>
      </c>
      <c r="D7384" s="29">
        <v>45610</v>
      </c>
      <c r="E7384">
        <v>0</v>
      </c>
      <c r="F7384">
        <v>0</v>
      </c>
      <c r="G7384">
        <v>0</v>
      </c>
      <c r="H7384">
        <v>0</v>
      </c>
      <c r="L7384">
        <v>2232.6199860000002</v>
      </c>
      <c r="R7384">
        <v>5434.8693370000001</v>
      </c>
      <c r="S7384" t="s">
        <v>204</v>
      </c>
      <c r="T7384" s="247">
        <v>45342.358171296299</v>
      </c>
    </row>
    <row r="7385" spans="1:20" x14ac:dyDescent="0.35">
      <c r="A7385" t="s">
        <v>118</v>
      </c>
      <c r="B7385" t="s">
        <v>119</v>
      </c>
      <c r="C7385" t="s">
        <v>92</v>
      </c>
      <c r="D7385" s="29">
        <v>45611</v>
      </c>
      <c r="E7385">
        <v>0</v>
      </c>
      <c r="F7385">
        <v>0</v>
      </c>
      <c r="G7385">
        <v>0</v>
      </c>
      <c r="H7385">
        <v>0</v>
      </c>
      <c r="L7385">
        <v>2232.6199860000002</v>
      </c>
      <c r="R7385">
        <v>5434.8693370000001</v>
      </c>
      <c r="S7385" t="s">
        <v>204</v>
      </c>
      <c r="T7385" s="247">
        <v>45342.358171296299</v>
      </c>
    </row>
    <row r="7386" spans="1:20" x14ac:dyDescent="0.35">
      <c r="A7386" t="s">
        <v>118</v>
      </c>
      <c r="B7386" t="s">
        <v>119</v>
      </c>
      <c r="C7386" t="s">
        <v>92</v>
      </c>
      <c r="D7386" s="29">
        <v>45612</v>
      </c>
      <c r="E7386">
        <v>0</v>
      </c>
      <c r="F7386">
        <v>0</v>
      </c>
      <c r="G7386">
        <v>0</v>
      </c>
      <c r="H7386">
        <v>0</v>
      </c>
      <c r="L7386">
        <v>2232.6199860000002</v>
      </c>
      <c r="R7386">
        <v>5434.8693370000001</v>
      </c>
      <c r="S7386" t="s">
        <v>204</v>
      </c>
      <c r="T7386" s="247">
        <v>45342.358171296299</v>
      </c>
    </row>
    <row r="7387" spans="1:20" x14ac:dyDescent="0.35">
      <c r="A7387" t="s">
        <v>118</v>
      </c>
      <c r="B7387" t="s">
        <v>119</v>
      </c>
      <c r="C7387" t="s">
        <v>92</v>
      </c>
      <c r="D7387" s="29">
        <v>45613</v>
      </c>
      <c r="E7387">
        <v>0</v>
      </c>
      <c r="F7387">
        <v>0</v>
      </c>
      <c r="G7387">
        <v>0</v>
      </c>
      <c r="H7387">
        <v>0</v>
      </c>
      <c r="L7387">
        <v>2232.6199860000002</v>
      </c>
      <c r="R7387">
        <v>5434.8693370000001</v>
      </c>
      <c r="S7387" t="s">
        <v>204</v>
      </c>
      <c r="T7387" s="247">
        <v>45342.358171296299</v>
      </c>
    </row>
    <row r="7388" spans="1:20" x14ac:dyDescent="0.35">
      <c r="A7388" t="s">
        <v>118</v>
      </c>
      <c r="B7388" t="s">
        <v>119</v>
      </c>
      <c r="C7388" t="s">
        <v>92</v>
      </c>
      <c r="D7388" s="29">
        <v>45614</v>
      </c>
      <c r="E7388">
        <v>0</v>
      </c>
      <c r="F7388">
        <v>0</v>
      </c>
      <c r="G7388">
        <v>0</v>
      </c>
      <c r="H7388">
        <v>0</v>
      </c>
      <c r="L7388">
        <v>2232.6199860000002</v>
      </c>
      <c r="R7388">
        <v>5434.8693370000001</v>
      </c>
      <c r="S7388" t="s">
        <v>204</v>
      </c>
      <c r="T7388" s="247">
        <v>45342.358171296299</v>
      </c>
    </row>
    <row r="7389" spans="1:20" x14ac:dyDescent="0.35">
      <c r="A7389" t="s">
        <v>118</v>
      </c>
      <c r="B7389" t="s">
        <v>119</v>
      </c>
      <c r="C7389" t="s">
        <v>92</v>
      </c>
      <c r="D7389" s="29">
        <v>45615</v>
      </c>
      <c r="E7389">
        <v>0</v>
      </c>
      <c r="F7389">
        <v>0</v>
      </c>
      <c r="G7389">
        <v>0</v>
      </c>
      <c r="H7389">
        <v>0</v>
      </c>
      <c r="L7389">
        <v>2232.6199860000002</v>
      </c>
      <c r="R7389">
        <v>5434.8693370000001</v>
      </c>
      <c r="S7389" t="s">
        <v>204</v>
      </c>
      <c r="T7389" s="247">
        <v>45342.358171296299</v>
      </c>
    </row>
    <row r="7390" spans="1:20" x14ac:dyDescent="0.35">
      <c r="A7390" t="s">
        <v>118</v>
      </c>
      <c r="B7390" t="s">
        <v>119</v>
      </c>
      <c r="C7390" t="s">
        <v>92</v>
      </c>
      <c r="D7390" s="29">
        <v>45616</v>
      </c>
      <c r="E7390">
        <v>0</v>
      </c>
      <c r="F7390">
        <v>0</v>
      </c>
      <c r="G7390">
        <v>0</v>
      </c>
      <c r="H7390">
        <v>0</v>
      </c>
      <c r="L7390">
        <v>2232.6199860000002</v>
      </c>
      <c r="R7390">
        <v>5434.8693370000001</v>
      </c>
      <c r="S7390" t="s">
        <v>204</v>
      </c>
      <c r="T7390" s="247">
        <v>45342.358171296299</v>
      </c>
    </row>
    <row r="7391" spans="1:20" x14ac:dyDescent="0.35">
      <c r="A7391" t="s">
        <v>118</v>
      </c>
      <c r="B7391" t="s">
        <v>119</v>
      </c>
      <c r="C7391" t="s">
        <v>92</v>
      </c>
      <c r="D7391" s="29">
        <v>45617</v>
      </c>
      <c r="E7391">
        <v>0</v>
      </c>
      <c r="F7391">
        <v>0</v>
      </c>
      <c r="G7391">
        <v>0</v>
      </c>
      <c r="H7391">
        <v>0</v>
      </c>
      <c r="L7391">
        <v>2232.6199860000002</v>
      </c>
      <c r="R7391">
        <v>5434.8693370000001</v>
      </c>
      <c r="S7391" t="s">
        <v>204</v>
      </c>
      <c r="T7391" s="247">
        <v>45342.358171296299</v>
      </c>
    </row>
    <row r="7392" spans="1:20" x14ac:dyDescent="0.35">
      <c r="A7392" t="s">
        <v>118</v>
      </c>
      <c r="B7392" t="s">
        <v>119</v>
      </c>
      <c r="C7392" t="s">
        <v>92</v>
      </c>
      <c r="D7392" s="29">
        <v>45618</v>
      </c>
      <c r="E7392">
        <v>0</v>
      </c>
      <c r="F7392">
        <v>0</v>
      </c>
      <c r="G7392">
        <v>0</v>
      </c>
      <c r="H7392">
        <v>0</v>
      </c>
      <c r="L7392">
        <v>2232.6199860000002</v>
      </c>
      <c r="R7392">
        <v>5434.8693370000001</v>
      </c>
      <c r="S7392" t="s">
        <v>204</v>
      </c>
      <c r="T7392" s="247">
        <v>45342.358171296299</v>
      </c>
    </row>
    <row r="7393" spans="1:20" x14ac:dyDescent="0.35">
      <c r="A7393" t="s">
        <v>118</v>
      </c>
      <c r="B7393" t="s">
        <v>119</v>
      </c>
      <c r="C7393" t="s">
        <v>92</v>
      </c>
      <c r="D7393" s="29">
        <v>45619</v>
      </c>
      <c r="E7393">
        <v>0</v>
      </c>
      <c r="F7393">
        <v>0</v>
      </c>
      <c r="G7393">
        <v>0</v>
      </c>
      <c r="H7393">
        <v>0</v>
      </c>
      <c r="L7393">
        <v>2232.6199860000002</v>
      </c>
      <c r="R7393">
        <v>5434.8693370000001</v>
      </c>
      <c r="S7393" t="s">
        <v>204</v>
      </c>
      <c r="T7393" s="247">
        <v>45342.358171296299</v>
      </c>
    </row>
    <row r="7394" spans="1:20" x14ac:dyDescent="0.35">
      <c r="A7394" t="s">
        <v>118</v>
      </c>
      <c r="B7394" t="s">
        <v>119</v>
      </c>
      <c r="C7394" t="s">
        <v>92</v>
      </c>
      <c r="D7394" s="29">
        <v>45620</v>
      </c>
      <c r="E7394">
        <v>0</v>
      </c>
      <c r="F7394">
        <v>0</v>
      </c>
      <c r="G7394">
        <v>0</v>
      </c>
      <c r="H7394">
        <v>0</v>
      </c>
      <c r="L7394">
        <v>2232.6199860000002</v>
      </c>
      <c r="R7394">
        <v>5434.8693370000001</v>
      </c>
      <c r="S7394" t="s">
        <v>204</v>
      </c>
      <c r="T7394" s="247">
        <v>45342.358182870368</v>
      </c>
    </row>
    <row r="7395" spans="1:20" x14ac:dyDescent="0.35">
      <c r="A7395" t="s">
        <v>118</v>
      </c>
      <c r="B7395" t="s">
        <v>119</v>
      </c>
      <c r="C7395" t="s">
        <v>92</v>
      </c>
      <c r="D7395" s="29">
        <v>45621</v>
      </c>
      <c r="E7395">
        <v>0</v>
      </c>
      <c r="F7395">
        <v>0</v>
      </c>
      <c r="G7395">
        <v>0</v>
      </c>
      <c r="H7395">
        <v>0</v>
      </c>
      <c r="L7395">
        <v>2232.6199860000002</v>
      </c>
      <c r="R7395">
        <v>5434.8693370000001</v>
      </c>
      <c r="S7395" t="s">
        <v>204</v>
      </c>
      <c r="T7395" s="247">
        <v>45342.358182870368</v>
      </c>
    </row>
    <row r="7396" spans="1:20" x14ac:dyDescent="0.35">
      <c r="A7396" t="s">
        <v>118</v>
      </c>
      <c r="B7396" t="s">
        <v>119</v>
      </c>
      <c r="C7396" t="s">
        <v>92</v>
      </c>
      <c r="D7396" s="29">
        <v>45622</v>
      </c>
      <c r="E7396">
        <v>0</v>
      </c>
      <c r="F7396">
        <v>0</v>
      </c>
      <c r="G7396">
        <v>0</v>
      </c>
      <c r="H7396">
        <v>0</v>
      </c>
      <c r="L7396">
        <v>2232.6199860000002</v>
      </c>
      <c r="R7396">
        <v>5434.8693370000001</v>
      </c>
      <c r="S7396" t="s">
        <v>204</v>
      </c>
      <c r="T7396" s="247">
        <v>45342.358171296299</v>
      </c>
    </row>
    <row r="7397" spans="1:20" x14ac:dyDescent="0.35">
      <c r="A7397" t="s">
        <v>118</v>
      </c>
      <c r="B7397" t="s">
        <v>119</v>
      </c>
      <c r="C7397" t="s">
        <v>92</v>
      </c>
      <c r="D7397" s="29">
        <v>45623</v>
      </c>
      <c r="E7397">
        <v>0</v>
      </c>
      <c r="F7397">
        <v>0</v>
      </c>
      <c r="G7397">
        <v>0</v>
      </c>
      <c r="H7397">
        <v>0</v>
      </c>
      <c r="L7397">
        <v>2232.6199860000002</v>
      </c>
      <c r="R7397">
        <v>5434.8693370000001</v>
      </c>
      <c r="S7397" t="s">
        <v>204</v>
      </c>
      <c r="T7397" s="247">
        <v>45342.358171296299</v>
      </c>
    </row>
    <row r="7398" spans="1:20" x14ac:dyDescent="0.35">
      <c r="A7398" t="s">
        <v>118</v>
      </c>
      <c r="B7398" t="s">
        <v>119</v>
      </c>
      <c r="C7398" t="s">
        <v>92</v>
      </c>
      <c r="D7398" s="29">
        <v>45624</v>
      </c>
      <c r="E7398">
        <v>0</v>
      </c>
      <c r="F7398">
        <v>0</v>
      </c>
      <c r="G7398">
        <v>0</v>
      </c>
      <c r="H7398">
        <v>0</v>
      </c>
      <c r="L7398">
        <v>2232.6199860000002</v>
      </c>
      <c r="R7398">
        <v>5434.8693370000001</v>
      </c>
      <c r="S7398" t="s">
        <v>204</v>
      </c>
      <c r="T7398" s="247">
        <v>45342.358171296299</v>
      </c>
    </row>
    <row r="7399" spans="1:20" x14ac:dyDescent="0.35">
      <c r="A7399" t="s">
        <v>118</v>
      </c>
      <c r="B7399" t="s">
        <v>119</v>
      </c>
      <c r="C7399" t="s">
        <v>92</v>
      </c>
      <c r="D7399" s="29">
        <v>45625</v>
      </c>
      <c r="E7399">
        <v>0</v>
      </c>
      <c r="F7399">
        <v>0</v>
      </c>
      <c r="G7399">
        <v>0</v>
      </c>
      <c r="H7399">
        <v>0</v>
      </c>
      <c r="L7399">
        <v>2232.6199860000002</v>
      </c>
      <c r="R7399">
        <v>5434.8693370000001</v>
      </c>
      <c r="S7399" t="s">
        <v>204</v>
      </c>
      <c r="T7399" s="247">
        <v>45342.358182870368</v>
      </c>
    </row>
    <row r="7400" spans="1:20" x14ac:dyDescent="0.35">
      <c r="A7400" t="s">
        <v>118</v>
      </c>
      <c r="B7400" t="s">
        <v>119</v>
      </c>
      <c r="C7400" t="s">
        <v>92</v>
      </c>
      <c r="D7400" s="29">
        <v>45626</v>
      </c>
      <c r="E7400">
        <v>0</v>
      </c>
      <c r="F7400">
        <v>0</v>
      </c>
      <c r="G7400">
        <v>0</v>
      </c>
      <c r="H7400">
        <v>0</v>
      </c>
      <c r="L7400">
        <v>2232.6199860000002</v>
      </c>
      <c r="R7400">
        <v>5434.8693370000001</v>
      </c>
      <c r="S7400" t="s">
        <v>204</v>
      </c>
      <c r="T7400" s="247">
        <v>45342.358171296299</v>
      </c>
    </row>
    <row r="7401" spans="1:20" x14ac:dyDescent="0.35">
      <c r="A7401" t="s">
        <v>118</v>
      </c>
      <c r="B7401" t="s">
        <v>119</v>
      </c>
      <c r="C7401" t="s">
        <v>92</v>
      </c>
      <c r="D7401" s="29">
        <v>45627</v>
      </c>
      <c r="E7401">
        <v>0</v>
      </c>
      <c r="F7401">
        <v>0</v>
      </c>
      <c r="G7401">
        <v>0</v>
      </c>
      <c r="H7401">
        <v>0</v>
      </c>
      <c r="L7401">
        <v>2232.6199860000002</v>
      </c>
      <c r="R7401">
        <v>5434.8693370000001</v>
      </c>
      <c r="S7401" t="s">
        <v>204</v>
      </c>
      <c r="T7401" s="247">
        <v>45342.358171296299</v>
      </c>
    </row>
    <row r="7402" spans="1:20" x14ac:dyDescent="0.35">
      <c r="A7402" t="s">
        <v>118</v>
      </c>
      <c r="B7402" t="s">
        <v>119</v>
      </c>
      <c r="C7402" t="s">
        <v>92</v>
      </c>
      <c r="D7402" s="29">
        <v>45628</v>
      </c>
      <c r="E7402">
        <v>0</v>
      </c>
      <c r="F7402">
        <v>0</v>
      </c>
      <c r="G7402">
        <v>0</v>
      </c>
      <c r="H7402">
        <v>0</v>
      </c>
      <c r="L7402">
        <v>2232.6199860000002</v>
      </c>
      <c r="R7402">
        <v>5434.8693370000001</v>
      </c>
      <c r="S7402" t="s">
        <v>204</v>
      </c>
      <c r="T7402" s="247">
        <v>45342.358182870368</v>
      </c>
    </row>
    <row r="7403" spans="1:20" x14ac:dyDescent="0.35">
      <c r="A7403" t="s">
        <v>118</v>
      </c>
      <c r="B7403" t="s">
        <v>119</v>
      </c>
      <c r="C7403" t="s">
        <v>92</v>
      </c>
      <c r="D7403" s="29">
        <v>45629</v>
      </c>
      <c r="E7403">
        <v>0</v>
      </c>
      <c r="F7403">
        <v>0</v>
      </c>
      <c r="G7403">
        <v>0</v>
      </c>
      <c r="H7403">
        <v>0</v>
      </c>
      <c r="L7403">
        <v>2232.6199860000002</v>
      </c>
      <c r="R7403">
        <v>5434.8693370000001</v>
      </c>
      <c r="S7403" t="s">
        <v>204</v>
      </c>
      <c r="T7403" s="247">
        <v>45342.358182870368</v>
      </c>
    </row>
    <row r="7404" spans="1:20" x14ac:dyDescent="0.35">
      <c r="A7404" t="s">
        <v>118</v>
      </c>
      <c r="B7404" t="s">
        <v>119</v>
      </c>
      <c r="C7404" t="s">
        <v>92</v>
      </c>
      <c r="D7404" s="29">
        <v>45630</v>
      </c>
      <c r="E7404">
        <v>0</v>
      </c>
      <c r="F7404">
        <v>0</v>
      </c>
      <c r="G7404">
        <v>0</v>
      </c>
      <c r="H7404">
        <v>0</v>
      </c>
      <c r="L7404">
        <v>2232.6199860000002</v>
      </c>
      <c r="R7404">
        <v>5434.8693370000001</v>
      </c>
      <c r="S7404" t="s">
        <v>204</v>
      </c>
      <c r="T7404" s="247">
        <v>45342.358182870368</v>
      </c>
    </row>
    <row r="7405" spans="1:20" x14ac:dyDescent="0.35">
      <c r="A7405" t="s">
        <v>118</v>
      </c>
      <c r="B7405" t="s">
        <v>119</v>
      </c>
      <c r="C7405" t="s">
        <v>92</v>
      </c>
      <c r="D7405" s="29">
        <v>45631</v>
      </c>
      <c r="E7405">
        <v>0</v>
      </c>
      <c r="F7405">
        <v>0</v>
      </c>
      <c r="G7405">
        <v>0</v>
      </c>
      <c r="H7405">
        <v>0</v>
      </c>
      <c r="L7405">
        <v>2232.6199860000002</v>
      </c>
      <c r="R7405">
        <v>5434.8693370000001</v>
      </c>
      <c r="S7405" t="s">
        <v>204</v>
      </c>
      <c r="T7405" s="247">
        <v>45342.358182870368</v>
      </c>
    </row>
    <row r="7406" spans="1:20" x14ac:dyDescent="0.35">
      <c r="A7406" t="s">
        <v>118</v>
      </c>
      <c r="B7406" t="s">
        <v>119</v>
      </c>
      <c r="C7406" t="s">
        <v>92</v>
      </c>
      <c r="D7406" s="29">
        <v>45632</v>
      </c>
      <c r="E7406">
        <v>0</v>
      </c>
      <c r="F7406">
        <v>0</v>
      </c>
      <c r="G7406">
        <v>0</v>
      </c>
      <c r="H7406">
        <v>0</v>
      </c>
      <c r="L7406">
        <v>2232.6199860000002</v>
      </c>
      <c r="R7406">
        <v>5434.8693370000001</v>
      </c>
      <c r="S7406" t="s">
        <v>204</v>
      </c>
      <c r="T7406" s="247">
        <v>45342.358182870368</v>
      </c>
    </row>
    <row r="7407" spans="1:20" x14ac:dyDescent="0.35">
      <c r="A7407" t="s">
        <v>118</v>
      </c>
      <c r="B7407" t="s">
        <v>119</v>
      </c>
      <c r="C7407" t="s">
        <v>92</v>
      </c>
      <c r="D7407" s="29">
        <v>45633</v>
      </c>
      <c r="E7407">
        <v>0</v>
      </c>
      <c r="F7407">
        <v>0</v>
      </c>
      <c r="G7407">
        <v>0</v>
      </c>
      <c r="H7407">
        <v>0</v>
      </c>
      <c r="L7407">
        <v>2232.6199860000002</v>
      </c>
      <c r="R7407">
        <v>5434.8693370000001</v>
      </c>
      <c r="S7407" t="s">
        <v>204</v>
      </c>
      <c r="T7407" s="247">
        <v>45342.358182870368</v>
      </c>
    </row>
    <row r="7408" spans="1:20" x14ac:dyDescent="0.35">
      <c r="A7408" t="s">
        <v>118</v>
      </c>
      <c r="B7408" t="s">
        <v>119</v>
      </c>
      <c r="C7408" t="s">
        <v>92</v>
      </c>
      <c r="D7408" s="29">
        <v>45634</v>
      </c>
      <c r="E7408">
        <v>0</v>
      </c>
      <c r="F7408">
        <v>0</v>
      </c>
      <c r="G7408">
        <v>0</v>
      </c>
      <c r="H7408">
        <v>0</v>
      </c>
      <c r="L7408">
        <v>2232.6199860000002</v>
      </c>
      <c r="R7408">
        <v>5434.8693370000001</v>
      </c>
      <c r="S7408" t="s">
        <v>204</v>
      </c>
      <c r="T7408" s="247">
        <v>45342.358182870368</v>
      </c>
    </row>
    <row r="7409" spans="1:20" x14ac:dyDescent="0.35">
      <c r="A7409" t="s">
        <v>118</v>
      </c>
      <c r="B7409" t="s">
        <v>119</v>
      </c>
      <c r="C7409" t="s">
        <v>92</v>
      </c>
      <c r="D7409" s="29">
        <v>45635</v>
      </c>
      <c r="E7409">
        <v>0</v>
      </c>
      <c r="F7409">
        <v>0</v>
      </c>
      <c r="G7409">
        <v>0</v>
      </c>
      <c r="H7409">
        <v>0</v>
      </c>
      <c r="L7409">
        <v>2232.6199860000002</v>
      </c>
      <c r="R7409">
        <v>5434.8693370000001</v>
      </c>
      <c r="S7409" t="s">
        <v>204</v>
      </c>
      <c r="T7409" s="247">
        <v>45342.358182870368</v>
      </c>
    </row>
    <row r="7410" spans="1:20" x14ac:dyDescent="0.35">
      <c r="A7410" t="s">
        <v>118</v>
      </c>
      <c r="B7410" t="s">
        <v>119</v>
      </c>
      <c r="C7410" t="s">
        <v>92</v>
      </c>
      <c r="D7410" s="29">
        <v>45636</v>
      </c>
      <c r="E7410">
        <v>0</v>
      </c>
      <c r="F7410">
        <v>0</v>
      </c>
      <c r="G7410">
        <v>0</v>
      </c>
      <c r="H7410">
        <v>0</v>
      </c>
      <c r="L7410">
        <v>2232.6199860000002</v>
      </c>
      <c r="R7410">
        <v>5434.8693370000001</v>
      </c>
      <c r="S7410" t="s">
        <v>204</v>
      </c>
      <c r="T7410" s="247">
        <v>45342.358182870368</v>
      </c>
    </row>
    <row r="7411" spans="1:20" x14ac:dyDescent="0.35">
      <c r="A7411" t="s">
        <v>118</v>
      </c>
      <c r="B7411" t="s">
        <v>119</v>
      </c>
      <c r="C7411" t="s">
        <v>92</v>
      </c>
      <c r="D7411" s="29">
        <v>45637</v>
      </c>
      <c r="E7411">
        <v>0</v>
      </c>
      <c r="F7411">
        <v>0</v>
      </c>
      <c r="G7411">
        <v>0</v>
      </c>
      <c r="H7411">
        <v>0</v>
      </c>
      <c r="L7411">
        <v>2232.6199860000002</v>
      </c>
      <c r="R7411">
        <v>5434.8693370000001</v>
      </c>
      <c r="S7411" t="s">
        <v>204</v>
      </c>
      <c r="T7411" s="247">
        <v>45342.358182870368</v>
      </c>
    </row>
    <row r="7412" spans="1:20" x14ac:dyDescent="0.35">
      <c r="A7412" t="s">
        <v>118</v>
      </c>
      <c r="B7412" t="s">
        <v>119</v>
      </c>
      <c r="C7412" t="s">
        <v>92</v>
      </c>
      <c r="D7412" s="29">
        <v>45638</v>
      </c>
      <c r="E7412">
        <v>0</v>
      </c>
      <c r="F7412">
        <v>0</v>
      </c>
      <c r="G7412">
        <v>0</v>
      </c>
      <c r="H7412">
        <v>0</v>
      </c>
      <c r="L7412">
        <v>2232.6199860000002</v>
      </c>
      <c r="R7412">
        <v>5434.8693370000001</v>
      </c>
      <c r="S7412" t="s">
        <v>204</v>
      </c>
      <c r="T7412" s="247">
        <v>45342.358182870368</v>
      </c>
    </row>
    <row r="7413" spans="1:20" x14ac:dyDescent="0.35">
      <c r="A7413" t="s">
        <v>118</v>
      </c>
      <c r="B7413" t="s">
        <v>119</v>
      </c>
      <c r="C7413" t="s">
        <v>92</v>
      </c>
      <c r="D7413" s="29">
        <v>45639</v>
      </c>
      <c r="E7413">
        <v>0</v>
      </c>
      <c r="F7413">
        <v>0</v>
      </c>
      <c r="G7413">
        <v>0</v>
      </c>
      <c r="H7413">
        <v>0</v>
      </c>
      <c r="L7413">
        <v>2232.6199860000002</v>
      </c>
      <c r="R7413">
        <v>5434.8693370000001</v>
      </c>
      <c r="S7413" t="s">
        <v>204</v>
      </c>
      <c r="T7413" s="247">
        <v>45342.358182870368</v>
      </c>
    </row>
    <row r="7414" spans="1:20" x14ac:dyDescent="0.35">
      <c r="A7414" t="s">
        <v>118</v>
      </c>
      <c r="B7414" t="s">
        <v>119</v>
      </c>
      <c r="C7414" t="s">
        <v>92</v>
      </c>
      <c r="D7414" s="29">
        <v>45640</v>
      </c>
      <c r="E7414">
        <v>0</v>
      </c>
      <c r="F7414">
        <v>0</v>
      </c>
      <c r="G7414">
        <v>0</v>
      </c>
      <c r="H7414">
        <v>0</v>
      </c>
      <c r="L7414">
        <v>2232.6199860000002</v>
      </c>
      <c r="R7414">
        <v>5434.8693370000001</v>
      </c>
      <c r="S7414" t="s">
        <v>204</v>
      </c>
      <c r="T7414" s="247">
        <v>45342.358182870368</v>
      </c>
    </row>
    <row r="7415" spans="1:20" x14ac:dyDescent="0.35">
      <c r="A7415" t="s">
        <v>118</v>
      </c>
      <c r="B7415" t="s">
        <v>119</v>
      </c>
      <c r="C7415" t="s">
        <v>92</v>
      </c>
      <c r="D7415" s="29">
        <v>45641</v>
      </c>
      <c r="E7415">
        <v>0</v>
      </c>
      <c r="F7415">
        <v>0</v>
      </c>
      <c r="G7415">
        <v>0</v>
      </c>
      <c r="H7415">
        <v>0</v>
      </c>
      <c r="L7415">
        <v>2232.6199860000002</v>
      </c>
      <c r="R7415">
        <v>5434.8693370000001</v>
      </c>
      <c r="S7415" t="s">
        <v>204</v>
      </c>
      <c r="T7415" s="247">
        <v>45342.358182870368</v>
      </c>
    </row>
    <row r="7416" spans="1:20" x14ac:dyDescent="0.35">
      <c r="A7416" t="s">
        <v>118</v>
      </c>
      <c r="B7416" t="s">
        <v>119</v>
      </c>
      <c r="C7416" t="s">
        <v>92</v>
      </c>
      <c r="D7416" s="29">
        <v>45642</v>
      </c>
      <c r="E7416">
        <v>0</v>
      </c>
      <c r="F7416">
        <v>0</v>
      </c>
      <c r="G7416">
        <v>0</v>
      </c>
      <c r="H7416">
        <v>0</v>
      </c>
      <c r="L7416">
        <v>2232.6199860000002</v>
      </c>
      <c r="R7416">
        <v>5434.8693370000001</v>
      </c>
      <c r="S7416" t="s">
        <v>204</v>
      </c>
      <c r="T7416" s="247">
        <v>45342.358182870368</v>
      </c>
    </row>
    <row r="7417" spans="1:20" x14ac:dyDescent="0.35">
      <c r="A7417" t="s">
        <v>118</v>
      </c>
      <c r="B7417" t="s">
        <v>119</v>
      </c>
      <c r="C7417" t="s">
        <v>92</v>
      </c>
      <c r="D7417" s="29">
        <v>45643</v>
      </c>
      <c r="E7417">
        <v>0</v>
      </c>
      <c r="F7417">
        <v>0</v>
      </c>
      <c r="G7417">
        <v>0</v>
      </c>
      <c r="H7417">
        <v>0</v>
      </c>
      <c r="L7417">
        <v>2232.6199860000002</v>
      </c>
      <c r="R7417">
        <v>5434.8693370000001</v>
      </c>
      <c r="S7417" t="s">
        <v>204</v>
      </c>
      <c r="T7417" s="247">
        <v>45342.358182870368</v>
      </c>
    </row>
    <row r="7418" spans="1:20" x14ac:dyDescent="0.35">
      <c r="A7418" t="s">
        <v>118</v>
      </c>
      <c r="B7418" t="s">
        <v>119</v>
      </c>
      <c r="C7418" t="s">
        <v>92</v>
      </c>
      <c r="D7418" s="29">
        <v>45644</v>
      </c>
      <c r="E7418">
        <v>0</v>
      </c>
      <c r="F7418">
        <v>0</v>
      </c>
      <c r="G7418">
        <v>0</v>
      </c>
      <c r="H7418">
        <v>0</v>
      </c>
      <c r="L7418">
        <v>2232.6199860000002</v>
      </c>
      <c r="R7418">
        <v>5434.8693370000001</v>
      </c>
      <c r="S7418" t="s">
        <v>204</v>
      </c>
      <c r="T7418" s="247">
        <v>45342.358182870368</v>
      </c>
    </row>
    <row r="7419" spans="1:20" x14ac:dyDescent="0.35">
      <c r="A7419" t="s">
        <v>118</v>
      </c>
      <c r="B7419" t="s">
        <v>119</v>
      </c>
      <c r="C7419" t="s">
        <v>92</v>
      </c>
      <c r="D7419" s="29">
        <v>45645</v>
      </c>
      <c r="E7419">
        <v>0</v>
      </c>
      <c r="F7419">
        <v>0</v>
      </c>
      <c r="G7419">
        <v>0</v>
      </c>
      <c r="H7419">
        <v>0</v>
      </c>
      <c r="L7419">
        <v>2232.6199860000002</v>
      </c>
      <c r="R7419">
        <v>5434.8693370000001</v>
      </c>
      <c r="S7419" t="s">
        <v>204</v>
      </c>
      <c r="T7419" s="247">
        <v>45342.358182870368</v>
      </c>
    </row>
    <row r="7420" spans="1:20" x14ac:dyDescent="0.35">
      <c r="A7420" t="s">
        <v>118</v>
      </c>
      <c r="B7420" t="s">
        <v>119</v>
      </c>
      <c r="C7420" t="s">
        <v>92</v>
      </c>
      <c r="D7420" s="29">
        <v>45646</v>
      </c>
      <c r="E7420">
        <v>0</v>
      </c>
      <c r="F7420">
        <v>0</v>
      </c>
      <c r="G7420">
        <v>0</v>
      </c>
      <c r="H7420">
        <v>0</v>
      </c>
      <c r="L7420">
        <v>2232.6199860000002</v>
      </c>
      <c r="R7420">
        <v>5434.8693370000001</v>
      </c>
      <c r="S7420" t="s">
        <v>204</v>
      </c>
      <c r="T7420" s="247">
        <v>45342.358182870368</v>
      </c>
    </row>
    <row r="7421" spans="1:20" x14ac:dyDescent="0.35">
      <c r="A7421" t="s">
        <v>118</v>
      </c>
      <c r="B7421" t="s">
        <v>119</v>
      </c>
      <c r="C7421" t="s">
        <v>92</v>
      </c>
      <c r="D7421" s="29">
        <v>45647</v>
      </c>
      <c r="E7421">
        <v>0</v>
      </c>
      <c r="F7421">
        <v>0</v>
      </c>
      <c r="G7421">
        <v>0</v>
      </c>
      <c r="H7421">
        <v>0</v>
      </c>
      <c r="L7421">
        <v>2232.6199860000002</v>
      </c>
      <c r="R7421">
        <v>5434.8693370000001</v>
      </c>
      <c r="S7421" t="s">
        <v>204</v>
      </c>
      <c r="T7421" s="247">
        <v>45342.358194444445</v>
      </c>
    </row>
    <row r="7422" spans="1:20" x14ac:dyDescent="0.35">
      <c r="A7422" t="s">
        <v>118</v>
      </c>
      <c r="B7422" t="s">
        <v>119</v>
      </c>
      <c r="C7422" t="s">
        <v>92</v>
      </c>
      <c r="D7422" s="29">
        <v>45648</v>
      </c>
      <c r="E7422">
        <v>0</v>
      </c>
      <c r="F7422">
        <v>0</v>
      </c>
      <c r="G7422">
        <v>0</v>
      </c>
      <c r="H7422">
        <v>0</v>
      </c>
      <c r="L7422">
        <v>2232.6199860000002</v>
      </c>
      <c r="R7422">
        <v>5434.8693370000001</v>
      </c>
      <c r="S7422" t="s">
        <v>204</v>
      </c>
      <c r="T7422" s="247">
        <v>45342.358182870368</v>
      </c>
    </row>
    <row r="7423" spans="1:20" x14ac:dyDescent="0.35">
      <c r="A7423" t="s">
        <v>118</v>
      </c>
      <c r="B7423" t="s">
        <v>119</v>
      </c>
      <c r="C7423" t="s">
        <v>92</v>
      </c>
      <c r="D7423" s="29">
        <v>45649</v>
      </c>
      <c r="E7423">
        <v>0</v>
      </c>
      <c r="F7423">
        <v>0</v>
      </c>
      <c r="G7423">
        <v>0</v>
      </c>
      <c r="H7423">
        <v>0</v>
      </c>
      <c r="L7423">
        <v>2232.6199860000002</v>
      </c>
      <c r="R7423">
        <v>5434.8693370000001</v>
      </c>
      <c r="S7423" t="s">
        <v>204</v>
      </c>
      <c r="T7423" s="247">
        <v>45342.358182870368</v>
      </c>
    </row>
    <row r="7424" spans="1:20" x14ac:dyDescent="0.35">
      <c r="A7424" t="s">
        <v>118</v>
      </c>
      <c r="B7424" t="s">
        <v>119</v>
      </c>
      <c r="C7424" t="s">
        <v>92</v>
      </c>
      <c r="D7424" s="29">
        <v>45650</v>
      </c>
      <c r="E7424">
        <v>0</v>
      </c>
      <c r="F7424">
        <v>0</v>
      </c>
      <c r="G7424">
        <v>0</v>
      </c>
      <c r="H7424">
        <v>0</v>
      </c>
      <c r="L7424">
        <v>2232.6199860000002</v>
      </c>
      <c r="R7424">
        <v>5434.8693370000001</v>
      </c>
      <c r="S7424" t="s">
        <v>204</v>
      </c>
      <c r="T7424" s="247">
        <v>45342.358182870368</v>
      </c>
    </row>
    <row r="7425" spans="1:20" x14ac:dyDescent="0.35">
      <c r="A7425" t="s">
        <v>118</v>
      </c>
      <c r="B7425" t="s">
        <v>119</v>
      </c>
      <c r="C7425" t="s">
        <v>92</v>
      </c>
      <c r="D7425" s="29">
        <v>45651</v>
      </c>
      <c r="E7425">
        <v>0</v>
      </c>
      <c r="F7425">
        <v>0</v>
      </c>
      <c r="G7425">
        <v>0</v>
      </c>
      <c r="H7425">
        <v>0</v>
      </c>
      <c r="L7425">
        <v>2232.6199860000002</v>
      </c>
      <c r="R7425">
        <v>5434.8693370000001</v>
      </c>
      <c r="S7425" t="s">
        <v>204</v>
      </c>
      <c r="T7425" s="247">
        <v>45342.358182870368</v>
      </c>
    </row>
    <row r="7426" spans="1:20" x14ac:dyDescent="0.35">
      <c r="A7426" t="s">
        <v>118</v>
      </c>
      <c r="B7426" t="s">
        <v>119</v>
      </c>
      <c r="C7426" t="s">
        <v>92</v>
      </c>
      <c r="D7426" s="29">
        <v>45652</v>
      </c>
      <c r="E7426">
        <v>0</v>
      </c>
      <c r="F7426">
        <v>0</v>
      </c>
      <c r="G7426">
        <v>0</v>
      </c>
      <c r="H7426">
        <v>0</v>
      </c>
      <c r="L7426">
        <v>2232.6199860000002</v>
      </c>
      <c r="R7426">
        <v>5434.8693370000001</v>
      </c>
      <c r="S7426" t="s">
        <v>204</v>
      </c>
      <c r="T7426" s="247">
        <v>45342.358182870368</v>
      </c>
    </row>
    <row r="7427" spans="1:20" x14ac:dyDescent="0.35">
      <c r="A7427" t="s">
        <v>118</v>
      </c>
      <c r="B7427" t="s">
        <v>119</v>
      </c>
      <c r="C7427" t="s">
        <v>92</v>
      </c>
      <c r="D7427" s="29">
        <v>45653</v>
      </c>
      <c r="E7427">
        <v>0</v>
      </c>
      <c r="F7427">
        <v>0</v>
      </c>
      <c r="G7427">
        <v>0</v>
      </c>
      <c r="H7427">
        <v>0</v>
      </c>
      <c r="L7427">
        <v>2232.6199860000002</v>
      </c>
      <c r="R7427">
        <v>5434.8693370000001</v>
      </c>
      <c r="S7427" t="s">
        <v>204</v>
      </c>
      <c r="T7427" s="247">
        <v>45342.358194444445</v>
      </c>
    </row>
    <row r="7428" spans="1:20" x14ac:dyDescent="0.35">
      <c r="A7428" t="s">
        <v>118</v>
      </c>
      <c r="B7428" t="s">
        <v>119</v>
      </c>
      <c r="C7428" t="s">
        <v>92</v>
      </c>
      <c r="D7428" s="29">
        <v>45654</v>
      </c>
      <c r="E7428">
        <v>0</v>
      </c>
      <c r="F7428">
        <v>0</v>
      </c>
      <c r="G7428">
        <v>0</v>
      </c>
      <c r="H7428">
        <v>0</v>
      </c>
      <c r="L7428">
        <v>2232.6199860000002</v>
      </c>
      <c r="R7428">
        <v>5434.8693370000001</v>
      </c>
      <c r="S7428" t="s">
        <v>204</v>
      </c>
      <c r="T7428" s="247">
        <v>45342.358194444445</v>
      </c>
    </row>
    <row r="7429" spans="1:20" x14ac:dyDescent="0.35">
      <c r="A7429" t="s">
        <v>118</v>
      </c>
      <c r="B7429" t="s">
        <v>119</v>
      </c>
      <c r="C7429" t="s">
        <v>92</v>
      </c>
      <c r="D7429" s="29">
        <v>45655</v>
      </c>
      <c r="E7429">
        <v>0</v>
      </c>
      <c r="F7429">
        <v>0</v>
      </c>
      <c r="G7429">
        <v>0</v>
      </c>
      <c r="H7429">
        <v>0</v>
      </c>
      <c r="L7429">
        <v>2232.6199860000002</v>
      </c>
      <c r="R7429">
        <v>5434.8693370000001</v>
      </c>
      <c r="S7429" t="s">
        <v>204</v>
      </c>
      <c r="T7429" s="247">
        <v>45342.358194444445</v>
      </c>
    </row>
    <row r="7430" spans="1:20" x14ac:dyDescent="0.35">
      <c r="A7430" t="s">
        <v>118</v>
      </c>
      <c r="B7430" t="s">
        <v>119</v>
      </c>
      <c r="C7430" t="s">
        <v>92</v>
      </c>
      <c r="D7430" s="29">
        <v>45656</v>
      </c>
      <c r="E7430">
        <v>0</v>
      </c>
      <c r="F7430">
        <v>0</v>
      </c>
      <c r="G7430">
        <v>0</v>
      </c>
      <c r="H7430">
        <v>0</v>
      </c>
      <c r="L7430">
        <v>2232.6199860000002</v>
      </c>
      <c r="R7430">
        <v>5434.8693370000001</v>
      </c>
      <c r="S7430" t="s">
        <v>204</v>
      </c>
      <c r="T7430" s="247">
        <v>45342.358194444445</v>
      </c>
    </row>
    <row r="7431" spans="1:20" x14ac:dyDescent="0.35">
      <c r="A7431" t="s">
        <v>118</v>
      </c>
      <c r="B7431" t="s">
        <v>119</v>
      </c>
      <c r="C7431" t="s">
        <v>92</v>
      </c>
      <c r="D7431" s="29">
        <v>45657</v>
      </c>
      <c r="E7431">
        <v>0</v>
      </c>
      <c r="F7431">
        <v>0</v>
      </c>
      <c r="G7431">
        <v>0</v>
      </c>
      <c r="H7431">
        <v>0</v>
      </c>
      <c r="L7431">
        <v>2232.6199860000002</v>
      </c>
      <c r="R7431">
        <v>5434.8693370000001</v>
      </c>
      <c r="S7431" t="s">
        <v>204</v>
      </c>
      <c r="T7431" s="247">
        <v>45342.358194444445</v>
      </c>
    </row>
    <row r="7432" spans="1:20" x14ac:dyDescent="0.35">
      <c r="A7432" t="s">
        <v>120</v>
      </c>
      <c r="B7432" t="s">
        <v>121</v>
      </c>
      <c r="C7432" t="s">
        <v>92</v>
      </c>
      <c r="D7432" s="29">
        <v>45383</v>
      </c>
      <c r="E7432">
        <v>0</v>
      </c>
      <c r="F7432">
        <v>0</v>
      </c>
      <c r="G7432">
        <v>0</v>
      </c>
      <c r="H7432">
        <v>0</v>
      </c>
      <c r="L7432">
        <v>711.01181999999994</v>
      </c>
      <c r="R7432">
        <v>1086.1759420000001</v>
      </c>
      <c r="S7432" t="s">
        <v>204</v>
      </c>
      <c r="T7432" s="247">
        <v>45328.335694444446</v>
      </c>
    </row>
    <row r="7433" spans="1:20" x14ac:dyDescent="0.35">
      <c r="A7433" t="s">
        <v>120</v>
      </c>
      <c r="B7433" t="s">
        <v>121</v>
      </c>
      <c r="C7433" t="s">
        <v>92</v>
      </c>
      <c r="D7433" s="29">
        <v>45384</v>
      </c>
      <c r="E7433">
        <v>0</v>
      </c>
      <c r="F7433">
        <v>0</v>
      </c>
      <c r="G7433">
        <v>0</v>
      </c>
      <c r="H7433">
        <v>0</v>
      </c>
      <c r="L7433">
        <v>711.01181999999994</v>
      </c>
      <c r="R7433">
        <v>1086.1759420000001</v>
      </c>
      <c r="S7433" t="s">
        <v>204</v>
      </c>
      <c r="T7433" s="247">
        <v>45328.335694444446</v>
      </c>
    </row>
    <row r="7434" spans="1:20" x14ac:dyDescent="0.35">
      <c r="A7434" t="s">
        <v>120</v>
      </c>
      <c r="B7434" t="s">
        <v>121</v>
      </c>
      <c r="C7434" t="s">
        <v>92</v>
      </c>
      <c r="D7434" s="29">
        <v>45385</v>
      </c>
      <c r="E7434">
        <v>0</v>
      </c>
      <c r="F7434">
        <v>0</v>
      </c>
      <c r="G7434">
        <v>0</v>
      </c>
      <c r="H7434">
        <v>0</v>
      </c>
      <c r="L7434">
        <v>711.01181999999994</v>
      </c>
      <c r="R7434">
        <v>1086.1759420000001</v>
      </c>
      <c r="S7434" t="s">
        <v>204</v>
      </c>
      <c r="T7434" s="247">
        <v>45328.335694444446</v>
      </c>
    </row>
    <row r="7435" spans="1:20" x14ac:dyDescent="0.35">
      <c r="A7435" t="s">
        <v>120</v>
      </c>
      <c r="B7435" t="s">
        <v>121</v>
      </c>
      <c r="C7435" t="s">
        <v>92</v>
      </c>
      <c r="D7435" s="29">
        <v>45386</v>
      </c>
      <c r="E7435">
        <v>0</v>
      </c>
      <c r="F7435">
        <v>0</v>
      </c>
      <c r="G7435">
        <v>0</v>
      </c>
      <c r="H7435">
        <v>0</v>
      </c>
      <c r="L7435">
        <v>711.01181999999994</v>
      </c>
      <c r="R7435">
        <v>1086.1759420000001</v>
      </c>
      <c r="S7435" t="s">
        <v>204</v>
      </c>
      <c r="T7435" s="247">
        <v>45328.335694444446</v>
      </c>
    </row>
    <row r="7436" spans="1:20" x14ac:dyDescent="0.35">
      <c r="A7436" t="s">
        <v>120</v>
      </c>
      <c r="B7436" t="s">
        <v>121</v>
      </c>
      <c r="C7436" t="s">
        <v>92</v>
      </c>
      <c r="D7436" s="29">
        <v>45387</v>
      </c>
      <c r="E7436">
        <v>0</v>
      </c>
      <c r="F7436">
        <v>0</v>
      </c>
      <c r="G7436">
        <v>0</v>
      </c>
      <c r="H7436">
        <v>0</v>
      </c>
      <c r="L7436">
        <v>711.01181999999994</v>
      </c>
      <c r="R7436">
        <v>1086.1759420000001</v>
      </c>
      <c r="S7436" t="s">
        <v>204</v>
      </c>
      <c r="T7436" s="247">
        <v>45328.335694444446</v>
      </c>
    </row>
    <row r="7437" spans="1:20" x14ac:dyDescent="0.35">
      <c r="A7437" t="s">
        <v>120</v>
      </c>
      <c r="B7437" t="s">
        <v>121</v>
      </c>
      <c r="C7437" t="s">
        <v>92</v>
      </c>
      <c r="D7437" s="29">
        <v>45388</v>
      </c>
      <c r="E7437">
        <v>0</v>
      </c>
      <c r="F7437">
        <v>0</v>
      </c>
      <c r="G7437">
        <v>0</v>
      </c>
      <c r="H7437">
        <v>0</v>
      </c>
      <c r="L7437">
        <v>711.01181999999994</v>
      </c>
      <c r="R7437">
        <v>1086.1759420000001</v>
      </c>
      <c r="S7437" t="s">
        <v>204</v>
      </c>
      <c r="T7437" s="247">
        <v>45328.335694444446</v>
      </c>
    </row>
    <row r="7438" spans="1:20" x14ac:dyDescent="0.35">
      <c r="A7438" t="s">
        <v>120</v>
      </c>
      <c r="B7438" t="s">
        <v>121</v>
      </c>
      <c r="C7438" t="s">
        <v>92</v>
      </c>
      <c r="D7438" s="29">
        <v>45389</v>
      </c>
      <c r="E7438">
        <v>0</v>
      </c>
      <c r="F7438">
        <v>0</v>
      </c>
      <c r="G7438">
        <v>0</v>
      </c>
      <c r="H7438">
        <v>0</v>
      </c>
      <c r="L7438">
        <v>711.01181999999994</v>
      </c>
      <c r="R7438">
        <v>1086.1759420000001</v>
      </c>
      <c r="S7438" t="s">
        <v>204</v>
      </c>
      <c r="T7438" s="247">
        <v>45328.335694444446</v>
      </c>
    </row>
    <row r="7439" spans="1:20" x14ac:dyDescent="0.35">
      <c r="A7439" t="s">
        <v>120</v>
      </c>
      <c r="B7439" t="s">
        <v>121</v>
      </c>
      <c r="C7439" t="s">
        <v>92</v>
      </c>
      <c r="D7439" s="29">
        <v>45390</v>
      </c>
      <c r="E7439">
        <v>0</v>
      </c>
      <c r="F7439">
        <v>0</v>
      </c>
      <c r="G7439">
        <v>0</v>
      </c>
      <c r="H7439">
        <v>0</v>
      </c>
      <c r="L7439">
        <v>711.01181999999994</v>
      </c>
      <c r="R7439">
        <v>1086.1759420000001</v>
      </c>
      <c r="S7439" t="s">
        <v>204</v>
      </c>
      <c r="T7439" s="247">
        <v>45328.335694444446</v>
      </c>
    </row>
    <row r="7440" spans="1:20" x14ac:dyDescent="0.35">
      <c r="A7440" t="s">
        <v>120</v>
      </c>
      <c r="B7440" t="s">
        <v>121</v>
      </c>
      <c r="C7440" t="s">
        <v>92</v>
      </c>
      <c r="D7440" s="29">
        <v>45391</v>
      </c>
      <c r="E7440">
        <v>0</v>
      </c>
      <c r="F7440">
        <v>0</v>
      </c>
      <c r="G7440">
        <v>0</v>
      </c>
      <c r="H7440">
        <v>0</v>
      </c>
      <c r="L7440">
        <v>711.01181999999994</v>
      </c>
      <c r="R7440">
        <v>1086.1759420000001</v>
      </c>
      <c r="S7440" t="s">
        <v>204</v>
      </c>
      <c r="T7440" s="247">
        <v>45328.335694444446</v>
      </c>
    </row>
    <row r="7441" spans="1:20" x14ac:dyDescent="0.35">
      <c r="A7441" t="s">
        <v>120</v>
      </c>
      <c r="B7441" t="s">
        <v>121</v>
      </c>
      <c r="C7441" t="s">
        <v>92</v>
      </c>
      <c r="D7441" s="29">
        <v>45392</v>
      </c>
      <c r="E7441">
        <v>0</v>
      </c>
      <c r="F7441">
        <v>0</v>
      </c>
      <c r="G7441">
        <v>0</v>
      </c>
      <c r="H7441">
        <v>0</v>
      </c>
      <c r="L7441">
        <v>711.01181999999994</v>
      </c>
      <c r="R7441">
        <v>1086.1759420000001</v>
      </c>
      <c r="S7441" t="s">
        <v>204</v>
      </c>
      <c r="T7441" s="247">
        <v>45328.335694444446</v>
      </c>
    </row>
    <row r="7442" spans="1:20" x14ac:dyDescent="0.35">
      <c r="A7442" t="s">
        <v>120</v>
      </c>
      <c r="B7442" t="s">
        <v>121</v>
      </c>
      <c r="C7442" t="s">
        <v>92</v>
      </c>
      <c r="D7442" s="29">
        <v>45393</v>
      </c>
      <c r="E7442">
        <v>0</v>
      </c>
      <c r="F7442">
        <v>0</v>
      </c>
      <c r="G7442">
        <v>0</v>
      </c>
      <c r="H7442">
        <v>0</v>
      </c>
      <c r="L7442">
        <v>711.01181999999994</v>
      </c>
      <c r="R7442">
        <v>1086.1759420000001</v>
      </c>
      <c r="S7442" t="s">
        <v>204</v>
      </c>
      <c r="T7442" s="247">
        <v>45328.335694444446</v>
      </c>
    </row>
    <row r="7443" spans="1:20" x14ac:dyDescent="0.35">
      <c r="A7443" t="s">
        <v>120</v>
      </c>
      <c r="B7443" t="s">
        <v>121</v>
      </c>
      <c r="C7443" t="s">
        <v>92</v>
      </c>
      <c r="D7443" s="29">
        <v>45394</v>
      </c>
      <c r="E7443">
        <v>0</v>
      </c>
      <c r="F7443">
        <v>0</v>
      </c>
      <c r="G7443">
        <v>0</v>
      </c>
      <c r="H7443">
        <v>0</v>
      </c>
      <c r="L7443">
        <v>711.01181999999994</v>
      </c>
      <c r="R7443">
        <v>1086.1759420000001</v>
      </c>
      <c r="S7443" t="s">
        <v>204</v>
      </c>
      <c r="T7443" s="247">
        <v>45328.335694444446</v>
      </c>
    </row>
    <row r="7444" spans="1:20" x14ac:dyDescent="0.35">
      <c r="A7444" t="s">
        <v>120</v>
      </c>
      <c r="B7444" t="s">
        <v>121</v>
      </c>
      <c r="C7444" t="s">
        <v>92</v>
      </c>
      <c r="D7444" s="29">
        <v>45395</v>
      </c>
      <c r="E7444">
        <v>0</v>
      </c>
      <c r="F7444">
        <v>0</v>
      </c>
      <c r="G7444">
        <v>0</v>
      </c>
      <c r="H7444">
        <v>0</v>
      </c>
      <c r="L7444">
        <v>711.01181999999994</v>
      </c>
      <c r="R7444">
        <v>1086.1759420000001</v>
      </c>
      <c r="S7444" t="s">
        <v>204</v>
      </c>
      <c r="T7444" s="247">
        <v>45328.335694444446</v>
      </c>
    </row>
    <row r="7445" spans="1:20" x14ac:dyDescent="0.35">
      <c r="A7445" t="s">
        <v>120</v>
      </c>
      <c r="B7445" t="s">
        <v>121</v>
      </c>
      <c r="C7445" t="s">
        <v>92</v>
      </c>
      <c r="D7445" s="29">
        <v>45396</v>
      </c>
      <c r="E7445">
        <v>0</v>
      </c>
      <c r="F7445">
        <v>0</v>
      </c>
      <c r="G7445">
        <v>0</v>
      </c>
      <c r="H7445">
        <v>0</v>
      </c>
      <c r="L7445">
        <v>711.01181999999994</v>
      </c>
      <c r="R7445">
        <v>1086.1759420000001</v>
      </c>
      <c r="S7445" t="s">
        <v>204</v>
      </c>
      <c r="T7445" s="247">
        <v>45328.335694444446</v>
      </c>
    </row>
    <row r="7446" spans="1:20" x14ac:dyDescent="0.35">
      <c r="A7446" t="s">
        <v>120</v>
      </c>
      <c r="B7446" t="s">
        <v>121</v>
      </c>
      <c r="C7446" t="s">
        <v>92</v>
      </c>
      <c r="D7446" s="29">
        <v>45397</v>
      </c>
      <c r="E7446">
        <v>0</v>
      </c>
      <c r="F7446">
        <v>0</v>
      </c>
      <c r="G7446">
        <v>0</v>
      </c>
      <c r="H7446">
        <v>0</v>
      </c>
      <c r="L7446">
        <v>711.01181999999994</v>
      </c>
      <c r="R7446">
        <v>1086.1759420000001</v>
      </c>
      <c r="S7446" t="s">
        <v>204</v>
      </c>
      <c r="T7446" s="247">
        <v>45328.335694444446</v>
      </c>
    </row>
    <row r="7447" spans="1:20" x14ac:dyDescent="0.35">
      <c r="A7447" t="s">
        <v>120</v>
      </c>
      <c r="B7447" t="s">
        <v>121</v>
      </c>
      <c r="C7447" t="s">
        <v>92</v>
      </c>
      <c r="D7447" s="29">
        <v>45398</v>
      </c>
      <c r="E7447">
        <v>0</v>
      </c>
      <c r="F7447">
        <v>0</v>
      </c>
      <c r="G7447">
        <v>0</v>
      </c>
      <c r="H7447">
        <v>0</v>
      </c>
      <c r="L7447">
        <v>711.01181999999994</v>
      </c>
      <c r="R7447">
        <v>1086.1759420000001</v>
      </c>
      <c r="S7447" t="s">
        <v>204</v>
      </c>
      <c r="T7447" s="247">
        <v>45328.335694444446</v>
      </c>
    </row>
    <row r="7448" spans="1:20" x14ac:dyDescent="0.35">
      <c r="A7448" t="s">
        <v>120</v>
      </c>
      <c r="B7448" t="s">
        <v>121</v>
      </c>
      <c r="C7448" t="s">
        <v>92</v>
      </c>
      <c r="D7448" s="29">
        <v>45399</v>
      </c>
      <c r="E7448">
        <v>0</v>
      </c>
      <c r="F7448">
        <v>0</v>
      </c>
      <c r="G7448">
        <v>0</v>
      </c>
      <c r="H7448">
        <v>0</v>
      </c>
      <c r="L7448">
        <v>711.01181999999994</v>
      </c>
      <c r="R7448">
        <v>1086.1759420000001</v>
      </c>
      <c r="S7448" t="s">
        <v>204</v>
      </c>
      <c r="T7448" s="247">
        <v>45328.335694444446</v>
      </c>
    </row>
    <row r="7449" spans="1:20" x14ac:dyDescent="0.35">
      <c r="A7449" t="s">
        <v>120</v>
      </c>
      <c r="B7449" t="s">
        <v>121</v>
      </c>
      <c r="C7449" t="s">
        <v>92</v>
      </c>
      <c r="D7449" s="29">
        <v>45400</v>
      </c>
      <c r="E7449">
        <v>0</v>
      </c>
      <c r="F7449">
        <v>0</v>
      </c>
      <c r="G7449">
        <v>0</v>
      </c>
      <c r="H7449">
        <v>0</v>
      </c>
      <c r="L7449">
        <v>711.01181999999994</v>
      </c>
      <c r="R7449">
        <v>1086.1759420000001</v>
      </c>
      <c r="S7449" t="s">
        <v>204</v>
      </c>
      <c r="T7449" s="247">
        <v>45328.335694444446</v>
      </c>
    </row>
    <row r="7450" spans="1:20" x14ac:dyDescent="0.35">
      <c r="A7450" t="s">
        <v>120</v>
      </c>
      <c r="B7450" t="s">
        <v>121</v>
      </c>
      <c r="C7450" t="s">
        <v>92</v>
      </c>
      <c r="D7450" s="29">
        <v>45401</v>
      </c>
      <c r="E7450">
        <v>0</v>
      </c>
      <c r="F7450">
        <v>0</v>
      </c>
      <c r="G7450">
        <v>0</v>
      </c>
      <c r="H7450">
        <v>0</v>
      </c>
      <c r="L7450">
        <v>711.01181999999994</v>
      </c>
      <c r="R7450">
        <v>1086.1759420000001</v>
      </c>
      <c r="S7450" t="s">
        <v>204</v>
      </c>
      <c r="T7450" s="247">
        <v>45328.335706018515</v>
      </c>
    </row>
    <row r="7451" spans="1:20" x14ac:dyDescent="0.35">
      <c r="A7451" t="s">
        <v>120</v>
      </c>
      <c r="B7451" t="s">
        <v>121</v>
      </c>
      <c r="C7451" t="s">
        <v>92</v>
      </c>
      <c r="D7451" s="29">
        <v>45402</v>
      </c>
      <c r="E7451">
        <v>0</v>
      </c>
      <c r="F7451">
        <v>0</v>
      </c>
      <c r="G7451">
        <v>0</v>
      </c>
      <c r="H7451">
        <v>0</v>
      </c>
      <c r="L7451">
        <v>711.01181999999994</v>
      </c>
      <c r="R7451">
        <v>1086.1759420000001</v>
      </c>
      <c r="S7451" t="s">
        <v>204</v>
      </c>
      <c r="T7451" s="247">
        <v>45328.335706018515</v>
      </c>
    </row>
    <row r="7452" spans="1:20" x14ac:dyDescent="0.35">
      <c r="A7452" t="s">
        <v>120</v>
      </c>
      <c r="B7452" t="s">
        <v>121</v>
      </c>
      <c r="C7452" t="s">
        <v>92</v>
      </c>
      <c r="D7452" s="29">
        <v>45403</v>
      </c>
      <c r="E7452">
        <v>0</v>
      </c>
      <c r="F7452">
        <v>0</v>
      </c>
      <c r="G7452">
        <v>0</v>
      </c>
      <c r="H7452">
        <v>0</v>
      </c>
      <c r="L7452">
        <v>711.01181999999994</v>
      </c>
      <c r="R7452">
        <v>1086.1759420000001</v>
      </c>
      <c r="S7452" t="s">
        <v>204</v>
      </c>
      <c r="T7452" s="247">
        <v>45328.335706018515</v>
      </c>
    </row>
    <row r="7453" spans="1:20" x14ac:dyDescent="0.35">
      <c r="A7453" t="s">
        <v>120</v>
      </c>
      <c r="B7453" t="s">
        <v>121</v>
      </c>
      <c r="C7453" t="s">
        <v>92</v>
      </c>
      <c r="D7453" s="29">
        <v>45404</v>
      </c>
      <c r="E7453">
        <v>0</v>
      </c>
      <c r="F7453">
        <v>0</v>
      </c>
      <c r="G7453">
        <v>0</v>
      </c>
      <c r="H7453">
        <v>0</v>
      </c>
      <c r="L7453">
        <v>711.01181999999994</v>
      </c>
      <c r="R7453">
        <v>1086.1759420000001</v>
      </c>
      <c r="S7453" t="s">
        <v>204</v>
      </c>
      <c r="T7453" s="247">
        <v>45328.335694444446</v>
      </c>
    </row>
    <row r="7454" spans="1:20" x14ac:dyDescent="0.35">
      <c r="A7454" t="s">
        <v>120</v>
      </c>
      <c r="B7454" t="s">
        <v>121</v>
      </c>
      <c r="C7454" t="s">
        <v>92</v>
      </c>
      <c r="D7454" s="29">
        <v>45405</v>
      </c>
      <c r="E7454">
        <v>0</v>
      </c>
      <c r="F7454">
        <v>0</v>
      </c>
      <c r="G7454">
        <v>0</v>
      </c>
      <c r="H7454">
        <v>0</v>
      </c>
      <c r="L7454">
        <v>711.01181999999994</v>
      </c>
      <c r="R7454">
        <v>1086.1759420000001</v>
      </c>
      <c r="S7454" t="s">
        <v>204</v>
      </c>
      <c r="T7454" s="247">
        <v>45328.335706018515</v>
      </c>
    </row>
    <row r="7455" spans="1:20" x14ac:dyDescent="0.35">
      <c r="A7455" t="s">
        <v>120</v>
      </c>
      <c r="B7455" t="s">
        <v>121</v>
      </c>
      <c r="C7455" t="s">
        <v>92</v>
      </c>
      <c r="D7455" s="29">
        <v>45406</v>
      </c>
      <c r="E7455">
        <v>0</v>
      </c>
      <c r="F7455">
        <v>0</v>
      </c>
      <c r="G7455">
        <v>0</v>
      </c>
      <c r="H7455">
        <v>0</v>
      </c>
      <c r="L7455">
        <v>711.01181999999994</v>
      </c>
      <c r="R7455">
        <v>1086.1759420000001</v>
      </c>
      <c r="S7455" t="s">
        <v>204</v>
      </c>
      <c r="T7455" s="247">
        <v>45328.335706018515</v>
      </c>
    </row>
    <row r="7456" spans="1:20" x14ac:dyDescent="0.35">
      <c r="A7456" t="s">
        <v>120</v>
      </c>
      <c r="B7456" t="s">
        <v>121</v>
      </c>
      <c r="C7456" t="s">
        <v>92</v>
      </c>
      <c r="D7456" s="29">
        <v>45407</v>
      </c>
      <c r="E7456">
        <v>0</v>
      </c>
      <c r="F7456">
        <v>0</v>
      </c>
      <c r="G7456">
        <v>0</v>
      </c>
      <c r="H7456">
        <v>0</v>
      </c>
      <c r="L7456">
        <v>711.01181999999994</v>
      </c>
      <c r="R7456">
        <v>1086.1759420000001</v>
      </c>
      <c r="S7456" t="s">
        <v>204</v>
      </c>
      <c r="T7456" s="247">
        <v>45328.335706018515</v>
      </c>
    </row>
    <row r="7457" spans="1:20" x14ac:dyDescent="0.35">
      <c r="A7457" t="s">
        <v>120</v>
      </c>
      <c r="B7457" t="s">
        <v>121</v>
      </c>
      <c r="C7457" t="s">
        <v>92</v>
      </c>
      <c r="D7457" s="29">
        <v>45408</v>
      </c>
      <c r="E7457">
        <v>0</v>
      </c>
      <c r="F7457">
        <v>0</v>
      </c>
      <c r="G7457">
        <v>0</v>
      </c>
      <c r="H7457">
        <v>0</v>
      </c>
      <c r="L7457">
        <v>711.01181999999994</v>
      </c>
      <c r="R7457">
        <v>1086.1759420000001</v>
      </c>
      <c r="S7457" t="s">
        <v>204</v>
      </c>
      <c r="T7457" s="247">
        <v>45328.335706018515</v>
      </c>
    </row>
    <row r="7458" spans="1:20" x14ac:dyDescent="0.35">
      <c r="A7458" t="s">
        <v>120</v>
      </c>
      <c r="B7458" t="s">
        <v>121</v>
      </c>
      <c r="C7458" t="s">
        <v>92</v>
      </c>
      <c r="D7458" s="29">
        <v>45409</v>
      </c>
      <c r="E7458">
        <v>0</v>
      </c>
      <c r="F7458">
        <v>0</v>
      </c>
      <c r="G7458">
        <v>0</v>
      </c>
      <c r="H7458">
        <v>0</v>
      </c>
      <c r="L7458">
        <v>711.01181999999994</v>
      </c>
      <c r="R7458">
        <v>1086.1759420000001</v>
      </c>
      <c r="S7458" t="s">
        <v>204</v>
      </c>
      <c r="T7458" s="247">
        <v>45328.335706018515</v>
      </c>
    </row>
    <row r="7459" spans="1:20" x14ac:dyDescent="0.35">
      <c r="A7459" t="s">
        <v>120</v>
      </c>
      <c r="B7459" t="s">
        <v>121</v>
      </c>
      <c r="C7459" t="s">
        <v>92</v>
      </c>
      <c r="D7459" s="29">
        <v>45410</v>
      </c>
      <c r="E7459">
        <v>0</v>
      </c>
      <c r="F7459">
        <v>0</v>
      </c>
      <c r="G7459">
        <v>0</v>
      </c>
      <c r="H7459">
        <v>0</v>
      </c>
      <c r="L7459">
        <v>711.01181999999994</v>
      </c>
      <c r="R7459">
        <v>1086.1759420000001</v>
      </c>
      <c r="S7459" t="s">
        <v>204</v>
      </c>
      <c r="T7459" s="247">
        <v>45328.335706018515</v>
      </c>
    </row>
    <row r="7460" spans="1:20" x14ac:dyDescent="0.35">
      <c r="A7460" t="s">
        <v>120</v>
      </c>
      <c r="B7460" t="s">
        <v>121</v>
      </c>
      <c r="C7460" t="s">
        <v>92</v>
      </c>
      <c r="D7460" s="29">
        <v>45411</v>
      </c>
      <c r="E7460">
        <v>0</v>
      </c>
      <c r="F7460">
        <v>0</v>
      </c>
      <c r="G7460">
        <v>0</v>
      </c>
      <c r="H7460">
        <v>0</v>
      </c>
      <c r="L7460">
        <v>711.01181999999994</v>
      </c>
      <c r="R7460">
        <v>1086.1759420000001</v>
      </c>
      <c r="S7460" t="s">
        <v>204</v>
      </c>
      <c r="T7460" s="247">
        <v>45328.335706018515</v>
      </c>
    </row>
    <row r="7461" spans="1:20" x14ac:dyDescent="0.35">
      <c r="A7461" t="s">
        <v>120</v>
      </c>
      <c r="B7461" t="s">
        <v>121</v>
      </c>
      <c r="C7461" t="s">
        <v>92</v>
      </c>
      <c r="D7461" s="29">
        <v>45412</v>
      </c>
      <c r="E7461">
        <v>0</v>
      </c>
      <c r="F7461">
        <v>0</v>
      </c>
      <c r="G7461">
        <v>0</v>
      </c>
      <c r="H7461">
        <v>0</v>
      </c>
      <c r="L7461">
        <v>711.01181999999994</v>
      </c>
      <c r="R7461">
        <v>1086.1759420000001</v>
      </c>
      <c r="S7461" t="s">
        <v>204</v>
      </c>
      <c r="T7461" s="247">
        <v>45328.335706018515</v>
      </c>
    </row>
    <row r="7462" spans="1:20" x14ac:dyDescent="0.35">
      <c r="A7462" t="s">
        <v>120</v>
      </c>
      <c r="B7462" t="s">
        <v>121</v>
      </c>
      <c r="C7462" t="s">
        <v>92</v>
      </c>
      <c r="D7462" s="29">
        <v>45413</v>
      </c>
      <c r="E7462">
        <v>0</v>
      </c>
      <c r="F7462">
        <v>0</v>
      </c>
      <c r="G7462">
        <v>0</v>
      </c>
      <c r="H7462">
        <v>0</v>
      </c>
      <c r="L7462">
        <v>711.01181999999994</v>
      </c>
      <c r="R7462">
        <v>1086.1759420000001</v>
      </c>
      <c r="S7462" t="s">
        <v>204</v>
      </c>
      <c r="T7462" s="247">
        <v>45328.335706018515</v>
      </c>
    </row>
    <row r="7463" spans="1:20" x14ac:dyDescent="0.35">
      <c r="A7463" t="s">
        <v>120</v>
      </c>
      <c r="B7463" t="s">
        <v>121</v>
      </c>
      <c r="C7463" t="s">
        <v>92</v>
      </c>
      <c r="D7463" s="29">
        <v>45414</v>
      </c>
      <c r="E7463">
        <v>0</v>
      </c>
      <c r="F7463">
        <v>0</v>
      </c>
      <c r="G7463">
        <v>0</v>
      </c>
      <c r="H7463">
        <v>0</v>
      </c>
      <c r="L7463">
        <v>711.01181999999994</v>
      </c>
      <c r="R7463">
        <v>1086.1759420000001</v>
      </c>
      <c r="S7463" t="s">
        <v>204</v>
      </c>
      <c r="T7463" s="247">
        <v>45328.335706018515</v>
      </c>
    </row>
    <row r="7464" spans="1:20" x14ac:dyDescent="0.35">
      <c r="A7464" t="s">
        <v>120</v>
      </c>
      <c r="B7464" t="s">
        <v>121</v>
      </c>
      <c r="C7464" t="s">
        <v>92</v>
      </c>
      <c r="D7464" s="29">
        <v>45415</v>
      </c>
      <c r="E7464">
        <v>0</v>
      </c>
      <c r="F7464">
        <v>0</v>
      </c>
      <c r="G7464">
        <v>0</v>
      </c>
      <c r="H7464">
        <v>0</v>
      </c>
      <c r="L7464">
        <v>711.01181999999994</v>
      </c>
      <c r="R7464">
        <v>1086.1759420000001</v>
      </c>
      <c r="S7464" t="s">
        <v>204</v>
      </c>
      <c r="T7464" s="247">
        <v>45328.335706018515</v>
      </c>
    </row>
    <row r="7465" spans="1:20" x14ac:dyDescent="0.35">
      <c r="A7465" t="s">
        <v>120</v>
      </c>
      <c r="B7465" t="s">
        <v>121</v>
      </c>
      <c r="C7465" t="s">
        <v>92</v>
      </c>
      <c r="D7465" s="29">
        <v>45416</v>
      </c>
      <c r="E7465">
        <v>0</v>
      </c>
      <c r="F7465">
        <v>0</v>
      </c>
      <c r="G7465">
        <v>0</v>
      </c>
      <c r="H7465">
        <v>0</v>
      </c>
      <c r="L7465">
        <v>711.01181999999994</v>
      </c>
      <c r="R7465">
        <v>1086.1759420000001</v>
      </c>
      <c r="S7465" t="s">
        <v>204</v>
      </c>
      <c r="T7465" s="247">
        <v>45328.335706018515</v>
      </c>
    </row>
    <row r="7466" spans="1:20" x14ac:dyDescent="0.35">
      <c r="A7466" t="s">
        <v>120</v>
      </c>
      <c r="B7466" t="s">
        <v>121</v>
      </c>
      <c r="C7466" t="s">
        <v>92</v>
      </c>
      <c r="D7466" s="29">
        <v>45417</v>
      </c>
      <c r="E7466">
        <v>0</v>
      </c>
      <c r="F7466">
        <v>0</v>
      </c>
      <c r="G7466">
        <v>0</v>
      </c>
      <c r="H7466">
        <v>0</v>
      </c>
      <c r="L7466">
        <v>711.01181999999994</v>
      </c>
      <c r="R7466">
        <v>1086.1759420000001</v>
      </c>
      <c r="S7466" t="s">
        <v>204</v>
      </c>
      <c r="T7466" s="247">
        <v>45328.335706018515</v>
      </c>
    </row>
    <row r="7467" spans="1:20" x14ac:dyDescent="0.35">
      <c r="A7467" t="s">
        <v>120</v>
      </c>
      <c r="B7467" t="s">
        <v>121</v>
      </c>
      <c r="C7467" t="s">
        <v>92</v>
      </c>
      <c r="D7467" s="29">
        <v>45418</v>
      </c>
      <c r="E7467">
        <v>0</v>
      </c>
      <c r="F7467">
        <v>0</v>
      </c>
      <c r="G7467">
        <v>0</v>
      </c>
      <c r="H7467">
        <v>0</v>
      </c>
      <c r="L7467">
        <v>711.01181999999994</v>
      </c>
      <c r="R7467">
        <v>1086.1759420000001</v>
      </c>
      <c r="S7467" t="s">
        <v>204</v>
      </c>
      <c r="T7467" s="247">
        <v>45328.335706018515</v>
      </c>
    </row>
    <row r="7468" spans="1:20" x14ac:dyDescent="0.35">
      <c r="A7468" t="s">
        <v>120</v>
      </c>
      <c r="B7468" t="s">
        <v>121</v>
      </c>
      <c r="C7468" t="s">
        <v>92</v>
      </c>
      <c r="D7468" s="29">
        <v>45419</v>
      </c>
      <c r="E7468">
        <v>0</v>
      </c>
      <c r="F7468">
        <v>0</v>
      </c>
      <c r="G7468">
        <v>0</v>
      </c>
      <c r="H7468">
        <v>0</v>
      </c>
      <c r="L7468">
        <v>711.01181999999994</v>
      </c>
      <c r="R7468">
        <v>1086.1759420000001</v>
      </c>
      <c r="S7468" t="s">
        <v>204</v>
      </c>
      <c r="T7468" s="247">
        <v>45328.335706018515</v>
      </c>
    </row>
    <row r="7469" spans="1:20" x14ac:dyDescent="0.35">
      <c r="A7469" t="s">
        <v>120</v>
      </c>
      <c r="B7469" t="s">
        <v>121</v>
      </c>
      <c r="C7469" t="s">
        <v>92</v>
      </c>
      <c r="D7469" s="29">
        <v>45420</v>
      </c>
      <c r="E7469">
        <v>0</v>
      </c>
      <c r="F7469">
        <v>0</v>
      </c>
      <c r="G7469">
        <v>0</v>
      </c>
      <c r="H7469">
        <v>0</v>
      </c>
      <c r="L7469">
        <v>711.01181999999994</v>
      </c>
      <c r="R7469">
        <v>1086.1759420000001</v>
      </c>
      <c r="S7469" t="s">
        <v>204</v>
      </c>
      <c r="T7469" s="247">
        <v>45328.335706018515</v>
      </c>
    </row>
    <row r="7470" spans="1:20" x14ac:dyDescent="0.35">
      <c r="A7470" t="s">
        <v>120</v>
      </c>
      <c r="B7470" t="s">
        <v>121</v>
      </c>
      <c r="C7470" t="s">
        <v>92</v>
      </c>
      <c r="D7470" s="29">
        <v>45421</v>
      </c>
      <c r="E7470">
        <v>0</v>
      </c>
      <c r="F7470">
        <v>0</v>
      </c>
      <c r="G7470">
        <v>0</v>
      </c>
      <c r="H7470">
        <v>0</v>
      </c>
      <c r="L7470">
        <v>711.01181999999994</v>
      </c>
      <c r="R7470">
        <v>1086.1759420000001</v>
      </c>
      <c r="S7470" t="s">
        <v>204</v>
      </c>
      <c r="T7470" s="247">
        <v>45328.335706018515</v>
      </c>
    </row>
    <row r="7471" spans="1:20" x14ac:dyDescent="0.35">
      <c r="A7471" t="s">
        <v>120</v>
      </c>
      <c r="B7471" t="s">
        <v>121</v>
      </c>
      <c r="C7471" t="s">
        <v>92</v>
      </c>
      <c r="D7471" s="29">
        <v>45422</v>
      </c>
      <c r="E7471">
        <v>0</v>
      </c>
      <c r="F7471">
        <v>0</v>
      </c>
      <c r="G7471">
        <v>0</v>
      </c>
      <c r="H7471">
        <v>0</v>
      </c>
      <c r="L7471">
        <v>711.01181999999994</v>
      </c>
      <c r="R7471">
        <v>1086.1759420000001</v>
      </c>
      <c r="S7471" t="s">
        <v>204</v>
      </c>
      <c r="T7471" s="247">
        <v>45328.335706018515</v>
      </c>
    </row>
    <row r="7472" spans="1:20" x14ac:dyDescent="0.35">
      <c r="A7472" t="s">
        <v>120</v>
      </c>
      <c r="B7472" t="s">
        <v>121</v>
      </c>
      <c r="C7472" t="s">
        <v>92</v>
      </c>
      <c r="D7472" s="29">
        <v>45423</v>
      </c>
      <c r="E7472">
        <v>0</v>
      </c>
      <c r="F7472">
        <v>0</v>
      </c>
      <c r="G7472">
        <v>0</v>
      </c>
      <c r="H7472">
        <v>0</v>
      </c>
      <c r="L7472">
        <v>711.01181999999994</v>
      </c>
      <c r="R7472">
        <v>1086.1759420000001</v>
      </c>
      <c r="S7472" t="s">
        <v>204</v>
      </c>
      <c r="T7472" s="247">
        <v>45328.335706018515</v>
      </c>
    </row>
    <row r="7473" spans="1:20" x14ac:dyDescent="0.35">
      <c r="A7473" t="s">
        <v>120</v>
      </c>
      <c r="B7473" t="s">
        <v>121</v>
      </c>
      <c r="C7473" t="s">
        <v>92</v>
      </c>
      <c r="D7473" s="29">
        <v>45424</v>
      </c>
      <c r="E7473">
        <v>0</v>
      </c>
      <c r="F7473">
        <v>0</v>
      </c>
      <c r="G7473">
        <v>0</v>
      </c>
      <c r="H7473">
        <v>0</v>
      </c>
      <c r="L7473">
        <v>711.01181999999994</v>
      </c>
      <c r="R7473">
        <v>1086.1759420000001</v>
      </c>
      <c r="S7473" t="s">
        <v>204</v>
      </c>
      <c r="T7473" s="247">
        <v>45328.335706018515</v>
      </c>
    </row>
    <row r="7474" spans="1:20" x14ac:dyDescent="0.35">
      <c r="A7474" t="s">
        <v>120</v>
      </c>
      <c r="B7474" t="s">
        <v>121</v>
      </c>
      <c r="C7474" t="s">
        <v>92</v>
      </c>
      <c r="D7474" s="29">
        <v>45425</v>
      </c>
      <c r="E7474">
        <v>0</v>
      </c>
      <c r="F7474">
        <v>0</v>
      </c>
      <c r="G7474">
        <v>0</v>
      </c>
      <c r="H7474">
        <v>0</v>
      </c>
      <c r="L7474">
        <v>711.01181999999994</v>
      </c>
      <c r="R7474">
        <v>1086.1759420000001</v>
      </c>
      <c r="S7474" t="s">
        <v>204</v>
      </c>
      <c r="T7474" s="247">
        <v>45328.335706018515</v>
      </c>
    </row>
    <row r="7475" spans="1:20" x14ac:dyDescent="0.35">
      <c r="A7475" t="s">
        <v>120</v>
      </c>
      <c r="B7475" t="s">
        <v>121</v>
      </c>
      <c r="C7475" t="s">
        <v>92</v>
      </c>
      <c r="D7475" s="29">
        <v>45426</v>
      </c>
      <c r="E7475">
        <v>0</v>
      </c>
      <c r="F7475">
        <v>0</v>
      </c>
      <c r="G7475">
        <v>0</v>
      </c>
      <c r="H7475">
        <v>0</v>
      </c>
      <c r="L7475">
        <v>711.01181999999994</v>
      </c>
      <c r="R7475">
        <v>1086.1759420000001</v>
      </c>
      <c r="S7475" t="s">
        <v>204</v>
      </c>
      <c r="T7475" s="247">
        <v>45328.335706018515</v>
      </c>
    </row>
    <row r="7476" spans="1:20" x14ac:dyDescent="0.35">
      <c r="A7476" t="s">
        <v>120</v>
      </c>
      <c r="B7476" t="s">
        <v>121</v>
      </c>
      <c r="C7476" t="s">
        <v>92</v>
      </c>
      <c r="D7476" s="29">
        <v>45427</v>
      </c>
      <c r="E7476">
        <v>0</v>
      </c>
      <c r="F7476">
        <v>0</v>
      </c>
      <c r="G7476">
        <v>0</v>
      </c>
      <c r="H7476">
        <v>0</v>
      </c>
      <c r="L7476">
        <v>711.01181999999994</v>
      </c>
      <c r="R7476">
        <v>1086.1759420000001</v>
      </c>
      <c r="S7476" t="s">
        <v>204</v>
      </c>
      <c r="T7476" s="247">
        <v>45328.335706018515</v>
      </c>
    </row>
    <row r="7477" spans="1:20" x14ac:dyDescent="0.35">
      <c r="A7477" t="s">
        <v>120</v>
      </c>
      <c r="B7477" t="s">
        <v>121</v>
      </c>
      <c r="C7477" t="s">
        <v>92</v>
      </c>
      <c r="D7477" s="29">
        <v>45428</v>
      </c>
      <c r="E7477">
        <v>0</v>
      </c>
      <c r="F7477">
        <v>0</v>
      </c>
      <c r="G7477">
        <v>0</v>
      </c>
      <c r="H7477">
        <v>0</v>
      </c>
      <c r="L7477">
        <v>711.01181999999994</v>
      </c>
      <c r="R7477">
        <v>1086.1759420000001</v>
      </c>
      <c r="S7477" t="s">
        <v>204</v>
      </c>
      <c r="T7477" s="247">
        <v>45328.335706018515</v>
      </c>
    </row>
    <row r="7478" spans="1:20" x14ac:dyDescent="0.35">
      <c r="A7478" t="s">
        <v>120</v>
      </c>
      <c r="B7478" t="s">
        <v>121</v>
      </c>
      <c r="C7478" t="s">
        <v>92</v>
      </c>
      <c r="D7478" s="29">
        <v>45429</v>
      </c>
      <c r="E7478">
        <v>0</v>
      </c>
      <c r="F7478">
        <v>0</v>
      </c>
      <c r="G7478">
        <v>0</v>
      </c>
      <c r="H7478">
        <v>0</v>
      </c>
      <c r="L7478">
        <v>711.01181999999994</v>
      </c>
      <c r="R7478">
        <v>1086.1759420000001</v>
      </c>
      <c r="S7478" t="s">
        <v>204</v>
      </c>
      <c r="T7478" s="247">
        <v>45328.335706018515</v>
      </c>
    </row>
    <row r="7479" spans="1:20" x14ac:dyDescent="0.35">
      <c r="A7479" t="s">
        <v>120</v>
      </c>
      <c r="B7479" t="s">
        <v>121</v>
      </c>
      <c r="C7479" t="s">
        <v>92</v>
      </c>
      <c r="D7479" s="29">
        <v>45430</v>
      </c>
      <c r="E7479">
        <v>0</v>
      </c>
      <c r="F7479">
        <v>0</v>
      </c>
      <c r="G7479">
        <v>0</v>
      </c>
      <c r="H7479">
        <v>0</v>
      </c>
      <c r="L7479">
        <v>711.01181999999994</v>
      </c>
      <c r="R7479">
        <v>1086.1759420000001</v>
      </c>
      <c r="S7479" t="s">
        <v>204</v>
      </c>
      <c r="T7479" s="247">
        <v>45328.335706018515</v>
      </c>
    </row>
    <row r="7480" spans="1:20" x14ac:dyDescent="0.35">
      <c r="A7480" t="s">
        <v>120</v>
      </c>
      <c r="B7480" t="s">
        <v>121</v>
      </c>
      <c r="C7480" t="s">
        <v>92</v>
      </c>
      <c r="D7480" s="29">
        <v>45431</v>
      </c>
      <c r="E7480">
        <v>0</v>
      </c>
      <c r="F7480">
        <v>0</v>
      </c>
      <c r="G7480">
        <v>0</v>
      </c>
      <c r="H7480">
        <v>0</v>
      </c>
      <c r="L7480">
        <v>711.01181999999994</v>
      </c>
      <c r="R7480">
        <v>1086.1759420000001</v>
      </c>
      <c r="S7480" t="s">
        <v>204</v>
      </c>
      <c r="T7480" s="247">
        <v>45328.335706018515</v>
      </c>
    </row>
    <row r="7481" spans="1:20" x14ac:dyDescent="0.35">
      <c r="A7481" t="s">
        <v>120</v>
      </c>
      <c r="B7481" t="s">
        <v>121</v>
      </c>
      <c r="C7481" t="s">
        <v>92</v>
      </c>
      <c r="D7481" s="29">
        <v>45432</v>
      </c>
      <c r="E7481">
        <v>0</v>
      </c>
      <c r="F7481">
        <v>0</v>
      </c>
      <c r="G7481">
        <v>0</v>
      </c>
      <c r="H7481">
        <v>0</v>
      </c>
      <c r="L7481">
        <v>711.01181999999994</v>
      </c>
      <c r="R7481">
        <v>1086.1759420000001</v>
      </c>
      <c r="S7481" t="s">
        <v>204</v>
      </c>
      <c r="T7481" s="247">
        <v>45328.335706018515</v>
      </c>
    </row>
    <row r="7482" spans="1:20" x14ac:dyDescent="0.35">
      <c r="A7482" t="s">
        <v>120</v>
      </c>
      <c r="B7482" t="s">
        <v>121</v>
      </c>
      <c r="C7482" t="s">
        <v>92</v>
      </c>
      <c r="D7482" s="29">
        <v>45433</v>
      </c>
      <c r="E7482">
        <v>0</v>
      </c>
      <c r="F7482">
        <v>0</v>
      </c>
      <c r="G7482">
        <v>0</v>
      </c>
      <c r="H7482">
        <v>0</v>
      </c>
      <c r="L7482">
        <v>711.01181999999994</v>
      </c>
      <c r="R7482">
        <v>1086.1759420000001</v>
      </c>
      <c r="S7482" t="s">
        <v>204</v>
      </c>
      <c r="T7482" s="247">
        <v>45328.335717592592</v>
      </c>
    </row>
    <row r="7483" spans="1:20" x14ac:dyDescent="0.35">
      <c r="A7483" t="s">
        <v>120</v>
      </c>
      <c r="B7483" t="s">
        <v>121</v>
      </c>
      <c r="C7483" t="s">
        <v>92</v>
      </c>
      <c r="D7483" s="29">
        <v>45434</v>
      </c>
      <c r="E7483">
        <v>0</v>
      </c>
      <c r="F7483">
        <v>0</v>
      </c>
      <c r="G7483">
        <v>0</v>
      </c>
      <c r="H7483">
        <v>0</v>
      </c>
      <c r="L7483">
        <v>711.01181999999994</v>
      </c>
      <c r="R7483">
        <v>1086.1759420000001</v>
      </c>
      <c r="S7483" t="s">
        <v>204</v>
      </c>
      <c r="T7483" s="247">
        <v>45328.335706018515</v>
      </c>
    </row>
    <row r="7484" spans="1:20" x14ac:dyDescent="0.35">
      <c r="A7484" t="s">
        <v>120</v>
      </c>
      <c r="B7484" t="s">
        <v>121</v>
      </c>
      <c r="C7484" t="s">
        <v>92</v>
      </c>
      <c r="D7484" s="29">
        <v>45435</v>
      </c>
      <c r="E7484">
        <v>0</v>
      </c>
      <c r="F7484">
        <v>0</v>
      </c>
      <c r="G7484">
        <v>0</v>
      </c>
      <c r="H7484">
        <v>0</v>
      </c>
      <c r="L7484">
        <v>711.01181999999994</v>
      </c>
      <c r="R7484">
        <v>1086.1759420000001</v>
      </c>
      <c r="S7484" t="s">
        <v>204</v>
      </c>
      <c r="T7484" s="247">
        <v>45328.335706018515</v>
      </c>
    </row>
    <row r="7485" spans="1:20" x14ac:dyDescent="0.35">
      <c r="A7485" t="s">
        <v>120</v>
      </c>
      <c r="B7485" t="s">
        <v>121</v>
      </c>
      <c r="C7485" t="s">
        <v>92</v>
      </c>
      <c r="D7485" s="29">
        <v>45436</v>
      </c>
      <c r="E7485">
        <v>0</v>
      </c>
      <c r="F7485">
        <v>0</v>
      </c>
      <c r="G7485">
        <v>0</v>
      </c>
      <c r="H7485">
        <v>0</v>
      </c>
      <c r="L7485">
        <v>711.01181999999994</v>
      </c>
      <c r="R7485">
        <v>1086.1759420000001</v>
      </c>
      <c r="S7485" t="s">
        <v>204</v>
      </c>
      <c r="T7485" s="247">
        <v>45328.335717592592</v>
      </c>
    </row>
    <row r="7486" spans="1:20" x14ac:dyDescent="0.35">
      <c r="A7486" t="s">
        <v>120</v>
      </c>
      <c r="B7486" t="s">
        <v>121</v>
      </c>
      <c r="C7486" t="s">
        <v>92</v>
      </c>
      <c r="D7486" s="29">
        <v>45437</v>
      </c>
      <c r="E7486">
        <v>0</v>
      </c>
      <c r="F7486">
        <v>0</v>
      </c>
      <c r="G7486">
        <v>0</v>
      </c>
      <c r="H7486">
        <v>0</v>
      </c>
      <c r="L7486">
        <v>711.01181999999994</v>
      </c>
      <c r="R7486">
        <v>1086.1759420000001</v>
      </c>
      <c r="S7486" t="s">
        <v>204</v>
      </c>
      <c r="T7486" s="247">
        <v>45328.335706018515</v>
      </c>
    </row>
    <row r="7487" spans="1:20" x14ac:dyDescent="0.35">
      <c r="A7487" t="s">
        <v>120</v>
      </c>
      <c r="B7487" t="s">
        <v>121</v>
      </c>
      <c r="C7487" t="s">
        <v>92</v>
      </c>
      <c r="D7487" s="29">
        <v>45438</v>
      </c>
      <c r="E7487">
        <v>0</v>
      </c>
      <c r="F7487">
        <v>0</v>
      </c>
      <c r="G7487">
        <v>0</v>
      </c>
      <c r="H7487">
        <v>0</v>
      </c>
      <c r="L7487">
        <v>711.01181999999994</v>
      </c>
      <c r="R7487">
        <v>1086.1759420000001</v>
      </c>
      <c r="S7487" t="s">
        <v>204</v>
      </c>
      <c r="T7487" s="247">
        <v>45328.335717592592</v>
      </c>
    </row>
    <row r="7488" spans="1:20" x14ac:dyDescent="0.35">
      <c r="A7488" t="s">
        <v>120</v>
      </c>
      <c r="B7488" t="s">
        <v>121</v>
      </c>
      <c r="C7488" t="s">
        <v>92</v>
      </c>
      <c r="D7488" s="29">
        <v>45439</v>
      </c>
      <c r="E7488">
        <v>0</v>
      </c>
      <c r="F7488">
        <v>0</v>
      </c>
      <c r="G7488">
        <v>0</v>
      </c>
      <c r="H7488">
        <v>0</v>
      </c>
      <c r="L7488">
        <v>711.01181999999994</v>
      </c>
      <c r="R7488">
        <v>1086.1759420000001</v>
      </c>
      <c r="S7488" t="s">
        <v>204</v>
      </c>
      <c r="T7488" s="247">
        <v>45328.335717592592</v>
      </c>
    </row>
    <row r="7489" spans="1:20" x14ac:dyDescent="0.35">
      <c r="A7489" t="s">
        <v>120</v>
      </c>
      <c r="B7489" t="s">
        <v>121</v>
      </c>
      <c r="C7489" t="s">
        <v>92</v>
      </c>
      <c r="D7489" s="29">
        <v>45440</v>
      </c>
      <c r="E7489">
        <v>0</v>
      </c>
      <c r="F7489">
        <v>0</v>
      </c>
      <c r="G7489">
        <v>0</v>
      </c>
      <c r="H7489">
        <v>0</v>
      </c>
      <c r="L7489">
        <v>711.01181999999994</v>
      </c>
      <c r="R7489">
        <v>1086.1759420000001</v>
      </c>
      <c r="S7489" t="s">
        <v>204</v>
      </c>
      <c r="T7489" s="247">
        <v>45328.335717592592</v>
      </c>
    </row>
    <row r="7490" spans="1:20" x14ac:dyDescent="0.35">
      <c r="A7490" t="s">
        <v>120</v>
      </c>
      <c r="B7490" t="s">
        <v>121</v>
      </c>
      <c r="C7490" t="s">
        <v>92</v>
      </c>
      <c r="D7490" s="29">
        <v>45441</v>
      </c>
      <c r="E7490">
        <v>0</v>
      </c>
      <c r="F7490">
        <v>0</v>
      </c>
      <c r="G7490">
        <v>0</v>
      </c>
      <c r="H7490">
        <v>0</v>
      </c>
      <c r="L7490">
        <v>711.01181999999994</v>
      </c>
      <c r="R7490">
        <v>1086.1759420000001</v>
      </c>
      <c r="S7490" t="s">
        <v>204</v>
      </c>
      <c r="T7490" s="247">
        <v>45328.335717592592</v>
      </c>
    </row>
    <row r="7491" spans="1:20" x14ac:dyDescent="0.35">
      <c r="A7491" t="s">
        <v>120</v>
      </c>
      <c r="B7491" t="s">
        <v>121</v>
      </c>
      <c r="C7491" t="s">
        <v>92</v>
      </c>
      <c r="D7491" s="29">
        <v>45442</v>
      </c>
      <c r="E7491">
        <v>0</v>
      </c>
      <c r="F7491">
        <v>0</v>
      </c>
      <c r="G7491">
        <v>0</v>
      </c>
      <c r="H7491">
        <v>0</v>
      </c>
      <c r="L7491">
        <v>711.01181999999994</v>
      </c>
      <c r="R7491">
        <v>1086.1759420000001</v>
      </c>
      <c r="S7491" t="s">
        <v>204</v>
      </c>
      <c r="T7491" s="247">
        <v>45328.335717592592</v>
      </c>
    </row>
    <row r="7492" spans="1:20" x14ac:dyDescent="0.35">
      <c r="A7492" t="s">
        <v>120</v>
      </c>
      <c r="B7492" t="s">
        <v>121</v>
      </c>
      <c r="C7492" t="s">
        <v>92</v>
      </c>
      <c r="D7492" s="29">
        <v>45443</v>
      </c>
      <c r="E7492">
        <v>0</v>
      </c>
      <c r="F7492">
        <v>0</v>
      </c>
      <c r="G7492">
        <v>0</v>
      </c>
      <c r="H7492">
        <v>0</v>
      </c>
      <c r="L7492">
        <v>711.01181999999994</v>
      </c>
      <c r="R7492">
        <v>1086.1759420000001</v>
      </c>
      <c r="S7492" t="s">
        <v>204</v>
      </c>
      <c r="T7492" s="247">
        <v>45328.335717592592</v>
      </c>
    </row>
    <row r="7493" spans="1:20" x14ac:dyDescent="0.35">
      <c r="A7493" t="s">
        <v>120</v>
      </c>
      <c r="B7493" t="s">
        <v>121</v>
      </c>
      <c r="C7493" t="s">
        <v>92</v>
      </c>
      <c r="D7493" s="29">
        <v>45444</v>
      </c>
      <c r="E7493">
        <v>0</v>
      </c>
      <c r="F7493">
        <v>0</v>
      </c>
      <c r="G7493">
        <v>0</v>
      </c>
      <c r="H7493">
        <v>0</v>
      </c>
      <c r="L7493">
        <v>711.01181999999994</v>
      </c>
      <c r="R7493">
        <v>1086.1759420000001</v>
      </c>
      <c r="S7493" t="s">
        <v>204</v>
      </c>
      <c r="T7493" s="247">
        <v>45328.335717592592</v>
      </c>
    </row>
    <row r="7494" spans="1:20" x14ac:dyDescent="0.35">
      <c r="A7494" t="s">
        <v>120</v>
      </c>
      <c r="B7494" t="s">
        <v>121</v>
      </c>
      <c r="C7494" t="s">
        <v>92</v>
      </c>
      <c r="D7494" s="29">
        <v>45445</v>
      </c>
      <c r="E7494">
        <v>0</v>
      </c>
      <c r="F7494">
        <v>0</v>
      </c>
      <c r="G7494">
        <v>0</v>
      </c>
      <c r="H7494">
        <v>0</v>
      </c>
      <c r="L7494">
        <v>711.01181999999994</v>
      </c>
      <c r="R7494">
        <v>1086.1759420000001</v>
      </c>
      <c r="S7494" t="s">
        <v>204</v>
      </c>
      <c r="T7494" s="247">
        <v>45328.335717592592</v>
      </c>
    </row>
    <row r="7495" spans="1:20" x14ac:dyDescent="0.35">
      <c r="A7495" t="s">
        <v>120</v>
      </c>
      <c r="B7495" t="s">
        <v>121</v>
      </c>
      <c r="C7495" t="s">
        <v>92</v>
      </c>
      <c r="D7495" s="29">
        <v>45446</v>
      </c>
      <c r="E7495">
        <v>0</v>
      </c>
      <c r="F7495">
        <v>0</v>
      </c>
      <c r="G7495">
        <v>0</v>
      </c>
      <c r="H7495">
        <v>0</v>
      </c>
      <c r="L7495">
        <v>711.01181999999994</v>
      </c>
      <c r="R7495">
        <v>1086.1759420000001</v>
      </c>
      <c r="S7495" t="s">
        <v>204</v>
      </c>
      <c r="T7495" s="247">
        <v>45328.335717592592</v>
      </c>
    </row>
    <row r="7496" spans="1:20" x14ac:dyDescent="0.35">
      <c r="A7496" t="s">
        <v>120</v>
      </c>
      <c r="B7496" t="s">
        <v>121</v>
      </c>
      <c r="C7496" t="s">
        <v>92</v>
      </c>
      <c r="D7496" s="29">
        <v>45447</v>
      </c>
      <c r="E7496">
        <v>0</v>
      </c>
      <c r="F7496">
        <v>0</v>
      </c>
      <c r="G7496">
        <v>0.31409999999999999</v>
      </c>
      <c r="H7496">
        <v>0.31409999999999999</v>
      </c>
      <c r="J7496">
        <v>745</v>
      </c>
      <c r="K7496">
        <v>745</v>
      </c>
      <c r="L7496">
        <v>711.01181999999994</v>
      </c>
      <c r="R7496">
        <v>1086.1759420000001</v>
      </c>
      <c r="S7496" t="s">
        <v>204</v>
      </c>
      <c r="T7496" s="247">
        <v>45336.33353009259</v>
      </c>
    </row>
    <row r="7497" spans="1:20" x14ac:dyDescent="0.35">
      <c r="A7497" t="s">
        <v>120</v>
      </c>
      <c r="B7497" t="s">
        <v>121</v>
      </c>
      <c r="C7497" t="s">
        <v>92</v>
      </c>
      <c r="D7497" s="29">
        <v>45448</v>
      </c>
      <c r="E7497">
        <v>0</v>
      </c>
      <c r="F7497">
        <v>0</v>
      </c>
      <c r="G7497">
        <v>0</v>
      </c>
      <c r="H7497">
        <v>0</v>
      </c>
      <c r="L7497">
        <v>711.01181999999994</v>
      </c>
      <c r="R7497">
        <v>1086.1759420000001</v>
      </c>
      <c r="S7497" t="s">
        <v>204</v>
      </c>
      <c r="T7497" s="247">
        <v>45328.335717592592</v>
      </c>
    </row>
    <row r="7498" spans="1:20" x14ac:dyDescent="0.35">
      <c r="A7498" t="s">
        <v>120</v>
      </c>
      <c r="B7498" t="s">
        <v>121</v>
      </c>
      <c r="C7498" t="s">
        <v>92</v>
      </c>
      <c r="D7498" s="29">
        <v>45449</v>
      </c>
      <c r="E7498">
        <v>0</v>
      </c>
      <c r="F7498">
        <v>0</v>
      </c>
      <c r="G7498">
        <v>0</v>
      </c>
      <c r="H7498">
        <v>0</v>
      </c>
      <c r="L7498">
        <v>711.01181999999994</v>
      </c>
      <c r="R7498">
        <v>1086.1759420000001</v>
      </c>
      <c r="S7498" t="s">
        <v>204</v>
      </c>
      <c r="T7498" s="247">
        <v>45328.335717592592</v>
      </c>
    </row>
    <row r="7499" spans="1:20" x14ac:dyDescent="0.35">
      <c r="A7499" t="s">
        <v>120</v>
      </c>
      <c r="B7499" t="s">
        <v>121</v>
      </c>
      <c r="C7499" t="s">
        <v>92</v>
      </c>
      <c r="D7499" s="29">
        <v>45450</v>
      </c>
      <c r="E7499">
        <v>0</v>
      </c>
      <c r="F7499">
        <v>0</v>
      </c>
      <c r="G7499">
        <v>0</v>
      </c>
      <c r="H7499">
        <v>0</v>
      </c>
      <c r="L7499">
        <v>711.01181999999994</v>
      </c>
      <c r="R7499">
        <v>1086.1759420000001</v>
      </c>
      <c r="S7499" t="s">
        <v>204</v>
      </c>
      <c r="T7499" s="247">
        <v>45328.335717592592</v>
      </c>
    </row>
    <row r="7500" spans="1:20" x14ac:dyDescent="0.35">
      <c r="A7500" t="s">
        <v>120</v>
      </c>
      <c r="B7500" t="s">
        <v>121</v>
      </c>
      <c r="C7500" t="s">
        <v>92</v>
      </c>
      <c r="D7500" s="29">
        <v>45451</v>
      </c>
      <c r="E7500">
        <v>0</v>
      </c>
      <c r="F7500">
        <v>0</v>
      </c>
      <c r="G7500">
        <v>0</v>
      </c>
      <c r="H7500">
        <v>0</v>
      </c>
      <c r="L7500">
        <v>711.01181999999994</v>
      </c>
      <c r="R7500">
        <v>1086.1759420000001</v>
      </c>
      <c r="S7500" t="s">
        <v>204</v>
      </c>
      <c r="T7500" s="247">
        <v>45328.335717592592</v>
      </c>
    </row>
    <row r="7501" spans="1:20" x14ac:dyDescent="0.35">
      <c r="A7501" t="s">
        <v>120</v>
      </c>
      <c r="B7501" t="s">
        <v>121</v>
      </c>
      <c r="C7501" t="s">
        <v>92</v>
      </c>
      <c r="D7501" s="29">
        <v>45452</v>
      </c>
      <c r="E7501">
        <v>0</v>
      </c>
      <c r="F7501">
        <v>0</v>
      </c>
      <c r="G7501">
        <v>0</v>
      </c>
      <c r="H7501">
        <v>0</v>
      </c>
      <c r="L7501">
        <v>711.01181999999994</v>
      </c>
      <c r="R7501">
        <v>1086.1759420000001</v>
      </c>
      <c r="S7501" t="s">
        <v>204</v>
      </c>
      <c r="T7501" s="247">
        <v>45328.335717592592</v>
      </c>
    </row>
    <row r="7502" spans="1:20" x14ac:dyDescent="0.35">
      <c r="A7502" t="s">
        <v>120</v>
      </c>
      <c r="B7502" t="s">
        <v>121</v>
      </c>
      <c r="C7502" t="s">
        <v>92</v>
      </c>
      <c r="D7502" s="29">
        <v>45453</v>
      </c>
      <c r="E7502">
        <v>0</v>
      </c>
      <c r="F7502">
        <v>0</v>
      </c>
      <c r="G7502">
        <v>0</v>
      </c>
      <c r="H7502">
        <v>0</v>
      </c>
      <c r="L7502">
        <v>711.01181999999994</v>
      </c>
      <c r="R7502">
        <v>1086.1759420000001</v>
      </c>
      <c r="S7502" t="s">
        <v>204</v>
      </c>
      <c r="T7502" s="247">
        <v>45328.335717592592</v>
      </c>
    </row>
    <row r="7503" spans="1:20" x14ac:dyDescent="0.35">
      <c r="A7503" t="s">
        <v>120</v>
      </c>
      <c r="B7503" t="s">
        <v>121</v>
      </c>
      <c r="C7503" t="s">
        <v>92</v>
      </c>
      <c r="D7503" s="29">
        <v>45454</v>
      </c>
      <c r="E7503">
        <v>0</v>
      </c>
      <c r="F7503">
        <v>0</v>
      </c>
      <c r="G7503">
        <v>0</v>
      </c>
      <c r="H7503">
        <v>0</v>
      </c>
      <c r="L7503">
        <v>711.01181999999994</v>
      </c>
      <c r="R7503">
        <v>1086.1759420000001</v>
      </c>
      <c r="S7503" t="s">
        <v>204</v>
      </c>
      <c r="T7503" s="247">
        <v>45328.335717592592</v>
      </c>
    </row>
    <row r="7504" spans="1:20" x14ac:dyDescent="0.35">
      <c r="A7504" t="s">
        <v>120</v>
      </c>
      <c r="B7504" t="s">
        <v>121</v>
      </c>
      <c r="C7504" t="s">
        <v>92</v>
      </c>
      <c r="D7504" s="29">
        <v>45455</v>
      </c>
      <c r="E7504">
        <v>0</v>
      </c>
      <c r="F7504">
        <v>0</v>
      </c>
      <c r="G7504">
        <v>0</v>
      </c>
      <c r="H7504">
        <v>0</v>
      </c>
      <c r="L7504">
        <v>711.01181999999994</v>
      </c>
      <c r="R7504">
        <v>1086.1759420000001</v>
      </c>
      <c r="S7504" t="s">
        <v>204</v>
      </c>
      <c r="T7504" s="247">
        <v>45328.335717592592</v>
      </c>
    </row>
    <row r="7505" spans="1:20" x14ac:dyDescent="0.35">
      <c r="A7505" t="s">
        <v>120</v>
      </c>
      <c r="B7505" t="s">
        <v>121</v>
      </c>
      <c r="C7505" t="s">
        <v>92</v>
      </c>
      <c r="D7505" s="29">
        <v>45456</v>
      </c>
      <c r="E7505">
        <v>0</v>
      </c>
      <c r="F7505">
        <v>0</v>
      </c>
      <c r="G7505">
        <v>0</v>
      </c>
      <c r="H7505">
        <v>0</v>
      </c>
      <c r="L7505">
        <v>711.01181999999994</v>
      </c>
      <c r="R7505">
        <v>1086.1759420000001</v>
      </c>
      <c r="S7505" t="s">
        <v>204</v>
      </c>
      <c r="T7505" s="247">
        <v>45328.335717592592</v>
      </c>
    </row>
    <row r="7506" spans="1:20" x14ac:dyDescent="0.35">
      <c r="A7506" t="s">
        <v>120</v>
      </c>
      <c r="B7506" t="s">
        <v>121</v>
      </c>
      <c r="C7506" t="s">
        <v>92</v>
      </c>
      <c r="D7506" s="29">
        <v>45457</v>
      </c>
      <c r="E7506">
        <v>0</v>
      </c>
      <c r="F7506">
        <v>0</v>
      </c>
      <c r="G7506">
        <v>0</v>
      </c>
      <c r="H7506">
        <v>0</v>
      </c>
      <c r="L7506">
        <v>711.01181999999994</v>
      </c>
      <c r="R7506">
        <v>1086.1759420000001</v>
      </c>
      <c r="S7506" t="s">
        <v>204</v>
      </c>
      <c r="T7506" s="247">
        <v>45328.335717592592</v>
      </c>
    </row>
    <row r="7507" spans="1:20" x14ac:dyDescent="0.35">
      <c r="A7507" t="s">
        <v>120</v>
      </c>
      <c r="B7507" t="s">
        <v>121</v>
      </c>
      <c r="C7507" t="s">
        <v>92</v>
      </c>
      <c r="D7507" s="29">
        <v>45458</v>
      </c>
      <c r="E7507">
        <v>0</v>
      </c>
      <c r="F7507">
        <v>0</v>
      </c>
      <c r="G7507">
        <v>0</v>
      </c>
      <c r="H7507">
        <v>0</v>
      </c>
      <c r="L7507">
        <v>711.01181999999994</v>
      </c>
      <c r="R7507">
        <v>1086.1759420000001</v>
      </c>
      <c r="S7507" t="s">
        <v>204</v>
      </c>
      <c r="T7507" s="247">
        <v>45328.335717592592</v>
      </c>
    </row>
    <row r="7508" spans="1:20" x14ac:dyDescent="0.35">
      <c r="A7508" t="s">
        <v>120</v>
      </c>
      <c r="B7508" t="s">
        <v>121</v>
      </c>
      <c r="C7508" t="s">
        <v>92</v>
      </c>
      <c r="D7508" s="29">
        <v>45459</v>
      </c>
      <c r="E7508">
        <v>0</v>
      </c>
      <c r="F7508">
        <v>0</v>
      </c>
      <c r="G7508">
        <v>0</v>
      </c>
      <c r="H7508">
        <v>0</v>
      </c>
      <c r="L7508">
        <v>711.01181999999994</v>
      </c>
      <c r="R7508">
        <v>1086.1759420000001</v>
      </c>
      <c r="S7508" t="s">
        <v>204</v>
      </c>
      <c r="T7508" s="247">
        <v>45328.335717592592</v>
      </c>
    </row>
    <row r="7509" spans="1:20" x14ac:dyDescent="0.35">
      <c r="A7509" t="s">
        <v>120</v>
      </c>
      <c r="B7509" t="s">
        <v>121</v>
      </c>
      <c r="C7509" t="s">
        <v>92</v>
      </c>
      <c r="D7509" s="29">
        <v>45460</v>
      </c>
      <c r="E7509">
        <v>0</v>
      </c>
      <c r="F7509">
        <v>0</v>
      </c>
      <c r="G7509">
        <v>0</v>
      </c>
      <c r="H7509">
        <v>0</v>
      </c>
      <c r="L7509">
        <v>711.01181999999994</v>
      </c>
      <c r="R7509">
        <v>1086.1759420000001</v>
      </c>
      <c r="S7509" t="s">
        <v>204</v>
      </c>
      <c r="T7509" s="247">
        <v>45328.335717592592</v>
      </c>
    </row>
    <row r="7510" spans="1:20" x14ac:dyDescent="0.35">
      <c r="A7510" t="s">
        <v>120</v>
      </c>
      <c r="B7510" t="s">
        <v>121</v>
      </c>
      <c r="C7510" t="s">
        <v>92</v>
      </c>
      <c r="D7510" s="29">
        <v>45461</v>
      </c>
      <c r="E7510">
        <v>0</v>
      </c>
      <c r="F7510">
        <v>0</v>
      </c>
      <c r="G7510">
        <v>0</v>
      </c>
      <c r="H7510">
        <v>0</v>
      </c>
      <c r="L7510">
        <v>711.01181999999994</v>
      </c>
      <c r="R7510">
        <v>1086.1759420000001</v>
      </c>
      <c r="S7510" t="s">
        <v>204</v>
      </c>
      <c r="T7510" s="247">
        <v>45328.335717592592</v>
      </c>
    </row>
    <row r="7511" spans="1:20" x14ac:dyDescent="0.35">
      <c r="A7511" t="s">
        <v>120</v>
      </c>
      <c r="B7511" t="s">
        <v>121</v>
      </c>
      <c r="C7511" t="s">
        <v>92</v>
      </c>
      <c r="D7511" s="29">
        <v>45462</v>
      </c>
      <c r="E7511">
        <v>0</v>
      </c>
      <c r="F7511">
        <v>0</v>
      </c>
      <c r="G7511">
        <v>0</v>
      </c>
      <c r="H7511">
        <v>0</v>
      </c>
      <c r="L7511">
        <v>711.01181999999994</v>
      </c>
      <c r="R7511">
        <v>1086.1759420000001</v>
      </c>
      <c r="S7511" t="s">
        <v>204</v>
      </c>
      <c r="T7511" s="247">
        <v>45328.335717592592</v>
      </c>
    </row>
    <row r="7512" spans="1:20" x14ac:dyDescent="0.35">
      <c r="A7512" t="s">
        <v>120</v>
      </c>
      <c r="B7512" t="s">
        <v>121</v>
      </c>
      <c r="C7512" t="s">
        <v>92</v>
      </c>
      <c r="D7512" s="29">
        <v>45463</v>
      </c>
      <c r="E7512">
        <v>0</v>
      </c>
      <c r="F7512">
        <v>0</v>
      </c>
      <c r="G7512">
        <v>0</v>
      </c>
      <c r="H7512">
        <v>0</v>
      </c>
      <c r="L7512">
        <v>711.01181999999994</v>
      </c>
      <c r="R7512">
        <v>1086.1759420000001</v>
      </c>
      <c r="S7512" t="s">
        <v>204</v>
      </c>
      <c r="T7512" s="247">
        <v>45328.335717592592</v>
      </c>
    </row>
    <row r="7513" spans="1:20" x14ac:dyDescent="0.35">
      <c r="A7513" t="s">
        <v>120</v>
      </c>
      <c r="B7513" t="s">
        <v>121</v>
      </c>
      <c r="C7513" t="s">
        <v>92</v>
      </c>
      <c r="D7513" s="29">
        <v>45464</v>
      </c>
      <c r="E7513">
        <v>0</v>
      </c>
      <c r="F7513">
        <v>0</v>
      </c>
      <c r="G7513">
        <v>0</v>
      </c>
      <c r="H7513">
        <v>0</v>
      </c>
      <c r="L7513">
        <v>711.01181999999994</v>
      </c>
      <c r="R7513">
        <v>1086.1759420000001</v>
      </c>
      <c r="S7513" t="s">
        <v>204</v>
      </c>
      <c r="T7513" s="247">
        <v>45328.335717592592</v>
      </c>
    </row>
    <row r="7514" spans="1:20" x14ac:dyDescent="0.35">
      <c r="A7514" t="s">
        <v>120</v>
      </c>
      <c r="B7514" t="s">
        <v>121</v>
      </c>
      <c r="C7514" t="s">
        <v>92</v>
      </c>
      <c r="D7514" s="29">
        <v>45465</v>
      </c>
      <c r="E7514">
        <v>0</v>
      </c>
      <c r="F7514">
        <v>0</v>
      </c>
      <c r="G7514">
        <v>0</v>
      </c>
      <c r="H7514">
        <v>0</v>
      </c>
      <c r="L7514">
        <v>711.01181999999994</v>
      </c>
      <c r="R7514">
        <v>1086.1759420000001</v>
      </c>
      <c r="S7514" t="s">
        <v>204</v>
      </c>
      <c r="T7514" s="247">
        <v>45328.335717592592</v>
      </c>
    </row>
    <row r="7515" spans="1:20" x14ac:dyDescent="0.35">
      <c r="A7515" t="s">
        <v>120</v>
      </c>
      <c r="B7515" t="s">
        <v>121</v>
      </c>
      <c r="C7515" t="s">
        <v>92</v>
      </c>
      <c r="D7515" s="29">
        <v>45466</v>
      </c>
      <c r="E7515">
        <v>0</v>
      </c>
      <c r="F7515">
        <v>0</v>
      </c>
      <c r="G7515">
        <v>0</v>
      </c>
      <c r="H7515">
        <v>0</v>
      </c>
      <c r="L7515">
        <v>711.01181999999994</v>
      </c>
      <c r="R7515">
        <v>1086.1759420000001</v>
      </c>
      <c r="S7515" t="s">
        <v>204</v>
      </c>
      <c r="T7515" s="247">
        <v>45328.335717592592</v>
      </c>
    </row>
    <row r="7516" spans="1:20" x14ac:dyDescent="0.35">
      <c r="A7516" t="s">
        <v>120</v>
      </c>
      <c r="B7516" t="s">
        <v>121</v>
      </c>
      <c r="C7516" t="s">
        <v>92</v>
      </c>
      <c r="D7516" s="29">
        <v>45467</v>
      </c>
      <c r="E7516">
        <v>0</v>
      </c>
      <c r="F7516">
        <v>0</v>
      </c>
      <c r="G7516">
        <v>0</v>
      </c>
      <c r="H7516">
        <v>0</v>
      </c>
      <c r="L7516">
        <v>711.01181999999994</v>
      </c>
      <c r="R7516">
        <v>1086.1759420000001</v>
      </c>
      <c r="S7516" t="s">
        <v>204</v>
      </c>
      <c r="T7516" s="247">
        <v>45328.335717592592</v>
      </c>
    </row>
    <row r="7517" spans="1:20" x14ac:dyDescent="0.35">
      <c r="A7517" t="s">
        <v>120</v>
      </c>
      <c r="B7517" t="s">
        <v>121</v>
      </c>
      <c r="C7517" t="s">
        <v>92</v>
      </c>
      <c r="D7517" s="29">
        <v>45468</v>
      </c>
      <c r="E7517">
        <v>0</v>
      </c>
      <c r="F7517">
        <v>0</v>
      </c>
      <c r="G7517">
        <v>0</v>
      </c>
      <c r="H7517">
        <v>0</v>
      </c>
      <c r="L7517">
        <v>711.01181999999994</v>
      </c>
      <c r="R7517">
        <v>1086.1759420000001</v>
      </c>
      <c r="S7517" t="s">
        <v>204</v>
      </c>
      <c r="T7517" s="247">
        <v>45328.335717592592</v>
      </c>
    </row>
    <row r="7518" spans="1:20" x14ac:dyDescent="0.35">
      <c r="A7518" t="s">
        <v>120</v>
      </c>
      <c r="B7518" t="s">
        <v>121</v>
      </c>
      <c r="C7518" t="s">
        <v>92</v>
      </c>
      <c r="D7518" s="29">
        <v>45469</v>
      </c>
      <c r="E7518">
        <v>0</v>
      </c>
      <c r="F7518">
        <v>0</v>
      </c>
      <c r="G7518">
        <v>0</v>
      </c>
      <c r="H7518">
        <v>0</v>
      </c>
      <c r="L7518">
        <v>711.01181999999994</v>
      </c>
      <c r="R7518">
        <v>1086.1759420000001</v>
      </c>
      <c r="S7518" t="s">
        <v>204</v>
      </c>
      <c r="T7518" s="247">
        <v>45328.335717592592</v>
      </c>
    </row>
    <row r="7519" spans="1:20" x14ac:dyDescent="0.35">
      <c r="A7519" t="s">
        <v>120</v>
      </c>
      <c r="B7519" t="s">
        <v>121</v>
      </c>
      <c r="C7519" t="s">
        <v>92</v>
      </c>
      <c r="D7519" s="29">
        <v>45470</v>
      </c>
      <c r="E7519">
        <v>0</v>
      </c>
      <c r="F7519">
        <v>0</v>
      </c>
      <c r="G7519">
        <v>0</v>
      </c>
      <c r="H7519">
        <v>0</v>
      </c>
      <c r="L7519">
        <v>711.01181999999994</v>
      </c>
      <c r="R7519">
        <v>1086.1759420000001</v>
      </c>
      <c r="S7519" t="s">
        <v>204</v>
      </c>
      <c r="T7519" s="247">
        <v>45328.335717592592</v>
      </c>
    </row>
    <row r="7520" spans="1:20" x14ac:dyDescent="0.35">
      <c r="A7520" t="s">
        <v>120</v>
      </c>
      <c r="B7520" t="s">
        <v>121</v>
      </c>
      <c r="C7520" t="s">
        <v>92</v>
      </c>
      <c r="D7520" s="29">
        <v>45471</v>
      </c>
      <c r="E7520">
        <v>0</v>
      </c>
      <c r="F7520">
        <v>0</v>
      </c>
      <c r="G7520">
        <v>0</v>
      </c>
      <c r="H7520">
        <v>0</v>
      </c>
      <c r="L7520">
        <v>711.01181999999994</v>
      </c>
      <c r="R7520">
        <v>1086.1759420000001</v>
      </c>
      <c r="S7520" t="s">
        <v>204</v>
      </c>
      <c r="T7520" s="247">
        <v>45328.335717592592</v>
      </c>
    </row>
    <row r="7521" spans="1:20" x14ac:dyDescent="0.35">
      <c r="A7521" t="s">
        <v>120</v>
      </c>
      <c r="B7521" t="s">
        <v>121</v>
      </c>
      <c r="C7521" t="s">
        <v>92</v>
      </c>
      <c r="D7521" s="29">
        <v>45472</v>
      </c>
      <c r="E7521">
        <v>0</v>
      </c>
      <c r="F7521">
        <v>0</v>
      </c>
      <c r="G7521">
        <v>0</v>
      </c>
      <c r="H7521">
        <v>0</v>
      </c>
      <c r="L7521">
        <v>711.01181999999994</v>
      </c>
      <c r="R7521">
        <v>1086.1759420000001</v>
      </c>
      <c r="S7521" t="s">
        <v>204</v>
      </c>
      <c r="T7521" s="247">
        <v>45328.335729166669</v>
      </c>
    </row>
    <row r="7522" spans="1:20" x14ac:dyDescent="0.35">
      <c r="A7522" t="s">
        <v>120</v>
      </c>
      <c r="B7522" t="s">
        <v>121</v>
      </c>
      <c r="C7522" t="s">
        <v>92</v>
      </c>
      <c r="D7522" s="29">
        <v>45473</v>
      </c>
      <c r="E7522">
        <v>0</v>
      </c>
      <c r="F7522">
        <v>0</v>
      </c>
      <c r="G7522">
        <v>0</v>
      </c>
      <c r="H7522">
        <v>0</v>
      </c>
      <c r="L7522">
        <v>711.01181999999994</v>
      </c>
      <c r="R7522">
        <v>1086.1759420000001</v>
      </c>
      <c r="S7522" t="s">
        <v>204</v>
      </c>
      <c r="T7522" s="247">
        <v>45328.335729166669</v>
      </c>
    </row>
    <row r="7523" spans="1:20" x14ac:dyDescent="0.35">
      <c r="A7523" t="s">
        <v>120</v>
      </c>
      <c r="B7523" t="s">
        <v>121</v>
      </c>
      <c r="C7523" t="s">
        <v>92</v>
      </c>
      <c r="D7523" s="29">
        <v>45474</v>
      </c>
      <c r="E7523">
        <v>0</v>
      </c>
      <c r="F7523">
        <v>0</v>
      </c>
      <c r="G7523">
        <v>0</v>
      </c>
      <c r="H7523">
        <v>0</v>
      </c>
      <c r="L7523">
        <v>711.01181999999994</v>
      </c>
      <c r="R7523">
        <v>1086.1759420000001</v>
      </c>
      <c r="S7523" t="s">
        <v>204</v>
      </c>
      <c r="T7523" s="247">
        <v>45328.334374999999</v>
      </c>
    </row>
    <row r="7524" spans="1:20" x14ac:dyDescent="0.35">
      <c r="A7524" t="s">
        <v>120</v>
      </c>
      <c r="B7524" t="s">
        <v>121</v>
      </c>
      <c r="C7524" t="s">
        <v>92</v>
      </c>
      <c r="D7524" s="29">
        <v>45475</v>
      </c>
      <c r="E7524">
        <v>0</v>
      </c>
      <c r="F7524">
        <v>0</v>
      </c>
      <c r="G7524">
        <v>0</v>
      </c>
      <c r="H7524">
        <v>0</v>
      </c>
      <c r="L7524">
        <v>711.01181999999994</v>
      </c>
      <c r="R7524">
        <v>1086.1759420000001</v>
      </c>
      <c r="S7524" t="s">
        <v>204</v>
      </c>
      <c r="T7524" s="247">
        <v>45328.334386574075</v>
      </c>
    </row>
    <row r="7525" spans="1:20" x14ac:dyDescent="0.35">
      <c r="A7525" t="s">
        <v>120</v>
      </c>
      <c r="B7525" t="s">
        <v>121</v>
      </c>
      <c r="C7525" t="s">
        <v>92</v>
      </c>
      <c r="D7525" s="29">
        <v>45476</v>
      </c>
      <c r="E7525">
        <v>0</v>
      </c>
      <c r="F7525">
        <v>0</v>
      </c>
      <c r="G7525">
        <v>0</v>
      </c>
      <c r="H7525">
        <v>0</v>
      </c>
      <c r="L7525">
        <v>711.01181999999994</v>
      </c>
      <c r="R7525">
        <v>1086.1759420000001</v>
      </c>
      <c r="S7525" t="s">
        <v>204</v>
      </c>
      <c r="T7525" s="247">
        <v>45328.334374999999</v>
      </c>
    </row>
    <row r="7526" spans="1:20" x14ac:dyDescent="0.35">
      <c r="A7526" t="s">
        <v>120</v>
      </c>
      <c r="B7526" t="s">
        <v>121</v>
      </c>
      <c r="C7526" t="s">
        <v>92</v>
      </c>
      <c r="D7526" s="29">
        <v>45477</v>
      </c>
      <c r="E7526">
        <v>0</v>
      </c>
      <c r="F7526">
        <v>0</v>
      </c>
      <c r="G7526">
        <v>0</v>
      </c>
      <c r="H7526">
        <v>0</v>
      </c>
      <c r="L7526">
        <v>711.01181999999994</v>
      </c>
      <c r="R7526">
        <v>1086.1759420000001</v>
      </c>
      <c r="S7526" t="s">
        <v>204</v>
      </c>
      <c r="T7526" s="247">
        <v>45328.334374999999</v>
      </c>
    </row>
    <row r="7527" spans="1:20" x14ac:dyDescent="0.35">
      <c r="A7527" t="s">
        <v>120</v>
      </c>
      <c r="B7527" t="s">
        <v>121</v>
      </c>
      <c r="C7527" t="s">
        <v>92</v>
      </c>
      <c r="D7527" s="29">
        <v>45478</v>
      </c>
      <c r="E7527">
        <v>0</v>
      </c>
      <c r="F7527">
        <v>0</v>
      </c>
      <c r="G7527">
        <v>0</v>
      </c>
      <c r="H7527">
        <v>0</v>
      </c>
      <c r="L7527">
        <v>711.01181999999994</v>
      </c>
      <c r="R7527">
        <v>1086.1759420000001</v>
      </c>
      <c r="S7527" t="s">
        <v>204</v>
      </c>
      <c r="T7527" s="247">
        <v>45328.334386574075</v>
      </c>
    </row>
    <row r="7528" spans="1:20" x14ac:dyDescent="0.35">
      <c r="A7528" t="s">
        <v>120</v>
      </c>
      <c r="B7528" t="s">
        <v>121</v>
      </c>
      <c r="C7528" t="s">
        <v>92</v>
      </c>
      <c r="D7528" s="29">
        <v>45479</v>
      </c>
      <c r="E7528">
        <v>0</v>
      </c>
      <c r="F7528">
        <v>0</v>
      </c>
      <c r="G7528">
        <v>0</v>
      </c>
      <c r="H7528">
        <v>0</v>
      </c>
      <c r="L7528">
        <v>711.01181999999994</v>
      </c>
      <c r="R7528">
        <v>1086.1759420000001</v>
      </c>
      <c r="S7528" t="s">
        <v>204</v>
      </c>
      <c r="T7528" s="247">
        <v>45328.334374999999</v>
      </c>
    </row>
    <row r="7529" spans="1:20" x14ac:dyDescent="0.35">
      <c r="A7529" t="s">
        <v>120</v>
      </c>
      <c r="B7529" t="s">
        <v>121</v>
      </c>
      <c r="C7529" t="s">
        <v>92</v>
      </c>
      <c r="D7529" s="29">
        <v>45480</v>
      </c>
      <c r="E7529">
        <v>0</v>
      </c>
      <c r="F7529">
        <v>0</v>
      </c>
      <c r="G7529">
        <v>0</v>
      </c>
      <c r="H7529">
        <v>0</v>
      </c>
      <c r="L7529">
        <v>711.01181999999994</v>
      </c>
      <c r="R7529">
        <v>1086.1759420000001</v>
      </c>
      <c r="S7529" t="s">
        <v>204</v>
      </c>
      <c r="T7529" s="247">
        <v>45328.334374999999</v>
      </c>
    </row>
    <row r="7530" spans="1:20" x14ac:dyDescent="0.35">
      <c r="A7530" t="s">
        <v>120</v>
      </c>
      <c r="B7530" t="s">
        <v>121</v>
      </c>
      <c r="C7530" t="s">
        <v>92</v>
      </c>
      <c r="D7530" s="29">
        <v>45481</v>
      </c>
      <c r="E7530">
        <v>0</v>
      </c>
      <c r="F7530">
        <v>0</v>
      </c>
      <c r="G7530">
        <v>0</v>
      </c>
      <c r="H7530">
        <v>0</v>
      </c>
      <c r="L7530">
        <v>711.01181999999994</v>
      </c>
      <c r="R7530">
        <v>1086.1759420000001</v>
      </c>
      <c r="S7530" t="s">
        <v>204</v>
      </c>
      <c r="T7530" s="247">
        <v>45328.334374999999</v>
      </c>
    </row>
    <row r="7531" spans="1:20" x14ac:dyDescent="0.35">
      <c r="A7531" t="s">
        <v>120</v>
      </c>
      <c r="B7531" t="s">
        <v>121</v>
      </c>
      <c r="C7531" t="s">
        <v>92</v>
      </c>
      <c r="D7531" s="29">
        <v>45482</v>
      </c>
      <c r="E7531">
        <v>0.128</v>
      </c>
      <c r="F7531">
        <v>0.128</v>
      </c>
      <c r="G7531">
        <v>0.42920000000000003</v>
      </c>
      <c r="H7531">
        <v>0.42920000000000003</v>
      </c>
      <c r="J7531">
        <v>620</v>
      </c>
      <c r="K7531">
        <v>620</v>
      </c>
      <c r="L7531">
        <v>711.01181999999994</v>
      </c>
      <c r="R7531">
        <v>1086.1759420000001</v>
      </c>
      <c r="S7531" t="s">
        <v>204</v>
      </c>
      <c r="T7531" s="247">
        <v>45336.333726851852</v>
      </c>
    </row>
    <row r="7532" spans="1:20" x14ac:dyDescent="0.35">
      <c r="A7532" t="s">
        <v>120</v>
      </c>
      <c r="B7532" t="s">
        <v>121</v>
      </c>
      <c r="C7532" t="s">
        <v>92</v>
      </c>
      <c r="D7532" s="29">
        <v>45483</v>
      </c>
      <c r="E7532">
        <v>0</v>
      </c>
      <c r="F7532">
        <v>0</v>
      </c>
      <c r="G7532">
        <v>0.31869999999999998</v>
      </c>
      <c r="H7532">
        <v>0.31869999999999998</v>
      </c>
      <c r="J7532">
        <v>740</v>
      </c>
      <c r="K7532">
        <v>740</v>
      </c>
      <c r="L7532">
        <v>711.01181999999994</v>
      </c>
      <c r="R7532">
        <v>1086.1759420000001</v>
      </c>
      <c r="S7532" t="s">
        <v>204</v>
      </c>
      <c r="T7532" s="247">
        <v>45336.333726851852</v>
      </c>
    </row>
    <row r="7533" spans="1:20" x14ac:dyDescent="0.35">
      <c r="A7533" t="s">
        <v>120</v>
      </c>
      <c r="B7533" t="s">
        <v>121</v>
      </c>
      <c r="C7533" t="s">
        <v>92</v>
      </c>
      <c r="D7533" s="29">
        <v>45484</v>
      </c>
      <c r="E7533">
        <v>0</v>
      </c>
      <c r="F7533">
        <v>0</v>
      </c>
      <c r="G7533">
        <v>0</v>
      </c>
      <c r="H7533">
        <v>0</v>
      </c>
      <c r="L7533">
        <v>711.01181999999994</v>
      </c>
      <c r="R7533">
        <v>1086.1759420000001</v>
      </c>
      <c r="S7533" t="s">
        <v>204</v>
      </c>
      <c r="T7533" s="247">
        <v>45328.334374999999</v>
      </c>
    </row>
    <row r="7534" spans="1:20" x14ac:dyDescent="0.35">
      <c r="A7534" t="s">
        <v>120</v>
      </c>
      <c r="B7534" t="s">
        <v>121</v>
      </c>
      <c r="C7534" t="s">
        <v>92</v>
      </c>
      <c r="D7534" s="29">
        <v>45485</v>
      </c>
      <c r="E7534">
        <v>0</v>
      </c>
      <c r="F7534">
        <v>0</v>
      </c>
      <c r="G7534">
        <v>0</v>
      </c>
      <c r="H7534">
        <v>0</v>
      </c>
      <c r="L7534">
        <v>711.01181999999994</v>
      </c>
      <c r="R7534">
        <v>1086.1759420000001</v>
      </c>
      <c r="S7534" t="s">
        <v>204</v>
      </c>
      <c r="T7534" s="247">
        <v>45328.334780092591</v>
      </c>
    </row>
    <row r="7535" spans="1:20" x14ac:dyDescent="0.35">
      <c r="A7535" t="s">
        <v>120</v>
      </c>
      <c r="B7535" t="s">
        <v>121</v>
      </c>
      <c r="C7535" t="s">
        <v>92</v>
      </c>
      <c r="D7535" s="29">
        <v>45486</v>
      </c>
      <c r="E7535">
        <v>0</v>
      </c>
      <c r="F7535">
        <v>0</v>
      </c>
      <c r="G7535">
        <v>0</v>
      </c>
      <c r="H7535">
        <v>0</v>
      </c>
      <c r="L7535">
        <v>711.01181999999994</v>
      </c>
      <c r="R7535">
        <v>1086.1759420000001</v>
      </c>
      <c r="S7535" t="s">
        <v>204</v>
      </c>
      <c r="T7535" s="247">
        <v>45328.334363425929</v>
      </c>
    </row>
    <row r="7536" spans="1:20" x14ac:dyDescent="0.35">
      <c r="A7536" t="s">
        <v>120</v>
      </c>
      <c r="B7536" t="s">
        <v>121</v>
      </c>
      <c r="C7536" t="s">
        <v>92</v>
      </c>
      <c r="D7536" s="29">
        <v>45487</v>
      </c>
      <c r="E7536">
        <v>0</v>
      </c>
      <c r="F7536">
        <v>0</v>
      </c>
      <c r="G7536">
        <v>0</v>
      </c>
      <c r="H7536">
        <v>0</v>
      </c>
      <c r="L7536">
        <v>711.01181999999994</v>
      </c>
      <c r="R7536">
        <v>1086.1759420000001</v>
      </c>
      <c r="S7536" t="s">
        <v>204</v>
      </c>
      <c r="T7536" s="247">
        <v>45328.334386574075</v>
      </c>
    </row>
    <row r="7537" spans="1:20" x14ac:dyDescent="0.35">
      <c r="A7537" t="s">
        <v>120</v>
      </c>
      <c r="B7537" t="s">
        <v>121</v>
      </c>
      <c r="C7537" t="s">
        <v>92</v>
      </c>
      <c r="D7537" s="29">
        <v>45488</v>
      </c>
      <c r="E7537">
        <v>0</v>
      </c>
      <c r="F7537">
        <v>0</v>
      </c>
      <c r="G7537">
        <v>0</v>
      </c>
      <c r="H7537">
        <v>0</v>
      </c>
      <c r="L7537">
        <v>711.01181999999994</v>
      </c>
      <c r="R7537">
        <v>1086.1759420000001</v>
      </c>
      <c r="S7537" t="s">
        <v>204</v>
      </c>
      <c r="T7537" s="247">
        <v>45328.334386574075</v>
      </c>
    </row>
    <row r="7538" spans="1:20" x14ac:dyDescent="0.35">
      <c r="A7538" t="s">
        <v>120</v>
      </c>
      <c r="B7538" t="s">
        <v>121</v>
      </c>
      <c r="C7538" t="s">
        <v>92</v>
      </c>
      <c r="D7538" s="29">
        <v>45489</v>
      </c>
      <c r="E7538">
        <v>0</v>
      </c>
      <c r="F7538">
        <v>0</v>
      </c>
      <c r="G7538">
        <v>0</v>
      </c>
      <c r="H7538">
        <v>0</v>
      </c>
      <c r="L7538">
        <v>711.01181999999994</v>
      </c>
      <c r="R7538">
        <v>1086.1759420000001</v>
      </c>
      <c r="S7538" t="s">
        <v>204</v>
      </c>
      <c r="T7538" s="247">
        <v>45328.334386574075</v>
      </c>
    </row>
    <row r="7539" spans="1:20" x14ac:dyDescent="0.35">
      <c r="A7539" t="s">
        <v>120</v>
      </c>
      <c r="B7539" t="s">
        <v>121</v>
      </c>
      <c r="C7539" t="s">
        <v>92</v>
      </c>
      <c r="D7539" s="29">
        <v>45490</v>
      </c>
      <c r="E7539">
        <v>0</v>
      </c>
      <c r="F7539">
        <v>0</v>
      </c>
      <c r="G7539">
        <v>0</v>
      </c>
      <c r="H7539">
        <v>0</v>
      </c>
      <c r="L7539">
        <v>711.01181999999994</v>
      </c>
      <c r="R7539">
        <v>1086.1759420000001</v>
      </c>
      <c r="S7539" t="s">
        <v>204</v>
      </c>
      <c r="T7539" s="247">
        <v>45328.334386574075</v>
      </c>
    </row>
    <row r="7540" spans="1:20" x14ac:dyDescent="0.35">
      <c r="A7540" t="s">
        <v>120</v>
      </c>
      <c r="B7540" t="s">
        <v>121</v>
      </c>
      <c r="C7540" t="s">
        <v>92</v>
      </c>
      <c r="D7540" s="29">
        <v>45491</v>
      </c>
      <c r="E7540">
        <v>0</v>
      </c>
      <c r="F7540">
        <v>0</v>
      </c>
      <c r="G7540">
        <v>0</v>
      </c>
      <c r="H7540">
        <v>0</v>
      </c>
      <c r="L7540">
        <v>711.01181999999994</v>
      </c>
      <c r="R7540">
        <v>1086.1759420000001</v>
      </c>
      <c r="S7540" t="s">
        <v>204</v>
      </c>
      <c r="T7540" s="247">
        <v>45328.334398148145</v>
      </c>
    </row>
    <row r="7541" spans="1:20" x14ac:dyDescent="0.35">
      <c r="A7541" t="s">
        <v>120</v>
      </c>
      <c r="B7541" t="s">
        <v>121</v>
      </c>
      <c r="C7541" t="s">
        <v>92</v>
      </c>
      <c r="D7541" s="29">
        <v>45492</v>
      </c>
      <c r="E7541">
        <v>0</v>
      </c>
      <c r="F7541">
        <v>0</v>
      </c>
      <c r="G7541">
        <v>0</v>
      </c>
      <c r="H7541">
        <v>0</v>
      </c>
      <c r="L7541">
        <v>711.01181999999994</v>
      </c>
      <c r="R7541">
        <v>1086.1759420000001</v>
      </c>
      <c r="S7541" t="s">
        <v>204</v>
      </c>
      <c r="T7541" s="247">
        <v>45328.334699074076</v>
      </c>
    </row>
    <row r="7542" spans="1:20" x14ac:dyDescent="0.35">
      <c r="A7542" t="s">
        <v>120</v>
      </c>
      <c r="B7542" t="s">
        <v>121</v>
      </c>
      <c r="C7542" t="s">
        <v>92</v>
      </c>
      <c r="D7542" s="29">
        <v>45493</v>
      </c>
      <c r="E7542">
        <v>0</v>
      </c>
      <c r="F7542">
        <v>0</v>
      </c>
      <c r="G7542">
        <v>0</v>
      </c>
      <c r="H7542">
        <v>0</v>
      </c>
      <c r="L7542">
        <v>711.01181999999994</v>
      </c>
      <c r="R7542">
        <v>1086.1759420000001</v>
      </c>
      <c r="S7542" t="s">
        <v>204</v>
      </c>
      <c r="T7542" s="247">
        <v>45328.334386574075</v>
      </c>
    </row>
    <row r="7543" spans="1:20" x14ac:dyDescent="0.35">
      <c r="A7543" t="s">
        <v>120</v>
      </c>
      <c r="B7543" t="s">
        <v>121</v>
      </c>
      <c r="C7543" t="s">
        <v>92</v>
      </c>
      <c r="D7543" s="29">
        <v>45494</v>
      </c>
      <c r="E7543">
        <v>0</v>
      </c>
      <c r="F7543">
        <v>0</v>
      </c>
      <c r="G7543">
        <v>0</v>
      </c>
      <c r="H7543">
        <v>0</v>
      </c>
      <c r="L7543">
        <v>711.01181999999994</v>
      </c>
      <c r="R7543">
        <v>1086.1759420000001</v>
      </c>
      <c r="S7543" t="s">
        <v>204</v>
      </c>
      <c r="T7543" s="247">
        <v>45328.334675925929</v>
      </c>
    </row>
    <row r="7544" spans="1:20" x14ac:dyDescent="0.35">
      <c r="A7544" t="s">
        <v>120</v>
      </c>
      <c r="B7544" t="s">
        <v>121</v>
      </c>
      <c r="C7544" t="s">
        <v>92</v>
      </c>
      <c r="D7544" s="29">
        <v>45495</v>
      </c>
      <c r="E7544">
        <v>0</v>
      </c>
      <c r="F7544">
        <v>0</v>
      </c>
      <c r="G7544">
        <v>0</v>
      </c>
      <c r="H7544">
        <v>0</v>
      </c>
      <c r="L7544">
        <v>711.01181999999994</v>
      </c>
      <c r="R7544">
        <v>1086.1759420000001</v>
      </c>
      <c r="S7544" t="s">
        <v>204</v>
      </c>
      <c r="T7544" s="247">
        <v>45328.334918981483</v>
      </c>
    </row>
    <row r="7545" spans="1:20" x14ac:dyDescent="0.35">
      <c r="A7545" t="s">
        <v>120</v>
      </c>
      <c r="B7545" t="s">
        <v>121</v>
      </c>
      <c r="C7545" t="s">
        <v>92</v>
      </c>
      <c r="D7545" s="29">
        <v>45496</v>
      </c>
      <c r="E7545">
        <v>0</v>
      </c>
      <c r="F7545">
        <v>0</v>
      </c>
      <c r="G7545">
        <v>0</v>
      </c>
      <c r="H7545">
        <v>0</v>
      </c>
      <c r="L7545">
        <v>711.01181999999994</v>
      </c>
      <c r="R7545">
        <v>1086.1759420000001</v>
      </c>
      <c r="S7545" t="s">
        <v>204</v>
      </c>
      <c r="T7545" s="247">
        <v>45328.334479166668</v>
      </c>
    </row>
    <row r="7546" spans="1:20" x14ac:dyDescent="0.35">
      <c r="A7546" t="s">
        <v>120</v>
      </c>
      <c r="B7546" t="s">
        <v>121</v>
      </c>
      <c r="C7546" t="s">
        <v>92</v>
      </c>
      <c r="D7546" s="29">
        <v>45497</v>
      </c>
      <c r="E7546">
        <v>0</v>
      </c>
      <c r="F7546">
        <v>0</v>
      </c>
      <c r="G7546">
        <v>0</v>
      </c>
      <c r="H7546">
        <v>0</v>
      </c>
      <c r="L7546">
        <v>711.01181999999994</v>
      </c>
      <c r="R7546">
        <v>1086.1759420000001</v>
      </c>
      <c r="S7546" t="s">
        <v>204</v>
      </c>
      <c r="T7546" s="247">
        <v>45328.334386574075</v>
      </c>
    </row>
    <row r="7547" spans="1:20" x14ac:dyDescent="0.35">
      <c r="A7547" t="s">
        <v>120</v>
      </c>
      <c r="B7547" t="s">
        <v>121</v>
      </c>
      <c r="C7547" t="s">
        <v>92</v>
      </c>
      <c r="D7547" s="29">
        <v>45498</v>
      </c>
      <c r="E7547">
        <v>0</v>
      </c>
      <c r="F7547">
        <v>0</v>
      </c>
      <c r="G7547">
        <v>0</v>
      </c>
      <c r="H7547">
        <v>0</v>
      </c>
      <c r="L7547">
        <v>711.01181999999994</v>
      </c>
      <c r="R7547">
        <v>1086.1759420000001</v>
      </c>
      <c r="S7547" t="s">
        <v>204</v>
      </c>
      <c r="T7547" s="247">
        <v>45328.334745370368</v>
      </c>
    </row>
    <row r="7548" spans="1:20" x14ac:dyDescent="0.35">
      <c r="A7548" t="s">
        <v>120</v>
      </c>
      <c r="B7548" t="s">
        <v>121</v>
      </c>
      <c r="C7548" t="s">
        <v>92</v>
      </c>
      <c r="D7548" s="29">
        <v>45499</v>
      </c>
      <c r="E7548">
        <v>0</v>
      </c>
      <c r="F7548">
        <v>0</v>
      </c>
      <c r="G7548">
        <v>0</v>
      </c>
      <c r="H7548">
        <v>0</v>
      </c>
      <c r="L7548">
        <v>711.01181999999994</v>
      </c>
      <c r="R7548">
        <v>1086.1759420000001</v>
      </c>
      <c r="S7548" t="s">
        <v>204</v>
      </c>
      <c r="T7548" s="247">
        <v>45328.334444444445</v>
      </c>
    </row>
    <row r="7549" spans="1:20" x14ac:dyDescent="0.35">
      <c r="A7549" t="s">
        <v>120</v>
      </c>
      <c r="B7549" t="s">
        <v>121</v>
      </c>
      <c r="C7549" t="s">
        <v>92</v>
      </c>
      <c r="D7549" s="29">
        <v>45500</v>
      </c>
      <c r="E7549">
        <v>0</v>
      </c>
      <c r="F7549">
        <v>0</v>
      </c>
      <c r="G7549">
        <v>0</v>
      </c>
      <c r="H7549">
        <v>0</v>
      </c>
      <c r="L7549">
        <v>711.01181999999994</v>
      </c>
      <c r="R7549">
        <v>1086.1759420000001</v>
      </c>
      <c r="S7549" t="s">
        <v>204</v>
      </c>
      <c r="T7549" s="247">
        <v>45328.33452546296</v>
      </c>
    </row>
    <row r="7550" spans="1:20" x14ac:dyDescent="0.35">
      <c r="A7550" t="s">
        <v>120</v>
      </c>
      <c r="B7550" t="s">
        <v>121</v>
      </c>
      <c r="C7550" t="s">
        <v>92</v>
      </c>
      <c r="D7550" s="29">
        <v>45501</v>
      </c>
      <c r="E7550">
        <v>0</v>
      </c>
      <c r="F7550">
        <v>0</v>
      </c>
      <c r="G7550">
        <v>0</v>
      </c>
      <c r="H7550">
        <v>0</v>
      </c>
      <c r="L7550">
        <v>711.01181999999994</v>
      </c>
      <c r="R7550">
        <v>1086.1759420000001</v>
      </c>
      <c r="S7550" t="s">
        <v>204</v>
      </c>
      <c r="T7550" s="247">
        <v>45328.334548611114</v>
      </c>
    </row>
    <row r="7551" spans="1:20" x14ac:dyDescent="0.35">
      <c r="A7551" t="s">
        <v>120</v>
      </c>
      <c r="B7551" t="s">
        <v>121</v>
      </c>
      <c r="C7551" t="s">
        <v>92</v>
      </c>
      <c r="D7551" s="29">
        <v>45502</v>
      </c>
      <c r="E7551">
        <v>0</v>
      </c>
      <c r="F7551">
        <v>0</v>
      </c>
      <c r="G7551">
        <v>0</v>
      </c>
      <c r="H7551">
        <v>0</v>
      </c>
      <c r="L7551">
        <v>711.01181999999994</v>
      </c>
      <c r="R7551">
        <v>1086.1759420000001</v>
      </c>
      <c r="S7551" t="s">
        <v>204</v>
      </c>
      <c r="T7551" s="247">
        <v>45328.334803240738</v>
      </c>
    </row>
    <row r="7552" spans="1:20" x14ac:dyDescent="0.35">
      <c r="A7552" t="s">
        <v>120</v>
      </c>
      <c r="B7552" t="s">
        <v>121</v>
      </c>
      <c r="C7552" t="s">
        <v>92</v>
      </c>
      <c r="D7552" s="29">
        <v>45503</v>
      </c>
      <c r="E7552">
        <v>0</v>
      </c>
      <c r="F7552">
        <v>0</v>
      </c>
      <c r="G7552">
        <v>0</v>
      </c>
      <c r="H7552">
        <v>0</v>
      </c>
      <c r="L7552">
        <v>711.01181999999994</v>
      </c>
      <c r="R7552">
        <v>1086.1759420000001</v>
      </c>
      <c r="S7552" t="s">
        <v>204</v>
      </c>
      <c r="T7552" s="247">
        <v>45328.334409722222</v>
      </c>
    </row>
    <row r="7553" spans="1:20" x14ac:dyDescent="0.35">
      <c r="A7553" t="s">
        <v>120</v>
      </c>
      <c r="B7553" t="s">
        <v>121</v>
      </c>
      <c r="C7553" t="s">
        <v>92</v>
      </c>
      <c r="D7553" s="29">
        <v>45504</v>
      </c>
      <c r="E7553">
        <v>0</v>
      </c>
      <c r="F7553">
        <v>0</v>
      </c>
      <c r="G7553">
        <v>0</v>
      </c>
      <c r="H7553">
        <v>0</v>
      </c>
      <c r="L7553">
        <v>711.01181999999994</v>
      </c>
      <c r="R7553">
        <v>1086.1759420000001</v>
      </c>
      <c r="S7553" t="s">
        <v>204</v>
      </c>
      <c r="T7553" s="247">
        <v>45328.334629629629</v>
      </c>
    </row>
    <row r="7554" spans="1:20" x14ac:dyDescent="0.35">
      <c r="A7554" t="s">
        <v>120</v>
      </c>
      <c r="B7554" t="s">
        <v>121</v>
      </c>
      <c r="C7554" t="s">
        <v>92</v>
      </c>
      <c r="D7554" s="29">
        <v>45505</v>
      </c>
      <c r="E7554">
        <v>0</v>
      </c>
      <c r="F7554">
        <v>0</v>
      </c>
      <c r="G7554">
        <v>0</v>
      </c>
      <c r="H7554">
        <v>0</v>
      </c>
      <c r="L7554">
        <v>711.01181999999994</v>
      </c>
      <c r="R7554">
        <v>1086.1759420000001</v>
      </c>
      <c r="S7554" t="s">
        <v>204</v>
      </c>
      <c r="T7554" s="247">
        <v>45328.334872685184</v>
      </c>
    </row>
    <row r="7555" spans="1:20" x14ac:dyDescent="0.35">
      <c r="A7555" t="s">
        <v>120</v>
      </c>
      <c r="B7555" t="s">
        <v>121</v>
      </c>
      <c r="C7555" t="s">
        <v>92</v>
      </c>
      <c r="D7555" s="29">
        <v>45506</v>
      </c>
      <c r="E7555">
        <v>0</v>
      </c>
      <c r="F7555">
        <v>0</v>
      </c>
      <c r="G7555">
        <v>0</v>
      </c>
      <c r="H7555">
        <v>0</v>
      </c>
      <c r="L7555">
        <v>711.01181999999994</v>
      </c>
      <c r="R7555">
        <v>1086.1759420000001</v>
      </c>
      <c r="S7555" t="s">
        <v>204</v>
      </c>
      <c r="T7555" s="247">
        <v>45328.335104166668</v>
      </c>
    </row>
    <row r="7556" spans="1:20" x14ac:dyDescent="0.35">
      <c r="A7556" t="s">
        <v>120</v>
      </c>
      <c r="B7556" t="s">
        <v>121</v>
      </c>
      <c r="C7556" t="s">
        <v>92</v>
      </c>
      <c r="D7556" s="29">
        <v>45507</v>
      </c>
      <c r="E7556">
        <v>0</v>
      </c>
      <c r="F7556">
        <v>0</v>
      </c>
      <c r="G7556">
        <v>0</v>
      </c>
      <c r="H7556">
        <v>0</v>
      </c>
      <c r="L7556">
        <v>711.01181999999994</v>
      </c>
      <c r="R7556">
        <v>1086.1759420000001</v>
      </c>
      <c r="S7556" t="s">
        <v>204</v>
      </c>
      <c r="T7556" s="247">
        <v>45328.335405092592</v>
      </c>
    </row>
    <row r="7557" spans="1:20" x14ac:dyDescent="0.35">
      <c r="A7557" t="s">
        <v>120</v>
      </c>
      <c r="B7557" t="s">
        <v>121</v>
      </c>
      <c r="C7557" t="s">
        <v>92</v>
      </c>
      <c r="D7557" s="29">
        <v>45508</v>
      </c>
      <c r="E7557">
        <v>0</v>
      </c>
      <c r="F7557">
        <v>0</v>
      </c>
      <c r="G7557">
        <v>0</v>
      </c>
      <c r="H7557">
        <v>0</v>
      </c>
      <c r="L7557">
        <v>711.01181999999994</v>
      </c>
      <c r="R7557">
        <v>1086.1759420000001</v>
      </c>
      <c r="S7557" t="s">
        <v>204</v>
      </c>
      <c r="T7557" s="247">
        <v>45328.334837962961</v>
      </c>
    </row>
    <row r="7558" spans="1:20" x14ac:dyDescent="0.35">
      <c r="A7558" t="s">
        <v>120</v>
      </c>
      <c r="B7558" t="s">
        <v>121</v>
      </c>
      <c r="C7558" t="s">
        <v>92</v>
      </c>
      <c r="D7558" s="29">
        <v>45509</v>
      </c>
      <c r="E7558">
        <v>0</v>
      </c>
      <c r="F7558">
        <v>0</v>
      </c>
      <c r="G7558">
        <v>0</v>
      </c>
      <c r="H7558">
        <v>0</v>
      </c>
      <c r="L7558">
        <v>711.01181999999994</v>
      </c>
      <c r="R7558">
        <v>1086.1759420000001</v>
      </c>
      <c r="S7558" t="s">
        <v>204</v>
      </c>
      <c r="T7558" s="247">
        <v>45328.334583333337</v>
      </c>
    </row>
    <row r="7559" spans="1:20" x14ac:dyDescent="0.35">
      <c r="A7559" t="s">
        <v>120</v>
      </c>
      <c r="B7559" t="s">
        <v>121</v>
      </c>
      <c r="C7559" t="s">
        <v>92</v>
      </c>
      <c r="D7559" s="29">
        <v>45510</v>
      </c>
      <c r="E7559">
        <v>0</v>
      </c>
      <c r="F7559">
        <v>0</v>
      </c>
      <c r="G7559">
        <v>0</v>
      </c>
      <c r="H7559">
        <v>0</v>
      </c>
      <c r="L7559">
        <v>711.01181999999994</v>
      </c>
      <c r="R7559">
        <v>1086.1759420000001</v>
      </c>
      <c r="S7559" t="s">
        <v>204</v>
      </c>
      <c r="T7559" s="247">
        <v>45328.335219907407</v>
      </c>
    </row>
    <row r="7560" spans="1:20" x14ac:dyDescent="0.35">
      <c r="A7560" t="s">
        <v>120</v>
      </c>
      <c r="B7560" t="s">
        <v>121</v>
      </c>
      <c r="C7560" t="s">
        <v>92</v>
      </c>
      <c r="D7560" s="29">
        <v>45511</v>
      </c>
      <c r="E7560">
        <v>0</v>
      </c>
      <c r="F7560">
        <v>0</v>
      </c>
      <c r="G7560">
        <v>0</v>
      </c>
      <c r="H7560">
        <v>0</v>
      </c>
      <c r="L7560">
        <v>711.01181999999994</v>
      </c>
      <c r="R7560">
        <v>1086.1759420000001</v>
      </c>
      <c r="S7560" t="s">
        <v>204</v>
      </c>
      <c r="T7560" s="247">
        <v>45328.335069444445</v>
      </c>
    </row>
    <row r="7561" spans="1:20" x14ac:dyDescent="0.35">
      <c r="A7561" t="s">
        <v>120</v>
      </c>
      <c r="B7561" t="s">
        <v>121</v>
      </c>
      <c r="C7561" t="s">
        <v>92</v>
      </c>
      <c r="D7561" s="29">
        <v>45512</v>
      </c>
      <c r="E7561">
        <v>0</v>
      </c>
      <c r="F7561">
        <v>0</v>
      </c>
      <c r="G7561">
        <v>0</v>
      </c>
      <c r="H7561">
        <v>0</v>
      </c>
      <c r="L7561">
        <v>711.01181999999994</v>
      </c>
      <c r="R7561">
        <v>1086.1759420000001</v>
      </c>
      <c r="S7561" t="s">
        <v>204</v>
      </c>
      <c r="T7561" s="247">
        <v>45328.335023148145</v>
      </c>
    </row>
    <row r="7562" spans="1:20" x14ac:dyDescent="0.35">
      <c r="A7562" t="s">
        <v>120</v>
      </c>
      <c r="B7562" t="s">
        <v>121</v>
      </c>
      <c r="C7562" t="s">
        <v>92</v>
      </c>
      <c r="D7562" s="29">
        <v>45513</v>
      </c>
      <c r="E7562">
        <v>0</v>
      </c>
      <c r="F7562">
        <v>0</v>
      </c>
      <c r="G7562">
        <v>0</v>
      </c>
      <c r="H7562">
        <v>0</v>
      </c>
      <c r="L7562">
        <v>711.01181999999994</v>
      </c>
      <c r="R7562">
        <v>1086.1759420000001</v>
      </c>
      <c r="S7562" t="s">
        <v>204</v>
      </c>
      <c r="T7562" s="247">
        <v>45328.33494212963</v>
      </c>
    </row>
    <row r="7563" spans="1:20" x14ac:dyDescent="0.35">
      <c r="A7563" t="s">
        <v>120</v>
      </c>
      <c r="B7563" t="s">
        <v>121</v>
      </c>
      <c r="C7563" t="s">
        <v>92</v>
      </c>
      <c r="D7563" s="29">
        <v>45514</v>
      </c>
      <c r="E7563">
        <v>0</v>
      </c>
      <c r="F7563">
        <v>0</v>
      </c>
      <c r="G7563">
        <v>0</v>
      </c>
      <c r="H7563">
        <v>0</v>
      </c>
      <c r="L7563">
        <v>711.01181999999994</v>
      </c>
      <c r="R7563">
        <v>1086.1759420000001</v>
      </c>
      <c r="S7563" t="s">
        <v>204</v>
      </c>
      <c r="T7563" s="247">
        <v>45328.335405092592</v>
      </c>
    </row>
    <row r="7564" spans="1:20" x14ac:dyDescent="0.35">
      <c r="A7564" t="s">
        <v>120</v>
      </c>
      <c r="B7564" t="s">
        <v>121</v>
      </c>
      <c r="C7564" t="s">
        <v>92</v>
      </c>
      <c r="D7564" s="29">
        <v>45515</v>
      </c>
      <c r="E7564">
        <v>0</v>
      </c>
      <c r="F7564">
        <v>0</v>
      </c>
      <c r="G7564">
        <v>0</v>
      </c>
      <c r="H7564">
        <v>0</v>
      </c>
      <c r="L7564">
        <v>711.01181999999994</v>
      </c>
      <c r="R7564">
        <v>1086.1759420000001</v>
      </c>
      <c r="S7564" t="s">
        <v>204</v>
      </c>
      <c r="T7564" s="247">
        <v>45328.334976851853</v>
      </c>
    </row>
    <row r="7565" spans="1:20" x14ac:dyDescent="0.35">
      <c r="A7565" t="s">
        <v>120</v>
      </c>
      <c r="B7565" t="s">
        <v>121</v>
      </c>
      <c r="C7565" t="s">
        <v>92</v>
      </c>
      <c r="D7565" s="29">
        <v>45516</v>
      </c>
      <c r="E7565">
        <v>0</v>
      </c>
      <c r="F7565">
        <v>0</v>
      </c>
      <c r="G7565">
        <v>0</v>
      </c>
      <c r="H7565">
        <v>0</v>
      </c>
      <c r="L7565">
        <v>711.01181999999994</v>
      </c>
      <c r="R7565">
        <v>1086.1759420000001</v>
      </c>
      <c r="S7565" t="s">
        <v>204</v>
      </c>
      <c r="T7565" s="247">
        <v>45328.33525462963</v>
      </c>
    </row>
    <row r="7566" spans="1:20" x14ac:dyDescent="0.35">
      <c r="A7566" t="s">
        <v>120</v>
      </c>
      <c r="B7566" t="s">
        <v>121</v>
      </c>
      <c r="C7566" t="s">
        <v>92</v>
      </c>
      <c r="D7566" s="29">
        <v>45517</v>
      </c>
      <c r="E7566">
        <v>0</v>
      </c>
      <c r="F7566">
        <v>0</v>
      </c>
      <c r="G7566">
        <v>0</v>
      </c>
      <c r="H7566">
        <v>0</v>
      </c>
      <c r="L7566">
        <v>711.01181999999994</v>
      </c>
      <c r="R7566">
        <v>1086.1759420000001</v>
      </c>
      <c r="S7566" t="s">
        <v>204</v>
      </c>
      <c r="T7566" s="247">
        <v>45328.335370370369</v>
      </c>
    </row>
    <row r="7567" spans="1:20" x14ac:dyDescent="0.35">
      <c r="A7567" t="s">
        <v>120</v>
      </c>
      <c r="B7567" t="s">
        <v>121</v>
      </c>
      <c r="C7567" t="s">
        <v>92</v>
      </c>
      <c r="D7567" s="29">
        <v>45518</v>
      </c>
      <c r="E7567">
        <v>0</v>
      </c>
      <c r="F7567">
        <v>0</v>
      </c>
      <c r="G7567">
        <v>0</v>
      </c>
      <c r="H7567">
        <v>0</v>
      </c>
      <c r="L7567">
        <v>711.01181999999994</v>
      </c>
      <c r="R7567">
        <v>1086.1759420000001</v>
      </c>
      <c r="S7567" t="s">
        <v>204</v>
      </c>
      <c r="T7567" s="247">
        <v>45328.335439814815</v>
      </c>
    </row>
    <row r="7568" spans="1:20" x14ac:dyDescent="0.35">
      <c r="A7568" t="s">
        <v>120</v>
      </c>
      <c r="B7568" t="s">
        <v>121</v>
      </c>
      <c r="C7568" t="s">
        <v>92</v>
      </c>
      <c r="D7568" s="29">
        <v>45519</v>
      </c>
      <c r="E7568">
        <v>0</v>
      </c>
      <c r="F7568">
        <v>0</v>
      </c>
      <c r="G7568">
        <v>0</v>
      </c>
      <c r="H7568">
        <v>0</v>
      </c>
      <c r="L7568">
        <v>711.01181999999994</v>
      </c>
      <c r="R7568">
        <v>1086.1759420000001</v>
      </c>
      <c r="S7568" t="s">
        <v>204</v>
      </c>
      <c r="T7568" s="247">
        <v>45328.335416666669</v>
      </c>
    </row>
    <row r="7569" spans="1:20" x14ac:dyDescent="0.35">
      <c r="A7569" t="s">
        <v>120</v>
      </c>
      <c r="B7569" t="s">
        <v>121</v>
      </c>
      <c r="C7569" t="s">
        <v>92</v>
      </c>
      <c r="D7569" s="29">
        <v>45520</v>
      </c>
      <c r="E7569">
        <v>0</v>
      </c>
      <c r="F7569">
        <v>0</v>
      </c>
      <c r="G7569">
        <v>0</v>
      </c>
      <c r="H7569">
        <v>0</v>
      </c>
      <c r="L7569">
        <v>711.01181999999994</v>
      </c>
      <c r="R7569">
        <v>1086.1759420000001</v>
      </c>
      <c r="S7569" t="s">
        <v>204</v>
      </c>
      <c r="T7569" s="247">
        <v>45328.335150462961</v>
      </c>
    </row>
    <row r="7570" spans="1:20" x14ac:dyDescent="0.35">
      <c r="A7570" t="s">
        <v>120</v>
      </c>
      <c r="B7570" t="s">
        <v>121</v>
      </c>
      <c r="C7570" t="s">
        <v>92</v>
      </c>
      <c r="D7570" s="29">
        <v>45521</v>
      </c>
      <c r="E7570">
        <v>0</v>
      </c>
      <c r="F7570">
        <v>0</v>
      </c>
      <c r="G7570">
        <v>0</v>
      </c>
      <c r="H7570">
        <v>0</v>
      </c>
      <c r="L7570">
        <v>711.01181999999994</v>
      </c>
      <c r="R7570">
        <v>1086.1759420000001</v>
      </c>
      <c r="S7570" t="s">
        <v>204</v>
      </c>
      <c r="T7570" s="247">
        <v>45328.335277777776</v>
      </c>
    </row>
    <row r="7571" spans="1:20" x14ac:dyDescent="0.35">
      <c r="A7571" t="s">
        <v>120</v>
      </c>
      <c r="B7571" t="s">
        <v>121</v>
      </c>
      <c r="C7571" t="s">
        <v>92</v>
      </c>
      <c r="D7571" s="29">
        <v>45522</v>
      </c>
      <c r="E7571">
        <v>0</v>
      </c>
      <c r="F7571">
        <v>0</v>
      </c>
      <c r="G7571">
        <v>0</v>
      </c>
      <c r="H7571">
        <v>0</v>
      </c>
      <c r="L7571">
        <v>711.01181999999994</v>
      </c>
      <c r="R7571">
        <v>1086.1759420000001</v>
      </c>
      <c r="S7571" t="s">
        <v>204</v>
      </c>
      <c r="T7571" s="247">
        <v>45328.335173611114</v>
      </c>
    </row>
    <row r="7572" spans="1:20" x14ac:dyDescent="0.35">
      <c r="A7572" t="s">
        <v>120</v>
      </c>
      <c r="B7572" t="s">
        <v>121</v>
      </c>
      <c r="C7572" t="s">
        <v>92</v>
      </c>
      <c r="D7572" s="29">
        <v>45523</v>
      </c>
      <c r="E7572">
        <v>0</v>
      </c>
      <c r="F7572">
        <v>0</v>
      </c>
      <c r="G7572">
        <v>0</v>
      </c>
      <c r="H7572">
        <v>0</v>
      </c>
      <c r="L7572">
        <v>711.01181999999994</v>
      </c>
      <c r="R7572">
        <v>1086.1759420000001</v>
      </c>
      <c r="S7572" t="s">
        <v>204</v>
      </c>
      <c r="T7572" s="247">
        <v>45328.335127314815</v>
      </c>
    </row>
    <row r="7573" spans="1:20" x14ac:dyDescent="0.35">
      <c r="A7573" t="s">
        <v>120</v>
      </c>
      <c r="B7573" t="s">
        <v>121</v>
      </c>
      <c r="C7573" t="s">
        <v>92</v>
      </c>
      <c r="D7573" s="29">
        <v>45524</v>
      </c>
      <c r="E7573">
        <v>0</v>
      </c>
      <c r="F7573">
        <v>0</v>
      </c>
      <c r="G7573">
        <v>0</v>
      </c>
      <c r="H7573">
        <v>0</v>
      </c>
      <c r="L7573">
        <v>711.01181999999994</v>
      </c>
      <c r="R7573">
        <v>1086.1759420000001</v>
      </c>
      <c r="S7573" t="s">
        <v>204</v>
      </c>
      <c r="T7573" s="247">
        <v>45328.335416666669</v>
      </c>
    </row>
    <row r="7574" spans="1:20" x14ac:dyDescent="0.35">
      <c r="A7574" t="s">
        <v>120</v>
      </c>
      <c r="B7574" t="s">
        <v>121</v>
      </c>
      <c r="C7574" t="s">
        <v>92</v>
      </c>
      <c r="D7574" s="29">
        <v>45525</v>
      </c>
      <c r="E7574">
        <v>0</v>
      </c>
      <c r="F7574">
        <v>0</v>
      </c>
      <c r="G7574">
        <v>0</v>
      </c>
      <c r="H7574">
        <v>0</v>
      </c>
      <c r="L7574">
        <v>711.01181999999994</v>
      </c>
      <c r="R7574">
        <v>1086.1759420000001</v>
      </c>
      <c r="S7574" t="s">
        <v>204</v>
      </c>
      <c r="T7574" s="247">
        <v>45328.335196759261</v>
      </c>
    </row>
    <row r="7575" spans="1:20" x14ac:dyDescent="0.35">
      <c r="A7575" t="s">
        <v>120</v>
      </c>
      <c r="B7575" t="s">
        <v>121</v>
      </c>
      <c r="C7575" t="s">
        <v>92</v>
      </c>
      <c r="D7575" s="29">
        <v>45526</v>
      </c>
      <c r="E7575">
        <v>0</v>
      </c>
      <c r="F7575">
        <v>0</v>
      </c>
      <c r="G7575">
        <v>0</v>
      </c>
      <c r="H7575">
        <v>0</v>
      </c>
      <c r="L7575">
        <v>711.01181999999994</v>
      </c>
      <c r="R7575">
        <v>1086.1759420000001</v>
      </c>
      <c r="S7575" t="s">
        <v>204</v>
      </c>
      <c r="T7575" s="247">
        <v>45328.335416666669</v>
      </c>
    </row>
    <row r="7576" spans="1:20" x14ac:dyDescent="0.35">
      <c r="A7576" t="s">
        <v>120</v>
      </c>
      <c r="B7576" t="s">
        <v>121</v>
      </c>
      <c r="C7576" t="s">
        <v>92</v>
      </c>
      <c r="D7576" s="29">
        <v>45527</v>
      </c>
      <c r="E7576">
        <v>0</v>
      </c>
      <c r="F7576">
        <v>0</v>
      </c>
      <c r="G7576">
        <v>0</v>
      </c>
      <c r="H7576">
        <v>0</v>
      </c>
      <c r="L7576">
        <v>711.01181999999994</v>
      </c>
      <c r="R7576">
        <v>1086.1759420000001</v>
      </c>
      <c r="S7576" t="s">
        <v>204</v>
      </c>
      <c r="T7576" s="247">
        <v>45328.335312499999</v>
      </c>
    </row>
    <row r="7577" spans="1:20" x14ac:dyDescent="0.35">
      <c r="A7577" t="s">
        <v>120</v>
      </c>
      <c r="B7577" t="s">
        <v>121</v>
      </c>
      <c r="C7577" t="s">
        <v>92</v>
      </c>
      <c r="D7577" s="29">
        <v>45528</v>
      </c>
      <c r="E7577">
        <v>0</v>
      </c>
      <c r="F7577">
        <v>0</v>
      </c>
      <c r="G7577">
        <v>0</v>
      </c>
      <c r="H7577">
        <v>0</v>
      </c>
      <c r="L7577">
        <v>711.01181999999994</v>
      </c>
      <c r="R7577">
        <v>1086.1759420000001</v>
      </c>
      <c r="S7577" t="s">
        <v>204</v>
      </c>
      <c r="T7577" s="247">
        <v>45328.335347222222</v>
      </c>
    </row>
    <row r="7578" spans="1:20" x14ac:dyDescent="0.35">
      <c r="A7578" t="s">
        <v>120</v>
      </c>
      <c r="B7578" t="s">
        <v>121</v>
      </c>
      <c r="C7578" t="s">
        <v>92</v>
      </c>
      <c r="D7578" s="29">
        <v>45529</v>
      </c>
      <c r="E7578">
        <v>0</v>
      </c>
      <c r="F7578">
        <v>0</v>
      </c>
      <c r="G7578">
        <v>0</v>
      </c>
      <c r="H7578">
        <v>0</v>
      </c>
      <c r="L7578">
        <v>711.01181999999994</v>
      </c>
      <c r="R7578">
        <v>1086.1759420000001</v>
      </c>
      <c r="S7578" t="s">
        <v>204</v>
      </c>
      <c r="T7578" s="247">
        <v>45328.335416666669</v>
      </c>
    </row>
    <row r="7579" spans="1:20" x14ac:dyDescent="0.35">
      <c r="A7579" t="s">
        <v>120</v>
      </c>
      <c r="B7579" t="s">
        <v>121</v>
      </c>
      <c r="C7579" t="s">
        <v>92</v>
      </c>
      <c r="D7579" s="29">
        <v>45530</v>
      </c>
      <c r="E7579">
        <v>0</v>
      </c>
      <c r="F7579">
        <v>0</v>
      </c>
      <c r="G7579">
        <v>0</v>
      </c>
      <c r="H7579">
        <v>0</v>
      </c>
      <c r="L7579">
        <v>711.01181999999994</v>
      </c>
      <c r="R7579">
        <v>1086.1759420000001</v>
      </c>
      <c r="S7579" t="s">
        <v>204</v>
      </c>
      <c r="T7579" s="247">
        <v>45328.335416666669</v>
      </c>
    </row>
    <row r="7580" spans="1:20" x14ac:dyDescent="0.35">
      <c r="A7580" t="s">
        <v>120</v>
      </c>
      <c r="B7580" t="s">
        <v>121</v>
      </c>
      <c r="C7580" t="s">
        <v>92</v>
      </c>
      <c r="D7580" s="29">
        <v>45531</v>
      </c>
      <c r="E7580">
        <v>0</v>
      </c>
      <c r="F7580">
        <v>0</v>
      </c>
      <c r="G7580">
        <v>0</v>
      </c>
      <c r="H7580">
        <v>0</v>
      </c>
      <c r="L7580">
        <v>711.01181999999994</v>
      </c>
      <c r="R7580">
        <v>1086.1759420000001</v>
      </c>
      <c r="S7580" t="s">
        <v>204</v>
      </c>
      <c r="T7580" s="247">
        <v>45328.335428240738</v>
      </c>
    </row>
    <row r="7581" spans="1:20" x14ac:dyDescent="0.35">
      <c r="A7581" t="s">
        <v>120</v>
      </c>
      <c r="B7581" t="s">
        <v>121</v>
      </c>
      <c r="C7581" t="s">
        <v>92</v>
      </c>
      <c r="D7581" s="29">
        <v>45532</v>
      </c>
      <c r="E7581">
        <v>0</v>
      </c>
      <c r="F7581">
        <v>0</v>
      </c>
      <c r="G7581">
        <v>0</v>
      </c>
      <c r="H7581">
        <v>0</v>
      </c>
      <c r="L7581">
        <v>711.01181999999994</v>
      </c>
      <c r="R7581">
        <v>1086.1759420000001</v>
      </c>
      <c r="S7581" t="s">
        <v>204</v>
      </c>
      <c r="T7581" s="247">
        <v>45328.335416666669</v>
      </c>
    </row>
    <row r="7582" spans="1:20" x14ac:dyDescent="0.35">
      <c r="A7582" t="s">
        <v>120</v>
      </c>
      <c r="B7582" t="s">
        <v>121</v>
      </c>
      <c r="C7582" t="s">
        <v>92</v>
      </c>
      <c r="D7582" s="29">
        <v>45533</v>
      </c>
      <c r="E7582">
        <v>0</v>
      </c>
      <c r="F7582">
        <v>0</v>
      </c>
      <c r="G7582">
        <v>0</v>
      </c>
      <c r="H7582">
        <v>0</v>
      </c>
      <c r="L7582">
        <v>711.01181999999994</v>
      </c>
      <c r="R7582">
        <v>1086.1759420000001</v>
      </c>
      <c r="S7582" t="s">
        <v>204</v>
      </c>
      <c r="T7582" s="247">
        <v>45328.335416666669</v>
      </c>
    </row>
    <row r="7583" spans="1:20" x14ac:dyDescent="0.35">
      <c r="A7583" t="s">
        <v>120</v>
      </c>
      <c r="B7583" t="s">
        <v>121</v>
      </c>
      <c r="C7583" t="s">
        <v>92</v>
      </c>
      <c r="D7583" s="29">
        <v>45534</v>
      </c>
      <c r="E7583">
        <v>0</v>
      </c>
      <c r="F7583">
        <v>0</v>
      </c>
      <c r="G7583">
        <v>0</v>
      </c>
      <c r="H7583">
        <v>0</v>
      </c>
      <c r="L7583">
        <v>711.01181999999994</v>
      </c>
      <c r="R7583">
        <v>1086.1759420000001</v>
      </c>
      <c r="S7583" t="s">
        <v>204</v>
      </c>
      <c r="T7583" s="247">
        <v>45328.335416666669</v>
      </c>
    </row>
    <row r="7584" spans="1:20" x14ac:dyDescent="0.35">
      <c r="A7584" t="s">
        <v>120</v>
      </c>
      <c r="B7584" t="s">
        <v>121</v>
      </c>
      <c r="C7584" t="s">
        <v>92</v>
      </c>
      <c r="D7584" s="29">
        <v>45535</v>
      </c>
      <c r="E7584">
        <v>0</v>
      </c>
      <c r="F7584">
        <v>0</v>
      </c>
      <c r="G7584">
        <v>0</v>
      </c>
      <c r="H7584">
        <v>0</v>
      </c>
      <c r="L7584">
        <v>711.01181999999994</v>
      </c>
      <c r="R7584">
        <v>1086.1759420000001</v>
      </c>
      <c r="S7584" t="s">
        <v>204</v>
      </c>
      <c r="T7584" s="247">
        <v>45328.335428240738</v>
      </c>
    </row>
    <row r="7585" spans="1:20" x14ac:dyDescent="0.35">
      <c r="A7585" t="s">
        <v>120</v>
      </c>
      <c r="B7585" t="s">
        <v>121</v>
      </c>
      <c r="C7585" t="s">
        <v>92</v>
      </c>
      <c r="D7585" s="29">
        <v>45536</v>
      </c>
      <c r="E7585">
        <v>0</v>
      </c>
      <c r="F7585">
        <v>0</v>
      </c>
      <c r="G7585">
        <v>0</v>
      </c>
      <c r="H7585">
        <v>0</v>
      </c>
      <c r="L7585">
        <v>711.01181999999994</v>
      </c>
      <c r="R7585">
        <v>1086.1759420000001</v>
      </c>
      <c r="S7585" t="s">
        <v>204</v>
      </c>
      <c r="T7585" s="247">
        <v>45328.335428240738</v>
      </c>
    </row>
    <row r="7586" spans="1:20" x14ac:dyDescent="0.35">
      <c r="A7586" t="s">
        <v>120</v>
      </c>
      <c r="B7586" t="s">
        <v>121</v>
      </c>
      <c r="C7586" t="s">
        <v>92</v>
      </c>
      <c r="D7586" s="29">
        <v>45537</v>
      </c>
      <c r="E7586">
        <v>0</v>
      </c>
      <c r="F7586">
        <v>0</v>
      </c>
      <c r="G7586">
        <v>0</v>
      </c>
      <c r="H7586">
        <v>0</v>
      </c>
      <c r="L7586">
        <v>711.01181999999994</v>
      </c>
      <c r="R7586">
        <v>1086.1759420000001</v>
      </c>
      <c r="S7586" t="s">
        <v>204</v>
      </c>
      <c r="T7586" s="247">
        <v>45328.335439814815</v>
      </c>
    </row>
    <row r="7587" spans="1:20" x14ac:dyDescent="0.35">
      <c r="A7587" t="s">
        <v>120</v>
      </c>
      <c r="B7587" t="s">
        <v>121</v>
      </c>
      <c r="C7587" t="s">
        <v>92</v>
      </c>
      <c r="D7587" s="29">
        <v>45538</v>
      </c>
      <c r="E7587">
        <v>0</v>
      </c>
      <c r="F7587">
        <v>0</v>
      </c>
      <c r="G7587">
        <v>0</v>
      </c>
      <c r="H7587">
        <v>0</v>
      </c>
      <c r="L7587">
        <v>711.01181999999994</v>
      </c>
      <c r="R7587">
        <v>1086.1759420000001</v>
      </c>
      <c r="S7587" t="s">
        <v>204</v>
      </c>
      <c r="T7587" s="247">
        <v>45328.335416666669</v>
      </c>
    </row>
    <row r="7588" spans="1:20" x14ac:dyDescent="0.35">
      <c r="A7588" t="s">
        <v>120</v>
      </c>
      <c r="B7588" t="s">
        <v>121</v>
      </c>
      <c r="C7588" t="s">
        <v>92</v>
      </c>
      <c r="D7588" s="29">
        <v>45539</v>
      </c>
      <c r="E7588">
        <v>0</v>
      </c>
      <c r="F7588">
        <v>0</v>
      </c>
      <c r="G7588">
        <v>0</v>
      </c>
      <c r="H7588">
        <v>0</v>
      </c>
      <c r="L7588">
        <v>711.01181999999994</v>
      </c>
      <c r="R7588">
        <v>1086.1759420000001</v>
      </c>
      <c r="S7588" t="s">
        <v>204</v>
      </c>
      <c r="T7588" s="247">
        <v>45328.335428240738</v>
      </c>
    </row>
    <row r="7589" spans="1:20" x14ac:dyDescent="0.35">
      <c r="A7589" t="s">
        <v>120</v>
      </c>
      <c r="B7589" t="s">
        <v>121</v>
      </c>
      <c r="C7589" t="s">
        <v>92</v>
      </c>
      <c r="D7589" s="29">
        <v>45540</v>
      </c>
      <c r="E7589">
        <v>0</v>
      </c>
      <c r="F7589">
        <v>0</v>
      </c>
      <c r="G7589">
        <v>0</v>
      </c>
      <c r="H7589">
        <v>0</v>
      </c>
      <c r="L7589">
        <v>711.01181999999994</v>
      </c>
      <c r="R7589">
        <v>1086.1759420000001</v>
      </c>
      <c r="S7589" t="s">
        <v>204</v>
      </c>
      <c r="T7589" s="247">
        <v>45328.335439814815</v>
      </c>
    </row>
    <row r="7590" spans="1:20" x14ac:dyDescent="0.35">
      <c r="A7590" t="s">
        <v>120</v>
      </c>
      <c r="B7590" t="s">
        <v>121</v>
      </c>
      <c r="C7590" t="s">
        <v>92</v>
      </c>
      <c r="D7590" s="29">
        <v>45541</v>
      </c>
      <c r="E7590">
        <v>0</v>
      </c>
      <c r="F7590">
        <v>0</v>
      </c>
      <c r="G7590">
        <v>0</v>
      </c>
      <c r="H7590">
        <v>0</v>
      </c>
      <c r="L7590">
        <v>711.01181999999994</v>
      </c>
      <c r="R7590">
        <v>1086.1759420000001</v>
      </c>
      <c r="S7590" t="s">
        <v>204</v>
      </c>
      <c r="T7590" s="247">
        <v>45328.335428240738</v>
      </c>
    </row>
    <row r="7591" spans="1:20" x14ac:dyDescent="0.35">
      <c r="A7591" t="s">
        <v>120</v>
      </c>
      <c r="B7591" t="s">
        <v>121</v>
      </c>
      <c r="C7591" t="s">
        <v>92</v>
      </c>
      <c r="D7591" s="29">
        <v>45542</v>
      </c>
      <c r="E7591">
        <v>0</v>
      </c>
      <c r="F7591">
        <v>0</v>
      </c>
      <c r="G7591">
        <v>0</v>
      </c>
      <c r="H7591">
        <v>0</v>
      </c>
      <c r="L7591">
        <v>711.01181999999994</v>
      </c>
      <c r="R7591">
        <v>1086.1759420000001</v>
      </c>
      <c r="S7591" t="s">
        <v>204</v>
      </c>
      <c r="T7591" s="247">
        <v>45328.335428240738</v>
      </c>
    </row>
    <row r="7592" spans="1:20" x14ac:dyDescent="0.35">
      <c r="A7592" t="s">
        <v>120</v>
      </c>
      <c r="B7592" t="s">
        <v>121</v>
      </c>
      <c r="C7592" t="s">
        <v>92</v>
      </c>
      <c r="D7592" s="29">
        <v>45543</v>
      </c>
      <c r="E7592">
        <v>0</v>
      </c>
      <c r="F7592">
        <v>0</v>
      </c>
      <c r="G7592">
        <v>0</v>
      </c>
      <c r="H7592">
        <v>0</v>
      </c>
      <c r="L7592">
        <v>711.01181999999994</v>
      </c>
      <c r="R7592">
        <v>1086.1759420000001</v>
      </c>
      <c r="S7592" t="s">
        <v>204</v>
      </c>
      <c r="T7592" s="247">
        <v>45328.335416666669</v>
      </c>
    </row>
    <row r="7593" spans="1:20" x14ac:dyDescent="0.35">
      <c r="A7593" t="s">
        <v>120</v>
      </c>
      <c r="B7593" t="s">
        <v>121</v>
      </c>
      <c r="C7593" t="s">
        <v>92</v>
      </c>
      <c r="D7593" s="29">
        <v>45544</v>
      </c>
      <c r="E7593">
        <v>0</v>
      </c>
      <c r="F7593">
        <v>0</v>
      </c>
      <c r="G7593">
        <v>0</v>
      </c>
      <c r="H7593">
        <v>0</v>
      </c>
      <c r="L7593">
        <v>711.01181999999994</v>
      </c>
      <c r="R7593">
        <v>1086.1759420000001</v>
      </c>
      <c r="S7593" t="s">
        <v>204</v>
      </c>
      <c r="T7593" s="247">
        <v>45328.335439814815</v>
      </c>
    </row>
    <row r="7594" spans="1:20" x14ac:dyDescent="0.35">
      <c r="A7594" t="s">
        <v>120</v>
      </c>
      <c r="B7594" t="s">
        <v>121</v>
      </c>
      <c r="C7594" t="s">
        <v>92</v>
      </c>
      <c r="D7594" s="29">
        <v>45545</v>
      </c>
      <c r="E7594">
        <v>0</v>
      </c>
      <c r="F7594">
        <v>0</v>
      </c>
      <c r="G7594">
        <v>0</v>
      </c>
      <c r="H7594">
        <v>0</v>
      </c>
      <c r="L7594">
        <v>711.01181999999994</v>
      </c>
      <c r="R7594">
        <v>1086.1759420000001</v>
      </c>
      <c r="S7594" t="s">
        <v>204</v>
      </c>
      <c r="T7594" s="247">
        <v>45328.335439814815</v>
      </c>
    </row>
    <row r="7595" spans="1:20" x14ac:dyDescent="0.35">
      <c r="A7595" t="s">
        <v>120</v>
      </c>
      <c r="B7595" t="s">
        <v>121</v>
      </c>
      <c r="C7595" t="s">
        <v>92</v>
      </c>
      <c r="D7595" s="29">
        <v>45546</v>
      </c>
      <c r="E7595">
        <v>0</v>
      </c>
      <c r="F7595">
        <v>0</v>
      </c>
      <c r="G7595">
        <v>0</v>
      </c>
      <c r="H7595">
        <v>0</v>
      </c>
      <c r="L7595">
        <v>711.01181999999994</v>
      </c>
      <c r="R7595">
        <v>1086.1759420000001</v>
      </c>
      <c r="S7595" t="s">
        <v>204</v>
      </c>
      <c r="T7595" s="247">
        <v>45328.335439814815</v>
      </c>
    </row>
    <row r="7596" spans="1:20" x14ac:dyDescent="0.35">
      <c r="A7596" t="s">
        <v>120</v>
      </c>
      <c r="B7596" t="s">
        <v>121</v>
      </c>
      <c r="C7596" t="s">
        <v>92</v>
      </c>
      <c r="D7596" s="29">
        <v>45547</v>
      </c>
      <c r="E7596">
        <v>0</v>
      </c>
      <c r="F7596">
        <v>0</v>
      </c>
      <c r="G7596">
        <v>0</v>
      </c>
      <c r="H7596">
        <v>0</v>
      </c>
      <c r="L7596">
        <v>711.01181999999994</v>
      </c>
      <c r="R7596">
        <v>1086.1759420000001</v>
      </c>
      <c r="S7596" t="s">
        <v>204</v>
      </c>
      <c r="T7596" s="247">
        <v>45328.335439814815</v>
      </c>
    </row>
    <row r="7597" spans="1:20" x14ac:dyDescent="0.35">
      <c r="A7597" t="s">
        <v>120</v>
      </c>
      <c r="B7597" t="s">
        <v>121</v>
      </c>
      <c r="C7597" t="s">
        <v>92</v>
      </c>
      <c r="D7597" s="29">
        <v>45548</v>
      </c>
      <c r="E7597">
        <v>0</v>
      </c>
      <c r="F7597">
        <v>0</v>
      </c>
      <c r="G7597">
        <v>0</v>
      </c>
      <c r="H7597">
        <v>0</v>
      </c>
      <c r="L7597">
        <v>711.01181999999994</v>
      </c>
      <c r="R7597">
        <v>1086.1759420000001</v>
      </c>
      <c r="S7597" t="s">
        <v>204</v>
      </c>
      <c r="T7597" s="247">
        <v>45328.335428240738</v>
      </c>
    </row>
    <row r="7598" spans="1:20" x14ac:dyDescent="0.35">
      <c r="A7598" t="s">
        <v>120</v>
      </c>
      <c r="B7598" t="s">
        <v>121</v>
      </c>
      <c r="C7598" t="s">
        <v>92</v>
      </c>
      <c r="D7598" s="29">
        <v>45549</v>
      </c>
      <c r="E7598">
        <v>0</v>
      </c>
      <c r="F7598">
        <v>0</v>
      </c>
      <c r="G7598">
        <v>0</v>
      </c>
      <c r="H7598">
        <v>0</v>
      </c>
      <c r="L7598">
        <v>711.01181999999994</v>
      </c>
      <c r="R7598">
        <v>1086.1759420000001</v>
      </c>
      <c r="S7598" t="s">
        <v>204</v>
      </c>
      <c r="T7598" s="247">
        <v>45328.335439814815</v>
      </c>
    </row>
    <row r="7599" spans="1:20" x14ac:dyDescent="0.35">
      <c r="A7599" t="s">
        <v>120</v>
      </c>
      <c r="B7599" t="s">
        <v>121</v>
      </c>
      <c r="C7599" t="s">
        <v>92</v>
      </c>
      <c r="D7599" s="29">
        <v>45550</v>
      </c>
      <c r="E7599">
        <v>0</v>
      </c>
      <c r="F7599">
        <v>0</v>
      </c>
      <c r="G7599">
        <v>0</v>
      </c>
      <c r="H7599">
        <v>0</v>
      </c>
      <c r="L7599">
        <v>711.01181999999994</v>
      </c>
      <c r="R7599">
        <v>1086.1759420000001</v>
      </c>
      <c r="S7599" t="s">
        <v>204</v>
      </c>
      <c r="T7599" s="247">
        <v>45328.335439814815</v>
      </c>
    </row>
    <row r="7600" spans="1:20" x14ac:dyDescent="0.35">
      <c r="A7600" t="s">
        <v>120</v>
      </c>
      <c r="B7600" t="s">
        <v>121</v>
      </c>
      <c r="C7600" t="s">
        <v>92</v>
      </c>
      <c r="D7600" s="29">
        <v>45551</v>
      </c>
      <c r="E7600">
        <v>0</v>
      </c>
      <c r="F7600">
        <v>0</v>
      </c>
      <c r="G7600">
        <v>0</v>
      </c>
      <c r="H7600">
        <v>0</v>
      </c>
      <c r="L7600">
        <v>711.01181999999994</v>
      </c>
      <c r="R7600">
        <v>1086.1759420000001</v>
      </c>
      <c r="S7600" t="s">
        <v>204</v>
      </c>
      <c r="T7600" s="247">
        <v>45328.335439814815</v>
      </c>
    </row>
    <row r="7601" spans="1:20" x14ac:dyDescent="0.35">
      <c r="A7601" t="s">
        <v>120</v>
      </c>
      <c r="B7601" t="s">
        <v>121</v>
      </c>
      <c r="C7601" t="s">
        <v>92</v>
      </c>
      <c r="D7601" s="29">
        <v>45552</v>
      </c>
      <c r="E7601">
        <v>0</v>
      </c>
      <c r="F7601">
        <v>0</v>
      </c>
      <c r="G7601">
        <v>0</v>
      </c>
      <c r="H7601">
        <v>0</v>
      </c>
      <c r="L7601">
        <v>711.01181999999994</v>
      </c>
      <c r="R7601">
        <v>1086.1759420000001</v>
      </c>
      <c r="S7601" t="s">
        <v>204</v>
      </c>
      <c r="T7601" s="247">
        <v>45328.335439814815</v>
      </c>
    </row>
    <row r="7602" spans="1:20" x14ac:dyDescent="0.35">
      <c r="A7602" t="s">
        <v>120</v>
      </c>
      <c r="B7602" t="s">
        <v>121</v>
      </c>
      <c r="C7602" t="s">
        <v>92</v>
      </c>
      <c r="D7602" s="29">
        <v>45553</v>
      </c>
      <c r="E7602">
        <v>0</v>
      </c>
      <c r="F7602">
        <v>0</v>
      </c>
      <c r="G7602">
        <v>0</v>
      </c>
      <c r="H7602">
        <v>0</v>
      </c>
      <c r="L7602">
        <v>711.01181999999994</v>
      </c>
      <c r="R7602">
        <v>1086.1759420000001</v>
      </c>
      <c r="S7602" t="s">
        <v>204</v>
      </c>
      <c r="T7602" s="247">
        <v>45328.335439814815</v>
      </c>
    </row>
    <row r="7603" spans="1:20" x14ac:dyDescent="0.35">
      <c r="A7603" t="s">
        <v>120</v>
      </c>
      <c r="B7603" t="s">
        <v>121</v>
      </c>
      <c r="C7603" t="s">
        <v>92</v>
      </c>
      <c r="D7603" s="29">
        <v>45554</v>
      </c>
      <c r="E7603">
        <v>0</v>
      </c>
      <c r="F7603">
        <v>0</v>
      </c>
      <c r="G7603">
        <v>0</v>
      </c>
      <c r="H7603">
        <v>0</v>
      </c>
      <c r="L7603">
        <v>711.01181999999994</v>
      </c>
      <c r="R7603">
        <v>1086.1759420000001</v>
      </c>
      <c r="S7603" t="s">
        <v>204</v>
      </c>
      <c r="T7603" s="247">
        <v>45328.335439814815</v>
      </c>
    </row>
    <row r="7604" spans="1:20" x14ac:dyDescent="0.35">
      <c r="A7604" t="s">
        <v>120</v>
      </c>
      <c r="B7604" t="s">
        <v>121</v>
      </c>
      <c r="C7604" t="s">
        <v>92</v>
      </c>
      <c r="D7604" s="29">
        <v>45555</v>
      </c>
      <c r="E7604">
        <v>0</v>
      </c>
      <c r="F7604">
        <v>0</v>
      </c>
      <c r="G7604">
        <v>0</v>
      </c>
      <c r="H7604">
        <v>0</v>
      </c>
      <c r="L7604">
        <v>711.01181999999994</v>
      </c>
      <c r="R7604">
        <v>1086.1759420000001</v>
      </c>
      <c r="S7604" t="s">
        <v>204</v>
      </c>
      <c r="T7604" s="247">
        <v>45328.335439814815</v>
      </c>
    </row>
    <row r="7605" spans="1:20" x14ac:dyDescent="0.35">
      <c r="A7605" t="s">
        <v>120</v>
      </c>
      <c r="B7605" t="s">
        <v>121</v>
      </c>
      <c r="C7605" t="s">
        <v>92</v>
      </c>
      <c r="D7605" s="29">
        <v>45556</v>
      </c>
      <c r="E7605">
        <v>0</v>
      </c>
      <c r="F7605">
        <v>0</v>
      </c>
      <c r="G7605">
        <v>0</v>
      </c>
      <c r="H7605">
        <v>0</v>
      </c>
      <c r="L7605">
        <v>711.01181999999994</v>
      </c>
      <c r="R7605">
        <v>1086.1759420000001</v>
      </c>
      <c r="S7605" t="s">
        <v>204</v>
      </c>
      <c r="T7605" s="247">
        <v>45328.335451388892</v>
      </c>
    </row>
    <row r="7606" spans="1:20" x14ac:dyDescent="0.35">
      <c r="A7606" t="s">
        <v>120</v>
      </c>
      <c r="B7606" t="s">
        <v>121</v>
      </c>
      <c r="C7606" t="s">
        <v>92</v>
      </c>
      <c r="D7606" s="29">
        <v>45557</v>
      </c>
      <c r="E7606">
        <v>0</v>
      </c>
      <c r="F7606">
        <v>0</v>
      </c>
      <c r="G7606">
        <v>0</v>
      </c>
      <c r="H7606">
        <v>0</v>
      </c>
      <c r="L7606">
        <v>711.01181999999994</v>
      </c>
      <c r="R7606">
        <v>1086.1759420000001</v>
      </c>
      <c r="S7606" t="s">
        <v>204</v>
      </c>
      <c r="T7606" s="247">
        <v>45328.335451388892</v>
      </c>
    </row>
    <row r="7607" spans="1:20" x14ac:dyDescent="0.35">
      <c r="A7607" t="s">
        <v>120</v>
      </c>
      <c r="B7607" t="s">
        <v>121</v>
      </c>
      <c r="C7607" t="s">
        <v>92</v>
      </c>
      <c r="D7607" s="29">
        <v>45558</v>
      </c>
      <c r="E7607">
        <v>0</v>
      </c>
      <c r="F7607">
        <v>0</v>
      </c>
      <c r="G7607">
        <v>0</v>
      </c>
      <c r="H7607">
        <v>0</v>
      </c>
      <c r="L7607">
        <v>711.01181999999994</v>
      </c>
      <c r="R7607">
        <v>1086.1759420000001</v>
      </c>
      <c r="S7607" t="s">
        <v>204</v>
      </c>
      <c r="T7607" s="247">
        <v>45328.335451388892</v>
      </c>
    </row>
    <row r="7608" spans="1:20" x14ac:dyDescent="0.35">
      <c r="A7608" t="s">
        <v>120</v>
      </c>
      <c r="B7608" t="s">
        <v>121</v>
      </c>
      <c r="C7608" t="s">
        <v>92</v>
      </c>
      <c r="D7608" s="29">
        <v>45559</v>
      </c>
      <c r="E7608">
        <v>0</v>
      </c>
      <c r="F7608">
        <v>0</v>
      </c>
      <c r="G7608">
        <v>0</v>
      </c>
      <c r="H7608">
        <v>0</v>
      </c>
      <c r="L7608">
        <v>711.01181999999994</v>
      </c>
      <c r="R7608">
        <v>1086.1759420000001</v>
      </c>
      <c r="S7608" t="s">
        <v>204</v>
      </c>
      <c r="T7608" s="247">
        <v>45328.335439814815</v>
      </c>
    </row>
    <row r="7609" spans="1:20" x14ac:dyDescent="0.35">
      <c r="A7609" t="s">
        <v>120</v>
      </c>
      <c r="B7609" t="s">
        <v>121</v>
      </c>
      <c r="C7609" t="s">
        <v>92</v>
      </c>
      <c r="D7609" s="29">
        <v>45560</v>
      </c>
      <c r="E7609">
        <v>0</v>
      </c>
      <c r="F7609">
        <v>0</v>
      </c>
      <c r="G7609">
        <v>0</v>
      </c>
      <c r="H7609">
        <v>0</v>
      </c>
      <c r="L7609">
        <v>711.01181999999994</v>
      </c>
      <c r="R7609">
        <v>1086.1759420000001</v>
      </c>
      <c r="S7609" t="s">
        <v>204</v>
      </c>
      <c r="T7609" s="247">
        <v>45328.335439814815</v>
      </c>
    </row>
    <row r="7610" spans="1:20" x14ac:dyDescent="0.35">
      <c r="A7610" t="s">
        <v>120</v>
      </c>
      <c r="B7610" t="s">
        <v>121</v>
      </c>
      <c r="C7610" t="s">
        <v>92</v>
      </c>
      <c r="D7610" s="29">
        <v>45561</v>
      </c>
      <c r="E7610">
        <v>0</v>
      </c>
      <c r="F7610">
        <v>0</v>
      </c>
      <c r="G7610">
        <v>0</v>
      </c>
      <c r="H7610">
        <v>0</v>
      </c>
      <c r="L7610">
        <v>711.01181999999994</v>
      </c>
      <c r="R7610">
        <v>1086.1759420000001</v>
      </c>
      <c r="S7610" t="s">
        <v>204</v>
      </c>
      <c r="T7610" s="247">
        <v>45328.335439814815</v>
      </c>
    </row>
    <row r="7611" spans="1:20" x14ac:dyDescent="0.35">
      <c r="A7611" t="s">
        <v>120</v>
      </c>
      <c r="B7611" t="s">
        <v>121</v>
      </c>
      <c r="C7611" t="s">
        <v>92</v>
      </c>
      <c r="D7611" s="29">
        <v>45562</v>
      </c>
      <c r="E7611">
        <v>0</v>
      </c>
      <c r="F7611">
        <v>0</v>
      </c>
      <c r="G7611">
        <v>0</v>
      </c>
      <c r="H7611">
        <v>0</v>
      </c>
      <c r="L7611">
        <v>711.01181999999994</v>
      </c>
      <c r="R7611">
        <v>1086.1759420000001</v>
      </c>
      <c r="S7611" t="s">
        <v>204</v>
      </c>
      <c r="T7611" s="247">
        <v>45328.335439814815</v>
      </c>
    </row>
    <row r="7612" spans="1:20" x14ac:dyDescent="0.35">
      <c r="A7612" t="s">
        <v>120</v>
      </c>
      <c r="B7612" t="s">
        <v>121</v>
      </c>
      <c r="C7612" t="s">
        <v>92</v>
      </c>
      <c r="D7612" s="29">
        <v>45563</v>
      </c>
      <c r="E7612">
        <v>0</v>
      </c>
      <c r="F7612">
        <v>0</v>
      </c>
      <c r="G7612">
        <v>0</v>
      </c>
      <c r="H7612">
        <v>0</v>
      </c>
      <c r="L7612">
        <v>711.01181999999994</v>
      </c>
      <c r="R7612">
        <v>1086.1759420000001</v>
      </c>
      <c r="S7612" t="s">
        <v>204</v>
      </c>
      <c r="T7612" s="247">
        <v>45328.335439814815</v>
      </c>
    </row>
    <row r="7613" spans="1:20" x14ac:dyDescent="0.35">
      <c r="A7613" t="s">
        <v>120</v>
      </c>
      <c r="B7613" t="s">
        <v>121</v>
      </c>
      <c r="C7613" t="s">
        <v>92</v>
      </c>
      <c r="D7613" s="29">
        <v>45564</v>
      </c>
      <c r="E7613">
        <v>0</v>
      </c>
      <c r="F7613">
        <v>0</v>
      </c>
      <c r="G7613">
        <v>0</v>
      </c>
      <c r="H7613">
        <v>0</v>
      </c>
      <c r="L7613">
        <v>711.01181999999994</v>
      </c>
      <c r="R7613">
        <v>1086.1759420000001</v>
      </c>
      <c r="S7613" t="s">
        <v>204</v>
      </c>
      <c r="T7613" s="247">
        <v>45328.335451388892</v>
      </c>
    </row>
    <row r="7614" spans="1:20" x14ac:dyDescent="0.35">
      <c r="A7614" t="s">
        <v>120</v>
      </c>
      <c r="B7614" t="s">
        <v>121</v>
      </c>
      <c r="C7614" t="s">
        <v>92</v>
      </c>
      <c r="D7614" s="29">
        <v>45565</v>
      </c>
      <c r="E7614">
        <v>0</v>
      </c>
      <c r="F7614">
        <v>0</v>
      </c>
      <c r="G7614">
        <v>0</v>
      </c>
      <c r="H7614">
        <v>0</v>
      </c>
      <c r="L7614">
        <v>711.01181999999994</v>
      </c>
      <c r="R7614">
        <v>1086.1759420000001</v>
      </c>
      <c r="S7614" t="s">
        <v>204</v>
      </c>
      <c r="T7614" s="247">
        <v>45328.335451388892</v>
      </c>
    </row>
    <row r="7615" spans="1:20" x14ac:dyDescent="0.35">
      <c r="A7615" t="s">
        <v>120</v>
      </c>
      <c r="B7615" t="s">
        <v>121</v>
      </c>
      <c r="C7615" t="s">
        <v>92</v>
      </c>
      <c r="D7615" s="29">
        <v>45566</v>
      </c>
      <c r="E7615">
        <v>0</v>
      </c>
      <c r="F7615">
        <v>0</v>
      </c>
      <c r="G7615">
        <v>0</v>
      </c>
      <c r="H7615">
        <v>0</v>
      </c>
      <c r="L7615">
        <v>624.61981200000002</v>
      </c>
      <c r="R7615">
        <v>1086.1759420000001</v>
      </c>
      <c r="S7615" t="s">
        <v>204</v>
      </c>
      <c r="T7615" s="247">
        <v>45261.313668981478</v>
      </c>
    </row>
    <row r="7616" spans="1:20" x14ac:dyDescent="0.35">
      <c r="A7616" t="s">
        <v>120</v>
      </c>
      <c r="B7616" t="s">
        <v>121</v>
      </c>
      <c r="C7616" t="s">
        <v>92</v>
      </c>
      <c r="D7616" s="29">
        <v>45567</v>
      </c>
      <c r="E7616">
        <v>0</v>
      </c>
      <c r="F7616">
        <v>0</v>
      </c>
      <c r="G7616">
        <v>0</v>
      </c>
      <c r="H7616">
        <v>0</v>
      </c>
      <c r="L7616">
        <v>624.61981200000002</v>
      </c>
      <c r="R7616">
        <v>1086.1759420000001</v>
      </c>
      <c r="S7616" t="s">
        <v>204</v>
      </c>
      <c r="T7616" s="247">
        <v>45261.313738425924</v>
      </c>
    </row>
    <row r="7617" spans="1:20" x14ac:dyDescent="0.35">
      <c r="A7617" t="s">
        <v>120</v>
      </c>
      <c r="B7617" t="s">
        <v>121</v>
      </c>
      <c r="C7617" t="s">
        <v>92</v>
      </c>
      <c r="D7617" s="29">
        <v>45568</v>
      </c>
      <c r="E7617">
        <v>0</v>
      </c>
      <c r="F7617">
        <v>0</v>
      </c>
      <c r="G7617">
        <v>0</v>
      </c>
      <c r="H7617">
        <v>0</v>
      </c>
      <c r="L7617">
        <v>624.61981200000002</v>
      </c>
      <c r="R7617">
        <v>1086.1759420000001</v>
      </c>
      <c r="S7617" t="s">
        <v>204</v>
      </c>
      <c r="T7617" s="247">
        <v>45261.313750000001</v>
      </c>
    </row>
    <row r="7618" spans="1:20" x14ac:dyDescent="0.35">
      <c r="A7618" t="s">
        <v>120</v>
      </c>
      <c r="B7618" t="s">
        <v>121</v>
      </c>
      <c r="C7618" t="s">
        <v>92</v>
      </c>
      <c r="D7618" s="29">
        <v>45569</v>
      </c>
      <c r="E7618">
        <v>0</v>
      </c>
      <c r="F7618">
        <v>0</v>
      </c>
      <c r="G7618">
        <v>0</v>
      </c>
      <c r="H7618">
        <v>0</v>
      </c>
      <c r="L7618">
        <v>624.61981200000002</v>
      </c>
      <c r="R7618">
        <v>1086.1759420000001</v>
      </c>
      <c r="S7618" t="s">
        <v>204</v>
      </c>
      <c r="T7618" s="247">
        <v>45261.313773148147</v>
      </c>
    </row>
    <row r="7619" spans="1:20" x14ac:dyDescent="0.35">
      <c r="A7619" t="s">
        <v>120</v>
      </c>
      <c r="B7619" t="s">
        <v>121</v>
      </c>
      <c r="C7619" t="s">
        <v>92</v>
      </c>
      <c r="D7619" s="29">
        <v>45570</v>
      </c>
      <c r="E7619">
        <v>0</v>
      </c>
      <c r="F7619">
        <v>0</v>
      </c>
      <c r="G7619">
        <v>0</v>
      </c>
      <c r="H7619">
        <v>0</v>
      </c>
      <c r="L7619">
        <v>624.61981200000002</v>
      </c>
      <c r="R7619">
        <v>1086.1759420000001</v>
      </c>
      <c r="S7619" t="s">
        <v>204</v>
      </c>
      <c r="T7619" s="247">
        <v>45261.313796296294</v>
      </c>
    </row>
    <row r="7620" spans="1:20" x14ac:dyDescent="0.35">
      <c r="A7620" t="s">
        <v>120</v>
      </c>
      <c r="B7620" t="s">
        <v>121</v>
      </c>
      <c r="C7620" t="s">
        <v>92</v>
      </c>
      <c r="D7620" s="29">
        <v>45571</v>
      </c>
      <c r="E7620">
        <v>0</v>
      </c>
      <c r="F7620">
        <v>0</v>
      </c>
      <c r="G7620">
        <v>0</v>
      </c>
      <c r="H7620">
        <v>0</v>
      </c>
      <c r="L7620">
        <v>624.61981200000002</v>
      </c>
      <c r="R7620">
        <v>1086.1759420000001</v>
      </c>
      <c r="S7620" t="s">
        <v>204</v>
      </c>
      <c r="T7620" s="247">
        <v>45261.313807870371</v>
      </c>
    </row>
    <row r="7621" spans="1:20" x14ac:dyDescent="0.35">
      <c r="A7621" t="s">
        <v>120</v>
      </c>
      <c r="B7621" t="s">
        <v>121</v>
      </c>
      <c r="C7621" t="s">
        <v>92</v>
      </c>
      <c r="D7621" s="29">
        <v>45572</v>
      </c>
      <c r="E7621">
        <v>0</v>
      </c>
      <c r="F7621">
        <v>0</v>
      </c>
      <c r="G7621">
        <v>0</v>
      </c>
      <c r="H7621">
        <v>0</v>
      </c>
      <c r="L7621">
        <v>624.61981200000002</v>
      </c>
      <c r="R7621">
        <v>1086.1759420000001</v>
      </c>
      <c r="S7621" t="s">
        <v>204</v>
      </c>
      <c r="T7621" s="247">
        <v>45261.313831018517</v>
      </c>
    </row>
    <row r="7622" spans="1:20" x14ac:dyDescent="0.35">
      <c r="A7622" t="s">
        <v>120</v>
      </c>
      <c r="B7622" t="s">
        <v>121</v>
      </c>
      <c r="C7622" t="s">
        <v>92</v>
      </c>
      <c r="D7622" s="29">
        <v>45573</v>
      </c>
      <c r="E7622">
        <v>0</v>
      </c>
      <c r="F7622">
        <v>0</v>
      </c>
      <c r="G7622">
        <v>0</v>
      </c>
      <c r="H7622">
        <v>0</v>
      </c>
      <c r="L7622">
        <v>624.61981200000002</v>
      </c>
      <c r="R7622">
        <v>1086.1759420000001</v>
      </c>
      <c r="S7622" t="s">
        <v>204</v>
      </c>
      <c r="T7622" s="247">
        <v>45261.313842592594</v>
      </c>
    </row>
    <row r="7623" spans="1:20" x14ac:dyDescent="0.35">
      <c r="A7623" t="s">
        <v>120</v>
      </c>
      <c r="B7623" t="s">
        <v>121</v>
      </c>
      <c r="C7623" t="s">
        <v>92</v>
      </c>
      <c r="D7623" s="29">
        <v>45574</v>
      </c>
      <c r="E7623">
        <v>0</v>
      </c>
      <c r="F7623">
        <v>0</v>
      </c>
      <c r="G7623">
        <v>0</v>
      </c>
      <c r="H7623">
        <v>0</v>
      </c>
      <c r="L7623">
        <v>624.61981200000002</v>
      </c>
      <c r="R7623">
        <v>1086.1759420000001</v>
      </c>
      <c r="S7623" t="s">
        <v>204</v>
      </c>
      <c r="T7623" s="247">
        <v>45261.31386574074</v>
      </c>
    </row>
    <row r="7624" spans="1:20" x14ac:dyDescent="0.35">
      <c r="A7624" t="s">
        <v>120</v>
      </c>
      <c r="B7624" t="s">
        <v>121</v>
      </c>
      <c r="C7624" t="s">
        <v>92</v>
      </c>
      <c r="D7624" s="29">
        <v>45575</v>
      </c>
      <c r="E7624">
        <v>0</v>
      </c>
      <c r="F7624">
        <v>0</v>
      </c>
      <c r="G7624">
        <v>0</v>
      </c>
      <c r="H7624">
        <v>0</v>
      </c>
      <c r="L7624">
        <v>624.61981200000002</v>
      </c>
      <c r="R7624">
        <v>1086.1759420000001</v>
      </c>
      <c r="S7624" t="s">
        <v>204</v>
      </c>
      <c r="T7624" s="247">
        <v>45261.313900462963</v>
      </c>
    </row>
    <row r="7625" spans="1:20" x14ac:dyDescent="0.35">
      <c r="A7625" t="s">
        <v>120</v>
      </c>
      <c r="B7625" t="s">
        <v>121</v>
      </c>
      <c r="C7625" t="s">
        <v>92</v>
      </c>
      <c r="D7625" s="29">
        <v>45576</v>
      </c>
      <c r="E7625">
        <v>0</v>
      </c>
      <c r="F7625">
        <v>0</v>
      </c>
      <c r="G7625">
        <v>0</v>
      </c>
      <c r="H7625">
        <v>0</v>
      </c>
      <c r="L7625">
        <v>624.61981200000002</v>
      </c>
      <c r="R7625">
        <v>1086.1759420000001</v>
      </c>
      <c r="S7625" t="s">
        <v>204</v>
      </c>
      <c r="T7625" s="247">
        <v>45261.313935185186</v>
      </c>
    </row>
    <row r="7626" spans="1:20" x14ac:dyDescent="0.35">
      <c r="A7626" t="s">
        <v>120</v>
      </c>
      <c r="B7626" t="s">
        <v>121</v>
      </c>
      <c r="C7626" t="s">
        <v>92</v>
      </c>
      <c r="D7626" s="29">
        <v>45577</v>
      </c>
      <c r="E7626">
        <v>0</v>
      </c>
      <c r="F7626">
        <v>0</v>
      </c>
      <c r="G7626">
        <v>0</v>
      </c>
      <c r="H7626">
        <v>0</v>
      </c>
      <c r="L7626">
        <v>624.61981200000002</v>
      </c>
      <c r="R7626">
        <v>1086.1759420000001</v>
      </c>
      <c r="S7626" t="s">
        <v>204</v>
      </c>
      <c r="T7626" s="247">
        <v>45261.313946759263</v>
      </c>
    </row>
    <row r="7627" spans="1:20" x14ac:dyDescent="0.35">
      <c r="A7627" t="s">
        <v>120</v>
      </c>
      <c r="B7627" t="s">
        <v>121</v>
      </c>
      <c r="C7627" t="s">
        <v>92</v>
      </c>
      <c r="D7627" s="29">
        <v>45578</v>
      </c>
      <c r="E7627">
        <v>0</v>
      </c>
      <c r="F7627">
        <v>0</v>
      </c>
      <c r="G7627">
        <v>0</v>
      </c>
      <c r="H7627">
        <v>0</v>
      </c>
      <c r="L7627">
        <v>624.61981200000002</v>
      </c>
      <c r="R7627">
        <v>1086.1759420000001</v>
      </c>
      <c r="S7627" t="s">
        <v>204</v>
      </c>
      <c r="T7627" s="247">
        <v>45261.313958333332</v>
      </c>
    </row>
    <row r="7628" spans="1:20" x14ac:dyDescent="0.35">
      <c r="A7628" t="s">
        <v>120</v>
      </c>
      <c r="B7628" t="s">
        <v>121</v>
      </c>
      <c r="C7628" t="s">
        <v>92</v>
      </c>
      <c r="D7628" s="29">
        <v>45579</v>
      </c>
      <c r="E7628">
        <v>0</v>
      </c>
      <c r="F7628">
        <v>0</v>
      </c>
      <c r="G7628">
        <v>0</v>
      </c>
      <c r="H7628">
        <v>0</v>
      </c>
      <c r="L7628">
        <v>624.61981200000002</v>
      </c>
      <c r="R7628">
        <v>1086.1759420000001</v>
      </c>
      <c r="S7628" t="s">
        <v>204</v>
      </c>
      <c r="T7628" s="247">
        <v>45261.313969907409</v>
      </c>
    </row>
    <row r="7629" spans="1:20" x14ac:dyDescent="0.35">
      <c r="A7629" t="s">
        <v>120</v>
      </c>
      <c r="B7629" t="s">
        <v>121</v>
      </c>
      <c r="C7629" t="s">
        <v>92</v>
      </c>
      <c r="D7629" s="29">
        <v>45580</v>
      </c>
      <c r="E7629">
        <v>0</v>
      </c>
      <c r="F7629">
        <v>0</v>
      </c>
      <c r="G7629">
        <v>0</v>
      </c>
      <c r="H7629">
        <v>0</v>
      </c>
      <c r="L7629">
        <v>624.61981200000002</v>
      </c>
      <c r="R7629">
        <v>1086.1759420000001</v>
      </c>
      <c r="S7629" t="s">
        <v>204</v>
      </c>
      <c r="T7629" s="247">
        <v>45261.313981481479</v>
      </c>
    </row>
    <row r="7630" spans="1:20" x14ac:dyDescent="0.35">
      <c r="A7630" t="s">
        <v>120</v>
      </c>
      <c r="B7630" t="s">
        <v>121</v>
      </c>
      <c r="C7630" t="s">
        <v>92</v>
      </c>
      <c r="D7630" s="29">
        <v>45581</v>
      </c>
      <c r="E7630">
        <v>0</v>
      </c>
      <c r="F7630">
        <v>0</v>
      </c>
      <c r="G7630">
        <v>0</v>
      </c>
      <c r="H7630">
        <v>0</v>
      </c>
      <c r="L7630">
        <v>624.61981200000002</v>
      </c>
      <c r="R7630">
        <v>1086.1759420000001</v>
      </c>
      <c r="S7630" t="s">
        <v>204</v>
      </c>
      <c r="T7630" s="247">
        <v>45261.313993055555</v>
      </c>
    </row>
    <row r="7631" spans="1:20" x14ac:dyDescent="0.35">
      <c r="A7631" t="s">
        <v>120</v>
      </c>
      <c r="B7631" t="s">
        <v>121</v>
      </c>
      <c r="C7631" t="s">
        <v>92</v>
      </c>
      <c r="D7631" s="29">
        <v>45582</v>
      </c>
      <c r="E7631">
        <v>0</v>
      </c>
      <c r="F7631">
        <v>0</v>
      </c>
      <c r="G7631">
        <v>0</v>
      </c>
      <c r="H7631">
        <v>0</v>
      </c>
      <c r="L7631">
        <v>624.61981200000002</v>
      </c>
      <c r="R7631">
        <v>1086.1759420000001</v>
      </c>
      <c r="S7631" t="s">
        <v>204</v>
      </c>
      <c r="T7631" s="247">
        <v>45261.314004629632</v>
      </c>
    </row>
    <row r="7632" spans="1:20" x14ac:dyDescent="0.35">
      <c r="A7632" t="s">
        <v>120</v>
      </c>
      <c r="B7632" t="s">
        <v>121</v>
      </c>
      <c r="C7632" t="s">
        <v>92</v>
      </c>
      <c r="D7632" s="29">
        <v>45583</v>
      </c>
      <c r="E7632">
        <v>0</v>
      </c>
      <c r="F7632">
        <v>0</v>
      </c>
      <c r="G7632">
        <v>0</v>
      </c>
      <c r="H7632">
        <v>0</v>
      </c>
      <c r="L7632">
        <v>624.61981200000002</v>
      </c>
      <c r="R7632">
        <v>1086.1759420000001</v>
      </c>
      <c r="S7632" t="s">
        <v>204</v>
      </c>
      <c r="T7632" s="247">
        <v>45261.314016203702</v>
      </c>
    </row>
    <row r="7633" spans="1:20" x14ac:dyDescent="0.35">
      <c r="A7633" t="s">
        <v>120</v>
      </c>
      <c r="B7633" t="s">
        <v>121</v>
      </c>
      <c r="C7633" t="s">
        <v>92</v>
      </c>
      <c r="D7633" s="29">
        <v>45584</v>
      </c>
      <c r="E7633">
        <v>0</v>
      </c>
      <c r="F7633">
        <v>0</v>
      </c>
      <c r="G7633">
        <v>0</v>
      </c>
      <c r="H7633">
        <v>0</v>
      </c>
      <c r="L7633">
        <v>624.61981200000002</v>
      </c>
      <c r="R7633">
        <v>1086.1759420000001</v>
      </c>
      <c r="S7633" t="s">
        <v>204</v>
      </c>
      <c r="T7633" s="247">
        <v>45261.314027777778</v>
      </c>
    </row>
    <row r="7634" spans="1:20" x14ac:dyDescent="0.35">
      <c r="A7634" t="s">
        <v>120</v>
      </c>
      <c r="B7634" t="s">
        <v>121</v>
      </c>
      <c r="C7634" t="s">
        <v>92</v>
      </c>
      <c r="D7634" s="29">
        <v>45585</v>
      </c>
      <c r="E7634">
        <v>0</v>
      </c>
      <c r="F7634">
        <v>0</v>
      </c>
      <c r="G7634">
        <v>0</v>
      </c>
      <c r="H7634">
        <v>0</v>
      </c>
      <c r="L7634">
        <v>624.61981200000002</v>
      </c>
      <c r="R7634">
        <v>1086.1759420000001</v>
      </c>
      <c r="S7634" t="s">
        <v>204</v>
      </c>
      <c r="T7634" s="247">
        <v>45261.314039351855</v>
      </c>
    </row>
    <row r="7635" spans="1:20" x14ac:dyDescent="0.35">
      <c r="A7635" t="s">
        <v>120</v>
      </c>
      <c r="B7635" t="s">
        <v>121</v>
      </c>
      <c r="C7635" t="s">
        <v>92</v>
      </c>
      <c r="D7635" s="29">
        <v>45586</v>
      </c>
      <c r="E7635">
        <v>0</v>
      </c>
      <c r="F7635">
        <v>0</v>
      </c>
      <c r="G7635">
        <v>0</v>
      </c>
      <c r="H7635">
        <v>0</v>
      </c>
      <c r="L7635">
        <v>624.61981200000002</v>
      </c>
      <c r="R7635">
        <v>1086.1759420000001</v>
      </c>
      <c r="S7635" t="s">
        <v>204</v>
      </c>
      <c r="T7635" s="247">
        <v>45261.314050925925</v>
      </c>
    </row>
    <row r="7636" spans="1:20" x14ac:dyDescent="0.35">
      <c r="A7636" t="s">
        <v>120</v>
      </c>
      <c r="B7636" t="s">
        <v>121</v>
      </c>
      <c r="C7636" t="s">
        <v>92</v>
      </c>
      <c r="D7636" s="29">
        <v>45587</v>
      </c>
      <c r="E7636">
        <v>0</v>
      </c>
      <c r="F7636">
        <v>0</v>
      </c>
      <c r="G7636">
        <v>0</v>
      </c>
      <c r="H7636">
        <v>0</v>
      </c>
      <c r="L7636">
        <v>624.61981200000002</v>
      </c>
      <c r="R7636">
        <v>1086.1759420000001</v>
      </c>
      <c r="S7636" t="s">
        <v>204</v>
      </c>
      <c r="T7636" s="247">
        <v>45261.314062500001</v>
      </c>
    </row>
    <row r="7637" spans="1:20" x14ac:dyDescent="0.35">
      <c r="A7637" t="s">
        <v>120</v>
      </c>
      <c r="B7637" t="s">
        <v>121</v>
      </c>
      <c r="C7637" t="s">
        <v>92</v>
      </c>
      <c r="D7637" s="29">
        <v>45588</v>
      </c>
      <c r="E7637">
        <v>0</v>
      </c>
      <c r="F7637">
        <v>0</v>
      </c>
      <c r="G7637">
        <v>0</v>
      </c>
      <c r="H7637">
        <v>0</v>
      </c>
      <c r="L7637">
        <v>624.61981200000002</v>
      </c>
      <c r="R7637">
        <v>1086.1759420000001</v>
      </c>
      <c r="S7637" t="s">
        <v>204</v>
      </c>
      <c r="T7637" s="247">
        <v>45261.314074074071</v>
      </c>
    </row>
    <row r="7638" spans="1:20" x14ac:dyDescent="0.35">
      <c r="A7638" t="s">
        <v>120</v>
      </c>
      <c r="B7638" t="s">
        <v>121</v>
      </c>
      <c r="C7638" t="s">
        <v>92</v>
      </c>
      <c r="D7638" s="29">
        <v>45589</v>
      </c>
      <c r="E7638">
        <v>0</v>
      </c>
      <c r="F7638">
        <v>0</v>
      </c>
      <c r="G7638">
        <v>0</v>
      </c>
      <c r="H7638">
        <v>0</v>
      </c>
      <c r="L7638">
        <v>624.61981200000002</v>
      </c>
      <c r="R7638">
        <v>1086.1759420000001</v>
      </c>
      <c r="S7638" t="s">
        <v>204</v>
      </c>
      <c r="T7638" s="247">
        <v>45261.314085648148</v>
      </c>
    </row>
    <row r="7639" spans="1:20" x14ac:dyDescent="0.35">
      <c r="A7639" t="s">
        <v>120</v>
      </c>
      <c r="B7639" t="s">
        <v>121</v>
      </c>
      <c r="C7639" t="s">
        <v>92</v>
      </c>
      <c r="D7639" s="29">
        <v>45590</v>
      </c>
      <c r="E7639">
        <v>0</v>
      </c>
      <c r="F7639">
        <v>0</v>
      </c>
      <c r="G7639">
        <v>0</v>
      </c>
      <c r="H7639">
        <v>0</v>
      </c>
      <c r="L7639">
        <v>624.61981200000002</v>
      </c>
      <c r="R7639">
        <v>1086.1759420000001</v>
      </c>
      <c r="S7639" t="s">
        <v>204</v>
      </c>
      <c r="T7639" s="247">
        <v>45261.314108796294</v>
      </c>
    </row>
    <row r="7640" spans="1:20" x14ac:dyDescent="0.35">
      <c r="A7640" t="s">
        <v>120</v>
      </c>
      <c r="B7640" t="s">
        <v>121</v>
      </c>
      <c r="C7640" t="s">
        <v>92</v>
      </c>
      <c r="D7640" s="29">
        <v>45591</v>
      </c>
      <c r="E7640">
        <v>0</v>
      </c>
      <c r="F7640">
        <v>0</v>
      </c>
      <c r="G7640">
        <v>0</v>
      </c>
      <c r="H7640">
        <v>0</v>
      </c>
      <c r="L7640">
        <v>624.61981200000002</v>
      </c>
      <c r="R7640">
        <v>1626.8009420000001</v>
      </c>
      <c r="S7640" t="s">
        <v>204</v>
      </c>
      <c r="T7640" s="247">
        <v>45261.314120370371</v>
      </c>
    </row>
    <row r="7641" spans="1:20" x14ac:dyDescent="0.35">
      <c r="A7641" t="s">
        <v>120</v>
      </c>
      <c r="B7641" t="s">
        <v>121</v>
      </c>
      <c r="C7641" t="s">
        <v>92</v>
      </c>
      <c r="D7641" s="29">
        <v>45592</v>
      </c>
      <c r="E7641">
        <v>0</v>
      </c>
      <c r="F7641">
        <v>0</v>
      </c>
      <c r="G7641">
        <v>0</v>
      </c>
      <c r="H7641">
        <v>0</v>
      </c>
      <c r="L7641">
        <v>624.61981200000002</v>
      </c>
      <c r="R7641">
        <v>1605.1759420000001</v>
      </c>
      <c r="S7641" t="s">
        <v>204</v>
      </c>
      <c r="T7641" s="247">
        <v>45261.314131944448</v>
      </c>
    </row>
    <row r="7642" spans="1:20" x14ac:dyDescent="0.35">
      <c r="A7642" t="s">
        <v>120</v>
      </c>
      <c r="B7642" t="s">
        <v>121</v>
      </c>
      <c r="C7642" t="s">
        <v>92</v>
      </c>
      <c r="D7642" s="29">
        <v>45593</v>
      </c>
      <c r="E7642">
        <v>0</v>
      </c>
      <c r="F7642">
        <v>0</v>
      </c>
      <c r="G7642">
        <v>0</v>
      </c>
      <c r="H7642">
        <v>0</v>
      </c>
      <c r="L7642">
        <v>624.61981200000002</v>
      </c>
      <c r="R7642">
        <v>1086.1759420000001</v>
      </c>
      <c r="S7642" t="s">
        <v>204</v>
      </c>
      <c r="T7642" s="247">
        <v>45261.314143518517</v>
      </c>
    </row>
    <row r="7643" spans="1:20" x14ac:dyDescent="0.35">
      <c r="A7643" t="s">
        <v>120</v>
      </c>
      <c r="B7643" t="s">
        <v>121</v>
      </c>
      <c r="C7643" t="s">
        <v>92</v>
      </c>
      <c r="D7643" s="29">
        <v>45594</v>
      </c>
      <c r="E7643">
        <v>0</v>
      </c>
      <c r="F7643">
        <v>0</v>
      </c>
      <c r="G7643">
        <v>0.33250000000000002</v>
      </c>
      <c r="H7643">
        <v>0.33250000000000002</v>
      </c>
      <c r="J7643">
        <v>725</v>
      </c>
      <c r="K7643">
        <v>725</v>
      </c>
      <c r="L7643">
        <v>624.61981200000002</v>
      </c>
      <c r="R7643">
        <v>1086.1759420000001</v>
      </c>
      <c r="S7643" t="s">
        <v>204</v>
      </c>
      <c r="T7643" s="247">
        <v>45338.333449074074</v>
      </c>
    </row>
    <row r="7644" spans="1:20" x14ac:dyDescent="0.35">
      <c r="A7644" t="s">
        <v>120</v>
      </c>
      <c r="B7644" t="s">
        <v>121</v>
      </c>
      <c r="C7644" t="s">
        <v>92</v>
      </c>
      <c r="D7644" s="29">
        <v>45595</v>
      </c>
      <c r="E7644">
        <v>0</v>
      </c>
      <c r="F7644">
        <v>0</v>
      </c>
      <c r="G7644">
        <v>0.33250000000000002</v>
      </c>
      <c r="H7644">
        <v>0.33250000000000002</v>
      </c>
      <c r="J7644">
        <v>725</v>
      </c>
      <c r="K7644">
        <v>725</v>
      </c>
      <c r="L7644">
        <v>624.61981200000002</v>
      </c>
      <c r="R7644">
        <v>1086.1759420000001</v>
      </c>
      <c r="S7644" t="s">
        <v>204</v>
      </c>
      <c r="T7644" s="247">
        <v>45338.333449074074</v>
      </c>
    </row>
    <row r="7645" spans="1:20" x14ac:dyDescent="0.35">
      <c r="A7645" t="s">
        <v>120</v>
      </c>
      <c r="B7645" t="s">
        <v>121</v>
      </c>
      <c r="C7645" t="s">
        <v>92</v>
      </c>
      <c r="D7645" s="29">
        <v>45596</v>
      </c>
      <c r="E7645">
        <v>0</v>
      </c>
      <c r="F7645">
        <v>0</v>
      </c>
      <c r="G7645">
        <v>0</v>
      </c>
      <c r="H7645">
        <v>0</v>
      </c>
      <c r="L7645">
        <v>624.61981200000002</v>
      </c>
      <c r="R7645">
        <v>1086.1759420000001</v>
      </c>
      <c r="S7645" t="s">
        <v>204</v>
      </c>
      <c r="T7645" s="247">
        <v>45261.31417824074</v>
      </c>
    </row>
    <row r="7646" spans="1:20" x14ac:dyDescent="0.35">
      <c r="A7646" t="s">
        <v>120</v>
      </c>
      <c r="B7646" t="s">
        <v>121</v>
      </c>
      <c r="C7646" t="s">
        <v>92</v>
      </c>
      <c r="D7646" s="29">
        <v>45597</v>
      </c>
      <c r="E7646">
        <v>0</v>
      </c>
      <c r="F7646">
        <v>0</v>
      </c>
      <c r="G7646">
        <v>0</v>
      </c>
      <c r="H7646">
        <v>0</v>
      </c>
      <c r="L7646">
        <v>624.61981200000002</v>
      </c>
      <c r="R7646">
        <v>1086.1759420000001</v>
      </c>
      <c r="S7646" t="s">
        <v>204</v>
      </c>
      <c r="T7646" s="247">
        <v>45292.313807870371</v>
      </c>
    </row>
    <row r="7647" spans="1:20" x14ac:dyDescent="0.35">
      <c r="A7647" t="s">
        <v>120</v>
      </c>
      <c r="B7647" t="s">
        <v>121</v>
      </c>
      <c r="C7647" t="s">
        <v>92</v>
      </c>
      <c r="D7647" s="29">
        <v>45598</v>
      </c>
      <c r="E7647">
        <v>0</v>
      </c>
      <c r="F7647">
        <v>0</v>
      </c>
      <c r="G7647">
        <v>0</v>
      </c>
      <c r="H7647">
        <v>0</v>
      </c>
      <c r="L7647">
        <v>624.61981200000002</v>
      </c>
      <c r="R7647">
        <v>1086.1759420000001</v>
      </c>
      <c r="S7647" t="s">
        <v>204</v>
      </c>
      <c r="T7647" s="247">
        <v>45292.313807870371</v>
      </c>
    </row>
    <row r="7648" spans="1:20" x14ac:dyDescent="0.35">
      <c r="A7648" t="s">
        <v>120</v>
      </c>
      <c r="B7648" t="s">
        <v>121</v>
      </c>
      <c r="C7648" t="s">
        <v>92</v>
      </c>
      <c r="D7648" s="29">
        <v>45599</v>
      </c>
      <c r="E7648">
        <v>0</v>
      </c>
      <c r="F7648">
        <v>0</v>
      </c>
      <c r="G7648">
        <v>0</v>
      </c>
      <c r="H7648">
        <v>0</v>
      </c>
      <c r="L7648">
        <v>624.61981200000002</v>
      </c>
      <c r="R7648">
        <v>1086.1759420000001</v>
      </c>
      <c r="S7648" t="s">
        <v>204</v>
      </c>
      <c r="T7648" s="247">
        <v>45292.313819444447</v>
      </c>
    </row>
    <row r="7649" spans="1:20" x14ac:dyDescent="0.35">
      <c r="A7649" t="s">
        <v>120</v>
      </c>
      <c r="B7649" t="s">
        <v>121</v>
      </c>
      <c r="C7649" t="s">
        <v>92</v>
      </c>
      <c r="D7649" s="29">
        <v>45600</v>
      </c>
      <c r="E7649">
        <v>0</v>
      </c>
      <c r="F7649">
        <v>0</v>
      </c>
      <c r="G7649">
        <v>0</v>
      </c>
      <c r="H7649">
        <v>0</v>
      </c>
      <c r="L7649">
        <v>624.61981200000002</v>
      </c>
      <c r="R7649">
        <v>1086.1759420000001</v>
      </c>
      <c r="S7649" t="s">
        <v>204</v>
      </c>
      <c r="T7649" s="247">
        <v>45292.313831018517</v>
      </c>
    </row>
    <row r="7650" spans="1:20" x14ac:dyDescent="0.35">
      <c r="A7650" t="s">
        <v>120</v>
      </c>
      <c r="B7650" t="s">
        <v>121</v>
      </c>
      <c r="C7650" t="s">
        <v>92</v>
      </c>
      <c r="D7650" s="29">
        <v>45601</v>
      </c>
      <c r="E7650">
        <v>0</v>
      </c>
      <c r="F7650">
        <v>0</v>
      </c>
      <c r="G7650">
        <v>0</v>
      </c>
      <c r="H7650">
        <v>0</v>
      </c>
      <c r="L7650">
        <v>624.61981200000002</v>
      </c>
      <c r="R7650">
        <v>1086.1759420000001</v>
      </c>
      <c r="S7650" t="s">
        <v>204</v>
      </c>
      <c r="T7650" s="247">
        <v>45292.313854166663</v>
      </c>
    </row>
    <row r="7651" spans="1:20" x14ac:dyDescent="0.35">
      <c r="A7651" t="s">
        <v>120</v>
      </c>
      <c r="B7651" t="s">
        <v>121</v>
      </c>
      <c r="C7651" t="s">
        <v>92</v>
      </c>
      <c r="D7651" s="29">
        <v>45602</v>
      </c>
      <c r="E7651">
        <v>0</v>
      </c>
      <c r="F7651">
        <v>0</v>
      </c>
      <c r="G7651">
        <v>0</v>
      </c>
      <c r="H7651">
        <v>0</v>
      </c>
      <c r="L7651">
        <v>624.61981200000002</v>
      </c>
      <c r="R7651">
        <v>1086.1759420000001</v>
      </c>
      <c r="S7651" t="s">
        <v>204</v>
      </c>
      <c r="T7651" s="247">
        <v>45292.31386574074</v>
      </c>
    </row>
    <row r="7652" spans="1:20" x14ac:dyDescent="0.35">
      <c r="A7652" t="s">
        <v>120</v>
      </c>
      <c r="B7652" t="s">
        <v>121</v>
      </c>
      <c r="C7652" t="s">
        <v>92</v>
      </c>
      <c r="D7652" s="29">
        <v>45603</v>
      </c>
      <c r="E7652">
        <v>0</v>
      </c>
      <c r="F7652">
        <v>0</v>
      </c>
      <c r="G7652">
        <v>0</v>
      </c>
      <c r="H7652">
        <v>0</v>
      </c>
      <c r="L7652">
        <v>624.61981200000002</v>
      </c>
      <c r="R7652">
        <v>1086.1759420000001</v>
      </c>
      <c r="S7652" t="s">
        <v>204</v>
      </c>
      <c r="T7652" s="247">
        <v>45292.313877314817</v>
      </c>
    </row>
    <row r="7653" spans="1:20" x14ac:dyDescent="0.35">
      <c r="A7653" t="s">
        <v>120</v>
      </c>
      <c r="B7653" t="s">
        <v>121</v>
      </c>
      <c r="C7653" t="s">
        <v>92</v>
      </c>
      <c r="D7653" s="29">
        <v>45604</v>
      </c>
      <c r="E7653">
        <v>0</v>
      </c>
      <c r="F7653">
        <v>0</v>
      </c>
      <c r="G7653">
        <v>0</v>
      </c>
      <c r="H7653">
        <v>0</v>
      </c>
      <c r="L7653">
        <v>624.61981200000002</v>
      </c>
      <c r="R7653">
        <v>1086.1759420000001</v>
      </c>
      <c r="S7653" t="s">
        <v>204</v>
      </c>
      <c r="T7653" s="247">
        <v>45292.313900462963</v>
      </c>
    </row>
    <row r="7654" spans="1:20" x14ac:dyDescent="0.35">
      <c r="A7654" t="s">
        <v>120</v>
      </c>
      <c r="B7654" t="s">
        <v>121</v>
      </c>
      <c r="C7654" t="s">
        <v>92</v>
      </c>
      <c r="D7654" s="29">
        <v>45605</v>
      </c>
      <c r="E7654">
        <v>0</v>
      </c>
      <c r="F7654">
        <v>0</v>
      </c>
      <c r="G7654">
        <v>0</v>
      </c>
      <c r="H7654">
        <v>0</v>
      </c>
      <c r="L7654">
        <v>624.61981200000002</v>
      </c>
      <c r="R7654">
        <v>1086.1759420000001</v>
      </c>
      <c r="S7654" t="s">
        <v>204</v>
      </c>
      <c r="T7654" s="247">
        <v>45292.313923611109</v>
      </c>
    </row>
    <row r="7655" spans="1:20" x14ac:dyDescent="0.35">
      <c r="A7655" t="s">
        <v>120</v>
      </c>
      <c r="B7655" t="s">
        <v>121</v>
      </c>
      <c r="C7655" t="s">
        <v>92</v>
      </c>
      <c r="D7655" s="29">
        <v>45606</v>
      </c>
      <c r="E7655">
        <v>0</v>
      </c>
      <c r="F7655">
        <v>0</v>
      </c>
      <c r="G7655">
        <v>0</v>
      </c>
      <c r="H7655">
        <v>0</v>
      </c>
      <c r="L7655">
        <v>624.61981200000002</v>
      </c>
      <c r="R7655">
        <v>1086.1759420000001</v>
      </c>
      <c r="S7655" t="s">
        <v>204</v>
      </c>
      <c r="T7655" s="247">
        <v>45292.313935185186</v>
      </c>
    </row>
    <row r="7656" spans="1:20" x14ac:dyDescent="0.35">
      <c r="A7656" t="s">
        <v>120</v>
      </c>
      <c r="B7656" t="s">
        <v>121</v>
      </c>
      <c r="C7656" t="s">
        <v>92</v>
      </c>
      <c r="D7656" s="29">
        <v>45607</v>
      </c>
      <c r="E7656">
        <v>0</v>
      </c>
      <c r="F7656">
        <v>0</v>
      </c>
      <c r="G7656">
        <v>0</v>
      </c>
      <c r="H7656">
        <v>0</v>
      </c>
      <c r="L7656">
        <v>624.61981200000002</v>
      </c>
      <c r="R7656">
        <v>1086.1759420000001</v>
      </c>
      <c r="S7656" t="s">
        <v>204</v>
      </c>
      <c r="T7656" s="247">
        <v>45292.313946759263</v>
      </c>
    </row>
    <row r="7657" spans="1:20" x14ac:dyDescent="0.35">
      <c r="A7657" t="s">
        <v>120</v>
      </c>
      <c r="B7657" t="s">
        <v>121</v>
      </c>
      <c r="C7657" t="s">
        <v>92</v>
      </c>
      <c r="D7657" s="29">
        <v>45608</v>
      </c>
      <c r="E7657">
        <v>0</v>
      </c>
      <c r="F7657">
        <v>0</v>
      </c>
      <c r="G7657">
        <v>0</v>
      </c>
      <c r="H7657">
        <v>0</v>
      </c>
      <c r="L7657">
        <v>624.61981200000002</v>
      </c>
      <c r="R7657">
        <v>1086.1759420000001</v>
      </c>
      <c r="S7657" t="s">
        <v>204</v>
      </c>
      <c r="T7657" s="247">
        <v>45292.313969907409</v>
      </c>
    </row>
    <row r="7658" spans="1:20" x14ac:dyDescent="0.35">
      <c r="A7658" t="s">
        <v>120</v>
      </c>
      <c r="B7658" t="s">
        <v>121</v>
      </c>
      <c r="C7658" t="s">
        <v>92</v>
      </c>
      <c r="D7658" s="29">
        <v>45609</v>
      </c>
      <c r="E7658">
        <v>0</v>
      </c>
      <c r="F7658">
        <v>0</v>
      </c>
      <c r="G7658">
        <v>0</v>
      </c>
      <c r="H7658">
        <v>0</v>
      </c>
      <c r="L7658">
        <v>624.61981200000002</v>
      </c>
      <c r="R7658">
        <v>1086.1759420000001</v>
      </c>
      <c r="S7658" t="s">
        <v>204</v>
      </c>
      <c r="T7658" s="247">
        <v>45292.313981481479</v>
      </c>
    </row>
    <row r="7659" spans="1:20" x14ac:dyDescent="0.35">
      <c r="A7659" t="s">
        <v>120</v>
      </c>
      <c r="B7659" t="s">
        <v>121</v>
      </c>
      <c r="C7659" t="s">
        <v>92</v>
      </c>
      <c r="D7659" s="29">
        <v>45610</v>
      </c>
      <c r="E7659">
        <v>0</v>
      </c>
      <c r="F7659">
        <v>0</v>
      </c>
      <c r="G7659">
        <v>0</v>
      </c>
      <c r="H7659">
        <v>0</v>
      </c>
      <c r="L7659">
        <v>624.61981200000002</v>
      </c>
      <c r="R7659">
        <v>1086.1759420000001</v>
      </c>
      <c r="S7659" t="s">
        <v>204</v>
      </c>
      <c r="T7659" s="247">
        <v>45292.313993055555</v>
      </c>
    </row>
    <row r="7660" spans="1:20" x14ac:dyDescent="0.35">
      <c r="A7660" t="s">
        <v>120</v>
      </c>
      <c r="B7660" t="s">
        <v>121</v>
      </c>
      <c r="C7660" t="s">
        <v>92</v>
      </c>
      <c r="D7660" s="29">
        <v>45611</v>
      </c>
      <c r="E7660">
        <v>0</v>
      </c>
      <c r="F7660">
        <v>0</v>
      </c>
      <c r="G7660">
        <v>0</v>
      </c>
      <c r="H7660">
        <v>0</v>
      </c>
      <c r="L7660">
        <v>624.61981200000002</v>
      </c>
      <c r="R7660">
        <v>1086.1759420000001</v>
      </c>
      <c r="S7660" t="s">
        <v>204</v>
      </c>
      <c r="T7660" s="247">
        <v>45292.314016203702</v>
      </c>
    </row>
    <row r="7661" spans="1:20" x14ac:dyDescent="0.35">
      <c r="A7661" t="s">
        <v>120</v>
      </c>
      <c r="B7661" t="s">
        <v>121</v>
      </c>
      <c r="C7661" t="s">
        <v>92</v>
      </c>
      <c r="D7661" s="29">
        <v>45612</v>
      </c>
      <c r="E7661">
        <v>0</v>
      </c>
      <c r="F7661">
        <v>0</v>
      </c>
      <c r="G7661">
        <v>0</v>
      </c>
      <c r="H7661">
        <v>0</v>
      </c>
      <c r="L7661">
        <v>624.61981200000002</v>
      </c>
      <c r="R7661">
        <v>1086.1759420000001</v>
      </c>
      <c r="S7661" t="s">
        <v>204</v>
      </c>
      <c r="T7661" s="247">
        <v>45292.314027777778</v>
      </c>
    </row>
    <row r="7662" spans="1:20" x14ac:dyDescent="0.35">
      <c r="A7662" t="s">
        <v>120</v>
      </c>
      <c r="B7662" t="s">
        <v>121</v>
      </c>
      <c r="C7662" t="s">
        <v>92</v>
      </c>
      <c r="D7662" s="29">
        <v>45613</v>
      </c>
      <c r="E7662">
        <v>0</v>
      </c>
      <c r="F7662">
        <v>0</v>
      </c>
      <c r="G7662">
        <v>0</v>
      </c>
      <c r="H7662">
        <v>0</v>
      </c>
      <c r="L7662">
        <v>624.61981200000002</v>
      </c>
      <c r="R7662">
        <v>1086.1759420000001</v>
      </c>
      <c r="S7662" t="s">
        <v>204</v>
      </c>
      <c r="T7662" s="247">
        <v>45292.314050925925</v>
      </c>
    </row>
    <row r="7663" spans="1:20" x14ac:dyDescent="0.35">
      <c r="A7663" t="s">
        <v>120</v>
      </c>
      <c r="B7663" t="s">
        <v>121</v>
      </c>
      <c r="C7663" t="s">
        <v>92</v>
      </c>
      <c r="D7663" s="29">
        <v>45614</v>
      </c>
      <c r="E7663">
        <v>0</v>
      </c>
      <c r="F7663">
        <v>0</v>
      </c>
      <c r="G7663">
        <v>0</v>
      </c>
      <c r="H7663">
        <v>0</v>
      </c>
      <c r="L7663">
        <v>624.61981200000002</v>
      </c>
      <c r="R7663">
        <v>1086.1759420000001</v>
      </c>
      <c r="S7663" t="s">
        <v>204</v>
      </c>
      <c r="T7663" s="247">
        <v>45292.314062500001</v>
      </c>
    </row>
    <row r="7664" spans="1:20" x14ac:dyDescent="0.35">
      <c r="A7664" t="s">
        <v>120</v>
      </c>
      <c r="B7664" t="s">
        <v>121</v>
      </c>
      <c r="C7664" t="s">
        <v>92</v>
      </c>
      <c r="D7664" s="29">
        <v>45615</v>
      </c>
      <c r="E7664">
        <v>0</v>
      </c>
      <c r="F7664">
        <v>0</v>
      </c>
      <c r="G7664">
        <v>0</v>
      </c>
      <c r="H7664">
        <v>0</v>
      </c>
      <c r="L7664">
        <v>624.61981200000002</v>
      </c>
      <c r="R7664">
        <v>1086.1759420000001</v>
      </c>
      <c r="S7664" t="s">
        <v>204</v>
      </c>
      <c r="T7664" s="247">
        <v>45292.314085648148</v>
      </c>
    </row>
    <row r="7665" spans="1:20" x14ac:dyDescent="0.35">
      <c r="A7665" t="s">
        <v>120</v>
      </c>
      <c r="B7665" t="s">
        <v>121</v>
      </c>
      <c r="C7665" t="s">
        <v>92</v>
      </c>
      <c r="D7665" s="29">
        <v>45616</v>
      </c>
      <c r="E7665">
        <v>0</v>
      </c>
      <c r="F7665">
        <v>0</v>
      </c>
      <c r="G7665">
        <v>0</v>
      </c>
      <c r="H7665">
        <v>0</v>
      </c>
      <c r="L7665">
        <v>624.61981200000002</v>
      </c>
      <c r="R7665">
        <v>1086.1759420000001</v>
      </c>
      <c r="S7665" t="s">
        <v>204</v>
      </c>
      <c r="T7665" s="247">
        <v>45292.314097222225</v>
      </c>
    </row>
    <row r="7666" spans="1:20" x14ac:dyDescent="0.35">
      <c r="A7666" t="s">
        <v>120</v>
      </c>
      <c r="B7666" t="s">
        <v>121</v>
      </c>
      <c r="C7666" t="s">
        <v>92</v>
      </c>
      <c r="D7666" s="29">
        <v>45617</v>
      </c>
      <c r="E7666">
        <v>0</v>
      </c>
      <c r="F7666">
        <v>0</v>
      </c>
      <c r="G7666">
        <v>0</v>
      </c>
      <c r="H7666">
        <v>0</v>
      </c>
      <c r="L7666">
        <v>624.61981200000002</v>
      </c>
      <c r="R7666">
        <v>1086.1759420000001</v>
      </c>
      <c r="S7666" t="s">
        <v>204</v>
      </c>
      <c r="T7666" s="247">
        <v>45292.314108796294</v>
      </c>
    </row>
    <row r="7667" spans="1:20" x14ac:dyDescent="0.35">
      <c r="A7667" t="s">
        <v>120</v>
      </c>
      <c r="B7667" t="s">
        <v>121</v>
      </c>
      <c r="C7667" t="s">
        <v>92</v>
      </c>
      <c r="D7667" s="29">
        <v>45618</v>
      </c>
      <c r="E7667">
        <v>0</v>
      </c>
      <c r="F7667">
        <v>0</v>
      </c>
      <c r="G7667">
        <v>0</v>
      </c>
      <c r="H7667">
        <v>0</v>
      </c>
      <c r="L7667">
        <v>624.61981200000002</v>
      </c>
      <c r="R7667">
        <v>1086.1759420000001</v>
      </c>
      <c r="S7667" t="s">
        <v>204</v>
      </c>
      <c r="T7667" s="247">
        <v>45292.314131944448</v>
      </c>
    </row>
    <row r="7668" spans="1:20" x14ac:dyDescent="0.35">
      <c r="A7668" t="s">
        <v>120</v>
      </c>
      <c r="B7668" t="s">
        <v>121</v>
      </c>
      <c r="C7668" t="s">
        <v>92</v>
      </c>
      <c r="D7668" s="29">
        <v>45619</v>
      </c>
      <c r="E7668">
        <v>0</v>
      </c>
      <c r="F7668">
        <v>0</v>
      </c>
      <c r="G7668">
        <v>0</v>
      </c>
      <c r="H7668">
        <v>0</v>
      </c>
      <c r="L7668">
        <v>624.61981200000002</v>
      </c>
      <c r="R7668">
        <v>1086.1759420000001</v>
      </c>
      <c r="S7668" t="s">
        <v>204</v>
      </c>
      <c r="T7668" s="247">
        <v>45292.314143518517</v>
      </c>
    </row>
    <row r="7669" spans="1:20" x14ac:dyDescent="0.35">
      <c r="A7669" t="s">
        <v>120</v>
      </c>
      <c r="B7669" t="s">
        <v>121</v>
      </c>
      <c r="C7669" t="s">
        <v>92</v>
      </c>
      <c r="D7669" s="29">
        <v>45620</v>
      </c>
      <c r="E7669">
        <v>0</v>
      </c>
      <c r="F7669">
        <v>0</v>
      </c>
      <c r="G7669">
        <v>0</v>
      </c>
      <c r="H7669">
        <v>0</v>
      </c>
      <c r="L7669">
        <v>624.61981200000002</v>
      </c>
      <c r="R7669">
        <v>1086.1759420000001</v>
      </c>
      <c r="S7669" t="s">
        <v>204</v>
      </c>
      <c r="T7669" s="247">
        <v>45292.314166666663</v>
      </c>
    </row>
    <row r="7670" spans="1:20" x14ac:dyDescent="0.35">
      <c r="A7670" t="s">
        <v>120</v>
      </c>
      <c r="B7670" t="s">
        <v>121</v>
      </c>
      <c r="C7670" t="s">
        <v>92</v>
      </c>
      <c r="D7670" s="29">
        <v>45621</v>
      </c>
      <c r="E7670">
        <v>0</v>
      </c>
      <c r="F7670">
        <v>0</v>
      </c>
      <c r="G7670">
        <v>0</v>
      </c>
      <c r="H7670">
        <v>0</v>
      </c>
      <c r="L7670">
        <v>624.61981200000002</v>
      </c>
      <c r="R7670">
        <v>1086.1759420000001</v>
      </c>
      <c r="S7670" t="s">
        <v>204</v>
      </c>
      <c r="T7670" s="247">
        <v>45292.31417824074</v>
      </c>
    </row>
    <row r="7671" spans="1:20" x14ac:dyDescent="0.35">
      <c r="A7671" t="s">
        <v>120</v>
      </c>
      <c r="B7671" t="s">
        <v>121</v>
      </c>
      <c r="C7671" t="s">
        <v>92</v>
      </c>
      <c r="D7671" s="29">
        <v>45622</v>
      </c>
      <c r="E7671">
        <v>0</v>
      </c>
      <c r="F7671">
        <v>0</v>
      </c>
      <c r="G7671">
        <v>0</v>
      </c>
      <c r="H7671">
        <v>0</v>
      </c>
      <c r="L7671">
        <v>624.61981200000002</v>
      </c>
      <c r="R7671">
        <v>1086.1759420000001</v>
      </c>
      <c r="S7671" t="s">
        <v>204</v>
      </c>
      <c r="T7671" s="247">
        <v>45292.314189814817</v>
      </c>
    </row>
    <row r="7672" spans="1:20" x14ac:dyDescent="0.35">
      <c r="A7672" t="s">
        <v>120</v>
      </c>
      <c r="B7672" t="s">
        <v>121</v>
      </c>
      <c r="C7672" t="s">
        <v>92</v>
      </c>
      <c r="D7672" s="29">
        <v>45623</v>
      </c>
      <c r="E7672">
        <v>0</v>
      </c>
      <c r="F7672">
        <v>0</v>
      </c>
      <c r="G7672">
        <v>0</v>
      </c>
      <c r="H7672">
        <v>0</v>
      </c>
      <c r="L7672">
        <v>624.61981200000002</v>
      </c>
      <c r="R7672">
        <v>1086.1759420000001</v>
      </c>
      <c r="S7672" t="s">
        <v>204</v>
      </c>
      <c r="T7672" s="247">
        <v>45292.314212962963</v>
      </c>
    </row>
    <row r="7673" spans="1:20" x14ac:dyDescent="0.35">
      <c r="A7673" t="s">
        <v>120</v>
      </c>
      <c r="B7673" t="s">
        <v>121</v>
      </c>
      <c r="C7673" t="s">
        <v>92</v>
      </c>
      <c r="D7673" s="29">
        <v>45624</v>
      </c>
      <c r="E7673">
        <v>0</v>
      </c>
      <c r="F7673">
        <v>0</v>
      </c>
      <c r="G7673">
        <v>0</v>
      </c>
      <c r="H7673">
        <v>0</v>
      </c>
      <c r="L7673">
        <v>624.61981200000002</v>
      </c>
      <c r="R7673">
        <v>1086.1759420000001</v>
      </c>
      <c r="S7673" t="s">
        <v>204</v>
      </c>
      <c r="T7673" s="247">
        <v>45292.31422453704</v>
      </c>
    </row>
    <row r="7674" spans="1:20" x14ac:dyDescent="0.35">
      <c r="A7674" t="s">
        <v>120</v>
      </c>
      <c r="B7674" t="s">
        <v>121</v>
      </c>
      <c r="C7674" t="s">
        <v>92</v>
      </c>
      <c r="D7674" s="29">
        <v>45625</v>
      </c>
      <c r="E7674">
        <v>0</v>
      </c>
      <c r="F7674">
        <v>0</v>
      </c>
      <c r="G7674">
        <v>0</v>
      </c>
      <c r="H7674">
        <v>0</v>
      </c>
      <c r="L7674">
        <v>624.61981200000002</v>
      </c>
      <c r="R7674">
        <v>1086.1759420000001</v>
      </c>
      <c r="S7674" t="s">
        <v>204</v>
      </c>
      <c r="T7674" s="247">
        <v>45292.314247685186</v>
      </c>
    </row>
    <row r="7675" spans="1:20" x14ac:dyDescent="0.35">
      <c r="A7675" t="s">
        <v>120</v>
      </c>
      <c r="B7675" t="s">
        <v>121</v>
      </c>
      <c r="C7675" t="s">
        <v>92</v>
      </c>
      <c r="D7675" s="29">
        <v>45626</v>
      </c>
      <c r="E7675">
        <v>0</v>
      </c>
      <c r="F7675">
        <v>0</v>
      </c>
      <c r="G7675">
        <v>0</v>
      </c>
      <c r="H7675">
        <v>0</v>
      </c>
      <c r="L7675">
        <v>624.61981200000002</v>
      </c>
      <c r="R7675">
        <v>1086.1759420000001</v>
      </c>
      <c r="S7675" t="s">
        <v>204</v>
      </c>
      <c r="T7675" s="247">
        <v>45292.314259259256</v>
      </c>
    </row>
    <row r="7676" spans="1:20" x14ac:dyDescent="0.35">
      <c r="A7676" t="s">
        <v>120</v>
      </c>
      <c r="B7676" t="s">
        <v>121</v>
      </c>
      <c r="C7676" t="s">
        <v>92</v>
      </c>
      <c r="D7676" s="29">
        <v>45627</v>
      </c>
      <c r="E7676">
        <v>0</v>
      </c>
      <c r="F7676">
        <v>0</v>
      </c>
      <c r="G7676">
        <v>0</v>
      </c>
      <c r="H7676">
        <v>0</v>
      </c>
      <c r="L7676">
        <v>624.61981200000002</v>
      </c>
      <c r="R7676">
        <v>1086.1759420000001</v>
      </c>
      <c r="S7676" t="s">
        <v>204</v>
      </c>
      <c r="T7676" s="247">
        <v>45323.313761574071</v>
      </c>
    </row>
    <row r="7677" spans="1:20" x14ac:dyDescent="0.35">
      <c r="A7677" t="s">
        <v>120</v>
      </c>
      <c r="B7677" t="s">
        <v>121</v>
      </c>
      <c r="C7677" t="s">
        <v>92</v>
      </c>
      <c r="D7677" s="29">
        <v>45628</v>
      </c>
      <c r="E7677">
        <v>0</v>
      </c>
      <c r="F7677">
        <v>0</v>
      </c>
      <c r="G7677">
        <v>0</v>
      </c>
      <c r="H7677">
        <v>0</v>
      </c>
      <c r="L7677">
        <v>624.61981200000002</v>
      </c>
      <c r="R7677">
        <v>1086.1759420000001</v>
      </c>
      <c r="S7677" t="s">
        <v>204</v>
      </c>
      <c r="T7677" s="247">
        <v>45323.313773148147</v>
      </c>
    </row>
    <row r="7678" spans="1:20" x14ac:dyDescent="0.35">
      <c r="A7678" t="s">
        <v>120</v>
      </c>
      <c r="B7678" t="s">
        <v>121</v>
      </c>
      <c r="C7678" t="s">
        <v>92</v>
      </c>
      <c r="D7678" s="29">
        <v>45629</v>
      </c>
      <c r="E7678">
        <v>0</v>
      </c>
      <c r="F7678">
        <v>0</v>
      </c>
      <c r="G7678">
        <v>0</v>
      </c>
      <c r="H7678">
        <v>0</v>
      </c>
      <c r="L7678">
        <v>624.61981200000002</v>
      </c>
      <c r="R7678">
        <v>1086.1759420000001</v>
      </c>
      <c r="S7678" t="s">
        <v>204</v>
      </c>
      <c r="T7678" s="247">
        <v>45323.313807870371</v>
      </c>
    </row>
    <row r="7679" spans="1:20" x14ac:dyDescent="0.35">
      <c r="A7679" t="s">
        <v>120</v>
      </c>
      <c r="B7679" t="s">
        <v>121</v>
      </c>
      <c r="C7679" t="s">
        <v>92</v>
      </c>
      <c r="D7679" s="29">
        <v>45630</v>
      </c>
      <c r="E7679">
        <v>0</v>
      </c>
      <c r="F7679">
        <v>0</v>
      </c>
      <c r="G7679">
        <v>0</v>
      </c>
      <c r="H7679">
        <v>0</v>
      </c>
      <c r="L7679">
        <v>624.61981200000002</v>
      </c>
      <c r="R7679">
        <v>1086.1759420000001</v>
      </c>
      <c r="S7679" t="s">
        <v>204</v>
      </c>
      <c r="T7679" s="247">
        <v>45323.313831018517</v>
      </c>
    </row>
    <row r="7680" spans="1:20" x14ac:dyDescent="0.35">
      <c r="A7680" t="s">
        <v>120</v>
      </c>
      <c r="B7680" t="s">
        <v>121</v>
      </c>
      <c r="C7680" t="s">
        <v>92</v>
      </c>
      <c r="D7680" s="29">
        <v>45631</v>
      </c>
      <c r="E7680">
        <v>0</v>
      </c>
      <c r="F7680">
        <v>0</v>
      </c>
      <c r="G7680">
        <v>0</v>
      </c>
      <c r="H7680">
        <v>0</v>
      </c>
      <c r="L7680">
        <v>624.61981200000002</v>
      </c>
      <c r="R7680">
        <v>1086.1759420000001</v>
      </c>
      <c r="S7680" t="s">
        <v>204</v>
      </c>
      <c r="T7680" s="247">
        <v>45323.313854166663</v>
      </c>
    </row>
    <row r="7681" spans="1:20" x14ac:dyDescent="0.35">
      <c r="A7681" t="s">
        <v>120</v>
      </c>
      <c r="B7681" t="s">
        <v>121</v>
      </c>
      <c r="C7681" t="s">
        <v>92</v>
      </c>
      <c r="D7681" s="29">
        <v>45632</v>
      </c>
      <c r="E7681">
        <v>0</v>
      </c>
      <c r="F7681">
        <v>0</v>
      </c>
      <c r="G7681">
        <v>0</v>
      </c>
      <c r="H7681">
        <v>0</v>
      </c>
      <c r="L7681">
        <v>624.61981200000002</v>
      </c>
      <c r="R7681">
        <v>1086.1759420000001</v>
      </c>
      <c r="S7681" t="s">
        <v>204</v>
      </c>
      <c r="T7681" s="247">
        <v>45323.313877314817</v>
      </c>
    </row>
    <row r="7682" spans="1:20" x14ac:dyDescent="0.35">
      <c r="A7682" t="s">
        <v>120</v>
      </c>
      <c r="B7682" t="s">
        <v>121</v>
      </c>
      <c r="C7682" t="s">
        <v>92</v>
      </c>
      <c r="D7682" s="29">
        <v>45633</v>
      </c>
      <c r="E7682">
        <v>0</v>
      </c>
      <c r="F7682">
        <v>0</v>
      </c>
      <c r="G7682">
        <v>0</v>
      </c>
      <c r="H7682">
        <v>0</v>
      </c>
      <c r="L7682">
        <v>624.61981200000002</v>
      </c>
      <c r="R7682">
        <v>1086.1759420000001</v>
      </c>
      <c r="S7682" t="s">
        <v>204</v>
      </c>
      <c r="T7682" s="247">
        <v>45323.313900462963</v>
      </c>
    </row>
    <row r="7683" spans="1:20" x14ac:dyDescent="0.35">
      <c r="A7683" t="s">
        <v>120</v>
      </c>
      <c r="B7683" t="s">
        <v>121</v>
      </c>
      <c r="C7683" t="s">
        <v>92</v>
      </c>
      <c r="D7683" s="29">
        <v>45634</v>
      </c>
      <c r="E7683">
        <v>0</v>
      </c>
      <c r="F7683">
        <v>0</v>
      </c>
      <c r="G7683">
        <v>0</v>
      </c>
      <c r="H7683">
        <v>0</v>
      </c>
      <c r="L7683">
        <v>624.61981200000002</v>
      </c>
      <c r="R7683">
        <v>1086.1759420000001</v>
      </c>
      <c r="S7683" t="s">
        <v>204</v>
      </c>
      <c r="T7683" s="247">
        <v>45323.31391203704</v>
      </c>
    </row>
    <row r="7684" spans="1:20" x14ac:dyDescent="0.35">
      <c r="A7684" t="s">
        <v>120</v>
      </c>
      <c r="B7684" t="s">
        <v>121</v>
      </c>
      <c r="C7684" t="s">
        <v>92</v>
      </c>
      <c r="D7684" s="29">
        <v>45635</v>
      </c>
      <c r="E7684">
        <v>0</v>
      </c>
      <c r="F7684">
        <v>0</v>
      </c>
      <c r="G7684">
        <v>0</v>
      </c>
      <c r="H7684">
        <v>0</v>
      </c>
      <c r="L7684">
        <v>624.61981200000002</v>
      </c>
      <c r="R7684">
        <v>1086.1759420000001</v>
      </c>
      <c r="S7684" t="s">
        <v>204</v>
      </c>
      <c r="T7684" s="247">
        <v>45323.313935185186</v>
      </c>
    </row>
    <row r="7685" spans="1:20" x14ac:dyDescent="0.35">
      <c r="A7685" t="s">
        <v>120</v>
      </c>
      <c r="B7685" t="s">
        <v>121</v>
      </c>
      <c r="C7685" t="s">
        <v>92</v>
      </c>
      <c r="D7685" s="29">
        <v>45636</v>
      </c>
      <c r="E7685">
        <v>0</v>
      </c>
      <c r="F7685">
        <v>0</v>
      </c>
      <c r="G7685">
        <v>0</v>
      </c>
      <c r="H7685">
        <v>0</v>
      </c>
      <c r="L7685">
        <v>624.61981200000002</v>
      </c>
      <c r="R7685">
        <v>1086.1759420000001</v>
      </c>
      <c r="S7685" t="s">
        <v>204</v>
      </c>
      <c r="T7685" s="247">
        <v>45323.313958333332</v>
      </c>
    </row>
    <row r="7686" spans="1:20" x14ac:dyDescent="0.35">
      <c r="A7686" t="s">
        <v>120</v>
      </c>
      <c r="B7686" t="s">
        <v>121</v>
      </c>
      <c r="C7686" t="s">
        <v>92</v>
      </c>
      <c r="D7686" s="29">
        <v>45637</v>
      </c>
      <c r="E7686">
        <v>0</v>
      </c>
      <c r="F7686">
        <v>0</v>
      </c>
      <c r="G7686">
        <v>0</v>
      </c>
      <c r="H7686">
        <v>0</v>
      </c>
      <c r="L7686">
        <v>624.61981200000002</v>
      </c>
      <c r="R7686">
        <v>1086.1759420000001</v>
      </c>
      <c r="S7686" t="s">
        <v>204</v>
      </c>
      <c r="T7686" s="247">
        <v>45323.314004629632</v>
      </c>
    </row>
    <row r="7687" spans="1:20" x14ac:dyDescent="0.35">
      <c r="A7687" t="s">
        <v>120</v>
      </c>
      <c r="B7687" t="s">
        <v>121</v>
      </c>
      <c r="C7687" t="s">
        <v>92</v>
      </c>
      <c r="D7687" s="29">
        <v>45638</v>
      </c>
      <c r="E7687">
        <v>0</v>
      </c>
      <c r="F7687">
        <v>0</v>
      </c>
      <c r="G7687">
        <v>0</v>
      </c>
      <c r="H7687">
        <v>0</v>
      </c>
      <c r="L7687">
        <v>624.61981200000002</v>
      </c>
      <c r="R7687">
        <v>1086.1759420000001</v>
      </c>
      <c r="S7687" t="s">
        <v>204</v>
      </c>
      <c r="T7687" s="247">
        <v>45323.314016203702</v>
      </c>
    </row>
    <row r="7688" spans="1:20" x14ac:dyDescent="0.35">
      <c r="A7688" t="s">
        <v>120</v>
      </c>
      <c r="B7688" t="s">
        <v>121</v>
      </c>
      <c r="C7688" t="s">
        <v>92</v>
      </c>
      <c r="D7688" s="29">
        <v>45639</v>
      </c>
      <c r="E7688">
        <v>0</v>
      </c>
      <c r="F7688">
        <v>0</v>
      </c>
      <c r="G7688">
        <v>0</v>
      </c>
      <c r="H7688">
        <v>0</v>
      </c>
      <c r="L7688">
        <v>624.61981200000002</v>
      </c>
      <c r="R7688">
        <v>1086.1759420000001</v>
      </c>
      <c r="S7688" t="s">
        <v>204</v>
      </c>
      <c r="T7688" s="247">
        <v>45323.314027777778</v>
      </c>
    </row>
    <row r="7689" spans="1:20" x14ac:dyDescent="0.35">
      <c r="A7689" t="s">
        <v>120</v>
      </c>
      <c r="B7689" t="s">
        <v>121</v>
      </c>
      <c r="C7689" t="s">
        <v>92</v>
      </c>
      <c r="D7689" s="29">
        <v>45640</v>
      </c>
      <c r="E7689">
        <v>0</v>
      </c>
      <c r="F7689">
        <v>0</v>
      </c>
      <c r="G7689">
        <v>0</v>
      </c>
      <c r="H7689">
        <v>0</v>
      </c>
      <c r="L7689">
        <v>624.61981200000002</v>
      </c>
      <c r="R7689">
        <v>1086.1759420000001</v>
      </c>
      <c r="S7689" t="s">
        <v>204</v>
      </c>
      <c r="T7689" s="247">
        <v>45323.314039351855</v>
      </c>
    </row>
    <row r="7690" spans="1:20" x14ac:dyDescent="0.35">
      <c r="A7690" t="s">
        <v>120</v>
      </c>
      <c r="B7690" t="s">
        <v>121</v>
      </c>
      <c r="C7690" t="s">
        <v>92</v>
      </c>
      <c r="D7690" s="29">
        <v>45641</v>
      </c>
      <c r="E7690">
        <v>0</v>
      </c>
      <c r="F7690">
        <v>0</v>
      </c>
      <c r="G7690">
        <v>0</v>
      </c>
      <c r="H7690">
        <v>0</v>
      </c>
      <c r="L7690">
        <v>624.61981200000002</v>
      </c>
      <c r="R7690">
        <v>1086.1759420000001</v>
      </c>
      <c r="S7690" t="s">
        <v>204</v>
      </c>
      <c r="T7690" s="247">
        <v>45323.314050925925</v>
      </c>
    </row>
    <row r="7691" spans="1:20" x14ac:dyDescent="0.35">
      <c r="A7691" t="s">
        <v>120</v>
      </c>
      <c r="B7691" t="s">
        <v>121</v>
      </c>
      <c r="C7691" t="s">
        <v>92</v>
      </c>
      <c r="D7691" s="29">
        <v>45642</v>
      </c>
      <c r="E7691">
        <v>0</v>
      </c>
      <c r="F7691">
        <v>0</v>
      </c>
      <c r="G7691">
        <v>0</v>
      </c>
      <c r="H7691">
        <v>0</v>
      </c>
      <c r="L7691">
        <v>624.61981200000002</v>
      </c>
      <c r="R7691">
        <v>1086.1759420000001</v>
      </c>
      <c r="S7691" t="s">
        <v>204</v>
      </c>
      <c r="T7691" s="247">
        <v>45323.314062500001</v>
      </c>
    </row>
    <row r="7692" spans="1:20" x14ac:dyDescent="0.35">
      <c r="A7692" t="s">
        <v>120</v>
      </c>
      <c r="B7692" t="s">
        <v>121</v>
      </c>
      <c r="C7692" t="s">
        <v>92</v>
      </c>
      <c r="D7692" s="29">
        <v>45643</v>
      </c>
      <c r="E7692">
        <v>0</v>
      </c>
      <c r="F7692">
        <v>0</v>
      </c>
      <c r="G7692">
        <v>0</v>
      </c>
      <c r="H7692">
        <v>0</v>
      </c>
      <c r="L7692">
        <v>624.61981200000002</v>
      </c>
      <c r="R7692">
        <v>1086.1759420000001</v>
      </c>
      <c r="S7692" t="s">
        <v>204</v>
      </c>
      <c r="T7692" s="247">
        <v>45323.314085648148</v>
      </c>
    </row>
    <row r="7693" spans="1:20" x14ac:dyDescent="0.35">
      <c r="A7693" t="s">
        <v>120</v>
      </c>
      <c r="B7693" t="s">
        <v>121</v>
      </c>
      <c r="C7693" t="s">
        <v>92</v>
      </c>
      <c r="D7693" s="29">
        <v>45644</v>
      </c>
      <c r="E7693">
        <v>0</v>
      </c>
      <c r="F7693">
        <v>0</v>
      </c>
      <c r="G7693">
        <v>0</v>
      </c>
      <c r="H7693">
        <v>0</v>
      </c>
      <c r="L7693">
        <v>624.61981200000002</v>
      </c>
      <c r="R7693">
        <v>1086.1759420000001</v>
      </c>
      <c r="S7693" t="s">
        <v>204</v>
      </c>
      <c r="T7693" s="247">
        <v>45323.314085648148</v>
      </c>
    </row>
    <row r="7694" spans="1:20" x14ac:dyDescent="0.35">
      <c r="A7694" t="s">
        <v>120</v>
      </c>
      <c r="B7694" t="s">
        <v>121</v>
      </c>
      <c r="C7694" t="s">
        <v>92</v>
      </c>
      <c r="D7694" s="29">
        <v>45645</v>
      </c>
      <c r="E7694">
        <v>0</v>
      </c>
      <c r="F7694">
        <v>0</v>
      </c>
      <c r="G7694">
        <v>0</v>
      </c>
      <c r="H7694">
        <v>0</v>
      </c>
      <c r="L7694">
        <v>624.61981200000002</v>
      </c>
      <c r="R7694">
        <v>1086.1759420000001</v>
      </c>
      <c r="S7694" t="s">
        <v>204</v>
      </c>
      <c r="T7694" s="247">
        <v>45323.314097222225</v>
      </c>
    </row>
    <row r="7695" spans="1:20" x14ac:dyDescent="0.35">
      <c r="A7695" t="s">
        <v>120</v>
      </c>
      <c r="B7695" t="s">
        <v>121</v>
      </c>
      <c r="C7695" t="s">
        <v>92</v>
      </c>
      <c r="D7695" s="29">
        <v>45646</v>
      </c>
      <c r="E7695">
        <v>0</v>
      </c>
      <c r="F7695">
        <v>0</v>
      </c>
      <c r="G7695">
        <v>0</v>
      </c>
      <c r="H7695">
        <v>0</v>
      </c>
      <c r="L7695">
        <v>624.61981200000002</v>
      </c>
      <c r="R7695">
        <v>1086.1759420000001</v>
      </c>
      <c r="S7695" t="s">
        <v>204</v>
      </c>
      <c r="T7695" s="247">
        <v>45323.314108796294</v>
      </c>
    </row>
    <row r="7696" spans="1:20" x14ac:dyDescent="0.35">
      <c r="A7696" t="s">
        <v>120</v>
      </c>
      <c r="B7696" t="s">
        <v>121</v>
      </c>
      <c r="C7696" t="s">
        <v>92</v>
      </c>
      <c r="D7696" s="29">
        <v>45647</v>
      </c>
      <c r="E7696">
        <v>0</v>
      </c>
      <c r="F7696">
        <v>0</v>
      </c>
      <c r="G7696">
        <v>0</v>
      </c>
      <c r="H7696">
        <v>0</v>
      </c>
      <c r="L7696">
        <v>624.61981200000002</v>
      </c>
      <c r="R7696">
        <v>1086.1759420000001</v>
      </c>
      <c r="S7696" t="s">
        <v>204</v>
      </c>
      <c r="T7696" s="247">
        <v>45323.314120370371</v>
      </c>
    </row>
    <row r="7697" spans="1:20" x14ac:dyDescent="0.35">
      <c r="A7697" t="s">
        <v>120</v>
      </c>
      <c r="B7697" t="s">
        <v>121</v>
      </c>
      <c r="C7697" t="s">
        <v>92</v>
      </c>
      <c r="D7697" s="29">
        <v>45648</v>
      </c>
      <c r="E7697">
        <v>0</v>
      </c>
      <c r="F7697">
        <v>0</v>
      </c>
      <c r="G7697">
        <v>0</v>
      </c>
      <c r="H7697">
        <v>0</v>
      </c>
      <c r="L7697">
        <v>624.61981200000002</v>
      </c>
      <c r="R7697">
        <v>1086.1759420000001</v>
      </c>
      <c r="S7697" t="s">
        <v>204</v>
      </c>
      <c r="T7697" s="247">
        <v>45323.314131944448</v>
      </c>
    </row>
    <row r="7698" spans="1:20" x14ac:dyDescent="0.35">
      <c r="A7698" t="s">
        <v>120</v>
      </c>
      <c r="B7698" t="s">
        <v>121</v>
      </c>
      <c r="C7698" t="s">
        <v>92</v>
      </c>
      <c r="D7698" s="29">
        <v>45649</v>
      </c>
      <c r="E7698">
        <v>0</v>
      </c>
      <c r="F7698">
        <v>0</v>
      </c>
      <c r="G7698">
        <v>0</v>
      </c>
      <c r="H7698">
        <v>0</v>
      </c>
      <c r="L7698">
        <v>624.61981200000002</v>
      </c>
      <c r="R7698">
        <v>1086.1759420000001</v>
      </c>
      <c r="S7698" t="s">
        <v>204</v>
      </c>
      <c r="T7698" s="247">
        <v>45323.314143518517</v>
      </c>
    </row>
    <row r="7699" spans="1:20" x14ac:dyDescent="0.35">
      <c r="A7699" t="s">
        <v>120</v>
      </c>
      <c r="B7699" t="s">
        <v>121</v>
      </c>
      <c r="C7699" t="s">
        <v>92</v>
      </c>
      <c r="D7699" s="29">
        <v>45650</v>
      </c>
      <c r="E7699">
        <v>0</v>
      </c>
      <c r="F7699">
        <v>0</v>
      </c>
      <c r="G7699">
        <v>0</v>
      </c>
      <c r="H7699">
        <v>0</v>
      </c>
      <c r="L7699">
        <v>624.61981200000002</v>
      </c>
      <c r="R7699">
        <v>1086.1759420000001</v>
      </c>
      <c r="S7699" t="s">
        <v>204</v>
      </c>
      <c r="T7699" s="247">
        <v>45323.314155092594</v>
      </c>
    </row>
    <row r="7700" spans="1:20" x14ac:dyDescent="0.35">
      <c r="A7700" t="s">
        <v>120</v>
      </c>
      <c r="B7700" t="s">
        <v>121</v>
      </c>
      <c r="C7700" t="s">
        <v>92</v>
      </c>
      <c r="D7700" s="29">
        <v>45651</v>
      </c>
      <c r="E7700">
        <v>0</v>
      </c>
      <c r="F7700">
        <v>0</v>
      </c>
      <c r="G7700">
        <v>0</v>
      </c>
      <c r="H7700">
        <v>0</v>
      </c>
      <c r="L7700">
        <v>624.61981200000002</v>
      </c>
      <c r="R7700">
        <v>1086.1759420000001</v>
      </c>
      <c r="S7700" t="s">
        <v>204</v>
      </c>
      <c r="T7700" s="247">
        <v>45323.314166666663</v>
      </c>
    </row>
    <row r="7701" spans="1:20" x14ac:dyDescent="0.35">
      <c r="A7701" t="s">
        <v>120</v>
      </c>
      <c r="B7701" t="s">
        <v>121</v>
      </c>
      <c r="C7701" t="s">
        <v>92</v>
      </c>
      <c r="D7701" s="29">
        <v>45652</v>
      </c>
      <c r="E7701">
        <v>0</v>
      </c>
      <c r="F7701">
        <v>0</v>
      </c>
      <c r="G7701">
        <v>0</v>
      </c>
      <c r="H7701">
        <v>0</v>
      </c>
      <c r="L7701">
        <v>624.61981200000002</v>
      </c>
      <c r="R7701">
        <v>1086.1759420000001</v>
      </c>
      <c r="S7701" t="s">
        <v>204</v>
      </c>
      <c r="T7701" s="247">
        <v>45323.31417824074</v>
      </c>
    </row>
    <row r="7702" spans="1:20" x14ac:dyDescent="0.35">
      <c r="A7702" t="s">
        <v>120</v>
      </c>
      <c r="B7702" t="s">
        <v>121</v>
      </c>
      <c r="C7702" t="s">
        <v>92</v>
      </c>
      <c r="D7702" s="29">
        <v>45653</v>
      </c>
      <c r="E7702">
        <v>0</v>
      </c>
      <c r="F7702">
        <v>0</v>
      </c>
      <c r="G7702">
        <v>0</v>
      </c>
      <c r="H7702">
        <v>0</v>
      </c>
      <c r="L7702">
        <v>624.61981200000002</v>
      </c>
      <c r="R7702">
        <v>1086.1759420000001</v>
      </c>
      <c r="S7702" t="s">
        <v>204</v>
      </c>
      <c r="T7702" s="247">
        <v>45323.314189814817</v>
      </c>
    </row>
    <row r="7703" spans="1:20" x14ac:dyDescent="0.35">
      <c r="A7703" t="s">
        <v>120</v>
      </c>
      <c r="B7703" t="s">
        <v>121</v>
      </c>
      <c r="C7703" t="s">
        <v>92</v>
      </c>
      <c r="D7703" s="29">
        <v>45654</v>
      </c>
      <c r="E7703">
        <v>0</v>
      </c>
      <c r="F7703">
        <v>0</v>
      </c>
      <c r="G7703">
        <v>0</v>
      </c>
      <c r="H7703">
        <v>0</v>
      </c>
      <c r="L7703">
        <v>624.61981200000002</v>
      </c>
      <c r="R7703">
        <v>1086.1759420000001</v>
      </c>
      <c r="S7703" t="s">
        <v>204</v>
      </c>
      <c r="T7703" s="247">
        <v>45323.314201388886</v>
      </c>
    </row>
    <row r="7704" spans="1:20" x14ac:dyDescent="0.35">
      <c r="A7704" t="s">
        <v>120</v>
      </c>
      <c r="B7704" t="s">
        <v>121</v>
      </c>
      <c r="C7704" t="s">
        <v>92</v>
      </c>
      <c r="D7704" s="29">
        <v>45655</v>
      </c>
      <c r="E7704">
        <v>0</v>
      </c>
      <c r="F7704">
        <v>0</v>
      </c>
      <c r="G7704">
        <v>0</v>
      </c>
      <c r="H7704">
        <v>0</v>
      </c>
      <c r="L7704">
        <v>624.61981200000002</v>
      </c>
      <c r="R7704">
        <v>1086.1759420000001</v>
      </c>
      <c r="S7704" t="s">
        <v>204</v>
      </c>
      <c r="T7704" s="247">
        <v>45323.314212962963</v>
      </c>
    </row>
    <row r="7705" spans="1:20" x14ac:dyDescent="0.35">
      <c r="A7705" t="s">
        <v>120</v>
      </c>
      <c r="B7705" t="s">
        <v>121</v>
      </c>
      <c r="C7705" t="s">
        <v>92</v>
      </c>
      <c r="D7705" s="29">
        <v>45656</v>
      </c>
      <c r="E7705">
        <v>0</v>
      </c>
      <c r="F7705">
        <v>0</v>
      </c>
      <c r="G7705">
        <v>0</v>
      </c>
      <c r="H7705">
        <v>0</v>
      </c>
      <c r="L7705">
        <v>624.61981200000002</v>
      </c>
      <c r="R7705">
        <v>1086.1759420000001</v>
      </c>
      <c r="S7705" t="s">
        <v>204</v>
      </c>
      <c r="T7705" s="247">
        <v>45323.31422453704</v>
      </c>
    </row>
    <row r="7706" spans="1:20" x14ac:dyDescent="0.35">
      <c r="A7706" t="s">
        <v>120</v>
      </c>
      <c r="B7706" t="s">
        <v>121</v>
      </c>
      <c r="C7706" t="s">
        <v>92</v>
      </c>
      <c r="D7706" s="29">
        <v>45657</v>
      </c>
      <c r="E7706">
        <v>0</v>
      </c>
      <c r="F7706">
        <v>0</v>
      </c>
      <c r="G7706">
        <v>0</v>
      </c>
      <c r="H7706">
        <v>0</v>
      </c>
      <c r="L7706">
        <v>624.61981200000002</v>
      </c>
      <c r="R7706">
        <v>1086.1759420000001</v>
      </c>
      <c r="S7706" t="s">
        <v>204</v>
      </c>
      <c r="T7706" s="247">
        <v>45323.314236111109</v>
      </c>
    </row>
    <row r="7707" spans="1:20" x14ac:dyDescent="0.35">
      <c r="A7707" t="s">
        <v>122</v>
      </c>
      <c r="B7707" t="s">
        <v>123</v>
      </c>
      <c r="C7707" t="s">
        <v>92</v>
      </c>
      <c r="D7707" s="29">
        <v>45383</v>
      </c>
      <c r="E7707">
        <v>0</v>
      </c>
      <c r="F7707">
        <v>0</v>
      </c>
      <c r="G7707">
        <v>0</v>
      </c>
      <c r="H7707">
        <v>0</v>
      </c>
      <c r="L7707">
        <v>943.52411199999995</v>
      </c>
      <c r="R7707">
        <v>1724.516257</v>
      </c>
      <c r="S7707" t="s">
        <v>204</v>
      </c>
      <c r="T7707" s="247">
        <v>45328.335729166669</v>
      </c>
    </row>
    <row r="7708" spans="1:20" x14ac:dyDescent="0.35">
      <c r="A7708" t="s">
        <v>122</v>
      </c>
      <c r="B7708" t="s">
        <v>123</v>
      </c>
      <c r="C7708" t="s">
        <v>92</v>
      </c>
      <c r="D7708" s="29">
        <v>45384</v>
      </c>
      <c r="E7708">
        <v>0</v>
      </c>
      <c r="F7708">
        <v>0</v>
      </c>
      <c r="G7708">
        <v>0.3911</v>
      </c>
      <c r="H7708">
        <v>0.2752</v>
      </c>
      <c r="J7708">
        <v>1050</v>
      </c>
      <c r="K7708">
        <v>1250</v>
      </c>
      <c r="L7708">
        <v>943.52411199999995</v>
      </c>
      <c r="R7708">
        <v>1724.516257</v>
      </c>
      <c r="S7708" t="s">
        <v>204</v>
      </c>
      <c r="T7708" s="247">
        <v>45328.335729166669</v>
      </c>
    </row>
    <row r="7709" spans="1:20" x14ac:dyDescent="0.35">
      <c r="A7709" t="s">
        <v>122</v>
      </c>
      <c r="B7709" t="s">
        <v>123</v>
      </c>
      <c r="C7709" t="s">
        <v>92</v>
      </c>
      <c r="D7709" s="29">
        <v>45385</v>
      </c>
      <c r="E7709">
        <v>0</v>
      </c>
      <c r="F7709">
        <v>0</v>
      </c>
      <c r="G7709">
        <v>0.3911</v>
      </c>
      <c r="H7709">
        <v>0.2752</v>
      </c>
      <c r="J7709">
        <v>1050</v>
      </c>
      <c r="K7709">
        <v>1250</v>
      </c>
      <c r="L7709">
        <v>943.52411199999995</v>
      </c>
      <c r="R7709">
        <v>1724.516257</v>
      </c>
      <c r="S7709" t="s">
        <v>204</v>
      </c>
      <c r="T7709" s="247">
        <v>45328.335729166669</v>
      </c>
    </row>
    <row r="7710" spans="1:20" x14ac:dyDescent="0.35">
      <c r="A7710" t="s">
        <v>122</v>
      </c>
      <c r="B7710" t="s">
        <v>123</v>
      </c>
      <c r="C7710" t="s">
        <v>92</v>
      </c>
      <c r="D7710" s="29">
        <v>45386</v>
      </c>
      <c r="E7710">
        <v>0</v>
      </c>
      <c r="F7710">
        <v>0</v>
      </c>
      <c r="G7710">
        <v>0.3911</v>
      </c>
      <c r="H7710">
        <v>0.2752</v>
      </c>
      <c r="J7710">
        <v>1050</v>
      </c>
      <c r="K7710">
        <v>1250</v>
      </c>
      <c r="L7710">
        <v>943.52411199999995</v>
      </c>
      <c r="R7710">
        <v>1724.516257</v>
      </c>
      <c r="S7710" t="s">
        <v>204</v>
      </c>
      <c r="T7710" s="247">
        <v>45328.335729166669</v>
      </c>
    </row>
    <row r="7711" spans="1:20" x14ac:dyDescent="0.35">
      <c r="A7711" t="s">
        <v>122</v>
      </c>
      <c r="B7711" t="s">
        <v>123</v>
      </c>
      <c r="C7711" t="s">
        <v>92</v>
      </c>
      <c r="D7711" s="29">
        <v>45387</v>
      </c>
      <c r="E7711">
        <v>0</v>
      </c>
      <c r="F7711">
        <v>0</v>
      </c>
      <c r="G7711">
        <v>0.3911</v>
      </c>
      <c r="H7711">
        <v>0.2752</v>
      </c>
      <c r="J7711">
        <v>1050</v>
      </c>
      <c r="K7711">
        <v>1250</v>
      </c>
      <c r="L7711">
        <v>943.52411199999995</v>
      </c>
      <c r="R7711">
        <v>1724.516257</v>
      </c>
      <c r="S7711" t="s">
        <v>204</v>
      </c>
      <c r="T7711" s="247">
        <v>45328.335729166669</v>
      </c>
    </row>
    <row r="7712" spans="1:20" x14ac:dyDescent="0.35">
      <c r="A7712" t="s">
        <v>122</v>
      </c>
      <c r="B7712" t="s">
        <v>123</v>
      </c>
      <c r="C7712" t="s">
        <v>92</v>
      </c>
      <c r="D7712" s="29">
        <v>45388</v>
      </c>
      <c r="E7712">
        <v>0</v>
      </c>
      <c r="F7712">
        <v>0</v>
      </c>
      <c r="G7712">
        <v>0.3911</v>
      </c>
      <c r="H7712">
        <v>0.2752</v>
      </c>
      <c r="J7712">
        <v>1050</v>
      </c>
      <c r="K7712">
        <v>1250</v>
      </c>
      <c r="L7712">
        <v>943.52411199999995</v>
      </c>
      <c r="R7712">
        <v>1724.516257</v>
      </c>
      <c r="S7712" t="s">
        <v>204</v>
      </c>
      <c r="T7712" s="247">
        <v>45328.335729166669</v>
      </c>
    </row>
    <row r="7713" spans="1:20" x14ac:dyDescent="0.35">
      <c r="A7713" t="s">
        <v>122</v>
      </c>
      <c r="B7713" t="s">
        <v>123</v>
      </c>
      <c r="C7713" t="s">
        <v>92</v>
      </c>
      <c r="D7713" s="29">
        <v>45389</v>
      </c>
      <c r="E7713">
        <v>0</v>
      </c>
      <c r="F7713">
        <v>0</v>
      </c>
      <c r="G7713">
        <v>0.3911</v>
      </c>
      <c r="H7713">
        <v>0.2752</v>
      </c>
      <c r="J7713">
        <v>1050</v>
      </c>
      <c r="K7713">
        <v>1250</v>
      </c>
      <c r="L7713">
        <v>943.52411199999995</v>
      </c>
      <c r="R7713">
        <v>1724.516257</v>
      </c>
      <c r="S7713" t="s">
        <v>204</v>
      </c>
      <c r="T7713" s="247">
        <v>45328.335729166669</v>
      </c>
    </row>
    <row r="7714" spans="1:20" x14ac:dyDescent="0.35">
      <c r="A7714" t="s">
        <v>122</v>
      </c>
      <c r="B7714" t="s">
        <v>123</v>
      </c>
      <c r="C7714" t="s">
        <v>92</v>
      </c>
      <c r="D7714" s="29">
        <v>45390</v>
      </c>
      <c r="E7714">
        <v>0</v>
      </c>
      <c r="F7714">
        <v>0</v>
      </c>
      <c r="G7714">
        <v>0.39689999999999998</v>
      </c>
      <c r="H7714">
        <v>0.28100000000000003</v>
      </c>
      <c r="J7714">
        <v>1040</v>
      </c>
      <c r="K7714">
        <v>1240</v>
      </c>
      <c r="L7714">
        <v>943.52411199999995</v>
      </c>
      <c r="R7714">
        <v>1724.516257</v>
      </c>
      <c r="S7714" t="s">
        <v>204</v>
      </c>
      <c r="T7714" s="247">
        <v>45328.335729166669</v>
      </c>
    </row>
    <row r="7715" spans="1:20" x14ac:dyDescent="0.35">
      <c r="A7715" t="s">
        <v>122</v>
      </c>
      <c r="B7715" t="s">
        <v>123</v>
      </c>
      <c r="C7715" t="s">
        <v>92</v>
      </c>
      <c r="D7715" s="29">
        <v>45391</v>
      </c>
      <c r="E7715">
        <v>0</v>
      </c>
      <c r="F7715">
        <v>0</v>
      </c>
      <c r="G7715">
        <v>0.39689999999999998</v>
      </c>
      <c r="H7715">
        <v>0.28100000000000003</v>
      </c>
      <c r="J7715">
        <v>1040</v>
      </c>
      <c r="K7715">
        <v>1240</v>
      </c>
      <c r="L7715">
        <v>943.52411199999995</v>
      </c>
      <c r="R7715">
        <v>1724.516257</v>
      </c>
      <c r="S7715" t="s">
        <v>204</v>
      </c>
      <c r="T7715" s="247">
        <v>45328.335729166669</v>
      </c>
    </row>
    <row r="7716" spans="1:20" x14ac:dyDescent="0.35">
      <c r="A7716" t="s">
        <v>122</v>
      </c>
      <c r="B7716" t="s">
        <v>123</v>
      </c>
      <c r="C7716" t="s">
        <v>92</v>
      </c>
      <c r="D7716" s="29">
        <v>45392</v>
      </c>
      <c r="E7716">
        <v>0</v>
      </c>
      <c r="F7716">
        <v>0</v>
      </c>
      <c r="G7716">
        <v>0.39689999999999998</v>
      </c>
      <c r="H7716">
        <v>0.28100000000000003</v>
      </c>
      <c r="J7716">
        <v>1040</v>
      </c>
      <c r="K7716">
        <v>1240</v>
      </c>
      <c r="L7716">
        <v>943.52411199999995</v>
      </c>
      <c r="R7716">
        <v>1724.516257</v>
      </c>
      <c r="S7716" t="s">
        <v>204</v>
      </c>
      <c r="T7716" s="247">
        <v>45328.335729166669</v>
      </c>
    </row>
    <row r="7717" spans="1:20" x14ac:dyDescent="0.35">
      <c r="A7717" t="s">
        <v>122</v>
      </c>
      <c r="B7717" t="s">
        <v>123</v>
      </c>
      <c r="C7717" t="s">
        <v>92</v>
      </c>
      <c r="D7717" s="29">
        <v>45393</v>
      </c>
      <c r="E7717">
        <v>0</v>
      </c>
      <c r="F7717">
        <v>0</v>
      </c>
      <c r="G7717">
        <v>0.39689999999999998</v>
      </c>
      <c r="H7717">
        <v>0.28100000000000003</v>
      </c>
      <c r="J7717">
        <v>1040</v>
      </c>
      <c r="K7717">
        <v>1240</v>
      </c>
      <c r="L7717">
        <v>943.52411199999995</v>
      </c>
      <c r="R7717">
        <v>1724.516257</v>
      </c>
      <c r="S7717" t="s">
        <v>204</v>
      </c>
      <c r="T7717" s="247">
        <v>45328.335729166669</v>
      </c>
    </row>
    <row r="7718" spans="1:20" x14ac:dyDescent="0.35">
      <c r="A7718" t="s">
        <v>122</v>
      </c>
      <c r="B7718" t="s">
        <v>123</v>
      </c>
      <c r="C7718" t="s">
        <v>92</v>
      </c>
      <c r="D7718" s="29">
        <v>45394</v>
      </c>
      <c r="E7718">
        <v>0</v>
      </c>
      <c r="F7718">
        <v>0</v>
      </c>
      <c r="G7718">
        <v>0.39689999999999998</v>
      </c>
      <c r="H7718">
        <v>0.28100000000000003</v>
      </c>
      <c r="J7718">
        <v>1040</v>
      </c>
      <c r="K7718">
        <v>1240</v>
      </c>
      <c r="L7718">
        <v>943.52411199999995</v>
      </c>
      <c r="R7718">
        <v>1724.516257</v>
      </c>
      <c r="S7718" t="s">
        <v>204</v>
      </c>
      <c r="T7718" s="247">
        <v>45328.335729166669</v>
      </c>
    </row>
    <row r="7719" spans="1:20" x14ac:dyDescent="0.35">
      <c r="A7719" t="s">
        <v>122</v>
      </c>
      <c r="B7719" t="s">
        <v>123</v>
      </c>
      <c r="C7719" t="s">
        <v>92</v>
      </c>
      <c r="D7719" s="29">
        <v>45395</v>
      </c>
      <c r="E7719">
        <v>0</v>
      </c>
      <c r="F7719">
        <v>0</v>
      </c>
      <c r="G7719">
        <v>0.39689999999999998</v>
      </c>
      <c r="H7719">
        <v>0.28100000000000003</v>
      </c>
      <c r="J7719">
        <v>1040</v>
      </c>
      <c r="K7719">
        <v>1240</v>
      </c>
      <c r="L7719">
        <v>943.52411199999995</v>
      </c>
      <c r="R7719">
        <v>1724.516257</v>
      </c>
      <c r="S7719" t="s">
        <v>204</v>
      </c>
      <c r="T7719" s="247">
        <v>45328.335729166669</v>
      </c>
    </row>
    <row r="7720" spans="1:20" x14ac:dyDescent="0.35">
      <c r="A7720" t="s">
        <v>122</v>
      </c>
      <c r="B7720" t="s">
        <v>123</v>
      </c>
      <c r="C7720" t="s">
        <v>92</v>
      </c>
      <c r="D7720" s="29">
        <v>45396</v>
      </c>
      <c r="E7720">
        <v>0</v>
      </c>
      <c r="F7720">
        <v>0</v>
      </c>
      <c r="G7720">
        <v>0.39689999999999998</v>
      </c>
      <c r="H7720">
        <v>0.28100000000000003</v>
      </c>
      <c r="J7720">
        <v>1040</v>
      </c>
      <c r="K7720">
        <v>1240</v>
      </c>
      <c r="L7720">
        <v>943.52411199999995</v>
      </c>
      <c r="R7720">
        <v>1724.516257</v>
      </c>
      <c r="S7720" t="s">
        <v>204</v>
      </c>
      <c r="T7720" s="247">
        <v>45328.335729166669</v>
      </c>
    </row>
    <row r="7721" spans="1:20" x14ac:dyDescent="0.35">
      <c r="A7721" t="s">
        <v>122</v>
      </c>
      <c r="B7721" t="s">
        <v>123</v>
      </c>
      <c r="C7721" t="s">
        <v>92</v>
      </c>
      <c r="D7721" s="29">
        <v>45397</v>
      </c>
      <c r="E7721">
        <v>3.5499999999999997E-2</v>
      </c>
      <c r="F7721">
        <v>0</v>
      </c>
      <c r="G7721">
        <v>0.4723</v>
      </c>
      <c r="H7721">
        <v>0.35630000000000001</v>
      </c>
      <c r="J7721">
        <v>910</v>
      </c>
      <c r="K7721">
        <v>1110</v>
      </c>
      <c r="L7721">
        <v>943.52411199999995</v>
      </c>
      <c r="R7721">
        <v>1724.516257</v>
      </c>
      <c r="S7721" t="s">
        <v>204</v>
      </c>
      <c r="T7721" s="247">
        <v>45328.335729166669</v>
      </c>
    </row>
    <row r="7722" spans="1:20" x14ac:dyDescent="0.35">
      <c r="A7722" t="s">
        <v>122</v>
      </c>
      <c r="B7722" t="s">
        <v>123</v>
      </c>
      <c r="C7722" t="s">
        <v>92</v>
      </c>
      <c r="D7722" s="29">
        <v>45398</v>
      </c>
      <c r="E7722">
        <v>0</v>
      </c>
      <c r="F7722">
        <v>0</v>
      </c>
      <c r="G7722">
        <v>0.36499999999999999</v>
      </c>
      <c r="H7722">
        <v>0.30709999999999998</v>
      </c>
      <c r="J7722">
        <v>1095</v>
      </c>
      <c r="K7722">
        <v>1195</v>
      </c>
      <c r="L7722">
        <v>943.52411199999995</v>
      </c>
      <c r="R7722">
        <v>1724.516257</v>
      </c>
      <c r="S7722" t="s">
        <v>204</v>
      </c>
      <c r="T7722" s="247">
        <v>45328.335729166669</v>
      </c>
    </row>
    <row r="7723" spans="1:20" x14ac:dyDescent="0.35">
      <c r="A7723" t="s">
        <v>122</v>
      </c>
      <c r="B7723" t="s">
        <v>123</v>
      </c>
      <c r="C7723" t="s">
        <v>92</v>
      </c>
      <c r="D7723" s="29">
        <v>45399</v>
      </c>
      <c r="E7723">
        <v>0</v>
      </c>
      <c r="F7723">
        <v>0</v>
      </c>
      <c r="G7723">
        <v>0.36499999999999999</v>
      </c>
      <c r="H7723">
        <v>0.30709999999999998</v>
      </c>
      <c r="J7723">
        <v>1095</v>
      </c>
      <c r="K7723">
        <v>1195</v>
      </c>
      <c r="L7723">
        <v>943.52411199999995</v>
      </c>
      <c r="R7723">
        <v>1724.516257</v>
      </c>
      <c r="S7723" t="s">
        <v>204</v>
      </c>
      <c r="T7723" s="247">
        <v>45328.335729166669</v>
      </c>
    </row>
    <row r="7724" spans="1:20" x14ac:dyDescent="0.35">
      <c r="A7724" t="s">
        <v>122</v>
      </c>
      <c r="B7724" t="s">
        <v>123</v>
      </c>
      <c r="C7724" t="s">
        <v>92</v>
      </c>
      <c r="D7724" s="29">
        <v>45400</v>
      </c>
      <c r="E7724">
        <v>0</v>
      </c>
      <c r="F7724">
        <v>0</v>
      </c>
      <c r="G7724">
        <v>0.36499999999999999</v>
      </c>
      <c r="H7724">
        <v>0.30709999999999998</v>
      </c>
      <c r="J7724">
        <v>1095</v>
      </c>
      <c r="K7724">
        <v>1195</v>
      </c>
      <c r="L7724">
        <v>943.52411199999995</v>
      </c>
      <c r="R7724">
        <v>1724.516257</v>
      </c>
      <c r="S7724" t="s">
        <v>204</v>
      </c>
      <c r="T7724" s="247">
        <v>45328.335729166669</v>
      </c>
    </row>
    <row r="7725" spans="1:20" x14ac:dyDescent="0.35">
      <c r="A7725" t="s">
        <v>122</v>
      </c>
      <c r="B7725" t="s">
        <v>123</v>
      </c>
      <c r="C7725" t="s">
        <v>92</v>
      </c>
      <c r="D7725" s="29">
        <v>45401</v>
      </c>
      <c r="E7725">
        <v>3.5499999999999997E-2</v>
      </c>
      <c r="F7725">
        <v>0</v>
      </c>
      <c r="G7725">
        <v>0.4723</v>
      </c>
      <c r="H7725">
        <v>0.35630000000000001</v>
      </c>
      <c r="J7725">
        <v>910</v>
      </c>
      <c r="K7725">
        <v>1110</v>
      </c>
      <c r="L7725">
        <v>943.52411199999995</v>
      </c>
      <c r="R7725">
        <v>1724.516257</v>
      </c>
      <c r="S7725" t="s">
        <v>204</v>
      </c>
      <c r="T7725" s="247">
        <v>45328.335729166669</v>
      </c>
    </row>
    <row r="7726" spans="1:20" x14ac:dyDescent="0.35">
      <c r="A7726" t="s">
        <v>122</v>
      </c>
      <c r="B7726" t="s">
        <v>123</v>
      </c>
      <c r="C7726" t="s">
        <v>92</v>
      </c>
      <c r="D7726" s="29">
        <v>45402</v>
      </c>
      <c r="E7726">
        <v>3.5499999999999997E-2</v>
      </c>
      <c r="F7726">
        <v>0</v>
      </c>
      <c r="G7726">
        <v>0.4723</v>
      </c>
      <c r="H7726">
        <v>0.35630000000000001</v>
      </c>
      <c r="J7726">
        <v>910</v>
      </c>
      <c r="K7726">
        <v>1110</v>
      </c>
      <c r="L7726">
        <v>943.52411199999995</v>
      </c>
      <c r="R7726">
        <v>1724.516257</v>
      </c>
      <c r="S7726" t="s">
        <v>204</v>
      </c>
      <c r="T7726" s="247">
        <v>45328.335729166669</v>
      </c>
    </row>
    <row r="7727" spans="1:20" x14ac:dyDescent="0.35">
      <c r="A7727" t="s">
        <v>122</v>
      </c>
      <c r="B7727" t="s">
        <v>123</v>
      </c>
      <c r="C7727" t="s">
        <v>92</v>
      </c>
      <c r="D7727" s="29">
        <v>45403</v>
      </c>
      <c r="E7727">
        <v>3.5499999999999997E-2</v>
      </c>
      <c r="F7727">
        <v>0</v>
      </c>
      <c r="G7727">
        <v>0.4723</v>
      </c>
      <c r="H7727">
        <v>0.35630000000000001</v>
      </c>
      <c r="J7727">
        <v>910</v>
      </c>
      <c r="K7727">
        <v>1110</v>
      </c>
      <c r="L7727">
        <v>943.52411199999995</v>
      </c>
      <c r="R7727">
        <v>1724.516257</v>
      </c>
      <c r="S7727" t="s">
        <v>204</v>
      </c>
      <c r="T7727" s="247">
        <v>45328.335729166669</v>
      </c>
    </row>
    <row r="7728" spans="1:20" x14ac:dyDescent="0.35">
      <c r="A7728" t="s">
        <v>122</v>
      </c>
      <c r="B7728" t="s">
        <v>123</v>
      </c>
      <c r="C7728" t="s">
        <v>92</v>
      </c>
      <c r="D7728" s="29">
        <v>45404</v>
      </c>
      <c r="E7728">
        <v>6.2E-2</v>
      </c>
      <c r="F7728">
        <v>0</v>
      </c>
      <c r="G7728">
        <v>0.48680000000000001</v>
      </c>
      <c r="H7728">
        <v>0.37080000000000002</v>
      </c>
      <c r="J7728">
        <v>885</v>
      </c>
      <c r="K7728">
        <v>1085</v>
      </c>
      <c r="L7728">
        <v>943.52411199999995</v>
      </c>
      <c r="R7728">
        <v>1724.516257</v>
      </c>
      <c r="S7728" t="s">
        <v>204</v>
      </c>
      <c r="T7728" s="247">
        <v>45328.335729166669</v>
      </c>
    </row>
    <row r="7729" spans="1:20" x14ac:dyDescent="0.35">
      <c r="A7729" t="s">
        <v>122</v>
      </c>
      <c r="B7729" t="s">
        <v>123</v>
      </c>
      <c r="C7729" t="s">
        <v>92</v>
      </c>
      <c r="D7729" s="29">
        <v>45405</v>
      </c>
      <c r="E7729">
        <v>6.2E-2</v>
      </c>
      <c r="F7729">
        <v>0</v>
      </c>
      <c r="G7729">
        <v>0.48680000000000001</v>
      </c>
      <c r="H7729">
        <v>0.37080000000000002</v>
      </c>
      <c r="J7729">
        <v>885</v>
      </c>
      <c r="K7729">
        <v>1085</v>
      </c>
      <c r="L7729">
        <v>943.52411199999995</v>
      </c>
      <c r="R7729">
        <v>1724.516257</v>
      </c>
      <c r="S7729" t="s">
        <v>204</v>
      </c>
      <c r="T7729" s="247">
        <v>45328.335729166669</v>
      </c>
    </row>
    <row r="7730" spans="1:20" x14ac:dyDescent="0.35">
      <c r="A7730" t="s">
        <v>122</v>
      </c>
      <c r="B7730" t="s">
        <v>123</v>
      </c>
      <c r="C7730" t="s">
        <v>92</v>
      </c>
      <c r="D7730" s="29">
        <v>45406</v>
      </c>
      <c r="E7730">
        <v>6.2E-2</v>
      </c>
      <c r="F7730">
        <v>0</v>
      </c>
      <c r="G7730">
        <v>0.48680000000000001</v>
      </c>
      <c r="H7730">
        <v>0.37080000000000002</v>
      </c>
      <c r="J7730">
        <v>885</v>
      </c>
      <c r="K7730">
        <v>1085</v>
      </c>
      <c r="L7730">
        <v>943.52411199999995</v>
      </c>
      <c r="R7730">
        <v>1724.516257</v>
      </c>
      <c r="S7730" t="s">
        <v>204</v>
      </c>
      <c r="T7730" s="247">
        <v>45328.335729166669</v>
      </c>
    </row>
    <row r="7731" spans="1:20" x14ac:dyDescent="0.35">
      <c r="A7731" t="s">
        <v>122</v>
      </c>
      <c r="B7731" t="s">
        <v>123</v>
      </c>
      <c r="C7731" t="s">
        <v>92</v>
      </c>
      <c r="D7731" s="29">
        <v>45407</v>
      </c>
      <c r="E7731">
        <v>6.2E-2</v>
      </c>
      <c r="F7731">
        <v>0</v>
      </c>
      <c r="G7731">
        <v>0.48680000000000001</v>
      </c>
      <c r="H7731">
        <v>0.37080000000000002</v>
      </c>
      <c r="J7731">
        <v>885</v>
      </c>
      <c r="K7731">
        <v>1085</v>
      </c>
      <c r="L7731">
        <v>943.52411199999995</v>
      </c>
      <c r="R7731">
        <v>1724.516257</v>
      </c>
      <c r="S7731" t="s">
        <v>204</v>
      </c>
      <c r="T7731" s="247">
        <v>45328.335729166669</v>
      </c>
    </row>
    <row r="7732" spans="1:20" x14ac:dyDescent="0.35">
      <c r="A7732" t="s">
        <v>122</v>
      </c>
      <c r="B7732" t="s">
        <v>123</v>
      </c>
      <c r="C7732" t="s">
        <v>92</v>
      </c>
      <c r="D7732" s="29">
        <v>45408</v>
      </c>
      <c r="E7732">
        <v>6.2E-2</v>
      </c>
      <c r="F7732">
        <v>0</v>
      </c>
      <c r="G7732">
        <v>0.48680000000000001</v>
      </c>
      <c r="H7732">
        <v>0.37080000000000002</v>
      </c>
      <c r="J7732">
        <v>885</v>
      </c>
      <c r="K7732">
        <v>1085</v>
      </c>
      <c r="L7732">
        <v>943.52411199999995</v>
      </c>
      <c r="R7732">
        <v>1724.516257</v>
      </c>
      <c r="S7732" t="s">
        <v>204</v>
      </c>
      <c r="T7732" s="247">
        <v>45328.335729166669</v>
      </c>
    </row>
    <row r="7733" spans="1:20" x14ac:dyDescent="0.35">
      <c r="A7733" t="s">
        <v>122</v>
      </c>
      <c r="B7733" t="s">
        <v>123</v>
      </c>
      <c r="C7733" t="s">
        <v>92</v>
      </c>
      <c r="D7733" s="29">
        <v>45409</v>
      </c>
      <c r="E7733">
        <v>0.17860000000000001</v>
      </c>
      <c r="F7733">
        <v>0</v>
      </c>
      <c r="G7733">
        <v>0.55059999999999998</v>
      </c>
      <c r="H7733">
        <v>0.43459999999999999</v>
      </c>
      <c r="J7733">
        <v>775</v>
      </c>
      <c r="K7733">
        <v>975</v>
      </c>
      <c r="L7733">
        <v>943.52411199999995</v>
      </c>
      <c r="R7733">
        <v>1724.516257</v>
      </c>
      <c r="S7733" t="s">
        <v>204</v>
      </c>
      <c r="T7733" s="247">
        <v>45328.335740740738</v>
      </c>
    </row>
    <row r="7734" spans="1:20" x14ac:dyDescent="0.35">
      <c r="A7734" t="s">
        <v>122</v>
      </c>
      <c r="B7734" t="s">
        <v>123</v>
      </c>
      <c r="C7734" t="s">
        <v>92</v>
      </c>
      <c r="D7734" s="29">
        <v>45410</v>
      </c>
      <c r="E7734">
        <v>0.17860000000000001</v>
      </c>
      <c r="F7734">
        <v>0</v>
      </c>
      <c r="G7734">
        <v>0.55059999999999998</v>
      </c>
      <c r="H7734">
        <v>0.43459999999999999</v>
      </c>
      <c r="J7734">
        <v>775</v>
      </c>
      <c r="K7734">
        <v>975</v>
      </c>
      <c r="L7734">
        <v>943.52411199999995</v>
      </c>
      <c r="R7734">
        <v>1724.516257</v>
      </c>
      <c r="S7734" t="s">
        <v>204</v>
      </c>
      <c r="T7734" s="247">
        <v>45328.335729166669</v>
      </c>
    </row>
    <row r="7735" spans="1:20" x14ac:dyDescent="0.35">
      <c r="A7735" t="s">
        <v>122</v>
      </c>
      <c r="B7735" t="s">
        <v>123</v>
      </c>
      <c r="C7735" t="s">
        <v>92</v>
      </c>
      <c r="D7735" s="29">
        <v>45411</v>
      </c>
      <c r="E7735">
        <v>8.3199999999999996E-2</v>
      </c>
      <c r="F7735">
        <v>0</v>
      </c>
      <c r="G7735">
        <v>0.49840000000000001</v>
      </c>
      <c r="H7735">
        <v>0.39979999999999999</v>
      </c>
      <c r="J7735">
        <v>865</v>
      </c>
      <c r="K7735">
        <v>1035</v>
      </c>
      <c r="L7735">
        <v>943.52411199999995</v>
      </c>
      <c r="R7735">
        <v>1724.516257</v>
      </c>
      <c r="S7735" t="s">
        <v>204</v>
      </c>
      <c r="T7735" s="247">
        <v>45328.335729166669</v>
      </c>
    </row>
    <row r="7736" spans="1:20" x14ac:dyDescent="0.35">
      <c r="A7736" t="s">
        <v>122</v>
      </c>
      <c r="B7736" t="s">
        <v>123</v>
      </c>
      <c r="C7736" t="s">
        <v>92</v>
      </c>
      <c r="D7736" s="29">
        <v>45412</v>
      </c>
      <c r="E7736">
        <v>8.3199999999999996E-2</v>
      </c>
      <c r="F7736">
        <v>0</v>
      </c>
      <c r="G7736">
        <v>0.49840000000000001</v>
      </c>
      <c r="H7736">
        <v>0.39979999999999999</v>
      </c>
      <c r="J7736">
        <v>865</v>
      </c>
      <c r="K7736">
        <v>1035</v>
      </c>
      <c r="L7736">
        <v>943.52411199999995</v>
      </c>
      <c r="R7736">
        <v>1724.516257</v>
      </c>
      <c r="S7736" t="s">
        <v>204</v>
      </c>
      <c r="T7736" s="247">
        <v>45328.335740740738</v>
      </c>
    </row>
    <row r="7737" spans="1:20" x14ac:dyDescent="0.35">
      <c r="A7737" t="s">
        <v>122</v>
      </c>
      <c r="B7737" t="s">
        <v>123</v>
      </c>
      <c r="C7737" t="s">
        <v>92</v>
      </c>
      <c r="D7737" s="29">
        <v>45413</v>
      </c>
      <c r="E7737">
        <v>8.3199999999999996E-2</v>
      </c>
      <c r="F7737">
        <v>0</v>
      </c>
      <c r="G7737">
        <v>0.49840000000000001</v>
      </c>
      <c r="H7737">
        <v>0.39979999999999999</v>
      </c>
      <c r="J7737">
        <v>865</v>
      </c>
      <c r="K7737">
        <v>1035</v>
      </c>
      <c r="L7737">
        <v>943.52411199999995</v>
      </c>
      <c r="R7737">
        <v>1724.516257</v>
      </c>
      <c r="S7737" t="s">
        <v>204</v>
      </c>
      <c r="T7737" s="247">
        <v>45335.333437499998</v>
      </c>
    </row>
    <row r="7738" spans="1:20" x14ac:dyDescent="0.35">
      <c r="A7738" t="s">
        <v>122</v>
      </c>
      <c r="B7738" t="s">
        <v>123</v>
      </c>
      <c r="C7738" t="s">
        <v>92</v>
      </c>
      <c r="D7738" s="29">
        <v>45414</v>
      </c>
      <c r="E7738">
        <v>8.3199999999999996E-2</v>
      </c>
      <c r="F7738">
        <v>0</v>
      </c>
      <c r="G7738">
        <v>0.49840000000000001</v>
      </c>
      <c r="H7738">
        <v>0.39979999999999999</v>
      </c>
      <c r="J7738">
        <v>865</v>
      </c>
      <c r="K7738">
        <v>1035</v>
      </c>
      <c r="L7738">
        <v>943.52411199999995</v>
      </c>
      <c r="R7738">
        <v>1724.516257</v>
      </c>
      <c r="S7738" t="s">
        <v>204</v>
      </c>
      <c r="T7738" s="247">
        <v>45335.333402777775</v>
      </c>
    </row>
    <row r="7739" spans="1:20" x14ac:dyDescent="0.35">
      <c r="A7739" t="s">
        <v>122</v>
      </c>
      <c r="B7739" t="s">
        <v>123</v>
      </c>
      <c r="C7739" t="s">
        <v>92</v>
      </c>
      <c r="D7739" s="29">
        <v>45415</v>
      </c>
      <c r="E7739">
        <v>8.3199999999999996E-2</v>
      </c>
      <c r="F7739">
        <v>0</v>
      </c>
      <c r="G7739">
        <v>0.49840000000000001</v>
      </c>
      <c r="H7739">
        <v>0.39979999999999999</v>
      </c>
      <c r="J7739">
        <v>865</v>
      </c>
      <c r="K7739">
        <v>1035</v>
      </c>
      <c r="L7739">
        <v>943.52411199999995</v>
      </c>
      <c r="R7739">
        <v>1724.516257</v>
      </c>
      <c r="S7739" t="s">
        <v>204</v>
      </c>
      <c r="T7739" s="247">
        <v>45335.333402777775</v>
      </c>
    </row>
    <row r="7740" spans="1:20" x14ac:dyDescent="0.35">
      <c r="A7740" t="s">
        <v>122</v>
      </c>
      <c r="B7740" t="s">
        <v>123</v>
      </c>
      <c r="C7740" t="s">
        <v>92</v>
      </c>
      <c r="D7740" s="29">
        <v>45416</v>
      </c>
      <c r="E7740">
        <v>0</v>
      </c>
      <c r="F7740">
        <v>0</v>
      </c>
      <c r="G7740">
        <v>0.31580000000000003</v>
      </c>
      <c r="H7740">
        <v>0.23169999999999999</v>
      </c>
      <c r="J7740">
        <v>1180</v>
      </c>
      <c r="K7740">
        <v>1325</v>
      </c>
      <c r="L7740">
        <v>943.52411199999995</v>
      </c>
      <c r="R7740">
        <v>1724.516257</v>
      </c>
      <c r="S7740" t="s">
        <v>204</v>
      </c>
      <c r="T7740" s="247">
        <v>45342.338935185187</v>
      </c>
    </row>
    <row r="7741" spans="1:20" x14ac:dyDescent="0.35">
      <c r="A7741" t="s">
        <v>122</v>
      </c>
      <c r="B7741" t="s">
        <v>123</v>
      </c>
      <c r="C7741" t="s">
        <v>92</v>
      </c>
      <c r="D7741" s="29">
        <v>45417</v>
      </c>
      <c r="E7741">
        <v>0</v>
      </c>
      <c r="F7741">
        <v>0</v>
      </c>
      <c r="G7741">
        <v>0.31580000000000003</v>
      </c>
      <c r="H7741">
        <v>0.23169999999999999</v>
      </c>
      <c r="J7741">
        <v>1180</v>
      </c>
      <c r="K7741">
        <v>1325</v>
      </c>
      <c r="L7741">
        <v>943.52411199999995</v>
      </c>
      <c r="R7741">
        <v>1724.516257</v>
      </c>
      <c r="S7741" t="s">
        <v>204</v>
      </c>
      <c r="T7741" s="247">
        <v>45335.333437499998</v>
      </c>
    </row>
    <row r="7742" spans="1:20" x14ac:dyDescent="0.35">
      <c r="A7742" t="s">
        <v>122</v>
      </c>
      <c r="B7742" t="s">
        <v>123</v>
      </c>
      <c r="C7742" t="s">
        <v>92</v>
      </c>
      <c r="D7742" s="29">
        <v>45418</v>
      </c>
      <c r="E7742">
        <v>0</v>
      </c>
      <c r="F7742">
        <v>0</v>
      </c>
      <c r="G7742">
        <v>0.31580000000000003</v>
      </c>
      <c r="H7742">
        <v>0.23169999999999999</v>
      </c>
      <c r="J7742">
        <v>1180</v>
      </c>
      <c r="K7742">
        <v>1325</v>
      </c>
      <c r="L7742">
        <v>943.52411199999995</v>
      </c>
      <c r="R7742">
        <v>1724.516257</v>
      </c>
      <c r="S7742" t="s">
        <v>204</v>
      </c>
      <c r="T7742" s="247">
        <v>45335.333437499998</v>
      </c>
    </row>
    <row r="7743" spans="1:20" x14ac:dyDescent="0.35">
      <c r="A7743" t="s">
        <v>122</v>
      </c>
      <c r="B7743" t="s">
        <v>123</v>
      </c>
      <c r="C7743" t="s">
        <v>92</v>
      </c>
      <c r="D7743" s="29">
        <v>45419</v>
      </c>
      <c r="E7743">
        <v>0</v>
      </c>
      <c r="F7743">
        <v>0</v>
      </c>
      <c r="G7743">
        <v>0.31580000000000003</v>
      </c>
      <c r="H7743">
        <v>0.23169999999999999</v>
      </c>
      <c r="J7743">
        <v>1180</v>
      </c>
      <c r="K7743">
        <v>1325</v>
      </c>
      <c r="L7743">
        <v>943.52411199999995</v>
      </c>
      <c r="R7743">
        <v>1724.516257</v>
      </c>
      <c r="S7743" t="s">
        <v>204</v>
      </c>
      <c r="T7743" s="247">
        <v>45335.333402777775</v>
      </c>
    </row>
    <row r="7744" spans="1:20" x14ac:dyDescent="0.35">
      <c r="A7744" t="s">
        <v>122</v>
      </c>
      <c r="B7744" t="s">
        <v>123</v>
      </c>
      <c r="C7744" t="s">
        <v>92</v>
      </c>
      <c r="D7744" s="29">
        <v>45420</v>
      </c>
      <c r="E7744">
        <v>0</v>
      </c>
      <c r="F7744">
        <v>0</v>
      </c>
      <c r="G7744">
        <v>0.31580000000000003</v>
      </c>
      <c r="H7744">
        <v>0.23169999999999999</v>
      </c>
      <c r="J7744">
        <v>1180</v>
      </c>
      <c r="K7744">
        <v>1325</v>
      </c>
      <c r="L7744">
        <v>943.52411199999995</v>
      </c>
      <c r="R7744">
        <v>1724.516257</v>
      </c>
      <c r="S7744" t="s">
        <v>204</v>
      </c>
      <c r="T7744" s="247">
        <v>45335.333402777775</v>
      </c>
    </row>
    <row r="7745" spans="1:20" x14ac:dyDescent="0.35">
      <c r="A7745" t="s">
        <v>122</v>
      </c>
      <c r="B7745" t="s">
        <v>123</v>
      </c>
      <c r="C7745" t="s">
        <v>92</v>
      </c>
      <c r="D7745" s="29">
        <v>45421</v>
      </c>
      <c r="E7745">
        <v>0</v>
      </c>
      <c r="F7745">
        <v>0</v>
      </c>
      <c r="G7745">
        <v>0.31580000000000003</v>
      </c>
      <c r="H7745">
        <v>0.23169999999999999</v>
      </c>
      <c r="J7745">
        <v>1180</v>
      </c>
      <c r="K7745">
        <v>1325</v>
      </c>
      <c r="L7745">
        <v>943.52411199999995</v>
      </c>
      <c r="R7745">
        <v>1724.516257</v>
      </c>
      <c r="S7745" t="s">
        <v>204</v>
      </c>
      <c r="T7745" s="247">
        <v>45335.333437499998</v>
      </c>
    </row>
    <row r="7746" spans="1:20" x14ac:dyDescent="0.35">
      <c r="A7746" t="s">
        <v>122</v>
      </c>
      <c r="B7746" t="s">
        <v>123</v>
      </c>
      <c r="C7746" t="s">
        <v>92</v>
      </c>
      <c r="D7746" s="29">
        <v>45422</v>
      </c>
      <c r="E7746">
        <v>0</v>
      </c>
      <c r="F7746">
        <v>0</v>
      </c>
      <c r="G7746">
        <v>0.31580000000000003</v>
      </c>
      <c r="H7746">
        <v>0.23169999999999999</v>
      </c>
      <c r="J7746">
        <v>1180</v>
      </c>
      <c r="K7746">
        <v>1325</v>
      </c>
      <c r="L7746">
        <v>943.52411199999995</v>
      </c>
      <c r="R7746">
        <v>1724.516257</v>
      </c>
      <c r="S7746" t="s">
        <v>204</v>
      </c>
      <c r="T7746" s="247">
        <v>45335.333402777775</v>
      </c>
    </row>
    <row r="7747" spans="1:20" x14ac:dyDescent="0.35">
      <c r="A7747" t="s">
        <v>122</v>
      </c>
      <c r="B7747" t="s">
        <v>123</v>
      </c>
      <c r="C7747" t="s">
        <v>92</v>
      </c>
      <c r="D7747" s="29">
        <v>45423</v>
      </c>
      <c r="E7747">
        <v>0</v>
      </c>
      <c r="F7747">
        <v>0</v>
      </c>
      <c r="G7747">
        <v>0</v>
      </c>
      <c r="H7747">
        <v>0</v>
      </c>
      <c r="L7747">
        <v>943.52411199999995</v>
      </c>
      <c r="R7747">
        <v>1724.516257</v>
      </c>
      <c r="S7747" t="s">
        <v>204</v>
      </c>
      <c r="T7747" s="247">
        <v>45328.335740740738</v>
      </c>
    </row>
    <row r="7748" spans="1:20" x14ac:dyDescent="0.35">
      <c r="A7748" t="s">
        <v>122</v>
      </c>
      <c r="B7748" t="s">
        <v>123</v>
      </c>
      <c r="C7748" t="s">
        <v>92</v>
      </c>
      <c r="D7748" s="29">
        <v>45424</v>
      </c>
      <c r="E7748">
        <v>0</v>
      </c>
      <c r="F7748">
        <v>0</v>
      </c>
      <c r="G7748">
        <v>0</v>
      </c>
      <c r="H7748">
        <v>0</v>
      </c>
      <c r="L7748">
        <v>943.52411199999995</v>
      </c>
      <c r="R7748">
        <v>1724.516257</v>
      </c>
      <c r="S7748" t="s">
        <v>204</v>
      </c>
      <c r="T7748" s="247">
        <v>45328.335740740738</v>
      </c>
    </row>
    <row r="7749" spans="1:20" x14ac:dyDescent="0.35">
      <c r="A7749" t="s">
        <v>122</v>
      </c>
      <c r="B7749" t="s">
        <v>123</v>
      </c>
      <c r="C7749" t="s">
        <v>92</v>
      </c>
      <c r="D7749" s="29">
        <v>45425</v>
      </c>
      <c r="E7749">
        <v>0</v>
      </c>
      <c r="F7749">
        <v>0</v>
      </c>
      <c r="G7749">
        <v>0.34179999999999999</v>
      </c>
      <c r="H7749">
        <v>0.34179999999999999</v>
      </c>
      <c r="J7749">
        <v>1135</v>
      </c>
      <c r="K7749">
        <v>1135</v>
      </c>
      <c r="L7749">
        <v>943.52411199999995</v>
      </c>
      <c r="R7749">
        <v>1724.516257</v>
      </c>
      <c r="S7749" t="s">
        <v>204</v>
      </c>
      <c r="T7749" s="247">
        <v>45335.333449074074</v>
      </c>
    </row>
    <row r="7750" spans="1:20" x14ac:dyDescent="0.35">
      <c r="A7750" t="s">
        <v>122</v>
      </c>
      <c r="B7750" t="s">
        <v>123</v>
      </c>
      <c r="C7750" t="s">
        <v>92</v>
      </c>
      <c r="D7750" s="29">
        <v>45426</v>
      </c>
      <c r="E7750">
        <v>0</v>
      </c>
      <c r="F7750">
        <v>0</v>
      </c>
      <c r="G7750">
        <v>0.34179999999999999</v>
      </c>
      <c r="H7750">
        <v>0.34179999999999999</v>
      </c>
      <c r="J7750">
        <v>1135</v>
      </c>
      <c r="K7750">
        <v>1135</v>
      </c>
      <c r="L7750">
        <v>943.52411199999995</v>
      </c>
      <c r="R7750">
        <v>1724.516257</v>
      </c>
      <c r="S7750" t="s">
        <v>204</v>
      </c>
      <c r="T7750" s="247">
        <v>45335.333437499998</v>
      </c>
    </row>
    <row r="7751" spans="1:20" x14ac:dyDescent="0.35">
      <c r="A7751" t="s">
        <v>122</v>
      </c>
      <c r="B7751" t="s">
        <v>123</v>
      </c>
      <c r="C7751" t="s">
        <v>92</v>
      </c>
      <c r="D7751" s="29">
        <v>45427</v>
      </c>
      <c r="E7751">
        <v>0</v>
      </c>
      <c r="F7751">
        <v>0</v>
      </c>
      <c r="G7751">
        <v>0.34179999999999999</v>
      </c>
      <c r="H7751">
        <v>0.34179999999999999</v>
      </c>
      <c r="J7751">
        <v>1135</v>
      </c>
      <c r="K7751">
        <v>1135</v>
      </c>
      <c r="L7751">
        <v>943.52411199999995</v>
      </c>
      <c r="R7751">
        <v>1724.516257</v>
      </c>
      <c r="S7751" t="s">
        <v>204</v>
      </c>
      <c r="T7751" s="247">
        <v>45335.333437499998</v>
      </c>
    </row>
    <row r="7752" spans="1:20" x14ac:dyDescent="0.35">
      <c r="A7752" t="s">
        <v>122</v>
      </c>
      <c r="B7752" t="s">
        <v>123</v>
      </c>
      <c r="C7752" t="s">
        <v>92</v>
      </c>
      <c r="D7752" s="29">
        <v>45428</v>
      </c>
      <c r="E7752">
        <v>0</v>
      </c>
      <c r="F7752">
        <v>0</v>
      </c>
      <c r="G7752">
        <v>0.34179999999999999</v>
      </c>
      <c r="H7752">
        <v>0.34179999999999999</v>
      </c>
      <c r="J7752">
        <v>1135</v>
      </c>
      <c r="K7752">
        <v>1135</v>
      </c>
      <c r="L7752">
        <v>943.52411199999995</v>
      </c>
      <c r="R7752">
        <v>1724.516257</v>
      </c>
      <c r="S7752" t="s">
        <v>204</v>
      </c>
      <c r="T7752" s="247">
        <v>45342.339432870373</v>
      </c>
    </row>
    <row r="7753" spans="1:20" x14ac:dyDescent="0.35">
      <c r="A7753" t="s">
        <v>122</v>
      </c>
      <c r="B7753" t="s">
        <v>123</v>
      </c>
      <c r="C7753" t="s">
        <v>92</v>
      </c>
      <c r="D7753" s="29">
        <v>45429</v>
      </c>
      <c r="E7753">
        <v>0</v>
      </c>
      <c r="F7753">
        <v>0</v>
      </c>
      <c r="G7753">
        <v>0.34179999999999999</v>
      </c>
      <c r="H7753">
        <v>0.34179999999999999</v>
      </c>
      <c r="J7753">
        <v>1135</v>
      </c>
      <c r="K7753">
        <v>1135</v>
      </c>
      <c r="L7753">
        <v>943.52411199999995</v>
      </c>
      <c r="R7753">
        <v>1724.516257</v>
      </c>
      <c r="S7753" t="s">
        <v>204</v>
      </c>
      <c r="T7753" s="247">
        <v>45335.333460648151</v>
      </c>
    </row>
    <row r="7754" spans="1:20" x14ac:dyDescent="0.35">
      <c r="A7754" t="s">
        <v>122</v>
      </c>
      <c r="B7754" t="s">
        <v>123</v>
      </c>
      <c r="C7754" t="s">
        <v>92</v>
      </c>
      <c r="D7754" s="29">
        <v>45430</v>
      </c>
      <c r="E7754">
        <v>0</v>
      </c>
      <c r="F7754">
        <v>0</v>
      </c>
      <c r="G7754">
        <v>0</v>
      </c>
      <c r="H7754">
        <v>0</v>
      </c>
      <c r="L7754">
        <v>943.52411199999995</v>
      </c>
      <c r="R7754">
        <v>1724.516257</v>
      </c>
      <c r="S7754" t="s">
        <v>204</v>
      </c>
      <c r="T7754" s="247">
        <v>45328.335740740738</v>
      </c>
    </row>
    <row r="7755" spans="1:20" x14ac:dyDescent="0.35">
      <c r="A7755" t="s">
        <v>122</v>
      </c>
      <c r="B7755" t="s">
        <v>123</v>
      </c>
      <c r="C7755" t="s">
        <v>92</v>
      </c>
      <c r="D7755" s="29">
        <v>45431</v>
      </c>
      <c r="E7755">
        <v>0</v>
      </c>
      <c r="F7755">
        <v>0</v>
      </c>
      <c r="G7755">
        <v>0</v>
      </c>
      <c r="H7755">
        <v>0</v>
      </c>
      <c r="L7755">
        <v>943.52411199999995</v>
      </c>
      <c r="R7755">
        <v>1724.516257</v>
      </c>
      <c r="S7755" t="s">
        <v>204</v>
      </c>
      <c r="T7755" s="247">
        <v>45328.335740740738</v>
      </c>
    </row>
    <row r="7756" spans="1:20" x14ac:dyDescent="0.35">
      <c r="A7756" t="s">
        <v>122</v>
      </c>
      <c r="B7756" t="s">
        <v>123</v>
      </c>
      <c r="C7756" t="s">
        <v>92</v>
      </c>
      <c r="D7756" s="29">
        <v>45432</v>
      </c>
      <c r="E7756">
        <v>0</v>
      </c>
      <c r="F7756">
        <v>0</v>
      </c>
      <c r="G7756">
        <v>0</v>
      </c>
      <c r="H7756">
        <v>0</v>
      </c>
      <c r="L7756">
        <v>943.52411199999995</v>
      </c>
      <c r="R7756">
        <v>1724.516257</v>
      </c>
      <c r="S7756" t="s">
        <v>204</v>
      </c>
      <c r="T7756" s="247">
        <v>45328.335740740738</v>
      </c>
    </row>
    <row r="7757" spans="1:20" x14ac:dyDescent="0.35">
      <c r="A7757" t="s">
        <v>122</v>
      </c>
      <c r="B7757" t="s">
        <v>123</v>
      </c>
      <c r="C7757" t="s">
        <v>92</v>
      </c>
      <c r="D7757" s="29">
        <v>45433</v>
      </c>
      <c r="E7757">
        <v>0</v>
      </c>
      <c r="F7757">
        <v>0</v>
      </c>
      <c r="G7757">
        <v>0</v>
      </c>
      <c r="H7757">
        <v>0</v>
      </c>
      <c r="L7757">
        <v>943.52411199999995</v>
      </c>
      <c r="R7757">
        <v>1724.516257</v>
      </c>
      <c r="S7757" t="s">
        <v>204</v>
      </c>
      <c r="T7757" s="247">
        <v>45328.335740740738</v>
      </c>
    </row>
    <row r="7758" spans="1:20" x14ac:dyDescent="0.35">
      <c r="A7758" t="s">
        <v>122</v>
      </c>
      <c r="B7758" t="s">
        <v>123</v>
      </c>
      <c r="C7758" t="s">
        <v>92</v>
      </c>
      <c r="D7758" s="29">
        <v>45434</v>
      </c>
      <c r="E7758">
        <v>0</v>
      </c>
      <c r="F7758">
        <v>0</v>
      </c>
      <c r="G7758">
        <v>0</v>
      </c>
      <c r="H7758">
        <v>0</v>
      </c>
      <c r="L7758">
        <v>943.52411199999995</v>
      </c>
      <c r="R7758">
        <v>1724.516257</v>
      </c>
      <c r="S7758" t="s">
        <v>204</v>
      </c>
      <c r="T7758" s="247">
        <v>45328.335740740738</v>
      </c>
    </row>
    <row r="7759" spans="1:20" x14ac:dyDescent="0.35">
      <c r="A7759" t="s">
        <v>122</v>
      </c>
      <c r="B7759" t="s">
        <v>123</v>
      </c>
      <c r="C7759" t="s">
        <v>92</v>
      </c>
      <c r="D7759" s="29">
        <v>45435</v>
      </c>
      <c r="E7759">
        <v>0</v>
      </c>
      <c r="F7759">
        <v>0</v>
      </c>
      <c r="G7759">
        <v>0</v>
      </c>
      <c r="H7759">
        <v>0</v>
      </c>
      <c r="L7759">
        <v>943.52411199999995</v>
      </c>
      <c r="R7759">
        <v>1724.516257</v>
      </c>
      <c r="S7759" t="s">
        <v>204</v>
      </c>
      <c r="T7759" s="247">
        <v>45328.335740740738</v>
      </c>
    </row>
    <row r="7760" spans="1:20" x14ac:dyDescent="0.35">
      <c r="A7760" t="s">
        <v>122</v>
      </c>
      <c r="B7760" t="s">
        <v>123</v>
      </c>
      <c r="C7760" t="s">
        <v>92</v>
      </c>
      <c r="D7760" s="29">
        <v>45436</v>
      </c>
      <c r="E7760">
        <v>0</v>
      </c>
      <c r="F7760">
        <v>0</v>
      </c>
      <c r="G7760">
        <v>0</v>
      </c>
      <c r="H7760">
        <v>0</v>
      </c>
      <c r="L7760">
        <v>943.52411199999995</v>
      </c>
      <c r="R7760">
        <v>1724.516257</v>
      </c>
      <c r="S7760" t="s">
        <v>204</v>
      </c>
      <c r="T7760" s="247">
        <v>45328.335740740738</v>
      </c>
    </row>
    <row r="7761" spans="1:20" x14ac:dyDescent="0.35">
      <c r="A7761" t="s">
        <v>122</v>
      </c>
      <c r="B7761" t="s">
        <v>123</v>
      </c>
      <c r="C7761" t="s">
        <v>92</v>
      </c>
      <c r="D7761" s="29">
        <v>45437</v>
      </c>
      <c r="E7761">
        <v>0</v>
      </c>
      <c r="F7761">
        <v>0</v>
      </c>
      <c r="G7761">
        <v>0</v>
      </c>
      <c r="H7761">
        <v>0</v>
      </c>
      <c r="L7761">
        <v>943.52411199999995</v>
      </c>
      <c r="R7761">
        <v>1724.516257</v>
      </c>
      <c r="S7761" t="s">
        <v>204</v>
      </c>
      <c r="T7761" s="247">
        <v>45328.335740740738</v>
      </c>
    </row>
    <row r="7762" spans="1:20" x14ac:dyDescent="0.35">
      <c r="A7762" t="s">
        <v>122</v>
      </c>
      <c r="B7762" t="s">
        <v>123</v>
      </c>
      <c r="C7762" t="s">
        <v>92</v>
      </c>
      <c r="D7762" s="29">
        <v>45438</v>
      </c>
      <c r="E7762">
        <v>0</v>
      </c>
      <c r="F7762">
        <v>0</v>
      </c>
      <c r="G7762">
        <v>0</v>
      </c>
      <c r="H7762">
        <v>0</v>
      </c>
      <c r="L7762">
        <v>943.52411199999995</v>
      </c>
      <c r="R7762">
        <v>1724.516257</v>
      </c>
      <c r="S7762" t="s">
        <v>204</v>
      </c>
      <c r="T7762" s="247">
        <v>45328.335740740738</v>
      </c>
    </row>
    <row r="7763" spans="1:20" x14ac:dyDescent="0.35">
      <c r="A7763" t="s">
        <v>122</v>
      </c>
      <c r="B7763" t="s">
        <v>123</v>
      </c>
      <c r="C7763" t="s">
        <v>92</v>
      </c>
      <c r="D7763" s="29">
        <v>45439</v>
      </c>
      <c r="E7763">
        <v>0</v>
      </c>
      <c r="F7763">
        <v>0</v>
      </c>
      <c r="G7763">
        <v>0.32150000000000001</v>
      </c>
      <c r="H7763">
        <v>0.32150000000000001</v>
      </c>
      <c r="J7763">
        <v>1170</v>
      </c>
      <c r="K7763">
        <v>1170</v>
      </c>
      <c r="L7763">
        <v>943.52411199999995</v>
      </c>
      <c r="R7763">
        <v>1724.516257</v>
      </c>
      <c r="S7763" t="s">
        <v>204</v>
      </c>
      <c r="T7763" s="247">
        <v>45335.333472222221</v>
      </c>
    </row>
    <row r="7764" spans="1:20" x14ac:dyDescent="0.35">
      <c r="A7764" t="s">
        <v>122</v>
      </c>
      <c r="B7764" t="s">
        <v>123</v>
      </c>
      <c r="C7764" t="s">
        <v>92</v>
      </c>
      <c r="D7764" s="29">
        <v>45440</v>
      </c>
      <c r="E7764">
        <v>0</v>
      </c>
      <c r="F7764">
        <v>0</v>
      </c>
      <c r="G7764">
        <v>0.32150000000000001</v>
      </c>
      <c r="H7764">
        <v>0.32150000000000001</v>
      </c>
      <c r="J7764">
        <v>1170</v>
      </c>
      <c r="K7764">
        <v>1170</v>
      </c>
      <c r="L7764">
        <v>943.52411199999995</v>
      </c>
      <c r="R7764">
        <v>1724.516257</v>
      </c>
      <c r="S7764" t="s">
        <v>204</v>
      </c>
      <c r="T7764" s="247">
        <v>45335.333472222221</v>
      </c>
    </row>
    <row r="7765" spans="1:20" x14ac:dyDescent="0.35">
      <c r="A7765" t="s">
        <v>122</v>
      </c>
      <c r="B7765" t="s">
        <v>123</v>
      </c>
      <c r="C7765" t="s">
        <v>92</v>
      </c>
      <c r="D7765" s="29">
        <v>45441</v>
      </c>
      <c r="E7765">
        <v>0</v>
      </c>
      <c r="F7765">
        <v>0</v>
      </c>
      <c r="G7765">
        <v>0.32150000000000001</v>
      </c>
      <c r="H7765">
        <v>0.32150000000000001</v>
      </c>
      <c r="J7765">
        <v>1170</v>
      </c>
      <c r="K7765">
        <v>1170</v>
      </c>
      <c r="L7765">
        <v>943.52411199999995</v>
      </c>
      <c r="R7765">
        <v>1724.516257</v>
      </c>
      <c r="S7765" t="s">
        <v>204</v>
      </c>
      <c r="T7765" s="247">
        <v>45335.333472222221</v>
      </c>
    </row>
    <row r="7766" spans="1:20" x14ac:dyDescent="0.35">
      <c r="A7766" t="s">
        <v>122</v>
      </c>
      <c r="B7766" t="s">
        <v>123</v>
      </c>
      <c r="C7766" t="s">
        <v>92</v>
      </c>
      <c r="D7766" s="29">
        <v>45442</v>
      </c>
      <c r="E7766">
        <v>0</v>
      </c>
      <c r="F7766">
        <v>0</v>
      </c>
      <c r="G7766">
        <v>0</v>
      </c>
      <c r="H7766">
        <v>0</v>
      </c>
      <c r="L7766">
        <v>943.52411199999995</v>
      </c>
      <c r="R7766">
        <v>1724.516257</v>
      </c>
      <c r="S7766" t="s">
        <v>204</v>
      </c>
      <c r="T7766" s="247">
        <v>45328.335740740738</v>
      </c>
    </row>
    <row r="7767" spans="1:20" x14ac:dyDescent="0.35">
      <c r="A7767" t="s">
        <v>122</v>
      </c>
      <c r="B7767" t="s">
        <v>123</v>
      </c>
      <c r="C7767" t="s">
        <v>92</v>
      </c>
      <c r="D7767" s="29">
        <v>45443</v>
      </c>
      <c r="E7767">
        <v>0</v>
      </c>
      <c r="F7767">
        <v>0</v>
      </c>
      <c r="G7767">
        <v>0.32150000000000001</v>
      </c>
      <c r="H7767">
        <v>0.32150000000000001</v>
      </c>
      <c r="J7767">
        <v>1170</v>
      </c>
      <c r="K7767">
        <v>1170</v>
      </c>
      <c r="L7767">
        <v>943.52411199999995</v>
      </c>
      <c r="R7767">
        <v>1724.516257</v>
      </c>
      <c r="S7767" t="s">
        <v>204</v>
      </c>
      <c r="T7767" s="247">
        <v>45335.333472222221</v>
      </c>
    </row>
    <row r="7768" spans="1:20" x14ac:dyDescent="0.35">
      <c r="A7768" t="s">
        <v>122</v>
      </c>
      <c r="B7768" t="s">
        <v>123</v>
      </c>
      <c r="C7768" t="s">
        <v>92</v>
      </c>
      <c r="D7768" s="29">
        <v>45444</v>
      </c>
      <c r="E7768">
        <v>0</v>
      </c>
      <c r="F7768">
        <v>0</v>
      </c>
      <c r="G7768">
        <v>0.30130000000000001</v>
      </c>
      <c r="H7768">
        <v>0.30130000000000001</v>
      </c>
      <c r="J7768">
        <v>1205</v>
      </c>
      <c r="K7768">
        <v>1205</v>
      </c>
      <c r="L7768">
        <v>943.52411199999995</v>
      </c>
      <c r="R7768">
        <v>1724.516257</v>
      </c>
      <c r="S7768" t="s">
        <v>204</v>
      </c>
      <c r="T7768" s="247">
        <v>45335.333472222221</v>
      </c>
    </row>
    <row r="7769" spans="1:20" x14ac:dyDescent="0.35">
      <c r="A7769" t="s">
        <v>122</v>
      </c>
      <c r="B7769" t="s">
        <v>123</v>
      </c>
      <c r="C7769" t="s">
        <v>92</v>
      </c>
      <c r="D7769" s="29">
        <v>45445</v>
      </c>
      <c r="E7769">
        <v>0</v>
      </c>
      <c r="F7769">
        <v>0</v>
      </c>
      <c r="G7769">
        <v>0.30130000000000001</v>
      </c>
      <c r="H7769">
        <v>0.30130000000000001</v>
      </c>
      <c r="J7769">
        <v>1205</v>
      </c>
      <c r="K7769">
        <v>1205</v>
      </c>
      <c r="L7769">
        <v>943.52411199999995</v>
      </c>
      <c r="R7769">
        <v>1724.516257</v>
      </c>
      <c r="S7769" t="s">
        <v>204</v>
      </c>
      <c r="T7769" s="247">
        <v>45335.333472222221</v>
      </c>
    </row>
    <row r="7770" spans="1:20" x14ac:dyDescent="0.35">
      <c r="A7770" t="s">
        <v>122</v>
      </c>
      <c r="B7770" t="s">
        <v>123</v>
      </c>
      <c r="C7770" t="s">
        <v>92</v>
      </c>
      <c r="D7770" s="29">
        <v>45446</v>
      </c>
      <c r="E7770">
        <v>0</v>
      </c>
      <c r="F7770">
        <v>0</v>
      </c>
      <c r="G7770">
        <v>0.35339999999999999</v>
      </c>
      <c r="H7770">
        <v>0.35339999999999999</v>
      </c>
      <c r="J7770">
        <v>1115</v>
      </c>
      <c r="K7770">
        <v>1115</v>
      </c>
      <c r="L7770">
        <v>943.52411199999995</v>
      </c>
      <c r="R7770">
        <v>1724.516257</v>
      </c>
      <c r="S7770" t="s">
        <v>204</v>
      </c>
      <c r="T7770" s="247">
        <v>45336.33353009259</v>
      </c>
    </row>
    <row r="7771" spans="1:20" x14ac:dyDescent="0.35">
      <c r="A7771" t="s">
        <v>122</v>
      </c>
      <c r="B7771" t="s">
        <v>123</v>
      </c>
      <c r="C7771" t="s">
        <v>92</v>
      </c>
      <c r="D7771" s="29">
        <v>45447</v>
      </c>
      <c r="E7771">
        <v>0</v>
      </c>
      <c r="F7771">
        <v>0</v>
      </c>
      <c r="G7771">
        <v>0</v>
      </c>
      <c r="H7771">
        <v>0</v>
      </c>
      <c r="L7771">
        <v>943.52411199999995</v>
      </c>
      <c r="R7771">
        <v>1724.516257</v>
      </c>
      <c r="S7771" t="s">
        <v>204</v>
      </c>
      <c r="T7771" s="247">
        <v>45328.335752314815</v>
      </c>
    </row>
    <row r="7772" spans="1:20" x14ac:dyDescent="0.35">
      <c r="A7772" t="s">
        <v>122</v>
      </c>
      <c r="B7772" t="s">
        <v>123</v>
      </c>
      <c r="C7772" t="s">
        <v>92</v>
      </c>
      <c r="D7772" s="29">
        <v>45448</v>
      </c>
      <c r="E7772">
        <v>0</v>
      </c>
      <c r="F7772">
        <v>0</v>
      </c>
      <c r="G7772">
        <v>0.35339999999999999</v>
      </c>
      <c r="H7772">
        <v>0.35339999999999999</v>
      </c>
      <c r="J7772">
        <v>1115</v>
      </c>
      <c r="K7772">
        <v>1115</v>
      </c>
      <c r="L7772">
        <v>943.52411199999995</v>
      </c>
      <c r="R7772">
        <v>1724.516257</v>
      </c>
      <c r="S7772" t="s">
        <v>204</v>
      </c>
      <c r="T7772" s="247">
        <v>45336.333668981482</v>
      </c>
    </row>
    <row r="7773" spans="1:20" x14ac:dyDescent="0.35">
      <c r="A7773" t="s">
        <v>122</v>
      </c>
      <c r="B7773" t="s">
        <v>123</v>
      </c>
      <c r="C7773" t="s">
        <v>92</v>
      </c>
      <c r="D7773" s="29">
        <v>45449</v>
      </c>
      <c r="E7773">
        <v>0</v>
      </c>
      <c r="F7773">
        <v>0</v>
      </c>
      <c r="G7773">
        <v>0.35339999999999999</v>
      </c>
      <c r="H7773">
        <v>0.35339999999999999</v>
      </c>
      <c r="J7773">
        <v>1115</v>
      </c>
      <c r="K7773">
        <v>1115</v>
      </c>
      <c r="L7773">
        <v>943.52411199999995</v>
      </c>
      <c r="R7773">
        <v>1724.516257</v>
      </c>
      <c r="S7773" t="s">
        <v>204</v>
      </c>
      <c r="T7773" s="247">
        <v>45336.333668981482</v>
      </c>
    </row>
    <row r="7774" spans="1:20" x14ac:dyDescent="0.35">
      <c r="A7774" t="s">
        <v>122</v>
      </c>
      <c r="B7774" t="s">
        <v>123</v>
      </c>
      <c r="C7774" t="s">
        <v>92</v>
      </c>
      <c r="D7774" s="29">
        <v>45450</v>
      </c>
      <c r="E7774">
        <v>0</v>
      </c>
      <c r="F7774">
        <v>0</v>
      </c>
      <c r="G7774">
        <v>0.35339999999999999</v>
      </c>
      <c r="H7774">
        <v>0.35339999999999999</v>
      </c>
      <c r="J7774">
        <v>1115</v>
      </c>
      <c r="K7774">
        <v>1115</v>
      </c>
      <c r="L7774">
        <v>943.52411199999995</v>
      </c>
      <c r="R7774">
        <v>1724.516257</v>
      </c>
      <c r="S7774" t="s">
        <v>204</v>
      </c>
      <c r="T7774" s="247">
        <v>45336.333668981482</v>
      </c>
    </row>
    <row r="7775" spans="1:20" x14ac:dyDescent="0.35">
      <c r="A7775" t="s">
        <v>122</v>
      </c>
      <c r="B7775" t="s">
        <v>123</v>
      </c>
      <c r="C7775" t="s">
        <v>92</v>
      </c>
      <c r="D7775" s="29">
        <v>45451</v>
      </c>
      <c r="E7775">
        <v>0</v>
      </c>
      <c r="F7775">
        <v>0</v>
      </c>
      <c r="G7775">
        <v>0</v>
      </c>
      <c r="H7775">
        <v>0</v>
      </c>
      <c r="L7775">
        <v>943.52411199999995</v>
      </c>
      <c r="R7775">
        <v>1724.516257</v>
      </c>
      <c r="S7775" t="s">
        <v>204</v>
      </c>
      <c r="T7775" s="247">
        <v>45328.335752314815</v>
      </c>
    </row>
    <row r="7776" spans="1:20" x14ac:dyDescent="0.35">
      <c r="A7776" t="s">
        <v>122</v>
      </c>
      <c r="B7776" t="s">
        <v>123</v>
      </c>
      <c r="C7776" t="s">
        <v>92</v>
      </c>
      <c r="D7776" s="29">
        <v>45452</v>
      </c>
      <c r="E7776">
        <v>0</v>
      </c>
      <c r="F7776">
        <v>0</v>
      </c>
      <c r="G7776">
        <v>0</v>
      </c>
      <c r="H7776">
        <v>0</v>
      </c>
      <c r="L7776">
        <v>943.52411199999995</v>
      </c>
      <c r="R7776">
        <v>1724.516257</v>
      </c>
      <c r="S7776" t="s">
        <v>204</v>
      </c>
      <c r="T7776" s="247">
        <v>45328.335752314815</v>
      </c>
    </row>
    <row r="7777" spans="1:20" x14ac:dyDescent="0.35">
      <c r="A7777" t="s">
        <v>122</v>
      </c>
      <c r="B7777" t="s">
        <v>123</v>
      </c>
      <c r="C7777" t="s">
        <v>92</v>
      </c>
      <c r="D7777" s="29">
        <v>45453</v>
      </c>
      <c r="E7777">
        <v>0</v>
      </c>
      <c r="F7777">
        <v>0</v>
      </c>
      <c r="G7777">
        <v>0.36209999999999998</v>
      </c>
      <c r="H7777">
        <v>0.36209999999999998</v>
      </c>
      <c r="J7777">
        <v>1100</v>
      </c>
      <c r="K7777">
        <v>1100</v>
      </c>
      <c r="L7777">
        <v>943.52411199999995</v>
      </c>
      <c r="R7777">
        <v>1724.516257</v>
      </c>
      <c r="S7777" t="s">
        <v>204</v>
      </c>
      <c r="T7777" s="247">
        <v>45336.333668981482</v>
      </c>
    </row>
    <row r="7778" spans="1:20" x14ac:dyDescent="0.35">
      <c r="A7778" t="s">
        <v>122</v>
      </c>
      <c r="B7778" t="s">
        <v>123</v>
      </c>
      <c r="C7778" t="s">
        <v>92</v>
      </c>
      <c r="D7778" s="29">
        <v>45454</v>
      </c>
      <c r="E7778">
        <v>0</v>
      </c>
      <c r="F7778">
        <v>0</v>
      </c>
      <c r="G7778">
        <v>0.3911</v>
      </c>
      <c r="H7778">
        <v>0.3911</v>
      </c>
      <c r="J7778">
        <v>1050</v>
      </c>
      <c r="K7778">
        <v>1050</v>
      </c>
      <c r="L7778">
        <v>943.52411199999995</v>
      </c>
      <c r="R7778">
        <v>1724.516257</v>
      </c>
      <c r="S7778" t="s">
        <v>204</v>
      </c>
      <c r="T7778" s="247">
        <v>45336.333668981482</v>
      </c>
    </row>
    <row r="7779" spans="1:20" x14ac:dyDescent="0.35">
      <c r="A7779" t="s">
        <v>122</v>
      </c>
      <c r="B7779" t="s">
        <v>123</v>
      </c>
      <c r="C7779" t="s">
        <v>92</v>
      </c>
      <c r="D7779" s="29">
        <v>45455</v>
      </c>
      <c r="E7779">
        <v>0</v>
      </c>
      <c r="F7779">
        <v>0</v>
      </c>
      <c r="G7779">
        <v>0.3911</v>
      </c>
      <c r="H7779">
        <v>0.3911</v>
      </c>
      <c r="J7779">
        <v>1050</v>
      </c>
      <c r="K7779">
        <v>1050</v>
      </c>
      <c r="L7779">
        <v>943.52411199999995</v>
      </c>
      <c r="R7779">
        <v>1724.516257</v>
      </c>
      <c r="S7779" t="s">
        <v>204</v>
      </c>
      <c r="T7779" s="247">
        <v>45336.333668981482</v>
      </c>
    </row>
    <row r="7780" spans="1:20" x14ac:dyDescent="0.35">
      <c r="A7780" t="s">
        <v>122</v>
      </c>
      <c r="B7780" t="s">
        <v>123</v>
      </c>
      <c r="C7780" t="s">
        <v>92</v>
      </c>
      <c r="D7780" s="29">
        <v>45456</v>
      </c>
      <c r="E7780">
        <v>0</v>
      </c>
      <c r="F7780">
        <v>0</v>
      </c>
      <c r="G7780">
        <v>0.36209999999999998</v>
      </c>
      <c r="H7780">
        <v>0.36209999999999998</v>
      </c>
      <c r="J7780">
        <v>1100</v>
      </c>
      <c r="K7780">
        <v>1100</v>
      </c>
      <c r="L7780">
        <v>943.52411199999995</v>
      </c>
      <c r="R7780">
        <v>1724.516257</v>
      </c>
      <c r="S7780" t="s">
        <v>204</v>
      </c>
      <c r="T7780" s="247">
        <v>45336.333668981482</v>
      </c>
    </row>
    <row r="7781" spans="1:20" x14ac:dyDescent="0.35">
      <c r="A7781" t="s">
        <v>122</v>
      </c>
      <c r="B7781" t="s">
        <v>123</v>
      </c>
      <c r="C7781" t="s">
        <v>92</v>
      </c>
      <c r="D7781" s="29">
        <v>45457</v>
      </c>
      <c r="E7781">
        <v>0</v>
      </c>
      <c r="F7781">
        <v>0</v>
      </c>
      <c r="G7781">
        <v>0.36209999999999998</v>
      </c>
      <c r="H7781">
        <v>0.36209999999999998</v>
      </c>
      <c r="J7781">
        <v>1100</v>
      </c>
      <c r="K7781">
        <v>1100</v>
      </c>
      <c r="L7781">
        <v>943.52411199999995</v>
      </c>
      <c r="R7781">
        <v>1724.516257</v>
      </c>
      <c r="S7781" t="s">
        <v>204</v>
      </c>
      <c r="T7781" s="247">
        <v>45336.333668981482</v>
      </c>
    </row>
    <row r="7782" spans="1:20" x14ac:dyDescent="0.35">
      <c r="A7782" t="s">
        <v>122</v>
      </c>
      <c r="B7782" t="s">
        <v>123</v>
      </c>
      <c r="C7782" t="s">
        <v>92</v>
      </c>
      <c r="D7782" s="29">
        <v>45458</v>
      </c>
      <c r="E7782">
        <v>0</v>
      </c>
      <c r="F7782">
        <v>0</v>
      </c>
      <c r="G7782">
        <v>0.32150000000000001</v>
      </c>
      <c r="H7782">
        <v>0.32150000000000001</v>
      </c>
      <c r="J7782">
        <v>1170</v>
      </c>
      <c r="K7782">
        <v>1170</v>
      </c>
      <c r="L7782">
        <v>943.52411199999995</v>
      </c>
      <c r="R7782">
        <v>1724.516257</v>
      </c>
      <c r="S7782" t="s">
        <v>204</v>
      </c>
      <c r="T7782" s="247">
        <v>45336.333668981482</v>
      </c>
    </row>
    <row r="7783" spans="1:20" x14ac:dyDescent="0.35">
      <c r="A7783" t="s">
        <v>122</v>
      </c>
      <c r="B7783" t="s">
        <v>123</v>
      </c>
      <c r="C7783" t="s">
        <v>92</v>
      </c>
      <c r="D7783" s="29">
        <v>45459</v>
      </c>
      <c r="E7783">
        <v>0</v>
      </c>
      <c r="F7783">
        <v>0</v>
      </c>
      <c r="G7783">
        <v>0.32150000000000001</v>
      </c>
      <c r="H7783">
        <v>0.32150000000000001</v>
      </c>
      <c r="J7783">
        <v>1170</v>
      </c>
      <c r="K7783">
        <v>1170</v>
      </c>
      <c r="L7783">
        <v>943.52411199999995</v>
      </c>
      <c r="R7783">
        <v>1724.516257</v>
      </c>
      <c r="S7783" t="s">
        <v>204</v>
      </c>
      <c r="T7783" s="247">
        <v>45336.333668981482</v>
      </c>
    </row>
    <row r="7784" spans="1:20" x14ac:dyDescent="0.35">
      <c r="A7784" t="s">
        <v>122</v>
      </c>
      <c r="B7784" t="s">
        <v>123</v>
      </c>
      <c r="C7784" t="s">
        <v>92</v>
      </c>
      <c r="D7784" s="29">
        <v>45460</v>
      </c>
      <c r="E7784">
        <v>0</v>
      </c>
      <c r="F7784">
        <v>0</v>
      </c>
      <c r="G7784">
        <v>0.43169999999999997</v>
      </c>
      <c r="H7784">
        <v>0.43169999999999997</v>
      </c>
      <c r="J7784">
        <v>980</v>
      </c>
      <c r="K7784">
        <v>980</v>
      </c>
      <c r="L7784">
        <v>943.52411199999995</v>
      </c>
      <c r="R7784">
        <v>1724.516257</v>
      </c>
      <c r="S7784" t="s">
        <v>204</v>
      </c>
      <c r="T7784" s="247">
        <v>45336.333668981482</v>
      </c>
    </row>
    <row r="7785" spans="1:20" x14ac:dyDescent="0.35">
      <c r="A7785" t="s">
        <v>122</v>
      </c>
      <c r="B7785" t="s">
        <v>123</v>
      </c>
      <c r="C7785" t="s">
        <v>92</v>
      </c>
      <c r="D7785" s="29">
        <v>45461</v>
      </c>
      <c r="E7785">
        <v>0</v>
      </c>
      <c r="F7785">
        <v>0</v>
      </c>
      <c r="G7785">
        <v>0.43169999999999997</v>
      </c>
      <c r="H7785">
        <v>0.43169999999999997</v>
      </c>
      <c r="J7785">
        <v>980</v>
      </c>
      <c r="K7785">
        <v>980</v>
      </c>
      <c r="L7785">
        <v>943.52411199999995</v>
      </c>
      <c r="R7785">
        <v>1724.516257</v>
      </c>
      <c r="S7785" t="s">
        <v>204</v>
      </c>
      <c r="T7785" s="247">
        <v>45336.333668981482</v>
      </c>
    </row>
    <row r="7786" spans="1:20" x14ac:dyDescent="0.35">
      <c r="A7786" t="s">
        <v>122</v>
      </c>
      <c r="B7786" t="s">
        <v>123</v>
      </c>
      <c r="C7786" t="s">
        <v>92</v>
      </c>
      <c r="D7786" s="29">
        <v>45462</v>
      </c>
      <c r="E7786">
        <v>0</v>
      </c>
      <c r="F7786">
        <v>0</v>
      </c>
      <c r="G7786">
        <v>0.43169999999999997</v>
      </c>
      <c r="H7786">
        <v>0.43169999999999997</v>
      </c>
      <c r="J7786">
        <v>980</v>
      </c>
      <c r="K7786">
        <v>980</v>
      </c>
      <c r="L7786">
        <v>943.52411199999995</v>
      </c>
      <c r="R7786">
        <v>1724.516257</v>
      </c>
      <c r="S7786" t="s">
        <v>204</v>
      </c>
      <c r="T7786" s="247">
        <v>45336.333668981482</v>
      </c>
    </row>
    <row r="7787" spans="1:20" x14ac:dyDescent="0.35">
      <c r="A7787" t="s">
        <v>122</v>
      </c>
      <c r="B7787" t="s">
        <v>123</v>
      </c>
      <c r="C7787" t="s">
        <v>92</v>
      </c>
      <c r="D7787" s="29">
        <v>45463</v>
      </c>
      <c r="E7787">
        <v>0</v>
      </c>
      <c r="F7787">
        <v>0</v>
      </c>
      <c r="G7787">
        <v>0.43169999999999997</v>
      </c>
      <c r="H7787">
        <v>0.43169999999999997</v>
      </c>
      <c r="J7787">
        <v>980</v>
      </c>
      <c r="K7787">
        <v>980</v>
      </c>
      <c r="L7787">
        <v>943.52411199999995</v>
      </c>
      <c r="R7787">
        <v>1724.516257</v>
      </c>
      <c r="S7787" t="s">
        <v>204</v>
      </c>
      <c r="T7787" s="247">
        <v>45336.333668981482</v>
      </c>
    </row>
    <row r="7788" spans="1:20" x14ac:dyDescent="0.35">
      <c r="A7788" t="s">
        <v>122</v>
      </c>
      <c r="B7788" t="s">
        <v>123</v>
      </c>
      <c r="C7788" t="s">
        <v>92</v>
      </c>
      <c r="D7788" s="29">
        <v>45464</v>
      </c>
      <c r="E7788">
        <v>0</v>
      </c>
      <c r="F7788">
        <v>0</v>
      </c>
      <c r="G7788">
        <v>0.43169999999999997</v>
      </c>
      <c r="H7788">
        <v>0.43169999999999997</v>
      </c>
      <c r="J7788">
        <v>980</v>
      </c>
      <c r="K7788">
        <v>980</v>
      </c>
      <c r="L7788">
        <v>943.52411199999995</v>
      </c>
      <c r="R7788">
        <v>1724.516257</v>
      </c>
      <c r="S7788" t="s">
        <v>204</v>
      </c>
      <c r="T7788" s="247">
        <v>45336.333668981482</v>
      </c>
    </row>
    <row r="7789" spans="1:20" x14ac:dyDescent="0.35">
      <c r="A7789" t="s">
        <v>122</v>
      </c>
      <c r="B7789" t="s">
        <v>123</v>
      </c>
      <c r="C7789" t="s">
        <v>92</v>
      </c>
      <c r="D7789" s="29">
        <v>45465</v>
      </c>
      <c r="E7789">
        <v>0</v>
      </c>
      <c r="F7789">
        <v>0</v>
      </c>
      <c r="G7789">
        <v>0.43169999999999997</v>
      </c>
      <c r="H7789">
        <v>0.43169999999999997</v>
      </c>
      <c r="J7789">
        <v>980</v>
      </c>
      <c r="K7789">
        <v>980</v>
      </c>
      <c r="L7789">
        <v>943.52411199999995</v>
      </c>
      <c r="R7789">
        <v>1724.516257</v>
      </c>
      <c r="S7789" t="s">
        <v>204</v>
      </c>
      <c r="T7789" s="247">
        <v>45336.333703703705</v>
      </c>
    </row>
    <row r="7790" spans="1:20" x14ac:dyDescent="0.35">
      <c r="A7790" t="s">
        <v>122</v>
      </c>
      <c r="B7790" t="s">
        <v>123</v>
      </c>
      <c r="C7790" t="s">
        <v>92</v>
      </c>
      <c r="D7790" s="29">
        <v>45466</v>
      </c>
      <c r="E7790">
        <v>0</v>
      </c>
      <c r="F7790">
        <v>0</v>
      </c>
      <c r="G7790">
        <v>0.43169999999999997</v>
      </c>
      <c r="H7790">
        <v>0.43169999999999997</v>
      </c>
      <c r="J7790">
        <v>980</v>
      </c>
      <c r="K7790">
        <v>980</v>
      </c>
      <c r="L7790">
        <v>943.52411199999995</v>
      </c>
      <c r="R7790">
        <v>1724.516257</v>
      </c>
      <c r="S7790" t="s">
        <v>204</v>
      </c>
      <c r="T7790" s="247">
        <v>45336.333703703705</v>
      </c>
    </row>
    <row r="7791" spans="1:20" x14ac:dyDescent="0.35">
      <c r="A7791" t="s">
        <v>122</v>
      </c>
      <c r="B7791" t="s">
        <v>123</v>
      </c>
      <c r="C7791" t="s">
        <v>92</v>
      </c>
      <c r="D7791" s="29">
        <v>45467</v>
      </c>
      <c r="E7791">
        <v>0</v>
      </c>
      <c r="F7791">
        <v>0</v>
      </c>
      <c r="G7791">
        <v>0.42009999999999997</v>
      </c>
      <c r="H7791">
        <v>0.42009999999999997</v>
      </c>
      <c r="J7791">
        <v>1000</v>
      </c>
      <c r="K7791">
        <v>1000</v>
      </c>
      <c r="L7791">
        <v>943.52411199999995</v>
      </c>
      <c r="R7791">
        <v>1724.516257</v>
      </c>
      <c r="S7791" t="s">
        <v>204</v>
      </c>
      <c r="T7791" s="247">
        <v>45336.333692129629</v>
      </c>
    </row>
    <row r="7792" spans="1:20" x14ac:dyDescent="0.35">
      <c r="A7792" t="s">
        <v>122</v>
      </c>
      <c r="B7792" t="s">
        <v>123</v>
      </c>
      <c r="C7792" t="s">
        <v>92</v>
      </c>
      <c r="D7792" s="29">
        <v>45468</v>
      </c>
      <c r="E7792">
        <v>0</v>
      </c>
      <c r="F7792">
        <v>0</v>
      </c>
      <c r="G7792">
        <v>0.42009999999999997</v>
      </c>
      <c r="H7792">
        <v>0.42009999999999997</v>
      </c>
      <c r="J7792">
        <v>1000</v>
      </c>
      <c r="K7792">
        <v>1000</v>
      </c>
      <c r="L7792">
        <v>943.52411199999995</v>
      </c>
      <c r="R7792">
        <v>1724.516257</v>
      </c>
      <c r="S7792" t="s">
        <v>204</v>
      </c>
      <c r="T7792" s="247">
        <v>45336.333692129629</v>
      </c>
    </row>
    <row r="7793" spans="1:20" x14ac:dyDescent="0.35">
      <c r="A7793" t="s">
        <v>122</v>
      </c>
      <c r="B7793" t="s">
        <v>123</v>
      </c>
      <c r="C7793" t="s">
        <v>92</v>
      </c>
      <c r="D7793" s="29">
        <v>45469</v>
      </c>
      <c r="E7793">
        <v>0</v>
      </c>
      <c r="F7793">
        <v>0</v>
      </c>
      <c r="G7793">
        <v>0.42009999999999997</v>
      </c>
      <c r="H7793">
        <v>0.42009999999999997</v>
      </c>
      <c r="J7793">
        <v>1000</v>
      </c>
      <c r="K7793">
        <v>1000</v>
      </c>
      <c r="L7793">
        <v>943.52411199999995</v>
      </c>
      <c r="R7793">
        <v>1724.516257</v>
      </c>
      <c r="S7793" t="s">
        <v>204</v>
      </c>
      <c r="T7793" s="247">
        <v>45336.333692129629</v>
      </c>
    </row>
    <row r="7794" spans="1:20" x14ac:dyDescent="0.35">
      <c r="A7794" t="s">
        <v>122</v>
      </c>
      <c r="B7794" t="s">
        <v>123</v>
      </c>
      <c r="C7794" t="s">
        <v>92</v>
      </c>
      <c r="D7794" s="29">
        <v>45470</v>
      </c>
      <c r="E7794">
        <v>0</v>
      </c>
      <c r="F7794">
        <v>0</v>
      </c>
      <c r="G7794">
        <v>0.42009999999999997</v>
      </c>
      <c r="H7794">
        <v>0.42009999999999997</v>
      </c>
      <c r="J7794">
        <v>1000</v>
      </c>
      <c r="K7794">
        <v>1000</v>
      </c>
      <c r="L7794">
        <v>943.52411199999995</v>
      </c>
      <c r="R7794">
        <v>1724.516257</v>
      </c>
      <c r="S7794" t="s">
        <v>204</v>
      </c>
      <c r="T7794" s="247">
        <v>45336.333692129629</v>
      </c>
    </row>
    <row r="7795" spans="1:20" x14ac:dyDescent="0.35">
      <c r="A7795" t="s">
        <v>122</v>
      </c>
      <c r="B7795" t="s">
        <v>123</v>
      </c>
      <c r="C7795" t="s">
        <v>92</v>
      </c>
      <c r="D7795" s="29">
        <v>45471</v>
      </c>
      <c r="E7795">
        <v>0</v>
      </c>
      <c r="F7795">
        <v>0</v>
      </c>
      <c r="G7795">
        <v>0.42009999999999997</v>
      </c>
      <c r="H7795">
        <v>0.42009999999999997</v>
      </c>
      <c r="J7795">
        <v>1000</v>
      </c>
      <c r="K7795">
        <v>1000</v>
      </c>
      <c r="L7795">
        <v>943.52411199999995</v>
      </c>
      <c r="R7795">
        <v>1724.516257</v>
      </c>
      <c r="S7795" t="s">
        <v>204</v>
      </c>
      <c r="T7795" s="247">
        <v>45336.333703703705</v>
      </c>
    </row>
    <row r="7796" spans="1:20" x14ac:dyDescent="0.35">
      <c r="A7796" t="s">
        <v>122</v>
      </c>
      <c r="B7796" t="s">
        <v>123</v>
      </c>
      <c r="C7796" t="s">
        <v>92</v>
      </c>
      <c r="D7796" s="29">
        <v>45472</v>
      </c>
      <c r="E7796">
        <v>0</v>
      </c>
      <c r="F7796">
        <v>0</v>
      </c>
      <c r="G7796">
        <v>0.32729999999999998</v>
      </c>
      <c r="H7796">
        <v>0.32729999999999998</v>
      </c>
      <c r="J7796">
        <v>1160</v>
      </c>
      <c r="K7796">
        <v>1160</v>
      </c>
      <c r="L7796">
        <v>943.52411199999995</v>
      </c>
      <c r="R7796">
        <v>1724.516257</v>
      </c>
      <c r="S7796" t="s">
        <v>204</v>
      </c>
      <c r="T7796" s="247">
        <v>45336.333703703705</v>
      </c>
    </row>
    <row r="7797" spans="1:20" x14ac:dyDescent="0.35">
      <c r="A7797" t="s">
        <v>122</v>
      </c>
      <c r="B7797" t="s">
        <v>123</v>
      </c>
      <c r="C7797" t="s">
        <v>92</v>
      </c>
      <c r="D7797" s="29">
        <v>45473</v>
      </c>
      <c r="E7797">
        <v>0</v>
      </c>
      <c r="F7797">
        <v>0</v>
      </c>
      <c r="G7797">
        <v>0.32729999999999998</v>
      </c>
      <c r="H7797">
        <v>0.32729999999999998</v>
      </c>
      <c r="J7797">
        <v>1160</v>
      </c>
      <c r="K7797">
        <v>1160</v>
      </c>
      <c r="L7797">
        <v>943.52411199999995</v>
      </c>
      <c r="R7797">
        <v>1724.516257</v>
      </c>
      <c r="S7797" t="s">
        <v>204</v>
      </c>
      <c r="T7797" s="247">
        <v>45336.333703703705</v>
      </c>
    </row>
    <row r="7798" spans="1:20" x14ac:dyDescent="0.35">
      <c r="A7798" t="s">
        <v>122</v>
      </c>
      <c r="B7798" t="s">
        <v>123</v>
      </c>
      <c r="C7798" t="s">
        <v>92</v>
      </c>
      <c r="D7798" s="29">
        <v>45474</v>
      </c>
      <c r="E7798">
        <v>0</v>
      </c>
      <c r="F7798">
        <v>0</v>
      </c>
      <c r="G7798">
        <v>0.42009999999999997</v>
      </c>
      <c r="H7798">
        <v>0.42009999999999997</v>
      </c>
      <c r="J7798">
        <v>1000</v>
      </c>
      <c r="K7798">
        <v>1000</v>
      </c>
      <c r="L7798">
        <v>943.52411199999995</v>
      </c>
      <c r="R7798">
        <v>1724.516257</v>
      </c>
      <c r="S7798" t="s">
        <v>204</v>
      </c>
      <c r="T7798" s="247">
        <v>45336.333738425928</v>
      </c>
    </row>
    <row r="7799" spans="1:20" x14ac:dyDescent="0.35">
      <c r="A7799" t="s">
        <v>122</v>
      </c>
      <c r="B7799" t="s">
        <v>123</v>
      </c>
      <c r="C7799" t="s">
        <v>92</v>
      </c>
      <c r="D7799" s="29">
        <v>45475</v>
      </c>
      <c r="E7799">
        <v>0</v>
      </c>
      <c r="F7799">
        <v>0</v>
      </c>
      <c r="G7799">
        <v>0.42009999999999997</v>
      </c>
      <c r="H7799">
        <v>0.42009999999999997</v>
      </c>
      <c r="J7799">
        <v>1000</v>
      </c>
      <c r="K7799">
        <v>1000</v>
      </c>
      <c r="L7799">
        <v>943.52411199999995</v>
      </c>
      <c r="R7799">
        <v>1724.516257</v>
      </c>
      <c r="S7799" t="s">
        <v>204</v>
      </c>
      <c r="T7799" s="247">
        <v>45336.333726851852</v>
      </c>
    </row>
    <row r="7800" spans="1:20" x14ac:dyDescent="0.35">
      <c r="A7800" t="s">
        <v>122</v>
      </c>
      <c r="B7800" t="s">
        <v>123</v>
      </c>
      <c r="C7800" t="s">
        <v>92</v>
      </c>
      <c r="D7800" s="29">
        <v>45476</v>
      </c>
      <c r="E7800">
        <v>0</v>
      </c>
      <c r="F7800">
        <v>0</v>
      </c>
      <c r="G7800">
        <v>0.42009999999999997</v>
      </c>
      <c r="H7800">
        <v>0.42009999999999997</v>
      </c>
      <c r="J7800">
        <v>1000</v>
      </c>
      <c r="K7800">
        <v>1000</v>
      </c>
      <c r="L7800">
        <v>943.52411199999995</v>
      </c>
      <c r="R7800">
        <v>1724.516257</v>
      </c>
      <c r="S7800" t="s">
        <v>204</v>
      </c>
      <c r="T7800" s="247">
        <v>45336.333738425928</v>
      </c>
    </row>
    <row r="7801" spans="1:20" x14ac:dyDescent="0.35">
      <c r="A7801" t="s">
        <v>122</v>
      </c>
      <c r="B7801" t="s">
        <v>123</v>
      </c>
      <c r="C7801" t="s">
        <v>92</v>
      </c>
      <c r="D7801" s="29">
        <v>45477</v>
      </c>
      <c r="E7801">
        <v>0</v>
      </c>
      <c r="F7801">
        <v>0</v>
      </c>
      <c r="G7801">
        <v>0.42009999999999997</v>
      </c>
      <c r="H7801">
        <v>0.42009999999999997</v>
      </c>
      <c r="J7801">
        <v>1000</v>
      </c>
      <c r="K7801">
        <v>1000</v>
      </c>
      <c r="L7801">
        <v>943.52411199999995</v>
      </c>
      <c r="R7801">
        <v>1724.516257</v>
      </c>
      <c r="S7801" t="s">
        <v>204</v>
      </c>
      <c r="T7801" s="247">
        <v>45336.333738425928</v>
      </c>
    </row>
    <row r="7802" spans="1:20" x14ac:dyDescent="0.35">
      <c r="A7802" t="s">
        <v>122</v>
      </c>
      <c r="B7802" t="s">
        <v>123</v>
      </c>
      <c r="C7802" t="s">
        <v>92</v>
      </c>
      <c r="D7802" s="29">
        <v>45478</v>
      </c>
      <c r="E7802">
        <v>0</v>
      </c>
      <c r="F7802">
        <v>0</v>
      </c>
      <c r="G7802">
        <v>0.42009999999999997</v>
      </c>
      <c r="H7802">
        <v>0.42009999999999997</v>
      </c>
      <c r="J7802">
        <v>1000</v>
      </c>
      <c r="K7802">
        <v>1000</v>
      </c>
      <c r="L7802">
        <v>943.52411199999995</v>
      </c>
      <c r="R7802">
        <v>1724.516257</v>
      </c>
      <c r="S7802" t="s">
        <v>204</v>
      </c>
      <c r="T7802" s="247">
        <v>45336.333726851852</v>
      </c>
    </row>
    <row r="7803" spans="1:20" x14ac:dyDescent="0.35">
      <c r="A7803" t="s">
        <v>122</v>
      </c>
      <c r="B7803" t="s">
        <v>123</v>
      </c>
      <c r="C7803" t="s">
        <v>92</v>
      </c>
      <c r="D7803" s="29">
        <v>45479</v>
      </c>
      <c r="E7803">
        <v>0</v>
      </c>
      <c r="F7803">
        <v>0</v>
      </c>
      <c r="G7803">
        <v>0.28970000000000001</v>
      </c>
      <c r="H7803">
        <v>0.28970000000000001</v>
      </c>
      <c r="J7803">
        <v>1225</v>
      </c>
      <c r="K7803">
        <v>1225</v>
      </c>
      <c r="L7803">
        <v>943.52411199999995</v>
      </c>
      <c r="R7803">
        <v>1724.516257</v>
      </c>
      <c r="S7803" t="s">
        <v>204</v>
      </c>
      <c r="T7803" s="247">
        <v>45336.333726851852</v>
      </c>
    </row>
    <row r="7804" spans="1:20" x14ac:dyDescent="0.35">
      <c r="A7804" t="s">
        <v>122</v>
      </c>
      <c r="B7804" t="s">
        <v>123</v>
      </c>
      <c r="C7804" t="s">
        <v>92</v>
      </c>
      <c r="D7804" s="29">
        <v>45480</v>
      </c>
      <c r="E7804">
        <v>0</v>
      </c>
      <c r="F7804">
        <v>0</v>
      </c>
      <c r="G7804">
        <v>0.28970000000000001</v>
      </c>
      <c r="H7804">
        <v>0.28970000000000001</v>
      </c>
      <c r="J7804">
        <v>1225</v>
      </c>
      <c r="K7804">
        <v>1225</v>
      </c>
      <c r="L7804">
        <v>943.52411199999995</v>
      </c>
      <c r="R7804">
        <v>1724.516257</v>
      </c>
      <c r="S7804" t="s">
        <v>204</v>
      </c>
      <c r="T7804" s="247">
        <v>45336.333738425928</v>
      </c>
    </row>
    <row r="7805" spans="1:20" x14ac:dyDescent="0.35">
      <c r="A7805" t="s">
        <v>122</v>
      </c>
      <c r="B7805" t="s">
        <v>123</v>
      </c>
      <c r="C7805" t="s">
        <v>92</v>
      </c>
      <c r="D7805" s="29">
        <v>45481</v>
      </c>
      <c r="E7805">
        <v>0</v>
      </c>
      <c r="F7805">
        <v>0</v>
      </c>
      <c r="G7805">
        <v>0.37659999999999999</v>
      </c>
      <c r="H7805">
        <v>0.31290000000000001</v>
      </c>
      <c r="J7805">
        <v>1075</v>
      </c>
      <c r="K7805">
        <v>1185</v>
      </c>
      <c r="L7805">
        <v>943.52411199999995</v>
      </c>
      <c r="R7805">
        <v>1724.516257</v>
      </c>
      <c r="S7805" t="s">
        <v>204</v>
      </c>
      <c r="T7805" s="247">
        <v>45336.333738425928</v>
      </c>
    </row>
    <row r="7806" spans="1:20" x14ac:dyDescent="0.35">
      <c r="A7806" t="s">
        <v>122</v>
      </c>
      <c r="B7806" t="s">
        <v>123</v>
      </c>
      <c r="C7806" t="s">
        <v>92</v>
      </c>
      <c r="D7806" s="29">
        <v>45482</v>
      </c>
      <c r="E7806">
        <v>0</v>
      </c>
      <c r="F7806">
        <v>0</v>
      </c>
      <c r="G7806">
        <v>0</v>
      </c>
      <c r="H7806">
        <v>0</v>
      </c>
      <c r="L7806">
        <v>943.52411199999995</v>
      </c>
      <c r="R7806">
        <v>1724.516257</v>
      </c>
      <c r="S7806" t="s">
        <v>204</v>
      </c>
      <c r="T7806" s="247">
        <v>45328.335474537038</v>
      </c>
    </row>
    <row r="7807" spans="1:20" x14ac:dyDescent="0.35">
      <c r="A7807" t="s">
        <v>122</v>
      </c>
      <c r="B7807" t="s">
        <v>123</v>
      </c>
      <c r="C7807" t="s">
        <v>92</v>
      </c>
      <c r="D7807" s="29">
        <v>45483</v>
      </c>
      <c r="E7807">
        <v>0</v>
      </c>
      <c r="F7807">
        <v>0</v>
      </c>
      <c r="G7807">
        <v>0</v>
      </c>
      <c r="H7807">
        <v>0</v>
      </c>
      <c r="L7807">
        <v>943.52411199999995</v>
      </c>
      <c r="R7807">
        <v>1724.516257</v>
      </c>
      <c r="S7807" t="s">
        <v>204</v>
      </c>
      <c r="T7807" s="247">
        <v>45328.335451388892</v>
      </c>
    </row>
    <row r="7808" spans="1:20" x14ac:dyDescent="0.35">
      <c r="A7808" t="s">
        <v>122</v>
      </c>
      <c r="B7808" t="s">
        <v>123</v>
      </c>
      <c r="C7808" t="s">
        <v>92</v>
      </c>
      <c r="D7808" s="29">
        <v>45484</v>
      </c>
      <c r="E7808">
        <v>0</v>
      </c>
      <c r="F7808">
        <v>0</v>
      </c>
      <c r="G7808">
        <v>0.37659999999999999</v>
      </c>
      <c r="H7808">
        <v>0.31290000000000001</v>
      </c>
      <c r="J7808">
        <v>1075</v>
      </c>
      <c r="K7808">
        <v>1185</v>
      </c>
      <c r="L7808">
        <v>943.52411199999995</v>
      </c>
      <c r="R7808">
        <v>1724.516257</v>
      </c>
      <c r="S7808" t="s">
        <v>204</v>
      </c>
      <c r="T7808" s="247">
        <v>45336.333738425928</v>
      </c>
    </row>
    <row r="7809" spans="1:20" x14ac:dyDescent="0.35">
      <c r="A7809" t="s">
        <v>122</v>
      </c>
      <c r="B7809" t="s">
        <v>123</v>
      </c>
      <c r="C7809" t="s">
        <v>92</v>
      </c>
      <c r="D7809" s="29">
        <v>45485</v>
      </c>
      <c r="E7809">
        <v>0</v>
      </c>
      <c r="F7809">
        <v>0</v>
      </c>
      <c r="G7809">
        <v>0.37659999999999999</v>
      </c>
      <c r="H7809">
        <v>0.31290000000000001</v>
      </c>
      <c r="J7809">
        <v>1075</v>
      </c>
      <c r="K7809">
        <v>1185</v>
      </c>
      <c r="L7809">
        <v>943.52411199999995</v>
      </c>
      <c r="R7809">
        <v>1724.516257</v>
      </c>
      <c r="S7809" t="s">
        <v>204</v>
      </c>
      <c r="T7809" s="247">
        <v>45336.333738425928</v>
      </c>
    </row>
    <row r="7810" spans="1:20" x14ac:dyDescent="0.35">
      <c r="A7810" t="s">
        <v>122</v>
      </c>
      <c r="B7810" t="s">
        <v>123</v>
      </c>
      <c r="C7810" t="s">
        <v>92</v>
      </c>
      <c r="D7810" s="29">
        <v>45486</v>
      </c>
      <c r="E7810">
        <v>0</v>
      </c>
      <c r="F7810">
        <v>0</v>
      </c>
      <c r="G7810">
        <v>0.32440000000000002</v>
      </c>
      <c r="H7810">
        <v>0.23749999999999999</v>
      </c>
      <c r="J7810">
        <v>1165</v>
      </c>
      <c r="K7810">
        <v>1315</v>
      </c>
      <c r="L7810">
        <v>943.52411199999995</v>
      </c>
      <c r="R7810">
        <v>1724.516257</v>
      </c>
      <c r="S7810" t="s">
        <v>204</v>
      </c>
      <c r="T7810" s="247">
        <v>45336.333738425928</v>
      </c>
    </row>
    <row r="7811" spans="1:20" x14ac:dyDescent="0.35">
      <c r="A7811" t="s">
        <v>122</v>
      </c>
      <c r="B7811" t="s">
        <v>123</v>
      </c>
      <c r="C7811" t="s">
        <v>92</v>
      </c>
      <c r="D7811" s="29">
        <v>45487</v>
      </c>
      <c r="E7811">
        <v>0</v>
      </c>
      <c r="F7811">
        <v>0</v>
      </c>
      <c r="G7811">
        <v>0.32440000000000002</v>
      </c>
      <c r="H7811">
        <v>0.23749999999999999</v>
      </c>
      <c r="J7811">
        <v>1165</v>
      </c>
      <c r="K7811">
        <v>1315</v>
      </c>
      <c r="L7811">
        <v>943.52411199999995</v>
      </c>
      <c r="R7811">
        <v>1724.516257</v>
      </c>
      <c r="S7811" t="s">
        <v>204</v>
      </c>
      <c r="T7811" s="247">
        <v>45336.333738425928</v>
      </c>
    </row>
    <row r="7812" spans="1:20" x14ac:dyDescent="0.35">
      <c r="A7812" t="s">
        <v>122</v>
      </c>
      <c r="B7812" t="s">
        <v>123</v>
      </c>
      <c r="C7812" t="s">
        <v>92</v>
      </c>
      <c r="D7812" s="29">
        <v>45488</v>
      </c>
      <c r="E7812">
        <v>0</v>
      </c>
      <c r="F7812">
        <v>0</v>
      </c>
      <c r="G7812">
        <v>0.34179999999999999</v>
      </c>
      <c r="H7812">
        <v>0.25490000000000002</v>
      </c>
      <c r="J7812">
        <v>1135</v>
      </c>
      <c r="K7812">
        <v>1285</v>
      </c>
      <c r="L7812">
        <v>943.52411199999995</v>
      </c>
      <c r="R7812">
        <v>1724.516257</v>
      </c>
      <c r="S7812" t="s">
        <v>204</v>
      </c>
      <c r="T7812" s="247">
        <v>45336.333749999998</v>
      </c>
    </row>
    <row r="7813" spans="1:20" x14ac:dyDescent="0.35">
      <c r="A7813" t="s">
        <v>122</v>
      </c>
      <c r="B7813" t="s">
        <v>123</v>
      </c>
      <c r="C7813" t="s">
        <v>92</v>
      </c>
      <c r="D7813" s="29">
        <v>45489</v>
      </c>
      <c r="E7813">
        <v>0</v>
      </c>
      <c r="F7813">
        <v>0</v>
      </c>
      <c r="G7813">
        <v>0.34179999999999999</v>
      </c>
      <c r="H7813">
        <v>0.25490000000000002</v>
      </c>
      <c r="J7813">
        <v>1135</v>
      </c>
      <c r="K7813">
        <v>1285</v>
      </c>
      <c r="L7813">
        <v>943.52411199999995</v>
      </c>
      <c r="R7813">
        <v>1724.516257</v>
      </c>
      <c r="S7813" t="s">
        <v>204</v>
      </c>
      <c r="T7813" s="247">
        <v>45336.333749999998</v>
      </c>
    </row>
    <row r="7814" spans="1:20" x14ac:dyDescent="0.35">
      <c r="A7814" t="s">
        <v>122</v>
      </c>
      <c r="B7814" t="s">
        <v>123</v>
      </c>
      <c r="C7814" t="s">
        <v>92</v>
      </c>
      <c r="D7814" s="29">
        <v>45490</v>
      </c>
      <c r="E7814">
        <v>0</v>
      </c>
      <c r="F7814">
        <v>0</v>
      </c>
      <c r="G7814">
        <v>0.34179999999999999</v>
      </c>
      <c r="H7814">
        <v>0.25490000000000002</v>
      </c>
      <c r="J7814">
        <v>1135</v>
      </c>
      <c r="K7814">
        <v>1285</v>
      </c>
      <c r="L7814">
        <v>943.52411199999995</v>
      </c>
      <c r="R7814">
        <v>1724.516257</v>
      </c>
      <c r="S7814" t="s">
        <v>204</v>
      </c>
      <c r="T7814" s="247">
        <v>45336.333749999998</v>
      </c>
    </row>
    <row r="7815" spans="1:20" x14ac:dyDescent="0.35">
      <c r="A7815" t="s">
        <v>122</v>
      </c>
      <c r="B7815" t="s">
        <v>123</v>
      </c>
      <c r="C7815" t="s">
        <v>92</v>
      </c>
      <c r="D7815" s="29">
        <v>45491</v>
      </c>
      <c r="E7815">
        <v>0</v>
      </c>
      <c r="F7815">
        <v>0</v>
      </c>
      <c r="G7815">
        <v>0.34179999999999999</v>
      </c>
      <c r="H7815">
        <v>0.25490000000000002</v>
      </c>
      <c r="J7815">
        <v>1135</v>
      </c>
      <c r="K7815">
        <v>1285</v>
      </c>
      <c r="L7815">
        <v>943.52411199999995</v>
      </c>
      <c r="R7815">
        <v>1724.516257</v>
      </c>
      <c r="S7815" t="s">
        <v>204</v>
      </c>
      <c r="T7815" s="247">
        <v>45342.339178240742</v>
      </c>
    </row>
    <row r="7816" spans="1:20" x14ac:dyDescent="0.35">
      <c r="A7816" t="s">
        <v>122</v>
      </c>
      <c r="B7816" t="s">
        <v>123</v>
      </c>
      <c r="C7816" t="s">
        <v>92</v>
      </c>
      <c r="D7816" s="29">
        <v>45492</v>
      </c>
      <c r="E7816">
        <v>0</v>
      </c>
      <c r="F7816">
        <v>0</v>
      </c>
      <c r="G7816">
        <v>0.34179999999999999</v>
      </c>
      <c r="H7816">
        <v>0.25490000000000002</v>
      </c>
      <c r="J7816">
        <v>1135</v>
      </c>
      <c r="K7816">
        <v>1285</v>
      </c>
      <c r="L7816">
        <v>943.52411199999995</v>
      </c>
      <c r="R7816">
        <v>1724.516257</v>
      </c>
      <c r="S7816" t="s">
        <v>204</v>
      </c>
      <c r="T7816" s="247">
        <v>45342.33934027778</v>
      </c>
    </row>
    <row r="7817" spans="1:20" x14ac:dyDescent="0.35">
      <c r="A7817" t="s">
        <v>122</v>
      </c>
      <c r="B7817" t="s">
        <v>123</v>
      </c>
      <c r="C7817" t="s">
        <v>92</v>
      </c>
      <c r="D7817" s="29">
        <v>45493</v>
      </c>
      <c r="E7817">
        <v>0</v>
      </c>
      <c r="F7817">
        <v>0</v>
      </c>
      <c r="G7817">
        <v>0.37659999999999999</v>
      </c>
      <c r="H7817">
        <v>0.27810000000000001</v>
      </c>
      <c r="J7817">
        <v>1075</v>
      </c>
      <c r="K7817">
        <v>1245</v>
      </c>
      <c r="L7817">
        <v>943.52411199999995</v>
      </c>
      <c r="R7817">
        <v>1724.516257</v>
      </c>
      <c r="S7817" t="s">
        <v>204</v>
      </c>
      <c r="T7817" s="247">
        <v>45336.333749999998</v>
      </c>
    </row>
    <row r="7818" spans="1:20" x14ac:dyDescent="0.35">
      <c r="A7818" t="s">
        <v>122</v>
      </c>
      <c r="B7818" t="s">
        <v>123</v>
      </c>
      <c r="C7818" t="s">
        <v>92</v>
      </c>
      <c r="D7818" s="29">
        <v>45494</v>
      </c>
      <c r="E7818">
        <v>0</v>
      </c>
      <c r="F7818">
        <v>0</v>
      </c>
      <c r="G7818">
        <v>0.37659999999999999</v>
      </c>
      <c r="H7818">
        <v>0.27810000000000001</v>
      </c>
      <c r="J7818">
        <v>1075</v>
      </c>
      <c r="K7818">
        <v>1245</v>
      </c>
      <c r="L7818">
        <v>943.52411199999995</v>
      </c>
      <c r="R7818">
        <v>1724.516257</v>
      </c>
      <c r="S7818" t="s">
        <v>204</v>
      </c>
      <c r="T7818" s="247">
        <v>45336.333749999998</v>
      </c>
    </row>
    <row r="7819" spans="1:20" x14ac:dyDescent="0.35">
      <c r="A7819" t="s">
        <v>122</v>
      </c>
      <c r="B7819" t="s">
        <v>123</v>
      </c>
      <c r="C7819" t="s">
        <v>92</v>
      </c>
      <c r="D7819" s="29">
        <v>45495</v>
      </c>
      <c r="E7819">
        <v>0</v>
      </c>
      <c r="F7819">
        <v>0</v>
      </c>
      <c r="G7819">
        <v>0.37659999999999999</v>
      </c>
      <c r="H7819">
        <v>0.27810000000000001</v>
      </c>
      <c r="J7819">
        <v>1075</v>
      </c>
      <c r="K7819">
        <v>1245</v>
      </c>
      <c r="L7819">
        <v>943.52411199999995</v>
      </c>
      <c r="R7819">
        <v>1724.516257</v>
      </c>
      <c r="S7819" t="s">
        <v>204</v>
      </c>
      <c r="T7819" s="247">
        <v>45336.333761574075</v>
      </c>
    </row>
    <row r="7820" spans="1:20" x14ac:dyDescent="0.35">
      <c r="A7820" t="s">
        <v>122</v>
      </c>
      <c r="B7820" t="s">
        <v>123</v>
      </c>
      <c r="C7820" t="s">
        <v>92</v>
      </c>
      <c r="D7820" s="29">
        <v>45496</v>
      </c>
      <c r="E7820">
        <v>0</v>
      </c>
      <c r="F7820">
        <v>0</v>
      </c>
      <c r="G7820">
        <v>0.37659999999999999</v>
      </c>
      <c r="H7820">
        <v>0.27810000000000001</v>
      </c>
      <c r="J7820">
        <v>1075</v>
      </c>
      <c r="K7820">
        <v>1245</v>
      </c>
      <c r="L7820">
        <v>943.52411199999995</v>
      </c>
      <c r="R7820">
        <v>1724.516257</v>
      </c>
      <c r="S7820" t="s">
        <v>204</v>
      </c>
      <c r="T7820" s="247">
        <v>45336.333761574075</v>
      </c>
    </row>
    <row r="7821" spans="1:20" x14ac:dyDescent="0.35">
      <c r="A7821" t="s">
        <v>122</v>
      </c>
      <c r="B7821" t="s">
        <v>123</v>
      </c>
      <c r="C7821" t="s">
        <v>92</v>
      </c>
      <c r="D7821" s="29">
        <v>45497</v>
      </c>
      <c r="E7821">
        <v>0</v>
      </c>
      <c r="F7821">
        <v>0</v>
      </c>
      <c r="G7821">
        <v>0.37659999999999999</v>
      </c>
      <c r="H7821">
        <v>0.27810000000000001</v>
      </c>
      <c r="J7821">
        <v>1075</v>
      </c>
      <c r="K7821">
        <v>1245</v>
      </c>
      <c r="L7821">
        <v>943.52411199999995</v>
      </c>
      <c r="R7821">
        <v>1724.516257</v>
      </c>
      <c r="S7821" t="s">
        <v>204</v>
      </c>
      <c r="T7821" s="247">
        <v>45336.333761574075</v>
      </c>
    </row>
    <row r="7822" spans="1:20" x14ac:dyDescent="0.35">
      <c r="A7822" t="s">
        <v>122</v>
      </c>
      <c r="B7822" t="s">
        <v>123</v>
      </c>
      <c r="C7822" t="s">
        <v>92</v>
      </c>
      <c r="D7822" s="29">
        <v>45498</v>
      </c>
      <c r="E7822">
        <v>0</v>
      </c>
      <c r="F7822">
        <v>0</v>
      </c>
      <c r="G7822">
        <v>0.37659999999999999</v>
      </c>
      <c r="H7822">
        <v>0.27810000000000001</v>
      </c>
      <c r="J7822">
        <v>1075</v>
      </c>
      <c r="K7822">
        <v>1245</v>
      </c>
      <c r="L7822">
        <v>943.52411199999995</v>
      </c>
      <c r="R7822">
        <v>1724.516257</v>
      </c>
      <c r="S7822" t="s">
        <v>204</v>
      </c>
      <c r="T7822" s="247">
        <v>45336.333761574075</v>
      </c>
    </row>
    <row r="7823" spans="1:20" x14ac:dyDescent="0.35">
      <c r="A7823" t="s">
        <v>122</v>
      </c>
      <c r="B7823" t="s">
        <v>123</v>
      </c>
      <c r="C7823" t="s">
        <v>92</v>
      </c>
      <c r="D7823" s="29">
        <v>45499</v>
      </c>
      <c r="E7823">
        <v>0</v>
      </c>
      <c r="F7823">
        <v>0</v>
      </c>
      <c r="G7823">
        <v>0.37659999999999999</v>
      </c>
      <c r="H7823">
        <v>0.27810000000000001</v>
      </c>
      <c r="J7823">
        <v>1075</v>
      </c>
      <c r="K7823">
        <v>1245</v>
      </c>
      <c r="L7823">
        <v>943.52411199999995</v>
      </c>
      <c r="R7823">
        <v>1724.516257</v>
      </c>
      <c r="S7823" t="s">
        <v>204</v>
      </c>
      <c r="T7823" s="247">
        <v>45336.333761574075</v>
      </c>
    </row>
    <row r="7824" spans="1:20" x14ac:dyDescent="0.35">
      <c r="A7824" t="s">
        <v>122</v>
      </c>
      <c r="B7824" t="s">
        <v>123</v>
      </c>
      <c r="C7824" t="s">
        <v>92</v>
      </c>
      <c r="D7824" s="29">
        <v>45500</v>
      </c>
      <c r="E7824">
        <v>0</v>
      </c>
      <c r="F7824">
        <v>0</v>
      </c>
      <c r="G7824">
        <v>0.37659999999999999</v>
      </c>
      <c r="H7824">
        <v>0.27810000000000001</v>
      </c>
      <c r="J7824">
        <v>1075</v>
      </c>
      <c r="K7824">
        <v>1245</v>
      </c>
      <c r="L7824">
        <v>943.52411199999995</v>
      </c>
      <c r="R7824">
        <v>1724.516257</v>
      </c>
      <c r="S7824" t="s">
        <v>204</v>
      </c>
      <c r="T7824" s="247">
        <v>45336.333761574075</v>
      </c>
    </row>
    <row r="7825" spans="1:20" x14ac:dyDescent="0.35">
      <c r="A7825" t="s">
        <v>122</v>
      </c>
      <c r="B7825" t="s">
        <v>123</v>
      </c>
      <c r="C7825" t="s">
        <v>92</v>
      </c>
      <c r="D7825" s="29">
        <v>45501</v>
      </c>
      <c r="E7825">
        <v>0</v>
      </c>
      <c r="F7825">
        <v>0</v>
      </c>
      <c r="G7825">
        <v>0.37659999999999999</v>
      </c>
      <c r="H7825">
        <v>0.27810000000000001</v>
      </c>
      <c r="J7825">
        <v>1075</v>
      </c>
      <c r="K7825">
        <v>1245</v>
      </c>
      <c r="L7825">
        <v>943.52411199999995</v>
      </c>
      <c r="R7825">
        <v>1724.516257</v>
      </c>
      <c r="S7825" t="s">
        <v>204</v>
      </c>
      <c r="T7825" s="247">
        <v>45336.333761574075</v>
      </c>
    </row>
    <row r="7826" spans="1:20" x14ac:dyDescent="0.35">
      <c r="A7826" t="s">
        <v>122</v>
      </c>
      <c r="B7826" t="s">
        <v>123</v>
      </c>
      <c r="C7826" t="s">
        <v>92</v>
      </c>
      <c r="D7826" s="29">
        <v>45502</v>
      </c>
      <c r="E7826">
        <v>0</v>
      </c>
      <c r="F7826">
        <v>0</v>
      </c>
      <c r="G7826">
        <v>0.37659999999999999</v>
      </c>
      <c r="H7826">
        <v>0.27810000000000001</v>
      </c>
      <c r="J7826">
        <v>1075</v>
      </c>
      <c r="K7826">
        <v>1245</v>
      </c>
      <c r="L7826">
        <v>943.52411199999995</v>
      </c>
      <c r="R7826">
        <v>1724.516257</v>
      </c>
      <c r="S7826" t="s">
        <v>204</v>
      </c>
      <c r="T7826" s="247">
        <v>45336.333831018521</v>
      </c>
    </row>
    <row r="7827" spans="1:20" x14ac:dyDescent="0.35">
      <c r="A7827" t="s">
        <v>122</v>
      </c>
      <c r="B7827" t="s">
        <v>123</v>
      </c>
      <c r="C7827" t="s">
        <v>92</v>
      </c>
      <c r="D7827" s="29">
        <v>45503</v>
      </c>
      <c r="E7827">
        <v>0</v>
      </c>
      <c r="F7827">
        <v>0</v>
      </c>
      <c r="G7827">
        <v>0.37659999999999999</v>
      </c>
      <c r="H7827">
        <v>0.27810000000000001</v>
      </c>
      <c r="J7827">
        <v>1075</v>
      </c>
      <c r="K7827">
        <v>1245</v>
      </c>
      <c r="L7827">
        <v>943.52411199999995</v>
      </c>
      <c r="R7827">
        <v>1724.516257</v>
      </c>
      <c r="S7827" t="s">
        <v>204</v>
      </c>
      <c r="T7827" s="247">
        <v>45336.333831018521</v>
      </c>
    </row>
    <row r="7828" spans="1:20" x14ac:dyDescent="0.35">
      <c r="A7828" t="s">
        <v>122</v>
      </c>
      <c r="B7828" t="s">
        <v>123</v>
      </c>
      <c r="C7828" t="s">
        <v>92</v>
      </c>
      <c r="D7828" s="29">
        <v>45504</v>
      </c>
      <c r="E7828">
        <v>0</v>
      </c>
      <c r="F7828">
        <v>0</v>
      </c>
      <c r="G7828">
        <v>0.37659999999999999</v>
      </c>
      <c r="H7828">
        <v>0.27810000000000001</v>
      </c>
      <c r="J7828">
        <v>1075</v>
      </c>
      <c r="K7828">
        <v>1245</v>
      </c>
      <c r="L7828">
        <v>943.52411199999995</v>
      </c>
      <c r="R7828">
        <v>1724.516257</v>
      </c>
      <c r="S7828" t="s">
        <v>204</v>
      </c>
      <c r="T7828" s="247">
        <v>45336.333831018521</v>
      </c>
    </row>
    <row r="7829" spans="1:20" x14ac:dyDescent="0.35">
      <c r="A7829" t="s">
        <v>122</v>
      </c>
      <c r="B7829" t="s">
        <v>123</v>
      </c>
      <c r="C7829" t="s">
        <v>92</v>
      </c>
      <c r="D7829" s="29">
        <v>45505</v>
      </c>
      <c r="E7829">
        <v>0</v>
      </c>
      <c r="F7829">
        <v>0</v>
      </c>
      <c r="G7829">
        <v>0.37659999999999999</v>
      </c>
      <c r="H7829">
        <v>0.27810000000000001</v>
      </c>
      <c r="J7829">
        <v>1075</v>
      </c>
      <c r="K7829">
        <v>1245</v>
      </c>
      <c r="L7829">
        <v>943.52411199999995</v>
      </c>
      <c r="R7829">
        <v>1724.516257</v>
      </c>
      <c r="S7829" t="s">
        <v>204</v>
      </c>
      <c r="T7829" s="247">
        <v>45336.333831018521</v>
      </c>
    </row>
    <row r="7830" spans="1:20" x14ac:dyDescent="0.35">
      <c r="A7830" t="s">
        <v>122</v>
      </c>
      <c r="B7830" t="s">
        <v>123</v>
      </c>
      <c r="C7830" t="s">
        <v>92</v>
      </c>
      <c r="D7830" s="29">
        <v>45506</v>
      </c>
      <c r="E7830">
        <v>0</v>
      </c>
      <c r="F7830">
        <v>0</v>
      </c>
      <c r="G7830">
        <v>0.37659999999999999</v>
      </c>
      <c r="H7830">
        <v>0.27810000000000001</v>
      </c>
      <c r="J7830">
        <v>1075</v>
      </c>
      <c r="K7830">
        <v>1245</v>
      </c>
      <c r="L7830">
        <v>943.52411199999995</v>
      </c>
      <c r="R7830">
        <v>1724.516257</v>
      </c>
      <c r="S7830" t="s">
        <v>204</v>
      </c>
      <c r="T7830" s="247">
        <v>45336.333831018521</v>
      </c>
    </row>
    <row r="7831" spans="1:20" x14ac:dyDescent="0.35">
      <c r="A7831" t="s">
        <v>122</v>
      </c>
      <c r="B7831" t="s">
        <v>123</v>
      </c>
      <c r="C7831" t="s">
        <v>92</v>
      </c>
      <c r="D7831" s="29">
        <v>45507</v>
      </c>
      <c r="E7831">
        <v>0</v>
      </c>
      <c r="F7831">
        <v>0</v>
      </c>
      <c r="G7831">
        <v>0.37659999999999999</v>
      </c>
      <c r="H7831">
        <v>0.27810000000000001</v>
      </c>
      <c r="J7831">
        <v>1075</v>
      </c>
      <c r="K7831">
        <v>1245</v>
      </c>
      <c r="L7831">
        <v>943.52411199999995</v>
      </c>
      <c r="R7831">
        <v>1724.516257</v>
      </c>
      <c r="S7831" t="s">
        <v>204</v>
      </c>
      <c r="T7831" s="247">
        <v>45336.333831018521</v>
      </c>
    </row>
    <row r="7832" spans="1:20" x14ac:dyDescent="0.35">
      <c r="A7832" t="s">
        <v>122</v>
      </c>
      <c r="B7832" t="s">
        <v>123</v>
      </c>
      <c r="C7832" t="s">
        <v>92</v>
      </c>
      <c r="D7832" s="29">
        <v>45508</v>
      </c>
      <c r="E7832">
        <v>0</v>
      </c>
      <c r="F7832">
        <v>0</v>
      </c>
      <c r="G7832">
        <v>0.37659999999999999</v>
      </c>
      <c r="H7832">
        <v>0.27810000000000001</v>
      </c>
      <c r="J7832">
        <v>1075</v>
      </c>
      <c r="K7832">
        <v>1245</v>
      </c>
      <c r="L7832">
        <v>943.52411199999995</v>
      </c>
      <c r="R7832">
        <v>1724.516257</v>
      </c>
      <c r="S7832" t="s">
        <v>204</v>
      </c>
      <c r="T7832" s="247">
        <v>45336.333831018521</v>
      </c>
    </row>
    <row r="7833" spans="1:20" x14ac:dyDescent="0.35">
      <c r="A7833" t="s">
        <v>122</v>
      </c>
      <c r="B7833" t="s">
        <v>123</v>
      </c>
      <c r="C7833" t="s">
        <v>92</v>
      </c>
      <c r="D7833" s="29">
        <v>45509</v>
      </c>
      <c r="E7833">
        <v>0</v>
      </c>
      <c r="F7833">
        <v>0</v>
      </c>
      <c r="G7833">
        <v>0.37659999999999999</v>
      </c>
      <c r="H7833">
        <v>0.27810000000000001</v>
      </c>
      <c r="J7833">
        <v>1075</v>
      </c>
      <c r="K7833">
        <v>1245</v>
      </c>
      <c r="L7833">
        <v>943.52411199999995</v>
      </c>
      <c r="R7833">
        <v>1724.516257</v>
      </c>
      <c r="S7833" t="s">
        <v>204</v>
      </c>
      <c r="T7833" s="247">
        <v>45336.333831018521</v>
      </c>
    </row>
    <row r="7834" spans="1:20" x14ac:dyDescent="0.35">
      <c r="A7834" t="s">
        <v>122</v>
      </c>
      <c r="B7834" t="s">
        <v>123</v>
      </c>
      <c r="C7834" t="s">
        <v>92</v>
      </c>
      <c r="D7834" s="29">
        <v>45510</v>
      </c>
      <c r="E7834">
        <v>0</v>
      </c>
      <c r="F7834">
        <v>0</v>
      </c>
      <c r="G7834">
        <v>0.37659999999999999</v>
      </c>
      <c r="H7834">
        <v>0.27810000000000001</v>
      </c>
      <c r="J7834">
        <v>1075</v>
      </c>
      <c r="K7834">
        <v>1245</v>
      </c>
      <c r="L7834">
        <v>943.52411199999995</v>
      </c>
      <c r="R7834">
        <v>1724.516257</v>
      </c>
      <c r="S7834" t="s">
        <v>204</v>
      </c>
      <c r="T7834" s="247">
        <v>45336.333831018521</v>
      </c>
    </row>
    <row r="7835" spans="1:20" x14ac:dyDescent="0.35">
      <c r="A7835" t="s">
        <v>122</v>
      </c>
      <c r="B7835" t="s">
        <v>123</v>
      </c>
      <c r="C7835" t="s">
        <v>92</v>
      </c>
      <c r="D7835" s="29">
        <v>45511</v>
      </c>
      <c r="E7835">
        <v>0</v>
      </c>
      <c r="F7835">
        <v>0</v>
      </c>
      <c r="G7835">
        <v>0.37659999999999999</v>
      </c>
      <c r="H7835">
        <v>0.27810000000000001</v>
      </c>
      <c r="J7835">
        <v>1075</v>
      </c>
      <c r="K7835">
        <v>1245</v>
      </c>
      <c r="L7835">
        <v>943.52411199999995</v>
      </c>
      <c r="R7835">
        <v>1724.516257</v>
      </c>
      <c r="S7835" t="s">
        <v>204</v>
      </c>
      <c r="T7835" s="247">
        <v>45336.333831018521</v>
      </c>
    </row>
    <row r="7836" spans="1:20" x14ac:dyDescent="0.35">
      <c r="A7836" t="s">
        <v>122</v>
      </c>
      <c r="B7836" t="s">
        <v>123</v>
      </c>
      <c r="C7836" t="s">
        <v>92</v>
      </c>
      <c r="D7836" s="29">
        <v>45512</v>
      </c>
      <c r="E7836">
        <v>0</v>
      </c>
      <c r="F7836">
        <v>0</v>
      </c>
      <c r="G7836">
        <v>0.37659999999999999</v>
      </c>
      <c r="H7836">
        <v>0.27810000000000001</v>
      </c>
      <c r="J7836">
        <v>1075</v>
      </c>
      <c r="K7836">
        <v>1245</v>
      </c>
      <c r="L7836">
        <v>943.52411199999995</v>
      </c>
      <c r="R7836">
        <v>1724.516257</v>
      </c>
      <c r="S7836" t="s">
        <v>204</v>
      </c>
      <c r="T7836" s="247">
        <v>45336.333831018521</v>
      </c>
    </row>
    <row r="7837" spans="1:20" x14ac:dyDescent="0.35">
      <c r="A7837" t="s">
        <v>122</v>
      </c>
      <c r="B7837" t="s">
        <v>123</v>
      </c>
      <c r="C7837" t="s">
        <v>92</v>
      </c>
      <c r="D7837" s="29">
        <v>45513</v>
      </c>
      <c r="E7837">
        <v>0</v>
      </c>
      <c r="F7837">
        <v>0</v>
      </c>
      <c r="G7837">
        <v>0.37659999999999999</v>
      </c>
      <c r="H7837">
        <v>0.27810000000000001</v>
      </c>
      <c r="J7837">
        <v>1075</v>
      </c>
      <c r="K7837">
        <v>1245</v>
      </c>
      <c r="L7837">
        <v>943.52411199999995</v>
      </c>
      <c r="R7837">
        <v>1724.516257</v>
      </c>
      <c r="S7837" t="s">
        <v>204</v>
      </c>
      <c r="T7837" s="247">
        <v>45336.333831018521</v>
      </c>
    </row>
    <row r="7838" spans="1:20" x14ac:dyDescent="0.35">
      <c r="A7838" t="s">
        <v>122</v>
      </c>
      <c r="B7838" t="s">
        <v>123</v>
      </c>
      <c r="C7838" t="s">
        <v>92</v>
      </c>
      <c r="D7838" s="29">
        <v>45514</v>
      </c>
      <c r="E7838">
        <v>0</v>
      </c>
      <c r="F7838">
        <v>0</v>
      </c>
      <c r="G7838">
        <v>0.37659999999999999</v>
      </c>
      <c r="H7838">
        <v>0.27810000000000001</v>
      </c>
      <c r="J7838">
        <v>1075</v>
      </c>
      <c r="K7838">
        <v>1245</v>
      </c>
      <c r="L7838">
        <v>943.52411199999995</v>
      </c>
      <c r="R7838">
        <v>1724.516257</v>
      </c>
      <c r="S7838" t="s">
        <v>204</v>
      </c>
      <c r="T7838" s="247">
        <v>45336.333831018521</v>
      </c>
    </row>
    <row r="7839" spans="1:20" x14ac:dyDescent="0.35">
      <c r="A7839" t="s">
        <v>122</v>
      </c>
      <c r="B7839" t="s">
        <v>123</v>
      </c>
      <c r="C7839" t="s">
        <v>92</v>
      </c>
      <c r="D7839" s="29">
        <v>45515</v>
      </c>
      <c r="E7839">
        <v>0</v>
      </c>
      <c r="F7839">
        <v>0</v>
      </c>
      <c r="G7839">
        <v>0.37659999999999999</v>
      </c>
      <c r="H7839">
        <v>0.27810000000000001</v>
      </c>
      <c r="J7839">
        <v>1075</v>
      </c>
      <c r="K7839">
        <v>1245</v>
      </c>
      <c r="L7839">
        <v>943.52411199999995</v>
      </c>
      <c r="R7839">
        <v>1724.516257</v>
      </c>
      <c r="S7839" t="s">
        <v>204</v>
      </c>
      <c r="T7839" s="247">
        <v>45336.333831018521</v>
      </c>
    </row>
    <row r="7840" spans="1:20" x14ac:dyDescent="0.35">
      <c r="A7840" t="s">
        <v>122</v>
      </c>
      <c r="B7840" t="s">
        <v>123</v>
      </c>
      <c r="C7840" t="s">
        <v>92</v>
      </c>
      <c r="D7840" s="29">
        <v>45516</v>
      </c>
      <c r="E7840">
        <v>0</v>
      </c>
      <c r="F7840">
        <v>0</v>
      </c>
      <c r="G7840">
        <v>0.37659999999999999</v>
      </c>
      <c r="H7840">
        <v>0.27810000000000001</v>
      </c>
      <c r="J7840">
        <v>1075</v>
      </c>
      <c r="K7840">
        <v>1245</v>
      </c>
      <c r="L7840">
        <v>943.52411199999995</v>
      </c>
      <c r="R7840">
        <v>1724.516257</v>
      </c>
      <c r="S7840" t="s">
        <v>204</v>
      </c>
      <c r="T7840" s="247">
        <v>45336.333831018521</v>
      </c>
    </row>
    <row r="7841" spans="1:20" x14ac:dyDescent="0.35">
      <c r="A7841" t="s">
        <v>122</v>
      </c>
      <c r="B7841" t="s">
        <v>123</v>
      </c>
      <c r="C7841" t="s">
        <v>92</v>
      </c>
      <c r="D7841" s="29">
        <v>45517</v>
      </c>
      <c r="E7841">
        <v>0</v>
      </c>
      <c r="F7841">
        <v>0</v>
      </c>
      <c r="G7841">
        <v>0.37659999999999999</v>
      </c>
      <c r="H7841">
        <v>0.27810000000000001</v>
      </c>
      <c r="J7841">
        <v>1075</v>
      </c>
      <c r="K7841">
        <v>1245</v>
      </c>
      <c r="L7841">
        <v>943.52411199999995</v>
      </c>
      <c r="R7841">
        <v>1724.516257</v>
      </c>
      <c r="S7841" t="s">
        <v>204</v>
      </c>
      <c r="T7841" s="247">
        <v>45336.333831018521</v>
      </c>
    </row>
    <row r="7842" spans="1:20" x14ac:dyDescent="0.35">
      <c r="A7842" t="s">
        <v>122</v>
      </c>
      <c r="B7842" t="s">
        <v>123</v>
      </c>
      <c r="C7842" t="s">
        <v>92</v>
      </c>
      <c r="D7842" s="29">
        <v>45518</v>
      </c>
      <c r="E7842">
        <v>0</v>
      </c>
      <c r="F7842">
        <v>0</v>
      </c>
      <c r="G7842">
        <v>0.37659999999999999</v>
      </c>
      <c r="H7842">
        <v>0.27810000000000001</v>
      </c>
      <c r="J7842">
        <v>1075</v>
      </c>
      <c r="K7842">
        <v>1245</v>
      </c>
      <c r="L7842">
        <v>943.52411199999995</v>
      </c>
      <c r="R7842">
        <v>1724.516257</v>
      </c>
      <c r="S7842" t="s">
        <v>204</v>
      </c>
      <c r="T7842" s="247">
        <v>45336.333831018521</v>
      </c>
    </row>
    <row r="7843" spans="1:20" x14ac:dyDescent="0.35">
      <c r="A7843" t="s">
        <v>122</v>
      </c>
      <c r="B7843" t="s">
        <v>123</v>
      </c>
      <c r="C7843" t="s">
        <v>92</v>
      </c>
      <c r="D7843" s="29">
        <v>45519</v>
      </c>
      <c r="E7843">
        <v>0</v>
      </c>
      <c r="F7843">
        <v>0</v>
      </c>
      <c r="G7843">
        <v>0.37659999999999999</v>
      </c>
      <c r="H7843">
        <v>0.27810000000000001</v>
      </c>
      <c r="J7843">
        <v>1075</v>
      </c>
      <c r="K7843">
        <v>1245</v>
      </c>
      <c r="L7843">
        <v>943.52411199999995</v>
      </c>
      <c r="R7843">
        <v>1724.516257</v>
      </c>
      <c r="S7843" t="s">
        <v>204</v>
      </c>
      <c r="T7843" s="247">
        <v>45336.333831018521</v>
      </c>
    </row>
    <row r="7844" spans="1:20" x14ac:dyDescent="0.35">
      <c r="A7844" t="s">
        <v>122</v>
      </c>
      <c r="B7844" t="s">
        <v>123</v>
      </c>
      <c r="C7844" t="s">
        <v>92</v>
      </c>
      <c r="D7844" s="29">
        <v>45520</v>
      </c>
      <c r="E7844">
        <v>0</v>
      </c>
      <c r="F7844">
        <v>0</v>
      </c>
      <c r="G7844">
        <v>0.37659999999999999</v>
      </c>
      <c r="H7844">
        <v>0.27810000000000001</v>
      </c>
      <c r="J7844">
        <v>1075</v>
      </c>
      <c r="K7844">
        <v>1245</v>
      </c>
      <c r="L7844">
        <v>943.52411199999995</v>
      </c>
      <c r="R7844">
        <v>1724.516257</v>
      </c>
      <c r="S7844" t="s">
        <v>204</v>
      </c>
      <c r="T7844" s="247">
        <v>45336.333831018521</v>
      </c>
    </row>
    <row r="7845" spans="1:20" x14ac:dyDescent="0.35">
      <c r="A7845" t="s">
        <v>122</v>
      </c>
      <c r="B7845" t="s">
        <v>123</v>
      </c>
      <c r="C7845" t="s">
        <v>92</v>
      </c>
      <c r="D7845" s="29">
        <v>45521</v>
      </c>
      <c r="E7845">
        <v>0</v>
      </c>
      <c r="F7845">
        <v>0</v>
      </c>
      <c r="G7845">
        <v>0.37659999999999999</v>
      </c>
      <c r="H7845">
        <v>0.27810000000000001</v>
      </c>
      <c r="J7845">
        <v>1075</v>
      </c>
      <c r="K7845">
        <v>1245</v>
      </c>
      <c r="L7845">
        <v>943.52411199999995</v>
      </c>
      <c r="R7845">
        <v>1724.516257</v>
      </c>
      <c r="S7845" t="s">
        <v>204</v>
      </c>
      <c r="T7845" s="247">
        <v>45336.333831018521</v>
      </c>
    </row>
    <row r="7846" spans="1:20" x14ac:dyDescent="0.35">
      <c r="A7846" t="s">
        <v>122</v>
      </c>
      <c r="B7846" t="s">
        <v>123</v>
      </c>
      <c r="C7846" t="s">
        <v>92</v>
      </c>
      <c r="D7846" s="29">
        <v>45522</v>
      </c>
      <c r="E7846">
        <v>0</v>
      </c>
      <c r="F7846">
        <v>0</v>
      </c>
      <c r="G7846">
        <v>0.37659999999999999</v>
      </c>
      <c r="H7846">
        <v>0.27810000000000001</v>
      </c>
      <c r="J7846">
        <v>1075</v>
      </c>
      <c r="K7846">
        <v>1245</v>
      </c>
      <c r="L7846">
        <v>943.52411199999995</v>
      </c>
      <c r="R7846">
        <v>1724.516257</v>
      </c>
      <c r="S7846" t="s">
        <v>204</v>
      </c>
      <c r="T7846" s="247">
        <v>45336.333831018521</v>
      </c>
    </row>
    <row r="7847" spans="1:20" x14ac:dyDescent="0.35">
      <c r="A7847" t="s">
        <v>122</v>
      </c>
      <c r="B7847" t="s">
        <v>123</v>
      </c>
      <c r="C7847" t="s">
        <v>92</v>
      </c>
      <c r="D7847" s="29">
        <v>45523</v>
      </c>
      <c r="E7847">
        <v>0</v>
      </c>
      <c r="F7847">
        <v>0</v>
      </c>
      <c r="G7847">
        <v>0.4027</v>
      </c>
      <c r="H7847">
        <v>0.31859999999999999</v>
      </c>
      <c r="J7847">
        <v>1030</v>
      </c>
      <c r="K7847">
        <v>1175</v>
      </c>
      <c r="L7847">
        <v>943.52411199999995</v>
      </c>
      <c r="R7847">
        <v>1724.516257</v>
      </c>
      <c r="S7847" t="s">
        <v>204</v>
      </c>
      <c r="T7847" s="247">
        <v>45336.333831018521</v>
      </c>
    </row>
    <row r="7848" spans="1:20" x14ac:dyDescent="0.35">
      <c r="A7848" t="s">
        <v>122</v>
      </c>
      <c r="B7848" t="s">
        <v>123</v>
      </c>
      <c r="C7848" t="s">
        <v>92</v>
      </c>
      <c r="D7848" s="29">
        <v>45524</v>
      </c>
      <c r="E7848">
        <v>0</v>
      </c>
      <c r="F7848">
        <v>0</v>
      </c>
      <c r="G7848">
        <v>0.4027</v>
      </c>
      <c r="H7848">
        <v>0.31859999999999999</v>
      </c>
      <c r="J7848">
        <v>1030</v>
      </c>
      <c r="K7848">
        <v>1175</v>
      </c>
      <c r="L7848">
        <v>943.52411199999995</v>
      </c>
      <c r="R7848">
        <v>1724.516257</v>
      </c>
      <c r="S7848" t="s">
        <v>204</v>
      </c>
      <c r="T7848" s="247">
        <v>45336.333831018521</v>
      </c>
    </row>
    <row r="7849" spans="1:20" x14ac:dyDescent="0.35">
      <c r="A7849" t="s">
        <v>122</v>
      </c>
      <c r="B7849" t="s">
        <v>123</v>
      </c>
      <c r="C7849" t="s">
        <v>92</v>
      </c>
      <c r="D7849" s="29">
        <v>45525</v>
      </c>
      <c r="E7849">
        <v>0</v>
      </c>
      <c r="F7849">
        <v>0</v>
      </c>
      <c r="G7849">
        <v>0.4027</v>
      </c>
      <c r="H7849">
        <v>0.31859999999999999</v>
      </c>
      <c r="J7849">
        <v>1030</v>
      </c>
      <c r="K7849">
        <v>1175</v>
      </c>
      <c r="L7849">
        <v>943.52411199999995</v>
      </c>
      <c r="R7849">
        <v>1724.516257</v>
      </c>
      <c r="S7849" t="s">
        <v>204</v>
      </c>
      <c r="T7849" s="247">
        <v>45336.33384259259</v>
      </c>
    </row>
    <row r="7850" spans="1:20" x14ac:dyDescent="0.35">
      <c r="A7850" t="s">
        <v>122</v>
      </c>
      <c r="B7850" t="s">
        <v>123</v>
      </c>
      <c r="C7850" t="s">
        <v>92</v>
      </c>
      <c r="D7850" s="29">
        <v>45526</v>
      </c>
      <c r="E7850">
        <v>0</v>
      </c>
      <c r="F7850">
        <v>0</v>
      </c>
      <c r="G7850">
        <v>0.4027</v>
      </c>
      <c r="H7850">
        <v>0.31859999999999999</v>
      </c>
      <c r="J7850">
        <v>1030</v>
      </c>
      <c r="K7850">
        <v>1175</v>
      </c>
      <c r="L7850">
        <v>943.52411199999995</v>
      </c>
      <c r="R7850">
        <v>1724.516257</v>
      </c>
      <c r="S7850" t="s">
        <v>204</v>
      </c>
      <c r="T7850" s="247">
        <v>45336.33384259259</v>
      </c>
    </row>
    <row r="7851" spans="1:20" x14ac:dyDescent="0.35">
      <c r="A7851" t="s">
        <v>122</v>
      </c>
      <c r="B7851" t="s">
        <v>123</v>
      </c>
      <c r="C7851" t="s">
        <v>92</v>
      </c>
      <c r="D7851" s="29">
        <v>45527</v>
      </c>
      <c r="E7851">
        <v>0</v>
      </c>
      <c r="F7851">
        <v>0</v>
      </c>
      <c r="G7851">
        <v>0.4027</v>
      </c>
      <c r="H7851">
        <v>0.31859999999999999</v>
      </c>
      <c r="J7851">
        <v>1030</v>
      </c>
      <c r="K7851">
        <v>1175</v>
      </c>
      <c r="L7851">
        <v>943.52411199999995</v>
      </c>
      <c r="R7851">
        <v>1724.516257</v>
      </c>
      <c r="S7851" t="s">
        <v>204</v>
      </c>
      <c r="T7851" s="247">
        <v>45336.33384259259</v>
      </c>
    </row>
    <row r="7852" spans="1:20" x14ac:dyDescent="0.35">
      <c r="A7852" t="s">
        <v>122</v>
      </c>
      <c r="B7852" t="s">
        <v>123</v>
      </c>
      <c r="C7852" t="s">
        <v>92</v>
      </c>
      <c r="D7852" s="29">
        <v>45528</v>
      </c>
      <c r="E7852">
        <v>0</v>
      </c>
      <c r="F7852">
        <v>0</v>
      </c>
      <c r="G7852">
        <v>0.38529999999999998</v>
      </c>
      <c r="H7852">
        <v>0.30709999999999998</v>
      </c>
      <c r="J7852">
        <v>1060</v>
      </c>
      <c r="K7852">
        <v>1195</v>
      </c>
      <c r="L7852">
        <v>943.52411199999995</v>
      </c>
      <c r="R7852">
        <v>1724.516257</v>
      </c>
      <c r="S7852" t="s">
        <v>204</v>
      </c>
      <c r="T7852" s="247">
        <v>45336.33384259259</v>
      </c>
    </row>
    <row r="7853" spans="1:20" x14ac:dyDescent="0.35">
      <c r="A7853" t="s">
        <v>122</v>
      </c>
      <c r="B7853" t="s">
        <v>123</v>
      </c>
      <c r="C7853" t="s">
        <v>92</v>
      </c>
      <c r="D7853" s="29">
        <v>45529</v>
      </c>
      <c r="E7853">
        <v>0</v>
      </c>
      <c r="F7853">
        <v>0</v>
      </c>
      <c r="G7853">
        <v>0.38529999999999998</v>
      </c>
      <c r="H7853">
        <v>0.30709999999999998</v>
      </c>
      <c r="J7853">
        <v>1060</v>
      </c>
      <c r="K7853">
        <v>1195</v>
      </c>
      <c r="L7853">
        <v>943.52411199999995</v>
      </c>
      <c r="R7853">
        <v>1724.516257</v>
      </c>
      <c r="S7853" t="s">
        <v>204</v>
      </c>
      <c r="T7853" s="247">
        <v>45336.33384259259</v>
      </c>
    </row>
    <row r="7854" spans="1:20" x14ac:dyDescent="0.35">
      <c r="A7854" t="s">
        <v>122</v>
      </c>
      <c r="B7854" t="s">
        <v>123</v>
      </c>
      <c r="C7854" t="s">
        <v>92</v>
      </c>
      <c r="D7854" s="29">
        <v>45530</v>
      </c>
      <c r="E7854">
        <v>0</v>
      </c>
      <c r="F7854">
        <v>0</v>
      </c>
      <c r="G7854">
        <v>0.4027</v>
      </c>
      <c r="H7854">
        <v>0.31859999999999999</v>
      </c>
      <c r="J7854">
        <v>1030</v>
      </c>
      <c r="K7854">
        <v>1175</v>
      </c>
      <c r="L7854">
        <v>943.52411199999995</v>
      </c>
      <c r="R7854">
        <v>1724.516257</v>
      </c>
      <c r="S7854" t="s">
        <v>204</v>
      </c>
      <c r="T7854" s="247">
        <v>45336.33384259259</v>
      </c>
    </row>
    <row r="7855" spans="1:20" x14ac:dyDescent="0.35">
      <c r="A7855" t="s">
        <v>122</v>
      </c>
      <c r="B7855" t="s">
        <v>123</v>
      </c>
      <c r="C7855" t="s">
        <v>92</v>
      </c>
      <c r="D7855" s="29">
        <v>45531</v>
      </c>
      <c r="E7855">
        <v>0</v>
      </c>
      <c r="F7855">
        <v>0</v>
      </c>
      <c r="G7855">
        <v>0.4027</v>
      </c>
      <c r="H7855">
        <v>0.31859999999999999</v>
      </c>
      <c r="J7855">
        <v>1030</v>
      </c>
      <c r="K7855">
        <v>1175</v>
      </c>
      <c r="L7855">
        <v>943.52411199999995</v>
      </c>
      <c r="R7855">
        <v>1724.516257</v>
      </c>
      <c r="S7855" t="s">
        <v>204</v>
      </c>
      <c r="T7855" s="247">
        <v>45336.33384259259</v>
      </c>
    </row>
    <row r="7856" spans="1:20" x14ac:dyDescent="0.35">
      <c r="A7856" t="s">
        <v>122</v>
      </c>
      <c r="B7856" t="s">
        <v>123</v>
      </c>
      <c r="C7856" t="s">
        <v>92</v>
      </c>
      <c r="D7856" s="29">
        <v>45532</v>
      </c>
      <c r="E7856">
        <v>0</v>
      </c>
      <c r="F7856">
        <v>0</v>
      </c>
      <c r="G7856">
        <v>0.4027</v>
      </c>
      <c r="H7856">
        <v>0.31859999999999999</v>
      </c>
      <c r="J7856">
        <v>1030</v>
      </c>
      <c r="K7856">
        <v>1175</v>
      </c>
      <c r="L7856">
        <v>943.52411199999995</v>
      </c>
      <c r="R7856">
        <v>1724.516257</v>
      </c>
      <c r="S7856" t="s">
        <v>204</v>
      </c>
      <c r="T7856" s="247">
        <v>45336.33384259259</v>
      </c>
    </row>
    <row r="7857" spans="1:20" x14ac:dyDescent="0.35">
      <c r="A7857" t="s">
        <v>122</v>
      </c>
      <c r="B7857" t="s">
        <v>123</v>
      </c>
      <c r="C7857" t="s">
        <v>92</v>
      </c>
      <c r="D7857" s="29">
        <v>45533</v>
      </c>
      <c r="E7857">
        <v>0</v>
      </c>
      <c r="F7857">
        <v>0</v>
      </c>
      <c r="G7857">
        <v>0.4027</v>
      </c>
      <c r="H7857">
        <v>0.31859999999999999</v>
      </c>
      <c r="J7857">
        <v>1030</v>
      </c>
      <c r="K7857">
        <v>1175</v>
      </c>
      <c r="L7857">
        <v>943.52411199999995</v>
      </c>
      <c r="R7857">
        <v>1724.516257</v>
      </c>
      <c r="S7857" t="s">
        <v>204</v>
      </c>
      <c r="T7857" s="247">
        <v>45336.33384259259</v>
      </c>
    </row>
    <row r="7858" spans="1:20" x14ac:dyDescent="0.35">
      <c r="A7858" t="s">
        <v>122</v>
      </c>
      <c r="B7858" t="s">
        <v>123</v>
      </c>
      <c r="C7858" t="s">
        <v>92</v>
      </c>
      <c r="D7858" s="29">
        <v>45534</v>
      </c>
      <c r="E7858">
        <v>0</v>
      </c>
      <c r="F7858">
        <v>0</v>
      </c>
      <c r="G7858">
        <v>0.4027</v>
      </c>
      <c r="H7858">
        <v>0.31859999999999999</v>
      </c>
      <c r="J7858">
        <v>1030</v>
      </c>
      <c r="K7858">
        <v>1175</v>
      </c>
      <c r="L7858">
        <v>943.52411199999995</v>
      </c>
      <c r="R7858">
        <v>1724.516257</v>
      </c>
      <c r="S7858" t="s">
        <v>204</v>
      </c>
      <c r="T7858" s="247">
        <v>45336.333831018521</v>
      </c>
    </row>
    <row r="7859" spans="1:20" x14ac:dyDescent="0.35">
      <c r="A7859" t="s">
        <v>122</v>
      </c>
      <c r="B7859" t="s">
        <v>123</v>
      </c>
      <c r="C7859" t="s">
        <v>92</v>
      </c>
      <c r="D7859" s="29">
        <v>45535</v>
      </c>
      <c r="E7859">
        <v>0</v>
      </c>
      <c r="F7859">
        <v>0</v>
      </c>
      <c r="G7859">
        <v>0.38529999999999998</v>
      </c>
      <c r="H7859">
        <v>0.35049999999999998</v>
      </c>
      <c r="J7859">
        <v>1060</v>
      </c>
      <c r="K7859">
        <v>1120</v>
      </c>
      <c r="L7859">
        <v>943.52411199999995</v>
      </c>
      <c r="R7859">
        <v>1724.516257</v>
      </c>
      <c r="S7859" t="s">
        <v>204</v>
      </c>
      <c r="T7859" s="247">
        <v>45342.339594907404</v>
      </c>
    </row>
    <row r="7860" spans="1:20" x14ac:dyDescent="0.35">
      <c r="A7860" t="s">
        <v>122</v>
      </c>
      <c r="B7860" t="s">
        <v>123</v>
      </c>
      <c r="C7860" t="s">
        <v>92</v>
      </c>
      <c r="D7860" s="29">
        <v>45536</v>
      </c>
      <c r="E7860">
        <v>0</v>
      </c>
      <c r="F7860">
        <v>0</v>
      </c>
      <c r="G7860">
        <v>0.38529999999999998</v>
      </c>
      <c r="H7860">
        <v>0.35049999999999998</v>
      </c>
      <c r="J7860">
        <v>1060</v>
      </c>
      <c r="K7860">
        <v>1120</v>
      </c>
      <c r="L7860">
        <v>943.52411199999995</v>
      </c>
      <c r="R7860">
        <v>1724.516257</v>
      </c>
      <c r="S7860" t="s">
        <v>204</v>
      </c>
      <c r="T7860" s="247">
        <v>45342.339675925927</v>
      </c>
    </row>
    <row r="7861" spans="1:20" x14ac:dyDescent="0.35">
      <c r="A7861" t="s">
        <v>122</v>
      </c>
      <c r="B7861" t="s">
        <v>123</v>
      </c>
      <c r="C7861" t="s">
        <v>92</v>
      </c>
      <c r="D7861" s="29">
        <v>45537</v>
      </c>
      <c r="E7861">
        <v>0</v>
      </c>
      <c r="F7861">
        <v>0</v>
      </c>
      <c r="G7861">
        <v>0.39689999999999998</v>
      </c>
      <c r="H7861">
        <v>0.2984</v>
      </c>
      <c r="J7861">
        <v>1040</v>
      </c>
      <c r="K7861">
        <v>1210</v>
      </c>
      <c r="L7861">
        <v>943.52411199999995</v>
      </c>
      <c r="R7861">
        <v>1724.516257</v>
      </c>
      <c r="S7861" t="s">
        <v>204</v>
      </c>
      <c r="T7861" s="247">
        <v>45339.333472222221</v>
      </c>
    </row>
    <row r="7862" spans="1:20" x14ac:dyDescent="0.35">
      <c r="A7862" t="s">
        <v>122</v>
      </c>
      <c r="B7862" t="s">
        <v>123</v>
      </c>
      <c r="C7862" t="s">
        <v>92</v>
      </c>
      <c r="D7862" s="29">
        <v>45538</v>
      </c>
      <c r="E7862">
        <v>0</v>
      </c>
      <c r="F7862">
        <v>0</v>
      </c>
      <c r="G7862">
        <v>0.39689999999999998</v>
      </c>
      <c r="H7862">
        <v>0.2984</v>
      </c>
      <c r="J7862">
        <v>1040</v>
      </c>
      <c r="K7862">
        <v>1210</v>
      </c>
      <c r="L7862">
        <v>943.52411199999995</v>
      </c>
      <c r="R7862">
        <v>1724.516257</v>
      </c>
      <c r="S7862" t="s">
        <v>204</v>
      </c>
      <c r="T7862" s="247">
        <v>45339.333460648151</v>
      </c>
    </row>
    <row r="7863" spans="1:20" x14ac:dyDescent="0.35">
      <c r="A7863" t="s">
        <v>122</v>
      </c>
      <c r="B7863" t="s">
        <v>123</v>
      </c>
      <c r="C7863" t="s">
        <v>92</v>
      </c>
      <c r="D7863" s="29">
        <v>45539</v>
      </c>
      <c r="E7863">
        <v>0</v>
      </c>
      <c r="F7863">
        <v>0</v>
      </c>
      <c r="G7863">
        <v>0.39689999999999998</v>
      </c>
      <c r="H7863">
        <v>0.2984</v>
      </c>
      <c r="J7863">
        <v>1040</v>
      </c>
      <c r="K7863">
        <v>1210</v>
      </c>
      <c r="L7863">
        <v>943.52411199999995</v>
      </c>
      <c r="R7863">
        <v>1724.516257</v>
      </c>
      <c r="S7863" t="s">
        <v>204</v>
      </c>
      <c r="T7863" s="247">
        <v>45339.333460648151</v>
      </c>
    </row>
    <row r="7864" spans="1:20" x14ac:dyDescent="0.35">
      <c r="A7864" t="s">
        <v>122</v>
      </c>
      <c r="B7864" t="s">
        <v>123</v>
      </c>
      <c r="C7864" t="s">
        <v>92</v>
      </c>
      <c r="D7864" s="29">
        <v>45540</v>
      </c>
      <c r="E7864">
        <v>0</v>
      </c>
      <c r="F7864">
        <v>0</v>
      </c>
      <c r="G7864">
        <v>0.39689999999999998</v>
      </c>
      <c r="H7864">
        <v>0.2984</v>
      </c>
      <c r="J7864">
        <v>1040</v>
      </c>
      <c r="K7864">
        <v>1210</v>
      </c>
      <c r="L7864">
        <v>943.52411199999995</v>
      </c>
      <c r="R7864">
        <v>1724.516257</v>
      </c>
      <c r="S7864" t="s">
        <v>204</v>
      </c>
      <c r="T7864" s="247">
        <v>45339.333460648151</v>
      </c>
    </row>
    <row r="7865" spans="1:20" x14ac:dyDescent="0.35">
      <c r="A7865" t="s">
        <v>122</v>
      </c>
      <c r="B7865" t="s">
        <v>123</v>
      </c>
      <c r="C7865" t="s">
        <v>92</v>
      </c>
      <c r="D7865" s="29">
        <v>45541</v>
      </c>
      <c r="E7865">
        <v>0</v>
      </c>
      <c r="F7865">
        <v>0</v>
      </c>
      <c r="G7865">
        <v>0.39689999999999998</v>
      </c>
      <c r="H7865">
        <v>0.2984</v>
      </c>
      <c r="J7865">
        <v>1040</v>
      </c>
      <c r="K7865">
        <v>1210</v>
      </c>
      <c r="L7865">
        <v>943.52411199999995</v>
      </c>
      <c r="R7865">
        <v>1724.516257</v>
      </c>
      <c r="S7865" t="s">
        <v>204</v>
      </c>
      <c r="T7865" s="247">
        <v>45339.333472222221</v>
      </c>
    </row>
    <row r="7866" spans="1:20" x14ac:dyDescent="0.35">
      <c r="A7866" t="s">
        <v>122</v>
      </c>
      <c r="B7866" t="s">
        <v>123</v>
      </c>
      <c r="C7866" t="s">
        <v>92</v>
      </c>
      <c r="D7866" s="29">
        <v>45542</v>
      </c>
      <c r="E7866">
        <v>0</v>
      </c>
      <c r="F7866">
        <v>0</v>
      </c>
      <c r="G7866">
        <v>0.37659999999999999</v>
      </c>
      <c r="H7866">
        <v>0.27810000000000001</v>
      </c>
      <c r="J7866">
        <v>1075</v>
      </c>
      <c r="K7866">
        <v>1245</v>
      </c>
      <c r="L7866">
        <v>943.52411199999995</v>
      </c>
      <c r="R7866">
        <v>1724.516257</v>
      </c>
      <c r="S7866" t="s">
        <v>204</v>
      </c>
      <c r="T7866" s="247">
        <v>45339.333472222221</v>
      </c>
    </row>
    <row r="7867" spans="1:20" x14ac:dyDescent="0.35">
      <c r="A7867" t="s">
        <v>122</v>
      </c>
      <c r="B7867" t="s">
        <v>123</v>
      </c>
      <c r="C7867" t="s">
        <v>92</v>
      </c>
      <c r="D7867" s="29">
        <v>45543</v>
      </c>
      <c r="E7867">
        <v>0</v>
      </c>
      <c r="F7867">
        <v>0</v>
      </c>
      <c r="G7867">
        <v>0.37659999999999999</v>
      </c>
      <c r="H7867">
        <v>0.27810000000000001</v>
      </c>
      <c r="J7867">
        <v>1075</v>
      </c>
      <c r="K7867">
        <v>1245</v>
      </c>
      <c r="L7867">
        <v>943.52411199999995</v>
      </c>
      <c r="R7867">
        <v>1724.516257</v>
      </c>
      <c r="S7867" t="s">
        <v>204</v>
      </c>
      <c r="T7867" s="247">
        <v>45339.333472222221</v>
      </c>
    </row>
    <row r="7868" spans="1:20" x14ac:dyDescent="0.35">
      <c r="A7868" t="s">
        <v>122</v>
      </c>
      <c r="B7868" t="s">
        <v>123</v>
      </c>
      <c r="C7868" t="s">
        <v>92</v>
      </c>
      <c r="D7868" s="29">
        <v>45544</v>
      </c>
      <c r="E7868">
        <v>0</v>
      </c>
      <c r="F7868">
        <v>0</v>
      </c>
      <c r="G7868">
        <v>0.37659999999999999</v>
      </c>
      <c r="H7868">
        <v>0.27810000000000001</v>
      </c>
      <c r="J7868">
        <v>1075</v>
      </c>
      <c r="K7868">
        <v>1245</v>
      </c>
      <c r="L7868">
        <v>943.52411199999995</v>
      </c>
      <c r="R7868">
        <v>1724.516257</v>
      </c>
      <c r="S7868" t="s">
        <v>204</v>
      </c>
      <c r="T7868" s="247">
        <v>45339.333472222221</v>
      </c>
    </row>
    <row r="7869" spans="1:20" x14ac:dyDescent="0.35">
      <c r="A7869" t="s">
        <v>122</v>
      </c>
      <c r="B7869" t="s">
        <v>123</v>
      </c>
      <c r="C7869" t="s">
        <v>92</v>
      </c>
      <c r="D7869" s="29">
        <v>45545</v>
      </c>
      <c r="E7869">
        <v>0</v>
      </c>
      <c r="F7869">
        <v>0</v>
      </c>
      <c r="G7869">
        <v>0.37659999999999999</v>
      </c>
      <c r="H7869">
        <v>0.27810000000000001</v>
      </c>
      <c r="J7869">
        <v>1075</v>
      </c>
      <c r="K7869">
        <v>1245</v>
      </c>
      <c r="L7869">
        <v>943.52411199999995</v>
      </c>
      <c r="R7869">
        <v>1724.516257</v>
      </c>
      <c r="S7869" t="s">
        <v>204</v>
      </c>
      <c r="T7869" s="247">
        <v>45339.333472222221</v>
      </c>
    </row>
    <row r="7870" spans="1:20" x14ac:dyDescent="0.35">
      <c r="A7870" t="s">
        <v>122</v>
      </c>
      <c r="B7870" t="s">
        <v>123</v>
      </c>
      <c r="C7870" t="s">
        <v>92</v>
      </c>
      <c r="D7870" s="29">
        <v>45546</v>
      </c>
      <c r="E7870">
        <v>0</v>
      </c>
      <c r="F7870">
        <v>0</v>
      </c>
      <c r="G7870">
        <v>0.37659999999999999</v>
      </c>
      <c r="H7870">
        <v>0.27810000000000001</v>
      </c>
      <c r="J7870">
        <v>1075</v>
      </c>
      <c r="K7870">
        <v>1245</v>
      </c>
      <c r="L7870">
        <v>943.52411199999995</v>
      </c>
      <c r="R7870">
        <v>1724.516257</v>
      </c>
      <c r="S7870" t="s">
        <v>204</v>
      </c>
      <c r="T7870" s="247">
        <v>45339.333472222221</v>
      </c>
    </row>
    <row r="7871" spans="1:20" x14ac:dyDescent="0.35">
      <c r="A7871" t="s">
        <v>122</v>
      </c>
      <c r="B7871" t="s">
        <v>123</v>
      </c>
      <c r="C7871" t="s">
        <v>92</v>
      </c>
      <c r="D7871" s="29">
        <v>45547</v>
      </c>
      <c r="E7871">
        <v>0</v>
      </c>
      <c r="F7871">
        <v>0</v>
      </c>
      <c r="G7871">
        <v>0.37659999999999999</v>
      </c>
      <c r="H7871">
        <v>0.27810000000000001</v>
      </c>
      <c r="J7871">
        <v>1075</v>
      </c>
      <c r="K7871">
        <v>1245</v>
      </c>
      <c r="L7871">
        <v>943.52411199999995</v>
      </c>
      <c r="R7871">
        <v>1724.516257</v>
      </c>
      <c r="S7871" t="s">
        <v>204</v>
      </c>
      <c r="T7871" s="247">
        <v>45339.333472222221</v>
      </c>
    </row>
    <row r="7872" spans="1:20" x14ac:dyDescent="0.35">
      <c r="A7872" t="s">
        <v>122</v>
      </c>
      <c r="B7872" t="s">
        <v>123</v>
      </c>
      <c r="C7872" t="s">
        <v>92</v>
      </c>
      <c r="D7872" s="29">
        <v>45548</v>
      </c>
      <c r="E7872">
        <v>0</v>
      </c>
      <c r="F7872">
        <v>0</v>
      </c>
      <c r="G7872">
        <v>0.37659999999999999</v>
      </c>
      <c r="H7872">
        <v>0.27810000000000001</v>
      </c>
      <c r="J7872">
        <v>1075</v>
      </c>
      <c r="K7872">
        <v>1245</v>
      </c>
      <c r="L7872">
        <v>943.52411199999995</v>
      </c>
      <c r="R7872">
        <v>1724.516257</v>
      </c>
      <c r="S7872" t="s">
        <v>204</v>
      </c>
      <c r="T7872" s="247">
        <v>45339.333472222221</v>
      </c>
    </row>
    <row r="7873" spans="1:20" x14ac:dyDescent="0.35">
      <c r="A7873" t="s">
        <v>122</v>
      </c>
      <c r="B7873" t="s">
        <v>123</v>
      </c>
      <c r="C7873" t="s">
        <v>92</v>
      </c>
      <c r="D7873" s="29">
        <v>45549</v>
      </c>
      <c r="E7873">
        <v>0</v>
      </c>
      <c r="F7873">
        <v>0</v>
      </c>
      <c r="G7873">
        <v>0.37659999999999999</v>
      </c>
      <c r="H7873">
        <v>0.27810000000000001</v>
      </c>
      <c r="J7873">
        <v>1075</v>
      </c>
      <c r="K7873">
        <v>1245</v>
      </c>
      <c r="L7873">
        <v>943.52411199999995</v>
      </c>
      <c r="R7873">
        <v>1724.516257</v>
      </c>
      <c r="S7873" t="s">
        <v>204</v>
      </c>
      <c r="T7873" s="247">
        <v>45339.333472222221</v>
      </c>
    </row>
    <row r="7874" spans="1:20" x14ac:dyDescent="0.35">
      <c r="A7874" t="s">
        <v>122</v>
      </c>
      <c r="B7874" t="s">
        <v>123</v>
      </c>
      <c r="C7874" t="s">
        <v>92</v>
      </c>
      <c r="D7874" s="29">
        <v>45550</v>
      </c>
      <c r="E7874">
        <v>0</v>
      </c>
      <c r="F7874">
        <v>0</v>
      </c>
      <c r="G7874">
        <v>0.37659999999999999</v>
      </c>
      <c r="H7874">
        <v>0.27810000000000001</v>
      </c>
      <c r="J7874">
        <v>1075</v>
      </c>
      <c r="K7874">
        <v>1245</v>
      </c>
      <c r="L7874">
        <v>943.52411199999995</v>
      </c>
      <c r="R7874">
        <v>1724.516257</v>
      </c>
      <c r="S7874" t="s">
        <v>204</v>
      </c>
      <c r="T7874" s="247">
        <v>45339.333472222221</v>
      </c>
    </row>
    <row r="7875" spans="1:20" x14ac:dyDescent="0.35">
      <c r="A7875" t="s">
        <v>122</v>
      </c>
      <c r="B7875" t="s">
        <v>123</v>
      </c>
      <c r="C7875" t="s">
        <v>92</v>
      </c>
      <c r="D7875" s="29">
        <v>45551</v>
      </c>
      <c r="E7875">
        <v>0</v>
      </c>
      <c r="F7875">
        <v>0</v>
      </c>
      <c r="G7875">
        <v>0.37659999999999999</v>
      </c>
      <c r="H7875">
        <v>0.27810000000000001</v>
      </c>
      <c r="J7875">
        <v>1075</v>
      </c>
      <c r="K7875">
        <v>1245</v>
      </c>
      <c r="L7875">
        <v>943.52411199999995</v>
      </c>
      <c r="R7875">
        <v>1724.516257</v>
      </c>
      <c r="S7875" t="s">
        <v>204</v>
      </c>
      <c r="T7875" s="247">
        <v>45339.333483796298</v>
      </c>
    </row>
    <row r="7876" spans="1:20" x14ac:dyDescent="0.35">
      <c r="A7876" t="s">
        <v>122</v>
      </c>
      <c r="B7876" t="s">
        <v>123</v>
      </c>
      <c r="C7876" t="s">
        <v>92</v>
      </c>
      <c r="D7876" s="29">
        <v>45552</v>
      </c>
      <c r="E7876">
        <v>0</v>
      </c>
      <c r="F7876">
        <v>0</v>
      </c>
      <c r="G7876">
        <v>0.37659999999999999</v>
      </c>
      <c r="H7876">
        <v>0.27810000000000001</v>
      </c>
      <c r="J7876">
        <v>1075</v>
      </c>
      <c r="K7876">
        <v>1245</v>
      </c>
      <c r="L7876">
        <v>943.52411199999995</v>
      </c>
      <c r="R7876">
        <v>1724.516257</v>
      </c>
      <c r="S7876" t="s">
        <v>204</v>
      </c>
      <c r="T7876" s="247">
        <v>45339.333483796298</v>
      </c>
    </row>
    <row r="7877" spans="1:20" x14ac:dyDescent="0.35">
      <c r="A7877" t="s">
        <v>122</v>
      </c>
      <c r="B7877" t="s">
        <v>123</v>
      </c>
      <c r="C7877" t="s">
        <v>92</v>
      </c>
      <c r="D7877" s="29">
        <v>45553</v>
      </c>
      <c r="E7877">
        <v>0</v>
      </c>
      <c r="F7877">
        <v>0</v>
      </c>
      <c r="G7877">
        <v>0.37659999999999999</v>
      </c>
      <c r="H7877">
        <v>0.27810000000000001</v>
      </c>
      <c r="J7877">
        <v>1075</v>
      </c>
      <c r="K7877">
        <v>1245</v>
      </c>
      <c r="L7877">
        <v>943.52411199999995</v>
      </c>
      <c r="R7877">
        <v>1724.516257</v>
      </c>
      <c r="S7877" t="s">
        <v>204</v>
      </c>
      <c r="T7877" s="247">
        <v>45339.333483796298</v>
      </c>
    </row>
    <row r="7878" spans="1:20" x14ac:dyDescent="0.35">
      <c r="A7878" t="s">
        <v>122</v>
      </c>
      <c r="B7878" t="s">
        <v>123</v>
      </c>
      <c r="C7878" t="s">
        <v>92</v>
      </c>
      <c r="D7878" s="29">
        <v>45554</v>
      </c>
      <c r="E7878">
        <v>0</v>
      </c>
      <c r="F7878">
        <v>0</v>
      </c>
      <c r="G7878">
        <v>0.37659999999999999</v>
      </c>
      <c r="H7878">
        <v>0.27810000000000001</v>
      </c>
      <c r="J7878">
        <v>1075</v>
      </c>
      <c r="K7878">
        <v>1245</v>
      </c>
      <c r="L7878">
        <v>943.52411199999995</v>
      </c>
      <c r="R7878">
        <v>1724.516257</v>
      </c>
      <c r="S7878" t="s">
        <v>204</v>
      </c>
      <c r="T7878" s="247">
        <v>45339.333483796298</v>
      </c>
    </row>
    <row r="7879" spans="1:20" x14ac:dyDescent="0.35">
      <c r="A7879" t="s">
        <v>122</v>
      </c>
      <c r="B7879" t="s">
        <v>123</v>
      </c>
      <c r="C7879" t="s">
        <v>92</v>
      </c>
      <c r="D7879" s="29">
        <v>45555</v>
      </c>
      <c r="E7879">
        <v>0</v>
      </c>
      <c r="F7879">
        <v>0</v>
      </c>
      <c r="G7879">
        <v>0.37659999999999999</v>
      </c>
      <c r="H7879">
        <v>0.27810000000000001</v>
      </c>
      <c r="J7879">
        <v>1075</v>
      </c>
      <c r="K7879">
        <v>1245</v>
      </c>
      <c r="L7879">
        <v>943.52411199999995</v>
      </c>
      <c r="R7879">
        <v>1724.516257</v>
      </c>
      <c r="S7879" t="s">
        <v>204</v>
      </c>
      <c r="T7879" s="247">
        <v>45339.333483796298</v>
      </c>
    </row>
    <row r="7880" spans="1:20" x14ac:dyDescent="0.35">
      <c r="A7880" t="s">
        <v>122</v>
      </c>
      <c r="B7880" t="s">
        <v>123</v>
      </c>
      <c r="C7880" t="s">
        <v>92</v>
      </c>
      <c r="D7880" s="29">
        <v>45556</v>
      </c>
      <c r="E7880">
        <v>0</v>
      </c>
      <c r="F7880">
        <v>0</v>
      </c>
      <c r="G7880">
        <v>0.37659999999999999</v>
      </c>
      <c r="H7880">
        <v>0.27810000000000001</v>
      </c>
      <c r="J7880">
        <v>1075</v>
      </c>
      <c r="K7880">
        <v>1245</v>
      </c>
      <c r="L7880">
        <v>943.52411199999995</v>
      </c>
      <c r="R7880">
        <v>1724.516257</v>
      </c>
      <c r="S7880" t="s">
        <v>204</v>
      </c>
      <c r="T7880" s="247">
        <v>45339.333483796298</v>
      </c>
    </row>
    <row r="7881" spans="1:20" x14ac:dyDescent="0.35">
      <c r="A7881" t="s">
        <v>122</v>
      </c>
      <c r="B7881" t="s">
        <v>123</v>
      </c>
      <c r="C7881" t="s">
        <v>92</v>
      </c>
      <c r="D7881" s="29">
        <v>45557</v>
      </c>
      <c r="E7881">
        <v>0</v>
      </c>
      <c r="F7881">
        <v>0</v>
      </c>
      <c r="G7881">
        <v>0.37659999999999999</v>
      </c>
      <c r="H7881">
        <v>0.27810000000000001</v>
      </c>
      <c r="J7881">
        <v>1075</v>
      </c>
      <c r="K7881">
        <v>1245</v>
      </c>
      <c r="L7881">
        <v>943.52411199999995</v>
      </c>
      <c r="R7881">
        <v>1724.516257</v>
      </c>
      <c r="S7881" t="s">
        <v>204</v>
      </c>
      <c r="T7881" s="247">
        <v>45339.333483796298</v>
      </c>
    </row>
    <row r="7882" spans="1:20" x14ac:dyDescent="0.35">
      <c r="A7882" t="s">
        <v>122</v>
      </c>
      <c r="B7882" t="s">
        <v>123</v>
      </c>
      <c r="C7882" t="s">
        <v>92</v>
      </c>
      <c r="D7882" s="29">
        <v>45558</v>
      </c>
      <c r="E7882">
        <v>0</v>
      </c>
      <c r="F7882">
        <v>0</v>
      </c>
      <c r="G7882">
        <v>0.40560000000000002</v>
      </c>
      <c r="H7882">
        <v>0.30709999999999998</v>
      </c>
      <c r="J7882">
        <v>1025</v>
      </c>
      <c r="K7882">
        <v>1195</v>
      </c>
      <c r="L7882">
        <v>943.52411199999995</v>
      </c>
      <c r="R7882">
        <v>1724.516257</v>
      </c>
      <c r="S7882" t="s">
        <v>204</v>
      </c>
      <c r="T7882" s="247">
        <v>45339.333483796298</v>
      </c>
    </row>
    <row r="7883" spans="1:20" x14ac:dyDescent="0.35">
      <c r="A7883" t="s">
        <v>122</v>
      </c>
      <c r="B7883" t="s">
        <v>123</v>
      </c>
      <c r="C7883" t="s">
        <v>92</v>
      </c>
      <c r="D7883" s="29">
        <v>45559</v>
      </c>
      <c r="E7883">
        <v>0</v>
      </c>
      <c r="F7883">
        <v>0</v>
      </c>
      <c r="G7883">
        <v>0.40560000000000002</v>
      </c>
      <c r="H7883">
        <v>0.30709999999999998</v>
      </c>
      <c r="J7883">
        <v>1025</v>
      </c>
      <c r="K7883">
        <v>1195</v>
      </c>
      <c r="L7883">
        <v>943.52411199999995</v>
      </c>
      <c r="R7883">
        <v>1724.516257</v>
      </c>
      <c r="S7883" t="s">
        <v>204</v>
      </c>
      <c r="T7883" s="247">
        <v>45339.333483796298</v>
      </c>
    </row>
    <row r="7884" spans="1:20" x14ac:dyDescent="0.35">
      <c r="A7884" t="s">
        <v>122</v>
      </c>
      <c r="B7884" t="s">
        <v>123</v>
      </c>
      <c r="C7884" t="s">
        <v>92</v>
      </c>
      <c r="D7884" s="29">
        <v>45560</v>
      </c>
      <c r="E7884">
        <v>0</v>
      </c>
      <c r="F7884">
        <v>0</v>
      </c>
      <c r="G7884">
        <v>0.40560000000000002</v>
      </c>
      <c r="H7884">
        <v>0.30709999999999998</v>
      </c>
      <c r="J7884">
        <v>1025</v>
      </c>
      <c r="K7884">
        <v>1195</v>
      </c>
      <c r="L7884">
        <v>943.52411199999995</v>
      </c>
      <c r="R7884">
        <v>1724.516257</v>
      </c>
      <c r="S7884" t="s">
        <v>204</v>
      </c>
      <c r="T7884" s="247">
        <v>45339.333483796298</v>
      </c>
    </row>
    <row r="7885" spans="1:20" x14ac:dyDescent="0.35">
      <c r="A7885" t="s">
        <v>122</v>
      </c>
      <c r="B7885" t="s">
        <v>123</v>
      </c>
      <c r="C7885" t="s">
        <v>92</v>
      </c>
      <c r="D7885" s="29">
        <v>45561</v>
      </c>
      <c r="E7885">
        <v>0</v>
      </c>
      <c r="F7885">
        <v>0</v>
      </c>
      <c r="G7885">
        <v>0.40560000000000002</v>
      </c>
      <c r="H7885">
        <v>0.30709999999999998</v>
      </c>
      <c r="J7885">
        <v>1025</v>
      </c>
      <c r="K7885">
        <v>1195</v>
      </c>
      <c r="L7885">
        <v>943.52411199999995</v>
      </c>
      <c r="R7885">
        <v>1724.516257</v>
      </c>
      <c r="S7885" t="s">
        <v>204</v>
      </c>
      <c r="T7885" s="247">
        <v>45339.333483796298</v>
      </c>
    </row>
    <row r="7886" spans="1:20" x14ac:dyDescent="0.35">
      <c r="A7886" t="s">
        <v>122</v>
      </c>
      <c r="B7886" t="s">
        <v>123</v>
      </c>
      <c r="C7886" t="s">
        <v>92</v>
      </c>
      <c r="D7886" s="29">
        <v>45562</v>
      </c>
      <c r="E7886">
        <v>0</v>
      </c>
      <c r="F7886">
        <v>0</v>
      </c>
      <c r="G7886">
        <v>0.40560000000000002</v>
      </c>
      <c r="H7886">
        <v>0.30709999999999998</v>
      </c>
      <c r="J7886">
        <v>1025</v>
      </c>
      <c r="K7886">
        <v>1195</v>
      </c>
      <c r="L7886">
        <v>943.52411199999995</v>
      </c>
      <c r="R7886">
        <v>1724.516257</v>
      </c>
      <c r="S7886" t="s">
        <v>204</v>
      </c>
      <c r="T7886" s="247">
        <v>45339.333483796298</v>
      </c>
    </row>
    <row r="7887" spans="1:20" x14ac:dyDescent="0.35">
      <c r="A7887" t="s">
        <v>122</v>
      </c>
      <c r="B7887" t="s">
        <v>123</v>
      </c>
      <c r="C7887" t="s">
        <v>92</v>
      </c>
      <c r="D7887" s="29">
        <v>45563</v>
      </c>
      <c r="E7887">
        <v>0</v>
      </c>
      <c r="F7887">
        <v>0</v>
      </c>
      <c r="G7887">
        <v>0.40560000000000002</v>
      </c>
      <c r="H7887">
        <v>0.30709999999999998</v>
      </c>
      <c r="J7887">
        <v>1025</v>
      </c>
      <c r="K7887">
        <v>1195</v>
      </c>
      <c r="L7887">
        <v>943.52411199999995</v>
      </c>
      <c r="R7887">
        <v>1724.516257</v>
      </c>
      <c r="S7887" t="s">
        <v>204</v>
      </c>
      <c r="T7887" s="247">
        <v>45339.333483796298</v>
      </c>
    </row>
    <row r="7888" spans="1:20" x14ac:dyDescent="0.35">
      <c r="A7888" t="s">
        <v>122</v>
      </c>
      <c r="B7888" t="s">
        <v>123</v>
      </c>
      <c r="C7888" t="s">
        <v>92</v>
      </c>
      <c r="D7888" s="29">
        <v>45564</v>
      </c>
      <c r="E7888">
        <v>0</v>
      </c>
      <c r="F7888">
        <v>0</v>
      </c>
      <c r="G7888">
        <v>0.40560000000000002</v>
      </c>
      <c r="H7888">
        <v>0.30709999999999998</v>
      </c>
      <c r="J7888">
        <v>1025</v>
      </c>
      <c r="K7888">
        <v>1195</v>
      </c>
      <c r="L7888">
        <v>943.52411199999995</v>
      </c>
      <c r="R7888">
        <v>1724.516257</v>
      </c>
      <c r="S7888" t="s">
        <v>204</v>
      </c>
      <c r="T7888" s="247">
        <v>45339.333495370367</v>
      </c>
    </row>
    <row r="7889" spans="1:20" x14ac:dyDescent="0.35">
      <c r="A7889" t="s">
        <v>122</v>
      </c>
      <c r="B7889" t="s">
        <v>123</v>
      </c>
      <c r="C7889" t="s">
        <v>92</v>
      </c>
      <c r="D7889" s="29">
        <v>45565</v>
      </c>
      <c r="E7889">
        <v>0</v>
      </c>
      <c r="F7889">
        <v>0</v>
      </c>
      <c r="G7889">
        <v>0.37080000000000002</v>
      </c>
      <c r="H7889">
        <v>0.25490000000000002</v>
      </c>
      <c r="J7889">
        <v>1085</v>
      </c>
      <c r="K7889">
        <v>1285</v>
      </c>
      <c r="L7889">
        <v>943.52411199999995</v>
      </c>
      <c r="R7889">
        <v>1724.516257</v>
      </c>
      <c r="S7889" t="s">
        <v>204</v>
      </c>
      <c r="T7889" s="247">
        <v>45337.333391203705</v>
      </c>
    </row>
    <row r="7890" spans="1:20" x14ac:dyDescent="0.35">
      <c r="A7890" t="s">
        <v>122</v>
      </c>
      <c r="B7890" t="s">
        <v>123</v>
      </c>
      <c r="C7890" t="s">
        <v>92</v>
      </c>
      <c r="D7890" s="29">
        <v>45566</v>
      </c>
      <c r="E7890">
        <v>0</v>
      </c>
      <c r="F7890">
        <v>0</v>
      </c>
      <c r="G7890">
        <v>0.37080000000000002</v>
      </c>
      <c r="H7890">
        <v>0.25490000000000002</v>
      </c>
      <c r="J7890">
        <v>1085</v>
      </c>
      <c r="K7890">
        <v>1285</v>
      </c>
      <c r="L7890">
        <v>857.13208099999997</v>
      </c>
      <c r="R7890">
        <v>1724.516257</v>
      </c>
      <c r="S7890" t="s">
        <v>204</v>
      </c>
      <c r="T7890" s="247">
        <v>45337.333391203705</v>
      </c>
    </row>
    <row r="7891" spans="1:20" x14ac:dyDescent="0.35">
      <c r="A7891" t="s">
        <v>122</v>
      </c>
      <c r="B7891" t="s">
        <v>123</v>
      </c>
      <c r="C7891" t="s">
        <v>92</v>
      </c>
      <c r="D7891" s="29">
        <v>45567</v>
      </c>
      <c r="E7891">
        <v>0</v>
      </c>
      <c r="F7891">
        <v>0</v>
      </c>
      <c r="G7891">
        <v>0.37080000000000002</v>
      </c>
      <c r="H7891">
        <v>0.25490000000000002</v>
      </c>
      <c r="J7891">
        <v>1085</v>
      </c>
      <c r="K7891">
        <v>1285</v>
      </c>
      <c r="L7891">
        <v>857.13208099999997</v>
      </c>
      <c r="R7891">
        <v>1724.516257</v>
      </c>
      <c r="S7891" t="s">
        <v>204</v>
      </c>
      <c r="T7891" s="247">
        <v>45337.333391203705</v>
      </c>
    </row>
    <row r="7892" spans="1:20" x14ac:dyDescent="0.35">
      <c r="A7892" t="s">
        <v>122</v>
      </c>
      <c r="B7892" t="s">
        <v>123</v>
      </c>
      <c r="C7892" t="s">
        <v>92</v>
      </c>
      <c r="D7892" s="29">
        <v>45568</v>
      </c>
      <c r="E7892">
        <v>0</v>
      </c>
      <c r="F7892">
        <v>0</v>
      </c>
      <c r="G7892">
        <v>0.37080000000000002</v>
      </c>
      <c r="H7892">
        <v>0.25490000000000002</v>
      </c>
      <c r="J7892">
        <v>1085</v>
      </c>
      <c r="K7892">
        <v>1285</v>
      </c>
      <c r="L7892">
        <v>857.13208099999997</v>
      </c>
      <c r="R7892">
        <v>1724.516257</v>
      </c>
      <c r="S7892" t="s">
        <v>204</v>
      </c>
      <c r="T7892" s="247">
        <v>45337.333391203705</v>
      </c>
    </row>
    <row r="7893" spans="1:20" x14ac:dyDescent="0.35">
      <c r="A7893" t="s">
        <v>122</v>
      </c>
      <c r="B7893" t="s">
        <v>123</v>
      </c>
      <c r="C7893" t="s">
        <v>92</v>
      </c>
      <c r="D7893" s="29">
        <v>45569</v>
      </c>
      <c r="E7893">
        <v>0</v>
      </c>
      <c r="F7893">
        <v>0</v>
      </c>
      <c r="G7893">
        <v>0.37080000000000002</v>
      </c>
      <c r="H7893">
        <v>0.25490000000000002</v>
      </c>
      <c r="J7893">
        <v>1085</v>
      </c>
      <c r="K7893">
        <v>1285</v>
      </c>
      <c r="L7893">
        <v>857.13208099999997</v>
      </c>
      <c r="R7893">
        <v>1724.516257</v>
      </c>
      <c r="S7893" t="s">
        <v>204</v>
      </c>
      <c r="T7893" s="247">
        <v>45337.333391203705</v>
      </c>
    </row>
    <row r="7894" spans="1:20" x14ac:dyDescent="0.35">
      <c r="A7894" t="s">
        <v>122</v>
      </c>
      <c r="B7894" t="s">
        <v>123</v>
      </c>
      <c r="C7894" t="s">
        <v>92</v>
      </c>
      <c r="D7894" s="29">
        <v>45570</v>
      </c>
      <c r="E7894">
        <v>0</v>
      </c>
      <c r="F7894">
        <v>0</v>
      </c>
      <c r="G7894">
        <v>0.35630000000000001</v>
      </c>
      <c r="H7894">
        <v>0.2404</v>
      </c>
      <c r="J7894">
        <v>1110</v>
      </c>
      <c r="K7894">
        <v>1310</v>
      </c>
      <c r="L7894">
        <v>857.13208099999997</v>
      </c>
      <c r="R7894">
        <v>1724.516257</v>
      </c>
      <c r="S7894" t="s">
        <v>204</v>
      </c>
      <c r="T7894" s="247">
        <v>45337.333391203705</v>
      </c>
    </row>
    <row r="7895" spans="1:20" x14ac:dyDescent="0.35">
      <c r="A7895" t="s">
        <v>122</v>
      </c>
      <c r="B7895" t="s">
        <v>123</v>
      </c>
      <c r="C7895" t="s">
        <v>92</v>
      </c>
      <c r="D7895" s="29">
        <v>45571</v>
      </c>
      <c r="E7895">
        <v>0</v>
      </c>
      <c r="F7895">
        <v>0</v>
      </c>
      <c r="G7895">
        <v>0.35630000000000001</v>
      </c>
      <c r="H7895">
        <v>0.2404</v>
      </c>
      <c r="J7895">
        <v>1110</v>
      </c>
      <c r="K7895">
        <v>1310</v>
      </c>
      <c r="L7895">
        <v>857.13208099999997</v>
      </c>
      <c r="R7895">
        <v>1724.516257</v>
      </c>
      <c r="S7895" t="s">
        <v>204</v>
      </c>
      <c r="T7895" s="247">
        <v>45337.333391203705</v>
      </c>
    </row>
    <row r="7896" spans="1:20" x14ac:dyDescent="0.35">
      <c r="A7896" t="s">
        <v>122</v>
      </c>
      <c r="B7896" t="s">
        <v>123</v>
      </c>
      <c r="C7896" t="s">
        <v>92</v>
      </c>
      <c r="D7896" s="29">
        <v>45572</v>
      </c>
      <c r="E7896">
        <v>0</v>
      </c>
      <c r="F7896">
        <v>0</v>
      </c>
      <c r="G7896">
        <v>0.34760000000000002</v>
      </c>
      <c r="H7896">
        <v>0.23169999999999999</v>
      </c>
      <c r="J7896">
        <v>1125</v>
      </c>
      <c r="K7896">
        <v>1325</v>
      </c>
      <c r="L7896">
        <v>857.13208099999997</v>
      </c>
      <c r="R7896">
        <v>1724.516257</v>
      </c>
      <c r="S7896" t="s">
        <v>204</v>
      </c>
      <c r="T7896" s="247">
        <v>45338.333425925928</v>
      </c>
    </row>
    <row r="7897" spans="1:20" x14ac:dyDescent="0.35">
      <c r="A7897" t="s">
        <v>122</v>
      </c>
      <c r="B7897" t="s">
        <v>123</v>
      </c>
      <c r="C7897" t="s">
        <v>92</v>
      </c>
      <c r="D7897" s="29">
        <v>45573</v>
      </c>
      <c r="E7897">
        <v>0</v>
      </c>
      <c r="F7897">
        <v>0</v>
      </c>
      <c r="G7897">
        <v>0.34760000000000002</v>
      </c>
      <c r="H7897">
        <v>0.23169999999999999</v>
      </c>
      <c r="J7897">
        <v>1125</v>
      </c>
      <c r="K7897">
        <v>1325</v>
      </c>
      <c r="L7897">
        <v>857.13208099999997</v>
      </c>
      <c r="R7897">
        <v>1724.516257</v>
      </c>
      <c r="S7897" t="s">
        <v>204</v>
      </c>
      <c r="T7897" s="247">
        <v>45338.333425925928</v>
      </c>
    </row>
    <row r="7898" spans="1:20" x14ac:dyDescent="0.35">
      <c r="A7898" t="s">
        <v>122</v>
      </c>
      <c r="B7898" t="s">
        <v>123</v>
      </c>
      <c r="C7898" t="s">
        <v>92</v>
      </c>
      <c r="D7898" s="29">
        <v>45574</v>
      </c>
      <c r="E7898">
        <v>0</v>
      </c>
      <c r="F7898">
        <v>0</v>
      </c>
      <c r="G7898">
        <v>0.34760000000000002</v>
      </c>
      <c r="H7898">
        <v>0.23169999999999999</v>
      </c>
      <c r="J7898">
        <v>1125</v>
      </c>
      <c r="K7898">
        <v>1325</v>
      </c>
      <c r="L7898">
        <v>857.13208099999997</v>
      </c>
      <c r="R7898">
        <v>1724.516257</v>
      </c>
      <c r="S7898" t="s">
        <v>204</v>
      </c>
      <c r="T7898" s="247">
        <v>45338.333425925928</v>
      </c>
    </row>
    <row r="7899" spans="1:20" x14ac:dyDescent="0.35">
      <c r="A7899" t="s">
        <v>122</v>
      </c>
      <c r="B7899" t="s">
        <v>123</v>
      </c>
      <c r="C7899" t="s">
        <v>92</v>
      </c>
      <c r="D7899" s="29">
        <v>45575</v>
      </c>
      <c r="E7899">
        <v>0</v>
      </c>
      <c r="F7899">
        <v>0</v>
      </c>
      <c r="G7899">
        <v>0.34760000000000002</v>
      </c>
      <c r="H7899">
        <v>0.23169999999999999</v>
      </c>
      <c r="J7899">
        <v>1125</v>
      </c>
      <c r="K7899">
        <v>1325</v>
      </c>
      <c r="L7899">
        <v>857.13208099999997</v>
      </c>
      <c r="R7899">
        <v>1724.516257</v>
      </c>
      <c r="S7899" t="s">
        <v>204</v>
      </c>
      <c r="T7899" s="247">
        <v>45342.339247685188</v>
      </c>
    </row>
    <row r="7900" spans="1:20" x14ac:dyDescent="0.35">
      <c r="A7900" t="s">
        <v>122</v>
      </c>
      <c r="B7900" t="s">
        <v>123</v>
      </c>
      <c r="C7900" t="s">
        <v>92</v>
      </c>
      <c r="D7900" s="29">
        <v>45576</v>
      </c>
      <c r="E7900">
        <v>0</v>
      </c>
      <c r="F7900">
        <v>0</v>
      </c>
      <c r="G7900">
        <v>0.35630000000000001</v>
      </c>
      <c r="H7900">
        <v>0.2404</v>
      </c>
      <c r="J7900">
        <v>1110</v>
      </c>
      <c r="K7900">
        <v>1310</v>
      </c>
      <c r="L7900">
        <v>857.13208099999997</v>
      </c>
      <c r="R7900">
        <v>1724.516257</v>
      </c>
      <c r="S7900" t="s">
        <v>204</v>
      </c>
      <c r="T7900" s="247">
        <v>45338.333425925928</v>
      </c>
    </row>
    <row r="7901" spans="1:20" x14ac:dyDescent="0.35">
      <c r="A7901" t="s">
        <v>122</v>
      </c>
      <c r="B7901" t="s">
        <v>123</v>
      </c>
      <c r="C7901" t="s">
        <v>92</v>
      </c>
      <c r="D7901" s="29">
        <v>45577</v>
      </c>
      <c r="E7901">
        <v>0</v>
      </c>
      <c r="F7901">
        <v>0</v>
      </c>
      <c r="G7901">
        <v>0.35630000000000001</v>
      </c>
      <c r="H7901">
        <v>0.2404</v>
      </c>
      <c r="J7901">
        <v>1110</v>
      </c>
      <c r="K7901">
        <v>1310</v>
      </c>
      <c r="L7901">
        <v>857.13208099999997</v>
      </c>
      <c r="R7901">
        <v>1724.516257</v>
      </c>
      <c r="S7901" t="s">
        <v>204</v>
      </c>
      <c r="T7901" s="247">
        <v>45338.333425925928</v>
      </c>
    </row>
    <row r="7902" spans="1:20" x14ac:dyDescent="0.35">
      <c r="A7902" t="s">
        <v>122</v>
      </c>
      <c r="B7902" t="s">
        <v>123</v>
      </c>
      <c r="C7902" t="s">
        <v>92</v>
      </c>
      <c r="D7902" s="29">
        <v>45578</v>
      </c>
      <c r="E7902">
        <v>0</v>
      </c>
      <c r="F7902">
        <v>0</v>
      </c>
      <c r="G7902">
        <v>0.35630000000000001</v>
      </c>
      <c r="H7902">
        <v>0.2404</v>
      </c>
      <c r="J7902">
        <v>1110</v>
      </c>
      <c r="K7902">
        <v>1310</v>
      </c>
      <c r="L7902">
        <v>857.13208099999997</v>
      </c>
      <c r="R7902">
        <v>1724.516257</v>
      </c>
      <c r="S7902" t="s">
        <v>204</v>
      </c>
      <c r="T7902" s="247">
        <v>45338.333425925928</v>
      </c>
    </row>
    <row r="7903" spans="1:20" x14ac:dyDescent="0.35">
      <c r="A7903" t="s">
        <v>122</v>
      </c>
      <c r="B7903" t="s">
        <v>123</v>
      </c>
      <c r="C7903" t="s">
        <v>92</v>
      </c>
      <c r="D7903" s="29">
        <v>45579</v>
      </c>
      <c r="E7903">
        <v>0</v>
      </c>
      <c r="F7903">
        <v>0</v>
      </c>
      <c r="G7903">
        <v>0.35630000000000001</v>
      </c>
      <c r="H7903">
        <v>0.2404</v>
      </c>
      <c r="J7903">
        <v>1110</v>
      </c>
      <c r="K7903">
        <v>1310</v>
      </c>
      <c r="L7903">
        <v>857.13208099999997</v>
      </c>
      <c r="R7903">
        <v>1724.516257</v>
      </c>
      <c r="S7903" t="s">
        <v>204</v>
      </c>
      <c r="T7903" s="247">
        <v>45338.333449074074</v>
      </c>
    </row>
    <row r="7904" spans="1:20" x14ac:dyDescent="0.35">
      <c r="A7904" t="s">
        <v>122</v>
      </c>
      <c r="B7904" t="s">
        <v>123</v>
      </c>
      <c r="C7904" t="s">
        <v>92</v>
      </c>
      <c r="D7904" s="29">
        <v>45580</v>
      </c>
      <c r="E7904">
        <v>0</v>
      </c>
      <c r="F7904">
        <v>0</v>
      </c>
      <c r="G7904">
        <v>0.35630000000000001</v>
      </c>
      <c r="H7904">
        <v>0.2404</v>
      </c>
      <c r="J7904">
        <v>1110</v>
      </c>
      <c r="K7904">
        <v>1310</v>
      </c>
      <c r="L7904">
        <v>857.13208099999997</v>
      </c>
      <c r="R7904">
        <v>1724.516257</v>
      </c>
      <c r="S7904" t="s">
        <v>204</v>
      </c>
      <c r="T7904" s="247">
        <v>45338.333449074074</v>
      </c>
    </row>
    <row r="7905" spans="1:20" x14ac:dyDescent="0.35">
      <c r="A7905" t="s">
        <v>122</v>
      </c>
      <c r="B7905" t="s">
        <v>123</v>
      </c>
      <c r="C7905" t="s">
        <v>92</v>
      </c>
      <c r="D7905" s="29">
        <v>45581</v>
      </c>
      <c r="E7905">
        <v>0</v>
      </c>
      <c r="F7905">
        <v>0</v>
      </c>
      <c r="G7905">
        <v>0.35630000000000001</v>
      </c>
      <c r="H7905">
        <v>0.2404</v>
      </c>
      <c r="J7905">
        <v>1110</v>
      </c>
      <c r="K7905">
        <v>1310</v>
      </c>
      <c r="L7905">
        <v>857.13208099999997</v>
      </c>
      <c r="R7905">
        <v>1724.516257</v>
      </c>
      <c r="S7905" t="s">
        <v>204</v>
      </c>
      <c r="T7905" s="247">
        <v>45338.333449074074</v>
      </c>
    </row>
    <row r="7906" spans="1:20" x14ac:dyDescent="0.35">
      <c r="A7906" t="s">
        <v>122</v>
      </c>
      <c r="B7906" t="s">
        <v>123</v>
      </c>
      <c r="C7906" t="s">
        <v>92</v>
      </c>
      <c r="D7906" s="29">
        <v>45582</v>
      </c>
      <c r="E7906">
        <v>0</v>
      </c>
      <c r="F7906">
        <v>0</v>
      </c>
      <c r="G7906">
        <v>0.35630000000000001</v>
      </c>
      <c r="H7906">
        <v>0.2404</v>
      </c>
      <c r="J7906">
        <v>1110</v>
      </c>
      <c r="K7906">
        <v>1310</v>
      </c>
      <c r="L7906">
        <v>857.13208099999997</v>
      </c>
      <c r="R7906">
        <v>1724.516257</v>
      </c>
      <c r="S7906" t="s">
        <v>204</v>
      </c>
      <c r="T7906" s="247">
        <v>45338.333449074074</v>
      </c>
    </row>
    <row r="7907" spans="1:20" x14ac:dyDescent="0.35">
      <c r="A7907" t="s">
        <v>122</v>
      </c>
      <c r="B7907" t="s">
        <v>123</v>
      </c>
      <c r="C7907" t="s">
        <v>92</v>
      </c>
      <c r="D7907" s="29">
        <v>45583</v>
      </c>
      <c r="E7907">
        <v>0</v>
      </c>
      <c r="F7907">
        <v>0</v>
      </c>
      <c r="G7907">
        <v>0.35630000000000001</v>
      </c>
      <c r="H7907">
        <v>0.2404</v>
      </c>
      <c r="J7907">
        <v>1110</v>
      </c>
      <c r="K7907">
        <v>1310</v>
      </c>
      <c r="L7907">
        <v>857.13208099999997</v>
      </c>
      <c r="R7907">
        <v>1724.516257</v>
      </c>
      <c r="S7907" t="s">
        <v>204</v>
      </c>
      <c r="T7907" s="247">
        <v>45338.333449074074</v>
      </c>
    </row>
    <row r="7908" spans="1:20" x14ac:dyDescent="0.35">
      <c r="A7908" t="s">
        <v>122</v>
      </c>
      <c r="B7908" t="s">
        <v>123</v>
      </c>
      <c r="C7908" t="s">
        <v>92</v>
      </c>
      <c r="D7908" s="29">
        <v>45584</v>
      </c>
      <c r="E7908">
        <v>0</v>
      </c>
      <c r="F7908">
        <v>0</v>
      </c>
      <c r="G7908">
        <v>0.35630000000000001</v>
      </c>
      <c r="H7908">
        <v>0.2404</v>
      </c>
      <c r="J7908">
        <v>1110</v>
      </c>
      <c r="K7908">
        <v>1310</v>
      </c>
      <c r="L7908">
        <v>857.13208099999997</v>
      </c>
      <c r="R7908">
        <v>1724.516257</v>
      </c>
      <c r="S7908" t="s">
        <v>204</v>
      </c>
      <c r="T7908" s="247">
        <v>45338.333449074074</v>
      </c>
    </row>
    <row r="7909" spans="1:20" x14ac:dyDescent="0.35">
      <c r="A7909" t="s">
        <v>122</v>
      </c>
      <c r="B7909" t="s">
        <v>123</v>
      </c>
      <c r="C7909" t="s">
        <v>92</v>
      </c>
      <c r="D7909" s="29">
        <v>45585</v>
      </c>
      <c r="E7909">
        <v>0</v>
      </c>
      <c r="F7909">
        <v>0</v>
      </c>
      <c r="G7909">
        <v>0.35630000000000001</v>
      </c>
      <c r="H7909">
        <v>0.2404</v>
      </c>
      <c r="J7909">
        <v>1110</v>
      </c>
      <c r="K7909">
        <v>1310</v>
      </c>
      <c r="L7909">
        <v>857.13208099999997</v>
      </c>
      <c r="R7909">
        <v>1724.516257</v>
      </c>
      <c r="S7909" t="s">
        <v>204</v>
      </c>
      <c r="T7909" s="247">
        <v>45338.333449074074</v>
      </c>
    </row>
    <row r="7910" spans="1:20" x14ac:dyDescent="0.35">
      <c r="A7910" t="s">
        <v>122</v>
      </c>
      <c r="B7910" t="s">
        <v>123</v>
      </c>
      <c r="C7910" t="s">
        <v>92</v>
      </c>
      <c r="D7910" s="29">
        <v>45586</v>
      </c>
      <c r="E7910">
        <v>0</v>
      </c>
      <c r="F7910">
        <v>0</v>
      </c>
      <c r="G7910">
        <v>0.41720000000000002</v>
      </c>
      <c r="H7910">
        <v>0.30130000000000001</v>
      </c>
      <c r="J7910">
        <v>1005</v>
      </c>
      <c r="K7910">
        <v>1205</v>
      </c>
      <c r="L7910">
        <v>857.13208099999997</v>
      </c>
      <c r="R7910">
        <v>1724.516257</v>
      </c>
      <c r="S7910" t="s">
        <v>204</v>
      </c>
      <c r="T7910" s="247">
        <v>45338.333449074074</v>
      </c>
    </row>
    <row r="7911" spans="1:20" x14ac:dyDescent="0.35">
      <c r="A7911" t="s">
        <v>122</v>
      </c>
      <c r="B7911" t="s">
        <v>123</v>
      </c>
      <c r="C7911" t="s">
        <v>92</v>
      </c>
      <c r="D7911" s="29">
        <v>45587</v>
      </c>
      <c r="E7911">
        <v>0</v>
      </c>
      <c r="F7911">
        <v>0</v>
      </c>
      <c r="G7911">
        <v>0.41720000000000002</v>
      </c>
      <c r="H7911">
        <v>0.30130000000000001</v>
      </c>
      <c r="J7911">
        <v>1005</v>
      </c>
      <c r="K7911">
        <v>1205</v>
      </c>
      <c r="L7911">
        <v>857.13208099999997</v>
      </c>
      <c r="R7911">
        <v>1724.516257</v>
      </c>
      <c r="S7911" t="s">
        <v>204</v>
      </c>
      <c r="T7911" s="247">
        <v>45338.333449074074</v>
      </c>
    </row>
    <row r="7912" spans="1:20" x14ac:dyDescent="0.35">
      <c r="A7912" t="s">
        <v>122</v>
      </c>
      <c r="B7912" t="s">
        <v>123</v>
      </c>
      <c r="C7912" t="s">
        <v>92</v>
      </c>
      <c r="D7912" s="29">
        <v>45588</v>
      </c>
      <c r="E7912">
        <v>0</v>
      </c>
      <c r="F7912">
        <v>0</v>
      </c>
      <c r="G7912">
        <v>0.41720000000000002</v>
      </c>
      <c r="H7912">
        <v>0.30130000000000001</v>
      </c>
      <c r="J7912">
        <v>1005</v>
      </c>
      <c r="K7912">
        <v>1205</v>
      </c>
      <c r="L7912">
        <v>857.13208099999997</v>
      </c>
      <c r="R7912">
        <v>1724.516257</v>
      </c>
      <c r="S7912" t="s">
        <v>204</v>
      </c>
      <c r="T7912" s="247">
        <v>45338.333449074074</v>
      </c>
    </row>
    <row r="7913" spans="1:20" x14ac:dyDescent="0.35">
      <c r="A7913" t="s">
        <v>122</v>
      </c>
      <c r="B7913" t="s">
        <v>123</v>
      </c>
      <c r="C7913" t="s">
        <v>92</v>
      </c>
      <c r="D7913" s="29">
        <v>45589</v>
      </c>
      <c r="E7913">
        <v>0</v>
      </c>
      <c r="F7913">
        <v>0</v>
      </c>
      <c r="G7913">
        <v>0.41720000000000002</v>
      </c>
      <c r="H7913">
        <v>0.30130000000000001</v>
      </c>
      <c r="J7913">
        <v>1005</v>
      </c>
      <c r="K7913">
        <v>1205</v>
      </c>
      <c r="L7913">
        <v>857.13208099999997</v>
      </c>
      <c r="R7913">
        <v>1724.516257</v>
      </c>
      <c r="S7913" t="s">
        <v>204</v>
      </c>
      <c r="T7913" s="247">
        <v>45338.333460648151</v>
      </c>
    </row>
    <row r="7914" spans="1:20" x14ac:dyDescent="0.35">
      <c r="A7914" t="s">
        <v>122</v>
      </c>
      <c r="B7914" t="s">
        <v>123</v>
      </c>
      <c r="C7914" t="s">
        <v>92</v>
      </c>
      <c r="D7914" s="29">
        <v>45590</v>
      </c>
      <c r="E7914">
        <v>0</v>
      </c>
      <c r="F7914">
        <v>0</v>
      </c>
      <c r="G7914">
        <v>0.41720000000000002</v>
      </c>
      <c r="H7914">
        <v>0.30130000000000001</v>
      </c>
      <c r="J7914">
        <v>1005</v>
      </c>
      <c r="K7914">
        <v>1205</v>
      </c>
      <c r="L7914">
        <v>857.13208099999997</v>
      </c>
      <c r="R7914">
        <v>1724.516257</v>
      </c>
      <c r="S7914" t="s">
        <v>204</v>
      </c>
      <c r="T7914" s="247">
        <v>45338.333449074074</v>
      </c>
    </row>
    <row r="7915" spans="1:20" x14ac:dyDescent="0.35">
      <c r="A7915" t="s">
        <v>122</v>
      </c>
      <c r="B7915" t="s">
        <v>123</v>
      </c>
      <c r="C7915" t="s">
        <v>92</v>
      </c>
      <c r="D7915" s="29">
        <v>45591</v>
      </c>
      <c r="E7915">
        <v>0</v>
      </c>
      <c r="F7915">
        <v>0</v>
      </c>
      <c r="G7915">
        <v>0.51219999999999999</v>
      </c>
      <c r="H7915">
        <v>0.4239</v>
      </c>
      <c r="J7915">
        <v>1105</v>
      </c>
      <c r="K7915">
        <v>1305</v>
      </c>
      <c r="L7915">
        <v>857.13208099999997</v>
      </c>
      <c r="R7915">
        <v>2265.1412570000002</v>
      </c>
      <c r="S7915" t="s">
        <v>204</v>
      </c>
      <c r="T7915" s="247">
        <v>45338.333449074074</v>
      </c>
    </row>
    <row r="7916" spans="1:20" x14ac:dyDescent="0.35">
      <c r="A7916" t="s">
        <v>122</v>
      </c>
      <c r="B7916" t="s">
        <v>123</v>
      </c>
      <c r="C7916" t="s">
        <v>92</v>
      </c>
      <c r="D7916" s="29">
        <v>45592</v>
      </c>
      <c r="E7916">
        <v>0</v>
      </c>
      <c r="F7916">
        <v>0</v>
      </c>
      <c r="G7916">
        <v>0.50749999999999995</v>
      </c>
      <c r="H7916">
        <v>0.41830000000000001</v>
      </c>
      <c r="J7916">
        <v>1105</v>
      </c>
      <c r="K7916">
        <v>1305</v>
      </c>
      <c r="L7916">
        <v>857.13208099999997</v>
      </c>
      <c r="R7916">
        <v>2243.5162570000002</v>
      </c>
      <c r="S7916" t="s">
        <v>204</v>
      </c>
      <c r="T7916" s="247">
        <v>45338.333449074074</v>
      </c>
    </row>
    <row r="7917" spans="1:20" x14ac:dyDescent="0.35">
      <c r="A7917" t="s">
        <v>122</v>
      </c>
      <c r="B7917" t="s">
        <v>123</v>
      </c>
      <c r="C7917" t="s">
        <v>92</v>
      </c>
      <c r="D7917" s="29">
        <v>45593</v>
      </c>
      <c r="E7917">
        <v>0</v>
      </c>
      <c r="F7917">
        <v>0</v>
      </c>
      <c r="G7917">
        <v>0.42009999999999997</v>
      </c>
      <c r="H7917">
        <v>0.30420000000000003</v>
      </c>
      <c r="J7917">
        <v>1000</v>
      </c>
      <c r="K7917">
        <v>1200</v>
      </c>
      <c r="L7917">
        <v>857.13208099999997</v>
      </c>
      <c r="R7917">
        <v>1724.516257</v>
      </c>
      <c r="S7917" t="s">
        <v>204</v>
      </c>
      <c r="T7917" s="247">
        <v>45338.333449074074</v>
      </c>
    </row>
    <row r="7918" spans="1:20" x14ac:dyDescent="0.35">
      <c r="A7918" t="s">
        <v>122</v>
      </c>
      <c r="B7918" t="s">
        <v>123</v>
      </c>
      <c r="C7918" t="s">
        <v>92</v>
      </c>
      <c r="D7918" s="29">
        <v>45594</v>
      </c>
      <c r="E7918">
        <v>0</v>
      </c>
      <c r="F7918">
        <v>0</v>
      </c>
      <c r="G7918">
        <v>0</v>
      </c>
      <c r="H7918">
        <v>0</v>
      </c>
      <c r="L7918">
        <v>857.13208099999997</v>
      </c>
      <c r="R7918">
        <v>1724.516257</v>
      </c>
      <c r="S7918" t="s">
        <v>204</v>
      </c>
      <c r="T7918" s="247">
        <v>45261.314155092594</v>
      </c>
    </row>
    <row r="7919" spans="1:20" x14ac:dyDescent="0.35">
      <c r="A7919" t="s">
        <v>122</v>
      </c>
      <c r="B7919" t="s">
        <v>123</v>
      </c>
      <c r="C7919" t="s">
        <v>92</v>
      </c>
      <c r="D7919" s="29">
        <v>45595</v>
      </c>
      <c r="E7919">
        <v>0</v>
      </c>
      <c r="F7919">
        <v>0</v>
      </c>
      <c r="G7919">
        <v>0</v>
      </c>
      <c r="H7919">
        <v>0</v>
      </c>
      <c r="L7919">
        <v>857.13208099999997</v>
      </c>
      <c r="R7919">
        <v>1724.516257</v>
      </c>
      <c r="S7919" t="s">
        <v>204</v>
      </c>
      <c r="T7919" s="247">
        <v>45261.314166666663</v>
      </c>
    </row>
    <row r="7920" spans="1:20" x14ac:dyDescent="0.35">
      <c r="A7920" t="s">
        <v>122</v>
      </c>
      <c r="B7920" t="s">
        <v>123</v>
      </c>
      <c r="C7920" t="s">
        <v>92</v>
      </c>
      <c r="D7920" s="29">
        <v>45596</v>
      </c>
      <c r="E7920">
        <v>0</v>
      </c>
      <c r="F7920">
        <v>0</v>
      </c>
      <c r="G7920">
        <v>0.42009999999999997</v>
      </c>
      <c r="H7920">
        <v>0.30420000000000003</v>
      </c>
      <c r="J7920">
        <v>1000</v>
      </c>
      <c r="K7920">
        <v>1200</v>
      </c>
      <c r="L7920">
        <v>857.13208099999997</v>
      </c>
      <c r="R7920">
        <v>1724.516257</v>
      </c>
      <c r="S7920" t="s">
        <v>204</v>
      </c>
      <c r="T7920" s="247">
        <v>45338.333460648151</v>
      </c>
    </row>
    <row r="7921" spans="1:20" x14ac:dyDescent="0.35">
      <c r="A7921" t="s">
        <v>122</v>
      </c>
      <c r="B7921" t="s">
        <v>123</v>
      </c>
      <c r="C7921" t="s">
        <v>92</v>
      </c>
      <c r="D7921" s="29">
        <v>45597</v>
      </c>
      <c r="E7921">
        <v>0</v>
      </c>
      <c r="F7921">
        <v>0</v>
      </c>
      <c r="G7921">
        <v>0</v>
      </c>
      <c r="H7921">
        <v>0</v>
      </c>
      <c r="L7921">
        <v>857.13208099999997</v>
      </c>
      <c r="R7921">
        <v>1724.516257</v>
      </c>
      <c r="S7921" t="s">
        <v>204</v>
      </c>
      <c r="T7921" s="247">
        <v>45292.313796296294</v>
      </c>
    </row>
    <row r="7922" spans="1:20" x14ac:dyDescent="0.35">
      <c r="A7922" t="s">
        <v>122</v>
      </c>
      <c r="B7922" t="s">
        <v>123</v>
      </c>
      <c r="C7922" t="s">
        <v>92</v>
      </c>
      <c r="D7922" s="29">
        <v>45598</v>
      </c>
      <c r="E7922">
        <v>0</v>
      </c>
      <c r="F7922">
        <v>0</v>
      </c>
      <c r="G7922">
        <v>0</v>
      </c>
      <c r="H7922">
        <v>0</v>
      </c>
      <c r="L7922">
        <v>857.13208099999997</v>
      </c>
      <c r="R7922">
        <v>1724.516257</v>
      </c>
      <c r="S7922" t="s">
        <v>204</v>
      </c>
      <c r="T7922" s="247">
        <v>45292.313819444447</v>
      </c>
    </row>
    <row r="7923" spans="1:20" x14ac:dyDescent="0.35">
      <c r="A7923" t="s">
        <v>122</v>
      </c>
      <c r="B7923" t="s">
        <v>123</v>
      </c>
      <c r="C7923" t="s">
        <v>92</v>
      </c>
      <c r="D7923" s="29">
        <v>45599</v>
      </c>
      <c r="E7923">
        <v>0</v>
      </c>
      <c r="F7923">
        <v>0</v>
      </c>
      <c r="G7923">
        <v>0</v>
      </c>
      <c r="H7923">
        <v>0</v>
      </c>
      <c r="L7923">
        <v>857.13208099999997</v>
      </c>
      <c r="R7923">
        <v>1724.516257</v>
      </c>
      <c r="S7923" t="s">
        <v>204</v>
      </c>
      <c r="T7923" s="247">
        <v>45292.313819444447</v>
      </c>
    </row>
    <row r="7924" spans="1:20" x14ac:dyDescent="0.35">
      <c r="A7924" t="s">
        <v>122</v>
      </c>
      <c r="B7924" t="s">
        <v>123</v>
      </c>
      <c r="C7924" t="s">
        <v>92</v>
      </c>
      <c r="D7924" s="29">
        <v>45600</v>
      </c>
      <c r="E7924">
        <v>0</v>
      </c>
      <c r="F7924">
        <v>0</v>
      </c>
      <c r="G7924">
        <v>0</v>
      </c>
      <c r="H7924">
        <v>0</v>
      </c>
      <c r="L7924">
        <v>857.13208099999997</v>
      </c>
      <c r="R7924">
        <v>1724.516257</v>
      </c>
      <c r="S7924" t="s">
        <v>204</v>
      </c>
      <c r="T7924" s="247">
        <v>45292.313842592594</v>
      </c>
    </row>
    <row r="7925" spans="1:20" x14ac:dyDescent="0.35">
      <c r="A7925" t="s">
        <v>122</v>
      </c>
      <c r="B7925" t="s">
        <v>123</v>
      </c>
      <c r="C7925" t="s">
        <v>92</v>
      </c>
      <c r="D7925" s="29">
        <v>45601</v>
      </c>
      <c r="E7925">
        <v>0</v>
      </c>
      <c r="F7925">
        <v>0</v>
      </c>
      <c r="G7925">
        <v>0</v>
      </c>
      <c r="H7925">
        <v>0</v>
      </c>
      <c r="L7925">
        <v>857.13208099999997</v>
      </c>
      <c r="R7925">
        <v>1724.516257</v>
      </c>
      <c r="S7925" t="s">
        <v>204</v>
      </c>
      <c r="T7925" s="247">
        <v>45292.31386574074</v>
      </c>
    </row>
    <row r="7926" spans="1:20" x14ac:dyDescent="0.35">
      <c r="A7926" t="s">
        <v>122</v>
      </c>
      <c r="B7926" t="s">
        <v>123</v>
      </c>
      <c r="C7926" t="s">
        <v>92</v>
      </c>
      <c r="D7926" s="29">
        <v>45602</v>
      </c>
      <c r="E7926">
        <v>0</v>
      </c>
      <c r="F7926">
        <v>0</v>
      </c>
      <c r="G7926">
        <v>0</v>
      </c>
      <c r="H7926">
        <v>0</v>
      </c>
      <c r="L7926">
        <v>857.13208099999997</v>
      </c>
      <c r="R7926">
        <v>1724.516257</v>
      </c>
      <c r="S7926" t="s">
        <v>204</v>
      </c>
      <c r="T7926" s="247">
        <v>45292.31386574074</v>
      </c>
    </row>
    <row r="7927" spans="1:20" x14ac:dyDescent="0.35">
      <c r="A7927" t="s">
        <v>122</v>
      </c>
      <c r="B7927" t="s">
        <v>123</v>
      </c>
      <c r="C7927" t="s">
        <v>92</v>
      </c>
      <c r="D7927" s="29">
        <v>45603</v>
      </c>
      <c r="E7927">
        <v>0</v>
      </c>
      <c r="F7927">
        <v>0</v>
      </c>
      <c r="G7927">
        <v>0</v>
      </c>
      <c r="H7927">
        <v>0</v>
      </c>
      <c r="L7927">
        <v>857.13208099999997</v>
      </c>
      <c r="R7927">
        <v>1724.516257</v>
      </c>
      <c r="S7927" t="s">
        <v>204</v>
      </c>
      <c r="T7927" s="247">
        <v>45292.313877314817</v>
      </c>
    </row>
    <row r="7928" spans="1:20" x14ac:dyDescent="0.35">
      <c r="A7928" t="s">
        <v>122</v>
      </c>
      <c r="B7928" t="s">
        <v>123</v>
      </c>
      <c r="C7928" t="s">
        <v>92</v>
      </c>
      <c r="D7928" s="29">
        <v>45604</v>
      </c>
      <c r="E7928">
        <v>0</v>
      </c>
      <c r="F7928">
        <v>0</v>
      </c>
      <c r="G7928">
        <v>0</v>
      </c>
      <c r="H7928">
        <v>0</v>
      </c>
      <c r="L7928">
        <v>857.13208099999997</v>
      </c>
      <c r="R7928">
        <v>1724.516257</v>
      </c>
      <c r="S7928" t="s">
        <v>204</v>
      </c>
      <c r="T7928" s="247">
        <v>45292.313900462963</v>
      </c>
    </row>
    <row r="7929" spans="1:20" x14ac:dyDescent="0.35">
      <c r="A7929" t="s">
        <v>122</v>
      </c>
      <c r="B7929" t="s">
        <v>123</v>
      </c>
      <c r="C7929" t="s">
        <v>92</v>
      </c>
      <c r="D7929" s="29">
        <v>45605</v>
      </c>
      <c r="E7929">
        <v>0</v>
      </c>
      <c r="F7929">
        <v>0</v>
      </c>
      <c r="G7929">
        <v>0</v>
      </c>
      <c r="H7929">
        <v>0</v>
      </c>
      <c r="L7929">
        <v>857.13208099999997</v>
      </c>
      <c r="R7929">
        <v>1724.516257</v>
      </c>
      <c r="S7929" t="s">
        <v>204</v>
      </c>
      <c r="T7929" s="247">
        <v>45292.313923611109</v>
      </c>
    </row>
    <row r="7930" spans="1:20" x14ac:dyDescent="0.35">
      <c r="A7930" t="s">
        <v>122</v>
      </c>
      <c r="B7930" t="s">
        <v>123</v>
      </c>
      <c r="C7930" t="s">
        <v>92</v>
      </c>
      <c r="D7930" s="29">
        <v>45606</v>
      </c>
      <c r="E7930">
        <v>0</v>
      </c>
      <c r="F7930">
        <v>0</v>
      </c>
      <c r="G7930">
        <v>0</v>
      </c>
      <c r="H7930">
        <v>0</v>
      </c>
      <c r="L7930">
        <v>857.13208099999997</v>
      </c>
      <c r="R7930">
        <v>1724.516257</v>
      </c>
      <c r="S7930" t="s">
        <v>204</v>
      </c>
      <c r="T7930" s="247">
        <v>45292.313935185186</v>
      </c>
    </row>
    <row r="7931" spans="1:20" x14ac:dyDescent="0.35">
      <c r="A7931" t="s">
        <v>122</v>
      </c>
      <c r="B7931" t="s">
        <v>123</v>
      </c>
      <c r="C7931" t="s">
        <v>92</v>
      </c>
      <c r="D7931" s="29">
        <v>45607</v>
      </c>
      <c r="E7931">
        <v>0</v>
      </c>
      <c r="F7931">
        <v>0</v>
      </c>
      <c r="G7931">
        <v>0</v>
      </c>
      <c r="H7931">
        <v>0</v>
      </c>
      <c r="L7931">
        <v>857.13208099999997</v>
      </c>
      <c r="R7931">
        <v>1724.516257</v>
      </c>
      <c r="S7931" t="s">
        <v>204</v>
      </c>
      <c r="T7931" s="247">
        <v>45292.313946759263</v>
      </c>
    </row>
    <row r="7932" spans="1:20" x14ac:dyDescent="0.35">
      <c r="A7932" t="s">
        <v>122</v>
      </c>
      <c r="B7932" t="s">
        <v>123</v>
      </c>
      <c r="C7932" t="s">
        <v>92</v>
      </c>
      <c r="D7932" s="29">
        <v>45608</v>
      </c>
      <c r="E7932">
        <v>0</v>
      </c>
      <c r="F7932">
        <v>0</v>
      </c>
      <c r="G7932">
        <v>0</v>
      </c>
      <c r="H7932">
        <v>0</v>
      </c>
      <c r="L7932">
        <v>857.13208099999997</v>
      </c>
      <c r="R7932">
        <v>1724.516257</v>
      </c>
      <c r="S7932" t="s">
        <v>204</v>
      </c>
      <c r="T7932" s="247">
        <v>45292.313969907409</v>
      </c>
    </row>
    <row r="7933" spans="1:20" x14ac:dyDescent="0.35">
      <c r="A7933" t="s">
        <v>122</v>
      </c>
      <c r="B7933" t="s">
        <v>123</v>
      </c>
      <c r="C7933" t="s">
        <v>92</v>
      </c>
      <c r="D7933" s="29">
        <v>45609</v>
      </c>
      <c r="E7933">
        <v>0</v>
      </c>
      <c r="F7933">
        <v>0</v>
      </c>
      <c r="G7933">
        <v>0</v>
      </c>
      <c r="H7933">
        <v>0</v>
      </c>
      <c r="L7933">
        <v>857.13208099999997</v>
      </c>
      <c r="R7933">
        <v>1724.516257</v>
      </c>
      <c r="S7933" t="s">
        <v>204</v>
      </c>
      <c r="T7933" s="247">
        <v>45292.313981481479</v>
      </c>
    </row>
    <row r="7934" spans="1:20" x14ac:dyDescent="0.35">
      <c r="A7934" t="s">
        <v>122</v>
      </c>
      <c r="B7934" t="s">
        <v>123</v>
      </c>
      <c r="C7934" t="s">
        <v>92</v>
      </c>
      <c r="D7934" s="29">
        <v>45610</v>
      </c>
      <c r="E7934">
        <v>0</v>
      </c>
      <c r="F7934">
        <v>0</v>
      </c>
      <c r="G7934">
        <v>0</v>
      </c>
      <c r="H7934">
        <v>0</v>
      </c>
      <c r="L7934">
        <v>857.13208099999997</v>
      </c>
      <c r="R7934">
        <v>1724.516257</v>
      </c>
      <c r="S7934" t="s">
        <v>204</v>
      </c>
      <c r="T7934" s="247">
        <v>45292.314004629632</v>
      </c>
    </row>
    <row r="7935" spans="1:20" x14ac:dyDescent="0.35">
      <c r="A7935" t="s">
        <v>122</v>
      </c>
      <c r="B7935" t="s">
        <v>123</v>
      </c>
      <c r="C7935" t="s">
        <v>92</v>
      </c>
      <c r="D7935" s="29">
        <v>45611</v>
      </c>
      <c r="E7935">
        <v>0</v>
      </c>
      <c r="F7935">
        <v>0</v>
      </c>
      <c r="G7935">
        <v>0</v>
      </c>
      <c r="H7935">
        <v>0</v>
      </c>
      <c r="L7935">
        <v>857.13208099999997</v>
      </c>
      <c r="R7935">
        <v>1724.516257</v>
      </c>
      <c r="S7935" t="s">
        <v>204</v>
      </c>
      <c r="T7935" s="247">
        <v>45292.314016203702</v>
      </c>
    </row>
    <row r="7936" spans="1:20" x14ac:dyDescent="0.35">
      <c r="A7936" t="s">
        <v>122</v>
      </c>
      <c r="B7936" t="s">
        <v>123</v>
      </c>
      <c r="C7936" t="s">
        <v>92</v>
      </c>
      <c r="D7936" s="29">
        <v>45612</v>
      </c>
      <c r="E7936">
        <v>0</v>
      </c>
      <c r="F7936">
        <v>0</v>
      </c>
      <c r="G7936">
        <v>0</v>
      </c>
      <c r="H7936">
        <v>0</v>
      </c>
      <c r="L7936">
        <v>857.13208099999997</v>
      </c>
      <c r="R7936">
        <v>1724.516257</v>
      </c>
      <c r="S7936" t="s">
        <v>204</v>
      </c>
      <c r="T7936" s="247">
        <v>45292.314039351855</v>
      </c>
    </row>
    <row r="7937" spans="1:20" x14ac:dyDescent="0.35">
      <c r="A7937" t="s">
        <v>122</v>
      </c>
      <c r="B7937" t="s">
        <v>123</v>
      </c>
      <c r="C7937" t="s">
        <v>92</v>
      </c>
      <c r="D7937" s="29">
        <v>45613</v>
      </c>
      <c r="E7937">
        <v>0</v>
      </c>
      <c r="F7937">
        <v>0</v>
      </c>
      <c r="G7937">
        <v>0</v>
      </c>
      <c r="H7937">
        <v>0</v>
      </c>
      <c r="L7937">
        <v>857.13208099999997</v>
      </c>
      <c r="R7937">
        <v>1724.516257</v>
      </c>
      <c r="S7937" t="s">
        <v>204</v>
      </c>
      <c r="T7937" s="247">
        <v>45292.314050925925</v>
      </c>
    </row>
    <row r="7938" spans="1:20" x14ac:dyDescent="0.35">
      <c r="A7938" t="s">
        <v>122</v>
      </c>
      <c r="B7938" t="s">
        <v>123</v>
      </c>
      <c r="C7938" t="s">
        <v>92</v>
      </c>
      <c r="D7938" s="29">
        <v>45614</v>
      </c>
      <c r="E7938">
        <v>0</v>
      </c>
      <c r="F7938">
        <v>0</v>
      </c>
      <c r="G7938">
        <v>0</v>
      </c>
      <c r="H7938">
        <v>0</v>
      </c>
      <c r="L7938">
        <v>857.13208099999997</v>
      </c>
      <c r="R7938">
        <v>1724.516257</v>
      </c>
      <c r="S7938" t="s">
        <v>204</v>
      </c>
      <c r="T7938" s="247">
        <v>45292.314074074071</v>
      </c>
    </row>
    <row r="7939" spans="1:20" x14ac:dyDescent="0.35">
      <c r="A7939" t="s">
        <v>122</v>
      </c>
      <c r="B7939" t="s">
        <v>123</v>
      </c>
      <c r="C7939" t="s">
        <v>92</v>
      </c>
      <c r="D7939" s="29">
        <v>45615</v>
      </c>
      <c r="E7939">
        <v>0</v>
      </c>
      <c r="F7939">
        <v>0</v>
      </c>
      <c r="G7939">
        <v>0</v>
      </c>
      <c r="H7939">
        <v>0</v>
      </c>
      <c r="L7939">
        <v>857.13208099999997</v>
      </c>
      <c r="R7939">
        <v>1724.516257</v>
      </c>
      <c r="S7939" t="s">
        <v>204</v>
      </c>
      <c r="T7939" s="247">
        <v>45292.314085648148</v>
      </c>
    </row>
    <row r="7940" spans="1:20" x14ac:dyDescent="0.35">
      <c r="A7940" t="s">
        <v>122</v>
      </c>
      <c r="B7940" t="s">
        <v>123</v>
      </c>
      <c r="C7940" t="s">
        <v>92</v>
      </c>
      <c r="D7940" s="29">
        <v>45616</v>
      </c>
      <c r="E7940">
        <v>0</v>
      </c>
      <c r="F7940">
        <v>0</v>
      </c>
      <c r="G7940">
        <v>0</v>
      </c>
      <c r="H7940">
        <v>0</v>
      </c>
      <c r="L7940">
        <v>857.13208099999997</v>
      </c>
      <c r="R7940">
        <v>1724.516257</v>
      </c>
      <c r="S7940" t="s">
        <v>204</v>
      </c>
      <c r="T7940" s="247">
        <v>45292.314097222225</v>
      </c>
    </row>
    <row r="7941" spans="1:20" x14ac:dyDescent="0.35">
      <c r="A7941" t="s">
        <v>122</v>
      </c>
      <c r="B7941" t="s">
        <v>123</v>
      </c>
      <c r="C7941" t="s">
        <v>92</v>
      </c>
      <c r="D7941" s="29">
        <v>45617</v>
      </c>
      <c r="E7941">
        <v>0</v>
      </c>
      <c r="F7941">
        <v>0</v>
      </c>
      <c r="G7941">
        <v>0</v>
      </c>
      <c r="H7941">
        <v>0</v>
      </c>
      <c r="L7941">
        <v>857.13208099999997</v>
      </c>
      <c r="R7941">
        <v>1724.516257</v>
      </c>
      <c r="S7941" t="s">
        <v>204</v>
      </c>
      <c r="T7941" s="247">
        <v>45292.314120370371</v>
      </c>
    </row>
    <row r="7942" spans="1:20" x14ac:dyDescent="0.35">
      <c r="A7942" t="s">
        <v>122</v>
      </c>
      <c r="B7942" t="s">
        <v>123</v>
      </c>
      <c r="C7942" t="s">
        <v>92</v>
      </c>
      <c r="D7942" s="29">
        <v>45618</v>
      </c>
      <c r="E7942">
        <v>0</v>
      </c>
      <c r="F7942">
        <v>0</v>
      </c>
      <c r="G7942">
        <v>0</v>
      </c>
      <c r="H7942">
        <v>0</v>
      </c>
      <c r="L7942">
        <v>857.13208099999997</v>
      </c>
      <c r="R7942">
        <v>1724.516257</v>
      </c>
      <c r="S7942" t="s">
        <v>204</v>
      </c>
      <c r="T7942" s="247">
        <v>45292.314131944448</v>
      </c>
    </row>
    <row r="7943" spans="1:20" x14ac:dyDescent="0.35">
      <c r="A7943" t="s">
        <v>122</v>
      </c>
      <c r="B7943" t="s">
        <v>123</v>
      </c>
      <c r="C7943" t="s">
        <v>92</v>
      </c>
      <c r="D7943" s="29">
        <v>45619</v>
      </c>
      <c r="E7943">
        <v>0</v>
      </c>
      <c r="F7943">
        <v>0</v>
      </c>
      <c r="G7943">
        <v>0</v>
      </c>
      <c r="H7943">
        <v>0</v>
      </c>
      <c r="L7943">
        <v>857.13208099999997</v>
      </c>
      <c r="R7943">
        <v>1724.516257</v>
      </c>
      <c r="S7943" t="s">
        <v>204</v>
      </c>
      <c r="T7943" s="247">
        <v>45292.314143518517</v>
      </c>
    </row>
    <row r="7944" spans="1:20" x14ac:dyDescent="0.35">
      <c r="A7944" t="s">
        <v>122</v>
      </c>
      <c r="B7944" t="s">
        <v>123</v>
      </c>
      <c r="C7944" t="s">
        <v>92</v>
      </c>
      <c r="D7944" s="29">
        <v>45620</v>
      </c>
      <c r="E7944">
        <v>0</v>
      </c>
      <c r="F7944">
        <v>0</v>
      </c>
      <c r="G7944">
        <v>0</v>
      </c>
      <c r="H7944">
        <v>0</v>
      </c>
      <c r="L7944">
        <v>857.13208099999997</v>
      </c>
      <c r="R7944">
        <v>1724.516257</v>
      </c>
      <c r="S7944" t="s">
        <v>204</v>
      </c>
      <c r="T7944" s="247">
        <v>45292.314166666663</v>
      </c>
    </row>
    <row r="7945" spans="1:20" x14ac:dyDescent="0.35">
      <c r="A7945" t="s">
        <v>122</v>
      </c>
      <c r="B7945" t="s">
        <v>123</v>
      </c>
      <c r="C7945" t="s">
        <v>92</v>
      </c>
      <c r="D7945" s="29">
        <v>45621</v>
      </c>
      <c r="E7945">
        <v>0</v>
      </c>
      <c r="F7945">
        <v>0</v>
      </c>
      <c r="G7945">
        <v>0</v>
      </c>
      <c r="H7945">
        <v>0</v>
      </c>
      <c r="L7945">
        <v>857.13208099999997</v>
      </c>
      <c r="R7945">
        <v>1724.516257</v>
      </c>
      <c r="S7945" t="s">
        <v>204</v>
      </c>
      <c r="T7945" s="247">
        <v>45292.31417824074</v>
      </c>
    </row>
    <row r="7946" spans="1:20" x14ac:dyDescent="0.35">
      <c r="A7946" t="s">
        <v>122</v>
      </c>
      <c r="B7946" t="s">
        <v>123</v>
      </c>
      <c r="C7946" t="s">
        <v>92</v>
      </c>
      <c r="D7946" s="29">
        <v>45622</v>
      </c>
      <c r="E7946">
        <v>0</v>
      </c>
      <c r="F7946">
        <v>0</v>
      </c>
      <c r="G7946">
        <v>0</v>
      </c>
      <c r="H7946">
        <v>0</v>
      </c>
      <c r="L7946">
        <v>857.13208099999997</v>
      </c>
      <c r="R7946">
        <v>1724.516257</v>
      </c>
      <c r="S7946" t="s">
        <v>204</v>
      </c>
      <c r="T7946" s="247">
        <v>45292.314189814817</v>
      </c>
    </row>
    <row r="7947" spans="1:20" x14ac:dyDescent="0.35">
      <c r="A7947" t="s">
        <v>122</v>
      </c>
      <c r="B7947" t="s">
        <v>123</v>
      </c>
      <c r="C7947" t="s">
        <v>92</v>
      </c>
      <c r="D7947" s="29">
        <v>45623</v>
      </c>
      <c r="E7947">
        <v>0</v>
      </c>
      <c r="F7947">
        <v>0</v>
      </c>
      <c r="G7947">
        <v>0</v>
      </c>
      <c r="H7947">
        <v>0</v>
      </c>
      <c r="L7947">
        <v>857.13208099999997</v>
      </c>
      <c r="R7947">
        <v>1724.516257</v>
      </c>
      <c r="S7947" t="s">
        <v>204</v>
      </c>
      <c r="T7947" s="247">
        <v>45292.314212962963</v>
      </c>
    </row>
    <row r="7948" spans="1:20" x14ac:dyDescent="0.35">
      <c r="A7948" t="s">
        <v>122</v>
      </c>
      <c r="B7948" t="s">
        <v>123</v>
      </c>
      <c r="C7948" t="s">
        <v>92</v>
      </c>
      <c r="D7948" s="29">
        <v>45624</v>
      </c>
      <c r="E7948">
        <v>0</v>
      </c>
      <c r="F7948">
        <v>0</v>
      </c>
      <c r="G7948">
        <v>0</v>
      </c>
      <c r="H7948">
        <v>0</v>
      </c>
      <c r="L7948">
        <v>857.13208099999997</v>
      </c>
      <c r="R7948">
        <v>1724.516257</v>
      </c>
      <c r="S7948" t="s">
        <v>204</v>
      </c>
      <c r="T7948" s="247">
        <v>45292.31422453704</v>
      </c>
    </row>
    <row r="7949" spans="1:20" x14ac:dyDescent="0.35">
      <c r="A7949" t="s">
        <v>122</v>
      </c>
      <c r="B7949" t="s">
        <v>123</v>
      </c>
      <c r="C7949" t="s">
        <v>92</v>
      </c>
      <c r="D7949" s="29">
        <v>45625</v>
      </c>
      <c r="E7949">
        <v>0</v>
      </c>
      <c r="F7949">
        <v>0</v>
      </c>
      <c r="G7949">
        <v>0</v>
      </c>
      <c r="H7949">
        <v>0</v>
      </c>
      <c r="L7949">
        <v>857.13208099999997</v>
      </c>
      <c r="R7949">
        <v>1724.516257</v>
      </c>
      <c r="S7949" t="s">
        <v>204</v>
      </c>
      <c r="T7949" s="247">
        <v>45292.314247685186</v>
      </c>
    </row>
    <row r="7950" spans="1:20" x14ac:dyDescent="0.35">
      <c r="A7950" t="s">
        <v>122</v>
      </c>
      <c r="B7950" t="s">
        <v>123</v>
      </c>
      <c r="C7950" t="s">
        <v>92</v>
      </c>
      <c r="D7950" s="29">
        <v>45626</v>
      </c>
      <c r="E7950">
        <v>0</v>
      </c>
      <c r="F7950">
        <v>0</v>
      </c>
      <c r="G7950">
        <v>0</v>
      </c>
      <c r="H7950">
        <v>0</v>
      </c>
      <c r="L7950">
        <v>857.13208099999997</v>
      </c>
      <c r="R7950">
        <v>1724.516257</v>
      </c>
      <c r="S7950" t="s">
        <v>204</v>
      </c>
      <c r="T7950" s="247">
        <v>45292.314259259256</v>
      </c>
    </row>
    <row r="7951" spans="1:20" x14ac:dyDescent="0.35">
      <c r="A7951" t="s">
        <v>122</v>
      </c>
      <c r="B7951" t="s">
        <v>123</v>
      </c>
      <c r="C7951" t="s">
        <v>92</v>
      </c>
      <c r="D7951" s="29">
        <v>45627</v>
      </c>
      <c r="E7951">
        <v>0</v>
      </c>
      <c r="F7951">
        <v>0</v>
      </c>
      <c r="G7951">
        <v>0</v>
      </c>
      <c r="H7951">
        <v>0</v>
      </c>
      <c r="L7951">
        <v>857.13208099999997</v>
      </c>
      <c r="R7951">
        <v>1724.516257</v>
      </c>
      <c r="S7951" t="s">
        <v>204</v>
      </c>
      <c r="T7951" s="247">
        <v>45323.313761574071</v>
      </c>
    </row>
    <row r="7952" spans="1:20" x14ac:dyDescent="0.35">
      <c r="A7952" t="s">
        <v>122</v>
      </c>
      <c r="B7952" t="s">
        <v>123</v>
      </c>
      <c r="C7952" t="s">
        <v>92</v>
      </c>
      <c r="D7952" s="29">
        <v>45628</v>
      </c>
      <c r="E7952">
        <v>0</v>
      </c>
      <c r="F7952">
        <v>0</v>
      </c>
      <c r="G7952">
        <v>0</v>
      </c>
      <c r="H7952">
        <v>0</v>
      </c>
      <c r="L7952">
        <v>857.13208099999997</v>
      </c>
      <c r="R7952">
        <v>1724.516257</v>
      </c>
      <c r="S7952" t="s">
        <v>204</v>
      </c>
      <c r="T7952" s="247">
        <v>45323.313784722224</v>
      </c>
    </row>
    <row r="7953" spans="1:20" x14ac:dyDescent="0.35">
      <c r="A7953" t="s">
        <v>122</v>
      </c>
      <c r="B7953" t="s">
        <v>123</v>
      </c>
      <c r="C7953" t="s">
        <v>92</v>
      </c>
      <c r="D7953" s="29">
        <v>45629</v>
      </c>
      <c r="E7953">
        <v>0</v>
      </c>
      <c r="F7953">
        <v>0</v>
      </c>
      <c r="G7953">
        <v>0</v>
      </c>
      <c r="H7953">
        <v>0</v>
      </c>
      <c r="L7953">
        <v>857.13208099999997</v>
      </c>
      <c r="R7953">
        <v>1724.516257</v>
      </c>
      <c r="S7953" t="s">
        <v>204</v>
      </c>
      <c r="T7953" s="247">
        <v>45323.313807870371</v>
      </c>
    </row>
    <row r="7954" spans="1:20" x14ac:dyDescent="0.35">
      <c r="A7954" t="s">
        <v>122</v>
      </c>
      <c r="B7954" t="s">
        <v>123</v>
      </c>
      <c r="C7954" t="s">
        <v>92</v>
      </c>
      <c r="D7954" s="29">
        <v>45630</v>
      </c>
      <c r="E7954">
        <v>0</v>
      </c>
      <c r="F7954">
        <v>0</v>
      </c>
      <c r="G7954">
        <v>0</v>
      </c>
      <c r="H7954">
        <v>0</v>
      </c>
      <c r="L7954">
        <v>857.13208099999997</v>
      </c>
      <c r="R7954">
        <v>1724.516257</v>
      </c>
      <c r="S7954" t="s">
        <v>204</v>
      </c>
      <c r="T7954" s="247">
        <v>45323.313831018517</v>
      </c>
    </row>
    <row r="7955" spans="1:20" x14ac:dyDescent="0.35">
      <c r="A7955" t="s">
        <v>122</v>
      </c>
      <c r="B7955" t="s">
        <v>123</v>
      </c>
      <c r="C7955" t="s">
        <v>92</v>
      </c>
      <c r="D7955" s="29">
        <v>45631</v>
      </c>
      <c r="E7955">
        <v>0</v>
      </c>
      <c r="F7955">
        <v>0</v>
      </c>
      <c r="G7955">
        <v>0</v>
      </c>
      <c r="H7955">
        <v>0</v>
      </c>
      <c r="L7955">
        <v>857.13208099999997</v>
      </c>
      <c r="R7955">
        <v>1724.516257</v>
      </c>
      <c r="S7955" t="s">
        <v>204</v>
      </c>
      <c r="T7955" s="247">
        <v>45323.313854166663</v>
      </c>
    </row>
    <row r="7956" spans="1:20" x14ac:dyDescent="0.35">
      <c r="A7956" t="s">
        <v>122</v>
      </c>
      <c r="B7956" t="s">
        <v>123</v>
      </c>
      <c r="C7956" t="s">
        <v>92</v>
      </c>
      <c r="D7956" s="29">
        <v>45632</v>
      </c>
      <c r="E7956">
        <v>0</v>
      </c>
      <c r="F7956">
        <v>0</v>
      </c>
      <c r="G7956">
        <v>0</v>
      </c>
      <c r="H7956">
        <v>0</v>
      </c>
      <c r="L7956">
        <v>857.13208099999997</v>
      </c>
      <c r="R7956">
        <v>1724.516257</v>
      </c>
      <c r="S7956" t="s">
        <v>204</v>
      </c>
      <c r="T7956" s="247">
        <v>45323.313877314817</v>
      </c>
    </row>
    <row r="7957" spans="1:20" x14ac:dyDescent="0.35">
      <c r="A7957" t="s">
        <v>122</v>
      </c>
      <c r="B7957" t="s">
        <v>123</v>
      </c>
      <c r="C7957" t="s">
        <v>92</v>
      </c>
      <c r="D7957" s="29">
        <v>45633</v>
      </c>
      <c r="E7957">
        <v>0</v>
      </c>
      <c r="F7957">
        <v>0</v>
      </c>
      <c r="G7957">
        <v>0</v>
      </c>
      <c r="H7957">
        <v>0</v>
      </c>
      <c r="L7957">
        <v>857.13208099999997</v>
      </c>
      <c r="R7957">
        <v>1724.516257</v>
      </c>
      <c r="S7957" t="s">
        <v>204</v>
      </c>
      <c r="T7957" s="247">
        <v>45323.313900462963</v>
      </c>
    </row>
    <row r="7958" spans="1:20" x14ac:dyDescent="0.35">
      <c r="A7958" t="s">
        <v>122</v>
      </c>
      <c r="B7958" t="s">
        <v>123</v>
      </c>
      <c r="C7958" t="s">
        <v>92</v>
      </c>
      <c r="D7958" s="29">
        <v>45634</v>
      </c>
      <c r="E7958">
        <v>0</v>
      </c>
      <c r="F7958">
        <v>0</v>
      </c>
      <c r="G7958">
        <v>0</v>
      </c>
      <c r="H7958">
        <v>0</v>
      </c>
      <c r="L7958">
        <v>857.13208099999997</v>
      </c>
      <c r="R7958">
        <v>1724.516257</v>
      </c>
      <c r="S7958" t="s">
        <v>204</v>
      </c>
      <c r="T7958" s="247">
        <v>45323.31391203704</v>
      </c>
    </row>
    <row r="7959" spans="1:20" x14ac:dyDescent="0.35">
      <c r="A7959" t="s">
        <v>122</v>
      </c>
      <c r="B7959" t="s">
        <v>123</v>
      </c>
      <c r="C7959" t="s">
        <v>92</v>
      </c>
      <c r="D7959" s="29">
        <v>45635</v>
      </c>
      <c r="E7959">
        <v>0</v>
      </c>
      <c r="F7959">
        <v>0</v>
      </c>
      <c r="G7959">
        <v>0</v>
      </c>
      <c r="H7959">
        <v>0</v>
      </c>
      <c r="L7959">
        <v>857.13208099999997</v>
      </c>
      <c r="R7959">
        <v>1724.516257</v>
      </c>
      <c r="S7959" t="s">
        <v>204</v>
      </c>
      <c r="T7959" s="247">
        <v>45323.313935185186</v>
      </c>
    </row>
    <row r="7960" spans="1:20" x14ac:dyDescent="0.35">
      <c r="A7960" t="s">
        <v>122</v>
      </c>
      <c r="B7960" t="s">
        <v>123</v>
      </c>
      <c r="C7960" t="s">
        <v>92</v>
      </c>
      <c r="D7960" s="29">
        <v>45636</v>
      </c>
      <c r="E7960">
        <v>0</v>
      </c>
      <c r="F7960">
        <v>0</v>
      </c>
      <c r="G7960">
        <v>0</v>
      </c>
      <c r="H7960">
        <v>0</v>
      </c>
      <c r="L7960">
        <v>857.13208099999997</v>
      </c>
      <c r="R7960">
        <v>1724.516257</v>
      </c>
      <c r="S7960" t="s">
        <v>204</v>
      </c>
      <c r="T7960" s="247">
        <v>45323.313981481479</v>
      </c>
    </row>
    <row r="7961" spans="1:20" x14ac:dyDescent="0.35">
      <c r="A7961" t="s">
        <v>122</v>
      </c>
      <c r="B7961" t="s">
        <v>123</v>
      </c>
      <c r="C7961" t="s">
        <v>92</v>
      </c>
      <c r="D7961" s="29">
        <v>45637</v>
      </c>
      <c r="E7961">
        <v>0</v>
      </c>
      <c r="F7961">
        <v>0</v>
      </c>
      <c r="G7961">
        <v>0</v>
      </c>
      <c r="H7961">
        <v>0</v>
      </c>
      <c r="L7961">
        <v>857.13208099999997</v>
      </c>
      <c r="R7961">
        <v>1724.516257</v>
      </c>
      <c r="S7961" t="s">
        <v>204</v>
      </c>
      <c r="T7961" s="247">
        <v>45323.314004629632</v>
      </c>
    </row>
    <row r="7962" spans="1:20" x14ac:dyDescent="0.35">
      <c r="A7962" t="s">
        <v>122</v>
      </c>
      <c r="B7962" t="s">
        <v>123</v>
      </c>
      <c r="C7962" t="s">
        <v>92</v>
      </c>
      <c r="D7962" s="29">
        <v>45638</v>
      </c>
      <c r="E7962">
        <v>0</v>
      </c>
      <c r="F7962">
        <v>0</v>
      </c>
      <c r="G7962">
        <v>0</v>
      </c>
      <c r="H7962">
        <v>0</v>
      </c>
      <c r="L7962">
        <v>857.13208099999997</v>
      </c>
      <c r="R7962">
        <v>1724.516257</v>
      </c>
      <c r="S7962" t="s">
        <v>204</v>
      </c>
      <c r="T7962" s="247">
        <v>45323.314016203702</v>
      </c>
    </row>
    <row r="7963" spans="1:20" x14ac:dyDescent="0.35">
      <c r="A7963" t="s">
        <v>122</v>
      </c>
      <c r="B7963" t="s">
        <v>123</v>
      </c>
      <c r="C7963" t="s">
        <v>92</v>
      </c>
      <c r="D7963" s="29">
        <v>45639</v>
      </c>
      <c r="E7963">
        <v>0</v>
      </c>
      <c r="F7963">
        <v>0</v>
      </c>
      <c r="G7963">
        <v>0</v>
      </c>
      <c r="H7963">
        <v>0</v>
      </c>
      <c r="L7963">
        <v>857.13208099999997</v>
      </c>
      <c r="R7963">
        <v>1724.516257</v>
      </c>
      <c r="S7963" t="s">
        <v>204</v>
      </c>
      <c r="T7963" s="247">
        <v>45323.314027777778</v>
      </c>
    </row>
    <row r="7964" spans="1:20" x14ac:dyDescent="0.35">
      <c r="A7964" t="s">
        <v>122</v>
      </c>
      <c r="B7964" t="s">
        <v>123</v>
      </c>
      <c r="C7964" t="s">
        <v>92</v>
      </c>
      <c r="D7964" s="29">
        <v>45640</v>
      </c>
      <c r="E7964">
        <v>0</v>
      </c>
      <c r="F7964">
        <v>0</v>
      </c>
      <c r="G7964">
        <v>0</v>
      </c>
      <c r="H7964">
        <v>0</v>
      </c>
      <c r="L7964">
        <v>857.13208099999997</v>
      </c>
      <c r="R7964">
        <v>1724.516257</v>
      </c>
      <c r="S7964" t="s">
        <v>204</v>
      </c>
      <c r="T7964" s="247">
        <v>45323.314039351855</v>
      </c>
    </row>
    <row r="7965" spans="1:20" x14ac:dyDescent="0.35">
      <c r="A7965" t="s">
        <v>122</v>
      </c>
      <c r="B7965" t="s">
        <v>123</v>
      </c>
      <c r="C7965" t="s">
        <v>92</v>
      </c>
      <c r="D7965" s="29">
        <v>45641</v>
      </c>
      <c r="E7965">
        <v>0</v>
      </c>
      <c r="F7965">
        <v>0</v>
      </c>
      <c r="G7965">
        <v>0</v>
      </c>
      <c r="H7965">
        <v>0</v>
      </c>
      <c r="L7965">
        <v>857.13208099999997</v>
      </c>
      <c r="R7965">
        <v>1724.516257</v>
      </c>
      <c r="S7965" t="s">
        <v>204</v>
      </c>
      <c r="T7965" s="247">
        <v>45323.314062500001</v>
      </c>
    </row>
    <row r="7966" spans="1:20" x14ac:dyDescent="0.35">
      <c r="A7966" t="s">
        <v>122</v>
      </c>
      <c r="B7966" t="s">
        <v>123</v>
      </c>
      <c r="C7966" t="s">
        <v>92</v>
      </c>
      <c r="D7966" s="29">
        <v>45642</v>
      </c>
      <c r="E7966">
        <v>0</v>
      </c>
      <c r="F7966">
        <v>0</v>
      </c>
      <c r="G7966">
        <v>0</v>
      </c>
      <c r="H7966">
        <v>0</v>
      </c>
      <c r="L7966">
        <v>857.13208099999997</v>
      </c>
      <c r="R7966">
        <v>1724.516257</v>
      </c>
      <c r="S7966" t="s">
        <v>204</v>
      </c>
      <c r="T7966" s="247">
        <v>45323.314074074071</v>
      </c>
    </row>
    <row r="7967" spans="1:20" x14ac:dyDescent="0.35">
      <c r="A7967" t="s">
        <v>122</v>
      </c>
      <c r="B7967" t="s">
        <v>123</v>
      </c>
      <c r="C7967" t="s">
        <v>92</v>
      </c>
      <c r="D7967" s="29">
        <v>45643</v>
      </c>
      <c r="E7967">
        <v>0</v>
      </c>
      <c r="F7967">
        <v>0</v>
      </c>
      <c r="G7967">
        <v>0</v>
      </c>
      <c r="H7967">
        <v>0</v>
      </c>
      <c r="L7967">
        <v>857.13208099999997</v>
      </c>
      <c r="R7967">
        <v>1724.516257</v>
      </c>
      <c r="S7967" t="s">
        <v>204</v>
      </c>
      <c r="T7967" s="247">
        <v>45323.314085648148</v>
      </c>
    </row>
    <row r="7968" spans="1:20" x14ac:dyDescent="0.35">
      <c r="A7968" t="s">
        <v>122</v>
      </c>
      <c r="B7968" t="s">
        <v>123</v>
      </c>
      <c r="C7968" t="s">
        <v>92</v>
      </c>
      <c r="D7968" s="29">
        <v>45644</v>
      </c>
      <c r="E7968">
        <v>0</v>
      </c>
      <c r="F7968">
        <v>0</v>
      </c>
      <c r="G7968">
        <v>0</v>
      </c>
      <c r="H7968">
        <v>0</v>
      </c>
      <c r="L7968">
        <v>857.13208099999997</v>
      </c>
      <c r="R7968">
        <v>1724.516257</v>
      </c>
      <c r="S7968" t="s">
        <v>204</v>
      </c>
      <c r="T7968" s="247">
        <v>45323.314085648148</v>
      </c>
    </row>
    <row r="7969" spans="1:20" x14ac:dyDescent="0.35">
      <c r="A7969" t="s">
        <v>122</v>
      </c>
      <c r="B7969" t="s">
        <v>123</v>
      </c>
      <c r="C7969" t="s">
        <v>92</v>
      </c>
      <c r="D7969" s="29">
        <v>45645</v>
      </c>
      <c r="E7969">
        <v>0</v>
      </c>
      <c r="F7969">
        <v>0</v>
      </c>
      <c r="G7969">
        <v>0</v>
      </c>
      <c r="H7969">
        <v>0</v>
      </c>
      <c r="L7969">
        <v>857.13208099999997</v>
      </c>
      <c r="R7969">
        <v>1724.516257</v>
      </c>
      <c r="S7969" t="s">
        <v>204</v>
      </c>
      <c r="T7969" s="247">
        <v>45323.314097222225</v>
      </c>
    </row>
    <row r="7970" spans="1:20" x14ac:dyDescent="0.35">
      <c r="A7970" t="s">
        <v>122</v>
      </c>
      <c r="B7970" t="s">
        <v>123</v>
      </c>
      <c r="C7970" t="s">
        <v>92</v>
      </c>
      <c r="D7970" s="29">
        <v>45646</v>
      </c>
      <c r="E7970">
        <v>0</v>
      </c>
      <c r="F7970">
        <v>0</v>
      </c>
      <c r="G7970">
        <v>0</v>
      </c>
      <c r="H7970">
        <v>0</v>
      </c>
      <c r="L7970">
        <v>857.13208099999997</v>
      </c>
      <c r="R7970">
        <v>1724.516257</v>
      </c>
      <c r="S7970" t="s">
        <v>204</v>
      </c>
      <c r="T7970" s="247">
        <v>45323.314120370371</v>
      </c>
    </row>
    <row r="7971" spans="1:20" x14ac:dyDescent="0.35">
      <c r="A7971" t="s">
        <v>122</v>
      </c>
      <c r="B7971" t="s">
        <v>123</v>
      </c>
      <c r="C7971" t="s">
        <v>92</v>
      </c>
      <c r="D7971" s="29">
        <v>45647</v>
      </c>
      <c r="E7971">
        <v>0</v>
      </c>
      <c r="F7971">
        <v>0</v>
      </c>
      <c r="G7971">
        <v>0</v>
      </c>
      <c r="H7971">
        <v>0</v>
      </c>
      <c r="L7971">
        <v>857.13208099999997</v>
      </c>
      <c r="R7971">
        <v>1724.516257</v>
      </c>
      <c r="S7971" t="s">
        <v>204</v>
      </c>
      <c r="T7971" s="247">
        <v>45323.314120370371</v>
      </c>
    </row>
    <row r="7972" spans="1:20" x14ac:dyDescent="0.35">
      <c r="A7972" t="s">
        <v>122</v>
      </c>
      <c r="B7972" t="s">
        <v>123</v>
      </c>
      <c r="C7972" t="s">
        <v>92</v>
      </c>
      <c r="D7972" s="29">
        <v>45648</v>
      </c>
      <c r="E7972">
        <v>0</v>
      </c>
      <c r="F7972">
        <v>0</v>
      </c>
      <c r="G7972">
        <v>0</v>
      </c>
      <c r="H7972">
        <v>0</v>
      </c>
      <c r="L7972">
        <v>857.13208099999997</v>
      </c>
      <c r="R7972">
        <v>1724.516257</v>
      </c>
      <c r="S7972" t="s">
        <v>204</v>
      </c>
      <c r="T7972" s="247">
        <v>45323.314131944448</v>
      </c>
    </row>
    <row r="7973" spans="1:20" x14ac:dyDescent="0.35">
      <c r="A7973" t="s">
        <v>122</v>
      </c>
      <c r="B7973" t="s">
        <v>123</v>
      </c>
      <c r="C7973" t="s">
        <v>92</v>
      </c>
      <c r="D7973" s="29">
        <v>45649</v>
      </c>
      <c r="E7973">
        <v>0</v>
      </c>
      <c r="F7973">
        <v>0</v>
      </c>
      <c r="G7973">
        <v>0</v>
      </c>
      <c r="H7973">
        <v>0</v>
      </c>
      <c r="L7973">
        <v>857.13208099999997</v>
      </c>
      <c r="R7973">
        <v>1724.516257</v>
      </c>
      <c r="S7973" t="s">
        <v>204</v>
      </c>
      <c r="T7973" s="247">
        <v>45323.314143518517</v>
      </c>
    </row>
    <row r="7974" spans="1:20" x14ac:dyDescent="0.35">
      <c r="A7974" t="s">
        <v>122</v>
      </c>
      <c r="B7974" t="s">
        <v>123</v>
      </c>
      <c r="C7974" t="s">
        <v>92</v>
      </c>
      <c r="D7974" s="29">
        <v>45650</v>
      </c>
      <c r="E7974">
        <v>0</v>
      </c>
      <c r="F7974">
        <v>0</v>
      </c>
      <c r="G7974">
        <v>0</v>
      </c>
      <c r="H7974">
        <v>0</v>
      </c>
      <c r="L7974">
        <v>857.13208099999997</v>
      </c>
      <c r="R7974">
        <v>1724.516257</v>
      </c>
      <c r="S7974" t="s">
        <v>204</v>
      </c>
      <c r="T7974" s="247">
        <v>45323.314155092594</v>
      </c>
    </row>
    <row r="7975" spans="1:20" x14ac:dyDescent="0.35">
      <c r="A7975" t="s">
        <v>122</v>
      </c>
      <c r="B7975" t="s">
        <v>123</v>
      </c>
      <c r="C7975" t="s">
        <v>92</v>
      </c>
      <c r="D7975" s="29">
        <v>45651</v>
      </c>
      <c r="E7975">
        <v>0</v>
      </c>
      <c r="F7975">
        <v>0</v>
      </c>
      <c r="G7975">
        <v>0</v>
      </c>
      <c r="H7975">
        <v>0</v>
      </c>
      <c r="L7975">
        <v>857.13208099999997</v>
      </c>
      <c r="R7975">
        <v>1724.516257</v>
      </c>
      <c r="S7975" t="s">
        <v>204</v>
      </c>
      <c r="T7975" s="247">
        <v>45323.314166666663</v>
      </c>
    </row>
    <row r="7976" spans="1:20" x14ac:dyDescent="0.35">
      <c r="A7976" t="s">
        <v>122</v>
      </c>
      <c r="B7976" t="s">
        <v>123</v>
      </c>
      <c r="C7976" t="s">
        <v>92</v>
      </c>
      <c r="D7976" s="29">
        <v>45652</v>
      </c>
      <c r="E7976">
        <v>0</v>
      </c>
      <c r="F7976">
        <v>0</v>
      </c>
      <c r="G7976">
        <v>0</v>
      </c>
      <c r="H7976">
        <v>0</v>
      </c>
      <c r="L7976">
        <v>857.13208099999997</v>
      </c>
      <c r="R7976">
        <v>1724.516257</v>
      </c>
      <c r="S7976" t="s">
        <v>204</v>
      </c>
      <c r="T7976" s="247">
        <v>45323.31417824074</v>
      </c>
    </row>
    <row r="7977" spans="1:20" x14ac:dyDescent="0.35">
      <c r="A7977" t="s">
        <v>122</v>
      </c>
      <c r="B7977" t="s">
        <v>123</v>
      </c>
      <c r="C7977" t="s">
        <v>92</v>
      </c>
      <c r="D7977" s="29">
        <v>45653</v>
      </c>
      <c r="E7977">
        <v>0</v>
      </c>
      <c r="F7977">
        <v>0</v>
      </c>
      <c r="G7977">
        <v>0</v>
      </c>
      <c r="H7977">
        <v>0</v>
      </c>
      <c r="L7977">
        <v>857.13208099999997</v>
      </c>
      <c r="R7977">
        <v>1724.516257</v>
      </c>
      <c r="S7977" t="s">
        <v>204</v>
      </c>
      <c r="T7977" s="247">
        <v>45323.314189814817</v>
      </c>
    </row>
    <row r="7978" spans="1:20" x14ac:dyDescent="0.35">
      <c r="A7978" t="s">
        <v>122</v>
      </c>
      <c r="B7978" t="s">
        <v>123</v>
      </c>
      <c r="C7978" t="s">
        <v>92</v>
      </c>
      <c r="D7978" s="29">
        <v>45654</v>
      </c>
      <c r="E7978">
        <v>0</v>
      </c>
      <c r="F7978">
        <v>0</v>
      </c>
      <c r="G7978">
        <v>0</v>
      </c>
      <c r="H7978">
        <v>0</v>
      </c>
      <c r="L7978">
        <v>857.13208099999997</v>
      </c>
      <c r="R7978">
        <v>1724.516257</v>
      </c>
      <c r="S7978" t="s">
        <v>204</v>
      </c>
      <c r="T7978" s="247">
        <v>45323.314201388886</v>
      </c>
    </row>
    <row r="7979" spans="1:20" x14ac:dyDescent="0.35">
      <c r="A7979" t="s">
        <v>122</v>
      </c>
      <c r="B7979" t="s">
        <v>123</v>
      </c>
      <c r="C7979" t="s">
        <v>92</v>
      </c>
      <c r="D7979" s="29">
        <v>45655</v>
      </c>
      <c r="E7979">
        <v>0</v>
      </c>
      <c r="F7979">
        <v>0</v>
      </c>
      <c r="G7979">
        <v>0</v>
      </c>
      <c r="H7979">
        <v>0</v>
      </c>
      <c r="L7979">
        <v>857.13208099999997</v>
      </c>
      <c r="R7979">
        <v>1724.516257</v>
      </c>
      <c r="S7979" t="s">
        <v>204</v>
      </c>
      <c r="T7979" s="247">
        <v>45323.314212962963</v>
      </c>
    </row>
    <row r="7980" spans="1:20" x14ac:dyDescent="0.35">
      <c r="A7980" t="s">
        <v>122</v>
      </c>
      <c r="B7980" t="s">
        <v>123</v>
      </c>
      <c r="C7980" t="s">
        <v>92</v>
      </c>
      <c r="D7980" s="29">
        <v>45656</v>
      </c>
      <c r="E7980">
        <v>0</v>
      </c>
      <c r="F7980">
        <v>0</v>
      </c>
      <c r="G7980">
        <v>0</v>
      </c>
      <c r="H7980">
        <v>0</v>
      </c>
      <c r="L7980">
        <v>857.13208099999997</v>
      </c>
      <c r="R7980">
        <v>1724.516257</v>
      </c>
      <c r="S7980" t="s">
        <v>204</v>
      </c>
      <c r="T7980" s="247">
        <v>45323.31422453704</v>
      </c>
    </row>
    <row r="7981" spans="1:20" x14ac:dyDescent="0.35">
      <c r="A7981" t="s">
        <v>122</v>
      </c>
      <c r="B7981" t="s">
        <v>123</v>
      </c>
      <c r="C7981" t="s">
        <v>92</v>
      </c>
      <c r="D7981" s="29">
        <v>45657</v>
      </c>
      <c r="E7981">
        <v>0</v>
      </c>
      <c r="F7981">
        <v>0</v>
      </c>
      <c r="G7981">
        <v>0</v>
      </c>
      <c r="H7981">
        <v>0</v>
      </c>
      <c r="L7981">
        <v>857.13208099999997</v>
      </c>
      <c r="R7981">
        <v>1724.516257</v>
      </c>
      <c r="S7981" t="s">
        <v>204</v>
      </c>
      <c r="T7981" s="247">
        <v>45323.314236111109</v>
      </c>
    </row>
    <row r="7982" spans="1:20" x14ac:dyDescent="0.35">
      <c r="A7982" t="s">
        <v>124</v>
      </c>
      <c r="B7982" t="s">
        <v>125</v>
      </c>
      <c r="C7982" t="s">
        <v>92</v>
      </c>
      <c r="D7982" s="29">
        <v>45383</v>
      </c>
      <c r="E7982">
        <v>0</v>
      </c>
      <c r="F7982">
        <v>0</v>
      </c>
      <c r="G7982">
        <v>0</v>
      </c>
      <c r="H7982">
        <v>0</v>
      </c>
      <c r="L7982">
        <v>530.33794599999999</v>
      </c>
      <c r="R7982">
        <v>1256.732495</v>
      </c>
      <c r="S7982" t="s">
        <v>204</v>
      </c>
      <c r="T7982" s="247">
        <v>45246.339131944442</v>
      </c>
    </row>
    <row r="7983" spans="1:20" x14ac:dyDescent="0.35">
      <c r="A7983" t="s">
        <v>124</v>
      </c>
      <c r="B7983" t="s">
        <v>125</v>
      </c>
      <c r="C7983" t="s">
        <v>92</v>
      </c>
      <c r="D7983" s="29">
        <v>45384</v>
      </c>
      <c r="E7983">
        <v>0</v>
      </c>
      <c r="F7983">
        <v>0</v>
      </c>
      <c r="G7983">
        <v>0</v>
      </c>
      <c r="H7983">
        <v>0</v>
      </c>
      <c r="L7983">
        <v>530.33794599999999</v>
      </c>
      <c r="R7983">
        <v>1256.732495</v>
      </c>
      <c r="S7983" t="s">
        <v>204</v>
      </c>
      <c r="T7983" s="247">
        <v>45246.339143518519</v>
      </c>
    </row>
    <row r="7984" spans="1:20" x14ac:dyDescent="0.35">
      <c r="A7984" t="s">
        <v>124</v>
      </c>
      <c r="B7984" t="s">
        <v>125</v>
      </c>
      <c r="C7984" t="s">
        <v>92</v>
      </c>
      <c r="D7984" s="29">
        <v>45385</v>
      </c>
      <c r="E7984">
        <v>0</v>
      </c>
      <c r="F7984">
        <v>0</v>
      </c>
      <c r="G7984">
        <v>0</v>
      </c>
      <c r="H7984">
        <v>0</v>
      </c>
      <c r="L7984">
        <v>530.33794599999999</v>
      </c>
      <c r="R7984">
        <v>1256.732495</v>
      </c>
      <c r="S7984" t="s">
        <v>204</v>
      </c>
      <c r="T7984" s="247">
        <v>45246.339143518519</v>
      </c>
    </row>
    <row r="7985" spans="1:20" x14ac:dyDescent="0.35">
      <c r="A7985" t="s">
        <v>124</v>
      </c>
      <c r="B7985" t="s">
        <v>125</v>
      </c>
      <c r="C7985" t="s">
        <v>92</v>
      </c>
      <c r="D7985" s="29">
        <v>45386</v>
      </c>
      <c r="E7985">
        <v>0</v>
      </c>
      <c r="F7985">
        <v>0</v>
      </c>
      <c r="G7985">
        <v>0</v>
      </c>
      <c r="H7985">
        <v>0</v>
      </c>
      <c r="L7985">
        <v>530.33794599999999</v>
      </c>
      <c r="R7985">
        <v>1256.732495</v>
      </c>
      <c r="S7985" t="s">
        <v>204</v>
      </c>
      <c r="T7985" s="247">
        <v>45246.339143518519</v>
      </c>
    </row>
    <row r="7986" spans="1:20" x14ac:dyDescent="0.35">
      <c r="A7986" t="s">
        <v>124</v>
      </c>
      <c r="B7986" t="s">
        <v>125</v>
      </c>
      <c r="C7986" t="s">
        <v>92</v>
      </c>
      <c r="D7986" s="29">
        <v>45387</v>
      </c>
      <c r="E7986">
        <v>0</v>
      </c>
      <c r="F7986">
        <v>0</v>
      </c>
      <c r="G7986">
        <v>0</v>
      </c>
      <c r="H7986">
        <v>0</v>
      </c>
      <c r="L7986">
        <v>530.33794599999999</v>
      </c>
      <c r="R7986">
        <v>1256.732495</v>
      </c>
      <c r="S7986" t="s">
        <v>204</v>
      </c>
      <c r="T7986" s="247">
        <v>45246.339143518519</v>
      </c>
    </row>
    <row r="7987" spans="1:20" x14ac:dyDescent="0.35">
      <c r="A7987" t="s">
        <v>124</v>
      </c>
      <c r="B7987" t="s">
        <v>125</v>
      </c>
      <c r="C7987" t="s">
        <v>92</v>
      </c>
      <c r="D7987" s="29">
        <v>45388</v>
      </c>
      <c r="E7987">
        <v>0</v>
      </c>
      <c r="F7987">
        <v>0</v>
      </c>
      <c r="G7987">
        <v>0</v>
      </c>
      <c r="H7987">
        <v>0</v>
      </c>
      <c r="L7987">
        <v>530.33794599999999</v>
      </c>
      <c r="R7987">
        <v>1256.732495</v>
      </c>
      <c r="S7987" t="s">
        <v>204</v>
      </c>
      <c r="T7987" s="247">
        <v>45246.339143518519</v>
      </c>
    </row>
    <row r="7988" spans="1:20" x14ac:dyDescent="0.35">
      <c r="A7988" t="s">
        <v>124</v>
      </c>
      <c r="B7988" t="s">
        <v>125</v>
      </c>
      <c r="C7988" t="s">
        <v>92</v>
      </c>
      <c r="D7988" s="29">
        <v>45389</v>
      </c>
      <c r="E7988">
        <v>0</v>
      </c>
      <c r="F7988">
        <v>0</v>
      </c>
      <c r="G7988">
        <v>0</v>
      </c>
      <c r="H7988">
        <v>0</v>
      </c>
      <c r="L7988">
        <v>530.33794599999999</v>
      </c>
      <c r="R7988">
        <v>1256.732495</v>
      </c>
      <c r="S7988" t="s">
        <v>204</v>
      </c>
      <c r="T7988" s="247">
        <v>45246.339143518519</v>
      </c>
    </row>
    <row r="7989" spans="1:20" x14ac:dyDescent="0.35">
      <c r="A7989" t="s">
        <v>124</v>
      </c>
      <c r="B7989" t="s">
        <v>125</v>
      </c>
      <c r="C7989" t="s">
        <v>92</v>
      </c>
      <c r="D7989" s="29">
        <v>45390</v>
      </c>
      <c r="E7989">
        <v>0</v>
      </c>
      <c r="F7989">
        <v>0</v>
      </c>
      <c r="G7989">
        <v>0</v>
      </c>
      <c r="H7989">
        <v>0</v>
      </c>
      <c r="L7989">
        <v>530.33794599999999</v>
      </c>
      <c r="R7989">
        <v>1256.732495</v>
      </c>
      <c r="S7989" t="s">
        <v>204</v>
      </c>
      <c r="T7989" s="247">
        <v>45246.339155092595</v>
      </c>
    </row>
    <row r="7990" spans="1:20" x14ac:dyDescent="0.35">
      <c r="A7990" t="s">
        <v>124</v>
      </c>
      <c r="B7990" t="s">
        <v>125</v>
      </c>
      <c r="C7990" t="s">
        <v>92</v>
      </c>
      <c r="D7990" s="29">
        <v>45391</v>
      </c>
      <c r="E7990">
        <v>0</v>
      </c>
      <c r="F7990">
        <v>0</v>
      </c>
      <c r="G7990">
        <v>0</v>
      </c>
      <c r="H7990">
        <v>0</v>
      </c>
      <c r="L7990">
        <v>530.33794599999999</v>
      </c>
      <c r="R7990">
        <v>1256.732495</v>
      </c>
      <c r="S7990" t="s">
        <v>204</v>
      </c>
      <c r="T7990" s="247">
        <v>45246.339155092595</v>
      </c>
    </row>
    <row r="7991" spans="1:20" x14ac:dyDescent="0.35">
      <c r="A7991" t="s">
        <v>124</v>
      </c>
      <c r="B7991" t="s">
        <v>125</v>
      </c>
      <c r="C7991" t="s">
        <v>92</v>
      </c>
      <c r="D7991" s="29">
        <v>45392</v>
      </c>
      <c r="E7991">
        <v>0</v>
      </c>
      <c r="F7991">
        <v>0</v>
      </c>
      <c r="G7991">
        <v>0</v>
      </c>
      <c r="H7991">
        <v>0</v>
      </c>
      <c r="L7991">
        <v>530.33794599999999</v>
      </c>
      <c r="R7991">
        <v>1256.732495</v>
      </c>
      <c r="S7991" t="s">
        <v>204</v>
      </c>
      <c r="T7991" s="247">
        <v>45246.339155092595</v>
      </c>
    </row>
    <row r="7992" spans="1:20" x14ac:dyDescent="0.35">
      <c r="A7992" t="s">
        <v>124</v>
      </c>
      <c r="B7992" t="s">
        <v>125</v>
      </c>
      <c r="C7992" t="s">
        <v>92</v>
      </c>
      <c r="D7992" s="29">
        <v>45393</v>
      </c>
      <c r="E7992">
        <v>0</v>
      </c>
      <c r="F7992">
        <v>0</v>
      </c>
      <c r="G7992">
        <v>0</v>
      </c>
      <c r="H7992">
        <v>0</v>
      </c>
      <c r="L7992">
        <v>530.33794599999999</v>
      </c>
      <c r="R7992">
        <v>1256.732495</v>
      </c>
      <c r="S7992" t="s">
        <v>204</v>
      </c>
      <c r="T7992" s="247">
        <v>45246.339155092595</v>
      </c>
    </row>
    <row r="7993" spans="1:20" x14ac:dyDescent="0.35">
      <c r="A7993" t="s">
        <v>124</v>
      </c>
      <c r="B7993" t="s">
        <v>125</v>
      </c>
      <c r="C7993" t="s">
        <v>92</v>
      </c>
      <c r="D7993" s="29">
        <v>45394</v>
      </c>
      <c r="E7993">
        <v>0</v>
      </c>
      <c r="F7993">
        <v>0</v>
      </c>
      <c r="G7993">
        <v>0</v>
      </c>
      <c r="H7993">
        <v>0</v>
      </c>
      <c r="L7993">
        <v>530.33794599999999</v>
      </c>
      <c r="R7993">
        <v>1256.732495</v>
      </c>
      <c r="S7993" t="s">
        <v>204</v>
      </c>
      <c r="T7993" s="247">
        <v>45246.339155092595</v>
      </c>
    </row>
    <row r="7994" spans="1:20" x14ac:dyDescent="0.35">
      <c r="A7994" t="s">
        <v>124</v>
      </c>
      <c r="B7994" t="s">
        <v>125</v>
      </c>
      <c r="C7994" t="s">
        <v>92</v>
      </c>
      <c r="D7994" s="29">
        <v>45395</v>
      </c>
      <c r="E7994">
        <v>0</v>
      </c>
      <c r="F7994">
        <v>0</v>
      </c>
      <c r="G7994">
        <v>0</v>
      </c>
      <c r="H7994">
        <v>0</v>
      </c>
      <c r="L7994">
        <v>530.33794599999999</v>
      </c>
      <c r="R7994">
        <v>1256.732495</v>
      </c>
      <c r="S7994" t="s">
        <v>204</v>
      </c>
      <c r="T7994" s="247">
        <v>45246.339166666665</v>
      </c>
    </row>
    <row r="7995" spans="1:20" x14ac:dyDescent="0.35">
      <c r="A7995" t="s">
        <v>124</v>
      </c>
      <c r="B7995" t="s">
        <v>125</v>
      </c>
      <c r="C7995" t="s">
        <v>92</v>
      </c>
      <c r="D7995" s="29">
        <v>45396</v>
      </c>
      <c r="E7995">
        <v>0</v>
      </c>
      <c r="F7995">
        <v>0</v>
      </c>
      <c r="G7995">
        <v>0</v>
      </c>
      <c r="H7995">
        <v>0</v>
      </c>
      <c r="L7995">
        <v>530.33794599999999</v>
      </c>
      <c r="R7995">
        <v>1256.732495</v>
      </c>
      <c r="S7995" t="s">
        <v>204</v>
      </c>
      <c r="T7995" s="247">
        <v>45246.339166666665</v>
      </c>
    </row>
    <row r="7996" spans="1:20" x14ac:dyDescent="0.35">
      <c r="A7996" t="s">
        <v>124</v>
      </c>
      <c r="B7996" t="s">
        <v>125</v>
      </c>
      <c r="C7996" t="s">
        <v>92</v>
      </c>
      <c r="D7996" s="29">
        <v>45397</v>
      </c>
      <c r="E7996">
        <v>0</v>
      </c>
      <c r="F7996">
        <v>0</v>
      </c>
      <c r="G7996">
        <v>0</v>
      </c>
      <c r="H7996">
        <v>0</v>
      </c>
      <c r="L7996">
        <v>530.33794599999999</v>
      </c>
      <c r="R7996">
        <v>1256.732495</v>
      </c>
      <c r="S7996" t="s">
        <v>204</v>
      </c>
      <c r="T7996" s="247">
        <v>45246.339166666665</v>
      </c>
    </row>
    <row r="7997" spans="1:20" x14ac:dyDescent="0.35">
      <c r="A7997" t="s">
        <v>124</v>
      </c>
      <c r="B7997" t="s">
        <v>125</v>
      </c>
      <c r="C7997" t="s">
        <v>92</v>
      </c>
      <c r="D7997" s="29">
        <v>45398</v>
      </c>
      <c r="E7997">
        <v>0</v>
      </c>
      <c r="F7997">
        <v>0</v>
      </c>
      <c r="G7997">
        <v>0</v>
      </c>
      <c r="H7997">
        <v>0</v>
      </c>
      <c r="L7997">
        <v>530.33794599999999</v>
      </c>
      <c r="R7997">
        <v>1256.732495</v>
      </c>
      <c r="S7997" t="s">
        <v>204</v>
      </c>
      <c r="T7997" s="247">
        <v>45246.339166666665</v>
      </c>
    </row>
    <row r="7998" spans="1:20" x14ac:dyDescent="0.35">
      <c r="A7998" t="s">
        <v>124</v>
      </c>
      <c r="B7998" t="s">
        <v>125</v>
      </c>
      <c r="C7998" t="s">
        <v>92</v>
      </c>
      <c r="D7998" s="29">
        <v>45399</v>
      </c>
      <c r="E7998">
        <v>0</v>
      </c>
      <c r="F7998">
        <v>0</v>
      </c>
      <c r="G7998">
        <v>0</v>
      </c>
      <c r="H7998">
        <v>0</v>
      </c>
      <c r="L7998">
        <v>530.33794599999999</v>
      </c>
      <c r="R7998">
        <v>1256.732495</v>
      </c>
      <c r="S7998" t="s">
        <v>204</v>
      </c>
      <c r="T7998" s="247">
        <v>45246.339166666665</v>
      </c>
    </row>
    <row r="7999" spans="1:20" x14ac:dyDescent="0.35">
      <c r="A7999" t="s">
        <v>124</v>
      </c>
      <c r="B7999" t="s">
        <v>125</v>
      </c>
      <c r="C7999" t="s">
        <v>92</v>
      </c>
      <c r="D7999" s="29">
        <v>45400</v>
      </c>
      <c r="E7999">
        <v>0</v>
      </c>
      <c r="F7999">
        <v>0</v>
      </c>
      <c r="G7999">
        <v>0</v>
      </c>
      <c r="H7999">
        <v>0</v>
      </c>
      <c r="L7999">
        <v>530.33794599999999</v>
      </c>
      <c r="R7999">
        <v>1256.732495</v>
      </c>
      <c r="S7999" t="s">
        <v>204</v>
      </c>
      <c r="T7999" s="247">
        <v>45246.339178240742</v>
      </c>
    </row>
    <row r="8000" spans="1:20" x14ac:dyDescent="0.35">
      <c r="A8000" t="s">
        <v>124</v>
      </c>
      <c r="B8000" t="s">
        <v>125</v>
      </c>
      <c r="C8000" t="s">
        <v>92</v>
      </c>
      <c r="D8000" s="29">
        <v>45401</v>
      </c>
      <c r="E8000">
        <v>0</v>
      </c>
      <c r="F8000">
        <v>0</v>
      </c>
      <c r="G8000">
        <v>0</v>
      </c>
      <c r="H8000">
        <v>0</v>
      </c>
      <c r="L8000">
        <v>530.33794599999999</v>
      </c>
      <c r="R8000">
        <v>1256.732495</v>
      </c>
      <c r="S8000" t="s">
        <v>204</v>
      </c>
      <c r="T8000" s="247">
        <v>45246.339178240742</v>
      </c>
    </row>
    <row r="8001" spans="1:20" x14ac:dyDescent="0.35">
      <c r="A8001" t="s">
        <v>124</v>
      </c>
      <c r="B8001" t="s">
        <v>125</v>
      </c>
      <c r="C8001" t="s">
        <v>92</v>
      </c>
      <c r="D8001" s="29">
        <v>45402</v>
      </c>
      <c r="E8001">
        <v>0</v>
      </c>
      <c r="F8001">
        <v>0</v>
      </c>
      <c r="G8001">
        <v>0</v>
      </c>
      <c r="H8001">
        <v>0</v>
      </c>
      <c r="L8001">
        <v>530.33794599999999</v>
      </c>
      <c r="R8001">
        <v>1256.732495</v>
      </c>
      <c r="S8001" t="s">
        <v>204</v>
      </c>
      <c r="T8001" s="247">
        <v>45246.339178240742</v>
      </c>
    </row>
    <row r="8002" spans="1:20" x14ac:dyDescent="0.35">
      <c r="A8002" t="s">
        <v>124</v>
      </c>
      <c r="B8002" t="s">
        <v>125</v>
      </c>
      <c r="C8002" t="s">
        <v>92</v>
      </c>
      <c r="D8002" s="29">
        <v>45403</v>
      </c>
      <c r="E8002">
        <v>0</v>
      </c>
      <c r="F8002">
        <v>0</v>
      </c>
      <c r="G8002">
        <v>0</v>
      </c>
      <c r="H8002">
        <v>0</v>
      </c>
      <c r="L8002">
        <v>530.33794599999999</v>
      </c>
      <c r="R8002">
        <v>1256.732495</v>
      </c>
      <c r="S8002" t="s">
        <v>204</v>
      </c>
      <c r="T8002" s="247">
        <v>45246.339178240742</v>
      </c>
    </row>
    <row r="8003" spans="1:20" x14ac:dyDescent="0.35">
      <c r="A8003" t="s">
        <v>124</v>
      </c>
      <c r="B8003" t="s">
        <v>125</v>
      </c>
      <c r="C8003" t="s">
        <v>92</v>
      </c>
      <c r="D8003" s="29">
        <v>45404</v>
      </c>
      <c r="E8003">
        <v>0</v>
      </c>
      <c r="F8003">
        <v>0</v>
      </c>
      <c r="G8003">
        <v>0</v>
      </c>
      <c r="H8003">
        <v>0</v>
      </c>
      <c r="L8003">
        <v>530.33794599999999</v>
      </c>
      <c r="R8003">
        <v>1256.732495</v>
      </c>
      <c r="S8003" t="s">
        <v>204</v>
      </c>
      <c r="T8003" s="247">
        <v>45246.339178240742</v>
      </c>
    </row>
    <row r="8004" spans="1:20" x14ac:dyDescent="0.35">
      <c r="A8004" t="s">
        <v>124</v>
      </c>
      <c r="B8004" t="s">
        <v>125</v>
      </c>
      <c r="C8004" t="s">
        <v>92</v>
      </c>
      <c r="D8004" s="29">
        <v>45405</v>
      </c>
      <c r="E8004">
        <v>0</v>
      </c>
      <c r="F8004">
        <v>0</v>
      </c>
      <c r="G8004">
        <v>0</v>
      </c>
      <c r="H8004">
        <v>0</v>
      </c>
      <c r="L8004">
        <v>530.33794599999999</v>
      </c>
      <c r="R8004">
        <v>1256.732495</v>
      </c>
      <c r="S8004" t="s">
        <v>204</v>
      </c>
      <c r="T8004" s="247">
        <v>45246.339178240742</v>
      </c>
    </row>
    <row r="8005" spans="1:20" x14ac:dyDescent="0.35">
      <c r="A8005" t="s">
        <v>124</v>
      </c>
      <c r="B8005" t="s">
        <v>125</v>
      </c>
      <c r="C8005" t="s">
        <v>92</v>
      </c>
      <c r="D8005" s="29">
        <v>45406</v>
      </c>
      <c r="E8005">
        <v>0</v>
      </c>
      <c r="F8005">
        <v>0</v>
      </c>
      <c r="G8005">
        <v>0</v>
      </c>
      <c r="H8005">
        <v>0</v>
      </c>
      <c r="L8005">
        <v>530.33794599999999</v>
      </c>
      <c r="R8005">
        <v>1256.732495</v>
      </c>
      <c r="S8005" t="s">
        <v>204</v>
      </c>
      <c r="T8005" s="247">
        <v>45246.339189814818</v>
      </c>
    </row>
    <row r="8006" spans="1:20" x14ac:dyDescent="0.35">
      <c r="A8006" t="s">
        <v>124</v>
      </c>
      <c r="B8006" t="s">
        <v>125</v>
      </c>
      <c r="C8006" t="s">
        <v>92</v>
      </c>
      <c r="D8006" s="29">
        <v>45407</v>
      </c>
      <c r="E8006">
        <v>0</v>
      </c>
      <c r="F8006">
        <v>0</v>
      </c>
      <c r="G8006">
        <v>0</v>
      </c>
      <c r="H8006">
        <v>0</v>
      </c>
      <c r="L8006">
        <v>530.33794599999999</v>
      </c>
      <c r="R8006">
        <v>1256.732495</v>
      </c>
      <c r="S8006" t="s">
        <v>204</v>
      </c>
      <c r="T8006" s="247">
        <v>45246.339189814818</v>
      </c>
    </row>
    <row r="8007" spans="1:20" x14ac:dyDescent="0.35">
      <c r="A8007" t="s">
        <v>124</v>
      </c>
      <c r="B8007" t="s">
        <v>125</v>
      </c>
      <c r="C8007" t="s">
        <v>92</v>
      </c>
      <c r="D8007" s="29">
        <v>45408</v>
      </c>
      <c r="E8007">
        <v>0</v>
      </c>
      <c r="F8007">
        <v>0</v>
      </c>
      <c r="G8007">
        <v>0</v>
      </c>
      <c r="H8007">
        <v>0</v>
      </c>
      <c r="L8007">
        <v>530.33794599999999</v>
      </c>
      <c r="R8007">
        <v>1256.732495</v>
      </c>
      <c r="S8007" t="s">
        <v>204</v>
      </c>
      <c r="T8007" s="247">
        <v>45246.339189814818</v>
      </c>
    </row>
    <row r="8008" spans="1:20" x14ac:dyDescent="0.35">
      <c r="A8008" t="s">
        <v>124</v>
      </c>
      <c r="B8008" t="s">
        <v>125</v>
      </c>
      <c r="C8008" t="s">
        <v>92</v>
      </c>
      <c r="D8008" s="29">
        <v>45409</v>
      </c>
      <c r="E8008">
        <v>0</v>
      </c>
      <c r="F8008">
        <v>0</v>
      </c>
      <c r="G8008">
        <v>0</v>
      </c>
      <c r="H8008">
        <v>0</v>
      </c>
      <c r="L8008">
        <v>530.33794599999999</v>
      </c>
      <c r="R8008">
        <v>1256.732495</v>
      </c>
      <c r="S8008" t="s">
        <v>204</v>
      </c>
      <c r="T8008" s="247">
        <v>45246.339189814818</v>
      </c>
    </row>
    <row r="8009" spans="1:20" x14ac:dyDescent="0.35">
      <c r="A8009" t="s">
        <v>124</v>
      </c>
      <c r="B8009" t="s">
        <v>125</v>
      </c>
      <c r="C8009" t="s">
        <v>92</v>
      </c>
      <c r="D8009" s="29">
        <v>45410</v>
      </c>
      <c r="E8009">
        <v>0</v>
      </c>
      <c r="F8009">
        <v>0</v>
      </c>
      <c r="G8009">
        <v>0</v>
      </c>
      <c r="H8009">
        <v>0</v>
      </c>
      <c r="L8009">
        <v>530.33794599999999</v>
      </c>
      <c r="R8009">
        <v>1256.732495</v>
      </c>
      <c r="S8009" t="s">
        <v>204</v>
      </c>
      <c r="T8009" s="247">
        <v>45246.339189814818</v>
      </c>
    </row>
    <row r="8010" spans="1:20" x14ac:dyDescent="0.35">
      <c r="A8010" t="s">
        <v>124</v>
      </c>
      <c r="B8010" t="s">
        <v>125</v>
      </c>
      <c r="C8010" t="s">
        <v>92</v>
      </c>
      <c r="D8010" s="29">
        <v>45411</v>
      </c>
      <c r="E8010">
        <v>0</v>
      </c>
      <c r="F8010">
        <v>0</v>
      </c>
      <c r="G8010">
        <v>0</v>
      </c>
      <c r="H8010">
        <v>0</v>
      </c>
      <c r="L8010">
        <v>530.33794599999999</v>
      </c>
      <c r="R8010">
        <v>1256.732495</v>
      </c>
      <c r="S8010" t="s">
        <v>204</v>
      </c>
      <c r="T8010" s="247">
        <v>45246.339201388888</v>
      </c>
    </row>
    <row r="8011" spans="1:20" x14ac:dyDescent="0.35">
      <c r="A8011" t="s">
        <v>124</v>
      </c>
      <c r="B8011" t="s">
        <v>125</v>
      </c>
      <c r="C8011" t="s">
        <v>92</v>
      </c>
      <c r="D8011" s="29">
        <v>45412</v>
      </c>
      <c r="E8011">
        <v>0</v>
      </c>
      <c r="F8011">
        <v>0</v>
      </c>
      <c r="G8011">
        <v>0</v>
      </c>
      <c r="H8011">
        <v>0</v>
      </c>
      <c r="L8011">
        <v>530.33794599999999</v>
      </c>
      <c r="R8011">
        <v>1256.732495</v>
      </c>
      <c r="S8011" t="s">
        <v>204</v>
      </c>
      <c r="T8011" s="247">
        <v>45246.339201388888</v>
      </c>
    </row>
    <row r="8012" spans="1:20" x14ac:dyDescent="0.35">
      <c r="A8012" t="s">
        <v>124</v>
      </c>
      <c r="B8012" t="s">
        <v>125</v>
      </c>
      <c r="C8012" t="s">
        <v>92</v>
      </c>
      <c r="D8012" s="29">
        <v>45413</v>
      </c>
      <c r="E8012">
        <v>0</v>
      </c>
      <c r="F8012">
        <v>0</v>
      </c>
      <c r="G8012">
        <v>0</v>
      </c>
      <c r="H8012">
        <v>0</v>
      </c>
      <c r="L8012">
        <v>530.33794599999999</v>
      </c>
      <c r="R8012">
        <v>1256.732495</v>
      </c>
      <c r="S8012" t="s">
        <v>204</v>
      </c>
      <c r="T8012" s="247">
        <v>45246.339201388888</v>
      </c>
    </row>
    <row r="8013" spans="1:20" x14ac:dyDescent="0.35">
      <c r="A8013" t="s">
        <v>124</v>
      </c>
      <c r="B8013" t="s">
        <v>125</v>
      </c>
      <c r="C8013" t="s">
        <v>92</v>
      </c>
      <c r="D8013" s="29">
        <v>45414</v>
      </c>
      <c r="E8013">
        <v>0</v>
      </c>
      <c r="F8013">
        <v>0</v>
      </c>
      <c r="G8013">
        <v>0</v>
      </c>
      <c r="H8013">
        <v>0</v>
      </c>
      <c r="L8013">
        <v>530.33794599999999</v>
      </c>
      <c r="R8013">
        <v>1256.732495</v>
      </c>
      <c r="S8013" t="s">
        <v>204</v>
      </c>
      <c r="T8013" s="247">
        <v>45246.339201388888</v>
      </c>
    </row>
    <row r="8014" spans="1:20" x14ac:dyDescent="0.35">
      <c r="A8014" t="s">
        <v>124</v>
      </c>
      <c r="B8014" t="s">
        <v>125</v>
      </c>
      <c r="C8014" t="s">
        <v>92</v>
      </c>
      <c r="D8014" s="29">
        <v>45415</v>
      </c>
      <c r="E8014">
        <v>0</v>
      </c>
      <c r="F8014">
        <v>0</v>
      </c>
      <c r="G8014">
        <v>0</v>
      </c>
      <c r="H8014">
        <v>0</v>
      </c>
      <c r="L8014">
        <v>530.33794599999999</v>
      </c>
      <c r="R8014">
        <v>1256.732495</v>
      </c>
      <c r="S8014" t="s">
        <v>204</v>
      </c>
      <c r="T8014" s="247">
        <v>45246.339201388888</v>
      </c>
    </row>
    <row r="8015" spans="1:20" x14ac:dyDescent="0.35">
      <c r="A8015" t="s">
        <v>124</v>
      </c>
      <c r="B8015" t="s">
        <v>125</v>
      </c>
      <c r="C8015" t="s">
        <v>92</v>
      </c>
      <c r="D8015" s="29">
        <v>45416</v>
      </c>
      <c r="E8015">
        <v>0</v>
      </c>
      <c r="F8015">
        <v>0</v>
      </c>
      <c r="G8015">
        <v>0</v>
      </c>
      <c r="H8015">
        <v>0</v>
      </c>
      <c r="L8015">
        <v>530.33794599999999</v>
      </c>
      <c r="R8015">
        <v>1256.732495</v>
      </c>
      <c r="S8015" t="s">
        <v>204</v>
      </c>
      <c r="T8015" s="247">
        <v>45246.339201388888</v>
      </c>
    </row>
    <row r="8016" spans="1:20" x14ac:dyDescent="0.35">
      <c r="A8016" t="s">
        <v>124</v>
      </c>
      <c r="B8016" t="s">
        <v>125</v>
      </c>
      <c r="C8016" t="s">
        <v>92</v>
      </c>
      <c r="D8016" s="29">
        <v>45417</v>
      </c>
      <c r="E8016">
        <v>0</v>
      </c>
      <c r="F8016">
        <v>0</v>
      </c>
      <c r="G8016">
        <v>0</v>
      </c>
      <c r="H8016">
        <v>0</v>
      </c>
      <c r="L8016">
        <v>530.33794599999999</v>
      </c>
      <c r="R8016">
        <v>1256.732495</v>
      </c>
      <c r="S8016" t="s">
        <v>204</v>
      </c>
      <c r="T8016" s="247">
        <v>45246.339212962965</v>
      </c>
    </row>
    <row r="8017" spans="1:20" x14ac:dyDescent="0.35">
      <c r="A8017" t="s">
        <v>124</v>
      </c>
      <c r="B8017" t="s">
        <v>125</v>
      </c>
      <c r="C8017" t="s">
        <v>92</v>
      </c>
      <c r="D8017" s="29">
        <v>45418</v>
      </c>
      <c r="E8017">
        <v>0</v>
      </c>
      <c r="F8017">
        <v>0</v>
      </c>
      <c r="G8017">
        <v>0</v>
      </c>
      <c r="H8017">
        <v>0</v>
      </c>
      <c r="L8017">
        <v>530.33794599999999</v>
      </c>
      <c r="R8017">
        <v>1256.732495</v>
      </c>
      <c r="S8017" t="s">
        <v>204</v>
      </c>
      <c r="T8017" s="247">
        <v>45246.339212962965</v>
      </c>
    </row>
    <row r="8018" spans="1:20" x14ac:dyDescent="0.35">
      <c r="A8018" t="s">
        <v>124</v>
      </c>
      <c r="B8018" t="s">
        <v>125</v>
      </c>
      <c r="C8018" t="s">
        <v>92</v>
      </c>
      <c r="D8018" s="29">
        <v>45419</v>
      </c>
      <c r="E8018">
        <v>0</v>
      </c>
      <c r="F8018">
        <v>0</v>
      </c>
      <c r="G8018">
        <v>0</v>
      </c>
      <c r="H8018">
        <v>0</v>
      </c>
      <c r="L8018">
        <v>530.33794599999999</v>
      </c>
      <c r="R8018">
        <v>1256.732495</v>
      </c>
      <c r="S8018" t="s">
        <v>204</v>
      </c>
      <c r="T8018" s="247">
        <v>45246.339212962965</v>
      </c>
    </row>
    <row r="8019" spans="1:20" x14ac:dyDescent="0.35">
      <c r="A8019" t="s">
        <v>124</v>
      </c>
      <c r="B8019" t="s">
        <v>125</v>
      </c>
      <c r="C8019" t="s">
        <v>92</v>
      </c>
      <c r="D8019" s="29">
        <v>45420</v>
      </c>
      <c r="E8019">
        <v>0</v>
      </c>
      <c r="F8019">
        <v>0</v>
      </c>
      <c r="G8019">
        <v>0</v>
      </c>
      <c r="H8019">
        <v>0</v>
      </c>
      <c r="L8019">
        <v>530.33794599999999</v>
      </c>
      <c r="R8019">
        <v>1256.732495</v>
      </c>
      <c r="S8019" t="s">
        <v>204</v>
      </c>
      <c r="T8019" s="247">
        <v>45246.339212962965</v>
      </c>
    </row>
    <row r="8020" spans="1:20" x14ac:dyDescent="0.35">
      <c r="A8020" t="s">
        <v>124</v>
      </c>
      <c r="B8020" t="s">
        <v>125</v>
      </c>
      <c r="C8020" t="s">
        <v>92</v>
      </c>
      <c r="D8020" s="29">
        <v>45421</v>
      </c>
      <c r="E8020">
        <v>0</v>
      </c>
      <c r="F8020">
        <v>0</v>
      </c>
      <c r="G8020">
        <v>0</v>
      </c>
      <c r="H8020">
        <v>0</v>
      </c>
      <c r="L8020">
        <v>530.33794599999999</v>
      </c>
      <c r="R8020">
        <v>1256.732495</v>
      </c>
      <c r="S8020" t="s">
        <v>204</v>
      </c>
      <c r="T8020" s="247">
        <v>45246.339212962965</v>
      </c>
    </row>
    <row r="8021" spans="1:20" x14ac:dyDescent="0.35">
      <c r="A8021" t="s">
        <v>124</v>
      </c>
      <c r="B8021" t="s">
        <v>125</v>
      </c>
      <c r="C8021" t="s">
        <v>92</v>
      </c>
      <c r="D8021" s="29">
        <v>45422</v>
      </c>
      <c r="E8021">
        <v>0</v>
      </c>
      <c r="F8021">
        <v>0</v>
      </c>
      <c r="G8021">
        <v>0</v>
      </c>
      <c r="H8021">
        <v>0</v>
      </c>
      <c r="L8021">
        <v>530.33794599999999</v>
      </c>
      <c r="R8021">
        <v>1256.732495</v>
      </c>
      <c r="S8021" t="s">
        <v>204</v>
      </c>
      <c r="T8021" s="247">
        <v>45246.339224537034</v>
      </c>
    </row>
    <row r="8022" spans="1:20" x14ac:dyDescent="0.35">
      <c r="A8022" t="s">
        <v>124</v>
      </c>
      <c r="B8022" t="s">
        <v>125</v>
      </c>
      <c r="C8022" t="s">
        <v>92</v>
      </c>
      <c r="D8022" s="29">
        <v>45423</v>
      </c>
      <c r="E8022">
        <v>0</v>
      </c>
      <c r="F8022">
        <v>0</v>
      </c>
      <c r="G8022">
        <v>0</v>
      </c>
      <c r="H8022">
        <v>0</v>
      </c>
      <c r="L8022">
        <v>530.33794599999999</v>
      </c>
      <c r="R8022">
        <v>1256.732495</v>
      </c>
      <c r="S8022" t="s">
        <v>204</v>
      </c>
      <c r="T8022" s="247">
        <v>45246.339224537034</v>
      </c>
    </row>
    <row r="8023" spans="1:20" x14ac:dyDescent="0.35">
      <c r="A8023" t="s">
        <v>124</v>
      </c>
      <c r="B8023" t="s">
        <v>125</v>
      </c>
      <c r="C8023" t="s">
        <v>92</v>
      </c>
      <c r="D8023" s="29">
        <v>45424</v>
      </c>
      <c r="E8023">
        <v>0</v>
      </c>
      <c r="F8023">
        <v>0</v>
      </c>
      <c r="G8023">
        <v>0</v>
      </c>
      <c r="H8023">
        <v>0</v>
      </c>
      <c r="L8023">
        <v>530.33794599999999</v>
      </c>
      <c r="R8023">
        <v>1256.732495</v>
      </c>
      <c r="S8023" t="s">
        <v>204</v>
      </c>
      <c r="T8023" s="247">
        <v>45246.339224537034</v>
      </c>
    </row>
    <row r="8024" spans="1:20" x14ac:dyDescent="0.35">
      <c r="A8024" t="s">
        <v>124</v>
      </c>
      <c r="B8024" t="s">
        <v>125</v>
      </c>
      <c r="C8024" t="s">
        <v>92</v>
      </c>
      <c r="D8024" s="29">
        <v>45425</v>
      </c>
      <c r="E8024">
        <v>0</v>
      </c>
      <c r="F8024">
        <v>0</v>
      </c>
      <c r="G8024">
        <v>0</v>
      </c>
      <c r="H8024">
        <v>0</v>
      </c>
      <c r="L8024">
        <v>530.33794599999999</v>
      </c>
      <c r="R8024">
        <v>1256.732495</v>
      </c>
      <c r="S8024" t="s">
        <v>204</v>
      </c>
      <c r="T8024" s="247">
        <v>45246.339224537034</v>
      </c>
    </row>
    <row r="8025" spans="1:20" x14ac:dyDescent="0.35">
      <c r="A8025" t="s">
        <v>124</v>
      </c>
      <c r="B8025" t="s">
        <v>125</v>
      </c>
      <c r="C8025" t="s">
        <v>92</v>
      </c>
      <c r="D8025" s="29">
        <v>45426</v>
      </c>
      <c r="E8025">
        <v>0</v>
      </c>
      <c r="F8025">
        <v>0</v>
      </c>
      <c r="G8025">
        <v>0</v>
      </c>
      <c r="H8025">
        <v>0</v>
      </c>
      <c r="L8025">
        <v>530.33794599999999</v>
      </c>
      <c r="R8025">
        <v>1256.732495</v>
      </c>
      <c r="S8025" t="s">
        <v>204</v>
      </c>
      <c r="T8025" s="247">
        <v>45246.339236111111</v>
      </c>
    </row>
    <row r="8026" spans="1:20" x14ac:dyDescent="0.35">
      <c r="A8026" t="s">
        <v>124</v>
      </c>
      <c r="B8026" t="s">
        <v>125</v>
      </c>
      <c r="C8026" t="s">
        <v>92</v>
      </c>
      <c r="D8026" s="29">
        <v>45427</v>
      </c>
      <c r="E8026">
        <v>0</v>
      </c>
      <c r="F8026">
        <v>0</v>
      </c>
      <c r="G8026">
        <v>0</v>
      </c>
      <c r="H8026">
        <v>0</v>
      </c>
      <c r="L8026">
        <v>530.33794599999999</v>
      </c>
      <c r="R8026">
        <v>1256.732495</v>
      </c>
      <c r="S8026" t="s">
        <v>204</v>
      </c>
      <c r="T8026" s="247">
        <v>45246.339236111111</v>
      </c>
    </row>
    <row r="8027" spans="1:20" x14ac:dyDescent="0.35">
      <c r="A8027" t="s">
        <v>124</v>
      </c>
      <c r="B8027" t="s">
        <v>125</v>
      </c>
      <c r="C8027" t="s">
        <v>92</v>
      </c>
      <c r="D8027" s="29">
        <v>45428</v>
      </c>
      <c r="E8027">
        <v>0</v>
      </c>
      <c r="F8027">
        <v>0</v>
      </c>
      <c r="G8027">
        <v>0</v>
      </c>
      <c r="H8027">
        <v>0</v>
      </c>
      <c r="L8027">
        <v>530.33794599999999</v>
      </c>
      <c r="R8027">
        <v>1256.732495</v>
      </c>
      <c r="S8027" t="s">
        <v>204</v>
      </c>
      <c r="T8027" s="247">
        <v>45246.339236111111</v>
      </c>
    </row>
    <row r="8028" spans="1:20" x14ac:dyDescent="0.35">
      <c r="A8028" t="s">
        <v>124</v>
      </c>
      <c r="B8028" t="s">
        <v>125</v>
      </c>
      <c r="C8028" t="s">
        <v>92</v>
      </c>
      <c r="D8028" s="29">
        <v>45429</v>
      </c>
      <c r="E8028">
        <v>0</v>
      </c>
      <c r="F8028">
        <v>0</v>
      </c>
      <c r="G8028">
        <v>0</v>
      </c>
      <c r="H8028">
        <v>0</v>
      </c>
      <c r="L8028">
        <v>530.33794599999999</v>
      </c>
      <c r="R8028">
        <v>1256.732495</v>
      </c>
      <c r="S8028" t="s">
        <v>204</v>
      </c>
      <c r="T8028" s="247">
        <v>45246.339236111111</v>
      </c>
    </row>
    <row r="8029" spans="1:20" x14ac:dyDescent="0.35">
      <c r="A8029" t="s">
        <v>124</v>
      </c>
      <c r="B8029" t="s">
        <v>125</v>
      </c>
      <c r="C8029" t="s">
        <v>92</v>
      </c>
      <c r="D8029" s="29">
        <v>45430</v>
      </c>
      <c r="E8029">
        <v>0</v>
      </c>
      <c r="F8029">
        <v>0</v>
      </c>
      <c r="G8029">
        <v>0</v>
      </c>
      <c r="H8029">
        <v>0</v>
      </c>
      <c r="L8029">
        <v>530.33794599999999</v>
      </c>
      <c r="R8029">
        <v>1256.732495</v>
      </c>
      <c r="S8029" t="s">
        <v>204</v>
      </c>
      <c r="T8029" s="247">
        <v>45246.339236111111</v>
      </c>
    </row>
    <row r="8030" spans="1:20" x14ac:dyDescent="0.35">
      <c r="A8030" t="s">
        <v>124</v>
      </c>
      <c r="B8030" t="s">
        <v>125</v>
      </c>
      <c r="C8030" t="s">
        <v>92</v>
      </c>
      <c r="D8030" s="29">
        <v>45431</v>
      </c>
      <c r="E8030">
        <v>0</v>
      </c>
      <c r="F8030">
        <v>0</v>
      </c>
      <c r="G8030">
        <v>0</v>
      </c>
      <c r="H8030">
        <v>0</v>
      </c>
      <c r="L8030">
        <v>530.33794599999999</v>
      </c>
      <c r="R8030">
        <v>1256.732495</v>
      </c>
      <c r="S8030" t="s">
        <v>204</v>
      </c>
      <c r="T8030" s="247">
        <v>45246.339247685188</v>
      </c>
    </row>
    <row r="8031" spans="1:20" x14ac:dyDescent="0.35">
      <c r="A8031" t="s">
        <v>124</v>
      </c>
      <c r="B8031" t="s">
        <v>125</v>
      </c>
      <c r="C8031" t="s">
        <v>92</v>
      </c>
      <c r="D8031" s="29">
        <v>45432</v>
      </c>
      <c r="E8031">
        <v>0</v>
      </c>
      <c r="F8031">
        <v>0</v>
      </c>
      <c r="G8031">
        <v>0</v>
      </c>
      <c r="H8031">
        <v>0</v>
      </c>
      <c r="L8031">
        <v>530.33794599999999</v>
      </c>
      <c r="R8031">
        <v>1256.732495</v>
      </c>
      <c r="S8031" t="s">
        <v>204</v>
      </c>
      <c r="T8031" s="247">
        <v>45246.339247685188</v>
      </c>
    </row>
    <row r="8032" spans="1:20" x14ac:dyDescent="0.35">
      <c r="A8032" t="s">
        <v>124</v>
      </c>
      <c r="B8032" t="s">
        <v>125</v>
      </c>
      <c r="C8032" t="s">
        <v>92</v>
      </c>
      <c r="D8032" s="29">
        <v>45433</v>
      </c>
      <c r="E8032">
        <v>0</v>
      </c>
      <c r="F8032">
        <v>0</v>
      </c>
      <c r="G8032">
        <v>0</v>
      </c>
      <c r="H8032">
        <v>0</v>
      </c>
      <c r="L8032">
        <v>530.33794599999999</v>
      </c>
      <c r="R8032">
        <v>1256.732495</v>
      </c>
      <c r="S8032" t="s">
        <v>204</v>
      </c>
      <c r="T8032" s="247">
        <v>45246.339247685188</v>
      </c>
    </row>
    <row r="8033" spans="1:20" x14ac:dyDescent="0.35">
      <c r="A8033" t="s">
        <v>124</v>
      </c>
      <c r="B8033" t="s">
        <v>125</v>
      </c>
      <c r="C8033" t="s">
        <v>92</v>
      </c>
      <c r="D8033" s="29">
        <v>45434</v>
      </c>
      <c r="E8033">
        <v>0</v>
      </c>
      <c r="F8033">
        <v>0</v>
      </c>
      <c r="G8033">
        <v>0</v>
      </c>
      <c r="H8033">
        <v>0</v>
      </c>
      <c r="L8033">
        <v>530.33794599999999</v>
      </c>
      <c r="R8033">
        <v>1256.732495</v>
      </c>
      <c r="S8033" t="s">
        <v>204</v>
      </c>
      <c r="T8033" s="247">
        <v>45246.339247685188</v>
      </c>
    </row>
    <row r="8034" spans="1:20" x14ac:dyDescent="0.35">
      <c r="A8034" t="s">
        <v>124</v>
      </c>
      <c r="B8034" t="s">
        <v>125</v>
      </c>
      <c r="C8034" t="s">
        <v>92</v>
      </c>
      <c r="D8034" s="29">
        <v>45435</v>
      </c>
      <c r="E8034">
        <v>0</v>
      </c>
      <c r="F8034">
        <v>0</v>
      </c>
      <c r="G8034">
        <v>0</v>
      </c>
      <c r="H8034">
        <v>0</v>
      </c>
      <c r="L8034">
        <v>530.33794599999999</v>
      </c>
      <c r="R8034">
        <v>1256.732495</v>
      </c>
      <c r="S8034" t="s">
        <v>204</v>
      </c>
      <c r="T8034" s="247">
        <v>45246.339247685188</v>
      </c>
    </row>
    <row r="8035" spans="1:20" x14ac:dyDescent="0.35">
      <c r="A8035" t="s">
        <v>124</v>
      </c>
      <c r="B8035" t="s">
        <v>125</v>
      </c>
      <c r="C8035" t="s">
        <v>92</v>
      </c>
      <c r="D8035" s="29">
        <v>45436</v>
      </c>
      <c r="E8035">
        <v>0</v>
      </c>
      <c r="F8035">
        <v>0</v>
      </c>
      <c r="G8035">
        <v>0</v>
      </c>
      <c r="H8035">
        <v>0</v>
      </c>
      <c r="L8035">
        <v>530.33794599999999</v>
      </c>
      <c r="R8035">
        <v>1256.732495</v>
      </c>
      <c r="S8035" t="s">
        <v>204</v>
      </c>
      <c r="T8035" s="247">
        <v>45246.339259259257</v>
      </c>
    </row>
    <row r="8036" spans="1:20" x14ac:dyDescent="0.35">
      <c r="A8036" t="s">
        <v>124</v>
      </c>
      <c r="B8036" t="s">
        <v>125</v>
      </c>
      <c r="C8036" t="s">
        <v>92</v>
      </c>
      <c r="D8036" s="29">
        <v>45437</v>
      </c>
      <c r="E8036">
        <v>0</v>
      </c>
      <c r="F8036">
        <v>0</v>
      </c>
      <c r="G8036">
        <v>0</v>
      </c>
      <c r="H8036">
        <v>0</v>
      </c>
      <c r="L8036">
        <v>530.33794599999999</v>
      </c>
      <c r="R8036">
        <v>1256.732495</v>
      </c>
      <c r="S8036" t="s">
        <v>204</v>
      </c>
      <c r="T8036" s="247">
        <v>45246.339259259257</v>
      </c>
    </row>
    <row r="8037" spans="1:20" x14ac:dyDescent="0.35">
      <c r="A8037" t="s">
        <v>124</v>
      </c>
      <c r="B8037" t="s">
        <v>125</v>
      </c>
      <c r="C8037" t="s">
        <v>92</v>
      </c>
      <c r="D8037" s="29">
        <v>45438</v>
      </c>
      <c r="E8037">
        <v>0</v>
      </c>
      <c r="F8037">
        <v>0</v>
      </c>
      <c r="G8037">
        <v>0</v>
      </c>
      <c r="H8037">
        <v>0</v>
      </c>
      <c r="L8037">
        <v>530.33794599999999</v>
      </c>
      <c r="R8037">
        <v>1256.732495</v>
      </c>
      <c r="S8037" t="s">
        <v>204</v>
      </c>
      <c r="T8037" s="247">
        <v>45246.339259259257</v>
      </c>
    </row>
    <row r="8038" spans="1:20" x14ac:dyDescent="0.35">
      <c r="A8038" t="s">
        <v>124</v>
      </c>
      <c r="B8038" t="s">
        <v>125</v>
      </c>
      <c r="C8038" t="s">
        <v>92</v>
      </c>
      <c r="D8038" s="29">
        <v>45439</v>
      </c>
      <c r="E8038">
        <v>0</v>
      </c>
      <c r="F8038">
        <v>0</v>
      </c>
      <c r="G8038">
        <v>0</v>
      </c>
      <c r="H8038">
        <v>0</v>
      </c>
      <c r="L8038">
        <v>530.33794599999999</v>
      </c>
      <c r="R8038">
        <v>1256.732495</v>
      </c>
      <c r="S8038" t="s">
        <v>204</v>
      </c>
      <c r="T8038" s="247">
        <v>45246.339259259257</v>
      </c>
    </row>
    <row r="8039" spans="1:20" x14ac:dyDescent="0.35">
      <c r="A8039" t="s">
        <v>124</v>
      </c>
      <c r="B8039" t="s">
        <v>125</v>
      </c>
      <c r="C8039" t="s">
        <v>92</v>
      </c>
      <c r="D8039" s="29">
        <v>45440</v>
      </c>
      <c r="E8039">
        <v>0</v>
      </c>
      <c r="F8039">
        <v>0</v>
      </c>
      <c r="G8039">
        <v>0</v>
      </c>
      <c r="H8039">
        <v>0</v>
      </c>
      <c r="L8039">
        <v>530.33794599999999</v>
      </c>
      <c r="R8039">
        <v>1256.732495</v>
      </c>
      <c r="S8039" t="s">
        <v>204</v>
      </c>
      <c r="T8039" s="247">
        <v>45246.339259259257</v>
      </c>
    </row>
    <row r="8040" spans="1:20" x14ac:dyDescent="0.35">
      <c r="A8040" t="s">
        <v>124</v>
      </c>
      <c r="B8040" t="s">
        <v>125</v>
      </c>
      <c r="C8040" t="s">
        <v>92</v>
      </c>
      <c r="D8040" s="29">
        <v>45441</v>
      </c>
      <c r="E8040">
        <v>0</v>
      </c>
      <c r="F8040">
        <v>0</v>
      </c>
      <c r="G8040">
        <v>0</v>
      </c>
      <c r="H8040">
        <v>0</v>
      </c>
      <c r="L8040">
        <v>530.33794599999999</v>
      </c>
      <c r="R8040">
        <v>1256.732495</v>
      </c>
      <c r="S8040" t="s">
        <v>204</v>
      </c>
      <c r="T8040" s="247">
        <v>45246.339270833334</v>
      </c>
    </row>
    <row r="8041" spans="1:20" x14ac:dyDescent="0.35">
      <c r="A8041" t="s">
        <v>124</v>
      </c>
      <c r="B8041" t="s">
        <v>125</v>
      </c>
      <c r="C8041" t="s">
        <v>92</v>
      </c>
      <c r="D8041" s="29">
        <v>45442</v>
      </c>
      <c r="E8041">
        <v>0</v>
      </c>
      <c r="F8041">
        <v>0</v>
      </c>
      <c r="G8041">
        <v>0</v>
      </c>
      <c r="H8041">
        <v>0</v>
      </c>
      <c r="L8041">
        <v>530.33794599999999</v>
      </c>
      <c r="R8041">
        <v>1256.732495</v>
      </c>
      <c r="S8041" t="s">
        <v>204</v>
      </c>
      <c r="T8041" s="247">
        <v>45246.339270833334</v>
      </c>
    </row>
    <row r="8042" spans="1:20" x14ac:dyDescent="0.35">
      <c r="A8042" t="s">
        <v>124</v>
      </c>
      <c r="B8042" t="s">
        <v>125</v>
      </c>
      <c r="C8042" t="s">
        <v>92</v>
      </c>
      <c r="D8042" s="29">
        <v>45443</v>
      </c>
      <c r="E8042">
        <v>0</v>
      </c>
      <c r="F8042">
        <v>0</v>
      </c>
      <c r="G8042">
        <v>0</v>
      </c>
      <c r="H8042">
        <v>0</v>
      </c>
      <c r="L8042">
        <v>530.33794599999999</v>
      </c>
      <c r="R8042">
        <v>1256.732495</v>
      </c>
      <c r="S8042" t="s">
        <v>204</v>
      </c>
      <c r="T8042" s="247">
        <v>45246.339270833334</v>
      </c>
    </row>
    <row r="8043" spans="1:20" x14ac:dyDescent="0.35">
      <c r="A8043" t="s">
        <v>124</v>
      </c>
      <c r="B8043" t="s">
        <v>125</v>
      </c>
      <c r="C8043" t="s">
        <v>92</v>
      </c>
      <c r="D8043" s="29">
        <v>45444</v>
      </c>
      <c r="E8043">
        <v>0</v>
      </c>
      <c r="F8043">
        <v>0</v>
      </c>
      <c r="G8043">
        <v>0</v>
      </c>
      <c r="H8043">
        <v>0</v>
      </c>
      <c r="L8043">
        <v>530.33794599999999</v>
      </c>
      <c r="R8043">
        <v>1256.732495</v>
      </c>
      <c r="S8043" t="s">
        <v>204</v>
      </c>
      <c r="T8043" s="247">
        <v>45246.339270833334</v>
      </c>
    </row>
    <row r="8044" spans="1:20" x14ac:dyDescent="0.35">
      <c r="A8044" t="s">
        <v>124</v>
      </c>
      <c r="B8044" t="s">
        <v>125</v>
      </c>
      <c r="C8044" t="s">
        <v>92</v>
      </c>
      <c r="D8044" s="29">
        <v>45445</v>
      </c>
      <c r="E8044">
        <v>0</v>
      </c>
      <c r="F8044">
        <v>0</v>
      </c>
      <c r="G8044">
        <v>0</v>
      </c>
      <c r="H8044">
        <v>0</v>
      </c>
      <c r="L8044">
        <v>530.33794599999999</v>
      </c>
      <c r="R8044">
        <v>1256.732495</v>
      </c>
      <c r="S8044" t="s">
        <v>204</v>
      </c>
      <c r="T8044" s="247">
        <v>45246.339270833334</v>
      </c>
    </row>
    <row r="8045" spans="1:20" x14ac:dyDescent="0.35">
      <c r="A8045" t="s">
        <v>124</v>
      </c>
      <c r="B8045" t="s">
        <v>125</v>
      </c>
      <c r="C8045" t="s">
        <v>92</v>
      </c>
      <c r="D8045" s="29">
        <v>45446</v>
      </c>
      <c r="E8045">
        <v>0</v>
      </c>
      <c r="F8045">
        <v>0</v>
      </c>
      <c r="G8045">
        <v>0</v>
      </c>
      <c r="H8045">
        <v>0</v>
      </c>
      <c r="L8045">
        <v>530.33794599999999</v>
      </c>
      <c r="R8045">
        <v>1256.732495</v>
      </c>
      <c r="S8045" t="s">
        <v>204</v>
      </c>
      <c r="T8045" s="247">
        <v>45246.339282407411</v>
      </c>
    </row>
    <row r="8046" spans="1:20" x14ac:dyDescent="0.35">
      <c r="A8046" t="s">
        <v>124</v>
      </c>
      <c r="B8046" t="s">
        <v>125</v>
      </c>
      <c r="C8046" t="s">
        <v>92</v>
      </c>
      <c r="D8046" s="29">
        <v>45447</v>
      </c>
      <c r="E8046">
        <v>0</v>
      </c>
      <c r="F8046">
        <v>0</v>
      </c>
      <c r="G8046">
        <v>0</v>
      </c>
      <c r="H8046">
        <v>0</v>
      </c>
      <c r="L8046">
        <v>530.33794599999999</v>
      </c>
      <c r="R8046">
        <v>1256.732495</v>
      </c>
      <c r="S8046" t="s">
        <v>204</v>
      </c>
      <c r="T8046" s="247">
        <v>45246.339282407411</v>
      </c>
    </row>
    <row r="8047" spans="1:20" x14ac:dyDescent="0.35">
      <c r="A8047" t="s">
        <v>124</v>
      </c>
      <c r="B8047" t="s">
        <v>125</v>
      </c>
      <c r="C8047" t="s">
        <v>92</v>
      </c>
      <c r="D8047" s="29">
        <v>45448</v>
      </c>
      <c r="E8047">
        <v>0</v>
      </c>
      <c r="F8047">
        <v>0</v>
      </c>
      <c r="G8047">
        <v>0</v>
      </c>
      <c r="H8047">
        <v>0</v>
      </c>
      <c r="L8047">
        <v>530.33794599999999</v>
      </c>
      <c r="R8047">
        <v>1256.732495</v>
      </c>
      <c r="S8047" t="s">
        <v>204</v>
      </c>
      <c r="T8047" s="247">
        <v>45246.339282407411</v>
      </c>
    </row>
    <row r="8048" spans="1:20" x14ac:dyDescent="0.35">
      <c r="A8048" t="s">
        <v>124</v>
      </c>
      <c r="B8048" t="s">
        <v>125</v>
      </c>
      <c r="C8048" t="s">
        <v>92</v>
      </c>
      <c r="D8048" s="29">
        <v>45449</v>
      </c>
      <c r="E8048">
        <v>0</v>
      </c>
      <c r="F8048">
        <v>0</v>
      </c>
      <c r="G8048">
        <v>0</v>
      </c>
      <c r="H8048">
        <v>0</v>
      </c>
      <c r="L8048">
        <v>530.33794599999999</v>
      </c>
      <c r="R8048">
        <v>1256.732495</v>
      </c>
      <c r="S8048" t="s">
        <v>204</v>
      </c>
      <c r="T8048" s="247">
        <v>45246.339282407411</v>
      </c>
    </row>
    <row r="8049" spans="1:20" x14ac:dyDescent="0.35">
      <c r="A8049" t="s">
        <v>124</v>
      </c>
      <c r="B8049" t="s">
        <v>125</v>
      </c>
      <c r="C8049" t="s">
        <v>92</v>
      </c>
      <c r="D8049" s="29">
        <v>45450</v>
      </c>
      <c r="E8049">
        <v>0</v>
      </c>
      <c r="F8049">
        <v>0</v>
      </c>
      <c r="G8049">
        <v>0</v>
      </c>
      <c r="H8049">
        <v>0</v>
      </c>
      <c r="L8049">
        <v>530.33794599999999</v>
      </c>
      <c r="R8049">
        <v>1256.732495</v>
      </c>
      <c r="S8049" t="s">
        <v>204</v>
      </c>
      <c r="T8049" s="247">
        <v>45246.339282407411</v>
      </c>
    </row>
    <row r="8050" spans="1:20" x14ac:dyDescent="0.35">
      <c r="A8050" t="s">
        <v>124</v>
      </c>
      <c r="B8050" t="s">
        <v>125</v>
      </c>
      <c r="C8050" t="s">
        <v>92</v>
      </c>
      <c r="D8050" s="29">
        <v>45451</v>
      </c>
      <c r="E8050">
        <v>0</v>
      </c>
      <c r="F8050">
        <v>0</v>
      </c>
      <c r="G8050">
        <v>0</v>
      </c>
      <c r="H8050">
        <v>0</v>
      </c>
      <c r="L8050">
        <v>530.33794599999999</v>
      </c>
      <c r="R8050">
        <v>1256.732495</v>
      </c>
      <c r="S8050" t="s">
        <v>204</v>
      </c>
      <c r="T8050" s="247">
        <v>45246.339282407411</v>
      </c>
    </row>
    <row r="8051" spans="1:20" x14ac:dyDescent="0.35">
      <c r="A8051" t="s">
        <v>124</v>
      </c>
      <c r="B8051" t="s">
        <v>125</v>
      </c>
      <c r="C8051" t="s">
        <v>92</v>
      </c>
      <c r="D8051" s="29">
        <v>45452</v>
      </c>
      <c r="E8051">
        <v>0</v>
      </c>
      <c r="F8051">
        <v>0</v>
      </c>
      <c r="G8051">
        <v>0</v>
      </c>
      <c r="H8051">
        <v>0</v>
      </c>
      <c r="L8051">
        <v>530.33794599999999</v>
      </c>
      <c r="R8051">
        <v>1256.732495</v>
      </c>
      <c r="S8051" t="s">
        <v>204</v>
      </c>
      <c r="T8051" s="247">
        <v>45246.33929398148</v>
      </c>
    </row>
    <row r="8052" spans="1:20" x14ac:dyDescent="0.35">
      <c r="A8052" t="s">
        <v>124</v>
      </c>
      <c r="B8052" t="s">
        <v>125</v>
      </c>
      <c r="C8052" t="s">
        <v>92</v>
      </c>
      <c r="D8052" s="29">
        <v>45453</v>
      </c>
      <c r="E8052">
        <v>0</v>
      </c>
      <c r="F8052">
        <v>0</v>
      </c>
      <c r="G8052">
        <v>0</v>
      </c>
      <c r="H8052">
        <v>0</v>
      </c>
      <c r="L8052">
        <v>530.33794599999999</v>
      </c>
      <c r="R8052">
        <v>1256.732495</v>
      </c>
      <c r="S8052" t="s">
        <v>204</v>
      </c>
      <c r="T8052" s="247">
        <v>45246.33929398148</v>
      </c>
    </row>
    <row r="8053" spans="1:20" x14ac:dyDescent="0.35">
      <c r="A8053" t="s">
        <v>124</v>
      </c>
      <c r="B8053" t="s">
        <v>125</v>
      </c>
      <c r="C8053" t="s">
        <v>92</v>
      </c>
      <c r="D8053" s="29">
        <v>45454</v>
      </c>
      <c r="E8053">
        <v>0</v>
      </c>
      <c r="F8053">
        <v>0</v>
      </c>
      <c r="G8053">
        <v>0</v>
      </c>
      <c r="H8053">
        <v>0</v>
      </c>
      <c r="L8053">
        <v>530.33794599999999</v>
      </c>
      <c r="R8053">
        <v>1256.732495</v>
      </c>
      <c r="S8053" t="s">
        <v>204</v>
      </c>
      <c r="T8053" s="247">
        <v>45246.33929398148</v>
      </c>
    </row>
    <row r="8054" spans="1:20" x14ac:dyDescent="0.35">
      <c r="A8054" t="s">
        <v>124</v>
      </c>
      <c r="B8054" t="s">
        <v>125</v>
      </c>
      <c r="C8054" t="s">
        <v>92</v>
      </c>
      <c r="D8054" s="29">
        <v>45455</v>
      </c>
      <c r="E8054">
        <v>0</v>
      </c>
      <c r="F8054">
        <v>0</v>
      </c>
      <c r="G8054">
        <v>0</v>
      </c>
      <c r="H8054">
        <v>0</v>
      </c>
      <c r="L8054">
        <v>530.33794599999999</v>
      </c>
      <c r="R8054">
        <v>1256.732495</v>
      </c>
      <c r="S8054" t="s">
        <v>204</v>
      </c>
      <c r="T8054" s="247">
        <v>45246.33929398148</v>
      </c>
    </row>
    <row r="8055" spans="1:20" x14ac:dyDescent="0.35">
      <c r="A8055" t="s">
        <v>124</v>
      </c>
      <c r="B8055" t="s">
        <v>125</v>
      </c>
      <c r="C8055" t="s">
        <v>92</v>
      </c>
      <c r="D8055" s="29">
        <v>45456</v>
      </c>
      <c r="E8055">
        <v>0</v>
      </c>
      <c r="F8055">
        <v>0</v>
      </c>
      <c r="G8055">
        <v>0</v>
      </c>
      <c r="H8055">
        <v>0</v>
      </c>
      <c r="L8055">
        <v>530.33794599999999</v>
      </c>
      <c r="R8055">
        <v>1256.732495</v>
      </c>
      <c r="S8055" t="s">
        <v>204</v>
      </c>
      <c r="T8055" s="247">
        <v>45246.33929398148</v>
      </c>
    </row>
    <row r="8056" spans="1:20" x14ac:dyDescent="0.35">
      <c r="A8056" t="s">
        <v>124</v>
      </c>
      <c r="B8056" t="s">
        <v>125</v>
      </c>
      <c r="C8056" t="s">
        <v>92</v>
      </c>
      <c r="D8056" s="29">
        <v>45457</v>
      </c>
      <c r="E8056">
        <v>0</v>
      </c>
      <c r="F8056">
        <v>0</v>
      </c>
      <c r="G8056">
        <v>0</v>
      </c>
      <c r="H8056">
        <v>0</v>
      </c>
      <c r="L8056">
        <v>530.33794599999999</v>
      </c>
      <c r="R8056">
        <v>1256.732495</v>
      </c>
      <c r="S8056" t="s">
        <v>204</v>
      </c>
      <c r="T8056" s="247">
        <v>45246.339305555557</v>
      </c>
    </row>
    <row r="8057" spans="1:20" x14ac:dyDescent="0.35">
      <c r="A8057" t="s">
        <v>124</v>
      </c>
      <c r="B8057" t="s">
        <v>125</v>
      </c>
      <c r="C8057" t="s">
        <v>92</v>
      </c>
      <c r="D8057" s="29">
        <v>45458</v>
      </c>
      <c r="E8057">
        <v>0</v>
      </c>
      <c r="F8057">
        <v>0</v>
      </c>
      <c r="G8057">
        <v>0</v>
      </c>
      <c r="H8057">
        <v>0</v>
      </c>
      <c r="L8057">
        <v>530.33794599999999</v>
      </c>
      <c r="R8057">
        <v>1256.732495</v>
      </c>
      <c r="S8057" t="s">
        <v>204</v>
      </c>
      <c r="T8057" s="247">
        <v>45246.339305555557</v>
      </c>
    </row>
    <row r="8058" spans="1:20" x14ac:dyDescent="0.35">
      <c r="A8058" t="s">
        <v>124</v>
      </c>
      <c r="B8058" t="s">
        <v>125</v>
      </c>
      <c r="C8058" t="s">
        <v>92</v>
      </c>
      <c r="D8058" s="29">
        <v>45459</v>
      </c>
      <c r="E8058">
        <v>0</v>
      </c>
      <c r="F8058">
        <v>0</v>
      </c>
      <c r="G8058">
        <v>0</v>
      </c>
      <c r="H8058">
        <v>0</v>
      </c>
      <c r="L8058">
        <v>530.33794599999999</v>
      </c>
      <c r="R8058">
        <v>1256.732495</v>
      </c>
      <c r="S8058" t="s">
        <v>204</v>
      </c>
      <c r="T8058" s="247">
        <v>45246.339305555557</v>
      </c>
    </row>
    <row r="8059" spans="1:20" x14ac:dyDescent="0.35">
      <c r="A8059" t="s">
        <v>124</v>
      </c>
      <c r="B8059" t="s">
        <v>125</v>
      </c>
      <c r="C8059" t="s">
        <v>92</v>
      </c>
      <c r="D8059" s="29">
        <v>45460</v>
      </c>
      <c r="E8059">
        <v>0</v>
      </c>
      <c r="F8059">
        <v>0</v>
      </c>
      <c r="G8059">
        <v>0</v>
      </c>
      <c r="H8059">
        <v>0</v>
      </c>
      <c r="L8059">
        <v>530.33794599999999</v>
      </c>
      <c r="R8059">
        <v>1256.732495</v>
      </c>
      <c r="S8059" t="s">
        <v>204</v>
      </c>
      <c r="T8059" s="247">
        <v>45246.339305555557</v>
      </c>
    </row>
    <row r="8060" spans="1:20" x14ac:dyDescent="0.35">
      <c r="A8060" t="s">
        <v>124</v>
      </c>
      <c r="B8060" t="s">
        <v>125</v>
      </c>
      <c r="C8060" t="s">
        <v>92</v>
      </c>
      <c r="D8060" s="29">
        <v>45461</v>
      </c>
      <c r="E8060">
        <v>0</v>
      </c>
      <c r="F8060">
        <v>0</v>
      </c>
      <c r="G8060">
        <v>0</v>
      </c>
      <c r="H8060">
        <v>0</v>
      </c>
      <c r="L8060">
        <v>530.33794599999999</v>
      </c>
      <c r="R8060">
        <v>1256.732495</v>
      </c>
      <c r="S8060" t="s">
        <v>204</v>
      </c>
      <c r="T8060" s="247">
        <v>45246.339305555557</v>
      </c>
    </row>
    <row r="8061" spans="1:20" x14ac:dyDescent="0.35">
      <c r="A8061" t="s">
        <v>124</v>
      </c>
      <c r="B8061" t="s">
        <v>125</v>
      </c>
      <c r="C8061" t="s">
        <v>92</v>
      </c>
      <c r="D8061" s="29">
        <v>45462</v>
      </c>
      <c r="E8061">
        <v>0</v>
      </c>
      <c r="F8061">
        <v>0</v>
      </c>
      <c r="G8061">
        <v>0</v>
      </c>
      <c r="H8061">
        <v>0</v>
      </c>
      <c r="L8061">
        <v>530.33794599999999</v>
      </c>
      <c r="R8061">
        <v>1256.732495</v>
      </c>
      <c r="S8061" t="s">
        <v>204</v>
      </c>
      <c r="T8061" s="247">
        <v>45246.339305555557</v>
      </c>
    </row>
    <row r="8062" spans="1:20" x14ac:dyDescent="0.35">
      <c r="A8062" t="s">
        <v>124</v>
      </c>
      <c r="B8062" t="s">
        <v>125</v>
      </c>
      <c r="C8062" t="s">
        <v>92</v>
      </c>
      <c r="D8062" s="29">
        <v>45463</v>
      </c>
      <c r="E8062">
        <v>0</v>
      </c>
      <c r="F8062">
        <v>0</v>
      </c>
      <c r="G8062">
        <v>0</v>
      </c>
      <c r="H8062">
        <v>0</v>
      </c>
      <c r="L8062">
        <v>530.33794599999999</v>
      </c>
      <c r="R8062">
        <v>1256.732495</v>
      </c>
      <c r="S8062" t="s">
        <v>204</v>
      </c>
      <c r="T8062" s="247">
        <v>45246.339317129627</v>
      </c>
    </row>
    <row r="8063" spans="1:20" x14ac:dyDescent="0.35">
      <c r="A8063" t="s">
        <v>124</v>
      </c>
      <c r="B8063" t="s">
        <v>125</v>
      </c>
      <c r="C8063" t="s">
        <v>92</v>
      </c>
      <c r="D8063" s="29">
        <v>45464</v>
      </c>
      <c r="E8063">
        <v>0</v>
      </c>
      <c r="F8063">
        <v>0</v>
      </c>
      <c r="G8063">
        <v>0</v>
      </c>
      <c r="H8063">
        <v>0</v>
      </c>
      <c r="L8063">
        <v>530.33794599999999</v>
      </c>
      <c r="R8063">
        <v>1256.732495</v>
      </c>
      <c r="S8063" t="s">
        <v>204</v>
      </c>
      <c r="T8063" s="247">
        <v>45246.339317129627</v>
      </c>
    </row>
    <row r="8064" spans="1:20" x14ac:dyDescent="0.35">
      <c r="A8064" t="s">
        <v>124</v>
      </c>
      <c r="B8064" t="s">
        <v>125</v>
      </c>
      <c r="C8064" t="s">
        <v>92</v>
      </c>
      <c r="D8064" s="29">
        <v>45465</v>
      </c>
      <c r="E8064">
        <v>0</v>
      </c>
      <c r="F8064">
        <v>0</v>
      </c>
      <c r="G8064">
        <v>0</v>
      </c>
      <c r="H8064">
        <v>0</v>
      </c>
      <c r="L8064">
        <v>530.33794599999999</v>
      </c>
      <c r="R8064">
        <v>1256.732495</v>
      </c>
      <c r="S8064" t="s">
        <v>204</v>
      </c>
      <c r="T8064" s="247">
        <v>45246.339317129627</v>
      </c>
    </row>
    <row r="8065" spans="1:20" x14ac:dyDescent="0.35">
      <c r="A8065" t="s">
        <v>124</v>
      </c>
      <c r="B8065" t="s">
        <v>125</v>
      </c>
      <c r="C8065" t="s">
        <v>92</v>
      </c>
      <c r="D8065" s="29">
        <v>45466</v>
      </c>
      <c r="E8065">
        <v>0</v>
      </c>
      <c r="F8065">
        <v>0</v>
      </c>
      <c r="G8065">
        <v>0</v>
      </c>
      <c r="H8065">
        <v>0</v>
      </c>
      <c r="L8065">
        <v>530.33794599999999</v>
      </c>
      <c r="R8065">
        <v>1256.732495</v>
      </c>
      <c r="S8065" t="s">
        <v>204</v>
      </c>
      <c r="T8065" s="247">
        <v>45246.339317129627</v>
      </c>
    </row>
    <row r="8066" spans="1:20" x14ac:dyDescent="0.35">
      <c r="A8066" t="s">
        <v>124</v>
      </c>
      <c r="B8066" t="s">
        <v>125</v>
      </c>
      <c r="C8066" t="s">
        <v>92</v>
      </c>
      <c r="D8066" s="29">
        <v>45467</v>
      </c>
      <c r="E8066">
        <v>0</v>
      </c>
      <c r="F8066">
        <v>0</v>
      </c>
      <c r="G8066">
        <v>0</v>
      </c>
      <c r="H8066">
        <v>0</v>
      </c>
      <c r="L8066">
        <v>530.33794599999999</v>
      </c>
      <c r="R8066">
        <v>1256.732495</v>
      </c>
      <c r="S8066" t="s">
        <v>204</v>
      </c>
      <c r="T8066" s="247">
        <v>45246.339317129627</v>
      </c>
    </row>
    <row r="8067" spans="1:20" x14ac:dyDescent="0.35">
      <c r="A8067" t="s">
        <v>124</v>
      </c>
      <c r="B8067" t="s">
        <v>125</v>
      </c>
      <c r="C8067" t="s">
        <v>92</v>
      </c>
      <c r="D8067" s="29">
        <v>45468</v>
      </c>
      <c r="E8067">
        <v>0</v>
      </c>
      <c r="F8067">
        <v>0</v>
      </c>
      <c r="G8067">
        <v>0</v>
      </c>
      <c r="H8067">
        <v>0</v>
      </c>
      <c r="L8067">
        <v>530.33794599999999</v>
      </c>
      <c r="R8067">
        <v>1256.732495</v>
      </c>
      <c r="S8067" t="s">
        <v>204</v>
      </c>
      <c r="T8067" s="247">
        <v>45246.339328703703</v>
      </c>
    </row>
    <row r="8068" spans="1:20" x14ac:dyDescent="0.35">
      <c r="A8068" t="s">
        <v>124</v>
      </c>
      <c r="B8068" t="s">
        <v>125</v>
      </c>
      <c r="C8068" t="s">
        <v>92</v>
      </c>
      <c r="D8068" s="29">
        <v>45469</v>
      </c>
      <c r="E8068">
        <v>0</v>
      </c>
      <c r="F8068">
        <v>0</v>
      </c>
      <c r="G8068">
        <v>0</v>
      </c>
      <c r="H8068">
        <v>0</v>
      </c>
      <c r="L8068">
        <v>530.33794599999999</v>
      </c>
      <c r="R8068">
        <v>1256.732495</v>
      </c>
      <c r="S8068" t="s">
        <v>204</v>
      </c>
      <c r="T8068" s="247">
        <v>45246.339328703703</v>
      </c>
    </row>
    <row r="8069" spans="1:20" x14ac:dyDescent="0.35">
      <c r="A8069" t="s">
        <v>124</v>
      </c>
      <c r="B8069" t="s">
        <v>125</v>
      </c>
      <c r="C8069" t="s">
        <v>92</v>
      </c>
      <c r="D8069" s="29">
        <v>45470</v>
      </c>
      <c r="E8069">
        <v>0</v>
      </c>
      <c r="F8069">
        <v>0</v>
      </c>
      <c r="G8069">
        <v>0</v>
      </c>
      <c r="H8069">
        <v>0</v>
      </c>
      <c r="L8069">
        <v>530.33794599999999</v>
      </c>
      <c r="R8069">
        <v>1256.732495</v>
      </c>
      <c r="S8069" t="s">
        <v>204</v>
      </c>
      <c r="T8069" s="247">
        <v>45246.339328703703</v>
      </c>
    </row>
    <row r="8070" spans="1:20" x14ac:dyDescent="0.35">
      <c r="A8070" t="s">
        <v>124</v>
      </c>
      <c r="B8070" t="s">
        <v>125</v>
      </c>
      <c r="C8070" t="s">
        <v>92</v>
      </c>
      <c r="D8070" s="29">
        <v>45471</v>
      </c>
      <c r="E8070">
        <v>0</v>
      </c>
      <c r="F8070">
        <v>0</v>
      </c>
      <c r="G8070">
        <v>0</v>
      </c>
      <c r="H8070">
        <v>0</v>
      </c>
      <c r="L8070">
        <v>530.33794599999999</v>
      </c>
      <c r="R8070">
        <v>1256.732495</v>
      </c>
      <c r="S8070" t="s">
        <v>204</v>
      </c>
      <c r="T8070" s="247">
        <v>45246.339328703703</v>
      </c>
    </row>
    <row r="8071" spans="1:20" x14ac:dyDescent="0.35">
      <c r="A8071" t="s">
        <v>124</v>
      </c>
      <c r="B8071" t="s">
        <v>125</v>
      </c>
      <c r="C8071" t="s">
        <v>92</v>
      </c>
      <c r="D8071" s="29">
        <v>45472</v>
      </c>
      <c r="E8071">
        <v>0</v>
      </c>
      <c r="F8071">
        <v>0</v>
      </c>
      <c r="G8071">
        <v>0</v>
      </c>
      <c r="H8071">
        <v>0</v>
      </c>
      <c r="L8071">
        <v>530.33794599999999</v>
      </c>
      <c r="R8071">
        <v>1256.732495</v>
      </c>
      <c r="S8071" t="s">
        <v>204</v>
      </c>
      <c r="T8071" s="247">
        <v>45246.339328703703</v>
      </c>
    </row>
    <row r="8072" spans="1:20" x14ac:dyDescent="0.35">
      <c r="A8072" t="s">
        <v>124</v>
      </c>
      <c r="B8072" t="s">
        <v>125</v>
      </c>
      <c r="C8072" t="s">
        <v>92</v>
      </c>
      <c r="D8072" s="29">
        <v>45473</v>
      </c>
      <c r="E8072">
        <v>0</v>
      </c>
      <c r="F8072">
        <v>0</v>
      </c>
      <c r="G8072">
        <v>0</v>
      </c>
      <c r="H8072">
        <v>0</v>
      </c>
      <c r="L8072">
        <v>530.33794599999999</v>
      </c>
      <c r="R8072">
        <v>1256.732495</v>
      </c>
      <c r="S8072" t="s">
        <v>204</v>
      </c>
      <c r="T8072" s="247">
        <v>45246.33934027778</v>
      </c>
    </row>
    <row r="8073" spans="1:20" x14ac:dyDescent="0.35">
      <c r="A8073" t="s">
        <v>124</v>
      </c>
      <c r="B8073" t="s">
        <v>125</v>
      </c>
      <c r="C8073" t="s">
        <v>92</v>
      </c>
      <c r="D8073" s="29">
        <v>45474</v>
      </c>
      <c r="E8073">
        <v>0</v>
      </c>
      <c r="F8073">
        <v>0</v>
      </c>
      <c r="G8073">
        <v>0</v>
      </c>
      <c r="H8073">
        <v>0</v>
      </c>
      <c r="L8073">
        <v>530.33794599999999</v>
      </c>
      <c r="R8073">
        <v>1256.732495</v>
      </c>
      <c r="S8073" t="s">
        <v>204</v>
      </c>
      <c r="T8073" s="247">
        <v>45246.33934027778</v>
      </c>
    </row>
    <row r="8074" spans="1:20" x14ac:dyDescent="0.35">
      <c r="A8074" t="s">
        <v>124</v>
      </c>
      <c r="B8074" t="s">
        <v>125</v>
      </c>
      <c r="C8074" t="s">
        <v>92</v>
      </c>
      <c r="D8074" s="29">
        <v>45475</v>
      </c>
      <c r="E8074">
        <v>0</v>
      </c>
      <c r="F8074">
        <v>0</v>
      </c>
      <c r="G8074">
        <v>0</v>
      </c>
      <c r="H8074">
        <v>0</v>
      </c>
      <c r="L8074">
        <v>530.33794599999999</v>
      </c>
      <c r="R8074">
        <v>1256.732495</v>
      </c>
      <c r="S8074" t="s">
        <v>204</v>
      </c>
      <c r="T8074" s="247">
        <v>45246.33934027778</v>
      </c>
    </row>
    <row r="8075" spans="1:20" x14ac:dyDescent="0.35">
      <c r="A8075" t="s">
        <v>124</v>
      </c>
      <c r="B8075" t="s">
        <v>125</v>
      </c>
      <c r="C8075" t="s">
        <v>92</v>
      </c>
      <c r="D8075" s="29">
        <v>45476</v>
      </c>
      <c r="E8075">
        <v>0</v>
      </c>
      <c r="F8075">
        <v>0</v>
      </c>
      <c r="G8075">
        <v>0</v>
      </c>
      <c r="H8075">
        <v>0</v>
      </c>
      <c r="L8075">
        <v>530.33794599999999</v>
      </c>
      <c r="R8075">
        <v>1256.732495</v>
      </c>
      <c r="S8075" t="s">
        <v>204</v>
      </c>
      <c r="T8075" s="247">
        <v>45246.33934027778</v>
      </c>
    </row>
    <row r="8076" spans="1:20" x14ac:dyDescent="0.35">
      <c r="A8076" t="s">
        <v>124</v>
      </c>
      <c r="B8076" t="s">
        <v>125</v>
      </c>
      <c r="C8076" t="s">
        <v>92</v>
      </c>
      <c r="D8076" s="29">
        <v>45477</v>
      </c>
      <c r="E8076">
        <v>0</v>
      </c>
      <c r="F8076">
        <v>0</v>
      </c>
      <c r="G8076">
        <v>0</v>
      </c>
      <c r="H8076">
        <v>0</v>
      </c>
      <c r="L8076">
        <v>530.33794599999999</v>
      </c>
      <c r="R8076">
        <v>1256.732495</v>
      </c>
      <c r="S8076" t="s">
        <v>204</v>
      </c>
      <c r="T8076" s="247">
        <v>45246.33934027778</v>
      </c>
    </row>
    <row r="8077" spans="1:20" x14ac:dyDescent="0.35">
      <c r="A8077" t="s">
        <v>124</v>
      </c>
      <c r="B8077" t="s">
        <v>125</v>
      </c>
      <c r="C8077" t="s">
        <v>92</v>
      </c>
      <c r="D8077" s="29">
        <v>45478</v>
      </c>
      <c r="E8077">
        <v>0</v>
      </c>
      <c r="F8077">
        <v>0</v>
      </c>
      <c r="G8077">
        <v>0</v>
      </c>
      <c r="H8077">
        <v>0</v>
      </c>
      <c r="L8077">
        <v>530.33794599999999</v>
      </c>
      <c r="R8077">
        <v>1256.732495</v>
      </c>
      <c r="S8077" t="s">
        <v>204</v>
      </c>
      <c r="T8077" s="247">
        <v>45246.33935185185</v>
      </c>
    </row>
    <row r="8078" spans="1:20" x14ac:dyDescent="0.35">
      <c r="A8078" t="s">
        <v>124</v>
      </c>
      <c r="B8078" t="s">
        <v>125</v>
      </c>
      <c r="C8078" t="s">
        <v>92</v>
      </c>
      <c r="D8078" s="29">
        <v>45479</v>
      </c>
      <c r="E8078">
        <v>0</v>
      </c>
      <c r="F8078">
        <v>0</v>
      </c>
      <c r="G8078">
        <v>0</v>
      </c>
      <c r="H8078">
        <v>0</v>
      </c>
      <c r="L8078">
        <v>530.33794599999999</v>
      </c>
      <c r="R8078">
        <v>1256.732495</v>
      </c>
      <c r="S8078" t="s">
        <v>204</v>
      </c>
      <c r="T8078" s="247">
        <v>45246.33935185185</v>
      </c>
    </row>
    <row r="8079" spans="1:20" x14ac:dyDescent="0.35">
      <c r="A8079" t="s">
        <v>124</v>
      </c>
      <c r="B8079" t="s">
        <v>125</v>
      </c>
      <c r="C8079" t="s">
        <v>92</v>
      </c>
      <c r="D8079" s="29">
        <v>45480</v>
      </c>
      <c r="E8079">
        <v>0</v>
      </c>
      <c r="F8079">
        <v>0</v>
      </c>
      <c r="G8079">
        <v>0</v>
      </c>
      <c r="H8079">
        <v>0</v>
      </c>
      <c r="L8079">
        <v>530.33794599999999</v>
      </c>
      <c r="R8079">
        <v>1256.732495</v>
      </c>
      <c r="S8079" t="s">
        <v>204</v>
      </c>
      <c r="T8079" s="247">
        <v>45246.33935185185</v>
      </c>
    </row>
    <row r="8080" spans="1:20" x14ac:dyDescent="0.35">
      <c r="A8080" t="s">
        <v>124</v>
      </c>
      <c r="B8080" t="s">
        <v>125</v>
      </c>
      <c r="C8080" t="s">
        <v>92</v>
      </c>
      <c r="D8080" s="29">
        <v>45481</v>
      </c>
      <c r="E8080">
        <v>0</v>
      </c>
      <c r="F8080">
        <v>0</v>
      </c>
      <c r="G8080">
        <v>0</v>
      </c>
      <c r="H8080">
        <v>0</v>
      </c>
      <c r="L8080">
        <v>530.33794599999999</v>
      </c>
      <c r="R8080">
        <v>1256.732495</v>
      </c>
      <c r="S8080" t="s">
        <v>204</v>
      </c>
      <c r="T8080" s="247">
        <v>45246.33935185185</v>
      </c>
    </row>
    <row r="8081" spans="1:20" x14ac:dyDescent="0.35">
      <c r="A8081" t="s">
        <v>124</v>
      </c>
      <c r="B8081" t="s">
        <v>125</v>
      </c>
      <c r="C8081" t="s">
        <v>92</v>
      </c>
      <c r="D8081" s="29">
        <v>45482</v>
      </c>
      <c r="E8081">
        <v>0</v>
      </c>
      <c r="F8081">
        <v>0</v>
      </c>
      <c r="G8081">
        <v>0</v>
      </c>
      <c r="H8081">
        <v>0</v>
      </c>
      <c r="L8081">
        <v>530.33794599999999</v>
      </c>
      <c r="R8081">
        <v>1256.732495</v>
      </c>
      <c r="S8081" t="s">
        <v>204</v>
      </c>
      <c r="T8081" s="247">
        <v>45246.33935185185</v>
      </c>
    </row>
    <row r="8082" spans="1:20" x14ac:dyDescent="0.35">
      <c r="A8082" t="s">
        <v>124</v>
      </c>
      <c r="B8082" t="s">
        <v>125</v>
      </c>
      <c r="C8082" t="s">
        <v>92</v>
      </c>
      <c r="D8082" s="29">
        <v>45483</v>
      </c>
      <c r="E8082">
        <v>0</v>
      </c>
      <c r="F8082">
        <v>0</v>
      </c>
      <c r="G8082">
        <v>0</v>
      </c>
      <c r="H8082">
        <v>0</v>
      </c>
      <c r="L8082">
        <v>530.33794599999999</v>
      </c>
      <c r="R8082">
        <v>1256.732495</v>
      </c>
      <c r="S8082" t="s">
        <v>204</v>
      </c>
      <c r="T8082" s="247">
        <v>45246.339363425926</v>
      </c>
    </row>
    <row r="8083" spans="1:20" x14ac:dyDescent="0.35">
      <c r="A8083" t="s">
        <v>124</v>
      </c>
      <c r="B8083" t="s">
        <v>125</v>
      </c>
      <c r="C8083" t="s">
        <v>92</v>
      </c>
      <c r="D8083" s="29">
        <v>45484</v>
      </c>
      <c r="E8083">
        <v>0</v>
      </c>
      <c r="F8083">
        <v>0</v>
      </c>
      <c r="G8083">
        <v>0</v>
      </c>
      <c r="H8083">
        <v>0</v>
      </c>
      <c r="L8083">
        <v>530.33794599999999</v>
      </c>
      <c r="R8083">
        <v>1256.732495</v>
      </c>
      <c r="S8083" t="s">
        <v>204</v>
      </c>
      <c r="T8083" s="247">
        <v>45246.339375000003</v>
      </c>
    </row>
    <row r="8084" spans="1:20" x14ac:dyDescent="0.35">
      <c r="A8084" t="s">
        <v>124</v>
      </c>
      <c r="B8084" t="s">
        <v>125</v>
      </c>
      <c r="C8084" t="s">
        <v>92</v>
      </c>
      <c r="D8084" s="29">
        <v>45485</v>
      </c>
      <c r="E8084">
        <v>0</v>
      </c>
      <c r="F8084">
        <v>0</v>
      </c>
      <c r="G8084">
        <v>0</v>
      </c>
      <c r="H8084">
        <v>0</v>
      </c>
      <c r="L8084">
        <v>530.33794599999999</v>
      </c>
      <c r="R8084">
        <v>1256.732495</v>
      </c>
      <c r="S8084" t="s">
        <v>204</v>
      </c>
      <c r="T8084" s="247">
        <v>45246.339375000003</v>
      </c>
    </row>
    <row r="8085" spans="1:20" x14ac:dyDescent="0.35">
      <c r="A8085" t="s">
        <v>124</v>
      </c>
      <c r="B8085" t="s">
        <v>125</v>
      </c>
      <c r="C8085" t="s">
        <v>92</v>
      </c>
      <c r="D8085" s="29">
        <v>45486</v>
      </c>
      <c r="E8085">
        <v>0</v>
      </c>
      <c r="F8085">
        <v>0</v>
      </c>
      <c r="G8085">
        <v>0</v>
      </c>
      <c r="H8085">
        <v>0</v>
      </c>
      <c r="L8085">
        <v>530.33794599999999</v>
      </c>
      <c r="R8085">
        <v>1256.732495</v>
      </c>
      <c r="S8085" t="s">
        <v>204</v>
      </c>
      <c r="T8085" s="247">
        <v>45246.339375000003</v>
      </c>
    </row>
    <row r="8086" spans="1:20" x14ac:dyDescent="0.35">
      <c r="A8086" t="s">
        <v>124</v>
      </c>
      <c r="B8086" t="s">
        <v>125</v>
      </c>
      <c r="C8086" t="s">
        <v>92</v>
      </c>
      <c r="D8086" s="29">
        <v>45487</v>
      </c>
      <c r="E8086">
        <v>0</v>
      </c>
      <c r="F8086">
        <v>0</v>
      </c>
      <c r="G8086">
        <v>0</v>
      </c>
      <c r="H8086">
        <v>0</v>
      </c>
      <c r="L8086">
        <v>530.33794599999999</v>
      </c>
      <c r="R8086">
        <v>1256.732495</v>
      </c>
      <c r="S8086" t="s">
        <v>204</v>
      </c>
      <c r="T8086" s="247">
        <v>45246.339375000003</v>
      </c>
    </row>
    <row r="8087" spans="1:20" x14ac:dyDescent="0.35">
      <c r="A8087" t="s">
        <v>124</v>
      </c>
      <c r="B8087" t="s">
        <v>125</v>
      </c>
      <c r="C8087" t="s">
        <v>92</v>
      </c>
      <c r="D8087" s="29">
        <v>45488</v>
      </c>
      <c r="E8087">
        <v>0</v>
      </c>
      <c r="F8087">
        <v>0</v>
      </c>
      <c r="G8087">
        <v>0</v>
      </c>
      <c r="H8087">
        <v>0</v>
      </c>
      <c r="L8087">
        <v>530.33794599999999</v>
      </c>
      <c r="R8087">
        <v>1256.732495</v>
      </c>
      <c r="S8087" t="s">
        <v>204</v>
      </c>
      <c r="T8087" s="247">
        <v>45246.339375000003</v>
      </c>
    </row>
    <row r="8088" spans="1:20" x14ac:dyDescent="0.35">
      <c r="A8088" t="s">
        <v>124</v>
      </c>
      <c r="B8088" t="s">
        <v>125</v>
      </c>
      <c r="C8088" t="s">
        <v>92</v>
      </c>
      <c r="D8088" s="29">
        <v>45489</v>
      </c>
      <c r="E8088">
        <v>0</v>
      </c>
      <c r="F8088">
        <v>0</v>
      </c>
      <c r="G8088">
        <v>0</v>
      </c>
      <c r="H8088">
        <v>0</v>
      </c>
      <c r="L8088">
        <v>530.33794599999999</v>
      </c>
      <c r="R8088">
        <v>1256.732495</v>
      </c>
      <c r="S8088" t="s">
        <v>204</v>
      </c>
      <c r="T8088" s="247">
        <v>45246.339386574073</v>
      </c>
    </row>
    <row r="8089" spans="1:20" x14ac:dyDescent="0.35">
      <c r="A8089" t="s">
        <v>124</v>
      </c>
      <c r="B8089" t="s">
        <v>125</v>
      </c>
      <c r="C8089" t="s">
        <v>92</v>
      </c>
      <c r="D8089" s="29">
        <v>45490</v>
      </c>
      <c r="E8089">
        <v>0</v>
      </c>
      <c r="F8089">
        <v>0</v>
      </c>
      <c r="G8089">
        <v>0</v>
      </c>
      <c r="H8089">
        <v>0</v>
      </c>
      <c r="L8089">
        <v>530.33794599999999</v>
      </c>
      <c r="R8089">
        <v>1256.732495</v>
      </c>
      <c r="S8089" t="s">
        <v>204</v>
      </c>
      <c r="T8089" s="247">
        <v>45246.339386574073</v>
      </c>
    </row>
    <row r="8090" spans="1:20" x14ac:dyDescent="0.35">
      <c r="A8090" t="s">
        <v>124</v>
      </c>
      <c r="B8090" t="s">
        <v>125</v>
      </c>
      <c r="C8090" t="s">
        <v>92</v>
      </c>
      <c r="D8090" s="29">
        <v>45491</v>
      </c>
      <c r="E8090">
        <v>0</v>
      </c>
      <c r="F8090">
        <v>0</v>
      </c>
      <c r="G8090">
        <v>0</v>
      </c>
      <c r="H8090">
        <v>0</v>
      </c>
      <c r="L8090">
        <v>530.33794599999999</v>
      </c>
      <c r="R8090">
        <v>1256.732495</v>
      </c>
      <c r="S8090" t="s">
        <v>204</v>
      </c>
      <c r="T8090" s="247">
        <v>45246.339386574073</v>
      </c>
    </row>
    <row r="8091" spans="1:20" x14ac:dyDescent="0.35">
      <c r="A8091" t="s">
        <v>124</v>
      </c>
      <c r="B8091" t="s">
        <v>125</v>
      </c>
      <c r="C8091" t="s">
        <v>92</v>
      </c>
      <c r="D8091" s="29">
        <v>45492</v>
      </c>
      <c r="E8091">
        <v>0</v>
      </c>
      <c r="F8091">
        <v>0</v>
      </c>
      <c r="G8091">
        <v>0</v>
      </c>
      <c r="H8091">
        <v>0</v>
      </c>
      <c r="L8091">
        <v>530.33794599999999</v>
      </c>
      <c r="R8091">
        <v>1256.732495</v>
      </c>
      <c r="S8091" t="s">
        <v>204</v>
      </c>
      <c r="T8091" s="247">
        <v>45246.339386574073</v>
      </c>
    </row>
    <row r="8092" spans="1:20" x14ac:dyDescent="0.35">
      <c r="A8092" t="s">
        <v>124</v>
      </c>
      <c r="B8092" t="s">
        <v>125</v>
      </c>
      <c r="C8092" t="s">
        <v>92</v>
      </c>
      <c r="D8092" s="29">
        <v>45493</v>
      </c>
      <c r="E8092">
        <v>0</v>
      </c>
      <c r="F8092">
        <v>0</v>
      </c>
      <c r="G8092">
        <v>0</v>
      </c>
      <c r="H8092">
        <v>0</v>
      </c>
      <c r="L8092">
        <v>530.33794599999999</v>
      </c>
      <c r="R8092">
        <v>1256.732495</v>
      </c>
      <c r="S8092" t="s">
        <v>204</v>
      </c>
      <c r="T8092" s="247">
        <v>45246.339386574073</v>
      </c>
    </row>
    <row r="8093" spans="1:20" x14ac:dyDescent="0.35">
      <c r="A8093" t="s">
        <v>124</v>
      </c>
      <c r="B8093" t="s">
        <v>125</v>
      </c>
      <c r="C8093" t="s">
        <v>92</v>
      </c>
      <c r="D8093" s="29">
        <v>45494</v>
      </c>
      <c r="E8093">
        <v>0</v>
      </c>
      <c r="F8093">
        <v>0</v>
      </c>
      <c r="G8093">
        <v>0</v>
      </c>
      <c r="H8093">
        <v>0</v>
      </c>
      <c r="L8093">
        <v>530.33794599999999</v>
      </c>
      <c r="R8093">
        <v>1256.732495</v>
      </c>
      <c r="S8093" t="s">
        <v>204</v>
      </c>
      <c r="T8093" s="247">
        <v>45246.339386574073</v>
      </c>
    </row>
    <row r="8094" spans="1:20" x14ac:dyDescent="0.35">
      <c r="A8094" t="s">
        <v>124</v>
      </c>
      <c r="B8094" t="s">
        <v>125</v>
      </c>
      <c r="C8094" t="s">
        <v>92</v>
      </c>
      <c r="D8094" s="29">
        <v>45495</v>
      </c>
      <c r="E8094">
        <v>0</v>
      </c>
      <c r="F8094">
        <v>0</v>
      </c>
      <c r="G8094">
        <v>0</v>
      </c>
      <c r="H8094">
        <v>0</v>
      </c>
      <c r="L8094">
        <v>530.33794599999999</v>
      </c>
      <c r="R8094">
        <v>1256.732495</v>
      </c>
      <c r="S8094" t="s">
        <v>204</v>
      </c>
      <c r="T8094" s="247">
        <v>45246.339398148149</v>
      </c>
    </row>
    <row r="8095" spans="1:20" x14ac:dyDescent="0.35">
      <c r="A8095" t="s">
        <v>124</v>
      </c>
      <c r="B8095" t="s">
        <v>125</v>
      </c>
      <c r="C8095" t="s">
        <v>92</v>
      </c>
      <c r="D8095" s="29">
        <v>45496</v>
      </c>
      <c r="E8095">
        <v>0</v>
      </c>
      <c r="F8095">
        <v>0</v>
      </c>
      <c r="G8095">
        <v>0</v>
      </c>
      <c r="H8095">
        <v>0</v>
      </c>
      <c r="L8095">
        <v>530.33794599999999</v>
      </c>
      <c r="R8095">
        <v>1256.732495</v>
      </c>
      <c r="S8095" t="s">
        <v>204</v>
      </c>
      <c r="T8095" s="247">
        <v>45246.339398148149</v>
      </c>
    </row>
    <row r="8096" spans="1:20" x14ac:dyDescent="0.35">
      <c r="A8096" t="s">
        <v>124</v>
      </c>
      <c r="B8096" t="s">
        <v>125</v>
      </c>
      <c r="C8096" t="s">
        <v>92</v>
      </c>
      <c r="D8096" s="29">
        <v>45497</v>
      </c>
      <c r="E8096">
        <v>0</v>
      </c>
      <c r="F8096">
        <v>0</v>
      </c>
      <c r="G8096">
        <v>0</v>
      </c>
      <c r="H8096">
        <v>0</v>
      </c>
      <c r="L8096">
        <v>530.33794599999999</v>
      </c>
      <c r="R8096">
        <v>1256.732495</v>
      </c>
      <c r="S8096" t="s">
        <v>204</v>
      </c>
      <c r="T8096" s="247">
        <v>45246.339398148149</v>
      </c>
    </row>
    <row r="8097" spans="1:20" x14ac:dyDescent="0.35">
      <c r="A8097" t="s">
        <v>124</v>
      </c>
      <c r="B8097" t="s">
        <v>125</v>
      </c>
      <c r="C8097" t="s">
        <v>92</v>
      </c>
      <c r="D8097" s="29">
        <v>45498</v>
      </c>
      <c r="E8097">
        <v>0</v>
      </c>
      <c r="F8097">
        <v>0</v>
      </c>
      <c r="G8097">
        <v>0</v>
      </c>
      <c r="H8097">
        <v>0</v>
      </c>
      <c r="L8097">
        <v>530.33794599999999</v>
      </c>
      <c r="R8097">
        <v>1256.732495</v>
      </c>
      <c r="S8097" t="s">
        <v>204</v>
      </c>
      <c r="T8097" s="247">
        <v>45246.339398148149</v>
      </c>
    </row>
    <row r="8098" spans="1:20" x14ac:dyDescent="0.35">
      <c r="A8098" t="s">
        <v>124</v>
      </c>
      <c r="B8098" t="s">
        <v>125</v>
      </c>
      <c r="C8098" t="s">
        <v>92</v>
      </c>
      <c r="D8098" s="29">
        <v>45499</v>
      </c>
      <c r="E8098">
        <v>0</v>
      </c>
      <c r="F8098">
        <v>0</v>
      </c>
      <c r="G8098">
        <v>0</v>
      </c>
      <c r="H8098">
        <v>0</v>
      </c>
      <c r="L8098">
        <v>530.33794599999999</v>
      </c>
      <c r="R8098">
        <v>1256.732495</v>
      </c>
      <c r="S8098" t="s">
        <v>204</v>
      </c>
      <c r="T8098" s="247">
        <v>45246.339409722219</v>
      </c>
    </row>
    <row r="8099" spans="1:20" x14ac:dyDescent="0.35">
      <c r="A8099" t="s">
        <v>124</v>
      </c>
      <c r="B8099" t="s">
        <v>125</v>
      </c>
      <c r="C8099" t="s">
        <v>92</v>
      </c>
      <c r="D8099" s="29">
        <v>45500</v>
      </c>
      <c r="E8099">
        <v>0</v>
      </c>
      <c r="F8099">
        <v>0</v>
      </c>
      <c r="G8099">
        <v>0</v>
      </c>
      <c r="H8099">
        <v>0</v>
      </c>
      <c r="L8099">
        <v>530.33794599999999</v>
      </c>
      <c r="R8099">
        <v>1256.732495</v>
      </c>
      <c r="S8099" t="s">
        <v>204</v>
      </c>
      <c r="T8099" s="247">
        <v>45246.339409722219</v>
      </c>
    </row>
    <row r="8100" spans="1:20" x14ac:dyDescent="0.35">
      <c r="A8100" t="s">
        <v>124</v>
      </c>
      <c r="B8100" t="s">
        <v>125</v>
      </c>
      <c r="C8100" t="s">
        <v>92</v>
      </c>
      <c r="D8100" s="29">
        <v>45501</v>
      </c>
      <c r="E8100">
        <v>0</v>
      </c>
      <c r="F8100">
        <v>0</v>
      </c>
      <c r="G8100">
        <v>0</v>
      </c>
      <c r="H8100">
        <v>0</v>
      </c>
      <c r="L8100">
        <v>530.33794599999999</v>
      </c>
      <c r="R8100">
        <v>1256.732495</v>
      </c>
      <c r="S8100" t="s">
        <v>204</v>
      </c>
      <c r="T8100" s="247">
        <v>45246.339409722219</v>
      </c>
    </row>
    <row r="8101" spans="1:20" x14ac:dyDescent="0.35">
      <c r="A8101" t="s">
        <v>124</v>
      </c>
      <c r="B8101" t="s">
        <v>125</v>
      </c>
      <c r="C8101" t="s">
        <v>92</v>
      </c>
      <c r="D8101" s="29">
        <v>45502</v>
      </c>
      <c r="E8101">
        <v>0</v>
      </c>
      <c r="F8101">
        <v>0</v>
      </c>
      <c r="G8101">
        <v>0</v>
      </c>
      <c r="H8101">
        <v>0</v>
      </c>
      <c r="L8101">
        <v>530.33794599999999</v>
      </c>
      <c r="R8101">
        <v>1256.732495</v>
      </c>
      <c r="S8101" t="s">
        <v>204</v>
      </c>
      <c r="T8101" s="247">
        <v>45246.339409722219</v>
      </c>
    </row>
    <row r="8102" spans="1:20" x14ac:dyDescent="0.35">
      <c r="A8102" t="s">
        <v>124</v>
      </c>
      <c r="B8102" t="s">
        <v>125</v>
      </c>
      <c r="C8102" t="s">
        <v>92</v>
      </c>
      <c r="D8102" s="29">
        <v>45503</v>
      </c>
      <c r="E8102">
        <v>0</v>
      </c>
      <c r="F8102">
        <v>0</v>
      </c>
      <c r="G8102">
        <v>0</v>
      </c>
      <c r="H8102">
        <v>0</v>
      </c>
      <c r="L8102">
        <v>530.33794599999999</v>
      </c>
      <c r="R8102">
        <v>1256.732495</v>
      </c>
      <c r="S8102" t="s">
        <v>204</v>
      </c>
      <c r="T8102" s="247">
        <v>45246.339409722219</v>
      </c>
    </row>
    <row r="8103" spans="1:20" x14ac:dyDescent="0.35">
      <c r="A8103" t="s">
        <v>124</v>
      </c>
      <c r="B8103" t="s">
        <v>125</v>
      </c>
      <c r="C8103" t="s">
        <v>92</v>
      </c>
      <c r="D8103" s="29">
        <v>45504</v>
      </c>
      <c r="E8103">
        <v>0</v>
      </c>
      <c r="F8103">
        <v>0</v>
      </c>
      <c r="G8103">
        <v>0</v>
      </c>
      <c r="H8103">
        <v>0</v>
      </c>
      <c r="L8103">
        <v>530.33794599999999</v>
      </c>
      <c r="R8103">
        <v>1256.732495</v>
      </c>
      <c r="S8103" t="s">
        <v>204</v>
      </c>
      <c r="T8103" s="247">
        <v>45246.339421296296</v>
      </c>
    </row>
    <row r="8104" spans="1:20" x14ac:dyDescent="0.35">
      <c r="A8104" t="s">
        <v>124</v>
      </c>
      <c r="B8104" t="s">
        <v>125</v>
      </c>
      <c r="C8104" t="s">
        <v>92</v>
      </c>
      <c r="D8104" s="29">
        <v>45505</v>
      </c>
      <c r="E8104">
        <v>0</v>
      </c>
      <c r="F8104">
        <v>0</v>
      </c>
      <c r="G8104">
        <v>0</v>
      </c>
      <c r="H8104">
        <v>0</v>
      </c>
      <c r="L8104">
        <v>530.33794599999999</v>
      </c>
      <c r="R8104">
        <v>1256.732495</v>
      </c>
      <c r="S8104" t="s">
        <v>204</v>
      </c>
      <c r="T8104" s="247">
        <v>45246.339421296296</v>
      </c>
    </row>
    <row r="8105" spans="1:20" x14ac:dyDescent="0.35">
      <c r="A8105" t="s">
        <v>124</v>
      </c>
      <c r="B8105" t="s">
        <v>125</v>
      </c>
      <c r="C8105" t="s">
        <v>92</v>
      </c>
      <c r="D8105" s="29">
        <v>45506</v>
      </c>
      <c r="E8105">
        <v>0</v>
      </c>
      <c r="F8105">
        <v>0</v>
      </c>
      <c r="G8105">
        <v>0</v>
      </c>
      <c r="H8105">
        <v>0</v>
      </c>
      <c r="L8105">
        <v>530.33794599999999</v>
      </c>
      <c r="R8105">
        <v>1256.732495</v>
      </c>
      <c r="S8105" t="s">
        <v>204</v>
      </c>
      <c r="T8105" s="247">
        <v>45246.339421296296</v>
      </c>
    </row>
    <row r="8106" spans="1:20" x14ac:dyDescent="0.35">
      <c r="A8106" t="s">
        <v>124</v>
      </c>
      <c r="B8106" t="s">
        <v>125</v>
      </c>
      <c r="C8106" t="s">
        <v>92</v>
      </c>
      <c r="D8106" s="29">
        <v>45507</v>
      </c>
      <c r="E8106">
        <v>0</v>
      </c>
      <c r="F8106">
        <v>0</v>
      </c>
      <c r="G8106">
        <v>0</v>
      </c>
      <c r="H8106">
        <v>0</v>
      </c>
      <c r="L8106">
        <v>530.33794599999999</v>
      </c>
      <c r="R8106">
        <v>1256.732495</v>
      </c>
      <c r="S8106" t="s">
        <v>204</v>
      </c>
      <c r="T8106" s="247">
        <v>45246.339421296296</v>
      </c>
    </row>
    <row r="8107" spans="1:20" x14ac:dyDescent="0.35">
      <c r="A8107" t="s">
        <v>124</v>
      </c>
      <c r="B8107" t="s">
        <v>125</v>
      </c>
      <c r="C8107" t="s">
        <v>92</v>
      </c>
      <c r="D8107" s="29">
        <v>45508</v>
      </c>
      <c r="E8107">
        <v>0</v>
      </c>
      <c r="F8107">
        <v>0</v>
      </c>
      <c r="G8107">
        <v>0</v>
      </c>
      <c r="H8107">
        <v>0</v>
      </c>
      <c r="L8107">
        <v>530.33794599999999</v>
      </c>
      <c r="R8107">
        <v>1256.732495</v>
      </c>
      <c r="S8107" t="s">
        <v>204</v>
      </c>
      <c r="T8107" s="247">
        <v>45246.339421296296</v>
      </c>
    </row>
    <row r="8108" spans="1:20" x14ac:dyDescent="0.35">
      <c r="A8108" t="s">
        <v>124</v>
      </c>
      <c r="B8108" t="s">
        <v>125</v>
      </c>
      <c r="C8108" t="s">
        <v>92</v>
      </c>
      <c r="D8108" s="29">
        <v>45509</v>
      </c>
      <c r="E8108">
        <v>0</v>
      </c>
      <c r="F8108">
        <v>0</v>
      </c>
      <c r="G8108">
        <v>0</v>
      </c>
      <c r="H8108">
        <v>0</v>
      </c>
      <c r="L8108">
        <v>530.33794599999999</v>
      </c>
      <c r="R8108">
        <v>1256.732495</v>
      </c>
      <c r="S8108" t="s">
        <v>204</v>
      </c>
      <c r="T8108" s="247">
        <v>45246.339421296296</v>
      </c>
    </row>
    <row r="8109" spans="1:20" x14ac:dyDescent="0.35">
      <c r="A8109" t="s">
        <v>124</v>
      </c>
      <c r="B8109" t="s">
        <v>125</v>
      </c>
      <c r="C8109" t="s">
        <v>92</v>
      </c>
      <c r="D8109" s="29">
        <v>45510</v>
      </c>
      <c r="E8109">
        <v>0</v>
      </c>
      <c r="F8109">
        <v>0</v>
      </c>
      <c r="G8109">
        <v>0</v>
      </c>
      <c r="H8109">
        <v>0</v>
      </c>
      <c r="L8109">
        <v>530.33794599999999</v>
      </c>
      <c r="R8109">
        <v>1256.732495</v>
      </c>
      <c r="S8109" t="s">
        <v>204</v>
      </c>
      <c r="T8109" s="247">
        <v>45246.339432870373</v>
      </c>
    </row>
    <row r="8110" spans="1:20" x14ac:dyDescent="0.35">
      <c r="A8110" t="s">
        <v>124</v>
      </c>
      <c r="B8110" t="s">
        <v>125</v>
      </c>
      <c r="C8110" t="s">
        <v>92</v>
      </c>
      <c r="D8110" s="29">
        <v>45511</v>
      </c>
      <c r="E8110">
        <v>0</v>
      </c>
      <c r="F8110">
        <v>0</v>
      </c>
      <c r="G8110">
        <v>0</v>
      </c>
      <c r="H8110">
        <v>0</v>
      </c>
      <c r="L8110">
        <v>530.33794599999999</v>
      </c>
      <c r="R8110">
        <v>1256.732495</v>
      </c>
      <c r="S8110" t="s">
        <v>204</v>
      </c>
      <c r="T8110" s="247">
        <v>45246.339432870373</v>
      </c>
    </row>
    <row r="8111" spans="1:20" x14ac:dyDescent="0.35">
      <c r="A8111" t="s">
        <v>124</v>
      </c>
      <c r="B8111" t="s">
        <v>125</v>
      </c>
      <c r="C8111" t="s">
        <v>92</v>
      </c>
      <c r="D8111" s="29">
        <v>45512</v>
      </c>
      <c r="E8111">
        <v>0</v>
      </c>
      <c r="F8111">
        <v>0</v>
      </c>
      <c r="G8111">
        <v>0</v>
      </c>
      <c r="H8111">
        <v>0</v>
      </c>
      <c r="L8111">
        <v>530.33794599999999</v>
      </c>
      <c r="R8111">
        <v>1256.732495</v>
      </c>
      <c r="S8111" t="s">
        <v>204</v>
      </c>
      <c r="T8111" s="247">
        <v>45246.339432870373</v>
      </c>
    </row>
    <row r="8112" spans="1:20" x14ac:dyDescent="0.35">
      <c r="A8112" t="s">
        <v>124</v>
      </c>
      <c r="B8112" t="s">
        <v>125</v>
      </c>
      <c r="C8112" t="s">
        <v>92</v>
      </c>
      <c r="D8112" s="29">
        <v>45513</v>
      </c>
      <c r="E8112">
        <v>0</v>
      </c>
      <c r="F8112">
        <v>0</v>
      </c>
      <c r="G8112">
        <v>0</v>
      </c>
      <c r="H8112">
        <v>0</v>
      </c>
      <c r="L8112">
        <v>530.33794599999999</v>
      </c>
      <c r="R8112">
        <v>1256.732495</v>
      </c>
      <c r="S8112" t="s">
        <v>204</v>
      </c>
      <c r="T8112" s="247">
        <v>45246.339432870373</v>
      </c>
    </row>
    <row r="8113" spans="1:20" x14ac:dyDescent="0.35">
      <c r="A8113" t="s">
        <v>124</v>
      </c>
      <c r="B8113" t="s">
        <v>125</v>
      </c>
      <c r="C8113" t="s">
        <v>92</v>
      </c>
      <c r="D8113" s="29">
        <v>45514</v>
      </c>
      <c r="E8113">
        <v>0</v>
      </c>
      <c r="F8113">
        <v>0</v>
      </c>
      <c r="G8113">
        <v>0</v>
      </c>
      <c r="H8113">
        <v>0</v>
      </c>
      <c r="L8113">
        <v>530.33794599999999</v>
      </c>
      <c r="R8113">
        <v>1256.732495</v>
      </c>
      <c r="S8113" t="s">
        <v>204</v>
      </c>
      <c r="T8113" s="247">
        <v>45246.339432870373</v>
      </c>
    </row>
    <row r="8114" spans="1:20" x14ac:dyDescent="0.35">
      <c r="A8114" t="s">
        <v>124</v>
      </c>
      <c r="B8114" t="s">
        <v>125</v>
      </c>
      <c r="C8114" t="s">
        <v>92</v>
      </c>
      <c r="D8114" s="29">
        <v>45515</v>
      </c>
      <c r="E8114">
        <v>0</v>
      </c>
      <c r="F8114">
        <v>0</v>
      </c>
      <c r="G8114">
        <v>0</v>
      </c>
      <c r="H8114">
        <v>0</v>
      </c>
      <c r="L8114">
        <v>530.33794599999999</v>
      </c>
      <c r="R8114">
        <v>1256.732495</v>
      </c>
      <c r="S8114" t="s">
        <v>204</v>
      </c>
      <c r="T8114" s="247">
        <v>45246.339432870373</v>
      </c>
    </row>
    <row r="8115" spans="1:20" x14ac:dyDescent="0.35">
      <c r="A8115" t="s">
        <v>124</v>
      </c>
      <c r="B8115" t="s">
        <v>125</v>
      </c>
      <c r="C8115" t="s">
        <v>92</v>
      </c>
      <c r="D8115" s="29">
        <v>45516</v>
      </c>
      <c r="E8115">
        <v>0</v>
      </c>
      <c r="F8115">
        <v>0</v>
      </c>
      <c r="G8115">
        <v>0</v>
      </c>
      <c r="H8115">
        <v>0</v>
      </c>
      <c r="L8115">
        <v>530.33794599999999</v>
      </c>
      <c r="R8115">
        <v>1256.732495</v>
      </c>
      <c r="S8115" t="s">
        <v>204</v>
      </c>
      <c r="T8115" s="247">
        <v>45246.339444444442</v>
      </c>
    </row>
    <row r="8116" spans="1:20" x14ac:dyDescent="0.35">
      <c r="A8116" t="s">
        <v>124</v>
      </c>
      <c r="B8116" t="s">
        <v>125</v>
      </c>
      <c r="C8116" t="s">
        <v>92</v>
      </c>
      <c r="D8116" s="29">
        <v>45517</v>
      </c>
      <c r="E8116">
        <v>0</v>
      </c>
      <c r="F8116">
        <v>0</v>
      </c>
      <c r="G8116">
        <v>0</v>
      </c>
      <c r="H8116">
        <v>0</v>
      </c>
      <c r="L8116">
        <v>530.33794599999999</v>
      </c>
      <c r="R8116">
        <v>1256.732495</v>
      </c>
      <c r="S8116" t="s">
        <v>204</v>
      </c>
      <c r="T8116" s="247">
        <v>45246.339444444442</v>
      </c>
    </row>
    <row r="8117" spans="1:20" x14ac:dyDescent="0.35">
      <c r="A8117" t="s">
        <v>124</v>
      </c>
      <c r="B8117" t="s">
        <v>125</v>
      </c>
      <c r="C8117" t="s">
        <v>92</v>
      </c>
      <c r="D8117" s="29">
        <v>45518</v>
      </c>
      <c r="E8117">
        <v>0</v>
      </c>
      <c r="F8117">
        <v>0</v>
      </c>
      <c r="G8117">
        <v>0</v>
      </c>
      <c r="H8117">
        <v>0</v>
      </c>
      <c r="L8117">
        <v>530.33794599999999</v>
      </c>
      <c r="R8117">
        <v>1256.732495</v>
      </c>
      <c r="S8117" t="s">
        <v>204</v>
      </c>
      <c r="T8117" s="247">
        <v>45246.339444444442</v>
      </c>
    </row>
    <row r="8118" spans="1:20" x14ac:dyDescent="0.35">
      <c r="A8118" t="s">
        <v>124</v>
      </c>
      <c r="B8118" t="s">
        <v>125</v>
      </c>
      <c r="C8118" t="s">
        <v>92</v>
      </c>
      <c r="D8118" s="29">
        <v>45519</v>
      </c>
      <c r="E8118">
        <v>0</v>
      </c>
      <c r="F8118">
        <v>0</v>
      </c>
      <c r="G8118">
        <v>0</v>
      </c>
      <c r="H8118">
        <v>0</v>
      </c>
      <c r="L8118">
        <v>530.33794599999999</v>
      </c>
      <c r="R8118">
        <v>1256.732495</v>
      </c>
      <c r="S8118" t="s">
        <v>204</v>
      </c>
      <c r="T8118" s="247">
        <v>45246.339444444442</v>
      </c>
    </row>
    <row r="8119" spans="1:20" x14ac:dyDescent="0.35">
      <c r="A8119" t="s">
        <v>124</v>
      </c>
      <c r="B8119" t="s">
        <v>125</v>
      </c>
      <c r="C8119" t="s">
        <v>92</v>
      </c>
      <c r="D8119" s="29">
        <v>45520</v>
      </c>
      <c r="E8119">
        <v>0</v>
      </c>
      <c r="F8119">
        <v>0</v>
      </c>
      <c r="G8119">
        <v>0</v>
      </c>
      <c r="H8119">
        <v>0</v>
      </c>
      <c r="L8119">
        <v>530.33794599999999</v>
      </c>
      <c r="R8119">
        <v>1256.732495</v>
      </c>
      <c r="S8119" t="s">
        <v>204</v>
      </c>
      <c r="T8119" s="247">
        <v>45246.339444444442</v>
      </c>
    </row>
    <row r="8120" spans="1:20" x14ac:dyDescent="0.35">
      <c r="A8120" t="s">
        <v>124</v>
      </c>
      <c r="B8120" t="s">
        <v>125</v>
      </c>
      <c r="C8120" t="s">
        <v>92</v>
      </c>
      <c r="D8120" s="29">
        <v>45521</v>
      </c>
      <c r="E8120">
        <v>0</v>
      </c>
      <c r="F8120">
        <v>0</v>
      </c>
      <c r="G8120">
        <v>0</v>
      </c>
      <c r="H8120">
        <v>0</v>
      </c>
      <c r="L8120">
        <v>530.33794599999999</v>
      </c>
      <c r="R8120">
        <v>1256.732495</v>
      </c>
      <c r="S8120" t="s">
        <v>204</v>
      </c>
      <c r="T8120" s="247">
        <v>45246.339456018519</v>
      </c>
    </row>
    <row r="8121" spans="1:20" x14ac:dyDescent="0.35">
      <c r="A8121" t="s">
        <v>124</v>
      </c>
      <c r="B8121" t="s">
        <v>125</v>
      </c>
      <c r="C8121" t="s">
        <v>92</v>
      </c>
      <c r="D8121" s="29">
        <v>45522</v>
      </c>
      <c r="E8121">
        <v>0</v>
      </c>
      <c r="F8121">
        <v>0</v>
      </c>
      <c r="G8121">
        <v>0</v>
      </c>
      <c r="H8121">
        <v>0</v>
      </c>
      <c r="L8121">
        <v>530.33794599999999</v>
      </c>
      <c r="R8121">
        <v>1256.732495</v>
      </c>
      <c r="S8121" t="s">
        <v>204</v>
      </c>
      <c r="T8121" s="247">
        <v>45246.339456018519</v>
      </c>
    </row>
    <row r="8122" spans="1:20" x14ac:dyDescent="0.35">
      <c r="A8122" t="s">
        <v>124</v>
      </c>
      <c r="B8122" t="s">
        <v>125</v>
      </c>
      <c r="C8122" t="s">
        <v>92</v>
      </c>
      <c r="D8122" s="29">
        <v>45523</v>
      </c>
      <c r="E8122">
        <v>0</v>
      </c>
      <c r="F8122">
        <v>0</v>
      </c>
      <c r="G8122">
        <v>0</v>
      </c>
      <c r="H8122">
        <v>0</v>
      </c>
      <c r="L8122">
        <v>530.33794599999999</v>
      </c>
      <c r="R8122">
        <v>1256.732495</v>
      </c>
      <c r="S8122" t="s">
        <v>204</v>
      </c>
      <c r="T8122" s="247">
        <v>45246.339456018519</v>
      </c>
    </row>
    <row r="8123" spans="1:20" x14ac:dyDescent="0.35">
      <c r="A8123" t="s">
        <v>124</v>
      </c>
      <c r="B8123" t="s">
        <v>125</v>
      </c>
      <c r="C8123" t="s">
        <v>92</v>
      </c>
      <c r="D8123" s="29">
        <v>45524</v>
      </c>
      <c r="E8123">
        <v>0</v>
      </c>
      <c r="F8123">
        <v>0</v>
      </c>
      <c r="G8123">
        <v>0</v>
      </c>
      <c r="H8123">
        <v>0</v>
      </c>
      <c r="L8123">
        <v>530.33794599999999</v>
      </c>
      <c r="R8123">
        <v>1256.732495</v>
      </c>
      <c r="S8123" t="s">
        <v>204</v>
      </c>
      <c r="T8123" s="247">
        <v>45246.339456018519</v>
      </c>
    </row>
    <row r="8124" spans="1:20" x14ac:dyDescent="0.35">
      <c r="A8124" t="s">
        <v>124</v>
      </c>
      <c r="B8124" t="s">
        <v>125</v>
      </c>
      <c r="C8124" t="s">
        <v>92</v>
      </c>
      <c r="D8124" s="29">
        <v>45525</v>
      </c>
      <c r="E8124">
        <v>0</v>
      </c>
      <c r="F8124">
        <v>0</v>
      </c>
      <c r="G8124">
        <v>0</v>
      </c>
      <c r="H8124">
        <v>0</v>
      </c>
      <c r="L8124">
        <v>530.33794599999999</v>
      </c>
      <c r="R8124">
        <v>1256.732495</v>
      </c>
      <c r="S8124" t="s">
        <v>204</v>
      </c>
      <c r="T8124" s="247">
        <v>45246.339456018519</v>
      </c>
    </row>
    <row r="8125" spans="1:20" x14ac:dyDescent="0.35">
      <c r="A8125" t="s">
        <v>124</v>
      </c>
      <c r="B8125" t="s">
        <v>125</v>
      </c>
      <c r="C8125" t="s">
        <v>92</v>
      </c>
      <c r="D8125" s="29">
        <v>45526</v>
      </c>
      <c r="E8125">
        <v>0</v>
      </c>
      <c r="F8125">
        <v>0</v>
      </c>
      <c r="G8125">
        <v>0</v>
      </c>
      <c r="H8125">
        <v>0</v>
      </c>
      <c r="L8125">
        <v>530.33794599999999</v>
      </c>
      <c r="R8125">
        <v>1256.732495</v>
      </c>
      <c r="S8125" t="s">
        <v>204</v>
      </c>
      <c r="T8125" s="247">
        <v>45246.339456018519</v>
      </c>
    </row>
    <row r="8126" spans="1:20" x14ac:dyDescent="0.35">
      <c r="A8126" t="s">
        <v>124</v>
      </c>
      <c r="B8126" t="s">
        <v>125</v>
      </c>
      <c r="C8126" t="s">
        <v>92</v>
      </c>
      <c r="D8126" s="29">
        <v>45527</v>
      </c>
      <c r="E8126">
        <v>0</v>
      </c>
      <c r="F8126">
        <v>0</v>
      </c>
      <c r="G8126">
        <v>0</v>
      </c>
      <c r="H8126">
        <v>0</v>
      </c>
      <c r="L8126">
        <v>530.33794599999999</v>
      </c>
      <c r="R8126">
        <v>1256.732495</v>
      </c>
      <c r="S8126" t="s">
        <v>204</v>
      </c>
      <c r="T8126" s="247">
        <v>45246.339467592596</v>
      </c>
    </row>
    <row r="8127" spans="1:20" x14ac:dyDescent="0.35">
      <c r="A8127" t="s">
        <v>124</v>
      </c>
      <c r="B8127" t="s">
        <v>125</v>
      </c>
      <c r="C8127" t="s">
        <v>92</v>
      </c>
      <c r="D8127" s="29">
        <v>45528</v>
      </c>
      <c r="E8127">
        <v>0</v>
      </c>
      <c r="F8127">
        <v>0</v>
      </c>
      <c r="G8127">
        <v>0</v>
      </c>
      <c r="H8127">
        <v>0</v>
      </c>
      <c r="L8127">
        <v>530.33794599999999</v>
      </c>
      <c r="R8127">
        <v>1256.732495</v>
      </c>
      <c r="S8127" t="s">
        <v>204</v>
      </c>
      <c r="T8127" s="247">
        <v>45246.339467592596</v>
      </c>
    </row>
    <row r="8128" spans="1:20" x14ac:dyDescent="0.35">
      <c r="A8128" t="s">
        <v>124</v>
      </c>
      <c r="B8128" t="s">
        <v>125</v>
      </c>
      <c r="C8128" t="s">
        <v>92</v>
      </c>
      <c r="D8128" s="29">
        <v>45529</v>
      </c>
      <c r="E8128">
        <v>0</v>
      </c>
      <c r="F8128">
        <v>0</v>
      </c>
      <c r="G8128">
        <v>0</v>
      </c>
      <c r="H8128">
        <v>0</v>
      </c>
      <c r="L8128">
        <v>530.33794599999999</v>
      </c>
      <c r="R8128">
        <v>1256.732495</v>
      </c>
      <c r="S8128" t="s">
        <v>204</v>
      </c>
      <c r="T8128" s="247">
        <v>45246.339467592596</v>
      </c>
    </row>
    <row r="8129" spans="1:20" x14ac:dyDescent="0.35">
      <c r="A8129" t="s">
        <v>124</v>
      </c>
      <c r="B8129" t="s">
        <v>125</v>
      </c>
      <c r="C8129" t="s">
        <v>92</v>
      </c>
      <c r="D8129" s="29">
        <v>45530</v>
      </c>
      <c r="E8129">
        <v>0</v>
      </c>
      <c r="F8129">
        <v>0</v>
      </c>
      <c r="G8129">
        <v>0</v>
      </c>
      <c r="H8129">
        <v>0</v>
      </c>
      <c r="L8129">
        <v>530.33794599999999</v>
      </c>
      <c r="R8129">
        <v>1256.732495</v>
      </c>
      <c r="S8129" t="s">
        <v>204</v>
      </c>
      <c r="T8129" s="247">
        <v>45246.339467592596</v>
      </c>
    </row>
    <row r="8130" spans="1:20" x14ac:dyDescent="0.35">
      <c r="A8130" t="s">
        <v>124</v>
      </c>
      <c r="B8130" t="s">
        <v>125</v>
      </c>
      <c r="C8130" t="s">
        <v>92</v>
      </c>
      <c r="D8130" s="29">
        <v>45531</v>
      </c>
      <c r="E8130">
        <v>0</v>
      </c>
      <c r="F8130">
        <v>0</v>
      </c>
      <c r="G8130">
        <v>0</v>
      </c>
      <c r="H8130">
        <v>0</v>
      </c>
      <c r="L8130">
        <v>530.33794599999999</v>
      </c>
      <c r="R8130">
        <v>1256.732495</v>
      </c>
      <c r="S8130" t="s">
        <v>204</v>
      </c>
      <c r="T8130" s="247">
        <v>45246.339467592596</v>
      </c>
    </row>
    <row r="8131" spans="1:20" x14ac:dyDescent="0.35">
      <c r="A8131" t="s">
        <v>124</v>
      </c>
      <c r="B8131" t="s">
        <v>125</v>
      </c>
      <c r="C8131" t="s">
        <v>92</v>
      </c>
      <c r="D8131" s="29">
        <v>45532</v>
      </c>
      <c r="E8131">
        <v>0</v>
      </c>
      <c r="F8131">
        <v>0</v>
      </c>
      <c r="G8131">
        <v>0</v>
      </c>
      <c r="H8131">
        <v>0</v>
      </c>
      <c r="L8131">
        <v>530.33794599999999</v>
      </c>
      <c r="R8131">
        <v>1256.732495</v>
      </c>
      <c r="S8131" t="s">
        <v>204</v>
      </c>
      <c r="T8131" s="247">
        <v>45246.339479166665</v>
      </c>
    </row>
    <row r="8132" spans="1:20" x14ac:dyDescent="0.35">
      <c r="A8132" t="s">
        <v>124</v>
      </c>
      <c r="B8132" t="s">
        <v>125</v>
      </c>
      <c r="C8132" t="s">
        <v>92</v>
      </c>
      <c r="D8132" s="29">
        <v>45533</v>
      </c>
      <c r="E8132">
        <v>0</v>
      </c>
      <c r="F8132">
        <v>0</v>
      </c>
      <c r="G8132">
        <v>0</v>
      </c>
      <c r="H8132">
        <v>0</v>
      </c>
      <c r="L8132">
        <v>530.33794599999999</v>
      </c>
      <c r="R8132">
        <v>1256.732495</v>
      </c>
      <c r="S8132" t="s">
        <v>204</v>
      </c>
      <c r="T8132" s="247">
        <v>45246.339479166665</v>
      </c>
    </row>
    <row r="8133" spans="1:20" x14ac:dyDescent="0.35">
      <c r="A8133" t="s">
        <v>124</v>
      </c>
      <c r="B8133" t="s">
        <v>125</v>
      </c>
      <c r="C8133" t="s">
        <v>92</v>
      </c>
      <c r="D8133" s="29">
        <v>45534</v>
      </c>
      <c r="E8133">
        <v>0</v>
      </c>
      <c r="F8133">
        <v>0</v>
      </c>
      <c r="G8133">
        <v>0</v>
      </c>
      <c r="H8133">
        <v>0</v>
      </c>
      <c r="L8133">
        <v>530.33794599999999</v>
      </c>
      <c r="R8133">
        <v>1256.732495</v>
      </c>
      <c r="S8133" t="s">
        <v>204</v>
      </c>
      <c r="T8133" s="247">
        <v>45246.339479166665</v>
      </c>
    </row>
    <row r="8134" spans="1:20" x14ac:dyDescent="0.35">
      <c r="A8134" t="s">
        <v>124</v>
      </c>
      <c r="B8134" t="s">
        <v>125</v>
      </c>
      <c r="C8134" t="s">
        <v>92</v>
      </c>
      <c r="D8134" s="29">
        <v>45535</v>
      </c>
      <c r="E8134">
        <v>0</v>
      </c>
      <c r="F8134">
        <v>0</v>
      </c>
      <c r="G8134">
        <v>0</v>
      </c>
      <c r="H8134">
        <v>0</v>
      </c>
      <c r="L8134">
        <v>530.33794599999999</v>
      </c>
      <c r="R8134">
        <v>1256.732495</v>
      </c>
      <c r="S8134" t="s">
        <v>204</v>
      </c>
      <c r="T8134" s="247">
        <v>45246.339479166665</v>
      </c>
    </row>
    <row r="8135" spans="1:20" x14ac:dyDescent="0.35">
      <c r="A8135" t="s">
        <v>124</v>
      </c>
      <c r="B8135" t="s">
        <v>125</v>
      </c>
      <c r="C8135" t="s">
        <v>92</v>
      </c>
      <c r="D8135" s="29">
        <v>45536</v>
      </c>
      <c r="E8135">
        <v>0</v>
      </c>
      <c r="F8135">
        <v>0</v>
      </c>
      <c r="G8135">
        <v>0</v>
      </c>
      <c r="H8135">
        <v>0</v>
      </c>
      <c r="L8135">
        <v>530.33794599999999</v>
      </c>
      <c r="R8135">
        <v>1256.732495</v>
      </c>
      <c r="S8135" t="s">
        <v>204</v>
      </c>
      <c r="T8135" s="247">
        <v>45246.339479166665</v>
      </c>
    </row>
    <row r="8136" spans="1:20" x14ac:dyDescent="0.35">
      <c r="A8136" t="s">
        <v>124</v>
      </c>
      <c r="B8136" t="s">
        <v>125</v>
      </c>
      <c r="C8136" t="s">
        <v>92</v>
      </c>
      <c r="D8136" s="29">
        <v>45537</v>
      </c>
      <c r="E8136">
        <v>0</v>
      </c>
      <c r="F8136">
        <v>0</v>
      </c>
      <c r="G8136">
        <v>0</v>
      </c>
      <c r="H8136">
        <v>0</v>
      </c>
      <c r="L8136">
        <v>530.33794599999999</v>
      </c>
      <c r="R8136">
        <v>1256.732495</v>
      </c>
      <c r="S8136" t="s">
        <v>204</v>
      </c>
      <c r="T8136" s="247">
        <v>45246.339479166665</v>
      </c>
    </row>
    <row r="8137" spans="1:20" x14ac:dyDescent="0.35">
      <c r="A8137" t="s">
        <v>124</v>
      </c>
      <c r="B8137" t="s">
        <v>125</v>
      </c>
      <c r="C8137" t="s">
        <v>92</v>
      </c>
      <c r="D8137" s="29">
        <v>45538</v>
      </c>
      <c r="E8137">
        <v>0</v>
      </c>
      <c r="F8137">
        <v>0</v>
      </c>
      <c r="G8137">
        <v>0</v>
      </c>
      <c r="H8137">
        <v>0</v>
      </c>
      <c r="L8137">
        <v>530.33794599999999</v>
      </c>
      <c r="R8137">
        <v>1256.732495</v>
      </c>
      <c r="S8137" t="s">
        <v>204</v>
      </c>
      <c r="T8137" s="247">
        <v>45246.339490740742</v>
      </c>
    </row>
    <row r="8138" spans="1:20" x14ac:dyDescent="0.35">
      <c r="A8138" t="s">
        <v>124</v>
      </c>
      <c r="B8138" t="s">
        <v>125</v>
      </c>
      <c r="C8138" t="s">
        <v>92</v>
      </c>
      <c r="D8138" s="29">
        <v>45539</v>
      </c>
      <c r="E8138">
        <v>0</v>
      </c>
      <c r="F8138">
        <v>0</v>
      </c>
      <c r="G8138">
        <v>0</v>
      </c>
      <c r="H8138">
        <v>0</v>
      </c>
      <c r="L8138">
        <v>530.33794599999999</v>
      </c>
      <c r="R8138">
        <v>1256.732495</v>
      </c>
      <c r="S8138" t="s">
        <v>204</v>
      </c>
      <c r="T8138" s="247">
        <v>45246.339490740742</v>
      </c>
    </row>
    <row r="8139" spans="1:20" x14ac:dyDescent="0.35">
      <c r="A8139" t="s">
        <v>124</v>
      </c>
      <c r="B8139" t="s">
        <v>125</v>
      </c>
      <c r="C8139" t="s">
        <v>92</v>
      </c>
      <c r="D8139" s="29">
        <v>45540</v>
      </c>
      <c r="E8139">
        <v>0</v>
      </c>
      <c r="F8139">
        <v>0</v>
      </c>
      <c r="G8139">
        <v>0</v>
      </c>
      <c r="H8139">
        <v>0</v>
      </c>
      <c r="L8139">
        <v>530.33794599999999</v>
      </c>
      <c r="R8139">
        <v>1256.732495</v>
      </c>
      <c r="S8139" t="s">
        <v>204</v>
      </c>
      <c r="T8139" s="247">
        <v>45246.339490740742</v>
      </c>
    </row>
    <row r="8140" spans="1:20" x14ac:dyDescent="0.35">
      <c r="A8140" t="s">
        <v>124</v>
      </c>
      <c r="B8140" t="s">
        <v>125</v>
      </c>
      <c r="C8140" t="s">
        <v>92</v>
      </c>
      <c r="D8140" s="29">
        <v>45541</v>
      </c>
      <c r="E8140">
        <v>0</v>
      </c>
      <c r="F8140">
        <v>0</v>
      </c>
      <c r="G8140">
        <v>0</v>
      </c>
      <c r="H8140">
        <v>0</v>
      </c>
      <c r="L8140">
        <v>530.33794599999999</v>
      </c>
      <c r="R8140">
        <v>1256.732495</v>
      </c>
      <c r="S8140" t="s">
        <v>204</v>
      </c>
      <c r="T8140" s="247">
        <v>45246.339490740742</v>
      </c>
    </row>
    <row r="8141" spans="1:20" x14ac:dyDescent="0.35">
      <c r="A8141" t="s">
        <v>124</v>
      </c>
      <c r="B8141" t="s">
        <v>125</v>
      </c>
      <c r="C8141" t="s">
        <v>92</v>
      </c>
      <c r="D8141" s="29">
        <v>45542</v>
      </c>
      <c r="E8141">
        <v>0</v>
      </c>
      <c r="F8141">
        <v>0</v>
      </c>
      <c r="G8141">
        <v>0</v>
      </c>
      <c r="H8141">
        <v>0</v>
      </c>
      <c r="L8141">
        <v>530.33794599999999</v>
      </c>
      <c r="R8141">
        <v>1256.732495</v>
      </c>
      <c r="S8141" t="s">
        <v>204</v>
      </c>
      <c r="T8141" s="247">
        <v>45246.339490740742</v>
      </c>
    </row>
    <row r="8142" spans="1:20" x14ac:dyDescent="0.35">
      <c r="A8142" t="s">
        <v>124</v>
      </c>
      <c r="B8142" t="s">
        <v>125</v>
      </c>
      <c r="C8142" t="s">
        <v>92</v>
      </c>
      <c r="D8142" s="29">
        <v>45543</v>
      </c>
      <c r="E8142">
        <v>0</v>
      </c>
      <c r="F8142">
        <v>0</v>
      </c>
      <c r="G8142">
        <v>0</v>
      </c>
      <c r="H8142">
        <v>0</v>
      </c>
      <c r="L8142">
        <v>530.33794599999999</v>
      </c>
      <c r="R8142">
        <v>1256.732495</v>
      </c>
      <c r="S8142" t="s">
        <v>204</v>
      </c>
      <c r="T8142" s="247">
        <v>45246.339502314811</v>
      </c>
    </row>
    <row r="8143" spans="1:20" x14ac:dyDescent="0.35">
      <c r="A8143" t="s">
        <v>124</v>
      </c>
      <c r="B8143" t="s">
        <v>125</v>
      </c>
      <c r="C8143" t="s">
        <v>92</v>
      </c>
      <c r="D8143" s="29">
        <v>45544</v>
      </c>
      <c r="E8143">
        <v>0</v>
      </c>
      <c r="F8143">
        <v>0</v>
      </c>
      <c r="G8143">
        <v>0</v>
      </c>
      <c r="H8143">
        <v>0</v>
      </c>
      <c r="L8143">
        <v>530.33794599999999</v>
      </c>
      <c r="R8143">
        <v>1256.732495</v>
      </c>
      <c r="S8143" t="s">
        <v>204</v>
      </c>
      <c r="T8143" s="247">
        <v>45246.339502314811</v>
      </c>
    </row>
    <row r="8144" spans="1:20" x14ac:dyDescent="0.35">
      <c r="A8144" t="s">
        <v>124</v>
      </c>
      <c r="B8144" t="s">
        <v>125</v>
      </c>
      <c r="C8144" t="s">
        <v>92</v>
      </c>
      <c r="D8144" s="29">
        <v>45545</v>
      </c>
      <c r="E8144">
        <v>0</v>
      </c>
      <c r="F8144">
        <v>0</v>
      </c>
      <c r="G8144">
        <v>0</v>
      </c>
      <c r="H8144">
        <v>0</v>
      </c>
      <c r="L8144">
        <v>530.33794599999999</v>
      </c>
      <c r="R8144">
        <v>1256.732495</v>
      </c>
      <c r="S8144" t="s">
        <v>204</v>
      </c>
      <c r="T8144" s="247">
        <v>45246.339502314811</v>
      </c>
    </row>
    <row r="8145" spans="1:20" x14ac:dyDescent="0.35">
      <c r="A8145" t="s">
        <v>124</v>
      </c>
      <c r="B8145" t="s">
        <v>125</v>
      </c>
      <c r="C8145" t="s">
        <v>92</v>
      </c>
      <c r="D8145" s="29">
        <v>45546</v>
      </c>
      <c r="E8145">
        <v>0</v>
      </c>
      <c r="F8145">
        <v>0</v>
      </c>
      <c r="G8145">
        <v>0</v>
      </c>
      <c r="H8145">
        <v>0</v>
      </c>
      <c r="L8145">
        <v>530.33794599999999</v>
      </c>
      <c r="R8145">
        <v>1256.732495</v>
      </c>
      <c r="S8145" t="s">
        <v>204</v>
      </c>
      <c r="T8145" s="247">
        <v>45246.339502314811</v>
      </c>
    </row>
    <row r="8146" spans="1:20" x14ac:dyDescent="0.35">
      <c r="A8146" t="s">
        <v>124</v>
      </c>
      <c r="B8146" t="s">
        <v>125</v>
      </c>
      <c r="C8146" t="s">
        <v>92</v>
      </c>
      <c r="D8146" s="29">
        <v>45547</v>
      </c>
      <c r="E8146">
        <v>0</v>
      </c>
      <c r="F8146">
        <v>0</v>
      </c>
      <c r="G8146">
        <v>0</v>
      </c>
      <c r="H8146">
        <v>0</v>
      </c>
      <c r="L8146">
        <v>530.33794599999999</v>
      </c>
      <c r="R8146">
        <v>1256.732495</v>
      </c>
      <c r="S8146" t="s">
        <v>204</v>
      </c>
      <c r="T8146" s="247">
        <v>45246.339513888888</v>
      </c>
    </row>
    <row r="8147" spans="1:20" x14ac:dyDescent="0.35">
      <c r="A8147" t="s">
        <v>124</v>
      </c>
      <c r="B8147" t="s">
        <v>125</v>
      </c>
      <c r="C8147" t="s">
        <v>92</v>
      </c>
      <c r="D8147" s="29">
        <v>45548</v>
      </c>
      <c r="E8147">
        <v>0</v>
      </c>
      <c r="F8147">
        <v>0</v>
      </c>
      <c r="G8147">
        <v>0</v>
      </c>
      <c r="H8147">
        <v>0</v>
      </c>
      <c r="L8147">
        <v>530.33794599999999</v>
      </c>
      <c r="R8147">
        <v>1256.732495</v>
      </c>
      <c r="S8147" t="s">
        <v>204</v>
      </c>
      <c r="T8147" s="247">
        <v>45246.339513888888</v>
      </c>
    </row>
    <row r="8148" spans="1:20" x14ac:dyDescent="0.35">
      <c r="A8148" t="s">
        <v>124</v>
      </c>
      <c r="B8148" t="s">
        <v>125</v>
      </c>
      <c r="C8148" t="s">
        <v>92</v>
      </c>
      <c r="D8148" s="29">
        <v>45549</v>
      </c>
      <c r="E8148">
        <v>0</v>
      </c>
      <c r="F8148">
        <v>0</v>
      </c>
      <c r="G8148">
        <v>0</v>
      </c>
      <c r="H8148">
        <v>0</v>
      </c>
      <c r="L8148">
        <v>530.33794599999999</v>
      </c>
      <c r="R8148">
        <v>1256.732495</v>
      </c>
      <c r="S8148" t="s">
        <v>204</v>
      </c>
      <c r="T8148" s="247">
        <v>45246.339513888888</v>
      </c>
    </row>
    <row r="8149" spans="1:20" x14ac:dyDescent="0.35">
      <c r="A8149" t="s">
        <v>124</v>
      </c>
      <c r="B8149" t="s">
        <v>125</v>
      </c>
      <c r="C8149" t="s">
        <v>92</v>
      </c>
      <c r="D8149" s="29">
        <v>45550</v>
      </c>
      <c r="E8149">
        <v>0</v>
      </c>
      <c r="F8149">
        <v>0</v>
      </c>
      <c r="G8149">
        <v>0</v>
      </c>
      <c r="H8149">
        <v>0</v>
      </c>
      <c r="L8149">
        <v>530.33794599999999</v>
      </c>
      <c r="R8149">
        <v>1256.732495</v>
      </c>
      <c r="S8149" t="s">
        <v>204</v>
      </c>
      <c r="T8149" s="247">
        <v>45246.339513888888</v>
      </c>
    </row>
    <row r="8150" spans="1:20" x14ac:dyDescent="0.35">
      <c r="A8150" t="s">
        <v>124</v>
      </c>
      <c r="B8150" t="s">
        <v>125</v>
      </c>
      <c r="C8150" t="s">
        <v>92</v>
      </c>
      <c r="D8150" s="29">
        <v>45551</v>
      </c>
      <c r="E8150">
        <v>0</v>
      </c>
      <c r="F8150">
        <v>0</v>
      </c>
      <c r="G8150">
        <v>0</v>
      </c>
      <c r="H8150">
        <v>0</v>
      </c>
      <c r="L8150">
        <v>530.33794599999999</v>
      </c>
      <c r="R8150">
        <v>1256.732495</v>
      </c>
      <c r="S8150" t="s">
        <v>204</v>
      </c>
      <c r="T8150" s="247">
        <v>45246.339513888888</v>
      </c>
    </row>
    <row r="8151" spans="1:20" x14ac:dyDescent="0.35">
      <c r="A8151" t="s">
        <v>124</v>
      </c>
      <c r="B8151" t="s">
        <v>125</v>
      </c>
      <c r="C8151" t="s">
        <v>92</v>
      </c>
      <c r="D8151" s="29">
        <v>45552</v>
      </c>
      <c r="E8151">
        <v>0</v>
      </c>
      <c r="F8151">
        <v>0</v>
      </c>
      <c r="G8151">
        <v>0</v>
      </c>
      <c r="H8151">
        <v>0</v>
      </c>
      <c r="L8151">
        <v>530.33794599999999</v>
      </c>
      <c r="R8151">
        <v>1256.732495</v>
      </c>
      <c r="S8151" t="s">
        <v>204</v>
      </c>
      <c r="T8151" s="247">
        <v>45246.339525462965</v>
      </c>
    </row>
    <row r="8152" spans="1:20" x14ac:dyDescent="0.35">
      <c r="A8152" t="s">
        <v>124</v>
      </c>
      <c r="B8152" t="s">
        <v>125</v>
      </c>
      <c r="C8152" t="s">
        <v>92</v>
      </c>
      <c r="D8152" s="29">
        <v>45553</v>
      </c>
      <c r="E8152">
        <v>0</v>
      </c>
      <c r="F8152">
        <v>0</v>
      </c>
      <c r="G8152">
        <v>0</v>
      </c>
      <c r="H8152">
        <v>0</v>
      </c>
      <c r="L8152">
        <v>530.33794599999999</v>
      </c>
      <c r="R8152">
        <v>1256.732495</v>
      </c>
      <c r="S8152" t="s">
        <v>204</v>
      </c>
      <c r="T8152" s="247">
        <v>45246.339525462965</v>
      </c>
    </row>
    <row r="8153" spans="1:20" x14ac:dyDescent="0.35">
      <c r="A8153" t="s">
        <v>124</v>
      </c>
      <c r="B8153" t="s">
        <v>125</v>
      </c>
      <c r="C8153" t="s">
        <v>92</v>
      </c>
      <c r="D8153" s="29">
        <v>45554</v>
      </c>
      <c r="E8153">
        <v>0</v>
      </c>
      <c r="F8153">
        <v>0</v>
      </c>
      <c r="G8153">
        <v>0</v>
      </c>
      <c r="H8153">
        <v>0</v>
      </c>
      <c r="L8153">
        <v>530.33794599999999</v>
      </c>
      <c r="R8153">
        <v>1256.732495</v>
      </c>
      <c r="S8153" t="s">
        <v>204</v>
      </c>
      <c r="T8153" s="247">
        <v>45246.339525462965</v>
      </c>
    </row>
    <row r="8154" spans="1:20" x14ac:dyDescent="0.35">
      <c r="A8154" t="s">
        <v>124</v>
      </c>
      <c r="B8154" t="s">
        <v>125</v>
      </c>
      <c r="C8154" t="s">
        <v>92</v>
      </c>
      <c r="D8154" s="29">
        <v>45555</v>
      </c>
      <c r="E8154">
        <v>0</v>
      </c>
      <c r="F8154">
        <v>0</v>
      </c>
      <c r="G8154">
        <v>0</v>
      </c>
      <c r="H8154">
        <v>0</v>
      </c>
      <c r="L8154">
        <v>530.33794599999999</v>
      </c>
      <c r="R8154">
        <v>1256.732495</v>
      </c>
      <c r="S8154" t="s">
        <v>204</v>
      </c>
      <c r="T8154" s="247">
        <v>45246.339525462965</v>
      </c>
    </row>
    <row r="8155" spans="1:20" x14ac:dyDescent="0.35">
      <c r="A8155" t="s">
        <v>124</v>
      </c>
      <c r="B8155" t="s">
        <v>125</v>
      </c>
      <c r="C8155" t="s">
        <v>92</v>
      </c>
      <c r="D8155" s="29">
        <v>45556</v>
      </c>
      <c r="E8155">
        <v>0</v>
      </c>
      <c r="F8155">
        <v>0</v>
      </c>
      <c r="G8155">
        <v>0</v>
      </c>
      <c r="H8155">
        <v>0</v>
      </c>
      <c r="L8155">
        <v>530.33794599999999</v>
      </c>
      <c r="R8155">
        <v>1256.732495</v>
      </c>
      <c r="S8155" t="s">
        <v>204</v>
      </c>
      <c r="T8155" s="247">
        <v>45246.339525462965</v>
      </c>
    </row>
    <row r="8156" spans="1:20" x14ac:dyDescent="0.35">
      <c r="A8156" t="s">
        <v>124</v>
      </c>
      <c r="B8156" t="s">
        <v>125</v>
      </c>
      <c r="C8156" t="s">
        <v>92</v>
      </c>
      <c r="D8156" s="29">
        <v>45557</v>
      </c>
      <c r="E8156">
        <v>0</v>
      </c>
      <c r="F8156">
        <v>0</v>
      </c>
      <c r="G8156">
        <v>0</v>
      </c>
      <c r="H8156">
        <v>0</v>
      </c>
      <c r="L8156">
        <v>530.33794599999999</v>
      </c>
      <c r="R8156">
        <v>1256.732495</v>
      </c>
      <c r="S8156" t="s">
        <v>204</v>
      </c>
      <c r="T8156" s="247">
        <v>45246.339537037034</v>
      </c>
    </row>
    <row r="8157" spans="1:20" x14ac:dyDescent="0.35">
      <c r="A8157" t="s">
        <v>124</v>
      </c>
      <c r="B8157" t="s">
        <v>125</v>
      </c>
      <c r="C8157" t="s">
        <v>92</v>
      </c>
      <c r="D8157" s="29">
        <v>45558</v>
      </c>
      <c r="E8157">
        <v>0</v>
      </c>
      <c r="F8157">
        <v>0</v>
      </c>
      <c r="G8157">
        <v>0</v>
      </c>
      <c r="H8157">
        <v>0</v>
      </c>
      <c r="L8157">
        <v>530.33794599999999</v>
      </c>
      <c r="R8157">
        <v>1256.732495</v>
      </c>
      <c r="S8157" t="s">
        <v>204</v>
      </c>
      <c r="T8157" s="247">
        <v>45246.339537037034</v>
      </c>
    </row>
    <row r="8158" spans="1:20" x14ac:dyDescent="0.35">
      <c r="A8158" t="s">
        <v>124</v>
      </c>
      <c r="B8158" t="s">
        <v>125</v>
      </c>
      <c r="C8158" t="s">
        <v>92</v>
      </c>
      <c r="D8158" s="29">
        <v>45559</v>
      </c>
      <c r="E8158">
        <v>0</v>
      </c>
      <c r="F8158">
        <v>0</v>
      </c>
      <c r="G8158">
        <v>0</v>
      </c>
      <c r="H8158">
        <v>0</v>
      </c>
      <c r="L8158">
        <v>530.33794599999999</v>
      </c>
      <c r="R8158">
        <v>1256.732495</v>
      </c>
      <c r="S8158" t="s">
        <v>204</v>
      </c>
      <c r="T8158" s="247">
        <v>45246.339537037034</v>
      </c>
    </row>
    <row r="8159" spans="1:20" x14ac:dyDescent="0.35">
      <c r="A8159" t="s">
        <v>124</v>
      </c>
      <c r="B8159" t="s">
        <v>125</v>
      </c>
      <c r="C8159" t="s">
        <v>92</v>
      </c>
      <c r="D8159" s="29">
        <v>45560</v>
      </c>
      <c r="E8159">
        <v>0</v>
      </c>
      <c r="F8159">
        <v>0</v>
      </c>
      <c r="G8159">
        <v>0</v>
      </c>
      <c r="H8159">
        <v>0</v>
      </c>
      <c r="L8159">
        <v>530.33794599999999</v>
      </c>
      <c r="R8159">
        <v>1256.732495</v>
      </c>
      <c r="S8159" t="s">
        <v>204</v>
      </c>
      <c r="T8159" s="247">
        <v>45246.339537037034</v>
      </c>
    </row>
    <row r="8160" spans="1:20" x14ac:dyDescent="0.35">
      <c r="A8160" t="s">
        <v>124</v>
      </c>
      <c r="B8160" t="s">
        <v>125</v>
      </c>
      <c r="C8160" t="s">
        <v>92</v>
      </c>
      <c r="D8160" s="29">
        <v>45561</v>
      </c>
      <c r="E8160">
        <v>0</v>
      </c>
      <c r="F8160">
        <v>0</v>
      </c>
      <c r="G8160">
        <v>0</v>
      </c>
      <c r="H8160">
        <v>0</v>
      </c>
      <c r="L8160">
        <v>530.33794599999999</v>
      </c>
      <c r="R8160">
        <v>1256.732495</v>
      </c>
      <c r="S8160" t="s">
        <v>204</v>
      </c>
      <c r="T8160" s="247">
        <v>45246.339537037034</v>
      </c>
    </row>
    <row r="8161" spans="1:20" x14ac:dyDescent="0.35">
      <c r="A8161" t="s">
        <v>124</v>
      </c>
      <c r="B8161" t="s">
        <v>125</v>
      </c>
      <c r="C8161" t="s">
        <v>92</v>
      </c>
      <c r="D8161" s="29">
        <v>45562</v>
      </c>
      <c r="E8161">
        <v>0</v>
      </c>
      <c r="F8161">
        <v>0</v>
      </c>
      <c r="G8161">
        <v>0</v>
      </c>
      <c r="H8161">
        <v>0</v>
      </c>
      <c r="L8161">
        <v>530.33794599999999</v>
      </c>
      <c r="R8161">
        <v>1256.732495</v>
      </c>
      <c r="S8161" t="s">
        <v>204</v>
      </c>
      <c r="T8161" s="247">
        <v>45246.339537037034</v>
      </c>
    </row>
    <row r="8162" spans="1:20" x14ac:dyDescent="0.35">
      <c r="A8162" t="s">
        <v>124</v>
      </c>
      <c r="B8162" t="s">
        <v>125</v>
      </c>
      <c r="C8162" t="s">
        <v>92</v>
      </c>
      <c r="D8162" s="29">
        <v>45563</v>
      </c>
      <c r="E8162">
        <v>0</v>
      </c>
      <c r="F8162">
        <v>0</v>
      </c>
      <c r="G8162">
        <v>0</v>
      </c>
      <c r="H8162">
        <v>0</v>
      </c>
      <c r="L8162">
        <v>530.33794599999999</v>
      </c>
      <c r="R8162">
        <v>1256.732495</v>
      </c>
      <c r="S8162" t="s">
        <v>204</v>
      </c>
      <c r="T8162" s="247">
        <v>45246.339548611111</v>
      </c>
    </row>
    <row r="8163" spans="1:20" x14ac:dyDescent="0.35">
      <c r="A8163" t="s">
        <v>124</v>
      </c>
      <c r="B8163" t="s">
        <v>125</v>
      </c>
      <c r="C8163" t="s">
        <v>92</v>
      </c>
      <c r="D8163" s="29">
        <v>45564</v>
      </c>
      <c r="E8163">
        <v>0</v>
      </c>
      <c r="F8163">
        <v>0</v>
      </c>
      <c r="G8163">
        <v>0</v>
      </c>
      <c r="H8163">
        <v>0</v>
      </c>
      <c r="L8163">
        <v>530.33794599999999</v>
      </c>
      <c r="R8163">
        <v>1256.732495</v>
      </c>
      <c r="S8163" t="s">
        <v>204</v>
      </c>
      <c r="T8163" s="247">
        <v>45246.339548611111</v>
      </c>
    </row>
    <row r="8164" spans="1:20" x14ac:dyDescent="0.35">
      <c r="A8164" t="s">
        <v>124</v>
      </c>
      <c r="B8164" t="s">
        <v>125</v>
      </c>
      <c r="C8164" t="s">
        <v>92</v>
      </c>
      <c r="D8164" s="29">
        <v>45565</v>
      </c>
      <c r="E8164">
        <v>0</v>
      </c>
      <c r="F8164">
        <v>0</v>
      </c>
      <c r="G8164">
        <v>0</v>
      </c>
      <c r="H8164">
        <v>0</v>
      </c>
      <c r="L8164">
        <v>530.33794599999999</v>
      </c>
      <c r="R8164">
        <v>1256.732495</v>
      </c>
      <c r="S8164" t="s">
        <v>204</v>
      </c>
      <c r="T8164" s="247">
        <v>45246.339548611111</v>
      </c>
    </row>
    <row r="8165" spans="1:20" x14ac:dyDescent="0.35">
      <c r="A8165" t="s">
        <v>124</v>
      </c>
      <c r="B8165" t="s">
        <v>125</v>
      </c>
      <c r="C8165" t="s">
        <v>92</v>
      </c>
      <c r="D8165" s="29">
        <v>45566</v>
      </c>
      <c r="E8165">
        <v>0</v>
      </c>
      <c r="F8165">
        <v>0</v>
      </c>
      <c r="G8165">
        <v>0</v>
      </c>
      <c r="H8165">
        <v>0</v>
      </c>
      <c r="L8165">
        <v>530.33792300000005</v>
      </c>
      <c r="R8165">
        <v>1256.732495</v>
      </c>
      <c r="S8165" t="s">
        <v>204</v>
      </c>
      <c r="T8165" s="247">
        <v>45261.313703703701</v>
      </c>
    </row>
    <row r="8166" spans="1:20" x14ac:dyDescent="0.35">
      <c r="A8166" t="s">
        <v>124</v>
      </c>
      <c r="B8166" t="s">
        <v>125</v>
      </c>
      <c r="C8166" t="s">
        <v>92</v>
      </c>
      <c r="D8166" s="29">
        <v>45567</v>
      </c>
      <c r="E8166">
        <v>0</v>
      </c>
      <c r="F8166">
        <v>0</v>
      </c>
      <c r="G8166">
        <v>0</v>
      </c>
      <c r="H8166">
        <v>0</v>
      </c>
      <c r="L8166">
        <v>530.33792300000005</v>
      </c>
      <c r="R8166">
        <v>1256.732495</v>
      </c>
      <c r="S8166" t="s">
        <v>204</v>
      </c>
      <c r="T8166" s="247">
        <v>45261.313726851855</v>
      </c>
    </row>
    <row r="8167" spans="1:20" x14ac:dyDescent="0.35">
      <c r="A8167" t="s">
        <v>124</v>
      </c>
      <c r="B8167" t="s">
        <v>125</v>
      </c>
      <c r="C8167" t="s">
        <v>92</v>
      </c>
      <c r="D8167" s="29">
        <v>45568</v>
      </c>
      <c r="E8167">
        <v>0</v>
      </c>
      <c r="F8167">
        <v>0</v>
      </c>
      <c r="G8167">
        <v>0</v>
      </c>
      <c r="H8167">
        <v>0</v>
      </c>
      <c r="L8167">
        <v>530.33792300000005</v>
      </c>
      <c r="R8167">
        <v>1256.732495</v>
      </c>
      <c r="S8167" t="s">
        <v>204</v>
      </c>
      <c r="T8167" s="247">
        <v>45261.313761574071</v>
      </c>
    </row>
    <row r="8168" spans="1:20" x14ac:dyDescent="0.35">
      <c r="A8168" t="s">
        <v>124</v>
      </c>
      <c r="B8168" t="s">
        <v>125</v>
      </c>
      <c r="C8168" t="s">
        <v>92</v>
      </c>
      <c r="D8168" s="29">
        <v>45569</v>
      </c>
      <c r="E8168">
        <v>0</v>
      </c>
      <c r="F8168">
        <v>0</v>
      </c>
      <c r="G8168">
        <v>0</v>
      </c>
      <c r="H8168">
        <v>0</v>
      </c>
      <c r="L8168">
        <v>530.33792300000005</v>
      </c>
      <c r="R8168">
        <v>1256.732495</v>
      </c>
      <c r="S8168" t="s">
        <v>204</v>
      </c>
      <c r="T8168" s="247">
        <v>45261.313784722224</v>
      </c>
    </row>
    <row r="8169" spans="1:20" x14ac:dyDescent="0.35">
      <c r="A8169" t="s">
        <v>124</v>
      </c>
      <c r="B8169" t="s">
        <v>125</v>
      </c>
      <c r="C8169" t="s">
        <v>92</v>
      </c>
      <c r="D8169" s="29">
        <v>45570</v>
      </c>
      <c r="E8169">
        <v>0</v>
      </c>
      <c r="F8169">
        <v>0</v>
      </c>
      <c r="G8169">
        <v>0</v>
      </c>
      <c r="H8169">
        <v>0</v>
      </c>
      <c r="L8169">
        <v>530.33792300000005</v>
      </c>
      <c r="R8169">
        <v>1256.732495</v>
      </c>
      <c r="S8169" t="s">
        <v>204</v>
      </c>
      <c r="T8169" s="247">
        <v>45261.313796296294</v>
      </c>
    </row>
    <row r="8170" spans="1:20" x14ac:dyDescent="0.35">
      <c r="A8170" t="s">
        <v>124</v>
      </c>
      <c r="B8170" t="s">
        <v>125</v>
      </c>
      <c r="C8170" t="s">
        <v>92</v>
      </c>
      <c r="D8170" s="29">
        <v>45571</v>
      </c>
      <c r="E8170">
        <v>0</v>
      </c>
      <c r="F8170">
        <v>0</v>
      </c>
      <c r="G8170">
        <v>0</v>
      </c>
      <c r="H8170">
        <v>0</v>
      </c>
      <c r="L8170">
        <v>530.33792300000005</v>
      </c>
      <c r="R8170">
        <v>1256.732495</v>
      </c>
      <c r="S8170" t="s">
        <v>204</v>
      </c>
      <c r="T8170" s="247">
        <v>45261.313807870371</v>
      </c>
    </row>
    <row r="8171" spans="1:20" x14ac:dyDescent="0.35">
      <c r="A8171" t="s">
        <v>124</v>
      </c>
      <c r="B8171" t="s">
        <v>125</v>
      </c>
      <c r="C8171" t="s">
        <v>92</v>
      </c>
      <c r="D8171" s="29">
        <v>45572</v>
      </c>
      <c r="E8171">
        <v>0</v>
      </c>
      <c r="F8171">
        <v>0</v>
      </c>
      <c r="G8171">
        <v>0</v>
      </c>
      <c r="H8171">
        <v>0</v>
      </c>
      <c r="L8171">
        <v>530.33792300000005</v>
      </c>
      <c r="R8171">
        <v>1256.732495</v>
      </c>
      <c r="S8171" t="s">
        <v>204</v>
      </c>
      <c r="T8171" s="247">
        <v>45261.313831018517</v>
      </c>
    </row>
    <row r="8172" spans="1:20" x14ac:dyDescent="0.35">
      <c r="A8172" t="s">
        <v>124</v>
      </c>
      <c r="B8172" t="s">
        <v>125</v>
      </c>
      <c r="C8172" t="s">
        <v>92</v>
      </c>
      <c r="D8172" s="29">
        <v>45573</v>
      </c>
      <c r="E8172">
        <v>0</v>
      </c>
      <c r="F8172">
        <v>0</v>
      </c>
      <c r="G8172">
        <v>0</v>
      </c>
      <c r="H8172">
        <v>0</v>
      </c>
      <c r="L8172">
        <v>530.33792300000005</v>
      </c>
      <c r="R8172">
        <v>1256.732495</v>
      </c>
      <c r="S8172" t="s">
        <v>204</v>
      </c>
      <c r="T8172" s="247">
        <v>45261.313854166663</v>
      </c>
    </row>
    <row r="8173" spans="1:20" x14ac:dyDescent="0.35">
      <c r="A8173" t="s">
        <v>124</v>
      </c>
      <c r="B8173" t="s">
        <v>125</v>
      </c>
      <c r="C8173" t="s">
        <v>92</v>
      </c>
      <c r="D8173" s="29">
        <v>45574</v>
      </c>
      <c r="E8173">
        <v>0</v>
      </c>
      <c r="F8173">
        <v>0</v>
      </c>
      <c r="G8173">
        <v>0</v>
      </c>
      <c r="H8173">
        <v>0</v>
      </c>
      <c r="L8173">
        <v>530.33792300000005</v>
      </c>
      <c r="R8173">
        <v>1256.732495</v>
      </c>
      <c r="S8173" t="s">
        <v>204</v>
      </c>
      <c r="T8173" s="247">
        <v>45261.31386574074</v>
      </c>
    </row>
    <row r="8174" spans="1:20" x14ac:dyDescent="0.35">
      <c r="A8174" t="s">
        <v>124</v>
      </c>
      <c r="B8174" t="s">
        <v>125</v>
      </c>
      <c r="C8174" t="s">
        <v>92</v>
      </c>
      <c r="D8174" s="29">
        <v>45575</v>
      </c>
      <c r="E8174">
        <v>0</v>
      </c>
      <c r="F8174">
        <v>0</v>
      </c>
      <c r="G8174">
        <v>0</v>
      </c>
      <c r="H8174">
        <v>0</v>
      </c>
      <c r="L8174">
        <v>530.33792300000005</v>
      </c>
      <c r="R8174">
        <v>1256.732495</v>
      </c>
      <c r="S8174" t="s">
        <v>204</v>
      </c>
      <c r="T8174" s="247">
        <v>45261.313900462963</v>
      </c>
    </row>
    <row r="8175" spans="1:20" x14ac:dyDescent="0.35">
      <c r="A8175" t="s">
        <v>124</v>
      </c>
      <c r="B8175" t="s">
        <v>125</v>
      </c>
      <c r="C8175" t="s">
        <v>92</v>
      </c>
      <c r="D8175" s="29">
        <v>45576</v>
      </c>
      <c r="E8175">
        <v>0</v>
      </c>
      <c r="F8175">
        <v>0</v>
      </c>
      <c r="G8175">
        <v>0</v>
      </c>
      <c r="H8175">
        <v>0</v>
      </c>
      <c r="L8175">
        <v>530.33792300000005</v>
      </c>
      <c r="R8175">
        <v>1256.732495</v>
      </c>
      <c r="S8175" t="s">
        <v>204</v>
      </c>
      <c r="T8175" s="247">
        <v>45261.313935185186</v>
      </c>
    </row>
    <row r="8176" spans="1:20" x14ac:dyDescent="0.35">
      <c r="A8176" t="s">
        <v>124</v>
      </c>
      <c r="B8176" t="s">
        <v>125</v>
      </c>
      <c r="C8176" t="s">
        <v>92</v>
      </c>
      <c r="D8176" s="29">
        <v>45577</v>
      </c>
      <c r="E8176">
        <v>0</v>
      </c>
      <c r="F8176">
        <v>0</v>
      </c>
      <c r="G8176">
        <v>0</v>
      </c>
      <c r="H8176">
        <v>0</v>
      </c>
      <c r="L8176">
        <v>530.33792300000005</v>
      </c>
      <c r="R8176">
        <v>1256.732495</v>
      </c>
      <c r="S8176" t="s">
        <v>204</v>
      </c>
      <c r="T8176" s="247">
        <v>45261.313958333332</v>
      </c>
    </row>
    <row r="8177" spans="1:20" x14ac:dyDescent="0.35">
      <c r="A8177" t="s">
        <v>124</v>
      </c>
      <c r="B8177" t="s">
        <v>125</v>
      </c>
      <c r="C8177" t="s">
        <v>92</v>
      </c>
      <c r="D8177" s="29">
        <v>45578</v>
      </c>
      <c r="E8177">
        <v>0</v>
      </c>
      <c r="F8177">
        <v>0</v>
      </c>
      <c r="G8177">
        <v>0</v>
      </c>
      <c r="H8177">
        <v>0</v>
      </c>
      <c r="L8177">
        <v>530.33792300000005</v>
      </c>
      <c r="R8177">
        <v>1256.732495</v>
      </c>
      <c r="S8177" t="s">
        <v>204</v>
      </c>
      <c r="T8177" s="247">
        <v>45261.313969907409</v>
      </c>
    </row>
    <row r="8178" spans="1:20" x14ac:dyDescent="0.35">
      <c r="A8178" t="s">
        <v>124</v>
      </c>
      <c r="B8178" t="s">
        <v>125</v>
      </c>
      <c r="C8178" t="s">
        <v>92</v>
      </c>
      <c r="D8178" s="29">
        <v>45579</v>
      </c>
      <c r="E8178">
        <v>0</v>
      </c>
      <c r="F8178">
        <v>0</v>
      </c>
      <c r="G8178">
        <v>0</v>
      </c>
      <c r="H8178">
        <v>0</v>
      </c>
      <c r="L8178">
        <v>530.33792300000005</v>
      </c>
      <c r="R8178">
        <v>1256.732495</v>
      </c>
      <c r="S8178" t="s">
        <v>204</v>
      </c>
      <c r="T8178" s="247">
        <v>45261.313969907409</v>
      </c>
    </row>
    <row r="8179" spans="1:20" x14ac:dyDescent="0.35">
      <c r="A8179" t="s">
        <v>124</v>
      </c>
      <c r="B8179" t="s">
        <v>125</v>
      </c>
      <c r="C8179" t="s">
        <v>92</v>
      </c>
      <c r="D8179" s="29">
        <v>45580</v>
      </c>
      <c r="E8179">
        <v>0</v>
      </c>
      <c r="F8179">
        <v>0</v>
      </c>
      <c r="G8179">
        <v>0</v>
      </c>
      <c r="H8179">
        <v>0</v>
      </c>
      <c r="L8179">
        <v>530.33792300000005</v>
      </c>
      <c r="R8179">
        <v>1256.732495</v>
      </c>
      <c r="S8179" t="s">
        <v>204</v>
      </c>
      <c r="T8179" s="247">
        <v>45261.313981481479</v>
      </c>
    </row>
    <row r="8180" spans="1:20" x14ac:dyDescent="0.35">
      <c r="A8180" t="s">
        <v>124</v>
      </c>
      <c r="B8180" t="s">
        <v>125</v>
      </c>
      <c r="C8180" t="s">
        <v>92</v>
      </c>
      <c r="D8180" s="29">
        <v>45581</v>
      </c>
      <c r="E8180">
        <v>0</v>
      </c>
      <c r="F8180">
        <v>0</v>
      </c>
      <c r="G8180">
        <v>0</v>
      </c>
      <c r="H8180">
        <v>0</v>
      </c>
      <c r="L8180">
        <v>530.33792300000005</v>
      </c>
      <c r="R8180">
        <v>1256.732495</v>
      </c>
      <c r="S8180" t="s">
        <v>204</v>
      </c>
      <c r="T8180" s="247">
        <v>45261.314004629632</v>
      </c>
    </row>
    <row r="8181" spans="1:20" x14ac:dyDescent="0.35">
      <c r="A8181" t="s">
        <v>124</v>
      </c>
      <c r="B8181" t="s">
        <v>125</v>
      </c>
      <c r="C8181" t="s">
        <v>92</v>
      </c>
      <c r="D8181" s="29">
        <v>45582</v>
      </c>
      <c r="E8181">
        <v>0</v>
      </c>
      <c r="F8181">
        <v>0</v>
      </c>
      <c r="G8181">
        <v>0</v>
      </c>
      <c r="H8181">
        <v>0</v>
      </c>
      <c r="L8181">
        <v>530.33792300000005</v>
      </c>
      <c r="R8181">
        <v>1256.732495</v>
      </c>
      <c r="S8181" t="s">
        <v>204</v>
      </c>
      <c r="T8181" s="247">
        <v>45261.314004629632</v>
      </c>
    </row>
    <row r="8182" spans="1:20" x14ac:dyDescent="0.35">
      <c r="A8182" t="s">
        <v>124</v>
      </c>
      <c r="B8182" t="s">
        <v>125</v>
      </c>
      <c r="C8182" t="s">
        <v>92</v>
      </c>
      <c r="D8182" s="29">
        <v>45583</v>
      </c>
      <c r="E8182">
        <v>0</v>
      </c>
      <c r="F8182">
        <v>0</v>
      </c>
      <c r="G8182">
        <v>0</v>
      </c>
      <c r="H8182">
        <v>0</v>
      </c>
      <c r="L8182">
        <v>530.33792300000005</v>
      </c>
      <c r="R8182">
        <v>1256.732495</v>
      </c>
      <c r="S8182" t="s">
        <v>204</v>
      </c>
      <c r="T8182" s="247">
        <v>45261.314016203702</v>
      </c>
    </row>
    <row r="8183" spans="1:20" x14ac:dyDescent="0.35">
      <c r="A8183" t="s">
        <v>124</v>
      </c>
      <c r="B8183" t="s">
        <v>125</v>
      </c>
      <c r="C8183" t="s">
        <v>92</v>
      </c>
      <c r="D8183" s="29">
        <v>45584</v>
      </c>
      <c r="E8183">
        <v>0</v>
      </c>
      <c r="F8183">
        <v>0</v>
      </c>
      <c r="G8183">
        <v>0</v>
      </c>
      <c r="H8183">
        <v>0</v>
      </c>
      <c r="L8183">
        <v>530.33792300000005</v>
      </c>
      <c r="R8183">
        <v>1256.732495</v>
      </c>
      <c r="S8183" t="s">
        <v>204</v>
      </c>
      <c r="T8183" s="247">
        <v>45261.314027777778</v>
      </c>
    </row>
    <row r="8184" spans="1:20" x14ac:dyDescent="0.35">
      <c r="A8184" t="s">
        <v>124</v>
      </c>
      <c r="B8184" t="s">
        <v>125</v>
      </c>
      <c r="C8184" t="s">
        <v>92</v>
      </c>
      <c r="D8184" s="29">
        <v>45585</v>
      </c>
      <c r="E8184">
        <v>0</v>
      </c>
      <c r="F8184">
        <v>0</v>
      </c>
      <c r="G8184">
        <v>0</v>
      </c>
      <c r="H8184">
        <v>0</v>
      </c>
      <c r="L8184">
        <v>530.33792300000005</v>
      </c>
      <c r="R8184">
        <v>1256.732495</v>
      </c>
      <c r="S8184" t="s">
        <v>204</v>
      </c>
      <c r="T8184" s="247">
        <v>45261.314039351855</v>
      </c>
    </row>
    <row r="8185" spans="1:20" x14ac:dyDescent="0.35">
      <c r="A8185" t="s">
        <v>124</v>
      </c>
      <c r="B8185" t="s">
        <v>125</v>
      </c>
      <c r="C8185" t="s">
        <v>92</v>
      </c>
      <c r="D8185" s="29">
        <v>45586</v>
      </c>
      <c r="E8185">
        <v>0</v>
      </c>
      <c r="F8185">
        <v>0</v>
      </c>
      <c r="G8185">
        <v>0</v>
      </c>
      <c r="H8185">
        <v>0</v>
      </c>
      <c r="L8185">
        <v>530.33792300000005</v>
      </c>
      <c r="R8185">
        <v>1256.732495</v>
      </c>
      <c r="S8185" t="s">
        <v>204</v>
      </c>
      <c r="T8185" s="247">
        <v>45261.314062500001</v>
      </c>
    </row>
    <row r="8186" spans="1:20" x14ac:dyDescent="0.35">
      <c r="A8186" t="s">
        <v>124</v>
      </c>
      <c r="B8186" t="s">
        <v>125</v>
      </c>
      <c r="C8186" t="s">
        <v>92</v>
      </c>
      <c r="D8186" s="29">
        <v>45587</v>
      </c>
      <c r="E8186">
        <v>0</v>
      </c>
      <c r="F8186">
        <v>0</v>
      </c>
      <c r="G8186">
        <v>0</v>
      </c>
      <c r="H8186">
        <v>0</v>
      </c>
      <c r="L8186">
        <v>530.33792300000005</v>
      </c>
      <c r="R8186">
        <v>1256.732495</v>
      </c>
      <c r="S8186" t="s">
        <v>204</v>
      </c>
      <c r="T8186" s="247">
        <v>45261.314074074071</v>
      </c>
    </row>
    <row r="8187" spans="1:20" x14ac:dyDescent="0.35">
      <c r="A8187" t="s">
        <v>124</v>
      </c>
      <c r="B8187" t="s">
        <v>125</v>
      </c>
      <c r="C8187" t="s">
        <v>92</v>
      </c>
      <c r="D8187" s="29">
        <v>45588</v>
      </c>
      <c r="E8187">
        <v>0</v>
      </c>
      <c r="F8187">
        <v>0</v>
      </c>
      <c r="G8187">
        <v>0</v>
      </c>
      <c r="H8187">
        <v>0</v>
      </c>
      <c r="L8187">
        <v>530.33792300000005</v>
      </c>
      <c r="R8187">
        <v>1256.732495</v>
      </c>
      <c r="S8187" t="s">
        <v>204</v>
      </c>
      <c r="T8187" s="247">
        <v>45261.314085648148</v>
      </c>
    </row>
    <row r="8188" spans="1:20" x14ac:dyDescent="0.35">
      <c r="A8188" t="s">
        <v>124</v>
      </c>
      <c r="B8188" t="s">
        <v>125</v>
      </c>
      <c r="C8188" t="s">
        <v>92</v>
      </c>
      <c r="D8188" s="29">
        <v>45589</v>
      </c>
      <c r="E8188">
        <v>0</v>
      </c>
      <c r="F8188">
        <v>0</v>
      </c>
      <c r="G8188">
        <v>0</v>
      </c>
      <c r="H8188">
        <v>0</v>
      </c>
      <c r="L8188">
        <v>530.33792300000005</v>
      </c>
      <c r="R8188">
        <v>1256.732495</v>
      </c>
      <c r="S8188" t="s">
        <v>204</v>
      </c>
      <c r="T8188" s="247">
        <v>45261.314097222225</v>
      </c>
    </row>
    <row r="8189" spans="1:20" x14ac:dyDescent="0.35">
      <c r="A8189" t="s">
        <v>124</v>
      </c>
      <c r="B8189" t="s">
        <v>125</v>
      </c>
      <c r="C8189" t="s">
        <v>92</v>
      </c>
      <c r="D8189" s="29">
        <v>45590</v>
      </c>
      <c r="E8189">
        <v>0</v>
      </c>
      <c r="F8189">
        <v>0</v>
      </c>
      <c r="G8189">
        <v>0</v>
      </c>
      <c r="H8189">
        <v>0</v>
      </c>
      <c r="L8189">
        <v>530.33792300000005</v>
      </c>
      <c r="R8189">
        <v>1256.732495</v>
      </c>
      <c r="S8189" t="s">
        <v>204</v>
      </c>
      <c r="T8189" s="247">
        <v>45261.314108796294</v>
      </c>
    </row>
    <row r="8190" spans="1:20" x14ac:dyDescent="0.35">
      <c r="A8190" t="s">
        <v>124</v>
      </c>
      <c r="B8190" t="s">
        <v>125</v>
      </c>
      <c r="C8190" t="s">
        <v>92</v>
      </c>
      <c r="D8190" s="29">
        <v>45591</v>
      </c>
      <c r="E8190">
        <v>0</v>
      </c>
      <c r="F8190">
        <v>0</v>
      </c>
      <c r="G8190">
        <v>0</v>
      </c>
      <c r="H8190">
        <v>0</v>
      </c>
      <c r="L8190">
        <v>530.33792300000005</v>
      </c>
      <c r="R8190">
        <v>1256.732495</v>
      </c>
      <c r="S8190" t="s">
        <v>204</v>
      </c>
      <c r="T8190" s="247">
        <v>45261.314120370371</v>
      </c>
    </row>
    <row r="8191" spans="1:20" x14ac:dyDescent="0.35">
      <c r="A8191" t="s">
        <v>124</v>
      </c>
      <c r="B8191" t="s">
        <v>125</v>
      </c>
      <c r="C8191" t="s">
        <v>92</v>
      </c>
      <c r="D8191" s="29">
        <v>45592</v>
      </c>
      <c r="E8191">
        <v>0</v>
      </c>
      <c r="F8191">
        <v>0</v>
      </c>
      <c r="G8191">
        <v>0</v>
      </c>
      <c r="H8191">
        <v>0</v>
      </c>
      <c r="L8191">
        <v>530.33792300000005</v>
      </c>
      <c r="R8191">
        <v>1256.732495</v>
      </c>
      <c r="S8191" t="s">
        <v>204</v>
      </c>
      <c r="T8191" s="247">
        <v>45261.314131944448</v>
      </c>
    </row>
    <row r="8192" spans="1:20" x14ac:dyDescent="0.35">
      <c r="A8192" t="s">
        <v>124</v>
      </c>
      <c r="B8192" t="s">
        <v>125</v>
      </c>
      <c r="C8192" t="s">
        <v>92</v>
      </c>
      <c r="D8192" s="29">
        <v>45593</v>
      </c>
      <c r="E8192">
        <v>0</v>
      </c>
      <c r="F8192">
        <v>0</v>
      </c>
      <c r="G8192">
        <v>0</v>
      </c>
      <c r="H8192">
        <v>0</v>
      </c>
      <c r="L8192">
        <v>530.33792300000005</v>
      </c>
      <c r="R8192">
        <v>1256.732495</v>
      </c>
      <c r="S8192" t="s">
        <v>204</v>
      </c>
      <c r="T8192" s="247">
        <v>45261.314143518517</v>
      </c>
    </row>
    <row r="8193" spans="1:20" x14ac:dyDescent="0.35">
      <c r="A8193" t="s">
        <v>124</v>
      </c>
      <c r="B8193" t="s">
        <v>125</v>
      </c>
      <c r="C8193" t="s">
        <v>92</v>
      </c>
      <c r="D8193" s="29">
        <v>45594</v>
      </c>
      <c r="E8193">
        <v>0</v>
      </c>
      <c r="F8193">
        <v>0</v>
      </c>
      <c r="G8193">
        <v>0</v>
      </c>
      <c r="H8193">
        <v>0</v>
      </c>
      <c r="L8193">
        <v>530.33792300000005</v>
      </c>
      <c r="R8193">
        <v>1256.732495</v>
      </c>
      <c r="S8193" t="s">
        <v>204</v>
      </c>
      <c r="T8193" s="247">
        <v>45261.314155092594</v>
      </c>
    </row>
    <row r="8194" spans="1:20" x14ac:dyDescent="0.35">
      <c r="A8194" t="s">
        <v>124</v>
      </c>
      <c r="B8194" t="s">
        <v>125</v>
      </c>
      <c r="C8194" t="s">
        <v>92</v>
      </c>
      <c r="D8194" s="29">
        <v>45595</v>
      </c>
      <c r="E8194">
        <v>0</v>
      </c>
      <c r="F8194">
        <v>0</v>
      </c>
      <c r="G8194">
        <v>0</v>
      </c>
      <c r="H8194">
        <v>0</v>
      </c>
      <c r="L8194">
        <v>530.33792300000005</v>
      </c>
      <c r="R8194">
        <v>1256.732495</v>
      </c>
      <c r="S8194" t="s">
        <v>204</v>
      </c>
      <c r="T8194" s="247">
        <v>45261.314166666663</v>
      </c>
    </row>
    <row r="8195" spans="1:20" x14ac:dyDescent="0.35">
      <c r="A8195" t="s">
        <v>124</v>
      </c>
      <c r="B8195" t="s">
        <v>125</v>
      </c>
      <c r="C8195" t="s">
        <v>92</v>
      </c>
      <c r="D8195" s="29">
        <v>45596</v>
      </c>
      <c r="E8195">
        <v>0</v>
      </c>
      <c r="F8195">
        <v>0</v>
      </c>
      <c r="G8195">
        <v>0</v>
      </c>
      <c r="H8195">
        <v>0</v>
      </c>
      <c r="L8195">
        <v>530.33792300000005</v>
      </c>
      <c r="R8195">
        <v>1256.732495</v>
      </c>
      <c r="S8195" t="s">
        <v>204</v>
      </c>
      <c r="T8195" s="247">
        <v>45261.31417824074</v>
      </c>
    </row>
    <row r="8196" spans="1:20" x14ac:dyDescent="0.35">
      <c r="A8196" t="s">
        <v>124</v>
      </c>
      <c r="B8196" t="s">
        <v>125</v>
      </c>
      <c r="C8196" t="s">
        <v>92</v>
      </c>
      <c r="D8196" s="29">
        <v>45597</v>
      </c>
      <c r="E8196">
        <v>0</v>
      </c>
      <c r="F8196">
        <v>0</v>
      </c>
      <c r="G8196">
        <v>0</v>
      </c>
      <c r="H8196">
        <v>0</v>
      </c>
      <c r="L8196">
        <v>530.33792300000005</v>
      </c>
      <c r="R8196">
        <v>1256.732495</v>
      </c>
      <c r="S8196" t="s">
        <v>204</v>
      </c>
      <c r="T8196" s="247">
        <v>45292.313796296294</v>
      </c>
    </row>
    <row r="8197" spans="1:20" x14ac:dyDescent="0.35">
      <c r="A8197" t="s">
        <v>124</v>
      </c>
      <c r="B8197" t="s">
        <v>125</v>
      </c>
      <c r="C8197" t="s">
        <v>92</v>
      </c>
      <c r="D8197" s="29">
        <v>45598</v>
      </c>
      <c r="E8197">
        <v>0</v>
      </c>
      <c r="F8197">
        <v>0</v>
      </c>
      <c r="G8197">
        <v>0</v>
      </c>
      <c r="H8197">
        <v>0</v>
      </c>
      <c r="L8197">
        <v>530.33792300000005</v>
      </c>
      <c r="R8197">
        <v>1256.732495</v>
      </c>
      <c r="S8197" t="s">
        <v>204</v>
      </c>
      <c r="T8197" s="247">
        <v>45292.313807870371</v>
      </c>
    </row>
    <row r="8198" spans="1:20" x14ac:dyDescent="0.35">
      <c r="A8198" t="s">
        <v>124</v>
      </c>
      <c r="B8198" t="s">
        <v>125</v>
      </c>
      <c r="C8198" t="s">
        <v>92</v>
      </c>
      <c r="D8198" s="29">
        <v>45599</v>
      </c>
      <c r="E8198">
        <v>0</v>
      </c>
      <c r="F8198">
        <v>0</v>
      </c>
      <c r="G8198">
        <v>0</v>
      </c>
      <c r="H8198">
        <v>0</v>
      </c>
      <c r="L8198">
        <v>530.33792300000005</v>
      </c>
      <c r="R8198">
        <v>1256.732495</v>
      </c>
      <c r="S8198" t="s">
        <v>204</v>
      </c>
      <c r="T8198" s="247">
        <v>45292.313831018517</v>
      </c>
    </row>
    <row r="8199" spans="1:20" x14ac:dyDescent="0.35">
      <c r="A8199" t="s">
        <v>124</v>
      </c>
      <c r="B8199" t="s">
        <v>125</v>
      </c>
      <c r="C8199" t="s">
        <v>92</v>
      </c>
      <c r="D8199" s="29">
        <v>45600</v>
      </c>
      <c r="E8199">
        <v>0</v>
      </c>
      <c r="F8199">
        <v>0</v>
      </c>
      <c r="G8199">
        <v>0</v>
      </c>
      <c r="H8199">
        <v>0</v>
      </c>
      <c r="L8199">
        <v>530.33792300000005</v>
      </c>
      <c r="R8199">
        <v>1256.732495</v>
      </c>
      <c r="S8199" t="s">
        <v>204</v>
      </c>
      <c r="T8199" s="247">
        <v>45292.313842592594</v>
      </c>
    </row>
    <row r="8200" spans="1:20" x14ac:dyDescent="0.35">
      <c r="A8200" t="s">
        <v>124</v>
      </c>
      <c r="B8200" t="s">
        <v>125</v>
      </c>
      <c r="C8200" t="s">
        <v>92</v>
      </c>
      <c r="D8200" s="29">
        <v>45601</v>
      </c>
      <c r="E8200">
        <v>0</v>
      </c>
      <c r="F8200">
        <v>0</v>
      </c>
      <c r="G8200">
        <v>0</v>
      </c>
      <c r="H8200">
        <v>0</v>
      </c>
      <c r="L8200">
        <v>530.33792300000005</v>
      </c>
      <c r="R8200">
        <v>1256.732495</v>
      </c>
      <c r="S8200" t="s">
        <v>204</v>
      </c>
      <c r="T8200" s="247">
        <v>45292.313854166663</v>
      </c>
    </row>
    <row r="8201" spans="1:20" x14ac:dyDescent="0.35">
      <c r="A8201" t="s">
        <v>124</v>
      </c>
      <c r="B8201" t="s">
        <v>125</v>
      </c>
      <c r="C8201" t="s">
        <v>92</v>
      </c>
      <c r="D8201" s="29">
        <v>45602</v>
      </c>
      <c r="E8201">
        <v>0</v>
      </c>
      <c r="F8201">
        <v>0</v>
      </c>
      <c r="G8201">
        <v>0</v>
      </c>
      <c r="H8201">
        <v>0</v>
      </c>
      <c r="L8201">
        <v>530.33792300000005</v>
      </c>
      <c r="R8201">
        <v>1256.732495</v>
      </c>
      <c r="S8201" t="s">
        <v>204</v>
      </c>
      <c r="T8201" s="247">
        <v>45292.31386574074</v>
      </c>
    </row>
    <row r="8202" spans="1:20" x14ac:dyDescent="0.35">
      <c r="A8202" t="s">
        <v>124</v>
      </c>
      <c r="B8202" t="s">
        <v>125</v>
      </c>
      <c r="C8202" t="s">
        <v>92</v>
      </c>
      <c r="D8202" s="29">
        <v>45603</v>
      </c>
      <c r="E8202">
        <v>0</v>
      </c>
      <c r="F8202">
        <v>0</v>
      </c>
      <c r="G8202">
        <v>0</v>
      </c>
      <c r="H8202">
        <v>0</v>
      </c>
      <c r="L8202">
        <v>530.33792300000005</v>
      </c>
      <c r="R8202">
        <v>1256.732495</v>
      </c>
      <c r="S8202" t="s">
        <v>204</v>
      </c>
      <c r="T8202" s="247">
        <v>45292.313877314817</v>
      </c>
    </row>
    <row r="8203" spans="1:20" x14ac:dyDescent="0.35">
      <c r="A8203" t="s">
        <v>124</v>
      </c>
      <c r="B8203" t="s">
        <v>125</v>
      </c>
      <c r="C8203" t="s">
        <v>92</v>
      </c>
      <c r="D8203" s="29">
        <v>45604</v>
      </c>
      <c r="E8203">
        <v>0</v>
      </c>
      <c r="F8203">
        <v>0</v>
      </c>
      <c r="G8203">
        <v>0</v>
      </c>
      <c r="H8203">
        <v>0</v>
      </c>
      <c r="L8203">
        <v>530.33792300000005</v>
      </c>
      <c r="R8203">
        <v>1256.732495</v>
      </c>
      <c r="S8203" t="s">
        <v>204</v>
      </c>
      <c r="T8203" s="247">
        <v>45292.313900462963</v>
      </c>
    </row>
    <row r="8204" spans="1:20" x14ac:dyDescent="0.35">
      <c r="A8204" t="s">
        <v>124</v>
      </c>
      <c r="B8204" t="s">
        <v>125</v>
      </c>
      <c r="C8204" t="s">
        <v>92</v>
      </c>
      <c r="D8204" s="29">
        <v>45605</v>
      </c>
      <c r="E8204">
        <v>0</v>
      </c>
      <c r="F8204">
        <v>0</v>
      </c>
      <c r="G8204">
        <v>0</v>
      </c>
      <c r="H8204">
        <v>0</v>
      </c>
      <c r="L8204">
        <v>530.33792300000005</v>
      </c>
      <c r="R8204">
        <v>1256.732495</v>
      </c>
      <c r="S8204" t="s">
        <v>204</v>
      </c>
      <c r="T8204" s="247">
        <v>45292.313923611109</v>
      </c>
    </row>
    <row r="8205" spans="1:20" x14ac:dyDescent="0.35">
      <c r="A8205" t="s">
        <v>124</v>
      </c>
      <c r="B8205" t="s">
        <v>125</v>
      </c>
      <c r="C8205" t="s">
        <v>92</v>
      </c>
      <c r="D8205" s="29">
        <v>45606</v>
      </c>
      <c r="E8205">
        <v>0</v>
      </c>
      <c r="F8205">
        <v>0</v>
      </c>
      <c r="G8205">
        <v>0</v>
      </c>
      <c r="H8205">
        <v>0</v>
      </c>
      <c r="L8205">
        <v>530.33792300000005</v>
      </c>
      <c r="R8205">
        <v>1256.732495</v>
      </c>
      <c r="S8205" t="s">
        <v>204</v>
      </c>
      <c r="T8205" s="247">
        <v>45292.313935185186</v>
      </c>
    </row>
    <row r="8206" spans="1:20" x14ac:dyDescent="0.35">
      <c r="A8206" t="s">
        <v>124</v>
      </c>
      <c r="B8206" t="s">
        <v>125</v>
      </c>
      <c r="C8206" t="s">
        <v>92</v>
      </c>
      <c r="D8206" s="29">
        <v>45607</v>
      </c>
      <c r="E8206">
        <v>0</v>
      </c>
      <c r="F8206">
        <v>0</v>
      </c>
      <c r="G8206">
        <v>0</v>
      </c>
      <c r="H8206">
        <v>0</v>
      </c>
      <c r="L8206">
        <v>530.33792300000005</v>
      </c>
      <c r="R8206">
        <v>1256.732495</v>
      </c>
      <c r="S8206" t="s">
        <v>204</v>
      </c>
      <c r="T8206" s="247">
        <v>45292.313946759263</v>
      </c>
    </row>
    <row r="8207" spans="1:20" x14ac:dyDescent="0.35">
      <c r="A8207" t="s">
        <v>124</v>
      </c>
      <c r="B8207" t="s">
        <v>125</v>
      </c>
      <c r="C8207" t="s">
        <v>92</v>
      </c>
      <c r="D8207" s="29">
        <v>45608</v>
      </c>
      <c r="E8207">
        <v>0</v>
      </c>
      <c r="F8207">
        <v>0</v>
      </c>
      <c r="G8207">
        <v>0</v>
      </c>
      <c r="H8207">
        <v>0</v>
      </c>
      <c r="L8207">
        <v>530.33792300000005</v>
      </c>
      <c r="R8207">
        <v>1256.732495</v>
      </c>
      <c r="S8207" t="s">
        <v>204</v>
      </c>
      <c r="T8207" s="247">
        <v>45292.313969907409</v>
      </c>
    </row>
    <row r="8208" spans="1:20" x14ac:dyDescent="0.35">
      <c r="A8208" t="s">
        <v>124</v>
      </c>
      <c r="B8208" t="s">
        <v>125</v>
      </c>
      <c r="C8208" t="s">
        <v>92</v>
      </c>
      <c r="D8208" s="29">
        <v>45609</v>
      </c>
      <c r="E8208">
        <v>0</v>
      </c>
      <c r="F8208">
        <v>0</v>
      </c>
      <c r="G8208">
        <v>0</v>
      </c>
      <c r="H8208">
        <v>0</v>
      </c>
      <c r="L8208">
        <v>530.33792300000005</v>
      </c>
      <c r="R8208">
        <v>1256.732495</v>
      </c>
      <c r="S8208" t="s">
        <v>204</v>
      </c>
      <c r="T8208" s="247">
        <v>45292.313981481479</v>
      </c>
    </row>
    <row r="8209" spans="1:20" x14ac:dyDescent="0.35">
      <c r="A8209" t="s">
        <v>124</v>
      </c>
      <c r="B8209" t="s">
        <v>125</v>
      </c>
      <c r="C8209" t="s">
        <v>92</v>
      </c>
      <c r="D8209" s="29">
        <v>45610</v>
      </c>
      <c r="E8209">
        <v>0</v>
      </c>
      <c r="F8209">
        <v>0</v>
      </c>
      <c r="G8209">
        <v>0</v>
      </c>
      <c r="H8209">
        <v>0</v>
      </c>
      <c r="L8209">
        <v>530.33792300000005</v>
      </c>
      <c r="R8209">
        <v>1256.732495</v>
      </c>
      <c r="S8209" t="s">
        <v>204</v>
      </c>
      <c r="T8209" s="247">
        <v>45292.313993055555</v>
      </c>
    </row>
    <row r="8210" spans="1:20" x14ac:dyDescent="0.35">
      <c r="A8210" t="s">
        <v>124</v>
      </c>
      <c r="B8210" t="s">
        <v>125</v>
      </c>
      <c r="C8210" t="s">
        <v>92</v>
      </c>
      <c r="D8210" s="29">
        <v>45611</v>
      </c>
      <c r="E8210">
        <v>0</v>
      </c>
      <c r="F8210">
        <v>0</v>
      </c>
      <c r="G8210">
        <v>0</v>
      </c>
      <c r="H8210">
        <v>0</v>
      </c>
      <c r="L8210">
        <v>530.33792300000005</v>
      </c>
      <c r="R8210">
        <v>1256.732495</v>
      </c>
      <c r="S8210" t="s">
        <v>204</v>
      </c>
      <c r="T8210" s="247">
        <v>45292.314016203702</v>
      </c>
    </row>
    <row r="8211" spans="1:20" x14ac:dyDescent="0.35">
      <c r="A8211" t="s">
        <v>124</v>
      </c>
      <c r="B8211" t="s">
        <v>125</v>
      </c>
      <c r="C8211" t="s">
        <v>92</v>
      </c>
      <c r="D8211" s="29">
        <v>45612</v>
      </c>
      <c r="E8211">
        <v>0</v>
      </c>
      <c r="F8211">
        <v>0</v>
      </c>
      <c r="G8211">
        <v>0</v>
      </c>
      <c r="H8211">
        <v>0</v>
      </c>
      <c r="L8211">
        <v>530.33792300000005</v>
      </c>
      <c r="R8211">
        <v>1256.732495</v>
      </c>
      <c r="S8211" t="s">
        <v>204</v>
      </c>
      <c r="T8211" s="247">
        <v>45292.314039351855</v>
      </c>
    </row>
    <row r="8212" spans="1:20" x14ac:dyDescent="0.35">
      <c r="A8212" t="s">
        <v>124</v>
      </c>
      <c r="B8212" t="s">
        <v>125</v>
      </c>
      <c r="C8212" t="s">
        <v>92</v>
      </c>
      <c r="D8212" s="29">
        <v>45613</v>
      </c>
      <c r="E8212">
        <v>0</v>
      </c>
      <c r="F8212">
        <v>0</v>
      </c>
      <c r="G8212">
        <v>0</v>
      </c>
      <c r="H8212">
        <v>0</v>
      </c>
      <c r="L8212">
        <v>530.33792300000005</v>
      </c>
      <c r="R8212">
        <v>1256.732495</v>
      </c>
      <c r="S8212" t="s">
        <v>204</v>
      </c>
      <c r="T8212" s="247">
        <v>45292.314050925925</v>
      </c>
    </row>
    <row r="8213" spans="1:20" x14ac:dyDescent="0.35">
      <c r="A8213" t="s">
        <v>124</v>
      </c>
      <c r="B8213" t="s">
        <v>125</v>
      </c>
      <c r="C8213" t="s">
        <v>92</v>
      </c>
      <c r="D8213" s="29">
        <v>45614</v>
      </c>
      <c r="E8213">
        <v>0</v>
      </c>
      <c r="F8213">
        <v>0</v>
      </c>
      <c r="G8213">
        <v>0</v>
      </c>
      <c r="H8213">
        <v>0</v>
      </c>
      <c r="L8213">
        <v>530.33792300000005</v>
      </c>
      <c r="R8213">
        <v>1256.732495</v>
      </c>
      <c r="S8213" t="s">
        <v>204</v>
      </c>
      <c r="T8213" s="247">
        <v>45292.314074074071</v>
      </c>
    </row>
    <row r="8214" spans="1:20" x14ac:dyDescent="0.35">
      <c r="A8214" t="s">
        <v>124</v>
      </c>
      <c r="B8214" t="s">
        <v>125</v>
      </c>
      <c r="C8214" t="s">
        <v>92</v>
      </c>
      <c r="D8214" s="29">
        <v>45615</v>
      </c>
      <c r="E8214">
        <v>0</v>
      </c>
      <c r="F8214">
        <v>0</v>
      </c>
      <c r="G8214">
        <v>0</v>
      </c>
      <c r="H8214">
        <v>0</v>
      </c>
      <c r="L8214">
        <v>530.33792300000005</v>
      </c>
      <c r="R8214">
        <v>1256.732495</v>
      </c>
      <c r="S8214" t="s">
        <v>204</v>
      </c>
      <c r="T8214" s="247">
        <v>45292.314085648148</v>
      </c>
    </row>
    <row r="8215" spans="1:20" x14ac:dyDescent="0.35">
      <c r="A8215" t="s">
        <v>124</v>
      </c>
      <c r="B8215" t="s">
        <v>125</v>
      </c>
      <c r="C8215" t="s">
        <v>92</v>
      </c>
      <c r="D8215" s="29">
        <v>45616</v>
      </c>
      <c r="E8215">
        <v>0</v>
      </c>
      <c r="F8215">
        <v>0</v>
      </c>
      <c r="G8215">
        <v>0</v>
      </c>
      <c r="H8215">
        <v>0</v>
      </c>
      <c r="L8215">
        <v>530.33792300000005</v>
      </c>
      <c r="R8215">
        <v>1256.732495</v>
      </c>
      <c r="S8215" t="s">
        <v>204</v>
      </c>
      <c r="T8215" s="247">
        <v>45292.314097222225</v>
      </c>
    </row>
    <row r="8216" spans="1:20" x14ac:dyDescent="0.35">
      <c r="A8216" t="s">
        <v>124</v>
      </c>
      <c r="B8216" t="s">
        <v>125</v>
      </c>
      <c r="C8216" t="s">
        <v>92</v>
      </c>
      <c r="D8216" s="29">
        <v>45617</v>
      </c>
      <c r="E8216">
        <v>0</v>
      </c>
      <c r="F8216">
        <v>0</v>
      </c>
      <c r="G8216">
        <v>0</v>
      </c>
      <c r="H8216">
        <v>0</v>
      </c>
      <c r="L8216">
        <v>530.33792300000005</v>
      </c>
      <c r="R8216">
        <v>1256.732495</v>
      </c>
      <c r="S8216" t="s">
        <v>204</v>
      </c>
      <c r="T8216" s="247">
        <v>45292.314120370371</v>
      </c>
    </row>
    <row r="8217" spans="1:20" x14ac:dyDescent="0.35">
      <c r="A8217" t="s">
        <v>124</v>
      </c>
      <c r="B8217" t="s">
        <v>125</v>
      </c>
      <c r="C8217" t="s">
        <v>92</v>
      </c>
      <c r="D8217" s="29">
        <v>45618</v>
      </c>
      <c r="E8217">
        <v>0</v>
      </c>
      <c r="F8217">
        <v>0</v>
      </c>
      <c r="G8217">
        <v>0</v>
      </c>
      <c r="H8217">
        <v>0</v>
      </c>
      <c r="L8217">
        <v>530.33792300000005</v>
      </c>
      <c r="R8217">
        <v>1256.732495</v>
      </c>
      <c r="S8217" t="s">
        <v>204</v>
      </c>
      <c r="T8217" s="247">
        <v>45292.314131944448</v>
      </c>
    </row>
    <row r="8218" spans="1:20" x14ac:dyDescent="0.35">
      <c r="A8218" t="s">
        <v>124</v>
      </c>
      <c r="B8218" t="s">
        <v>125</v>
      </c>
      <c r="C8218" t="s">
        <v>92</v>
      </c>
      <c r="D8218" s="29">
        <v>45619</v>
      </c>
      <c r="E8218">
        <v>0</v>
      </c>
      <c r="F8218">
        <v>0</v>
      </c>
      <c r="G8218">
        <v>0</v>
      </c>
      <c r="H8218">
        <v>0</v>
      </c>
      <c r="L8218">
        <v>530.33792300000005</v>
      </c>
      <c r="R8218">
        <v>1256.732495</v>
      </c>
      <c r="S8218" t="s">
        <v>204</v>
      </c>
      <c r="T8218" s="247">
        <v>45292.314155092594</v>
      </c>
    </row>
    <row r="8219" spans="1:20" x14ac:dyDescent="0.35">
      <c r="A8219" t="s">
        <v>124</v>
      </c>
      <c r="B8219" t="s">
        <v>125</v>
      </c>
      <c r="C8219" t="s">
        <v>92</v>
      </c>
      <c r="D8219" s="29">
        <v>45620</v>
      </c>
      <c r="E8219">
        <v>0</v>
      </c>
      <c r="F8219">
        <v>0</v>
      </c>
      <c r="G8219">
        <v>0</v>
      </c>
      <c r="H8219">
        <v>0</v>
      </c>
      <c r="L8219">
        <v>530.33792300000005</v>
      </c>
      <c r="R8219">
        <v>1256.732495</v>
      </c>
      <c r="S8219" t="s">
        <v>204</v>
      </c>
      <c r="T8219" s="247">
        <v>45292.314166666663</v>
      </c>
    </row>
    <row r="8220" spans="1:20" x14ac:dyDescent="0.35">
      <c r="A8220" t="s">
        <v>124</v>
      </c>
      <c r="B8220" t="s">
        <v>125</v>
      </c>
      <c r="C8220" t="s">
        <v>92</v>
      </c>
      <c r="D8220" s="29">
        <v>45621</v>
      </c>
      <c r="E8220">
        <v>0</v>
      </c>
      <c r="F8220">
        <v>0</v>
      </c>
      <c r="G8220">
        <v>0</v>
      </c>
      <c r="H8220">
        <v>0</v>
      </c>
      <c r="L8220">
        <v>530.33792300000005</v>
      </c>
      <c r="R8220">
        <v>1256.732495</v>
      </c>
      <c r="S8220" t="s">
        <v>204</v>
      </c>
      <c r="T8220" s="247">
        <v>45292.31417824074</v>
      </c>
    </row>
    <row r="8221" spans="1:20" x14ac:dyDescent="0.35">
      <c r="A8221" t="s">
        <v>124</v>
      </c>
      <c r="B8221" t="s">
        <v>125</v>
      </c>
      <c r="C8221" t="s">
        <v>92</v>
      </c>
      <c r="D8221" s="29">
        <v>45622</v>
      </c>
      <c r="E8221">
        <v>0</v>
      </c>
      <c r="F8221">
        <v>0</v>
      </c>
      <c r="G8221">
        <v>0</v>
      </c>
      <c r="H8221">
        <v>0</v>
      </c>
      <c r="L8221">
        <v>530.33792300000005</v>
      </c>
      <c r="R8221">
        <v>1256.732495</v>
      </c>
      <c r="S8221" t="s">
        <v>204</v>
      </c>
      <c r="T8221" s="247">
        <v>45292.314201388886</v>
      </c>
    </row>
    <row r="8222" spans="1:20" x14ac:dyDescent="0.35">
      <c r="A8222" t="s">
        <v>124</v>
      </c>
      <c r="B8222" t="s">
        <v>125</v>
      </c>
      <c r="C8222" t="s">
        <v>92</v>
      </c>
      <c r="D8222" s="29">
        <v>45623</v>
      </c>
      <c r="E8222">
        <v>0</v>
      </c>
      <c r="F8222">
        <v>0</v>
      </c>
      <c r="G8222">
        <v>0</v>
      </c>
      <c r="H8222">
        <v>0</v>
      </c>
      <c r="L8222">
        <v>530.33792300000005</v>
      </c>
      <c r="R8222">
        <v>1256.732495</v>
      </c>
      <c r="S8222" t="s">
        <v>204</v>
      </c>
      <c r="T8222" s="247">
        <v>45292.314212962963</v>
      </c>
    </row>
    <row r="8223" spans="1:20" x14ac:dyDescent="0.35">
      <c r="A8223" t="s">
        <v>124</v>
      </c>
      <c r="B8223" t="s">
        <v>125</v>
      </c>
      <c r="C8223" t="s">
        <v>92</v>
      </c>
      <c r="D8223" s="29">
        <v>45624</v>
      </c>
      <c r="E8223">
        <v>0</v>
      </c>
      <c r="F8223">
        <v>0</v>
      </c>
      <c r="G8223">
        <v>0</v>
      </c>
      <c r="H8223">
        <v>0</v>
      </c>
      <c r="L8223">
        <v>530.33792300000005</v>
      </c>
      <c r="R8223">
        <v>1256.732495</v>
      </c>
      <c r="S8223" t="s">
        <v>204</v>
      </c>
      <c r="T8223" s="247">
        <v>45292.31422453704</v>
      </c>
    </row>
    <row r="8224" spans="1:20" x14ac:dyDescent="0.35">
      <c r="A8224" t="s">
        <v>124</v>
      </c>
      <c r="B8224" t="s">
        <v>125</v>
      </c>
      <c r="C8224" t="s">
        <v>92</v>
      </c>
      <c r="D8224" s="29">
        <v>45625</v>
      </c>
      <c r="E8224">
        <v>0</v>
      </c>
      <c r="F8224">
        <v>0</v>
      </c>
      <c r="G8224">
        <v>0</v>
      </c>
      <c r="H8224">
        <v>0</v>
      </c>
      <c r="L8224">
        <v>530.33792300000005</v>
      </c>
      <c r="R8224">
        <v>1256.732495</v>
      </c>
      <c r="S8224" t="s">
        <v>204</v>
      </c>
      <c r="T8224" s="247">
        <v>45292.314247685186</v>
      </c>
    </row>
    <row r="8225" spans="1:20" x14ac:dyDescent="0.35">
      <c r="A8225" t="s">
        <v>124</v>
      </c>
      <c r="B8225" t="s">
        <v>125</v>
      </c>
      <c r="C8225" t="s">
        <v>92</v>
      </c>
      <c r="D8225" s="29">
        <v>45626</v>
      </c>
      <c r="E8225">
        <v>0</v>
      </c>
      <c r="F8225">
        <v>0</v>
      </c>
      <c r="G8225">
        <v>0</v>
      </c>
      <c r="H8225">
        <v>0</v>
      </c>
      <c r="L8225">
        <v>530.33792300000005</v>
      </c>
      <c r="R8225">
        <v>1256.732495</v>
      </c>
      <c r="S8225" t="s">
        <v>204</v>
      </c>
      <c r="T8225" s="247">
        <v>45292.314259259256</v>
      </c>
    </row>
    <row r="8226" spans="1:20" x14ac:dyDescent="0.35">
      <c r="A8226" t="s">
        <v>124</v>
      </c>
      <c r="B8226" t="s">
        <v>125</v>
      </c>
      <c r="C8226" t="s">
        <v>92</v>
      </c>
      <c r="D8226" s="29">
        <v>45627</v>
      </c>
      <c r="E8226">
        <v>0</v>
      </c>
      <c r="F8226">
        <v>0</v>
      </c>
      <c r="G8226">
        <v>0</v>
      </c>
      <c r="H8226">
        <v>0</v>
      </c>
      <c r="L8226">
        <v>530.33792300000005</v>
      </c>
      <c r="R8226">
        <v>1256.732495</v>
      </c>
      <c r="S8226" t="s">
        <v>204</v>
      </c>
      <c r="T8226" s="247">
        <v>45323.313761574071</v>
      </c>
    </row>
    <row r="8227" spans="1:20" x14ac:dyDescent="0.35">
      <c r="A8227" t="s">
        <v>124</v>
      </c>
      <c r="B8227" t="s">
        <v>125</v>
      </c>
      <c r="C8227" t="s">
        <v>92</v>
      </c>
      <c r="D8227" s="29">
        <v>45628</v>
      </c>
      <c r="E8227">
        <v>0</v>
      </c>
      <c r="F8227">
        <v>0</v>
      </c>
      <c r="G8227">
        <v>0</v>
      </c>
      <c r="H8227">
        <v>0</v>
      </c>
      <c r="L8227">
        <v>530.33792300000005</v>
      </c>
      <c r="R8227">
        <v>1256.732495</v>
      </c>
      <c r="S8227" t="s">
        <v>204</v>
      </c>
      <c r="T8227" s="247">
        <v>45323.313773148147</v>
      </c>
    </row>
    <row r="8228" spans="1:20" x14ac:dyDescent="0.35">
      <c r="A8228" t="s">
        <v>124</v>
      </c>
      <c r="B8228" t="s">
        <v>125</v>
      </c>
      <c r="C8228" t="s">
        <v>92</v>
      </c>
      <c r="D8228" s="29">
        <v>45629</v>
      </c>
      <c r="E8228">
        <v>0</v>
      </c>
      <c r="F8228">
        <v>0</v>
      </c>
      <c r="G8228">
        <v>0</v>
      </c>
      <c r="H8228">
        <v>0</v>
      </c>
      <c r="L8228">
        <v>530.33792300000005</v>
      </c>
      <c r="R8228">
        <v>1256.732495</v>
      </c>
      <c r="S8228" t="s">
        <v>204</v>
      </c>
      <c r="T8228" s="247">
        <v>45323.313807870371</v>
      </c>
    </row>
    <row r="8229" spans="1:20" x14ac:dyDescent="0.35">
      <c r="A8229" t="s">
        <v>124</v>
      </c>
      <c r="B8229" t="s">
        <v>125</v>
      </c>
      <c r="C8229" t="s">
        <v>92</v>
      </c>
      <c r="D8229" s="29">
        <v>45630</v>
      </c>
      <c r="E8229">
        <v>0</v>
      </c>
      <c r="F8229">
        <v>0</v>
      </c>
      <c r="G8229">
        <v>0</v>
      </c>
      <c r="H8229">
        <v>0</v>
      </c>
      <c r="L8229">
        <v>530.33792300000005</v>
      </c>
      <c r="R8229">
        <v>1256.732495</v>
      </c>
      <c r="S8229" t="s">
        <v>204</v>
      </c>
      <c r="T8229" s="247">
        <v>45323.313831018517</v>
      </c>
    </row>
    <row r="8230" spans="1:20" x14ac:dyDescent="0.35">
      <c r="A8230" t="s">
        <v>124</v>
      </c>
      <c r="B8230" t="s">
        <v>125</v>
      </c>
      <c r="C8230" t="s">
        <v>92</v>
      </c>
      <c r="D8230" s="29">
        <v>45631</v>
      </c>
      <c r="E8230">
        <v>0</v>
      </c>
      <c r="F8230">
        <v>0</v>
      </c>
      <c r="G8230">
        <v>0</v>
      </c>
      <c r="H8230">
        <v>0</v>
      </c>
      <c r="L8230">
        <v>530.33792300000005</v>
      </c>
      <c r="R8230">
        <v>1256.732495</v>
      </c>
      <c r="S8230" t="s">
        <v>204</v>
      </c>
      <c r="T8230" s="247">
        <v>45323.313854166663</v>
      </c>
    </row>
    <row r="8231" spans="1:20" x14ac:dyDescent="0.35">
      <c r="A8231" t="s">
        <v>124</v>
      </c>
      <c r="B8231" t="s">
        <v>125</v>
      </c>
      <c r="C8231" t="s">
        <v>92</v>
      </c>
      <c r="D8231" s="29">
        <v>45632</v>
      </c>
      <c r="E8231">
        <v>0</v>
      </c>
      <c r="F8231">
        <v>0</v>
      </c>
      <c r="G8231">
        <v>0</v>
      </c>
      <c r="H8231">
        <v>0</v>
      </c>
      <c r="L8231">
        <v>530.33792300000005</v>
      </c>
      <c r="R8231">
        <v>1256.732495</v>
      </c>
      <c r="S8231" t="s">
        <v>204</v>
      </c>
      <c r="T8231" s="247">
        <v>45323.313877314817</v>
      </c>
    </row>
    <row r="8232" spans="1:20" x14ac:dyDescent="0.35">
      <c r="A8232" t="s">
        <v>124</v>
      </c>
      <c r="B8232" t="s">
        <v>125</v>
      </c>
      <c r="C8232" t="s">
        <v>92</v>
      </c>
      <c r="D8232" s="29">
        <v>45633</v>
      </c>
      <c r="E8232">
        <v>0</v>
      </c>
      <c r="F8232">
        <v>0</v>
      </c>
      <c r="G8232">
        <v>0</v>
      </c>
      <c r="H8232">
        <v>0</v>
      </c>
      <c r="L8232">
        <v>530.33792300000005</v>
      </c>
      <c r="R8232">
        <v>1256.732495</v>
      </c>
      <c r="S8232" t="s">
        <v>204</v>
      </c>
      <c r="T8232" s="247">
        <v>45323.313900462963</v>
      </c>
    </row>
    <row r="8233" spans="1:20" x14ac:dyDescent="0.35">
      <c r="A8233" t="s">
        <v>124</v>
      </c>
      <c r="B8233" t="s">
        <v>125</v>
      </c>
      <c r="C8233" t="s">
        <v>92</v>
      </c>
      <c r="D8233" s="29">
        <v>45634</v>
      </c>
      <c r="E8233">
        <v>0</v>
      </c>
      <c r="F8233">
        <v>0</v>
      </c>
      <c r="G8233">
        <v>0</v>
      </c>
      <c r="H8233">
        <v>0</v>
      </c>
      <c r="L8233">
        <v>530.33792300000005</v>
      </c>
      <c r="R8233">
        <v>1256.732495</v>
      </c>
      <c r="S8233" t="s">
        <v>204</v>
      </c>
      <c r="T8233" s="247">
        <v>45323.31391203704</v>
      </c>
    </row>
    <row r="8234" spans="1:20" x14ac:dyDescent="0.35">
      <c r="A8234" t="s">
        <v>124</v>
      </c>
      <c r="B8234" t="s">
        <v>125</v>
      </c>
      <c r="C8234" t="s">
        <v>92</v>
      </c>
      <c r="D8234" s="29">
        <v>45635</v>
      </c>
      <c r="E8234">
        <v>0</v>
      </c>
      <c r="F8234">
        <v>0</v>
      </c>
      <c r="G8234">
        <v>0</v>
      </c>
      <c r="H8234">
        <v>0</v>
      </c>
      <c r="L8234">
        <v>530.33792300000005</v>
      </c>
      <c r="R8234">
        <v>1256.732495</v>
      </c>
      <c r="S8234" t="s">
        <v>204</v>
      </c>
      <c r="T8234" s="247">
        <v>45323.313946759263</v>
      </c>
    </row>
    <row r="8235" spans="1:20" x14ac:dyDescent="0.35">
      <c r="A8235" t="s">
        <v>124</v>
      </c>
      <c r="B8235" t="s">
        <v>125</v>
      </c>
      <c r="C8235" t="s">
        <v>92</v>
      </c>
      <c r="D8235" s="29">
        <v>45636</v>
      </c>
      <c r="E8235">
        <v>0</v>
      </c>
      <c r="F8235">
        <v>0</v>
      </c>
      <c r="G8235">
        <v>0</v>
      </c>
      <c r="H8235">
        <v>0</v>
      </c>
      <c r="L8235">
        <v>530.33792300000005</v>
      </c>
      <c r="R8235">
        <v>1256.732495</v>
      </c>
      <c r="S8235" t="s">
        <v>204</v>
      </c>
      <c r="T8235" s="247">
        <v>45323.313969907409</v>
      </c>
    </row>
    <row r="8236" spans="1:20" x14ac:dyDescent="0.35">
      <c r="A8236" t="s">
        <v>124</v>
      </c>
      <c r="B8236" t="s">
        <v>125</v>
      </c>
      <c r="C8236" t="s">
        <v>92</v>
      </c>
      <c r="D8236" s="29">
        <v>45637</v>
      </c>
      <c r="E8236">
        <v>0</v>
      </c>
      <c r="F8236">
        <v>0</v>
      </c>
      <c r="G8236">
        <v>0</v>
      </c>
      <c r="H8236">
        <v>0</v>
      </c>
      <c r="L8236">
        <v>530.33792300000005</v>
      </c>
      <c r="R8236">
        <v>1256.732495</v>
      </c>
      <c r="S8236" t="s">
        <v>204</v>
      </c>
      <c r="T8236" s="247">
        <v>45323.314004629632</v>
      </c>
    </row>
    <row r="8237" spans="1:20" x14ac:dyDescent="0.35">
      <c r="A8237" t="s">
        <v>124</v>
      </c>
      <c r="B8237" t="s">
        <v>125</v>
      </c>
      <c r="C8237" t="s">
        <v>92</v>
      </c>
      <c r="D8237" s="29">
        <v>45638</v>
      </c>
      <c r="E8237">
        <v>0</v>
      </c>
      <c r="F8237">
        <v>0</v>
      </c>
      <c r="G8237">
        <v>0</v>
      </c>
      <c r="H8237">
        <v>0</v>
      </c>
      <c r="L8237">
        <v>530.33792300000005</v>
      </c>
      <c r="R8237">
        <v>1256.732495</v>
      </c>
      <c r="S8237" t="s">
        <v>204</v>
      </c>
      <c r="T8237" s="247">
        <v>45323.314016203702</v>
      </c>
    </row>
    <row r="8238" spans="1:20" x14ac:dyDescent="0.35">
      <c r="A8238" t="s">
        <v>124</v>
      </c>
      <c r="B8238" t="s">
        <v>125</v>
      </c>
      <c r="C8238" t="s">
        <v>92</v>
      </c>
      <c r="D8238" s="29">
        <v>45639</v>
      </c>
      <c r="E8238">
        <v>0</v>
      </c>
      <c r="F8238">
        <v>0</v>
      </c>
      <c r="G8238">
        <v>0</v>
      </c>
      <c r="H8238">
        <v>0</v>
      </c>
      <c r="L8238">
        <v>530.33792300000005</v>
      </c>
      <c r="R8238">
        <v>1256.732495</v>
      </c>
      <c r="S8238" t="s">
        <v>204</v>
      </c>
      <c r="T8238" s="247">
        <v>45323.314027777778</v>
      </c>
    </row>
    <row r="8239" spans="1:20" x14ac:dyDescent="0.35">
      <c r="A8239" t="s">
        <v>124</v>
      </c>
      <c r="B8239" t="s">
        <v>125</v>
      </c>
      <c r="C8239" t="s">
        <v>92</v>
      </c>
      <c r="D8239" s="29">
        <v>45640</v>
      </c>
      <c r="E8239">
        <v>0</v>
      </c>
      <c r="F8239">
        <v>0</v>
      </c>
      <c r="G8239">
        <v>0</v>
      </c>
      <c r="H8239">
        <v>0</v>
      </c>
      <c r="L8239">
        <v>530.33792300000005</v>
      </c>
      <c r="R8239">
        <v>1256.732495</v>
      </c>
      <c r="S8239" t="s">
        <v>204</v>
      </c>
      <c r="T8239" s="247">
        <v>45323.314039351855</v>
      </c>
    </row>
    <row r="8240" spans="1:20" x14ac:dyDescent="0.35">
      <c r="A8240" t="s">
        <v>124</v>
      </c>
      <c r="B8240" t="s">
        <v>125</v>
      </c>
      <c r="C8240" t="s">
        <v>92</v>
      </c>
      <c r="D8240" s="29">
        <v>45641</v>
      </c>
      <c r="E8240">
        <v>0</v>
      </c>
      <c r="F8240">
        <v>0</v>
      </c>
      <c r="G8240">
        <v>0</v>
      </c>
      <c r="H8240">
        <v>0</v>
      </c>
      <c r="L8240">
        <v>530.33792300000005</v>
      </c>
      <c r="R8240">
        <v>1256.732495</v>
      </c>
      <c r="S8240" t="s">
        <v>204</v>
      </c>
      <c r="T8240" s="247">
        <v>45323.314050925925</v>
      </c>
    </row>
    <row r="8241" spans="1:20" x14ac:dyDescent="0.35">
      <c r="A8241" t="s">
        <v>124</v>
      </c>
      <c r="B8241" t="s">
        <v>125</v>
      </c>
      <c r="C8241" t="s">
        <v>92</v>
      </c>
      <c r="D8241" s="29">
        <v>45642</v>
      </c>
      <c r="E8241">
        <v>0</v>
      </c>
      <c r="F8241">
        <v>0</v>
      </c>
      <c r="G8241">
        <v>0</v>
      </c>
      <c r="H8241">
        <v>0</v>
      </c>
      <c r="L8241">
        <v>530.33792300000005</v>
      </c>
      <c r="R8241">
        <v>1256.732495</v>
      </c>
      <c r="S8241" t="s">
        <v>204</v>
      </c>
      <c r="T8241" s="247">
        <v>45323.314074074071</v>
      </c>
    </row>
    <row r="8242" spans="1:20" x14ac:dyDescent="0.35">
      <c r="A8242" t="s">
        <v>124</v>
      </c>
      <c r="B8242" t="s">
        <v>125</v>
      </c>
      <c r="C8242" t="s">
        <v>92</v>
      </c>
      <c r="D8242" s="29">
        <v>45643</v>
      </c>
      <c r="E8242">
        <v>0</v>
      </c>
      <c r="F8242">
        <v>0</v>
      </c>
      <c r="G8242">
        <v>0</v>
      </c>
      <c r="H8242">
        <v>0</v>
      </c>
      <c r="L8242">
        <v>530.33792300000005</v>
      </c>
      <c r="R8242">
        <v>1256.732495</v>
      </c>
      <c r="S8242" t="s">
        <v>204</v>
      </c>
      <c r="T8242" s="247">
        <v>45323.314085648148</v>
      </c>
    </row>
    <row r="8243" spans="1:20" x14ac:dyDescent="0.35">
      <c r="A8243" t="s">
        <v>124</v>
      </c>
      <c r="B8243" t="s">
        <v>125</v>
      </c>
      <c r="C8243" t="s">
        <v>92</v>
      </c>
      <c r="D8243" s="29">
        <v>45644</v>
      </c>
      <c r="E8243">
        <v>0</v>
      </c>
      <c r="F8243">
        <v>0</v>
      </c>
      <c r="G8243">
        <v>0</v>
      </c>
      <c r="H8243">
        <v>0</v>
      </c>
      <c r="L8243">
        <v>530.33792300000005</v>
      </c>
      <c r="R8243">
        <v>1256.732495</v>
      </c>
      <c r="S8243" t="s">
        <v>204</v>
      </c>
      <c r="T8243" s="247">
        <v>45323.314097222225</v>
      </c>
    </row>
    <row r="8244" spans="1:20" x14ac:dyDescent="0.35">
      <c r="A8244" t="s">
        <v>124</v>
      </c>
      <c r="B8244" t="s">
        <v>125</v>
      </c>
      <c r="C8244" t="s">
        <v>92</v>
      </c>
      <c r="D8244" s="29">
        <v>45645</v>
      </c>
      <c r="E8244">
        <v>0</v>
      </c>
      <c r="F8244">
        <v>0</v>
      </c>
      <c r="G8244">
        <v>0</v>
      </c>
      <c r="H8244">
        <v>0</v>
      </c>
      <c r="L8244">
        <v>530.33792300000005</v>
      </c>
      <c r="R8244">
        <v>1256.732495</v>
      </c>
      <c r="S8244" t="s">
        <v>204</v>
      </c>
      <c r="T8244" s="247">
        <v>45323.314097222225</v>
      </c>
    </row>
    <row r="8245" spans="1:20" x14ac:dyDescent="0.35">
      <c r="A8245" t="s">
        <v>124</v>
      </c>
      <c r="B8245" t="s">
        <v>125</v>
      </c>
      <c r="C8245" t="s">
        <v>92</v>
      </c>
      <c r="D8245" s="29">
        <v>45646</v>
      </c>
      <c r="E8245">
        <v>0</v>
      </c>
      <c r="F8245">
        <v>0</v>
      </c>
      <c r="G8245">
        <v>0</v>
      </c>
      <c r="H8245">
        <v>0</v>
      </c>
      <c r="L8245">
        <v>530.33792300000005</v>
      </c>
      <c r="R8245">
        <v>1256.732495</v>
      </c>
      <c r="S8245" t="s">
        <v>204</v>
      </c>
      <c r="T8245" s="247">
        <v>45323.314108796294</v>
      </c>
    </row>
    <row r="8246" spans="1:20" x14ac:dyDescent="0.35">
      <c r="A8246" t="s">
        <v>124</v>
      </c>
      <c r="B8246" t="s">
        <v>125</v>
      </c>
      <c r="C8246" t="s">
        <v>92</v>
      </c>
      <c r="D8246" s="29">
        <v>45647</v>
      </c>
      <c r="E8246">
        <v>0</v>
      </c>
      <c r="F8246">
        <v>0</v>
      </c>
      <c r="G8246">
        <v>0</v>
      </c>
      <c r="H8246">
        <v>0</v>
      </c>
      <c r="L8246">
        <v>530.33792300000005</v>
      </c>
      <c r="R8246">
        <v>1256.732495</v>
      </c>
      <c r="S8246" t="s">
        <v>204</v>
      </c>
      <c r="T8246" s="247">
        <v>45323.314120370371</v>
      </c>
    </row>
    <row r="8247" spans="1:20" x14ac:dyDescent="0.35">
      <c r="A8247" t="s">
        <v>124</v>
      </c>
      <c r="B8247" t="s">
        <v>125</v>
      </c>
      <c r="C8247" t="s">
        <v>92</v>
      </c>
      <c r="D8247" s="29">
        <v>45648</v>
      </c>
      <c r="E8247">
        <v>0</v>
      </c>
      <c r="F8247">
        <v>0</v>
      </c>
      <c r="G8247">
        <v>0</v>
      </c>
      <c r="H8247">
        <v>0</v>
      </c>
      <c r="L8247">
        <v>530.33792300000005</v>
      </c>
      <c r="R8247">
        <v>1256.732495</v>
      </c>
      <c r="S8247" t="s">
        <v>204</v>
      </c>
      <c r="T8247" s="247">
        <v>45323.314143518517</v>
      </c>
    </row>
    <row r="8248" spans="1:20" x14ac:dyDescent="0.35">
      <c r="A8248" t="s">
        <v>124</v>
      </c>
      <c r="B8248" t="s">
        <v>125</v>
      </c>
      <c r="C8248" t="s">
        <v>92</v>
      </c>
      <c r="D8248" s="29">
        <v>45649</v>
      </c>
      <c r="E8248">
        <v>0</v>
      </c>
      <c r="F8248">
        <v>0</v>
      </c>
      <c r="G8248">
        <v>0</v>
      </c>
      <c r="H8248">
        <v>0</v>
      </c>
      <c r="L8248">
        <v>530.33792300000005</v>
      </c>
      <c r="R8248">
        <v>1256.732495</v>
      </c>
      <c r="S8248" t="s">
        <v>204</v>
      </c>
      <c r="T8248" s="247">
        <v>45323.314143518517</v>
      </c>
    </row>
    <row r="8249" spans="1:20" x14ac:dyDescent="0.35">
      <c r="A8249" t="s">
        <v>124</v>
      </c>
      <c r="B8249" t="s">
        <v>125</v>
      </c>
      <c r="C8249" t="s">
        <v>92</v>
      </c>
      <c r="D8249" s="29">
        <v>45650</v>
      </c>
      <c r="E8249">
        <v>0</v>
      </c>
      <c r="F8249">
        <v>0</v>
      </c>
      <c r="G8249">
        <v>0</v>
      </c>
      <c r="H8249">
        <v>0</v>
      </c>
      <c r="L8249">
        <v>530.33792300000005</v>
      </c>
      <c r="R8249">
        <v>1256.732495</v>
      </c>
      <c r="S8249" t="s">
        <v>204</v>
      </c>
      <c r="T8249" s="247">
        <v>45323.314155092594</v>
      </c>
    </row>
    <row r="8250" spans="1:20" x14ac:dyDescent="0.35">
      <c r="A8250" t="s">
        <v>124</v>
      </c>
      <c r="B8250" t="s">
        <v>125</v>
      </c>
      <c r="C8250" t="s">
        <v>92</v>
      </c>
      <c r="D8250" s="29">
        <v>45651</v>
      </c>
      <c r="E8250">
        <v>0</v>
      </c>
      <c r="F8250">
        <v>0</v>
      </c>
      <c r="G8250">
        <v>0</v>
      </c>
      <c r="H8250">
        <v>0</v>
      </c>
      <c r="L8250">
        <v>530.33792300000005</v>
      </c>
      <c r="R8250">
        <v>1256.732495</v>
      </c>
      <c r="S8250" t="s">
        <v>204</v>
      </c>
      <c r="T8250" s="247">
        <v>45323.314166666663</v>
      </c>
    </row>
    <row r="8251" spans="1:20" x14ac:dyDescent="0.35">
      <c r="A8251" t="s">
        <v>124</v>
      </c>
      <c r="B8251" t="s">
        <v>125</v>
      </c>
      <c r="C8251" t="s">
        <v>92</v>
      </c>
      <c r="D8251" s="29">
        <v>45652</v>
      </c>
      <c r="E8251">
        <v>0</v>
      </c>
      <c r="F8251">
        <v>0</v>
      </c>
      <c r="G8251">
        <v>0</v>
      </c>
      <c r="H8251">
        <v>0</v>
      </c>
      <c r="L8251">
        <v>530.33792300000005</v>
      </c>
      <c r="R8251">
        <v>1256.732495</v>
      </c>
      <c r="S8251" t="s">
        <v>204</v>
      </c>
      <c r="T8251" s="247">
        <v>45323.31417824074</v>
      </c>
    </row>
    <row r="8252" spans="1:20" x14ac:dyDescent="0.35">
      <c r="A8252" t="s">
        <v>124</v>
      </c>
      <c r="B8252" t="s">
        <v>125</v>
      </c>
      <c r="C8252" t="s">
        <v>92</v>
      </c>
      <c r="D8252" s="29">
        <v>45653</v>
      </c>
      <c r="E8252">
        <v>0</v>
      </c>
      <c r="F8252">
        <v>0</v>
      </c>
      <c r="G8252">
        <v>0</v>
      </c>
      <c r="H8252">
        <v>0</v>
      </c>
      <c r="L8252">
        <v>530.33792300000005</v>
      </c>
      <c r="R8252">
        <v>1256.732495</v>
      </c>
      <c r="S8252" t="s">
        <v>204</v>
      </c>
      <c r="T8252" s="247">
        <v>45323.314189814817</v>
      </c>
    </row>
    <row r="8253" spans="1:20" x14ac:dyDescent="0.35">
      <c r="A8253" t="s">
        <v>124</v>
      </c>
      <c r="B8253" t="s">
        <v>125</v>
      </c>
      <c r="C8253" t="s">
        <v>92</v>
      </c>
      <c r="D8253" s="29">
        <v>45654</v>
      </c>
      <c r="E8253">
        <v>0</v>
      </c>
      <c r="F8253">
        <v>0</v>
      </c>
      <c r="G8253">
        <v>0</v>
      </c>
      <c r="H8253">
        <v>0</v>
      </c>
      <c r="L8253">
        <v>530.33792300000005</v>
      </c>
      <c r="R8253">
        <v>1256.732495</v>
      </c>
      <c r="S8253" t="s">
        <v>204</v>
      </c>
      <c r="T8253" s="247">
        <v>45323.314201388886</v>
      </c>
    </row>
    <row r="8254" spans="1:20" x14ac:dyDescent="0.35">
      <c r="A8254" t="s">
        <v>124</v>
      </c>
      <c r="B8254" t="s">
        <v>125</v>
      </c>
      <c r="C8254" t="s">
        <v>92</v>
      </c>
      <c r="D8254" s="29">
        <v>45655</v>
      </c>
      <c r="E8254">
        <v>0</v>
      </c>
      <c r="F8254">
        <v>0</v>
      </c>
      <c r="G8254">
        <v>0</v>
      </c>
      <c r="H8254">
        <v>0</v>
      </c>
      <c r="L8254">
        <v>530.33792300000005</v>
      </c>
      <c r="R8254">
        <v>1256.732495</v>
      </c>
      <c r="S8254" t="s">
        <v>204</v>
      </c>
      <c r="T8254" s="247">
        <v>45323.314212962963</v>
      </c>
    </row>
    <row r="8255" spans="1:20" x14ac:dyDescent="0.35">
      <c r="A8255" t="s">
        <v>124</v>
      </c>
      <c r="B8255" t="s">
        <v>125</v>
      </c>
      <c r="C8255" t="s">
        <v>92</v>
      </c>
      <c r="D8255" s="29">
        <v>45656</v>
      </c>
      <c r="E8255">
        <v>0</v>
      </c>
      <c r="F8255">
        <v>0</v>
      </c>
      <c r="G8255">
        <v>0</v>
      </c>
      <c r="H8255">
        <v>0</v>
      </c>
      <c r="L8255">
        <v>530.33792300000005</v>
      </c>
      <c r="R8255">
        <v>1256.732495</v>
      </c>
      <c r="S8255" t="s">
        <v>204</v>
      </c>
      <c r="T8255" s="247">
        <v>45323.31422453704</v>
      </c>
    </row>
    <row r="8256" spans="1:20" x14ac:dyDescent="0.35">
      <c r="A8256" t="s">
        <v>124</v>
      </c>
      <c r="B8256" t="s">
        <v>125</v>
      </c>
      <c r="C8256" t="s">
        <v>92</v>
      </c>
      <c r="D8256" s="29">
        <v>45657</v>
      </c>
      <c r="E8256">
        <v>0</v>
      </c>
      <c r="F8256">
        <v>0</v>
      </c>
      <c r="G8256">
        <v>0</v>
      </c>
      <c r="H8256">
        <v>0</v>
      </c>
      <c r="L8256">
        <v>530.33792300000005</v>
      </c>
      <c r="R8256">
        <v>1256.732495</v>
      </c>
      <c r="S8256" t="s">
        <v>204</v>
      </c>
      <c r="T8256" s="247">
        <v>45323.314236111109</v>
      </c>
    </row>
    <row r="8257" spans="1:20" x14ac:dyDescent="0.35">
      <c r="A8257" t="s">
        <v>126</v>
      </c>
      <c r="B8257" t="s">
        <v>127</v>
      </c>
      <c r="C8257" t="s">
        <v>92</v>
      </c>
      <c r="D8257" s="29">
        <v>45383</v>
      </c>
      <c r="E8257">
        <v>0</v>
      </c>
      <c r="F8257">
        <v>0</v>
      </c>
      <c r="G8257">
        <v>0</v>
      </c>
      <c r="H8257">
        <v>0</v>
      </c>
      <c r="L8257">
        <v>530.33794599999999</v>
      </c>
      <c r="R8257">
        <v>1356.4731690000001</v>
      </c>
      <c r="S8257" t="s">
        <v>204</v>
      </c>
      <c r="T8257" s="247">
        <v>45246.339131944442</v>
      </c>
    </row>
    <row r="8258" spans="1:20" x14ac:dyDescent="0.35">
      <c r="A8258" t="s">
        <v>126</v>
      </c>
      <c r="B8258" t="s">
        <v>127</v>
      </c>
      <c r="C8258" t="s">
        <v>92</v>
      </c>
      <c r="D8258" s="29">
        <v>45384</v>
      </c>
      <c r="E8258">
        <v>0</v>
      </c>
      <c r="F8258">
        <v>0</v>
      </c>
      <c r="G8258">
        <v>0</v>
      </c>
      <c r="H8258">
        <v>0</v>
      </c>
      <c r="L8258">
        <v>530.33794599999999</v>
      </c>
      <c r="R8258">
        <v>1356.4731690000001</v>
      </c>
      <c r="S8258" t="s">
        <v>204</v>
      </c>
      <c r="T8258" s="247">
        <v>45246.339143518519</v>
      </c>
    </row>
    <row r="8259" spans="1:20" x14ac:dyDescent="0.35">
      <c r="A8259" t="s">
        <v>126</v>
      </c>
      <c r="B8259" t="s">
        <v>127</v>
      </c>
      <c r="C8259" t="s">
        <v>92</v>
      </c>
      <c r="D8259" s="29">
        <v>45385</v>
      </c>
      <c r="E8259">
        <v>0</v>
      </c>
      <c r="F8259">
        <v>0</v>
      </c>
      <c r="G8259">
        <v>0</v>
      </c>
      <c r="H8259">
        <v>0</v>
      </c>
      <c r="L8259">
        <v>530.33794599999999</v>
      </c>
      <c r="R8259">
        <v>1356.4731690000001</v>
      </c>
      <c r="S8259" t="s">
        <v>204</v>
      </c>
      <c r="T8259" s="247">
        <v>45246.339143518519</v>
      </c>
    </row>
    <row r="8260" spans="1:20" x14ac:dyDescent="0.35">
      <c r="A8260" t="s">
        <v>126</v>
      </c>
      <c r="B8260" t="s">
        <v>127</v>
      </c>
      <c r="C8260" t="s">
        <v>92</v>
      </c>
      <c r="D8260" s="29">
        <v>45386</v>
      </c>
      <c r="E8260">
        <v>0</v>
      </c>
      <c r="F8260">
        <v>0</v>
      </c>
      <c r="G8260">
        <v>0</v>
      </c>
      <c r="H8260">
        <v>0</v>
      </c>
      <c r="L8260">
        <v>530.33794599999999</v>
      </c>
      <c r="R8260">
        <v>1356.4731690000001</v>
      </c>
      <c r="S8260" t="s">
        <v>204</v>
      </c>
      <c r="T8260" s="247">
        <v>45246.339143518519</v>
      </c>
    </row>
    <row r="8261" spans="1:20" x14ac:dyDescent="0.35">
      <c r="A8261" t="s">
        <v>126</v>
      </c>
      <c r="B8261" t="s">
        <v>127</v>
      </c>
      <c r="C8261" t="s">
        <v>92</v>
      </c>
      <c r="D8261" s="29">
        <v>45387</v>
      </c>
      <c r="E8261">
        <v>0</v>
      </c>
      <c r="F8261">
        <v>0</v>
      </c>
      <c r="G8261">
        <v>0</v>
      </c>
      <c r="H8261">
        <v>0</v>
      </c>
      <c r="L8261">
        <v>530.33794599999999</v>
      </c>
      <c r="R8261">
        <v>1356.4731690000001</v>
      </c>
      <c r="S8261" t="s">
        <v>204</v>
      </c>
      <c r="T8261" s="247">
        <v>45246.339143518519</v>
      </c>
    </row>
    <row r="8262" spans="1:20" x14ac:dyDescent="0.35">
      <c r="A8262" t="s">
        <v>126</v>
      </c>
      <c r="B8262" t="s">
        <v>127</v>
      </c>
      <c r="C8262" t="s">
        <v>92</v>
      </c>
      <c r="D8262" s="29">
        <v>45388</v>
      </c>
      <c r="E8262">
        <v>0</v>
      </c>
      <c r="F8262">
        <v>0</v>
      </c>
      <c r="G8262">
        <v>0</v>
      </c>
      <c r="H8262">
        <v>0</v>
      </c>
      <c r="L8262">
        <v>530.33794599999999</v>
      </c>
      <c r="R8262">
        <v>1356.4731690000001</v>
      </c>
      <c r="S8262" t="s">
        <v>204</v>
      </c>
      <c r="T8262" s="247">
        <v>45246.339143518519</v>
      </c>
    </row>
    <row r="8263" spans="1:20" x14ac:dyDescent="0.35">
      <c r="A8263" t="s">
        <v>126</v>
      </c>
      <c r="B8263" t="s">
        <v>127</v>
      </c>
      <c r="C8263" t="s">
        <v>92</v>
      </c>
      <c r="D8263" s="29">
        <v>45389</v>
      </c>
      <c r="E8263">
        <v>0</v>
      </c>
      <c r="F8263">
        <v>0</v>
      </c>
      <c r="G8263">
        <v>0</v>
      </c>
      <c r="H8263">
        <v>0</v>
      </c>
      <c r="L8263">
        <v>530.33794599999999</v>
      </c>
      <c r="R8263">
        <v>1356.4731690000001</v>
      </c>
      <c r="S8263" t="s">
        <v>204</v>
      </c>
      <c r="T8263" s="247">
        <v>45246.339143518519</v>
      </c>
    </row>
    <row r="8264" spans="1:20" x14ac:dyDescent="0.35">
      <c r="A8264" t="s">
        <v>126</v>
      </c>
      <c r="B8264" t="s">
        <v>127</v>
      </c>
      <c r="C8264" t="s">
        <v>92</v>
      </c>
      <c r="D8264" s="29">
        <v>45390</v>
      </c>
      <c r="E8264">
        <v>0</v>
      </c>
      <c r="F8264">
        <v>0</v>
      </c>
      <c r="G8264">
        <v>0</v>
      </c>
      <c r="H8264">
        <v>0</v>
      </c>
      <c r="L8264">
        <v>530.33794599999999</v>
      </c>
      <c r="R8264">
        <v>1356.4731690000001</v>
      </c>
      <c r="S8264" t="s">
        <v>204</v>
      </c>
      <c r="T8264" s="247">
        <v>45246.339155092595</v>
      </c>
    </row>
    <row r="8265" spans="1:20" x14ac:dyDescent="0.35">
      <c r="A8265" t="s">
        <v>126</v>
      </c>
      <c r="B8265" t="s">
        <v>127</v>
      </c>
      <c r="C8265" t="s">
        <v>92</v>
      </c>
      <c r="D8265" s="29">
        <v>45391</v>
      </c>
      <c r="E8265">
        <v>0</v>
      </c>
      <c r="F8265">
        <v>0</v>
      </c>
      <c r="G8265">
        <v>0</v>
      </c>
      <c r="H8265">
        <v>0</v>
      </c>
      <c r="L8265">
        <v>530.33794599999999</v>
      </c>
      <c r="R8265">
        <v>1356.4731690000001</v>
      </c>
      <c r="S8265" t="s">
        <v>204</v>
      </c>
      <c r="T8265" s="247">
        <v>45246.339155092595</v>
      </c>
    </row>
    <row r="8266" spans="1:20" x14ac:dyDescent="0.35">
      <c r="A8266" t="s">
        <v>126</v>
      </c>
      <c r="B8266" t="s">
        <v>127</v>
      </c>
      <c r="C8266" t="s">
        <v>92</v>
      </c>
      <c r="D8266" s="29">
        <v>45392</v>
      </c>
      <c r="E8266">
        <v>0</v>
      </c>
      <c r="F8266">
        <v>0</v>
      </c>
      <c r="G8266">
        <v>0</v>
      </c>
      <c r="H8266">
        <v>0</v>
      </c>
      <c r="L8266">
        <v>530.33794599999999</v>
      </c>
      <c r="R8266">
        <v>1356.4731690000001</v>
      </c>
      <c r="S8266" t="s">
        <v>204</v>
      </c>
      <c r="T8266" s="247">
        <v>45246.339155092595</v>
      </c>
    </row>
    <row r="8267" spans="1:20" x14ac:dyDescent="0.35">
      <c r="A8267" t="s">
        <v>126</v>
      </c>
      <c r="B8267" t="s">
        <v>127</v>
      </c>
      <c r="C8267" t="s">
        <v>92</v>
      </c>
      <c r="D8267" s="29">
        <v>45393</v>
      </c>
      <c r="E8267">
        <v>0</v>
      </c>
      <c r="F8267">
        <v>0</v>
      </c>
      <c r="G8267">
        <v>0</v>
      </c>
      <c r="H8267">
        <v>0</v>
      </c>
      <c r="L8267">
        <v>530.33794599999999</v>
      </c>
      <c r="R8267">
        <v>1356.4731690000001</v>
      </c>
      <c r="S8267" t="s">
        <v>204</v>
      </c>
      <c r="T8267" s="247">
        <v>45246.339155092595</v>
      </c>
    </row>
    <row r="8268" spans="1:20" x14ac:dyDescent="0.35">
      <c r="A8268" t="s">
        <v>126</v>
      </c>
      <c r="B8268" t="s">
        <v>127</v>
      </c>
      <c r="C8268" t="s">
        <v>92</v>
      </c>
      <c r="D8268" s="29">
        <v>45394</v>
      </c>
      <c r="E8268">
        <v>0</v>
      </c>
      <c r="F8268">
        <v>0</v>
      </c>
      <c r="G8268">
        <v>0</v>
      </c>
      <c r="H8268">
        <v>0</v>
      </c>
      <c r="L8268">
        <v>530.33794599999999</v>
      </c>
      <c r="R8268">
        <v>1356.4731690000001</v>
      </c>
      <c r="S8268" t="s">
        <v>204</v>
      </c>
      <c r="T8268" s="247">
        <v>45246.339155092595</v>
      </c>
    </row>
    <row r="8269" spans="1:20" x14ac:dyDescent="0.35">
      <c r="A8269" t="s">
        <v>126</v>
      </c>
      <c r="B8269" t="s">
        <v>127</v>
      </c>
      <c r="C8269" t="s">
        <v>92</v>
      </c>
      <c r="D8269" s="29">
        <v>45395</v>
      </c>
      <c r="E8269">
        <v>0</v>
      </c>
      <c r="F8269">
        <v>0</v>
      </c>
      <c r="G8269">
        <v>0</v>
      </c>
      <c r="H8269">
        <v>0</v>
      </c>
      <c r="L8269">
        <v>530.33794599999999</v>
      </c>
      <c r="R8269">
        <v>1356.4731690000001</v>
      </c>
      <c r="S8269" t="s">
        <v>204</v>
      </c>
      <c r="T8269" s="247">
        <v>45246.339166666665</v>
      </c>
    </row>
    <row r="8270" spans="1:20" x14ac:dyDescent="0.35">
      <c r="A8270" t="s">
        <v>126</v>
      </c>
      <c r="B8270" t="s">
        <v>127</v>
      </c>
      <c r="C8270" t="s">
        <v>92</v>
      </c>
      <c r="D8270" s="29">
        <v>45396</v>
      </c>
      <c r="E8270">
        <v>0</v>
      </c>
      <c r="F8270">
        <v>0</v>
      </c>
      <c r="G8270">
        <v>0</v>
      </c>
      <c r="H8270">
        <v>0</v>
      </c>
      <c r="L8270">
        <v>530.33794599999999</v>
      </c>
      <c r="R8270">
        <v>1356.4731690000001</v>
      </c>
      <c r="S8270" t="s">
        <v>204</v>
      </c>
      <c r="T8270" s="247">
        <v>45246.339166666665</v>
      </c>
    </row>
    <row r="8271" spans="1:20" x14ac:dyDescent="0.35">
      <c r="A8271" t="s">
        <v>126</v>
      </c>
      <c r="B8271" t="s">
        <v>127</v>
      </c>
      <c r="C8271" t="s">
        <v>92</v>
      </c>
      <c r="D8271" s="29">
        <v>45397</v>
      </c>
      <c r="E8271">
        <v>0</v>
      </c>
      <c r="F8271">
        <v>0</v>
      </c>
      <c r="G8271">
        <v>0</v>
      </c>
      <c r="H8271">
        <v>0</v>
      </c>
      <c r="L8271">
        <v>530.33794599999999</v>
      </c>
      <c r="R8271">
        <v>1356.4731690000001</v>
      </c>
      <c r="S8271" t="s">
        <v>204</v>
      </c>
      <c r="T8271" s="247">
        <v>45246.339166666665</v>
      </c>
    </row>
    <row r="8272" spans="1:20" x14ac:dyDescent="0.35">
      <c r="A8272" t="s">
        <v>126</v>
      </c>
      <c r="B8272" t="s">
        <v>127</v>
      </c>
      <c r="C8272" t="s">
        <v>92</v>
      </c>
      <c r="D8272" s="29">
        <v>45398</v>
      </c>
      <c r="E8272">
        <v>0</v>
      </c>
      <c r="F8272">
        <v>0</v>
      </c>
      <c r="G8272">
        <v>0</v>
      </c>
      <c r="H8272">
        <v>0</v>
      </c>
      <c r="L8272">
        <v>530.33794599999999</v>
      </c>
      <c r="R8272">
        <v>1356.4731690000001</v>
      </c>
      <c r="S8272" t="s">
        <v>204</v>
      </c>
      <c r="T8272" s="247">
        <v>45246.339166666665</v>
      </c>
    </row>
    <row r="8273" spans="1:20" x14ac:dyDescent="0.35">
      <c r="A8273" t="s">
        <v>126</v>
      </c>
      <c r="B8273" t="s">
        <v>127</v>
      </c>
      <c r="C8273" t="s">
        <v>92</v>
      </c>
      <c r="D8273" s="29">
        <v>45399</v>
      </c>
      <c r="E8273">
        <v>0</v>
      </c>
      <c r="F8273">
        <v>0</v>
      </c>
      <c r="G8273">
        <v>0</v>
      </c>
      <c r="H8273">
        <v>0</v>
      </c>
      <c r="L8273">
        <v>530.33794599999999</v>
      </c>
      <c r="R8273">
        <v>1356.4731690000001</v>
      </c>
      <c r="S8273" t="s">
        <v>204</v>
      </c>
      <c r="T8273" s="247">
        <v>45246.339166666665</v>
      </c>
    </row>
    <row r="8274" spans="1:20" x14ac:dyDescent="0.35">
      <c r="A8274" t="s">
        <v>126</v>
      </c>
      <c r="B8274" t="s">
        <v>127</v>
      </c>
      <c r="C8274" t="s">
        <v>92</v>
      </c>
      <c r="D8274" s="29">
        <v>45400</v>
      </c>
      <c r="E8274">
        <v>0</v>
      </c>
      <c r="F8274">
        <v>0</v>
      </c>
      <c r="G8274">
        <v>0</v>
      </c>
      <c r="H8274">
        <v>0</v>
      </c>
      <c r="L8274">
        <v>530.33794599999999</v>
      </c>
      <c r="R8274">
        <v>1356.4731690000001</v>
      </c>
      <c r="S8274" t="s">
        <v>204</v>
      </c>
      <c r="T8274" s="247">
        <v>45246.339178240742</v>
      </c>
    </row>
    <row r="8275" spans="1:20" x14ac:dyDescent="0.35">
      <c r="A8275" t="s">
        <v>126</v>
      </c>
      <c r="B8275" t="s">
        <v>127</v>
      </c>
      <c r="C8275" t="s">
        <v>92</v>
      </c>
      <c r="D8275" s="29">
        <v>45401</v>
      </c>
      <c r="E8275">
        <v>0</v>
      </c>
      <c r="F8275">
        <v>0</v>
      </c>
      <c r="G8275">
        <v>0</v>
      </c>
      <c r="H8275">
        <v>0</v>
      </c>
      <c r="L8275">
        <v>530.33794599999999</v>
      </c>
      <c r="R8275">
        <v>1356.4731690000001</v>
      </c>
      <c r="S8275" t="s">
        <v>204</v>
      </c>
      <c r="T8275" s="247">
        <v>45246.339178240742</v>
      </c>
    </row>
    <row r="8276" spans="1:20" x14ac:dyDescent="0.35">
      <c r="A8276" t="s">
        <v>126</v>
      </c>
      <c r="B8276" t="s">
        <v>127</v>
      </c>
      <c r="C8276" t="s">
        <v>92</v>
      </c>
      <c r="D8276" s="29">
        <v>45402</v>
      </c>
      <c r="E8276">
        <v>0</v>
      </c>
      <c r="F8276">
        <v>0</v>
      </c>
      <c r="G8276">
        <v>0</v>
      </c>
      <c r="H8276">
        <v>0</v>
      </c>
      <c r="L8276">
        <v>530.33794599999999</v>
      </c>
      <c r="R8276">
        <v>1356.4731690000001</v>
      </c>
      <c r="S8276" t="s">
        <v>204</v>
      </c>
      <c r="T8276" s="247">
        <v>45246.339178240742</v>
      </c>
    </row>
    <row r="8277" spans="1:20" x14ac:dyDescent="0.35">
      <c r="A8277" t="s">
        <v>126</v>
      </c>
      <c r="B8277" t="s">
        <v>127</v>
      </c>
      <c r="C8277" t="s">
        <v>92</v>
      </c>
      <c r="D8277" s="29">
        <v>45403</v>
      </c>
      <c r="E8277">
        <v>0</v>
      </c>
      <c r="F8277">
        <v>0</v>
      </c>
      <c r="G8277">
        <v>0</v>
      </c>
      <c r="H8277">
        <v>0</v>
      </c>
      <c r="L8277">
        <v>530.33794599999999</v>
      </c>
      <c r="R8277">
        <v>1356.4731690000001</v>
      </c>
      <c r="S8277" t="s">
        <v>204</v>
      </c>
      <c r="T8277" s="247">
        <v>45246.339178240742</v>
      </c>
    </row>
    <row r="8278" spans="1:20" x14ac:dyDescent="0.35">
      <c r="A8278" t="s">
        <v>126</v>
      </c>
      <c r="B8278" t="s">
        <v>127</v>
      </c>
      <c r="C8278" t="s">
        <v>92</v>
      </c>
      <c r="D8278" s="29">
        <v>45404</v>
      </c>
      <c r="E8278">
        <v>0</v>
      </c>
      <c r="F8278">
        <v>0</v>
      </c>
      <c r="G8278">
        <v>0</v>
      </c>
      <c r="H8278">
        <v>0</v>
      </c>
      <c r="L8278">
        <v>530.33794599999999</v>
      </c>
      <c r="R8278">
        <v>1356.4731690000001</v>
      </c>
      <c r="S8278" t="s">
        <v>204</v>
      </c>
      <c r="T8278" s="247">
        <v>45246.339178240742</v>
      </c>
    </row>
    <row r="8279" spans="1:20" x14ac:dyDescent="0.35">
      <c r="A8279" t="s">
        <v>126</v>
      </c>
      <c r="B8279" t="s">
        <v>127</v>
      </c>
      <c r="C8279" t="s">
        <v>92</v>
      </c>
      <c r="D8279" s="29">
        <v>45405</v>
      </c>
      <c r="E8279">
        <v>0</v>
      </c>
      <c r="F8279">
        <v>0</v>
      </c>
      <c r="G8279">
        <v>0</v>
      </c>
      <c r="H8279">
        <v>0</v>
      </c>
      <c r="L8279">
        <v>530.33794599999999</v>
      </c>
      <c r="R8279">
        <v>1356.4731690000001</v>
      </c>
      <c r="S8279" t="s">
        <v>204</v>
      </c>
      <c r="T8279" s="247">
        <v>45246.339178240742</v>
      </c>
    </row>
    <row r="8280" spans="1:20" x14ac:dyDescent="0.35">
      <c r="A8280" t="s">
        <v>126</v>
      </c>
      <c r="B8280" t="s">
        <v>127</v>
      </c>
      <c r="C8280" t="s">
        <v>92</v>
      </c>
      <c r="D8280" s="29">
        <v>45406</v>
      </c>
      <c r="E8280">
        <v>0</v>
      </c>
      <c r="F8280">
        <v>0</v>
      </c>
      <c r="G8280">
        <v>0</v>
      </c>
      <c r="H8280">
        <v>0</v>
      </c>
      <c r="L8280">
        <v>530.33794599999999</v>
      </c>
      <c r="R8280">
        <v>1356.4731690000001</v>
      </c>
      <c r="S8280" t="s">
        <v>204</v>
      </c>
      <c r="T8280" s="247">
        <v>45246.339189814818</v>
      </c>
    </row>
    <row r="8281" spans="1:20" x14ac:dyDescent="0.35">
      <c r="A8281" t="s">
        <v>126</v>
      </c>
      <c r="B8281" t="s">
        <v>127</v>
      </c>
      <c r="C8281" t="s">
        <v>92</v>
      </c>
      <c r="D8281" s="29">
        <v>45407</v>
      </c>
      <c r="E8281">
        <v>0</v>
      </c>
      <c r="F8281">
        <v>0</v>
      </c>
      <c r="G8281">
        <v>0</v>
      </c>
      <c r="H8281">
        <v>0</v>
      </c>
      <c r="L8281">
        <v>530.33794599999999</v>
      </c>
      <c r="R8281">
        <v>1356.4731690000001</v>
      </c>
      <c r="S8281" t="s">
        <v>204</v>
      </c>
      <c r="T8281" s="247">
        <v>45246.339189814818</v>
      </c>
    </row>
    <row r="8282" spans="1:20" x14ac:dyDescent="0.35">
      <c r="A8282" t="s">
        <v>126</v>
      </c>
      <c r="B8282" t="s">
        <v>127</v>
      </c>
      <c r="C8282" t="s">
        <v>92</v>
      </c>
      <c r="D8282" s="29">
        <v>45408</v>
      </c>
      <c r="E8282">
        <v>0</v>
      </c>
      <c r="F8282">
        <v>0</v>
      </c>
      <c r="G8282">
        <v>0</v>
      </c>
      <c r="H8282">
        <v>0</v>
      </c>
      <c r="L8282">
        <v>530.33794599999999</v>
      </c>
      <c r="R8282">
        <v>1356.4731690000001</v>
      </c>
      <c r="S8282" t="s">
        <v>204</v>
      </c>
      <c r="T8282" s="247">
        <v>45246.339189814818</v>
      </c>
    </row>
    <row r="8283" spans="1:20" x14ac:dyDescent="0.35">
      <c r="A8283" t="s">
        <v>126</v>
      </c>
      <c r="B8283" t="s">
        <v>127</v>
      </c>
      <c r="C8283" t="s">
        <v>92</v>
      </c>
      <c r="D8283" s="29">
        <v>45409</v>
      </c>
      <c r="E8283">
        <v>0</v>
      </c>
      <c r="F8283">
        <v>0</v>
      </c>
      <c r="G8283">
        <v>0</v>
      </c>
      <c r="H8283">
        <v>0</v>
      </c>
      <c r="L8283">
        <v>530.33794599999999</v>
      </c>
      <c r="R8283">
        <v>1356.4731690000001</v>
      </c>
      <c r="S8283" t="s">
        <v>204</v>
      </c>
      <c r="T8283" s="247">
        <v>45246.339189814818</v>
      </c>
    </row>
    <row r="8284" spans="1:20" x14ac:dyDescent="0.35">
      <c r="A8284" t="s">
        <v>126</v>
      </c>
      <c r="B8284" t="s">
        <v>127</v>
      </c>
      <c r="C8284" t="s">
        <v>92</v>
      </c>
      <c r="D8284" s="29">
        <v>45410</v>
      </c>
      <c r="E8284">
        <v>0</v>
      </c>
      <c r="F8284">
        <v>0</v>
      </c>
      <c r="G8284">
        <v>0</v>
      </c>
      <c r="H8284">
        <v>0</v>
      </c>
      <c r="L8284">
        <v>530.33794599999999</v>
      </c>
      <c r="R8284">
        <v>1356.4731690000001</v>
      </c>
      <c r="S8284" t="s">
        <v>204</v>
      </c>
      <c r="T8284" s="247">
        <v>45246.339189814818</v>
      </c>
    </row>
    <row r="8285" spans="1:20" x14ac:dyDescent="0.35">
      <c r="A8285" t="s">
        <v>126</v>
      </c>
      <c r="B8285" t="s">
        <v>127</v>
      </c>
      <c r="C8285" t="s">
        <v>92</v>
      </c>
      <c r="D8285" s="29">
        <v>45411</v>
      </c>
      <c r="E8285">
        <v>0</v>
      </c>
      <c r="F8285">
        <v>0</v>
      </c>
      <c r="G8285">
        <v>0</v>
      </c>
      <c r="H8285">
        <v>0</v>
      </c>
      <c r="L8285">
        <v>530.33794599999999</v>
      </c>
      <c r="R8285">
        <v>1356.4731690000001</v>
      </c>
      <c r="S8285" t="s">
        <v>204</v>
      </c>
      <c r="T8285" s="247">
        <v>45246.339201388888</v>
      </c>
    </row>
    <row r="8286" spans="1:20" x14ac:dyDescent="0.35">
      <c r="A8286" t="s">
        <v>126</v>
      </c>
      <c r="B8286" t="s">
        <v>127</v>
      </c>
      <c r="C8286" t="s">
        <v>92</v>
      </c>
      <c r="D8286" s="29">
        <v>45412</v>
      </c>
      <c r="E8286">
        <v>0</v>
      </c>
      <c r="F8286">
        <v>0</v>
      </c>
      <c r="G8286">
        <v>0</v>
      </c>
      <c r="H8286">
        <v>0</v>
      </c>
      <c r="L8286">
        <v>530.33794599999999</v>
      </c>
      <c r="R8286">
        <v>1356.4731690000001</v>
      </c>
      <c r="S8286" t="s">
        <v>204</v>
      </c>
      <c r="T8286" s="247">
        <v>45246.339201388888</v>
      </c>
    </row>
    <row r="8287" spans="1:20" x14ac:dyDescent="0.35">
      <c r="A8287" t="s">
        <v>126</v>
      </c>
      <c r="B8287" t="s">
        <v>127</v>
      </c>
      <c r="C8287" t="s">
        <v>92</v>
      </c>
      <c r="D8287" s="29">
        <v>45413</v>
      </c>
      <c r="E8287">
        <v>0</v>
      </c>
      <c r="F8287">
        <v>0</v>
      </c>
      <c r="G8287">
        <v>0</v>
      </c>
      <c r="H8287">
        <v>0</v>
      </c>
      <c r="L8287">
        <v>530.33794599999999</v>
      </c>
      <c r="R8287">
        <v>1356.4731690000001</v>
      </c>
      <c r="S8287" t="s">
        <v>204</v>
      </c>
      <c r="T8287" s="247">
        <v>45246.339201388888</v>
      </c>
    </row>
    <row r="8288" spans="1:20" x14ac:dyDescent="0.35">
      <c r="A8288" t="s">
        <v>126</v>
      </c>
      <c r="B8288" t="s">
        <v>127</v>
      </c>
      <c r="C8288" t="s">
        <v>92</v>
      </c>
      <c r="D8288" s="29">
        <v>45414</v>
      </c>
      <c r="E8288">
        <v>0</v>
      </c>
      <c r="F8288">
        <v>0</v>
      </c>
      <c r="G8288">
        <v>0</v>
      </c>
      <c r="H8288">
        <v>0</v>
      </c>
      <c r="L8288">
        <v>530.33794599999999</v>
      </c>
      <c r="R8288">
        <v>1356.4731690000001</v>
      </c>
      <c r="S8288" t="s">
        <v>204</v>
      </c>
      <c r="T8288" s="247">
        <v>45246.339201388888</v>
      </c>
    </row>
    <row r="8289" spans="1:20" x14ac:dyDescent="0.35">
      <c r="A8289" t="s">
        <v>126</v>
      </c>
      <c r="B8289" t="s">
        <v>127</v>
      </c>
      <c r="C8289" t="s">
        <v>92</v>
      </c>
      <c r="D8289" s="29">
        <v>45415</v>
      </c>
      <c r="E8289">
        <v>0</v>
      </c>
      <c r="F8289">
        <v>0</v>
      </c>
      <c r="G8289">
        <v>0</v>
      </c>
      <c r="H8289">
        <v>0</v>
      </c>
      <c r="L8289">
        <v>530.33794599999999</v>
      </c>
      <c r="R8289">
        <v>1356.4731690000001</v>
      </c>
      <c r="S8289" t="s">
        <v>204</v>
      </c>
      <c r="T8289" s="247">
        <v>45246.339201388888</v>
      </c>
    </row>
    <row r="8290" spans="1:20" x14ac:dyDescent="0.35">
      <c r="A8290" t="s">
        <v>126</v>
      </c>
      <c r="B8290" t="s">
        <v>127</v>
      </c>
      <c r="C8290" t="s">
        <v>92</v>
      </c>
      <c r="D8290" s="29">
        <v>45416</v>
      </c>
      <c r="E8290">
        <v>0</v>
      </c>
      <c r="F8290">
        <v>0</v>
      </c>
      <c r="G8290">
        <v>0</v>
      </c>
      <c r="H8290">
        <v>0</v>
      </c>
      <c r="L8290">
        <v>530.33794599999999</v>
      </c>
      <c r="R8290">
        <v>1356.4731690000001</v>
      </c>
      <c r="S8290" t="s">
        <v>204</v>
      </c>
      <c r="T8290" s="247">
        <v>45246.339201388888</v>
      </c>
    </row>
    <row r="8291" spans="1:20" x14ac:dyDescent="0.35">
      <c r="A8291" t="s">
        <v>126</v>
      </c>
      <c r="B8291" t="s">
        <v>127</v>
      </c>
      <c r="C8291" t="s">
        <v>92</v>
      </c>
      <c r="D8291" s="29">
        <v>45417</v>
      </c>
      <c r="E8291">
        <v>0</v>
      </c>
      <c r="F8291">
        <v>0</v>
      </c>
      <c r="G8291">
        <v>0</v>
      </c>
      <c r="H8291">
        <v>0</v>
      </c>
      <c r="L8291">
        <v>530.33794599999999</v>
      </c>
      <c r="R8291">
        <v>1356.4731690000001</v>
      </c>
      <c r="S8291" t="s">
        <v>204</v>
      </c>
      <c r="T8291" s="247">
        <v>45246.339212962965</v>
      </c>
    </row>
    <row r="8292" spans="1:20" x14ac:dyDescent="0.35">
      <c r="A8292" t="s">
        <v>126</v>
      </c>
      <c r="B8292" t="s">
        <v>127</v>
      </c>
      <c r="C8292" t="s">
        <v>92</v>
      </c>
      <c r="D8292" s="29">
        <v>45418</v>
      </c>
      <c r="E8292">
        <v>0</v>
      </c>
      <c r="F8292">
        <v>0</v>
      </c>
      <c r="G8292">
        <v>0</v>
      </c>
      <c r="H8292">
        <v>0</v>
      </c>
      <c r="L8292">
        <v>530.33794599999999</v>
      </c>
      <c r="R8292">
        <v>1356.4731690000001</v>
      </c>
      <c r="S8292" t="s">
        <v>204</v>
      </c>
      <c r="T8292" s="247">
        <v>45246.339212962965</v>
      </c>
    </row>
    <row r="8293" spans="1:20" x14ac:dyDescent="0.35">
      <c r="A8293" t="s">
        <v>126</v>
      </c>
      <c r="B8293" t="s">
        <v>127</v>
      </c>
      <c r="C8293" t="s">
        <v>92</v>
      </c>
      <c r="D8293" s="29">
        <v>45419</v>
      </c>
      <c r="E8293">
        <v>0</v>
      </c>
      <c r="F8293">
        <v>0</v>
      </c>
      <c r="G8293">
        <v>0</v>
      </c>
      <c r="H8293">
        <v>0</v>
      </c>
      <c r="L8293">
        <v>530.33794599999999</v>
      </c>
      <c r="R8293">
        <v>1356.4731690000001</v>
      </c>
      <c r="S8293" t="s">
        <v>204</v>
      </c>
      <c r="T8293" s="247">
        <v>45246.339212962965</v>
      </c>
    </row>
    <row r="8294" spans="1:20" x14ac:dyDescent="0.35">
      <c r="A8294" t="s">
        <v>126</v>
      </c>
      <c r="B8294" t="s">
        <v>127</v>
      </c>
      <c r="C8294" t="s">
        <v>92</v>
      </c>
      <c r="D8294" s="29">
        <v>45420</v>
      </c>
      <c r="E8294">
        <v>0</v>
      </c>
      <c r="F8294">
        <v>0</v>
      </c>
      <c r="G8294">
        <v>0</v>
      </c>
      <c r="H8294">
        <v>0</v>
      </c>
      <c r="L8294">
        <v>530.33794599999999</v>
      </c>
      <c r="R8294">
        <v>1356.4731690000001</v>
      </c>
      <c r="S8294" t="s">
        <v>204</v>
      </c>
      <c r="T8294" s="247">
        <v>45246.339212962965</v>
      </c>
    </row>
    <row r="8295" spans="1:20" x14ac:dyDescent="0.35">
      <c r="A8295" t="s">
        <v>126</v>
      </c>
      <c r="B8295" t="s">
        <v>127</v>
      </c>
      <c r="C8295" t="s">
        <v>92</v>
      </c>
      <c r="D8295" s="29">
        <v>45421</v>
      </c>
      <c r="E8295">
        <v>0</v>
      </c>
      <c r="F8295">
        <v>0</v>
      </c>
      <c r="G8295">
        <v>0</v>
      </c>
      <c r="H8295">
        <v>0</v>
      </c>
      <c r="L8295">
        <v>530.33794599999999</v>
      </c>
      <c r="R8295">
        <v>1356.4731690000001</v>
      </c>
      <c r="S8295" t="s">
        <v>204</v>
      </c>
      <c r="T8295" s="247">
        <v>45246.339212962965</v>
      </c>
    </row>
    <row r="8296" spans="1:20" x14ac:dyDescent="0.35">
      <c r="A8296" t="s">
        <v>126</v>
      </c>
      <c r="B8296" t="s">
        <v>127</v>
      </c>
      <c r="C8296" t="s">
        <v>92</v>
      </c>
      <c r="D8296" s="29">
        <v>45422</v>
      </c>
      <c r="E8296">
        <v>0</v>
      </c>
      <c r="F8296">
        <v>0</v>
      </c>
      <c r="G8296">
        <v>0</v>
      </c>
      <c r="H8296">
        <v>0</v>
      </c>
      <c r="L8296">
        <v>530.33794599999999</v>
      </c>
      <c r="R8296">
        <v>1356.4731690000001</v>
      </c>
      <c r="S8296" t="s">
        <v>204</v>
      </c>
      <c r="T8296" s="247">
        <v>45246.339224537034</v>
      </c>
    </row>
    <row r="8297" spans="1:20" x14ac:dyDescent="0.35">
      <c r="A8297" t="s">
        <v>126</v>
      </c>
      <c r="B8297" t="s">
        <v>127</v>
      </c>
      <c r="C8297" t="s">
        <v>92</v>
      </c>
      <c r="D8297" s="29">
        <v>45423</v>
      </c>
      <c r="E8297">
        <v>0</v>
      </c>
      <c r="F8297">
        <v>0</v>
      </c>
      <c r="G8297">
        <v>0</v>
      </c>
      <c r="H8297">
        <v>0</v>
      </c>
      <c r="L8297">
        <v>530.33794599999999</v>
      </c>
      <c r="R8297">
        <v>1356.4731690000001</v>
      </c>
      <c r="S8297" t="s">
        <v>204</v>
      </c>
      <c r="T8297" s="247">
        <v>45246.339224537034</v>
      </c>
    </row>
    <row r="8298" spans="1:20" x14ac:dyDescent="0.35">
      <c r="A8298" t="s">
        <v>126</v>
      </c>
      <c r="B8298" t="s">
        <v>127</v>
      </c>
      <c r="C8298" t="s">
        <v>92</v>
      </c>
      <c r="D8298" s="29">
        <v>45424</v>
      </c>
      <c r="E8298">
        <v>0</v>
      </c>
      <c r="F8298">
        <v>0</v>
      </c>
      <c r="G8298">
        <v>0</v>
      </c>
      <c r="H8298">
        <v>0</v>
      </c>
      <c r="L8298">
        <v>530.33794599999999</v>
      </c>
      <c r="R8298">
        <v>1356.4731690000001</v>
      </c>
      <c r="S8298" t="s">
        <v>204</v>
      </c>
      <c r="T8298" s="247">
        <v>45246.339224537034</v>
      </c>
    </row>
    <row r="8299" spans="1:20" x14ac:dyDescent="0.35">
      <c r="A8299" t="s">
        <v>126</v>
      </c>
      <c r="B8299" t="s">
        <v>127</v>
      </c>
      <c r="C8299" t="s">
        <v>92</v>
      </c>
      <c r="D8299" s="29">
        <v>45425</v>
      </c>
      <c r="E8299">
        <v>0</v>
      </c>
      <c r="F8299">
        <v>0</v>
      </c>
      <c r="G8299">
        <v>0</v>
      </c>
      <c r="H8299">
        <v>0</v>
      </c>
      <c r="L8299">
        <v>530.33794599999999</v>
      </c>
      <c r="R8299">
        <v>1356.4731690000001</v>
      </c>
      <c r="S8299" t="s">
        <v>204</v>
      </c>
      <c r="T8299" s="247">
        <v>45246.339224537034</v>
      </c>
    </row>
    <row r="8300" spans="1:20" x14ac:dyDescent="0.35">
      <c r="A8300" t="s">
        <v>126</v>
      </c>
      <c r="B8300" t="s">
        <v>127</v>
      </c>
      <c r="C8300" t="s">
        <v>92</v>
      </c>
      <c r="D8300" s="29">
        <v>45426</v>
      </c>
      <c r="E8300">
        <v>0</v>
      </c>
      <c r="F8300">
        <v>0</v>
      </c>
      <c r="G8300">
        <v>0</v>
      </c>
      <c r="H8300">
        <v>0</v>
      </c>
      <c r="L8300">
        <v>530.33794599999999</v>
      </c>
      <c r="R8300">
        <v>1356.4731690000001</v>
      </c>
      <c r="S8300" t="s">
        <v>204</v>
      </c>
      <c r="T8300" s="247">
        <v>45246.339236111111</v>
      </c>
    </row>
    <row r="8301" spans="1:20" x14ac:dyDescent="0.35">
      <c r="A8301" t="s">
        <v>126</v>
      </c>
      <c r="B8301" t="s">
        <v>127</v>
      </c>
      <c r="C8301" t="s">
        <v>92</v>
      </c>
      <c r="D8301" s="29">
        <v>45427</v>
      </c>
      <c r="E8301">
        <v>0</v>
      </c>
      <c r="F8301">
        <v>0</v>
      </c>
      <c r="G8301">
        <v>0</v>
      </c>
      <c r="H8301">
        <v>0</v>
      </c>
      <c r="L8301">
        <v>530.33794599999999</v>
      </c>
      <c r="R8301">
        <v>1356.4731690000001</v>
      </c>
      <c r="S8301" t="s">
        <v>204</v>
      </c>
      <c r="T8301" s="247">
        <v>45246.339236111111</v>
      </c>
    </row>
    <row r="8302" spans="1:20" x14ac:dyDescent="0.35">
      <c r="A8302" t="s">
        <v>126</v>
      </c>
      <c r="B8302" t="s">
        <v>127</v>
      </c>
      <c r="C8302" t="s">
        <v>92</v>
      </c>
      <c r="D8302" s="29">
        <v>45428</v>
      </c>
      <c r="E8302">
        <v>0</v>
      </c>
      <c r="F8302">
        <v>0</v>
      </c>
      <c r="G8302">
        <v>0</v>
      </c>
      <c r="H8302">
        <v>0</v>
      </c>
      <c r="L8302">
        <v>530.33794599999999</v>
      </c>
      <c r="R8302">
        <v>1356.4731690000001</v>
      </c>
      <c r="S8302" t="s">
        <v>204</v>
      </c>
      <c r="T8302" s="247">
        <v>45246.339236111111</v>
      </c>
    </row>
    <row r="8303" spans="1:20" x14ac:dyDescent="0.35">
      <c r="A8303" t="s">
        <v>126</v>
      </c>
      <c r="B8303" t="s">
        <v>127</v>
      </c>
      <c r="C8303" t="s">
        <v>92</v>
      </c>
      <c r="D8303" s="29">
        <v>45429</v>
      </c>
      <c r="E8303">
        <v>0</v>
      </c>
      <c r="F8303">
        <v>0</v>
      </c>
      <c r="G8303">
        <v>0</v>
      </c>
      <c r="H8303">
        <v>0</v>
      </c>
      <c r="L8303">
        <v>530.33794599999999</v>
      </c>
      <c r="R8303">
        <v>1356.4731690000001</v>
      </c>
      <c r="S8303" t="s">
        <v>204</v>
      </c>
      <c r="T8303" s="247">
        <v>45246.339236111111</v>
      </c>
    </row>
    <row r="8304" spans="1:20" x14ac:dyDescent="0.35">
      <c r="A8304" t="s">
        <v>126</v>
      </c>
      <c r="B8304" t="s">
        <v>127</v>
      </c>
      <c r="C8304" t="s">
        <v>92</v>
      </c>
      <c r="D8304" s="29">
        <v>45430</v>
      </c>
      <c r="E8304">
        <v>0</v>
      </c>
      <c r="F8304">
        <v>0</v>
      </c>
      <c r="G8304">
        <v>0</v>
      </c>
      <c r="H8304">
        <v>0</v>
      </c>
      <c r="L8304">
        <v>530.33794599999999</v>
      </c>
      <c r="R8304">
        <v>1356.4731690000001</v>
      </c>
      <c r="S8304" t="s">
        <v>204</v>
      </c>
      <c r="T8304" s="247">
        <v>45246.339236111111</v>
      </c>
    </row>
    <row r="8305" spans="1:20" x14ac:dyDescent="0.35">
      <c r="A8305" t="s">
        <v>126</v>
      </c>
      <c r="B8305" t="s">
        <v>127</v>
      </c>
      <c r="C8305" t="s">
        <v>92</v>
      </c>
      <c r="D8305" s="29">
        <v>45431</v>
      </c>
      <c r="E8305">
        <v>0</v>
      </c>
      <c r="F8305">
        <v>0</v>
      </c>
      <c r="G8305">
        <v>0</v>
      </c>
      <c r="H8305">
        <v>0</v>
      </c>
      <c r="L8305">
        <v>530.33794599999999</v>
      </c>
      <c r="R8305">
        <v>1356.4731690000001</v>
      </c>
      <c r="S8305" t="s">
        <v>204</v>
      </c>
      <c r="T8305" s="247">
        <v>45246.339247685188</v>
      </c>
    </row>
    <row r="8306" spans="1:20" x14ac:dyDescent="0.35">
      <c r="A8306" t="s">
        <v>126</v>
      </c>
      <c r="B8306" t="s">
        <v>127</v>
      </c>
      <c r="C8306" t="s">
        <v>92</v>
      </c>
      <c r="D8306" s="29">
        <v>45432</v>
      </c>
      <c r="E8306">
        <v>0</v>
      </c>
      <c r="F8306">
        <v>0</v>
      </c>
      <c r="G8306">
        <v>0</v>
      </c>
      <c r="H8306">
        <v>0</v>
      </c>
      <c r="L8306">
        <v>530.33794599999999</v>
      </c>
      <c r="R8306">
        <v>1356.4731690000001</v>
      </c>
      <c r="S8306" t="s">
        <v>204</v>
      </c>
      <c r="T8306" s="247">
        <v>45246.339247685188</v>
      </c>
    </row>
    <row r="8307" spans="1:20" x14ac:dyDescent="0.35">
      <c r="A8307" t="s">
        <v>126</v>
      </c>
      <c r="B8307" t="s">
        <v>127</v>
      </c>
      <c r="C8307" t="s">
        <v>92</v>
      </c>
      <c r="D8307" s="29">
        <v>45433</v>
      </c>
      <c r="E8307">
        <v>0</v>
      </c>
      <c r="F8307">
        <v>0</v>
      </c>
      <c r="G8307">
        <v>0.55400000000000005</v>
      </c>
      <c r="H8307">
        <v>0.47660000000000002</v>
      </c>
      <c r="J8307">
        <v>605</v>
      </c>
      <c r="K8307">
        <v>710</v>
      </c>
      <c r="L8307">
        <v>530.33794599999999</v>
      </c>
      <c r="R8307">
        <v>1356.4731690000001</v>
      </c>
      <c r="S8307" t="s">
        <v>204</v>
      </c>
      <c r="T8307" s="247">
        <v>45335.333460648151</v>
      </c>
    </row>
    <row r="8308" spans="1:20" x14ac:dyDescent="0.35">
      <c r="A8308" t="s">
        <v>126</v>
      </c>
      <c r="B8308" t="s">
        <v>127</v>
      </c>
      <c r="C8308" t="s">
        <v>92</v>
      </c>
      <c r="D8308" s="29">
        <v>45434</v>
      </c>
      <c r="E8308">
        <v>0</v>
      </c>
      <c r="F8308">
        <v>0</v>
      </c>
      <c r="G8308">
        <v>0.55400000000000005</v>
      </c>
      <c r="H8308">
        <v>0.47660000000000002</v>
      </c>
      <c r="J8308">
        <v>605</v>
      </c>
      <c r="K8308">
        <v>710</v>
      </c>
      <c r="L8308">
        <v>530.33794599999999</v>
      </c>
      <c r="R8308">
        <v>1356.4731690000001</v>
      </c>
      <c r="S8308" t="s">
        <v>204</v>
      </c>
      <c r="T8308" s="247">
        <v>45335.333460648151</v>
      </c>
    </row>
    <row r="8309" spans="1:20" x14ac:dyDescent="0.35">
      <c r="A8309" t="s">
        <v>126</v>
      </c>
      <c r="B8309" t="s">
        <v>127</v>
      </c>
      <c r="C8309" t="s">
        <v>92</v>
      </c>
      <c r="D8309" s="29">
        <v>45435</v>
      </c>
      <c r="E8309">
        <v>0</v>
      </c>
      <c r="F8309">
        <v>0</v>
      </c>
      <c r="G8309">
        <v>0.59819999999999995</v>
      </c>
      <c r="H8309">
        <v>0.56140000000000001</v>
      </c>
      <c r="J8309">
        <v>545</v>
      </c>
      <c r="K8309">
        <v>595</v>
      </c>
      <c r="L8309">
        <v>530.33794599999999</v>
      </c>
      <c r="R8309">
        <v>1356.4731690000001</v>
      </c>
      <c r="S8309" t="s">
        <v>204</v>
      </c>
      <c r="T8309" s="247">
        <v>45335.333460648151</v>
      </c>
    </row>
    <row r="8310" spans="1:20" x14ac:dyDescent="0.35">
      <c r="A8310" t="s">
        <v>126</v>
      </c>
      <c r="B8310" t="s">
        <v>127</v>
      </c>
      <c r="C8310" t="s">
        <v>92</v>
      </c>
      <c r="D8310" s="29">
        <v>45436</v>
      </c>
      <c r="E8310">
        <v>0</v>
      </c>
      <c r="F8310">
        <v>0</v>
      </c>
      <c r="G8310">
        <v>0.59819999999999995</v>
      </c>
      <c r="H8310">
        <v>0.56140000000000001</v>
      </c>
      <c r="J8310">
        <v>545</v>
      </c>
      <c r="K8310">
        <v>595</v>
      </c>
      <c r="L8310">
        <v>530.33794599999999</v>
      </c>
      <c r="R8310">
        <v>1356.4731690000001</v>
      </c>
      <c r="S8310" t="s">
        <v>204</v>
      </c>
      <c r="T8310" s="247">
        <v>45335.333460648151</v>
      </c>
    </row>
    <row r="8311" spans="1:20" x14ac:dyDescent="0.35">
      <c r="A8311" t="s">
        <v>126</v>
      </c>
      <c r="B8311" t="s">
        <v>127</v>
      </c>
      <c r="C8311" t="s">
        <v>92</v>
      </c>
      <c r="D8311" s="29">
        <v>45437</v>
      </c>
      <c r="E8311">
        <v>0</v>
      </c>
      <c r="F8311">
        <v>0</v>
      </c>
      <c r="G8311">
        <v>0</v>
      </c>
      <c r="H8311">
        <v>0</v>
      </c>
      <c r="L8311">
        <v>530.33794599999999</v>
      </c>
      <c r="R8311">
        <v>1356.4731690000001</v>
      </c>
      <c r="S8311" t="s">
        <v>204</v>
      </c>
      <c r="T8311" s="247">
        <v>45246.339259259257</v>
      </c>
    </row>
    <row r="8312" spans="1:20" x14ac:dyDescent="0.35">
      <c r="A8312" t="s">
        <v>126</v>
      </c>
      <c r="B8312" t="s">
        <v>127</v>
      </c>
      <c r="C8312" t="s">
        <v>92</v>
      </c>
      <c r="D8312" s="29">
        <v>45438</v>
      </c>
      <c r="E8312">
        <v>0</v>
      </c>
      <c r="F8312">
        <v>0</v>
      </c>
      <c r="G8312">
        <v>0</v>
      </c>
      <c r="H8312">
        <v>0</v>
      </c>
      <c r="L8312">
        <v>530.33794599999999</v>
      </c>
      <c r="R8312">
        <v>1356.4731690000001</v>
      </c>
      <c r="S8312" t="s">
        <v>204</v>
      </c>
      <c r="T8312" s="247">
        <v>45246.339259259257</v>
      </c>
    </row>
    <row r="8313" spans="1:20" x14ac:dyDescent="0.35">
      <c r="A8313" t="s">
        <v>126</v>
      </c>
      <c r="B8313" t="s">
        <v>127</v>
      </c>
      <c r="C8313" t="s">
        <v>92</v>
      </c>
      <c r="D8313" s="29">
        <v>45439</v>
      </c>
      <c r="E8313">
        <v>0</v>
      </c>
      <c r="F8313">
        <v>0</v>
      </c>
      <c r="G8313">
        <v>0</v>
      </c>
      <c r="H8313">
        <v>0</v>
      </c>
      <c r="L8313">
        <v>530.33794599999999</v>
      </c>
      <c r="R8313">
        <v>1356.4731690000001</v>
      </c>
      <c r="S8313" t="s">
        <v>204</v>
      </c>
      <c r="T8313" s="247">
        <v>45246.339259259257</v>
      </c>
    </row>
    <row r="8314" spans="1:20" x14ac:dyDescent="0.35">
      <c r="A8314" t="s">
        <v>126</v>
      </c>
      <c r="B8314" t="s">
        <v>127</v>
      </c>
      <c r="C8314" t="s">
        <v>92</v>
      </c>
      <c r="D8314" s="29">
        <v>45440</v>
      </c>
      <c r="E8314">
        <v>0</v>
      </c>
      <c r="F8314">
        <v>0</v>
      </c>
      <c r="G8314">
        <v>0</v>
      </c>
      <c r="H8314">
        <v>0</v>
      </c>
      <c r="L8314">
        <v>530.33794599999999</v>
      </c>
      <c r="R8314">
        <v>1356.4731690000001</v>
      </c>
      <c r="S8314" t="s">
        <v>204</v>
      </c>
      <c r="T8314" s="247">
        <v>45246.339259259257</v>
      </c>
    </row>
    <row r="8315" spans="1:20" x14ac:dyDescent="0.35">
      <c r="A8315" t="s">
        <v>126</v>
      </c>
      <c r="B8315" t="s">
        <v>127</v>
      </c>
      <c r="C8315" t="s">
        <v>92</v>
      </c>
      <c r="D8315" s="29">
        <v>45441</v>
      </c>
      <c r="E8315">
        <v>0</v>
      </c>
      <c r="F8315">
        <v>0</v>
      </c>
      <c r="G8315">
        <v>0</v>
      </c>
      <c r="H8315">
        <v>0</v>
      </c>
      <c r="L8315">
        <v>530.33794599999999</v>
      </c>
      <c r="R8315">
        <v>1356.4731690000001</v>
      </c>
      <c r="S8315" t="s">
        <v>204</v>
      </c>
      <c r="T8315" s="247">
        <v>45246.339270833334</v>
      </c>
    </row>
    <row r="8316" spans="1:20" x14ac:dyDescent="0.35">
      <c r="A8316" t="s">
        <v>126</v>
      </c>
      <c r="B8316" t="s">
        <v>127</v>
      </c>
      <c r="C8316" t="s">
        <v>92</v>
      </c>
      <c r="D8316" s="29">
        <v>45442</v>
      </c>
      <c r="E8316">
        <v>0</v>
      </c>
      <c r="F8316">
        <v>0</v>
      </c>
      <c r="G8316">
        <v>0</v>
      </c>
      <c r="H8316">
        <v>0</v>
      </c>
      <c r="L8316">
        <v>530.33794599999999</v>
      </c>
      <c r="R8316">
        <v>1356.4731690000001</v>
      </c>
      <c r="S8316" t="s">
        <v>204</v>
      </c>
      <c r="T8316" s="247">
        <v>45246.339270833334</v>
      </c>
    </row>
    <row r="8317" spans="1:20" x14ac:dyDescent="0.35">
      <c r="A8317" t="s">
        <v>126</v>
      </c>
      <c r="B8317" t="s">
        <v>127</v>
      </c>
      <c r="C8317" t="s">
        <v>92</v>
      </c>
      <c r="D8317" s="29">
        <v>45443</v>
      </c>
      <c r="E8317">
        <v>0</v>
      </c>
      <c r="F8317">
        <v>0</v>
      </c>
      <c r="G8317">
        <v>0</v>
      </c>
      <c r="H8317">
        <v>0</v>
      </c>
      <c r="L8317">
        <v>530.33794599999999</v>
      </c>
      <c r="R8317">
        <v>1356.4731690000001</v>
      </c>
      <c r="S8317" t="s">
        <v>204</v>
      </c>
      <c r="T8317" s="247">
        <v>45246.339270833334</v>
      </c>
    </row>
    <row r="8318" spans="1:20" x14ac:dyDescent="0.35">
      <c r="A8318" t="s">
        <v>126</v>
      </c>
      <c r="B8318" t="s">
        <v>127</v>
      </c>
      <c r="C8318" t="s">
        <v>92</v>
      </c>
      <c r="D8318" s="29">
        <v>45444</v>
      </c>
      <c r="E8318">
        <v>0</v>
      </c>
      <c r="F8318">
        <v>0</v>
      </c>
      <c r="G8318">
        <v>0</v>
      </c>
      <c r="H8318">
        <v>0</v>
      </c>
      <c r="L8318">
        <v>530.33794599999999</v>
      </c>
      <c r="R8318">
        <v>1356.4731690000001</v>
      </c>
      <c r="S8318" t="s">
        <v>204</v>
      </c>
      <c r="T8318" s="247">
        <v>45246.339270833334</v>
      </c>
    </row>
    <row r="8319" spans="1:20" x14ac:dyDescent="0.35">
      <c r="A8319" t="s">
        <v>126</v>
      </c>
      <c r="B8319" t="s">
        <v>127</v>
      </c>
      <c r="C8319" t="s">
        <v>92</v>
      </c>
      <c r="D8319" s="29">
        <v>45445</v>
      </c>
      <c r="E8319">
        <v>0</v>
      </c>
      <c r="F8319">
        <v>0</v>
      </c>
      <c r="G8319">
        <v>0</v>
      </c>
      <c r="H8319">
        <v>0</v>
      </c>
      <c r="L8319">
        <v>530.33794599999999</v>
      </c>
      <c r="R8319">
        <v>1356.4731690000001</v>
      </c>
      <c r="S8319" t="s">
        <v>204</v>
      </c>
      <c r="T8319" s="247">
        <v>45246.339270833334</v>
      </c>
    </row>
    <row r="8320" spans="1:20" x14ac:dyDescent="0.35">
      <c r="A8320" t="s">
        <v>126</v>
      </c>
      <c r="B8320" t="s">
        <v>127</v>
      </c>
      <c r="C8320" t="s">
        <v>92</v>
      </c>
      <c r="D8320" s="29">
        <v>45446</v>
      </c>
      <c r="E8320">
        <v>0</v>
      </c>
      <c r="F8320">
        <v>0</v>
      </c>
      <c r="G8320">
        <v>0</v>
      </c>
      <c r="H8320">
        <v>0</v>
      </c>
      <c r="L8320">
        <v>530.33794599999999</v>
      </c>
      <c r="R8320">
        <v>1356.4731690000001</v>
      </c>
      <c r="S8320" t="s">
        <v>204</v>
      </c>
      <c r="T8320" s="247">
        <v>45246.339282407411</v>
      </c>
    </row>
    <row r="8321" spans="1:20" x14ac:dyDescent="0.35">
      <c r="A8321" t="s">
        <v>126</v>
      </c>
      <c r="B8321" t="s">
        <v>127</v>
      </c>
      <c r="C8321" t="s">
        <v>92</v>
      </c>
      <c r="D8321" s="29">
        <v>45447</v>
      </c>
      <c r="E8321">
        <v>0</v>
      </c>
      <c r="F8321">
        <v>0</v>
      </c>
      <c r="G8321">
        <v>0</v>
      </c>
      <c r="H8321">
        <v>0</v>
      </c>
      <c r="L8321">
        <v>530.33794599999999</v>
      </c>
      <c r="R8321">
        <v>1356.4731690000001</v>
      </c>
      <c r="S8321" t="s">
        <v>204</v>
      </c>
      <c r="T8321" s="247">
        <v>45246.339282407411</v>
      </c>
    </row>
    <row r="8322" spans="1:20" x14ac:dyDescent="0.35">
      <c r="A8322" t="s">
        <v>126</v>
      </c>
      <c r="B8322" t="s">
        <v>127</v>
      </c>
      <c r="C8322" t="s">
        <v>92</v>
      </c>
      <c r="D8322" s="29">
        <v>45448</v>
      </c>
      <c r="E8322">
        <v>0</v>
      </c>
      <c r="F8322">
        <v>0</v>
      </c>
      <c r="G8322">
        <v>0</v>
      </c>
      <c r="H8322">
        <v>0</v>
      </c>
      <c r="L8322">
        <v>530.33794599999999</v>
      </c>
      <c r="R8322">
        <v>1356.4731690000001</v>
      </c>
      <c r="S8322" t="s">
        <v>204</v>
      </c>
      <c r="T8322" s="247">
        <v>45246.339282407411</v>
      </c>
    </row>
    <row r="8323" spans="1:20" x14ac:dyDescent="0.35">
      <c r="A8323" t="s">
        <v>126</v>
      </c>
      <c r="B8323" t="s">
        <v>127</v>
      </c>
      <c r="C8323" t="s">
        <v>92</v>
      </c>
      <c r="D8323" s="29">
        <v>45449</v>
      </c>
      <c r="E8323">
        <v>0</v>
      </c>
      <c r="F8323">
        <v>0</v>
      </c>
      <c r="G8323">
        <v>0</v>
      </c>
      <c r="H8323">
        <v>0</v>
      </c>
      <c r="L8323">
        <v>530.33794599999999</v>
      </c>
      <c r="R8323">
        <v>1356.4731690000001</v>
      </c>
      <c r="S8323" t="s">
        <v>204</v>
      </c>
      <c r="T8323" s="247">
        <v>45246.339282407411</v>
      </c>
    </row>
    <row r="8324" spans="1:20" x14ac:dyDescent="0.35">
      <c r="A8324" t="s">
        <v>126</v>
      </c>
      <c r="B8324" t="s">
        <v>127</v>
      </c>
      <c r="C8324" t="s">
        <v>92</v>
      </c>
      <c r="D8324" s="29">
        <v>45450</v>
      </c>
      <c r="E8324">
        <v>0</v>
      </c>
      <c r="F8324">
        <v>0</v>
      </c>
      <c r="G8324">
        <v>0</v>
      </c>
      <c r="H8324">
        <v>0</v>
      </c>
      <c r="L8324">
        <v>530.33794599999999</v>
      </c>
      <c r="R8324">
        <v>1356.4731690000001</v>
      </c>
      <c r="S8324" t="s">
        <v>204</v>
      </c>
      <c r="T8324" s="247">
        <v>45246.339282407411</v>
      </c>
    </row>
    <row r="8325" spans="1:20" x14ac:dyDescent="0.35">
      <c r="A8325" t="s">
        <v>126</v>
      </c>
      <c r="B8325" t="s">
        <v>127</v>
      </c>
      <c r="C8325" t="s">
        <v>92</v>
      </c>
      <c r="D8325" s="29">
        <v>45451</v>
      </c>
      <c r="E8325">
        <v>0</v>
      </c>
      <c r="F8325">
        <v>0</v>
      </c>
      <c r="G8325">
        <v>0</v>
      </c>
      <c r="H8325">
        <v>0</v>
      </c>
      <c r="L8325">
        <v>530.33794599999999</v>
      </c>
      <c r="R8325">
        <v>1356.4731690000001</v>
      </c>
      <c r="S8325" t="s">
        <v>204</v>
      </c>
      <c r="T8325" s="247">
        <v>45246.339282407411</v>
      </c>
    </row>
    <row r="8326" spans="1:20" x14ac:dyDescent="0.35">
      <c r="A8326" t="s">
        <v>126</v>
      </c>
      <c r="B8326" t="s">
        <v>127</v>
      </c>
      <c r="C8326" t="s">
        <v>92</v>
      </c>
      <c r="D8326" s="29">
        <v>45452</v>
      </c>
      <c r="E8326">
        <v>0</v>
      </c>
      <c r="F8326">
        <v>0</v>
      </c>
      <c r="G8326">
        <v>0</v>
      </c>
      <c r="H8326">
        <v>0</v>
      </c>
      <c r="L8326">
        <v>530.33794599999999</v>
      </c>
      <c r="R8326">
        <v>1356.4731690000001</v>
      </c>
      <c r="S8326" t="s">
        <v>204</v>
      </c>
      <c r="T8326" s="247">
        <v>45246.33929398148</v>
      </c>
    </row>
    <row r="8327" spans="1:20" x14ac:dyDescent="0.35">
      <c r="A8327" t="s">
        <v>126</v>
      </c>
      <c r="B8327" t="s">
        <v>127</v>
      </c>
      <c r="C8327" t="s">
        <v>92</v>
      </c>
      <c r="D8327" s="29">
        <v>45453</v>
      </c>
      <c r="E8327">
        <v>0</v>
      </c>
      <c r="F8327">
        <v>0</v>
      </c>
      <c r="G8327">
        <v>0</v>
      </c>
      <c r="H8327">
        <v>0</v>
      </c>
      <c r="L8327">
        <v>530.33794599999999</v>
      </c>
      <c r="R8327">
        <v>1356.4731690000001</v>
      </c>
      <c r="S8327" t="s">
        <v>204</v>
      </c>
      <c r="T8327" s="247">
        <v>45246.33929398148</v>
      </c>
    </row>
    <row r="8328" spans="1:20" x14ac:dyDescent="0.35">
      <c r="A8328" t="s">
        <v>126</v>
      </c>
      <c r="B8328" t="s">
        <v>127</v>
      </c>
      <c r="C8328" t="s">
        <v>92</v>
      </c>
      <c r="D8328" s="29">
        <v>45454</v>
      </c>
      <c r="E8328">
        <v>0</v>
      </c>
      <c r="F8328">
        <v>0</v>
      </c>
      <c r="G8328">
        <v>0</v>
      </c>
      <c r="H8328">
        <v>0</v>
      </c>
      <c r="L8328">
        <v>530.33794599999999</v>
      </c>
      <c r="R8328">
        <v>1356.4731690000001</v>
      </c>
      <c r="S8328" t="s">
        <v>204</v>
      </c>
      <c r="T8328" s="247">
        <v>45246.33929398148</v>
      </c>
    </row>
    <row r="8329" spans="1:20" x14ac:dyDescent="0.35">
      <c r="A8329" t="s">
        <v>126</v>
      </c>
      <c r="B8329" t="s">
        <v>127</v>
      </c>
      <c r="C8329" t="s">
        <v>92</v>
      </c>
      <c r="D8329" s="29">
        <v>45455</v>
      </c>
      <c r="E8329">
        <v>0</v>
      </c>
      <c r="F8329">
        <v>0</v>
      </c>
      <c r="G8329">
        <v>0</v>
      </c>
      <c r="H8329">
        <v>0</v>
      </c>
      <c r="L8329">
        <v>530.33794599999999</v>
      </c>
      <c r="R8329">
        <v>1356.4731690000001</v>
      </c>
      <c r="S8329" t="s">
        <v>204</v>
      </c>
      <c r="T8329" s="247">
        <v>45246.33929398148</v>
      </c>
    </row>
    <row r="8330" spans="1:20" x14ac:dyDescent="0.35">
      <c r="A8330" t="s">
        <v>126</v>
      </c>
      <c r="B8330" t="s">
        <v>127</v>
      </c>
      <c r="C8330" t="s">
        <v>92</v>
      </c>
      <c r="D8330" s="29">
        <v>45456</v>
      </c>
      <c r="E8330">
        <v>0</v>
      </c>
      <c r="F8330">
        <v>0</v>
      </c>
      <c r="G8330">
        <v>0</v>
      </c>
      <c r="H8330">
        <v>0</v>
      </c>
      <c r="L8330">
        <v>530.33794599999999</v>
      </c>
      <c r="R8330">
        <v>1356.4731690000001</v>
      </c>
      <c r="S8330" t="s">
        <v>204</v>
      </c>
      <c r="T8330" s="247">
        <v>45246.33929398148</v>
      </c>
    </row>
    <row r="8331" spans="1:20" x14ac:dyDescent="0.35">
      <c r="A8331" t="s">
        <v>126</v>
      </c>
      <c r="B8331" t="s">
        <v>127</v>
      </c>
      <c r="C8331" t="s">
        <v>92</v>
      </c>
      <c r="D8331" s="29">
        <v>45457</v>
      </c>
      <c r="E8331">
        <v>0</v>
      </c>
      <c r="F8331">
        <v>0</v>
      </c>
      <c r="G8331">
        <v>0</v>
      </c>
      <c r="H8331">
        <v>0</v>
      </c>
      <c r="L8331">
        <v>530.33794599999999</v>
      </c>
      <c r="R8331">
        <v>1356.4731690000001</v>
      </c>
      <c r="S8331" t="s">
        <v>204</v>
      </c>
      <c r="T8331" s="247">
        <v>45246.339305555557</v>
      </c>
    </row>
    <row r="8332" spans="1:20" x14ac:dyDescent="0.35">
      <c r="A8332" t="s">
        <v>126</v>
      </c>
      <c r="B8332" t="s">
        <v>127</v>
      </c>
      <c r="C8332" t="s">
        <v>92</v>
      </c>
      <c r="D8332" s="29">
        <v>45458</v>
      </c>
      <c r="E8332">
        <v>0</v>
      </c>
      <c r="F8332">
        <v>0</v>
      </c>
      <c r="G8332">
        <v>0</v>
      </c>
      <c r="H8332">
        <v>0</v>
      </c>
      <c r="L8332">
        <v>530.33794599999999</v>
      </c>
      <c r="R8332">
        <v>1356.4731690000001</v>
      </c>
      <c r="S8332" t="s">
        <v>204</v>
      </c>
      <c r="T8332" s="247">
        <v>45246.339305555557</v>
      </c>
    </row>
    <row r="8333" spans="1:20" x14ac:dyDescent="0.35">
      <c r="A8333" t="s">
        <v>126</v>
      </c>
      <c r="B8333" t="s">
        <v>127</v>
      </c>
      <c r="C8333" t="s">
        <v>92</v>
      </c>
      <c r="D8333" s="29">
        <v>45459</v>
      </c>
      <c r="E8333">
        <v>0</v>
      </c>
      <c r="F8333">
        <v>0</v>
      </c>
      <c r="G8333">
        <v>0</v>
      </c>
      <c r="H8333">
        <v>0</v>
      </c>
      <c r="L8333">
        <v>530.33794599999999</v>
      </c>
      <c r="R8333">
        <v>1356.4731690000001</v>
      </c>
      <c r="S8333" t="s">
        <v>204</v>
      </c>
      <c r="T8333" s="247">
        <v>45246.339305555557</v>
      </c>
    </row>
    <row r="8334" spans="1:20" x14ac:dyDescent="0.35">
      <c r="A8334" t="s">
        <v>126</v>
      </c>
      <c r="B8334" t="s">
        <v>127</v>
      </c>
      <c r="C8334" t="s">
        <v>92</v>
      </c>
      <c r="D8334" s="29">
        <v>45460</v>
      </c>
      <c r="E8334">
        <v>0</v>
      </c>
      <c r="F8334">
        <v>0</v>
      </c>
      <c r="G8334">
        <v>0</v>
      </c>
      <c r="H8334">
        <v>0</v>
      </c>
      <c r="L8334">
        <v>530.33794599999999</v>
      </c>
      <c r="R8334">
        <v>1356.4731690000001</v>
      </c>
      <c r="S8334" t="s">
        <v>204</v>
      </c>
      <c r="T8334" s="247">
        <v>45246.339305555557</v>
      </c>
    </row>
    <row r="8335" spans="1:20" x14ac:dyDescent="0.35">
      <c r="A8335" t="s">
        <v>126</v>
      </c>
      <c r="B8335" t="s">
        <v>127</v>
      </c>
      <c r="C8335" t="s">
        <v>92</v>
      </c>
      <c r="D8335" s="29">
        <v>45461</v>
      </c>
      <c r="E8335">
        <v>0</v>
      </c>
      <c r="F8335">
        <v>0</v>
      </c>
      <c r="G8335">
        <v>0</v>
      </c>
      <c r="H8335">
        <v>0</v>
      </c>
      <c r="L8335">
        <v>530.33794599999999</v>
      </c>
      <c r="R8335">
        <v>1356.4731690000001</v>
      </c>
      <c r="S8335" t="s">
        <v>204</v>
      </c>
      <c r="T8335" s="247">
        <v>45246.339305555557</v>
      </c>
    </row>
    <row r="8336" spans="1:20" x14ac:dyDescent="0.35">
      <c r="A8336" t="s">
        <v>126</v>
      </c>
      <c r="B8336" t="s">
        <v>127</v>
      </c>
      <c r="C8336" t="s">
        <v>92</v>
      </c>
      <c r="D8336" s="29">
        <v>45462</v>
      </c>
      <c r="E8336">
        <v>0</v>
      </c>
      <c r="F8336">
        <v>0</v>
      </c>
      <c r="G8336">
        <v>0</v>
      </c>
      <c r="H8336">
        <v>0</v>
      </c>
      <c r="L8336">
        <v>530.33794599999999</v>
      </c>
      <c r="R8336">
        <v>1356.4731690000001</v>
      </c>
      <c r="S8336" t="s">
        <v>204</v>
      </c>
      <c r="T8336" s="247">
        <v>45246.339305555557</v>
      </c>
    </row>
    <row r="8337" spans="1:20" x14ac:dyDescent="0.35">
      <c r="A8337" t="s">
        <v>126</v>
      </c>
      <c r="B8337" t="s">
        <v>127</v>
      </c>
      <c r="C8337" t="s">
        <v>92</v>
      </c>
      <c r="D8337" s="29">
        <v>45463</v>
      </c>
      <c r="E8337">
        <v>0</v>
      </c>
      <c r="F8337">
        <v>0</v>
      </c>
      <c r="G8337">
        <v>0</v>
      </c>
      <c r="H8337">
        <v>0</v>
      </c>
      <c r="L8337">
        <v>530.33794599999999</v>
      </c>
      <c r="R8337">
        <v>1356.4731690000001</v>
      </c>
      <c r="S8337" t="s">
        <v>204</v>
      </c>
      <c r="T8337" s="247">
        <v>45246.339317129627</v>
      </c>
    </row>
    <row r="8338" spans="1:20" x14ac:dyDescent="0.35">
      <c r="A8338" t="s">
        <v>126</v>
      </c>
      <c r="B8338" t="s">
        <v>127</v>
      </c>
      <c r="C8338" t="s">
        <v>92</v>
      </c>
      <c r="D8338" s="29">
        <v>45464</v>
      </c>
      <c r="E8338">
        <v>0</v>
      </c>
      <c r="F8338">
        <v>0</v>
      </c>
      <c r="G8338">
        <v>0</v>
      </c>
      <c r="H8338">
        <v>0</v>
      </c>
      <c r="L8338">
        <v>530.33794599999999</v>
      </c>
      <c r="R8338">
        <v>1356.4731690000001</v>
      </c>
      <c r="S8338" t="s">
        <v>204</v>
      </c>
      <c r="T8338" s="247">
        <v>45246.339317129627</v>
      </c>
    </row>
    <row r="8339" spans="1:20" x14ac:dyDescent="0.35">
      <c r="A8339" t="s">
        <v>126</v>
      </c>
      <c r="B8339" t="s">
        <v>127</v>
      </c>
      <c r="C8339" t="s">
        <v>92</v>
      </c>
      <c r="D8339" s="29">
        <v>45465</v>
      </c>
      <c r="E8339">
        <v>0</v>
      </c>
      <c r="F8339">
        <v>0</v>
      </c>
      <c r="G8339">
        <v>0</v>
      </c>
      <c r="H8339">
        <v>0</v>
      </c>
      <c r="L8339">
        <v>530.33794599999999</v>
      </c>
      <c r="R8339">
        <v>1356.4731690000001</v>
      </c>
      <c r="S8339" t="s">
        <v>204</v>
      </c>
      <c r="T8339" s="247">
        <v>45246.339317129627</v>
      </c>
    </row>
    <row r="8340" spans="1:20" x14ac:dyDescent="0.35">
      <c r="A8340" t="s">
        <v>126</v>
      </c>
      <c r="B8340" t="s">
        <v>127</v>
      </c>
      <c r="C8340" t="s">
        <v>92</v>
      </c>
      <c r="D8340" s="29">
        <v>45466</v>
      </c>
      <c r="E8340">
        <v>0</v>
      </c>
      <c r="F8340">
        <v>0</v>
      </c>
      <c r="G8340">
        <v>0</v>
      </c>
      <c r="H8340">
        <v>0</v>
      </c>
      <c r="L8340">
        <v>530.33794599999999</v>
      </c>
      <c r="R8340">
        <v>1356.4731690000001</v>
      </c>
      <c r="S8340" t="s">
        <v>204</v>
      </c>
      <c r="T8340" s="247">
        <v>45246.339317129627</v>
      </c>
    </row>
    <row r="8341" spans="1:20" x14ac:dyDescent="0.35">
      <c r="A8341" t="s">
        <v>126</v>
      </c>
      <c r="B8341" t="s">
        <v>127</v>
      </c>
      <c r="C8341" t="s">
        <v>92</v>
      </c>
      <c r="D8341" s="29">
        <v>45467</v>
      </c>
      <c r="E8341">
        <v>0</v>
      </c>
      <c r="F8341">
        <v>0</v>
      </c>
      <c r="G8341">
        <v>0</v>
      </c>
      <c r="H8341">
        <v>0</v>
      </c>
      <c r="L8341">
        <v>530.33794599999999</v>
      </c>
      <c r="R8341">
        <v>1356.4731690000001</v>
      </c>
      <c r="S8341" t="s">
        <v>204</v>
      </c>
      <c r="T8341" s="247">
        <v>45246.339317129627</v>
      </c>
    </row>
    <row r="8342" spans="1:20" x14ac:dyDescent="0.35">
      <c r="A8342" t="s">
        <v>126</v>
      </c>
      <c r="B8342" t="s">
        <v>127</v>
      </c>
      <c r="C8342" t="s">
        <v>92</v>
      </c>
      <c r="D8342" s="29">
        <v>45468</v>
      </c>
      <c r="E8342">
        <v>0</v>
      </c>
      <c r="F8342">
        <v>0</v>
      </c>
      <c r="G8342">
        <v>0</v>
      </c>
      <c r="H8342">
        <v>0</v>
      </c>
      <c r="L8342">
        <v>530.33794599999999</v>
      </c>
      <c r="R8342">
        <v>1356.4731690000001</v>
      </c>
      <c r="S8342" t="s">
        <v>204</v>
      </c>
      <c r="T8342" s="247">
        <v>45246.339328703703</v>
      </c>
    </row>
    <row r="8343" spans="1:20" x14ac:dyDescent="0.35">
      <c r="A8343" t="s">
        <v>126</v>
      </c>
      <c r="B8343" t="s">
        <v>127</v>
      </c>
      <c r="C8343" t="s">
        <v>92</v>
      </c>
      <c r="D8343" s="29">
        <v>45469</v>
      </c>
      <c r="E8343">
        <v>0</v>
      </c>
      <c r="F8343">
        <v>0</v>
      </c>
      <c r="G8343">
        <v>0</v>
      </c>
      <c r="H8343">
        <v>0</v>
      </c>
      <c r="L8343">
        <v>530.33794599999999</v>
      </c>
      <c r="R8343">
        <v>1356.4731690000001</v>
      </c>
      <c r="S8343" t="s">
        <v>204</v>
      </c>
      <c r="T8343" s="247">
        <v>45246.339328703703</v>
      </c>
    </row>
    <row r="8344" spans="1:20" x14ac:dyDescent="0.35">
      <c r="A8344" t="s">
        <v>126</v>
      </c>
      <c r="B8344" t="s">
        <v>127</v>
      </c>
      <c r="C8344" t="s">
        <v>92</v>
      </c>
      <c r="D8344" s="29">
        <v>45470</v>
      </c>
      <c r="E8344">
        <v>0</v>
      </c>
      <c r="F8344">
        <v>0</v>
      </c>
      <c r="G8344">
        <v>0</v>
      </c>
      <c r="H8344">
        <v>0</v>
      </c>
      <c r="L8344">
        <v>530.33794599999999</v>
      </c>
      <c r="R8344">
        <v>1356.4731690000001</v>
      </c>
      <c r="S8344" t="s">
        <v>204</v>
      </c>
      <c r="T8344" s="247">
        <v>45246.339328703703</v>
      </c>
    </row>
    <row r="8345" spans="1:20" x14ac:dyDescent="0.35">
      <c r="A8345" t="s">
        <v>126</v>
      </c>
      <c r="B8345" t="s">
        <v>127</v>
      </c>
      <c r="C8345" t="s">
        <v>92</v>
      </c>
      <c r="D8345" s="29">
        <v>45471</v>
      </c>
      <c r="E8345">
        <v>0</v>
      </c>
      <c r="F8345">
        <v>0</v>
      </c>
      <c r="G8345">
        <v>0</v>
      </c>
      <c r="H8345">
        <v>0</v>
      </c>
      <c r="L8345">
        <v>530.33794599999999</v>
      </c>
      <c r="R8345">
        <v>1356.4731690000001</v>
      </c>
      <c r="S8345" t="s">
        <v>204</v>
      </c>
      <c r="T8345" s="247">
        <v>45246.339328703703</v>
      </c>
    </row>
    <row r="8346" spans="1:20" x14ac:dyDescent="0.35">
      <c r="A8346" t="s">
        <v>126</v>
      </c>
      <c r="B8346" t="s">
        <v>127</v>
      </c>
      <c r="C8346" t="s">
        <v>92</v>
      </c>
      <c r="D8346" s="29">
        <v>45472</v>
      </c>
      <c r="E8346">
        <v>0</v>
      </c>
      <c r="F8346">
        <v>0</v>
      </c>
      <c r="G8346">
        <v>0</v>
      </c>
      <c r="H8346">
        <v>0</v>
      </c>
      <c r="L8346">
        <v>530.33794599999999</v>
      </c>
      <c r="R8346">
        <v>1356.4731690000001</v>
      </c>
      <c r="S8346" t="s">
        <v>204</v>
      </c>
      <c r="T8346" s="247">
        <v>45246.339328703703</v>
      </c>
    </row>
    <row r="8347" spans="1:20" x14ac:dyDescent="0.35">
      <c r="A8347" t="s">
        <v>126</v>
      </c>
      <c r="B8347" t="s">
        <v>127</v>
      </c>
      <c r="C8347" t="s">
        <v>92</v>
      </c>
      <c r="D8347" s="29">
        <v>45473</v>
      </c>
      <c r="E8347">
        <v>0</v>
      </c>
      <c r="F8347">
        <v>0</v>
      </c>
      <c r="G8347">
        <v>0</v>
      </c>
      <c r="H8347">
        <v>0</v>
      </c>
      <c r="L8347">
        <v>530.33794599999999</v>
      </c>
      <c r="R8347">
        <v>1356.4731690000001</v>
      </c>
      <c r="S8347" t="s">
        <v>204</v>
      </c>
      <c r="T8347" s="247">
        <v>45246.33934027778</v>
      </c>
    </row>
    <row r="8348" spans="1:20" x14ac:dyDescent="0.35">
      <c r="A8348" t="s">
        <v>126</v>
      </c>
      <c r="B8348" t="s">
        <v>127</v>
      </c>
      <c r="C8348" t="s">
        <v>92</v>
      </c>
      <c r="D8348" s="29">
        <v>45474</v>
      </c>
      <c r="E8348">
        <v>0</v>
      </c>
      <c r="F8348">
        <v>0</v>
      </c>
      <c r="G8348">
        <v>0</v>
      </c>
      <c r="H8348">
        <v>0</v>
      </c>
      <c r="L8348">
        <v>530.33794599999999</v>
      </c>
      <c r="R8348">
        <v>1356.4731690000001</v>
      </c>
      <c r="S8348" t="s">
        <v>204</v>
      </c>
      <c r="T8348" s="247">
        <v>45246.33934027778</v>
      </c>
    </row>
    <row r="8349" spans="1:20" x14ac:dyDescent="0.35">
      <c r="A8349" t="s">
        <v>126</v>
      </c>
      <c r="B8349" t="s">
        <v>127</v>
      </c>
      <c r="C8349" t="s">
        <v>92</v>
      </c>
      <c r="D8349" s="29">
        <v>45475</v>
      </c>
      <c r="E8349">
        <v>0</v>
      </c>
      <c r="F8349">
        <v>0</v>
      </c>
      <c r="G8349">
        <v>0</v>
      </c>
      <c r="H8349">
        <v>0</v>
      </c>
      <c r="L8349">
        <v>530.33794599999999</v>
      </c>
      <c r="R8349">
        <v>1356.4731690000001</v>
      </c>
      <c r="S8349" t="s">
        <v>204</v>
      </c>
      <c r="T8349" s="247">
        <v>45246.33934027778</v>
      </c>
    </row>
    <row r="8350" spans="1:20" x14ac:dyDescent="0.35">
      <c r="A8350" t="s">
        <v>126</v>
      </c>
      <c r="B8350" t="s">
        <v>127</v>
      </c>
      <c r="C8350" t="s">
        <v>92</v>
      </c>
      <c r="D8350" s="29">
        <v>45476</v>
      </c>
      <c r="E8350">
        <v>0</v>
      </c>
      <c r="F8350">
        <v>0</v>
      </c>
      <c r="G8350">
        <v>0</v>
      </c>
      <c r="H8350">
        <v>0</v>
      </c>
      <c r="L8350">
        <v>530.33794599999999</v>
      </c>
      <c r="R8350">
        <v>1356.4731690000001</v>
      </c>
      <c r="S8350" t="s">
        <v>204</v>
      </c>
      <c r="T8350" s="247">
        <v>45246.33934027778</v>
      </c>
    </row>
    <row r="8351" spans="1:20" x14ac:dyDescent="0.35">
      <c r="A8351" t="s">
        <v>126</v>
      </c>
      <c r="B8351" t="s">
        <v>127</v>
      </c>
      <c r="C8351" t="s">
        <v>92</v>
      </c>
      <c r="D8351" s="29">
        <v>45477</v>
      </c>
      <c r="E8351">
        <v>0</v>
      </c>
      <c r="F8351">
        <v>0</v>
      </c>
      <c r="G8351">
        <v>0</v>
      </c>
      <c r="H8351">
        <v>0</v>
      </c>
      <c r="L8351">
        <v>530.33794599999999</v>
      </c>
      <c r="R8351">
        <v>1356.4731690000001</v>
      </c>
      <c r="S8351" t="s">
        <v>204</v>
      </c>
      <c r="T8351" s="247">
        <v>45246.33934027778</v>
      </c>
    </row>
    <row r="8352" spans="1:20" x14ac:dyDescent="0.35">
      <c r="A8352" t="s">
        <v>126</v>
      </c>
      <c r="B8352" t="s">
        <v>127</v>
      </c>
      <c r="C8352" t="s">
        <v>92</v>
      </c>
      <c r="D8352" s="29">
        <v>45478</v>
      </c>
      <c r="E8352">
        <v>0</v>
      </c>
      <c r="F8352">
        <v>0</v>
      </c>
      <c r="G8352">
        <v>0</v>
      </c>
      <c r="H8352">
        <v>0</v>
      </c>
      <c r="L8352">
        <v>530.33794599999999</v>
      </c>
      <c r="R8352">
        <v>1356.4731690000001</v>
      </c>
      <c r="S8352" t="s">
        <v>204</v>
      </c>
      <c r="T8352" s="247">
        <v>45246.33935185185</v>
      </c>
    </row>
    <row r="8353" spans="1:20" x14ac:dyDescent="0.35">
      <c r="A8353" t="s">
        <v>126</v>
      </c>
      <c r="B8353" t="s">
        <v>127</v>
      </c>
      <c r="C8353" t="s">
        <v>92</v>
      </c>
      <c r="D8353" s="29">
        <v>45479</v>
      </c>
      <c r="E8353">
        <v>0</v>
      </c>
      <c r="F8353">
        <v>0</v>
      </c>
      <c r="G8353">
        <v>0</v>
      </c>
      <c r="H8353">
        <v>0</v>
      </c>
      <c r="L8353">
        <v>530.33794599999999</v>
      </c>
      <c r="R8353">
        <v>1356.4731690000001</v>
      </c>
      <c r="S8353" t="s">
        <v>204</v>
      </c>
      <c r="T8353" s="247">
        <v>45246.33935185185</v>
      </c>
    </row>
    <row r="8354" spans="1:20" x14ac:dyDescent="0.35">
      <c r="A8354" t="s">
        <v>126</v>
      </c>
      <c r="B8354" t="s">
        <v>127</v>
      </c>
      <c r="C8354" t="s">
        <v>92</v>
      </c>
      <c r="D8354" s="29">
        <v>45480</v>
      </c>
      <c r="E8354">
        <v>0</v>
      </c>
      <c r="F8354">
        <v>0</v>
      </c>
      <c r="G8354">
        <v>0</v>
      </c>
      <c r="H8354">
        <v>0</v>
      </c>
      <c r="L8354">
        <v>530.33794599999999</v>
      </c>
      <c r="R8354">
        <v>1356.4731690000001</v>
      </c>
      <c r="S8354" t="s">
        <v>204</v>
      </c>
      <c r="T8354" s="247">
        <v>45246.33935185185</v>
      </c>
    </row>
    <row r="8355" spans="1:20" x14ac:dyDescent="0.35">
      <c r="A8355" t="s">
        <v>126</v>
      </c>
      <c r="B8355" t="s">
        <v>127</v>
      </c>
      <c r="C8355" t="s">
        <v>92</v>
      </c>
      <c r="D8355" s="29">
        <v>45481</v>
      </c>
      <c r="E8355">
        <v>0</v>
      </c>
      <c r="F8355">
        <v>0</v>
      </c>
      <c r="G8355">
        <v>0</v>
      </c>
      <c r="H8355">
        <v>0</v>
      </c>
      <c r="L8355">
        <v>530.33794599999999</v>
      </c>
      <c r="R8355">
        <v>1356.4731690000001</v>
      </c>
      <c r="S8355" t="s">
        <v>204</v>
      </c>
      <c r="T8355" s="247">
        <v>45246.33935185185</v>
      </c>
    </row>
    <row r="8356" spans="1:20" x14ac:dyDescent="0.35">
      <c r="A8356" t="s">
        <v>126</v>
      </c>
      <c r="B8356" t="s">
        <v>127</v>
      </c>
      <c r="C8356" t="s">
        <v>92</v>
      </c>
      <c r="D8356" s="29">
        <v>45482</v>
      </c>
      <c r="E8356">
        <v>0</v>
      </c>
      <c r="F8356">
        <v>0</v>
      </c>
      <c r="G8356">
        <v>0</v>
      </c>
      <c r="H8356">
        <v>0</v>
      </c>
      <c r="L8356">
        <v>530.33794599999999</v>
      </c>
      <c r="R8356">
        <v>1356.4731690000001</v>
      </c>
      <c r="S8356" t="s">
        <v>204</v>
      </c>
      <c r="T8356" s="247">
        <v>45246.33935185185</v>
      </c>
    </row>
    <row r="8357" spans="1:20" x14ac:dyDescent="0.35">
      <c r="A8357" t="s">
        <v>126</v>
      </c>
      <c r="B8357" t="s">
        <v>127</v>
      </c>
      <c r="C8357" t="s">
        <v>92</v>
      </c>
      <c r="D8357" s="29">
        <v>45483</v>
      </c>
      <c r="E8357">
        <v>0</v>
      </c>
      <c r="F8357">
        <v>0</v>
      </c>
      <c r="G8357">
        <v>0</v>
      </c>
      <c r="H8357">
        <v>0</v>
      </c>
      <c r="L8357">
        <v>530.33794599999999</v>
      </c>
      <c r="R8357">
        <v>1356.4731690000001</v>
      </c>
      <c r="S8357" t="s">
        <v>204</v>
      </c>
      <c r="T8357" s="247">
        <v>45246.339363425926</v>
      </c>
    </row>
    <row r="8358" spans="1:20" x14ac:dyDescent="0.35">
      <c r="A8358" t="s">
        <v>126</v>
      </c>
      <c r="B8358" t="s">
        <v>127</v>
      </c>
      <c r="C8358" t="s">
        <v>92</v>
      </c>
      <c r="D8358" s="29">
        <v>45484</v>
      </c>
      <c r="E8358">
        <v>0</v>
      </c>
      <c r="F8358">
        <v>0</v>
      </c>
      <c r="G8358">
        <v>0</v>
      </c>
      <c r="H8358">
        <v>0</v>
      </c>
      <c r="L8358">
        <v>530.33794599999999</v>
      </c>
      <c r="R8358">
        <v>1356.4731690000001</v>
      </c>
      <c r="S8358" t="s">
        <v>204</v>
      </c>
      <c r="T8358" s="247">
        <v>45246.339375000003</v>
      </c>
    </row>
    <row r="8359" spans="1:20" x14ac:dyDescent="0.35">
      <c r="A8359" t="s">
        <v>126</v>
      </c>
      <c r="B8359" t="s">
        <v>127</v>
      </c>
      <c r="C8359" t="s">
        <v>92</v>
      </c>
      <c r="D8359" s="29">
        <v>45485</v>
      </c>
      <c r="E8359">
        <v>0</v>
      </c>
      <c r="F8359">
        <v>0</v>
      </c>
      <c r="G8359">
        <v>0</v>
      </c>
      <c r="H8359">
        <v>0</v>
      </c>
      <c r="L8359">
        <v>530.33794599999999</v>
      </c>
      <c r="R8359">
        <v>1356.4731690000001</v>
      </c>
      <c r="S8359" t="s">
        <v>204</v>
      </c>
      <c r="T8359" s="247">
        <v>45246.339375000003</v>
      </c>
    </row>
    <row r="8360" spans="1:20" x14ac:dyDescent="0.35">
      <c r="A8360" t="s">
        <v>126</v>
      </c>
      <c r="B8360" t="s">
        <v>127</v>
      </c>
      <c r="C8360" t="s">
        <v>92</v>
      </c>
      <c r="D8360" s="29">
        <v>45486</v>
      </c>
      <c r="E8360">
        <v>0</v>
      </c>
      <c r="F8360">
        <v>0</v>
      </c>
      <c r="G8360">
        <v>0</v>
      </c>
      <c r="H8360">
        <v>0</v>
      </c>
      <c r="L8360">
        <v>530.33794599999999</v>
      </c>
      <c r="R8360">
        <v>1356.4731690000001</v>
      </c>
      <c r="S8360" t="s">
        <v>204</v>
      </c>
      <c r="T8360" s="247">
        <v>45246.339375000003</v>
      </c>
    </row>
    <row r="8361" spans="1:20" x14ac:dyDescent="0.35">
      <c r="A8361" t="s">
        <v>126</v>
      </c>
      <c r="B8361" t="s">
        <v>127</v>
      </c>
      <c r="C8361" t="s">
        <v>92</v>
      </c>
      <c r="D8361" s="29">
        <v>45487</v>
      </c>
      <c r="E8361">
        <v>0</v>
      </c>
      <c r="F8361">
        <v>0</v>
      </c>
      <c r="G8361">
        <v>0</v>
      </c>
      <c r="H8361">
        <v>0</v>
      </c>
      <c r="L8361">
        <v>530.33794599999999</v>
      </c>
      <c r="R8361">
        <v>1356.4731690000001</v>
      </c>
      <c r="S8361" t="s">
        <v>204</v>
      </c>
      <c r="T8361" s="247">
        <v>45246.339375000003</v>
      </c>
    </row>
    <row r="8362" spans="1:20" x14ac:dyDescent="0.35">
      <c r="A8362" t="s">
        <v>126</v>
      </c>
      <c r="B8362" t="s">
        <v>127</v>
      </c>
      <c r="C8362" t="s">
        <v>92</v>
      </c>
      <c r="D8362" s="29">
        <v>45488</v>
      </c>
      <c r="E8362">
        <v>0</v>
      </c>
      <c r="F8362">
        <v>0</v>
      </c>
      <c r="G8362">
        <v>0</v>
      </c>
      <c r="H8362">
        <v>0</v>
      </c>
      <c r="L8362">
        <v>530.33794599999999</v>
      </c>
      <c r="R8362">
        <v>1356.4731690000001</v>
      </c>
      <c r="S8362" t="s">
        <v>204</v>
      </c>
      <c r="T8362" s="247">
        <v>45246.339386574073</v>
      </c>
    </row>
    <row r="8363" spans="1:20" x14ac:dyDescent="0.35">
      <c r="A8363" t="s">
        <v>126</v>
      </c>
      <c r="B8363" t="s">
        <v>127</v>
      </c>
      <c r="C8363" t="s">
        <v>92</v>
      </c>
      <c r="D8363" s="29">
        <v>45489</v>
      </c>
      <c r="E8363">
        <v>0</v>
      </c>
      <c r="F8363">
        <v>0</v>
      </c>
      <c r="G8363">
        <v>0</v>
      </c>
      <c r="H8363">
        <v>0</v>
      </c>
      <c r="L8363">
        <v>530.33794599999999</v>
      </c>
      <c r="R8363">
        <v>1356.4731690000001</v>
      </c>
      <c r="S8363" t="s">
        <v>204</v>
      </c>
      <c r="T8363" s="247">
        <v>45246.339386574073</v>
      </c>
    </row>
    <row r="8364" spans="1:20" x14ac:dyDescent="0.35">
      <c r="A8364" t="s">
        <v>126</v>
      </c>
      <c r="B8364" t="s">
        <v>127</v>
      </c>
      <c r="C8364" t="s">
        <v>92</v>
      </c>
      <c r="D8364" s="29">
        <v>45490</v>
      </c>
      <c r="E8364">
        <v>0</v>
      </c>
      <c r="F8364">
        <v>0</v>
      </c>
      <c r="G8364">
        <v>0</v>
      </c>
      <c r="H8364">
        <v>0</v>
      </c>
      <c r="L8364">
        <v>530.33794599999999</v>
      </c>
      <c r="R8364">
        <v>1356.4731690000001</v>
      </c>
      <c r="S8364" t="s">
        <v>204</v>
      </c>
      <c r="T8364" s="247">
        <v>45246.339386574073</v>
      </c>
    </row>
    <row r="8365" spans="1:20" x14ac:dyDescent="0.35">
      <c r="A8365" t="s">
        <v>126</v>
      </c>
      <c r="B8365" t="s">
        <v>127</v>
      </c>
      <c r="C8365" t="s">
        <v>92</v>
      </c>
      <c r="D8365" s="29">
        <v>45491</v>
      </c>
      <c r="E8365">
        <v>0</v>
      </c>
      <c r="F8365">
        <v>0</v>
      </c>
      <c r="G8365">
        <v>0</v>
      </c>
      <c r="H8365">
        <v>0</v>
      </c>
      <c r="L8365">
        <v>530.33794599999999</v>
      </c>
      <c r="R8365">
        <v>1356.4731690000001</v>
      </c>
      <c r="S8365" t="s">
        <v>204</v>
      </c>
      <c r="T8365" s="247">
        <v>45246.339386574073</v>
      </c>
    </row>
    <row r="8366" spans="1:20" x14ac:dyDescent="0.35">
      <c r="A8366" t="s">
        <v>126</v>
      </c>
      <c r="B8366" t="s">
        <v>127</v>
      </c>
      <c r="C8366" t="s">
        <v>92</v>
      </c>
      <c r="D8366" s="29">
        <v>45492</v>
      </c>
      <c r="E8366">
        <v>0</v>
      </c>
      <c r="F8366">
        <v>0</v>
      </c>
      <c r="G8366">
        <v>0</v>
      </c>
      <c r="H8366">
        <v>0</v>
      </c>
      <c r="L8366">
        <v>530.33794599999999</v>
      </c>
      <c r="R8366">
        <v>1356.4731690000001</v>
      </c>
      <c r="S8366" t="s">
        <v>204</v>
      </c>
      <c r="T8366" s="247">
        <v>45246.339386574073</v>
      </c>
    </row>
    <row r="8367" spans="1:20" x14ac:dyDescent="0.35">
      <c r="A8367" t="s">
        <v>126</v>
      </c>
      <c r="B8367" t="s">
        <v>127</v>
      </c>
      <c r="C8367" t="s">
        <v>92</v>
      </c>
      <c r="D8367" s="29">
        <v>45493</v>
      </c>
      <c r="E8367">
        <v>0</v>
      </c>
      <c r="F8367">
        <v>0</v>
      </c>
      <c r="G8367">
        <v>0</v>
      </c>
      <c r="H8367">
        <v>0</v>
      </c>
      <c r="L8367">
        <v>530.33794599999999</v>
      </c>
      <c r="R8367">
        <v>1356.4731690000001</v>
      </c>
      <c r="S8367" t="s">
        <v>204</v>
      </c>
      <c r="T8367" s="247">
        <v>45246.339386574073</v>
      </c>
    </row>
    <row r="8368" spans="1:20" x14ac:dyDescent="0.35">
      <c r="A8368" t="s">
        <v>126</v>
      </c>
      <c r="B8368" t="s">
        <v>127</v>
      </c>
      <c r="C8368" t="s">
        <v>92</v>
      </c>
      <c r="D8368" s="29">
        <v>45494</v>
      </c>
      <c r="E8368">
        <v>0</v>
      </c>
      <c r="F8368">
        <v>0</v>
      </c>
      <c r="G8368">
        <v>0</v>
      </c>
      <c r="H8368">
        <v>0</v>
      </c>
      <c r="L8368">
        <v>530.33794599999999</v>
      </c>
      <c r="R8368">
        <v>1356.4731690000001</v>
      </c>
      <c r="S8368" t="s">
        <v>204</v>
      </c>
      <c r="T8368" s="247">
        <v>45246.339398148149</v>
      </c>
    </row>
    <row r="8369" spans="1:20" x14ac:dyDescent="0.35">
      <c r="A8369" t="s">
        <v>126</v>
      </c>
      <c r="B8369" t="s">
        <v>127</v>
      </c>
      <c r="C8369" t="s">
        <v>92</v>
      </c>
      <c r="D8369" s="29">
        <v>45495</v>
      </c>
      <c r="E8369">
        <v>0</v>
      </c>
      <c r="F8369">
        <v>0</v>
      </c>
      <c r="G8369">
        <v>0</v>
      </c>
      <c r="H8369">
        <v>0</v>
      </c>
      <c r="L8369">
        <v>530.33794599999999</v>
      </c>
      <c r="R8369">
        <v>1356.4731690000001</v>
      </c>
      <c r="S8369" t="s">
        <v>204</v>
      </c>
      <c r="T8369" s="247">
        <v>45246.339398148149</v>
      </c>
    </row>
    <row r="8370" spans="1:20" x14ac:dyDescent="0.35">
      <c r="A8370" t="s">
        <v>126</v>
      </c>
      <c r="B8370" t="s">
        <v>127</v>
      </c>
      <c r="C8370" t="s">
        <v>92</v>
      </c>
      <c r="D8370" s="29">
        <v>45496</v>
      </c>
      <c r="E8370">
        <v>0</v>
      </c>
      <c r="F8370">
        <v>0</v>
      </c>
      <c r="G8370">
        <v>0</v>
      </c>
      <c r="H8370">
        <v>0</v>
      </c>
      <c r="L8370">
        <v>530.33794599999999</v>
      </c>
      <c r="R8370">
        <v>1356.4731690000001</v>
      </c>
      <c r="S8370" t="s">
        <v>204</v>
      </c>
      <c r="T8370" s="247">
        <v>45246.339398148149</v>
      </c>
    </row>
    <row r="8371" spans="1:20" x14ac:dyDescent="0.35">
      <c r="A8371" t="s">
        <v>126</v>
      </c>
      <c r="B8371" t="s">
        <v>127</v>
      </c>
      <c r="C8371" t="s">
        <v>92</v>
      </c>
      <c r="D8371" s="29">
        <v>45497</v>
      </c>
      <c r="E8371">
        <v>0</v>
      </c>
      <c r="F8371">
        <v>0</v>
      </c>
      <c r="G8371">
        <v>0</v>
      </c>
      <c r="H8371">
        <v>0</v>
      </c>
      <c r="L8371">
        <v>530.33794599999999</v>
      </c>
      <c r="R8371">
        <v>1356.4731690000001</v>
      </c>
      <c r="S8371" t="s">
        <v>204</v>
      </c>
      <c r="T8371" s="247">
        <v>45246.339398148149</v>
      </c>
    </row>
    <row r="8372" spans="1:20" x14ac:dyDescent="0.35">
      <c r="A8372" t="s">
        <v>126</v>
      </c>
      <c r="B8372" t="s">
        <v>127</v>
      </c>
      <c r="C8372" t="s">
        <v>92</v>
      </c>
      <c r="D8372" s="29">
        <v>45498</v>
      </c>
      <c r="E8372">
        <v>0</v>
      </c>
      <c r="F8372">
        <v>0</v>
      </c>
      <c r="G8372">
        <v>0</v>
      </c>
      <c r="H8372">
        <v>0</v>
      </c>
      <c r="L8372">
        <v>530.33794599999999</v>
      </c>
      <c r="R8372">
        <v>1356.4731690000001</v>
      </c>
      <c r="S8372" t="s">
        <v>204</v>
      </c>
      <c r="T8372" s="247">
        <v>45246.339398148149</v>
      </c>
    </row>
    <row r="8373" spans="1:20" x14ac:dyDescent="0.35">
      <c r="A8373" t="s">
        <v>126</v>
      </c>
      <c r="B8373" t="s">
        <v>127</v>
      </c>
      <c r="C8373" t="s">
        <v>92</v>
      </c>
      <c r="D8373" s="29">
        <v>45499</v>
      </c>
      <c r="E8373">
        <v>0</v>
      </c>
      <c r="F8373">
        <v>0</v>
      </c>
      <c r="G8373">
        <v>0</v>
      </c>
      <c r="H8373">
        <v>0</v>
      </c>
      <c r="L8373">
        <v>530.33794599999999</v>
      </c>
      <c r="R8373">
        <v>1356.4731690000001</v>
      </c>
      <c r="S8373" t="s">
        <v>204</v>
      </c>
      <c r="T8373" s="247">
        <v>45246.339409722219</v>
      </c>
    </row>
    <row r="8374" spans="1:20" x14ac:dyDescent="0.35">
      <c r="A8374" t="s">
        <v>126</v>
      </c>
      <c r="B8374" t="s">
        <v>127</v>
      </c>
      <c r="C8374" t="s">
        <v>92</v>
      </c>
      <c r="D8374" s="29">
        <v>45500</v>
      </c>
      <c r="E8374">
        <v>0</v>
      </c>
      <c r="F8374">
        <v>0</v>
      </c>
      <c r="G8374">
        <v>0</v>
      </c>
      <c r="H8374">
        <v>0</v>
      </c>
      <c r="L8374">
        <v>530.33794599999999</v>
      </c>
      <c r="R8374">
        <v>1356.4731690000001</v>
      </c>
      <c r="S8374" t="s">
        <v>204</v>
      </c>
      <c r="T8374" s="247">
        <v>45246.339409722219</v>
      </c>
    </row>
    <row r="8375" spans="1:20" x14ac:dyDescent="0.35">
      <c r="A8375" t="s">
        <v>126</v>
      </c>
      <c r="B8375" t="s">
        <v>127</v>
      </c>
      <c r="C8375" t="s">
        <v>92</v>
      </c>
      <c r="D8375" s="29">
        <v>45501</v>
      </c>
      <c r="E8375">
        <v>0</v>
      </c>
      <c r="F8375">
        <v>0</v>
      </c>
      <c r="G8375">
        <v>0</v>
      </c>
      <c r="H8375">
        <v>0</v>
      </c>
      <c r="L8375">
        <v>530.33794599999999</v>
      </c>
      <c r="R8375">
        <v>1356.4731690000001</v>
      </c>
      <c r="S8375" t="s">
        <v>204</v>
      </c>
      <c r="T8375" s="247">
        <v>45246.339409722219</v>
      </c>
    </row>
    <row r="8376" spans="1:20" x14ac:dyDescent="0.35">
      <c r="A8376" t="s">
        <v>126</v>
      </c>
      <c r="B8376" t="s">
        <v>127</v>
      </c>
      <c r="C8376" t="s">
        <v>92</v>
      </c>
      <c r="D8376" s="29">
        <v>45502</v>
      </c>
      <c r="E8376">
        <v>0</v>
      </c>
      <c r="F8376">
        <v>0</v>
      </c>
      <c r="G8376">
        <v>0</v>
      </c>
      <c r="H8376">
        <v>0</v>
      </c>
      <c r="L8376">
        <v>530.33794599999999</v>
      </c>
      <c r="R8376">
        <v>1356.4731690000001</v>
      </c>
      <c r="S8376" t="s">
        <v>204</v>
      </c>
      <c r="T8376" s="247">
        <v>45246.339409722219</v>
      </c>
    </row>
    <row r="8377" spans="1:20" x14ac:dyDescent="0.35">
      <c r="A8377" t="s">
        <v>126</v>
      </c>
      <c r="B8377" t="s">
        <v>127</v>
      </c>
      <c r="C8377" t="s">
        <v>92</v>
      </c>
      <c r="D8377" s="29">
        <v>45503</v>
      </c>
      <c r="E8377">
        <v>0</v>
      </c>
      <c r="F8377">
        <v>0</v>
      </c>
      <c r="G8377">
        <v>0</v>
      </c>
      <c r="H8377">
        <v>0</v>
      </c>
      <c r="L8377">
        <v>530.33794599999999</v>
      </c>
      <c r="R8377">
        <v>1356.4731690000001</v>
      </c>
      <c r="S8377" t="s">
        <v>204</v>
      </c>
      <c r="T8377" s="247">
        <v>45246.339409722219</v>
      </c>
    </row>
    <row r="8378" spans="1:20" x14ac:dyDescent="0.35">
      <c r="A8378" t="s">
        <v>126</v>
      </c>
      <c r="B8378" t="s">
        <v>127</v>
      </c>
      <c r="C8378" t="s">
        <v>92</v>
      </c>
      <c r="D8378" s="29">
        <v>45504</v>
      </c>
      <c r="E8378">
        <v>0</v>
      </c>
      <c r="F8378">
        <v>0</v>
      </c>
      <c r="G8378">
        <v>0</v>
      </c>
      <c r="H8378">
        <v>0</v>
      </c>
      <c r="L8378">
        <v>530.33794599999999</v>
      </c>
      <c r="R8378">
        <v>1356.4731690000001</v>
      </c>
      <c r="S8378" t="s">
        <v>204</v>
      </c>
      <c r="T8378" s="247">
        <v>45246.339421296296</v>
      </c>
    </row>
    <row r="8379" spans="1:20" x14ac:dyDescent="0.35">
      <c r="A8379" t="s">
        <v>126</v>
      </c>
      <c r="B8379" t="s">
        <v>127</v>
      </c>
      <c r="C8379" t="s">
        <v>92</v>
      </c>
      <c r="D8379" s="29">
        <v>45505</v>
      </c>
      <c r="E8379">
        <v>0</v>
      </c>
      <c r="F8379">
        <v>0</v>
      </c>
      <c r="G8379">
        <v>0</v>
      </c>
      <c r="H8379">
        <v>0</v>
      </c>
      <c r="L8379">
        <v>530.33794599999999</v>
      </c>
      <c r="R8379">
        <v>1356.4731690000001</v>
      </c>
      <c r="S8379" t="s">
        <v>204</v>
      </c>
      <c r="T8379" s="247">
        <v>45246.339421296296</v>
      </c>
    </row>
    <row r="8380" spans="1:20" x14ac:dyDescent="0.35">
      <c r="A8380" t="s">
        <v>126</v>
      </c>
      <c r="B8380" t="s">
        <v>127</v>
      </c>
      <c r="C8380" t="s">
        <v>92</v>
      </c>
      <c r="D8380" s="29">
        <v>45506</v>
      </c>
      <c r="E8380">
        <v>0</v>
      </c>
      <c r="F8380">
        <v>0</v>
      </c>
      <c r="G8380">
        <v>0</v>
      </c>
      <c r="H8380">
        <v>0</v>
      </c>
      <c r="L8380">
        <v>530.33794599999999</v>
      </c>
      <c r="R8380">
        <v>1356.4731690000001</v>
      </c>
      <c r="S8380" t="s">
        <v>204</v>
      </c>
      <c r="T8380" s="247">
        <v>45246.339421296296</v>
      </c>
    </row>
    <row r="8381" spans="1:20" x14ac:dyDescent="0.35">
      <c r="A8381" t="s">
        <v>126</v>
      </c>
      <c r="B8381" t="s">
        <v>127</v>
      </c>
      <c r="C8381" t="s">
        <v>92</v>
      </c>
      <c r="D8381" s="29">
        <v>45507</v>
      </c>
      <c r="E8381">
        <v>0</v>
      </c>
      <c r="F8381">
        <v>0</v>
      </c>
      <c r="G8381">
        <v>0</v>
      </c>
      <c r="H8381">
        <v>0</v>
      </c>
      <c r="L8381">
        <v>530.33794599999999</v>
      </c>
      <c r="R8381">
        <v>1356.4731690000001</v>
      </c>
      <c r="S8381" t="s">
        <v>204</v>
      </c>
      <c r="T8381" s="247">
        <v>45246.339421296296</v>
      </c>
    </row>
    <row r="8382" spans="1:20" x14ac:dyDescent="0.35">
      <c r="A8382" t="s">
        <v>126</v>
      </c>
      <c r="B8382" t="s">
        <v>127</v>
      </c>
      <c r="C8382" t="s">
        <v>92</v>
      </c>
      <c r="D8382" s="29">
        <v>45508</v>
      </c>
      <c r="E8382">
        <v>0</v>
      </c>
      <c r="F8382">
        <v>0</v>
      </c>
      <c r="G8382">
        <v>0</v>
      </c>
      <c r="H8382">
        <v>0</v>
      </c>
      <c r="L8382">
        <v>530.33794599999999</v>
      </c>
      <c r="R8382">
        <v>1356.4731690000001</v>
      </c>
      <c r="S8382" t="s">
        <v>204</v>
      </c>
      <c r="T8382" s="247">
        <v>45246.339421296296</v>
      </c>
    </row>
    <row r="8383" spans="1:20" x14ac:dyDescent="0.35">
      <c r="A8383" t="s">
        <v>126</v>
      </c>
      <c r="B8383" t="s">
        <v>127</v>
      </c>
      <c r="C8383" t="s">
        <v>92</v>
      </c>
      <c r="D8383" s="29">
        <v>45509</v>
      </c>
      <c r="E8383">
        <v>0</v>
      </c>
      <c r="F8383">
        <v>0</v>
      </c>
      <c r="G8383">
        <v>0</v>
      </c>
      <c r="H8383">
        <v>0</v>
      </c>
      <c r="L8383">
        <v>530.33794599999999</v>
      </c>
      <c r="R8383">
        <v>1356.4731690000001</v>
      </c>
      <c r="S8383" t="s">
        <v>204</v>
      </c>
      <c r="T8383" s="247">
        <v>45246.339421296296</v>
      </c>
    </row>
    <row r="8384" spans="1:20" x14ac:dyDescent="0.35">
      <c r="A8384" t="s">
        <v>126</v>
      </c>
      <c r="B8384" t="s">
        <v>127</v>
      </c>
      <c r="C8384" t="s">
        <v>92</v>
      </c>
      <c r="D8384" s="29">
        <v>45510</v>
      </c>
      <c r="E8384">
        <v>0</v>
      </c>
      <c r="F8384">
        <v>0</v>
      </c>
      <c r="G8384">
        <v>0</v>
      </c>
      <c r="H8384">
        <v>0</v>
      </c>
      <c r="L8384">
        <v>530.33794599999999</v>
      </c>
      <c r="R8384">
        <v>1356.4731690000001</v>
      </c>
      <c r="S8384" t="s">
        <v>204</v>
      </c>
      <c r="T8384" s="247">
        <v>45246.339432870373</v>
      </c>
    </row>
    <row r="8385" spans="1:20" x14ac:dyDescent="0.35">
      <c r="A8385" t="s">
        <v>126</v>
      </c>
      <c r="B8385" t="s">
        <v>127</v>
      </c>
      <c r="C8385" t="s">
        <v>92</v>
      </c>
      <c r="D8385" s="29">
        <v>45511</v>
      </c>
      <c r="E8385">
        <v>0</v>
      </c>
      <c r="F8385">
        <v>0</v>
      </c>
      <c r="G8385">
        <v>0</v>
      </c>
      <c r="H8385">
        <v>0</v>
      </c>
      <c r="L8385">
        <v>530.33794599999999</v>
      </c>
      <c r="R8385">
        <v>1356.4731690000001</v>
      </c>
      <c r="S8385" t="s">
        <v>204</v>
      </c>
      <c r="T8385" s="247">
        <v>45246.339432870373</v>
      </c>
    </row>
    <row r="8386" spans="1:20" x14ac:dyDescent="0.35">
      <c r="A8386" t="s">
        <v>126</v>
      </c>
      <c r="B8386" t="s">
        <v>127</v>
      </c>
      <c r="C8386" t="s">
        <v>92</v>
      </c>
      <c r="D8386" s="29">
        <v>45512</v>
      </c>
      <c r="E8386">
        <v>0</v>
      </c>
      <c r="F8386">
        <v>0</v>
      </c>
      <c r="G8386">
        <v>0</v>
      </c>
      <c r="H8386">
        <v>0</v>
      </c>
      <c r="L8386">
        <v>530.33794599999999</v>
      </c>
      <c r="R8386">
        <v>1356.4731690000001</v>
      </c>
      <c r="S8386" t="s">
        <v>204</v>
      </c>
      <c r="T8386" s="247">
        <v>45246.339432870373</v>
      </c>
    </row>
    <row r="8387" spans="1:20" x14ac:dyDescent="0.35">
      <c r="A8387" t="s">
        <v>126</v>
      </c>
      <c r="B8387" t="s">
        <v>127</v>
      </c>
      <c r="C8387" t="s">
        <v>92</v>
      </c>
      <c r="D8387" s="29">
        <v>45513</v>
      </c>
      <c r="E8387">
        <v>0</v>
      </c>
      <c r="F8387">
        <v>0</v>
      </c>
      <c r="G8387">
        <v>0</v>
      </c>
      <c r="H8387">
        <v>0</v>
      </c>
      <c r="L8387">
        <v>530.33794599999999</v>
      </c>
      <c r="R8387">
        <v>1356.4731690000001</v>
      </c>
      <c r="S8387" t="s">
        <v>204</v>
      </c>
      <c r="T8387" s="247">
        <v>45246.339432870373</v>
      </c>
    </row>
    <row r="8388" spans="1:20" x14ac:dyDescent="0.35">
      <c r="A8388" t="s">
        <v>126</v>
      </c>
      <c r="B8388" t="s">
        <v>127</v>
      </c>
      <c r="C8388" t="s">
        <v>92</v>
      </c>
      <c r="D8388" s="29">
        <v>45514</v>
      </c>
      <c r="E8388">
        <v>0</v>
      </c>
      <c r="F8388">
        <v>0</v>
      </c>
      <c r="G8388">
        <v>0</v>
      </c>
      <c r="H8388">
        <v>0</v>
      </c>
      <c r="L8388">
        <v>530.33794599999999</v>
      </c>
      <c r="R8388">
        <v>1356.4731690000001</v>
      </c>
      <c r="S8388" t="s">
        <v>204</v>
      </c>
      <c r="T8388" s="247">
        <v>45246.339432870373</v>
      </c>
    </row>
    <row r="8389" spans="1:20" x14ac:dyDescent="0.35">
      <c r="A8389" t="s">
        <v>126</v>
      </c>
      <c r="B8389" t="s">
        <v>127</v>
      </c>
      <c r="C8389" t="s">
        <v>92</v>
      </c>
      <c r="D8389" s="29">
        <v>45515</v>
      </c>
      <c r="E8389">
        <v>0</v>
      </c>
      <c r="F8389">
        <v>0</v>
      </c>
      <c r="G8389">
        <v>0</v>
      </c>
      <c r="H8389">
        <v>0</v>
      </c>
      <c r="L8389">
        <v>530.33794599999999</v>
      </c>
      <c r="R8389">
        <v>1356.4731690000001</v>
      </c>
      <c r="S8389" t="s">
        <v>204</v>
      </c>
      <c r="T8389" s="247">
        <v>45246.339432870373</v>
      </c>
    </row>
    <row r="8390" spans="1:20" x14ac:dyDescent="0.35">
      <c r="A8390" t="s">
        <v>126</v>
      </c>
      <c r="B8390" t="s">
        <v>127</v>
      </c>
      <c r="C8390" t="s">
        <v>92</v>
      </c>
      <c r="D8390" s="29">
        <v>45516</v>
      </c>
      <c r="E8390">
        <v>0</v>
      </c>
      <c r="F8390">
        <v>0</v>
      </c>
      <c r="G8390">
        <v>0</v>
      </c>
      <c r="H8390">
        <v>0</v>
      </c>
      <c r="L8390">
        <v>530.33794599999999</v>
      </c>
      <c r="R8390">
        <v>1356.4731690000001</v>
      </c>
      <c r="S8390" t="s">
        <v>204</v>
      </c>
      <c r="T8390" s="247">
        <v>45246.339444444442</v>
      </c>
    </row>
    <row r="8391" spans="1:20" x14ac:dyDescent="0.35">
      <c r="A8391" t="s">
        <v>126</v>
      </c>
      <c r="B8391" t="s">
        <v>127</v>
      </c>
      <c r="C8391" t="s">
        <v>92</v>
      </c>
      <c r="D8391" s="29">
        <v>45517</v>
      </c>
      <c r="E8391">
        <v>0</v>
      </c>
      <c r="F8391">
        <v>0</v>
      </c>
      <c r="G8391">
        <v>0</v>
      </c>
      <c r="H8391">
        <v>0</v>
      </c>
      <c r="L8391">
        <v>530.33794599999999</v>
      </c>
      <c r="R8391">
        <v>1356.4731690000001</v>
      </c>
      <c r="S8391" t="s">
        <v>204</v>
      </c>
      <c r="T8391" s="247">
        <v>45246.339444444442</v>
      </c>
    </row>
    <row r="8392" spans="1:20" x14ac:dyDescent="0.35">
      <c r="A8392" t="s">
        <v>126</v>
      </c>
      <c r="B8392" t="s">
        <v>127</v>
      </c>
      <c r="C8392" t="s">
        <v>92</v>
      </c>
      <c r="D8392" s="29">
        <v>45518</v>
      </c>
      <c r="E8392">
        <v>0</v>
      </c>
      <c r="F8392">
        <v>0</v>
      </c>
      <c r="G8392">
        <v>0</v>
      </c>
      <c r="H8392">
        <v>0</v>
      </c>
      <c r="L8392">
        <v>530.33794599999999</v>
      </c>
      <c r="R8392">
        <v>1356.4731690000001</v>
      </c>
      <c r="S8392" t="s">
        <v>204</v>
      </c>
      <c r="T8392" s="247">
        <v>45246.339444444442</v>
      </c>
    </row>
    <row r="8393" spans="1:20" x14ac:dyDescent="0.35">
      <c r="A8393" t="s">
        <v>126</v>
      </c>
      <c r="B8393" t="s">
        <v>127</v>
      </c>
      <c r="C8393" t="s">
        <v>92</v>
      </c>
      <c r="D8393" s="29">
        <v>45519</v>
      </c>
      <c r="E8393">
        <v>0</v>
      </c>
      <c r="F8393">
        <v>0</v>
      </c>
      <c r="G8393">
        <v>0</v>
      </c>
      <c r="H8393">
        <v>0</v>
      </c>
      <c r="L8393">
        <v>530.33794599999999</v>
      </c>
      <c r="R8393">
        <v>1356.4731690000001</v>
      </c>
      <c r="S8393" t="s">
        <v>204</v>
      </c>
      <c r="T8393" s="247">
        <v>45246.339444444442</v>
      </c>
    </row>
    <row r="8394" spans="1:20" x14ac:dyDescent="0.35">
      <c r="A8394" t="s">
        <v>126</v>
      </c>
      <c r="B8394" t="s">
        <v>127</v>
      </c>
      <c r="C8394" t="s">
        <v>92</v>
      </c>
      <c r="D8394" s="29">
        <v>45520</v>
      </c>
      <c r="E8394">
        <v>0</v>
      </c>
      <c r="F8394">
        <v>0</v>
      </c>
      <c r="G8394">
        <v>0</v>
      </c>
      <c r="H8394">
        <v>0</v>
      </c>
      <c r="L8394">
        <v>530.33794599999999</v>
      </c>
      <c r="R8394">
        <v>1356.4731690000001</v>
      </c>
      <c r="S8394" t="s">
        <v>204</v>
      </c>
      <c r="T8394" s="247">
        <v>45246.339444444442</v>
      </c>
    </row>
    <row r="8395" spans="1:20" x14ac:dyDescent="0.35">
      <c r="A8395" t="s">
        <v>126</v>
      </c>
      <c r="B8395" t="s">
        <v>127</v>
      </c>
      <c r="C8395" t="s">
        <v>92</v>
      </c>
      <c r="D8395" s="29">
        <v>45521</v>
      </c>
      <c r="E8395">
        <v>0</v>
      </c>
      <c r="F8395">
        <v>0</v>
      </c>
      <c r="G8395">
        <v>0</v>
      </c>
      <c r="H8395">
        <v>0</v>
      </c>
      <c r="L8395">
        <v>530.33794599999999</v>
      </c>
      <c r="R8395">
        <v>1356.4731690000001</v>
      </c>
      <c r="S8395" t="s">
        <v>204</v>
      </c>
      <c r="T8395" s="247">
        <v>45246.339456018519</v>
      </c>
    </row>
    <row r="8396" spans="1:20" x14ac:dyDescent="0.35">
      <c r="A8396" t="s">
        <v>126</v>
      </c>
      <c r="B8396" t="s">
        <v>127</v>
      </c>
      <c r="C8396" t="s">
        <v>92</v>
      </c>
      <c r="D8396" s="29">
        <v>45522</v>
      </c>
      <c r="E8396">
        <v>0</v>
      </c>
      <c r="F8396">
        <v>0</v>
      </c>
      <c r="G8396">
        <v>0</v>
      </c>
      <c r="H8396">
        <v>0</v>
      </c>
      <c r="L8396">
        <v>530.33794599999999</v>
      </c>
      <c r="R8396">
        <v>1356.4731690000001</v>
      </c>
      <c r="S8396" t="s">
        <v>204</v>
      </c>
      <c r="T8396" s="247">
        <v>45246.339456018519</v>
      </c>
    </row>
    <row r="8397" spans="1:20" x14ac:dyDescent="0.35">
      <c r="A8397" t="s">
        <v>126</v>
      </c>
      <c r="B8397" t="s">
        <v>127</v>
      </c>
      <c r="C8397" t="s">
        <v>92</v>
      </c>
      <c r="D8397" s="29">
        <v>45523</v>
      </c>
      <c r="E8397">
        <v>0</v>
      </c>
      <c r="F8397">
        <v>0</v>
      </c>
      <c r="G8397">
        <v>0</v>
      </c>
      <c r="H8397">
        <v>0</v>
      </c>
      <c r="L8397">
        <v>530.33794599999999</v>
      </c>
      <c r="R8397">
        <v>1356.4731690000001</v>
      </c>
      <c r="S8397" t="s">
        <v>204</v>
      </c>
      <c r="T8397" s="247">
        <v>45246.339456018519</v>
      </c>
    </row>
    <row r="8398" spans="1:20" x14ac:dyDescent="0.35">
      <c r="A8398" t="s">
        <v>126</v>
      </c>
      <c r="B8398" t="s">
        <v>127</v>
      </c>
      <c r="C8398" t="s">
        <v>92</v>
      </c>
      <c r="D8398" s="29">
        <v>45524</v>
      </c>
      <c r="E8398">
        <v>0</v>
      </c>
      <c r="F8398">
        <v>0</v>
      </c>
      <c r="G8398">
        <v>0</v>
      </c>
      <c r="H8398">
        <v>0</v>
      </c>
      <c r="L8398">
        <v>530.33794599999999</v>
      </c>
      <c r="R8398">
        <v>1356.4731690000001</v>
      </c>
      <c r="S8398" t="s">
        <v>204</v>
      </c>
      <c r="T8398" s="247">
        <v>45246.339456018519</v>
      </c>
    </row>
    <row r="8399" spans="1:20" x14ac:dyDescent="0.35">
      <c r="A8399" t="s">
        <v>126</v>
      </c>
      <c r="B8399" t="s">
        <v>127</v>
      </c>
      <c r="C8399" t="s">
        <v>92</v>
      </c>
      <c r="D8399" s="29">
        <v>45525</v>
      </c>
      <c r="E8399">
        <v>0</v>
      </c>
      <c r="F8399">
        <v>0</v>
      </c>
      <c r="G8399">
        <v>0</v>
      </c>
      <c r="H8399">
        <v>0</v>
      </c>
      <c r="L8399">
        <v>530.33794599999999</v>
      </c>
      <c r="R8399">
        <v>1356.4731690000001</v>
      </c>
      <c r="S8399" t="s">
        <v>204</v>
      </c>
      <c r="T8399" s="247">
        <v>45246.339456018519</v>
      </c>
    </row>
    <row r="8400" spans="1:20" x14ac:dyDescent="0.35">
      <c r="A8400" t="s">
        <v>126</v>
      </c>
      <c r="B8400" t="s">
        <v>127</v>
      </c>
      <c r="C8400" t="s">
        <v>92</v>
      </c>
      <c r="D8400" s="29">
        <v>45526</v>
      </c>
      <c r="E8400">
        <v>0</v>
      </c>
      <c r="F8400">
        <v>0</v>
      </c>
      <c r="G8400">
        <v>0</v>
      </c>
      <c r="H8400">
        <v>0</v>
      </c>
      <c r="L8400">
        <v>530.33794599999999</v>
      </c>
      <c r="R8400">
        <v>1356.4731690000001</v>
      </c>
      <c r="S8400" t="s">
        <v>204</v>
      </c>
      <c r="T8400" s="247">
        <v>45246.339456018519</v>
      </c>
    </row>
    <row r="8401" spans="1:20" x14ac:dyDescent="0.35">
      <c r="A8401" t="s">
        <v>126</v>
      </c>
      <c r="B8401" t="s">
        <v>127</v>
      </c>
      <c r="C8401" t="s">
        <v>92</v>
      </c>
      <c r="D8401" s="29">
        <v>45527</v>
      </c>
      <c r="E8401">
        <v>0</v>
      </c>
      <c r="F8401">
        <v>0</v>
      </c>
      <c r="G8401">
        <v>0</v>
      </c>
      <c r="H8401">
        <v>0</v>
      </c>
      <c r="L8401">
        <v>530.33794599999999</v>
      </c>
      <c r="R8401">
        <v>1356.4731690000001</v>
      </c>
      <c r="S8401" t="s">
        <v>204</v>
      </c>
      <c r="T8401" s="247">
        <v>45246.339467592596</v>
      </c>
    </row>
    <row r="8402" spans="1:20" x14ac:dyDescent="0.35">
      <c r="A8402" t="s">
        <v>126</v>
      </c>
      <c r="B8402" t="s">
        <v>127</v>
      </c>
      <c r="C8402" t="s">
        <v>92</v>
      </c>
      <c r="D8402" s="29">
        <v>45528</v>
      </c>
      <c r="E8402">
        <v>0</v>
      </c>
      <c r="F8402">
        <v>0</v>
      </c>
      <c r="G8402">
        <v>0</v>
      </c>
      <c r="H8402">
        <v>0</v>
      </c>
      <c r="L8402">
        <v>530.33794599999999</v>
      </c>
      <c r="R8402">
        <v>1356.4731690000001</v>
      </c>
      <c r="S8402" t="s">
        <v>204</v>
      </c>
      <c r="T8402" s="247">
        <v>45246.339467592596</v>
      </c>
    </row>
    <row r="8403" spans="1:20" x14ac:dyDescent="0.35">
      <c r="A8403" t="s">
        <v>126</v>
      </c>
      <c r="B8403" t="s">
        <v>127</v>
      </c>
      <c r="C8403" t="s">
        <v>92</v>
      </c>
      <c r="D8403" s="29">
        <v>45529</v>
      </c>
      <c r="E8403">
        <v>0</v>
      </c>
      <c r="F8403">
        <v>0</v>
      </c>
      <c r="G8403">
        <v>0</v>
      </c>
      <c r="H8403">
        <v>0</v>
      </c>
      <c r="L8403">
        <v>530.33794599999999</v>
      </c>
      <c r="R8403">
        <v>1356.4731690000001</v>
      </c>
      <c r="S8403" t="s">
        <v>204</v>
      </c>
      <c r="T8403" s="247">
        <v>45246.339467592596</v>
      </c>
    </row>
    <row r="8404" spans="1:20" x14ac:dyDescent="0.35">
      <c r="A8404" t="s">
        <v>126</v>
      </c>
      <c r="B8404" t="s">
        <v>127</v>
      </c>
      <c r="C8404" t="s">
        <v>92</v>
      </c>
      <c r="D8404" s="29">
        <v>45530</v>
      </c>
      <c r="E8404">
        <v>0</v>
      </c>
      <c r="F8404">
        <v>0</v>
      </c>
      <c r="G8404">
        <v>0</v>
      </c>
      <c r="H8404">
        <v>0</v>
      </c>
      <c r="L8404">
        <v>530.33794599999999</v>
      </c>
      <c r="R8404">
        <v>1356.4731690000001</v>
      </c>
      <c r="S8404" t="s">
        <v>204</v>
      </c>
      <c r="T8404" s="247">
        <v>45246.339467592596</v>
      </c>
    </row>
    <row r="8405" spans="1:20" x14ac:dyDescent="0.35">
      <c r="A8405" t="s">
        <v>126</v>
      </c>
      <c r="B8405" t="s">
        <v>127</v>
      </c>
      <c r="C8405" t="s">
        <v>92</v>
      </c>
      <c r="D8405" s="29">
        <v>45531</v>
      </c>
      <c r="E8405">
        <v>0</v>
      </c>
      <c r="F8405">
        <v>0</v>
      </c>
      <c r="G8405">
        <v>0</v>
      </c>
      <c r="H8405">
        <v>0</v>
      </c>
      <c r="L8405">
        <v>530.33794599999999</v>
      </c>
      <c r="R8405">
        <v>1356.4731690000001</v>
      </c>
      <c r="S8405" t="s">
        <v>204</v>
      </c>
      <c r="T8405" s="247">
        <v>45246.339467592596</v>
      </c>
    </row>
    <row r="8406" spans="1:20" x14ac:dyDescent="0.35">
      <c r="A8406" t="s">
        <v>126</v>
      </c>
      <c r="B8406" t="s">
        <v>127</v>
      </c>
      <c r="C8406" t="s">
        <v>92</v>
      </c>
      <c r="D8406" s="29">
        <v>45532</v>
      </c>
      <c r="E8406">
        <v>0</v>
      </c>
      <c r="F8406">
        <v>0</v>
      </c>
      <c r="G8406">
        <v>0</v>
      </c>
      <c r="H8406">
        <v>0</v>
      </c>
      <c r="L8406">
        <v>530.33794599999999</v>
      </c>
      <c r="R8406">
        <v>1356.4731690000001</v>
      </c>
      <c r="S8406" t="s">
        <v>204</v>
      </c>
      <c r="T8406" s="247">
        <v>45246.339479166665</v>
      </c>
    </row>
    <row r="8407" spans="1:20" x14ac:dyDescent="0.35">
      <c r="A8407" t="s">
        <v>126</v>
      </c>
      <c r="B8407" t="s">
        <v>127</v>
      </c>
      <c r="C8407" t="s">
        <v>92</v>
      </c>
      <c r="D8407" s="29">
        <v>45533</v>
      </c>
      <c r="E8407">
        <v>0</v>
      </c>
      <c r="F8407">
        <v>0</v>
      </c>
      <c r="G8407">
        <v>0</v>
      </c>
      <c r="H8407">
        <v>0</v>
      </c>
      <c r="L8407">
        <v>530.33794599999999</v>
      </c>
      <c r="R8407">
        <v>1356.4731690000001</v>
      </c>
      <c r="S8407" t="s">
        <v>204</v>
      </c>
      <c r="T8407" s="247">
        <v>45246.339479166665</v>
      </c>
    </row>
    <row r="8408" spans="1:20" x14ac:dyDescent="0.35">
      <c r="A8408" t="s">
        <v>126</v>
      </c>
      <c r="B8408" t="s">
        <v>127</v>
      </c>
      <c r="C8408" t="s">
        <v>92</v>
      </c>
      <c r="D8408" s="29">
        <v>45534</v>
      </c>
      <c r="E8408">
        <v>0</v>
      </c>
      <c r="F8408">
        <v>0</v>
      </c>
      <c r="G8408">
        <v>0</v>
      </c>
      <c r="H8408">
        <v>0</v>
      </c>
      <c r="L8408">
        <v>530.33794599999999</v>
      </c>
      <c r="R8408">
        <v>1356.4731690000001</v>
      </c>
      <c r="S8408" t="s">
        <v>204</v>
      </c>
      <c r="T8408" s="247">
        <v>45246.339479166665</v>
      </c>
    </row>
    <row r="8409" spans="1:20" x14ac:dyDescent="0.35">
      <c r="A8409" t="s">
        <v>126</v>
      </c>
      <c r="B8409" t="s">
        <v>127</v>
      </c>
      <c r="C8409" t="s">
        <v>92</v>
      </c>
      <c r="D8409" s="29">
        <v>45535</v>
      </c>
      <c r="E8409">
        <v>0</v>
      </c>
      <c r="F8409">
        <v>0</v>
      </c>
      <c r="G8409">
        <v>0</v>
      </c>
      <c r="H8409">
        <v>0</v>
      </c>
      <c r="L8409">
        <v>530.33794599999999</v>
      </c>
      <c r="R8409">
        <v>1356.4731690000001</v>
      </c>
      <c r="S8409" t="s">
        <v>204</v>
      </c>
      <c r="T8409" s="247">
        <v>45246.339479166665</v>
      </c>
    </row>
    <row r="8410" spans="1:20" x14ac:dyDescent="0.35">
      <c r="A8410" t="s">
        <v>126</v>
      </c>
      <c r="B8410" t="s">
        <v>127</v>
      </c>
      <c r="C8410" t="s">
        <v>92</v>
      </c>
      <c r="D8410" s="29">
        <v>45536</v>
      </c>
      <c r="E8410">
        <v>0</v>
      </c>
      <c r="F8410">
        <v>0</v>
      </c>
      <c r="G8410">
        <v>0</v>
      </c>
      <c r="H8410">
        <v>0</v>
      </c>
      <c r="L8410">
        <v>530.33794599999999</v>
      </c>
      <c r="R8410">
        <v>1356.4731690000001</v>
      </c>
      <c r="S8410" t="s">
        <v>204</v>
      </c>
      <c r="T8410" s="247">
        <v>45246.339479166665</v>
      </c>
    </row>
    <row r="8411" spans="1:20" x14ac:dyDescent="0.35">
      <c r="A8411" t="s">
        <v>126</v>
      </c>
      <c r="B8411" t="s">
        <v>127</v>
      </c>
      <c r="C8411" t="s">
        <v>92</v>
      </c>
      <c r="D8411" s="29">
        <v>45537</v>
      </c>
      <c r="E8411">
        <v>0</v>
      </c>
      <c r="F8411">
        <v>0</v>
      </c>
      <c r="G8411">
        <v>0</v>
      </c>
      <c r="H8411">
        <v>0</v>
      </c>
      <c r="L8411">
        <v>530.33794599999999</v>
      </c>
      <c r="R8411">
        <v>1356.4731690000001</v>
      </c>
      <c r="S8411" t="s">
        <v>204</v>
      </c>
      <c r="T8411" s="247">
        <v>45246.339479166665</v>
      </c>
    </row>
    <row r="8412" spans="1:20" x14ac:dyDescent="0.35">
      <c r="A8412" t="s">
        <v>126</v>
      </c>
      <c r="B8412" t="s">
        <v>127</v>
      </c>
      <c r="C8412" t="s">
        <v>92</v>
      </c>
      <c r="D8412" s="29">
        <v>45538</v>
      </c>
      <c r="E8412">
        <v>0</v>
      </c>
      <c r="F8412">
        <v>0</v>
      </c>
      <c r="G8412">
        <v>0</v>
      </c>
      <c r="H8412">
        <v>0</v>
      </c>
      <c r="L8412">
        <v>530.33794599999999</v>
      </c>
      <c r="R8412">
        <v>1356.4731690000001</v>
      </c>
      <c r="S8412" t="s">
        <v>204</v>
      </c>
      <c r="T8412" s="247">
        <v>45246.339490740742</v>
      </c>
    </row>
    <row r="8413" spans="1:20" x14ac:dyDescent="0.35">
      <c r="A8413" t="s">
        <v>126</v>
      </c>
      <c r="B8413" t="s">
        <v>127</v>
      </c>
      <c r="C8413" t="s">
        <v>92</v>
      </c>
      <c r="D8413" s="29">
        <v>45539</v>
      </c>
      <c r="E8413">
        <v>0</v>
      </c>
      <c r="F8413">
        <v>0</v>
      </c>
      <c r="G8413">
        <v>0</v>
      </c>
      <c r="H8413">
        <v>0</v>
      </c>
      <c r="L8413">
        <v>530.33794599999999</v>
      </c>
      <c r="R8413">
        <v>1356.4731690000001</v>
      </c>
      <c r="S8413" t="s">
        <v>204</v>
      </c>
      <c r="T8413" s="247">
        <v>45246.339490740742</v>
      </c>
    </row>
    <row r="8414" spans="1:20" x14ac:dyDescent="0.35">
      <c r="A8414" t="s">
        <v>126</v>
      </c>
      <c r="B8414" t="s">
        <v>127</v>
      </c>
      <c r="C8414" t="s">
        <v>92</v>
      </c>
      <c r="D8414" s="29">
        <v>45540</v>
      </c>
      <c r="E8414">
        <v>0</v>
      </c>
      <c r="F8414">
        <v>0</v>
      </c>
      <c r="G8414">
        <v>0</v>
      </c>
      <c r="H8414">
        <v>0</v>
      </c>
      <c r="L8414">
        <v>530.33794599999999</v>
      </c>
      <c r="R8414">
        <v>1356.4731690000001</v>
      </c>
      <c r="S8414" t="s">
        <v>204</v>
      </c>
      <c r="T8414" s="247">
        <v>45246.339490740742</v>
      </c>
    </row>
    <row r="8415" spans="1:20" x14ac:dyDescent="0.35">
      <c r="A8415" t="s">
        <v>126</v>
      </c>
      <c r="B8415" t="s">
        <v>127</v>
      </c>
      <c r="C8415" t="s">
        <v>92</v>
      </c>
      <c r="D8415" s="29">
        <v>45541</v>
      </c>
      <c r="E8415">
        <v>0</v>
      </c>
      <c r="F8415">
        <v>0</v>
      </c>
      <c r="G8415">
        <v>0</v>
      </c>
      <c r="H8415">
        <v>0</v>
      </c>
      <c r="L8415">
        <v>530.33794599999999</v>
      </c>
      <c r="R8415">
        <v>1356.4731690000001</v>
      </c>
      <c r="S8415" t="s">
        <v>204</v>
      </c>
      <c r="T8415" s="247">
        <v>45246.339490740742</v>
      </c>
    </row>
    <row r="8416" spans="1:20" x14ac:dyDescent="0.35">
      <c r="A8416" t="s">
        <v>126</v>
      </c>
      <c r="B8416" t="s">
        <v>127</v>
      </c>
      <c r="C8416" t="s">
        <v>92</v>
      </c>
      <c r="D8416" s="29">
        <v>45542</v>
      </c>
      <c r="E8416">
        <v>0</v>
      </c>
      <c r="F8416">
        <v>0</v>
      </c>
      <c r="G8416">
        <v>0</v>
      </c>
      <c r="H8416">
        <v>0</v>
      </c>
      <c r="L8416">
        <v>530.33794599999999</v>
      </c>
      <c r="R8416">
        <v>1356.4731690000001</v>
      </c>
      <c r="S8416" t="s">
        <v>204</v>
      </c>
      <c r="T8416" s="247">
        <v>45246.339490740742</v>
      </c>
    </row>
    <row r="8417" spans="1:20" x14ac:dyDescent="0.35">
      <c r="A8417" t="s">
        <v>126</v>
      </c>
      <c r="B8417" t="s">
        <v>127</v>
      </c>
      <c r="C8417" t="s">
        <v>92</v>
      </c>
      <c r="D8417" s="29">
        <v>45543</v>
      </c>
      <c r="E8417">
        <v>0</v>
      </c>
      <c r="F8417">
        <v>0</v>
      </c>
      <c r="G8417">
        <v>0</v>
      </c>
      <c r="H8417">
        <v>0</v>
      </c>
      <c r="L8417">
        <v>530.33794599999999</v>
      </c>
      <c r="R8417">
        <v>1356.4731690000001</v>
      </c>
      <c r="S8417" t="s">
        <v>204</v>
      </c>
      <c r="T8417" s="247">
        <v>45246.339502314811</v>
      </c>
    </row>
    <row r="8418" spans="1:20" x14ac:dyDescent="0.35">
      <c r="A8418" t="s">
        <v>126</v>
      </c>
      <c r="B8418" t="s">
        <v>127</v>
      </c>
      <c r="C8418" t="s">
        <v>92</v>
      </c>
      <c r="D8418" s="29">
        <v>45544</v>
      </c>
      <c r="E8418">
        <v>0</v>
      </c>
      <c r="F8418">
        <v>0</v>
      </c>
      <c r="G8418">
        <v>0</v>
      </c>
      <c r="H8418">
        <v>0</v>
      </c>
      <c r="L8418">
        <v>530.33794599999999</v>
      </c>
      <c r="R8418">
        <v>1356.4731690000001</v>
      </c>
      <c r="S8418" t="s">
        <v>204</v>
      </c>
      <c r="T8418" s="247">
        <v>45246.339502314811</v>
      </c>
    </row>
    <row r="8419" spans="1:20" x14ac:dyDescent="0.35">
      <c r="A8419" t="s">
        <v>126</v>
      </c>
      <c r="B8419" t="s">
        <v>127</v>
      </c>
      <c r="C8419" t="s">
        <v>92</v>
      </c>
      <c r="D8419" s="29">
        <v>45545</v>
      </c>
      <c r="E8419">
        <v>0</v>
      </c>
      <c r="F8419">
        <v>0</v>
      </c>
      <c r="G8419">
        <v>0</v>
      </c>
      <c r="H8419">
        <v>0</v>
      </c>
      <c r="L8419">
        <v>530.33794599999999</v>
      </c>
      <c r="R8419">
        <v>1356.4731690000001</v>
      </c>
      <c r="S8419" t="s">
        <v>204</v>
      </c>
      <c r="T8419" s="247">
        <v>45246.339502314811</v>
      </c>
    </row>
    <row r="8420" spans="1:20" x14ac:dyDescent="0.35">
      <c r="A8420" t="s">
        <v>126</v>
      </c>
      <c r="B8420" t="s">
        <v>127</v>
      </c>
      <c r="C8420" t="s">
        <v>92</v>
      </c>
      <c r="D8420" s="29">
        <v>45546</v>
      </c>
      <c r="E8420">
        <v>0</v>
      </c>
      <c r="F8420">
        <v>0</v>
      </c>
      <c r="G8420">
        <v>0</v>
      </c>
      <c r="H8420">
        <v>0</v>
      </c>
      <c r="L8420">
        <v>530.33794599999999</v>
      </c>
      <c r="R8420">
        <v>1356.4731690000001</v>
      </c>
      <c r="S8420" t="s">
        <v>204</v>
      </c>
      <c r="T8420" s="247">
        <v>45246.339502314811</v>
      </c>
    </row>
    <row r="8421" spans="1:20" x14ac:dyDescent="0.35">
      <c r="A8421" t="s">
        <v>126</v>
      </c>
      <c r="B8421" t="s">
        <v>127</v>
      </c>
      <c r="C8421" t="s">
        <v>92</v>
      </c>
      <c r="D8421" s="29">
        <v>45547</v>
      </c>
      <c r="E8421">
        <v>0</v>
      </c>
      <c r="F8421">
        <v>0</v>
      </c>
      <c r="G8421">
        <v>0</v>
      </c>
      <c r="H8421">
        <v>0</v>
      </c>
      <c r="L8421">
        <v>530.33794599999999</v>
      </c>
      <c r="R8421">
        <v>1356.4731690000001</v>
      </c>
      <c r="S8421" t="s">
        <v>204</v>
      </c>
      <c r="T8421" s="247">
        <v>45246.339513888888</v>
      </c>
    </row>
    <row r="8422" spans="1:20" x14ac:dyDescent="0.35">
      <c r="A8422" t="s">
        <v>126</v>
      </c>
      <c r="B8422" t="s">
        <v>127</v>
      </c>
      <c r="C8422" t="s">
        <v>92</v>
      </c>
      <c r="D8422" s="29">
        <v>45548</v>
      </c>
      <c r="E8422">
        <v>0</v>
      </c>
      <c r="F8422">
        <v>0</v>
      </c>
      <c r="G8422">
        <v>0</v>
      </c>
      <c r="H8422">
        <v>0</v>
      </c>
      <c r="L8422">
        <v>530.33794599999999</v>
      </c>
      <c r="R8422">
        <v>1356.4731690000001</v>
      </c>
      <c r="S8422" t="s">
        <v>204</v>
      </c>
      <c r="T8422" s="247">
        <v>45246.339513888888</v>
      </c>
    </row>
    <row r="8423" spans="1:20" x14ac:dyDescent="0.35">
      <c r="A8423" t="s">
        <v>126</v>
      </c>
      <c r="B8423" t="s">
        <v>127</v>
      </c>
      <c r="C8423" t="s">
        <v>92</v>
      </c>
      <c r="D8423" s="29">
        <v>45549</v>
      </c>
      <c r="E8423">
        <v>0</v>
      </c>
      <c r="F8423">
        <v>0</v>
      </c>
      <c r="G8423">
        <v>0</v>
      </c>
      <c r="H8423">
        <v>0</v>
      </c>
      <c r="L8423">
        <v>530.33794599999999</v>
      </c>
      <c r="R8423">
        <v>1356.4731690000001</v>
      </c>
      <c r="S8423" t="s">
        <v>204</v>
      </c>
      <c r="T8423" s="247">
        <v>45246.339513888888</v>
      </c>
    </row>
    <row r="8424" spans="1:20" x14ac:dyDescent="0.35">
      <c r="A8424" t="s">
        <v>126</v>
      </c>
      <c r="B8424" t="s">
        <v>127</v>
      </c>
      <c r="C8424" t="s">
        <v>92</v>
      </c>
      <c r="D8424" s="29">
        <v>45550</v>
      </c>
      <c r="E8424">
        <v>0</v>
      </c>
      <c r="F8424">
        <v>0</v>
      </c>
      <c r="G8424">
        <v>0</v>
      </c>
      <c r="H8424">
        <v>0</v>
      </c>
      <c r="L8424">
        <v>530.33794599999999</v>
      </c>
      <c r="R8424">
        <v>1356.4731690000001</v>
      </c>
      <c r="S8424" t="s">
        <v>204</v>
      </c>
      <c r="T8424" s="247">
        <v>45246.339513888888</v>
      </c>
    </row>
    <row r="8425" spans="1:20" x14ac:dyDescent="0.35">
      <c r="A8425" t="s">
        <v>126</v>
      </c>
      <c r="B8425" t="s">
        <v>127</v>
      </c>
      <c r="C8425" t="s">
        <v>92</v>
      </c>
      <c r="D8425" s="29">
        <v>45551</v>
      </c>
      <c r="E8425">
        <v>0</v>
      </c>
      <c r="F8425">
        <v>0</v>
      </c>
      <c r="G8425">
        <v>0</v>
      </c>
      <c r="H8425">
        <v>0</v>
      </c>
      <c r="L8425">
        <v>530.33794599999999</v>
      </c>
      <c r="R8425">
        <v>1356.4731690000001</v>
      </c>
      <c r="S8425" t="s">
        <v>204</v>
      </c>
      <c r="T8425" s="247">
        <v>45246.339513888888</v>
      </c>
    </row>
    <row r="8426" spans="1:20" x14ac:dyDescent="0.35">
      <c r="A8426" t="s">
        <v>126</v>
      </c>
      <c r="B8426" t="s">
        <v>127</v>
      </c>
      <c r="C8426" t="s">
        <v>92</v>
      </c>
      <c r="D8426" s="29">
        <v>45552</v>
      </c>
      <c r="E8426">
        <v>0</v>
      </c>
      <c r="F8426">
        <v>0</v>
      </c>
      <c r="G8426">
        <v>0</v>
      </c>
      <c r="H8426">
        <v>0</v>
      </c>
      <c r="L8426">
        <v>530.33794599999999</v>
      </c>
      <c r="R8426">
        <v>1356.4731690000001</v>
      </c>
      <c r="S8426" t="s">
        <v>204</v>
      </c>
      <c r="T8426" s="247">
        <v>45246.339525462965</v>
      </c>
    </row>
    <row r="8427" spans="1:20" x14ac:dyDescent="0.35">
      <c r="A8427" t="s">
        <v>126</v>
      </c>
      <c r="B8427" t="s">
        <v>127</v>
      </c>
      <c r="C8427" t="s">
        <v>92</v>
      </c>
      <c r="D8427" s="29">
        <v>45553</v>
      </c>
      <c r="E8427">
        <v>0</v>
      </c>
      <c r="F8427">
        <v>0</v>
      </c>
      <c r="G8427">
        <v>0</v>
      </c>
      <c r="H8427">
        <v>0</v>
      </c>
      <c r="L8427">
        <v>530.33794599999999</v>
      </c>
      <c r="R8427">
        <v>1356.4731690000001</v>
      </c>
      <c r="S8427" t="s">
        <v>204</v>
      </c>
      <c r="T8427" s="247">
        <v>45246.339525462965</v>
      </c>
    </row>
    <row r="8428" spans="1:20" x14ac:dyDescent="0.35">
      <c r="A8428" t="s">
        <v>126</v>
      </c>
      <c r="B8428" t="s">
        <v>127</v>
      </c>
      <c r="C8428" t="s">
        <v>92</v>
      </c>
      <c r="D8428" s="29">
        <v>45554</v>
      </c>
      <c r="E8428">
        <v>0</v>
      </c>
      <c r="F8428">
        <v>0</v>
      </c>
      <c r="G8428">
        <v>0</v>
      </c>
      <c r="H8428">
        <v>0</v>
      </c>
      <c r="L8428">
        <v>530.33794599999999</v>
      </c>
      <c r="R8428">
        <v>1356.4731690000001</v>
      </c>
      <c r="S8428" t="s">
        <v>204</v>
      </c>
      <c r="T8428" s="247">
        <v>45246.339525462965</v>
      </c>
    </row>
    <row r="8429" spans="1:20" x14ac:dyDescent="0.35">
      <c r="A8429" t="s">
        <v>126</v>
      </c>
      <c r="B8429" t="s">
        <v>127</v>
      </c>
      <c r="C8429" t="s">
        <v>92</v>
      </c>
      <c r="D8429" s="29">
        <v>45555</v>
      </c>
      <c r="E8429">
        <v>0</v>
      </c>
      <c r="F8429">
        <v>0</v>
      </c>
      <c r="G8429">
        <v>0</v>
      </c>
      <c r="H8429">
        <v>0</v>
      </c>
      <c r="L8429">
        <v>530.33794599999999</v>
      </c>
      <c r="R8429">
        <v>1356.4731690000001</v>
      </c>
      <c r="S8429" t="s">
        <v>204</v>
      </c>
      <c r="T8429" s="247">
        <v>45246.339525462965</v>
      </c>
    </row>
    <row r="8430" spans="1:20" x14ac:dyDescent="0.35">
      <c r="A8430" t="s">
        <v>126</v>
      </c>
      <c r="B8430" t="s">
        <v>127</v>
      </c>
      <c r="C8430" t="s">
        <v>92</v>
      </c>
      <c r="D8430" s="29">
        <v>45556</v>
      </c>
      <c r="E8430">
        <v>0</v>
      </c>
      <c r="F8430">
        <v>0</v>
      </c>
      <c r="G8430">
        <v>0</v>
      </c>
      <c r="H8430">
        <v>0</v>
      </c>
      <c r="L8430">
        <v>530.33794599999999</v>
      </c>
      <c r="R8430">
        <v>1356.4731690000001</v>
      </c>
      <c r="S8430" t="s">
        <v>204</v>
      </c>
      <c r="T8430" s="247">
        <v>45246.339525462965</v>
      </c>
    </row>
    <row r="8431" spans="1:20" x14ac:dyDescent="0.35">
      <c r="A8431" t="s">
        <v>126</v>
      </c>
      <c r="B8431" t="s">
        <v>127</v>
      </c>
      <c r="C8431" t="s">
        <v>92</v>
      </c>
      <c r="D8431" s="29">
        <v>45557</v>
      </c>
      <c r="E8431">
        <v>0</v>
      </c>
      <c r="F8431">
        <v>0</v>
      </c>
      <c r="G8431">
        <v>0</v>
      </c>
      <c r="H8431">
        <v>0</v>
      </c>
      <c r="L8431">
        <v>530.33794599999999</v>
      </c>
      <c r="R8431">
        <v>1356.4731690000001</v>
      </c>
      <c r="S8431" t="s">
        <v>204</v>
      </c>
      <c r="T8431" s="247">
        <v>45246.339537037034</v>
      </c>
    </row>
    <row r="8432" spans="1:20" x14ac:dyDescent="0.35">
      <c r="A8432" t="s">
        <v>126</v>
      </c>
      <c r="B8432" t="s">
        <v>127</v>
      </c>
      <c r="C8432" t="s">
        <v>92</v>
      </c>
      <c r="D8432" s="29">
        <v>45558</v>
      </c>
      <c r="E8432">
        <v>0</v>
      </c>
      <c r="F8432">
        <v>0</v>
      </c>
      <c r="G8432">
        <v>0</v>
      </c>
      <c r="H8432">
        <v>0</v>
      </c>
      <c r="L8432">
        <v>530.33794599999999</v>
      </c>
      <c r="R8432">
        <v>1356.4731690000001</v>
      </c>
      <c r="S8432" t="s">
        <v>204</v>
      </c>
      <c r="T8432" s="247">
        <v>45246.339537037034</v>
      </c>
    </row>
    <row r="8433" spans="1:20" x14ac:dyDescent="0.35">
      <c r="A8433" t="s">
        <v>126</v>
      </c>
      <c r="B8433" t="s">
        <v>127</v>
      </c>
      <c r="C8433" t="s">
        <v>92</v>
      </c>
      <c r="D8433" s="29">
        <v>45559</v>
      </c>
      <c r="E8433">
        <v>0</v>
      </c>
      <c r="F8433">
        <v>0</v>
      </c>
      <c r="G8433">
        <v>0</v>
      </c>
      <c r="H8433">
        <v>0</v>
      </c>
      <c r="L8433">
        <v>530.33794599999999</v>
      </c>
      <c r="R8433">
        <v>1356.4731690000001</v>
      </c>
      <c r="S8433" t="s">
        <v>204</v>
      </c>
      <c r="T8433" s="247">
        <v>45246.339537037034</v>
      </c>
    </row>
    <row r="8434" spans="1:20" x14ac:dyDescent="0.35">
      <c r="A8434" t="s">
        <v>126</v>
      </c>
      <c r="B8434" t="s">
        <v>127</v>
      </c>
      <c r="C8434" t="s">
        <v>92</v>
      </c>
      <c r="D8434" s="29">
        <v>45560</v>
      </c>
      <c r="E8434">
        <v>0</v>
      </c>
      <c r="F8434">
        <v>0</v>
      </c>
      <c r="G8434">
        <v>0</v>
      </c>
      <c r="H8434">
        <v>0</v>
      </c>
      <c r="L8434">
        <v>530.33794599999999</v>
      </c>
      <c r="R8434">
        <v>1356.4731690000001</v>
      </c>
      <c r="S8434" t="s">
        <v>204</v>
      </c>
      <c r="T8434" s="247">
        <v>45246.339537037034</v>
      </c>
    </row>
    <row r="8435" spans="1:20" x14ac:dyDescent="0.35">
      <c r="A8435" t="s">
        <v>126</v>
      </c>
      <c r="B8435" t="s">
        <v>127</v>
      </c>
      <c r="C8435" t="s">
        <v>92</v>
      </c>
      <c r="D8435" s="29">
        <v>45561</v>
      </c>
      <c r="E8435">
        <v>0</v>
      </c>
      <c r="F8435">
        <v>0</v>
      </c>
      <c r="G8435">
        <v>0</v>
      </c>
      <c r="H8435">
        <v>0</v>
      </c>
      <c r="L8435">
        <v>530.33794599999999</v>
      </c>
      <c r="R8435">
        <v>1356.4731690000001</v>
      </c>
      <c r="S8435" t="s">
        <v>204</v>
      </c>
      <c r="T8435" s="247">
        <v>45246.339537037034</v>
      </c>
    </row>
    <row r="8436" spans="1:20" x14ac:dyDescent="0.35">
      <c r="A8436" t="s">
        <v>126</v>
      </c>
      <c r="B8436" t="s">
        <v>127</v>
      </c>
      <c r="C8436" t="s">
        <v>92</v>
      </c>
      <c r="D8436" s="29">
        <v>45562</v>
      </c>
      <c r="E8436">
        <v>0</v>
      </c>
      <c r="F8436">
        <v>0</v>
      </c>
      <c r="G8436">
        <v>0</v>
      </c>
      <c r="H8436">
        <v>0</v>
      </c>
      <c r="L8436">
        <v>530.33794599999999</v>
      </c>
      <c r="R8436">
        <v>1356.4731690000001</v>
      </c>
      <c r="S8436" t="s">
        <v>204</v>
      </c>
      <c r="T8436" s="247">
        <v>45246.339537037034</v>
      </c>
    </row>
    <row r="8437" spans="1:20" x14ac:dyDescent="0.35">
      <c r="A8437" t="s">
        <v>126</v>
      </c>
      <c r="B8437" t="s">
        <v>127</v>
      </c>
      <c r="C8437" t="s">
        <v>92</v>
      </c>
      <c r="D8437" s="29">
        <v>45563</v>
      </c>
      <c r="E8437">
        <v>0</v>
      </c>
      <c r="F8437">
        <v>0</v>
      </c>
      <c r="G8437">
        <v>0</v>
      </c>
      <c r="H8437">
        <v>0</v>
      </c>
      <c r="L8437">
        <v>530.33794599999999</v>
      </c>
      <c r="R8437">
        <v>1356.4731690000001</v>
      </c>
      <c r="S8437" t="s">
        <v>204</v>
      </c>
      <c r="T8437" s="247">
        <v>45246.339548611111</v>
      </c>
    </row>
    <row r="8438" spans="1:20" x14ac:dyDescent="0.35">
      <c r="A8438" t="s">
        <v>126</v>
      </c>
      <c r="B8438" t="s">
        <v>127</v>
      </c>
      <c r="C8438" t="s">
        <v>92</v>
      </c>
      <c r="D8438" s="29">
        <v>45564</v>
      </c>
      <c r="E8438">
        <v>0</v>
      </c>
      <c r="F8438">
        <v>0</v>
      </c>
      <c r="G8438">
        <v>0</v>
      </c>
      <c r="H8438">
        <v>0</v>
      </c>
      <c r="L8438">
        <v>530.33794599999999</v>
      </c>
      <c r="R8438">
        <v>1356.4731690000001</v>
      </c>
      <c r="S8438" t="s">
        <v>204</v>
      </c>
      <c r="T8438" s="247">
        <v>45246.339548611111</v>
      </c>
    </row>
    <row r="8439" spans="1:20" x14ac:dyDescent="0.35">
      <c r="A8439" t="s">
        <v>126</v>
      </c>
      <c r="B8439" t="s">
        <v>127</v>
      </c>
      <c r="C8439" t="s">
        <v>92</v>
      </c>
      <c r="D8439" s="29">
        <v>45565</v>
      </c>
      <c r="E8439">
        <v>0</v>
      </c>
      <c r="F8439">
        <v>0</v>
      </c>
      <c r="G8439">
        <v>0</v>
      </c>
      <c r="H8439">
        <v>0</v>
      </c>
      <c r="L8439">
        <v>530.33794599999999</v>
      </c>
      <c r="R8439">
        <v>1356.4731690000001</v>
      </c>
      <c r="S8439" t="s">
        <v>204</v>
      </c>
      <c r="T8439" s="247">
        <v>45246.339548611111</v>
      </c>
    </row>
    <row r="8440" spans="1:20" x14ac:dyDescent="0.35">
      <c r="A8440" t="s">
        <v>126</v>
      </c>
      <c r="B8440" t="s">
        <v>127</v>
      </c>
      <c r="C8440" t="s">
        <v>92</v>
      </c>
      <c r="D8440" s="29">
        <v>45566</v>
      </c>
      <c r="E8440">
        <v>0</v>
      </c>
      <c r="F8440">
        <v>0</v>
      </c>
      <c r="G8440">
        <v>0</v>
      </c>
      <c r="H8440">
        <v>0</v>
      </c>
      <c r="L8440">
        <v>530.33792300000005</v>
      </c>
      <c r="R8440">
        <v>1356.4731690000001</v>
      </c>
      <c r="S8440" t="s">
        <v>204</v>
      </c>
      <c r="T8440" s="247">
        <v>45261.313703703701</v>
      </c>
    </row>
    <row r="8441" spans="1:20" x14ac:dyDescent="0.35">
      <c r="A8441" t="s">
        <v>126</v>
      </c>
      <c r="B8441" t="s">
        <v>127</v>
      </c>
      <c r="C8441" t="s">
        <v>92</v>
      </c>
      <c r="D8441" s="29">
        <v>45567</v>
      </c>
      <c r="E8441">
        <v>0</v>
      </c>
      <c r="F8441">
        <v>0</v>
      </c>
      <c r="G8441">
        <v>0</v>
      </c>
      <c r="H8441">
        <v>0</v>
      </c>
      <c r="L8441">
        <v>530.33792300000005</v>
      </c>
      <c r="R8441">
        <v>1356.4731690000001</v>
      </c>
      <c r="S8441" t="s">
        <v>204</v>
      </c>
      <c r="T8441" s="247">
        <v>45261.313726851855</v>
      </c>
    </row>
    <row r="8442" spans="1:20" x14ac:dyDescent="0.35">
      <c r="A8442" t="s">
        <v>126</v>
      </c>
      <c r="B8442" t="s">
        <v>127</v>
      </c>
      <c r="C8442" t="s">
        <v>92</v>
      </c>
      <c r="D8442" s="29">
        <v>45568</v>
      </c>
      <c r="E8442">
        <v>0</v>
      </c>
      <c r="F8442">
        <v>0</v>
      </c>
      <c r="G8442">
        <v>0</v>
      </c>
      <c r="H8442">
        <v>0</v>
      </c>
      <c r="L8442">
        <v>530.33792300000005</v>
      </c>
      <c r="R8442">
        <v>1356.4731690000001</v>
      </c>
      <c r="S8442" t="s">
        <v>204</v>
      </c>
      <c r="T8442" s="247">
        <v>45261.313750000001</v>
      </c>
    </row>
    <row r="8443" spans="1:20" x14ac:dyDescent="0.35">
      <c r="A8443" t="s">
        <v>126</v>
      </c>
      <c r="B8443" t="s">
        <v>127</v>
      </c>
      <c r="C8443" t="s">
        <v>92</v>
      </c>
      <c r="D8443" s="29">
        <v>45569</v>
      </c>
      <c r="E8443">
        <v>0</v>
      </c>
      <c r="F8443">
        <v>0</v>
      </c>
      <c r="G8443">
        <v>0</v>
      </c>
      <c r="H8443">
        <v>0</v>
      </c>
      <c r="L8443">
        <v>530.33792300000005</v>
      </c>
      <c r="R8443">
        <v>1356.4731690000001</v>
      </c>
      <c r="S8443" t="s">
        <v>204</v>
      </c>
      <c r="T8443" s="247">
        <v>45261.313773148147</v>
      </c>
    </row>
    <row r="8444" spans="1:20" x14ac:dyDescent="0.35">
      <c r="A8444" t="s">
        <v>126</v>
      </c>
      <c r="B8444" t="s">
        <v>127</v>
      </c>
      <c r="C8444" t="s">
        <v>92</v>
      </c>
      <c r="D8444" s="29">
        <v>45570</v>
      </c>
      <c r="E8444">
        <v>0</v>
      </c>
      <c r="F8444">
        <v>0</v>
      </c>
      <c r="G8444">
        <v>0</v>
      </c>
      <c r="H8444">
        <v>0</v>
      </c>
      <c r="L8444">
        <v>530.33792300000005</v>
      </c>
      <c r="R8444">
        <v>1356.4731690000001</v>
      </c>
      <c r="S8444" t="s">
        <v>204</v>
      </c>
      <c r="T8444" s="247">
        <v>45261.313796296294</v>
      </c>
    </row>
    <row r="8445" spans="1:20" x14ac:dyDescent="0.35">
      <c r="A8445" t="s">
        <v>126</v>
      </c>
      <c r="B8445" t="s">
        <v>127</v>
      </c>
      <c r="C8445" t="s">
        <v>92</v>
      </c>
      <c r="D8445" s="29">
        <v>45571</v>
      </c>
      <c r="E8445">
        <v>0</v>
      </c>
      <c r="F8445">
        <v>0</v>
      </c>
      <c r="G8445">
        <v>0</v>
      </c>
      <c r="H8445">
        <v>0</v>
      </c>
      <c r="L8445">
        <v>530.33792300000005</v>
      </c>
      <c r="R8445">
        <v>1356.4731690000001</v>
      </c>
      <c r="S8445" t="s">
        <v>204</v>
      </c>
      <c r="T8445" s="247">
        <v>45261.313807870371</v>
      </c>
    </row>
    <row r="8446" spans="1:20" x14ac:dyDescent="0.35">
      <c r="A8446" t="s">
        <v>126</v>
      </c>
      <c r="B8446" t="s">
        <v>127</v>
      </c>
      <c r="C8446" t="s">
        <v>92</v>
      </c>
      <c r="D8446" s="29">
        <v>45572</v>
      </c>
      <c r="E8446">
        <v>0</v>
      </c>
      <c r="F8446">
        <v>0</v>
      </c>
      <c r="G8446">
        <v>0</v>
      </c>
      <c r="H8446">
        <v>0</v>
      </c>
      <c r="L8446">
        <v>530.33792300000005</v>
      </c>
      <c r="R8446">
        <v>1356.4731690000001</v>
      </c>
      <c r="S8446" t="s">
        <v>204</v>
      </c>
      <c r="T8446" s="247">
        <v>45261.313831018517</v>
      </c>
    </row>
    <row r="8447" spans="1:20" x14ac:dyDescent="0.35">
      <c r="A8447" t="s">
        <v>126</v>
      </c>
      <c r="B8447" t="s">
        <v>127</v>
      </c>
      <c r="C8447" t="s">
        <v>92</v>
      </c>
      <c r="D8447" s="29">
        <v>45573</v>
      </c>
      <c r="E8447">
        <v>0</v>
      </c>
      <c r="F8447">
        <v>0</v>
      </c>
      <c r="G8447">
        <v>0</v>
      </c>
      <c r="H8447">
        <v>0</v>
      </c>
      <c r="L8447">
        <v>530.33792300000005</v>
      </c>
      <c r="R8447">
        <v>1356.4731690000001</v>
      </c>
      <c r="S8447" t="s">
        <v>204</v>
      </c>
      <c r="T8447" s="247">
        <v>45261.313854166663</v>
      </c>
    </row>
    <row r="8448" spans="1:20" x14ac:dyDescent="0.35">
      <c r="A8448" t="s">
        <v>126</v>
      </c>
      <c r="B8448" t="s">
        <v>127</v>
      </c>
      <c r="C8448" t="s">
        <v>92</v>
      </c>
      <c r="D8448" s="29">
        <v>45574</v>
      </c>
      <c r="E8448">
        <v>0</v>
      </c>
      <c r="F8448">
        <v>0</v>
      </c>
      <c r="G8448">
        <v>0</v>
      </c>
      <c r="H8448">
        <v>0</v>
      </c>
      <c r="L8448">
        <v>530.33792300000005</v>
      </c>
      <c r="R8448">
        <v>1356.4731690000001</v>
      </c>
      <c r="S8448" t="s">
        <v>204</v>
      </c>
      <c r="T8448" s="247">
        <v>45261.31386574074</v>
      </c>
    </row>
    <row r="8449" spans="1:20" x14ac:dyDescent="0.35">
      <c r="A8449" t="s">
        <v>126</v>
      </c>
      <c r="B8449" t="s">
        <v>127</v>
      </c>
      <c r="C8449" t="s">
        <v>92</v>
      </c>
      <c r="D8449" s="29">
        <v>45575</v>
      </c>
      <c r="E8449">
        <v>0</v>
      </c>
      <c r="F8449">
        <v>0</v>
      </c>
      <c r="G8449">
        <v>0</v>
      </c>
      <c r="H8449">
        <v>0</v>
      </c>
      <c r="L8449">
        <v>530.33792300000005</v>
      </c>
      <c r="R8449">
        <v>1356.4731690000001</v>
      </c>
      <c r="S8449" t="s">
        <v>204</v>
      </c>
      <c r="T8449" s="247">
        <v>45261.31391203704</v>
      </c>
    </row>
    <row r="8450" spans="1:20" x14ac:dyDescent="0.35">
      <c r="A8450" t="s">
        <v>126</v>
      </c>
      <c r="B8450" t="s">
        <v>127</v>
      </c>
      <c r="C8450" t="s">
        <v>92</v>
      </c>
      <c r="D8450" s="29">
        <v>45576</v>
      </c>
      <c r="E8450">
        <v>0</v>
      </c>
      <c r="F8450">
        <v>0</v>
      </c>
      <c r="G8450">
        <v>0</v>
      </c>
      <c r="H8450">
        <v>0</v>
      </c>
      <c r="L8450">
        <v>530.33792300000005</v>
      </c>
      <c r="R8450">
        <v>1356.4731690000001</v>
      </c>
      <c r="S8450" t="s">
        <v>204</v>
      </c>
      <c r="T8450" s="247">
        <v>45261.313935185186</v>
      </c>
    </row>
    <row r="8451" spans="1:20" x14ac:dyDescent="0.35">
      <c r="A8451" t="s">
        <v>126</v>
      </c>
      <c r="B8451" t="s">
        <v>127</v>
      </c>
      <c r="C8451" t="s">
        <v>92</v>
      </c>
      <c r="D8451" s="29">
        <v>45577</v>
      </c>
      <c r="E8451">
        <v>0</v>
      </c>
      <c r="F8451">
        <v>0</v>
      </c>
      <c r="G8451">
        <v>0</v>
      </c>
      <c r="H8451">
        <v>0</v>
      </c>
      <c r="L8451">
        <v>530.33792300000005</v>
      </c>
      <c r="R8451">
        <v>1356.4731690000001</v>
      </c>
      <c r="S8451" t="s">
        <v>204</v>
      </c>
      <c r="T8451" s="247">
        <v>45261.313958333332</v>
      </c>
    </row>
    <row r="8452" spans="1:20" x14ac:dyDescent="0.35">
      <c r="A8452" t="s">
        <v>126</v>
      </c>
      <c r="B8452" t="s">
        <v>127</v>
      </c>
      <c r="C8452" t="s">
        <v>92</v>
      </c>
      <c r="D8452" s="29">
        <v>45578</v>
      </c>
      <c r="E8452">
        <v>0</v>
      </c>
      <c r="F8452">
        <v>0</v>
      </c>
      <c r="G8452">
        <v>0</v>
      </c>
      <c r="H8452">
        <v>0</v>
      </c>
      <c r="L8452">
        <v>530.33792300000005</v>
      </c>
      <c r="R8452">
        <v>1356.4731690000001</v>
      </c>
      <c r="S8452" t="s">
        <v>204</v>
      </c>
      <c r="T8452" s="247">
        <v>45261.313958333332</v>
      </c>
    </row>
    <row r="8453" spans="1:20" x14ac:dyDescent="0.35">
      <c r="A8453" t="s">
        <v>126</v>
      </c>
      <c r="B8453" t="s">
        <v>127</v>
      </c>
      <c r="C8453" t="s">
        <v>92</v>
      </c>
      <c r="D8453" s="29">
        <v>45579</v>
      </c>
      <c r="E8453">
        <v>0</v>
      </c>
      <c r="F8453">
        <v>0</v>
      </c>
      <c r="G8453">
        <v>0</v>
      </c>
      <c r="H8453">
        <v>0</v>
      </c>
      <c r="L8453">
        <v>530.33792300000005</v>
      </c>
      <c r="R8453">
        <v>1356.4731690000001</v>
      </c>
      <c r="S8453" t="s">
        <v>204</v>
      </c>
      <c r="T8453" s="247">
        <v>45261.313969907409</v>
      </c>
    </row>
    <row r="8454" spans="1:20" x14ac:dyDescent="0.35">
      <c r="A8454" t="s">
        <v>126</v>
      </c>
      <c r="B8454" t="s">
        <v>127</v>
      </c>
      <c r="C8454" t="s">
        <v>92</v>
      </c>
      <c r="D8454" s="29">
        <v>45580</v>
      </c>
      <c r="E8454">
        <v>0</v>
      </c>
      <c r="F8454">
        <v>0</v>
      </c>
      <c r="G8454">
        <v>0</v>
      </c>
      <c r="H8454">
        <v>0</v>
      </c>
      <c r="L8454">
        <v>530.33792300000005</v>
      </c>
      <c r="R8454">
        <v>1356.4731690000001</v>
      </c>
      <c r="S8454" t="s">
        <v>204</v>
      </c>
      <c r="T8454" s="247">
        <v>45261.313981481479</v>
      </c>
    </row>
    <row r="8455" spans="1:20" x14ac:dyDescent="0.35">
      <c r="A8455" t="s">
        <v>126</v>
      </c>
      <c r="B8455" t="s">
        <v>127</v>
      </c>
      <c r="C8455" t="s">
        <v>92</v>
      </c>
      <c r="D8455" s="29">
        <v>45581</v>
      </c>
      <c r="E8455">
        <v>0</v>
      </c>
      <c r="F8455">
        <v>0</v>
      </c>
      <c r="G8455">
        <v>0</v>
      </c>
      <c r="H8455">
        <v>0</v>
      </c>
      <c r="L8455">
        <v>530.33792300000005</v>
      </c>
      <c r="R8455">
        <v>1356.4731690000001</v>
      </c>
      <c r="S8455" t="s">
        <v>204</v>
      </c>
      <c r="T8455" s="247">
        <v>45261.313993055555</v>
      </c>
    </row>
    <row r="8456" spans="1:20" x14ac:dyDescent="0.35">
      <c r="A8456" t="s">
        <v>126</v>
      </c>
      <c r="B8456" t="s">
        <v>127</v>
      </c>
      <c r="C8456" t="s">
        <v>92</v>
      </c>
      <c r="D8456" s="29">
        <v>45582</v>
      </c>
      <c r="E8456">
        <v>0</v>
      </c>
      <c r="F8456">
        <v>0</v>
      </c>
      <c r="G8456">
        <v>0</v>
      </c>
      <c r="H8456">
        <v>0</v>
      </c>
      <c r="L8456">
        <v>530.33792300000005</v>
      </c>
      <c r="R8456">
        <v>1356.4731690000001</v>
      </c>
      <c r="S8456" t="s">
        <v>204</v>
      </c>
      <c r="T8456" s="247">
        <v>45261.314004629632</v>
      </c>
    </row>
    <row r="8457" spans="1:20" x14ac:dyDescent="0.35">
      <c r="A8457" t="s">
        <v>126</v>
      </c>
      <c r="B8457" t="s">
        <v>127</v>
      </c>
      <c r="C8457" t="s">
        <v>92</v>
      </c>
      <c r="D8457" s="29">
        <v>45583</v>
      </c>
      <c r="E8457">
        <v>0</v>
      </c>
      <c r="F8457">
        <v>0</v>
      </c>
      <c r="G8457">
        <v>0</v>
      </c>
      <c r="H8457">
        <v>0</v>
      </c>
      <c r="L8457">
        <v>530.33792300000005</v>
      </c>
      <c r="R8457">
        <v>1356.4731690000001</v>
      </c>
      <c r="S8457" t="s">
        <v>204</v>
      </c>
      <c r="T8457" s="247">
        <v>45261.314016203702</v>
      </c>
    </row>
    <row r="8458" spans="1:20" x14ac:dyDescent="0.35">
      <c r="A8458" t="s">
        <v>126</v>
      </c>
      <c r="B8458" t="s">
        <v>127</v>
      </c>
      <c r="C8458" t="s">
        <v>92</v>
      </c>
      <c r="D8458" s="29">
        <v>45584</v>
      </c>
      <c r="E8458">
        <v>0</v>
      </c>
      <c r="F8458">
        <v>0</v>
      </c>
      <c r="G8458">
        <v>0</v>
      </c>
      <c r="H8458">
        <v>0</v>
      </c>
      <c r="L8458">
        <v>530.33792300000005</v>
      </c>
      <c r="R8458">
        <v>1356.4731690000001</v>
      </c>
      <c r="S8458" t="s">
        <v>204</v>
      </c>
      <c r="T8458" s="247">
        <v>45261.314027777778</v>
      </c>
    </row>
    <row r="8459" spans="1:20" x14ac:dyDescent="0.35">
      <c r="A8459" t="s">
        <v>126</v>
      </c>
      <c r="B8459" t="s">
        <v>127</v>
      </c>
      <c r="C8459" t="s">
        <v>92</v>
      </c>
      <c r="D8459" s="29">
        <v>45585</v>
      </c>
      <c r="E8459">
        <v>0</v>
      </c>
      <c r="F8459">
        <v>0</v>
      </c>
      <c r="G8459">
        <v>0</v>
      </c>
      <c r="H8459">
        <v>0</v>
      </c>
      <c r="L8459">
        <v>530.33792300000005</v>
      </c>
      <c r="R8459">
        <v>1356.4731690000001</v>
      </c>
      <c r="S8459" t="s">
        <v>204</v>
      </c>
      <c r="T8459" s="247">
        <v>45261.314039351855</v>
      </c>
    </row>
    <row r="8460" spans="1:20" x14ac:dyDescent="0.35">
      <c r="A8460" t="s">
        <v>126</v>
      </c>
      <c r="B8460" t="s">
        <v>127</v>
      </c>
      <c r="C8460" t="s">
        <v>92</v>
      </c>
      <c r="D8460" s="29">
        <v>45586</v>
      </c>
      <c r="E8460">
        <v>0</v>
      </c>
      <c r="F8460">
        <v>0</v>
      </c>
      <c r="G8460">
        <v>0</v>
      </c>
      <c r="H8460">
        <v>0</v>
      </c>
      <c r="L8460">
        <v>530.33792300000005</v>
      </c>
      <c r="R8460">
        <v>1356.4731690000001</v>
      </c>
      <c r="S8460" t="s">
        <v>204</v>
      </c>
      <c r="T8460" s="247">
        <v>45261.314062500001</v>
      </c>
    </row>
    <row r="8461" spans="1:20" x14ac:dyDescent="0.35">
      <c r="A8461" t="s">
        <v>126</v>
      </c>
      <c r="B8461" t="s">
        <v>127</v>
      </c>
      <c r="C8461" t="s">
        <v>92</v>
      </c>
      <c r="D8461" s="29">
        <v>45587</v>
      </c>
      <c r="E8461">
        <v>0</v>
      </c>
      <c r="F8461">
        <v>0</v>
      </c>
      <c r="G8461">
        <v>0</v>
      </c>
      <c r="H8461">
        <v>0</v>
      </c>
      <c r="L8461">
        <v>530.33792300000005</v>
      </c>
      <c r="R8461">
        <v>1356.4731690000001</v>
      </c>
      <c r="S8461" t="s">
        <v>204</v>
      </c>
      <c r="T8461" s="247">
        <v>45261.314074074071</v>
      </c>
    </row>
    <row r="8462" spans="1:20" x14ac:dyDescent="0.35">
      <c r="A8462" t="s">
        <v>126</v>
      </c>
      <c r="B8462" t="s">
        <v>127</v>
      </c>
      <c r="C8462" t="s">
        <v>92</v>
      </c>
      <c r="D8462" s="29">
        <v>45588</v>
      </c>
      <c r="E8462">
        <v>0</v>
      </c>
      <c r="F8462">
        <v>0</v>
      </c>
      <c r="G8462">
        <v>0</v>
      </c>
      <c r="H8462">
        <v>0</v>
      </c>
      <c r="L8462">
        <v>530.33792300000005</v>
      </c>
      <c r="R8462">
        <v>1356.4731690000001</v>
      </c>
      <c r="S8462" t="s">
        <v>204</v>
      </c>
      <c r="T8462" s="247">
        <v>45261.314074074071</v>
      </c>
    </row>
    <row r="8463" spans="1:20" x14ac:dyDescent="0.35">
      <c r="A8463" t="s">
        <v>126</v>
      </c>
      <c r="B8463" t="s">
        <v>127</v>
      </c>
      <c r="C8463" t="s">
        <v>92</v>
      </c>
      <c r="D8463" s="29">
        <v>45589</v>
      </c>
      <c r="E8463">
        <v>0</v>
      </c>
      <c r="F8463">
        <v>0</v>
      </c>
      <c r="G8463">
        <v>0</v>
      </c>
      <c r="H8463">
        <v>0</v>
      </c>
      <c r="L8463">
        <v>530.33792300000005</v>
      </c>
      <c r="R8463">
        <v>1356.4731690000001</v>
      </c>
      <c r="S8463" t="s">
        <v>204</v>
      </c>
      <c r="T8463" s="247">
        <v>45261.314097222225</v>
      </c>
    </row>
    <row r="8464" spans="1:20" x14ac:dyDescent="0.35">
      <c r="A8464" t="s">
        <v>126</v>
      </c>
      <c r="B8464" t="s">
        <v>127</v>
      </c>
      <c r="C8464" t="s">
        <v>92</v>
      </c>
      <c r="D8464" s="29">
        <v>45590</v>
      </c>
      <c r="E8464">
        <v>0</v>
      </c>
      <c r="F8464">
        <v>0</v>
      </c>
      <c r="G8464">
        <v>0</v>
      </c>
      <c r="H8464">
        <v>0</v>
      </c>
      <c r="L8464">
        <v>530.33792300000005</v>
      </c>
      <c r="R8464">
        <v>1356.4731690000001</v>
      </c>
      <c r="S8464" t="s">
        <v>204</v>
      </c>
      <c r="T8464" s="247">
        <v>45261.314108796294</v>
      </c>
    </row>
    <row r="8465" spans="1:20" x14ac:dyDescent="0.35">
      <c r="A8465" t="s">
        <v>126</v>
      </c>
      <c r="B8465" t="s">
        <v>127</v>
      </c>
      <c r="C8465" t="s">
        <v>92</v>
      </c>
      <c r="D8465" s="29">
        <v>45591</v>
      </c>
      <c r="E8465">
        <v>0</v>
      </c>
      <c r="F8465">
        <v>0</v>
      </c>
      <c r="G8465">
        <v>0</v>
      </c>
      <c r="H8465">
        <v>0</v>
      </c>
      <c r="L8465">
        <v>530.33792300000005</v>
      </c>
      <c r="R8465">
        <v>1356.4731690000001</v>
      </c>
      <c r="S8465" t="s">
        <v>204</v>
      </c>
      <c r="T8465" s="247">
        <v>45261.314120370371</v>
      </c>
    </row>
    <row r="8466" spans="1:20" x14ac:dyDescent="0.35">
      <c r="A8466" t="s">
        <v>126</v>
      </c>
      <c r="B8466" t="s">
        <v>127</v>
      </c>
      <c r="C8466" t="s">
        <v>92</v>
      </c>
      <c r="D8466" s="29">
        <v>45592</v>
      </c>
      <c r="E8466">
        <v>0</v>
      </c>
      <c r="F8466">
        <v>0</v>
      </c>
      <c r="G8466">
        <v>0</v>
      </c>
      <c r="H8466">
        <v>0</v>
      </c>
      <c r="L8466">
        <v>530.33792300000005</v>
      </c>
      <c r="R8466">
        <v>1356.4731690000001</v>
      </c>
      <c r="S8466" t="s">
        <v>204</v>
      </c>
      <c r="T8466" s="247">
        <v>45261.314131944448</v>
      </c>
    </row>
    <row r="8467" spans="1:20" x14ac:dyDescent="0.35">
      <c r="A8467" t="s">
        <v>126</v>
      </c>
      <c r="B8467" t="s">
        <v>127</v>
      </c>
      <c r="C8467" t="s">
        <v>92</v>
      </c>
      <c r="D8467" s="29">
        <v>45593</v>
      </c>
      <c r="E8467">
        <v>0</v>
      </c>
      <c r="F8467">
        <v>0</v>
      </c>
      <c r="G8467">
        <v>0</v>
      </c>
      <c r="H8467">
        <v>0</v>
      </c>
      <c r="L8467">
        <v>530.33792300000005</v>
      </c>
      <c r="R8467">
        <v>1356.4731690000001</v>
      </c>
      <c r="S8467" t="s">
        <v>204</v>
      </c>
      <c r="T8467" s="247">
        <v>45261.314143518517</v>
      </c>
    </row>
    <row r="8468" spans="1:20" x14ac:dyDescent="0.35">
      <c r="A8468" t="s">
        <v>126</v>
      </c>
      <c r="B8468" t="s">
        <v>127</v>
      </c>
      <c r="C8468" t="s">
        <v>92</v>
      </c>
      <c r="D8468" s="29">
        <v>45594</v>
      </c>
      <c r="E8468">
        <v>0</v>
      </c>
      <c r="F8468">
        <v>0</v>
      </c>
      <c r="G8468">
        <v>0</v>
      </c>
      <c r="H8468">
        <v>0</v>
      </c>
      <c r="L8468">
        <v>530.33792300000005</v>
      </c>
      <c r="R8468">
        <v>1356.4731690000001</v>
      </c>
      <c r="S8468" t="s">
        <v>204</v>
      </c>
      <c r="T8468" s="247">
        <v>45261.314143518517</v>
      </c>
    </row>
    <row r="8469" spans="1:20" x14ac:dyDescent="0.35">
      <c r="A8469" t="s">
        <v>126</v>
      </c>
      <c r="B8469" t="s">
        <v>127</v>
      </c>
      <c r="C8469" t="s">
        <v>92</v>
      </c>
      <c r="D8469" s="29">
        <v>45595</v>
      </c>
      <c r="E8469">
        <v>0</v>
      </c>
      <c r="F8469">
        <v>0</v>
      </c>
      <c r="G8469">
        <v>0</v>
      </c>
      <c r="H8469">
        <v>0</v>
      </c>
      <c r="L8469">
        <v>530.33792300000005</v>
      </c>
      <c r="R8469">
        <v>1356.4731690000001</v>
      </c>
      <c r="S8469" t="s">
        <v>204</v>
      </c>
      <c r="T8469" s="247">
        <v>45261.314166666663</v>
      </c>
    </row>
    <row r="8470" spans="1:20" x14ac:dyDescent="0.35">
      <c r="A8470" t="s">
        <v>126</v>
      </c>
      <c r="B8470" t="s">
        <v>127</v>
      </c>
      <c r="C8470" t="s">
        <v>92</v>
      </c>
      <c r="D8470" s="29">
        <v>45596</v>
      </c>
      <c r="E8470">
        <v>0</v>
      </c>
      <c r="F8470">
        <v>0</v>
      </c>
      <c r="G8470">
        <v>0</v>
      </c>
      <c r="H8470">
        <v>0</v>
      </c>
      <c r="L8470">
        <v>530.33792300000005</v>
      </c>
      <c r="R8470">
        <v>1356.4731690000001</v>
      </c>
      <c r="S8470" t="s">
        <v>204</v>
      </c>
      <c r="T8470" s="247">
        <v>45261.31417824074</v>
      </c>
    </row>
    <row r="8471" spans="1:20" x14ac:dyDescent="0.35">
      <c r="A8471" t="s">
        <v>126</v>
      </c>
      <c r="B8471" t="s">
        <v>127</v>
      </c>
      <c r="C8471" t="s">
        <v>92</v>
      </c>
      <c r="D8471" s="29">
        <v>45597</v>
      </c>
      <c r="E8471">
        <v>0</v>
      </c>
      <c r="F8471">
        <v>0</v>
      </c>
      <c r="G8471">
        <v>0</v>
      </c>
      <c r="H8471">
        <v>0</v>
      </c>
      <c r="L8471">
        <v>530.33792300000005</v>
      </c>
      <c r="R8471">
        <v>1356.4731690000001</v>
      </c>
      <c r="S8471" t="s">
        <v>204</v>
      </c>
      <c r="T8471" s="247">
        <v>45292.313796296294</v>
      </c>
    </row>
    <row r="8472" spans="1:20" x14ac:dyDescent="0.35">
      <c r="A8472" t="s">
        <v>126</v>
      </c>
      <c r="B8472" t="s">
        <v>127</v>
      </c>
      <c r="C8472" t="s">
        <v>92</v>
      </c>
      <c r="D8472" s="29">
        <v>45598</v>
      </c>
      <c r="E8472">
        <v>0</v>
      </c>
      <c r="F8472">
        <v>0</v>
      </c>
      <c r="G8472">
        <v>0</v>
      </c>
      <c r="H8472">
        <v>0</v>
      </c>
      <c r="L8472">
        <v>530.33792300000005</v>
      </c>
      <c r="R8472">
        <v>1356.4731690000001</v>
      </c>
      <c r="S8472" t="s">
        <v>204</v>
      </c>
      <c r="T8472" s="247">
        <v>45292.313807870371</v>
      </c>
    </row>
    <row r="8473" spans="1:20" x14ac:dyDescent="0.35">
      <c r="A8473" t="s">
        <v>126</v>
      </c>
      <c r="B8473" t="s">
        <v>127</v>
      </c>
      <c r="C8473" t="s">
        <v>92</v>
      </c>
      <c r="D8473" s="29">
        <v>45599</v>
      </c>
      <c r="E8473">
        <v>0</v>
      </c>
      <c r="F8473">
        <v>0</v>
      </c>
      <c r="G8473">
        <v>0</v>
      </c>
      <c r="H8473">
        <v>0</v>
      </c>
      <c r="L8473">
        <v>530.33792300000005</v>
      </c>
      <c r="R8473">
        <v>1356.4731690000001</v>
      </c>
      <c r="S8473" t="s">
        <v>204</v>
      </c>
      <c r="T8473" s="247">
        <v>45292.313819444447</v>
      </c>
    </row>
    <row r="8474" spans="1:20" x14ac:dyDescent="0.35">
      <c r="A8474" t="s">
        <v>126</v>
      </c>
      <c r="B8474" t="s">
        <v>127</v>
      </c>
      <c r="C8474" t="s">
        <v>92</v>
      </c>
      <c r="D8474" s="29">
        <v>45600</v>
      </c>
      <c r="E8474">
        <v>0</v>
      </c>
      <c r="F8474">
        <v>0</v>
      </c>
      <c r="G8474">
        <v>0</v>
      </c>
      <c r="H8474">
        <v>0</v>
      </c>
      <c r="L8474">
        <v>530.33792300000005</v>
      </c>
      <c r="R8474">
        <v>1356.4731690000001</v>
      </c>
      <c r="S8474" t="s">
        <v>204</v>
      </c>
      <c r="T8474" s="247">
        <v>45292.313842592594</v>
      </c>
    </row>
    <row r="8475" spans="1:20" x14ac:dyDescent="0.35">
      <c r="A8475" t="s">
        <v>126</v>
      </c>
      <c r="B8475" t="s">
        <v>127</v>
      </c>
      <c r="C8475" t="s">
        <v>92</v>
      </c>
      <c r="D8475" s="29">
        <v>45601</v>
      </c>
      <c r="E8475">
        <v>0</v>
      </c>
      <c r="F8475">
        <v>0</v>
      </c>
      <c r="G8475">
        <v>0</v>
      </c>
      <c r="H8475">
        <v>0</v>
      </c>
      <c r="L8475">
        <v>530.33792300000005</v>
      </c>
      <c r="R8475">
        <v>1356.4731690000001</v>
      </c>
      <c r="S8475" t="s">
        <v>204</v>
      </c>
      <c r="T8475" s="247">
        <v>45292.313854166663</v>
      </c>
    </row>
    <row r="8476" spans="1:20" x14ac:dyDescent="0.35">
      <c r="A8476" t="s">
        <v>126</v>
      </c>
      <c r="B8476" t="s">
        <v>127</v>
      </c>
      <c r="C8476" t="s">
        <v>92</v>
      </c>
      <c r="D8476" s="29">
        <v>45602</v>
      </c>
      <c r="E8476">
        <v>0</v>
      </c>
      <c r="F8476">
        <v>0</v>
      </c>
      <c r="G8476">
        <v>0</v>
      </c>
      <c r="H8476">
        <v>0</v>
      </c>
      <c r="L8476">
        <v>530.33792300000005</v>
      </c>
      <c r="R8476">
        <v>1356.4731690000001</v>
      </c>
      <c r="S8476" t="s">
        <v>204</v>
      </c>
      <c r="T8476" s="247">
        <v>45292.31386574074</v>
      </c>
    </row>
    <row r="8477" spans="1:20" x14ac:dyDescent="0.35">
      <c r="A8477" t="s">
        <v>126</v>
      </c>
      <c r="B8477" t="s">
        <v>127</v>
      </c>
      <c r="C8477" t="s">
        <v>92</v>
      </c>
      <c r="D8477" s="29">
        <v>45603</v>
      </c>
      <c r="E8477">
        <v>0</v>
      </c>
      <c r="F8477">
        <v>0</v>
      </c>
      <c r="G8477">
        <v>0</v>
      </c>
      <c r="H8477">
        <v>0</v>
      </c>
      <c r="L8477">
        <v>530.33792300000005</v>
      </c>
      <c r="R8477">
        <v>1356.4731690000001</v>
      </c>
      <c r="S8477" t="s">
        <v>204</v>
      </c>
      <c r="T8477" s="247">
        <v>45292.313888888886</v>
      </c>
    </row>
    <row r="8478" spans="1:20" x14ac:dyDescent="0.35">
      <c r="A8478" t="s">
        <v>126</v>
      </c>
      <c r="B8478" t="s">
        <v>127</v>
      </c>
      <c r="C8478" t="s">
        <v>92</v>
      </c>
      <c r="D8478" s="29">
        <v>45604</v>
      </c>
      <c r="E8478">
        <v>0</v>
      </c>
      <c r="F8478">
        <v>0</v>
      </c>
      <c r="G8478">
        <v>0</v>
      </c>
      <c r="H8478">
        <v>0</v>
      </c>
      <c r="L8478">
        <v>530.33792300000005</v>
      </c>
      <c r="R8478">
        <v>1356.4731690000001</v>
      </c>
      <c r="S8478" t="s">
        <v>204</v>
      </c>
      <c r="T8478" s="247">
        <v>45292.31391203704</v>
      </c>
    </row>
    <row r="8479" spans="1:20" x14ac:dyDescent="0.35">
      <c r="A8479" t="s">
        <v>126</v>
      </c>
      <c r="B8479" t="s">
        <v>127</v>
      </c>
      <c r="C8479" t="s">
        <v>92</v>
      </c>
      <c r="D8479" s="29">
        <v>45605</v>
      </c>
      <c r="E8479">
        <v>0</v>
      </c>
      <c r="F8479">
        <v>0</v>
      </c>
      <c r="G8479">
        <v>0</v>
      </c>
      <c r="H8479">
        <v>0</v>
      </c>
      <c r="L8479">
        <v>530.33792300000005</v>
      </c>
      <c r="R8479">
        <v>1356.4731690000001</v>
      </c>
      <c r="S8479" t="s">
        <v>204</v>
      </c>
      <c r="T8479" s="247">
        <v>45292.31391203704</v>
      </c>
    </row>
    <row r="8480" spans="1:20" x14ac:dyDescent="0.35">
      <c r="A8480" t="s">
        <v>126</v>
      </c>
      <c r="B8480" t="s">
        <v>127</v>
      </c>
      <c r="C8480" t="s">
        <v>92</v>
      </c>
      <c r="D8480" s="29">
        <v>45606</v>
      </c>
      <c r="E8480">
        <v>0</v>
      </c>
      <c r="F8480">
        <v>0</v>
      </c>
      <c r="G8480">
        <v>0</v>
      </c>
      <c r="H8480">
        <v>0</v>
      </c>
      <c r="L8480">
        <v>530.33792300000005</v>
      </c>
      <c r="R8480">
        <v>1356.4731690000001</v>
      </c>
      <c r="S8480" t="s">
        <v>204</v>
      </c>
      <c r="T8480" s="247">
        <v>45292.313935185186</v>
      </c>
    </row>
    <row r="8481" spans="1:20" x14ac:dyDescent="0.35">
      <c r="A8481" t="s">
        <v>126</v>
      </c>
      <c r="B8481" t="s">
        <v>127</v>
      </c>
      <c r="C8481" t="s">
        <v>92</v>
      </c>
      <c r="D8481" s="29">
        <v>45607</v>
      </c>
      <c r="E8481">
        <v>0</v>
      </c>
      <c r="F8481">
        <v>0</v>
      </c>
      <c r="G8481">
        <v>0</v>
      </c>
      <c r="H8481">
        <v>0</v>
      </c>
      <c r="L8481">
        <v>530.33792300000005</v>
      </c>
      <c r="R8481">
        <v>1356.4731690000001</v>
      </c>
      <c r="S8481" t="s">
        <v>204</v>
      </c>
      <c r="T8481" s="247">
        <v>45292.313946759263</v>
      </c>
    </row>
    <row r="8482" spans="1:20" x14ac:dyDescent="0.35">
      <c r="A8482" t="s">
        <v>126</v>
      </c>
      <c r="B8482" t="s">
        <v>127</v>
      </c>
      <c r="C8482" t="s">
        <v>92</v>
      </c>
      <c r="D8482" s="29">
        <v>45608</v>
      </c>
      <c r="E8482">
        <v>0</v>
      </c>
      <c r="F8482">
        <v>0</v>
      </c>
      <c r="G8482">
        <v>0</v>
      </c>
      <c r="H8482">
        <v>0</v>
      </c>
      <c r="L8482">
        <v>530.33792300000005</v>
      </c>
      <c r="R8482">
        <v>1356.4731690000001</v>
      </c>
      <c r="S8482" t="s">
        <v>204</v>
      </c>
      <c r="T8482" s="247">
        <v>45292.313969907409</v>
      </c>
    </row>
    <row r="8483" spans="1:20" x14ac:dyDescent="0.35">
      <c r="A8483" t="s">
        <v>126</v>
      </c>
      <c r="B8483" t="s">
        <v>127</v>
      </c>
      <c r="C8483" t="s">
        <v>92</v>
      </c>
      <c r="D8483" s="29">
        <v>45609</v>
      </c>
      <c r="E8483">
        <v>0</v>
      </c>
      <c r="F8483">
        <v>0</v>
      </c>
      <c r="G8483">
        <v>0</v>
      </c>
      <c r="H8483">
        <v>0</v>
      </c>
      <c r="L8483">
        <v>530.33792300000005</v>
      </c>
      <c r="R8483">
        <v>1356.4731690000001</v>
      </c>
      <c r="S8483" t="s">
        <v>204</v>
      </c>
      <c r="T8483" s="247">
        <v>45292.313981481479</v>
      </c>
    </row>
    <row r="8484" spans="1:20" x14ac:dyDescent="0.35">
      <c r="A8484" t="s">
        <v>126</v>
      </c>
      <c r="B8484" t="s">
        <v>127</v>
      </c>
      <c r="C8484" t="s">
        <v>92</v>
      </c>
      <c r="D8484" s="29">
        <v>45610</v>
      </c>
      <c r="E8484">
        <v>0</v>
      </c>
      <c r="F8484">
        <v>0</v>
      </c>
      <c r="G8484">
        <v>0</v>
      </c>
      <c r="H8484">
        <v>0</v>
      </c>
      <c r="L8484">
        <v>530.33792300000005</v>
      </c>
      <c r="R8484">
        <v>1356.4731690000001</v>
      </c>
      <c r="S8484" t="s">
        <v>204</v>
      </c>
      <c r="T8484" s="247">
        <v>45292.314004629632</v>
      </c>
    </row>
    <row r="8485" spans="1:20" x14ac:dyDescent="0.35">
      <c r="A8485" t="s">
        <v>126</v>
      </c>
      <c r="B8485" t="s">
        <v>127</v>
      </c>
      <c r="C8485" t="s">
        <v>92</v>
      </c>
      <c r="D8485" s="29">
        <v>45611</v>
      </c>
      <c r="E8485">
        <v>0</v>
      </c>
      <c r="F8485">
        <v>0</v>
      </c>
      <c r="G8485">
        <v>0</v>
      </c>
      <c r="H8485">
        <v>0</v>
      </c>
      <c r="L8485">
        <v>530.33792300000005</v>
      </c>
      <c r="R8485">
        <v>1356.4731690000001</v>
      </c>
      <c r="S8485" t="s">
        <v>204</v>
      </c>
      <c r="T8485" s="247">
        <v>45292.314016203702</v>
      </c>
    </row>
    <row r="8486" spans="1:20" x14ac:dyDescent="0.35">
      <c r="A8486" t="s">
        <v>126</v>
      </c>
      <c r="B8486" t="s">
        <v>127</v>
      </c>
      <c r="C8486" t="s">
        <v>92</v>
      </c>
      <c r="D8486" s="29">
        <v>45612</v>
      </c>
      <c r="E8486">
        <v>0</v>
      </c>
      <c r="F8486">
        <v>0</v>
      </c>
      <c r="G8486">
        <v>0</v>
      </c>
      <c r="H8486">
        <v>0</v>
      </c>
      <c r="L8486">
        <v>530.33792300000005</v>
      </c>
      <c r="R8486">
        <v>1356.4731690000001</v>
      </c>
      <c r="S8486" t="s">
        <v>204</v>
      </c>
      <c r="T8486" s="247">
        <v>45292.314039351855</v>
      </c>
    </row>
    <row r="8487" spans="1:20" x14ac:dyDescent="0.35">
      <c r="A8487" t="s">
        <v>126</v>
      </c>
      <c r="B8487" t="s">
        <v>127</v>
      </c>
      <c r="C8487" t="s">
        <v>92</v>
      </c>
      <c r="D8487" s="29">
        <v>45613</v>
      </c>
      <c r="E8487">
        <v>0</v>
      </c>
      <c r="F8487">
        <v>0</v>
      </c>
      <c r="G8487">
        <v>0</v>
      </c>
      <c r="H8487">
        <v>0</v>
      </c>
      <c r="L8487">
        <v>530.33792300000005</v>
      </c>
      <c r="R8487">
        <v>1356.4731690000001</v>
      </c>
      <c r="S8487" t="s">
        <v>204</v>
      </c>
      <c r="T8487" s="247">
        <v>45292.314050925925</v>
      </c>
    </row>
    <row r="8488" spans="1:20" x14ac:dyDescent="0.35">
      <c r="A8488" t="s">
        <v>126</v>
      </c>
      <c r="B8488" t="s">
        <v>127</v>
      </c>
      <c r="C8488" t="s">
        <v>92</v>
      </c>
      <c r="D8488" s="29">
        <v>45614</v>
      </c>
      <c r="E8488">
        <v>0</v>
      </c>
      <c r="F8488">
        <v>0</v>
      </c>
      <c r="G8488">
        <v>0</v>
      </c>
      <c r="H8488">
        <v>0</v>
      </c>
      <c r="L8488">
        <v>530.33792300000005</v>
      </c>
      <c r="R8488">
        <v>1356.4731690000001</v>
      </c>
      <c r="S8488" t="s">
        <v>204</v>
      </c>
      <c r="T8488" s="247">
        <v>45292.314074074071</v>
      </c>
    </row>
    <row r="8489" spans="1:20" x14ac:dyDescent="0.35">
      <c r="A8489" t="s">
        <v>126</v>
      </c>
      <c r="B8489" t="s">
        <v>127</v>
      </c>
      <c r="C8489" t="s">
        <v>92</v>
      </c>
      <c r="D8489" s="29">
        <v>45615</v>
      </c>
      <c r="E8489">
        <v>0</v>
      </c>
      <c r="F8489">
        <v>0</v>
      </c>
      <c r="G8489">
        <v>0</v>
      </c>
      <c r="H8489">
        <v>0</v>
      </c>
      <c r="L8489">
        <v>530.33792300000005</v>
      </c>
      <c r="R8489">
        <v>1356.4731690000001</v>
      </c>
      <c r="S8489" t="s">
        <v>204</v>
      </c>
      <c r="T8489" s="247">
        <v>45292.314085648148</v>
      </c>
    </row>
    <row r="8490" spans="1:20" x14ac:dyDescent="0.35">
      <c r="A8490" t="s">
        <v>126</v>
      </c>
      <c r="B8490" t="s">
        <v>127</v>
      </c>
      <c r="C8490" t="s">
        <v>92</v>
      </c>
      <c r="D8490" s="29">
        <v>45616</v>
      </c>
      <c r="E8490">
        <v>0</v>
      </c>
      <c r="F8490">
        <v>0</v>
      </c>
      <c r="G8490">
        <v>0</v>
      </c>
      <c r="H8490">
        <v>0</v>
      </c>
      <c r="L8490">
        <v>530.33792300000005</v>
      </c>
      <c r="R8490">
        <v>1356.4731690000001</v>
      </c>
      <c r="S8490" t="s">
        <v>204</v>
      </c>
      <c r="T8490" s="247">
        <v>45292.314097222225</v>
      </c>
    </row>
    <row r="8491" spans="1:20" x14ac:dyDescent="0.35">
      <c r="A8491" t="s">
        <v>126</v>
      </c>
      <c r="B8491" t="s">
        <v>127</v>
      </c>
      <c r="C8491" t="s">
        <v>92</v>
      </c>
      <c r="D8491" s="29">
        <v>45617</v>
      </c>
      <c r="E8491">
        <v>0</v>
      </c>
      <c r="F8491">
        <v>0</v>
      </c>
      <c r="G8491">
        <v>0</v>
      </c>
      <c r="H8491">
        <v>0</v>
      </c>
      <c r="L8491">
        <v>530.33792300000005</v>
      </c>
      <c r="R8491">
        <v>1356.4731690000001</v>
      </c>
      <c r="S8491" t="s">
        <v>204</v>
      </c>
      <c r="T8491" s="247">
        <v>45292.314120370371</v>
      </c>
    </row>
    <row r="8492" spans="1:20" x14ac:dyDescent="0.35">
      <c r="A8492" t="s">
        <v>126</v>
      </c>
      <c r="B8492" t="s">
        <v>127</v>
      </c>
      <c r="C8492" t="s">
        <v>92</v>
      </c>
      <c r="D8492" s="29">
        <v>45618</v>
      </c>
      <c r="E8492">
        <v>0</v>
      </c>
      <c r="F8492">
        <v>0</v>
      </c>
      <c r="G8492">
        <v>0</v>
      </c>
      <c r="H8492">
        <v>0</v>
      </c>
      <c r="L8492">
        <v>530.33792300000005</v>
      </c>
      <c r="R8492">
        <v>1356.4731690000001</v>
      </c>
      <c r="S8492" t="s">
        <v>204</v>
      </c>
      <c r="T8492" s="247">
        <v>45292.314131944448</v>
      </c>
    </row>
    <row r="8493" spans="1:20" x14ac:dyDescent="0.35">
      <c r="A8493" t="s">
        <v>126</v>
      </c>
      <c r="B8493" t="s">
        <v>127</v>
      </c>
      <c r="C8493" t="s">
        <v>92</v>
      </c>
      <c r="D8493" s="29">
        <v>45619</v>
      </c>
      <c r="E8493">
        <v>0</v>
      </c>
      <c r="F8493">
        <v>0</v>
      </c>
      <c r="G8493">
        <v>0</v>
      </c>
      <c r="H8493">
        <v>0</v>
      </c>
      <c r="L8493">
        <v>530.33792300000005</v>
      </c>
      <c r="R8493">
        <v>1356.4731690000001</v>
      </c>
      <c r="S8493" t="s">
        <v>204</v>
      </c>
      <c r="T8493" s="247">
        <v>45292.314143518517</v>
      </c>
    </row>
    <row r="8494" spans="1:20" x14ac:dyDescent="0.35">
      <c r="A8494" t="s">
        <v>126</v>
      </c>
      <c r="B8494" t="s">
        <v>127</v>
      </c>
      <c r="C8494" t="s">
        <v>92</v>
      </c>
      <c r="D8494" s="29">
        <v>45620</v>
      </c>
      <c r="E8494">
        <v>0</v>
      </c>
      <c r="F8494">
        <v>0</v>
      </c>
      <c r="G8494">
        <v>0</v>
      </c>
      <c r="H8494">
        <v>0</v>
      </c>
      <c r="L8494">
        <v>530.33792300000005</v>
      </c>
      <c r="R8494">
        <v>1356.4731690000001</v>
      </c>
      <c r="S8494" t="s">
        <v>204</v>
      </c>
      <c r="T8494" s="247">
        <v>45292.314166666663</v>
      </c>
    </row>
    <row r="8495" spans="1:20" x14ac:dyDescent="0.35">
      <c r="A8495" t="s">
        <v>126</v>
      </c>
      <c r="B8495" t="s">
        <v>127</v>
      </c>
      <c r="C8495" t="s">
        <v>92</v>
      </c>
      <c r="D8495" s="29">
        <v>45621</v>
      </c>
      <c r="E8495">
        <v>0</v>
      </c>
      <c r="F8495">
        <v>0</v>
      </c>
      <c r="G8495">
        <v>0</v>
      </c>
      <c r="H8495">
        <v>0</v>
      </c>
      <c r="L8495">
        <v>530.33792300000005</v>
      </c>
      <c r="R8495">
        <v>1356.4731690000001</v>
      </c>
      <c r="S8495" t="s">
        <v>204</v>
      </c>
      <c r="T8495" s="247">
        <v>45292.31417824074</v>
      </c>
    </row>
    <row r="8496" spans="1:20" x14ac:dyDescent="0.35">
      <c r="A8496" t="s">
        <v>126</v>
      </c>
      <c r="B8496" t="s">
        <v>127</v>
      </c>
      <c r="C8496" t="s">
        <v>92</v>
      </c>
      <c r="D8496" s="29">
        <v>45622</v>
      </c>
      <c r="E8496">
        <v>0</v>
      </c>
      <c r="F8496">
        <v>0</v>
      </c>
      <c r="G8496">
        <v>0</v>
      </c>
      <c r="H8496">
        <v>0</v>
      </c>
      <c r="L8496">
        <v>530.33792300000005</v>
      </c>
      <c r="R8496">
        <v>1356.4731690000001</v>
      </c>
      <c r="S8496" t="s">
        <v>204</v>
      </c>
      <c r="T8496" s="247">
        <v>45292.314201388886</v>
      </c>
    </row>
    <row r="8497" spans="1:20" x14ac:dyDescent="0.35">
      <c r="A8497" t="s">
        <v>126</v>
      </c>
      <c r="B8497" t="s">
        <v>127</v>
      </c>
      <c r="C8497" t="s">
        <v>92</v>
      </c>
      <c r="D8497" s="29">
        <v>45623</v>
      </c>
      <c r="E8497">
        <v>0</v>
      </c>
      <c r="F8497">
        <v>0</v>
      </c>
      <c r="G8497">
        <v>0</v>
      </c>
      <c r="H8497">
        <v>0</v>
      </c>
      <c r="L8497">
        <v>530.33792300000005</v>
      </c>
      <c r="R8497">
        <v>1356.4731690000001</v>
      </c>
      <c r="S8497" t="s">
        <v>204</v>
      </c>
      <c r="T8497" s="247">
        <v>45292.314212962963</v>
      </c>
    </row>
    <row r="8498" spans="1:20" x14ac:dyDescent="0.35">
      <c r="A8498" t="s">
        <v>126</v>
      </c>
      <c r="B8498" t="s">
        <v>127</v>
      </c>
      <c r="C8498" t="s">
        <v>92</v>
      </c>
      <c r="D8498" s="29">
        <v>45624</v>
      </c>
      <c r="E8498">
        <v>0</v>
      </c>
      <c r="F8498">
        <v>0</v>
      </c>
      <c r="G8498">
        <v>0</v>
      </c>
      <c r="H8498">
        <v>0</v>
      </c>
      <c r="L8498">
        <v>530.33792300000005</v>
      </c>
      <c r="R8498">
        <v>1356.4731690000001</v>
      </c>
      <c r="S8498" t="s">
        <v>204</v>
      </c>
      <c r="T8498" s="247">
        <v>45292.31422453704</v>
      </c>
    </row>
    <row r="8499" spans="1:20" x14ac:dyDescent="0.35">
      <c r="A8499" t="s">
        <v>126</v>
      </c>
      <c r="B8499" t="s">
        <v>127</v>
      </c>
      <c r="C8499" t="s">
        <v>92</v>
      </c>
      <c r="D8499" s="29">
        <v>45625</v>
      </c>
      <c r="E8499">
        <v>0</v>
      </c>
      <c r="F8499">
        <v>0</v>
      </c>
      <c r="G8499">
        <v>0</v>
      </c>
      <c r="H8499">
        <v>0</v>
      </c>
      <c r="L8499">
        <v>530.33792300000005</v>
      </c>
      <c r="R8499">
        <v>1356.4731690000001</v>
      </c>
      <c r="S8499" t="s">
        <v>204</v>
      </c>
      <c r="T8499" s="247">
        <v>45292.314247685186</v>
      </c>
    </row>
    <row r="8500" spans="1:20" x14ac:dyDescent="0.35">
      <c r="A8500" t="s">
        <v>126</v>
      </c>
      <c r="B8500" t="s">
        <v>127</v>
      </c>
      <c r="C8500" t="s">
        <v>92</v>
      </c>
      <c r="D8500" s="29">
        <v>45626</v>
      </c>
      <c r="E8500">
        <v>0</v>
      </c>
      <c r="F8500">
        <v>0</v>
      </c>
      <c r="G8500">
        <v>0</v>
      </c>
      <c r="H8500">
        <v>0</v>
      </c>
      <c r="L8500">
        <v>530.33792300000005</v>
      </c>
      <c r="R8500">
        <v>1356.4731690000001</v>
      </c>
      <c r="S8500" t="s">
        <v>204</v>
      </c>
      <c r="T8500" s="247">
        <v>45292.314259259256</v>
      </c>
    </row>
    <row r="8501" spans="1:20" x14ac:dyDescent="0.35">
      <c r="A8501" t="s">
        <v>126</v>
      </c>
      <c r="B8501" t="s">
        <v>127</v>
      </c>
      <c r="C8501" t="s">
        <v>92</v>
      </c>
      <c r="D8501" s="29">
        <v>45627</v>
      </c>
      <c r="E8501">
        <v>0</v>
      </c>
      <c r="F8501">
        <v>0</v>
      </c>
      <c r="G8501">
        <v>0</v>
      </c>
      <c r="H8501">
        <v>0</v>
      </c>
      <c r="L8501">
        <v>530.33792300000005</v>
      </c>
      <c r="R8501">
        <v>1356.4731690000001</v>
      </c>
      <c r="S8501" t="s">
        <v>204</v>
      </c>
      <c r="T8501" s="247">
        <v>45323.313761574071</v>
      </c>
    </row>
    <row r="8502" spans="1:20" x14ac:dyDescent="0.35">
      <c r="A8502" t="s">
        <v>126</v>
      </c>
      <c r="B8502" t="s">
        <v>127</v>
      </c>
      <c r="C8502" t="s">
        <v>92</v>
      </c>
      <c r="D8502" s="29">
        <v>45628</v>
      </c>
      <c r="E8502">
        <v>0</v>
      </c>
      <c r="F8502">
        <v>0</v>
      </c>
      <c r="G8502">
        <v>0</v>
      </c>
      <c r="H8502">
        <v>0</v>
      </c>
      <c r="L8502">
        <v>530.33792300000005</v>
      </c>
      <c r="R8502">
        <v>1356.4731690000001</v>
      </c>
      <c r="S8502" t="s">
        <v>204</v>
      </c>
      <c r="T8502" s="247">
        <v>45323.313784722224</v>
      </c>
    </row>
    <row r="8503" spans="1:20" x14ac:dyDescent="0.35">
      <c r="A8503" t="s">
        <v>126</v>
      </c>
      <c r="B8503" t="s">
        <v>127</v>
      </c>
      <c r="C8503" t="s">
        <v>92</v>
      </c>
      <c r="D8503" s="29">
        <v>45629</v>
      </c>
      <c r="E8503">
        <v>0</v>
      </c>
      <c r="F8503">
        <v>0</v>
      </c>
      <c r="G8503">
        <v>0</v>
      </c>
      <c r="H8503">
        <v>0</v>
      </c>
      <c r="L8503">
        <v>530.33792300000005</v>
      </c>
      <c r="R8503">
        <v>1356.4731690000001</v>
      </c>
      <c r="S8503" t="s">
        <v>204</v>
      </c>
      <c r="T8503" s="247">
        <v>45323.313807870371</v>
      </c>
    </row>
    <row r="8504" spans="1:20" x14ac:dyDescent="0.35">
      <c r="A8504" t="s">
        <v>126</v>
      </c>
      <c r="B8504" t="s">
        <v>127</v>
      </c>
      <c r="C8504" t="s">
        <v>92</v>
      </c>
      <c r="D8504" s="29">
        <v>45630</v>
      </c>
      <c r="E8504">
        <v>0</v>
      </c>
      <c r="F8504">
        <v>0</v>
      </c>
      <c r="G8504">
        <v>0</v>
      </c>
      <c r="H8504">
        <v>0</v>
      </c>
      <c r="L8504">
        <v>530.33792300000005</v>
      </c>
      <c r="R8504">
        <v>1356.4731690000001</v>
      </c>
      <c r="S8504" t="s">
        <v>204</v>
      </c>
      <c r="T8504" s="247">
        <v>45323.313842592594</v>
      </c>
    </row>
    <row r="8505" spans="1:20" x14ac:dyDescent="0.35">
      <c r="A8505" t="s">
        <v>126</v>
      </c>
      <c r="B8505" t="s">
        <v>127</v>
      </c>
      <c r="C8505" t="s">
        <v>92</v>
      </c>
      <c r="D8505" s="29">
        <v>45631</v>
      </c>
      <c r="E8505">
        <v>0</v>
      </c>
      <c r="F8505">
        <v>0</v>
      </c>
      <c r="G8505">
        <v>0</v>
      </c>
      <c r="H8505">
        <v>0</v>
      </c>
      <c r="L8505">
        <v>530.33792300000005</v>
      </c>
      <c r="R8505">
        <v>1356.4731690000001</v>
      </c>
      <c r="S8505" t="s">
        <v>204</v>
      </c>
      <c r="T8505" s="247">
        <v>45323.313854166663</v>
      </c>
    </row>
    <row r="8506" spans="1:20" x14ac:dyDescent="0.35">
      <c r="A8506" t="s">
        <v>126</v>
      </c>
      <c r="B8506" t="s">
        <v>127</v>
      </c>
      <c r="C8506" t="s">
        <v>92</v>
      </c>
      <c r="D8506" s="29">
        <v>45632</v>
      </c>
      <c r="E8506">
        <v>0</v>
      </c>
      <c r="F8506">
        <v>0</v>
      </c>
      <c r="G8506">
        <v>0</v>
      </c>
      <c r="H8506">
        <v>0</v>
      </c>
      <c r="L8506">
        <v>530.33792300000005</v>
      </c>
      <c r="R8506">
        <v>1356.4731690000001</v>
      </c>
      <c r="S8506" t="s">
        <v>204</v>
      </c>
      <c r="T8506" s="247">
        <v>45323.313877314817</v>
      </c>
    </row>
    <row r="8507" spans="1:20" x14ac:dyDescent="0.35">
      <c r="A8507" t="s">
        <v>126</v>
      </c>
      <c r="B8507" t="s">
        <v>127</v>
      </c>
      <c r="C8507" t="s">
        <v>92</v>
      </c>
      <c r="D8507" s="29">
        <v>45633</v>
      </c>
      <c r="E8507">
        <v>0</v>
      </c>
      <c r="F8507">
        <v>0</v>
      </c>
      <c r="G8507">
        <v>0</v>
      </c>
      <c r="H8507">
        <v>0</v>
      </c>
      <c r="L8507">
        <v>530.33792300000005</v>
      </c>
      <c r="R8507">
        <v>1356.4731690000001</v>
      </c>
      <c r="S8507" t="s">
        <v>204</v>
      </c>
      <c r="T8507" s="247">
        <v>45323.313900462963</v>
      </c>
    </row>
    <row r="8508" spans="1:20" x14ac:dyDescent="0.35">
      <c r="A8508" t="s">
        <v>126</v>
      </c>
      <c r="B8508" t="s">
        <v>127</v>
      </c>
      <c r="C8508" t="s">
        <v>92</v>
      </c>
      <c r="D8508" s="29">
        <v>45634</v>
      </c>
      <c r="E8508">
        <v>0</v>
      </c>
      <c r="F8508">
        <v>0</v>
      </c>
      <c r="G8508">
        <v>0</v>
      </c>
      <c r="H8508">
        <v>0</v>
      </c>
      <c r="L8508">
        <v>530.33792300000005</v>
      </c>
      <c r="R8508">
        <v>1356.4731690000001</v>
      </c>
      <c r="S8508" t="s">
        <v>204</v>
      </c>
      <c r="T8508" s="247">
        <v>45323.313923611109</v>
      </c>
    </row>
    <row r="8509" spans="1:20" x14ac:dyDescent="0.35">
      <c r="A8509" t="s">
        <v>126</v>
      </c>
      <c r="B8509" t="s">
        <v>127</v>
      </c>
      <c r="C8509" t="s">
        <v>92</v>
      </c>
      <c r="D8509" s="29">
        <v>45635</v>
      </c>
      <c r="E8509">
        <v>0</v>
      </c>
      <c r="F8509">
        <v>0</v>
      </c>
      <c r="G8509">
        <v>0</v>
      </c>
      <c r="H8509">
        <v>0</v>
      </c>
      <c r="L8509">
        <v>530.33792300000005</v>
      </c>
      <c r="R8509">
        <v>1356.4731690000001</v>
      </c>
      <c r="S8509" t="s">
        <v>204</v>
      </c>
      <c r="T8509" s="247">
        <v>45323.313935185186</v>
      </c>
    </row>
    <row r="8510" spans="1:20" x14ac:dyDescent="0.35">
      <c r="A8510" t="s">
        <v>126</v>
      </c>
      <c r="B8510" t="s">
        <v>127</v>
      </c>
      <c r="C8510" t="s">
        <v>92</v>
      </c>
      <c r="D8510" s="29">
        <v>45636</v>
      </c>
      <c r="E8510">
        <v>0</v>
      </c>
      <c r="F8510">
        <v>0</v>
      </c>
      <c r="G8510">
        <v>0</v>
      </c>
      <c r="H8510">
        <v>0</v>
      </c>
      <c r="L8510">
        <v>530.33792300000005</v>
      </c>
      <c r="R8510">
        <v>1356.4731690000001</v>
      </c>
      <c r="S8510" t="s">
        <v>204</v>
      </c>
      <c r="T8510" s="247">
        <v>45323.313958333332</v>
      </c>
    </row>
    <row r="8511" spans="1:20" x14ac:dyDescent="0.35">
      <c r="A8511" t="s">
        <v>126</v>
      </c>
      <c r="B8511" t="s">
        <v>127</v>
      </c>
      <c r="C8511" t="s">
        <v>92</v>
      </c>
      <c r="D8511" s="29">
        <v>45637</v>
      </c>
      <c r="E8511">
        <v>0</v>
      </c>
      <c r="F8511">
        <v>0</v>
      </c>
      <c r="G8511">
        <v>0</v>
      </c>
      <c r="H8511">
        <v>0</v>
      </c>
      <c r="L8511">
        <v>530.33792300000005</v>
      </c>
      <c r="R8511">
        <v>1356.4731690000001</v>
      </c>
      <c r="S8511" t="s">
        <v>204</v>
      </c>
      <c r="T8511" s="247">
        <v>45323.314004629632</v>
      </c>
    </row>
    <row r="8512" spans="1:20" x14ac:dyDescent="0.35">
      <c r="A8512" t="s">
        <v>126</v>
      </c>
      <c r="B8512" t="s">
        <v>127</v>
      </c>
      <c r="C8512" t="s">
        <v>92</v>
      </c>
      <c r="D8512" s="29">
        <v>45638</v>
      </c>
      <c r="E8512">
        <v>0</v>
      </c>
      <c r="F8512">
        <v>0</v>
      </c>
      <c r="G8512">
        <v>0</v>
      </c>
      <c r="H8512">
        <v>0</v>
      </c>
      <c r="L8512">
        <v>530.33792300000005</v>
      </c>
      <c r="R8512">
        <v>1356.4731690000001</v>
      </c>
      <c r="S8512" t="s">
        <v>204</v>
      </c>
      <c r="T8512" s="247">
        <v>45323.314016203702</v>
      </c>
    </row>
    <row r="8513" spans="1:20" x14ac:dyDescent="0.35">
      <c r="A8513" t="s">
        <v>126</v>
      </c>
      <c r="B8513" t="s">
        <v>127</v>
      </c>
      <c r="C8513" t="s">
        <v>92</v>
      </c>
      <c r="D8513" s="29">
        <v>45639</v>
      </c>
      <c r="E8513">
        <v>0</v>
      </c>
      <c r="F8513">
        <v>0</v>
      </c>
      <c r="G8513">
        <v>0</v>
      </c>
      <c r="H8513">
        <v>0</v>
      </c>
      <c r="L8513">
        <v>530.33792300000005</v>
      </c>
      <c r="R8513">
        <v>1356.4731690000001</v>
      </c>
      <c r="S8513" t="s">
        <v>204</v>
      </c>
      <c r="T8513" s="247">
        <v>45323.314027777778</v>
      </c>
    </row>
    <row r="8514" spans="1:20" x14ac:dyDescent="0.35">
      <c r="A8514" t="s">
        <v>126</v>
      </c>
      <c r="B8514" t="s">
        <v>127</v>
      </c>
      <c r="C8514" t="s">
        <v>92</v>
      </c>
      <c r="D8514" s="29">
        <v>45640</v>
      </c>
      <c r="E8514">
        <v>0</v>
      </c>
      <c r="F8514">
        <v>0</v>
      </c>
      <c r="G8514">
        <v>0</v>
      </c>
      <c r="H8514">
        <v>0</v>
      </c>
      <c r="L8514">
        <v>530.33792300000005</v>
      </c>
      <c r="R8514">
        <v>1356.4731690000001</v>
      </c>
      <c r="S8514" t="s">
        <v>204</v>
      </c>
      <c r="T8514" s="247">
        <v>45323.314039351855</v>
      </c>
    </row>
    <row r="8515" spans="1:20" x14ac:dyDescent="0.35">
      <c r="A8515" t="s">
        <v>126</v>
      </c>
      <c r="B8515" t="s">
        <v>127</v>
      </c>
      <c r="C8515" t="s">
        <v>92</v>
      </c>
      <c r="D8515" s="29">
        <v>45641</v>
      </c>
      <c r="E8515">
        <v>0</v>
      </c>
      <c r="F8515">
        <v>0</v>
      </c>
      <c r="G8515">
        <v>0</v>
      </c>
      <c r="H8515">
        <v>0</v>
      </c>
      <c r="L8515">
        <v>530.33792300000005</v>
      </c>
      <c r="R8515">
        <v>1356.4731690000001</v>
      </c>
      <c r="S8515" t="s">
        <v>204</v>
      </c>
      <c r="T8515" s="247">
        <v>45323.314050925925</v>
      </c>
    </row>
    <row r="8516" spans="1:20" x14ac:dyDescent="0.35">
      <c r="A8516" t="s">
        <v>126</v>
      </c>
      <c r="B8516" t="s">
        <v>127</v>
      </c>
      <c r="C8516" t="s">
        <v>92</v>
      </c>
      <c r="D8516" s="29">
        <v>45642</v>
      </c>
      <c r="E8516">
        <v>0</v>
      </c>
      <c r="F8516">
        <v>0</v>
      </c>
      <c r="G8516">
        <v>0</v>
      </c>
      <c r="H8516">
        <v>0</v>
      </c>
      <c r="L8516">
        <v>530.33792300000005</v>
      </c>
      <c r="R8516">
        <v>1356.4731690000001</v>
      </c>
      <c r="S8516" t="s">
        <v>204</v>
      </c>
      <c r="T8516" s="247">
        <v>45323.314074074071</v>
      </c>
    </row>
    <row r="8517" spans="1:20" x14ac:dyDescent="0.35">
      <c r="A8517" t="s">
        <v>126</v>
      </c>
      <c r="B8517" t="s">
        <v>127</v>
      </c>
      <c r="C8517" t="s">
        <v>92</v>
      </c>
      <c r="D8517" s="29">
        <v>45643</v>
      </c>
      <c r="E8517">
        <v>0</v>
      </c>
      <c r="F8517">
        <v>0</v>
      </c>
      <c r="G8517">
        <v>0</v>
      </c>
      <c r="H8517">
        <v>0</v>
      </c>
      <c r="L8517">
        <v>530.33792300000005</v>
      </c>
      <c r="R8517">
        <v>1356.4731690000001</v>
      </c>
      <c r="S8517" t="s">
        <v>204</v>
      </c>
      <c r="T8517" s="247">
        <v>45323.314074074071</v>
      </c>
    </row>
    <row r="8518" spans="1:20" x14ac:dyDescent="0.35">
      <c r="A8518" t="s">
        <v>126</v>
      </c>
      <c r="B8518" t="s">
        <v>127</v>
      </c>
      <c r="C8518" t="s">
        <v>92</v>
      </c>
      <c r="D8518" s="29">
        <v>45644</v>
      </c>
      <c r="E8518">
        <v>0</v>
      </c>
      <c r="F8518">
        <v>0</v>
      </c>
      <c r="G8518">
        <v>0</v>
      </c>
      <c r="H8518">
        <v>0</v>
      </c>
      <c r="L8518">
        <v>530.33792300000005</v>
      </c>
      <c r="R8518">
        <v>1356.4731690000001</v>
      </c>
      <c r="S8518" t="s">
        <v>204</v>
      </c>
      <c r="T8518" s="247">
        <v>45323.314085648148</v>
      </c>
    </row>
    <row r="8519" spans="1:20" x14ac:dyDescent="0.35">
      <c r="A8519" t="s">
        <v>126</v>
      </c>
      <c r="B8519" t="s">
        <v>127</v>
      </c>
      <c r="C8519" t="s">
        <v>92</v>
      </c>
      <c r="D8519" s="29">
        <v>45645</v>
      </c>
      <c r="E8519">
        <v>0</v>
      </c>
      <c r="F8519">
        <v>0</v>
      </c>
      <c r="G8519">
        <v>0</v>
      </c>
      <c r="H8519">
        <v>0</v>
      </c>
      <c r="L8519">
        <v>530.33792300000005</v>
      </c>
      <c r="R8519">
        <v>1356.4731690000001</v>
      </c>
      <c r="S8519" t="s">
        <v>204</v>
      </c>
      <c r="T8519" s="247">
        <v>45323.314097222225</v>
      </c>
    </row>
    <row r="8520" spans="1:20" x14ac:dyDescent="0.35">
      <c r="A8520" t="s">
        <v>126</v>
      </c>
      <c r="B8520" t="s">
        <v>127</v>
      </c>
      <c r="C8520" t="s">
        <v>92</v>
      </c>
      <c r="D8520" s="29">
        <v>45646</v>
      </c>
      <c r="E8520">
        <v>0</v>
      </c>
      <c r="F8520">
        <v>0</v>
      </c>
      <c r="G8520">
        <v>0</v>
      </c>
      <c r="H8520">
        <v>0</v>
      </c>
      <c r="L8520">
        <v>530.33792300000005</v>
      </c>
      <c r="R8520">
        <v>1356.4731690000001</v>
      </c>
      <c r="S8520" t="s">
        <v>204</v>
      </c>
      <c r="T8520" s="247">
        <v>45323.314108796294</v>
      </c>
    </row>
    <row r="8521" spans="1:20" x14ac:dyDescent="0.35">
      <c r="A8521" t="s">
        <v>126</v>
      </c>
      <c r="B8521" t="s">
        <v>127</v>
      </c>
      <c r="C8521" t="s">
        <v>92</v>
      </c>
      <c r="D8521" s="29">
        <v>45647</v>
      </c>
      <c r="E8521">
        <v>0</v>
      </c>
      <c r="F8521">
        <v>0</v>
      </c>
      <c r="G8521">
        <v>0</v>
      </c>
      <c r="H8521">
        <v>0</v>
      </c>
      <c r="L8521">
        <v>530.33792300000005</v>
      </c>
      <c r="R8521">
        <v>1356.4731690000001</v>
      </c>
      <c r="S8521" t="s">
        <v>204</v>
      </c>
      <c r="T8521" s="247">
        <v>45323.314120370371</v>
      </c>
    </row>
    <row r="8522" spans="1:20" x14ac:dyDescent="0.35">
      <c r="A8522" t="s">
        <v>126</v>
      </c>
      <c r="B8522" t="s">
        <v>127</v>
      </c>
      <c r="C8522" t="s">
        <v>92</v>
      </c>
      <c r="D8522" s="29">
        <v>45648</v>
      </c>
      <c r="E8522">
        <v>0</v>
      </c>
      <c r="F8522">
        <v>0</v>
      </c>
      <c r="G8522">
        <v>0</v>
      </c>
      <c r="H8522">
        <v>0</v>
      </c>
      <c r="L8522">
        <v>530.33792300000005</v>
      </c>
      <c r="R8522">
        <v>1356.4731690000001</v>
      </c>
      <c r="S8522" t="s">
        <v>204</v>
      </c>
      <c r="T8522" s="247">
        <v>45323.314131944448</v>
      </c>
    </row>
    <row r="8523" spans="1:20" x14ac:dyDescent="0.35">
      <c r="A8523" t="s">
        <v>126</v>
      </c>
      <c r="B8523" t="s">
        <v>127</v>
      </c>
      <c r="C8523" t="s">
        <v>92</v>
      </c>
      <c r="D8523" s="29">
        <v>45649</v>
      </c>
      <c r="E8523">
        <v>0</v>
      </c>
      <c r="F8523">
        <v>0</v>
      </c>
      <c r="G8523">
        <v>0</v>
      </c>
      <c r="H8523">
        <v>0</v>
      </c>
      <c r="L8523">
        <v>530.33792300000005</v>
      </c>
      <c r="R8523">
        <v>1356.4731690000001</v>
      </c>
      <c r="S8523" t="s">
        <v>204</v>
      </c>
      <c r="T8523" s="247">
        <v>45323.314143518517</v>
      </c>
    </row>
    <row r="8524" spans="1:20" x14ac:dyDescent="0.35">
      <c r="A8524" t="s">
        <v>126</v>
      </c>
      <c r="B8524" t="s">
        <v>127</v>
      </c>
      <c r="C8524" t="s">
        <v>92</v>
      </c>
      <c r="D8524" s="29">
        <v>45650</v>
      </c>
      <c r="E8524">
        <v>0</v>
      </c>
      <c r="F8524">
        <v>0</v>
      </c>
      <c r="G8524">
        <v>0</v>
      </c>
      <c r="H8524">
        <v>0</v>
      </c>
      <c r="L8524">
        <v>530.33792300000005</v>
      </c>
      <c r="R8524">
        <v>1356.4731690000001</v>
      </c>
      <c r="S8524" t="s">
        <v>204</v>
      </c>
      <c r="T8524" s="247">
        <v>45323.314155092594</v>
      </c>
    </row>
    <row r="8525" spans="1:20" x14ac:dyDescent="0.35">
      <c r="A8525" t="s">
        <v>126</v>
      </c>
      <c r="B8525" t="s">
        <v>127</v>
      </c>
      <c r="C8525" t="s">
        <v>92</v>
      </c>
      <c r="D8525" s="29">
        <v>45651</v>
      </c>
      <c r="E8525">
        <v>0</v>
      </c>
      <c r="F8525">
        <v>0</v>
      </c>
      <c r="G8525">
        <v>0</v>
      </c>
      <c r="H8525">
        <v>0</v>
      </c>
      <c r="L8525">
        <v>530.33792300000005</v>
      </c>
      <c r="R8525">
        <v>1356.4731690000001</v>
      </c>
      <c r="S8525" t="s">
        <v>204</v>
      </c>
      <c r="T8525" s="247">
        <v>45323.314166666663</v>
      </c>
    </row>
    <row r="8526" spans="1:20" x14ac:dyDescent="0.35">
      <c r="A8526" t="s">
        <v>126</v>
      </c>
      <c r="B8526" t="s">
        <v>127</v>
      </c>
      <c r="C8526" t="s">
        <v>92</v>
      </c>
      <c r="D8526" s="29">
        <v>45652</v>
      </c>
      <c r="E8526">
        <v>0</v>
      </c>
      <c r="F8526">
        <v>0</v>
      </c>
      <c r="G8526">
        <v>0</v>
      </c>
      <c r="H8526">
        <v>0</v>
      </c>
      <c r="L8526">
        <v>530.33792300000005</v>
      </c>
      <c r="R8526">
        <v>1356.4731690000001</v>
      </c>
      <c r="S8526" t="s">
        <v>204</v>
      </c>
      <c r="T8526" s="247">
        <v>45323.31417824074</v>
      </c>
    </row>
    <row r="8527" spans="1:20" x14ac:dyDescent="0.35">
      <c r="A8527" t="s">
        <v>126</v>
      </c>
      <c r="B8527" t="s">
        <v>127</v>
      </c>
      <c r="C8527" t="s">
        <v>92</v>
      </c>
      <c r="D8527" s="29">
        <v>45653</v>
      </c>
      <c r="E8527">
        <v>0</v>
      </c>
      <c r="F8527">
        <v>0</v>
      </c>
      <c r="G8527">
        <v>0</v>
      </c>
      <c r="H8527">
        <v>0</v>
      </c>
      <c r="L8527">
        <v>530.33792300000005</v>
      </c>
      <c r="R8527">
        <v>1356.4731690000001</v>
      </c>
      <c r="S8527" t="s">
        <v>204</v>
      </c>
      <c r="T8527" s="247">
        <v>45323.314189814817</v>
      </c>
    </row>
    <row r="8528" spans="1:20" x14ac:dyDescent="0.35">
      <c r="A8528" t="s">
        <v>126</v>
      </c>
      <c r="B8528" t="s">
        <v>127</v>
      </c>
      <c r="C8528" t="s">
        <v>92</v>
      </c>
      <c r="D8528" s="29">
        <v>45654</v>
      </c>
      <c r="E8528">
        <v>0</v>
      </c>
      <c r="F8528">
        <v>0</v>
      </c>
      <c r="G8528">
        <v>0</v>
      </c>
      <c r="H8528">
        <v>0</v>
      </c>
      <c r="L8528">
        <v>530.33792300000005</v>
      </c>
      <c r="R8528">
        <v>1356.4731690000001</v>
      </c>
      <c r="S8528" t="s">
        <v>204</v>
      </c>
      <c r="T8528" s="247">
        <v>45323.314201388886</v>
      </c>
    </row>
    <row r="8529" spans="1:20" x14ac:dyDescent="0.35">
      <c r="A8529" t="s">
        <v>126</v>
      </c>
      <c r="B8529" t="s">
        <v>127</v>
      </c>
      <c r="C8529" t="s">
        <v>92</v>
      </c>
      <c r="D8529" s="29">
        <v>45655</v>
      </c>
      <c r="E8529">
        <v>0</v>
      </c>
      <c r="F8529">
        <v>0</v>
      </c>
      <c r="G8529">
        <v>0</v>
      </c>
      <c r="H8529">
        <v>0</v>
      </c>
      <c r="L8529">
        <v>530.33792300000005</v>
      </c>
      <c r="R8529">
        <v>1356.4731690000001</v>
      </c>
      <c r="S8529" t="s">
        <v>204</v>
      </c>
      <c r="T8529" s="247">
        <v>45323.314212962963</v>
      </c>
    </row>
    <row r="8530" spans="1:20" x14ac:dyDescent="0.35">
      <c r="A8530" t="s">
        <v>126</v>
      </c>
      <c r="B8530" t="s">
        <v>127</v>
      </c>
      <c r="C8530" t="s">
        <v>92</v>
      </c>
      <c r="D8530" s="29">
        <v>45656</v>
      </c>
      <c r="E8530">
        <v>0</v>
      </c>
      <c r="F8530">
        <v>0</v>
      </c>
      <c r="G8530">
        <v>0</v>
      </c>
      <c r="H8530">
        <v>0</v>
      </c>
      <c r="L8530">
        <v>530.33792300000005</v>
      </c>
      <c r="R8530">
        <v>1356.4731690000001</v>
      </c>
      <c r="S8530" t="s">
        <v>204</v>
      </c>
      <c r="T8530" s="247">
        <v>45323.31422453704</v>
      </c>
    </row>
    <row r="8531" spans="1:20" x14ac:dyDescent="0.35">
      <c r="A8531" t="s">
        <v>126</v>
      </c>
      <c r="B8531" t="s">
        <v>127</v>
      </c>
      <c r="C8531" t="s">
        <v>92</v>
      </c>
      <c r="D8531" s="29">
        <v>45657</v>
      </c>
      <c r="E8531">
        <v>0</v>
      </c>
      <c r="F8531">
        <v>0</v>
      </c>
      <c r="G8531">
        <v>0</v>
      </c>
      <c r="H8531">
        <v>0</v>
      </c>
      <c r="L8531">
        <v>530.33792300000005</v>
      </c>
      <c r="R8531">
        <v>1356.4731690000001</v>
      </c>
      <c r="S8531" t="s">
        <v>204</v>
      </c>
      <c r="T8531" s="247">
        <v>45323.314236111109</v>
      </c>
    </row>
    <row r="8532" spans="1:20" x14ac:dyDescent="0.35">
      <c r="A8532" t="s">
        <v>128</v>
      </c>
      <c r="B8532" t="s">
        <v>129</v>
      </c>
      <c r="C8532" t="s">
        <v>92</v>
      </c>
      <c r="D8532" s="29">
        <v>45383</v>
      </c>
      <c r="E8532">
        <v>0</v>
      </c>
      <c r="F8532">
        <v>0</v>
      </c>
      <c r="G8532">
        <v>0</v>
      </c>
      <c r="H8532">
        <v>0</v>
      </c>
      <c r="L8532">
        <v>1700.6198320000001</v>
      </c>
      <c r="R8532">
        <v>4437.462595</v>
      </c>
      <c r="S8532" t="s">
        <v>204</v>
      </c>
      <c r="T8532" s="247">
        <v>45342.358425925922</v>
      </c>
    </row>
    <row r="8533" spans="1:20" x14ac:dyDescent="0.35">
      <c r="A8533" t="s">
        <v>128</v>
      </c>
      <c r="B8533" t="s">
        <v>129</v>
      </c>
      <c r="C8533" t="s">
        <v>92</v>
      </c>
      <c r="D8533" s="29">
        <v>45384</v>
      </c>
      <c r="E8533">
        <v>0</v>
      </c>
      <c r="F8533">
        <v>0</v>
      </c>
      <c r="G8533">
        <v>0</v>
      </c>
      <c r="H8533">
        <v>0</v>
      </c>
      <c r="L8533">
        <v>1700.6198320000001</v>
      </c>
      <c r="R8533">
        <v>4437.462595</v>
      </c>
      <c r="S8533" t="s">
        <v>204</v>
      </c>
      <c r="T8533" s="247">
        <v>45342.358425925922</v>
      </c>
    </row>
    <row r="8534" spans="1:20" x14ac:dyDescent="0.35">
      <c r="A8534" t="s">
        <v>128</v>
      </c>
      <c r="B8534" t="s">
        <v>129</v>
      </c>
      <c r="C8534" t="s">
        <v>92</v>
      </c>
      <c r="D8534" s="29">
        <v>45385</v>
      </c>
      <c r="E8534">
        <v>0</v>
      </c>
      <c r="F8534">
        <v>0</v>
      </c>
      <c r="G8534">
        <v>0</v>
      </c>
      <c r="H8534">
        <v>0</v>
      </c>
      <c r="L8534">
        <v>1700.6198320000001</v>
      </c>
      <c r="R8534">
        <v>4437.462595</v>
      </c>
      <c r="S8534" t="s">
        <v>204</v>
      </c>
      <c r="T8534" s="247">
        <v>45342.358425925922</v>
      </c>
    </row>
    <row r="8535" spans="1:20" x14ac:dyDescent="0.35">
      <c r="A8535" t="s">
        <v>128</v>
      </c>
      <c r="B8535" t="s">
        <v>129</v>
      </c>
      <c r="C8535" t="s">
        <v>92</v>
      </c>
      <c r="D8535" s="29">
        <v>45386</v>
      </c>
      <c r="E8535">
        <v>0</v>
      </c>
      <c r="F8535">
        <v>0</v>
      </c>
      <c r="G8535">
        <v>0</v>
      </c>
      <c r="H8535">
        <v>0</v>
      </c>
      <c r="L8535">
        <v>1700.6198320000001</v>
      </c>
      <c r="R8535">
        <v>4437.462595</v>
      </c>
      <c r="S8535" t="s">
        <v>204</v>
      </c>
      <c r="T8535" s="247">
        <v>45342.358425925922</v>
      </c>
    </row>
    <row r="8536" spans="1:20" x14ac:dyDescent="0.35">
      <c r="A8536" t="s">
        <v>128</v>
      </c>
      <c r="B8536" t="s">
        <v>129</v>
      </c>
      <c r="C8536" t="s">
        <v>92</v>
      </c>
      <c r="D8536" s="29">
        <v>45387</v>
      </c>
      <c r="E8536">
        <v>0</v>
      </c>
      <c r="F8536">
        <v>0</v>
      </c>
      <c r="G8536">
        <v>0</v>
      </c>
      <c r="H8536">
        <v>0</v>
      </c>
      <c r="L8536">
        <v>1700.6198320000001</v>
      </c>
      <c r="R8536">
        <v>4437.462595</v>
      </c>
      <c r="S8536" t="s">
        <v>204</v>
      </c>
      <c r="T8536" s="247">
        <v>45342.358425925922</v>
      </c>
    </row>
    <row r="8537" spans="1:20" x14ac:dyDescent="0.35">
      <c r="A8537" t="s">
        <v>128</v>
      </c>
      <c r="B8537" t="s">
        <v>129</v>
      </c>
      <c r="C8537" t="s">
        <v>92</v>
      </c>
      <c r="D8537" s="29">
        <v>45388</v>
      </c>
      <c r="E8537">
        <v>0</v>
      </c>
      <c r="F8537">
        <v>0</v>
      </c>
      <c r="G8537">
        <v>0</v>
      </c>
      <c r="H8537">
        <v>0</v>
      </c>
      <c r="L8537">
        <v>1700.6198320000001</v>
      </c>
      <c r="R8537">
        <v>4437.462595</v>
      </c>
      <c r="S8537" t="s">
        <v>204</v>
      </c>
      <c r="T8537" s="247">
        <v>45342.358437499999</v>
      </c>
    </row>
    <row r="8538" spans="1:20" x14ac:dyDescent="0.35">
      <c r="A8538" t="s">
        <v>128</v>
      </c>
      <c r="B8538" t="s">
        <v>129</v>
      </c>
      <c r="C8538" t="s">
        <v>92</v>
      </c>
      <c r="D8538" s="29">
        <v>45389</v>
      </c>
      <c r="E8538">
        <v>0</v>
      </c>
      <c r="F8538">
        <v>0</v>
      </c>
      <c r="G8538">
        <v>0</v>
      </c>
      <c r="H8538">
        <v>0</v>
      </c>
      <c r="L8538">
        <v>1700.6198320000001</v>
      </c>
      <c r="R8538">
        <v>4437.462595</v>
      </c>
      <c r="S8538" t="s">
        <v>204</v>
      </c>
      <c r="T8538" s="247">
        <v>45342.358437499999</v>
      </c>
    </row>
    <row r="8539" spans="1:20" x14ac:dyDescent="0.35">
      <c r="A8539" t="s">
        <v>128</v>
      </c>
      <c r="B8539" t="s">
        <v>129</v>
      </c>
      <c r="C8539" t="s">
        <v>92</v>
      </c>
      <c r="D8539" s="29">
        <v>45390</v>
      </c>
      <c r="E8539">
        <v>0</v>
      </c>
      <c r="F8539">
        <v>0</v>
      </c>
      <c r="G8539">
        <v>0</v>
      </c>
      <c r="H8539">
        <v>0</v>
      </c>
      <c r="L8539">
        <v>1700.6198320000001</v>
      </c>
      <c r="R8539">
        <v>4437.462595</v>
      </c>
      <c r="S8539" t="s">
        <v>204</v>
      </c>
      <c r="T8539" s="247">
        <v>45342.358425925922</v>
      </c>
    </row>
    <row r="8540" spans="1:20" x14ac:dyDescent="0.35">
      <c r="A8540" t="s">
        <v>128</v>
      </c>
      <c r="B8540" t="s">
        <v>129</v>
      </c>
      <c r="C8540" t="s">
        <v>92</v>
      </c>
      <c r="D8540" s="29">
        <v>45391</v>
      </c>
      <c r="E8540">
        <v>0</v>
      </c>
      <c r="F8540">
        <v>0</v>
      </c>
      <c r="G8540">
        <v>0</v>
      </c>
      <c r="H8540">
        <v>0</v>
      </c>
      <c r="L8540">
        <v>1700.6198320000001</v>
      </c>
      <c r="R8540">
        <v>4437.462595</v>
      </c>
      <c r="S8540" t="s">
        <v>204</v>
      </c>
      <c r="T8540" s="247">
        <v>45342.358425925922</v>
      </c>
    </row>
    <row r="8541" spans="1:20" x14ac:dyDescent="0.35">
      <c r="A8541" t="s">
        <v>128</v>
      </c>
      <c r="B8541" t="s">
        <v>129</v>
      </c>
      <c r="C8541" t="s">
        <v>92</v>
      </c>
      <c r="D8541" s="29">
        <v>45392</v>
      </c>
      <c r="E8541">
        <v>0</v>
      </c>
      <c r="F8541">
        <v>0</v>
      </c>
      <c r="G8541">
        <v>0</v>
      </c>
      <c r="H8541">
        <v>0</v>
      </c>
      <c r="L8541">
        <v>1700.6198320000001</v>
      </c>
      <c r="R8541">
        <v>4437.462595</v>
      </c>
      <c r="S8541" t="s">
        <v>204</v>
      </c>
      <c r="T8541" s="247">
        <v>45342.358425925922</v>
      </c>
    </row>
    <row r="8542" spans="1:20" x14ac:dyDescent="0.35">
      <c r="A8542" t="s">
        <v>128</v>
      </c>
      <c r="B8542" t="s">
        <v>129</v>
      </c>
      <c r="C8542" t="s">
        <v>92</v>
      </c>
      <c r="D8542" s="29">
        <v>45393</v>
      </c>
      <c r="E8542">
        <v>0</v>
      </c>
      <c r="F8542">
        <v>0</v>
      </c>
      <c r="G8542">
        <v>0</v>
      </c>
      <c r="H8542">
        <v>0</v>
      </c>
      <c r="L8542">
        <v>1700.6198320000001</v>
      </c>
      <c r="R8542">
        <v>4437.462595</v>
      </c>
      <c r="S8542" t="s">
        <v>204</v>
      </c>
      <c r="T8542" s="247">
        <v>45342.358425925922</v>
      </c>
    </row>
    <row r="8543" spans="1:20" x14ac:dyDescent="0.35">
      <c r="A8543" t="s">
        <v>128</v>
      </c>
      <c r="B8543" t="s">
        <v>129</v>
      </c>
      <c r="C8543" t="s">
        <v>92</v>
      </c>
      <c r="D8543" s="29">
        <v>45394</v>
      </c>
      <c r="E8543">
        <v>0</v>
      </c>
      <c r="F8543">
        <v>0</v>
      </c>
      <c r="G8543">
        <v>0</v>
      </c>
      <c r="H8543">
        <v>0</v>
      </c>
      <c r="L8543">
        <v>1700.6198320000001</v>
      </c>
      <c r="R8543">
        <v>4437.462595</v>
      </c>
      <c r="S8543" t="s">
        <v>204</v>
      </c>
      <c r="T8543" s="247">
        <v>45342.358425925922</v>
      </c>
    </row>
    <row r="8544" spans="1:20" x14ac:dyDescent="0.35">
      <c r="A8544" t="s">
        <v>128</v>
      </c>
      <c r="B8544" t="s">
        <v>129</v>
      </c>
      <c r="C8544" t="s">
        <v>92</v>
      </c>
      <c r="D8544" s="29">
        <v>45395</v>
      </c>
      <c r="E8544">
        <v>0</v>
      </c>
      <c r="F8544">
        <v>0</v>
      </c>
      <c r="G8544">
        <v>0</v>
      </c>
      <c r="H8544">
        <v>0</v>
      </c>
      <c r="L8544">
        <v>1700.6198320000001</v>
      </c>
      <c r="R8544">
        <v>4437.462595</v>
      </c>
      <c r="S8544" t="s">
        <v>204</v>
      </c>
      <c r="T8544" s="247">
        <v>45342.358425925922</v>
      </c>
    </row>
    <row r="8545" spans="1:20" x14ac:dyDescent="0.35">
      <c r="A8545" t="s">
        <v>128</v>
      </c>
      <c r="B8545" t="s">
        <v>129</v>
      </c>
      <c r="C8545" t="s">
        <v>92</v>
      </c>
      <c r="D8545" s="29">
        <v>45396</v>
      </c>
      <c r="E8545">
        <v>0</v>
      </c>
      <c r="F8545">
        <v>0</v>
      </c>
      <c r="G8545">
        <v>0</v>
      </c>
      <c r="H8545">
        <v>0</v>
      </c>
      <c r="L8545">
        <v>1700.6198320000001</v>
      </c>
      <c r="R8545">
        <v>4437.462595</v>
      </c>
      <c r="S8545" t="s">
        <v>204</v>
      </c>
      <c r="T8545" s="247">
        <v>45342.358425925922</v>
      </c>
    </row>
    <row r="8546" spans="1:20" x14ac:dyDescent="0.35">
      <c r="A8546" t="s">
        <v>128</v>
      </c>
      <c r="B8546" t="s">
        <v>129</v>
      </c>
      <c r="C8546" t="s">
        <v>92</v>
      </c>
      <c r="D8546" s="29">
        <v>45397</v>
      </c>
      <c r="E8546">
        <v>0</v>
      </c>
      <c r="F8546">
        <v>0</v>
      </c>
      <c r="G8546">
        <v>0</v>
      </c>
      <c r="H8546">
        <v>0</v>
      </c>
      <c r="L8546">
        <v>1700.6198320000001</v>
      </c>
      <c r="R8546">
        <v>4437.462595</v>
      </c>
      <c r="S8546" t="s">
        <v>204</v>
      </c>
      <c r="T8546" s="247">
        <v>45342.358437499999</v>
      </c>
    </row>
    <row r="8547" spans="1:20" x14ac:dyDescent="0.35">
      <c r="A8547" t="s">
        <v>128</v>
      </c>
      <c r="B8547" t="s">
        <v>129</v>
      </c>
      <c r="C8547" t="s">
        <v>92</v>
      </c>
      <c r="D8547" s="29">
        <v>45398</v>
      </c>
      <c r="E8547">
        <v>0</v>
      </c>
      <c r="F8547">
        <v>0</v>
      </c>
      <c r="G8547">
        <v>0</v>
      </c>
      <c r="H8547">
        <v>0</v>
      </c>
      <c r="L8547">
        <v>1700.6198320000001</v>
      </c>
      <c r="R8547">
        <v>4437.462595</v>
      </c>
      <c r="S8547" t="s">
        <v>204</v>
      </c>
      <c r="T8547" s="247">
        <v>45342.358437499999</v>
      </c>
    </row>
    <row r="8548" spans="1:20" x14ac:dyDescent="0.35">
      <c r="A8548" t="s">
        <v>128</v>
      </c>
      <c r="B8548" t="s">
        <v>129</v>
      </c>
      <c r="C8548" t="s">
        <v>92</v>
      </c>
      <c r="D8548" s="29">
        <v>45399</v>
      </c>
      <c r="E8548">
        <v>0</v>
      </c>
      <c r="F8548">
        <v>0</v>
      </c>
      <c r="G8548">
        <v>0</v>
      </c>
      <c r="H8548">
        <v>0</v>
      </c>
      <c r="L8548">
        <v>1700.6198320000001</v>
      </c>
      <c r="R8548">
        <v>4437.462595</v>
      </c>
      <c r="S8548" t="s">
        <v>204</v>
      </c>
      <c r="T8548" s="247">
        <v>45342.358437499999</v>
      </c>
    </row>
    <row r="8549" spans="1:20" x14ac:dyDescent="0.35">
      <c r="A8549" t="s">
        <v>128</v>
      </c>
      <c r="B8549" t="s">
        <v>129</v>
      </c>
      <c r="C8549" t="s">
        <v>92</v>
      </c>
      <c r="D8549" s="29">
        <v>45400</v>
      </c>
      <c r="E8549">
        <v>0</v>
      </c>
      <c r="F8549">
        <v>0</v>
      </c>
      <c r="G8549">
        <v>0</v>
      </c>
      <c r="H8549">
        <v>0</v>
      </c>
      <c r="L8549">
        <v>1700.6198320000001</v>
      </c>
      <c r="R8549">
        <v>4437.462595</v>
      </c>
      <c r="S8549" t="s">
        <v>204</v>
      </c>
      <c r="T8549" s="247">
        <v>45342.358437499999</v>
      </c>
    </row>
    <row r="8550" spans="1:20" x14ac:dyDescent="0.35">
      <c r="A8550" t="s">
        <v>128</v>
      </c>
      <c r="B8550" t="s">
        <v>129</v>
      </c>
      <c r="C8550" t="s">
        <v>92</v>
      </c>
      <c r="D8550" s="29">
        <v>45401</v>
      </c>
      <c r="E8550">
        <v>0</v>
      </c>
      <c r="F8550">
        <v>0</v>
      </c>
      <c r="G8550">
        <v>0</v>
      </c>
      <c r="H8550">
        <v>0</v>
      </c>
      <c r="L8550">
        <v>1700.6198320000001</v>
      </c>
      <c r="R8550">
        <v>4437.462595</v>
      </c>
      <c r="S8550" t="s">
        <v>204</v>
      </c>
      <c r="T8550" s="247">
        <v>45342.358437499999</v>
      </c>
    </row>
    <row r="8551" spans="1:20" x14ac:dyDescent="0.35">
      <c r="A8551" t="s">
        <v>128</v>
      </c>
      <c r="B8551" t="s">
        <v>129</v>
      </c>
      <c r="C8551" t="s">
        <v>92</v>
      </c>
      <c r="D8551" s="29">
        <v>45402</v>
      </c>
      <c r="E8551">
        <v>0</v>
      </c>
      <c r="F8551">
        <v>0</v>
      </c>
      <c r="G8551">
        <v>0</v>
      </c>
      <c r="H8551">
        <v>0</v>
      </c>
      <c r="L8551">
        <v>1700.6198320000001</v>
      </c>
      <c r="R8551">
        <v>4437.462595</v>
      </c>
      <c r="S8551" t="s">
        <v>204</v>
      </c>
      <c r="T8551" s="247">
        <v>45342.358437499999</v>
      </c>
    </row>
    <row r="8552" spans="1:20" x14ac:dyDescent="0.35">
      <c r="A8552" t="s">
        <v>128</v>
      </c>
      <c r="B8552" t="s">
        <v>129</v>
      </c>
      <c r="C8552" t="s">
        <v>92</v>
      </c>
      <c r="D8552" s="29">
        <v>45403</v>
      </c>
      <c r="E8552">
        <v>0</v>
      </c>
      <c r="F8552">
        <v>0</v>
      </c>
      <c r="G8552">
        <v>0</v>
      </c>
      <c r="H8552">
        <v>0</v>
      </c>
      <c r="L8552">
        <v>1700.6198320000001</v>
      </c>
      <c r="R8552">
        <v>4437.462595</v>
      </c>
      <c r="S8552" t="s">
        <v>204</v>
      </c>
      <c r="T8552" s="247">
        <v>45342.358425925922</v>
      </c>
    </row>
    <row r="8553" spans="1:20" x14ac:dyDescent="0.35">
      <c r="A8553" t="s">
        <v>128</v>
      </c>
      <c r="B8553" t="s">
        <v>129</v>
      </c>
      <c r="C8553" t="s">
        <v>92</v>
      </c>
      <c r="D8553" s="29">
        <v>45404</v>
      </c>
      <c r="E8553">
        <v>0</v>
      </c>
      <c r="F8553">
        <v>0</v>
      </c>
      <c r="G8553">
        <v>0</v>
      </c>
      <c r="H8553">
        <v>0</v>
      </c>
      <c r="L8553">
        <v>1700.6198320000001</v>
      </c>
      <c r="R8553">
        <v>4437.462595</v>
      </c>
      <c r="S8553" t="s">
        <v>204</v>
      </c>
      <c r="T8553" s="247">
        <v>45342.358437499999</v>
      </c>
    </row>
    <row r="8554" spans="1:20" x14ac:dyDescent="0.35">
      <c r="A8554" t="s">
        <v>128</v>
      </c>
      <c r="B8554" t="s">
        <v>129</v>
      </c>
      <c r="C8554" t="s">
        <v>92</v>
      </c>
      <c r="D8554" s="29">
        <v>45405</v>
      </c>
      <c r="E8554">
        <v>0</v>
      </c>
      <c r="F8554">
        <v>0</v>
      </c>
      <c r="G8554">
        <v>0</v>
      </c>
      <c r="H8554">
        <v>0</v>
      </c>
      <c r="L8554">
        <v>1700.6198320000001</v>
      </c>
      <c r="R8554">
        <v>4437.462595</v>
      </c>
      <c r="S8554" t="s">
        <v>204</v>
      </c>
      <c r="T8554" s="247">
        <v>45342.358437499999</v>
      </c>
    </row>
    <row r="8555" spans="1:20" x14ac:dyDescent="0.35">
      <c r="A8555" t="s">
        <v>128</v>
      </c>
      <c r="B8555" t="s">
        <v>129</v>
      </c>
      <c r="C8555" t="s">
        <v>92</v>
      </c>
      <c r="D8555" s="29">
        <v>45406</v>
      </c>
      <c r="E8555">
        <v>0</v>
      </c>
      <c r="F8555">
        <v>0</v>
      </c>
      <c r="G8555">
        <v>0</v>
      </c>
      <c r="H8555">
        <v>0</v>
      </c>
      <c r="L8555">
        <v>1700.6198320000001</v>
      </c>
      <c r="R8555">
        <v>4437.462595</v>
      </c>
      <c r="S8555" t="s">
        <v>204</v>
      </c>
      <c r="T8555" s="247">
        <v>45342.358437499999</v>
      </c>
    </row>
    <row r="8556" spans="1:20" x14ac:dyDescent="0.35">
      <c r="A8556" t="s">
        <v>128</v>
      </c>
      <c r="B8556" t="s">
        <v>129</v>
      </c>
      <c r="C8556" t="s">
        <v>92</v>
      </c>
      <c r="D8556" s="29">
        <v>45407</v>
      </c>
      <c r="E8556">
        <v>0</v>
      </c>
      <c r="F8556">
        <v>0</v>
      </c>
      <c r="G8556">
        <v>0</v>
      </c>
      <c r="H8556">
        <v>0</v>
      </c>
      <c r="L8556">
        <v>1700.6198320000001</v>
      </c>
      <c r="R8556">
        <v>4437.462595</v>
      </c>
      <c r="S8556" t="s">
        <v>204</v>
      </c>
      <c r="T8556" s="247">
        <v>45342.358437499999</v>
      </c>
    </row>
    <row r="8557" spans="1:20" x14ac:dyDescent="0.35">
      <c r="A8557" t="s">
        <v>128</v>
      </c>
      <c r="B8557" t="s">
        <v>129</v>
      </c>
      <c r="C8557" t="s">
        <v>92</v>
      </c>
      <c r="D8557" s="29">
        <v>45408</v>
      </c>
      <c r="E8557">
        <v>0</v>
      </c>
      <c r="F8557">
        <v>0</v>
      </c>
      <c r="G8557">
        <v>0</v>
      </c>
      <c r="H8557">
        <v>0</v>
      </c>
      <c r="L8557">
        <v>1700.6198320000001</v>
      </c>
      <c r="R8557">
        <v>4437.462595</v>
      </c>
      <c r="S8557" t="s">
        <v>204</v>
      </c>
      <c r="T8557" s="247">
        <v>45342.358437499999</v>
      </c>
    </row>
    <row r="8558" spans="1:20" x14ac:dyDescent="0.35">
      <c r="A8558" t="s">
        <v>128</v>
      </c>
      <c r="B8558" t="s">
        <v>129</v>
      </c>
      <c r="C8558" t="s">
        <v>92</v>
      </c>
      <c r="D8558" s="29">
        <v>45409</v>
      </c>
      <c r="E8558">
        <v>0</v>
      </c>
      <c r="F8558">
        <v>0</v>
      </c>
      <c r="G8558">
        <v>0</v>
      </c>
      <c r="H8558">
        <v>0</v>
      </c>
      <c r="L8558">
        <v>1700.6198320000001</v>
      </c>
      <c r="R8558">
        <v>4437.462595</v>
      </c>
      <c r="S8558" t="s">
        <v>204</v>
      </c>
      <c r="T8558" s="247">
        <v>45342.358437499999</v>
      </c>
    </row>
    <row r="8559" spans="1:20" x14ac:dyDescent="0.35">
      <c r="A8559" t="s">
        <v>128</v>
      </c>
      <c r="B8559" t="s">
        <v>129</v>
      </c>
      <c r="C8559" t="s">
        <v>92</v>
      </c>
      <c r="D8559" s="29">
        <v>45410</v>
      </c>
      <c r="E8559">
        <v>0</v>
      </c>
      <c r="F8559">
        <v>0</v>
      </c>
      <c r="G8559">
        <v>0</v>
      </c>
      <c r="H8559">
        <v>0</v>
      </c>
      <c r="L8559">
        <v>1700.6198320000001</v>
      </c>
      <c r="R8559">
        <v>4437.462595</v>
      </c>
      <c r="S8559" t="s">
        <v>204</v>
      </c>
      <c r="T8559" s="247">
        <v>45342.358437499999</v>
      </c>
    </row>
    <row r="8560" spans="1:20" x14ac:dyDescent="0.35">
      <c r="A8560" t="s">
        <v>128</v>
      </c>
      <c r="B8560" t="s">
        <v>129</v>
      </c>
      <c r="C8560" t="s">
        <v>92</v>
      </c>
      <c r="D8560" s="29">
        <v>45411</v>
      </c>
      <c r="E8560">
        <v>0</v>
      </c>
      <c r="F8560">
        <v>0</v>
      </c>
      <c r="G8560">
        <v>0</v>
      </c>
      <c r="H8560">
        <v>0</v>
      </c>
      <c r="L8560">
        <v>1700.6198320000001</v>
      </c>
      <c r="R8560">
        <v>4437.462595</v>
      </c>
      <c r="S8560" t="s">
        <v>204</v>
      </c>
      <c r="T8560" s="247">
        <v>45342.358437499999</v>
      </c>
    </row>
    <row r="8561" spans="1:20" x14ac:dyDescent="0.35">
      <c r="A8561" t="s">
        <v>128</v>
      </c>
      <c r="B8561" t="s">
        <v>129</v>
      </c>
      <c r="C8561" t="s">
        <v>92</v>
      </c>
      <c r="D8561" s="29">
        <v>45412</v>
      </c>
      <c r="E8561">
        <v>0</v>
      </c>
      <c r="F8561">
        <v>0</v>
      </c>
      <c r="G8561">
        <v>0</v>
      </c>
      <c r="H8561">
        <v>0</v>
      </c>
      <c r="L8561">
        <v>1700.6198320000001</v>
      </c>
      <c r="R8561">
        <v>4437.462595</v>
      </c>
      <c r="S8561" t="s">
        <v>204</v>
      </c>
      <c r="T8561" s="247">
        <v>45342.358449074076</v>
      </c>
    </row>
    <row r="8562" spans="1:20" x14ac:dyDescent="0.35">
      <c r="A8562" t="s">
        <v>128</v>
      </c>
      <c r="B8562" t="s">
        <v>129</v>
      </c>
      <c r="C8562" t="s">
        <v>92</v>
      </c>
      <c r="D8562" s="29">
        <v>45413</v>
      </c>
      <c r="E8562">
        <v>0</v>
      </c>
      <c r="F8562">
        <v>0</v>
      </c>
      <c r="G8562">
        <v>0</v>
      </c>
      <c r="H8562">
        <v>0</v>
      </c>
      <c r="L8562">
        <v>1700.6198320000001</v>
      </c>
      <c r="R8562">
        <v>4437.462595</v>
      </c>
      <c r="S8562" t="s">
        <v>204</v>
      </c>
      <c r="T8562" s="247">
        <v>45342.358437499999</v>
      </c>
    </row>
    <row r="8563" spans="1:20" x14ac:dyDescent="0.35">
      <c r="A8563" t="s">
        <v>128</v>
      </c>
      <c r="B8563" t="s">
        <v>129</v>
      </c>
      <c r="C8563" t="s">
        <v>92</v>
      </c>
      <c r="D8563" s="29">
        <v>45414</v>
      </c>
      <c r="E8563">
        <v>0</v>
      </c>
      <c r="F8563">
        <v>0</v>
      </c>
      <c r="G8563">
        <v>0</v>
      </c>
      <c r="H8563">
        <v>0</v>
      </c>
      <c r="L8563">
        <v>1700.6198320000001</v>
      </c>
      <c r="R8563">
        <v>4437.462595</v>
      </c>
      <c r="S8563" t="s">
        <v>204</v>
      </c>
      <c r="T8563" s="247">
        <v>45342.358437499999</v>
      </c>
    </row>
    <row r="8564" spans="1:20" x14ac:dyDescent="0.35">
      <c r="A8564" t="s">
        <v>128</v>
      </c>
      <c r="B8564" t="s">
        <v>129</v>
      </c>
      <c r="C8564" t="s">
        <v>92</v>
      </c>
      <c r="D8564" s="29">
        <v>45415</v>
      </c>
      <c r="E8564">
        <v>0</v>
      </c>
      <c r="F8564">
        <v>0</v>
      </c>
      <c r="G8564">
        <v>0</v>
      </c>
      <c r="H8564">
        <v>0</v>
      </c>
      <c r="L8564">
        <v>1700.6198320000001</v>
      </c>
      <c r="R8564">
        <v>4437.462595</v>
      </c>
      <c r="S8564" t="s">
        <v>204</v>
      </c>
      <c r="T8564" s="247">
        <v>45342.358437499999</v>
      </c>
    </row>
    <row r="8565" spans="1:20" x14ac:dyDescent="0.35">
      <c r="A8565" t="s">
        <v>128</v>
      </c>
      <c r="B8565" t="s">
        <v>129</v>
      </c>
      <c r="C8565" t="s">
        <v>92</v>
      </c>
      <c r="D8565" s="29">
        <v>45416</v>
      </c>
      <c r="E8565">
        <v>0</v>
      </c>
      <c r="F8565">
        <v>0</v>
      </c>
      <c r="G8565">
        <v>0</v>
      </c>
      <c r="H8565">
        <v>0</v>
      </c>
      <c r="L8565">
        <v>1700.6198320000001</v>
      </c>
      <c r="R8565">
        <v>4437.462595</v>
      </c>
      <c r="S8565" t="s">
        <v>204</v>
      </c>
      <c r="T8565" s="247">
        <v>45342.358449074076</v>
      </c>
    </row>
    <row r="8566" spans="1:20" x14ac:dyDescent="0.35">
      <c r="A8566" t="s">
        <v>128</v>
      </c>
      <c r="B8566" t="s">
        <v>129</v>
      </c>
      <c r="C8566" t="s">
        <v>92</v>
      </c>
      <c r="D8566" s="29">
        <v>45417</v>
      </c>
      <c r="E8566">
        <v>0</v>
      </c>
      <c r="F8566">
        <v>0</v>
      </c>
      <c r="G8566">
        <v>0</v>
      </c>
      <c r="H8566">
        <v>0</v>
      </c>
      <c r="L8566">
        <v>1700.6198320000001</v>
      </c>
      <c r="R8566">
        <v>4437.462595</v>
      </c>
      <c r="S8566" t="s">
        <v>204</v>
      </c>
      <c r="T8566" s="247">
        <v>45342.358437499999</v>
      </c>
    </row>
    <row r="8567" spans="1:20" x14ac:dyDescent="0.35">
      <c r="A8567" t="s">
        <v>128</v>
      </c>
      <c r="B8567" t="s">
        <v>129</v>
      </c>
      <c r="C8567" t="s">
        <v>92</v>
      </c>
      <c r="D8567" s="29">
        <v>45418</v>
      </c>
      <c r="E8567">
        <v>0</v>
      </c>
      <c r="F8567">
        <v>0</v>
      </c>
      <c r="G8567">
        <v>0</v>
      </c>
      <c r="H8567">
        <v>0</v>
      </c>
      <c r="L8567">
        <v>1700.6198320000001</v>
      </c>
      <c r="R8567">
        <v>4437.462595</v>
      </c>
      <c r="S8567" t="s">
        <v>204</v>
      </c>
      <c r="T8567" s="247">
        <v>45342.358449074076</v>
      </c>
    </row>
    <row r="8568" spans="1:20" x14ac:dyDescent="0.35">
      <c r="A8568" t="s">
        <v>128</v>
      </c>
      <c r="B8568" t="s">
        <v>129</v>
      </c>
      <c r="C8568" t="s">
        <v>92</v>
      </c>
      <c r="D8568" s="29">
        <v>45419</v>
      </c>
      <c r="E8568">
        <v>0</v>
      </c>
      <c r="F8568">
        <v>0</v>
      </c>
      <c r="G8568">
        <v>0</v>
      </c>
      <c r="H8568">
        <v>0</v>
      </c>
      <c r="L8568">
        <v>1700.6198320000001</v>
      </c>
      <c r="R8568">
        <v>4437.462595</v>
      </c>
      <c r="S8568" t="s">
        <v>204</v>
      </c>
      <c r="T8568" s="247">
        <v>45342.358437499999</v>
      </c>
    </row>
    <row r="8569" spans="1:20" x14ac:dyDescent="0.35">
      <c r="A8569" t="s">
        <v>128</v>
      </c>
      <c r="B8569" t="s">
        <v>129</v>
      </c>
      <c r="C8569" t="s">
        <v>92</v>
      </c>
      <c r="D8569" s="29">
        <v>45420</v>
      </c>
      <c r="E8569">
        <v>0</v>
      </c>
      <c r="F8569">
        <v>0</v>
      </c>
      <c r="G8569">
        <v>0</v>
      </c>
      <c r="H8569">
        <v>0</v>
      </c>
      <c r="L8569">
        <v>1700.6198320000001</v>
      </c>
      <c r="R8569">
        <v>4437.462595</v>
      </c>
      <c r="S8569" t="s">
        <v>204</v>
      </c>
      <c r="T8569" s="247">
        <v>45342.358449074076</v>
      </c>
    </row>
    <row r="8570" spans="1:20" x14ac:dyDescent="0.35">
      <c r="A8570" t="s">
        <v>128</v>
      </c>
      <c r="B8570" t="s">
        <v>129</v>
      </c>
      <c r="C8570" t="s">
        <v>92</v>
      </c>
      <c r="D8570" s="29">
        <v>45421</v>
      </c>
      <c r="E8570">
        <v>0</v>
      </c>
      <c r="F8570">
        <v>0</v>
      </c>
      <c r="G8570">
        <v>0</v>
      </c>
      <c r="H8570">
        <v>0</v>
      </c>
      <c r="L8570">
        <v>1700.6198320000001</v>
      </c>
      <c r="R8570">
        <v>4437.462595</v>
      </c>
      <c r="S8570" t="s">
        <v>204</v>
      </c>
      <c r="T8570" s="247">
        <v>45342.358449074076</v>
      </c>
    </row>
    <row r="8571" spans="1:20" x14ac:dyDescent="0.35">
      <c r="A8571" t="s">
        <v>128</v>
      </c>
      <c r="B8571" t="s">
        <v>129</v>
      </c>
      <c r="C8571" t="s">
        <v>92</v>
      </c>
      <c r="D8571" s="29">
        <v>45422</v>
      </c>
      <c r="E8571">
        <v>0</v>
      </c>
      <c r="F8571">
        <v>0</v>
      </c>
      <c r="G8571">
        <v>0</v>
      </c>
      <c r="H8571">
        <v>0</v>
      </c>
      <c r="L8571">
        <v>1700.6198320000001</v>
      </c>
      <c r="R8571">
        <v>4437.462595</v>
      </c>
      <c r="S8571" t="s">
        <v>204</v>
      </c>
      <c r="T8571" s="247">
        <v>45342.358437499999</v>
      </c>
    </row>
    <row r="8572" spans="1:20" x14ac:dyDescent="0.35">
      <c r="A8572" t="s">
        <v>128</v>
      </c>
      <c r="B8572" t="s">
        <v>129</v>
      </c>
      <c r="C8572" t="s">
        <v>92</v>
      </c>
      <c r="D8572" s="29">
        <v>45423</v>
      </c>
      <c r="E8572">
        <v>0</v>
      </c>
      <c r="F8572">
        <v>0</v>
      </c>
      <c r="G8572">
        <v>0</v>
      </c>
      <c r="H8572">
        <v>0</v>
      </c>
      <c r="L8572">
        <v>1700.6198320000001</v>
      </c>
      <c r="R8572">
        <v>4437.462595</v>
      </c>
      <c r="S8572" t="s">
        <v>204</v>
      </c>
      <c r="T8572" s="247">
        <v>45342.358449074076</v>
      </c>
    </row>
    <row r="8573" spans="1:20" x14ac:dyDescent="0.35">
      <c r="A8573" t="s">
        <v>128</v>
      </c>
      <c r="B8573" t="s">
        <v>129</v>
      </c>
      <c r="C8573" t="s">
        <v>92</v>
      </c>
      <c r="D8573" s="29">
        <v>45424</v>
      </c>
      <c r="E8573">
        <v>0</v>
      </c>
      <c r="F8573">
        <v>0</v>
      </c>
      <c r="G8573">
        <v>0</v>
      </c>
      <c r="H8573">
        <v>0</v>
      </c>
      <c r="L8573">
        <v>1700.6198320000001</v>
      </c>
      <c r="R8573">
        <v>4437.462595</v>
      </c>
      <c r="S8573" t="s">
        <v>204</v>
      </c>
      <c r="T8573" s="247">
        <v>45342.358449074076</v>
      </c>
    </row>
    <row r="8574" spans="1:20" x14ac:dyDescent="0.35">
      <c r="A8574" t="s">
        <v>128</v>
      </c>
      <c r="B8574" t="s">
        <v>129</v>
      </c>
      <c r="C8574" t="s">
        <v>92</v>
      </c>
      <c r="D8574" s="29">
        <v>45425</v>
      </c>
      <c r="E8574">
        <v>0</v>
      </c>
      <c r="F8574">
        <v>0</v>
      </c>
      <c r="G8574">
        <v>0</v>
      </c>
      <c r="H8574">
        <v>0</v>
      </c>
      <c r="L8574">
        <v>1700.6198320000001</v>
      </c>
      <c r="R8574">
        <v>4437.462595</v>
      </c>
      <c r="S8574" t="s">
        <v>204</v>
      </c>
      <c r="T8574" s="247">
        <v>45342.358449074076</v>
      </c>
    </row>
    <row r="8575" spans="1:20" x14ac:dyDescent="0.35">
      <c r="A8575" t="s">
        <v>128</v>
      </c>
      <c r="B8575" t="s">
        <v>129</v>
      </c>
      <c r="C8575" t="s">
        <v>92</v>
      </c>
      <c r="D8575" s="29">
        <v>45426</v>
      </c>
      <c r="E8575">
        <v>0</v>
      </c>
      <c r="F8575">
        <v>0</v>
      </c>
      <c r="G8575">
        <v>0</v>
      </c>
      <c r="H8575">
        <v>0</v>
      </c>
      <c r="L8575">
        <v>1700.6198320000001</v>
      </c>
      <c r="R8575">
        <v>4437.462595</v>
      </c>
      <c r="S8575" t="s">
        <v>204</v>
      </c>
      <c r="T8575" s="247">
        <v>45342.358449074076</v>
      </c>
    </row>
    <row r="8576" spans="1:20" x14ac:dyDescent="0.35">
      <c r="A8576" t="s">
        <v>128</v>
      </c>
      <c r="B8576" t="s">
        <v>129</v>
      </c>
      <c r="C8576" t="s">
        <v>92</v>
      </c>
      <c r="D8576" s="29">
        <v>45427</v>
      </c>
      <c r="E8576">
        <v>0</v>
      </c>
      <c r="F8576">
        <v>0</v>
      </c>
      <c r="G8576">
        <v>0</v>
      </c>
      <c r="H8576">
        <v>0</v>
      </c>
      <c r="L8576">
        <v>1700.6198320000001</v>
      </c>
      <c r="R8576">
        <v>4437.462595</v>
      </c>
      <c r="S8576" t="s">
        <v>204</v>
      </c>
      <c r="T8576" s="247">
        <v>45342.358449074076</v>
      </c>
    </row>
    <row r="8577" spans="1:20" x14ac:dyDescent="0.35">
      <c r="A8577" t="s">
        <v>128</v>
      </c>
      <c r="B8577" t="s">
        <v>129</v>
      </c>
      <c r="C8577" t="s">
        <v>92</v>
      </c>
      <c r="D8577" s="29">
        <v>45428</v>
      </c>
      <c r="E8577">
        <v>0</v>
      </c>
      <c r="F8577">
        <v>0</v>
      </c>
      <c r="G8577">
        <v>0</v>
      </c>
      <c r="H8577">
        <v>0</v>
      </c>
      <c r="L8577">
        <v>1700.6198320000001</v>
      </c>
      <c r="R8577">
        <v>4437.462595</v>
      </c>
      <c r="S8577" t="s">
        <v>204</v>
      </c>
      <c r="T8577" s="247">
        <v>45342.358449074076</v>
      </c>
    </row>
    <row r="8578" spans="1:20" x14ac:dyDescent="0.35">
      <c r="A8578" t="s">
        <v>128</v>
      </c>
      <c r="B8578" t="s">
        <v>129</v>
      </c>
      <c r="C8578" t="s">
        <v>92</v>
      </c>
      <c r="D8578" s="29">
        <v>45429</v>
      </c>
      <c r="E8578">
        <v>0</v>
      </c>
      <c r="F8578">
        <v>0</v>
      </c>
      <c r="G8578">
        <v>0</v>
      </c>
      <c r="H8578">
        <v>0</v>
      </c>
      <c r="L8578">
        <v>1700.6198320000001</v>
      </c>
      <c r="R8578">
        <v>4437.462595</v>
      </c>
      <c r="S8578" t="s">
        <v>204</v>
      </c>
      <c r="T8578" s="247">
        <v>45342.358449074076</v>
      </c>
    </row>
    <row r="8579" spans="1:20" x14ac:dyDescent="0.35">
      <c r="A8579" t="s">
        <v>128</v>
      </c>
      <c r="B8579" t="s">
        <v>129</v>
      </c>
      <c r="C8579" t="s">
        <v>92</v>
      </c>
      <c r="D8579" s="29">
        <v>45430</v>
      </c>
      <c r="E8579">
        <v>0</v>
      </c>
      <c r="F8579">
        <v>0</v>
      </c>
      <c r="G8579">
        <v>0</v>
      </c>
      <c r="H8579">
        <v>0</v>
      </c>
      <c r="L8579">
        <v>1700.6198320000001</v>
      </c>
      <c r="R8579">
        <v>4437.462595</v>
      </c>
      <c r="S8579" t="s">
        <v>204</v>
      </c>
      <c r="T8579" s="247">
        <v>45342.358449074076</v>
      </c>
    </row>
    <row r="8580" spans="1:20" x14ac:dyDescent="0.35">
      <c r="A8580" t="s">
        <v>128</v>
      </c>
      <c r="B8580" t="s">
        <v>129</v>
      </c>
      <c r="C8580" t="s">
        <v>92</v>
      </c>
      <c r="D8580" s="29">
        <v>45431</v>
      </c>
      <c r="E8580">
        <v>0</v>
      </c>
      <c r="F8580">
        <v>0</v>
      </c>
      <c r="G8580">
        <v>0</v>
      </c>
      <c r="H8580">
        <v>0</v>
      </c>
      <c r="L8580">
        <v>1700.6198320000001</v>
      </c>
      <c r="R8580">
        <v>4437.462595</v>
      </c>
      <c r="S8580" t="s">
        <v>204</v>
      </c>
      <c r="T8580" s="247">
        <v>45342.358449074076</v>
      </c>
    </row>
    <row r="8581" spans="1:20" x14ac:dyDescent="0.35">
      <c r="A8581" t="s">
        <v>128</v>
      </c>
      <c r="B8581" t="s">
        <v>129</v>
      </c>
      <c r="C8581" t="s">
        <v>92</v>
      </c>
      <c r="D8581" s="29">
        <v>45432</v>
      </c>
      <c r="E8581">
        <v>0</v>
      </c>
      <c r="F8581">
        <v>0</v>
      </c>
      <c r="G8581">
        <v>0</v>
      </c>
      <c r="H8581">
        <v>0</v>
      </c>
      <c r="L8581">
        <v>1700.6198320000001</v>
      </c>
      <c r="R8581">
        <v>4437.462595</v>
      </c>
      <c r="S8581" t="s">
        <v>204</v>
      </c>
      <c r="T8581" s="247">
        <v>45342.358449074076</v>
      </c>
    </row>
    <row r="8582" spans="1:20" x14ac:dyDescent="0.35">
      <c r="A8582" t="s">
        <v>128</v>
      </c>
      <c r="B8582" t="s">
        <v>129</v>
      </c>
      <c r="C8582" t="s">
        <v>92</v>
      </c>
      <c r="D8582" s="29">
        <v>45433</v>
      </c>
      <c r="E8582">
        <v>0</v>
      </c>
      <c r="F8582">
        <v>0</v>
      </c>
      <c r="G8582">
        <v>0</v>
      </c>
      <c r="H8582">
        <v>0</v>
      </c>
      <c r="L8582">
        <v>1700.6198320000001</v>
      </c>
      <c r="R8582">
        <v>4437.462595</v>
      </c>
      <c r="S8582" t="s">
        <v>204</v>
      </c>
      <c r="T8582" s="247">
        <v>45342.358449074076</v>
      </c>
    </row>
    <row r="8583" spans="1:20" x14ac:dyDescent="0.35">
      <c r="A8583" t="s">
        <v>128</v>
      </c>
      <c r="B8583" t="s">
        <v>129</v>
      </c>
      <c r="C8583" t="s">
        <v>92</v>
      </c>
      <c r="D8583" s="29">
        <v>45434</v>
      </c>
      <c r="E8583">
        <v>0</v>
      </c>
      <c r="F8583">
        <v>0</v>
      </c>
      <c r="G8583">
        <v>0</v>
      </c>
      <c r="H8583">
        <v>0</v>
      </c>
      <c r="L8583">
        <v>1700.6198320000001</v>
      </c>
      <c r="R8583">
        <v>4437.462595</v>
      </c>
      <c r="S8583" t="s">
        <v>204</v>
      </c>
      <c r="T8583" s="247">
        <v>45342.358449074076</v>
      </c>
    </row>
    <row r="8584" spans="1:20" x14ac:dyDescent="0.35">
      <c r="A8584" t="s">
        <v>128</v>
      </c>
      <c r="B8584" t="s">
        <v>129</v>
      </c>
      <c r="C8584" t="s">
        <v>92</v>
      </c>
      <c r="D8584" s="29">
        <v>45435</v>
      </c>
      <c r="E8584">
        <v>0</v>
      </c>
      <c r="F8584">
        <v>0</v>
      </c>
      <c r="G8584">
        <v>0</v>
      </c>
      <c r="H8584">
        <v>0</v>
      </c>
      <c r="L8584">
        <v>1700.6198320000001</v>
      </c>
      <c r="R8584">
        <v>4437.462595</v>
      </c>
      <c r="S8584" t="s">
        <v>204</v>
      </c>
      <c r="T8584" s="247">
        <v>45342.358449074076</v>
      </c>
    </row>
    <row r="8585" spans="1:20" x14ac:dyDescent="0.35">
      <c r="A8585" t="s">
        <v>128</v>
      </c>
      <c r="B8585" t="s">
        <v>129</v>
      </c>
      <c r="C8585" t="s">
        <v>92</v>
      </c>
      <c r="D8585" s="29">
        <v>45436</v>
      </c>
      <c r="E8585">
        <v>0</v>
      </c>
      <c r="F8585">
        <v>0</v>
      </c>
      <c r="G8585">
        <v>0</v>
      </c>
      <c r="H8585">
        <v>0</v>
      </c>
      <c r="L8585">
        <v>1700.6198320000001</v>
      </c>
      <c r="R8585">
        <v>4437.462595</v>
      </c>
      <c r="S8585" t="s">
        <v>204</v>
      </c>
      <c r="T8585" s="247">
        <v>45342.358460648145</v>
      </c>
    </row>
    <row r="8586" spans="1:20" x14ac:dyDescent="0.35">
      <c r="A8586" t="s">
        <v>128</v>
      </c>
      <c r="B8586" t="s">
        <v>129</v>
      </c>
      <c r="C8586" t="s">
        <v>92</v>
      </c>
      <c r="D8586" s="29">
        <v>45437</v>
      </c>
      <c r="E8586">
        <v>0</v>
      </c>
      <c r="F8586">
        <v>0</v>
      </c>
      <c r="G8586">
        <v>0</v>
      </c>
      <c r="H8586">
        <v>0</v>
      </c>
      <c r="L8586">
        <v>1700.6198320000001</v>
      </c>
      <c r="R8586">
        <v>4437.462595</v>
      </c>
      <c r="S8586" t="s">
        <v>204</v>
      </c>
      <c r="T8586" s="247">
        <v>45342.358460648145</v>
      </c>
    </row>
    <row r="8587" spans="1:20" x14ac:dyDescent="0.35">
      <c r="A8587" t="s">
        <v>128</v>
      </c>
      <c r="B8587" t="s">
        <v>129</v>
      </c>
      <c r="C8587" t="s">
        <v>92</v>
      </c>
      <c r="D8587" s="29">
        <v>45438</v>
      </c>
      <c r="E8587">
        <v>0</v>
      </c>
      <c r="F8587">
        <v>0</v>
      </c>
      <c r="G8587">
        <v>0</v>
      </c>
      <c r="H8587">
        <v>0</v>
      </c>
      <c r="L8587">
        <v>1700.6198320000001</v>
      </c>
      <c r="R8587">
        <v>4437.462595</v>
      </c>
      <c r="S8587" t="s">
        <v>204</v>
      </c>
      <c r="T8587" s="247">
        <v>45342.358460648145</v>
      </c>
    </row>
    <row r="8588" spans="1:20" x14ac:dyDescent="0.35">
      <c r="A8588" t="s">
        <v>128</v>
      </c>
      <c r="B8588" t="s">
        <v>129</v>
      </c>
      <c r="C8588" t="s">
        <v>92</v>
      </c>
      <c r="D8588" s="29">
        <v>45439</v>
      </c>
      <c r="E8588">
        <v>0</v>
      </c>
      <c r="F8588">
        <v>0</v>
      </c>
      <c r="G8588">
        <v>0</v>
      </c>
      <c r="H8588">
        <v>0</v>
      </c>
      <c r="L8588">
        <v>1700.6198320000001</v>
      </c>
      <c r="R8588">
        <v>4437.462595</v>
      </c>
      <c r="S8588" t="s">
        <v>204</v>
      </c>
      <c r="T8588" s="247">
        <v>45342.358449074076</v>
      </c>
    </row>
    <row r="8589" spans="1:20" x14ac:dyDescent="0.35">
      <c r="A8589" t="s">
        <v>128</v>
      </c>
      <c r="B8589" t="s">
        <v>129</v>
      </c>
      <c r="C8589" t="s">
        <v>92</v>
      </c>
      <c r="D8589" s="29">
        <v>45440</v>
      </c>
      <c r="E8589">
        <v>0</v>
      </c>
      <c r="F8589">
        <v>0</v>
      </c>
      <c r="G8589">
        <v>0</v>
      </c>
      <c r="H8589">
        <v>0</v>
      </c>
      <c r="L8589">
        <v>1700.6198320000001</v>
      </c>
      <c r="R8589">
        <v>4437.462595</v>
      </c>
      <c r="S8589" t="s">
        <v>204</v>
      </c>
      <c r="T8589" s="247">
        <v>45342.358460648145</v>
      </c>
    </row>
    <row r="8590" spans="1:20" x14ac:dyDescent="0.35">
      <c r="A8590" t="s">
        <v>128</v>
      </c>
      <c r="B8590" t="s">
        <v>129</v>
      </c>
      <c r="C8590" t="s">
        <v>92</v>
      </c>
      <c r="D8590" s="29">
        <v>45441</v>
      </c>
      <c r="E8590">
        <v>0</v>
      </c>
      <c r="F8590">
        <v>0</v>
      </c>
      <c r="G8590">
        <v>0</v>
      </c>
      <c r="H8590">
        <v>0</v>
      </c>
      <c r="L8590">
        <v>1700.6198320000001</v>
      </c>
      <c r="R8590">
        <v>4437.462595</v>
      </c>
      <c r="S8590" t="s">
        <v>204</v>
      </c>
      <c r="T8590" s="247">
        <v>45342.358460648145</v>
      </c>
    </row>
    <row r="8591" spans="1:20" x14ac:dyDescent="0.35">
      <c r="A8591" t="s">
        <v>128</v>
      </c>
      <c r="B8591" t="s">
        <v>129</v>
      </c>
      <c r="C8591" t="s">
        <v>92</v>
      </c>
      <c r="D8591" s="29">
        <v>45442</v>
      </c>
      <c r="E8591">
        <v>0</v>
      </c>
      <c r="F8591">
        <v>0</v>
      </c>
      <c r="G8591">
        <v>0</v>
      </c>
      <c r="H8591">
        <v>0</v>
      </c>
      <c r="L8591">
        <v>1700.6198320000001</v>
      </c>
      <c r="R8591">
        <v>4437.462595</v>
      </c>
      <c r="S8591" t="s">
        <v>204</v>
      </c>
      <c r="T8591" s="247">
        <v>45342.358460648145</v>
      </c>
    </row>
    <row r="8592" spans="1:20" x14ac:dyDescent="0.35">
      <c r="A8592" t="s">
        <v>128</v>
      </c>
      <c r="B8592" t="s">
        <v>129</v>
      </c>
      <c r="C8592" t="s">
        <v>92</v>
      </c>
      <c r="D8592" s="29">
        <v>45443</v>
      </c>
      <c r="E8592">
        <v>0</v>
      </c>
      <c r="F8592">
        <v>0</v>
      </c>
      <c r="G8592">
        <v>0</v>
      </c>
      <c r="H8592">
        <v>0</v>
      </c>
      <c r="L8592">
        <v>1700.6198320000001</v>
      </c>
      <c r="R8592">
        <v>4437.462595</v>
      </c>
      <c r="S8592" t="s">
        <v>204</v>
      </c>
      <c r="T8592" s="247">
        <v>45342.358460648145</v>
      </c>
    </row>
    <row r="8593" spans="1:20" x14ac:dyDescent="0.35">
      <c r="A8593" t="s">
        <v>128</v>
      </c>
      <c r="B8593" t="s">
        <v>129</v>
      </c>
      <c r="C8593" t="s">
        <v>92</v>
      </c>
      <c r="D8593" s="29">
        <v>45444</v>
      </c>
      <c r="E8593">
        <v>0</v>
      </c>
      <c r="F8593">
        <v>0</v>
      </c>
      <c r="G8593">
        <v>0</v>
      </c>
      <c r="H8593">
        <v>0</v>
      </c>
      <c r="L8593">
        <v>1700.6198320000001</v>
      </c>
      <c r="R8593">
        <v>4437.462595</v>
      </c>
      <c r="S8593" t="s">
        <v>204</v>
      </c>
      <c r="T8593" s="247">
        <v>45342.358460648145</v>
      </c>
    </row>
    <row r="8594" spans="1:20" x14ac:dyDescent="0.35">
      <c r="A8594" t="s">
        <v>128</v>
      </c>
      <c r="B8594" t="s">
        <v>129</v>
      </c>
      <c r="C8594" t="s">
        <v>92</v>
      </c>
      <c r="D8594" s="29">
        <v>45445</v>
      </c>
      <c r="E8594">
        <v>0</v>
      </c>
      <c r="F8594">
        <v>0</v>
      </c>
      <c r="G8594">
        <v>0</v>
      </c>
      <c r="H8594">
        <v>0</v>
      </c>
      <c r="L8594">
        <v>1700.6198320000001</v>
      </c>
      <c r="R8594">
        <v>4437.462595</v>
      </c>
      <c r="S8594" t="s">
        <v>204</v>
      </c>
      <c r="T8594" s="247">
        <v>45342.358460648145</v>
      </c>
    </row>
    <row r="8595" spans="1:20" x14ac:dyDescent="0.35">
      <c r="A8595" t="s">
        <v>128</v>
      </c>
      <c r="B8595" t="s">
        <v>129</v>
      </c>
      <c r="C8595" t="s">
        <v>92</v>
      </c>
      <c r="D8595" s="29">
        <v>45446</v>
      </c>
      <c r="E8595">
        <v>0</v>
      </c>
      <c r="F8595">
        <v>0</v>
      </c>
      <c r="G8595">
        <v>0</v>
      </c>
      <c r="H8595">
        <v>0</v>
      </c>
      <c r="L8595">
        <v>1700.6198320000001</v>
      </c>
      <c r="R8595">
        <v>4437.462595</v>
      </c>
      <c r="S8595" t="s">
        <v>204</v>
      </c>
      <c r="T8595" s="247">
        <v>45342.358460648145</v>
      </c>
    </row>
    <row r="8596" spans="1:20" x14ac:dyDescent="0.35">
      <c r="A8596" t="s">
        <v>128</v>
      </c>
      <c r="B8596" t="s">
        <v>129</v>
      </c>
      <c r="C8596" t="s">
        <v>92</v>
      </c>
      <c r="D8596" s="29">
        <v>45447</v>
      </c>
      <c r="E8596">
        <v>0</v>
      </c>
      <c r="F8596">
        <v>0</v>
      </c>
      <c r="G8596">
        <v>0</v>
      </c>
      <c r="H8596">
        <v>0</v>
      </c>
      <c r="L8596">
        <v>1700.6198320000001</v>
      </c>
      <c r="R8596">
        <v>4437.462595</v>
      </c>
      <c r="S8596" t="s">
        <v>204</v>
      </c>
      <c r="T8596" s="247">
        <v>45342.358460648145</v>
      </c>
    </row>
    <row r="8597" spans="1:20" x14ac:dyDescent="0.35">
      <c r="A8597" t="s">
        <v>128</v>
      </c>
      <c r="B8597" t="s">
        <v>129</v>
      </c>
      <c r="C8597" t="s">
        <v>92</v>
      </c>
      <c r="D8597" s="29">
        <v>45448</v>
      </c>
      <c r="E8597">
        <v>0</v>
      </c>
      <c r="F8597">
        <v>0</v>
      </c>
      <c r="G8597">
        <v>0</v>
      </c>
      <c r="H8597">
        <v>0</v>
      </c>
      <c r="L8597">
        <v>1700.6198320000001</v>
      </c>
      <c r="R8597">
        <v>4437.462595</v>
      </c>
      <c r="S8597" t="s">
        <v>204</v>
      </c>
      <c r="T8597" s="247">
        <v>45342.358460648145</v>
      </c>
    </row>
    <row r="8598" spans="1:20" x14ac:dyDescent="0.35">
      <c r="A8598" t="s">
        <v>128</v>
      </c>
      <c r="B8598" t="s">
        <v>129</v>
      </c>
      <c r="C8598" t="s">
        <v>92</v>
      </c>
      <c r="D8598" s="29">
        <v>45449</v>
      </c>
      <c r="E8598">
        <v>0</v>
      </c>
      <c r="F8598">
        <v>0</v>
      </c>
      <c r="G8598">
        <v>0</v>
      </c>
      <c r="H8598">
        <v>0</v>
      </c>
      <c r="L8598">
        <v>1700.6198320000001</v>
      </c>
      <c r="R8598">
        <v>4437.462595</v>
      </c>
      <c r="S8598" t="s">
        <v>204</v>
      </c>
      <c r="T8598" s="247">
        <v>45342.358460648145</v>
      </c>
    </row>
    <row r="8599" spans="1:20" x14ac:dyDescent="0.35">
      <c r="A8599" t="s">
        <v>128</v>
      </c>
      <c r="B8599" t="s">
        <v>129</v>
      </c>
      <c r="C8599" t="s">
        <v>92</v>
      </c>
      <c r="D8599" s="29">
        <v>45450</v>
      </c>
      <c r="E8599">
        <v>0</v>
      </c>
      <c r="F8599">
        <v>0</v>
      </c>
      <c r="G8599">
        <v>0</v>
      </c>
      <c r="H8599">
        <v>0</v>
      </c>
      <c r="L8599">
        <v>1700.6198320000001</v>
      </c>
      <c r="R8599">
        <v>4437.462595</v>
      </c>
      <c r="S8599" t="s">
        <v>204</v>
      </c>
      <c r="T8599" s="247">
        <v>45342.358460648145</v>
      </c>
    </row>
    <row r="8600" spans="1:20" x14ac:dyDescent="0.35">
      <c r="A8600" t="s">
        <v>128</v>
      </c>
      <c r="B8600" t="s">
        <v>129</v>
      </c>
      <c r="C8600" t="s">
        <v>92</v>
      </c>
      <c r="D8600" s="29">
        <v>45451</v>
      </c>
      <c r="E8600">
        <v>0</v>
      </c>
      <c r="F8600">
        <v>0</v>
      </c>
      <c r="G8600">
        <v>0</v>
      </c>
      <c r="H8600">
        <v>0</v>
      </c>
      <c r="L8600">
        <v>1700.6198320000001</v>
      </c>
      <c r="R8600">
        <v>4437.462595</v>
      </c>
      <c r="S8600" t="s">
        <v>204</v>
      </c>
      <c r="T8600" s="247">
        <v>45342.358460648145</v>
      </c>
    </row>
    <row r="8601" spans="1:20" x14ac:dyDescent="0.35">
      <c r="A8601" t="s">
        <v>128</v>
      </c>
      <c r="B8601" t="s">
        <v>129</v>
      </c>
      <c r="C8601" t="s">
        <v>92</v>
      </c>
      <c r="D8601" s="29">
        <v>45452</v>
      </c>
      <c r="E8601">
        <v>0</v>
      </c>
      <c r="F8601">
        <v>0</v>
      </c>
      <c r="G8601">
        <v>0</v>
      </c>
      <c r="H8601">
        <v>0</v>
      </c>
      <c r="L8601">
        <v>1700.6198320000001</v>
      </c>
      <c r="R8601">
        <v>4437.462595</v>
      </c>
      <c r="S8601" t="s">
        <v>204</v>
      </c>
      <c r="T8601" s="247">
        <v>45342.358460648145</v>
      </c>
    </row>
    <row r="8602" spans="1:20" x14ac:dyDescent="0.35">
      <c r="A8602" t="s">
        <v>128</v>
      </c>
      <c r="B8602" t="s">
        <v>129</v>
      </c>
      <c r="C8602" t="s">
        <v>92</v>
      </c>
      <c r="D8602" s="29">
        <v>45453</v>
      </c>
      <c r="E8602">
        <v>0</v>
      </c>
      <c r="F8602">
        <v>0</v>
      </c>
      <c r="G8602">
        <v>0</v>
      </c>
      <c r="H8602">
        <v>0</v>
      </c>
      <c r="L8602">
        <v>1700.6198320000001</v>
      </c>
      <c r="R8602">
        <v>4437.462595</v>
      </c>
      <c r="S8602" t="s">
        <v>204</v>
      </c>
      <c r="T8602" s="247">
        <v>45342.358460648145</v>
      </c>
    </row>
    <row r="8603" spans="1:20" x14ac:dyDescent="0.35">
      <c r="A8603" t="s">
        <v>128</v>
      </c>
      <c r="B8603" t="s">
        <v>129</v>
      </c>
      <c r="C8603" t="s">
        <v>92</v>
      </c>
      <c r="D8603" s="29">
        <v>45454</v>
      </c>
      <c r="E8603">
        <v>0</v>
      </c>
      <c r="F8603">
        <v>0</v>
      </c>
      <c r="G8603">
        <v>0</v>
      </c>
      <c r="H8603">
        <v>0</v>
      </c>
      <c r="L8603">
        <v>1700.6198320000001</v>
      </c>
      <c r="R8603">
        <v>4437.462595</v>
      </c>
      <c r="S8603" t="s">
        <v>204</v>
      </c>
      <c r="T8603" s="247">
        <v>45342.358460648145</v>
      </c>
    </row>
    <row r="8604" spans="1:20" x14ac:dyDescent="0.35">
      <c r="A8604" t="s">
        <v>128</v>
      </c>
      <c r="B8604" t="s">
        <v>129</v>
      </c>
      <c r="C8604" t="s">
        <v>92</v>
      </c>
      <c r="D8604" s="29">
        <v>45455</v>
      </c>
      <c r="E8604">
        <v>0</v>
      </c>
      <c r="F8604">
        <v>0</v>
      </c>
      <c r="G8604">
        <v>0</v>
      </c>
      <c r="H8604">
        <v>0</v>
      </c>
      <c r="L8604">
        <v>1700.6198320000001</v>
      </c>
      <c r="R8604">
        <v>4437.462595</v>
      </c>
      <c r="S8604" t="s">
        <v>204</v>
      </c>
      <c r="T8604" s="247">
        <v>45342.358472222222</v>
      </c>
    </row>
    <row r="8605" spans="1:20" x14ac:dyDescent="0.35">
      <c r="A8605" t="s">
        <v>128</v>
      </c>
      <c r="B8605" t="s">
        <v>129</v>
      </c>
      <c r="C8605" t="s">
        <v>92</v>
      </c>
      <c r="D8605" s="29">
        <v>45456</v>
      </c>
      <c r="E8605">
        <v>0</v>
      </c>
      <c r="F8605">
        <v>0</v>
      </c>
      <c r="G8605">
        <v>0</v>
      </c>
      <c r="H8605">
        <v>0</v>
      </c>
      <c r="L8605">
        <v>1700.6198320000001</v>
      </c>
      <c r="R8605">
        <v>4437.462595</v>
      </c>
      <c r="S8605" t="s">
        <v>204</v>
      </c>
      <c r="T8605" s="247">
        <v>45342.358460648145</v>
      </c>
    </row>
    <row r="8606" spans="1:20" x14ac:dyDescent="0.35">
      <c r="A8606" t="s">
        <v>128</v>
      </c>
      <c r="B8606" t="s">
        <v>129</v>
      </c>
      <c r="C8606" t="s">
        <v>92</v>
      </c>
      <c r="D8606" s="29">
        <v>45457</v>
      </c>
      <c r="E8606">
        <v>0</v>
      </c>
      <c r="F8606">
        <v>0</v>
      </c>
      <c r="G8606">
        <v>0</v>
      </c>
      <c r="H8606">
        <v>0</v>
      </c>
      <c r="L8606">
        <v>1700.6198320000001</v>
      </c>
      <c r="R8606">
        <v>4437.462595</v>
      </c>
      <c r="S8606" t="s">
        <v>204</v>
      </c>
      <c r="T8606" s="247">
        <v>45342.358460648145</v>
      </c>
    </row>
    <row r="8607" spans="1:20" x14ac:dyDescent="0.35">
      <c r="A8607" t="s">
        <v>128</v>
      </c>
      <c r="B8607" t="s">
        <v>129</v>
      </c>
      <c r="C8607" t="s">
        <v>92</v>
      </c>
      <c r="D8607" s="29">
        <v>45458</v>
      </c>
      <c r="E8607">
        <v>0</v>
      </c>
      <c r="F8607">
        <v>0</v>
      </c>
      <c r="G8607">
        <v>0</v>
      </c>
      <c r="H8607">
        <v>0</v>
      </c>
      <c r="L8607">
        <v>1700.6198320000001</v>
      </c>
      <c r="R8607">
        <v>4437.462595</v>
      </c>
      <c r="S8607" t="s">
        <v>204</v>
      </c>
      <c r="T8607" s="247">
        <v>45342.358472222222</v>
      </c>
    </row>
    <row r="8608" spans="1:20" x14ac:dyDescent="0.35">
      <c r="A8608" t="s">
        <v>128</v>
      </c>
      <c r="B8608" t="s">
        <v>129</v>
      </c>
      <c r="C8608" t="s">
        <v>92</v>
      </c>
      <c r="D8608" s="29">
        <v>45459</v>
      </c>
      <c r="E8608">
        <v>0</v>
      </c>
      <c r="F8608">
        <v>0</v>
      </c>
      <c r="G8608">
        <v>0</v>
      </c>
      <c r="H8608">
        <v>0</v>
      </c>
      <c r="L8608">
        <v>1700.6198320000001</v>
      </c>
      <c r="R8608">
        <v>4437.462595</v>
      </c>
      <c r="S8608" t="s">
        <v>204</v>
      </c>
      <c r="T8608" s="247">
        <v>45342.358460648145</v>
      </c>
    </row>
    <row r="8609" spans="1:20" x14ac:dyDescent="0.35">
      <c r="A8609" t="s">
        <v>128</v>
      </c>
      <c r="B8609" t="s">
        <v>129</v>
      </c>
      <c r="C8609" t="s">
        <v>92</v>
      </c>
      <c r="D8609" s="29">
        <v>45460</v>
      </c>
      <c r="E8609">
        <v>0</v>
      </c>
      <c r="F8609">
        <v>0</v>
      </c>
      <c r="G8609">
        <v>0</v>
      </c>
      <c r="H8609">
        <v>0</v>
      </c>
      <c r="L8609">
        <v>1700.6198320000001</v>
      </c>
      <c r="R8609">
        <v>4437.462595</v>
      </c>
      <c r="S8609" t="s">
        <v>204</v>
      </c>
      <c r="T8609" s="247">
        <v>45342.358472222222</v>
      </c>
    </row>
    <row r="8610" spans="1:20" x14ac:dyDescent="0.35">
      <c r="A8610" t="s">
        <v>128</v>
      </c>
      <c r="B8610" t="s">
        <v>129</v>
      </c>
      <c r="C8610" t="s">
        <v>92</v>
      </c>
      <c r="D8610" s="29">
        <v>45461</v>
      </c>
      <c r="E8610">
        <v>0</v>
      </c>
      <c r="F8610">
        <v>0</v>
      </c>
      <c r="G8610">
        <v>0</v>
      </c>
      <c r="H8610">
        <v>0</v>
      </c>
      <c r="L8610">
        <v>1700.6198320000001</v>
      </c>
      <c r="R8610">
        <v>4437.462595</v>
      </c>
      <c r="S8610" t="s">
        <v>204</v>
      </c>
      <c r="T8610" s="247">
        <v>45342.358460648145</v>
      </c>
    </row>
    <row r="8611" spans="1:20" x14ac:dyDescent="0.35">
      <c r="A8611" t="s">
        <v>128</v>
      </c>
      <c r="B8611" t="s">
        <v>129</v>
      </c>
      <c r="C8611" t="s">
        <v>92</v>
      </c>
      <c r="D8611" s="29">
        <v>45462</v>
      </c>
      <c r="E8611">
        <v>0</v>
      </c>
      <c r="F8611">
        <v>0</v>
      </c>
      <c r="G8611">
        <v>0</v>
      </c>
      <c r="H8611">
        <v>0</v>
      </c>
      <c r="L8611">
        <v>1700.6198320000001</v>
      </c>
      <c r="R8611">
        <v>4437.462595</v>
      </c>
      <c r="S8611" t="s">
        <v>204</v>
      </c>
      <c r="T8611" s="247">
        <v>45342.358472222222</v>
      </c>
    </row>
    <row r="8612" spans="1:20" x14ac:dyDescent="0.35">
      <c r="A8612" t="s">
        <v>128</v>
      </c>
      <c r="B8612" t="s">
        <v>129</v>
      </c>
      <c r="C8612" t="s">
        <v>92</v>
      </c>
      <c r="D8612" s="29">
        <v>45463</v>
      </c>
      <c r="E8612">
        <v>0</v>
      </c>
      <c r="F8612">
        <v>0</v>
      </c>
      <c r="G8612">
        <v>0</v>
      </c>
      <c r="H8612">
        <v>0</v>
      </c>
      <c r="L8612">
        <v>1700.6198320000001</v>
      </c>
      <c r="R8612">
        <v>4437.462595</v>
      </c>
      <c r="S8612" t="s">
        <v>204</v>
      </c>
      <c r="T8612" s="247">
        <v>45342.358460648145</v>
      </c>
    </row>
    <row r="8613" spans="1:20" x14ac:dyDescent="0.35">
      <c r="A8613" t="s">
        <v>128</v>
      </c>
      <c r="B8613" t="s">
        <v>129</v>
      </c>
      <c r="C8613" t="s">
        <v>92</v>
      </c>
      <c r="D8613" s="29">
        <v>45464</v>
      </c>
      <c r="E8613">
        <v>0</v>
      </c>
      <c r="F8613">
        <v>0</v>
      </c>
      <c r="G8613">
        <v>0</v>
      </c>
      <c r="H8613">
        <v>0</v>
      </c>
      <c r="L8613">
        <v>1700.6198320000001</v>
      </c>
      <c r="R8613">
        <v>4437.462595</v>
      </c>
      <c r="S8613" t="s">
        <v>204</v>
      </c>
      <c r="T8613" s="247">
        <v>45342.358472222222</v>
      </c>
    </row>
    <row r="8614" spans="1:20" x14ac:dyDescent="0.35">
      <c r="A8614" t="s">
        <v>128</v>
      </c>
      <c r="B8614" t="s">
        <v>129</v>
      </c>
      <c r="C8614" t="s">
        <v>92</v>
      </c>
      <c r="D8614" s="29">
        <v>45465</v>
      </c>
      <c r="E8614">
        <v>0</v>
      </c>
      <c r="F8614">
        <v>0</v>
      </c>
      <c r="G8614">
        <v>0</v>
      </c>
      <c r="H8614">
        <v>0</v>
      </c>
      <c r="L8614">
        <v>1700.6198320000001</v>
      </c>
      <c r="R8614">
        <v>4437.462595</v>
      </c>
      <c r="S8614" t="s">
        <v>204</v>
      </c>
      <c r="T8614" s="247">
        <v>45342.358472222222</v>
      </c>
    </row>
    <row r="8615" spans="1:20" x14ac:dyDescent="0.35">
      <c r="A8615" t="s">
        <v>128</v>
      </c>
      <c r="B8615" t="s">
        <v>129</v>
      </c>
      <c r="C8615" t="s">
        <v>92</v>
      </c>
      <c r="D8615" s="29">
        <v>45466</v>
      </c>
      <c r="E8615">
        <v>0</v>
      </c>
      <c r="F8615">
        <v>0</v>
      </c>
      <c r="G8615">
        <v>0</v>
      </c>
      <c r="H8615">
        <v>0</v>
      </c>
      <c r="L8615">
        <v>1700.6198320000001</v>
      </c>
      <c r="R8615">
        <v>4437.462595</v>
      </c>
      <c r="S8615" t="s">
        <v>204</v>
      </c>
      <c r="T8615" s="247">
        <v>45342.358472222222</v>
      </c>
    </row>
    <row r="8616" spans="1:20" x14ac:dyDescent="0.35">
      <c r="A8616" t="s">
        <v>128</v>
      </c>
      <c r="B8616" t="s">
        <v>129</v>
      </c>
      <c r="C8616" t="s">
        <v>92</v>
      </c>
      <c r="D8616" s="29">
        <v>45467</v>
      </c>
      <c r="E8616">
        <v>0</v>
      </c>
      <c r="F8616">
        <v>0</v>
      </c>
      <c r="G8616">
        <v>0</v>
      </c>
      <c r="H8616">
        <v>0</v>
      </c>
      <c r="L8616">
        <v>1700.6198320000001</v>
      </c>
      <c r="R8616">
        <v>4437.462595</v>
      </c>
      <c r="S8616" t="s">
        <v>204</v>
      </c>
      <c r="T8616" s="247">
        <v>45342.358472222222</v>
      </c>
    </row>
    <row r="8617" spans="1:20" x14ac:dyDescent="0.35">
      <c r="A8617" t="s">
        <v>128</v>
      </c>
      <c r="B8617" t="s">
        <v>129</v>
      </c>
      <c r="C8617" t="s">
        <v>92</v>
      </c>
      <c r="D8617" s="29">
        <v>45468</v>
      </c>
      <c r="E8617">
        <v>0</v>
      </c>
      <c r="F8617">
        <v>0</v>
      </c>
      <c r="G8617">
        <v>0</v>
      </c>
      <c r="H8617">
        <v>0</v>
      </c>
      <c r="L8617">
        <v>1700.6198320000001</v>
      </c>
      <c r="R8617">
        <v>4437.462595</v>
      </c>
      <c r="S8617" t="s">
        <v>204</v>
      </c>
      <c r="T8617" s="247">
        <v>45342.358460648145</v>
      </c>
    </row>
    <row r="8618" spans="1:20" x14ac:dyDescent="0.35">
      <c r="A8618" t="s">
        <v>128</v>
      </c>
      <c r="B8618" t="s">
        <v>129</v>
      </c>
      <c r="C8618" t="s">
        <v>92</v>
      </c>
      <c r="D8618" s="29">
        <v>45469</v>
      </c>
      <c r="E8618">
        <v>0</v>
      </c>
      <c r="F8618">
        <v>0</v>
      </c>
      <c r="G8618">
        <v>0</v>
      </c>
      <c r="H8618">
        <v>0</v>
      </c>
      <c r="L8618">
        <v>1700.6198320000001</v>
      </c>
      <c r="R8618">
        <v>4437.462595</v>
      </c>
      <c r="S8618" t="s">
        <v>204</v>
      </c>
      <c r="T8618" s="247">
        <v>45342.358472222222</v>
      </c>
    </row>
    <row r="8619" spans="1:20" x14ac:dyDescent="0.35">
      <c r="A8619" t="s">
        <v>128</v>
      </c>
      <c r="B8619" t="s">
        <v>129</v>
      </c>
      <c r="C8619" t="s">
        <v>92</v>
      </c>
      <c r="D8619" s="29">
        <v>45470</v>
      </c>
      <c r="E8619">
        <v>0</v>
      </c>
      <c r="F8619">
        <v>0</v>
      </c>
      <c r="G8619">
        <v>0</v>
      </c>
      <c r="H8619">
        <v>0</v>
      </c>
      <c r="L8619">
        <v>1700.6198320000001</v>
      </c>
      <c r="R8619">
        <v>4437.462595</v>
      </c>
      <c r="S8619" t="s">
        <v>204</v>
      </c>
      <c r="T8619" s="247">
        <v>45342.358472222222</v>
      </c>
    </row>
    <row r="8620" spans="1:20" x14ac:dyDescent="0.35">
      <c r="A8620" t="s">
        <v>128</v>
      </c>
      <c r="B8620" t="s">
        <v>129</v>
      </c>
      <c r="C8620" t="s">
        <v>92</v>
      </c>
      <c r="D8620" s="29">
        <v>45471</v>
      </c>
      <c r="E8620">
        <v>0</v>
      </c>
      <c r="F8620">
        <v>0</v>
      </c>
      <c r="G8620">
        <v>0</v>
      </c>
      <c r="H8620">
        <v>0</v>
      </c>
      <c r="L8620">
        <v>1700.6198320000001</v>
      </c>
      <c r="R8620">
        <v>4437.462595</v>
      </c>
      <c r="S8620" t="s">
        <v>204</v>
      </c>
      <c r="T8620" s="247">
        <v>45342.358472222222</v>
      </c>
    </row>
    <row r="8621" spans="1:20" x14ac:dyDescent="0.35">
      <c r="A8621" t="s">
        <v>128</v>
      </c>
      <c r="B8621" t="s">
        <v>129</v>
      </c>
      <c r="C8621" t="s">
        <v>92</v>
      </c>
      <c r="D8621" s="29">
        <v>45472</v>
      </c>
      <c r="E8621">
        <v>0</v>
      </c>
      <c r="F8621">
        <v>0</v>
      </c>
      <c r="G8621">
        <v>0</v>
      </c>
      <c r="H8621">
        <v>0</v>
      </c>
      <c r="L8621">
        <v>1700.6198320000001</v>
      </c>
      <c r="R8621">
        <v>4437.462595</v>
      </c>
      <c r="S8621" t="s">
        <v>204</v>
      </c>
      <c r="T8621" s="247">
        <v>45342.358472222222</v>
      </c>
    </row>
    <row r="8622" spans="1:20" x14ac:dyDescent="0.35">
      <c r="A8622" t="s">
        <v>128</v>
      </c>
      <c r="B8622" t="s">
        <v>129</v>
      </c>
      <c r="C8622" t="s">
        <v>92</v>
      </c>
      <c r="D8622" s="29">
        <v>45473</v>
      </c>
      <c r="E8622">
        <v>0</v>
      </c>
      <c r="F8622">
        <v>0</v>
      </c>
      <c r="G8622">
        <v>0</v>
      </c>
      <c r="H8622">
        <v>0</v>
      </c>
      <c r="L8622">
        <v>1700.6198320000001</v>
      </c>
      <c r="R8622">
        <v>4437.462595</v>
      </c>
      <c r="S8622" t="s">
        <v>204</v>
      </c>
      <c r="T8622" s="247">
        <v>45342.358472222222</v>
      </c>
    </row>
    <row r="8623" spans="1:20" x14ac:dyDescent="0.35">
      <c r="A8623" t="s">
        <v>128</v>
      </c>
      <c r="B8623" t="s">
        <v>129</v>
      </c>
      <c r="C8623" t="s">
        <v>92</v>
      </c>
      <c r="D8623" s="29">
        <v>45474</v>
      </c>
      <c r="E8623">
        <v>0</v>
      </c>
      <c r="F8623">
        <v>0</v>
      </c>
      <c r="G8623">
        <v>0</v>
      </c>
      <c r="H8623">
        <v>0</v>
      </c>
      <c r="L8623">
        <v>1700.6198320000001</v>
      </c>
      <c r="R8623">
        <v>4437.462595</v>
      </c>
      <c r="S8623" t="s">
        <v>204</v>
      </c>
      <c r="T8623" s="247">
        <v>45342.358472222222</v>
      </c>
    </row>
    <row r="8624" spans="1:20" x14ac:dyDescent="0.35">
      <c r="A8624" t="s">
        <v>128</v>
      </c>
      <c r="B8624" t="s">
        <v>129</v>
      </c>
      <c r="C8624" t="s">
        <v>92</v>
      </c>
      <c r="D8624" s="29">
        <v>45475</v>
      </c>
      <c r="E8624">
        <v>0</v>
      </c>
      <c r="F8624">
        <v>0</v>
      </c>
      <c r="G8624">
        <v>0</v>
      </c>
      <c r="H8624">
        <v>0</v>
      </c>
      <c r="L8624">
        <v>1700.6198320000001</v>
      </c>
      <c r="R8624">
        <v>4437.462595</v>
      </c>
      <c r="S8624" t="s">
        <v>204</v>
      </c>
      <c r="T8624" s="247">
        <v>45342.358472222222</v>
      </c>
    </row>
    <row r="8625" spans="1:20" x14ac:dyDescent="0.35">
      <c r="A8625" t="s">
        <v>128</v>
      </c>
      <c r="B8625" t="s">
        <v>129</v>
      </c>
      <c r="C8625" t="s">
        <v>92</v>
      </c>
      <c r="D8625" s="29">
        <v>45476</v>
      </c>
      <c r="E8625">
        <v>0</v>
      </c>
      <c r="F8625">
        <v>0</v>
      </c>
      <c r="G8625">
        <v>0</v>
      </c>
      <c r="H8625">
        <v>0</v>
      </c>
      <c r="L8625">
        <v>1700.6198320000001</v>
      </c>
      <c r="R8625">
        <v>4437.462595</v>
      </c>
      <c r="S8625" t="s">
        <v>204</v>
      </c>
      <c r="T8625" s="247">
        <v>45342.358472222222</v>
      </c>
    </row>
    <row r="8626" spans="1:20" x14ac:dyDescent="0.35">
      <c r="A8626" t="s">
        <v>128</v>
      </c>
      <c r="B8626" t="s">
        <v>129</v>
      </c>
      <c r="C8626" t="s">
        <v>92</v>
      </c>
      <c r="D8626" s="29">
        <v>45477</v>
      </c>
      <c r="E8626">
        <v>0</v>
      </c>
      <c r="F8626">
        <v>0</v>
      </c>
      <c r="G8626">
        <v>0</v>
      </c>
      <c r="H8626">
        <v>0</v>
      </c>
      <c r="L8626">
        <v>1700.6198320000001</v>
      </c>
      <c r="R8626">
        <v>4437.462595</v>
      </c>
      <c r="S8626" t="s">
        <v>204</v>
      </c>
      <c r="T8626" s="247">
        <v>45342.358472222222</v>
      </c>
    </row>
    <row r="8627" spans="1:20" x14ac:dyDescent="0.35">
      <c r="A8627" t="s">
        <v>128</v>
      </c>
      <c r="B8627" t="s">
        <v>129</v>
      </c>
      <c r="C8627" t="s">
        <v>92</v>
      </c>
      <c r="D8627" s="29">
        <v>45478</v>
      </c>
      <c r="E8627">
        <v>0</v>
      </c>
      <c r="F8627">
        <v>0</v>
      </c>
      <c r="G8627">
        <v>0</v>
      </c>
      <c r="H8627">
        <v>0</v>
      </c>
      <c r="L8627">
        <v>1700.6198320000001</v>
      </c>
      <c r="R8627">
        <v>4437.462595</v>
      </c>
      <c r="S8627" t="s">
        <v>204</v>
      </c>
      <c r="T8627" s="247">
        <v>45342.358472222222</v>
      </c>
    </row>
    <row r="8628" spans="1:20" x14ac:dyDescent="0.35">
      <c r="A8628" t="s">
        <v>128</v>
      </c>
      <c r="B8628" t="s">
        <v>129</v>
      </c>
      <c r="C8628" t="s">
        <v>92</v>
      </c>
      <c r="D8628" s="29">
        <v>45479</v>
      </c>
      <c r="E8628">
        <v>0</v>
      </c>
      <c r="F8628">
        <v>0</v>
      </c>
      <c r="G8628">
        <v>0</v>
      </c>
      <c r="H8628">
        <v>0</v>
      </c>
      <c r="L8628">
        <v>1700.6198320000001</v>
      </c>
      <c r="R8628">
        <v>4437.462595</v>
      </c>
      <c r="S8628" t="s">
        <v>204</v>
      </c>
      <c r="T8628" s="247">
        <v>45342.358472222222</v>
      </c>
    </row>
    <row r="8629" spans="1:20" x14ac:dyDescent="0.35">
      <c r="A8629" t="s">
        <v>128</v>
      </c>
      <c r="B8629" t="s">
        <v>129</v>
      </c>
      <c r="C8629" t="s">
        <v>92</v>
      </c>
      <c r="D8629" s="29">
        <v>45480</v>
      </c>
      <c r="E8629">
        <v>0</v>
      </c>
      <c r="F8629">
        <v>0</v>
      </c>
      <c r="G8629">
        <v>0</v>
      </c>
      <c r="H8629">
        <v>0</v>
      </c>
      <c r="L8629">
        <v>1700.6198320000001</v>
      </c>
      <c r="R8629">
        <v>4437.462595</v>
      </c>
      <c r="S8629" t="s">
        <v>204</v>
      </c>
      <c r="T8629" s="247">
        <v>45342.358483796299</v>
      </c>
    </row>
    <row r="8630" spans="1:20" x14ac:dyDescent="0.35">
      <c r="A8630" t="s">
        <v>128</v>
      </c>
      <c r="B8630" t="s">
        <v>129</v>
      </c>
      <c r="C8630" t="s">
        <v>92</v>
      </c>
      <c r="D8630" s="29">
        <v>45481</v>
      </c>
      <c r="E8630">
        <v>0</v>
      </c>
      <c r="F8630">
        <v>0</v>
      </c>
      <c r="G8630">
        <v>0</v>
      </c>
      <c r="H8630">
        <v>0</v>
      </c>
      <c r="L8630">
        <v>1700.6198320000001</v>
      </c>
      <c r="R8630">
        <v>4437.462595</v>
      </c>
      <c r="S8630" t="s">
        <v>204</v>
      </c>
      <c r="T8630" s="247">
        <v>45342.358472222222</v>
      </c>
    </row>
    <row r="8631" spans="1:20" x14ac:dyDescent="0.35">
      <c r="A8631" t="s">
        <v>128</v>
      </c>
      <c r="B8631" t="s">
        <v>129</v>
      </c>
      <c r="C8631" t="s">
        <v>92</v>
      </c>
      <c r="D8631" s="29">
        <v>45482</v>
      </c>
      <c r="E8631">
        <v>0</v>
      </c>
      <c r="F8631">
        <v>0</v>
      </c>
      <c r="G8631">
        <v>0</v>
      </c>
      <c r="H8631">
        <v>0</v>
      </c>
      <c r="L8631">
        <v>1700.6198320000001</v>
      </c>
      <c r="R8631">
        <v>4437.462595</v>
      </c>
      <c r="S8631" t="s">
        <v>204</v>
      </c>
      <c r="T8631" s="247">
        <v>45342.358472222222</v>
      </c>
    </row>
    <row r="8632" spans="1:20" x14ac:dyDescent="0.35">
      <c r="A8632" t="s">
        <v>128</v>
      </c>
      <c r="B8632" t="s">
        <v>129</v>
      </c>
      <c r="C8632" t="s">
        <v>92</v>
      </c>
      <c r="D8632" s="29">
        <v>45483</v>
      </c>
      <c r="E8632">
        <v>0</v>
      </c>
      <c r="F8632">
        <v>0</v>
      </c>
      <c r="G8632">
        <v>0</v>
      </c>
      <c r="H8632">
        <v>0</v>
      </c>
      <c r="L8632">
        <v>1700.6198320000001</v>
      </c>
      <c r="R8632">
        <v>4437.462595</v>
      </c>
      <c r="S8632" t="s">
        <v>204</v>
      </c>
      <c r="T8632" s="247">
        <v>45342.358472222222</v>
      </c>
    </row>
    <row r="8633" spans="1:20" x14ac:dyDescent="0.35">
      <c r="A8633" t="s">
        <v>128</v>
      </c>
      <c r="B8633" t="s">
        <v>129</v>
      </c>
      <c r="C8633" t="s">
        <v>92</v>
      </c>
      <c r="D8633" s="29">
        <v>45484</v>
      </c>
      <c r="E8633">
        <v>0</v>
      </c>
      <c r="F8633">
        <v>0</v>
      </c>
      <c r="G8633">
        <v>0</v>
      </c>
      <c r="H8633">
        <v>0</v>
      </c>
      <c r="L8633">
        <v>1700.6198320000001</v>
      </c>
      <c r="R8633">
        <v>4437.462595</v>
      </c>
      <c r="S8633" t="s">
        <v>204</v>
      </c>
      <c r="T8633" s="247">
        <v>45342.358483796299</v>
      </c>
    </row>
    <row r="8634" spans="1:20" x14ac:dyDescent="0.35">
      <c r="A8634" t="s">
        <v>128</v>
      </c>
      <c r="B8634" t="s">
        <v>129</v>
      </c>
      <c r="C8634" t="s">
        <v>92</v>
      </c>
      <c r="D8634" s="29">
        <v>45485</v>
      </c>
      <c r="E8634">
        <v>0</v>
      </c>
      <c r="F8634">
        <v>0</v>
      </c>
      <c r="G8634">
        <v>0</v>
      </c>
      <c r="H8634">
        <v>0</v>
      </c>
      <c r="L8634">
        <v>1700.6198320000001</v>
      </c>
      <c r="R8634">
        <v>4437.462595</v>
      </c>
      <c r="S8634" t="s">
        <v>204</v>
      </c>
      <c r="T8634" s="247">
        <v>45342.358472222222</v>
      </c>
    </row>
    <row r="8635" spans="1:20" x14ac:dyDescent="0.35">
      <c r="A8635" t="s">
        <v>128</v>
      </c>
      <c r="B8635" t="s">
        <v>129</v>
      </c>
      <c r="C8635" t="s">
        <v>92</v>
      </c>
      <c r="D8635" s="29">
        <v>45486</v>
      </c>
      <c r="E8635">
        <v>0</v>
      </c>
      <c r="F8635">
        <v>0</v>
      </c>
      <c r="G8635">
        <v>0</v>
      </c>
      <c r="H8635">
        <v>0</v>
      </c>
      <c r="L8635">
        <v>1700.6198320000001</v>
      </c>
      <c r="R8635">
        <v>4437.462595</v>
      </c>
      <c r="S8635" t="s">
        <v>204</v>
      </c>
      <c r="T8635" s="247">
        <v>45342.358472222222</v>
      </c>
    </row>
    <row r="8636" spans="1:20" x14ac:dyDescent="0.35">
      <c r="A8636" t="s">
        <v>128</v>
      </c>
      <c r="B8636" t="s">
        <v>129</v>
      </c>
      <c r="C8636" t="s">
        <v>92</v>
      </c>
      <c r="D8636" s="29">
        <v>45487</v>
      </c>
      <c r="E8636">
        <v>0</v>
      </c>
      <c r="F8636">
        <v>0</v>
      </c>
      <c r="G8636">
        <v>0</v>
      </c>
      <c r="H8636">
        <v>0</v>
      </c>
      <c r="L8636">
        <v>1700.6198320000001</v>
      </c>
      <c r="R8636">
        <v>4437.462595</v>
      </c>
      <c r="S8636" t="s">
        <v>204</v>
      </c>
      <c r="T8636" s="247">
        <v>45342.358483796299</v>
      </c>
    </row>
    <row r="8637" spans="1:20" x14ac:dyDescent="0.35">
      <c r="A8637" t="s">
        <v>128</v>
      </c>
      <c r="B8637" t="s">
        <v>129</v>
      </c>
      <c r="C8637" t="s">
        <v>92</v>
      </c>
      <c r="D8637" s="29">
        <v>45488</v>
      </c>
      <c r="E8637">
        <v>0</v>
      </c>
      <c r="F8637">
        <v>0</v>
      </c>
      <c r="G8637">
        <v>0</v>
      </c>
      <c r="H8637">
        <v>0</v>
      </c>
      <c r="L8637">
        <v>1700.6198320000001</v>
      </c>
      <c r="R8637">
        <v>4437.462595</v>
      </c>
      <c r="S8637" t="s">
        <v>204</v>
      </c>
      <c r="T8637" s="247">
        <v>45342.358483796299</v>
      </c>
    </row>
    <row r="8638" spans="1:20" x14ac:dyDescent="0.35">
      <c r="A8638" t="s">
        <v>128</v>
      </c>
      <c r="B8638" t="s">
        <v>129</v>
      </c>
      <c r="C8638" t="s">
        <v>92</v>
      </c>
      <c r="D8638" s="29">
        <v>45489</v>
      </c>
      <c r="E8638">
        <v>0</v>
      </c>
      <c r="F8638">
        <v>0</v>
      </c>
      <c r="G8638">
        <v>0</v>
      </c>
      <c r="H8638">
        <v>0</v>
      </c>
      <c r="L8638">
        <v>1700.6198320000001</v>
      </c>
      <c r="R8638">
        <v>4437.462595</v>
      </c>
      <c r="S8638" t="s">
        <v>204</v>
      </c>
      <c r="T8638" s="247">
        <v>45342.358483796299</v>
      </c>
    </row>
    <row r="8639" spans="1:20" x14ac:dyDescent="0.35">
      <c r="A8639" t="s">
        <v>128</v>
      </c>
      <c r="B8639" t="s">
        <v>129</v>
      </c>
      <c r="C8639" t="s">
        <v>92</v>
      </c>
      <c r="D8639" s="29">
        <v>45490</v>
      </c>
      <c r="E8639">
        <v>0</v>
      </c>
      <c r="F8639">
        <v>0</v>
      </c>
      <c r="G8639">
        <v>0</v>
      </c>
      <c r="H8639">
        <v>0</v>
      </c>
      <c r="L8639">
        <v>1700.6198320000001</v>
      </c>
      <c r="R8639">
        <v>4437.462595</v>
      </c>
      <c r="S8639" t="s">
        <v>204</v>
      </c>
      <c r="T8639" s="247">
        <v>45342.358483796299</v>
      </c>
    </row>
    <row r="8640" spans="1:20" x14ac:dyDescent="0.35">
      <c r="A8640" t="s">
        <v>128</v>
      </c>
      <c r="B8640" t="s">
        <v>129</v>
      </c>
      <c r="C8640" t="s">
        <v>92</v>
      </c>
      <c r="D8640" s="29">
        <v>45491</v>
      </c>
      <c r="E8640">
        <v>0</v>
      </c>
      <c r="F8640">
        <v>0</v>
      </c>
      <c r="G8640">
        <v>0</v>
      </c>
      <c r="H8640">
        <v>0</v>
      </c>
      <c r="L8640">
        <v>1700.6198320000001</v>
      </c>
      <c r="R8640">
        <v>4437.462595</v>
      </c>
      <c r="S8640" t="s">
        <v>204</v>
      </c>
      <c r="T8640" s="247">
        <v>45342.358483796299</v>
      </c>
    </row>
    <row r="8641" spans="1:20" x14ac:dyDescent="0.35">
      <c r="A8641" t="s">
        <v>128</v>
      </c>
      <c r="B8641" t="s">
        <v>129</v>
      </c>
      <c r="C8641" t="s">
        <v>92</v>
      </c>
      <c r="D8641" s="29">
        <v>45492</v>
      </c>
      <c r="E8641">
        <v>0</v>
      </c>
      <c r="F8641">
        <v>0</v>
      </c>
      <c r="G8641">
        <v>0</v>
      </c>
      <c r="H8641">
        <v>0</v>
      </c>
      <c r="L8641">
        <v>1700.6198320000001</v>
      </c>
      <c r="R8641">
        <v>4437.462595</v>
      </c>
      <c r="S8641" t="s">
        <v>204</v>
      </c>
      <c r="T8641" s="247">
        <v>45342.358483796299</v>
      </c>
    </row>
    <row r="8642" spans="1:20" x14ac:dyDescent="0.35">
      <c r="A8642" t="s">
        <v>128</v>
      </c>
      <c r="B8642" t="s">
        <v>129</v>
      </c>
      <c r="C8642" t="s">
        <v>92</v>
      </c>
      <c r="D8642" s="29">
        <v>45493</v>
      </c>
      <c r="E8642">
        <v>0</v>
      </c>
      <c r="F8642">
        <v>0</v>
      </c>
      <c r="G8642">
        <v>0</v>
      </c>
      <c r="H8642">
        <v>0</v>
      </c>
      <c r="L8642">
        <v>1700.6198320000001</v>
      </c>
      <c r="R8642">
        <v>4437.462595</v>
      </c>
      <c r="S8642" t="s">
        <v>204</v>
      </c>
      <c r="T8642" s="247">
        <v>45342.358483796299</v>
      </c>
    </row>
    <row r="8643" spans="1:20" x14ac:dyDescent="0.35">
      <c r="A8643" t="s">
        <v>128</v>
      </c>
      <c r="B8643" t="s">
        <v>129</v>
      </c>
      <c r="C8643" t="s">
        <v>92</v>
      </c>
      <c r="D8643" s="29">
        <v>45494</v>
      </c>
      <c r="E8643">
        <v>0</v>
      </c>
      <c r="F8643">
        <v>0</v>
      </c>
      <c r="G8643">
        <v>0</v>
      </c>
      <c r="H8643">
        <v>0</v>
      </c>
      <c r="L8643">
        <v>1700.6198320000001</v>
      </c>
      <c r="R8643">
        <v>4437.462595</v>
      </c>
      <c r="S8643" t="s">
        <v>204</v>
      </c>
      <c r="T8643" s="247">
        <v>45342.358483796299</v>
      </c>
    </row>
    <row r="8644" spans="1:20" x14ac:dyDescent="0.35">
      <c r="A8644" t="s">
        <v>128</v>
      </c>
      <c r="B8644" t="s">
        <v>129</v>
      </c>
      <c r="C8644" t="s">
        <v>92</v>
      </c>
      <c r="D8644" s="29">
        <v>45495</v>
      </c>
      <c r="E8644">
        <v>0</v>
      </c>
      <c r="F8644">
        <v>0</v>
      </c>
      <c r="G8644">
        <v>0</v>
      </c>
      <c r="H8644">
        <v>0</v>
      </c>
      <c r="L8644">
        <v>1700.6198320000001</v>
      </c>
      <c r="R8644">
        <v>4437.462595</v>
      </c>
      <c r="S8644" t="s">
        <v>204</v>
      </c>
      <c r="T8644" s="247">
        <v>45342.358483796299</v>
      </c>
    </row>
    <row r="8645" spans="1:20" x14ac:dyDescent="0.35">
      <c r="A8645" t="s">
        <v>128</v>
      </c>
      <c r="B8645" t="s">
        <v>129</v>
      </c>
      <c r="C8645" t="s">
        <v>92</v>
      </c>
      <c r="D8645" s="29">
        <v>45496</v>
      </c>
      <c r="E8645">
        <v>0</v>
      </c>
      <c r="F8645">
        <v>0</v>
      </c>
      <c r="G8645">
        <v>0</v>
      </c>
      <c r="H8645">
        <v>0</v>
      </c>
      <c r="L8645">
        <v>1700.6198320000001</v>
      </c>
      <c r="R8645">
        <v>4437.462595</v>
      </c>
      <c r="S8645" t="s">
        <v>204</v>
      </c>
      <c r="T8645" s="247">
        <v>45342.358483796299</v>
      </c>
    </row>
    <row r="8646" spans="1:20" x14ac:dyDescent="0.35">
      <c r="A8646" t="s">
        <v>128</v>
      </c>
      <c r="B8646" t="s">
        <v>129</v>
      </c>
      <c r="C8646" t="s">
        <v>92</v>
      </c>
      <c r="D8646" s="29">
        <v>45497</v>
      </c>
      <c r="E8646">
        <v>0</v>
      </c>
      <c r="F8646">
        <v>0</v>
      </c>
      <c r="G8646">
        <v>0</v>
      </c>
      <c r="H8646">
        <v>0</v>
      </c>
      <c r="L8646">
        <v>1700.6198320000001</v>
      </c>
      <c r="R8646">
        <v>4437.462595</v>
      </c>
      <c r="S8646" t="s">
        <v>204</v>
      </c>
      <c r="T8646" s="247">
        <v>45342.358483796299</v>
      </c>
    </row>
    <row r="8647" spans="1:20" x14ac:dyDescent="0.35">
      <c r="A8647" t="s">
        <v>128</v>
      </c>
      <c r="B8647" t="s">
        <v>129</v>
      </c>
      <c r="C8647" t="s">
        <v>92</v>
      </c>
      <c r="D8647" s="29">
        <v>45498</v>
      </c>
      <c r="E8647">
        <v>0</v>
      </c>
      <c r="F8647">
        <v>0</v>
      </c>
      <c r="G8647">
        <v>0</v>
      </c>
      <c r="H8647">
        <v>0</v>
      </c>
      <c r="L8647">
        <v>1700.6198320000001</v>
      </c>
      <c r="R8647">
        <v>4437.462595</v>
      </c>
      <c r="S8647" t="s">
        <v>204</v>
      </c>
      <c r="T8647" s="247">
        <v>45342.358483796299</v>
      </c>
    </row>
    <row r="8648" spans="1:20" x14ac:dyDescent="0.35">
      <c r="A8648" t="s">
        <v>128</v>
      </c>
      <c r="B8648" t="s">
        <v>129</v>
      </c>
      <c r="C8648" t="s">
        <v>92</v>
      </c>
      <c r="D8648" s="29">
        <v>45499</v>
      </c>
      <c r="E8648">
        <v>0</v>
      </c>
      <c r="F8648">
        <v>0</v>
      </c>
      <c r="G8648">
        <v>0</v>
      </c>
      <c r="H8648">
        <v>0</v>
      </c>
      <c r="L8648">
        <v>1700.6198320000001</v>
      </c>
      <c r="R8648">
        <v>4437.462595</v>
      </c>
      <c r="S8648" t="s">
        <v>204</v>
      </c>
      <c r="T8648" s="247">
        <v>45342.358483796299</v>
      </c>
    </row>
    <row r="8649" spans="1:20" x14ac:dyDescent="0.35">
      <c r="A8649" t="s">
        <v>128</v>
      </c>
      <c r="B8649" t="s">
        <v>129</v>
      </c>
      <c r="C8649" t="s">
        <v>92</v>
      </c>
      <c r="D8649" s="29">
        <v>45500</v>
      </c>
      <c r="E8649">
        <v>0</v>
      </c>
      <c r="F8649">
        <v>0</v>
      </c>
      <c r="G8649">
        <v>0</v>
      </c>
      <c r="H8649">
        <v>0</v>
      </c>
      <c r="L8649">
        <v>1700.6198320000001</v>
      </c>
      <c r="R8649">
        <v>4437.462595</v>
      </c>
      <c r="S8649" t="s">
        <v>204</v>
      </c>
      <c r="T8649" s="247">
        <v>45342.358483796299</v>
      </c>
    </row>
    <row r="8650" spans="1:20" x14ac:dyDescent="0.35">
      <c r="A8650" t="s">
        <v>128</v>
      </c>
      <c r="B8650" t="s">
        <v>129</v>
      </c>
      <c r="C8650" t="s">
        <v>92</v>
      </c>
      <c r="D8650" s="29">
        <v>45501</v>
      </c>
      <c r="E8650">
        <v>0</v>
      </c>
      <c r="F8650">
        <v>0</v>
      </c>
      <c r="G8650">
        <v>0</v>
      </c>
      <c r="H8650">
        <v>0</v>
      </c>
      <c r="L8650">
        <v>1700.6198320000001</v>
      </c>
      <c r="R8650">
        <v>4437.462595</v>
      </c>
      <c r="S8650" t="s">
        <v>204</v>
      </c>
      <c r="T8650" s="247">
        <v>45342.358495370368</v>
      </c>
    </row>
    <row r="8651" spans="1:20" x14ac:dyDescent="0.35">
      <c r="A8651" t="s">
        <v>128</v>
      </c>
      <c r="B8651" t="s">
        <v>129</v>
      </c>
      <c r="C8651" t="s">
        <v>92</v>
      </c>
      <c r="D8651" s="29">
        <v>45502</v>
      </c>
      <c r="E8651">
        <v>0</v>
      </c>
      <c r="F8651">
        <v>0</v>
      </c>
      <c r="G8651">
        <v>0</v>
      </c>
      <c r="H8651">
        <v>0</v>
      </c>
      <c r="L8651">
        <v>1700.6198320000001</v>
      </c>
      <c r="R8651">
        <v>4437.462595</v>
      </c>
      <c r="S8651" t="s">
        <v>204</v>
      </c>
      <c r="T8651" s="247">
        <v>45342.358483796299</v>
      </c>
    </row>
    <row r="8652" spans="1:20" x14ac:dyDescent="0.35">
      <c r="A8652" t="s">
        <v>128</v>
      </c>
      <c r="B8652" t="s">
        <v>129</v>
      </c>
      <c r="C8652" t="s">
        <v>92</v>
      </c>
      <c r="D8652" s="29">
        <v>45503</v>
      </c>
      <c r="E8652">
        <v>0</v>
      </c>
      <c r="F8652">
        <v>0</v>
      </c>
      <c r="G8652">
        <v>0</v>
      </c>
      <c r="H8652">
        <v>0</v>
      </c>
      <c r="L8652">
        <v>1700.6198320000001</v>
      </c>
      <c r="R8652">
        <v>4437.462595</v>
      </c>
      <c r="S8652" t="s">
        <v>204</v>
      </c>
      <c r="T8652" s="247">
        <v>45342.358483796299</v>
      </c>
    </row>
    <row r="8653" spans="1:20" x14ac:dyDescent="0.35">
      <c r="A8653" t="s">
        <v>128</v>
      </c>
      <c r="B8653" t="s">
        <v>129</v>
      </c>
      <c r="C8653" t="s">
        <v>92</v>
      </c>
      <c r="D8653" s="29">
        <v>45504</v>
      </c>
      <c r="E8653">
        <v>0</v>
      </c>
      <c r="F8653">
        <v>0</v>
      </c>
      <c r="G8653">
        <v>0</v>
      </c>
      <c r="H8653">
        <v>0</v>
      </c>
      <c r="L8653">
        <v>1700.6198320000001</v>
      </c>
      <c r="R8653">
        <v>4437.462595</v>
      </c>
      <c r="S8653" t="s">
        <v>204</v>
      </c>
      <c r="T8653" s="247">
        <v>45342.358483796299</v>
      </c>
    </row>
    <row r="8654" spans="1:20" x14ac:dyDescent="0.35">
      <c r="A8654" t="s">
        <v>128</v>
      </c>
      <c r="B8654" t="s">
        <v>129</v>
      </c>
      <c r="C8654" t="s">
        <v>92</v>
      </c>
      <c r="D8654" s="29">
        <v>45505</v>
      </c>
      <c r="E8654">
        <v>0</v>
      </c>
      <c r="F8654">
        <v>0</v>
      </c>
      <c r="G8654">
        <v>0</v>
      </c>
      <c r="H8654">
        <v>0</v>
      </c>
      <c r="L8654">
        <v>1700.6198320000001</v>
      </c>
      <c r="R8654">
        <v>4437.462595</v>
      </c>
      <c r="S8654" t="s">
        <v>204</v>
      </c>
      <c r="T8654" s="247">
        <v>45342.358483796299</v>
      </c>
    </row>
    <row r="8655" spans="1:20" x14ac:dyDescent="0.35">
      <c r="A8655" t="s">
        <v>128</v>
      </c>
      <c r="B8655" t="s">
        <v>129</v>
      </c>
      <c r="C8655" t="s">
        <v>92</v>
      </c>
      <c r="D8655" s="29">
        <v>45506</v>
      </c>
      <c r="E8655">
        <v>0</v>
      </c>
      <c r="F8655">
        <v>0</v>
      </c>
      <c r="G8655">
        <v>0</v>
      </c>
      <c r="H8655">
        <v>0</v>
      </c>
      <c r="L8655">
        <v>1700.6198320000001</v>
      </c>
      <c r="R8655">
        <v>4437.462595</v>
      </c>
      <c r="S8655" t="s">
        <v>204</v>
      </c>
      <c r="T8655" s="247">
        <v>45342.358483796299</v>
      </c>
    </row>
    <row r="8656" spans="1:20" x14ac:dyDescent="0.35">
      <c r="A8656" t="s">
        <v>128</v>
      </c>
      <c r="B8656" t="s">
        <v>129</v>
      </c>
      <c r="C8656" t="s">
        <v>92</v>
      </c>
      <c r="D8656" s="29">
        <v>45507</v>
      </c>
      <c r="E8656">
        <v>0</v>
      </c>
      <c r="F8656">
        <v>0</v>
      </c>
      <c r="G8656">
        <v>0</v>
      </c>
      <c r="H8656">
        <v>0</v>
      </c>
      <c r="L8656">
        <v>1700.6198320000001</v>
      </c>
      <c r="R8656">
        <v>4437.462595</v>
      </c>
      <c r="S8656" t="s">
        <v>204</v>
      </c>
      <c r="T8656" s="247">
        <v>45342.358483796299</v>
      </c>
    </row>
    <row r="8657" spans="1:20" x14ac:dyDescent="0.35">
      <c r="A8657" t="s">
        <v>128</v>
      </c>
      <c r="B8657" t="s">
        <v>129</v>
      </c>
      <c r="C8657" t="s">
        <v>92</v>
      </c>
      <c r="D8657" s="29">
        <v>45508</v>
      </c>
      <c r="E8657">
        <v>0</v>
      </c>
      <c r="F8657">
        <v>0</v>
      </c>
      <c r="G8657">
        <v>0</v>
      </c>
      <c r="H8657">
        <v>0</v>
      </c>
      <c r="L8657">
        <v>1700.6198320000001</v>
      </c>
      <c r="R8657">
        <v>4437.462595</v>
      </c>
      <c r="S8657" t="s">
        <v>204</v>
      </c>
      <c r="T8657" s="247">
        <v>45342.358495370368</v>
      </c>
    </row>
    <row r="8658" spans="1:20" x14ac:dyDescent="0.35">
      <c r="A8658" t="s">
        <v>128</v>
      </c>
      <c r="B8658" t="s">
        <v>129</v>
      </c>
      <c r="C8658" t="s">
        <v>92</v>
      </c>
      <c r="D8658" s="29">
        <v>45509</v>
      </c>
      <c r="E8658">
        <v>0</v>
      </c>
      <c r="F8658">
        <v>0</v>
      </c>
      <c r="G8658">
        <v>0</v>
      </c>
      <c r="H8658">
        <v>0</v>
      </c>
      <c r="L8658">
        <v>1700.6198320000001</v>
      </c>
      <c r="R8658">
        <v>4437.462595</v>
      </c>
      <c r="S8658" t="s">
        <v>204</v>
      </c>
      <c r="T8658" s="247">
        <v>45342.358483796299</v>
      </c>
    </row>
    <row r="8659" spans="1:20" x14ac:dyDescent="0.35">
      <c r="A8659" t="s">
        <v>128</v>
      </c>
      <c r="B8659" t="s">
        <v>129</v>
      </c>
      <c r="C8659" t="s">
        <v>92</v>
      </c>
      <c r="D8659" s="29">
        <v>45510</v>
      </c>
      <c r="E8659">
        <v>0</v>
      </c>
      <c r="F8659">
        <v>0</v>
      </c>
      <c r="G8659">
        <v>0</v>
      </c>
      <c r="H8659">
        <v>0</v>
      </c>
      <c r="L8659">
        <v>1700.6198320000001</v>
      </c>
      <c r="R8659">
        <v>4437.462595</v>
      </c>
      <c r="S8659" t="s">
        <v>204</v>
      </c>
      <c r="T8659" s="247">
        <v>45342.358483796299</v>
      </c>
    </row>
    <row r="8660" spans="1:20" x14ac:dyDescent="0.35">
      <c r="A8660" t="s">
        <v>128</v>
      </c>
      <c r="B8660" t="s">
        <v>129</v>
      </c>
      <c r="C8660" t="s">
        <v>92</v>
      </c>
      <c r="D8660" s="29">
        <v>45511</v>
      </c>
      <c r="E8660">
        <v>0</v>
      </c>
      <c r="F8660">
        <v>0</v>
      </c>
      <c r="G8660">
        <v>0</v>
      </c>
      <c r="H8660">
        <v>0</v>
      </c>
      <c r="L8660">
        <v>1700.6198320000001</v>
      </c>
      <c r="R8660">
        <v>4437.462595</v>
      </c>
      <c r="S8660" t="s">
        <v>204</v>
      </c>
      <c r="T8660" s="247">
        <v>45342.358495370368</v>
      </c>
    </row>
    <row r="8661" spans="1:20" x14ac:dyDescent="0.35">
      <c r="A8661" t="s">
        <v>128</v>
      </c>
      <c r="B8661" t="s">
        <v>129</v>
      </c>
      <c r="C8661" t="s">
        <v>92</v>
      </c>
      <c r="D8661" s="29">
        <v>45512</v>
      </c>
      <c r="E8661">
        <v>0</v>
      </c>
      <c r="F8661">
        <v>0</v>
      </c>
      <c r="G8661">
        <v>0</v>
      </c>
      <c r="H8661">
        <v>0</v>
      </c>
      <c r="L8661">
        <v>1700.6198320000001</v>
      </c>
      <c r="R8661">
        <v>4437.462595</v>
      </c>
      <c r="S8661" t="s">
        <v>204</v>
      </c>
      <c r="T8661" s="247">
        <v>45342.358495370368</v>
      </c>
    </row>
    <row r="8662" spans="1:20" x14ac:dyDescent="0.35">
      <c r="A8662" t="s">
        <v>128</v>
      </c>
      <c r="B8662" t="s">
        <v>129</v>
      </c>
      <c r="C8662" t="s">
        <v>92</v>
      </c>
      <c r="D8662" s="29">
        <v>45513</v>
      </c>
      <c r="E8662">
        <v>0</v>
      </c>
      <c r="F8662">
        <v>0</v>
      </c>
      <c r="G8662">
        <v>0</v>
      </c>
      <c r="H8662">
        <v>0</v>
      </c>
      <c r="L8662">
        <v>1700.6198320000001</v>
      </c>
      <c r="R8662">
        <v>4437.462595</v>
      </c>
      <c r="S8662" t="s">
        <v>204</v>
      </c>
      <c r="T8662" s="247">
        <v>45342.358495370368</v>
      </c>
    </row>
    <row r="8663" spans="1:20" x14ac:dyDescent="0.35">
      <c r="A8663" t="s">
        <v>128</v>
      </c>
      <c r="B8663" t="s">
        <v>129</v>
      </c>
      <c r="C8663" t="s">
        <v>92</v>
      </c>
      <c r="D8663" s="29">
        <v>45514</v>
      </c>
      <c r="E8663">
        <v>0</v>
      </c>
      <c r="F8663">
        <v>0</v>
      </c>
      <c r="G8663">
        <v>0</v>
      </c>
      <c r="H8663">
        <v>0</v>
      </c>
      <c r="L8663">
        <v>1700.6198320000001</v>
      </c>
      <c r="R8663">
        <v>4437.462595</v>
      </c>
      <c r="S8663" t="s">
        <v>204</v>
      </c>
      <c r="T8663" s="247">
        <v>45342.358495370368</v>
      </c>
    </row>
    <row r="8664" spans="1:20" x14ac:dyDescent="0.35">
      <c r="A8664" t="s">
        <v>128</v>
      </c>
      <c r="B8664" t="s">
        <v>129</v>
      </c>
      <c r="C8664" t="s">
        <v>92</v>
      </c>
      <c r="D8664" s="29">
        <v>45515</v>
      </c>
      <c r="E8664">
        <v>0</v>
      </c>
      <c r="F8664">
        <v>0</v>
      </c>
      <c r="G8664">
        <v>0</v>
      </c>
      <c r="H8664">
        <v>0</v>
      </c>
      <c r="L8664">
        <v>1700.6198320000001</v>
      </c>
      <c r="R8664">
        <v>4437.462595</v>
      </c>
      <c r="S8664" t="s">
        <v>204</v>
      </c>
      <c r="T8664" s="247">
        <v>45342.358495370368</v>
      </c>
    </row>
    <row r="8665" spans="1:20" x14ac:dyDescent="0.35">
      <c r="A8665" t="s">
        <v>128</v>
      </c>
      <c r="B8665" t="s">
        <v>129</v>
      </c>
      <c r="C8665" t="s">
        <v>92</v>
      </c>
      <c r="D8665" s="29">
        <v>45516</v>
      </c>
      <c r="E8665">
        <v>0</v>
      </c>
      <c r="F8665">
        <v>0</v>
      </c>
      <c r="G8665">
        <v>0</v>
      </c>
      <c r="H8665">
        <v>0</v>
      </c>
      <c r="L8665">
        <v>1700.6198320000001</v>
      </c>
      <c r="R8665">
        <v>4437.462595</v>
      </c>
      <c r="S8665" t="s">
        <v>204</v>
      </c>
      <c r="T8665" s="247">
        <v>45342.358495370368</v>
      </c>
    </row>
    <row r="8666" spans="1:20" x14ac:dyDescent="0.35">
      <c r="A8666" t="s">
        <v>128</v>
      </c>
      <c r="B8666" t="s">
        <v>129</v>
      </c>
      <c r="C8666" t="s">
        <v>92</v>
      </c>
      <c r="D8666" s="29">
        <v>45517</v>
      </c>
      <c r="E8666">
        <v>0</v>
      </c>
      <c r="F8666">
        <v>0</v>
      </c>
      <c r="G8666">
        <v>0</v>
      </c>
      <c r="H8666">
        <v>0</v>
      </c>
      <c r="L8666">
        <v>1700.6198320000001</v>
      </c>
      <c r="R8666">
        <v>4437.462595</v>
      </c>
      <c r="S8666" t="s">
        <v>204</v>
      </c>
      <c r="T8666" s="247">
        <v>45342.358495370368</v>
      </c>
    </row>
    <row r="8667" spans="1:20" x14ac:dyDescent="0.35">
      <c r="A8667" t="s">
        <v>128</v>
      </c>
      <c r="B8667" t="s">
        <v>129</v>
      </c>
      <c r="C8667" t="s">
        <v>92</v>
      </c>
      <c r="D8667" s="29">
        <v>45518</v>
      </c>
      <c r="E8667">
        <v>0</v>
      </c>
      <c r="F8667">
        <v>0</v>
      </c>
      <c r="G8667">
        <v>0</v>
      </c>
      <c r="H8667">
        <v>0</v>
      </c>
      <c r="L8667">
        <v>1700.6198320000001</v>
      </c>
      <c r="R8667">
        <v>4437.462595</v>
      </c>
      <c r="S8667" t="s">
        <v>204</v>
      </c>
      <c r="T8667" s="247">
        <v>45342.358495370368</v>
      </c>
    </row>
    <row r="8668" spans="1:20" x14ac:dyDescent="0.35">
      <c r="A8668" t="s">
        <v>128</v>
      </c>
      <c r="B8668" t="s">
        <v>129</v>
      </c>
      <c r="C8668" t="s">
        <v>92</v>
      </c>
      <c r="D8668" s="29">
        <v>45519</v>
      </c>
      <c r="E8668">
        <v>0</v>
      </c>
      <c r="F8668">
        <v>0</v>
      </c>
      <c r="G8668">
        <v>0</v>
      </c>
      <c r="H8668">
        <v>0</v>
      </c>
      <c r="L8668">
        <v>1700.6198320000001</v>
      </c>
      <c r="R8668">
        <v>4437.462595</v>
      </c>
      <c r="S8668" t="s">
        <v>204</v>
      </c>
      <c r="T8668" s="247">
        <v>45342.358495370368</v>
      </c>
    </row>
    <row r="8669" spans="1:20" x14ac:dyDescent="0.35">
      <c r="A8669" t="s">
        <v>128</v>
      </c>
      <c r="B8669" t="s">
        <v>129</v>
      </c>
      <c r="C8669" t="s">
        <v>92</v>
      </c>
      <c r="D8669" s="29">
        <v>45520</v>
      </c>
      <c r="E8669">
        <v>0</v>
      </c>
      <c r="F8669">
        <v>0</v>
      </c>
      <c r="G8669">
        <v>0</v>
      </c>
      <c r="H8669">
        <v>0</v>
      </c>
      <c r="L8669">
        <v>1700.6198320000001</v>
      </c>
      <c r="R8669">
        <v>4437.462595</v>
      </c>
      <c r="S8669" t="s">
        <v>204</v>
      </c>
      <c r="T8669" s="247">
        <v>45342.358495370368</v>
      </c>
    </row>
    <row r="8670" spans="1:20" x14ac:dyDescent="0.35">
      <c r="A8670" t="s">
        <v>128</v>
      </c>
      <c r="B8670" t="s">
        <v>129</v>
      </c>
      <c r="C8670" t="s">
        <v>92</v>
      </c>
      <c r="D8670" s="29">
        <v>45521</v>
      </c>
      <c r="E8670">
        <v>0</v>
      </c>
      <c r="F8670">
        <v>0</v>
      </c>
      <c r="G8670">
        <v>0</v>
      </c>
      <c r="H8670">
        <v>0</v>
      </c>
      <c r="L8670">
        <v>1700.6198320000001</v>
      </c>
      <c r="R8670">
        <v>4437.462595</v>
      </c>
      <c r="S8670" t="s">
        <v>204</v>
      </c>
      <c r="T8670" s="247">
        <v>45342.358495370368</v>
      </c>
    </row>
    <row r="8671" spans="1:20" x14ac:dyDescent="0.35">
      <c r="A8671" t="s">
        <v>128</v>
      </c>
      <c r="B8671" t="s">
        <v>129</v>
      </c>
      <c r="C8671" t="s">
        <v>92</v>
      </c>
      <c r="D8671" s="29">
        <v>45522</v>
      </c>
      <c r="E8671">
        <v>0</v>
      </c>
      <c r="F8671">
        <v>0</v>
      </c>
      <c r="G8671">
        <v>0</v>
      </c>
      <c r="H8671">
        <v>0</v>
      </c>
      <c r="L8671">
        <v>1700.6198320000001</v>
      </c>
      <c r="R8671">
        <v>4437.462595</v>
      </c>
      <c r="S8671" t="s">
        <v>204</v>
      </c>
      <c r="T8671" s="247">
        <v>45342.358495370368</v>
      </c>
    </row>
    <row r="8672" spans="1:20" x14ac:dyDescent="0.35">
      <c r="A8672" t="s">
        <v>128</v>
      </c>
      <c r="B8672" t="s">
        <v>129</v>
      </c>
      <c r="C8672" t="s">
        <v>92</v>
      </c>
      <c r="D8672" s="29">
        <v>45523</v>
      </c>
      <c r="E8672">
        <v>0</v>
      </c>
      <c r="F8672">
        <v>0</v>
      </c>
      <c r="G8672">
        <v>0</v>
      </c>
      <c r="H8672">
        <v>0</v>
      </c>
      <c r="L8672">
        <v>1700.6198320000001</v>
      </c>
      <c r="R8672">
        <v>4437.462595</v>
      </c>
      <c r="S8672" t="s">
        <v>204</v>
      </c>
      <c r="T8672" s="247">
        <v>45342.358495370368</v>
      </c>
    </row>
    <row r="8673" spans="1:20" x14ac:dyDescent="0.35">
      <c r="A8673" t="s">
        <v>128</v>
      </c>
      <c r="B8673" t="s">
        <v>129</v>
      </c>
      <c r="C8673" t="s">
        <v>92</v>
      </c>
      <c r="D8673" s="29">
        <v>45524</v>
      </c>
      <c r="E8673">
        <v>0</v>
      </c>
      <c r="F8673">
        <v>0</v>
      </c>
      <c r="G8673">
        <v>0</v>
      </c>
      <c r="H8673">
        <v>0</v>
      </c>
      <c r="L8673">
        <v>1700.6198320000001</v>
      </c>
      <c r="R8673">
        <v>4437.462595</v>
      </c>
      <c r="S8673" t="s">
        <v>204</v>
      </c>
      <c r="T8673" s="247">
        <v>45342.358495370368</v>
      </c>
    </row>
    <row r="8674" spans="1:20" x14ac:dyDescent="0.35">
      <c r="A8674" t="s">
        <v>128</v>
      </c>
      <c r="B8674" t="s">
        <v>129</v>
      </c>
      <c r="C8674" t="s">
        <v>92</v>
      </c>
      <c r="D8674" s="29">
        <v>45525</v>
      </c>
      <c r="E8674">
        <v>0</v>
      </c>
      <c r="F8674">
        <v>0</v>
      </c>
      <c r="G8674">
        <v>0</v>
      </c>
      <c r="H8674">
        <v>0</v>
      </c>
      <c r="L8674">
        <v>1700.6198320000001</v>
      </c>
      <c r="R8674">
        <v>4437.462595</v>
      </c>
      <c r="S8674" t="s">
        <v>204</v>
      </c>
      <c r="T8674" s="247">
        <v>45342.358495370368</v>
      </c>
    </row>
    <row r="8675" spans="1:20" x14ac:dyDescent="0.35">
      <c r="A8675" t="s">
        <v>128</v>
      </c>
      <c r="B8675" t="s">
        <v>129</v>
      </c>
      <c r="C8675" t="s">
        <v>92</v>
      </c>
      <c r="D8675" s="29">
        <v>45526</v>
      </c>
      <c r="E8675">
        <v>0</v>
      </c>
      <c r="F8675">
        <v>0</v>
      </c>
      <c r="G8675">
        <v>0</v>
      </c>
      <c r="H8675">
        <v>0</v>
      </c>
      <c r="L8675">
        <v>1700.6198320000001</v>
      </c>
      <c r="R8675">
        <v>4437.462595</v>
      </c>
      <c r="S8675" t="s">
        <v>204</v>
      </c>
      <c r="T8675" s="247">
        <v>45342.358506944445</v>
      </c>
    </row>
    <row r="8676" spans="1:20" x14ac:dyDescent="0.35">
      <c r="A8676" t="s">
        <v>128</v>
      </c>
      <c r="B8676" t="s">
        <v>129</v>
      </c>
      <c r="C8676" t="s">
        <v>92</v>
      </c>
      <c r="D8676" s="29">
        <v>45527</v>
      </c>
      <c r="E8676">
        <v>0</v>
      </c>
      <c r="F8676">
        <v>0</v>
      </c>
      <c r="G8676">
        <v>0</v>
      </c>
      <c r="H8676">
        <v>0</v>
      </c>
      <c r="L8676">
        <v>1700.6198320000001</v>
      </c>
      <c r="R8676">
        <v>4437.462595</v>
      </c>
      <c r="S8676" t="s">
        <v>204</v>
      </c>
      <c r="T8676" s="247">
        <v>45342.358506944445</v>
      </c>
    </row>
    <row r="8677" spans="1:20" x14ac:dyDescent="0.35">
      <c r="A8677" t="s">
        <v>128</v>
      </c>
      <c r="B8677" t="s">
        <v>129</v>
      </c>
      <c r="C8677" t="s">
        <v>92</v>
      </c>
      <c r="D8677" s="29">
        <v>45528</v>
      </c>
      <c r="E8677">
        <v>0</v>
      </c>
      <c r="F8677">
        <v>0</v>
      </c>
      <c r="G8677">
        <v>0</v>
      </c>
      <c r="H8677">
        <v>0</v>
      </c>
      <c r="L8677">
        <v>1700.6198320000001</v>
      </c>
      <c r="R8677">
        <v>4437.462595</v>
      </c>
      <c r="S8677" t="s">
        <v>204</v>
      </c>
      <c r="T8677" s="247">
        <v>45342.358506944445</v>
      </c>
    </row>
    <row r="8678" spans="1:20" x14ac:dyDescent="0.35">
      <c r="A8678" t="s">
        <v>128</v>
      </c>
      <c r="B8678" t="s">
        <v>129</v>
      </c>
      <c r="C8678" t="s">
        <v>92</v>
      </c>
      <c r="D8678" s="29">
        <v>45529</v>
      </c>
      <c r="E8678">
        <v>0</v>
      </c>
      <c r="F8678">
        <v>0</v>
      </c>
      <c r="G8678">
        <v>0</v>
      </c>
      <c r="H8678">
        <v>0</v>
      </c>
      <c r="L8678">
        <v>1700.6198320000001</v>
      </c>
      <c r="R8678">
        <v>4437.462595</v>
      </c>
      <c r="S8678" t="s">
        <v>204</v>
      </c>
      <c r="T8678" s="247">
        <v>45342.358506944445</v>
      </c>
    </row>
    <row r="8679" spans="1:20" x14ac:dyDescent="0.35">
      <c r="A8679" t="s">
        <v>128</v>
      </c>
      <c r="B8679" t="s">
        <v>129</v>
      </c>
      <c r="C8679" t="s">
        <v>92</v>
      </c>
      <c r="D8679" s="29">
        <v>45530</v>
      </c>
      <c r="E8679">
        <v>0</v>
      </c>
      <c r="F8679">
        <v>0</v>
      </c>
      <c r="G8679">
        <v>0</v>
      </c>
      <c r="H8679">
        <v>0</v>
      </c>
      <c r="L8679">
        <v>1700.6198320000001</v>
      </c>
      <c r="R8679">
        <v>4437.462595</v>
      </c>
      <c r="S8679" t="s">
        <v>204</v>
      </c>
      <c r="T8679" s="247">
        <v>45342.358495370368</v>
      </c>
    </row>
    <row r="8680" spans="1:20" x14ac:dyDescent="0.35">
      <c r="A8680" t="s">
        <v>128</v>
      </c>
      <c r="B8680" t="s">
        <v>129</v>
      </c>
      <c r="C8680" t="s">
        <v>92</v>
      </c>
      <c r="D8680" s="29">
        <v>45531</v>
      </c>
      <c r="E8680">
        <v>0</v>
      </c>
      <c r="F8680">
        <v>0</v>
      </c>
      <c r="G8680">
        <v>0</v>
      </c>
      <c r="H8680">
        <v>0</v>
      </c>
      <c r="L8680">
        <v>1700.6198320000001</v>
      </c>
      <c r="R8680">
        <v>4437.462595</v>
      </c>
      <c r="S8680" t="s">
        <v>204</v>
      </c>
      <c r="T8680" s="247">
        <v>45342.358506944445</v>
      </c>
    </row>
    <row r="8681" spans="1:20" x14ac:dyDescent="0.35">
      <c r="A8681" t="s">
        <v>128</v>
      </c>
      <c r="B8681" t="s">
        <v>129</v>
      </c>
      <c r="C8681" t="s">
        <v>92</v>
      </c>
      <c r="D8681" s="29">
        <v>45532</v>
      </c>
      <c r="E8681">
        <v>0</v>
      </c>
      <c r="F8681">
        <v>0</v>
      </c>
      <c r="G8681">
        <v>0</v>
      </c>
      <c r="H8681">
        <v>0</v>
      </c>
      <c r="L8681">
        <v>1700.6198320000001</v>
      </c>
      <c r="R8681">
        <v>4437.462595</v>
      </c>
      <c r="S8681" t="s">
        <v>204</v>
      </c>
      <c r="T8681" s="247">
        <v>45342.358495370368</v>
      </c>
    </row>
    <row r="8682" spans="1:20" x14ac:dyDescent="0.35">
      <c r="A8682" t="s">
        <v>128</v>
      </c>
      <c r="B8682" t="s">
        <v>129</v>
      </c>
      <c r="C8682" t="s">
        <v>92</v>
      </c>
      <c r="D8682" s="29">
        <v>45533</v>
      </c>
      <c r="E8682">
        <v>0</v>
      </c>
      <c r="F8682">
        <v>0</v>
      </c>
      <c r="G8682">
        <v>0</v>
      </c>
      <c r="H8682">
        <v>0</v>
      </c>
      <c r="L8682">
        <v>1700.6198320000001</v>
      </c>
      <c r="R8682">
        <v>4437.462595</v>
      </c>
      <c r="S8682" t="s">
        <v>204</v>
      </c>
      <c r="T8682" s="247">
        <v>45342.358506944445</v>
      </c>
    </row>
    <row r="8683" spans="1:20" x14ac:dyDescent="0.35">
      <c r="A8683" t="s">
        <v>128</v>
      </c>
      <c r="B8683" t="s">
        <v>129</v>
      </c>
      <c r="C8683" t="s">
        <v>92</v>
      </c>
      <c r="D8683" s="29">
        <v>45534</v>
      </c>
      <c r="E8683">
        <v>0</v>
      </c>
      <c r="F8683">
        <v>0</v>
      </c>
      <c r="G8683">
        <v>0</v>
      </c>
      <c r="H8683">
        <v>0</v>
      </c>
      <c r="L8683">
        <v>1700.6198320000001</v>
      </c>
      <c r="R8683">
        <v>4437.462595</v>
      </c>
      <c r="S8683" t="s">
        <v>204</v>
      </c>
      <c r="T8683" s="247">
        <v>45342.358495370368</v>
      </c>
    </row>
    <row r="8684" spans="1:20" x14ac:dyDescent="0.35">
      <c r="A8684" t="s">
        <v>128</v>
      </c>
      <c r="B8684" t="s">
        <v>129</v>
      </c>
      <c r="C8684" t="s">
        <v>92</v>
      </c>
      <c r="D8684" s="29">
        <v>45535</v>
      </c>
      <c r="E8684">
        <v>0</v>
      </c>
      <c r="F8684">
        <v>0</v>
      </c>
      <c r="G8684">
        <v>0</v>
      </c>
      <c r="H8684">
        <v>0</v>
      </c>
      <c r="L8684">
        <v>1700.6198320000001</v>
      </c>
      <c r="R8684">
        <v>4437.462595</v>
      </c>
      <c r="S8684" t="s">
        <v>204</v>
      </c>
      <c r="T8684" s="247">
        <v>45342.358506944445</v>
      </c>
    </row>
    <row r="8685" spans="1:20" x14ac:dyDescent="0.35">
      <c r="A8685" t="s">
        <v>128</v>
      </c>
      <c r="B8685" t="s">
        <v>129</v>
      </c>
      <c r="C8685" t="s">
        <v>92</v>
      </c>
      <c r="D8685" s="29">
        <v>45536</v>
      </c>
      <c r="E8685">
        <v>0</v>
      </c>
      <c r="F8685">
        <v>0</v>
      </c>
      <c r="G8685">
        <v>0</v>
      </c>
      <c r="H8685">
        <v>0</v>
      </c>
      <c r="L8685">
        <v>1700.6198320000001</v>
      </c>
      <c r="R8685">
        <v>4437.462595</v>
      </c>
      <c r="S8685" t="s">
        <v>204</v>
      </c>
      <c r="T8685" s="247">
        <v>45342.358506944445</v>
      </c>
    </row>
    <row r="8686" spans="1:20" x14ac:dyDescent="0.35">
      <c r="A8686" t="s">
        <v>128</v>
      </c>
      <c r="B8686" t="s">
        <v>129</v>
      </c>
      <c r="C8686" t="s">
        <v>92</v>
      </c>
      <c r="D8686" s="29">
        <v>45537</v>
      </c>
      <c r="E8686">
        <v>0</v>
      </c>
      <c r="F8686">
        <v>0</v>
      </c>
      <c r="G8686">
        <v>0</v>
      </c>
      <c r="H8686">
        <v>0</v>
      </c>
      <c r="L8686">
        <v>1700.6198320000001</v>
      </c>
      <c r="R8686">
        <v>4437.462595</v>
      </c>
      <c r="S8686" t="s">
        <v>204</v>
      </c>
      <c r="T8686" s="247">
        <v>45342.358506944445</v>
      </c>
    </row>
    <row r="8687" spans="1:20" x14ac:dyDescent="0.35">
      <c r="A8687" t="s">
        <v>128</v>
      </c>
      <c r="B8687" t="s">
        <v>129</v>
      </c>
      <c r="C8687" t="s">
        <v>92</v>
      </c>
      <c r="D8687" s="29">
        <v>45538</v>
      </c>
      <c r="E8687">
        <v>0</v>
      </c>
      <c r="F8687">
        <v>0</v>
      </c>
      <c r="G8687">
        <v>0</v>
      </c>
      <c r="H8687">
        <v>0</v>
      </c>
      <c r="L8687">
        <v>1700.6198320000001</v>
      </c>
      <c r="R8687">
        <v>4437.462595</v>
      </c>
      <c r="S8687" t="s">
        <v>204</v>
      </c>
      <c r="T8687" s="247">
        <v>45342.358506944445</v>
      </c>
    </row>
    <row r="8688" spans="1:20" x14ac:dyDescent="0.35">
      <c r="A8688" t="s">
        <v>128</v>
      </c>
      <c r="B8688" t="s">
        <v>129</v>
      </c>
      <c r="C8688" t="s">
        <v>92</v>
      </c>
      <c r="D8688" s="29">
        <v>45539</v>
      </c>
      <c r="E8688">
        <v>0</v>
      </c>
      <c r="F8688">
        <v>0</v>
      </c>
      <c r="G8688">
        <v>0</v>
      </c>
      <c r="H8688">
        <v>0</v>
      </c>
      <c r="L8688">
        <v>1700.6198320000001</v>
      </c>
      <c r="R8688">
        <v>4437.462595</v>
      </c>
      <c r="S8688" t="s">
        <v>204</v>
      </c>
      <c r="T8688" s="247">
        <v>45342.358506944445</v>
      </c>
    </row>
    <row r="8689" spans="1:20" x14ac:dyDescent="0.35">
      <c r="A8689" t="s">
        <v>128</v>
      </c>
      <c r="B8689" t="s">
        <v>129</v>
      </c>
      <c r="C8689" t="s">
        <v>92</v>
      </c>
      <c r="D8689" s="29">
        <v>45540</v>
      </c>
      <c r="E8689">
        <v>0</v>
      </c>
      <c r="F8689">
        <v>0</v>
      </c>
      <c r="G8689">
        <v>0</v>
      </c>
      <c r="H8689">
        <v>0</v>
      </c>
      <c r="L8689">
        <v>1700.6198320000001</v>
      </c>
      <c r="R8689">
        <v>4437.462595</v>
      </c>
      <c r="S8689" t="s">
        <v>204</v>
      </c>
      <c r="T8689" s="247">
        <v>45342.358506944445</v>
      </c>
    </row>
    <row r="8690" spans="1:20" x14ac:dyDescent="0.35">
      <c r="A8690" t="s">
        <v>128</v>
      </c>
      <c r="B8690" t="s">
        <v>129</v>
      </c>
      <c r="C8690" t="s">
        <v>92</v>
      </c>
      <c r="D8690" s="29">
        <v>45541</v>
      </c>
      <c r="E8690">
        <v>0</v>
      </c>
      <c r="F8690">
        <v>0</v>
      </c>
      <c r="G8690">
        <v>0</v>
      </c>
      <c r="H8690">
        <v>0</v>
      </c>
      <c r="L8690">
        <v>1700.6198320000001</v>
      </c>
      <c r="R8690">
        <v>4437.462595</v>
      </c>
      <c r="S8690" t="s">
        <v>204</v>
      </c>
      <c r="T8690" s="247">
        <v>45342.358506944445</v>
      </c>
    </row>
    <row r="8691" spans="1:20" x14ac:dyDescent="0.35">
      <c r="A8691" t="s">
        <v>128</v>
      </c>
      <c r="B8691" t="s">
        <v>129</v>
      </c>
      <c r="C8691" t="s">
        <v>92</v>
      </c>
      <c r="D8691" s="29">
        <v>45542</v>
      </c>
      <c r="E8691">
        <v>0</v>
      </c>
      <c r="F8691">
        <v>0</v>
      </c>
      <c r="G8691">
        <v>0</v>
      </c>
      <c r="H8691">
        <v>0</v>
      </c>
      <c r="L8691">
        <v>1700.6198320000001</v>
      </c>
      <c r="R8691">
        <v>4437.462595</v>
      </c>
      <c r="S8691" t="s">
        <v>204</v>
      </c>
      <c r="T8691" s="247">
        <v>45342.358506944445</v>
      </c>
    </row>
    <row r="8692" spans="1:20" x14ac:dyDescent="0.35">
      <c r="A8692" t="s">
        <v>128</v>
      </c>
      <c r="B8692" t="s">
        <v>129</v>
      </c>
      <c r="C8692" t="s">
        <v>92</v>
      </c>
      <c r="D8692" s="29">
        <v>45543</v>
      </c>
      <c r="E8692">
        <v>0</v>
      </c>
      <c r="F8692">
        <v>0</v>
      </c>
      <c r="G8692">
        <v>0</v>
      </c>
      <c r="H8692">
        <v>0</v>
      </c>
      <c r="L8692">
        <v>1700.6198320000001</v>
      </c>
      <c r="R8692">
        <v>4437.462595</v>
      </c>
      <c r="S8692" t="s">
        <v>204</v>
      </c>
      <c r="T8692" s="247">
        <v>45342.358518518522</v>
      </c>
    </row>
    <row r="8693" spans="1:20" x14ac:dyDescent="0.35">
      <c r="A8693" t="s">
        <v>128</v>
      </c>
      <c r="B8693" t="s">
        <v>129</v>
      </c>
      <c r="C8693" t="s">
        <v>92</v>
      </c>
      <c r="D8693" s="29">
        <v>45544</v>
      </c>
      <c r="E8693">
        <v>0</v>
      </c>
      <c r="F8693">
        <v>0</v>
      </c>
      <c r="G8693">
        <v>0</v>
      </c>
      <c r="H8693">
        <v>0</v>
      </c>
      <c r="L8693">
        <v>1700.6198320000001</v>
      </c>
      <c r="R8693">
        <v>4437.462595</v>
      </c>
      <c r="S8693" t="s">
        <v>204</v>
      </c>
      <c r="T8693" s="247">
        <v>45342.358506944445</v>
      </c>
    </row>
    <row r="8694" spans="1:20" x14ac:dyDescent="0.35">
      <c r="A8694" t="s">
        <v>128</v>
      </c>
      <c r="B8694" t="s">
        <v>129</v>
      </c>
      <c r="C8694" t="s">
        <v>92</v>
      </c>
      <c r="D8694" s="29">
        <v>45545</v>
      </c>
      <c r="E8694">
        <v>0</v>
      </c>
      <c r="F8694">
        <v>0</v>
      </c>
      <c r="G8694">
        <v>0</v>
      </c>
      <c r="H8694">
        <v>0</v>
      </c>
      <c r="L8694">
        <v>1700.6198320000001</v>
      </c>
      <c r="R8694">
        <v>4437.462595</v>
      </c>
      <c r="S8694" t="s">
        <v>204</v>
      </c>
      <c r="T8694" s="247">
        <v>45342.358506944445</v>
      </c>
    </row>
    <row r="8695" spans="1:20" x14ac:dyDescent="0.35">
      <c r="A8695" t="s">
        <v>128</v>
      </c>
      <c r="B8695" t="s">
        <v>129</v>
      </c>
      <c r="C8695" t="s">
        <v>92</v>
      </c>
      <c r="D8695" s="29">
        <v>45546</v>
      </c>
      <c r="E8695">
        <v>0</v>
      </c>
      <c r="F8695">
        <v>0</v>
      </c>
      <c r="G8695">
        <v>0</v>
      </c>
      <c r="H8695">
        <v>0</v>
      </c>
      <c r="L8695">
        <v>1700.6198320000001</v>
      </c>
      <c r="R8695">
        <v>4437.462595</v>
      </c>
      <c r="S8695" t="s">
        <v>204</v>
      </c>
      <c r="T8695" s="247">
        <v>45342.358506944445</v>
      </c>
    </row>
    <row r="8696" spans="1:20" x14ac:dyDescent="0.35">
      <c r="A8696" t="s">
        <v>128</v>
      </c>
      <c r="B8696" t="s">
        <v>129</v>
      </c>
      <c r="C8696" t="s">
        <v>92</v>
      </c>
      <c r="D8696" s="29">
        <v>45547</v>
      </c>
      <c r="E8696">
        <v>0</v>
      </c>
      <c r="F8696">
        <v>0</v>
      </c>
      <c r="G8696">
        <v>0</v>
      </c>
      <c r="H8696">
        <v>0</v>
      </c>
      <c r="L8696">
        <v>1700.6198320000001</v>
      </c>
      <c r="R8696">
        <v>4437.462595</v>
      </c>
      <c r="S8696" t="s">
        <v>204</v>
      </c>
      <c r="T8696" s="247">
        <v>45342.358506944445</v>
      </c>
    </row>
    <row r="8697" spans="1:20" x14ac:dyDescent="0.35">
      <c r="A8697" t="s">
        <v>128</v>
      </c>
      <c r="B8697" t="s">
        <v>129</v>
      </c>
      <c r="C8697" t="s">
        <v>92</v>
      </c>
      <c r="D8697" s="29">
        <v>45548</v>
      </c>
      <c r="E8697">
        <v>0</v>
      </c>
      <c r="F8697">
        <v>0</v>
      </c>
      <c r="G8697">
        <v>0</v>
      </c>
      <c r="H8697">
        <v>0</v>
      </c>
      <c r="L8697">
        <v>1700.6198320000001</v>
      </c>
      <c r="R8697">
        <v>4437.462595</v>
      </c>
      <c r="S8697" t="s">
        <v>204</v>
      </c>
      <c r="T8697" s="247">
        <v>45342.358506944445</v>
      </c>
    </row>
    <row r="8698" spans="1:20" x14ac:dyDescent="0.35">
      <c r="A8698" t="s">
        <v>128</v>
      </c>
      <c r="B8698" t="s">
        <v>129</v>
      </c>
      <c r="C8698" t="s">
        <v>92</v>
      </c>
      <c r="D8698" s="29">
        <v>45549</v>
      </c>
      <c r="E8698">
        <v>0</v>
      </c>
      <c r="F8698">
        <v>0</v>
      </c>
      <c r="G8698">
        <v>0</v>
      </c>
      <c r="H8698">
        <v>0</v>
      </c>
      <c r="L8698">
        <v>1700.6198320000001</v>
      </c>
      <c r="R8698">
        <v>4437.462595</v>
      </c>
      <c r="S8698" t="s">
        <v>204</v>
      </c>
      <c r="T8698" s="247">
        <v>45342.358506944445</v>
      </c>
    </row>
    <row r="8699" spans="1:20" x14ac:dyDescent="0.35">
      <c r="A8699" t="s">
        <v>128</v>
      </c>
      <c r="B8699" t="s">
        <v>129</v>
      </c>
      <c r="C8699" t="s">
        <v>92</v>
      </c>
      <c r="D8699" s="29">
        <v>45550</v>
      </c>
      <c r="E8699">
        <v>0</v>
      </c>
      <c r="F8699">
        <v>0</v>
      </c>
      <c r="G8699">
        <v>0</v>
      </c>
      <c r="H8699">
        <v>0</v>
      </c>
      <c r="L8699">
        <v>1700.6198320000001</v>
      </c>
      <c r="R8699">
        <v>4437.462595</v>
      </c>
      <c r="S8699" t="s">
        <v>204</v>
      </c>
      <c r="T8699" s="247">
        <v>45342.358506944445</v>
      </c>
    </row>
    <row r="8700" spans="1:20" x14ac:dyDescent="0.35">
      <c r="A8700" t="s">
        <v>128</v>
      </c>
      <c r="B8700" t="s">
        <v>129</v>
      </c>
      <c r="C8700" t="s">
        <v>92</v>
      </c>
      <c r="D8700" s="29">
        <v>45551</v>
      </c>
      <c r="E8700">
        <v>0</v>
      </c>
      <c r="F8700">
        <v>0</v>
      </c>
      <c r="G8700">
        <v>0</v>
      </c>
      <c r="H8700">
        <v>0</v>
      </c>
      <c r="L8700">
        <v>1700.6198320000001</v>
      </c>
      <c r="R8700">
        <v>4437.462595</v>
      </c>
      <c r="S8700" t="s">
        <v>204</v>
      </c>
      <c r="T8700" s="247">
        <v>45342.358518518522</v>
      </c>
    </row>
    <row r="8701" spans="1:20" x14ac:dyDescent="0.35">
      <c r="A8701" t="s">
        <v>128</v>
      </c>
      <c r="B8701" t="s">
        <v>129</v>
      </c>
      <c r="C8701" t="s">
        <v>92</v>
      </c>
      <c r="D8701" s="29">
        <v>45552</v>
      </c>
      <c r="E8701">
        <v>0</v>
      </c>
      <c r="F8701">
        <v>0</v>
      </c>
      <c r="G8701">
        <v>0</v>
      </c>
      <c r="H8701">
        <v>0</v>
      </c>
      <c r="L8701">
        <v>1700.6198320000001</v>
      </c>
      <c r="R8701">
        <v>4437.462595</v>
      </c>
      <c r="S8701" t="s">
        <v>204</v>
      </c>
      <c r="T8701" s="247">
        <v>45342.358518518522</v>
      </c>
    </row>
    <row r="8702" spans="1:20" x14ac:dyDescent="0.35">
      <c r="A8702" t="s">
        <v>128</v>
      </c>
      <c r="B8702" t="s">
        <v>129</v>
      </c>
      <c r="C8702" t="s">
        <v>92</v>
      </c>
      <c r="D8702" s="29">
        <v>45553</v>
      </c>
      <c r="E8702">
        <v>0</v>
      </c>
      <c r="F8702">
        <v>0</v>
      </c>
      <c r="G8702">
        <v>0</v>
      </c>
      <c r="H8702">
        <v>0</v>
      </c>
      <c r="L8702">
        <v>1700.6198320000001</v>
      </c>
      <c r="R8702">
        <v>4437.462595</v>
      </c>
      <c r="S8702" t="s">
        <v>204</v>
      </c>
      <c r="T8702" s="247">
        <v>45342.358518518522</v>
      </c>
    </row>
    <row r="8703" spans="1:20" x14ac:dyDescent="0.35">
      <c r="A8703" t="s">
        <v>128</v>
      </c>
      <c r="B8703" t="s">
        <v>129</v>
      </c>
      <c r="C8703" t="s">
        <v>92</v>
      </c>
      <c r="D8703" s="29">
        <v>45554</v>
      </c>
      <c r="E8703">
        <v>0</v>
      </c>
      <c r="F8703">
        <v>0</v>
      </c>
      <c r="G8703">
        <v>0</v>
      </c>
      <c r="H8703">
        <v>0</v>
      </c>
      <c r="L8703">
        <v>1700.6198320000001</v>
      </c>
      <c r="R8703">
        <v>4437.462595</v>
      </c>
      <c r="S8703" t="s">
        <v>204</v>
      </c>
      <c r="T8703" s="247">
        <v>45342.358506944445</v>
      </c>
    </row>
    <row r="8704" spans="1:20" x14ac:dyDescent="0.35">
      <c r="A8704" t="s">
        <v>128</v>
      </c>
      <c r="B8704" t="s">
        <v>129</v>
      </c>
      <c r="C8704" t="s">
        <v>92</v>
      </c>
      <c r="D8704" s="29">
        <v>45555</v>
      </c>
      <c r="E8704">
        <v>0</v>
      </c>
      <c r="F8704">
        <v>0</v>
      </c>
      <c r="G8704">
        <v>0</v>
      </c>
      <c r="H8704">
        <v>0</v>
      </c>
      <c r="L8704">
        <v>1700.6198320000001</v>
      </c>
      <c r="R8704">
        <v>4437.462595</v>
      </c>
      <c r="S8704" t="s">
        <v>204</v>
      </c>
      <c r="T8704" s="247">
        <v>45342.358518518522</v>
      </c>
    </row>
    <row r="8705" spans="1:20" x14ac:dyDescent="0.35">
      <c r="A8705" t="s">
        <v>128</v>
      </c>
      <c r="B8705" t="s">
        <v>129</v>
      </c>
      <c r="C8705" t="s">
        <v>92</v>
      </c>
      <c r="D8705" s="29">
        <v>45556</v>
      </c>
      <c r="E8705">
        <v>0</v>
      </c>
      <c r="F8705">
        <v>0</v>
      </c>
      <c r="G8705">
        <v>0</v>
      </c>
      <c r="H8705">
        <v>0</v>
      </c>
      <c r="L8705">
        <v>1700.6198320000001</v>
      </c>
      <c r="R8705">
        <v>4437.462595</v>
      </c>
      <c r="S8705" t="s">
        <v>204</v>
      </c>
      <c r="T8705" s="247">
        <v>45342.358518518522</v>
      </c>
    </row>
    <row r="8706" spans="1:20" x14ac:dyDescent="0.35">
      <c r="A8706" t="s">
        <v>128</v>
      </c>
      <c r="B8706" t="s">
        <v>129</v>
      </c>
      <c r="C8706" t="s">
        <v>92</v>
      </c>
      <c r="D8706" s="29">
        <v>45557</v>
      </c>
      <c r="E8706">
        <v>0</v>
      </c>
      <c r="F8706">
        <v>0</v>
      </c>
      <c r="G8706">
        <v>0</v>
      </c>
      <c r="H8706">
        <v>0</v>
      </c>
      <c r="L8706">
        <v>1700.6198320000001</v>
      </c>
      <c r="R8706">
        <v>4437.462595</v>
      </c>
      <c r="S8706" t="s">
        <v>204</v>
      </c>
      <c r="T8706" s="247">
        <v>45342.358518518522</v>
      </c>
    </row>
    <row r="8707" spans="1:20" x14ac:dyDescent="0.35">
      <c r="A8707" t="s">
        <v>128</v>
      </c>
      <c r="B8707" t="s">
        <v>129</v>
      </c>
      <c r="C8707" t="s">
        <v>92</v>
      </c>
      <c r="D8707" s="29">
        <v>45558</v>
      </c>
      <c r="E8707">
        <v>0</v>
      </c>
      <c r="F8707">
        <v>0</v>
      </c>
      <c r="G8707">
        <v>0</v>
      </c>
      <c r="H8707">
        <v>0</v>
      </c>
      <c r="L8707">
        <v>1700.6198320000001</v>
      </c>
      <c r="R8707">
        <v>4437.462595</v>
      </c>
      <c r="S8707" t="s">
        <v>204</v>
      </c>
      <c r="T8707" s="247">
        <v>45342.358518518522</v>
      </c>
    </row>
    <row r="8708" spans="1:20" x14ac:dyDescent="0.35">
      <c r="A8708" t="s">
        <v>128</v>
      </c>
      <c r="B8708" t="s">
        <v>129</v>
      </c>
      <c r="C8708" t="s">
        <v>92</v>
      </c>
      <c r="D8708" s="29">
        <v>45559</v>
      </c>
      <c r="E8708">
        <v>0</v>
      </c>
      <c r="F8708">
        <v>0</v>
      </c>
      <c r="G8708">
        <v>0</v>
      </c>
      <c r="H8708">
        <v>0</v>
      </c>
      <c r="L8708">
        <v>1700.6198320000001</v>
      </c>
      <c r="R8708">
        <v>4437.462595</v>
      </c>
      <c r="S8708" t="s">
        <v>204</v>
      </c>
      <c r="T8708" s="247">
        <v>45342.358518518522</v>
      </c>
    </row>
    <row r="8709" spans="1:20" x14ac:dyDescent="0.35">
      <c r="A8709" t="s">
        <v>128</v>
      </c>
      <c r="B8709" t="s">
        <v>129</v>
      </c>
      <c r="C8709" t="s">
        <v>92</v>
      </c>
      <c r="D8709" s="29">
        <v>45560</v>
      </c>
      <c r="E8709">
        <v>0</v>
      </c>
      <c r="F8709">
        <v>0</v>
      </c>
      <c r="G8709">
        <v>0</v>
      </c>
      <c r="H8709">
        <v>0</v>
      </c>
      <c r="L8709">
        <v>1700.6198320000001</v>
      </c>
      <c r="R8709">
        <v>4437.462595</v>
      </c>
      <c r="S8709" t="s">
        <v>204</v>
      </c>
      <c r="T8709" s="247">
        <v>45342.358518518522</v>
      </c>
    </row>
    <row r="8710" spans="1:20" x14ac:dyDescent="0.35">
      <c r="A8710" t="s">
        <v>128</v>
      </c>
      <c r="B8710" t="s">
        <v>129</v>
      </c>
      <c r="C8710" t="s">
        <v>92</v>
      </c>
      <c r="D8710" s="29">
        <v>45561</v>
      </c>
      <c r="E8710">
        <v>0</v>
      </c>
      <c r="F8710">
        <v>0</v>
      </c>
      <c r="G8710">
        <v>0</v>
      </c>
      <c r="H8710">
        <v>0</v>
      </c>
      <c r="L8710">
        <v>1700.6198320000001</v>
      </c>
      <c r="R8710">
        <v>4437.462595</v>
      </c>
      <c r="S8710" t="s">
        <v>204</v>
      </c>
      <c r="T8710" s="247">
        <v>45342.358518518522</v>
      </c>
    </row>
    <row r="8711" spans="1:20" x14ac:dyDescent="0.35">
      <c r="A8711" t="s">
        <v>128</v>
      </c>
      <c r="B8711" t="s">
        <v>129</v>
      </c>
      <c r="C8711" t="s">
        <v>92</v>
      </c>
      <c r="D8711" s="29">
        <v>45562</v>
      </c>
      <c r="E8711">
        <v>0</v>
      </c>
      <c r="F8711">
        <v>0</v>
      </c>
      <c r="G8711">
        <v>0</v>
      </c>
      <c r="H8711">
        <v>0</v>
      </c>
      <c r="L8711">
        <v>1700.6198320000001</v>
      </c>
      <c r="R8711">
        <v>4437.462595</v>
      </c>
      <c r="S8711" t="s">
        <v>204</v>
      </c>
      <c r="T8711" s="247">
        <v>45342.358518518522</v>
      </c>
    </row>
    <row r="8712" spans="1:20" x14ac:dyDescent="0.35">
      <c r="A8712" t="s">
        <v>128</v>
      </c>
      <c r="B8712" t="s">
        <v>129</v>
      </c>
      <c r="C8712" t="s">
        <v>92</v>
      </c>
      <c r="D8712" s="29">
        <v>45563</v>
      </c>
      <c r="E8712">
        <v>0</v>
      </c>
      <c r="F8712">
        <v>0</v>
      </c>
      <c r="G8712">
        <v>0</v>
      </c>
      <c r="H8712">
        <v>0</v>
      </c>
      <c r="L8712">
        <v>1700.6198320000001</v>
      </c>
      <c r="R8712">
        <v>4437.462595</v>
      </c>
      <c r="S8712" t="s">
        <v>204</v>
      </c>
      <c r="T8712" s="247">
        <v>45342.358518518522</v>
      </c>
    </row>
    <row r="8713" spans="1:20" x14ac:dyDescent="0.35">
      <c r="A8713" t="s">
        <v>128</v>
      </c>
      <c r="B8713" t="s">
        <v>129</v>
      </c>
      <c r="C8713" t="s">
        <v>92</v>
      </c>
      <c r="D8713" s="29">
        <v>45564</v>
      </c>
      <c r="E8713">
        <v>0</v>
      </c>
      <c r="F8713">
        <v>0</v>
      </c>
      <c r="G8713">
        <v>0</v>
      </c>
      <c r="H8713">
        <v>0</v>
      </c>
      <c r="L8713">
        <v>1700.6198320000001</v>
      </c>
      <c r="R8713">
        <v>4437.462595</v>
      </c>
      <c r="S8713" t="s">
        <v>204</v>
      </c>
      <c r="T8713" s="247">
        <v>45342.358518518522</v>
      </c>
    </row>
    <row r="8714" spans="1:20" x14ac:dyDescent="0.35">
      <c r="A8714" t="s">
        <v>128</v>
      </c>
      <c r="B8714" t="s">
        <v>129</v>
      </c>
      <c r="C8714" t="s">
        <v>92</v>
      </c>
      <c r="D8714" s="29">
        <v>45565</v>
      </c>
      <c r="E8714">
        <v>0</v>
      </c>
      <c r="F8714">
        <v>0</v>
      </c>
      <c r="G8714">
        <v>0</v>
      </c>
      <c r="H8714">
        <v>0</v>
      </c>
      <c r="L8714">
        <v>1700.6198320000001</v>
      </c>
      <c r="R8714">
        <v>4437.462595</v>
      </c>
      <c r="S8714" t="s">
        <v>204</v>
      </c>
      <c r="T8714" s="247">
        <v>45342.358518518522</v>
      </c>
    </row>
    <row r="8715" spans="1:20" x14ac:dyDescent="0.35">
      <c r="A8715" t="s">
        <v>128</v>
      </c>
      <c r="B8715" t="s">
        <v>129</v>
      </c>
      <c r="C8715" t="s">
        <v>92</v>
      </c>
      <c r="D8715" s="29">
        <v>45566</v>
      </c>
      <c r="E8715">
        <v>0</v>
      </c>
      <c r="F8715">
        <v>0</v>
      </c>
      <c r="G8715">
        <v>0</v>
      </c>
      <c r="H8715">
        <v>0</v>
      </c>
      <c r="L8715">
        <v>1592.6173229999999</v>
      </c>
      <c r="R8715">
        <v>4437.462595</v>
      </c>
      <c r="S8715" t="s">
        <v>204</v>
      </c>
      <c r="T8715" s="247">
        <v>45342.358043981483</v>
      </c>
    </row>
    <row r="8716" spans="1:20" x14ac:dyDescent="0.35">
      <c r="A8716" t="s">
        <v>128</v>
      </c>
      <c r="B8716" t="s">
        <v>129</v>
      </c>
      <c r="C8716" t="s">
        <v>92</v>
      </c>
      <c r="D8716" s="29">
        <v>45567</v>
      </c>
      <c r="E8716">
        <v>0</v>
      </c>
      <c r="F8716">
        <v>0</v>
      </c>
      <c r="G8716">
        <v>0</v>
      </c>
      <c r="H8716">
        <v>0</v>
      </c>
      <c r="L8716">
        <v>1592.6173229999999</v>
      </c>
      <c r="R8716">
        <v>4437.462595</v>
      </c>
      <c r="S8716" t="s">
        <v>204</v>
      </c>
      <c r="T8716" s="247">
        <v>45342.358043981483</v>
      </c>
    </row>
    <row r="8717" spans="1:20" x14ac:dyDescent="0.35">
      <c r="A8717" t="s">
        <v>128</v>
      </c>
      <c r="B8717" t="s">
        <v>129</v>
      </c>
      <c r="C8717" t="s">
        <v>92</v>
      </c>
      <c r="D8717" s="29">
        <v>45568</v>
      </c>
      <c r="E8717">
        <v>0</v>
      </c>
      <c r="F8717">
        <v>0</v>
      </c>
      <c r="G8717">
        <v>0</v>
      </c>
      <c r="H8717">
        <v>0</v>
      </c>
      <c r="L8717">
        <v>1592.6173229999999</v>
      </c>
      <c r="R8717">
        <v>4437.462595</v>
      </c>
      <c r="S8717" t="s">
        <v>204</v>
      </c>
      <c r="T8717" s="247">
        <v>45342.358043981483</v>
      </c>
    </row>
    <row r="8718" spans="1:20" x14ac:dyDescent="0.35">
      <c r="A8718" t="s">
        <v>128</v>
      </c>
      <c r="B8718" t="s">
        <v>129</v>
      </c>
      <c r="C8718" t="s">
        <v>92</v>
      </c>
      <c r="D8718" s="29">
        <v>45569</v>
      </c>
      <c r="E8718">
        <v>0</v>
      </c>
      <c r="F8718">
        <v>0</v>
      </c>
      <c r="G8718">
        <v>0</v>
      </c>
      <c r="H8718">
        <v>0</v>
      </c>
      <c r="L8718">
        <v>1592.6173229999999</v>
      </c>
      <c r="R8718">
        <v>4437.462595</v>
      </c>
      <c r="S8718" t="s">
        <v>204</v>
      </c>
      <c r="T8718" s="247">
        <v>45342.358043981483</v>
      </c>
    </row>
    <row r="8719" spans="1:20" x14ac:dyDescent="0.35">
      <c r="A8719" t="s">
        <v>128</v>
      </c>
      <c r="B8719" t="s">
        <v>129</v>
      </c>
      <c r="C8719" t="s">
        <v>92</v>
      </c>
      <c r="D8719" s="29">
        <v>45570</v>
      </c>
      <c r="E8719">
        <v>0</v>
      </c>
      <c r="F8719">
        <v>0</v>
      </c>
      <c r="G8719">
        <v>0</v>
      </c>
      <c r="H8719">
        <v>0</v>
      </c>
      <c r="L8719">
        <v>1592.6173229999999</v>
      </c>
      <c r="R8719">
        <v>4437.462595</v>
      </c>
      <c r="S8719" t="s">
        <v>204</v>
      </c>
      <c r="T8719" s="247">
        <v>45342.358043981483</v>
      </c>
    </row>
    <row r="8720" spans="1:20" x14ac:dyDescent="0.35">
      <c r="A8720" t="s">
        <v>128</v>
      </c>
      <c r="B8720" t="s">
        <v>129</v>
      </c>
      <c r="C8720" t="s">
        <v>92</v>
      </c>
      <c r="D8720" s="29">
        <v>45571</v>
      </c>
      <c r="E8720">
        <v>0</v>
      </c>
      <c r="F8720">
        <v>0</v>
      </c>
      <c r="G8720">
        <v>0</v>
      </c>
      <c r="H8720">
        <v>0</v>
      </c>
      <c r="L8720">
        <v>1592.6173229999999</v>
      </c>
      <c r="R8720">
        <v>4437.462595</v>
      </c>
      <c r="S8720" t="s">
        <v>204</v>
      </c>
      <c r="T8720" s="247">
        <v>45342.358043981483</v>
      </c>
    </row>
    <row r="8721" spans="1:20" x14ac:dyDescent="0.35">
      <c r="A8721" t="s">
        <v>128</v>
      </c>
      <c r="B8721" t="s">
        <v>129</v>
      </c>
      <c r="C8721" t="s">
        <v>92</v>
      </c>
      <c r="D8721" s="29">
        <v>45572</v>
      </c>
      <c r="E8721">
        <v>0</v>
      </c>
      <c r="F8721">
        <v>0</v>
      </c>
      <c r="G8721">
        <v>0</v>
      </c>
      <c r="H8721">
        <v>0</v>
      </c>
      <c r="L8721">
        <v>1592.6173229999999</v>
      </c>
      <c r="R8721">
        <v>4437.462595</v>
      </c>
      <c r="S8721" t="s">
        <v>204</v>
      </c>
      <c r="T8721" s="247">
        <v>45342.358043981483</v>
      </c>
    </row>
    <row r="8722" spans="1:20" x14ac:dyDescent="0.35">
      <c r="A8722" t="s">
        <v>128</v>
      </c>
      <c r="B8722" t="s">
        <v>129</v>
      </c>
      <c r="C8722" t="s">
        <v>92</v>
      </c>
      <c r="D8722" s="29">
        <v>45573</v>
      </c>
      <c r="E8722">
        <v>0</v>
      </c>
      <c r="F8722">
        <v>0</v>
      </c>
      <c r="G8722">
        <v>0</v>
      </c>
      <c r="H8722">
        <v>0</v>
      </c>
      <c r="L8722">
        <v>1592.6173229999999</v>
      </c>
      <c r="R8722">
        <v>4437.462595</v>
      </c>
      <c r="S8722" t="s">
        <v>204</v>
      </c>
      <c r="T8722" s="247">
        <v>45342.358055555553</v>
      </c>
    </row>
    <row r="8723" spans="1:20" x14ac:dyDescent="0.35">
      <c r="A8723" t="s">
        <v>128</v>
      </c>
      <c r="B8723" t="s">
        <v>129</v>
      </c>
      <c r="C8723" t="s">
        <v>92</v>
      </c>
      <c r="D8723" s="29">
        <v>45574</v>
      </c>
      <c r="E8723">
        <v>0</v>
      </c>
      <c r="F8723">
        <v>0</v>
      </c>
      <c r="G8723">
        <v>0</v>
      </c>
      <c r="H8723">
        <v>0</v>
      </c>
      <c r="L8723">
        <v>1592.6173229999999</v>
      </c>
      <c r="R8723">
        <v>4437.462595</v>
      </c>
      <c r="S8723" t="s">
        <v>204</v>
      </c>
      <c r="T8723" s="247">
        <v>45342.358043981483</v>
      </c>
    </row>
    <row r="8724" spans="1:20" x14ac:dyDescent="0.35">
      <c r="A8724" t="s">
        <v>128</v>
      </c>
      <c r="B8724" t="s">
        <v>129</v>
      </c>
      <c r="C8724" t="s">
        <v>92</v>
      </c>
      <c r="D8724" s="29">
        <v>45575</v>
      </c>
      <c r="E8724">
        <v>0</v>
      </c>
      <c r="F8724">
        <v>0</v>
      </c>
      <c r="G8724">
        <v>0</v>
      </c>
      <c r="H8724">
        <v>0</v>
      </c>
      <c r="L8724">
        <v>1592.6173229999999</v>
      </c>
      <c r="R8724">
        <v>4437.462595</v>
      </c>
      <c r="S8724" t="s">
        <v>204</v>
      </c>
      <c r="T8724" s="247">
        <v>45342.358043981483</v>
      </c>
    </row>
    <row r="8725" spans="1:20" x14ac:dyDescent="0.35">
      <c r="A8725" t="s">
        <v>128</v>
      </c>
      <c r="B8725" t="s">
        <v>129</v>
      </c>
      <c r="C8725" t="s">
        <v>92</v>
      </c>
      <c r="D8725" s="29">
        <v>45576</v>
      </c>
      <c r="E8725">
        <v>0</v>
      </c>
      <c r="F8725">
        <v>0</v>
      </c>
      <c r="G8725">
        <v>0</v>
      </c>
      <c r="H8725">
        <v>0</v>
      </c>
      <c r="L8725">
        <v>1592.6173229999999</v>
      </c>
      <c r="R8725">
        <v>4437.462595</v>
      </c>
      <c r="S8725" t="s">
        <v>204</v>
      </c>
      <c r="T8725" s="247">
        <v>45342.358055555553</v>
      </c>
    </row>
    <row r="8726" spans="1:20" x14ac:dyDescent="0.35">
      <c r="A8726" t="s">
        <v>128</v>
      </c>
      <c r="B8726" t="s">
        <v>129</v>
      </c>
      <c r="C8726" t="s">
        <v>92</v>
      </c>
      <c r="D8726" s="29">
        <v>45577</v>
      </c>
      <c r="E8726">
        <v>0</v>
      </c>
      <c r="F8726">
        <v>0</v>
      </c>
      <c r="G8726">
        <v>0</v>
      </c>
      <c r="H8726">
        <v>0</v>
      </c>
      <c r="L8726">
        <v>1592.6173229999999</v>
      </c>
      <c r="R8726">
        <v>4437.462595</v>
      </c>
      <c r="S8726" t="s">
        <v>204</v>
      </c>
      <c r="T8726" s="247">
        <v>45342.358043981483</v>
      </c>
    </row>
    <row r="8727" spans="1:20" x14ac:dyDescent="0.35">
      <c r="A8727" t="s">
        <v>128</v>
      </c>
      <c r="B8727" t="s">
        <v>129</v>
      </c>
      <c r="C8727" t="s">
        <v>92</v>
      </c>
      <c r="D8727" s="29">
        <v>45578</v>
      </c>
      <c r="E8727">
        <v>0</v>
      </c>
      <c r="F8727">
        <v>0</v>
      </c>
      <c r="G8727">
        <v>0</v>
      </c>
      <c r="H8727">
        <v>0</v>
      </c>
      <c r="L8727">
        <v>1592.6173229999999</v>
      </c>
      <c r="R8727">
        <v>4437.462595</v>
      </c>
      <c r="S8727" t="s">
        <v>204</v>
      </c>
      <c r="T8727" s="247">
        <v>45342.358043981483</v>
      </c>
    </row>
    <row r="8728" spans="1:20" x14ac:dyDescent="0.35">
      <c r="A8728" t="s">
        <v>128</v>
      </c>
      <c r="B8728" t="s">
        <v>129</v>
      </c>
      <c r="C8728" t="s">
        <v>92</v>
      </c>
      <c r="D8728" s="29">
        <v>45579</v>
      </c>
      <c r="E8728">
        <v>0</v>
      </c>
      <c r="F8728">
        <v>0</v>
      </c>
      <c r="G8728">
        <v>0</v>
      </c>
      <c r="H8728">
        <v>0</v>
      </c>
      <c r="L8728">
        <v>1592.6173229999999</v>
      </c>
      <c r="R8728">
        <v>4437.462595</v>
      </c>
      <c r="S8728" t="s">
        <v>204</v>
      </c>
      <c r="T8728" s="247">
        <v>45342.358043981483</v>
      </c>
    </row>
    <row r="8729" spans="1:20" x14ac:dyDescent="0.35">
      <c r="A8729" t="s">
        <v>128</v>
      </c>
      <c r="B8729" t="s">
        <v>129</v>
      </c>
      <c r="C8729" t="s">
        <v>92</v>
      </c>
      <c r="D8729" s="29">
        <v>45580</v>
      </c>
      <c r="E8729">
        <v>0</v>
      </c>
      <c r="F8729">
        <v>0</v>
      </c>
      <c r="G8729">
        <v>0</v>
      </c>
      <c r="H8729">
        <v>0</v>
      </c>
      <c r="L8729">
        <v>1592.6173229999999</v>
      </c>
      <c r="R8729">
        <v>4437.462595</v>
      </c>
      <c r="S8729" t="s">
        <v>204</v>
      </c>
      <c r="T8729" s="247">
        <v>45342.358055555553</v>
      </c>
    </row>
    <row r="8730" spans="1:20" x14ac:dyDescent="0.35">
      <c r="A8730" t="s">
        <v>128</v>
      </c>
      <c r="B8730" t="s">
        <v>129</v>
      </c>
      <c r="C8730" t="s">
        <v>92</v>
      </c>
      <c r="D8730" s="29">
        <v>45581</v>
      </c>
      <c r="E8730">
        <v>0</v>
      </c>
      <c r="F8730">
        <v>0</v>
      </c>
      <c r="G8730">
        <v>0</v>
      </c>
      <c r="H8730">
        <v>0</v>
      </c>
      <c r="L8730">
        <v>1592.6173229999999</v>
      </c>
      <c r="R8730">
        <v>4437.462595</v>
      </c>
      <c r="S8730" t="s">
        <v>204</v>
      </c>
      <c r="T8730" s="247">
        <v>45342.358055555553</v>
      </c>
    </row>
    <row r="8731" spans="1:20" x14ac:dyDescent="0.35">
      <c r="A8731" t="s">
        <v>128</v>
      </c>
      <c r="B8731" t="s">
        <v>129</v>
      </c>
      <c r="C8731" t="s">
        <v>92</v>
      </c>
      <c r="D8731" s="29">
        <v>45582</v>
      </c>
      <c r="E8731">
        <v>0</v>
      </c>
      <c r="F8731">
        <v>0</v>
      </c>
      <c r="G8731">
        <v>0</v>
      </c>
      <c r="H8731">
        <v>0</v>
      </c>
      <c r="L8731">
        <v>1592.6173229999999</v>
      </c>
      <c r="R8731">
        <v>4437.462595</v>
      </c>
      <c r="S8731" t="s">
        <v>204</v>
      </c>
      <c r="T8731" s="247">
        <v>45342.358043981483</v>
      </c>
    </row>
    <row r="8732" spans="1:20" x14ac:dyDescent="0.35">
      <c r="A8732" t="s">
        <v>128</v>
      </c>
      <c r="B8732" t="s">
        <v>129</v>
      </c>
      <c r="C8732" t="s">
        <v>92</v>
      </c>
      <c r="D8732" s="29">
        <v>45583</v>
      </c>
      <c r="E8732">
        <v>0</v>
      </c>
      <c r="F8732">
        <v>0</v>
      </c>
      <c r="G8732">
        <v>0</v>
      </c>
      <c r="H8732">
        <v>0</v>
      </c>
      <c r="L8732">
        <v>1592.6173229999999</v>
      </c>
      <c r="R8732">
        <v>4437.462595</v>
      </c>
      <c r="S8732" t="s">
        <v>204</v>
      </c>
      <c r="T8732" s="247">
        <v>45342.358055555553</v>
      </c>
    </row>
    <row r="8733" spans="1:20" x14ac:dyDescent="0.35">
      <c r="A8733" t="s">
        <v>128</v>
      </c>
      <c r="B8733" t="s">
        <v>129</v>
      </c>
      <c r="C8733" t="s">
        <v>92</v>
      </c>
      <c r="D8733" s="29">
        <v>45584</v>
      </c>
      <c r="E8733">
        <v>0</v>
      </c>
      <c r="F8733">
        <v>0</v>
      </c>
      <c r="G8733">
        <v>0</v>
      </c>
      <c r="H8733">
        <v>0</v>
      </c>
      <c r="L8733">
        <v>1592.6173229999999</v>
      </c>
      <c r="R8733">
        <v>4437.462595</v>
      </c>
      <c r="S8733" t="s">
        <v>204</v>
      </c>
      <c r="T8733" s="247">
        <v>45342.358055555553</v>
      </c>
    </row>
    <row r="8734" spans="1:20" x14ac:dyDescent="0.35">
      <c r="A8734" t="s">
        <v>128</v>
      </c>
      <c r="B8734" t="s">
        <v>129</v>
      </c>
      <c r="C8734" t="s">
        <v>92</v>
      </c>
      <c r="D8734" s="29">
        <v>45585</v>
      </c>
      <c r="E8734">
        <v>0</v>
      </c>
      <c r="F8734">
        <v>0</v>
      </c>
      <c r="G8734">
        <v>0</v>
      </c>
      <c r="H8734">
        <v>0</v>
      </c>
      <c r="L8734">
        <v>1592.6173229999999</v>
      </c>
      <c r="R8734">
        <v>4437.462595</v>
      </c>
      <c r="S8734" t="s">
        <v>204</v>
      </c>
      <c r="T8734" s="247">
        <v>45342.358043981483</v>
      </c>
    </row>
    <row r="8735" spans="1:20" x14ac:dyDescent="0.35">
      <c r="A8735" t="s">
        <v>128</v>
      </c>
      <c r="B8735" t="s">
        <v>129</v>
      </c>
      <c r="C8735" t="s">
        <v>92</v>
      </c>
      <c r="D8735" s="29">
        <v>45586</v>
      </c>
      <c r="E8735">
        <v>0</v>
      </c>
      <c r="F8735">
        <v>0</v>
      </c>
      <c r="G8735">
        <v>0</v>
      </c>
      <c r="H8735">
        <v>0</v>
      </c>
      <c r="L8735">
        <v>1592.6173229999999</v>
      </c>
      <c r="R8735">
        <v>4437.462595</v>
      </c>
      <c r="S8735" t="s">
        <v>204</v>
      </c>
      <c r="T8735" s="247">
        <v>45342.358055555553</v>
      </c>
    </row>
    <row r="8736" spans="1:20" x14ac:dyDescent="0.35">
      <c r="A8736" t="s">
        <v>128</v>
      </c>
      <c r="B8736" t="s">
        <v>129</v>
      </c>
      <c r="C8736" t="s">
        <v>92</v>
      </c>
      <c r="D8736" s="29">
        <v>45587</v>
      </c>
      <c r="E8736">
        <v>0</v>
      </c>
      <c r="F8736">
        <v>0</v>
      </c>
      <c r="G8736">
        <v>0</v>
      </c>
      <c r="H8736">
        <v>0</v>
      </c>
      <c r="L8736">
        <v>1592.6173229999999</v>
      </c>
      <c r="R8736">
        <v>4437.462595</v>
      </c>
      <c r="S8736" t="s">
        <v>204</v>
      </c>
      <c r="T8736" s="247">
        <v>45342.358043981483</v>
      </c>
    </row>
    <row r="8737" spans="1:20" x14ac:dyDescent="0.35">
      <c r="A8737" t="s">
        <v>128</v>
      </c>
      <c r="B8737" t="s">
        <v>129</v>
      </c>
      <c r="C8737" t="s">
        <v>92</v>
      </c>
      <c r="D8737" s="29">
        <v>45588</v>
      </c>
      <c r="E8737">
        <v>0</v>
      </c>
      <c r="F8737">
        <v>0</v>
      </c>
      <c r="G8737">
        <v>0</v>
      </c>
      <c r="H8737">
        <v>0</v>
      </c>
      <c r="L8737">
        <v>1592.6173229999999</v>
      </c>
      <c r="R8737">
        <v>4437.462595</v>
      </c>
      <c r="S8737" t="s">
        <v>204</v>
      </c>
      <c r="T8737" s="247">
        <v>45342.358055555553</v>
      </c>
    </row>
    <row r="8738" spans="1:20" x14ac:dyDescent="0.35">
      <c r="A8738" t="s">
        <v>128</v>
      </c>
      <c r="B8738" t="s">
        <v>129</v>
      </c>
      <c r="C8738" t="s">
        <v>92</v>
      </c>
      <c r="D8738" s="29">
        <v>45589</v>
      </c>
      <c r="E8738">
        <v>0</v>
      </c>
      <c r="F8738">
        <v>0</v>
      </c>
      <c r="G8738">
        <v>0</v>
      </c>
      <c r="H8738">
        <v>0</v>
      </c>
      <c r="L8738">
        <v>1592.6173229999999</v>
      </c>
      <c r="R8738">
        <v>4437.462595</v>
      </c>
      <c r="S8738" t="s">
        <v>204</v>
      </c>
      <c r="T8738" s="247">
        <v>45342.358055555553</v>
      </c>
    </row>
    <row r="8739" spans="1:20" x14ac:dyDescent="0.35">
      <c r="A8739" t="s">
        <v>128</v>
      </c>
      <c r="B8739" t="s">
        <v>129</v>
      </c>
      <c r="C8739" t="s">
        <v>92</v>
      </c>
      <c r="D8739" s="29">
        <v>45590</v>
      </c>
      <c r="E8739">
        <v>0</v>
      </c>
      <c r="F8739">
        <v>0</v>
      </c>
      <c r="G8739">
        <v>0</v>
      </c>
      <c r="H8739">
        <v>0</v>
      </c>
      <c r="L8739">
        <v>1592.6173229999999</v>
      </c>
      <c r="R8739">
        <v>4437.462595</v>
      </c>
      <c r="S8739" t="s">
        <v>204</v>
      </c>
      <c r="T8739" s="247">
        <v>45342.358055555553</v>
      </c>
    </row>
    <row r="8740" spans="1:20" x14ac:dyDescent="0.35">
      <c r="A8740" t="s">
        <v>128</v>
      </c>
      <c r="B8740" t="s">
        <v>129</v>
      </c>
      <c r="C8740" t="s">
        <v>92</v>
      </c>
      <c r="D8740" s="29">
        <v>45591</v>
      </c>
      <c r="E8740">
        <v>0</v>
      </c>
      <c r="F8740">
        <v>0</v>
      </c>
      <c r="G8740">
        <v>0</v>
      </c>
      <c r="H8740">
        <v>0</v>
      </c>
      <c r="L8740">
        <v>1592.6173229999999</v>
      </c>
      <c r="R8740">
        <v>4437.462595</v>
      </c>
      <c r="S8740" t="s">
        <v>204</v>
      </c>
      <c r="T8740" s="247">
        <v>45342.358055555553</v>
      </c>
    </row>
    <row r="8741" spans="1:20" x14ac:dyDescent="0.35">
      <c r="A8741" t="s">
        <v>128</v>
      </c>
      <c r="B8741" t="s">
        <v>129</v>
      </c>
      <c r="C8741" t="s">
        <v>92</v>
      </c>
      <c r="D8741" s="29">
        <v>45592</v>
      </c>
      <c r="E8741">
        <v>0</v>
      </c>
      <c r="F8741">
        <v>0</v>
      </c>
      <c r="G8741">
        <v>0</v>
      </c>
      <c r="H8741">
        <v>0</v>
      </c>
      <c r="L8741">
        <v>1592.6173229999999</v>
      </c>
      <c r="R8741">
        <v>4437.462595</v>
      </c>
      <c r="S8741" t="s">
        <v>204</v>
      </c>
      <c r="T8741" s="247">
        <v>45342.358055555553</v>
      </c>
    </row>
    <row r="8742" spans="1:20" x14ac:dyDescent="0.35">
      <c r="A8742" t="s">
        <v>128</v>
      </c>
      <c r="B8742" t="s">
        <v>129</v>
      </c>
      <c r="C8742" t="s">
        <v>92</v>
      </c>
      <c r="D8742" s="29">
        <v>45593</v>
      </c>
      <c r="E8742">
        <v>0</v>
      </c>
      <c r="F8742">
        <v>0</v>
      </c>
      <c r="G8742">
        <v>0</v>
      </c>
      <c r="H8742">
        <v>0</v>
      </c>
      <c r="L8742">
        <v>1592.6173229999999</v>
      </c>
      <c r="R8742">
        <v>4437.462595</v>
      </c>
      <c r="S8742" t="s">
        <v>204</v>
      </c>
      <c r="T8742" s="247">
        <v>45342.358055555553</v>
      </c>
    </row>
    <row r="8743" spans="1:20" x14ac:dyDescent="0.35">
      <c r="A8743" t="s">
        <v>128</v>
      </c>
      <c r="B8743" t="s">
        <v>129</v>
      </c>
      <c r="C8743" t="s">
        <v>92</v>
      </c>
      <c r="D8743" s="29">
        <v>45594</v>
      </c>
      <c r="E8743">
        <v>0</v>
      </c>
      <c r="F8743">
        <v>0</v>
      </c>
      <c r="G8743">
        <v>0</v>
      </c>
      <c r="H8743">
        <v>0</v>
      </c>
      <c r="L8743">
        <v>1592.6173229999999</v>
      </c>
      <c r="R8743">
        <v>4437.462595</v>
      </c>
      <c r="S8743" t="s">
        <v>204</v>
      </c>
      <c r="T8743" s="247">
        <v>45342.358055555553</v>
      </c>
    </row>
    <row r="8744" spans="1:20" x14ac:dyDescent="0.35">
      <c r="A8744" t="s">
        <v>128</v>
      </c>
      <c r="B8744" t="s">
        <v>129</v>
      </c>
      <c r="C8744" t="s">
        <v>92</v>
      </c>
      <c r="D8744" s="29">
        <v>45595</v>
      </c>
      <c r="E8744">
        <v>0</v>
      </c>
      <c r="F8744">
        <v>0</v>
      </c>
      <c r="G8744">
        <v>0</v>
      </c>
      <c r="H8744">
        <v>0</v>
      </c>
      <c r="L8744">
        <v>1592.6173229999999</v>
      </c>
      <c r="R8744">
        <v>4437.462595</v>
      </c>
      <c r="S8744" t="s">
        <v>204</v>
      </c>
      <c r="T8744" s="247">
        <v>45342.358055555553</v>
      </c>
    </row>
    <row r="8745" spans="1:20" x14ac:dyDescent="0.35">
      <c r="A8745" t="s">
        <v>128</v>
      </c>
      <c r="B8745" t="s">
        <v>129</v>
      </c>
      <c r="C8745" t="s">
        <v>92</v>
      </c>
      <c r="D8745" s="29">
        <v>45596</v>
      </c>
      <c r="E8745">
        <v>0</v>
      </c>
      <c r="F8745">
        <v>0</v>
      </c>
      <c r="G8745">
        <v>0</v>
      </c>
      <c r="H8745">
        <v>0</v>
      </c>
      <c r="L8745">
        <v>1592.6173229999999</v>
      </c>
      <c r="R8745">
        <v>4437.462595</v>
      </c>
      <c r="S8745" t="s">
        <v>204</v>
      </c>
      <c r="T8745" s="247">
        <v>45342.358055555553</v>
      </c>
    </row>
    <row r="8746" spans="1:20" x14ac:dyDescent="0.35">
      <c r="A8746" t="s">
        <v>128</v>
      </c>
      <c r="B8746" t="s">
        <v>129</v>
      </c>
      <c r="C8746" t="s">
        <v>92</v>
      </c>
      <c r="D8746" s="29">
        <v>45597</v>
      </c>
      <c r="E8746">
        <v>0</v>
      </c>
      <c r="F8746">
        <v>0</v>
      </c>
      <c r="G8746">
        <v>0</v>
      </c>
      <c r="H8746">
        <v>0</v>
      </c>
      <c r="L8746">
        <v>1592.6173229999999</v>
      </c>
      <c r="R8746">
        <v>4437.462595</v>
      </c>
      <c r="S8746" t="s">
        <v>204</v>
      </c>
      <c r="T8746" s="247">
        <v>45342.358055555553</v>
      </c>
    </row>
    <row r="8747" spans="1:20" x14ac:dyDescent="0.35">
      <c r="A8747" t="s">
        <v>128</v>
      </c>
      <c r="B8747" t="s">
        <v>129</v>
      </c>
      <c r="C8747" t="s">
        <v>92</v>
      </c>
      <c r="D8747" s="29">
        <v>45598</v>
      </c>
      <c r="E8747">
        <v>0</v>
      </c>
      <c r="F8747">
        <v>0</v>
      </c>
      <c r="G8747">
        <v>0</v>
      </c>
      <c r="H8747">
        <v>0</v>
      </c>
      <c r="L8747">
        <v>1592.6173229999999</v>
      </c>
      <c r="R8747">
        <v>4437.462595</v>
      </c>
      <c r="S8747" t="s">
        <v>204</v>
      </c>
      <c r="T8747" s="247">
        <v>45342.358055555553</v>
      </c>
    </row>
    <row r="8748" spans="1:20" x14ac:dyDescent="0.35">
      <c r="A8748" t="s">
        <v>128</v>
      </c>
      <c r="B8748" t="s">
        <v>129</v>
      </c>
      <c r="C8748" t="s">
        <v>92</v>
      </c>
      <c r="D8748" s="29">
        <v>45599</v>
      </c>
      <c r="E8748">
        <v>0</v>
      </c>
      <c r="F8748">
        <v>0</v>
      </c>
      <c r="G8748">
        <v>0</v>
      </c>
      <c r="H8748">
        <v>0</v>
      </c>
      <c r="L8748">
        <v>1592.6173229999999</v>
      </c>
      <c r="R8748">
        <v>4437.462595</v>
      </c>
      <c r="S8748" t="s">
        <v>204</v>
      </c>
      <c r="T8748" s="247">
        <v>45342.358067129629</v>
      </c>
    </row>
    <row r="8749" spans="1:20" x14ac:dyDescent="0.35">
      <c r="A8749" t="s">
        <v>128</v>
      </c>
      <c r="B8749" t="s">
        <v>129</v>
      </c>
      <c r="C8749" t="s">
        <v>92</v>
      </c>
      <c r="D8749" s="29">
        <v>45600</v>
      </c>
      <c r="E8749">
        <v>0</v>
      </c>
      <c r="F8749">
        <v>0</v>
      </c>
      <c r="G8749">
        <v>0</v>
      </c>
      <c r="H8749">
        <v>0</v>
      </c>
      <c r="L8749">
        <v>1592.6173229999999</v>
      </c>
      <c r="R8749">
        <v>4437.462595</v>
      </c>
      <c r="S8749" t="s">
        <v>204</v>
      </c>
      <c r="T8749" s="247">
        <v>45342.358067129629</v>
      </c>
    </row>
    <row r="8750" spans="1:20" x14ac:dyDescent="0.35">
      <c r="A8750" t="s">
        <v>128</v>
      </c>
      <c r="B8750" t="s">
        <v>129</v>
      </c>
      <c r="C8750" t="s">
        <v>92</v>
      </c>
      <c r="D8750" s="29">
        <v>45601</v>
      </c>
      <c r="E8750">
        <v>0</v>
      </c>
      <c r="F8750">
        <v>0</v>
      </c>
      <c r="G8750">
        <v>0</v>
      </c>
      <c r="H8750">
        <v>0</v>
      </c>
      <c r="L8750">
        <v>1592.6173229999999</v>
      </c>
      <c r="R8750">
        <v>4437.462595</v>
      </c>
      <c r="S8750" t="s">
        <v>204</v>
      </c>
      <c r="T8750" s="247">
        <v>45342.358067129629</v>
      </c>
    </row>
    <row r="8751" spans="1:20" x14ac:dyDescent="0.35">
      <c r="A8751" t="s">
        <v>128</v>
      </c>
      <c r="B8751" t="s">
        <v>129</v>
      </c>
      <c r="C8751" t="s">
        <v>92</v>
      </c>
      <c r="D8751" s="29">
        <v>45602</v>
      </c>
      <c r="E8751">
        <v>0</v>
      </c>
      <c r="F8751">
        <v>0</v>
      </c>
      <c r="G8751">
        <v>0</v>
      </c>
      <c r="H8751">
        <v>0</v>
      </c>
      <c r="L8751">
        <v>1592.6173229999999</v>
      </c>
      <c r="R8751">
        <v>4437.462595</v>
      </c>
      <c r="S8751" t="s">
        <v>204</v>
      </c>
      <c r="T8751" s="247">
        <v>45342.358067129629</v>
      </c>
    </row>
    <row r="8752" spans="1:20" x14ac:dyDescent="0.35">
      <c r="A8752" t="s">
        <v>128</v>
      </c>
      <c r="B8752" t="s">
        <v>129</v>
      </c>
      <c r="C8752" t="s">
        <v>92</v>
      </c>
      <c r="D8752" s="29">
        <v>45603</v>
      </c>
      <c r="E8752">
        <v>0</v>
      </c>
      <c r="F8752">
        <v>0</v>
      </c>
      <c r="G8752">
        <v>0</v>
      </c>
      <c r="H8752">
        <v>0</v>
      </c>
      <c r="L8752">
        <v>1592.6173229999999</v>
      </c>
      <c r="R8752">
        <v>4437.462595</v>
      </c>
      <c r="S8752" t="s">
        <v>204</v>
      </c>
      <c r="T8752" s="247">
        <v>45342.358055555553</v>
      </c>
    </row>
    <row r="8753" spans="1:20" x14ac:dyDescent="0.35">
      <c r="A8753" t="s">
        <v>128</v>
      </c>
      <c r="B8753" t="s">
        <v>129</v>
      </c>
      <c r="C8753" t="s">
        <v>92</v>
      </c>
      <c r="D8753" s="29">
        <v>45604</v>
      </c>
      <c r="E8753">
        <v>0</v>
      </c>
      <c r="F8753">
        <v>0</v>
      </c>
      <c r="G8753">
        <v>0</v>
      </c>
      <c r="H8753">
        <v>0</v>
      </c>
      <c r="L8753">
        <v>1592.6173229999999</v>
      </c>
      <c r="R8753">
        <v>4437.462595</v>
      </c>
      <c r="S8753" t="s">
        <v>204</v>
      </c>
      <c r="T8753" s="247">
        <v>45342.358055555553</v>
      </c>
    </row>
    <row r="8754" spans="1:20" x14ac:dyDescent="0.35">
      <c r="A8754" t="s">
        <v>128</v>
      </c>
      <c r="B8754" t="s">
        <v>129</v>
      </c>
      <c r="C8754" t="s">
        <v>92</v>
      </c>
      <c r="D8754" s="29">
        <v>45605</v>
      </c>
      <c r="E8754">
        <v>0</v>
      </c>
      <c r="F8754">
        <v>0</v>
      </c>
      <c r="G8754">
        <v>0</v>
      </c>
      <c r="H8754">
        <v>0</v>
      </c>
      <c r="L8754">
        <v>1592.6173229999999</v>
      </c>
      <c r="R8754">
        <v>4437.462595</v>
      </c>
      <c r="S8754" t="s">
        <v>204</v>
      </c>
      <c r="T8754" s="247">
        <v>45342.358067129629</v>
      </c>
    </row>
    <row r="8755" spans="1:20" x14ac:dyDescent="0.35">
      <c r="A8755" t="s">
        <v>128</v>
      </c>
      <c r="B8755" t="s">
        <v>129</v>
      </c>
      <c r="C8755" t="s">
        <v>92</v>
      </c>
      <c r="D8755" s="29">
        <v>45606</v>
      </c>
      <c r="E8755">
        <v>0</v>
      </c>
      <c r="F8755">
        <v>0</v>
      </c>
      <c r="G8755">
        <v>0</v>
      </c>
      <c r="H8755">
        <v>0</v>
      </c>
      <c r="L8755">
        <v>1592.6173229999999</v>
      </c>
      <c r="R8755">
        <v>4437.462595</v>
      </c>
      <c r="S8755" t="s">
        <v>204</v>
      </c>
      <c r="T8755" s="247">
        <v>45342.358067129629</v>
      </c>
    </row>
    <row r="8756" spans="1:20" x14ac:dyDescent="0.35">
      <c r="A8756" t="s">
        <v>128</v>
      </c>
      <c r="B8756" t="s">
        <v>129</v>
      </c>
      <c r="C8756" t="s">
        <v>92</v>
      </c>
      <c r="D8756" s="29">
        <v>45607</v>
      </c>
      <c r="E8756">
        <v>0</v>
      </c>
      <c r="F8756">
        <v>0</v>
      </c>
      <c r="G8756">
        <v>0</v>
      </c>
      <c r="H8756">
        <v>0</v>
      </c>
      <c r="L8756">
        <v>1592.6173229999999</v>
      </c>
      <c r="R8756">
        <v>4437.462595</v>
      </c>
      <c r="S8756" t="s">
        <v>204</v>
      </c>
      <c r="T8756" s="247">
        <v>45342.358067129629</v>
      </c>
    </row>
    <row r="8757" spans="1:20" x14ac:dyDescent="0.35">
      <c r="A8757" t="s">
        <v>128</v>
      </c>
      <c r="B8757" t="s">
        <v>129</v>
      </c>
      <c r="C8757" t="s">
        <v>92</v>
      </c>
      <c r="D8757" s="29">
        <v>45608</v>
      </c>
      <c r="E8757">
        <v>0</v>
      </c>
      <c r="F8757">
        <v>0</v>
      </c>
      <c r="G8757">
        <v>0</v>
      </c>
      <c r="H8757">
        <v>0</v>
      </c>
      <c r="L8757">
        <v>1592.6173229999999</v>
      </c>
      <c r="R8757">
        <v>4437.462595</v>
      </c>
      <c r="S8757" t="s">
        <v>204</v>
      </c>
      <c r="T8757" s="247">
        <v>45342.358067129629</v>
      </c>
    </row>
    <row r="8758" spans="1:20" x14ac:dyDescent="0.35">
      <c r="A8758" t="s">
        <v>128</v>
      </c>
      <c r="B8758" t="s">
        <v>129</v>
      </c>
      <c r="C8758" t="s">
        <v>92</v>
      </c>
      <c r="D8758" s="29">
        <v>45609</v>
      </c>
      <c r="E8758">
        <v>0</v>
      </c>
      <c r="F8758">
        <v>0</v>
      </c>
      <c r="G8758">
        <v>0</v>
      </c>
      <c r="H8758">
        <v>0</v>
      </c>
      <c r="L8758">
        <v>1592.6173229999999</v>
      </c>
      <c r="R8758">
        <v>4437.462595</v>
      </c>
      <c r="S8758" t="s">
        <v>204</v>
      </c>
      <c r="T8758" s="247">
        <v>45342.358067129629</v>
      </c>
    </row>
    <row r="8759" spans="1:20" x14ac:dyDescent="0.35">
      <c r="A8759" t="s">
        <v>128</v>
      </c>
      <c r="B8759" t="s">
        <v>129</v>
      </c>
      <c r="C8759" t="s">
        <v>92</v>
      </c>
      <c r="D8759" s="29">
        <v>45610</v>
      </c>
      <c r="E8759">
        <v>0</v>
      </c>
      <c r="F8759">
        <v>0</v>
      </c>
      <c r="G8759">
        <v>0</v>
      </c>
      <c r="H8759">
        <v>0</v>
      </c>
      <c r="L8759">
        <v>1592.6173229999999</v>
      </c>
      <c r="R8759">
        <v>4437.462595</v>
      </c>
      <c r="S8759" t="s">
        <v>204</v>
      </c>
      <c r="T8759" s="247">
        <v>45342.358067129629</v>
      </c>
    </row>
    <row r="8760" spans="1:20" x14ac:dyDescent="0.35">
      <c r="A8760" t="s">
        <v>128</v>
      </c>
      <c r="B8760" t="s">
        <v>129</v>
      </c>
      <c r="C8760" t="s">
        <v>92</v>
      </c>
      <c r="D8760" s="29">
        <v>45611</v>
      </c>
      <c r="E8760">
        <v>0</v>
      </c>
      <c r="F8760">
        <v>0</v>
      </c>
      <c r="G8760">
        <v>0</v>
      </c>
      <c r="H8760">
        <v>0</v>
      </c>
      <c r="L8760">
        <v>1592.6173229999999</v>
      </c>
      <c r="R8760">
        <v>4437.462595</v>
      </c>
      <c r="S8760" t="s">
        <v>204</v>
      </c>
      <c r="T8760" s="247">
        <v>45342.358067129629</v>
      </c>
    </row>
    <row r="8761" spans="1:20" x14ac:dyDescent="0.35">
      <c r="A8761" t="s">
        <v>128</v>
      </c>
      <c r="B8761" t="s">
        <v>129</v>
      </c>
      <c r="C8761" t="s">
        <v>92</v>
      </c>
      <c r="D8761" s="29">
        <v>45612</v>
      </c>
      <c r="E8761">
        <v>0</v>
      </c>
      <c r="F8761">
        <v>0</v>
      </c>
      <c r="G8761">
        <v>0</v>
      </c>
      <c r="H8761">
        <v>0</v>
      </c>
      <c r="L8761">
        <v>1592.6173229999999</v>
      </c>
      <c r="R8761">
        <v>4437.462595</v>
      </c>
      <c r="S8761" t="s">
        <v>204</v>
      </c>
      <c r="T8761" s="247">
        <v>45342.358078703706</v>
      </c>
    </row>
    <row r="8762" spans="1:20" x14ac:dyDescent="0.35">
      <c r="A8762" t="s">
        <v>128</v>
      </c>
      <c r="B8762" t="s">
        <v>129</v>
      </c>
      <c r="C8762" t="s">
        <v>92</v>
      </c>
      <c r="D8762" s="29">
        <v>45613</v>
      </c>
      <c r="E8762">
        <v>0</v>
      </c>
      <c r="F8762">
        <v>0</v>
      </c>
      <c r="G8762">
        <v>0</v>
      </c>
      <c r="H8762">
        <v>0</v>
      </c>
      <c r="L8762">
        <v>1592.6173229999999</v>
      </c>
      <c r="R8762">
        <v>4437.462595</v>
      </c>
      <c r="S8762" t="s">
        <v>204</v>
      </c>
      <c r="T8762" s="247">
        <v>45342.358067129629</v>
      </c>
    </row>
    <row r="8763" spans="1:20" x14ac:dyDescent="0.35">
      <c r="A8763" t="s">
        <v>128</v>
      </c>
      <c r="B8763" t="s">
        <v>129</v>
      </c>
      <c r="C8763" t="s">
        <v>92</v>
      </c>
      <c r="D8763" s="29">
        <v>45614</v>
      </c>
      <c r="E8763">
        <v>0</v>
      </c>
      <c r="F8763">
        <v>0</v>
      </c>
      <c r="G8763">
        <v>0</v>
      </c>
      <c r="H8763">
        <v>0</v>
      </c>
      <c r="L8763">
        <v>1592.6173229999999</v>
      </c>
      <c r="R8763">
        <v>4437.462595</v>
      </c>
      <c r="S8763" t="s">
        <v>204</v>
      </c>
      <c r="T8763" s="247">
        <v>45342.358067129629</v>
      </c>
    </row>
    <row r="8764" spans="1:20" x14ac:dyDescent="0.35">
      <c r="A8764" t="s">
        <v>128</v>
      </c>
      <c r="B8764" t="s">
        <v>129</v>
      </c>
      <c r="C8764" t="s">
        <v>92</v>
      </c>
      <c r="D8764" s="29">
        <v>45615</v>
      </c>
      <c r="E8764">
        <v>0</v>
      </c>
      <c r="F8764">
        <v>0</v>
      </c>
      <c r="G8764">
        <v>0</v>
      </c>
      <c r="H8764">
        <v>0</v>
      </c>
      <c r="L8764">
        <v>1592.6173229999999</v>
      </c>
      <c r="R8764">
        <v>4437.462595</v>
      </c>
      <c r="S8764" t="s">
        <v>204</v>
      </c>
      <c r="T8764" s="247">
        <v>45342.358067129629</v>
      </c>
    </row>
    <row r="8765" spans="1:20" x14ac:dyDescent="0.35">
      <c r="A8765" t="s">
        <v>128</v>
      </c>
      <c r="B8765" t="s">
        <v>129</v>
      </c>
      <c r="C8765" t="s">
        <v>92</v>
      </c>
      <c r="D8765" s="29">
        <v>45616</v>
      </c>
      <c r="E8765">
        <v>0</v>
      </c>
      <c r="F8765">
        <v>0</v>
      </c>
      <c r="G8765">
        <v>0</v>
      </c>
      <c r="H8765">
        <v>0</v>
      </c>
      <c r="L8765">
        <v>1592.6173229999999</v>
      </c>
      <c r="R8765">
        <v>4437.462595</v>
      </c>
      <c r="S8765" t="s">
        <v>204</v>
      </c>
      <c r="T8765" s="247">
        <v>45342.358067129629</v>
      </c>
    </row>
    <row r="8766" spans="1:20" x14ac:dyDescent="0.35">
      <c r="A8766" t="s">
        <v>128</v>
      </c>
      <c r="B8766" t="s">
        <v>129</v>
      </c>
      <c r="C8766" t="s">
        <v>92</v>
      </c>
      <c r="D8766" s="29">
        <v>45617</v>
      </c>
      <c r="E8766">
        <v>0</v>
      </c>
      <c r="F8766">
        <v>0</v>
      </c>
      <c r="G8766">
        <v>0</v>
      </c>
      <c r="H8766">
        <v>0</v>
      </c>
      <c r="L8766">
        <v>1592.6173229999999</v>
      </c>
      <c r="R8766">
        <v>4437.462595</v>
      </c>
      <c r="S8766" t="s">
        <v>204</v>
      </c>
      <c r="T8766" s="247">
        <v>45342.358067129629</v>
      </c>
    </row>
    <row r="8767" spans="1:20" x14ac:dyDescent="0.35">
      <c r="A8767" t="s">
        <v>128</v>
      </c>
      <c r="B8767" t="s">
        <v>129</v>
      </c>
      <c r="C8767" t="s">
        <v>92</v>
      </c>
      <c r="D8767" s="29">
        <v>45618</v>
      </c>
      <c r="E8767">
        <v>0</v>
      </c>
      <c r="F8767">
        <v>0</v>
      </c>
      <c r="G8767">
        <v>0</v>
      </c>
      <c r="H8767">
        <v>0</v>
      </c>
      <c r="L8767">
        <v>1592.6173229999999</v>
      </c>
      <c r="R8767">
        <v>4437.462595</v>
      </c>
      <c r="S8767" t="s">
        <v>204</v>
      </c>
      <c r="T8767" s="247">
        <v>45342.358067129629</v>
      </c>
    </row>
    <row r="8768" spans="1:20" x14ac:dyDescent="0.35">
      <c r="A8768" t="s">
        <v>128</v>
      </c>
      <c r="B8768" t="s">
        <v>129</v>
      </c>
      <c r="C8768" t="s">
        <v>92</v>
      </c>
      <c r="D8768" s="29">
        <v>45619</v>
      </c>
      <c r="E8768">
        <v>0</v>
      </c>
      <c r="F8768">
        <v>0</v>
      </c>
      <c r="G8768">
        <v>0</v>
      </c>
      <c r="H8768">
        <v>0</v>
      </c>
      <c r="L8768">
        <v>1592.6173229999999</v>
      </c>
      <c r="R8768">
        <v>4437.462595</v>
      </c>
      <c r="S8768" t="s">
        <v>204</v>
      </c>
      <c r="T8768" s="247">
        <v>45342.358067129629</v>
      </c>
    </row>
    <row r="8769" spans="1:20" x14ac:dyDescent="0.35">
      <c r="A8769" t="s">
        <v>128</v>
      </c>
      <c r="B8769" t="s">
        <v>129</v>
      </c>
      <c r="C8769" t="s">
        <v>92</v>
      </c>
      <c r="D8769" s="29">
        <v>45620</v>
      </c>
      <c r="E8769">
        <v>0</v>
      </c>
      <c r="F8769">
        <v>0</v>
      </c>
      <c r="G8769">
        <v>0</v>
      </c>
      <c r="H8769">
        <v>0</v>
      </c>
      <c r="L8769">
        <v>1592.6173229999999</v>
      </c>
      <c r="R8769">
        <v>4437.462595</v>
      </c>
      <c r="S8769" t="s">
        <v>204</v>
      </c>
      <c r="T8769" s="247">
        <v>45342.358067129629</v>
      </c>
    </row>
    <row r="8770" spans="1:20" x14ac:dyDescent="0.35">
      <c r="A8770" t="s">
        <v>128</v>
      </c>
      <c r="B8770" t="s">
        <v>129</v>
      </c>
      <c r="C8770" t="s">
        <v>92</v>
      </c>
      <c r="D8770" s="29">
        <v>45621</v>
      </c>
      <c r="E8770">
        <v>0</v>
      </c>
      <c r="F8770">
        <v>0</v>
      </c>
      <c r="G8770">
        <v>0</v>
      </c>
      <c r="H8770">
        <v>0</v>
      </c>
      <c r="L8770">
        <v>1592.6173229999999</v>
      </c>
      <c r="R8770">
        <v>4437.462595</v>
      </c>
      <c r="S8770" t="s">
        <v>204</v>
      </c>
      <c r="T8770" s="247">
        <v>45342.358067129629</v>
      </c>
    </row>
    <row r="8771" spans="1:20" x14ac:dyDescent="0.35">
      <c r="A8771" t="s">
        <v>128</v>
      </c>
      <c r="B8771" t="s">
        <v>129</v>
      </c>
      <c r="C8771" t="s">
        <v>92</v>
      </c>
      <c r="D8771" s="29">
        <v>45622</v>
      </c>
      <c r="E8771">
        <v>0</v>
      </c>
      <c r="F8771">
        <v>0</v>
      </c>
      <c r="G8771">
        <v>0</v>
      </c>
      <c r="H8771">
        <v>0</v>
      </c>
      <c r="L8771">
        <v>1592.6173229999999</v>
      </c>
      <c r="R8771">
        <v>4437.462595</v>
      </c>
      <c r="S8771" t="s">
        <v>204</v>
      </c>
      <c r="T8771" s="247">
        <v>45342.358078703706</v>
      </c>
    </row>
    <row r="8772" spans="1:20" x14ac:dyDescent="0.35">
      <c r="A8772" t="s">
        <v>128</v>
      </c>
      <c r="B8772" t="s">
        <v>129</v>
      </c>
      <c r="C8772" t="s">
        <v>92</v>
      </c>
      <c r="D8772" s="29">
        <v>45623</v>
      </c>
      <c r="E8772">
        <v>0</v>
      </c>
      <c r="F8772">
        <v>0</v>
      </c>
      <c r="G8772">
        <v>0</v>
      </c>
      <c r="H8772">
        <v>0</v>
      </c>
      <c r="L8772">
        <v>1592.6173229999999</v>
      </c>
      <c r="R8772">
        <v>4437.462595</v>
      </c>
      <c r="S8772" t="s">
        <v>204</v>
      </c>
      <c r="T8772" s="247">
        <v>45342.358078703706</v>
      </c>
    </row>
    <row r="8773" spans="1:20" x14ac:dyDescent="0.35">
      <c r="A8773" t="s">
        <v>128</v>
      </c>
      <c r="B8773" t="s">
        <v>129</v>
      </c>
      <c r="C8773" t="s">
        <v>92</v>
      </c>
      <c r="D8773" s="29">
        <v>45624</v>
      </c>
      <c r="E8773">
        <v>0</v>
      </c>
      <c r="F8773">
        <v>0</v>
      </c>
      <c r="G8773">
        <v>0</v>
      </c>
      <c r="H8773">
        <v>0</v>
      </c>
      <c r="L8773">
        <v>1592.6173229999999</v>
      </c>
      <c r="R8773">
        <v>4437.462595</v>
      </c>
      <c r="S8773" t="s">
        <v>204</v>
      </c>
      <c r="T8773" s="247">
        <v>45342.358078703706</v>
      </c>
    </row>
    <row r="8774" spans="1:20" x14ac:dyDescent="0.35">
      <c r="A8774" t="s">
        <v>128</v>
      </c>
      <c r="B8774" t="s">
        <v>129</v>
      </c>
      <c r="C8774" t="s">
        <v>92</v>
      </c>
      <c r="D8774" s="29">
        <v>45625</v>
      </c>
      <c r="E8774">
        <v>0</v>
      </c>
      <c r="F8774">
        <v>0</v>
      </c>
      <c r="G8774">
        <v>0</v>
      </c>
      <c r="H8774">
        <v>0</v>
      </c>
      <c r="L8774">
        <v>1592.6173229999999</v>
      </c>
      <c r="R8774">
        <v>4437.462595</v>
      </c>
      <c r="S8774" t="s">
        <v>204</v>
      </c>
      <c r="T8774" s="247">
        <v>45342.358078703706</v>
      </c>
    </row>
    <row r="8775" spans="1:20" x14ac:dyDescent="0.35">
      <c r="A8775" t="s">
        <v>128</v>
      </c>
      <c r="B8775" t="s">
        <v>129</v>
      </c>
      <c r="C8775" t="s">
        <v>92</v>
      </c>
      <c r="D8775" s="29">
        <v>45626</v>
      </c>
      <c r="E8775">
        <v>0</v>
      </c>
      <c r="F8775">
        <v>0</v>
      </c>
      <c r="G8775">
        <v>0</v>
      </c>
      <c r="H8775">
        <v>0</v>
      </c>
      <c r="L8775">
        <v>1592.6173229999999</v>
      </c>
      <c r="R8775">
        <v>4437.462595</v>
      </c>
      <c r="S8775" t="s">
        <v>204</v>
      </c>
      <c r="T8775" s="247">
        <v>45342.358078703706</v>
      </c>
    </row>
    <row r="8776" spans="1:20" x14ac:dyDescent="0.35">
      <c r="A8776" t="s">
        <v>128</v>
      </c>
      <c r="B8776" t="s">
        <v>129</v>
      </c>
      <c r="C8776" t="s">
        <v>92</v>
      </c>
      <c r="D8776" s="29">
        <v>45627</v>
      </c>
      <c r="E8776">
        <v>0</v>
      </c>
      <c r="F8776">
        <v>0</v>
      </c>
      <c r="G8776">
        <v>0</v>
      </c>
      <c r="H8776">
        <v>0</v>
      </c>
      <c r="L8776">
        <v>1592.6173229999999</v>
      </c>
      <c r="R8776">
        <v>4437.462595</v>
      </c>
      <c r="S8776" t="s">
        <v>204</v>
      </c>
      <c r="T8776" s="247">
        <v>45342.358078703706</v>
      </c>
    </row>
    <row r="8777" spans="1:20" x14ac:dyDescent="0.35">
      <c r="A8777" t="s">
        <v>128</v>
      </c>
      <c r="B8777" t="s">
        <v>129</v>
      </c>
      <c r="C8777" t="s">
        <v>92</v>
      </c>
      <c r="D8777" s="29">
        <v>45628</v>
      </c>
      <c r="E8777">
        <v>0</v>
      </c>
      <c r="F8777">
        <v>0</v>
      </c>
      <c r="G8777">
        <v>0</v>
      </c>
      <c r="H8777">
        <v>0</v>
      </c>
      <c r="L8777">
        <v>1592.6173229999999</v>
      </c>
      <c r="R8777">
        <v>4437.462595</v>
      </c>
      <c r="S8777" t="s">
        <v>204</v>
      </c>
      <c r="T8777" s="247">
        <v>45342.358078703706</v>
      </c>
    </row>
    <row r="8778" spans="1:20" x14ac:dyDescent="0.35">
      <c r="A8778" t="s">
        <v>128</v>
      </c>
      <c r="B8778" t="s">
        <v>129</v>
      </c>
      <c r="C8778" t="s">
        <v>92</v>
      </c>
      <c r="D8778" s="29">
        <v>45629</v>
      </c>
      <c r="E8778">
        <v>0</v>
      </c>
      <c r="F8778">
        <v>0</v>
      </c>
      <c r="G8778">
        <v>0</v>
      </c>
      <c r="H8778">
        <v>0</v>
      </c>
      <c r="L8778">
        <v>1592.6173229999999</v>
      </c>
      <c r="R8778">
        <v>4437.462595</v>
      </c>
      <c r="S8778" t="s">
        <v>204</v>
      </c>
      <c r="T8778" s="247">
        <v>45342.358078703706</v>
      </c>
    </row>
    <row r="8779" spans="1:20" x14ac:dyDescent="0.35">
      <c r="A8779" t="s">
        <v>128</v>
      </c>
      <c r="B8779" t="s">
        <v>129</v>
      </c>
      <c r="C8779" t="s">
        <v>92</v>
      </c>
      <c r="D8779" s="29">
        <v>45630</v>
      </c>
      <c r="E8779">
        <v>0</v>
      </c>
      <c r="F8779">
        <v>0</v>
      </c>
      <c r="G8779">
        <v>0</v>
      </c>
      <c r="H8779">
        <v>0</v>
      </c>
      <c r="L8779">
        <v>1592.6173229999999</v>
      </c>
      <c r="R8779">
        <v>4437.462595</v>
      </c>
      <c r="S8779" t="s">
        <v>204</v>
      </c>
      <c r="T8779" s="247">
        <v>45342.358078703706</v>
      </c>
    </row>
    <row r="8780" spans="1:20" x14ac:dyDescent="0.35">
      <c r="A8780" t="s">
        <v>128</v>
      </c>
      <c r="B8780" t="s">
        <v>129</v>
      </c>
      <c r="C8780" t="s">
        <v>92</v>
      </c>
      <c r="D8780" s="29">
        <v>45631</v>
      </c>
      <c r="E8780">
        <v>0</v>
      </c>
      <c r="F8780">
        <v>0</v>
      </c>
      <c r="G8780">
        <v>0</v>
      </c>
      <c r="H8780">
        <v>0</v>
      </c>
      <c r="L8780">
        <v>1592.6173229999999</v>
      </c>
      <c r="R8780">
        <v>4437.462595</v>
      </c>
      <c r="S8780" t="s">
        <v>204</v>
      </c>
      <c r="T8780" s="247">
        <v>45342.358078703706</v>
      </c>
    </row>
    <row r="8781" spans="1:20" x14ac:dyDescent="0.35">
      <c r="A8781" t="s">
        <v>128</v>
      </c>
      <c r="B8781" t="s">
        <v>129</v>
      </c>
      <c r="C8781" t="s">
        <v>92</v>
      </c>
      <c r="D8781" s="29">
        <v>45632</v>
      </c>
      <c r="E8781">
        <v>0</v>
      </c>
      <c r="F8781">
        <v>0</v>
      </c>
      <c r="G8781">
        <v>0</v>
      </c>
      <c r="H8781">
        <v>0</v>
      </c>
      <c r="L8781">
        <v>1592.6173229999999</v>
      </c>
      <c r="R8781">
        <v>4437.462595</v>
      </c>
      <c r="S8781" t="s">
        <v>204</v>
      </c>
      <c r="T8781" s="247">
        <v>45342.358078703706</v>
      </c>
    </row>
    <row r="8782" spans="1:20" x14ac:dyDescent="0.35">
      <c r="A8782" t="s">
        <v>128</v>
      </c>
      <c r="B8782" t="s">
        <v>129</v>
      </c>
      <c r="C8782" t="s">
        <v>92</v>
      </c>
      <c r="D8782" s="29">
        <v>45633</v>
      </c>
      <c r="E8782">
        <v>0</v>
      </c>
      <c r="F8782">
        <v>0</v>
      </c>
      <c r="G8782">
        <v>0</v>
      </c>
      <c r="H8782">
        <v>0</v>
      </c>
      <c r="L8782">
        <v>1592.6173229999999</v>
      </c>
      <c r="R8782">
        <v>4437.462595</v>
      </c>
      <c r="S8782" t="s">
        <v>204</v>
      </c>
      <c r="T8782" s="247">
        <v>45342.358078703706</v>
      </c>
    </row>
    <row r="8783" spans="1:20" x14ac:dyDescent="0.35">
      <c r="A8783" t="s">
        <v>128</v>
      </c>
      <c r="B8783" t="s">
        <v>129</v>
      </c>
      <c r="C8783" t="s">
        <v>92</v>
      </c>
      <c r="D8783" s="29">
        <v>45634</v>
      </c>
      <c r="E8783">
        <v>0</v>
      </c>
      <c r="F8783">
        <v>0</v>
      </c>
      <c r="G8783">
        <v>0</v>
      </c>
      <c r="H8783">
        <v>0</v>
      </c>
      <c r="L8783">
        <v>1592.6173229999999</v>
      </c>
      <c r="R8783">
        <v>4437.462595</v>
      </c>
      <c r="S8783" t="s">
        <v>204</v>
      </c>
      <c r="T8783" s="247">
        <v>45342.358078703706</v>
      </c>
    </row>
    <row r="8784" spans="1:20" x14ac:dyDescent="0.35">
      <c r="A8784" t="s">
        <v>128</v>
      </c>
      <c r="B8784" t="s">
        <v>129</v>
      </c>
      <c r="C8784" t="s">
        <v>92</v>
      </c>
      <c r="D8784" s="29">
        <v>45635</v>
      </c>
      <c r="E8784">
        <v>0</v>
      </c>
      <c r="F8784">
        <v>0</v>
      </c>
      <c r="G8784">
        <v>0</v>
      </c>
      <c r="H8784">
        <v>0</v>
      </c>
      <c r="L8784">
        <v>1592.6173229999999</v>
      </c>
      <c r="R8784">
        <v>4437.462595</v>
      </c>
      <c r="S8784" t="s">
        <v>204</v>
      </c>
      <c r="T8784" s="247">
        <v>45342.358078703706</v>
      </c>
    </row>
    <row r="8785" spans="1:20" x14ac:dyDescent="0.35">
      <c r="A8785" t="s">
        <v>128</v>
      </c>
      <c r="B8785" t="s">
        <v>129</v>
      </c>
      <c r="C8785" t="s">
        <v>92</v>
      </c>
      <c r="D8785" s="29">
        <v>45636</v>
      </c>
      <c r="E8785">
        <v>0</v>
      </c>
      <c r="F8785">
        <v>0</v>
      </c>
      <c r="G8785">
        <v>0</v>
      </c>
      <c r="H8785">
        <v>0</v>
      </c>
      <c r="L8785">
        <v>1592.6173229999999</v>
      </c>
      <c r="R8785">
        <v>4437.462595</v>
      </c>
      <c r="S8785" t="s">
        <v>204</v>
      </c>
      <c r="T8785" s="247">
        <v>45342.358078703706</v>
      </c>
    </row>
    <row r="8786" spans="1:20" x14ac:dyDescent="0.35">
      <c r="A8786" t="s">
        <v>128</v>
      </c>
      <c r="B8786" t="s">
        <v>129</v>
      </c>
      <c r="C8786" t="s">
        <v>92</v>
      </c>
      <c r="D8786" s="29">
        <v>45637</v>
      </c>
      <c r="E8786">
        <v>0</v>
      </c>
      <c r="F8786">
        <v>0</v>
      </c>
      <c r="G8786">
        <v>0</v>
      </c>
      <c r="H8786">
        <v>0</v>
      </c>
      <c r="L8786">
        <v>1592.6173229999999</v>
      </c>
      <c r="R8786">
        <v>4437.462595</v>
      </c>
      <c r="S8786" t="s">
        <v>204</v>
      </c>
      <c r="T8786" s="247">
        <v>45342.358078703706</v>
      </c>
    </row>
    <row r="8787" spans="1:20" x14ac:dyDescent="0.35">
      <c r="A8787" t="s">
        <v>128</v>
      </c>
      <c r="B8787" t="s">
        <v>129</v>
      </c>
      <c r="C8787" t="s">
        <v>92</v>
      </c>
      <c r="D8787" s="29">
        <v>45638</v>
      </c>
      <c r="E8787">
        <v>0</v>
      </c>
      <c r="F8787">
        <v>0</v>
      </c>
      <c r="G8787">
        <v>0</v>
      </c>
      <c r="H8787">
        <v>0</v>
      </c>
      <c r="L8787">
        <v>1592.6173229999999</v>
      </c>
      <c r="R8787">
        <v>4437.462595</v>
      </c>
      <c r="S8787" t="s">
        <v>204</v>
      </c>
      <c r="T8787" s="247">
        <v>45342.358078703706</v>
      </c>
    </row>
    <row r="8788" spans="1:20" x14ac:dyDescent="0.35">
      <c r="A8788" t="s">
        <v>128</v>
      </c>
      <c r="B8788" t="s">
        <v>129</v>
      </c>
      <c r="C8788" t="s">
        <v>92</v>
      </c>
      <c r="D8788" s="29">
        <v>45639</v>
      </c>
      <c r="E8788">
        <v>0</v>
      </c>
      <c r="F8788">
        <v>0</v>
      </c>
      <c r="G8788">
        <v>0</v>
      </c>
      <c r="H8788">
        <v>0</v>
      </c>
      <c r="L8788">
        <v>1592.6173229999999</v>
      </c>
      <c r="R8788">
        <v>4437.462595</v>
      </c>
      <c r="S8788" t="s">
        <v>204</v>
      </c>
      <c r="T8788" s="247">
        <v>45342.358090277776</v>
      </c>
    </row>
    <row r="8789" spans="1:20" x14ac:dyDescent="0.35">
      <c r="A8789" t="s">
        <v>128</v>
      </c>
      <c r="B8789" t="s">
        <v>129</v>
      </c>
      <c r="C8789" t="s">
        <v>92</v>
      </c>
      <c r="D8789" s="29">
        <v>45640</v>
      </c>
      <c r="E8789">
        <v>0</v>
      </c>
      <c r="F8789">
        <v>0</v>
      </c>
      <c r="G8789">
        <v>0</v>
      </c>
      <c r="H8789">
        <v>0</v>
      </c>
      <c r="L8789">
        <v>1592.6173229999999</v>
      </c>
      <c r="R8789">
        <v>4437.462595</v>
      </c>
      <c r="S8789" t="s">
        <v>204</v>
      </c>
      <c r="T8789" s="247">
        <v>45342.358090277776</v>
      </c>
    </row>
    <row r="8790" spans="1:20" x14ac:dyDescent="0.35">
      <c r="A8790" t="s">
        <v>128</v>
      </c>
      <c r="B8790" t="s">
        <v>129</v>
      </c>
      <c r="C8790" t="s">
        <v>92</v>
      </c>
      <c r="D8790" s="29">
        <v>45641</v>
      </c>
      <c r="E8790">
        <v>0</v>
      </c>
      <c r="F8790">
        <v>0</v>
      </c>
      <c r="G8790">
        <v>0</v>
      </c>
      <c r="H8790">
        <v>0</v>
      </c>
      <c r="L8790">
        <v>1592.6173229999999</v>
      </c>
      <c r="R8790">
        <v>4437.462595</v>
      </c>
      <c r="S8790" t="s">
        <v>204</v>
      </c>
      <c r="T8790" s="247">
        <v>45342.358090277776</v>
      </c>
    </row>
    <row r="8791" spans="1:20" x14ac:dyDescent="0.35">
      <c r="A8791" t="s">
        <v>128</v>
      </c>
      <c r="B8791" t="s">
        <v>129</v>
      </c>
      <c r="C8791" t="s">
        <v>92</v>
      </c>
      <c r="D8791" s="29">
        <v>45642</v>
      </c>
      <c r="E8791">
        <v>0</v>
      </c>
      <c r="F8791">
        <v>0</v>
      </c>
      <c r="G8791">
        <v>0</v>
      </c>
      <c r="H8791">
        <v>0</v>
      </c>
      <c r="L8791">
        <v>1592.6173229999999</v>
      </c>
      <c r="R8791">
        <v>4437.462595</v>
      </c>
      <c r="S8791" t="s">
        <v>204</v>
      </c>
      <c r="T8791" s="247">
        <v>45342.358090277776</v>
      </c>
    </row>
    <row r="8792" spans="1:20" x14ac:dyDescent="0.35">
      <c r="A8792" t="s">
        <v>128</v>
      </c>
      <c r="B8792" t="s">
        <v>129</v>
      </c>
      <c r="C8792" t="s">
        <v>92</v>
      </c>
      <c r="D8792" s="29">
        <v>45643</v>
      </c>
      <c r="E8792">
        <v>0</v>
      </c>
      <c r="F8792">
        <v>0</v>
      </c>
      <c r="G8792">
        <v>0</v>
      </c>
      <c r="H8792">
        <v>0</v>
      </c>
      <c r="L8792">
        <v>1592.6173229999999</v>
      </c>
      <c r="R8792">
        <v>4437.462595</v>
      </c>
      <c r="S8792" t="s">
        <v>204</v>
      </c>
      <c r="T8792" s="247">
        <v>45342.358078703706</v>
      </c>
    </row>
    <row r="8793" spans="1:20" x14ac:dyDescent="0.35">
      <c r="A8793" t="s">
        <v>128</v>
      </c>
      <c r="B8793" t="s">
        <v>129</v>
      </c>
      <c r="C8793" t="s">
        <v>92</v>
      </c>
      <c r="D8793" s="29">
        <v>45644</v>
      </c>
      <c r="E8793">
        <v>0</v>
      </c>
      <c r="F8793">
        <v>0</v>
      </c>
      <c r="G8793">
        <v>0</v>
      </c>
      <c r="H8793">
        <v>0</v>
      </c>
      <c r="L8793">
        <v>1592.6173229999999</v>
      </c>
      <c r="R8793">
        <v>4437.462595</v>
      </c>
      <c r="S8793" t="s">
        <v>204</v>
      </c>
      <c r="T8793" s="247">
        <v>45342.358090277776</v>
      </c>
    </row>
    <row r="8794" spans="1:20" x14ac:dyDescent="0.35">
      <c r="A8794" t="s">
        <v>128</v>
      </c>
      <c r="B8794" t="s">
        <v>129</v>
      </c>
      <c r="C8794" t="s">
        <v>92</v>
      </c>
      <c r="D8794" s="29">
        <v>45645</v>
      </c>
      <c r="E8794">
        <v>0</v>
      </c>
      <c r="F8794">
        <v>0</v>
      </c>
      <c r="G8794">
        <v>0</v>
      </c>
      <c r="H8794">
        <v>0</v>
      </c>
      <c r="L8794">
        <v>1592.6173229999999</v>
      </c>
      <c r="R8794">
        <v>4437.462595</v>
      </c>
      <c r="S8794" t="s">
        <v>204</v>
      </c>
      <c r="T8794" s="247">
        <v>45342.358090277776</v>
      </c>
    </row>
    <row r="8795" spans="1:20" x14ac:dyDescent="0.35">
      <c r="A8795" t="s">
        <v>128</v>
      </c>
      <c r="B8795" t="s">
        <v>129</v>
      </c>
      <c r="C8795" t="s">
        <v>92</v>
      </c>
      <c r="D8795" s="29">
        <v>45646</v>
      </c>
      <c r="E8795">
        <v>0</v>
      </c>
      <c r="F8795">
        <v>0</v>
      </c>
      <c r="G8795">
        <v>0</v>
      </c>
      <c r="H8795">
        <v>0</v>
      </c>
      <c r="L8795">
        <v>1592.6173229999999</v>
      </c>
      <c r="R8795">
        <v>4437.462595</v>
      </c>
      <c r="S8795" t="s">
        <v>204</v>
      </c>
      <c r="T8795" s="247">
        <v>45342.358090277776</v>
      </c>
    </row>
    <row r="8796" spans="1:20" x14ac:dyDescent="0.35">
      <c r="A8796" t="s">
        <v>128</v>
      </c>
      <c r="B8796" t="s">
        <v>129</v>
      </c>
      <c r="C8796" t="s">
        <v>92</v>
      </c>
      <c r="D8796" s="29">
        <v>45647</v>
      </c>
      <c r="E8796">
        <v>0</v>
      </c>
      <c r="F8796">
        <v>0</v>
      </c>
      <c r="G8796">
        <v>0</v>
      </c>
      <c r="H8796">
        <v>0</v>
      </c>
      <c r="L8796">
        <v>1592.6173229999999</v>
      </c>
      <c r="R8796">
        <v>4437.462595</v>
      </c>
      <c r="S8796" t="s">
        <v>204</v>
      </c>
      <c r="T8796" s="247">
        <v>45342.358090277776</v>
      </c>
    </row>
    <row r="8797" spans="1:20" x14ac:dyDescent="0.35">
      <c r="A8797" t="s">
        <v>128</v>
      </c>
      <c r="B8797" t="s">
        <v>129</v>
      </c>
      <c r="C8797" t="s">
        <v>92</v>
      </c>
      <c r="D8797" s="29">
        <v>45648</v>
      </c>
      <c r="E8797">
        <v>0</v>
      </c>
      <c r="F8797">
        <v>0</v>
      </c>
      <c r="G8797">
        <v>0</v>
      </c>
      <c r="H8797">
        <v>0</v>
      </c>
      <c r="L8797">
        <v>1592.6173229999999</v>
      </c>
      <c r="R8797">
        <v>4437.462595</v>
      </c>
      <c r="S8797" t="s">
        <v>204</v>
      </c>
      <c r="T8797" s="247">
        <v>45342.358113425929</v>
      </c>
    </row>
    <row r="8798" spans="1:20" x14ac:dyDescent="0.35">
      <c r="A8798" t="s">
        <v>128</v>
      </c>
      <c r="B8798" t="s">
        <v>129</v>
      </c>
      <c r="C8798" t="s">
        <v>92</v>
      </c>
      <c r="D8798" s="29">
        <v>45649</v>
      </c>
      <c r="E8798">
        <v>0</v>
      </c>
      <c r="F8798">
        <v>0</v>
      </c>
      <c r="G8798">
        <v>0</v>
      </c>
      <c r="H8798">
        <v>0</v>
      </c>
      <c r="L8798">
        <v>1592.6173229999999</v>
      </c>
      <c r="R8798">
        <v>4437.462595</v>
      </c>
      <c r="S8798" t="s">
        <v>204</v>
      </c>
      <c r="T8798" s="247">
        <v>45342.358090277776</v>
      </c>
    </row>
    <row r="8799" spans="1:20" x14ac:dyDescent="0.35">
      <c r="A8799" t="s">
        <v>128</v>
      </c>
      <c r="B8799" t="s">
        <v>129</v>
      </c>
      <c r="C8799" t="s">
        <v>92</v>
      </c>
      <c r="D8799" s="29">
        <v>45650</v>
      </c>
      <c r="E8799">
        <v>0</v>
      </c>
      <c r="F8799">
        <v>0</v>
      </c>
      <c r="G8799">
        <v>0</v>
      </c>
      <c r="H8799">
        <v>0</v>
      </c>
      <c r="L8799">
        <v>1592.6173229999999</v>
      </c>
      <c r="R8799">
        <v>4437.462595</v>
      </c>
      <c r="S8799" t="s">
        <v>204</v>
      </c>
      <c r="T8799" s="247">
        <v>45342.358113425929</v>
      </c>
    </row>
    <row r="8800" spans="1:20" x14ac:dyDescent="0.35">
      <c r="A8800" t="s">
        <v>128</v>
      </c>
      <c r="B8800" t="s">
        <v>129</v>
      </c>
      <c r="C8800" t="s">
        <v>92</v>
      </c>
      <c r="D8800" s="29">
        <v>45651</v>
      </c>
      <c r="E8800">
        <v>0</v>
      </c>
      <c r="F8800">
        <v>0</v>
      </c>
      <c r="G8800">
        <v>0</v>
      </c>
      <c r="H8800">
        <v>0</v>
      </c>
      <c r="L8800">
        <v>1592.6173229999999</v>
      </c>
      <c r="R8800">
        <v>4437.462595</v>
      </c>
      <c r="S8800" t="s">
        <v>204</v>
      </c>
      <c r="T8800" s="247">
        <v>45342.358113425929</v>
      </c>
    </row>
    <row r="8801" spans="1:20" x14ac:dyDescent="0.35">
      <c r="A8801" t="s">
        <v>128</v>
      </c>
      <c r="B8801" t="s">
        <v>129</v>
      </c>
      <c r="C8801" t="s">
        <v>92</v>
      </c>
      <c r="D8801" s="29">
        <v>45652</v>
      </c>
      <c r="E8801">
        <v>0</v>
      </c>
      <c r="F8801">
        <v>0</v>
      </c>
      <c r="G8801">
        <v>0</v>
      </c>
      <c r="H8801">
        <v>0</v>
      </c>
      <c r="L8801">
        <v>1592.6173229999999</v>
      </c>
      <c r="R8801">
        <v>4437.462595</v>
      </c>
      <c r="S8801" t="s">
        <v>204</v>
      </c>
      <c r="T8801" s="247">
        <v>45342.358113425929</v>
      </c>
    </row>
    <row r="8802" spans="1:20" x14ac:dyDescent="0.35">
      <c r="A8802" t="s">
        <v>128</v>
      </c>
      <c r="B8802" t="s">
        <v>129</v>
      </c>
      <c r="C8802" t="s">
        <v>92</v>
      </c>
      <c r="D8802" s="29">
        <v>45653</v>
      </c>
      <c r="E8802">
        <v>0</v>
      </c>
      <c r="F8802">
        <v>0</v>
      </c>
      <c r="G8802">
        <v>0</v>
      </c>
      <c r="H8802">
        <v>0</v>
      </c>
      <c r="L8802">
        <v>1592.6173229999999</v>
      </c>
      <c r="R8802">
        <v>4437.462595</v>
      </c>
      <c r="S8802" t="s">
        <v>204</v>
      </c>
      <c r="T8802" s="247">
        <v>45342.358090277776</v>
      </c>
    </row>
    <row r="8803" spans="1:20" x14ac:dyDescent="0.35">
      <c r="A8803" t="s">
        <v>128</v>
      </c>
      <c r="B8803" t="s">
        <v>129</v>
      </c>
      <c r="C8803" t="s">
        <v>92</v>
      </c>
      <c r="D8803" s="29">
        <v>45654</v>
      </c>
      <c r="E8803">
        <v>0</v>
      </c>
      <c r="F8803">
        <v>0</v>
      </c>
      <c r="G8803">
        <v>0</v>
      </c>
      <c r="H8803">
        <v>0</v>
      </c>
      <c r="L8803">
        <v>1592.6173229999999</v>
      </c>
      <c r="R8803">
        <v>4437.462595</v>
      </c>
      <c r="S8803" t="s">
        <v>204</v>
      </c>
      <c r="T8803" s="247">
        <v>45342.358113425929</v>
      </c>
    </row>
    <row r="8804" spans="1:20" x14ac:dyDescent="0.35">
      <c r="A8804" t="s">
        <v>128</v>
      </c>
      <c r="B8804" t="s">
        <v>129</v>
      </c>
      <c r="C8804" t="s">
        <v>92</v>
      </c>
      <c r="D8804" s="29">
        <v>45655</v>
      </c>
      <c r="E8804">
        <v>0</v>
      </c>
      <c r="F8804">
        <v>0</v>
      </c>
      <c r="G8804">
        <v>0</v>
      </c>
      <c r="H8804">
        <v>0</v>
      </c>
      <c r="L8804">
        <v>1592.6173229999999</v>
      </c>
      <c r="R8804">
        <v>4437.462595</v>
      </c>
      <c r="S8804" t="s">
        <v>204</v>
      </c>
      <c r="T8804" s="247">
        <v>45342.358124999999</v>
      </c>
    </row>
    <row r="8805" spans="1:20" x14ac:dyDescent="0.35">
      <c r="A8805" t="s">
        <v>128</v>
      </c>
      <c r="B8805" t="s">
        <v>129</v>
      </c>
      <c r="C8805" t="s">
        <v>92</v>
      </c>
      <c r="D8805" s="29">
        <v>45656</v>
      </c>
      <c r="E8805">
        <v>0</v>
      </c>
      <c r="F8805">
        <v>0</v>
      </c>
      <c r="G8805">
        <v>0</v>
      </c>
      <c r="H8805">
        <v>0</v>
      </c>
      <c r="L8805">
        <v>1592.6173229999999</v>
      </c>
      <c r="R8805">
        <v>4437.462595</v>
      </c>
      <c r="S8805" t="s">
        <v>204</v>
      </c>
      <c r="T8805" s="247">
        <v>45342.358113425929</v>
      </c>
    </row>
    <row r="8806" spans="1:20" x14ac:dyDescent="0.35">
      <c r="A8806" t="s">
        <v>128</v>
      </c>
      <c r="B8806" t="s">
        <v>129</v>
      </c>
      <c r="C8806" t="s">
        <v>92</v>
      </c>
      <c r="D8806" s="29">
        <v>45657</v>
      </c>
      <c r="E8806">
        <v>0</v>
      </c>
      <c r="F8806">
        <v>0</v>
      </c>
      <c r="G8806">
        <v>0</v>
      </c>
      <c r="H8806">
        <v>0</v>
      </c>
      <c r="L8806">
        <v>1592.6173229999999</v>
      </c>
      <c r="R8806">
        <v>4437.462595</v>
      </c>
      <c r="S8806" t="s">
        <v>204</v>
      </c>
      <c r="T8806" s="247">
        <v>45342.358113425929</v>
      </c>
    </row>
    <row r="8807" spans="1:20" x14ac:dyDescent="0.35">
      <c r="A8807" t="s">
        <v>130</v>
      </c>
      <c r="B8807" t="s">
        <v>119</v>
      </c>
      <c r="C8807" t="s">
        <v>92</v>
      </c>
      <c r="D8807" s="29">
        <v>45383</v>
      </c>
      <c r="E8807">
        <v>0</v>
      </c>
      <c r="F8807">
        <v>0</v>
      </c>
      <c r="G8807">
        <v>0</v>
      </c>
      <c r="H8807">
        <v>0</v>
      </c>
      <c r="L8807">
        <v>2340.6224950000001</v>
      </c>
      <c r="R8807">
        <v>5434.8693370000001</v>
      </c>
      <c r="S8807" t="s">
        <v>204</v>
      </c>
      <c r="T8807" s="247">
        <v>45342.358622685184</v>
      </c>
    </row>
    <row r="8808" spans="1:20" x14ac:dyDescent="0.35">
      <c r="A8808" t="s">
        <v>130</v>
      </c>
      <c r="B8808" t="s">
        <v>119</v>
      </c>
      <c r="C8808" t="s">
        <v>92</v>
      </c>
      <c r="D8808" s="29">
        <v>45384</v>
      </c>
      <c r="E8808">
        <v>0</v>
      </c>
      <c r="F8808">
        <v>0</v>
      </c>
      <c r="G8808">
        <v>0</v>
      </c>
      <c r="H8808">
        <v>0</v>
      </c>
      <c r="L8808">
        <v>2340.6224950000001</v>
      </c>
      <c r="R8808">
        <v>5434.8693370000001</v>
      </c>
      <c r="S8808" t="s">
        <v>204</v>
      </c>
      <c r="T8808" s="247">
        <v>45342.358622685184</v>
      </c>
    </row>
    <row r="8809" spans="1:20" x14ac:dyDescent="0.35">
      <c r="A8809" t="s">
        <v>130</v>
      </c>
      <c r="B8809" t="s">
        <v>119</v>
      </c>
      <c r="C8809" t="s">
        <v>92</v>
      </c>
      <c r="D8809" s="29">
        <v>45385</v>
      </c>
      <c r="E8809">
        <v>0</v>
      </c>
      <c r="F8809">
        <v>0</v>
      </c>
      <c r="G8809">
        <v>0</v>
      </c>
      <c r="H8809">
        <v>0</v>
      </c>
      <c r="L8809">
        <v>2340.6224950000001</v>
      </c>
      <c r="R8809">
        <v>5434.8693370000001</v>
      </c>
      <c r="S8809" t="s">
        <v>204</v>
      </c>
      <c r="T8809" s="247">
        <v>45342.358622685184</v>
      </c>
    </row>
    <row r="8810" spans="1:20" x14ac:dyDescent="0.35">
      <c r="A8810" t="s">
        <v>130</v>
      </c>
      <c r="B8810" t="s">
        <v>119</v>
      </c>
      <c r="C8810" t="s">
        <v>92</v>
      </c>
      <c r="D8810" s="29">
        <v>45386</v>
      </c>
      <c r="E8810">
        <v>0</v>
      </c>
      <c r="F8810">
        <v>0</v>
      </c>
      <c r="G8810">
        <v>0</v>
      </c>
      <c r="H8810">
        <v>0</v>
      </c>
      <c r="L8810">
        <v>2340.6224950000001</v>
      </c>
      <c r="R8810">
        <v>5434.8693370000001</v>
      </c>
      <c r="S8810" t="s">
        <v>204</v>
      </c>
      <c r="T8810" s="247">
        <v>45342.358622685184</v>
      </c>
    </row>
    <row r="8811" spans="1:20" x14ac:dyDescent="0.35">
      <c r="A8811" t="s">
        <v>130</v>
      </c>
      <c r="B8811" t="s">
        <v>119</v>
      </c>
      <c r="C8811" t="s">
        <v>92</v>
      </c>
      <c r="D8811" s="29">
        <v>45387</v>
      </c>
      <c r="E8811">
        <v>0</v>
      </c>
      <c r="F8811">
        <v>0</v>
      </c>
      <c r="G8811">
        <v>0</v>
      </c>
      <c r="H8811">
        <v>0</v>
      </c>
      <c r="L8811">
        <v>2340.6224950000001</v>
      </c>
      <c r="R8811">
        <v>5434.8693370000001</v>
      </c>
      <c r="S8811" t="s">
        <v>204</v>
      </c>
      <c r="T8811" s="247">
        <v>45342.358622685184</v>
      </c>
    </row>
    <row r="8812" spans="1:20" x14ac:dyDescent="0.35">
      <c r="A8812" t="s">
        <v>130</v>
      </c>
      <c r="B8812" t="s">
        <v>119</v>
      </c>
      <c r="C8812" t="s">
        <v>92</v>
      </c>
      <c r="D8812" s="29">
        <v>45388</v>
      </c>
      <c r="E8812">
        <v>0</v>
      </c>
      <c r="F8812">
        <v>0</v>
      </c>
      <c r="G8812">
        <v>0</v>
      </c>
      <c r="H8812">
        <v>0</v>
      </c>
      <c r="L8812">
        <v>2340.6224950000001</v>
      </c>
      <c r="R8812">
        <v>5434.8693370000001</v>
      </c>
      <c r="S8812" t="s">
        <v>204</v>
      </c>
      <c r="T8812" s="247">
        <v>45342.35864583333</v>
      </c>
    </row>
    <row r="8813" spans="1:20" x14ac:dyDescent="0.35">
      <c r="A8813" t="s">
        <v>130</v>
      </c>
      <c r="B8813" t="s">
        <v>119</v>
      </c>
      <c r="C8813" t="s">
        <v>92</v>
      </c>
      <c r="D8813" s="29">
        <v>45389</v>
      </c>
      <c r="E8813">
        <v>0</v>
      </c>
      <c r="F8813">
        <v>0</v>
      </c>
      <c r="G8813">
        <v>0</v>
      </c>
      <c r="H8813">
        <v>0</v>
      </c>
      <c r="L8813">
        <v>2340.6224950000001</v>
      </c>
      <c r="R8813">
        <v>5434.8693370000001</v>
      </c>
      <c r="S8813" t="s">
        <v>204</v>
      </c>
      <c r="T8813" s="247">
        <v>45342.35864583333</v>
      </c>
    </row>
    <row r="8814" spans="1:20" x14ac:dyDescent="0.35">
      <c r="A8814" t="s">
        <v>130</v>
      </c>
      <c r="B8814" t="s">
        <v>119</v>
      </c>
      <c r="C8814" t="s">
        <v>92</v>
      </c>
      <c r="D8814" s="29">
        <v>45390</v>
      </c>
      <c r="E8814">
        <v>0</v>
      </c>
      <c r="F8814">
        <v>0</v>
      </c>
      <c r="G8814">
        <v>0</v>
      </c>
      <c r="H8814">
        <v>0</v>
      </c>
      <c r="L8814">
        <v>2340.6224950000001</v>
      </c>
      <c r="R8814">
        <v>5434.8693370000001</v>
      </c>
      <c r="S8814" t="s">
        <v>204</v>
      </c>
      <c r="T8814" s="247">
        <v>45342.35864583333</v>
      </c>
    </row>
    <row r="8815" spans="1:20" x14ac:dyDescent="0.35">
      <c r="A8815" t="s">
        <v>130</v>
      </c>
      <c r="B8815" t="s">
        <v>119</v>
      </c>
      <c r="C8815" t="s">
        <v>92</v>
      </c>
      <c r="D8815" s="29">
        <v>45391</v>
      </c>
      <c r="E8815">
        <v>0</v>
      </c>
      <c r="F8815">
        <v>0</v>
      </c>
      <c r="G8815">
        <v>0</v>
      </c>
      <c r="H8815">
        <v>0</v>
      </c>
      <c r="L8815">
        <v>2340.6224950000001</v>
      </c>
      <c r="R8815">
        <v>5434.8693370000001</v>
      </c>
      <c r="S8815" t="s">
        <v>204</v>
      </c>
      <c r="T8815" s="247">
        <v>45342.358622685184</v>
      </c>
    </row>
    <row r="8816" spans="1:20" x14ac:dyDescent="0.35">
      <c r="A8816" t="s">
        <v>130</v>
      </c>
      <c r="B8816" t="s">
        <v>119</v>
      </c>
      <c r="C8816" t="s">
        <v>92</v>
      </c>
      <c r="D8816" s="29">
        <v>45392</v>
      </c>
      <c r="E8816">
        <v>0</v>
      </c>
      <c r="F8816">
        <v>0</v>
      </c>
      <c r="G8816">
        <v>0</v>
      </c>
      <c r="H8816">
        <v>0</v>
      </c>
      <c r="L8816">
        <v>2340.6224950000001</v>
      </c>
      <c r="R8816">
        <v>5434.8693370000001</v>
      </c>
      <c r="S8816" t="s">
        <v>204</v>
      </c>
      <c r="T8816" s="247">
        <v>45342.358657407407</v>
      </c>
    </row>
    <row r="8817" spans="1:20" x14ac:dyDescent="0.35">
      <c r="A8817" t="s">
        <v>130</v>
      </c>
      <c r="B8817" t="s">
        <v>119</v>
      </c>
      <c r="C8817" t="s">
        <v>92</v>
      </c>
      <c r="D8817" s="29">
        <v>45393</v>
      </c>
      <c r="E8817">
        <v>0</v>
      </c>
      <c r="F8817">
        <v>0</v>
      </c>
      <c r="G8817">
        <v>0</v>
      </c>
      <c r="H8817">
        <v>0</v>
      </c>
      <c r="L8817">
        <v>2340.6224950000001</v>
      </c>
      <c r="R8817">
        <v>5434.8693370000001</v>
      </c>
      <c r="S8817" t="s">
        <v>204</v>
      </c>
      <c r="T8817" s="247">
        <v>45342.358657407407</v>
      </c>
    </row>
    <row r="8818" spans="1:20" x14ac:dyDescent="0.35">
      <c r="A8818" t="s">
        <v>130</v>
      </c>
      <c r="B8818" t="s">
        <v>119</v>
      </c>
      <c r="C8818" t="s">
        <v>92</v>
      </c>
      <c r="D8818" s="29">
        <v>45394</v>
      </c>
      <c r="E8818">
        <v>0</v>
      </c>
      <c r="F8818">
        <v>0</v>
      </c>
      <c r="G8818">
        <v>0</v>
      </c>
      <c r="H8818">
        <v>0</v>
      </c>
      <c r="L8818">
        <v>2340.6224950000001</v>
      </c>
      <c r="R8818">
        <v>5434.8693370000001</v>
      </c>
      <c r="S8818" t="s">
        <v>204</v>
      </c>
      <c r="T8818" s="247">
        <v>45342.358622685184</v>
      </c>
    </row>
    <row r="8819" spans="1:20" x14ac:dyDescent="0.35">
      <c r="A8819" t="s">
        <v>130</v>
      </c>
      <c r="B8819" t="s">
        <v>119</v>
      </c>
      <c r="C8819" t="s">
        <v>92</v>
      </c>
      <c r="D8819" s="29">
        <v>45395</v>
      </c>
      <c r="E8819">
        <v>0</v>
      </c>
      <c r="F8819">
        <v>0</v>
      </c>
      <c r="G8819">
        <v>0</v>
      </c>
      <c r="H8819">
        <v>0</v>
      </c>
      <c r="L8819">
        <v>2340.6224950000001</v>
      </c>
      <c r="R8819">
        <v>5434.8693370000001</v>
      </c>
      <c r="S8819" t="s">
        <v>204</v>
      </c>
      <c r="T8819" s="247">
        <v>45342.358657407407</v>
      </c>
    </row>
    <row r="8820" spans="1:20" x14ac:dyDescent="0.35">
      <c r="A8820" t="s">
        <v>130</v>
      </c>
      <c r="B8820" t="s">
        <v>119</v>
      </c>
      <c r="C8820" t="s">
        <v>92</v>
      </c>
      <c r="D8820" s="29">
        <v>45396</v>
      </c>
      <c r="E8820">
        <v>0</v>
      </c>
      <c r="F8820">
        <v>0</v>
      </c>
      <c r="G8820">
        <v>0</v>
      </c>
      <c r="H8820">
        <v>0</v>
      </c>
      <c r="L8820">
        <v>2340.6224950000001</v>
      </c>
      <c r="R8820">
        <v>5434.8693370000001</v>
      </c>
      <c r="S8820" t="s">
        <v>204</v>
      </c>
      <c r="T8820" s="247">
        <v>45342.358657407407</v>
      </c>
    </row>
    <row r="8821" spans="1:20" x14ac:dyDescent="0.35">
      <c r="A8821" t="s">
        <v>130</v>
      </c>
      <c r="B8821" t="s">
        <v>119</v>
      </c>
      <c r="C8821" t="s">
        <v>92</v>
      </c>
      <c r="D8821" s="29">
        <v>45397</v>
      </c>
      <c r="E8821">
        <v>0</v>
      </c>
      <c r="F8821">
        <v>0</v>
      </c>
      <c r="G8821">
        <v>0</v>
      </c>
      <c r="H8821">
        <v>0</v>
      </c>
      <c r="L8821">
        <v>2340.6224950000001</v>
      </c>
      <c r="R8821">
        <v>5434.8693370000001</v>
      </c>
      <c r="S8821" t="s">
        <v>204</v>
      </c>
      <c r="T8821" s="247">
        <v>45342.35864583333</v>
      </c>
    </row>
    <row r="8822" spans="1:20" x14ac:dyDescent="0.35">
      <c r="A8822" t="s">
        <v>130</v>
      </c>
      <c r="B8822" t="s">
        <v>119</v>
      </c>
      <c r="C8822" t="s">
        <v>92</v>
      </c>
      <c r="D8822" s="29">
        <v>45398</v>
      </c>
      <c r="E8822">
        <v>0</v>
      </c>
      <c r="F8822">
        <v>0</v>
      </c>
      <c r="G8822">
        <v>0</v>
      </c>
      <c r="H8822">
        <v>0</v>
      </c>
      <c r="L8822">
        <v>2340.6224950000001</v>
      </c>
      <c r="R8822">
        <v>5434.8693370000001</v>
      </c>
      <c r="S8822" t="s">
        <v>204</v>
      </c>
      <c r="T8822" s="247">
        <v>45342.358657407407</v>
      </c>
    </row>
    <row r="8823" spans="1:20" x14ac:dyDescent="0.35">
      <c r="A8823" t="s">
        <v>130</v>
      </c>
      <c r="B8823" t="s">
        <v>119</v>
      </c>
      <c r="C8823" t="s">
        <v>92</v>
      </c>
      <c r="D8823" s="29">
        <v>45399</v>
      </c>
      <c r="E8823">
        <v>0</v>
      </c>
      <c r="F8823">
        <v>0</v>
      </c>
      <c r="G8823">
        <v>0</v>
      </c>
      <c r="H8823">
        <v>0</v>
      </c>
      <c r="L8823">
        <v>2340.6224950000001</v>
      </c>
      <c r="R8823">
        <v>5434.8693370000001</v>
      </c>
      <c r="S8823" t="s">
        <v>204</v>
      </c>
      <c r="T8823" s="247">
        <v>45342.358657407407</v>
      </c>
    </row>
    <row r="8824" spans="1:20" x14ac:dyDescent="0.35">
      <c r="A8824" t="s">
        <v>130</v>
      </c>
      <c r="B8824" t="s">
        <v>119</v>
      </c>
      <c r="C8824" t="s">
        <v>92</v>
      </c>
      <c r="D8824" s="29">
        <v>45400</v>
      </c>
      <c r="E8824">
        <v>0</v>
      </c>
      <c r="F8824">
        <v>0</v>
      </c>
      <c r="G8824">
        <v>0</v>
      </c>
      <c r="H8824">
        <v>0</v>
      </c>
      <c r="L8824">
        <v>2340.6224950000001</v>
      </c>
      <c r="R8824">
        <v>5434.8693370000001</v>
      </c>
      <c r="S8824" t="s">
        <v>204</v>
      </c>
      <c r="T8824" s="247">
        <v>45342.358657407407</v>
      </c>
    </row>
    <row r="8825" spans="1:20" x14ac:dyDescent="0.35">
      <c r="A8825" t="s">
        <v>130</v>
      </c>
      <c r="B8825" t="s">
        <v>119</v>
      </c>
      <c r="C8825" t="s">
        <v>92</v>
      </c>
      <c r="D8825" s="29">
        <v>45401</v>
      </c>
      <c r="E8825">
        <v>0</v>
      </c>
      <c r="F8825">
        <v>0</v>
      </c>
      <c r="G8825">
        <v>0</v>
      </c>
      <c r="H8825">
        <v>0</v>
      </c>
      <c r="L8825">
        <v>2340.6224950000001</v>
      </c>
      <c r="R8825">
        <v>5434.8693370000001</v>
      </c>
      <c r="S8825" t="s">
        <v>204</v>
      </c>
      <c r="T8825" s="247">
        <v>45342.358657407407</v>
      </c>
    </row>
    <row r="8826" spans="1:20" x14ac:dyDescent="0.35">
      <c r="A8826" t="s">
        <v>130</v>
      </c>
      <c r="B8826" t="s">
        <v>119</v>
      </c>
      <c r="C8826" t="s">
        <v>92</v>
      </c>
      <c r="D8826" s="29">
        <v>45402</v>
      </c>
      <c r="E8826">
        <v>0</v>
      </c>
      <c r="F8826">
        <v>0</v>
      </c>
      <c r="G8826">
        <v>0</v>
      </c>
      <c r="H8826">
        <v>0</v>
      </c>
      <c r="L8826">
        <v>2340.6224950000001</v>
      </c>
      <c r="R8826">
        <v>5434.8693370000001</v>
      </c>
      <c r="S8826" t="s">
        <v>204</v>
      </c>
      <c r="T8826" s="247">
        <v>45342.358657407407</v>
      </c>
    </row>
    <row r="8827" spans="1:20" x14ac:dyDescent="0.35">
      <c r="A8827" t="s">
        <v>130</v>
      </c>
      <c r="B8827" t="s">
        <v>119</v>
      </c>
      <c r="C8827" t="s">
        <v>92</v>
      </c>
      <c r="D8827" s="29">
        <v>45403</v>
      </c>
      <c r="E8827">
        <v>0</v>
      </c>
      <c r="F8827">
        <v>0</v>
      </c>
      <c r="G8827">
        <v>0</v>
      </c>
      <c r="H8827">
        <v>0</v>
      </c>
      <c r="L8827">
        <v>2340.6224950000001</v>
      </c>
      <c r="R8827">
        <v>5434.8693370000001</v>
      </c>
      <c r="S8827" t="s">
        <v>204</v>
      </c>
      <c r="T8827" s="247">
        <v>45342.358657407407</v>
      </c>
    </row>
    <row r="8828" spans="1:20" x14ac:dyDescent="0.35">
      <c r="A8828" t="s">
        <v>130</v>
      </c>
      <c r="B8828" t="s">
        <v>119</v>
      </c>
      <c r="C8828" t="s">
        <v>92</v>
      </c>
      <c r="D8828" s="29">
        <v>45404</v>
      </c>
      <c r="E8828">
        <v>0</v>
      </c>
      <c r="F8828">
        <v>0</v>
      </c>
      <c r="G8828">
        <v>0</v>
      </c>
      <c r="H8828">
        <v>0</v>
      </c>
      <c r="L8828">
        <v>2340.6224950000001</v>
      </c>
      <c r="R8828">
        <v>5434.8693370000001</v>
      </c>
      <c r="S8828" t="s">
        <v>204</v>
      </c>
      <c r="T8828" s="247">
        <v>45342.358657407407</v>
      </c>
    </row>
    <row r="8829" spans="1:20" x14ac:dyDescent="0.35">
      <c r="A8829" t="s">
        <v>130</v>
      </c>
      <c r="B8829" t="s">
        <v>119</v>
      </c>
      <c r="C8829" t="s">
        <v>92</v>
      </c>
      <c r="D8829" s="29">
        <v>45405</v>
      </c>
      <c r="E8829">
        <v>0</v>
      </c>
      <c r="F8829">
        <v>0</v>
      </c>
      <c r="G8829">
        <v>0</v>
      </c>
      <c r="H8829">
        <v>0</v>
      </c>
      <c r="L8829">
        <v>2340.6224950000001</v>
      </c>
      <c r="R8829">
        <v>5434.8693370000001</v>
      </c>
      <c r="S8829" t="s">
        <v>204</v>
      </c>
      <c r="T8829" s="247">
        <v>45342.358657407407</v>
      </c>
    </row>
    <row r="8830" spans="1:20" x14ac:dyDescent="0.35">
      <c r="A8830" t="s">
        <v>130</v>
      </c>
      <c r="B8830" t="s">
        <v>119</v>
      </c>
      <c r="C8830" t="s">
        <v>92</v>
      </c>
      <c r="D8830" s="29">
        <v>45406</v>
      </c>
      <c r="E8830">
        <v>0</v>
      </c>
      <c r="F8830">
        <v>0</v>
      </c>
      <c r="G8830">
        <v>0</v>
      </c>
      <c r="H8830">
        <v>0</v>
      </c>
      <c r="L8830">
        <v>2340.6224950000001</v>
      </c>
      <c r="R8830">
        <v>5434.8693370000001</v>
      </c>
      <c r="S8830" t="s">
        <v>204</v>
      </c>
      <c r="T8830" s="247">
        <v>45342.358657407407</v>
      </c>
    </row>
    <row r="8831" spans="1:20" x14ac:dyDescent="0.35">
      <c r="A8831" t="s">
        <v>130</v>
      </c>
      <c r="B8831" t="s">
        <v>119</v>
      </c>
      <c r="C8831" t="s">
        <v>92</v>
      </c>
      <c r="D8831" s="29">
        <v>45407</v>
      </c>
      <c r="E8831">
        <v>0</v>
      </c>
      <c r="F8831">
        <v>0</v>
      </c>
      <c r="G8831">
        <v>0</v>
      </c>
      <c r="H8831">
        <v>0</v>
      </c>
      <c r="L8831">
        <v>2340.6224950000001</v>
      </c>
      <c r="R8831">
        <v>5434.8693370000001</v>
      </c>
      <c r="S8831" t="s">
        <v>204</v>
      </c>
      <c r="T8831" s="247">
        <v>45342.358657407407</v>
      </c>
    </row>
    <row r="8832" spans="1:20" x14ac:dyDescent="0.35">
      <c r="A8832" t="s">
        <v>130</v>
      </c>
      <c r="B8832" t="s">
        <v>119</v>
      </c>
      <c r="C8832" t="s">
        <v>92</v>
      </c>
      <c r="D8832" s="29">
        <v>45408</v>
      </c>
      <c r="E8832">
        <v>0</v>
      </c>
      <c r="F8832">
        <v>0</v>
      </c>
      <c r="G8832">
        <v>0</v>
      </c>
      <c r="H8832">
        <v>0</v>
      </c>
      <c r="L8832">
        <v>2340.6224950000001</v>
      </c>
      <c r="R8832">
        <v>5434.8693370000001</v>
      </c>
      <c r="S8832" t="s">
        <v>204</v>
      </c>
      <c r="T8832" s="247">
        <v>45342.358668981484</v>
      </c>
    </row>
    <row r="8833" spans="1:20" x14ac:dyDescent="0.35">
      <c r="A8833" t="s">
        <v>130</v>
      </c>
      <c r="B8833" t="s">
        <v>119</v>
      </c>
      <c r="C8833" t="s">
        <v>92</v>
      </c>
      <c r="D8833" s="29">
        <v>45409</v>
      </c>
      <c r="E8833">
        <v>0</v>
      </c>
      <c r="F8833">
        <v>0</v>
      </c>
      <c r="G8833">
        <v>0</v>
      </c>
      <c r="H8833">
        <v>0</v>
      </c>
      <c r="L8833">
        <v>2340.6224950000001</v>
      </c>
      <c r="R8833">
        <v>5434.8693370000001</v>
      </c>
      <c r="S8833" t="s">
        <v>204</v>
      </c>
      <c r="T8833" s="247">
        <v>45342.358657407407</v>
      </c>
    </row>
    <row r="8834" spans="1:20" x14ac:dyDescent="0.35">
      <c r="A8834" t="s">
        <v>130</v>
      </c>
      <c r="B8834" t="s">
        <v>119</v>
      </c>
      <c r="C8834" t="s">
        <v>92</v>
      </c>
      <c r="D8834" s="29">
        <v>45410</v>
      </c>
      <c r="E8834">
        <v>0</v>
      </c>
      <c r="F8834">
        <v>0</v>
      </c>
      <c r="G8834">
        <v>0</v>
      </c>
      <c r="H8834">
        <v>0</v>
      </c>
      <c r="L8834">
        <v>2340.6224950000001</v>
      </c>
      <c r="R8834">
        <v>5434.8693370000001</v>
      </c>
      <c r="S8834" t="s">
        <v>204</v>
      </c>
      <c r="T8834" s="247">
        <v>45342.358657407407</v>
      </c>
    </row>
    <row r="8835" spans="1:20" x14ac:dyDescent="0.35">
      <c r="A8835" t="s">
        <v>130</v>
      </c>
      <c r="B8835" t="s">
        <v>119</v>
      </c>
      <c r="C8835" t="s">
        <v>92</v>
      </c>
      <c r="D8835" s="29">
        <v>45411</v>
      </c>
      <c r="E8835">
        <v>0</v>
      </c>
      <c r="F8835">
        <v>0</v>
      </c>
      <c r="G8835">
        <v>0</v>
      </c>
      <c r="H8835">
        <v>0</v>
      </c>
      <c r="L8835">
        <v>2340.6224950000001</v>
      </c>
      <c r="R8835">
        <v>5434.8693370000001</v>
      </c>
      <c r="S8835" t="s">
        <v>204</v>
      </c>
      <c r="T8835" s="247">
        <v>45342.358657407407</v>
      </c>
    </row>
    <row r="8836" spans="1:20" x14ac:dyDescent="0.35">
      <c r="A8836" t="s">
        <v>130</v>
      </c>
      <c r="B8836" t="s">
        <v>119</v>
      </c>
      <c r="C8836" t="s">
        <v>92</v>
      </c>
      <c r="D8836" s="29">
        <v>45412</v>
      </c>
      <c r="E8836">
        <v>0</v>
      </c>
      <c r="F8836">
        <v>0</v>
      </c>
      <c r="G8836">
        <v>0</v>
      </c>
      <c r="H8836">
        <v>0</v>
      </c>
      <c r="L8836">
        <v>2340.6224950000001</v>
      </c>
      <c r="R8836">
        <v>5434.8693370000001</v>
      </c>
      <c r="S8836" t="s">
        <v>204</v>
      </c>
      <c r="T8836" s="247">
        <v>45342.358668981484</v>
      </c>
    </row>
    <row r="8837" spans="1:20" x14ac:dyDescent="0.35">
      <c r="A8837" t="s">
        <v>130</v>
      </c>
      <c r="B8837" t="s">
        <v>119</v>
      </c>
      <c r="C8837" t="s">
        <v>92</v>
      </c>
      <c r="D8837" s="29">
        <v>45413</v>
      </c>
      <c r="E8837">
        <v>0</v>
      </c>
      <c r="F8837">
        <v>0</v>
      </c>
      <c r="G8837">
        <v>0</v>
      </c>
      <c r="H8837">
        <v>0</v>
      </c>
      <c r="L8837">
        <v>2340.6224950000001</v>
      </c>
      <c r="R8837">
        <v>5434.8693370000001</v>
      </c>
      <c r="S8837" t="s">
        <v>204</v>
      </c>
      <c r="T8837" s="247">
        <v>45342.358657407407</v>
      </c>
    </row>
    <row r="8838" spans="1:20" x14ac:dyDescent="0.35">
      <c r="A8838" t="s">
        <v>130</v>
      </c>
      <c r="B8838" t="s">
        <v>119</v>
      </c>
      <c r="C8838" t="s">
        <v>92</v>
      </c>
      <c r="D8838" s="29">
        <v>45414</v>
      </c>
      <c r="E8838">
        <v>0</v>
      </c>
      <c r="F8838">
        <v>0</v>
      </c>
      <c r="G8838">
        <v>0</v>
      </c>
      <c r="H8838">
        <v>0</v>
      </c>
      <c r="L8838">
        <v>2340.6224950000001</v>
      </c>
      <c r="R8838">
        <v>5434.8693370000001</v>
      </c>
      <c r="S8838" t="s">
        <v>204</v>
      </c>
      <c r="T8838" s="247">
        <v>45342.358657407407</v>
      </c>
    </row>
    <row r="8839" spans="1:20" x14ac:dyDescent="0.35">
      <c r="A8839" t="s">
        <v>130</v>
      </c>
      <c r="B8839" t="s">
        <v>119</v>
      </c>
      <c r="C8839" t="s">
        <v>92</v>
      </c>
      <c r="D8839" s="29">
        <v>45415</v>
      </c>
      <c r="E8839">
        <v>0</v>
      </c>
      <c r="F8839">
        <v>0</v>
      </c>
      <c r="G8839">
        <v>0</v>
      </c>
      <c r="H8839">
        <v>0</v>
      </c>
      <c r="L8839">
        <v>2340.6224950000001</v>
      </c>
      <c r="R8839">
        <v>5434.8693370000001</v>
      </c>
      <c r="S8839" t="s">
        <v>204</v>
      </c>
      <c r="T8839" s="247">
        <v>45342.358668981484</v>
      </c>
    </row>
    <row r="8840" spans="1:20" x14ac:dyDescent="0.35">
      <c r="A8840" t="s">
        <v>130</v>
      </c>
      <c r="B8840" t="s">
        <v>119</v>
      </c>
      <c r="C8840" t="s">
        <v>92</v>
      </c>
      <c r="D8840" s="29">
        <v>45416</v>
      </c>
      <c r="E8840">
        <v>0</v>
      </c>
      <c r="F8840">
        <v>0</v>
      </c>
      <c r="G8840">
        <v>0</v>
      </c>
      <c r="H8840">
        <v>0</v>
      </c>
      <c r="L8840">
        <v>2340.6224950000001</v>
      </c>
      <c r="R8840">
        <v>5434.8693370000001</v>
      </c>
      <c r="S8840" t="s">
        <v>204</v>
      </c>
      <c r="T8840" s="247">
        <v>45342.358668981484</v>
      </c>
    </row>
    <row r="8841" spans="1:20" x14ac:dyDescent="0.35">
      <c r="A8841" t="s">
        <v>130</v>
      </c>
      <c r="B8841" t="s">
        <v>119</v>
      </c>
      <c r="C8841" t="s">
        <v>92</v>
      </c>
      <c r="D8841" s="29">
        <v>45417</v>
      </c>
      <c r="E8841">
        <v>0</v>
      </c>
      <c r="F8841">
        <v>0</v>
      </c>
      <c r="G8841">
        <v>0</v>
      </c>
      <c r="H8841">
        <v>0</v>
      </c>
      <c r="L8841">
        <v>2340.6224950000001</v>
      </c>
      <c r="R8841">
        <v>5434.8693370000001</v>
      </c>
      <c r="S8841" t="s">
        <v>204</v>
      </c>
      <c r="T8841" s="247">
        <v>45342.358668981484</v>
      </c>
    </row>
    <row r="8842" spans="1:20" x14ac:dyDescent="0.35">
      <c r="A8842" t="s">
        <v>130</v>
      </c>
      <c r="B8842" t="s">
        <v>119</v>
      </c>
      <c r="C8842" t="s">
        <v>92</v>
      </c>
      <c r="D8842" s="29">
        <v>45418</v>
      </c>
      <c r="E8842">
        <v>0</v>
      </c>
      <c r="F8842">
        <v>0</v>
      </c>
      <c r="G8842">
        <v>0</v>
      </c>
      <c r="H8842">
        <v>0</v>
      </c>
      <c r="L8842">
        <v>2340.6224950000001</v>
      </c>
      <c r="R8842">
        <v>5434.8693370000001</v>
      </c>
      <c r="S8842" t="s">
        <v>204</v>
      </c>
      <c r="T8842" s="247">
        <v>45342.358668981484</v>
      </c>
    </row>
    <row r="8843" spans="1:20" x14ac:dyDescent="0.35">
      <c r="A8843" t="s">
        <v>130</v>
      </c>
      <c r="B8843" t="s">
        <v>119</v>
      </c>
      <c r="C8843" t="s">
        <v>92</v>
      </c>
      <c r="D8843" s="29">
        <v>45419</v>
      </c>
      <c r="E8843">
        <v>0</v>
      </c>
      <c r="F8843">
        <v>0</v>
      </c>
      <c r="G8843">
        <v>0</v>
      </c>
      <c r="H8843">
        <v>0</v>
      </c>
      <c r="L8843">
        <v>2340.6224950000001</v>
      </c>
      <c r="R8843">
        <v>5434.8693370000001</v>
      </c>
      <c r="S8843" t="s">
        <v>204</v>
      </c>
      <c r="T8843" s="247">
        <v>45342.358668981484</v>
      </c>
    </row>
    <row r="8844" spans="1:20" x14ac:dyDescent="0.35">
      <c r="A8844" t="s">
        <v>130</v>
      </c>
      <c r="B8844" t="s">
        <v>119</v>
      </c>
      <c r="C8844" t="s">
        <v>92</v>
      </c>
      <c r="D8844" s="29">
        <v>45420</v>
      </c>
      <c r="E8844">
        <v>0</v>
      </c>
      <c r="F8844">
        <v>0</v>
      </c>
      <c r="G8844">
        <v>0</v>
      </c>
      <c r="H8844">
        <v>0</v>
      </c>
      <c r="L8844">
        <v>2340.6224950000001</v>
      </c>
      <c r="R8844">
        <v>5434.8693370000001</v>
      </c>
      <c r="S8844" t="s">
        <v>204</v>
      </c>
      <c r="T8844" s="247">
        <v>45342.358668981484</v>
      </c>
    </row>
    <row r="8845" spans="1:20" x14ac:dyDescent="0.35">
      <c r="A8845" t="s">
        <v>130</v>
      </c>
      <c r="B8845" t="s">
        <v>119</v>
      </c>
      <c r="C8845" t="s">
        <v>92</v>
      </c>
      <c r="D8845" s="29">
        <v>45421</v>
      </c>
      <c r="E8845">
        <v>0</v>
      </c>
      <c r="F8845">
        <v>0</v>
      </c>
      <c r="G8845">
        <v>0</v>
      </c>
      <c r="H8845">
        <v>0</v>
      </c>
      <c r="L8845">
        <v>2340.6224950000001</v>
      </c>
      <c r="R8845">
        <v>5434.8693370000001</v>
      </c>
      <c r="S8845" t="s">
        <v>204</v>
      </c>
      <c r="T8845" s="247">
        <v>45342.358668981484</v>
      </c>
    </row>
    <row r="8846" spans="1:20" x14ac:dyDescent="0.35">
      <c r="A8846" t="s">
        <v>130</v>
      </c>
      <c r="B8846" t="s">
        <v>119</v>
      </c>
      <c r="C8846" t="s">
        <v>92</v>
      </c>
      <c r="D8846" s="29">
        <v>45422</v>
      </c>
      <c r="E8846">
        <v>0</v>
      </c>
      <c r="F8846">
        <v>0</v>
      </c>
      <c r="G8846">
        <v>0</v>
      </c>
      <c r="H8846">
        <v>0</v>
      </c>
      <c r="L8846">
        <v>2340.6224950000001</v>
      </c>
      <c r="R8846">
        <v>5434.8693370000001</v>
      </c>
      <c r="S8846" t="s">
        <v>204</v>
      </c>
      <c r="T8846" s="247">
        <v>45342.358668981484</v>
      </c>
    </row>
    <row r="8847" spans="1:20" x14ac:dyDescent="0.35">
      <c r="A8847" t="s">
        <v>130</v>
      </c>
      <c r="B8847" t="s">
        <v>119</v>
      </c>
      <c r="C8847" t="s">
        <v>92</v>
      </c>
      <c r="D8847" s="29">
        <v>45423</v>
      </c>
      <c r="E8847">
        <v>0</v>
      </c>
      <c r="F8847">
        <v>0</v>
      </c>
      <c r="G8847">
        <v>0</v>
      </c>
      <c r="H8847">
        <v>0</v>
      </c>
      <c r="L8847">
        <v>2340.6224950000001</v>
      </c>
      <c r="R8847">
        <v>5434.8693370000001</v>
      </c>
      <c r="S8847" t="s">
        <v>204</v>
      </c>
      <c r="T8847" s="247">
        <v>45342.358668981484</v>
      </c>
    </row>
    <row r="8848" spans="1:20" x14ac:dyDescent="0.35">
      <c r="A8848" t="s">
        <v>130</v>
      </c>
      <c r="B8848" t="s">
        <v>119</v>
      </c>
      <c r="C8848" t="s">
        <v>92</v>
      </c>
      <c r="D8848" s="29">
        <v>45424</v>
      </c>
      <c r="E8848">
        <v>0</v>
      </c>
      <c r="F8848">
        <v>0</v>
      </c>
      <c r="G8848">
        <v>0</v>
      </c>
      <c r="H8848">
        <v>0</v>
      </c>
      <c r="L8848">
        <v>2340.6224950000001</v>
      </c>
      <c r="R8848">
        <v>5434.8693370000001</v>
      </c>
      <c r="S8848" t="s">
        <v>204</v>
      </c>
      <c r="T8848" s="247">
        <v>45342.358668981484</v>
      </c>
    </row>
    <row r="8849" spans="1:20" x14ac:dyDescent="0.35">
      <c r="A8849" t="s">
        <v>130</v>
      </c>
      <c r="B8849" t="s">
        <v>119</v>
      </c>
      <c r="C8849" t="s">
        <v>92</v>
      </c>
      <c r="D8849" s="29">
        <v>45425</v>
      </c>
      <c r="E8849">
        <v>0</v>
      </c>
      <c r="F8849">
        <v>0</v>
      </c>
      <c r="G8849">
        <v>0</v>
      </c>
      <c r="H8849">
        <v>0</v>
      </c>
      <c r="L8849">
        <v>2340.6224950000001</v>
      </c>
      <c r="R8849">
        <v>5434.8693370000001</v>
      </c>
      <c r="S8849" t="s">
        <v>204</v>
      </c>
      <c r="T8849" s="247">
        <v>45342.358668981484</v>
      </c>
    </row>
    <row r="8850" spans="1:20" x14ac:dyDescent="0.35">
      <c r="A8850" t="s">
        <v>130</v>
      </c>
      <c r="B8850" t="s">
        <v>119</v>
      </c>
      <c r="C8850" t="s">
        <v>92</v>
      </c>
      <c r="D8850" s="29">
        <v>45426</v>
      </c>
      <c r="E8850">
        <v>0</v>
      </c>
      <c r="F8850">
        <v>0</v>
      </c>
      <c r="G8850">
        <v>0</v>
      </c>
      <c r="H8850">
        <v>0</v>
      </c>
      <c r="L8850">
        <v>2340.6224950000001</v>
      </c>
      <c r="R8850">
        <v>5434.8693370000001</v>
      </c>
      <c r="S8850" t="s">
        <v>204</v>
      </c>
      <c r="T8850" s="247">
        <v>45342.358668981484</v>
      </c>
    </row>
    <row r="8851" spans="1:20" x14ac:dyDescent="0.35">
      <c r="A8851" t="s">
        <v>130</v>
      </c>
      <c r="B8851" t="s">
        <v>119</v>
      </c>
      <c r="C8851" t="s">
        <v>92</v>
      </c>
      <c r="D8851" s="29">
        <v>45427</v>
      </c>
      <c r="E8851">
        <v>0</v>
      </c>
      <c r="F8851">
        <v>0</v>
      </c>
      <c r="G8851">
        <v>0</v>
      </c>
      <c r="H8851">
        <v>0</v>
      </c>
      <c r="L8851">
        <v>2340.6224950000001</v>
      </c>
      <c r="R8851">
        <v>5434.8693370000001</v>
      </c>
      <c r="S8851" t="s">
        <v>204</v>
      </c>
      <c r="T8851" s="247">
        <v>45342.358668981484</v>
      </c>
    </row>
    <row r="8852" spans="1:20" x14ac:dyDescent="0.35">
      <c r="A8852" t="s">
        <v>130</v>
      </c>
      <c r="B8852" t="s">
        <v>119</v>
      </c>
      <c r="C8852" t="s">
        <v>92</v>
      </c>
      <c r="D8852" s="29">
        <v>45428</v>
      </c>
      <c r="E8852">
        <v>0</v>
      </c>
      <c r="F8852">
        <v>0</v>
      </c>
      <c r="G8852">
        <v>0</v>
      </c>
      <c r="H8852">
        <v>0</v>
      </c>
      <c r="L8852">
        <v>2340.6224950000001</v>
      </c>
      <c r="R8852">
        <v>5434.8693370000001</v>
      </c>
      <c r="S8852" t="s">
        <v>204</v>
      </c>
      <c r="T8852" s="247">
        <v>45342.358668981484</v>
      </c>
    </row>
    <row r="8853" spans="1:20" x14ac:dyDescent="0.35">
      <c r="A8853" t="s">
        <v>130</v>
      </c>
      <c r="B8853" t="s">
        <v>119</v>
      </c>
      <c r="C8853" t="s">
        <v>92</v>
      </c>
      <c r="D8853" s="29">
        <v>45429</v>
      </c>
      <c r="E8853">
        <v>0</v>
      </c>
      <c r="F8853">
        <v>0</v>
      </c>
      <c r="G8853">
        <v>0</v>
      </c>
      <c r="H8853">
        <v>0</v>
      </c>
      <c r="L8853">
        <v>2340.6224950000001</v>
      </c>
      <c r="R8853">
        <v>5434.8693370000001</v>
      </c>
      <c r="S8853" t="s">
        <v>204</v>
      </c>
      <c r="T8853" s="247">
        <v>45342.358668981484</v>
      </c>
    </row>
    <row r="8854" spans="1:20" x14ac:dyDescent="0.35">
      <c r="A8854" t="s">
        <v>130</v>
      </c>
      <c r="B8854" t="s">
        <v>119</v>
      </c>
      <c r="C8854" t="s">
        <v>92</v>
      </c>
      <c r="D8854" s="29">
        <v>45430</v>
      </c>
      <c r="E8854">
        <v>0</v>
      </c>
      <c r="F8854">
        <v>0</v>
      </c>
      <c r="G8854">
        <v>0</v>
      </c>
      <c r="H8854">
        <v>0</v>
      </c>
      <c r="L8854">
        <v>2340.6224950000001</v>
      </c>
      <c r="R8854">
        <v>5434.8693370000001</v>
      </c>
      <c r="S8854" t="s">
        <v>204</v>
      </c>
      <c r="T8854" s="247">
        <v>45342.358680555553</v>
      </c>
    </row>
    <row r="8855" spans="1:20" x14ac:dyDescent="0.35">
      <c r="A8855" t="s">
        <v>130</v>
      </c>
      <c r="B8855" t="s">
        <v>119</v>
      </c>
      <c r="C8855" t="s">
        <v>92</v>
      </c>
      <c r="D8855" s="29">
        <v>45431</v>
      </c>
      <c r="E8855">
        <v>0</v>
      </c>
      <c r="F8855">
        <v>0</v>
      </c>
      <c r="G8855">
        <v>0</v>
      </c>
      <c r="H8855">
        <v>0</v>
      </c>
      <c r="L8855">
        <v>2340.6224950000001</v>
      </c>
      <c r="R8855">
        <v>5434.8693370000001</v>
      </c>
      <c r="S8855" t="s">
        <v>204</v>
      </c>
      <c r="T8855" s="247">
        <v>45342.358668981484</v>
      </c>
    </row>
    <row r="8856" spans="1:20" x14ac:dyDescent="0.35">
      <c r="A8856" t="s">
        <v>130</v>
      </c>
      <c r="B8856" t="s">
        <v>119</v>
      </c>
      <c r="C8856" t="s">
        <v>92</v>
      </c>
      <c r="D8856" s="29">
        <v>45432</v>
      </c>
      <c r="E8856">
        <v>0</v>
      </c>
      <c r="F8856">
        <v>0</v>
      </c>
      <c r="G8856">
        <v>0</v>
      </c>
      <c r="H8856">
        <v>0</v>
      </c>
      <c r="L8856">
        <v>2340.6224950000001</v>
      </c>
      <c r="R8856">
        <v>5434.8693370000001</v>
      </c>
      <c r="S8856" t="s">
        <v>204</v>
      </c>
      <c r="T8856" s="247">
        <v>45342.358668981484</v>
      </c>
    </row>
    <row r="8857" spans="1:20" x14ac:dyDescent="0.35">
      <c r="A8857" t="s">
        <v>130</v>
      </c>
      <c r="B8857" t="s">
        <v>119</v>
      </c>
      <c r="C8857" t="s">
        <v>92</v>
      </c>
      <c r="D8857" s="29">
        <v>45433</v>
      </c>
      <c r="E8857">
        <v>0</v>
      </c>
      <c r="F8857">
        <v>0</v>
      </c>
      <c r="G8857">
        <v>0</v>
      </c>
      <c r="H8857">
        <v>0</v>
      </c>
      <c r="L8857">
        <v>2340.6224950000001</v>
      </c>
      <c r="R8857">
        <v>5434.8693370000001</v>
      </c>
      <c r="S8857" t="s">
        <v>204</v>
      </c>
      <c r="T8857" s="247">
        <v>45342.358668981484</v>
      </c>
    </row>
    <row r="8858" spans="1:20" x14ac:dyDescent="0.35">
      <c r="A8858" t="s">
        <v>130</v>
      </c>
      <c r="B8858" t="s">
        <v>119</v>
      </c>
      <c r="C8858" t="s">
        <v>92</v>
      </c>
      <c r="D8858" s="29">
        <v>45434</v>
      </c>
      <c r="E8858">
        <v>0</v>
      </c>
      <c r="F8858">
        <v>0</v>
      </c>
      <c r="G8858">
        <v>0</v>
      </c>
      <c r="H8858">
        <v>0</v>
      </c>
      <c r="L8858">
        <v>2340.6224950000001</v>
      </c>
      <c r="R8858">
        <v>5434.8693370000001</v>
      </c>
      <c r="S8858" t="s">
        <v>204</v>
      </c>
      <c r="T8858" s="247">
        <v>45342.358680555553</v>
      </c>
    </row>
    <row r="8859" spans="1:20" x14ac:dyDescent="0.35">
      <c r="A8859" t="s">
        <v>130</v>
      </c>
      <c r="B8859" t="s">
        <v>119</v>
      </c>
      <c r="C8859" t="s">
        <v>92</v>
      </c>
      <c r="D8859" s="29">
        <v>45435</v>
      </c>
      <c r="E8859">
        <v>0</v>
      </c>
      <c r="F8859">
        <v>0</v>
      </c>
      <c r="G8859">
        <v>0</v>
      </c>
      <c r="H8859">
        <v>0</v>
      </c>
      <c r="L8859">
        <v>2340.6224950000001</v>
      </c>
      <c r="R8859">
        <v>5434.8693370000001</v>
      </c>
      <c r="S8859" t="s">
        <v>204</v>
      </c>
      <c r="T8859" s="247">
        <v>45342.358668981484</v>
      </c>
    </row>
    <row r="8860" spans="1:20" x14ac:dyDescent="0.35">
      <c r="A8860" t="s">
        <v>130</v>
      </c>
      <c r="B8860" t="s">
        <v>119</v>
      </c>
      <c r="C8860" t="s">
        <v>92</v>
      </c>
      <c r="D8860" s="29">
        <v>45436</v>
      </c>
      <c r="E8860">
        <v>0</v>
      </c>
      <c r="F8860">
        <v>0</v>
      </c>
      <c r="G8860">
        <v>0</v>
      </c>
      <c r="H8860">
        <v>0</v>
      </c>
      <c r="L8860">
        <v>2340.6224950000001</v>
      </c>
      <c r="R8860">
        <v>5434.8693370000001</v>
      </c>
      <c r="S8860" t="s">
        <v>204</v>
      </c>
      <c r="T8860" s="247">
        <v>45342.358680555553</v>
      </c>
    </row>
    <row r="8861" spans="1:20" x14ac:dyDescent="0.35">
      <c r="A8861" t="s">
        <v>130</v>
      </c>
      <c r="B8861" t="s">
        <v>119</v>
      </c>
      <c r="C8861" t="s">
        <v>92</v>
      </c>
      <c r="D8861" s="29">
        <v>45437</v>
      </c>
      <c r="E8861">
        <v>0</v>
      </c>
      <c r="F8861">
        <v>0</v>
      </c>
      <c r="G8861">
        <v>0</v>
      </c>
      <c r="H8861">
        <v>0</v>
      </c>
      <c r="L8861">
        <v>2340.6224950000001</v>
      </c>
      <c r="R8861">
        <v>5434.8693370000001</v>
      </c>
      <c r="S8861" t="s">
        <v>204</v>
      </c>
      <c r="T8861" s="247">
        <v>45342.358680555553</v>
      </c>
    </row>
    <row r="8862" spans="1:20" x14ac:dyDescent="0.35">
      <c r="A8862" t="s">
        <v>130</v>
      </c>
      <c r="B8862" t="s">
        <v>119</v>
      </c>
      <c r="C8862" t="s">
        <v>92</v>
      </c>
      <c r="D8862" s="29">
        <v>45438</v>
      </c>
      <c r="E8862">
        <v>0</v>
      </c>
      <c r="F8862">
        <v>0</v>
      </c>
      <c r="G8862">
        <v>0</v>
      </c>
      <c r="H8862">
        <v>0</v>
      </c>
      <c r="L8862">
        <v>2340.6224950000001</v>
      </c>
      <c r="R8862">
        <v>5434.8693370000001</v>
      </c>
      <c r="S8862" t="s">
        <v>204</v>
      </c>
      <c r="T8862" s="247">
        <v>45342.358668981484</v>
      </c>
    </row>
    <row r="8863" spans="1:20" x14ac:dyDescent="0.35">
      <c r="A8863" t="s">
        <v>130</v>
      </c>
      <c r="B8863" t="s">
        <v>119</v>
      </c>
      <c r="C8863" t="s">
        <v>92</v>
      </c>
      <c r="D8863" s="29">
        <v>45439</v>
      </c>
      <c r="E8863">
        <v>0</v>
      </c>
      <c r="F8863">
        <v>0</v>
      </c>
      <c r="G8863">
        <v>0</v>
      </c>
      <c r="H8863">
        <v>0</v>
      </c>
      <c r="L8863">
        <v>2340.6224950000001</v>
      </c>
      <c r="R8863">
        <v>5434.8693370000001</v>
      </c>
      <c r="S8863" t="s">
        <v>204</v>
      </c>
      <c r="T8863" s="247">
        <v>45342.358680555553</v>
      </c>
    </row>
    <row r="8864" spans="1:20" x14ac:dyDescent="0.35">
      <c r="A8864" t="s">
        <v>130</v>
      </c>
      <c r="B8864" t="s">
        <v>119</v>
      </c>
      <c r="C8864" t="s">
        <v>92</v>
      </c>
      <c r="D8864" s="29">
        <v>45440</v>
      </c>
      <c r="E8864">
        <v>0</v>
      </c>
      <c r="F8864">
        <v>0</v>
      </c>
      <c r="G8864">
        <v>0</v>
      </c>
      <c r="H8864">
        <v>0</v>
      </c>
      <c r="L8864">
        <v>2340.6224950000001</v>
      </c>
      <c r="R8864">
        <v>5434.8693370000001</v>
      </c>
      <c r="S8864" t="s">
        <v>204</v>
      </c>
      <c r="T8864" s="247">
        <v>45342.358680555553</v>
      </c>
    </row>
    <row r="8865" spans="1:20" x14ac:dyDescent="0.35">
      <c r="A8865" t="s">
        <v>130</v>
      </c>
      <c r="B8865" t="s">
        <v>119</v>
      </c>
      <c r="C8865" t="s">
        <v>92</v>
      </c>
      <c r="D8865" s="29">
        <v>45441</v>
      </c>
      <c r="E8865">
        <v>0</v>
      </c>
      <c r="F8865">
        <v>0</v>
      </c>
      <c r="G8865">
        <v>0</v>
      </c>
      <c r="H8865">
        <v>0</v>
      </c>
      <c r="L8865">
        <v>2340.6224950000001</v>
      </c>
      <c r="R8865">
        <v>5434.8693370000001</v>
      </c>
      <c r="S8865" t="s">
        <v>204</v>
      </c>
      <c r="T8865" s="247">
        <v>45342.358680555553</v>
      </c>
    </row>
    <row r="8866" spans="1:20" x14ac:dyDescent="0.35">
      <c r="A8866" t="s">
        <v>130</v>
      </c>
      <c r="B8866" t="s">
        <v>119</v>
      </c>
      <c r="C8866" t="s">
        <v>92</v>
      </c>
      <c r="D8866" s="29">
        <v>45442</v>
      </c>
      <c r="E8866">
        <v>0</v>
      </c>
      <c r="F8866">
        <v>0</v>
      </c>
      <c r="G8866">
        <v>0</v>
      </c>
      <c r="H8866">
        <v>0</v>
      </c>
      <c r="L8866">
        <v>2340.6224950000001</v>
      </c>
      <c r="R8866">
        <v>5434.8693370000001</v>
      </c>
      <c r="S8866" t="s">
        <v>204</v>
      </c>
      <c r="T8866" s="247">
        <v>45342.358680555553</v>
      </c>
    </row>
    <row r="8867" spans="1:20" x14ac:dyDescent="0.35">
      <c r="A8867" t="s">
        <v>130</v>
      </c>
      <c r="B8867" t="s">
        <v>119</v>
      </c>
      <c r="C8867" t="s">
        <v>92</v>
      </c>
      <c r="D8867" s="29">
        <v>45443</v>
      </c>
      <c r="E8867">
        <v>0</v>
      </c>
      <c r="F8867">
        <v>0</v>
      </c>
      <c r="G8867">
        <v>0</v>
      </c>
      <c r="H8867">
        <v>0</v>
      </c>
      <c r="L8867">
        <v>2340.6224950000001</v>
      </c>
      <c r="R8867">
        <v>5434.8693370000001</v>
      </c>
      <c r="S8867" t="s">
        <v>204</v>
      </c>
      <c r="T8867" s="247">
        <v>45342.358680555553</v>
      </c>
    </row>
    <row r="8868" spans="1:20" x14ac:dyDescent="0.35">
      <c r="A8868" t="s">
        <v>130</v>
      </c>
      <c r="B8868" t="s">
        <v>119</v>
      </c>
      <c r="C8868" t="s">
        <v>92</v>
      </c>
      <c r="D8868" s="29">
        <v>45444</v>
      </c>
      <c r="E8868">
        <v>0</v>
      </c>
      <c r="F8868">
        <v>0</v>
      </c>
      <c r="G8868">
        <v>0</v>
      </c>
      <c r="H8868">
        <v>0</v>
      </c>
      <c r="L8868">
        <v>2340.6224950000001</v>
      </c>
      <c r="R8868">
        <v>5434.8693370000001</v>
      </c>
      <c r="S8868" t="s">
        <v>204</v>
      </c>
      <c r="T8868" s="247">
        <v>45342.358680555553</v>
      </c>
    </row>
    <row r="8869" spans="1:20" x14ac:dyDescent="0.35">
      <c r="A8869" t="s">
        <v>130</v>
      </c>
      <c r="B8869" t="s">
        <v>119</v>
      </c>
      <c r="C8869" t="s">
        <v>92</v>
      </c>
      <c r="D8869" s="29">
        <v>45445</v>
      </c>
      <c r="E8869">
        <v>0</v>
      </c>
      <c r="F8869">
        <v>0</v>
      </c>
      <c r="G8869">
        <v>0</v>
      </c>
      <c r="H8869">
        <v>0</v>
      </c>
      <c r="L8869">
        <v>2340.6224950000001</v>
      </c>
      <c r="R8869">
        <v>5434.8693370000001</v>
      </c>
      <c r="S8869" t="s">
        <v>204</v>
      </c>
      <c r="T8869" s="247">
        <v>45342.358680555553</v>
      </c>
    </row>
    <row r="8870" spans="1:20" x14ac:dyDescent="0.35">
      <c r="A8870" t="s">
        <v>130</v>
      </c>
      <c r="B8870" t="s">
        <v>119</v>
      </c>
      <c r="C8870" t="s">
        <v>92</v>
      </c>
      <c r="D8870" s="29">
        <v>45446</v>
      </c>
      <c r="E8870">
        <v>0</v>
      </c>
      <c r="F8870">
        <v>0</v>
      </c>
      <c r="G8870">
        <v>0</v>
      </c>
      <c r="H8870">
        <v>0</v>
      </c>
      <c r="L8870">
        <v>2340.6224950000001</v>
      </c>
      <c r="R8870">
        <v>5434.8693370000001</v>
      </c>
      <c r="S8870" t="s">
        <v>204</v>
      </c>
      <c r="T8870" s="247">
        <v>45342.358680555553</v>
      </c>
    </row>
    <row r="8871" spans="1:20" x14ac:dyDescent="0.35">
      <c r="A8871" t="s">
        <v>130</v>
      </c>
      <c r="B8871" t="s">
        <v>119</v>
      </c>
      <c r="C8871" t="s">
        <v>92</v>
      </c>
      <c r="D8871" s="29">
        <v>45447</v>
      </c>
      <c r="E8871">
        <v>0</v>
      </c>
      <c r="F8871">
        <v>0</v>
      </c>
      <c r="G8871">
        <v>0</v>
      </c>
      <c r="H8871">
        <v>0</v>
      </c>
      <c r="L8871">
        <v>2340.6224950000001</v>
      </c>
      <c r="R8871">
        <v>5434.8693370000001</v>
      </c>
      <c r="S8871" t="s">
        <v>204</v>
      </c>
      <c r="T8871" s="247">
        <v>45342.358680555553</v>
      </c>
    </row>
    <row r="8872" spans="1:20" x14ac:dyDescent="0.35">
      <c r="A8872" t="s">
        <v>130</v>
      </c>
      <c r="B8872" t="s">
        <v>119</v>
      </c>
      <c r="C8872" t="s">
        <v>92</v>
      </c>
      <c r="D8872" s="29">
        <v>45448</v>
      </c>
      <c r="E8872">
        <v>0</v>
      </c>
      <c r="F8872">
        <v>0</v>
      </c>
      <c r="G8872">
        <v>0</v>
      </c>
      <c r="H8872">
        <v>0</v>
      </c>
      <c r="L8872">
        <v>2340.6224950000001</v>
      </c>
      <c r="R8872">
        <v>5434.8693370000001</v>
      </c>
      <c r="S8872" t="s">
        <v>204</v>
      </c>
      <c r="T8872" s="247">
        <v>45342.358680555553</v>
      </c>
    </row>
    <row r="8873" spans="1:20" x14ac:dyDescent="0.35">
      <c r="A8873" t="s">
        <v>130</v>
      </c>
      <c r="B8873" t="s">
        <v>119</v>
      </c>
      <c r="C8873" t="s">
        <v>92</v>
      </c>
      <c r="D8873" s="29">
        <v>45449</v>
      </c>
      <c r="E8873">
        <v>0</v>
      </c>
      <c r="F8873">
        <v>0</v>
      </c>
      <c r="G8873">
        <v>0</v>
      </c>
      <c r="H8873">
        <v>0</v>
      </c>
      <c r="L8873">
        <v>2340.6224950000001</v>
      </c>
      <c r="R8873">
        <v>5434.8693370000001</v>
      </c>
      <c r="S8873" t="s">
        <v>204</v>
      </c>
      <c r="T8873" s="247">
        <v>45342.35869212963</v>
      </c>
    </row>
    <row r="8874" spans="1:20" x14ac:dyDescent="0.35">
      <c r="A8874" t="s">
        <v>130</v>
      </c>
      <c r="B8874" t="s">
        <v>119</v>
      </c>
      <c r="C8874" t="s">
        <v>92</v>
      </c>
      <c r="D8874" s="29">
        <v>45450</v>
      </c>
      <c r="E8874">
        <v>0</v>
      </c>
      <c r="F8874">
        <v>0</v>
      </c>
      <c r="G8874">
        <v>0</v>
      </c>
      <c r="H8874">
        <v>0</v>
      </c>
      <c r="L8874">
        <v>2340.6224950000001</v>
      </c>
      <c r="R8874">
        <v>5434.8693370000001</v>
      </c>
      <c r="S8874" t="s">
        <v>204</v>
      </c>
      <c r="T8874" s="247">
        <v>45342.35869212963</v>
      </c>
    </row>
    <row r="8875" spans="1:20" x14ac:dyDescent="0.35">
      <c r="A8875" t="s">
        <v>130</v>
      </c>
      <c r="B8875" t="s">
        <v>119</v>
      </c>
      <c r="C8875" t="s">
        <v>92</v>
      </c>
      <c r="D8875" s="29">
        <v>45451</v>
      </c>
      <c r="E8875">
        <v>0</v>
      </c>
      <c r="F8875">
        <v>0</v>
      </c>
      <c r="G8875">
        <v>0</v>
      </c>
      <c r="H8875">
        <v>0</v>
      </c>
      <c r="L8875">
        <v>2340.6224950000001</v>
      </c>
      <c r="R8875">
        <v>5434.8693370000001</v>
      </c>
      <c r="S8875" t="s">
        <v>204</v>
      </c>
      <c r="T8875" s="247">
        <v>45342.358680555553</v>
      </c>
    </row>
    <row r="8876" spans="1:20" x14ac:dyDescent="0.35">
      <c r="A8876" t="s">
        <v>130</v>
      </c>
      <c r="B8876" t="s">
        <v>119</v>
      </c>
      <c r="C8876" t="s">
        <v>92</v>
      </c>
      <c r="D8876" s="29">
        <v>45452</v>
      </c>
      <c r="E8876">
        <v>0</v>
      </c>
      <c r="F8876">
        <v>0</v>
      </c>
      <c r="G8876">
        <v>0</v>
      </c>
      <c r="H8876">
        <v>0</v>
      </c>
      <c r="L8876">
        <v>2340.6224950000001</v>
      </c>
      <c r="R8876">
        <v>5434.8693370000001</v>
      </c>
      <c r="S8876" t="s">
        <v>204</v>
      </c>
      <c r="T8876" s="247">
        <v>45342.358680555553</v>
      </c>
    </row>
    <row r="8877" spans="1:20" x14ac:dyDescent="0.35">
      <c r="A8877" t="s">
        <v>130</v>
      </c>
      <c r="B8877" t="s">
        <v>119</v>
      </c>
      <c r="C8877" t="s">
        <v>92</v>
      </c>
      <c r="D8877" s="29">
        <v>45453</v>
      </c>
      <c r="E8877">
        <v>0</v>
      </c>
      <c r="F8877">
        <v>0</v>
      </c>
      <c r="G8877">
        <v>0</v>
      </c>
      <c r="H8877">
        <v>0</v>
      </c>
      <c r="L8877">
        <v>2340.6224950000001</v>
      </c>
      <c r="R8877">
        <v>5434.8693370000001</v>
      </c>
      <c r="S8877" t="s">
        <v>204</v>
      </c>
      <c r="T8877" s="247">
        <v>45342.358680555553</v>
      </c>
    </row>
    <row r="8878" spans="1:20" x14ac:dyDescent="0.35">
      <c r="A8878" t="s">
        <v>130</v>
      </c>
      <c r="B8878" t="s">
        <v>119</v>
      </c>
      <c r="C8878" t="s">
        <v>92</v>
      </c>
      <c r="D8878" s="29">
        <v>45454</v>
      </c>
      <c r="E8878">
        <v>0</v>
      </c>
      <c r="F8878">
        <v>0</v>
      </c>
      <c r="G8878">
        <v>0</v>
      </c>
      <c r="H8878">
        <v>0</v>
      </c>
      <c r="L8878">
        <v>2340.6224950000001</v>
      </c>
      <c r="R8878">
        <v>5434.8693370000001</v>
      </c>
      <c r="S8878" t="s">
        <v>204</v>
      </c>
      <c r="T8878" s="247">
        <v>45342.358680555553</v>
      </c>
    </row>
    <row r="8879" spans="1:20" x14ac:dyDescent="0.35">
      <c r="A8879" t="s">
        <v>130</v>
      </c>
      <c r="B8879" t="s">
        <v>119</v>
      </c>
      <c r="C8879" t="s">
        <v>92</v>
      </c>
      <c r="D8879" s="29">
        <v>45455</v>
      </c>
      <c r="E8879">
        <v>0</v>
      </c>
      <c r="F8879">
        <v>0</v>
      </c>
      <c r="G8879">
        <v>0</v>
      </c>
      <c r="H8879">
        <v>0</v>
      </c>
      <c r="L8879">
        <v>2340.6224950000001</v>
      </c>
      <c r="R8879">
        <v>5434.8693370000001</v>
      </c>
      <c r="S8879" t="s">
        <v>204</v>
      </c>
      <c r="T8879" s="247">
        <v>45342.35869212963</v>
      </c>
    </row>
    <row r="8880" spans="1:20" x14ac:dyDescent="0.35">
      <c r="A8880" t="s">
        <v>130</v>
      </c>
      <c r="B8880" t="s">
        <v>119</v>
      </c>
      <c r="C8880" t="s">
        <v>92</v>
      </c>
      <c r="D8880" s="29">
        <v>45456</v>
      </c>
      <c r="E8880">
        <v>0</v>
      </c>
      <c r="F8880">
        <v>0</v>
      </c>
      <c r="G8880">
        <v>0</v>
      </c>
      <c r="H8880">
        <v>0</v>
      </c>
      <c r="L8880">
        <v>2340.6224950000001</v>
      </c>
      <c r="R8880">
        <v>5434.8693370000001</v>
      </c>
      <c r="S8880" t="s">
        <v>204</v>
      </c>
      <c r="T8880" s="247">
        <v>45342.35869212963</v>
      </c>
    </row>
    <row r="8881" spans="1:20" x14ac:dyDescent="0.35">
      <c r="A8881" t="s">
        <v>130</v>
      </c>
      <c r="B8881" t="s">
        <v>119</v>
      </c>
      <c r="C8881" t="s">
        <v>92</v>
      </c>
      <c r="D8881" s="29">
        <v>45457</v>
      </c>
      <c r="E8881">
        <v>0</v>
      </c>
      <c r="F8881">
        <v>0</v>
      </c>
      <c r="G8881">
        <v>0</v>
      </c>
      <c r="H8881">
        <v>0</v>
      </c>
      <c r="L8881">
        <v>2340.6224950000001</v>
      </c>
      <c r="R8881">
        <v>5434.8693370000001</v>
      </c>
      <c r="S8881" t="s">
        <v>204</v>
      </c>
      <c r="T8881" s="247">
        <v>45342.35869212963</v>
      </c>
    </row>
    <row r="8882" spans="1:20" x14ac:dyDescent="0.35">
      <c r="A8882" t="s">
        <v>130</v>
      </c>
      <c r="B8882" t="s">
        <v>119</v>
      </c>
      <c r="C8882" t="s">
        <v>92</v>
      </c>
      <c r="D8882" s="29">
        <v>45458</v>
      </c>
      <c r="E8882">
        <v>0</v>
      </c>
      <c r="F8882">
        <v>0</v>
      </c>
      <c r="G8882">
        <v>0</v>
      </c>
      <c r="H8882">
        <v>0</v>
      </c>
      <c r="L8882">
        <v>2340.6224950000001</v>
      </c>
      <c r="R8882">
        <v>5434.8693370000001</v>
      </c>
      <c r="S8882" t="s">
        <v>204</v>
      </c>
      <c r="T8882" s="247">
        <v>45342.358680555553</v>
      </c>
    </row>
    <row r="8883" spans="1:20" x14ac:dyDescent="0.35">
      <c r="A8883" t="s">
        <v>130</v>
      </c>
      <c r="B8883" t="s">
        <v>119</v>
      </c>
      <c r="C8883" t="s">
        <v>92</v>
      </c>
      <c r="D8883" s="29">
        <v>45459</v>
      </c>
      <c r="E8883">
        <v>0</v>
      </c>
      <c r="F8883">
        <v>0</v>
      </c>
      <c r="G8883">
        <v>0</v>
      </c>
      <c r="H8883">
        <v>0</v>
      </c>
      <c r="L8883">
        <v>2340.6224950000001</v>
      </c>
      <c r="R8883">
        <v>5434.8693370000001</v>
      </c>
      <c r="S8883" t="s">
        <v>204</v>
      </c>
      <c r="T8883" s="247">
        <v>45342.35869212963</v>
      </c>
    </row>
    <row r="8884" spans="1:20" x14ac:dyDescent="0.35">
      <c r="A8884" t="s">
        <v>130</v>
      </c>
      <c r="B8884" t="s">
        <v>119</v>
      </c>
      <c r="C8884" t="s">
        <v>92</v>
      </c>
      <c r="D8884" s="29">
        <v>45460</v>
      </c>
      <c r="E8884">
        <v>0</v>
      </c>
      <c r="F8884">
        <v>0</v>
      </c>
      <c r="G8884">
        <v>0</v>
      </c>
      <c r="H8884">
        <v>0</v>
      </c>
      <c r="L8884">
        <v>2340.6224950000001</v>
      </c>
      <c r="R8884">
        <v>5434.8693370000001</v>
      </c>
      <c r="S8884" t="s">
        <v>204</v>
      </c>
      <c r="T8884" s="247">
        <v>45342.35869212963</v>
      </c>
    </row>
    <row r="8885" spans="1:20" x14ac:dyDescent="0.35">
      <c r="A8885" t="s">
        <v>130</v>
      </c>
      <c r="B8885" t="s">
        <v>119</v>
      </c>
      <c r="C8885" t="s">
        <v>92</v>
      </c>
      <c r="D8885" s="29">
        <v>45461</v>
      </c>
      <c r="E8885">
        <v>0</v>
      </c>
      <c r="F8885">
        <v>0</v>
      </c>
      <c r="G8885">
        <v>0</v>
      </c>
      <c r="H8885">
        <v>0</v>
      </c>
      <c r="L8885">
        <v>2340.6224950000001</v>
      </c>
      <c r="R8885">
        <v>5434.8693370000001</v>
      </c>
      <c r="S8885" t="s">
        <v>204</v>
      </c>
      <c r="T8885" s="247">
        <v>45342.35869212963</v>
      </c>
    </row>
    <row r="8886" spans="1:20" x14ac:dyDescent="0.35">
      <c r="A8886" t="s">
        <v>130</v>
      </c>
      <c r="B8886" t="s">
        <v>119</v>
      </c>
      <c r="C8886" t="s">
        <v>92</v>
      </c>
      <c r="D8886" s="29">
        <v>45462</v>
      </c>
      <c r="E8886">
        <v>0</v>
      </c>
      <c r="F8886">
        <v>0</v>
      </c>
      <c r="G8886">
        <v>0</v>
      </c>
      <c r="H8886">
        <v>0</v>
      </c>
      <c r="L8886">
        <v>2340.6224950000001</v>
      </c>
      <c r="R8886">
        <v>5434.8693370000001</v>
      </c>
      <c r="S8886" t="s">
        <v>204</v>
      </c>
      <c r="T8886" s="247">
        <v>45342.35869212963</v>
      </c>
    </row>
    <row r="8887" spans="1:20" x14ac:dyDescent="0.35">
      <c r="A8887" t="s">
        <v>130</v>
      </c>
      <c r="B8887" t="s">
        <v>119</v>
      </c>
      <c r="C8887" t="s">
        <v>92</v>
      </c>
      <c r="D8887" s="29">
        <v>45463</v>
      </c>
      <c r="E8887">
        <v>0</v>
      </c>
      <c r="F8887">
        <v>0</v>
      </c>
      <c r="G8887">
        <v>0</v>
      </c>
      <c r="H8887">
        <v>0</v>
      </c>
      <c r="L8887">
        <v>2340.6224950000001</v>
      </c>
      <c r="R8887">
        <v>5434.8693370000001</v>
      </c>
      <c r="S8887" t="s">
        <v>204</v>
      </c>
      <c r="T8887" s="247">
        <v>45342.35869212963</v>
      </c>
    </row>
    <row r="8888" spans="1:20" x14ac:dyDescent="0.35">
      <c r="A8888" t="s">
        <v>130</v>
      </c>
      <c r="B8888" t="s">
        <v>119</v>
      </c>
      <c r="C8888" t="s">
        <v>92</v>
      </c>
      <c r="D8888" s="29">
        <v>45464</v>
      </c>
      <c r="E8888">
        <v>0</v>
      </c>
      <c r="F8888">
        <v>0</v>
      </c>
      <c r="G8888">
        <v>0</v>
      </c>
      <c r="H8888">
        <v>0</v>
      </c>
      <c r="L8888">
        <v>2340.6224950000001</v>
      </c>
      <c r="R8888">
        <v>5434.8693370000001</v>
      </c>
      <c r="S8888" t="s">
        <v>204</v>
      </c>
      <c r="T8888" s="247">
        <v>45342.35869212963</v>
      </c>
    </row>
    <row r="8889" spans="1:20" x14ac:dyDescent="0.35">
      <c r="A8889" t="s">
        <v>130</v>
      </c>
      <c r="B8889" t="s">
        <v>119</v>
      </c>
      <c r="C8889" t="s">
        <v>92</v>
      </c>
      <c r="D8889" s="29">
        <v>45465</v>
      </c>
      <c r="E8889">
        <v>0</v>
      </c>
      <c r="F8889">
        <v>0</v>
      </c>
      <c r="G8889">
        <v>0</v>
      </c>
      <c r="H8889">
        <v>0</v>
      </c>
      <c r="L8889">
        <v>2340.6224950000001</v>
      </c>
      <c r="R8889">
        <v>5434.8693370000001</v>
      </c>
      <c r="S8889" t="s">
        <v>204</v>
      </c>
      <c r="T8889" s="247">
        <v>45342.35869212963</v>
      </c>
    </row>
    <row r="8890" spans="1:20" x14ac:dyDescent="0.35">
      <c r="A8890" t="s">
        <v>130</v>
      </c>
      <c r="B8890" t="s">
        <v>119</v>
      </c>
      <c r="C8890" t="s">
        <v>92</v>
      </c>
      <c r="D8890" s="29">
        <v>45466</v>
      </c>
      <c r="E8890">
        <v>0</v>
      </c>
      <c r="F8890">
        <v>0</v>
      </c>
      <c r="G8890">
        <v>0</v>
      </c>
      <c r="H8890">
        <v>0</v>
      </c>
      <c r="L8890">
        <v>2340.6224950000001</v>
      </c>
      <c r="R8890">
        <v>5434.8693370000001</v>
      </c>
      <c r="S8890" t="s">
        <v>204</v>
      </c>
      <c r="T8890" s="247">
        <v>45342.35869212963</v>
      </c>
    </row>
    <row r="8891" spans="1:20" x14ac:dyDescent="0.35">
      <c r="A8891" t="s">
        <v>130</v>
      </c>
      <c r="B8891" t="s">
        <v>119</v>
      </c>
      <c r="C8891" t="s">
        <v>92</v>
      </c>
      <c r="D8891" s="29">
        <v>45467</v>
      </c>
      <c r="E8891">
        <v>0</v>
      </c>
      <c r="F8891">
        <v>0</v>
      </c>
      <c r="G8891">
        <v>0</v>
      </c>
      <c r="H8891">
        <v>0</v>
      </c>
      <c r="L8891">
        <v>2340.6224950000001</v>
      </c>
      <c r="R8891">
        <v>5434.8693370000001</v>
      </c>
      <c r="S8891" t="s">
        <v>204</v>
      </c>
      <c r="T8891" s="247">
        <v>45342.35869212963</v>
      </c>
    </row>
    <row r="8892" spans="1:20" x14ac:dyDescent="0.35">
      <c r="A8892" t="s">
        <v>130</v>
      </c>
      <c r="B8892" t="s">
        <v>119</v>
      </c>
      <c r="C8892" t="s">
        <v>92</v>
      </c>
      <c r="D8892" s="29">
        <v>45468</v>
      </c>
      <c r="E8892">
        <v>0</v>
      </c>
      <c r="F8892">
        <v>0</v>
      </c>
      <c r="G8892">
        <v>0</v>
      </c>
      <c r="H8892">
        <v>0</v>
      </c>
      <c r="L8892">
        <v>2340.6224950000001</v>
      </c>
      <c r="R8892">
        <v>5434.8693370000001</v>
      </c>
      <c r="S8892" t="s">
        <v>204</v>
      </c>
      <c r="T8892" s="247">
        <v>45342.35869212963</v>
      </c>
    </row>
    <row r="8893" spans="1:20" x14ac:dyDescent="0.35">
      <c r="A8893" t="s">
        <v>130</v>
      </c>
      <c r="B8893" t="s">
        <v>119</v>
      </c>
      <c r="C8893" t="s">
        <v>92</v>
      </c>
      <c r="D8893" s="29">
        <v>45469</v>
      </c>
      <c r="E8893">
        <v>0</v>
      </c>
      <c r="F8893">
        <v>0</v>
      </c>
      <c r="G8893">
        <v>0</v>
      </c>
      <c r="H8893">
        <v>0</v>
      </c>
      <c r="L8893">
        <v>2340.6224950000001</v>
      </c>
      <c r="R8893">
        <v>5434.8693370000001</v>
      </c>
      <c r="S8893" t="s">
        <v>204</v>
      </c>
      <c r="T8893" s="247">
        <v>45342.35869212963</v>
      </c>
    </row>
    <row r="8894" spans="1:20" x14ac:dyDescent="0.35">
      <c r="A8894" t="s">
        <v>130</v>
      </c>
      <c r="B8894" t="s">
        <v>119</v>
      </c>
      <c r="C8894" t="s">
        <v>92</v>
      </c>
      <c r="D8894" s="29">
        <v>45470</v>
      </c>
      <c r="E8894">
        <v>0</v>
      </c>
      <c r="F8894">
        <v>0</v>
      </c>
      <c r="G8894">
        <v>0</v>
      </c>
      <c r="H8894">
        <v>0</v>
      </c>
      <c r="L8894">
        <v>2340.6224950000001</v>
      </c>
      <c r="R8894">
        <v>5434.8693370000001</v>
      </c>
      <c r="S8894" t="s">
        <v>204</v>
      </c>
      <c r="T8894" s="247">
        <v>45342.35869212963</v>
      </c>
    </row>
    <row r="8895" spans="1:20" x14ac:dyDescent="0.35">
      <c r="A8895" t="s">
        <v>130</v>
      </c>
      <c r="B8895" t="s">
        <v>119</v>
      </c>
      <c r="C8895" t="s">
        <v>92</v>
      </c>
      <c r="D8895" s="29">
        <v>45471</v>
      </c>
      <c r="E8895">
        <v>0</v>
      </c>
      <c r="F8895">
        <v>0</v>
      </c>
      <c r="G8895">
        <v>0</v>
      </c>
      <c r="H8895">
        <v>0</v>
      </c>
      <c r="L8895">
        <v>2340.6224950000001</v>
      </c>
      <c r="R8895">
        <v>5434.8693370000001</v>
      </c>
      <c r="S8895" t="s">
        <v>204</v>
      </c>
      <c r="T8895" s="247">
        <v>45342.35869212963</v>
      </c>
    </row>
    <row r="8896" spans="1:20" x14ac:dyDescent="0.35">
      <c r="A8896" t="s">
        <v>130</v>
      </c>
      <c r="B8896" t="s">
        <v>119</v>
      </c>
      <c r="C8896" t="s">
        <v>92</v>
      </c>
      <c r="D8896" s="29">
        <v>45472</v>
      </c>
      <c r="E8896">
        <v>0</v>
      </c>
      <c r="F8896">
        <v>0</v>
      </c>
      <c r="G8896">
        <v>0</v>
      </c>
      <c r="H8896">
        <v>0</v>
      </c>
      <c r="L8896">
        <v>2340.6224950000001</v>
      </c>
      <c r="R8896">
        <v>5434.8693370000001</v>
      </c>
      <c r="S8896" t="s">
        <v>204</v>
      </c>
      <c r="T8896" s="247">
        <v>45342.35869212963</v>
      </c>
    </row>
    <row r="8897" spans="1:20" x14ac:dyDescent="0.35">
      <c r="A8897" t="s">
        <v>130</v>
      </c>
      <c r="B8897" t="s">
        <v>119</v>
      </c>
      <c r="C8897" t="s">
        <v>92</v>
      </c>
      <c r="D8897" s="29">
        <v>45473</v>
      </c>
      <c r="E8897">
        <v>0</v>
      </c>
      <c r="F8897">
        <v>0</v>
      </c>
      <c r="G8897">
        <v>0</v>
      </c>
      <c r="H8897">
        <v>0</v>
      </c>
      <c r="L8897">
        <v>2340.6224950000001</v>
      </c>
      <c r="R8897">
        <v>5434.8693370000001</v>
      </c>
      <c r="S8897" t="s">
        <v>204</v>
      </c>
      <c r="T8897" s="247">
        <v>45342.358703703707</v>
      </c>
    </row>
    <row r="8898" spans="1:20" x14ac:dyDescent="0.35">
      <c r="A8898" t="s">
        <v>130</v>
      </c>
      <c r="B8898" t="s">
        <v>119</v>
      </c>
      <c r="C8898" t="s">
        <v>92</v>
      </c>
      <c r="D8898" s="29">
        <v>45474</v>
      </c>
      <c r="E8898">
        <v>0</v>
      </c>
      <c r="F8898">
        <v>0</v>
      </c>
      <c r="G8898">
        <v>0</v>
      </c>
      <c r="H8898">
        <v>0</v>
      </c>
      <c r="L8898">
        <v>2340.6224950000001</v>
      </c>
      <c r="R8898">
        <v>5434.8693370000001</v>
      </c>
      <c r="S8898" t="s">
        <v>204</v>
      </c>
      <c r="T8898" s="247">
        <v>45342.35869212963</v>
      </c>
    </row>
    <row r="8899" spans="1:20" x14ac:dyDescent="0.35">
      <c r="A8899" t="s">
        <v>130</v>
      </c>
      <c r="B8899" t="s">
        <v>119</v>
      </c>
      <c r="C8899" t="s">
        <v>92</v>
      </c>
      <c r="D8899" s="29">
        <v>45475</v>
      </c>
      <c r="E8899">
        <v>0</v>
      </c>
      <c r="F8899">
        <v>0</v>
      </c>
      <c r="G8899">
        <v>0</v>
      </c>
      <c r="H8899">
        <v>0</v>
      </c>
      <c r="L8899">
        <v>2340.6224950000001</v>
      </c>
      <c r="R8899">
        <v>5434.8693370000001</v>
      </c>
      <c r="S8899" t="s">
        <v>204</v>
      </c>
      <c r="T8899" s="247">
        <v>45342.35869212963</v>
      </c>
    </row>
    <row r="8900" spans="1:20" x14ac:dyDescent="0.35">
      <c r="A8900" t="s">
        <v>130</v>
      </c>
      <c r="B8900" t="s">
        <v>119</v>
      </c>
      <c r="C8900" t="s">
        <v>92</v>
      </c>
      <c r="D8900" s="29">
        <v>45476</v>
      </c>
      <c r="E8900">
        <v>0</v>
      </c>
      <c r="F8900">
        <v>0</v>
      </c>
      <c r="G8900">
        <v>0</v>
      </c>
      <c r="H8900">
        <v>0</v>
      </c>
      <c r="L8900">
        <v>2340.6224950000001</v>
      </c>
      <c r="R8900">
        <v>5434.8693370000001</v>
      </c>
      <c r="S8900" t="s">
        <v>204</v>
      </c>
      <c r="T8900" s="247">
        <v>45342.35869212963</v>
      </c>
    </row>
    <row r="8901" spans="1:20" x14ac:dyDescent="0.35">
      <c r="A8901" t="s">
        <v>130</v>
      </c>
      <c r="B8901" t="s">
        <v>119</v>
      </c>
      <c r="C8901" t="s">
        <v>92</v>
      </c>
      <c r="D8901" s="29">
        <v>45477</v>
      </c>
      <c r="E8901">
        <v>0</v>
      </c>
      <c r="F8901">
        <v>0</v>
      </c>
      <c r="G8901">
        <v>0</v>
      </c>
      <c r="H8901">
        <v>0</v>
      </c>
      <c r="L8901">
        <v>2340.6224950000001</v>
      </c>
      <c r="R8901">
        <v>5434.8693370000001</v>
      </c>
      <c r="S8901" t="s">
        <v>204</v>
      </c>
      <c r="T8901" s="247">
        <v>45342.358703703707</v>
      </c>
    </row>
    <row r="8902" spans="1:20" x14ac:dyDescent="0.35">
      <c r="A8902" t="s">
        <v>130</v>
      </c>
      <c r="B8902" t="s">
        <v>119</v>
      </c>
      <c r="C8902" t="s">
        <v>92</v>
      </c>
      <c r="D8902" s="29">
        <v>45478</v>
      </c>
      <c r="E8902">
        <v>0</v>
      </c>
      <c r="F8902">
        <v>0</v>
      </c>
      <c r="G8902">
        <v>0</v>
      </c>
      <c r="H8902">
        <v>0</v>
      </c>
      <c r="L8902">
        <v>2340.6224950000001</v>
      </c>
      <c r="R8902">
        <v>5434.8693370000001</v>
      </c>
      <c r="S8902" t="s">
        <v>204</v>
      </c>
      <c r="T8902" s="247">
        <v>45342.358703703707</v>
      </c>
    </row>
    <row r="8903" spans="1:20" x14ac:dyDescent="0.35">
      <c r="A8903" t="s">
        <v>130</v>
      </c>
      <c r="B8903" t="s">
        <v>119</v>
      </c>
      <c r="C8903" t="s">
        <v>92</v>
      </c>
      <c r="D8903" s="29">
        <v>45479</v>
      </c>
      <c r="E8903">
        <v>0</v>
      </c>
      <c r="F8903">
        <v>0</v>
      </c>
      <c r="G8903">
        <v>0</v>
      </c>
      <c r="H8903">
        <v>0</v>
      </c>
      <c r="L8903">
        <v>2340.6224950000001</v>
      </c>
      <c r="R8903">
        <v>5434.8693370000001</v>
      </c>
      <c r="S8903" t="s">
        <v>204</v>
      </c>
      <c r="T8903" s="247">
        <v>45342.358703703707</v>
      </c>
    </row>
    <row r="8904" spans="1:20" x14ac:dyDescent="0.35">
      <c r="A8904" t="s">
        <v>130</v>
      </c>
      <c r="B8904" t="s">
        <v>119</v>
      </c>
      <c r="C8904" t="s">
        <v>92</v>
      </c>
      <c r="D8904" s="29">
        <v>45480</v>
      </c>
      <c r="E8904">
        <v>0</v>
      </c>
      <c r="F8904">
        <v>0</v>
      </c>
      <c r="G8904">
        <v>0</v>
      </c>
      <c r="H8904">
        <v>0</v>
      </c>
      <c r="L8904">
        <v>2340.6224950000001</v>
      </c>
      <c r="R8904">
        <v>5434.8693370000001</v>
      </c>
      <c r="S8904" t="s">
        <v>204</v>
      </c>
      <c r="T8904" s="247">
        <v>45342.358703703707</v>
      </c>
    </row>
    <row r="8905" spans="1:20" x14ac:dyDescent="0.35">
      <c r="A8905" t="s">
        <v>130</v>
      </c>
      <c r="B8905" t="s">
        <v>119</v>
      </c>
      <c r="C8905" t="s">
        <v>92</v>
      </c>
      <c r="D8905" s="29">
        <v>45481</v>
      </c>
      <c r="E8905">
        <v>0</v>
      </c>
      <c r="F8905">
        <v>0</v>
      </c>
      <c r="G8905">
        <v>0</v>
      </c>
      <c r="H8905">
        <v>0</v>
      </c>
      <c r="L8905">
        <v>2340.6224950000001</v>
      </c>
      <c r="R8905">
        <v>5434.8693370000001</v>
      </c>
      <c r="S8905" t="s">
        <v>204</v>
      </c>
      <c r="T8905" s="247">
        <v>45342.35869212963</v>
      </c>
    </row>
    <row r="8906" spans="1:20" x14ac:dyDescent="0.35">
      <c r="A8906" t="s">
        <v>130</v>
      </c>
      <c r="B8906" t="s">
        <v>119</v>
      </c>
      <c r="C8906" t="s">
        <v>92</v>
      </c>
      <c r="D8906" s="29">
        <v>45482</v>
      </c>
      <c r="E8906">
        <v>0</v>
      </c>
      <c r="F8906">
        <v>0</v>
      </c>
      <c r="G8906">
        <v>0</v>
      </c>
      <c r="H8906">
        <v>0</v>
      </c>
      <c r="L8906">
        <v>2340.6224950000001</v>
      </c>
      <c r="R8906">
        <v>5434.8693370000001</v>
      </c>
      <c r="S8906" t="s">
        <v>204</v>
      </c>
      <c r="T8906" s="247">
        <v>45342.35869212963</v>
      </c>
    </row>
    <row r="8907" spans="1:20" x14ac:dyDescent="0.35">
      <c r="A8907" t="s">
        <v>130</v>
      </c>
      <c r="B8907" t="s">
        <v>119</v>
      </c>
      <c r="C8907" t="s">
        <v>92</v>
      </c>
      <c r="D8907" s="29">
        <v>45483</v>
      </c>
      <c r="E8907">
        <v>0</v>
      </c>
      <c r="F8907">
        <v>0</v>
      </c>
      <c r="G8907">
        <v>0</v>
      </c>
      <c r="H8907">
        <v>0</v>
      </c>
      <c r="L8907">
        <v>2340.6224950000001</v>
      </c>
      <c r="R8907">
        <v>5434.8693370000001</v>
      </c>
      <c r="S8907" t="s">
        <v>204</v>
      </c>
      <c r="T8907" s="247">
        <v>45342.358703703707</v>
      </c>
    </row>
    <row r="8908" spans="1:20" x14ac:dyDescent="0.35">
      <c r="A8908" t="s">
        <v>130</v>
      </c>
      <c r="B8908" t="s">
        <v>119</v>
      </c>
      <c r="C8908" t="s">
        <v>92</v>
      </c>
      <c r="D8908" s="29">
        <v>45484</v>
      </c>
      <c r="E8908">
        <v>0</v>
      </c>
      <c r="F8908">
        <v>0</v>
      </c>
      <c r="G8908">
        <v>0</v>
      </c>
      <c r="H8908">
        <v>0</v>
      </c>
      <c r="L8908">
        <v>2340.6224950000001</v>
      </c>
      <c r="R8908">
        <v>5434.8693370000001</v>
      </c>
      <c r="S8908" t="s">
        <v>204</v>
      </c>
      <c r="T8908" s="247">
        <v>45342.358703703707</v>
      </c>
    </row>
    <row r="8909" spans="1:20" x14ac:dyDescent="0.35">
      <c r="A8909" t="s">
        <v>130</v>
      </c>
      <c r="B8909" t="s">
        <v>119</v>
      </c>
      <c r="C8909" t="s">
        <v>92</v>
      </c>
      <c r="D8909" s="29">
        <v>45485</v>
      </c>
      <c r="E8909">
        <v>0</v>
      </c>
      <c r="F8909">
        <v>0</v>
      </c>
      <c r="G8909">
        <v>0</v>
      </c>
      <c r="H8909">
        <v>0</v>
      </c>
      <c r="L8909">
        <v>2340.6224950000001</v>
      </c>
      <c r="R8909">
        <v>5434.8693370000001</v>
      </c>
      <c r="S8909" t="s">
        <v>204</v>
      </c>
      <c r="T8909" s="247">
        <v>45342.358703703707</v>
      </c>
    </row>
    <row r="8910" spans="1:20" x14ac:dyDescent="0.35">
      <c r="A8910" t="s">
        <v>130</v>
      </c>
      <c r="B8910" t="s">
        <v>119</v>
      </c>
      <c r="C8910" t="s">
        <v>92</v>
      </c>
      <c r="D8910" s="29">
        <v>45486</v>
      </c>
      <c r="E8910">
        <v>0</v>
      </c>
      <c r="F8910">
        <v>0</v>
      </c>
      <c r="G8910">
        <v>0</v>
      </c>
      <c r="H8910">
        <v>0</v>
      </c>
      <c r="L8910">
        <v>2340.6224950000001</v>
      </c>
      <c r="R8910">
        <v>5434.8693370000001</v>
      </c>
      <c r="S8910" t="s">
        <v>204</v>
      </c>
      <c r="T8910" s="247">
        <v>45342.358703703707</v>
      </c>
    </row>
    <row r="8911" spans="1:20" x14ac:dyDescent="0.35">
      <c r="A8911" t="s">
        <v>130</v>
      </c>
      <c r="B8911" t="s">
        <v>119</v>
      </c>
      <c r="C8911" t="s">
        <v>92</v>
      </c>
      <c r="D8911" s="29">
        <v>45487</v>
      </c>
      <c r="E8911">
        <v>0</v>
      </c>
      <c r="F8911">
        <v>0</v>
      </c>
      <c r="G8911">
        <v>0</v>
      </c>
      <c r="H8911">
        <v>0</v>
      </c>
      <c r="L8911">
        <v>2340.6224950000001</v>
      </c>
      <c r="R8911">
        <v>5434.8693370000001</v>
      </c>
      <c r="S8911" t="s">
        <v>204</v>
      </c>
      <c r="T8911" s="247">
        <v>45342.358703703707</v>
      </c>
    </row>
    <row r="8912" spans="1:20" x14ac:dyDescent="0.35">
      <c r="A8912" t="s">
        <v>130</v>
      </c>
      <c r="B8912" t="s">
        <v>119</v>
      </c>
      <c r="C8912" t="s">
        <v>92</v>
      </c>
      <c r="D8912" s="29">
        <v>45488</v>
      </c>
      <c r="E8912">
        <v>0</v>
      </c>
      <c r="F8912">
        <v>0</v>
      </c>
      <c r="G8912">
        <v>0</v>
      </c>
      <c r="H8912">
        <v>0</v>
      </c>
      <c r="L8912">
        <v>2340.6224950000001</v>
      </c>
      <c r="R8912">
        <v>5434.8693370000001</v>
      </c>
      <c r="S8912" t="s">
        <v>204</v>
      </c>
      <c r="T8912" s="247">
        <v>45342.358703703707</v>
      </c>
    </row>
    <row r="8913" spans="1:20" x14ac:dyDescent="0.35">
      <c r="A8913" t="s">
        <v>130</v>
      </c>
      <c r="B8913" t="s">
        <v>119</v>
      </c>
      <c r="C8913" t="s">
        <v>92</v>
      </c>
      <c r="D8913" s="29">
        <v>45489</v>
      </c>
      <c r="E8913">
        <v>0</v>
      </c>
      <c r="F8913">
        <v>0</v>
      </c>
      <c r="G8913">
        <v>0</v>
      </c>
      <c r="H8913">
        <v>0</v>
      </c>
      <c r="L8913">
        <v>2340.6224950000001</v>
      </c>
      <c r="R8913">
        <v>5434.8693370000001</v>
      </c>
      <c r="S8913" t="s">
        <v>204</v>
      </c>
      <c r="T8913" s="247">
        <v>45342.358703703707</v>
      </c>
    </row>
    <row r="8914" spans="1:20" x14ac:dyDescent="0.35">
      <c r="A8914" t="s">
        <v>130</v>
      </c>
      <c r="B8914" t="s">
        <v>119</v>
      </c>
      <c r="C8914" t="s">
        <v>92</v>
      </c>
      <c r="D8914" s="29">
        <v>45490</v>
      </c>
      <c r="E8914">
        <v>0</v>
      </c>
      <c r="F8914">
        <v>0</v>
      </c>
      <c r="G8914">
        <v>0</v>
      </c>
      <c r="H8914">
        <v>0</v>
      </c>
      <c r="L8914">
        <v>2340.6224950000001</v>
      </c>
      <c r="R8914">
        <v>5434.8693370000001</v>
      </c>
      <c r="S8914" t="s">
        <v>204</v>
      </c>
      <c r="T8914" s="247">
        <v>45342.358703703707</v>
      </c>
    </row>
    <row r="8915" spans="1:20" x14ac:dyDescent="0.35">
      <c r="A8915" t="s">
        <v>130</v>
      </c>
      <c r="B8915" t="s">
        <v>119</v>
      </c>
      <c r="C8915" t="s">
        <v>92</v>
      </c>
      <c r="D8915" s="29">
        <v>45491</v>
      </c>
      <c r="E8915">
        <v>0</v>
      </c>
      <c r="F8915">
        <v>0</v>
      </c>
      <c r="G8915">
        <v>0</v>
      </c>
      <c r="H8915">
        <v>0</v>
      </c>
      <c r="L8915">
        <v>2340.6224950000001</v>
      </c>
      <c r="R8915">
        <v>5434.8693370000001</v>
      </c>
      <c r="S8915" t="s">
        <v>204</v>
      </c>
      <c r="T8915" s="247">
        <v>45342.358703703707</v>
      </c>
    </row>
    <row r="8916" spans="1:20" x14ac:dyDescent="0.35">
      <c r="A8916" t="s">
        <v>130</v>
      </c>
      <c r="B8916" t="s">
        <v>119</v>
      </c>
      <c r="C8916" t="s">
        <v>92</v>
      </c>
      <c r="D8916" s="29">
        <v>45492</v>
      </c>
      <c r="E8916">
        <v>0</v>
      </c>
      <c r="F8916">
        <v>0</v>
      </c>
      <c r="G8916">
        <v>0</v>
      </c>
      <c r="H8916">
        <v>0</v>
      </c>
      <c r="L8916">
        <v>2340.6224950000001</v>
      </c>
      <c r="R8916">
        <v>5434.8693370000001</v>
      </c>
      <c r="S8916" t="s">
        <v>204</v>
      </c>
      <c r="T8916" s="247">
        <v>45342.358703703707</v>
      </c>
    </row>
    <row r="8917" spans="1:20" x14ac:dyDescent="0.35">
      <c r="A8917" t="s">
        <v>130</v>
      </c>
      <c r="B8917" t="s">
        <v>119</v>
      </c>
      <c r="C8917" t="s">
        <v>92</v>
      </c>
      <c r="D8917" s="29">
        <v>45493</v>
      </c>
      <c r="E8917">
        <v>0</v>
      </c>
      <c r="F8917">
        <v>0</v>
      </c>
      <c r="G8917">
        <v>0</v>
      </c>
      <c r="H8917">
        <v>0</v>
      </c>
      <c r="L8917">
        <v>2340.6224950000001</v>
      </c>
      <c r="R8917">
        <v>5434.8693370000001</v>
      </c>
      <c r="S8917" t="s">
        <v>204</v>
      </c>
      <c r="T8917" s="247">
        <v>45342.358703703707</v>
      </c>
    </row>
    <row r="8918" spans="1:20" x14ac:dyDescent="0.35">
      <c r="A8918" t="s">
        <v>130</v>
      </c>
      <c r="B8918" t="s">
        <v>119</v>
      </c>
      <c r="C8918" t="s">
        <v>92</v>
      </c>
      <c r="D8918" s="29">
        <v>45494</v>
      </c>
      <c r="E8918">
        <v>0</v>
      </c>
      <c r="F8918">
        <v>0</v>
      </c>
      <c r="G8918">
        <v>0</v>
      </c>
      <c r="H8918">
        <v>0</v>
      </c>
      <c r="L8918">
        <v>2340.6224950000001</v>
      </c>
      <c r="R8918">
        <v>5434.8693370000001</v>
      </c>
      <c r="S8918" t="s">
        <v>204</v>
      </c>
      <c r="T8918" s="247">
        <v>45342.358715277776</v>
      </c>
    </row>
    <row r="8919" spans="1:20" x14ac:dyDescent="0.35">
      <c r="A8919" t="s">
        <v>130</v>
      </c>
      <c r="B8919" t="s">
        <v>119</v>
      </c>
      <c r="C8919" t="s">
        <v>92</v>
      </c>
      <c r="D8919" s="29">
        <v>45495</v>
      </c>
      <c r="E8919">
        <v>0</v>
      </c>
      <c r="F8919">
        <v>0</v>
      </c>
      <c r="G8919">
        <v>0</v>
      </c>
      <c r="H8919">
        <v>0</v>
      </c>
      <c r="L8919">
        <v>2340.6224950000001</v>
      </c>
      <c r="R8919">
        <v>5434.8693370000001</v>
      </c>
      <c r="S8919" t="s">
        <v>204</v>
      </c>
      <c r="T8919" s="247">
        <v>45342.358703703707</v>
      </c>
    </row>
    <row r="8920" spans="1:20" x14ac:dyDescent="0.35">
      <c r="A8920" t="s">
        <v>130</v>
      </c>
      <c r="B8920" t="s">
        <v>119</v>
      </c>
      <c r="C8920" t="s">
        <v>92</v>
      </c>
      <c r="D8920" s="29">
        <v>45496</v>
      </c>
      <c r="E8920">
        <v>0</v>
      </c>
      <c r="F8920">
        <v>0</v>
      </c>
      <c r="G8920">
        <v>0</v>
      </c>
      <c r="H8920">
        <v>0</v>
      </c>
      <c r="L8920">
        <v>2340.6224950000001</v>
      </c>
      <c r="R8920">
        <v>5434.8693370000001</v>
      </c>
      <c r="S8920" t="s">
        <v>204</v>
      </c>
      <c r="T8920" s="247">
        <v>45342.358715277776</v>
      </c>
    </row>
    <row r="8921" spans="1:20" x14ac:dyDescent="0.35">
      <c r="A8921" t="s">
        <v>130</v>
      </c>
      <c r="B8921" t="s">
        <v>119</v>
      </c>
      <c r="C8921" t="s">
        <v>92</v>
      </c>
      <c r="D8921" s="29">
        <v>45497</v>
      </c>
      <c r="E8921">
        <v>0</v>
      </c>
      <c r="F8921">
        <v>0</v>
      </c>
      <c r="G8921">
        <v>0</v>
      </c>
      <c r="H8921">
        <v>0</v>
      </c>
      <c r="L8921">
        <v>2340.6224950000001</v>
      </c>
      <c r="R8921">
        <v>5434.8693370000001</v>
      </c>
      <c r="S8921" t="s">
        <v>204</v>
      </c>
      <c r="T8921" s="247">
        <v>45342.358715277776</v>
      </c>
    </row>
    <row r="8922" spans="1:20" x14ac:dyDescent="0.35">
      <c r="A8922" t="s">
        <v>130</v>
      </c>
      <c r="B8922" t="s">
        <v>119</v>
      </c>
      <c r="C8922" t="s">
        <v>92</v>
      </c>
      <c r="D8922" s="29">
        <v>45498</v>
      </c>
      <c r="E8922">
        <v>0</v>
      </c>
      <c r="F8922">
        <v>0</v>
      </c>
      <c r="G8922">
        <v>0</v>
      </c>
      <c r="H8922">
        <v>0</v>
      </c>
      <c r="L8922">
        <v>2340.6224950000001</v>
      </c>
      <c r="R8922">
        <v>5434.8693370000001</v>
      </c>
      <c r="S8922" t="s">
        <v>204</v>
      </c>
      <c r="T8922" s="247">
        <v>45342.358715277776</v>
      </c>
    </row>
    <row r="8923" spans="1:20" x14ac:dyDescent="0.35">
      <c r="A8923" t="s">
        <v>130</v>
      </c>
      <c r="B8923" t="s">
        <v>119</v>
      </c>
      <c r="C8923" t="s">
        <v>92</v>
      </c>
      <c r="D8923" s="29">
        <v>45499</v>
      </c>
      <c r="E8923">
        <v>0</v>
      </c>
      <c r="F8923">
        <v>0</v>
      </c>
      <c r="G8923">
        <v>0</v>
      </c>
      <c r="H8923">
        <v>0</v>
      </c>
      <c r="L8923">
        <v>2340.6224950000001</v>
      </c>
      <c r="R8923">
        <v>5434.8693370000001</v>
      </c>
      <c r="S8923" t="s">
        <v>204</v>
      </c>
      <c r="T8923" s="247">
        <v>45342.358703703707</v>
      </c>
    </row>
    <row r="8924" spans="1:20" x14ac:dyDescent="0.35">
      <c r="A8924" t="s">
        <v>130</v>
      </c>
      <c r="B8924" t="s">
        <v>119</v>
      </c>
      <c r="C8924" t="s">
        <v>92</v>
      </c>
      <c r="D8924" s="29">
        <v>45500</v>
      </c>
      <c r="E8924">
        <v>0</v>
      </c>
      <c r="F8924">
        <v>0</v>
      </c>
      <c r="G8924">
        <v>0</v>
      </c>
      <c r="H8924">
        <v>0</v>
      </c>
      <c r="L8924">
        <v>2340.6224950000001</v>
      </c>
      <c r="R8924">
        <v>5434.8693370000001</v>
      </c>
      <c r="S8924" t="s">
        <v>204</v>
      </c>
      <c r="T8924" s="247">
        <v>45342.358715277776</v>
      </c>
    </row>
    <row r="8925" spans="1:20" x14ac:dyDescent="0.35">
      <c r="A8925" t="s">
        <v>130</v>
      </c>
      <c r="B8925" t="s">
        <v>119</v>
      </c>
      <c r="C8925" t="s">
        <v>92</v>
      </c>
      <c r="D8925" s="29">
        <v>45501</v>
      </c>
      <c r="E8925">
        <v>0</v>
      </c>
      <c r="F8925">
        <v>0</v>
      </c>
      <c r="G8925">
        <v>0</v>
      </c>
      <c r="H8925">
        <v>0</v>
      </c>
      <c r="L8925">
        <v>2340.6224950000001</v>
      </c>
      <c r="R8925">
        <v>5434.8693370000001</v>
      </c>
      <c r="S8925" t="s">
        <v>204</v>
      </c>
      <c r="T8925" s="247">
        <v>45342.358715277776</v>
      </c>
    </row>
    <row r="8926" spans="1:20" x14ac:dyDescent="0.35">
      <c r="A8926" t="s">
        <v>130</v>
      </c>
      <c r="B8926" t="s">
        <v>119</v>
      </c>
      <c r="C8926" t="s">
        <v>92</v>
      </c>
      <c r="D8926" s="29">
        <v>45502</v>
      </c>
      <c r="E8926">
        <v>0</v>
      </c>
      <c r="F8926">
        <v>0</v>
      </c>
      <c r="G8926">
        <v>0</v>
      </c>
      <c r="H8926">
        <v>0</v>
      </c>
      <c r="L8926">
        <v>2340.6224950000001</v>
      </c>
      <c r="R8926">
        <v>5434.8693370000001</v>
      </c>
      <c r="S8926" t="s">
        <v>204</v>
      </c>
      <c r="T8926" s="247">
        <v>45342.358715277776</v>
      </c>
    </row>
    <row r="8927" spans="1:20" x14ac:dyDescent="0.35">
      <c r="A8927" t="s">
        <v>130</v>
      </c>
      <c r="B8927" t="s">
        <v>119</v>
      </c>
      <c r="C8927" t="s">
        <v>92</v>
      </c>
      <c r="D8927" s="29">
        <v>45503</v>
      </c>
      <c r="E8927">
        <v>0</v>
      </c>
      <c r="F8927">
        <v>0</v>
      </c>
      <c r="G8927">
        <v>0</v>
      </c>
      <c r="H8927">
        <v>0</v>
      </c>
      <c r="L8927">
        <v>2340.6224950000001</v>
      </c>
      <c r="R8927">
        <v>5434.8693370000001</v>
      </c>
      <c r="S8927" t="s">
        <v>204</v>
      </c>
      <c r="T8927" s="247">
        <v>45342.358703703707</v>
      </c>
    </row>
    <row r="8928" spans="1:20" x14ac:dyDescent="0.35">
      <c r="A8928" t="s">
        <v>130</v>
      </c>
      <c r="B8928" t="s">
        <v>119</v>
      </c>
      <c r="C8928" t="s">
        <v>92</v>
      </c>
      <c r="D8928" s="29">
        <v>45504</v>
      </c>
      <c r="E8928">
        <v>0</v>
      </c>
      <c r="F8928">
        <v>0</v>
      </c>
      <c r="G8928">
        <v>0</v>
      </c>
      <c r="H8928">
        <v>0</v>
      </c>
      <c r="L8928">
        <v>2340.6224950000001</v>
      </c>
      <c r="R8928">
        <v>5434.8693370000001</v>
      </c>
      <c r="S8928" t="s">
        <v>204</v>
      </c>
      <c r="T8928" s="247">
        <v>45342.358715277776</v>
      </c>
    </row>
    <row r="8929" spans="1:20" x14ac:dyDescent="0.35">
      <c r="A8929" t="s">
        <v>130</v>
      </c>
      <c r="B8929" t="s">
        <v>119</v>
      </c>
      <c r="C8929" t="s">
        <v>92</v>
      </c>
      <c r="D8929" s="29">
        <v>45505</v>
      </c>
      <c r="E8929">
        <v>0</v>
      </c>
      <c r="F8929">
        <v>0</v>
      </c>
      <c r="G8929">
        <v>0</v>
      </c>
      <c r="H8929">
        <v>0</v>
      </c>
      <c r="L8929">
        <v>2340.6224950000001</v>
      </c>
      <c r="R8929">
        <v>5434.8693370000001</v>
      </c>
      <c r="S8929" t="s">
        <v>204</v>
      </c>
      <c r="T8929" s="247">
        <v>45342.358715277776</v>
      </c>
    </row>
    <row r="8930" spans="1:20" x14ac:dyDescent="0.35">
      <c r="A8930" t="s">
        <v>130</v>
      </c>
      <c r="B8930" t="s">
        <v>119</v>
      </c>
      <c r="C8930" t="s">
        <v>92</v>
      </c>
      <c r="D8930" s="29">
        <v>45506</v>
      </c>
      <c r="E8930">
        <v>0</v>
      </c>
      <c r="F8930">
        <v>0</v>
      </c>
      <c r="G8930">
        <v>0</v>
      </c>
      <c r="H8930">
        <v>0</v>
      </c>
      <c r="L8930">
        <v>2340.6224950000001</v>
      </c>
      <c r="R8930">
        <v>5434.8693370000001</v>
      </c>
      <c r="S8930" t="s">
        <v>204</v>
      </c>
      <c r="T8930" s="247">
        <v>45342.358715277776</v>
      </c>
    </row>
    <row r="8931" spans="1:20" x14ac:dyDescent="0.35">
      <c r="A8931" t="s">
        <v>130</v>
      </c>
      <c r="B8931" t="s">
        <v>119</v>
      </c>
      <c r="C8931" t="s">
        <v>92</v>
      </c>
      <c r="D8931" s="29">
        <v>45507</v>
      </c>
      <c r="E8931">
        <v>0</v>
      </c>
      <c r="F8931">
        <v>0</v>
      </c>
      <c r="G8931">
        <v>0</v>
      </c>
      <c r="H8931">
        <v>0</v>
      </c>
      <c r="L8931">
        <v>2340.6224950000001</v>
      </c>
      <c r="R8931">
        <v>5434.8693370000001</v>
      </c>
      <c r="S8931" t="s">
        <v>204</v>
      </c>
      <c r="T8931" s="247">
        <v>45342.358715277776</v>
      </c>
    </row>
    <row r="8932" spans="1:20" x14ac:dyDescent="0.35">
      <c r="A8932" t="s">
        <v>130</v>
      </c>
      <c r="B8932" t="s">
        <v>119</v>
      </c>
      <c r="C8932" t="s">
        <v>92</v>
      </c>
      <c r="D8932" s="29">
        <v>45508</v>
      </c>
      <c r="E8932">
        <v>0</v>
      </c>
      <c r="F8932">
        <v>0</v>
      </c>
      <c r="G8932">
        <v>0</v>
      </c>
      <c r="H8932">
        <v>0</v>
      </c>
      <c r="L8932">
        <v>2340.6224950000001</v>
      </c>
      <c r="R8932">
        <v>5434.8693370000001</v>
      </c>
      <c r="S8932" t="s">
        <v>204</v>
      </c>
      <c r="T8932" s="247">
        <v>45342.358715277776</v>
      </c>
    </row>
    <row r="8933" spans="1:20" x14ac:dyDescent="0.35">
      <c r="A8933" t="s">
        <v>130</v>
      </c>
      <c r="B8933" t="s">
        <v>119</v>
      </c>
      <c r="C8933" t="s">
        <v>92</v>
      </c>
      <c r="D8933" s="29">
        <v>45509</v>
      </c>
      <c r="E8933">
        <v>0</v>
      </c>
      <c r="F8933">
        <v>0</v>
      </c>
      <c r="G8933">
        <v>0</v>
      </c>
      <c r="H8933">
        <v>0</v>
      </c>
      <c r="L8933">
        <v>2340.6224950000001</v>
      </c>
      <c r="R8933">
        <v>5434.8693370000001</v>
      </c>
      <c r="S8933" t="s">
        <v>204</v>
      </c>
      <c r="T8933" s="247">
        <v>45342.358726851853</v>
      </c>
    </row>
    <row r="8934" spans="1:20" x14ac:dyDescent="0.35">
      <c r="A8934" t="s">
        <v>130</v>
      </c>
      <c r="B8934" t="s">
        <v>119</v>
      </c>
      <c r="C8934" t="s">
        <v>92</v>
      </c>
      <c r="D8934" s="29">
        <v>45510</v>
      </c>
      <c r="E8934">
        <v>0</v>
      </c>
      <c r="F8934">
        <v>0</v>
      </c>
      <c r="G8934">
        <v>0</v>
      </c>
      <c r="H8934">
        <v>0</v>
      </c>
      <c r="L8934">
        <v>2340.6224950000001</v>
      </c>
      <c r="R8934">
        <v>5434.8693370000001</v>
      </c>
      <c r="S8934" t="s">
        <v>204</v>
      </c>
      <c r="T8934" s="247">
        <v>45342.358715277776</v>
      </c>
    </row>
    <row r="8935" spans="1:20" x14ac:dyDescent="0.35">
      <c r="A8935" t="s">
        <v>130</v>
      </c>
      <c r="B8935" t="s">
        <v>119</v>
      </c>
      <c r="C8935" t="s">
        <v>92</v>
      </c>
      <c r="D8935" s="29">
        <v>45511</v>
      </c>
      <c r="E8935">
        <v>0</v>
      </c>
      <c r="F8935">
        <v>0</v>
      </c>
      <c r="G8935">
        <v>0</v>
      </c>
      <c r="H8935">
        <v>0</v>
      </c>
      <c r="L8935">
        <v>2340.6224950000001</v>
      </c>
      <c r="R8935">
        <v>5434.8693370000001</v>
      </c>
      <c r="S8935" t="s">
        <v>204</v>
      </c>
      <c r="T8935" s="247">
        <v>45342.358715277776</v>
      </c>
    </row>
    <row r="8936" spans="1:20" x14ac:dyDescent="0.35">
      <c r="A8936" t="s">
        <v>130</v>
      </c>
      <c r="B8936" t="s">
        <v>119</v>
      </c>
      <c r="C8936" t="s">
        <v>92</v>
      </c>
      <c r="D8936" s="29">
        <v>45512</v>
      </c>
      <c r="E8936">
        <v>0</v>
      </c>
      <c r="F8936">
        <v>0</v>
      </c>
      <c r="G8936">
        <v>0</v>
      </c>
      <c r="H8936">
        <v>0</v>
      </c>
      <c r="L8936">
        <v>2340.6224950000001</v>
      </c>
      <c r="R8936">
        <v>5434.8693370000001</v>
      </c>
      <c r="S8936" t="s">
        <v>204</v>
      </c>
      <c r="T8936" s="247">
        <v>45342.358715277776</v>
      </c>
    </row>
    <row r="8937" spans="1:20" x14ac:dyDescent="0.35">
      <c r="A8937" t="s">
        <v>130</v>
      </c>
      <c r="B8937" t="s">
        <v>119</v>
      </c>
      <c r="C8937" t="s">
        <v>92</v>
      </c>
      <c r="D8937" s="29">
        <v>45513</v>
      </c>
      <c r="E8937">
        <v>0</v>
      </c>
      <c r="F8937">
        <v>0</v>
      </c>
      <c r="G8937">
        <v>0</v>
      </c>
      <c r="H8937">
        <v>0</v>
      </c>
      <c r="L8937">
        <v>2340.6224950000001</v>
      </c>
      <c r="R8937">
        <v>5434.8693370000001</v>
      </c>
      <c r="S8937" t="s">
        <v>204</v>
      </c>
      <c r="T8937" s="247">
        <v>45342.358715277776</v>
      </c>
    </row>
    <row r="8938" spans="1:20" x14ac:dyDescent="0.35">
      <c r="A8938" t="s">
        <v>130</v>
      </c>
      <c r="B8938" t="s">
        <v>119</v>
      </c>
      <c r="C8938" t="s">
        <v>92</v>
      </c>
      <c r="D8938" s="29">
        <v>45514</v>
      </c>
      <c r="E8938">
        <v>0</v>
      </c>
      <c r="F8938">
        <v>0</v>
      </c>
      <c r="G8938">
        <v>0</v>
      </c>
      <c r="H8938">
        <v>0</v>
      </c>
      <c r="L8938">
        <v>2340.6224950000001</v>
      </c>
      <c r="R8938">
        <v>5434.8693370000001</v>
      </c>
      <c r="S8938" t="s">
        <v>204</v>
      </c>
      <c r="T8938" s="247">
        <v>45342.358726851853</v>
      </c>
    </row>
    <row r="8939" spans="1:20" x14ac:dyDescent="0.35">
      <c r="A8939" t="s">
        <v>130</v>
      </c>
      <c r="B8939" t="s">
        <v>119</v>
      </c>
      <c r="C8939" t="s">
        <v>92</v>
      </c>
      <c r="D8939" s="29">
        <v>45515</v>
      </c>
      <c r="E8939">
        <v>0</v>
      </c>
      <c r="F8939">
        <v>0</v>
      </c>
      <c r="G8939">
        <v>0</v>
      </c>
      <c r="H8939">
        <v>0</v>
      </c>
      <c r="L8939">
        <v>2340.6224950000001</v>
      </c>
      <c r="R8939">
        <v>5434.8693370000001</v>
      </c>
      <c r="S8939" t="s">
        <v>204</v>
      </c>
      <c r="T8939" s="247">
        <v>45342.358726851853</v>
      </c>
    </row>
    <row r="8940" spans="1:20" x14ac:dyDescent="0.35">
      <c r="A8940" t="s">
        <v>130</v>
      </c>
      <c r="B8940" t="s">
        <v>119</v>
      </c>
      <c r="C8940" t="s">
        <v>92</v>
      </c>
      <c r="D8940" s="29">
        <v>45516</v>
      </c>
      <c r="E8940">
        <v>0</v>
      </c>
      <c r="F8940">
        <v>0</v>
      </c>
      <c r="G8940">
        <v>0</v>
      </c>
      <c r="H8940">
        <v>0</v>
      </c>
      <c r="L8940">
        <v>2340.6224950000001</v>
      </c>
      <c r="R8940">
        <v>5434.8693370000001</v>
      </c>
      <c r="S8940" t="s">
        <v>204</v>
      </c>
      <c r="T8940" s="247">
        <v>45342.358726851853</v>
      </c>
    </row>
    <row r="8941" spans="1:20" x14ac:dyDescent="0.35">
      <c r="A8941" t="s">
        <v>130</v>
      </c>
      <c r="B8941" t="s">
        <v>119</v>
      </c>
      <c r="C8941" t="s">
        <v>92</v>
      </c>
      <c r="D8941" s="29">
        <v>45517</v>
      </c>
      <c r="E8941">
        <v>0</v>
      </c>
      <c r="F8941">
        <v>0</v>
      </c>
      <c r="G8941">
        <v>0</v>
      </c>
      <c r="H8941">
        <v>0</v>
      </c>
      <c r="L8941">
        <v>2340.6224950000001</v>
      </c>
      <c r="R8941">
        <v>5434.8693370000001</v>
      </c>
      <c r="S8941" t="s">
        <v>204</v>
      </c>
      <c r="T8941" s="247">
        <v>45342.358715277776</v>
      </c>
    </row>
    <row r="8942" spans="1:20" x14ac:dyDescent="0.35">
      <c r="A8942" t="s">
        <v>130</v>
      </c>
      <c r="B8942" t="s">
        <v>119</v>
      </c>
      <c r="C8942" t="s">
        <v>92</v>
      </c>
      <c r="D8942" s="29">
        <v>45518</v>
      </c>
      <c r="E8942">
        <v>0</v>
      </c>
      <c r="F8942">
        <v>0</v>
      </c>
      <c r="G8942">
        <v>0</v>
      </c>
      <c r="H8942">
        <v>0</v>
      </c>
      <c r="L8942">
        <v>2340.6224950000001</v>
      </c>
      <c r="R8942">
        <v>5434.8693370000001</v>
      </c>
      <c r="S8942" t="s">
        <v>204</v>
      </c>
      <c r="T8942" s="247">
        <v>45342.358715277776</v>
      </c>
    </row>
    <row r="8943" spans="1:20" x14ac:dyDescent="0.35">
      <c r="A8943" t="s">
        <v>130</v>
      </c>
      <c r="B8943" t="s">
        <v>119</v>
      </c>
      <c r="C8943" t="s">
        <v>92</v>
      </c>
      <c r="D8943" s="29">
        <v>45519</v>
      </c>
      <c r="E8943">
        <v>0</v>
      </c>
      <c r="F8943">
        <v>0</v>
      </c>
      <c r="G8943">
        <v>0</v>
      </c>
      <c r="H8943">
        <v>0</v>
      </c>
      <c r="L8943">
        <v>2340.6224950000001</v>
      </c>
      <c r="R8943">
        <v>5434.8693370000001</v>
      </c>
      <c r="S8943" t="s">
        <v>204</v>
      </c>
      <c r="T8943" s="247">
        <v>45342.358726851853</v>
      </c>
    </row>
    <row r="8944" spans="1:20" x14ac:dyDescent="0.35">
      <c r="A8944" t="s">
        <v>130</v>
      </c>
      <c r="B8944" t="s">
        <v>119</v>
      </c>
      <c r="C8944" t="s">
        <v>92</v>
      </c>
      <c r="D8944" s="29">
        <v>45520</v>
      </c>
      <c r="E8944">
        <v>0</v>
      </c>
      <c r="F8944">
        <v>0</v>
      </c>
      <c r="G8944">
        <v>0</v>
      </c>
      <c r="H8944">
        <v>0</v>
      </c>
      <c r="L8944">
        <v>2340.6224950000001</v>
      </c>
      <c r="R8944">
        <v>5434.8693370000001</v>
      </c>
      <c r="S8944" t="s">
        <v>204</v>
      </c>
      <c r="T8944" s="247">
        <v>45342.358715277776</v>
      </c>
    </row>
    <row r="8945" spans="1:20" x14ac:dyDescent="0.35">
      <c r="A8945" t="s">
        <v>130</v>
      </c>
      <c r="B8945" t="s">
        <v>119</v>
      </c>
      <c r="C8945" t="s">
        <v>92</v>
      </c>
      <c r="D8945" s="29">
        <v>45521</v>
      </c>
      <c r="E8945">
        <v>0</v>
      </c>
      <c r="F8945">
        <v>0</v>
      </c>
      <c r="G8945">
        <v>0</v>
      </c>
      <c r="H8945">
        <v>0</v>
      </c>
      <c r="L8945">
        <v>2340.6224950000001</v>
      </c>
      <c r="R8945">
        <v>5434.8693370000001</v>
      </c>
      <c r="S8945" t="s">
        <v>204</v>
      </c>
      <c r="T8945" s="247">
        <v>45342.358726851853</v>
      </c>
    </row>
    <row r="8946" spans="1:20" x14ac:dyDescent="0.35">
      <c r="A8946" t="s">
        <v>130</v>
      </c>
      <c r="B8946" t="s">
        <v>119</v>
      </c>
      <c r="C8946" t="s">
        <v>92</v>
      </c>
      <c r="D8946" s="29">
        <v>45522</v>
      </c>
      <c r="E8946">
        <v>0</v>
      </c>
      <c r="F8946">
        <v>0</v>
      </c>
      <c r="G8946">
        <v>0</v>
      </c>
      <c r="H8946">
        <v>0</v>
      </c>
      <c r="L8946">
        <v>2340.6224950000001</v>
      </c>
      <c r="R8946">
        <v>5434.8693370000001</v>
      </c>
      <c r="S8946" t="s">
        <v>204</v>
      </c>
      <c r="T8946" s="247">
        <v>45342.358715277776</v>
      </c>
    </row>
    <row r="8947" spans="1:20" x14ac:dyDescent="0.35">
      <c r="A8947" t="s">
        <v>130</v>
      </c>
      <c r="B8947" t="s">
        <v>119</v>
      </c>
      <c r="C8947" t="s">
        <v>92</v>
      </c>
      <c r="D8947" s="29">
        <v>45523</v>
      </c>
      <c r="E8947">
        <v>0</v>
      </c>
      <c r="F8947">
        <v>0</v>
      </c>
      <c r="G8947">
        <v>0</v>
      </c>
      <c r="H8947">
        <v>0</v>
      </c>
      <c r="L8947">
        <v>2340.6224950000001</v>
      </c>
      <c r="R8947">
        <v>5434.8693370000001</v>
      </c>
      <c r="S8947" t="s">
        <v>204</v>
      </c>
      <c r="T8947" s="247">
        <v>45342.358715277776</v>
      </c>
    </row>
    <row r="8948" spans="1:20" x14ac:dyDescent="0.35">
      <c r="A8948" t="s">
        <v>130</v>
      </c>
      <c r="B8948" t="s">
        <v>119</v>
      </c>
      <c r="C8948" t="s">
        <v>92</v>
      </c>
      <c r="D8948" s="29">
        <v>45524</v>
      </c>
      <c r="E8948">
        <v>0</v>
      </c>
      <c r="F8948">
        <v>0</v>
      </c>
      <c r="G8948">
        <v>0</v>
      </c>
      <c r="H8948">
        <v>0</v>
      </c>
      <c r="L8948">
        <v>2340.6224950000001</v>
      </c>
      <c r="R8948">
        <v>5434.8693370000001</v>
      </c>
      <c r="S8948" t="s">
        <v>204</v>
      </c>
      <c r="T8948" s="247">
        <v>45342.358726851853</v>
      </c>
    </row>
    <row r="8949" spans="1:20" x14ac:dyDescent="0.35">
      <c r="A8949" t="s">
        <v>130</v>
      </c>
      <c r="B8949" t="s">
        <v>119</v>
      </c>
      <c r="C8949" t="s">
        <v>92</v>
      </c>
      <c r="D8949" s="29">
        <v>45525</v>
      </c>
      <c r="E8949">
        <v>0</v>
      </c>
      <c r="F8949">
        <v>0</v>
      </c>
      <c r="G8949">
        <v>0</v>
      </c>
      <c r="H8949">
        <v>0</v>
      </c>
      <c r="L8949">
        <v>2340.6224950000001</v>
      </c>
      <c r="R8949">
        <v>5434.8693370000001</v>
      </c>
      <c r="S8949" t="s">
        <v>204</v>
      </c>
      <c r="T8949" s="247">
        <v>45342.358726851853</v>
      </c>
    </row>
    <row r="8950" spans="1:20" x14ac:dyDescent="0.35">
      <c r="A8950" t="s">
        <v>130</v>
      </c>
      <c r="B8950" t="s">
        <v>119</v>
      </c>
      <c r="C8950" t="s">
        <v>92</v>
      </c>
      <c r="D8950" s="29">
        <v>45526</v>
      </c>
      <c r="E8950">
        <v>0</v>
      </c>
      <c r="F8950">
        <v>0</v>
      </c>
      <c r="G8950">
        <v>0</v>
      </c>
      <c r="H8950">
        <v>0</v>
      </c>
      <c r="L8950">
        <v>2340.6224950000001</v>
      </c>
      <c r="R8950">
        <v>5434.8693370000001</v>
      </c>
      <c r="S8950" t="s">
        <v>204</v>
      </c>
      <c r="T8950" s="247">
        <v>45342.358726851853</v>
      </c>
    </row>
    <row r="8951" spans="1:20" x14ac:dyDescent="0.35">
      <c r="A8951" t="s">
        <v>130</v>
      </c>
      <c r="B8951" t="s">
        <v>119</v>
      </c>
      <c r="C8951" t="s">
        <v>92</v>
      </c>
      <c r="D8951" s="29">
        <v>45527</v>
      </c>
      <c r="E8951">
        <v>0</v>
      </c>
      <c r="F8951">
        <v>0</v>
      </c>
      <c r="G8951">
        <v>0</v>
      </c>
      <c r="H8951">
        <v>0</v>
      </c>
      <c r="L8951">
        <v>2340.6224950000001</v>
      </c>
      <c r="R8951">
        <v>5434.8693370000001</v>
      </c>
      <c r="S8951" t="s">
        <v>204</v>
      </c>
      <c r="T8951" s="247">
        <v>45342.358726851853</v>
      </c>
    </row>
    <row r="8952" spans="1:20" x14ac:dyDescent="0.35">
      <c r="A8952" t="s">
        <v>130</v>
      </c>
      <c r="B8952" t="s">
        <v>119</v>
      </c>
      <c r="C8952" t="s">
        <v>92</v>
      </c>
      <c r="D8952" s="29">
        <v>45528</v>
      </c>
      <c r="E8952">
        <v>0</v>
      </c>
      <c r="F8952">
        <v>0</v>
      </c>
      <c r="G8952">
        <v>0</v>
      </c>
      <c r="H8952">
        <v>0</v>
      </c>
      <c r="L8952">
        <v>2340.6224950000001</v>
      </c>
      <c r="R8952">
        <v>5434.8693370000001</v>
      </c>
      <c r="S8952" t="s">
        <v>204</v>
      </c>
      <c r="T8952" s="247">
        <v>45342.358726851853</v>
      </c>
    </row>
    <row r="8953" spans="1:20" x14ac:dyDescent="0.35">
      <c r="A8953" t="s">
        <v>130</v>
      </c>
      <c r="B8953" t="s">
        <v>119</v>
      </c>
      <c r="C8953" t="s">
        <v>92</v>
      </c>
      <c r="D8953" s="29">
        <v>45529</v>
      </c>
      <c r="E8953">
        <v>0</v>
      </c>
      <c r="F8953">
        <v>0</v>
      </c>
      <c r="G8953">
        <v>0</v>
      </c>
      <c r="H8953">
        <v>0</v>
      </c>
      <c r="L8953">
        <v>2340.6224950000001</v>
      </c>
      <c r="R8953">
        <v>5434.8693370000001</v>
      </c>
      <c r="S8953" t="s">
        <v>204</v>
      </c>
      <c r="T8953" s="247">
        <v>45342.358715277776</v>
      </c>
    </row>
    <row r="8954" spans="1:20" x14ac:dyDescent="0.35">
      <c r="A8954" t="s">
        <v>130</v>
      </c>
      <c r="B8954" t="s">
        <v>119</v>
      </c>
      <c r="C8954" t="s">
        <v>92</v>
      </c>
      <c r="D8954" s="29">
        <v>45530</v>
      </c>
      <c r="E8954">
        <v>0</v>
      </c>
      <c r="F8954">
        <v>0</v>
      </c>
      <c r="G8954">
        <v>0</v>
      </c>
      <c r="H8954">
        <v>0</v>
      </c>
      <c r="L8954">
        <v>2340.6224950000001</v>
      </c>
      <c r="R8954">
        <v>5434.8693370000001</v>
      </c>
      <c r="S8954" t="s">
        <v>204</v>
      </c>
      <c r="T8954" s="247">
        <v>45342.358726851853</v>
      </c>
    </row>
    <row r="8955" spans="1:20" x14ac:dyDescent="0.35">
      <c r="A8955" t="s">
        <v>130</v>
      </c>
      <c r="B8955" t="s">
        <v>119</v>
      </c>
      <c r="C8955" t="s">
        <v>92</v>
      </c>
      <c r="D8955" s="29">
        <v>45531</v>
      </c>
      <c r="E8955">
        <v>0</v>
      </c>
      <c r="F8955">
        <v>0</v>
      </c>
      <c r="G8955">
        <v>0</v>
      </c>
      <c r="H8955">
        <v>0</v>
      </c>
      <c r="L8955">
        <v>2340.6224950000001</v>
      </c>
      <c r="R8955">
        <v>5434.8693370000001</v>
      </c>
      <c r="S8955" t="s">
        <v>204</v>
      </c>
      <c r="T8955" s="247">
        <v>45342.358726851853</v>
      </c>
    </row>
    <row r="8956" spans="1:20" x14ac:dyDescent="0.35">
      <c r="A8956" t="s">
        <v>130</v>
      </c>
      <c r="B8956" t="s">
        <v>119</v>
      </c>
      <c r="C8956" t="s">
        <v>92</v>
      </c>
      <c r="D8956" s="29">
        <v>45532</v>
      </c>
      <c r="E8956">
        <v>0</v>
      </c>
      <c r="F8956">
        <v>0</v>
      </c>
      <c r="G8956">
        <v>0</v>
      </c>
      <c r="H8956">
        <v>0</v>
      </c>
      <c r="L8956">
        <v>2340.6224950000001</v>
      </c>
      <c r="R8956">
        <v>5434.8693370000001</v>
      </c>
      <c r="S8956" t="s">
        <v>204</v>
      </c>
      <c r="T8956" s="247">
        <v>45342.358726851853</v>
      </c>
    </row>
    <row r="8957" spans="1:20" x14ac:dyDescent="0.35">
      <c r="A8957" t="s">
        <v>130</v>
      </c>
      <c r="B8957" t="s">
        <v>119</v>
      </c>
      <c r="C8957" t="s">
        <v>92</v>
      </c>
      <c r="D8957" s="29">
        <v>45533</v>
      </c>
      <c r="E8957">
        <v>0</v>
      </c>
      <c r="F8957">
        <v>0</v>
      </c>
      <c r="G8957">
        <v>0</v>
      </c>
      <c r="H8957">
        <v>0</v>
      </c>
      <c r="L8957">
        <v>2340.6224950000001</v>
      </c>
      <c r="R8957">
        <v>5434.8693370000001</v>
      </c>
      <c r="S8957" t="s">
        <v>204</v>
      </c>
      <c r="T8957" s="247">
        <v>45342.358726851853</v>
      </c>
    </row>
    <row r="8958" spans="1:20" x14ac:dyDescent="0.35">
      <c r="A8958" t="s">
        <v>130</v>
      </c>
      <c r="B8958" t="s">
        <v>119</v>
      </c>
      <c r="C8958" t="s">
        <v>92</v>
      </c>
      <c r="D8958" s="29">
        <v>45534</v>
      </c>
      <c r="E8958">
        <v>0</v>
      </c>
      <c r="F8958">
        <v>0</v>
      </c>
      <c r="G8958">
        <v>0</v>
      </c>
      <c r="H8958">
        <v>0</v>
      </c>
      <c r="L8958">
        <v>2340.6224950000001</v>
      </c>
      <c r="R8958">
        <v>5434.8693370000001</v>
      </c>
      <c r="S8958" t="s">
        <v>204</v>
      </c>
      <c r="T8958" s="247">
        <v>45342.358726851853</v>
      </c>
    </row>
    <row r="8959" spans="1:20" x14ac:dyDescent="0.35">
      <c r="A8959" t="s">
        <v>130</v>
      </c>
      <c r="B8959" t="s">
        <v>119</v>
      </c>
      <c r="C8959" t="s">
        <v>92</v>
      </c>
      <c r="D8959" s="29">
        <v>45535</v>
      </c>
      <c r="E8959">
        <v>0</v>
      </c>
      <c r="F8959">
        <v>0</v>
      </c>
      <c r="G8959">
        <v>0</v>
      </c>
      <c r="H8959">
        <v>0</v>
      </c>
      <c r="L8959">
        <v>2340.6224950000001</v>
      </c>
      <c r="R8959">
        <v>5434.8693370000001</v>
      </c>
      <c r="S8959" t="s">
        <v>204</v>
      </c>
      <c r="T8959" s="247">
        <v>45342.358726851853</v>
      </c>
    </row>
    <row r="8960" spans="1:20" x14ac:dyDescent="0.35">
      <c r="A8960" t="s">
        <v>130</v>
      </c>
      <c r="B8960" t="s">
        <v>119</v>
      </c>
      <c r="C8960" t="s">
        <v>92</v>
      </c>
      <c r="D8960" s="29">
        <v>45536</v>
      </c>
      <c r="E8960">
        <v>0</v>
      </c>
      <c r="F8960">
        <v>0</v>
      </c>
      <c r="G8960">
        <v>0</v>
      </c>
      <c r="H8960">
        <v>0</v>
      </c>
      <c r="L8960">
        <v>2340.6224950000001</v>
      </c>
      <c r="R8960">
        <v>5434.8693370000001</v>
      </c>
      <c r="S8960" t="s">
        <v>204</v>
      </c>
      <c r="T8960" s="247">
        <v>45342.358726851853</v>
      </c>
    </row>
    <row r="8961" spans="1:20" x14ac:dyDescent="0.35">
      <c r="A8961" t="s">
        <v>130</v>
      </c>
      <c r="B8961" t="s">
        <v>119</v>
      </c>
      <c r="C8961" t="s">
        <v>92</v>
      </c>
      <c r="D8961" s="29">
        <v>45537</v>
      </c>
      <c r="E8961">
        <v>0</v>
      </c>
      <c r="F8961">
        <v>0</v>
      </c>
      <c r="G8961">
        <v>0</v>
      </c>
      <c r="H8961">
        <v>0</v>
      </c>
      <c r="L8961">
        <v>2340.6224950000001</v>
      </c>
      <c r="R8961">
        <v>5434.8693370000001</v>
      </c>
      <c r="S8961" t="s">
        <v>204</v>
      </c>
      <c r="T8961" s="247">
        <v>45342.358738425923</v>
      </c>
    </row>
    <row r="8962" spans="1:20" x14ac:dyDescent="0.35">
      <c r="A8962" t="s">
        <v>130</v>
      </c>
      <c r="B8962" t="s">
        <v>119</v>
      </c>
      <c r="C8962" t="s">
        <v>92</v>
      </c>
      <c r="D8962" s="29">
        <v>45538</v>
      </c>
      <c r="E8962">
        <v>0</v>
      </c>
      <c r="F8962">
        <v>0</v>
      </c>
      <c r="G8962">
        <v>0</v>
      </c>
      <c r="H8962">
        <v>0</v>
      </c>
      <c r="L8962">
        <v>2340.6224950000001</v>
      </c>
      <c r="R8962">
        <v>5434.8693370000001</v>
      </c>
      <c r="S8962" t="s">
        <v>204</v>
      </c>
      <c r="T8962" s="247">
        <v>45342.358738425923</v>
      </c>
    </row>
    <row r="8963" spans="1:20" x14ac:dyDescent="0.35">
      <c r="A8963" t="s">
        <v>130</v>
      </c>
      <c r="B8963" t="s">
        <v>119</v>
      </c>
      <c r="C8963" t="s">
        <v>92</v>
      </c>
      <c r="D8963" s="29">
        <v>45539</v>
      </c>
      <c r="E8963">
        <v>0</v>
      </c>
      <c r="F8963">
        <v>0</v>
      </c>
      <c r="G8963">
        <v>0</v>
      </c>
      <c r="H8963">
        <v>0</v>
      </c>
      <c r="L8963">
        <v>2340.6224950000001</v>
      </c>
      <c r="R8963">
        <v>5434.8693370000001</v>
      </c>
      <c r="S8963" t="s">
        <v>204</v>
      </c>
      <c r="T8963" s="247">
        <v>45342.358738425923</v>
      </c>
    </row>
    <row r="8964" spans="1:20" x14ac:dyDescent="0.35">
      <c r="A8964" t="s">
        <v>130</v>
      </c>
      <c r="B8964" t="s">
        <v>119</v>
      </c>
      <c r="C8964" t="s">
        <v>92</v>
      </c>
      <c r="D8964" s="29">
        <v>45540</v>
      </c>
      <c r="E8964">
        <v>0</v>
      </c>
      <c r="F8964">
        <v>0</v>
      </c>
      <c r="G8964">
        <v>0</v>
      </c>
      <c r="H8964">
        <v>0</v>
      </c>
      <c r="L8964">
        <v>2340.6224950000001</v>
      </c>
      <c r="R8964">
        <v>5434.8693370000001</v>
      </c>
      <c r="S8964" t="s">
        <v>204</v>
      </c>
      <c r="T8964" s="247">
        <v>45342.358726851853</v>
      </c>
    </row>
    <row r="8965" spans="1:20" x14ac:dyDescent="0.35">
      <c r="A8965" t="s">
        <v>130</v>
      </c>
      <c r="B8965" t="s">
        <v>119</v>
      </c>
      <c r="C8965" t="s">
        <v>92</v>
      </c>
      <c r="D8965" s="29">
        <v>45541</v>
      </c>
      <c r="E8965">
        <v>0</v>
      </c>
      <c r="F8965">
        <v>0</v>
      </c>
      <c r="G8965">
        <v>0</v>
      </c>
      <c r="H8965">
        <v>0</v>
      </c>
      <c r="L8965">
        <v>2340.6224950000001</v>
      </c>
      <c r="R8965">
        <v>5434.8693370000001</v>
      </c>
      <c r="S8965" t="s">
        <v>204</v>
      </c>
      <c r="T8965" s="247">
        <v>45342.358738425923</v>
      </c>
    </row>
    <row r="8966" spans="1:20" x14ac:dyDescent="0.35">
      <c r="A8966" t="s">
        <v>130</v>
      </c>
      <c r="B8966" t="s">
        <v>119</v>
      </c>
      <c r="C8966" t="s">
        <v>92</v>
      </c>
      <c r="D8966" s="29">
        <v>45542</v>
      </c>
      <c r="E8966">
        <v>0</v>
      </c>
      <c r="F8966">
        <v>0</v>
      </c>
      <c r="G8966">
        <v>0</v>
      </c>
      <c r="H8966">
        <v>0</v>
      </c>
      <c r="L8966">
        <v>2340.6224950000001</v>
      </c>
      <c r="R8966">
        <v>5434.8693370000001</v>
      </c>
      <c r="S8966" t="s">
        <v>204</v>
      </c>
      <c r="T8966" s="247">
        <v>45342.358738425923</v>
      </c>
    </row>
    <row r="8967" spans="1:20" x14ac:dyDescent="0.35">
      <c r="A8967" t="s">
        <v>130</v>
      </c>
      <c r="B8967" t="s">
        <v>119</v>
      </c>
      <c r="C8967" t="s">
        <v>92</v>
      </c>
      <c r="D8967" s="29">
        <v>45543</v>
      </c>
      <c r="E8967">
        <v>0</v>
      </c>
      <c r="F8967">
        <v>0</v>
      </c>
      <c r="G8967">
        <v>0</v>
      </c>
      <c r="H8967">
        <v>0</v>
      </c>
      <c r="L8967">
        <v>2340.6224950000001</v>
      </c>
      <c r="R8967">
        <v>5434.8693370000001</v>
      </c>
      <c r="S8967" t="s">
        <v>204</v>
      </c>
      <c r="T8967" s="247">
        <v>45342.358738425923</v>
      </c>
    </row>
    <row r="8968" spans="1:20" x14ac:dyDescent="0.35">
      <c r="A8968" t="s">
        <v>130</v>
      </c>
      <c r="B8968" t="s">
        <v>119</v>
      </c>
      <c r="C8968" t="s">
        <v>92</v>
      </c>
      <c r="D8968" s="29">
        <v>45544</v>
      </c>
      <c r="E8968">
        <v>0</v>
      </c>
      <c r="F8968">
        <v>0</v>
      </c>
      <c r="G8968">
        <v>0</v>
      </c>
      <c r="H8968">
        <v>0</v>
      </c>
      <c r="L8968">
        <v>2340.6224950000001</v>
      </c>
      <c r="R8968">
        <v>5434.8693370000001</v>
      </c>
      <c r="S8968" t="s">
        <v>204</v>
      </c>
      <c r="T8968" s="247">
        <v>45342.358738425923</v>
      </c>
    </row>
    <row r="8969" spans="1:20" x14ac:dyDescent="0.35">
      <c r="A8969" t="s">
        <v>130</v>
      </c>
      <c r="B8969" t="s">
        <v>119</v>
      </c>
      <c r="C8969" t="s">
        <v>92</v>
      </c>
      <c r="D8969" s="29">
        <v>45545</v>
      </c>
      <c r="E8969">
        <v>0</v>
      </c>
      <c r="F8969">
        <v>0</v>
      </c>
      <c r="G8969">
        <v>0</v>
      </c>
      <c r="H8969">
        <v>0</v>
      </c>
      <c r="L8969">
        <v>2340.6224950000001</v>
      </c>
      <c r="R8969">
        <v>5434.8693370000001</v>
      </c>
      <c r="S8969" t="s">
        <v>204</v>
      </c>
      <c r="T8969" s="247">
        <v>45342.358726851853</v>
      </c>
    </row>
    <row r="8970" spans="1:20" x14ac:dyDescent="0.35">
      <c r="A8970" t="s">
        <v>130</v>
      </c>
      <c r="B8970" t="s">
        <v>119</v>
      </c>
      <c r="C8970" t="s">
        <v>92</v>
      </c>
      <c r="D8970" s="29">
        <v>45546</v>
      </c>
      <c r="E8970">
        <v>0</v>
      </c>
      <c r="F8970">
        <v>0</v>
      </c>
      <c r="G8970">
        <v>0</v>
      </c>
      <c r="H8970">
        <v>0</v>
      </c>
      <c r="L8970">
        <v>2340.6224950000001</v>
      </c>
      <c r="R8970">
        <v>5434.8693370000001</v>
      </c>
      <c r="S8970" t="s">
        <v>204</v>
      </c>
      <c r="T8970" s="247">
        <v>45342.358738425923</v>
      </c>
    </row>
    <row r="8971" spans="1:20" x14ac:dyDescent="0.35">
      <c r="A8971" t="s">
        <v>130</v>
      </c>
      <c r="B8971" t="s">
        <v>119</v>
      </c>
      <c r="C8971" t="s">
        <v>92</v>
      </c>
      <c r="D8971" s="29">
        <v>45547</v>
      </c>
      <c r="E8971">
        <v>0</v>
      </c>
      <c r="F8971">
        <v>0</v>
      </c>
      <c r="G8971">
        <v>0</v>
      </c>
      <c r="H8971">
        <v>0</v>
      </c>
      <c r="L8971">
        <v>2340.6224950000001</v>
      </c>
      <c r="R8971">
        <v>5434.8693370000001</v>
      </c>
      <c r="S8971" t="s">
        <v>204</v>
      </c>
      <c r="T8971" s="247">
        <v>45342.358738425923</v>
      </c>
    </row>
    <row r="8972" spans="1:20" x14ac:dyDescent="0.35">
      <c r="A8972" t="s">
        <v>130</v>
      </c>
      <c r="B8972" t="s">
        <v>119</v>
      </c>
      <c r="C8972" t="s">
        <v>92</v>
      </c>
      <c r="D8972" s="29">
        <v>45548</v>
      </c>
      <c r="E8972">
        <v>0</v>
      </c>
      <c r="F8972">
        <v>0</v>
      </c>
      <c r="G8972">
        <v>0</v>
      </c>
      <c r="H8972">
        <v>0</v>
      </c>
      <c r="L8972">
        <v>2340.6224950000001</v>
      </c>
      <c r="R8972">
        <v>5434.8693370000001</v>
      </c>
      <c r="S8972" t="s">
        <v>204</v>
      </c>
      <c r="T8972" s="247">
        <v>45342.358749999999</v>
      </c>
    </row>
    <row r="8973" spans="1:20" x14ac:dyDescent="0.35">
      <c r="A8973" t="s">
        <v>130</v>
      </c>
      <c r="B8973" t="s">
        <v>119</v>
      </c>
      <c r="C8973" t="s">
        <v>92</v>
      </c>
      <c r="D8973" s="29">
        <v>45549</v>
      </c>
      <c r="E8973">
        <v>0</v>
      </c>
      <c r="F8973">
        <v>0</v>
      </c>
      <c r="G8973">
        <v>0</v>
      </c>
      <c r="H8973">
        <v>0</v>
      </c>
      <c r="L8973">
        <v>2340.6224950000001</v>
      </c>
      <c r="R8973">
        <v>5434.8693370000001</v>
      </c>
      <c r="S8973" t="s">
        <v>204</v>
      </c>
      <c r="T8973" s="247">
        <v>45342.358738425923</v>
      </c>
    </row>
    <row r="8974" spans="1:20" x14ac:dyDescent="0.35">
      <c r="A8974" t="s">
        <v>130</v>
      </c>
      <c r="B8974" t="s">
        <v>119</v>
      </c>
      <c r="C8974" t="s">
        <v>92</v>
      </c>
      <c r="D8974" s="29">
        <v>45550</v>
      </c>
      <c r="E8974">
        <v>0</v>
      </c>
      <c r="F8974">
        <v>0</v>
      </c>
      <c r="G8974">
        <v>0</v>
      </c>
      <c r="H8974">
        <v>0</v>
      </c>
      <c r="L8974">
        <v>2340.6224950000001</v>
      </c>
      <c r="R8974">
        <v>5434.8693370000001</v>
      </c>
      <c r="S8974" t="s">
        <v>204</v>
      </c>
      <c r="T8974" s="247">
        <v>45342.358738425923</v>
      </c>
    </row>
    <row r="8975" spans="1:20" x14ac:dyDescent="0.35">
      <c r="A8975" t="s">
        <v>130</v>
      </c>
      <c r="B8975" t="s">
        <v>119</v>
      </c>
      <c r="C8975" t="s">
        <v>92</v>
      </c>
      <c r="D8975" s="29">
        <v>45551</v>
      </c>
      <c r="E8975">
        <v>0</v>
      </c>
      <c r="F8975">
        <v>0</v>
      </c>
      <c r="G8975">
        <v>0</v>
      </c>
      <c r="H8975">
        <v>0</v>
      </c>
      <c r="L8975">
        <v>2340.6224950000001</v>
      </c>
      <c r="R8975">
        <v>5434.8693370000001</v>
      </c>
      <c r="S8975" t="s">
        <v>204</v>
      </c>
      <c r="T8975" s="247">
        <v>45342.358738425923</v>
      </c>
    </row>
    <row r="8976" spans="1:20" x14ac:dyDescent="0.35">
      <c r="A8976" t="s">
        <v>130</v>
      </c>
      <c r="B8976" t="s">
        <v>119</v>
      </c>
      <c r="C8976" t="s">
        <v>92</v>
      </c>
      <c r="D8976" s="29">
        <v>45552</v>
      </c>
      <c r="E8976">
        <v>0</v>
      </c>
      <c r="F8976">
        <v>0</v>
      </c>
      <c r="G8976">
        <v>0</v>
      </c>
      <c r="H8976">
        <v>0</v>
      </c>
      <c r="L8976">
        <v>2340.6224950000001</v>
      </c>
      <c r="R8976">
        <v>5434.8693370000001</v>
      </c>
      <c r="S8976" t="s">
        <v>204</v>
      </c>
      <c r="T8976" s="247">
        <v>45342.358738425923</v>
      </c>
    </row>
    <row r="8977" spans="1:20" x14ac:dyDescent="0.35">
      <c r="A8977" t="s">
        <v>130</v>
      </c>
      <c r="B8977" t="s">
        <v>119</v>
      </c>
      <c r="C8977" t="s">
        <v>92</v>
      </c>
      <c r="D8977" s="29">
        <v>45553</v>
      </c>
      <c r="E8977">
        <v>0</v>
      </c>
      <c r="F8977">
        <v>0</v>
      </c>
      <c r="G8977">
        <v>0</v>
      </c>
      <c r="H8977">
        <v>0</v>
      </c>
      <c r="L8977">
        <v>2340.6224950000001</v>
      </c>
      <c r="R8977">
        <v>5434.8693370000001</v>
      </c>
      <c r="S8977" t="s">
        <v>204</v>
      </c>
      <c r="T8977" s="247">
        <v>45342.358738425923</v>
      </c>
    </row>
    <row r="8978" spans="1:20" x14ac:dyDescent="0.35">
      <c r="A8978" t="s">
        <v>130</v>
      </c>
      <c r="B8978" t="s">
        <v>119</v>
      </c>
      <c r="C8978" t="s">
        <v>92</v>
      </c>
      <c r="D8978" s="29">
        <v>45554</v>
      </c>
      <c r="E8978">
        <v>0</v>
      </c>
      <c r="F8978">
        <v>0</v>
      </c>
      <c r="G8978">
        <v>0</v>
      </c>
      <c r="H8978">
        <v>0</v>
      </c>
      <c r="L8978">
        <v>2340.6224950000001</v>
      </c>
      <c r="R8978">
        <v>5434.8693370000001</v>
      </c>
      <c r="S8978" t="s">
        <v>204</v>
      </c>
      <c r="T8978" s="247">
        <v>45342.358738425923</v>
      </c>
    </row>
    <row r="8979" spans="1:20" x14ac:dyDescent="0.35">
      <c r="A8979" t="s">
        <v>130</v>
      </c>
      <c r="B8979" t="s">
        <v>119</v>
      </c>
      <c r="C8979" t="s">
        <v>92</v>
      </c>
      <c r="D8979" s="29">
        <v>45555</v>
      </c>
      <c r="E8979">
        <v>0</v>
      </c>
      <c r="F8979">
        <v>0</v>
      </c>
      <c r="G8979">
        <v>0</v>
      </c>
      <c r="H8979">
        <v>0</v>
      </c>
      <c r="L8979">
        <v>2340.6224950000001</v>
      </c>
      <c r="R8979">
        <v>5434.8693370000001</v>
      </c>
      <c r="S8979" t="s">
        <v>204</v>
      </c>
      <c r="T8979" s="247">
        <v>45342.358738425923</v>
      </c>
    </row>
    <row r="8980" spans="1:20" x14ac:dyDescent="0.35">
      <c r="A8980" t="s">
        <v>130</v>
      </c>
      <c r="B8980" t="s">
        <v>119</v>
      </c>
      <c r="C8980" t="s">
        <v>92</v>
      </c>
      <c r="D8980" s="29">
        <v>45556</v>
      </c>
      <c r="E8980">
        <v>0</v>
      </c>
      <c r="F8980">
        <v>0</v>
      </c>
      <c r="G8980">
        <v>0</v>
      </c>
      <c r="H8980">
        <v>0</v>
      </c>
      <c r="L8980">
        <v>2340.6224950000001</v>
      </c>
      <c r="R8980">
        <v>5434.8693370000001</v>
      </c>
      <c r="S8980" t="s">
        <v>204</v>
      </c>
      <c r="T8980" s="247">
        <v>45342.358738425923</v>
      </c>
    </row>
    <row r="8981" spans="1:20" x14ac:dyDescent="0.35">
      <c r="A8981" t="s">
        <v>130</v>
      </c>
      <c r="B8981" t="s">
        <v>119</v>
      </c>
      <c r="C8981" t="s">
        <v>92</v>
      </c>
      <c r="D8981" s="29">
        <v>45557</v>
      </c>
      <c r="E8981">
        <v>0</v>
      </c>
      <c r="F8981">
        <v>0</v>
      </c>
      <c r="G8981">
        <v>0</v>
      </c>
      <c r="H8981">
        <v>0</v>
      </c>
      <c r="L8981">
        <v>2340.6224950000001</v>
      </c>
      <c r="R8981">
        <v>5434.8693370000001</v>
      </c>
      <c r="S8981" t="s">
        <v>204</v>
      </c>
      <c r="T8981" s="247">
        <v>45342.358738425923</v>
      </c>
    </row>
    <row r="8982" spans="1:20" x14ac:dyDescent="0.35">
      <c r="A8982" t="s">
        <v>130</v>
      </c>
      <c r="B8982" t="s">
        <v>119</v>
      </c>
      <c r="C8982" t="s">
        <v>92</v>
      </c>
      <c r="D8982" s="29">
        <v>45558</v>
      </c>
      <c r="E8982">
        <v>0</v>
      </c>
      <c r="F8982">
        <v>0</v>
      </c>
      <c r="G8982">
        <v>0</v>
      </c>
      <c r="H8982">
        <v>0</v>
      </c>
      <c r="L8982">
        <v>2340.6224950000001</v>
      </c>
      <c r="R8982">
        <v>5434.8693370000001</v>
      </c>
      <c r="S8982" t="s">
        <v>204</v>
      </c>
      <c r="T8982" s="247">
        <v>45342.358738425923</v>
      </c>
    </row>
    <row r="8983" spans="1:20" x14ac:dyDescent="0.35">
      <c r="A8983" t="s">
        <v>130</v>
      </c>
      <c r="B8983" t="s">
        <v>119</v>
      </c>
      <c r="C8983" t="s">
        <v>92</v>
      </c>
      <c r="D8983" s="29">
        <v>45559</v>
      </c>
      <c r="E8983">
        <v>0</v>
      </c>
      <c r="F8983">
        <v>0</v>
      </c>
      <c r="G8983">
        <v>0</v>
      </c>
      <c r="H8983">
        <v>0</v>
      </c>
      <c r="L8983">
        <v>2340.6224950000001</v>
      </c>
      <c r="R8983">
        <v>5434.8693370000001</v>
      </c>
      <c r="S8983" t="s">
        <v>204</v>
      </c>
      <c r="T8983" s="247">
        <v>45342.358738425923</v>
      </c>
    </row>
    <row r="8984" spans="1:20" x14ac:dyDescent="0.35">
      <c r="A8984" t="s">
        <v>130</v>
      </c>
      <c r="B8984" t="s">
        <v>119</v>
      </c>
      <c r="C8984" t="s">
        <v>92</v>
      </c>
      <c r="D8984" s="29">
        <v>45560</v>
      </c>
      <c r="E8984">
        <v>0</v>
      </c>
      <c r="F8984">
        <v>0</v>
      </c>
      <c r="G8984">
        <v>0</v>
      </c>
      <c r="H8984">
        <v>0</v>
      </c>
      <c r="L8984">
        <v>2340.6224950000001</v>
      </c>
      <c r="R8984">
        <v>5434.8693370000001</v>
      </c>
      <c r="S8984" t="s">
        <v>204</v>
      </c>
      <c r="T8984" s="247">
        <v>45342.358749999999</v>
      </c>
    </row>
    <row r="8985" spans="1:20" x14ac:dyDescent="0.35">
      <c r="A8985" t="s">
        <v>130</v>
      </c>
      <c r="B8985" t="s">
        <v>119</v>
      </c>
      <c r="C8985" t="s">
        <v>92</v>
      </c>
      <c r="D8985" s="29">
        <v>45561</v>
      </c>
      <c r="E8985">
        <v>0</v>
      </c>
      <c r="F8985">
        <v>0</v>
      </c>
      <c r="G8985">
        <v>0</v>
      </c>
      <c r="H8985">
        <v>0</v>
      </c>
      <c r="L8985">
        <v>2340.6224950000001</v>
      </c>
      <c r="R8985">
        <v>5434.8693370000001</v>
      </c>
      <c r="S8985" t="s">
        <v>204</v>
      </c>
      <c r="T8985" s="247">
        <v>45342.358738425923</v>
      </c>
    </row>
    <row r="8986" spans="1:20" x14ac:dyDescent="0.35">
      <c r="A8986" t="s">
        <v>130</v>
      </c>
      <c r="B8986" t="s">
        <v>119</v>
      </c>
      <c r="C8986" t="s">
        <v>92</v>
      </c>
      <c r="D8986" s="29">
        <v>45562</v>
      </c>
      <c r="E8986">
        <v>0</v>
      </c>
      <c r="F8986">
        <v>0</v>
      </c>
      <c r="G8986">
        <v>0</v>
      </c>
      <c r="H8986">
        <v>0</v>
      </c>
      <c r="L8986">
        <v>2340.6224950000001</v>
      </c>
      <c r="R8986">
        <v>5434.8693370000001</v>
      </c>
      <c r="S8986" t="s">
        <v>204</v>
      </c>
      <c r="T8986" s="247">
        <v>45342.358738425923</v>
      </c>
    </row>
    <row r="8987" spans="1:20" x14ac:dyDescent="0.35">
      <c r="A8987" t="s">
        <v>130</v>
      </c>
      <c r="B8987" t="s">
        <v>119</v>
      </c>
      <c r="C8987" t="s">
        <v>92</v>
      </c>
      <c r="D8987" s="29">
        <v>45563</v>
      </c>
      <c r="E8987">
        <v>0</v>
      </c>
      <c r="F8987">
        <v>0</v>
      </c>
      <c r="G8987">
        <v>0</v>
      </c>
      <c r="H8987">
        <v>0</v>
      </c>
      <c r="L8987">
        <v>2340.6224950000001</v>
      </c>
      <c r="R8987">
        <v>5434.8693370000001</v>
      </c>
      <c r="S8987" t="s">
        <v>204</v>
      </c>
      <c r="T8987" s="247">
        <v>45342.358738425923</v>
      </c>
    </row>
    <row r="8988" spans="1:20" x14ac:dyDescent="0.35">
      <c r="A8988" t="s">
        <v>130</v>
      </c>
      <c r="B8988" t="s">
        <v>119</v>
      </c>
      <c r="C8988" t="s">
        <v>92</v>
      </c>
      <c r="D8988" s="29">
        <v>45564</v>
      </c>
      <c r="E8988">
        <v>0</v>
      </c>
      <c r="F8988">
        <v>0</v>
      </c>
      <c r="G8988">
        <v>0</v>
      </c>
      <c r="H8988">
        <v>0</v>
      </c>
      <c r="L8988">
        <v>2340.6224950000001</v>
      </c>
      <c r="R8988">
        <v>5434.8693370000001</v>
      </c>
      <c r="S8988" t="s">
        <v>204</v>
      </c>
      <c r="T8988" s="247">
        <v>45342.358749999999</v>
      </c>
    </row>
    <row r="8989" spans="1:20" x14ac:dyDescent="0.35">
      <c r="A8989" t="s">
        <v>130</v>
      </c>
      <c r="B8989" t="s">
        <v>119</v>
      </c>
      <c r="C8989" t="s">
        <v>92</v>
      </c>
      <c r="D8989" s="29">
        <v>45565</v>
      </c>
      <c r="E8989">
        <v>0</v>
      </c>
      <c r="F8989">
        <v>0</v>
      </c>
      <c r="G8989">
        <v>0</v>
      </c>
      <c r="H8989">
        <v>0</v>
      </c>
      <c r="L8989">
        <v>2340.6224950000001</v>
      </c>
      <c r="R8989">
        <v>5434.8693370000001</v>
      </c>
      <c r="S8989" t="s">
        <v>204</v>
      </c>
      <c r="T8989" s="247">
        <v>45342.358738425923</v>
      </c>
    </row>
    <row r="8990" spans="1:20" x14ac:dyDescent="0.35">
      <c r="A8990" t="s">
        <v>130</v>
      </c>
      <c r="B8990" t="s">
        <v>119</v>
      </c>
      <c r="C8990" t="s">
        <v>92</v>
      </c>
      <c r="D8990" s="29">
        <v>45566</v>
      </c>
      <c r="E8990">
        <v>0</v>
      </c>
      <c r="F8990">
        <v>0</v>
      </c>
      <c r="G8990">
        <v>0</v>
      </c>
      <c r="H8990">
        <v>0</v>
      </c>
      <c r="L8990">
        <v>2232.6199860000002</v>
      </c>
      <c r="R8990">
        <v>5434.8693370000001</v>
      </c>
      <c r="S8990" t="s">
        <v>204</v>
      </c>
      <c r="T8990" s="247">
        <v>45342.358217592591</v>
      </c>
    </row>
    <row r="8991" spans="1:20" x14ac:dyDescent="0.35">
      <c r="A8991" t="s">
        <v>130</v>
      </c>
      <c r="B8991" t="s">
        <v>119</v>
      </c>
      <c r="C8991" t="s">
        <v>92</v>
      </c>
      <c r="D8991" s="29">
        <v>45567</v>
      </c>
      <c r="E8991">
        <v>0</v>
      </c>
      <c r="F8991">
        <v>0</v>
      </c>
      <c r="G8991">
        <v>0</v>
      </c>
      <c r="H8991">
        <v>0</v>
      </c>
      <c r="L8991">
        <v>2232.6199860000002</v>
      </c>
      <c r="R8991">
        <v>5434.8693370000001</v>
      </c>
      <c r="S8991" t="s">
        <v>204</v>
      </c>
      <c r="T8991" s="247">
        <v>45342.358217592591</v>
      </c>
    </row>
    <row r="8992" spans="1:20" x14ac:dyDescent="0.35">
      <c r="A8992" t="s">
        <v>130</v>
      </c>
      <c r="B8992" t="s">
        <v>119</v>
      </c>
      <c r="C8992" t="s">
        <v>92</v>
      </c>
      <c r="D8992" s="29">
        <v>45568</v>
      </c>
      <c r="E8992">
        <v>0</v>
      </c>
      <c r="F8992">
        <v>0</v>
      </c>
      <c r="G8992">
        <v>0</v>
      </c>
      <c r="H8992">
        <v>0</v>
      </c>
      <c r="L8992">
        <v>2232.6199860000002</v>
      </c>
      <c r="R8992">
        <v>5434.8693370000001</v>
      </c>
      <c r="S8992" t="s">
        <v>204</v>
      </c>
      <c r="T8992" s="247">
        <v>45342.358217592591</v>
      </c>
    </row>
    <row r="8993" spans="1:20" x14ac:dyDescent="0.35">
      <c r="A8993" t="s">
        <v>130</v>
      </c>
      <c r="B8993" t="s">
        <v>119</v>
      </c>
      <c r="C8993" t="s">
        <v>92</v>
      </c>
      <c r="D8993" s="29">
        <v>45569</v>
      </c>
      <c r="E8993">
        <v>0</v>
      </c>
      <c r="F8993">
        <v>0</v>
      </c>
      <c r="G8993">
        <v>0</v>
      </c>
      <c r="H8993">
        <v>0</v>
      </c>
      <c r="L8993">
        <v>2232.6199860000002</v>
      </c>
      <c r="R8993">
        <v>5434.8693370000001</v>
      </c>
      <c r="S8993" t="s">
        <v>204</v>
      </c>
      <c r="T8993" s="247">
        <v>45342.358217592591</v>
      </c>
    </row>
    <row r="8994" spans="1:20" x14ac:dyDescent="0.35">
      <c r="A8994" t="s">
        <v>130</v>
      </c>
      <c r="B8994" t="s">
        <v>119</v>
      </c>
      <c r="C8994" t="s">
        <v>92</v>
      </c>
      <c r="D8994" s="29">
        <v>45570</v>
      </c>
      <c r="E8994">
        <v>0</v>
      </c>
      <c r="F8994">
        <v>0</v>
      </c>
      <c r="G8994">
        <v>0</v>
      </c>
      <c r="H8994">
        <v>0</v>
      </c>
      <c r="L8994">
        <v>2232.6199860000002</v>
      </c>
      <c r="R8994">
        <v>5434.8693370000001</v>
      </c>
      <c r="S8994" t="s">
        <v>204</v>
      </c>
      <c r="T8994" s="247">
        <v>45342.358217592591</v>
      </c>
    </row>
    <row r="8995" spans="1:20" x14ac:dyDescent="0.35">
      <c r="A8995" t="s">
        <v>130</v>
      </c>
      <c r="B8995" t="s">
        <v>119</v>
      </c>
      <c r="C8995" t="s">
        <v>92</v>
      </c>
      <c r="D8995" s="29">
        <v>45571</v>
      </c>
      <c r="E8995">
        <v>0</v>
      </c>
      <c r="F8995">
        <v>0</v>
      </c>
      <c r="G8995">
        <v>0</v>
      </c>
      <c r="H8995">
        <v>0</v>
      </c>
      <c r="L8995">
        <v>2232.6199860000002</v>
      </c>
      <c r="R8995">
        <v>5434.8693370000001</v>
      </c>
      <c r="S8995" t="s">
        <v>204</v>
      </c>
      <c r="T8995" s="247">
        <v>45342.358217592591</v>
      </c>
    </row>
    <row r="8996" spans="1:20" x14ac:dyDescent="0.35">
      <c r="A8996" t="s">
        <v>130</v>
      </c>
      <c r="B8996" t="s">
        <v>119</v>
      </c>
      <c r="C8996" t="s">
        <v>92</v>
      </c>
      <c r="D8996" s="29">
        <v>45572</v>
      </c>
      <c r="E8996">
        <v>0</v>
      </c>
      <c r="F8996">
        <v>0</v>
      </c>
      <c r="G8996">
        <v>0</v>
      </c>
      <c r="H8996">
        <v>0</v>
      </c>
      <c r="L8996">
        <v>2232.6199860000002</v>
      </c>
      <c r="R8996">
        <v>5434.8693370000001</v>
      </c>
      <c r="S8996" t="s">
        <v>204</v>
      </c>
      <c r="T8996" s="247">
        <v>45342.358217592591</v>
      </c>
    </row>
    <row r="8997" spans="1:20" x14ac:dyDescent="0.35">
      <c r="A8997" t="s">
        <v>130</v>
      </c>
      <c r="B8997" t="s">
        <v>119</v>
      </c>
      <c r="C8997" t="s">
        <v>92</v>
      </c>
      <c r="D8997" s="29">
        <v>45573</v>
      </c>
      <c r="E8997">
        <v>0</v>
      </c>
      <c r="F8997">
        <v>0</v>
      </c>
      <c r="G8997">
        <v>0</v>
      </c>
      <c r="H8997">
        <v>0</v>
      </c>
      <c r="L8997">
        <v>2232.6199860000002</v>
      </c>
      <c r="R8997">
        <v>5434.8693370000001</v>
      </c>
      <c r="S8997" t="s">
        <v>204</v>
      </c>
      <c r="T8997" s="247">
        <v>45342.358217592591</v>
      </c>
    </row>
    <row r="8998" spans="1:20" x14ac:dyDescent="0.35">
      <c r="A8998" t="s">
        <v>130</v>
      </c>
      <c r="B8998" t="s">
        <v>119</v>
      </c>
      <c r="C8998" t="s">
        <v>92</v>
      </c>
      <c r="D8998" s="29">
        <v>45574</v>
      </c>
      <c r="E8998">
        <v>0</v>
      </c>
      <c r="F8998">
        <v>0</v>
      </c>
      <c r="G8998">
        <v>0</v>
      </c>
      <c r="H8998">
        <v>0</v>
      </c>
      <c r="L8998">
        <v>2232.6199860000002</v>
      </c>
      <c r="R8998">
        <v>5434.8693370000001</v>
      </c>
      <c r="S8998" t="s">
        <v>204</v>
      </c>
      <c r="T8998" s="247">
        <v>45342.358217592591</v>
      </c>
    </row>
    <row r="8999" spans="1:20" x14ac:dyDescent="0.35">
      <c r="A8999" t="s">
        <v>130</v>
      </c>
      <c r="B8999" t="s">
        <v>119</v>
      </c>
      <c r="C8999" t="s">
        <v>92</v>
      </c>
      <c r="D8999" s="29">
        <v>45575</v>
      </c>
      <c r="E8999">
        <v>0</v>
      </c>
      <c r="F8999">
        <v>0</v>
      </c>
      <c r="G8999">
        <v>0</v>
      </c>
      <c r="H8999">
        <v>0</v>
      </c>
      <c r="L8999">
        <v>2232.6199860000002</v>
      </c>
      <c r="R8999">
        <v>5434.8693370000001</v>
      </c>
      <c r="S8999" t="s">
        <v>204</v>
      </c>
      <c r="T8999" s="247">
        <v>45342.358217592591</v>
      </c>
    </row>
    <row r="9000" spans="1:20" x14ac:dyDescent="0.35">
      <c r="A9000" t="s">
        <v>130</v>
      </c>
      <c r="B9000" t="s">
        <v>119</v>
      </c>
      <c r="C9000" t="s">
        <v>92</v>
      </c>
      <c r="D9000" s="29">
        <v>45576</v>
      </c>
      <c r="E9000">
        <v>0</v>
      </c>
      <c r="F9000">
        <v>0</v>
      </c>
      <c r="G9000">
        <v>0</v>
      </c>
      <c r="H9000">
        <v>0</v>
      </c>
      <c r="L9000">
        <v>2232.6199860000002</v>
      </c>
      <c r="R9000">
        <v>5434.8693370000001</v>
      </c>
      <c r="S9000" t="s">
        <v>204</v>
      </c>
      <c r="T9000" s="247">
        <v>45342.358217592591</v>
      </c>
    </row>
    <row r="9001" spans="1:20" x14ac:dyDescent="0.35">
      <c r="A9001" t="s">
        <v>130</v>
      </c>
      <c r="B9001" t="s">
        <v>119</v>
      </c>
      <c r="C9001" t="s">
        <v>92</v>
      </c>
      <c r="D9001" s="29">
        <v>45577</v>
      </c>
      <c r="E9001">
        <v>0</v>
      </c>
      <c r="F9001">
        <v>0</v>
      </c>
      <c r="G9001">
        <v>0</v>
      </c>
      <c r="H9001">
        <v>0</v>
      </c>
      <c r="L9001">
        <v>2232.6199860000002</v>
      </c>
      <c r="R9001">
        <v>5434.8693370000001</v>
      </c>
      <c r="S9001" t="s">
        <v>204</v>
      </c>
      <c r="T9001" s="247">
        <v>45342.358217592591</v>
      </c>
    </row>
    <row r="9002" spans="1:20" x14ac:dyDescent="0.35">
      <c r="A9002" t="s">
        <v>130</v>
      </c>
      <c r="B9002" t="s">
        <v>119</v>
      </c>
      <c r="C9002" t="s">
        <v>92</v>
      </c>
      <c r="D9002" s="29">
        <v>45578</v>
      </c>
      <c r="E9002">
        <v>0</v>
      </c>
      <c r="F9002">
        <v>0</v>
      </c>
      <c r="G9002">
        <v>0</v>
      </c>
      <c r="H9002">
        <v>0</v>
      </c>
      <c r="L9002">
        <v>2232.6199860000002</v>
      </c>
      <c r="R9002">
        <v>5434.8693370000001</v>
      </c>
      <c r="S9002" t="s">
        <v>204</v>
      </c>
      <c r="T9002" s="247">
        <v>45342.358217592591</v>
      </c>
    </row>
    <row r="9003" spans="1:20" x14ac:dyDescent="0.35">
      <c r="A9003" t="s">
        <v>130</v>
      </c>
      <c r="B9003" t="s">
        <v>119</v>
      </c>
      <c r="C9003" t="s">
        <v>92</v>
      </c>
      <c r="D9003" s="29">
        <v>45579</v>
      </c>
      <c r="E9003">
        <v>0</v>
      </c>
      <c r="F9003">
        <v>0</v>
      </c>
      <c r="G9003">
        <v>0</v>
      </c>
      <c r="H9003">
        <v>0</v>
      </c>
      <c r="L9003">
        <v>2232.6199860000002</v>
      </c>
      <c r="R9003">
        <v>5434.8693370000001</v>
      </c>
      <c r="S9003" t="s">
        <v>204</v>
      </c>
      <c r="T9003" s="247">
        <v>45342.358229166668</v>
      </c>
    </row>
    <row r="9004" spans="1:20" x14ac:dyDescent="0.35">
      <c r="A9004" t="s">
        <v>130</v>
      </c>
      <c r="B9004" t="s">
        <v>119</v>
      </c>
      <c r="C9004" t="s">
        <v>92</v>
      </c>
      <c r="D9004" s="29">
        <v>45580</v>
      </c>
      <c r="E9004">
        <v>0</v>
      </c>
      <c r="F9004">
        <v>0</v>
      </c>
      <c r="G9004">
        <v>0</v>
      </c>
      <c r="H9004">
        <v>0</v>
      </c>
      <c r="L9004">
        <v>2232.6199860000002</v>
      </c>
      <c r="R9004">
        <v>5434.8693370000001</v>
      </c>
      <c r="S9004" t="s">
        <v>204</v>
      </c>
      <c r="T9004" s="247">
        <v>45342.358229166668</v>
      </c>
    </row>
    <row r="9005" spans="1:20" x14ac:dyDescent="0.35">
      <c r="A9005" t="s">
        <v>130</v>
      </c>
      <c r="B9005" t="s">
        <v>119</v>
      </c>
      <c r="C9005" t="s">
        <v>92</v>
      </c>
      <c r="D9005" s="29">
        <v>45581</v>
      </c>
      <c r="E9005">
        <v>0</v>
      </c>
      <c r="F9005">
        <v>0</v>
      </c>
      <c r="G9005">
        <v>0</v>
      </c>
      <c r="H9005">
        <v>0</v>
      </c>
      <c r="L9005">
        <v>2232.6199860000002</v>
      </c>
      <c r="R9005">
        <v>5434.8693370000001</v>
      </c>
      <c r="S9005" t="s">
        <v>204</v>
      </c>
      <c r="T9005" s="247">
        <v>45342.358217592591</v>
      </c>
    </row>
    <row r="9006" spans="1:20" x14ac:dyDescent="0.35">
      <c r="A9006" t="s">
        <v>130</v>
      </c>
      <c r="B9006" t="s">
        <v>119</v>
      </c>
      <c r="C9006" t="s">
        <v>92</v>
      </c>
      <c r="D9006" s="29">
        <v>45582</v>
      </c>
      <c r="E9006">
        <v>0</v>
      </c>
      <c r="F9006">
        <v>0</v>
      </c>
      <c r="G9006">
        <v>0</v>
      </c>
      <c r="H9006">
        <v>0</v>
      </c>
      <c r="L9006">
        <v>2232.6199860000002</v>
      </c>
      <c r="R9006">
        <v>5434.8693370000001</v>
      </c>
      <c r="S9006" t="s">
        <v>204</v>
      </c>
      <c r="T9006" s="247">
        <v>45342.358229166668</v>
      </c>
    </row>
    <row r="9007" spans="1:20" x14ac:dyDescent="0.35">
      <c r="A9007" t="s">
        <v>130</v>
      </c>
      <c r="B9007" t="s">
        <v>119</v>
      </c>
      <c r="C9007" t="s">
        <v>92</v>
      </c>
      <c r="D9007" s="29">
        <v>45583</v>
      </c>
      <c r="E9007">
        <v>0</v>
      </c>
      <c r="F9007">
        <v>0</v>
      </c>
      <c r="G9007">
        <v>0</v>
      </c>
      <c r="H9007">
        <v>0</v>
      </c>
      <c r="L9007">
        <v>2232.6199860000002</v>
      </c>
      <c r="R9007">
        <v>5434.8693370000001</v>
      </c>
      <c r="S9007" t="s">
        <v>204</v>
      </c>
      <c r="T9007" s="247">
        <v>45342.358217592591</v>
      </c>
    </row>
    <row r="9008" spans="1:20" x14ac:dyDescent="0.35">
      <c r="A9008" t="s">
        <v>130</v>
      </c>
      <c r="B9008" t="s">
        <v>119</v>
      </c>
      <c r="C9008" t="s">
        <v>92</v>
      </c>
      <c r="D9008" s="29">
        <v>45584</v>
      </c>
      <c r="E9008">
        <v>0</v>
      </c>
      <c r="F9008">
        <v>0</v>
      </c>
      <c r="G9008">
        <v>0</v>
      </c>
      <c r="H9008">
        <v>0</v>
      </c>
      <c r="L9008">
        <v>2232.6199860000002</v>
      </c>
      <c r="R9008">
        <v>5434.8693370000001</v>
      </c>
      <c r="S9008" t="s">
        <v>204</v>
      </c>
      <c r="T9008" s="247">
        <v>45342.358229166668</v>
      </c>
    </row>
    <row r="9009" spans="1:20" x14ac:dyDescent="0.35">
      <c r="A9009" t="s">
        <v>130</v>
      </c>
      <c r="B9009" t="s">
        <v>119</v>
      </c>
      <c r="C9009" t="s">
        <v>92</v>
      </c>
      <c r="D9009" s="29">
        <v>45585</v>
      </c>
      <c r="E9009">
        <v>0</v>
      </c>
      <c r="F9009">
        <v>0</v>
      </c>
      <c r="G9009">
        <v>0</v>
      </c>
      <c r="H9009">
        <v>0</v>
      </c>
      <c r="L9009">
        <v>2232.6199860000002</v>
      </c>
      <c r="R9009">
        <v>5434.8693370000001</v>
      </c>
      <c r="S9009" t="s">
        <v>204</v>
      </c>
      <c r="T9009" s="247">
        <v>45342.358229166668</v>
      </c>
    </row>
    <row r="9010" spans="1:20" x14ac:dyDescent="0.35">
      <c r="A9010" t="s">
        <v>130</v>
      </c>
      <c r="B9010" t="s">
        <v>119</v>
      </c>
      <c r="C9010" t="s">
        <v>92</v>
      </c>
      <c r="D9010" s="29">
        <v>45586</v>
      </c>
      <c r="E9010">
        <v>0</v>
      </c>
      <c r="F9010">
        <v>0</v>
      </c>
      <c r="G9010">
        <v>0</v>
      </c>
      <c r="H9010">
        <v>0</v>
      </c>
      <c r="L9010">
        <v>2232.6199860000002</v>
      </c>
      <c r="R9010">
        <v>5434.8693370000001</v>
      </c>
      <c r="S9010" t="s">
        <v>204</v>
      </c>
      <c r="T9010" s="247">
        <v>45342.358229166668</v>
      </c>
    </row>
    <row r="9011" spans="1:20" x14ac:dyDescent="0.35">
      <c r="A9011" t="s">
        <v>130</v>
      </c>
      <c r="B9011" t="s">
        <v>119</v>
      </c>
      <c r="C9011" t="s">
        <v>92</v>
      </c>
      <c r="D9011" s="29">
        <v>45587</v>
      </c>
      <c r="E9011">
        <v>0</v>
      </c>
      <c r="F9011">
        <v>0</v>
      </c>
      <c r="G9011">
        <v>0</v>
      </c>
      <c r="H9011">
        <v>0</v>
      </c>
      <c r="L9011">
        <v>2232.6199860000002</v>
      </c>
      <c r="R9011">
        <v>5434.8693370000001</v>
      </c>
      <c r="S9011" t="s">
        <v>204</v>
      </c>
      <c r="T9011" s="247">
        <v>45342.358229166668</v>
      </c>
    </row>
    <row r="9012" spans="1:20" x14ac:dyDescent="0.35">
      <c r="A9012" t="s">
        <v>130</v>
      </c>
      <c r="B9012" t="s">
        <v>119</v>
      </c>
      <c r="C9012" t="s">
        <v>92</v>
      </c>
      <c r="D9012" s="29">
        <v>45588</v>
      </c>
      <c r="E9012">
        <v>0</v>
      </c>
      <c r="F9012">
        <v>0</v>
      </c>
      <c r="G9012">
        <v>0</v>
      </c>
      <c r="H9012">
        <v>0</v>
      </c>
      <c r="L9012">
        <v>2232.6199860000002</v>
      </c>
      <c r="R9012">
        <v>5434.8693370000001</v>
      </c>
      <c r="S9012" t="s">
        <v>204</v>
      </c>
      <c r="T9012" s="247">
        <v>45342.358229166668</v>
      </c>
    </row>
    <row r="9013" spans="1:20" x14ac:dyDescent="0.35">
      <c r="A9013" t="s">
        <v>130</v>
      </c>
      <c r="B9013" t="s">
        <v>119</v>
      </c>
      <c r="C9013" t="s">
        <v>92</v>
      </c>
      <c r="D9013" s="29">
        <v>45589</v>
      </c>
      <c r="E9013">
        <v>0</v>
      </c>
      <c r="F9013">
        <v>0</v>
      </c>
      <c r="G9013">
        <v>0</v>
      </c>
      <c r="H9013">
        <v>0</v>
      </c>
      <c r="L9013">
        <v>2232.6199860000002</v>
      </c>
      <c r="R9013">
        <v>5434.8693370000001</v>
      </c>
      <c r="S9013" t="s">
        <v>204</v>
      </c>
      <c r="T9013" s="247">
        <v>45342.358229166668</v>
      </c>
    </row>
    <row r="9014" spans="1:20" x14ac:dyDescent="0.35">
      <c r="A9014" t="s">
        <v>130</v>
      </c>
      <c r="B9014" t="s">
        <v>119</v>
      </c>
      <c r="C9014" t="s">
        <v>92</v>
      </c>
      <c r="D9014" s="29">
        <v>45590</v>
      </c>
      <c r="E9014">
        <v>0</v>
      </c>
      <c r="F9014">
        <v>0</v>
      </c>
      <c r="G9014">
        <v>0</v>
      </c>
      <c r="H9014">
        <v>0</v>
      </c>
      <c r="L9014">
        <v>2232.6199860000002</v>
      </c>
      <c r="R9014">
        <v>5434.8693370000001</v>
      </c>
      <c r="S9014" t="s">
        <v>204</v>
      </c>
      <c r="T9014" s="247">
        <v>45342.358229166668</v>
      </c>
    </row>
    <row r="9015" spans="1:20" x14ac:dyDescent="0.35">
      <c r="A9015" t="s">
        <v>130</v>
      </c>
      <c r="B9015" t="s">
        <v>119</v>
      </c>
      <c r="C9015" t="s">
        <v>92</v>
      </c>
      <c r="D9015" s="29">
        <v>45591</v>
      </c>
      <c r="E9015">
        <v>0</v>
      </c>
      <c r="F9015">
        <v>0</v>
      </c>
      <c r="G9015">
        <v>0</v>
      </c>
      <c r="H9015">
        <v>0</v>
      </c>
      <c r="L9015">
        <v>2232.6199860000002</v>
      </c>
      <c r="R9015">
        <v>5434.8693370000001</v>
      </c>
      <c r="S9015" t="s">
        <v>204</v>
      </c>
      <c r="T9015" s="247">
        <v>45342.358229166668</v>
      </c>
    </row>
    <row r="9016" spans="1:20" x14ac:dyDescent="0.35">
      <c r="A9016" t="s">
        <v>130</v>
      </c>
      <c r="B9016" t="s">
        <v>119</v>
      </c>
      <c r="C9016" t="s">
        <v>92</v>
      </c>
      <c r="D9016" s="29">
        <v>45592</v>
      </c>
      <c r="E9016">
        <v>0</v>
      </c>
      <c r="F9016">
        <v>0</v>
      </c>
      <c r="G9016">
        <v>0</v>
      </c>
      <c r="H9016">
        <v>0</v>
      </c>
      <c r="L9016">
        <v>2232.6199860000002</v>
      </c>
      <c r="R9016">
        <v>5434.8693370000001</v>
      </c>
      <c r="S9016" t="s">
        <v>204</v>
      </c>
      <c r="T9016" s="247">
        <v>45342.358229166668</v>
      </c>
    </row>
    <row r="9017" spans="1:20" x14ac:dyDescent="0.35">
      <c r="A9017" t="s">
        <v>130</v>
      </c>
      <c r="B9017" t="s">
        <v>119</v>
      </c>
      <c r="C9017" t="s">
        <v>92</v>
      </c>
      <c r="D9017" s="29">
        <v>45593</v>
      </c>
      <c r="E9017">
        <v>0</v>
      </c>
      <c r="F9017">
        <v>0</v>
      </c>
      <c r="G9017">
        <v>0</v>
      </c>
      <c r="H9017">
        <v>0</v>
      </c>
      <c r="L9017">
        <v>2232.6199860000002</v>
      </c>
      <c r="R9017">
        <v>5434.8693370000001</v>
      </c>
      <c r="S9017" t="s">
        <v>204</v>
      </c>
      <c r="T9017" s="247">
        <v>45342.358229166668</v>
      </c>
    </row>
    <row r="9018" spans="1:20" x14ac:dyDescent="0.35">
      <c r="A9018" t="s">
        <v>130</v>
      </c>
      <c r="B9018" t="s">
        <v>119</v>
      </c>
      <c r="C9018" t="s">
        <v>92</v>
      </c>
      <c r="D9018" s="29">
        <v>45594</v>
      </c>
      <c r="E9018">
        <v>0</v>
      </c>
      <c r="F9018">
        <v>0</v>
      </c>
      <c r="G9018">
        <v>0</v>
      </c>
      <c r="H9018">
        <v>0</v>
      </c>
      <c r="L9018">
        <v>2232.6199860000002</v>
      </c>
      <c r="R9018">
        <v>5434.8693370000001</v>
      </c>
      <c r="S9018" t="s">
        <v>204</v>
      </c>
      <c r="T9018" s="247">
        <v>45342.358229166668</v>
      </c>
    </row>
    <row r="9019" spans="1:20" x14ac:dyDescent="0.35">
      <c r="A9019" t="s">
        <v>130</v>
      </c>
      <c r="B9019" t="s">
        <v>119</v>
      </c>
      <c r="C9019" t="s">
        <v>92</v>
      </c>
      <c r="D9019" s="29">
        <v>45595</v>
      </c>
      <c r="E9019">
        <v>0</v>
      </c>
      <c r="F9019">
        <v>0</v>
      </c>
      <c r="G9019">
        <v>0</v>
      </c>
      <c r="H9019">
        <v>0</v>
      </c>
      <c r="L9019">
        <v>2232.6199860000002</v>
      </c>
      <c r="R9019">
        <v>5434.8693370000001</v>
      </c>
      <c r="S9019" t="s">
        <v>204</v>
      </c>
      <c r="T9019" s="247">
        <v>45342.358229166668</v>
      </c>
    </row>
    <row r="9020" spans="1:20" x14ac:dyDescent="0.35">
      <c r="A9020" t="s">
        <v>130</v>
      </c>
      <c r="B9020" t="s">
        <v>119</v>
      </c>
      <c r="C9020" t="s">
        <v>92</v>
      </c>
      <c r="D9020" s="29">
        <v>45596</v>
      </c>
      <c r="E9020">
        <v>0</v>
      </c>
      <c r="F9020">
        <v>0</v>
      </c>
      <c r="G9020">
        <v>0</v>
      </c>
      <c r="H9020">
        <v>0</v>
      </c>
      <c r="L9020">
        <v>2232.6199860000002</v>
      </c>
      <c r="R9020">
        <v>5434.8693370000001</v>
      </c>
      <c r="S9020" t="s">
        <v>204</v>
      </c>
      <c r="T9020" s="247">
        <v>45342.358229166668</v>
      </c>
    </row>
    <row r="9021" spans="1:20" x14ac:dyDescent="0.35">
      <c r="A9021" t="s">
        <v>130</v>
      </c>
      <c r="B9021" t="s">
        <v>119</v>
      </c>
      <c r="C9021" t="s">
        <v>92</v>
      </c>
      <c r="D9021" s="29">
        <v>45597</v>
      </c>
      <c r="E9021">
        <v>0</v>
      </c>
      <c r="F9021">
        <v>0</v>
      </c>
      <c r="G9021">
        <v>0</v>
      </c>
      <c r="H9021">
        <v>0</v>
      </c>
      <c r="L9021">
        <v>2232.6199860000002</v>
      </c>
      <c r="R9021">
        <v>5434.8693370000001</v>
      </c>
      <c r="S9021" t="s">
        <v>204</v>
      </c>
      <c r="T9021" s="247">
        <v>45342.358229166668</v>
      </c>
    </row>
    <row r="9022" spans="1:20" x14ac:dyDescent="0.35">
      <c r="A9022" t="s">
        <v>130</v>
      </c>
      <c r="B9022" t="s">
        <v>119</v>
      </c>
      <c r="C9022" t="s">
        <v>92</v>
      </c>
      <c r="D9022" s="29">
        <v>45598</v>
      </c>
      <c r="E9022">
        <v>0</v>
      </c>
      <c r="F9022">
        <v>0</v>
      </c>
      <c r="G9022">
        <v>0</v>
      </c>
      <c r="H9022">
        <v>0</v>
      </c>
      <c r="L9022">
        <v>2232.6199860000002</v>
      </c>
      <c r="R9022">
        <v>5434.8693370000001</v>
      </c>
      <c r="S9022" t="s">
        <v>204</v>
      </c>
      <c r="T9022" s="247">
        <v>45342.358229166668</v>
      </c>
    </row>
    <row r="9023" spans="1:20" x14ac:dyDescent="0.35">
      <c r="A9023" t="s">
        <v>130</v>
      </c>
      <c r="B9023" t="s">
        <v>119</v>
      </c>
      <c r="C9023" t="s">
        <v>92</v>
      </c>
      <c r="D9023" s="29">
        <v>45599</v>
      </c>
      <c r="E9023">
        <v>0</v>
      </c>
      <c r="F9023">
        <v>0</v>
      </c>
      <c r="G9023">
        <v>0</v>
      </c>
      <c r="H9023">
        <v>0</v>
      </c>
      <c r="L9023">
        <v>2232.6199860000002</v>
      </c>
      <c r="R9023">
        <v>5434.8693370000001</v>
      </c>
      <c r="S9023" t="s">
        <v>204</v>
      </c>
      <c r="T9023" s="247">
        <v>45342.358229166668</v>
      </c>
    </row>
    <row r="9024" spans="1:20" x14ac:dyDescent="0.35">
      <c r="A9024" t="s">
        <v>130</v>
      </c>
      <c r="B9024" t="s">
        <v>119</v>
      </c>
      <c r="C9024" t="s">
        <v>92</v>
      </c>
      <c r="D9024" s="29">
        <v>45600</v>
      </c>
      <c r="E9024">
        <v>0</v>
      </c>
      <c r="F9024">
        <v>0</v>
      </c>
      <c r="G9024">
        <v>0</v>
      </c>
      <c r="H9024">
        <v>0</v>
      </c>
      <c r="L9024">
        <v>2232.6199860000002</v>
      </c>
      <c r="R9024">
        <v>5434.8693370000001</v>
      </c>
      <c r="S9024" t="s">
        <v>204</v>
      </c>
      <c r="T9024" s="247">
        <v>45342.358229166668</v>
      </c>
    </row>
    <row r="9025" spans="1:20" x14ac:dyDescent="0.35">
      <c r="A9025" t="s">
        <v>130</v>
      </c>
      <c r="B9025" t="s">
        <v>119</v>
      </c>
      <c r="C9025" t="s">
        <v>92</v>
      </c>
      <c r="D9025" s="29">
        <v>45601</v>
      </c>
      <c r="E9025">
        <v>0</v>
      </c>
      <c r="F9025">
        <v>0</v>
      </c>
      <c r="G9025">
        <v>0</v>
      </c>
      <c r="H9025">
        <v>0</v>
      </c>
      <c r="L9025">
        <v>2232.6199860000002</v>
      </c>
      <c r="R9025">
        <v>5434.8693370000001</v>
      </c>
      <c r="S9025" t="s">
        <v>204</v>
      </c>
      <c r="T9025" s="247">
        <v>45342.358229166668</v>
      </c>
    </row>
    <row r="9026" spans="1:20" x14ac:dyDescent="0.35">
      <c r="A9026" t="s">
        <v>130</v>
      </c>
      <c r="B9026" t="s">
        <v>119</v>
      </c>
      <c r="C9026" t="s">
        <v>92</v>
      </c>
      <c r="D9026" s="29">
        <v>45602</v>
      </c>
      <c r="E9026">
        <v>0</v>
      </c>
      <c r="F9026">
        <v>0</v>
      </c>
      <c r="G9026">
        <v>0</v>
      </c>
      <c r="H9026">
        <v>0</v>
      </c>
      <c r="L9026">
        <v>2232.6199860000002</v>
      </c>
      <c r="R9026">
        <v>5434.8693370000001</v>
      </c>
      <c r="S9026" t="s">
        <v>204</v>
      </c>
      <c r="T9026" s="247">
        <v>45342.358240740738</v>
      </c>
    </row>
    <row r="9027" spans="1:20" x14ac:dyDescent="0.35">
      <c r="A9027" t="s">
        <v>130</v>
      </c>
      <c r="B9027" t="s">
        <v>119</v>
      </c>
      <c r="C9027" t="s">
        <v>92</v>
      </c>
      <c r="D9027" s="29">
        <v>45603</v>
      </c>
      <c r="E9027">
        <v>0</v>
      </c>
      <c r="F9027">
        <v>0</v>
      </c>
      <c r="G9027">
        <v>0</v>
      </c>
      <c r="H9027">
        <v>0</v>
      </c>
      <c r="L9027">
        <v>2232.6199860000002</v>
      </c>
      <c r="R9027">
        <v>5434.8693370000001</v>
      </c>
      <c r="S9027" t="s">
        <v>204</v>
      </c>
      <c r="T9027" s="247">
        <v>45342.358240740738</v>
      </c>
    </row>
    <row r="9028" spans="1:20" x14ac:dyDescent="0.35">
      <c r="A9028" t="s">
        <v>130</v>
      </c>
      <c r="B9028" t="s">
        <v>119</v>
      </c>
      <c r="C9028" t="s">
        <v>92</v>
      </c>
      <c r="D9028" s="29">
        <v>45604</v>
      </c>
      <c r="E9028">
        <v>0</v>
      </c>
      <c r="F9028">
        <v>0</v>
      </c>
      <c r="G9028">
        <v>0</v>
      </c>
      <c r="H9028">
        <v>0</v>
      </c>
      <c r="L9028">
        <v>2232.6199860000002</v>
      </c>
      <c r="R9028">
        <v>5434.8693370000001</v>
      </c>
      <c r="S9028" t="s">
        <v>204</v>
      </c>
      <c r="T9028" s="247">
        <v>45342.358229166668</v>
      </c>
    </row>
    <row r="9029" spans="1:20" x14ac:dyDescent="0.35">
      <c r="A9029" t="s">
        <v>130</v>
      </c>
      <c r="B9029" t="s">
        <v>119</v>
      </c>
      <c r="C9029" t="s">
        <v>92</v>
      </c>
      <c r="D9029" s="29">
        <v>45605</v>
      </c>
      <c r="E9029">
        <v>0</v>
      </c>
      <c r="F9029">
        <v>0</v>
      </c>
      <c r="G9029">
        <v>0</v>
      </c>
      <c r="H9029">
        <v>0</v>
      </c>
      <c r="L9029">
        <v>2232.6199860000002</v>
      </c>
      <c r="R9029">
        <v>5434.8693370000001</v>
      </c>
      <c r="S9029" t="s">
        <v>204</v>
      </c>
      <c r="T9029" s="247">
        <v>45342.358240740738</v>
      </c>
    </row>
    <row r="9030" spans="1:20" x14ac:dyDescent="0.35">
      <c r="A9030" t="s">
        <v>130</v>
      </c>
      <c r="B9030" t="s">
        <v>119</v>
      </c>
      <c r="C9030" t="s">
        <v>92</v>
      </c>
      <c r="D9030" s="29">
        <v>45606</v>
      </c>
      <c r="E9030">
        <v>0</v>
      </c>
      <c r="F9030">
        <v>0</v>
      </c>
      <c r="G9030">
        <v>0</v>
      </c>
      <c r="H9030">
        <v>0</v>
      </c>
      <c r="L9030">
        <v>2232.6199860000002</v>
      </c>
      <c r="R9030">
        <v>5434.8693370000001</v>
      </c>
      <c r="S9030" t="s">
        <v>204</v>
      </c>
      <c r="T9030" s="247">
        <v>45342.358240740738</v>
      </c>
    </row>
    <row r="9031" spans="1:20" x14ac:dyDescent="0.35">
      <c r="A9031" t="s">
        <v>130</v>
      </c>
      <c r="B9031" t="s">
        <v>119</v>
      </c>
      <c r="C9031" t="s">
        <v>92</v>
      </c>
      <c r="D9031" s="29">
        <v>45607</v>
      </c>
      <c r="E9031">
        <v>0</v>
      </c>
      <c r="F9031">
        <v>0</v>
      </c>
      <c r="G9031">
        <v>0</v>
      </c>
      <c r="H9031">
        <v>0</v>
      </c>
      <c r="L9031">
        <v>2232.6199860000002</v>
      </c>
      <c r="R9031">
        <v>5434.8693370000001</v>
      </c>
      <c r="S9031" t="s">
        <v>204</v>
      </c>
      <c r="T9031" s="247">
        <v>45342.358240740738</v>
      </c>
    </row>
    <row r="9032" spans="1:20" x14ac:dyDescent="0.35">
      <c r="A9032" t="s">
        <v>130</v>
      </c>
      <c r="B9032" t="s">
        <v>119</v>
      </c>
      <c r="C9032" t="s">
        <v>92</v>
      </c>
      <c r="D9032" s="29">
        <v>45608</v>
      </c>
      <c r="E9032">
        <v>0</v>
      </c>
      <c r="F9032">
        <v>0</v>
      </c>
      <c r="G9032">
        <v>0</v>
      </c>
      <c r="H9032">
        <v>0</v>
      </c>
      <c r="L9032">
        <v>2232.6199860000002</v>
      </c>
      <c r="R9032">
        <v>5434.8693370000001</v>
      </c>
      <c r="S9032" t="s">
        <v>204</v>
      </c>
      <c r="T9032" s="247">
        <v>45342.358240740738</v>
      </c>
    </row>
    <row r="9033" spans="1:20" x14ac:dyDescent="0.35">
      <c r="A9033" t="s">
        <v>130</v>
      </c>
      <c r="B9033" t="s">
        <v>119</v>
      </c>
      <c r="C9033" t="s">
        <v>92</v>
      </c>
      <c r="D9033" s="29">
        <v>45609</v>
      </c>
      <c r="E9033">
        <v>0</v>
      </c>
      <c r="F9033">
        <v>0</v>
      </c>
      <c r="G9033">
        <v>0</v>
      </c>
      <c r="H9033">
        <v>0</v>
      </c>
      <c r="L9033">
        <v>2232.6199860000002</v>
      </c>
      <c r="R9033">
        <v>5434.8693370000001</v>
      </c>
      <c r="S9033" t="s">
        <v>204</v>
      </c>
      <c r="T9033" s="247">
        <v>45342.358240740738</v>
      </c>
    </row>
    <row r="9034" spans="1:20" x14ac:dyDescent="0.35">
      <c r="A9034" t="s">
        <v>130</v>
      </c>
      <c r="B9034" t="s">
        <v>119</v>
      </c>
      <c r="C9034" t="s">
        <v>92</v>
      </c>
      <c r="D9034" s="29">
        <v>45610</v>
      </c>
      <c r="E9034">
        <v>0</v>
      </c>
      <c r="F9034">
        <v>0</v>
      </c>
      <c r="G9034">
        <v>0</v>
      </c>
      <c r="H9034">
        <v>0</v>
      </c>
      <c r="L9034">
        <v>2232.6199860000002</v>
      </c>
      <c r="R9034">
        <v>5434.8693370000001</v>
      </c>
      <c r="S9034" t="s">
        <v>204</v>
      </c>
      <c r="T9034" s="247">
        <v>45342.358240740738</v>
      </c>
    </row>
    <row r="9035" spans="1:20" x14ac:dyDescent="0.35">
      <c r="A9035" t="s">
        <v>130</v>
      </c>
      <c r="B9035" t="s">
        <v>119</v>
      </c>
      <c r="C9035" t="s">
        <v>92</v>
      </c>
      <c r="D9035" s="29">
        <v>45611</v>
      </c>
      <c r="E9035">
        <v>0</v>
      </c>
      <c r="F9035">
        <v>0</v>
      </c>
      <c r="G9035">
        <v>0</v>
      </c>
      <c r="H9035">
        <v>0</v>
      </c>
      <c r="L9035">
        <v>2232.6199860000002</v>
      </c>
      <c r="R9035">
        <v>5434.8693370000001</v>
      </c>
      <c r="S9035" t="s">
        <v>204</v>
      </c>
      <c r="T9035" s="247">
        <v>45342.358240740738</v>
      </c>
    </row>
    <row r="9036" spans="1:20" x14ac:dyDescent="0.35">
      <c r="A9036" t="s">
        <v>130</v>
      </c>
      <c r="B9036" t="s">
        <v>119</v>
      </c>
      <c r="C9036" t="s">
        <v>92</v>
      </c>
      <c r="D9036" s="29">
        <v>45612</v>
      </c>
      <c r="E9036">
        <v>0</v>
      </c>
      <c r="F9036">
        <v>0</v>
      </c>
      <c r="G9036">
        <v>0</v>
      </c>
      <c r="H9036">
        <v>0</v>
      </c>
      <c r="L9036">
        <v>2232.6199860000002</v>
      </c>
      <c r="R9036">
        <v>5434.8693370000001</v>
      </c>
      <c r="S9036" t="s">
        <v>204</v>
      </c>
      <c r="T9036" s="247">
        <v>45342.358240740738</v>
      </c>
    </row>
    <row r="9037" spans="1:20" x14ac:dyDescent="0.35">
      <c r="A9037" t="s">
        <v>130</v>
      </c>
      <c r="B9037" t="s">
        <v>119</v>
      </c>
      <c r="C9037" t="s">
        <v>92</v>
      </c>
      <c r="D9037" s="29">
        <v>45613</v>
      </c>
      <c r="E9037">
        <v>0</v>
      </c>
      <c r="F9037">
        <v>0</v>
      </c>
      <c r="G9037">
        <v>0</v>
      </c>
      <c r="H9037">
        <v>0</v>
      </c>
      <c r="L9037">
        <v>2232.6199860000002</v>
      </c>
      <c r="R9037">
        <v>5434.8693370000001</v>
      </c>
      <c r="S9037" t="s">
        <v>204</v>
      </c>
      <c r="T9037" s="247">
        <v>45342.358240740738</v>
      </c>
    </row>
    <row r="9038" spans="1:20" x14ac:dyDescent="0.35">
      <c r="A9038" t="s">
        <v>130</v>
      </c>
      <c r="B9038" t="s">
        <v>119</v>
      </c>
      <c r="C9038" t="s">
        <v>92</v>
      </c>
      <c r="D9038" s="29">
        <v>45614</v>
      </c>
      <c r="E9038">
        <v>0</v>
      </c>
      <c r="F9038">
        <v>0</v>
      </c>
      <c r="G9038">
        <v>0</v>
      </c>
      <c r="H9038">
        <v>0</v>
      </c>
      <c r="L9038">
        <v>2232.6199860000002</v>
      </c>
      <c r="R9038">
        <v>5434.8693370000001</v>
      </c>
      <c r="S9038" t="s">
        <v>204</v>
      </c>
      <c r="T9038" s="247">
        <v>45342.358240740738</v>
      </c>
    </row>
    <row r="9039" spans="1:20" x14ac:dyDescent="0.35">
      <c r="A9039" t="s">
        <v>130</v>
      </c>
      <c r="B9039" t="s">
        <v>119</v>
      </c>
      <c r="C9039" t="s">
        <v>92</v>
      </c>
      <c r="D9039" s="29">
        <v>45615</v>
      </c>
      <c r="E9039">
        <v>0</v>
      </c>
      <c r="F9039">
        <v>0</v>
      </c>
      <c r="G9039">
        <v>0</v>
      </c>
      <c r="H9039">
        <v>0</v>
      </c>
      <c r="L9039">
        <v>2232.6199860000002</v>
      </c>
      <c r="R9039">
        <v>5434.8693370000001</v>
      </c>
      <c r="S9039" t="s">
        <v>204</v>
      </c>
      <c r="T9039" s="247">
        <v>45342.358240740738</v>
      </c>
    </row>
    <row r="9040" spans="1:20" x14ac:dyDescent="0.35">
      <c r="A9040" t="s">
        <v>130</v>
      </c>
      <c r="B9040" t="s">
        <v>119</v>
      </c>
      <c r="C9040" t="s">
        <v>92</v>
      </c>
      <c r="D9040" s="29">
        <v>45616</v>
      </c>
      <c r="E9040">
        <v>0</v>
      </c>
      <c r="F9040">
        <v>0</v>
      </c>
      <c r="G9040">
        <v>0</v>
      </c>
      <c r="H9040">
        <v>0</v>
      </c>
      <c r="L9040">
        <v>2232.6199860000002</v>
      </c>
      <c r="R9040">
        <v>5434.8693370000001</v>
      </c>
      <c r="S9040" t="s">
        <v>204</v>
      </c>
      <c r="T9040" s="247">
        <v>45342.358240740738</v>
      </c>
    </row>
    <row r="9041" spans="1:20" x14ac:dyDescent="0.35">
      <c r="A9041" t="s">
        <v>130</v>
      </c>
      <c r="B9041" t="s">
        <v>119</v>
      </c>
      <c r="C9041" t="s">
        <v>92</v>
      </c>
      <c r="D9041" s="29">
        <v>45617</v>
      </c>
      <c r="E9041">
        <v>0</v>
      </c>
      <c r="F9041">
        <v>0</v>
      </c>
      <c r="G9041">
        <v>0</v>
      </c>
      <c r="H9041">
        <v>0</v>
      </c>
      <c r="L9041">
        <v>2232.6199860000002</v>
      </c>
      <c r="R9041">
        <v>5434.8693370000001</v>
      </c>
      <c r="S9041" t="s">
        <v>204</v>
      </c>
      <c r="T9041" s="247">
        <v>45342.358240740738</v>
      </c>
    </row>
    <row r="9042" spans="1:20" x14ac:dyDescent="0.35">
      <c r="A9042" t="s">
        <v>130</v>
      </c>
      <c r="B9042" t="s">
        <v>119</v>
      </c>
      <c r="C9042" t="s">
        <v>92</v>
      </c>
      <c r="D9042" s="29">
        <v>45618</v>
      </c>
      <c r="E9042">
        <v>0</v>
      </c>
      <c r="F9042">
        <v>0</v>
      </c>
      <c r="G9042">
        <v>0</v>
      </c>
      <c r="H9042">
        <v>0</v>
      </c>
      <c r="L9042">
        <v>2232.6199860000002</v>
      </c>
      <c r="R9042">
        <v>5434.8693370000001</v>
      </c>
      <c r="S9042" t="s">
        <v>204</v>
      </c>
      <c r="T9042" s="247">
        <v>45342.358240740738</v>
      </c>
    </row>
    <row r="9043" spans="1:20" x14ac:dyDescent="0.35">
      <c r="A9043" t="s">
        <v>130</v>
      </c>
      <c r="B9043" t="s">
        <v>119</v>
      </c>
      <c r="C9043" t="s">
        <v>92</v>
      </c>
      <c r="D9043" s="29">
        <v>45619</v>
      </c>
      <c r="E9043">
        <v>0</v>
      </c>
      <c r="F9043">
        <v>0</v>
      </c>
      <c r="G9043">
        <v>0</v>
      </c>
      <c r="H9043">
        <v>0</v>
      </c>
      <c r="L9043">
        <v>2232.6199860000002</v>
      </c>
      <c r="R9043">
        <v>5434.8693370000001</v>
      </c>
      <c r="S9043" t="s">
        <v>204</v>
      </c>
      <c r="T9043" s="247">
        <v>45342.358240740738</v>
      </c>
    </row>
    <row r="9044" spans="1:20" x14ac:dyDescent="0.35">
      <c r="A9044" t="s">
        <v>130</v>
      </c>
      <c r="B9044" t="s">
        <v>119</v>
      </c>
      <c r="C9044" t="s">
        <v>92</v>
      </c>
      <c r="D9044" s="29">
        <v>45620</v>
      </c>
      <c r="E9044">
        <v>0</v>
      </c>
      <c r="F9044">
        <v>0</v>
      </c>
      <c r="G9044">
        <v>0</v>
      </c>
      <c r="H9044">
        <v>0</v>
      </c>
      <c r="L9044">
        <v>2232.6199860000002</v>
      </c>
      <c r="R9044">
        <v>5434.8693370000001</v>
      </c>
      <c r="S9044" t="s">
        <v>204</v>
      </c>
      <c r="T9044" s="247">
        <v>45342.358240740738</v>
      </c>
    </row>
    <row r="9045" spans="1:20" x14ac:dyDescent="0.35">
      <c r="A9045" t="s">
        <v>130</v>
      </c>
      <c r="B9045" t="s">
        <v>119</v>
      </c>
      <c r="C9045" t="s">
        <v>92</v>
      </c>
      <c r="D9045" s="29">
        <v>45621</v>
      </c>
      <c r="E9045">
        <v>0</v>
      </c>
      <c r="F9045">
        <v>0</v>
      </c>
      <c r="G9045">
        <v>0</v>
      </c>
      <c r="H9045">
        <v>0</v>
      </c>
      <c r="L9045">
        <v>2232.6199860000002</v>
      </c>
      <c r="R9045">
        <v>5434.8693370000001</v>
      </c>
      <c r="S9045" t="s">
        <v>204</v>
      </c>
      <c r="T9045" s="247">
        <v>45342.358240740738</v>
      </c>
    </row>
    <row r="9046" spans="1:20" x14ac:dyDescent="0.35">
      <c r="A9046" t="s">
        <v>130</v>
      </c>
      <c r="B9046" t="s">
        <v>119</v>
      </c>
      <c r="C9046" t="s">
        <v>92</v>
      </c>
      <c r="D9046" s="29">
        <v>45622</v>
      </c>
      <c r="E9046">
        <v>0</v>
      </c>
      <c r="F9046">
        <v>0</v>
      </c>
      <c r="G9046">
        <v>0</v>
      </c>
      <c r="H9046">
        <v>0</v>
      </c>
      <c r="L9046">
        <v>2232.6199860000002</v>
      </c>
      <c r="R9046">
        <v>5434.8693370000001</v>
      </c>
      <c r="S9046" t="s">
        <v>204</v>
      </c>
      <c r="T9046" s="247">
        <v>45342.358240740738</v>
      </c>
    </row>
    <row r="9047" spans="1:20" x14ac:dyDescent="0.35">
      <c r="A9047" t="s">
        <v>130</v>
      </c>
      <c r="B9047" t="s">
        <v>119</v>
      </c>
      <c r="C9047" t="s">
        <v>92</v>
      </c>
      <c r="D9047" s="29">
        <v>45623</v>
      </c>
      <c r="E9047">
        <v>0</v>
      </c>
      <c r="F9047">
        <v>0</v>
      </c>
      <c r="G9047">
        <v>0</v>
      </c>
      <c r="H9047">
        <v>0</v>
      </c>
      <c r="L9047">
        <v>2232.6199860000002</v>
      </c>
      <c r="R9047">
        <v>5434.8693370000001</v>
      </c>
      <c r="S9047" t="s">
        <v>204</v>
      </c>
      <c r="T9047" s="247">
        <v>45342.358240740738</v>
      </c>
    </row>
    <row r="9048" spans="1:20" x14ac:dyDescent="0.35">
      <c r="A9048" t="s">
        <v>130</v>
      </c>
      <c r="B9048" t="s">
        <v>119</v>
      </c>
      <c r="C9048" t="s">
        <v>92</v>
      </c>
      <c r="D9048" s="29">
        <v>45624</v>
      </c>
      <c r="E9048">
        <v>0</v>
      </c>
      <c r="F9048">
        <v>0</v>
      </c>
      <c r="G9048">
        <v>0</v>
      </c>
      <c r="H9048">
        <v>0</v>
      </c>
      <c r="L9048">
        <v>2232.6199860000002</v>
      </c>
      <c r="R9048">
        <v>5434.8693370000001</v>
      </c>
      <c r="S9048" t="s">
        <v>204</v>
      </c>
      <c r="T9048" s="247">
        <v>45342.358252314814</v>
      </c>
    </row>
    <row r="9049" spans="1:20" x14ac:dyDescent="0.35">
      <c r="A9049" t="s">
        <v>130</v>
      </c>
      <c r="B9049" t="s">
        <v>119</v>
      </c>
      <c r="C9049" t="s">
        <v>92</v>
      </c>
      <c r="D9049" s="29">
        <v>45625</v>
      </c>
      <c r="E9049">
        <v>0</v>
      </c>
      <c r="F9049">
        <v>0</v>
      </c>
      <c r="G9049">
        <v>0</v>
      </c>
      <c r="H9049">
        <v>0</v>
      </c>
      <c r="L9049">
        <v>2232.6199860000002</v>
      </c>
      <c r="R9049">
        <v>5434.8693370000001</v>
      </c>
      <c r="S9049" t="s">
        <v>204</v>
      </c>
      <c r="T9049" s="247">
        <v>45342.358240740738</v>
      </c>
    </row>
    <row r="9050" spans="1:20" x14ac:dyDescent="0.35">
      <c r="A9050" t="s">
        <v>130</v>
      </c>
      <c r="B9050" t="s">
        <v>119</v>
      </c>
      <c r="C9050" t="s">
        <v>92</v>
      </c>
      <c r="D9050" s="29">
        <v>45626</v>
      </c>
      <c r="E9050">
        <v>0</v>
      </c>
      <c r="F9050">
        <v>0</v>
      </c>
      <c r="G9050">
        <v>0</v>
      </c>
      <c r="H9050">
        <v>0</v>
      </c>
      <c r="L9050">
        <v>2232.6199860000002</v>
      </c>
      <c r="R9050">
        <v>5434.8693370000001</v>
      </c>
      <c r="S9050" t="s">
        <v>204</v>
      </c>
      <c r="T9050" s="247">
        <v>45342.358252314814</v>
      </c>
    </row>
    <row r="9051" spans="1:20" x14ac:dyDescent="0.35">
      <c r="A9051" t="s">
        <v>130</v>
      </c>
      <c r="B9051" t="s">
        <v>119</v>
      </c>
      <c r="C9051" t="s">
        <v>92</v>
      </c>
      <c r="D9051" s="29">
        <v>45627</v>
      </c>
      <c r="E9051">
        <v>0</v>
      </c>
      <c r="F9051">
        <v>0</v>
      </c>
      <c r="G9051">
        <v>0</v>
      </c>
      <c r="H9051">
        <v>0</v>
      </c>
      <c r="L9051">
        <v>2232.6199860000002</v>
      </c>
      <c r="R9051">
        <v>5434.8693370000001</v>
      </c>
      <c r="S9051" t="s">
        <v>204</v>
      </c>
      <c r="T9051" s="247">
        <v>45342.358252314814</v>
      </c>
    </row>
    <row r="9052" spans="1:20" x14ac:dyDescent="0.35">
      <c r="A9052" t="s">
        <v>130</v>
      </c>
      <c r="B9052" t="s">
        <v>119</v>
      </c>
      <c r="C9052" t="s">
        <v>92</v>
      </c>
      <c r="D9052" s="29">
        <v>45628</v>
      </c>
      <c r="E9052">
        <v>0</v>
      </c>
      <c r="F9052">
        <v>0</v>
      </c>
      <c r="G9052">
        <v>0</v>
      </c>
      <c r="H9052">
        <v>0</v>
      </c>
      <c r="L9052">
        <v>2232.6199860000002</v>
      </c>
      <c r="R9052">
        <v>5434.8693370000001</v>
      </c>
      <c r="S9052" t="s">
        <v>204</v>
      </c>
      <c r="T9052" s="247">
        <v>45342.358252314814</v>
      </c>
    </row>
    <row r="9053" spans="1:20" x14ac:dyDescent="0.35">
      <c r="A9053" t="s">
        <v>130</v>
      </c>
      <c r="B9053" t="s">
        <v>119</v>
      </c>
      <c r="C9053" t="s">
        <v>92</v>
      </c>
      <c r="D9053" s="29">
        <v>45629</v>
      </c>
      <c r="E9053">
        <v>0</v>
      </c>
      <c r="F9053">
        <v>0</v>
      </c>
      <c r="G9053">
        <v>0</v>
      </c>
      <c r="H9053">
        <v>0</v>
      </c>
      <c r="L9053">
        <v>2232.6199860000002</v>
      </c>
      <c r="R9053">
        <v>5434.8693370000001</v>
      </c>
      <c r="S9053" t="s">
        <v>204</v>
      </c>
      <c r="T9053" s="247">
        <v>45342.358252314814</v>
      </c>
    </row>
    <row r="9054" spans="1:20" x14ac:dyDescent="0.35">
      <c r="A9054" t="s">
        <v>130</v>
      </c>
      <c r="B9054" t="s">
        <v>119</v>
      </c>
      <c r="C9054" t="s">
        <v>92</v>
      </c>
      <c r="D9054" s="29">
        <v>45630</v>
      </c>
      <c r="E9054">
        <v>0</v>
      </c>
      <c r="F9054">
        <v>0</v>
      </c>
      <c r="G9054">
        <v>0</v>
      </c>
      <c r="H9054">
        <v>0</v>
      </c>
      <c r="L9054">
        <v>2232.6199860000002</v>
      </c>
      <c r="R9054">
        <v>5434.8693370000001</v>
      </c>
      <c r="S9054" t="s">
        <v>204</v>
      </c>
      <c r="T9054" s="247">
        <v>45342.358240740738</v>
      </c>
    </row>
    <row r="9055" spans="1:20" x14ac:dyDescent="0.35">
      <c r="A9055" t="s">
        <v>130</v>
      </c>
      <c r="B9055" t="s">
        <v>119</v>
      </c>
      <c r="C9055" t="s">
        <v>92</v>
      </c>
      <c r="D9055" s="29">
        <v>45631</v>
      </c>
      <c r="E9055">
        <v>0</v>
      </c>
      <c r="F9055">
        <v>0</v>
      </c>
      <c r="G9055">
        <v>0</v>
      </c>
      <c r="H9055">
        <v>0</v>
      </c>
      <c r="L9055">
        <v>2232.6199860000002</v>
      </c>
      <c r="R9055">
        <v>5434.8693370000001</v>
      </c>
      <c r="S9055" t="s">
        <v>204</v>
      </c>
      <c r="T9055" s="247">
        <v>45342.358252314814</v>
      </c>
    </row>
    <row r="9056" spans="1:20" x14ac:dyDescent="0.35">
      <c r="A9056" t="s">
        <v>130</v>
      </c>
      <c r="B9056" t="s">
        <v>119</v>
      </c>
      <c r="C9056" t="s">
        <v>92</v>
      </c>
      <c r="D9056" s="29">
        <v>45632</v>
      </c>
      <c r="E9056">
        <v>0</v>
      </c>
      <c r="F9056">
        <v>0</v>
      </c>
      <c r="G9056">
        <v>0</v>
      </c>
      <c r="H9056">
        <v>0</v>
      </c>
      <c r="L9056">
        <v>2232.6199860000002</v>
      </c>
      <c r="R9056">
        <v>5434.8693370000001</v>
      </c>
      <c r="S9056" t="s">
        <v>204</v>
      </c>
      <c r="T9056" s="247">
        <v>45342.358252314814</v>
      </c>
    </row>
    <row r="9057" spans="1:20" x14ac:dyDescent="0.35">
      <c r="A9057" t="s">
        <v>130</v>
      </c>
      <c r="B9057" t="s">
        <v>119</v>
      </c>
      <c r="C9057" t="s">
        <v>92</v>
      </c>
      <c r="D9057" s="29">
        <v>45633</v>
      </c>
      <c r="E9057">
        <v>0</v>
      </c>
      <c r="F9057">
        <v>0</v>
      </c>
      <c r="G9057">
        <v>0</v>
      </c>
      <c r="H9057">
        <v>0</v>
      </c>
      <c r="L9057">
        <v>2232.6199860000002</v>
      </c>
      <c r="R9057">
        <v>5434.8693370000001</v>
      </c>
      <c r="S9057" t="s">
        <v>204</v>
      </c>
      <c r="T9057" s="247">
        <v>45342.358252314814</v>
      </c>
    </row>
    <row r="9058" spans="1:20" x14ac:dyDescent="0.35">
      <c r="A9058" t="s">
        <v>130</v>
      </c>
      <c r="B9058" t="s">
        <v>119</v>
      </c>
      <c r="C9058" t="s">
        <v>92</v>
      </c>
      <c r="D9058" s="29">
        <v>45634</v>
      </c>
      <c r="E9058">
        <v>0</v>
      </c>
      <c r="F9058">
        <v>0</v>
      </c>
      <c r="G9058">
        <v>0</v>
      </c>
      <c r="H9058">
        <v>0</v>
      </c>
      <c r="L9058">
        <v>2232.6199860000002</v>
      </c>
      <c r="R9058">
        <v>5434.8693370000001</v>
      </c>
      <c r="S9058" t="s">
        <v>204</v>
      </c>
      <c r="T9058" s="247">
        <v>45342.358252314814</v>
      </c>
    </row>
    <row r="9059" spans="1:20" x14ac:dyDescent="0.35">
      <c r="A9059" t="s">
        <v>130</v>
      </c>
      <c r="B9059" t="s">
        <v>119</v>
      </c>
      <c r="C9059" t="s">
        <v>92</v>
      </c>
      <c r="D9059" s="29">
        <v>45635</v>
      </c>
      <c r="E9059">
        <v>0</v>
      </c>
      <c r="F9059">
        <v>0</v>
      </c>
      <c r="G9059">
        <v>0</v>
      </c>
      <c r="H9059">
        <v>0</v>
      </c>
      <c r="L9059">
        <v>2232.6199860000002</v>
      </c>
      <c r="R9059">
        <v>5434.8693370000001</v>
      </c>
      <c r="S9059" t="s">
        <v>204</v>
      </c>
      <c r="T9059" s="247">
        <v>45342.358252314814</v>
      </c>
    </row>
    <row r="9060" spans="1:20" x14ac:dyDescent="0.35">
      <c r="A9060" t="s">
        <v>130</v>
      </c>
      <c r="B9060" t="s">
        <v>119</v>
      </c>
      <c r="C9060" t="s">
        <v>92</v>
      </c>
      <c r="D9060" s="29">
        <v>45636</v>
      </c>
      <c r="E9060">
        <v>0</v>
      </c>
      <c r="F9060">
        <v>0</v>
      </c>
      <c r="G9060">
        <v>0</v>
      </c>
      <c r="H9060">
        <v>0</v>
      </c>
      <c r="L9060">
        <v>2232.6199860000002</v>
      </c>
      <c r="R9060">
        <v>5434.8693370000001</v>
      </c>
      <c r="S9060" t="s">
        <v>204</v>
      </c>
      <c r="T9060" s="247">
        <v>45342.358252314814</v>
      </c>
    </row>
    <row r="9061" spans="1:20" x14ac:dyDescent="0.35">
      <c r="A9061" t="s">
        <v>130</v>
      </c>
      <c r="B9061" t="s">
        <v>119</v>
      </c>
      <c r="C9061" t="s">
        <v>92</v>
      </c>
      <c r="D9061" s="29">
        <v>45637</v>
      </c>
      <c r="E9061">
        <v>0</v>
      </c>
      <c r="F9061">
        <v>0</v>
      </c>
      <c r="G9061">
        <v>0</v>
      </c>
      <c r="H9061">
        <v>0</v>
      </c>
      <c r="L9061">
        <v>2232.6199860000002</v>
      </c>
      <c r="R9061">
        <v>5434.8693370000001</v>
      </c>
      <c r="S9061" t="s">
        <v>204</v>
      </c>
      <c r="T9061" s="247">
        <v>45342.358252314814</v>
      </c>
    </row>
    <row r="9062" spans="1:20" x14ac:dyDescent="0.35">
      <c r="A9062" t="s">
        <v>130</v>
      </c>
      <c r="B9062" t="s">
        <v>119</v>
      </c>
      <c r="C9062" t="s">
        <v>92</v>
      </c>
      <c r="D9062" s="29">
        <v>45638</v>
      </c>
      <c r="E9062">
        <v>0</v>
      </c>
      <c r="F9062">
        <v>0</v>
      </c>
      <c r="G9062">
        <v>0</v>
      </c>
      <c r="H9062">
        <v>0</v>
      </c>
      <c r="L9062">
        <v>2232.6199860000002</v>
      </c>
      <c r="R9062">
        <v>5434.8693370000001</v>
      </c>
      <c r="S9062" t="s">
        <v>204</v>
      </c>
      <c r="T9062" s="247">
        <v>45342.358252314814</v>
      </c>
    </row>
    <row r="9063" spans="1:20" x14ac:dyDescent="0.35">
      <c r="A9063" t="s">
        <v>130</v>
      </c>
      <c r="B9063" t="s">
        <v>119</v>
      </c>
      <c r="C9063" t="s">
        <v>92</v>
      </c>
      <c r="D9063" s="29">
        <v>45639</v>
      </c>
      <c r="E9063">
        <v>0</v>
      </c>
      <c r="F9063">
        <v>0</v>
      </c>
      <c r="G9063">
        <v>0</v>
      </c>
      <c r="H9063">
        <v>0</v>
      </c>
      <c r="L9063">
        <v>2232.6199860000002</v>
      </c>
      <c r="R9063">
        <v>5434.8693370000001</v>
      </c>
      <c r="S9063" t="s">
        <v>204</v>
      </c>
      <c r="T9063" s="247">
        <v>45342.358252314814</v>
      </c>
    </row>
    <row r="9064" spans="1:20" x14ac:dyDescent="0.35">
      <c r="A9064" t="s">
        <v>130</v>
      </c>
      <c r="B9064" t="s">
        <v>119</v>
      </c>
      <c r="C9064" t="s">
        <v>92</v>
      </c>
      <c r="D9064" s="29">
        <v>45640</v>
      </c>
      <c r="E9064">
        <v>0</v>
      </c>
      <c r="F9064">
        <v>0</v>
      </c>
      <c r="G9064">
        <v>0</v>
      </c>
      <c r="H9064">
        <v>0</v>
      </c>
      <c r="L9064">
        <v>2232.6199860000002</v>
      </c>
      <c r="R9064">
        <v>5434.8693370000001</v>
      </c>
      <c r="S9064" t="s">
        <v>204</v>
      </c>
      <c r="T9064" s="247">
        <v>45342.358252314814</v>
      </c>
    </row>
    <row r="9065" spans="1:20" x14ac:dyDescent="0.35">
      <c r="A9065" t="s">
        <v>130</v>
      </c>
      <c r="B9065" t="s">
        <v>119</v>
      </c>
      <c r="C9065" t="s">
        <v>92</v>
      </c>
      <c r="D9065" s="29">
        <v>45641</v>
      </c>
      <c r="E9065">
        <v>0</v>
      </c>
      <c r="F9065">
        <v>0</v>
      </c>
      <c r="G9065">
        <v>0</v>
      </c>
      <c r="H9065">
        <v>0</v>
      </c>
      <c r="L9065">
        <v>2232.6199860000002</v>
      </c>
      <c r="R9065">
        <v>5434.8693370000001</v>
      </c>
      <c r="S9065" t="s">
        <v>204</v>
      </c>
      <c r="T9065" s="247">
        <v>45342.358263888891</v>
      </c>
    </row>
    <row r="9066" spans="1:20" x14ac:dyDescent="0.35">
      <c r="A9066" t="s">
        <v>130</v>
      </c>
      <c r="B9066" t="s">
        <v>119</v>
      </c>
      <c r="C9066" t="s">
        <v>92</v>
      </c>
      <c r="D9066" s="29">
        <v>45642</v>
      </c>
      <c r="E9066">
        <v>0</v>
      </c>
      <c r="F9066">
        <v>0</v>
      </c>
      <c r="G9066">
        <v>0</v>
      </c>
      <c r="H9066">
        <v>0</v>
      </c>
      <c r="L9066">
        <v>2232.6199860000002</v>
      </c>
      <c r="R9066">
        <v>5434.8693370000001</v>
      </c>
      <c r="S9066" t="s">
        <v>204</v>
      </c>
      <c r="T9066" s="247">
        <v>45342.358252314814</v>
      </c>
    </row>
    <row r="9067" spans="1:20" x14ac:dyDescent="0.35">
      <c r="A9067" t="s">
        <v>130</v>
      </c>
      <c r="B9067" t="s">
        <v>119</v>
      </c>
      <c r="C9067" t="s">
        <v>92</v>
      </c>
      <c r="D9067" s="29">
        <v>45643</v>
      </c>
      <c r="E9067">
        <v>0</v>
      </c>
      <c r="F9067">
        <v>0</v>
      </c>
      <c r="G9067">
        <v>0</v>
      </c>
      <c r="H9067">
        <v>0</v>
      </c>
      <c r="L9067">
        <v>2232.6199860000002</v>
      </c>
      <c r="R9067">
        <v>5434.8693370000001</v>
      </c>
      <c r="S9067" t="s">
        <v>204</v>
      </c>
      <c r="T9067" s="247">
        <v>45342.358252314814</v>
      </c>
    </row>
    <row r="9068" spans="1:20" x14ac:dyDescent="0.35">
      <c r="A9068" t="s">
        <v>130</v>
      </c>
      <c r="B9068" t="s">
        <v>119</v>
      </c>
      <c r="C9068" t="s">
        <v>92</v>
      </c>
      <c r="D9068" s="29">
        <v>45644</v>
      </c>
      <c r="E9068">
        <v>0</v>
      </c>
      <c r="F9068">
        <v>0</v>
      </c>
      <c r="G9068">
        <v>0</v>
      </c>
      <c r="H9068">
        <v>0</v>
      </c>
      <c r="L9068">
        <v>2232.6199860000002</v>
      </c>
      <c r="R9068">
        <v>5434.8693370000001</v>
      </c>
      <c r="S9068" t="s">
        <v>204</v>
      </c>
      <c r="T9068" s="247">
        <v>45342.358252314814</v>
      </c>
    </row>
    <row r="9069" spans="1:20" x14ac:dyDescent="0.35">
      <c r="A9069" t="s">
        <v>130</v>
      </c>
      <c r="B9069" t="s">
        <v>119</v>
      </c>
      <c r="C9069" t="s">
        <v>92</v>
      </c>
      <c r="D9069" s="29">
        <v>45645</v>
      </c>
      <c r="E9069">
        <v>0</v>
      </c>
      <c r="F9069">
        <v>0</v>
      </c>
      <c r="G9069">
        <v>0</v>
      </c>
      <c r="H9069">
        <v>0</v>
      </c>
      <c r="L9069">
        <v>2232.6199860000002</v>
      </c>
      <c r="R9069">
        <v>5434.8693370000001</v>
      </c>
      <c r="S9069" t="s">
        <v>204</v>
      </c>
      <c r="T9069" s="247">
        <v>45342.358263888891</v>
      </c>
    </row>
    <row r="9070" spans="1:20" x14ac:dyDescent="0.35">
      <c r="A9070" t="s">
        <v>130</v>
      </c>
      <c r="B9070" t="s">
        <v>119</v>
      </c>
      <c r="C9070" t="s">
        <v>92</v>
      </c>
      <c r="D9070" s="29">
        <v>45646</v>
      </c>
      <c r="E9070">
        <v>0</v>
      </c>
      <c r="F9070">
        <v>0</v>
      </c>
      <c r="G9070">
        <v>0</v>
      </c>
      <c r="H9070">
        <v>0</v>
      </c>
      <c r="L9070">
        <v>2232.6199860000002</v>
      </c>
      <c r="R9070">
        <v>5434.8693370000001</v>
      </c>
      <c r="S9070" t="s">
        <v>204</v>
      </c>
      <c r="T9070" s="247">
        <v>45342.358252314814</v>
      </c>
    </row>
    <row r="9071" spans="1:20" x14ac:dyDescent="0.35">
      <c r="A9071" t="s">
        <v>130</v>
      </c>
      <c r="B9071" t="s">
        <v>119</v>
      </c>
      <c r="C9071" t="s">
        <v>92</v>
      </c>
      <c r="D9071" s="29">
        <v>45647</v>
      </c>
      <c r="E9071">
        <v>0</v>
      </c>
      <c r="F9071">
        <v>0</v>
      </c>
      <c r="G9071">
        <v>0</v>
      </c>
      <c r="H9071">
        <v>0</v>
      </c>
      <c r="L9071">
        <v>2232.6199860000002</v>
      </c>
      <c r="R9071">
        <v>5434.8693370000001</v>
      </c>
      <c r="S9071" t="s">
        <v>204</v>
      </c>
      <c r="T9071" s="247">
        <v>45342.358252314814</v>
      </c>
    </row>
    <row r="9072" spans="1:20" x14ac:dyDescent="0.35">
      <c r="A9072" t="s">
        <v>130</v>
      </c>
      <c r="B9072" t="s">
        <v>119</v>
      </c>
      <c r="C9072" t="s">
        <v>92</v>
      </c>
      <c r="D9072" s="29">
        <v>45648</v>
      </c>
      <c r="E9072">
        <v>0</v>
      </c>
      <c r="F9072">
        <v>0</v>
      </c>
      <c r="G9072">
        <v>0</v>
      </c>
      <c r="H9072">
        <v>0</v>
      </c>
      <c r="L9072">
        <v>2232.6199860000002</v>
      </c>
      <c r="R9072">
        <v>5434.8693370000001</v>
      </c>
      <c r="S9072" t="s">
        <v>204</v>
      </c>
      <c r="T9072" s="247">
        <v>45342.358252314814</v>
      </c>
    </row>
    <row r="9073" spans="1:20" x14ac:dyDescent="0.35">
      <c r="A9073" t="s">
        <v>130</v>
      </c>
      <c r="B9073" t="s">
        <v>119</v>
      </c>
      <c r="C9073" t="s">
        <v>92</v>
      </c>
      <c r="D9073" s="29">
        <v>45649</v>
      </c>
      <c r="E9073">
        <v>0</v>
      </c>
      <c r="F9073">
        <v>0</v>
      </c>
      <c r="G9073">
        <v>0</v>
      </c>
      <c r="H9073">
        <v>0</v>
      </c>
      <c r="L9073">
        <v>2232.6199860000002</v>
      </c>
      <c r="R9073">
        <v>5434.8693370000001</v>
      </c>
      <c r="S9073" t="s">
        <v>204</v>
      </c>
      <c r="T9073" s="247">
        <v>45342.358263888891</v>
      </c>
    </row>
    <row r="9074" spans="1:20" x14ac:dyDescent="0.35">
      <c r="A9074" t="s">
        <v>130</v>
      </c>
      <c r="B9074" t="s">
        <v>119</v>
      </c>
      <c r="C9074" t="s">
        <v>92</v>
      </c>
      <c r="D9074" s="29">
        <v>45650</v>
      </c>
      <c r="E9074">
        <v>0</v>
      </c>
      <c r="F9074">
        <v>0</v>
      </c>
      <c r="G9074">
        <v>0</v>
      </c>
      <c r="H9074">
        <v>0</v>
      </c>
      <c r="L9074">
        <v>2232.6199860000002</v>
      </c>
      <c r="R9074">
        <v>5434.8693370000001</v>
      </c>
      <c r="S9074" t="s">
        <v>204</v>
      </c>
      <c r="T9074" s="247">
        <v>45342.358263888891</v>
      </c>
    </row>
    <row r="9075" spans="1:20" x14ac:dyDescent="0.35">
      <c r="A9075" t="s">
        <v>130</v>
      </c>
      <c r="B9075" t="s">
        <v>119</v>
      </c>
      <c r="C9075" t="s">
        <v>92</v>
      </c>
      <c r="D9075" s="29">
        <v>45651</v>
      </c>
      <c r="E9075">
        <v>0</v>
      </c>
      <c r="F9075">
        <v>0</v>
      </c>
      <c r="G9075">
        <v>0</v>
      </c>
      <c r="H9075">
        <v>0</v>
      </c>
      <c r="L9075">
        <v>2232.6199860000002</v>
      </c>
      <c r="R9075">
        <v>5434.8693370000001</v>
      </c>
      <c r="S9075" t="s">
        <v>204</v>
      </c>
      <c r="T9075" s="247">
        <v>45342.358263888891</v>
      </c>
    </row>
    <row r="9076" spans="1:20" x14ac:dyDescent="0.35">
      <c r="A9076" t="s">
        <v>130</v>
      </c>
      <c r="B9076" t="s">
        <v>119</v>
      </c>
      <c r="C9076" t="s">
        <v>92</v>
      </c>
      <c r="D9076" s="29">
        <v>45652</v>
      </c>
      <c r="E9076">
        <v>0</v>
      </c>
      <c r="F9076">
        <v>0</v>
      </c>
      <c r="G9076">
        <v>0</v>
      </c>
      <c r="H9076">
        <v>0</v>
      </c>
      <c r="L9076">
        <v>2232.6199860000002</v>
      </c>
      <c r="R9076">
        <v>5434.8693370000001</v>
      </c>
      <c r="S9076" t="s">
        <v>204</v>
      </c>
      <c r="T9076" s="247">
        <v>45342.358252314814</v>
      </c>
    </row>
    <row r="9077" spans="1:20" x14ac:dyDescent="0.35">
      <c r="A9077" t="s">
        <v>130</v>
      </c>
      <c r="B9077" t="s">
        <v>119</v>
      </c>
      <c r="C9077" t="s">
        <v>92</v>
      </c>
      <c r="D9077" s="29">
        <v>45653</v>
      </c>
      <c r="E9077">
        <v>0</v>
      </c>
      <c r="F9077">
        <v>0</v>
      </c>
      <c r="G9077">
        <v>0</v>
      </c>
      <c r="H9077">
        <v>0</v>
      </c>
      <c r="L9077">
        <v>2232.6199860000002</v>
      </c>
      <c r="R9077">
        <v>5434.8693370000001</v>
      </c>
      <c r="S9077" t="s">
        <v>204</v>
      </c>
      <c r="T9077" s="247">
        <v>45342.358252314814</v>
      </c>
    </row>
    <row r="9078" spans="1:20" x14ac:dyDescent="0.35">
      <c r="A9078" t="s">
        <v>130</v>
      </c>
      <c r="B9078" t="s">
        <v>119</v>
      </c>
      <c r="C9078" t="s">
        <v>92</v>
      </c>
      <c r="D9078" s="29">
        <v>45654</v>
      </c>
      <c r="E9078">
        <v>0</v>
      </c>
      <c r="F9078">
        <v>0</v>
      </c>
      <c r="G9078">
        <v>0</v>
      </c>
      <c r="H9078">
        <v>0</v>
      </c>
      <c r="L9078">
        <v>2232.6199860000002</v>
      </c>
      <c r="R9078">
        <v>5434.8693370000001</v>
      </c>
      <c r="S9078" t="s">
        <v>204</v>
      </c>
      <c r="T9078" s="247">
        <v>45342.358263888891</v>
      </c>
    </row>
    <row r="9079" spans="1:20" x14ac:dyDescent="0.35">
      <c r="A9079" t="s">
        <v>130</v>
      </c>
      <c r="B9079" t="s">
        <v>119</v>
      </c>
      <c r="C9079" t="s">
        <v>92</v>
      </c>
      <c r="D9079" s="29">
        <v>45655</v>
      </c>
      <c r="E9079">
        <v>0</v>
      </c>
      <c r="F9079">
        <v>0</v>
      </c>
      <c r="G9079">
        <v>0</v>
      </c>
      <c r="H9079">
        <v>0</v>
      </c>
      <c r="L9079">
        <v>2232.6199860000002</v>
      </c>
      <c r="R9079">
        <v>5434.8693370000001</v>
      </c>
      <c r="S9079" t="s">
        <v>204</v>
      </c>
      <c r="T9079" s="247">
        <v>45342.358263888891</v>
      </c>
    </row>
    <row r="9080" spans="1:20" x14ac:dyDescent="0.35">
      <c r="A9080" t="s">
        <v>130</v>
      </c>
      <c r="B9080" t="s">
        <v>119</v>
      </c>
      <c r="C9080" t="s">
        <v>92</v>
      </c>
      <c r="D9080" s="29">
        <v>45656</v>
      </c>
      <c r="E9080">
        <v>0</v>
      </c>
      <c r="F9080">
        <v>0</v>
      </c>
      <c r="G9080">
        <v>0</v>
      </c>
      <c r="H9080">
        <v>0</v>
      </c>
      <c r="L9080">
        <v>2232.6199860000002</v>
      </c>
      <c r="R9080">
        <v>5434.8693370000001</v>
      </c>
      <c r="S9080" t="s">
        <v>204</v>
      </c>
      <c r="T9080" s="247">
        <v>45342.358263888891</v>
      </c>
    </row>
    <row r="9081" spans="1:20" x14ac:dyDescent="0.35">
      <c r="A9081" t="s">
        <v>130</v>
      </c>
      <c r="B9081" t="s">
        <v>119</v>
      </c>
      <c r="C9081" t="s">
        <v>92</v>
      </c>
      <c r="D9081" s="29">
        <v>45657</v>
      </c>
      <c r="E9081">
        <v>0</v>
      </c>
      <c r="F9081">
        <v>0</v>
      </c>
      <c r="G9081">
        <v>0</v>
      </c>
      <c r="H9081">
        <v>0</v>
      </c>
      <c r="L9081">
        <v>2232.6199860000002</v>
      </c>
      <c r="R9081">
        <v>5434.8693370000001</v>
      </c>
      <c r="S9081" t="s">
        <v>204</v>
      </c>
      <c r="T9081" s="247">
        <v>45342.358263888891</v>
      </c>
    </row>
    <row r="9082" spans="1:20" x14ac:dyDescent="0.35">
      <c r="A9082" t="s">
        <v>131</v>
      </c>
      <c r="B9082" t="s">
        <v>132</v>
      </c>
      <c r="C9082" t="s">
        <v>92</v>
      </c>
      <c r="D9082" s="29">
        <v>45383</v>
      </c>
      <c r="E9082">
        <v>0</v>
      </c>
      <c r="F9082">
        <v>0</v>
      </c>
      <c r="G9082">
        <v>0</v>
      </c>
      <c r="H9082">
        <v>0</v>
      </c>
      <c r="L9082">
        <v>3033.9179509999999</v>
      </c>
      <c r="R9082">
        <v>6432.2760790000002</v>
      </c>
      <c r="S9082" t="s">
        <v>204</v>
      </c>
      <c r="T9082" s="247">
        <v>45342.343078703707</v>
      </c>
    </row>
    <row r="9083" spans="1:20" x14ac:dyDescent="0.35">
      <c r="A9083" t="s">
        <v>131</v>
      </c>
      <c r="B9083" t="s">
        <v>132</v>
      </c>
      <c r="C9083" t="s">
        <v>92</v>
      </c>
      <c r="D9083" s="29">
        <v>45384</v>
      </c>
      <c r="E9083">
        <v>0</v>
      </c>
      <c r="F9083">
        <v>0</v>
      </c>
      <c r="G9083">
        <v>0</v>
      </c>
      <c r="H9083">
        <v>0</v>
      </c>
      <c r="L9083">
        <v>3033.9179509999999</v>
      </c>
      <c r="R9083">
        <v>6432.2760790000002</v>
      </c>
      <c r="S9083" t="s">
        <v>204</v>
      </c>
      <c r="T9083" s="247">
        <v>45342.343078703707</v>
      </c>
    </row>
    <row r="9084" spans="1:20" x14ac:dyDescent="0.35">
      <c r="A9084" t="s">
        <v>131</v>
      </c>
      <c r="B9084" t="s">
        <v>132</v>
      </c>
      <c r="C9084" t="s">
        <v>92</v>
      </c>
      <c r="D9084" s="29">
        <v>45385</v>
      </c>
      <c r="E9084">
        <v>0</v>
      </c>
      <c r="F9084">
        <v>0</v>
      </c>
      <c r="G9084">
        <v>0</v>
      </c>
      <c r="H9084">
        <v>0</v>
      </c>
      <c r="L9084">
        <v>3033.9179509999999</v>
      </c>
      <c r="R9084">
        <v>6432.2760790000002</v>
      </c>
      <c r="S9084" t="s">
        <v>204</v>
      </c>
      <c r="T9084" s="247">
        <v>45342.343078703707</v>
      </c>
    </row>
    <row r="9085" spans="1:20" x14ac:dyDescent="0.35">
      <c r="A9085" t="s">
        <v>131</v>
      </c>
      <c r="B9085" t="s">
        <v>132</v>
      </c>
      <c r="C9085" t="s">
        <v>92</v>
      </c>
      <c r="D9085" s="29">
        <v>45386</v>
      </c>
      <c r="E9085">
        <v>0</v>
      </c>
      <c r="F9085">
        <v>0</v>
      </c>
      <c r="G9085">
        <v>0</v>
      </c>
      <c r="H9085">
        <v>0</v>
      </c>
      <c r="L9085">
        <v>3033.9179509999999</v>
      </c>
      <c r="R9085">
        <v>6432.2760790000002</v>
      </c>
      <c r="S9085" t="s">
        <v>204</v>
      </c>
      <c r="T9085" s="247">
        <v>45342.343078703707</v>
      </c>
    </row>
    <row r="9086" spans="1:20" x14ac:dyDescent="0.35">
      <c r="A9086" t="s">
        <v>131</v>
      </c>
      <c r="B9086" t="s">
        <v>132</v>
      </c>
      <c r="C9086" t="s">
        <v>92</v>
      </c>
      <c r="D9086" s="29">
        <v>45387</v>
      </c>
      <c r="E9086">
        <v>0</v>
      </c>
      <c r="F9086">
        <v>0</v>
      </c>
      <c r="G9086">
        <v>0</v>
      </c>
      <c r="H9086">
        <v>0</v>
      </c>
      <c r="L9086">
        <v>3033.9179509999999</v>
      </c>
      <c r="R9086">
        <v>6432.2760790000002</v>
      </c>
      <c r="S9086" t="s">
        <v>204</v>
      </c>
      <c r="T9086" s="247">
        <v>45342.343078703707</v>
      </c>
    </row>
    <row r="9087" spans="1:20" x14ac:dyDescent="0.35">
      <c r="A9087" t="s">
        <v>131</v>
      </c>
      <c r="B9087" t="s">
        <v>132</v>
      </c>
      <c r="C9087" t="s">
        <v>92</v>
      </c>
      <c r="D9087" s="29">
        <v>45388</v>
      </c>
      <c r="E9087">
        <v>0</v>
      </c>
      <c r="F9087">
        <v>0</v>
      </c>
      <c r="G9087">
        <v>0</v>
      </c>
      <c r="H9087">
        <v>0</v>
      </c>
      <c r="L9087">
        <v>3033.9179509999999</v>
      </c>
      <c r="R9087">
        <v>6432.2760790000002</v>
      </c>
      <c r="S9087" t="s">
        <v>204</v>
      </c>
      <c r="T9087" s="247">
        <v>45342.343090277776</v>
      </c>
    </row>
    <row r="9088" spans="1:20" x14ac:dyDescent="0.35">
      <c r="A9088" t="s">
        <v>131</v>
      </c>
      <c r="B9088" t="s">
        <v>132</v>
      </c>
      <c r="C9088" t="s">
        <v>92</v>
      </c>
      <c r="D9088" s="29">
        <v>45389</v>
      </c>
      <c r="E9088">
        <v>0</v>
      </c>
      <c r="F9088">
        <v>0</v>
      </c>
      <c r="G9088">
        <v>0</v>
      </c>
      <c r="H9088">
        <v>0</v>
      </c>
      <c r="L9088">
        <v>3033.9179509999999</v>
      </c>
      <c r="R9088">
        <v>6432.2760790000002</v>
      </c>
      <c r="S9088" t="s">
        <v>204</v>
      </c>
      <c r="T9088" s="247">
        <v>45342.343090277776</v>
      </c>
    </row>
    <row r="9089" spans="1:20" x14ac:dyDescent="0.35">
      <c r="A9089" t="s">
        <v>131</v>
      </c>
      <c r="B9089" t="s">
        <v>132</v>
      </c>
      <c r="C9089" t="s">
        <v>92</v>
      </c>
      <c r="D9089" s="29">
        <v>45390</v>
      </c>
      <c r="E9089">
        <v>0</v>
      </c>
      <c r="F9089">
        <v>0</v>
      </c>
      <c r="G9089">
        <v>0</v>
      </c>
      <c r="H9089">
        <v>0</v>
      </c>
      <c r="L9089">
        <v>3033.9179509999999</v>
      </c>
      <c r="R9089">
        <v>6432.2760790000002</v>
      </c>
      <c r="S9089" t="s">
        <v>204</v>
      </c>
      <c r="T9089" s="247">
        <v>45342.343101851853</v>
      </c>
    </row>
    <row r="9090" spans="1:20" x14ac:dyDescent="0.35">
      <c r="A9090" t="s">
        <v>131</v>
      </c>
      <c r="B9090" t="s">
        <v>132</v>
      </c>
      <c r="C9090" t="s">
        <v>92</v>
      </c>
      <c r="D9090" s="29">
        <v>45391</v>
      </c>
      <c r="E9090">
        <v>0</v>
      </c>
      <c r="F9090">
        <v>0</v>
      </c>
      <c r="G9090">
        <v>0</v>
      </c>
      <c r="H9090">
        <v>0</v>
      </c>
      <c r="L9090">
        <v>3033.9179509999999</v>
      </c>
      <c r="R9090">
        <v>6432.2760790000002</v>
      </c>
      <c r="S9090" t="s">
        <v>204</v>
      </c>
      <c r="T9090" s="247">
        <v>45342.343090277776</v>
      </c>
    </row>
    <row r="9091" spans="1:20" x14ac:dyDescent="0.35">
      <c r="A9091" t="s">
        <v>131</v>
      </c>
      <c r="B9091" t="s">
        <v>132</v>
      </c>
      <c r="C9091" t="s">
        <v>92</v>
      </c>
      <c r="D9091" s="29">
        <v>45392</v>
      </c>
      <c r="E9091">
        <v>0</v>
      </c>
      <c r="F9091">
        <v>0</v>
      </c>
      <c r="G9091">
        <v>0</v>
      </c>
      <c r="H9091">
        <v>0</v>
      </c>
      <c r="L9091">
        <v>3033.9179509999999</v>
      </c>
      <c r="R9091">
        <v>6432.2760790000002</v>
      </c>
      <c r="S9091" t="s">
        <v>204</v>
      </c>
      <c r="T9091" s="247">
        <v>45342.343101851853</v>
      </c>
    </row>
    <row r="9092" spans="1:20" x14ac:dyDescent="0.35">
      <c r="A9092" t="s">
        <v>131</v>
      </c>
      <c r="B9092" t="s">
        <v>132</v>
      </c>
      <c r="C9092" t="s">
        <v>92</v>
      </c>
      <c r="D9092" s="29">
        <v>45393</v>
      </c>
      <c r="E9092">
        <v>0</v>
      </c>
      <c r="F9092">
        <v>0</v>
      </c>
      <c r="G9092">
        <v>0</v>
      </c>
      <c r="H9092">
        <v>0</v>
      </c>
      <c r="L9092">
        <v>3033.9179509999999</v>
      </c>
      <c r="R9092">
        <v>6432.2760790000002</v>
      </c>
      <c r="S9092" t="s">
        <v>204</v>
      </c>
      <c r="T9092" s="247">
        <v>45342.343090277776</v>
      </c>
    </row>
    <row r="9093" spans="1:20" x14ac:dyDescent="0.35">
      <c r="A9093" t="s">
        <v>131</v>
      </c>
      <c r="B9093" t="s">
        <v>132</v>
      </c>
      <c r="C9093" t="s">
        <v>92</v>
      </c>
      <c r="D9093" s="29">
        <v>45394</v>
      </c>
      <c r="E9093">
        <v>0</v>
      </c>
      <c r="F9093">
        <v>0</v>
      </c>
      <c r="G9093">
        <v>0</v>
      </c>
      <c r="H9093">
        <v>0</v>
      </c>
      <c r="L9093">
        <v>3033.9179509999999</v>
      </c>
      <c r="R9093">
        <v>6432.2760790000002</v>
      </c>
      <c r="S9093" t="s">
        <v>204</v>
      </c>
      <c r="T9093" s="247">
        <v>45342.343090277776</v>
      </c>
    </row>
    <row r="9094" spans="1:20" x14ac:dyDescent="0.35">
      <c r="A9094" t="s">
        <v>131</v>
      </c>
      <c r="B9094" t="s">
        <v>132</v>
      </c>
      <c r="C9094" t="s">
        <v>92</v>
      </c>
      <c r="D9094" s="29">
        <v>45395</v>
      </c>
      <c r="E9094">
        <v>0</v>
      </c>
      <c r="F9094">
        <v>0</v>
      </c>
      <c r="G9094">
        <v>0</v>
      </c>
      <c r="H9094">
        <v>0</v>
      </c>
      <c r="L9094">
        <v>3033.9179509999999</v>
      </c>
      <c r="R9094">
        <v>6432.2760790000002</v>
      </c>
      <c r="S9094" t="s">
        <v>204</v>
      </c>
      <c r="T9094" s="247">
        <v>45342.343090277776</v>
      </c>
    </row>
    <row r="9095" spans="1:20" x14ac:dyDescent="0.35">
      <c r="A9095" t="s">
        <v>131</v>
      </c>
      <c r="B9095" t="s">
        <v>132</v>
      </c>
      <c r="C9095" t="s">
        <v>92</v>
      </c>
      <c r="D9095" s="29">
        <v>45396</v>
      </c>
      <c r="E9095">
        <v>0</v>
      </c>
      <c r="F9095">
        <v>0</v>
      </c>
      <c r="G9095">
        <v>0</v>
      </c>
      <c r="H9095">
        <v>0</v>
      </c>
      <c r="L9095">
        <v>3033.9179509999999</v>
      </c>
      <c r="R9095">
        <v>6432.2760790000002</v>
      </c>
      <c r="S9095" t="s">
        <v>204</v>
      </c>
      <c r="T9095" s="247">
        <v>45342.343101851853</v>
      </c>
    </row>
    <row r="9096" spans="1:20" x14ac:dyDescent="0.35">
      <c r="A9096" t="s">
        <v>131</v>
      </c>
      <c r="B9096" t="s">
        <v>132</v>
      </c>
      <c r="C9096" t="s">
        <v>92</v>
      </c>
      <c r="D9096" s="29">
        <v>45397</v>
      </c>
      <c r="E9096">
        <v>0</v>
      </c>
      <c r="F9096">
        <v>0</v>
      </c>
      <c r="G9096">
        <v>0</v>
      </c>
      <c r="H9096">
        <v>0</v>
      </c>
      <c r="L9096">
        <v>3033.9179509999999</v>
      </c>
      <c r="R9096">
        <v>6432.2760790000002</v>
      </c>
      <c r="S9096" t="s">
        <v>204</v>
      </c>
      <c r="T9096" s="247">
        <v>45342.343101851853</v>
      </c>
    </row>
    <row r="9097" spans="1:20" x14ac:dyDescent="0.35">
      <c r="A9097" t="s">
        <v>131</v>
      </c>
      <c r="B9097" t="s">
        <v>132</v>
      </c>
      <c r="C9097" t="s">
        <v>92</v>
      </c>
      <c r="D9097" s="29">
        <v>45398</v>
      </c>
      <c r="E9097">
        <v>0</v>
      </c>
      <c r="F9097">
        <v>0</v>
      </c>
      <c r="G9097">
        <v>0</v>
      </c>
      <c r="H9097">
        <v>0</v>
      </c>
      <c r="L9097">
        <v>3033.9179509999999</v>
      </c>
      <c r="R9097">
        <v>6432.2760790000002</v>
      </c>
      <c r="S9097" t="s">
        <v>204</v>
      </c>
      <c r="T9097" s="247">
        <v>45342.343101851853</v>
      </c>
    </row>
    <row r="9098" spans="1:20" x14ac:dyDescent="0.35">
      <c r="A9098" t="s">
        <v>131</v>
      </c>
      <c r="B9098" t="s">
        <v>132</v>
      </c>
      <c r="C9098" t="s">
        <v>92</v>
      </c>
      <c r="D9098" s="29">
        <v>45399</v>
      </c>
      <c r="E9098">
        <v>0</v>
      </c>
      <c r="F9098">
        <v>0</v>
      </c>
      <c r="G9098">
        <v>0</v>
      </c>
      <c r="H9098">
        <v>0</v>
      </c>
      <c r="L9098">
        <v>3033.9179509999999</v>
      </c>
      <c r="R9098">
        <v>6432.2760790000002</v>
      </c>
      <c r="S9098" t="s">
        <v>204</v>
      </c>
      <c r="T9098" s="247">
        <v>45342.343113425923</v>
      </c>
    </row>
    <row r="9099" spans="1:20" x14ac:dyDescent="0.35">
      <c r="A9099" t="s">
        <v>131</v>
      </c>
      <c r="B9099" t="s">
        <v>132</v>
      </c>
      <c r="C9099" t="s">
        <v>92</v>
      </c>
      <c r="D9099" s="29">
        <v>45400</v>
      </c>
      <c r="E9099">
        <v>0</v>
      </c>
      <c r="F9099">
        <v>0</v>
      </c>
      <c r="G9099">
        <v>0</v>
      </c>
      <c r="H9099">
        <v>0</v>
      </c>
      <c r="L9099">
        <v>3033.9179509999999</v>
      </c>
      <c r="R9099">
        <v>6432.2760790000002</v>
      </c>
      <c r="S9099" t="s">
        <v>204</v>
      </c>
      <c r="T9099" s="247">
        <v>45342.343101851853</v>
      </c>
    </row>
    <row r="9100" spans="1:20" x14ac:dyDescent="0.35">
      <c r="A9100" t="s">
        <v>131</v>
      </c>
      <c r="B9100" t="s">
        <v>132</v>
      </c>
      <c r="C9100" t="s">
        <v>92</v>
      </c>
      <c r="D9100" s="29">
        <v>45401</v>
      </c>
      <c r="E9100">
        <v>0</v>
      </c>
      <c r="F9100">
        <v>0</v>
      </c>
      <c r="G9100">
        <v>0</v>
      </c>
      <c r="H9100">
        <v>0</v>
      </c>
      <c r="L9100">
        <v>3033.9179509999999</v>
      </c>
      <c r="R9100">
        <v>6432.2760790000002</v>
      </c>
      <c r="S9100" t="s">
        <v>204</v>
      </c>
      <c r="T9100" s="247">
        <v>45342.343113425923</v>
      </c>
    </row>
    <row r="9101" spans="1:20" x14ac:dyDescent="0.35">
      <c r="A9101" t="s">
        <v>131</v>
      </c>
      <c r="B9101" t="s">
        <v>132</v>
      </c>
      <c r="C9101" t="s">
        <v>92</v>
      </c>
      <c r="D9101" s="29">
        <v>45402</v>
      </c>
      <c r="E9101">
        <v>0</v>
      </c>
      <c r="F9101">
        <v>0</v>
      </c>
      <c r="G9101">
        <v>0</v>
      </c>
      <c r="H9101">
        <v>0</v>
      </c>
      <c r="L9101">
        <v>3033.9179509999999</v>
      </c>
      <c r="R9101">
        <v>6432.2760790000002</v>
      </c>
      <c r="S9101" t="s">
        <v>204</v>
      </c>
      <c r="T9101" s="247">
        <v>45342.343101851853</v>
      </c>
    </row>
    <row r="9102" spans="1:20" x14ac:dyDescent="0.35">
      <c r="A9102" t="s">
        <v>131</v>
      </c>
      <c r="B9102" t="s">
        <v>132</v>
      </c>
      <c r="C9102" t="s">
        <v>92</v>
      </c>
      <c r="D9102" s="29">
        <v>45403</v>
      </c>
      <c r="E9102">
        <v>0</v>
      </c>
      <c r="F9102">
        <v>0</v>
      </c>
      <c r="G9102">
        <v>0</v>
      </c>
      <c r="H9102">
        <v>0</v>
      </c>
      <c r="L9102">
        <v>3033.9179509999999</v>
      </c>
      <c r="R9102">
        <v>6432.2760790000002</v>
      </c>
      <c r="S9102" t="s">
        <v>204</v>
      </c>
      <c r="T9102" s="247">
        <v>45342.343113425923</v>
      </c>
    </row>
    <row r="9103" spans="1:20" x14ac:dyDescent="0.35">
      <c r="A9103" t="s">
        <v>131</v>
      </c>
      <c r="B9103" t="s">
        <v>132</v>
      </c>
      <c r="C9103" t="s">
        <v>92</v>
      </c>
      <c r="D9103" s="29">
        <v>45404</v>
      </c>
      <c r="E9103">
        <v>0</v>
      </c>
      <c r="F9103">
        <v>0</v>
      </c>
      <c r="G9103">
        <v>0</v>
      </c>
      <c r="H9103">
        <v>0</v>
      </c>
      <c r="L9103">
        <v>3033.9179509999999</v>
      </c>
      <c r="R9103">
        <v>6432.2760790000002</v>
      </c>
      <c r="S9103" t="s">
        <v>204</v>
      </c>
      <c r="T9103" s="247">
        <v>45342.343101851853</v>
      </c>
    </row>
    <row r="9104" spans="1:20" x14ac:dyDescent="0.35">
      <c r="A9104" t="s">
        <v>131</v>
      </c>
      <c r="B9104" t="s">
        <v>132</v>
      </c>
      <c r="C9104" t="s">
        <v>92</v>
      </c>
      <c r="D9104" s="29">
        <v>45405</v>
      </c>
      <c r="E9104">
        <v>0</v>
      </c>
      <c r="F9104">
        <v>0</v>
      </c>
      <c r="G9104">
        <v>0</v>
      </c>
      <c r="H9104">
        <v>0</v>
      </c>
      <c r="L9104">
        <v>3033.9179509999999</v>
      </c>
      <c r="R9104">
        <v>6432.2760790000002</v>
      </c>
      <c r="S9104" t="s">
        <v>204</v>
      </c>
      <c r="T9104" s="247">
        <v>45342.343113425923</v>
      </c>
    </row>
    <row r="9105" spans="1:20" x14ac:dyDescent="0.35">
      <c r="A9105" t="s">
        <v>131</v>
      </c>
      <c r="B9105" t="s">
        <v>132</v>
      </c>
      <c r="C9105" t="s">
        <v>92</v>
      </c>
      <c r="D9105" s="29">
        <v>45406</v>
      </c>
      <c r="E9105">
        <v>0</v>
      </c>
      <c r="F9105">
        <v>0</v>
      </c>
      <c r="G9105">
        <v>0</v>
      </c>
      <c r="H9105">
        <v>0</v>
      </c>
      <c r="L9105">
        <v>3033.9179509999999</v>
      </c>
      <c r="R9105">
        <v>6432.2760790000002</v>
      </c>
      <c r="S9105" t="s">
        <v>204</v>
      </c>
      <c r="T9105" s="247">
        <v>45342.343101851853</v>
      </c>
    </row>
    <row r="9106" spans="1:20" x14ac:dyDescent="0.35">
      <c r="A9106" t="s">
        <v>131</v>
      </c>
      <c r="B9106" t="s">
        <v>132</v>
      </c>
      <c r="C9106" t="s">
        <v>92</v>
      </c>
      <c r="D9106" s="29">
        <v>45407</v>
      </c>
      <c r="E9106">
        <v>0</v>
      </c>
      <c r="F9106">
        <v>0</v>
      </c>
      <c r="G9106">
        <v>0</v>
      </c>
      <c r="H9106">
        <v>0</v>
      </c>
      <c r="L9106">
        <v>3033.9179509999999</v>
      </c>
      <c r="R9106">
        <v>6432.2760790000002</v>
      </c>
      <c r="S9106" t="s">
        <v>204</v>
      </c>
      <c r="T9106" s="247">
        <v>45342.343124999999</v>
      </c>
    </row>
    <row r="9107" spans="1:20" x14ac:dyDescent="0.35">
      <c r="A9107" t="s">
        <v>131</v>
      </c>
      <c r="B9107" t="s">
        <v>132</v>
      </c>
      <c r="C9107" t="s">
        <v>92</v>
      </c>
      <c r="D9107" s="29">
        <v>45408</v>
      </c>
      <c r="E9107">
        <v>0</v>
      </c>
      <c r="F9107">
        <v>0</v>
      </c>
      <c r="G9107">
        <v>0</v>
      </c>
      <c r="H9107">
        <v>0</v>
      </c>
      <c r="L9107">
        <v>3033.9179509999999</v>
      </c>
      <c r="R9107">
        <v>6432.2760790000002</v>
      </c>
      <c r="S9107" t="s">
        <v>204</v>
      </c>
      <c r="T9107" s="247">
        <v>45342.343124999999</v>
      </c>
    </row>
    <row r="9108" spans="1:20" x14ac:dyDescent="0.35">
      <c r="A9108" t="s">
        <v>131</v>
      </c>
      <c r="B9108" t="s">
        <v>132</v>
      </c>
      <c r="C9108" t="s">
        <v>92</v>
      </c>
      <c r="D9108" s="29">
        <v>45409</v>
      </c>
      <c r="E9108">
        <v>0</v>
      </c>
      <c r="F9108">
        <v>0</v>
      </c>
      <c r="G9108">
        <v>0</v>
      </c>
      <c r="H9108">
        <v>0</v>
      </c>
      <c r="L9108">
        <v>3033.9179509999999</v>
      </c>
      <c r="R9108">
        <v>6432.2760790000002</v>
      </c>
      <c r="S9108" t="s">
        <v>204</v>
      </c>
      <c r="T9108" s="247">
        <v>45342.343113425923</v>
      </c>
    </row>
    <row r="9109" spans="1:20" x14ac:dyDescent="0.35">
      <c r="A9109" t="s">
        <v>131</v>
      </c>
      <c r="B9109" t="s">
        <v>132</v>
      </c>
      <c r="C9109" t="s">
        <v>92</v>
      </c>
      <c r="D9109" s="29">
        <v>45410</v>
      </c>
      <c r="E9109">
        <v>0</v>
      </c>
      <c r="F9109">
        <v>0</v>
      </c>
      <c r="G9109">
        <v>0</v>
      </c>
      <c r="H9109">
        <v>0</v>
      </c>
      <c r="L9109">
        <v>3033.9179509999999</v>
      </c>
      <c r="R9109">
        <v>6432.2760790000002</v>
      </c>
      <c r="S9109" t="s">
        <v>204</v>
      </c>
      <c r="T9109" s="247">
        <v>45342.343113425923</v>
      </c>
    </row>
    <row r="9110" spans="1:20" x14ac:dyDescent="0.35">
      <c r="A9110" t="s">
        <v>131</v>
      </c>
      <c r="B9110" t="s">
        <v>132</v>
      </c>
      <c r="C9110" t="s">
        <v>92</v>
      </c>
      <c r="D9110" s="29">
        <v>45411</v>
      </c>
      <c r="E9110">
        <v>0</v>
      </c>
      <c r="F9110">
        <v>0</v>
      </c>
      <c r="G9110">
        <v>0</v>
      </c>
      <c r="H9110">
        <v>0</v>
      </c>
      <c r="L9110">
        <v>3033.9179509999999</v>
      </c>
      <c r="R9110">
        <v>6432.2760790000002</v>
      </c>
      <c r="S9110" t="s">
        <v>204</v>
      </c>
      <c r="T9110" s="247">
        <v>45342.343113425923</v>
      </c>
    </row>
    <row r="9111" spans="1:20" x14ac:dyDescent="0.35">
      <c r="A9111" t="s">
        <v>131</v>
      </c>
      <c r="B9111" t="s">
        <v>132</v>
      </c>
      <c r="C9111" t="s">
        <v>92</v>
      </c>
      <c r="D9111" s="29">
        <v>45412</v>
      </c>
      <c r="E9111">
        <v>0</v>
      </c>
      <c r="F9111">
        <v>0</v>
      </c>
      <c r="G9111">
        <v>0</v>
      </c>
      <c r="H9111">
        <v>0</v>
      </c>
      <c r="L9111">
        <v>3033.9179509999999</v>
      </c>
      <c r="R9111">
        <v>6432.2760790000002</v>
      </c>
      <c r="S9111" t="s">
        <v>204</v>
      </c>
      <c r="T9111" s="247">
        <v>45342.343124999999</v>
      </c>
    </row>
    <row r="9112" spans="1:20" x14ac:dyDescent="0.35">
      <c r="A9112" t="s">
        <v>131</v>
      </c>
      <c r="B9112" t="s">
        <v>132</v>
      </c>
      <c r="C9112" t="s">
        <v>92</v>
      </c>
      <c r="D9112" s="29">
        <v>45413</v>
      </c>
      <c r="E9112">
        <v>0</v>
      </c>
      <c r="F9112">
        <v>0</v>
      </c>
      <c r="G9112">
        <v>0</v>
      </c>
      <c r="H9112">
        <v>0</v>
      </c>
      <c r="L9112">
        <v>3033.9179509999999</v>
      </c>
      <c r="R9112">
        <v>6432.2760790000002</v>
      </c>
      <c r="S9112" t="s">
        <v>204</v>
      </c>
      <c r="T9112" s="247">
        <v>45342.357627314814</v>
      </c>
    </row>
    <row r="9113" spans="1:20" x14ac:dyDescent="0.35">
      <c r="A9113" t="s">
        <v>131</v>
      </c>
      <c r="B9113" t="s">
        <v>132</v>
      </c>
      <c r="C9113" t="s">
        <v>92</v>
      </c>
      <c r="D9113" s="29">
        <v>45414</v>
      </c>
      <c r="E9113">
        <v>0</v>
      </c>
      <c r="F9113">
        <v>0</v>
      </c>
      <c r="G9113">
        <v>0</v>
      </c>
      <c r="H9113">
        <v>0</v>
      </c>
      <c r="L9113">
        <v>3033.9179509999999</v>
      </c>
      <c r="R9113">
        <v>6432.2760790000002</v>
      </c>
      <c r="S9113" t="s">
        <v>204</v>
      </c>
      <c r="T9113" s="247">
        <v>45342.357627314814</v>
      </c>
    </row>
    <row r="9114" spans="1:20" x14ac:dyDescent="0.35">
      <c r="A9114" t="s">
        <v>131</v>
      </c>
      <c r="B9114" t="s">
        <v>132</v>
      </c>
      <c r="C9114" t="s">
        <v>92</v>
      </c>
      <c r="D9114" s="29">
        <v>45415</v>
      </c>
      <c r="E9114">
        <v>0</v>
      </c>
      <c r="F9114">
        <v>0</v>
      </c>
      <c r="G9114">
        <v>0</v>
      </c>
      <c r="H9114">
        <v>0</v>
      </c>
      <c r="L9114">
        <v>3033.9179509999999</v>
      </c>
      <c r="R9114">
        <v>6432.2760790000002</v>
      </c>
      <c r="S9114" t="s">
        <v>204</v>
      </c>
      <c r="T9114" s="247">
        <v>45342.357627314814</v>
      </c>
    </row>
    <row r="9115" spans="1:20" x14ac:dyDescent="0.35">
      <c r="A9115" t="s">
        <v>131</v>
      </c>
      <c r="B9115" t="s">
        <v>132</v>
      </c>
      <c r="C9115" t="s">
        <v>92</v>
      </c>
      <c r="D9115" s="29">
        <v>45416</v>
      </c>
      <c r="E9115">
        <v>0</v>
      </c>
      <c r="F9115">
        <v>0</v>
      </c>
      <c r="G9115">
        <v>0</v>
      </c>
      <c r="H9115">
        <v>0</v>
      </c>
      <c r="L9115">
        <v>3033.9179509999999</v>
      </c>
      <c r="R9115">
        <v>6432.2760790000002</v>
      </c>
      <c r="S9115" t="s">
        <v>204</v>
      </c>
      <c r="T9115" s="247">
        <v>45342.357627314814</v>
      </c>
    </row>
    <row r="9116" spans="1:20" x14ac:dyDescent="0.35">
      <c r="A9116" t="s">
        <v>131</v>
      </c>
      <c r="B9116" t="s">
        <v>132</v>
      </c>
      <c r="C9116" t="s">
        <v>92</v>
      </c>
      <c r="D9116" s="29">
        <v>45417</v>
      </c>
      <c r="E9116">
        <v>0</v>
      </c>
      <c r="F9116">
        <v>0</v>
      </c>
      <c r="G9116">
        <v>0</v>
      </c>
      <c r="H9116">
        <v>0</v>
      </c>
      <c r="L9116">
        <v>3033.9179509999999</v>
      </c>
      <c r="R9116">
        <v>6432.2760790000002</v>
      </c>
      <c r="S9116" t="s">
        <v>204</v>
      </c>
      <c r="T9116" s="247">
        <v>45342.357627314814</v>
      </c>
    </row>
    <row r="9117" spans="1:20" x14ac:dyDescent="0.35">
      <c r="A9117" t="s">
        <v>131</v>
      </c>
      <c r="B9117" t="s">
        <v>132</v>
      </c>
      <c r="C9117" t="s">
        <v>92</v>
      </c>
      <c r="D9117" s="29">
        <v>45418</v>
      </c>
      <c r="E9117">
        <v>0</v>
      </c>
      <c r="F9117">
        <v>0</v>
      </c>
      <c r="G9117">
        <v>0</v>
      </c>
      <c r="H9117">
        <v>0</v>
      </c>
      <c r="L9117">
        <v>3033.9179509999999</v>
      </c>
      <c r="R9117">
        <v>6432.2760790000002</v>
      </c>
      <c r="S9117" t="s">
        <v>204</v>
      </c>
      <c r="T9117" s="247">
        <v>45342.357638888891</v>
      </c>
    </row>
    <row r="9118" spans="1:20" x14ac:dyDescent="0.35">
      <c r="A9118" t="s">
        <v>131</v>
      </c>
      <c r="B9118" t="s">
        <v>132</v>
      </c>
      <c r="C9118" t="s">
        <v>92</v>
      </c>
      <c r="D9118" s="29">
        <v>45419</v>
      </c>
      <c r="E9118">
        <v>0</v>
      </c>
      <c r="F9118">
        <v>0</v>
      </c>
      <c r="G9118">
        <v>0</v>
      </c>
      <c r="H9118">
        <v>0</v>
      </c>
      <c r="L9118">
        <v>3033.9179509999999</v>
      </c>
      <c r="R9118">
        <v>6432.2760790000002</v>
      </c>
      <c r="S9118" t="s">
        <v>204</v>
      </c>
      <c r="T9118" s="247">
        <v>45342.357638888891</v>
      </c>
    </row>
    <row r="9119" spans="1:20" x14ac:dyDescent="0.35">
      <c r="A9119" t="s">
        <v>131</v>
      </c>
      <c r="B9119" t="s">
        <v>132</v>
      </c>
      <c r="C9119" t="s">
        <v>92</v>
      </c>
      <c r="D9119" s="29">
        <v>45420</v>
      </c>
      <c r="E9119">
        <v>0</v>
      </c>
      <c r="F9119">
        <v>0</v>
      </c>
      <c r="G9119">
        <v>0</v>
      </c>
      <c r="H9119">
        <v>0</v>
      </c>
      <c r="L9119">
        <v>3033.9179509999999</v>
      </c>
      <c r="R9119">
        <v>6432.2760790000002</v>
      </c>
      <c r="S9119" t="s">
        <v>204</v>
      </c>
      <c r="T9119" s="247">
        <v>45342.357627314814</v>
      </c>
    </row>
    <row r="9120" spans="1:20" x14ac:dyDescent="0.35">
      <c r="A9120" t="s">
        <v>131</v>
      </c>
      <c r="B9120" t="s">
        <v>132</v>
      </c>
      <c r="C9120" t="s">
        <v>92</v>
      </c>
      <c r="D9120" s="29">
        <v>45421</v>
      </c>
      <c r="E9120">
        <v>0</v>
      </c>
      <c r="F9120">
        <v>0</v>
      </c>
      <c r="G9120">
        <v>0</v>
      </c>
      <c r="H9120">
        <v>0</v>
      </c>
      <c r="L9120">
        <v>3033.9179509999999</v>
      </c>
      <c r="R9120">
        <v>6432.2760790000002</v>
      </c>
      <c r="S9120" t="s">
        <v>204</v>
      </c>
      <c r="T9120" s="247">
        <v>45342.357638888891</v>
      </c>
    </row>
    <row r="9121" spans="1:20" x14ac:dyDescent="0.35">
      <c r="A9121" t="s">
        <v>131</v>
      </c>
      <c r="B9121" t="s">
        <v>132</v>
      </c>
      <c r="C9121" t="s">
        <v>92</v>
      </c>
      <c r="D9121" s="29">
        <v>45422</v>
      </c>
      <c r="E9121">
        <v>0</v>
      </c>
      <c r="F9121">
        <v>0</v>
      </c>
      <c r="G9121">
        <v>0</v>
      </c>
      <c r="H9121">
        <v>0</v>
      </c>
      <c r="L9121">
        <v>3033.9179509999999</v>
      </c>
      <c r="R9121">
        <v>6432.2760790000002</v>
      </c>
      <c r="S9121" t="s">
        <v>204</v>
      </c>
      <c r="T9121" s="247">
        <v>45342.357638888891</v>
      </c>
    </row>
    <row r="9122" spans="1:20" x14ac:dyDescent="0.35">
      <c r="A9122" t="s">
        <v>131</v>
      </c>
      <c r="B9122" t="s">
        <v>132</v>
      </c>
      <c r="C9122" t="s">
        <v>92</v>
      </c>
      <c r="D9122" s="29">
        <v>45423</v>
      </c>
      <c r="E9122">
        <v>0</v>
      </c>
      <c r="F9122">
        <v>0</v>
      </c>
      <c r="G9122">
        <v>0</v>
      </c>
      <c r="H9122">
        <v>0</v>
      </c>
      <c r="L9122">
        <v>3033.9179509999999</v>
      </c>
      <c r="R9122">
        <v>6432.2760790000002</v>
      </c>
      <c r="S9122" t="s">
        <v>204</v>
      </c>
      <c r="T9122" s="247">
        <v>45342.357638888891</v>
      </c>
    </row>
    <row r="9123" spans="1:20" x14ac:dyDescent="0.35">
      <c r="A9123" t="s">
        <v>131</v>
      </c>
      <c r="B9123" t="s">
        <v>132</v>
      </c>
      <c r="C9123" t="s">
        <v>92</v>
      </c>
      <c r="D9123" s="29">
        <v>45424</v>
      </c>
      <c r="E9123">
        <v>0</v>
      </c>
      <c r="F9123">
        <v>0</v>
      </c>
      <c r="G9123">
        <v>0</v>
      </c>
      <c r="H9123">
        <v>0</v>
      </c>
      <c r="L9123">
        <v>3033.9179509999999</v>
      </c>
      <c r="R9123">
        <v>6432.2760790000002</v>
      </c>
      <c r="S9123" t="s">
        <v>204</v>
      </c>
      <c r="T9123" s="247">
        <v>45342.35765046296</v>
      </c>
    </row>
    <row r="9124" spans="1:20" x14ac:dyDescent="0.35">
      <c r="A9124" t="s">
        <v>131</v>
      </c>
      <c r="B9124" t="s">
        <v>132</v>
      </c>
      <c r="C9124" t="s">
        <v>92</v>
      </c>
      <c r="D9124" s="29">
        <v>45425</v>
      </c>
      <c r="E9124">
        <v>0</v>
      </c>
      <c r="F9124">
        <v>0</v>
      </c>
      <c r="G9124">
        <v>0</v>
      </c>
      <c r="H9124">
        <v>0</v>
      </c>
      <c r="L9124">
        <v>3033.9179509999999</v>
      </c>
      <c r="R9124">
        <v>6432.2760790000002</v>
      </c>
      <c r="S9124" t="s">
        <v>204</v>
      </c>
      <c r="T9124" s="247">
        <v>45342.357638888891</v>
      </c>
    </row>
    <row r="9125" spans="1:20" x14ac:dyDescent="0.35">
      <c r="A9125" t="s">
        <v>131</v>
      </c>
      <c r="B9125" t="s">
        <v>132</v>
      </c>
      <c r="C9125" t="s">
        <v>92</v>
      </c>
      <c r="D9125" s="29">
        <v>45426</v>
      </c>
      <c r="E9125">
        <v>0</v>
      </c>
      <c r="F9125">
        <v>0</v>
      </c>
      <c r="G9125">
        <v>0</v>
      </c>
      <c r="H9125">
        <v>0</v>
      </c>
      <c r="L9125">
        <v>3033.9179509999999</v>
      </c>
      <c r="R9125">
        <v>6432.2760790000002</v>
      </c>
      <c r="S9125" t="s">
        <v>204</v>
      </c>
      <c r="T9125" s="247">
        <v>45342.357638888891</v>
      </c>
    </row>
    <row r="9126" spans="1:20" x14ac:dyDescent="0.35">
      <c r="A9126" t="s">
        <v>131</v>
      </c>
      <c r="B9126" t="s">
        <v>132</v>
      </c>
      <c r="C9126" t="s">
        <v>92</v>
      </c>
      <c r="D9126" s="29">
        <v>45427</v>
      </c>
      <c r="E9126">
        <v>0</v>
      </c>
      <c r="F9126">
        <v>0</v>
      </c>
      <c r="G9126">
        <v>0</v>
      </c>
      <c r="H9126">
        <v>0</v>
      </c>
      <c r="L9126">
        <v>3033.9179509999999</v>
      </c>
      <c r="R9126">
        <v>6432.2760790000002</v>
      </c>
      <c r="S9126" t="s">
        <v>204</v>
      </c>
      <c r="T9126" s="247">
        <v>45342.357638888891</v>
      </c>
    </row>
    <row r="9127" spans="1:20" x14ac:dyDescent="0.35">
      <c r="A9127" t="s">
        <v>131</v>
      </c>
      <c r="B9127" t="s">
        <v>132</v>
      </c>
      <c r="C9127" t="s">
        <v>92</v>
      </c>
      <c r="D9127" s="29">
        <v>45428</v>
      </c>
      <c r="E9127">
        <v>0</v>
      </c>
      <c r="F9127">
        <v>0</v>
      </c>
      <c r="G9127">
        <v>0</v>
      </c>
      <c r="H9127">
        <v>0</v>
      </c>
      <c r="L9127">
        <v>3033.9179509999999</v>
      </c>
      <c r="R9127">
        <v>6432.2760790000002</v>
      </c>
      <c r="S9127" t="s">
        <v>204</v>
      </c>
      <c r="T9127" s="247">
        <v>45342.357627314814</v>
      </c>
    </row>
    <row r="9128" spans="1:20" x14ac:dyDescent="0.35">
      <c r="A9128" t="s">
        <v>131</v>
      </c>
      <c r="B9128" t="s">
        <v>132</v>
      </c>
      <c r="C9128" t="s">
        <v>92</v>
      </c>
      <c r="D9128" s="29">
        <v>45429</v>
      </c>
      <c r="E9128">
        <v>0</v>
      </c>
      <c r="F9128">
        <v>0</v>
      </c>
      <c r="G9128">
        <v>0</v>
      </c>
      <c r="H9128">
        <v>0</v>
      </c>
      <c r="L9128">
        <v>3033.9179509999999</v>
      </c>
      <c r="R9128">
        <v>6432.2760790000002</v>
      </c>
      <c r="S9128" t="s">
        <v>204</v>
      </c>
      <c r="T9128" s="247">
        <v>45342.357638888891</v>
      </c>
    </row>
    <row r="9129" spans="1:20" x14ac:dyDescent="0.35">
      <c r="A9129" t="s">
        <v>131</v>
      </c>
      <c r="B9129" t="s">
        <v>132</v>
      </c>
      <c r="C9129" t="s">
        <v>92</v>
      </c>
      <c r="D9129" s="29">
        <v>45430</v>
      </c>
      <c r="E9129">
        <v>0</v>
      </c>
      <c r="F9129">
        <v>0</v>
      </c>
      <c r="G9129">
        <v>0</v>
      </c>
      <c r="H9129">
        <v>0</v>
      </c>
      <c r="L9129">
        <v>3033.9179509999999</v>
      </c>
      <c r="R9129">
        <v>6432.2760790000002</v>
      </c>
      <c r="S9129" t="s">
        <v>204</v>
      </c>
      <c r="T9129" s="247">
        <v>45342.357638888891</v>
      </c>
    </row>
    <row r="9130" spans="1:20" x14ac:dyDescent="0.35">
      <c r="A9130" t="s">
        <v>131</v>
      </c>
      <c r="B9130" t="s">
        <v>132</v>
      </c>
      <c r="C9130" t="s">
        <v>92</v>
      </c>
      <c r="D9130" s="29">
        <v>45431</v>
      </c>
      <c r="E9130">
        <v>0</v>
      </c>
      <c r="F9130">
        <v>0</v>
      </c>
      <c r="G9130">
        <v>0</v>
      </c>
      <c r="H9130">
        <v>0</v>
      </c>
      <c r="L9130">
        <v>3033.9179509999999</v>
      </c>
      <c r="R9130">
        <v>6432.2760790000002</v>
      </c>
      <c r="S9130" t="s">
        <v>204</v>
      </c>
      <c r="T9130" s="247">
        <v>45342.35765046296</v>
      </c>
    </row>
    <row r="9131" spans="1:20" x14ac:dyDescent="0.35">
      <c r="A9131" t="s">
        <v>131</v>
      </c>
      <c r="B9131" t="s">
        <v>132</v>
      </c>
      <c r="C9131" t="s">
        <v>92</v>
      </c>
      <c r="D9131" s="29">
        <v>45432</v>
      </c>
      <c r="E9131">
        <v>0</v>
      </c>
      <c r="F9131">
        <v>0</v>
      </c>
      <c r="G9131">
        <v>0</v>
      </c>
      <c r="H9131">
        <v>0</v>
      </c>
      <c r="L9131">
        <v>3033.9179509999999</v>
      </c>
      <c r="R9131">
        <v>6432.2760790000002</v>
      </c>
      <c r="S9131" t="s">
        <v>204</v>
      </c>
      <c r="T9131" s="247">
        <v>45342.35765046296</v>
      </c>
    </row>
    <row r="9132" spans="1:20" x14ac:dyDescent="0.35">
      <c r="A9132" t="s">
        <v>131</v>
      </c>
      <c r="B9132" t="s">
        <v>132</v>
      </c>
      <c r="C9132" t="s">
        <v>92</v>
      </c>
      <c r="D9132" s="29">
        <v>45433</v>
      </c>
      <c r="E9132">
        <v>0</v>
      </c>
      <c r="F9132">
        <v>0</v>
      </c>
      <c r="G9132">
        <v>0</v>
      </c>
      <c r="H9132">
        <v>0</v>
      </c>
      <c r="L9132">
        <v>3033.9179509999999</v>
      </c>
      <c r="R9132">
        <v>6432.2760790000002</v>
      </c>
      <c r="S9132" t="s">
        <v>204</v>
      </c>
      <c r="T9132" s="247">
        <v>45342.35765046296</v>
      </c>
    </row>
    <row r="9133" spans="1:20" x14ac:dyDescent="0.35">
      <c r="A9133" t="s">
        <v>131</v>
      </c>
      <c r="B9133" t="s">
        <v>132</v>
      </c>
      <c r="C9133" t="s">
        <v>92</v>
      </c>
      <c r="D9133" s="29">
        <v>45434</v>
      </c>
      <c r="E9133">
        <v>0</v>
      </c>
      <c r="F9133">
        <v>0</v>
      </c>
      <c r="G9133">
        <v>0</v>
      </c>
      <c r="H9133">
        <v>0</v>
      </c>
      <c r="L9133">
        <v>3033.9179509999999</v>
      </c>
      <c r="R9133">
        <v>6432.2760790000002</v>
      </c>
      <c r="S9133" t="s">
        <v>204</v>
      </c>
      <c r="T9133" s="247">
        <v>45342.35765046296</v>
      </c>
    </row>
    <row r="9134" spans="1:20" x14ac:dyDescent="0.35">
      <c r="A9134" t="s">
        <v>131</v>
      </c>
      <c r="B9134" t="s">
        <v>132</v>
      </c>
      <c r="C9134" t="s">
        <v>92</v>
      </c>
      <c r="D9134" s="29">
        <v>45435</v>
      </c>
      <c r="E9134">
        <v>0</v>
      </c>
      <c r="F9134">
        <v>0</v>
      </c>
      <c r="G9134">
        <v>0</v>
      </c>
      <c r="H9134">
        <v>0</v>
      </c>
      <c r="L9134">
        <v>3033.9179509999999</v>
      </c>
      <c r="R9134">
        <v>6432.2760790000002</v>
      </c>
      <c r="S9134" t="s">
        <v>204</v>
      </c>
      <c r="T9134" s="247">
        <v>45342.35765046296</v>
      </c>
    </row>
    <row r="9135" spans="1:20" x14ac:dyDescent="0.35">
      <c r="A9135" t="s">
        <v>131</v>
      </c>
      <c r="B9135" t="s">
        <v>132</v>
      </c>
      <c r="C9135" t="s">
        <v>92</v>
      </c>
      <c r="D9135" s="29">
        <v>45436</v>
      </c>
      <c r="E9135">
        <v>0</v>
      </c>
      <c r="F9135">
        <v>0</v>
      </c>
      <c r="G9135">
        <v>0</v>
      </c>
      <c r="H9135">
        <v>0</v>
      </c>
      <c r="L9135">
        <v>3033.9179509999999</v>
      </c>
      <c r="R9135">
        <v>6432.2760790000002</v>
      </c>
      <c r="S9135" t="s">
        <v>204</v>
      </c>
      <c r="T9135" s="247">
        <v>45342.357638888891</v>
      </c>
    </row>
    <row r="9136" spans="1:20" x14ac:dyDescent="0.35">
      <c r="A9136" t="s">
        <v>131</v>
      </c>
      <c r="B9136" t="s">
        <v>132</v>
      </c>
      <c r="C9136" t="s">
        <v>92</v>
      </c>
      <c r="D9136" s="29">
        <v>45437</v>
      </c>
      <c r="E9136">
        <v>0</v>
      </c>
      <c r="F9136">
        <v>0</v>
      </c>
      <c r="G9136">
        <v>0</v>
      </c>
      <c r="H9136">
        <v>0</v>
      </c>
      <c r="L9136">
        <v>3033.9179509999999</v>
      </c>
      <c r="R9136">
        <v>6432.2760790000002</v>
      </c>
      <c r="S9136" t="s">
        <v>204</v>
      </c>
      <c r="T9136" s="247">
        <v>45342.35765046296</v>
      </c>
    </row>
    <row r="9137" spans="1:20" x14ac:dyDescent="0.35">
      <c r="A9137" t="s">
        <v>131</v>
      </c>
      <c r="B9137" t="s">
        <v>132</v>
      </c>
      <c r="C9137" t="s">
        <v>92</v>
      </c>
      <c r="D9137" s="29">
        <v>45438</v>
      </c>
      <c r="E9137">
        <v>0</v>
      </c>
      <c r="F9137">
        <v>0</v>
      </c>
      <c r="G9137">
        <v>0</v>
      </c>
      <c r="H9137">
        <v>0</v>
      </c>
      <c r="L9137">
        <v>3033.9179509999999</v>
      </c>
      <c r="R9137">
        <v>6432.2760790000002</v>
      </c>
      <c r="S9137" t="s">
        <v>204</v>
      </c>
      <c r="T9137" s="247">
        <v>45342.35765046296</v>
      </c>
    </row>
    <row r="9138" spans="1:20" x14ac:dyDescent="0.35">
      <c r="A9138" t="s">
        <v>131</v>
      </c>
      <c r="B9138" t="s">
        <v>132</v>
      </c>
      <c r="C9138" t="s">
        <v>92</v>
      </c>
      <c r="D9138" s="29">
        <v>45439</v>
      </c>
      <c r="E9138">
        <v>0</v>
      </c>
      <c r="F9138">
        <v>0</v>
      </c>
      <c r="G9138">
        <v>0</v>
      </c>
      <c r="H9138">
        <v>0</v>
      </c>
      <c r="L9138">
        <v>3033.9179509999999</v>
      </c>
      <c r="R9138">
        <v>6432.2760790000002</v>
      </c>
      <c r="S9138" t="s">
        <v>204</v>
      </c>
      <c r="T9138" s="247">
        <v>45342.35765046296</v>
      </c>
    </row>
    <row r="9139" spans="1:20" x14ac:dyDescent="0.35">
      <c r="A9139" t="s">
        <v>131</v>
      </c>
      <c r="B9139" t="s">
        <v>132</v>
      </c>
      <c r="C9139" t="s">
        <v>92</v>
      </c>
      <c r="D9139" s="29">
        <v>45440</v>
      </c>
      <c r="E9139">
        <v>0</v>
      </c>
      <c r="F9139">
        <v>0</v>
      </c>
      <c r="G9139">
        <v>0</v>
      </c>
      <c r="H9139">
        <v>0</v>
      </c>
      <c r="L9139">
        <v>3033.9179509999999</v>
      </c>
      <c r="R9139">
        <v>6432.2760790000002</v>
      </c>
      <c r="S9139" t="s">
        <v>204</v>
      </c>
      <c r="T9139" s="247">
        <v>45342.35765046296</v>
      </c>
    </row>
    <row r="9140" spans="1:20" x14ac:dyDescent="0.35">
      <c r="A9140" t="s">
        <v>131</v>
      </c>
      <c r="B9140" t="s">
        <v>132</v>
      </c>
      <c r="C9140" t="s">
        <v>92</v>
      </c>
      <c r="D9140" s="29">
        <v>45441</v>
      </c>
      <c r="E9140">
        <v>0</v>
      </c>
      <c r="F9140">
        <v>0</v>
      </c>
      <c r="G9140">
        <v>0</v>
      </c>
      <c r="H9140">
        <v>0</v>
      </c>
      <c r="L9140">
        <v>3033.9179509999999</v>
      </c>
      <c r="R9140">
        <v>6432.2760790000002</v>
      </c>
      <c r="S9140" t="s">
        <v>204</v>
      </c>
      <c r="T9140" s="247">
        <v>45342.35765046296</v>
      </c>
    </row>
    <row r="9141" spans="1:20" x14ac:dyDescent="0.35">
      <c r="A9141" t="s">
        <v>131</v>
      </c>
      <c r="B9141" t="s">
        <v>132</v>
      </c>
      <c r="C9141" t="s">
        <v>92</v>
      </c>
      <c r="D9141" s="29">
        <v>45442</v>
      </c>
      <c r="E9141">
        <v>0</v>
      </c>
      <c r="F9141">
        <v>0</v>
      </c>
      <c r="G9141">
        <v>0</v>
      </c>
      <c r="H9141">
        <v>0</v>
      </c>
      <c r="L9141">
        <v>3033.9179509999999</v>
      </c>
      <c r="R9141">
        <v>6432.2760790000002</v>
      </c>
      <c r="S9141" t="s">
        <v>204</v>
      </c>
      <c r="T9141" s="247">
        <v>45342.35765046296</v>
      </c>
    </row>
    <row r="9142" spans="1:20" x14ac:dyDescent="0.35">
      <c r="A9142" t="s">
        <v>131</v>
      </c>
      <c r="B9142" t="s">
        <v>132</v>
      </c>
      <c r="C9142" t="s">
        <v>92</v>
      </c>
      <c r="D9142" s="29">
        <v>45443</v>
      </c>
      <c r="E9142">
        <v>0</v>
      </c>
      <c r="F9142">
        <v>0</v>
      </c>
      <c r="G9142">
        <v>0</v>
      </c>
      <c r="H9142">
        <v>0</v>
      </c>
      <c r="L9142">
        <v>3033.9179509999999</v>
      </c>
      <c r="R9142">
        <v>6432.2760790000002</v>
      </c>
      <c r="S9142" t="s">
        <v>204</v>
      </c>
      <c r="T9142" s="247">
        <v>45342.35765046296</v>
      </c>
    </row>
    <row r="9143" spans="1:20" x14ac:dyDescent="0.35">
      <c r="A9143" t="s">
        <v>131</v>
      </c>
      <c r="B9143" t="s">
        <v>132</v>
      </c>
      <c r="C9143" t="s">
        <v>92</v>
      </c>
      <c r="D9143" s="29">
        <v>45444</v>
      </c>
      <c r="E9143">
        <v>0</v>
      </c>
      <c r="F9143">
        <v>0</v>
      </c>
      <c r="G9143">
        <v>0</v>
      </c>
      <c r="H9143">
        <v>0</v>
      </c>
      <c r="L9143">
        <v>3033.9179509999999</v>
      </c>
      <c r="R9143">
        <v>6432.2760790000002</v>
      </c>
      <c r="S9143" t="s">
        <v>204</v>
      </c>
      <c r="T9143" s="247">
        <v>45342.35765046296</v>
      </c>
    </row>
    <row r="9144" spans="1:20" x14ac:dyDescent="0.35">
      <c r="A9144" t="s">
        <v>131</v>
      </c>
      <c r="B9144" t="s">
        <v>132</v>
      </c>
      <c r="C9144" t="s">
        <v>92</v>
      </c>
      <c r="D9144" s="29">
        <v>45445</v>
      </c>
      <c r="E9144">
        <v>0</v>
      </c>
      <c r="F9144">
        <v>0</v>
      </c>
      <c r="G9144">
        <v>0</v>
      </c>
      <c r="H9144">
        <v>0</v>
      </c>
      <c r="L9144">
        <v>3033.9179509999999</v>
      </c>
      <c r="R9144">
        <v>6432.2760790000002</v>
      </c>
      <c r="S9144" t="s">
        <v>204</v>
      </c>
      <c r="T9144" s="247">
        <v>45342.35765046296</v>
      </c>
    </row>
    <row r="9145" spans="1:20" x14ac:dyDescent="0.35">
      <c r="A9145" t="s">
        <v>131</v>
      </c>
      <c r="B9145" t="s">
        <v>132</v>
      </c>
      <c r="C9145" t="s">
        <v>92</v>
      </c>
      <c r="D9145" s="29">
        <v>45446</v>
      </c>
      <c r="E9145">
        <v>0</v>
      </c>
      <c r="F9145">
        <v>0</v>
      </c>
      <c r="G9145">
        <v>0</v>
      </c>
      <c r="H9145">
        <v>0</v>
      </c>
      <c r="L9145">
        <v>3033.9179509999999</v>
      </c>
      <c r="R9145">
        <v>6432.2760790000002</v>
      </c>
      <c r="S9145" t="s">
        <v>204</v>
      </c>
      <c r="T9145" s="247">
        <v>45342.35765046296</v>
      </c>
    </row>
    <row r="9146" spans="1:20" x14ac:dyDescent="0.35">
      <c r="A9146" t="s">
        <v>131</v>
      </c>
      <c r="B9146" t="s">
        <v>132</v>
      </c>
      <c r="C9146" t="s">
        <v>92</v>
      </c>
      <c r="D9146" s="29">
        <v>45447</v>
      </c>
      <c r="E9146">
        <v>0</v>
      </c>
      <c r="F9146">
        <v>0</v>
      </c>
      <c r="G9146">
        <v>0</v>
      </c>
      <c r="H9146">
        <v>0</v>
      </c>
      <c r="L9146">
        <v>3033.9179509999999</v>
      </c>
      <c r="R9146">
        <v>6432.2760790000002</v>
      </c>
      <c r="S9146" t="s">
        <v>204</v>
      </c>
      <c r="T9146" s="247">
        <v>45342.357662037037</v>
      </c>
    </row>
    <row r="9147" spans="1:20" x14ac:dyDescent="0.35">
      <c r="A9147" t="s">
        <v>131</v>
      </c>
      <c r="B9147" t="s">
        <v>132</v>
      </c>
      <c r="C9147" t="s">
        <v>92</v>
      </c>
      <c r="D9147" s="29">
        <v>45448</v>
      </c>
      <c r="E9147">
        <v>0</v>
      </c>
      <c r="F9147">
        <v>0</v>
      </c>
      <c r="G9147">
        <v>0</v>
      </c>
      <c r="H9147">
        <v>0</v>
      </c>
      <c r="L9147">
        <v>3033.9179509999999</v>
      </c>
      <c r="R9147">
        <v>6432.2760790000002</v>
      </c>
      <c r="S9147" t="s">
        <v>204</v>
      </c>
      <c r="T9147" s="247">
        <v>45342.35765046296</v>
      </c>
    </row>
    <row r="9148" spans="1:20" x14ac:dyDescent="0.35">
      <c r="A9148" t="s">
        <v>131</v>
      </c>
      <c r="B9148" t="s">
        <v>132</v>
      </c>
      <c r="C9148" t="s">
        <v>92</v>
      </c>
      <c r="D9148" s="29">
        <v>45449</v>
      </c>
      <c r="E9148">
        <v>0</v>
      </c>
      <c r="F9148">
        <v>0</v>
      </c>
      <c r="G9148">
        <v>0</v>
      </c>
      <c r="H9148">
        <v>0</v>
      </c>
      <c r="L9148">
        <v>3033.9179509999999</v>
      </c>
      <c r="R9148">
        <v>6432.2760790000002</v>
      </c>
      <c r="S9148" t="s">
        <v>204</v>
      </c>
      <c r="T9148" s="247">
        <v>45342.35765046296</v>
      </c>
    </row>
    <row r="9149" spans="1:20" x14ac:dyDescent="0.35">
      <c r="A9149" t="s">
        <v>131</v>
      </c>
      <c r="B9149" t="s">
        <v>132</v>
      </c>
      <c r="C9149" t="s">
        <v>92</v>
      </c>
      <c r="D9149" s="29">
        <v>45450</v>
      </c>
      <c r="E9149">
        <v>0</v>
      </c>
      <c r="F9149">
        <v>0</v>
      </c>
      <c r="G9149">
        <v>0</v>
      </c>
      <c r="H9149">
        <v>0</v>
      </c>
      <c r="L9149">
        <v>3033.9179509999999</v>
      </c>
      <c r="R9149">
        <v>6432.2760790000002</v>
      </c>
      <c r="S9149" t="s">
        <v>204</v>
      </c>
      <c r="T9149" s="247">
        <v>45342.35765046296</v>
      </c>
    </row>
    <row r="9150" spans="1:20" x14ac:dyDescent="0.35">
      <c r="A9150" t="s">
        <v>131</v>
      </c>
      <c r="B9150" t="s">
        <v>132</v>
      </c>
      <c r="C9150" t="s">
        <v>92</v>
      </c>
      <c r="D9150" s="29">
        <v>45451</v>
      </c>
      <c r="E9150">
        <v>0</v>
      </c>
      <c r="F9150">
        <v>0</v>
      </c>
      <c r="G9150">
        <v>0</v>
      </c>
      <c r="H9150">
        <v>0</v>
      </c>
      <c r="L9150">
        <v>3033.9179509999999</v>
      </c>
      <c r="R9150">
        <v>6432.2760790000002</v>
      </c>
      <c r="S9150" t="s">
        <v>204</v>
      </c>
      <c r="T9150" s="247">
        <v>45342.357662037037</v>
      </c>
    </row>
    <row r="9151" spans="1:20" x14ac:dyDescent="0.35">
      <c r="A9151" t="s">
        <v>131</v>
      </c>
      <c r="B9151" t="s">
        <v>132</v>
      </c>
      <c r="C9151" t="s">
        <v>92</v>
      </c>
      <c r="D9151" s="29">
        <v>45452</v>
      </c>
      <c r="E9151">
        <v>0</v>
      </c>
      <c r="F9151">
        <v>0</v>
      </c>
      <c r="G9151">
        <v>0</v>
      </c>
      <c r="H9151">
        <v>0</v>
      </c>
      <c r="L9151">
        <v>3033.9179509999999</v>
      </c>
      <c r="R9151">
        <v>6432.2760790000002</v>
      </c>
      <c r="S9151" t="s">
        <v>204</v>
      </c>
      <c r="T9151" s="247">
        <v>45342.35765046296</v>
      </c>
    </row>
    <row r="9152" spans="1:20" x14ac:dyDescent="0.35">
      <c r="A9152" t="s">
        <v>131</v>
      </c>
      <c r="B9152" t="s">
        <v>132</v>
      </c>
      <c r="C9152" t="s">
        <v>92</v>
      </c>
      <c r="D9152" s="29">
        <v>45453</v>
      </c>
      <c r="E9152">
        <v>0</v>
      </c>
      <c r="F9152">
        <v>0</v>
      </c>
      <c r="G9152">
        <v>0</v>
      </c>
      <c r="H9152">
        <v>0</v>
      </c>
      <c r="L9152">
        <v>3033.9179509999999</v>
      </c>
      <c r="R9152">
        <v>6432.2760790000002</v>
      </c>
      <c r="S9152" t="s">
        <v>204</v>
      </c>
      <c r="T9152" s="247">
        <v>45342.35765046296</v>
      </c>
    </row>
    <row r="9153" spans="1:20" x14ac:dyDescent="0.35">
      <c r="A9153" t="s">
        <v>131</v>
      </c>
      <c r="B9153" t="s">
        <v>132</v>
      </c>
      <c r="C9153" t="s">
        <v>92</v>
      </c>
      <c r="D9153" s="29">
        <v>45454</v>
      </c>
      <c r="E9153">
        <v>0</v>
      </c>
      <c r="F9153">
        <v>0</v>
      </c>
      <c r="G9153">
        <v>0</v>
      </c>
      <c r="H9153">
        <v>0</v>
      </c>
      <c r="L9153">
        <v>3033.9179509999999</v>
      </c>
      <c r="R9153">
        <v>6432.2760790000002</v>
      </c>
      <c r="S9153" t="s">
        <v>204</v>
      </c>
      <c r="T9153" s="247">
        <v>45342.35765046296</v>
      </c>
    </row>
    <row r="9154" spans="1:20" x14ac:dyDescent="0.35">
      <c r="A9154" t="s">
        <v>131</v>
      </c>
      <c r="B9154" t="s">
        <v>132</v>
      </c>
      <c r="C9154" t="s">
        <v>92</v>
      </c>
      <c r="D9154" s="29">
        <v>45455</v>
      </c>
      <c r="E9154">
        <v>0</v>
      </c>
      <c r="F9154">
        <v>0</v>
      </c>
      <c r="G9154">
        <v>0</v>
      </c>
      <c r="H9154">
        <v>0</v>
      </c>
      <c r="L9154">
        <v>3033.9179509999999</v>
      </c>
      <c r="R9154">
        <v>6432.2760790000002</v>
      </c>
      <c r="S9154" t="s">
        <v>204</v>
      </c>
      <c r="T9154" s="247">
        <v>45342.357662037037</v>
      </c>
    </row>
    <row r="9155" spans="1:20" x14ac:dyDescent="0.35">
      <c r="A9155" t="s">
        <v>131</v>
      </c>
      <c r="B9155" t="s">
        <v>132</v>
      </c>
      <c r="C9155" t="s">
        <v>92</v>
      </c>
      <c r="D9155" s="29">
        <v>45456</v>
      </c>
      <c r="E9155">
        <v>0</v>
      </c>
      <c r="F9155">
        <v>0</v>
      </c>
      <c r="G9155">
        <v>0</v>
      </c>
      <c r="H9155">
        <v>0</v>
      </c>
      <c r="L9155">
        <v>3033.9179509999999</v>
      </c>
      <c r="R9155">
        <v>6432.2760790000002</v>
      </c>
      <c r="S9155" t="s">
        <v>204</v>
      </c>
      <c r="T9155" s="247">
        <v>45342.35765046296</v>
      </c>
    </row>
    <row r="9156" spans="1:20" x14ac:dyDescent="0.35">
      <c r="A9156" t="s">
        <v>131</v>
      </c>
      <c r="B9156" t="s">
        <v>132</v>
      </c>
      <c r="C9156" t="s">
        <v>92</v>
      </c>
      <c r="D9156" s="29">
        <v>45457</v>
      </c>
      <c r="E9156">
        <v>0</v>
      </c>
      <c r="F9156">
        <v>0</v>
      </c>
      <c r="G9156">
        <v>0</v>
      </c>
      <c r="H9156">
        <v>0</v>
      </c>
      <c r="L9156">
        <v>3033.9179509999999</v>
      </c>
      <c r="R9156">
        <v>6432.2760790000002</v>
      </c>
      <c r="S9156" t="s">
        <v>204</v>
      </c>
      <c r="T9156" s="247">
        <v>45342.35765046296</v>
      </c>
    </row>
    <row r="9157" spans="1:20" x14ac:dyDescent="0.35">
      <c r="A9157" t="s">
        <v>131</v>
      </c>
      <c r="B9157" t="s">
        <v>132</v>
      </c>
      <c r="C9157" t="s">
        <v>92</v>
      </c>
      <c r="D9157" s="29">
        <v>45458</v>
      </c>
      <c r="E9157">
        <v>0</v>
      </c>
      <c r="F9157">
        <v>0</v>
      </c>
      <c r="G9157">
        <v>0</v>
      </c>
      <c r="H9157">
        <v>0</v>
      </c>
      <c r="L9157">
        <v>3033.9179509999999</v>
      </c>
      <c r="R9157">
        <v>6432.2760790000002</v>
      </c>
      <c r="S9157" t="s">
        <v>204</v>
      </c>
      <c r="T9157" s="247">
        <v>45342.357662037037</v>
      </c>
    </row>
    <row r="9158" spans="1:20" x14ac:dyDescent="0.35">
      <c r="A9158" t="s">
        <v>131</v>
      </c>
      <c r="B9158" t="s">
        <v>132</v>
      </c>
      <c r="C9158" t="s">
        <v>92</v>
      </c>
      <c r="D9158" s="29">
        <v>45459</v>
      </c>
      <c r="E9158">
        <v>0</v>
      </c>
      <c r="F9158">
        <v>0</v>
      </c>
      <c r="G9158">
        <v>0</v>
      </c>
      <c r="H9158">
        <v>0</v>
      </c>
      <c r="L9158">
        <v>3033.9179509999999</v>
      </c>
      <c r="R9158">
        <v>6432.2760790000002</v>
      </c>
      <c r="S9158" t="s">
        <v>204</v>
      </c>
      <c r="T9158" s="247">
        <v>45342.357662037037</v>
      </c>
    </row>
    <row r="9159" spans="1:20" x14ac:dyDescent="0.35">
      <c r="A9159" t="s">
        <v>131</v>
      </c>
      <c r="B9159" t="s">
        <v>132</v>
      </c>
      <c r="C9159" t="s">
        <v>92</v>
      </c>
      <c r="D9159" s="29">
        <v>45460</v>
      </c>
      <c r="E9159">
        <v>0</v>
      </c>
      <c r="F9159">
        <v>0</v>
      </c>
      <c r="G9159">
        <v>0</v>
      </c>
      <c r="H9159">
        <v>0</v>
      </c>
      <c r="L9159">
        <v>3033.9179509999999</v>
      </c>
      <c r="R9159">
        <v>6432.2760790000002</v>
      </c>
      <c r="S9159" t="s">
        <v>204</v>
      </c>
      <c r="T9159" s="247">
        <v>45342.357662037037</v>
      </c>
    </row>
    <row r="9160" spans="1:20" x14ac:dyDescent="0.35">
      <c r="A9160" t="s">
        <v>131</v>
      </c>
      <c r="B9160" t="s">
        <v>132</v>
      </c>
      <c r="C9160" t="s">
        <v>92</v>
      </c>
      <c r="D9160" s="29">
        <v>45461</v>
      </c>
      <c r="E9160">
        <v>0</v>
      </c>
      <c r="F9160">
        <v>0</v>
      </c>
      <c r="G9160">
        <v>0</v>
      </c>
      <c r="H9160">
        <v>0</v>
      </c>
      <c r="L9160">
        <v>3033.9179509999999</v>
      </c>
      <c r="R9160">
        <v>6432.2760790000002</v>
      </c>
      <c r="S9160" t="s">
        <v>204</v>
      </c>
      <c r="T9160" s="247">
        <v>45342.357662037037</v>
      </c>
    </row>
    <row r="9161" spans="1:20" x14ac:dyDescent="0.35">
      <c r="A9161" t="s">
        <v>131</v>
      </c>
      <c r="B9161" t="s">
        <v>132</v>
      </c>
      <c r="C9161" t="s">
        <v>92</v>
      </c>
      <c r="D9161" s="29">
        <v>45462</v>
      </c>
      <c r="E9161">
        <v>0</v>
      </c>
      <c r="F9161">
        <v>0</v>
      </c>
      <c r="G9161">
        <v>0</v>
      </c>
      <c r="H9161">
        <v>0</v>
      </c>
      <c r="L9161">
        <v>3033.9179509999999</v>
      </c>
      <c r="R9161">
        <v>6432.2760790000002</v>
      </c>
      <c r="S9161" t="s">
        <v>204</v>
      </c>
      <c r="T9161" s="247">
        <v>45342.357662037037</v>
      </c>
    </row>
    <row r="9162" spans="1:20" x14ac:dyDescent="0.35">
      <c r="A9162" t="s">
        <v>131</v>
      </c>
      <c r="B9162" t="s">
        <v>132</v>
      </c>
      <c r="C9162" t="s">
        <v>92</v>
      </c>
      <c r="D9162" s="29">
        <v>45463</v>
      </c>
      <c r="E9162">
        <v>0</v>
      </c>
      <c r="F9162">
        <v>0</v>
      </c>
      <c r="G9162">
        <v>0</v>
      </c>
      <c r="H9162">
        <v>0</v>
      </c>
      <c r="L9162">
        <v>3033.9179509999999</v>
      </c>
      <c r="R9162">
        <v>6432.2760790000002</v>
      </c>
      <c r="S9162" t="s">
        <v>204</v>
      </c>
      <c r="T9162" s="247">
        <v>45342.357662037037</v>
      </c>
    </row>
    <row r="9163" spans="1:20" x14ac:dyDescent="0.35">
      <c r="A9163" t="s">
        <v>131</v>
      </c>
      <c r="B9163" t="s">
        <v>132</v>
      </c>
      <c r="C9163" t="s">
        <v>92</v>
      </c>
      <c r="D9163" s="29">
        <v>45464</v>
      </c>
      <c r="E9163">
        <v>0</v>
      </c>
      <c r="F9163">
        <v>0</v>
      </c>
      <c r="G9163">
        <v>0</v>
      </c>
      <c r="H9163">
        <v>0</v>
      </c>
      <c r="L9163">
        <v>3033.9179509999999</v>
      </c>
      <c r="R9163">
        <v>6432.2760790000002</v>
      </c>
      <c r="S9163" t="s">
        <v>204</v>
      </c>
      <c r="T9163" s="247">
        <v>45342.357662037037</v>
      </c>
    </row>
    <row r="9164" spans="1:20" x14ac:dyDescent="0.35">
      <c r="A9164" t="s">
        <v>131</v>
      </c>
      <c r="B9164" t="s">
        <v>132</v>
      </c>
      <c r="C9164" t="s">
        <v>92</v>
      </c>
      <c r="D9164" s="29">
        <v>45465</v>
      </c>
      <c r="E9164">
        <v>0</v>
      </c>
      <c r="F9164">
        <v>0</v>
      </c>
      <c r="G9164">
        <v>0</v>
      </c>
      <c r="H9164">
        <v>0</v>
      </c>
      <c r="L9164">
        <v>3033.9179509999999</v>
      </c>
      <c r="R9164">
        <v>6432.2760790000002</v>
      </c>
      <c r="S9164" t="s">
        <v>204</v>
      </c>
      <c r="T9164" s="247">
        <v>45342.357662037037</v>
      </c>
    </row>
    <row r="9165" spans="1:20" x14ac:dyDescent="0.35">
      <c r="A9165" t="s">
        <v>131</v>
      </c>
      <c r="B9165" t="s">
        <v>132</v>
      </c>
      <c r="C9165" t="s">
        <v>92</v>
      </c>
      <c r="D9165" s="29">
        <v>45466</v>
      </c>
      <c r="E9165">
        <v>0</v>
      </c>
      <c r="F9165">
        <v>0</v>
      </c>
      <c r="G9165">
        <v>0</v>
      </c>
      <c r="H9165">
        <v>0</v>
      </c>
      <c r="L9165">
        <v>3033.9179509999999</v>
      </c>
      <c r="R9165">
        <v>6432.2760790000002</v>
      </c>
      <c r="S9165" t="s">
        <v>204</v>
      </c>
      <c r="T9165" s="247">
        <v>45342.357662037037</v>
      </c>
    </row>
    <row r="9166" spans="1:20" x14ac:dyDescent="0.35">
      <c r="A9166" t="s">
        <v>131</v>
      </c>
      <c r="B9166" t="s">
        <v>132</v>
      </c>
      <c r="C9166" t="s">
        <v>92</v>
      </c>
      <c r="D9166" s="29">
        <v>45467</v>
      </c>
      <c r="E9166">
        <v>0</v>
      </c>
      <c r="F9166">
        <v>0</v>
      </c>
      <c r="G9166">
        <v>0</v>
      </c>
      <c r="H9166">
        <v>0</v>
      </c>
      <c r="L9166">
        <v>3033.9179509999999</v>
      </c>
      <c r="R9166">
        <v>6432.2760790000002</v>
      </c>
      <c r="S9166" t="s">
        <v>204</v>
      </c>
      <c r="T9166" s="247">
        <v>45342.357662037037</v>
      </c>
    </row>
    <row r="9167" spans="1:20" x14ac:dyDescent="0.35">
      <c r="A9167" t="s">
        <v>131</v>
      </c>
      <c r="B9167" t="s">
        <v>132</v>
      </c>
      <c r="C9167" t="s">
        <v>92</v>
      </c>
      <c r="D9167" s="29">
        <v>45468</v>
      </c>
      <c r="E9167">
        <v>0</v>
      </c>
      <c r="F9167">
        <v>0</v>
      </c>
      <c r="G9167">
        <v>0</v>
      </c>
      <c r="H9167">
        <v>0</v>
      </c>
      <c r="L9167">
        <v>3033.9179509999999</v>
      </c>
      <c r="R9167">
        <v>6432.2760790000002</v>
      </c>
      <c r="S9167" t="s">
        <v>204</v>
      </c>
      <c r="T9167" s="247">
        <v>45342.357662037037</v>
      </c>
    </row>
    <row r="9168" spans="1:20" x14ac:dyDescent="0.35">
      <c r="A9168" t="s">
        <v>131</v>
      </c>
      <c r="B9168" t="s">
        <v>132</v>
      </c>
      <c r="C9168" t="s">
        <v>92</v>
      </c>
      <c r="D9168" s="29">
        <v>45469</v>
      </c>
      <c r="E9168">
        <v>0</v>
      </c>
      <c r="F9168">
        <v>0</v>
      </c>
      <c r="G9168">
        <v>0</v>
      </c>
      <c r="H9168">
        <v>0</v>
      </c>
      <c r="L9168">
        <v>3033.9179509999999</v>
      </c>
      <c r="R9168">
        <v>6432.2760790000002</v>
      </c>
      <c r="S9168" t="s">
        <v>204</v>
      </c>
      <c r="T9168" s="247">
        <v>45342.357662037037</v>
      </c>
    </row>
    <row r="9169" spans="1:20" x14ac:dyDescent="0.35">
      <c r="A9169" t="s">
        <v>131</v>
      </c>
      <c r="B9169" t="s">
        <v>132</v>
      </c>
      <c r="C9169" t="s">
        <v>92</v>
      </c>
      <c r="D9169" s="29">
        <v>45470</v>
      </c>
      <c r="E9169">
        <v>0</v>
      </c>
      <c r="F9169">
        <v>0</v>
      </c>
      <c r="G9169">
        <v>0</v>
      </c>
      <c r="H9169">
        <v>0</v>
      </c>
      <c r="L9169">
        <v>3033.9179509999999</v>
      </c>
      <c r="R9169">
        <v>6432.2760790000002</v>
      </c>
      <c r="S9169" t="s">
        <v>204</v>
      </c>
      <c r="T9169" s="247">
        <v>45342.357662037037</v>
      </c>
    </row>
    <row r="9170" spans="1:20" x14ac:dyDescent="0.35">
      <c r="A9170" t="s">
        <v>131</v>
      </c>
      <c r="B9170" t="s">
        <v>132</v>
      </c>
      <c r="C9170" t="s">
        <v>92</v>
      </c>
      <c r="D9170" s="29">
        <v>45471</v>
      </c>
      <c r="E9170">
        <v>0</v>
      </c>
      <c r="F9170">
        <v>0</v>
      </c>
      <c r="G9170">
        <v>0</v>
      </c>
      <c r="H9170">
        <v>0</v>
      </c>
      <c r="L9170">
        <v>3033.9179509999999</v>
      </c>
      <c r="R9170">
        <v>6432.2760790000002</v>
      </c>
      <c r="S9170" t="s">
        <v>204</v>
      </c>
      <c r="T9170" s="247">
        <v>45342.357662037037</v>
      </c>
    </row>
    <row r="9171" spans="1:20" x14ac:dyDescent="0.35">
      <c r="A9171" t="s">
        <v>131</v>
      </c>
      <c r="B9171" t="s">
        <v>132</v>
      </c>
      <c r="C9171" t="s">
        <v>92</v>
      </c>
      <c r="D9171" s="29">
        <v>45472</v>
      </c>
      <c r="E9171">
        <v>0</v>
      </c>
      <c r="F9171">
        <v>0</v>
      </c>
      <c r="G9171">
        <v>0</v>
      </c>
      <c r="H9171">
        <v>0</v>
      </c>
      <c r="L9171">
        <v>3033.9179509999999</v>
      </c>
      <c r="R9171">
        <v>6432.2760790000002</v>
      </c>
      <c r="S9171" t="s">
        <v>204</v>
      </c>
      <c r="T9171" s="247">
        <v>45342.357662037037</v>
      </c>
    </row>
    <row r="9172" spans="1:20" x14ac:dyDescent="0.35">
      <c r="A9172" t="s">
        <v>131</v>
      </c>
      <c r="B9172" t="s">
        <v>132</v>
      </c>
      <c r="C9172" t="s">
        <v>92</v>
      </c>
      <c r="D9172" s="29">
        <v>45473</v>
      </c>
      <c r="E9172">
        <v>0</v>
      </c>
      <c r="F9172">
        <v>0</v>
      </c>
      <c r="G9172">
        <v>0</v>
      </c>
      <c r="H9172">
        <v>0</v>
      </c>
      <c r="L9172">
        <v>3033.9179509999999</v>
      </c>
      <c r="R9172">
        <v>6432.2760790000002</v>
      </c>
      <c r="S9172" t="s">
        <v>204</v>
      </c>
      <c r="T9172" s="247">
        <v>45342.357662037037</v>
      </c>
    </row>
    <row r="9173" spans="1:20" x14ac:dyDescent="0.35">
      <c r="A9173" t="s">
        <v>131</v>
      </c>
      <c r="B9173" t="s">
        <v>132</v>
      </c>
      <c r="C9173" t="s">
        <v>92</v>
      </c>
      <c r="D9173" s="29">
        <v>45474</v>
      </c>
      <c r="E9173">
        <v>0</v>
      </c>
      <c r="F9173">
        <v>0</v>
      </c>
      <c r="G9173">
        <v>0</v>
      </c>
      <c r="H9173">
        <v>0</v>
      </c>
      <c r="L9173">
        <v>3033.9179509999999</v>
      </c>
      <c r="R9173">
        <v>6432.2760790000002</v>
      </c>
      <c r="S9173" t="s">
        <v>204</v>
      </c>
      <c r="T9173" s="247">
        <v>45342.357662037037</v>
      </c>
    </row>
    <row r="9174" spans="1:20" x14ac:dyDescent="0.35">
      <c r="A9174" t="s">
        <v>131</v>
      </c>
      <c r="B9174" t="s">
        <v>132</v>
      </c>
      <c r="C9174" t="s">
        <v>92</v>
      </c>
      <c r="D9174" s="29">
        <v>45475</v>
      </c>
      <c r="E9174">
        <v>0</v>
      </c>
      <c r="F9174">
        <v>0</v>
      </c>
      <c r="G9174">
        <v>0</v>
      </c>
      <c r="H9174">
        <v>0</v>
      </c>
      <c r="L9174">
        <v>3033.9179509999999</v>
      </c>
      <c r="R9174">
        <v>6432.2760790000002</v>
      </c>
      <c r="S9174" t="s">
        <v>204</v>
      </c>
      <c r="T9174" s="247">
        <v>45342.357662037037</v>
      </c>
    </row>
    <row r="9175" spans="1:20" x14ac:dyDescent="0.35">
      <c r="A9175" t="s">
        <v>131</v>
      </c>
      <c r="B9175" t="s">
        <v>132</v>
      </c>
      <c r="C9175" t="s">
        <v>92</v>
      </c>
      <c r="D9175" s="29">
        <v>45476</v>
      </c>
      <c r="E9175">
        <v>0</v>
      </c>
      <c r="F9175">
        <v>0</v>
      </c>
      <c r="G9175">
        <v>0</v>
      </c>
      <c r="H9175">
        <v>0</v>
      </c>
      <c r="L9175">
        <v>3033.9179509999999</v>
      </c>
      <c r="R9175">
        <v>6432.2760790000002</v>
      </c>
      <c r="S9175" t="s">
        <v>204</v>
      </c>
      <c r="T9175" s="247">
        <v>45342.357662037037</v>
      </c>
    </row>
    <row r="9176" spans="1:20" x14ac:dyDescent="0.35">
      <c r="A9176" t="s">
        <v>131</v>
      </c>
      <c r="B9176" t="s">
        <v>132</v>
      </c>
      <c r="C9176" t="s">
        <v>92</v>
      </c>
      <c r="D9176" s="29">
        <v>45477</v>
      </c>
      <c r="E9176">
        <v>0</v>
      </c>
      <c r="F9176">
        <v>0</v>
      </c>
      <c r="G9176">
        <v>0</v>
      </c>
      <c r="H9176">
        <v>0</v>
      </c>
      <c r="L9176">
        <v>3033.9179509999999</v>
      </c>
      <c r="R9176">
        <v>6432.2760790000002</v>
      </c>
      <c r="S9176" t="s">
        <v>204</v>
      </c>
      <c r="T9176" s="247">
        <v>45342.357673611114</v>
      </c>
    </row>
    <row r="9177" spans="1:20" x14ac:dyDescent="0.35">
      <c r="A9177" t="s">
        <v>131</v>
      </c>
      <c r="B9177" t="s">
        <v>132</v>
      </c>
      <c r="C9177" t="s">
        <v>92</v>
      </c>
      <c r="D9177" s="29">
        <v>45478</v>
      </c>
      <c r="E9177">
        <v>0</v>
      </c>
      <c r="F9177">
        <v>0</v>
      </c>
      <c r="G9177">
        <v>0</v>
      </c>
      <c r="H9177">
        <v>0</v>
      </c>
      <c r="L9177">
        <v>3033.9179509999999</v>
      </c>
      <c r="R9177">
        <v>6432.2760790000002</v>
      </c>
      <c r="S9177" t="s">
        <v>204</v>
      </c>
      <c r="T9177" s="247">
        <v>45342.357662037037</v>
      </c>
    </row>
    <row r="9178" spans="1:20" x14ac:dyDescent="0.35">
      <c r="A9178" t="s">
        <v>131</v>
      </c>
      <c r="B9178" t="s">
        <v>132</v>
      </c>
      <c r="C9178" t="s">
        <v>92</v>
      </c>
      <c r="D9178" s="29">
        <v>45479</v>
      </c>
      <c r="E9178">
        <v>0</v>
      </c>
      <c r="F9178">
        <v>0</v>
      </c>
      <c r="G9178">
        <v>0</v>
      </c>
      <c r="H9178">
        <v>0</v>
      </c>
      <c r="L9178">
        <v>3033.9179509999999</v>
      </c>
      <c r="R9178">
        <v>6432.2760790000002</v>
      </c>
      <c r="S9178" t="s">
        <v>204</v>
      </c>
      <c r="T9178" s="247">
        <v>45342.357662037037</v>
      </c>
    </row>
    <row r="9179" spans="1:20" x14ac:dyDescent="0.35">
      <c r="A9179" t="s">
        <v>131</v>
      </c>
      <c r="B9179" t="s">
        <v>132</v>
      </c>
      <c r="C9179" t="s">
        <v>92</v>
      </c>
      <c r="D9179" s="29">
        <v>45480</v>
      </c>
      <c r="E9179">
        <v>0</v>
      </c>
      <c r="F9179">
        <v>0</v>
      </c>
      <c r="G9179">
        <v>0</v>
      </c>
      <c r="H9179">
        <v>0</v>
      </c>
      <c r="L9179">
        <v>3033.9179509999999</v>
      </c>
      <c r="R9179">
        <v>6432.2760790000002</v>
      </c>
      <c r="S9179" t="s">
        <v>204</v>
      </c>
      <c r="T9179" s="247">
        <v>45342.357673611114</v>
      </c>
    </row>
    <row r="9180" spans="1:20" x14ac:dyDescent="0.35">
      <c r="A9180" t="s">
        <v>131</v>
      </c>
      <c r="B9180" t="s">
        <v>132</v>
      </c>
      <c r="C9180" t="s">
        <v>92</v>
      </c>
      <c r="D9180" s="29">
        <v>45481</v>
      </c>
      <c r="E9180">
        <v>0</v>
      </c>
      <c r="F9180">
        <v>0</v>
      </c>
      <c r="G9180">
        <v>0</v>
      </c>
      <c r="H9180">
        <v>0</v>
      </c>
      <c r="L9180">
        <v>3033.9179509999999</v>
      </c>
      <c r="R9180">
        <v>6432.2760790000002</v>
      </c>
      <c r="S9180" t="s">
        <v>204</v>
      </c>
      <c r="T9180" s="247">
        <v>45342.357673611114</v>
      </c>
    </row>
    <row r="9181" spans="1:20" x14ac:dyDescent="0.35">
      <c r="A9181" t="s">
        <v>131</v>
      </c>
      <c r="B9181" t="s">
        <v>132</v>
      </c>
      <c r="C9181" t="s">
        <v>92</v>
      </c>
      <c r="D9181" s="29">
        <v>45482</v>
      </c>
      <c r="E9181">
        <v>0</v>
      </c>
      <c r="F9181">
        <v>0</v>
      </c>
      <c r="G9181">
        <v>0</v>
      </c>
      <c r="H9181">
        <v>0</v>
      </c>
      <c r="L9181">
        <v>3033.9179509999999</v>
      </c>
      <c r="R9181">
        <v>6432.2760790000002</v>
      </c>
      <c r="S9181" t="s">
        <v>204</v>
      </c>
      <c r="T9181" s="247">
        <v>45342.357673611114</v>
      </c>
    </row>
    <row r="9182" spans="1:20" x14ac:dyDescent="0.35">
      <c r="A9182" t="s">
        <v>131</v>
      </c>
      <c r="B9182" t="s">
        <v>132</v>
      </c>
      <c r="C9182" t="s">
        <v>92</v>
      </c>
      <c r="D9182" s="29">
        <v>45483</v>
      </c>
      <c r="E9182">
        <v>0</v>
      </c>
      <c r="F9182">
        <v>0</v>
      </c>
      <c r="G9182">
        <v>0</v>
      </c>
      <c r="H9182">
        <v>0</v>
      </c>
      <c r="L9182">
        <v>3033.9179509999999</v>
      </c>
      <c r="R9182">
        <v>6432.2760790000002</v>
      </c>
      <c r="S9182" t="s">
        <v>204</v>
      </c>
      <c r="T9182" s="247">
        <v>45342.357673611114</v>
      </c>
    </row>
    <row r="9183" spans="1:20" x14ac:dyDescent="0.35">
      <c r="A9183" t="s">
        <v>131</v>
      </c>
      <c r="B9183" t="s">
        <v>132</v>
      </c>
      <c r="C9183" t="s">
        <v>92</v>
      </c>
      <c r="D9183" s="29">
        <v>45484</v>
      </c>
      <c r="E9183">
        <v>0</v>
      </c>
      <c r="F9183">
        <v>0</v>
      </c>
      <c r="G9183">
        <v>0</v>
      </c>
      <c r="H9183">
        <v>0</v>
      </c>
      <c r="L9183">
        <v>3033.9179509999999</v>
      </c>
      <c r="R9183">
        <v>6432.2760790000002</v>
      </c>
      <c r="S9183" t="s">
        <v>204</v>
      </c>
      <c r="T9183" s="247">
        <v>45342.357673611114</v>
      </c>
    </row>
    <row r="9184" spans="1:20" x14ac:dyDescent="0.35">
      <c r="A9184" t="s">
        <v>131</v>
      </c>
      <c r="B9184" t="s">
        <v>132</v>
      </c>
      <c r="C9184" t="s">
        <v>92</v>
      </c>
      <c r="D9184" s="29">
        <v>45485</v>
      </c>
      <c r="E9184">
        <v>0</v>
      </c>
      <c r="F9184">
        <v>0</v>
      </c>
      <c r="G9184">
        <v>0</v>
      </c>
      <c r="H9184">
        <v>0</v>
      </c>
      <c r="L9184">
        <v>3033.9179509999999</v>
      </c>
      <c r="R9184">
        <v>6432.2760790000002</v>
      </c>
      <c r="S9184" t="s">
        <v>204</v>
      </c>
      <c r="T9184" s="247">
        <v>45342.357673611114</v>
      </c>
    </row>
    <row r="9185" spans="1:20" x14ac:dyDescent="0.35">
      <c r="A9185" t="s">
        <v>131</v>
      </c>
      <c r="B9185" t="s">
        <v>132</v>
      </c>
      <c r="C9185" t="s">
        <v>92</v>
      </c>
      <c r="D9185" s="29">
        <v>45486</v>
      </c>
      <c r="E9185">
        <v>0</v>
      </c>
      <c r="F9185">
        <v>0</v>
      </c>
      <c r="G9185">
        <v>0</v>
      </c>
      <c r="H9185">
        <v>0</v>
      </c>
      <c r="L9185">
        <v>3033.9179509999999</v>
      </c>
      <c r="R9185">
        <v>6432.2760790000002</v>
      </c>
      <c r="S9185" t="s">
        <v>204</v>
      </c>
      <c r="T9185" s="247">
        <v>45342.357673611114</v>
      </c>
    </row>
    <row r="9186" spans="1:20" x14ac:dyDescent="0.35">
      <c r="A9186" t="s">
        <v>131</v>
      </c>
      <c r="B9186" t="s">
        <v>132</v>
      </c>
      <c r="C9186" t="s">
        <v>92</v>
      </c>
      <c r="D9186" s="29">
        <v>45487</v>
      </c>
      <c r="E9186">
        <v>0</v>
      </c>
      <c r="F9186">
        <v>0</v>
      </c>
      <c r="G9186">
        <v>0</v>
      </c>
      <c r="H9186">
        <v>0</v>
      </c>
      <c r="L9186">
        <v>3033.9179509999999</v>
      </c>
      <c r="R9186">
        <v>6432.2760790000002</v>
      </c>
      <c r="S9186" t="s">
        <v>204</v>
      </c>
      <c r="T9186" s="247">
        <v>45342.357673611114</v>
      </c>
    </row>
    <row r="9187" spans="1:20" x14ac:dyDescent="0.35">
      <c r="A9187" t="s">
        <v>131</v>
      </c>
      <c r="B9187" t="s">
        <v>132</v>
      </c>
      <c r="C9187" t="s">
        <v>92</v>
      </c>
      <c r="D9187" s="29">
        <v>45488</v>
      </c>
      <c r="E9187">
        <v>0</v>
      </c>
      <c r="F9187">
        <v>0</v>
      </c>
      <c r="G9187">
        <v>0</v>
      </c>
      <c r="H9187">
        <v>0</v>
      </c>
      <c r="L9187">
        <v>3033.9179509999999</v>
      </c>
      <c r="R9187">
        <v>6432.2760790000002</v>
      </c>
      <c r="S9187" t="s">
        <v>204</v>
      </c>
      <c r="T9187" s="247">
        <v>45342.357662037037</v>
      </c>
    </row>
    <row r="9188" spans="1:20" x14ac:dyDescent="0.35">
      <c r="A9188" t="s">
        <v>131</v>
      </c>
      <c r="B9188" t="s">
        <v>132</v>
      </c>
      <c r="C9188" t="s">
        <v>92</v>
      </c>
      <c r="D9188" s="29">
        <v>45489</v>
      </c>
      <c r="E9188">
        <v>0</v>
      </c>
      <c r="F9188">
        <v>0</v>
      </c>
      <c r="G9188">
        <v>0</v>
      </c>
      <c r="H9188">
        <v>0</v>
      </c>
      <c r="L9188">
        <v>3033.9179509999999</v>
      </c>
      <c r="R9188">
        <v>6432.2760790000002</v>
      </c>
      <c r="S9188" t="s">
        <v>204</v>
      </c>
      <c r="T9188" s="247">
        <v>45342.357673611114</v>
      </c>
    </row>
    <row r="9189" spans="1:20" x14ac:dyDescent="0.35">
      <c r="A9189" t="s">
        <v>131</v>
      </c>
      <c r="B9189" t="s">
        <v>132</v>
      </c>
      <c r="C9189" t="s">
        <v>92</v>
      </c>
      <c r="D9189" s="29">
        <v>45490</v>
      </c>
      <c r="E9189">
        <v>0</v>
      </c>
      <c r="F9189">
        <v>0</v>
      </c>
      <c r="G9189">
        <v>0</v>
      </c>
      <c r="H9189">
        <v>0</v>
      </c>
      <c r="L9189">
        <v>3033.9179509999999</v>
      </c>
      <c r="R9189">
        <v>6432.2760790000002</v>
      </c>
      <c r="S9189" t="s">
        <v>204</v>
      </c>
      <c r="T9189" s="247">
        <v>45342.357673611114</v>
      </c>
    </row>
    <row r="9190" spans="1:20" x14ac:dyDescent="0.35">
      <c r="A9190" t="s">
        <v>131</v>
      </c>
      <c r="B9190" t="s">
        <v>132</v>
      </c>
      <c r="C9190" t="s">
        <v>92</v>
      </c>
      <c r="D9190" s="29">
        <v>45491</v>
      </c>
      <c r="E9190">
        <v>0</v>
      </c>
      <c r="F9190">
        <v>0</v>
      </c>
      <c r="G9190">
        <v>0</v>
      </c>
      <c r="H9190">
        <v>0</v>
      </c>
      <c r="L9190">
        <v>3033.9179509999999</v>
      </c>
      <c r="R9190">
        <v>6432.2760790000002</v>
      </c>
      <c r="S9190" t="s">
        <v>204</v>
      </c>
      <c r="T9190" s="247">
        <v>45342.357673611114</v>
      </c>
    </row>
    <row r="9191" spans="1:20" x14ac:dyDescent="0.35">
      <c r="A9191" t="s">
        <v>131</v>
      </c>
      <c r="B9191" t="s">
        <v>132</v>
      </c>
      <c r="C9191" t="s">
        <v>92</v>
      </c>
      <c r="D9191" s="29">
        <v>45492</v>
      </c>
      <c r="E9191">
        <v>0</v>
      </c>
      <c r="F9191">
        <v>0</v>
      </c>
      <c r="G9191">
        <v>0</v>
      </c>
      <c r="H9191">
        <v>0</v>
      </c>
      <c r="L9191">
        <v>3033.9179509999999</v>
      </c>
      <c r="R9191">
        <v>6432.2760790000002</v>
      </c>
      <c r="S9191" t="s">
        <v>204</v>
      </c>
      <c r="T9191" s="247">
        <v>45342.357673611114</v>
      </c>
    </row>
    <row r="9192" spans="1:20" x14ac:dyDescent="0.35">
      <c r="A9192" t="s">
        <v>131</v>
      </c>
      <c r="B9192" t="s">
        <v>132</v>
      </c>
      <c r="C9192" t="s">
        <v>92</v>
      </c>
      <c r="D9192" s="29">
        <v>45493</v>
      </c>
      <c r="E9192">
        <v>0</v>
      </c>
      <c r="F9192">
        <v>0</v>
      </c>
      <c r="G9192">
        <v>0</v>
      </c>
      <c r="H9192">
        <v>0</v>
      </c>
      <c r="L9192">
        <v>3033.9179509999999</v>
      </c>
      <c r="R9192">
        <v>6432.2760790000002</v>
      </c>
      <c r="S9192" t="s">
        <v>204</v>
      </c>
      <c r="T9192" s="247">
        <v>45342.357673611114</v>
      </c>
    </row>
    <row r="9193" spans="1:20" x14ac:dyDescent="0.35">
      <c r="A9193" t="s">
        <v>131</v>
      </c>
      <c r="B9193" t="s">
        <v>132</v>
      </c>
      <c r="C9193" t="s">
        <v>92</v>
      </c>
      <c r="D9193" s="29">
        <v>45494</v>
      </c>
      <c r="E9193">
        <v>0</v>
      </c>
      <c r="F9193">
        <v>0</v>
      </c>
      <c r="G9193">
        <v>0</v>
      </c>
      <c r="H9193">
        <v>0</v>
      </c>
      <c r="L9193">
        <v>3033.9179509999999</v>
      </c>
      <c r="R9193">
        <v>6432.2760790000002</v>
      </c>
      <c r="S9193" t="s">
        <v>204</v>
      </c>
      <c r="T9193" s="247">
        <v>45342.357673611114</v>
      </c>
    </row>
    <row r="9194" spans="1:20" x14ac:dyDescent="0.35">
      <c r="A9194" t="s">
        <v>131</v>
      </c>
      <c r="B9194" t="s">
        <v>132</v>
      </c>
      <c r="C9194" t="s">
        <v>92</v>
      </c>
      <c r="D9194" s="29">
        <v>45495</v>
      </c>
      <c r="E9194">
        <v>0</v>
      </c>
      <c r="F9194">
        <v>0</v>
      </c>
      <c r="G9194">
        <v>0</v>
      </c>
      <c r="H9194">
        <v>0</v>
      </c>
      <c r="L9194">
        <v>3033.9179509999999</v>
      </c>
      <c r="R9194">
        <v>6432.2760790000002</v>
      </c>
      <c r="S9194" t="s">
        <v>204</v>
      </c>
      <c r="T9194" s="247">
        <v>45342.357673611114</v>
      </c>
    </row>
    <row r="9195" spans="1:20" x14ac:dyDescent="0.35">
      <c r="A9195" t="s">
        <v>131</v>
      </c>
      <c r="B9195" t="s">
        <v>132</v>
      </c>
      <c r="C9195" t="s">
        <v>92</v>
      </c>
      <c r="D9195" s="29">
        <v>45496</v>
      </c>
      <c r="E9195">
        <v>0</v>
      </c>
      <c r="F9195">
        <v>0</v>
      </c>
      <c r="G9195">
        <v>0</v>
      </c>
      <c r="H9195">
        <v>0</v>
      </c>
      <c r="L9195">
        <v>3033.9179509999999</v>
      </c>
      <c r="R9195">
        <v>6432.2760790000002</v>
      </c>
      <c r="S9195" t="s">
        <v>204</v>
      </c>
      <c r="T9195" s="247">
        <v>45342.357673611114</v>
      </c>
    </row>
    <row r="9196" spans="1:20" x14ac:dyDescent="0.35">
      <c r="A9196" t="s">
        <v>131</v>
      </c>
      <c r="B9196" t="s">
        <v>132</v>
      </c>
      <c r="C9196" t="s">
        <v>92</v>
      </c>
      <c r="D9196" s="29">
        <v>45497</v>
      </c>
      <c r="E9196">
        <v>0</v>
      </c>
      <c r="F9196">
        <v>0</v>
      </c>
      <c r="G9196">
        <v>0</v>
      </c>
      <c r="H9196">
        <v>0</v>
      </c>
      <c r="L9196">
        <v>3033.9179509999999</v>
      </c>
      <c r="R9196">
        <v>6432.2760790000002</v>
      </c>
      <c r="S9196" t="s">
        <v>204</v>
      </c>
      <c r="T9196" s="247">
        <v>45342.357673611114</v>
      </c>
    </row>
    <row r="9197" spans="1:20" x14ac:dyDescent="0.35">
      <c r="A9197" t="s">
        <v>131</v>
      </c>
      <c r="B9197" t="s">
        <v>132</v>
      </c>
      <c r="C9197" t="s">
        <v>92</v>
      </c>
      <c r="D9197" s="29">
        <v>45498</v>
      </c>
      <c r="E9197">
        <v>0</v>
      </c>
      <c r="F9197">
        <v>0</v>
      </c>
      <c r="G9197">
        <v>0</v>
      </c>
      <c r="H9197">
        <v>0</v>
      </c>
      <c r="L9197">
        <v>3033.9179509999999</v>
      </c>
      <c r="R9197">
        <v>6432.2760790000002</v>
      </c>
      <c r="S9197" t="s">
        <v>204</v>
      </c>
      <c r="T9197" s="247">
        <v>45342.357673611114</v>
      </c>
    </row>
    <row r="9198" spans="1:20" x14ac:dyDescent="0.35">
      <c r="A9198" t="s">
        <v>131</v>
      </c>
      <c r="B9198" t="s">
        <v>132</v>
      </c>
      <c r="C9198" t="s">
        <v>92</v>
      </c>
      <c r="D9198" s="29">
        <v>45499</v>
      </c>
      <c r="E9198">
        <v>0</v>
      </c>
      <c r="F9198">
        <v>0</v>
      </c>
      <c r="G9198">
        <v>0</v>
      </c>
      <c r="H9198">
        <v>0</v>
      </c>
      <c r="L9198">
        <v>3033.9179509999999</v>
      </c>
      <c r="R9198">
        <v>6432.2760790000002</v>
      </c>
      <c r="S9198" t="s">
        <v>204</v>
      </c>
      <c r="T9198" s="247">
        <v>45342.357673611114</v>
      </c>
    </row>
    <row r="9199" spans="1:20" x14ac:dyDescent="0.35">
      <c r="A9199" t="s">
        <v>131</v>
      </c>
      <c r="B9199" t="s">
        <v>132</v>
      </c>
      <c r="C9199" t="s">
        <v>92</v>
      </c>
      <c r="D9199" s="29">
        <v>45500</v>
      </c>
      <c r="E9199">
        <v>0</v>
      </c>
      <c r="F9199">
        <v>0</v>
      </c>
      <c r="G9199">
        <v>0</v>
      </c>
      <c r="H9199">
        <v>0</v>
      </c>
      <c r="L9199">
        <v>3033.9179509999999</v>
      </c>
      <c r="R9199">
        <v>6432.2760790000002</v>
      </c>
      <c r="S9199" t="s">
        <v>204</v>
      </c>
      <c r="T9199" s="247">
        <v>45342.357673611114</v>
      </c>
    </row>
    <row r="9200" spans="1:20" x14ac:dyDescent="0.35">
      <c r="A9200" t="s">
        <v>131</v>
      </c>
      <c r="B9200" t="s">
        <v>132</v>
      </c>
      <c r="C9200" t="s">
        <v>92</v>
      </c>
      <c r="D9200" s="29">
        <v>45501</v>
      </c>
      <c r="E9200">
        <v>0</v>
      </c>
      <c r="F9200">
        <v>0</v>
      </c>
      <c r="G9200">
        <v>0</v>
      </c>
      <c r="H9200">
        <v>0</v>
      </c>
      <c r="L9200">
        <v>3033.9179509999999</v>
      </c>
      <c r="R9200">
        <v>6432.2760790000002</v>
      </c>
      <c r="S9200" t="s">
        <v>204</v>
      </c>
      <c r="T9200" s="247">
        <v>45342.357673611114</v>
      </c>
    </row>
    <row r="9201" spans="1:20" x14ac:dyDescent="0.35">
      <c r="A9201" t="s">
        <v>131</v>
      </c>
      <c r="B9201" t="s">
        <v>132</v>
      </c>
      <c r="C9201" t="s">
        <v>92</v>
      </c>
      <c r="D9201" s="29">
        <v>45502</v>
      </c>
      <c r="E9201">
        <v>0</v>
      </c>
      <c r="F9201">
        <v>0</v>
      </c>
      <c r="G9201">
        <v>0</v>
      </c>
      <c r="H9201">
        <v>0</v>
      </c>
      <c r="L9201">
        <v>3033.9179509999999</v>
      </c>
      <c r="R9201">
        <v>6432.2760790000002</v>
      </c>
      <c r="S9201" t="s">
        <v>204</v>
      </c>
      <c r="T9201" s="247">
        <v>45342.357673611114</v>
      </c>
    </row>
    <row r="9202" spans="1:20" x14ac:dyDescent="0.35">
      <c r="A9202" t="s">
        <v>131</v>
      </c>
      <c r="B9202" t="s">
        <v>132</v>
      </c>
      <c r="C9202" t="s">
        <v>92</v>
      </c>
      <c r="D9202" s="29">
        <v>45503</v>
      </c>
      <c r="E9202">
        <v>0</v>
      </c>
      <c r="F9202">
        <v>0</v>
      </c>
      <c r="G9202">
        <v>0</v>
      </c>
      <c r="H9202">
        <v>0</v>
      </c>
      <c r="L9202">
        <v>3033.9179509999999</v>
      </c>
      <c r="R9202">
        <v>6432.2760790000002</v>
      </c>
      <c r="S9202" t="s">
        <v>204</v>
      </c>
      <c r="T9202" s="247">
        <v>45342.357685185183</v>
      </c>
    </row>
    <row r="9203" spans="1:20" x14ac:dyDescent="0.35">
      <c r="A9203" t="s">
        <v>131</v>
      </c>
      <c r="B9203" t="s">
        <v>132</v>
      </c>
      <c r="C9203" t="s">
        <v>92</v>
      </c>
      <c r="D9203" s="29">
        <v>45504</v>
      </c>
      <c r="E9203">
        <v>0</v>
      </c>
      <c r="F9203">
        <v>0</v>
      </c>
      <c r="G9203">
        <v>0</v>
      </c>
      <c r="H9203">
        <v>0</v>
      </c>
      <c r="L9203">
        <v>3033.9179509999999</v>
      </c>
      <c r="R9203">
        <v>6432.2760790000002</v>
      </c>
      <c r="S9203" t="s">
        <v>204</v>
      </c>
      <c r="T9203" s="247">
        <v>45342.357685185183</v>
      </c>
    </row>
    <row r="9204" spans="1:20" x14ac:dyDescent="0.35">
      <c r="A9204" t="s">
        <v>131</v>
      </c>
      <c r="B9204" t="s">
        <v>132</v>
      </c>
      <c r="C9204" t="s">
        <v>92</v>
      </c>
      <c r="D9204" s="29">
        <v>45505</v>
      </c>
      <c r="E9204">
        <v>0</v>
      </c>
      <c r="F9204">
        <v>0</v>
      </c>
      <c r="G9204">
        <v>0</v>
      </c>
      <c r="H9204">
        <v>0</v>
      </c>
      <c r="L9204">
        <v>3033.9179509999999</v>
      </c>
      <c r="R9204">
        <v>6432.2760790000002</v>
      </c>
      <c r="S9204" t="s">
        <v>204</v>
      </c>
      <c r="T9204" s="247">
        <v>45342.357685185183</v>
      </c>
    </row>
    <row r="9205" spans="1:20" x14ac:dyDescent="0.35">
      <c r="A9205" t="s">
        <v>131</v>
      </c>
      <c r="B9205" t="s">
        <v>132</v>
      </c>
      <c r="C9205" t="s">
        <v>92</v>
      </c>
      <c r="D9205" s="29">
        <v>45506</v>
      </c>
      <c r="E9205">
        <v>0</v>
      </c>
      <c r="F9205">
        <v>0</v>
      </c>
      <c r="G9205">
        <v>0</v>
      </c>
      <c r="H9205">
        <v>0</v>
      </c>
      <c r="L9205">
        <v>3033.9179509999999</v>
      </c>
      <c r="R9205">
        <v>6432.2760790000002</v>
      </c>
      <c r="S9205" t="s">
        <v>204</v>
      </c>
      <c r="T9205" s="247">
        <v>45342.357685185183</v>
      </c>
    </row>
    <row r="9206" spans="1:20" x14ac:dyDescent="0.35">
      <c r="A9206" t="s">
        <v>131</v>
      </c>
      <c r="B9206" t="s">
        <v>132</v>
      </c>
      <c r="C9206" t="s">
        <v>92</v>
      </c>
      <c r="D9206" s="29">
        <v>45507</v>
      </c>
      <c r="E9206">
        <v>0</v>
      </c>
      <c r="F9206">
        <v>0</v>
      </c>
      <c r="G9206">
        <v>0</v>
      </c>
      <c r="H9206">
        <v>0</v>
      </c>
      <c r="L9206">
        <v>3033.9179509999999</v>
      </c>
      <c r="R9206">
        <v>6432.2760790000002</v>
      </c>
      <c r="S9206" t="s">
        <v>204</v>
      </c>
      <c r="T9206" s="247">
        <v>45342.357685185183</v>
      </c>
    </row>
    <row r="9207" spans="1:20" x14ac:dyDescent="0.35">
      <c r="A9207" t="s">
        <v>131</v>
      </c>
      <c r="B9207" t="s">
        <v>132</v>
      </c>
      <c r="C9207" t="s">
        <v>92</v>
      </c>
      <c r="D9207" s="29">
        <v>45508</v>
      </c>
      <c r="E9207">
        <v>0</v>
      </c>
      <c r="F9207">
        <v>0</v>
      </c>
      <c r="G9207">
        <v>0</v>
      </c>
      <c r="H9207">
        <v>0</v>
      </c>
      <c r="L9207">
        <v>3033.9179509999999</v>
      </c>
      <c r="R9207">
        <v>6432.2760790000002</v>
      </c>
      <c r="S9207" t="s">
        <v>204</v>
      </c>
      <c r="T9207" s="247">
        <v>45342.357685185183</v>
      </c>
    </row>
    <row r="9208" spans="1:20" x14ac:dyDescent="0.35">
      <c r="A9208" t="s">
        <v>131</v>
      </c>
      <c r="B9208" t="s">
        <v>132</v>
      </c>
      <c r="C9208" t="s">
        <v>92</v>
      </c>
      <c r="D9208" s="29">
        <v>45509</v>
      </c>
      <c r="E9208">
        <v>0</v>
      </c>
      <c r="F9208">
        <v>0</v>
      </c>
      <c r="G9208">
        <v>0</v>
      </c>
      <c r="H9208">
        <v>0</v>
      </c>
      <c r="L9208">
        <v>3033.9179509999999</v>
      </c>
      <c r="R9208">
        <v>6432.2760790000002</v>
      </c>
      <c r="S9208" t="s">
        <v>204</v>
      </c>
      <c r="T9208" s="247">
        <v>45342.357685185183</v>
      </c>
    </row>
    <row r="9209" spans="1:20" x14ac:dyDescent="0.35">
      <c r="A9209" t="s">
        <v>131</v>
      </c>
      <c r="B9209" t="s">
        <v>132</v>
      </c>
      <c r="C9209" t="s">
        <v>92</v>
      </c>
      <c r="D9209" s="29">
        <v>45510</v>
      </c>
      <c r="E9209">
        <v>0</v>
      </c>
      <c r="F9209">
        <v>0</v>
      </c>
      <c r="G9209">
        <v>0</v>
      </c>
      <c r="H9209">
        <v>0</v>
      </c>
      <c r="L9209">
        <v>3033.9179509999999</v>
      </c>
      <c r="R9209">
        <v>6432.2760790000002</v>
      </c>
      <c r="S9209" t="s">
        <v>204</v>
      </c>
      <c r="T9209" s="247">
        <v>45342.357685185183</v>
      </c>
    </row>
    <row r="9210" spans="1:20" x14ac:dyDescent="0.35">
      <c r="A9210" t="s">
        <v>131</v>
      </c>
      <c r="B9210" t="s">
        <v>132</v>
      </c>
      <c r="C9210" t="s">
        <v>92</v>
      </c>
      <c r="D9210" s="29">
        <v>45511</v>
      </c>
      <c r="E9210">
        <v>0</v>
      </c>
      <c r="F9210">
        <v>0</v>
      </c>
      <c r="G9210">
        <v>0</v>
      </c>
      <c r="H9210">
        <v>0</v>
      </c>
      <c r="L9210">
        <v>3033.9179509999999</v>
      </c>
      <c r="R9210">
        <v>6432.2760790000002</v>
      </c>
      <c r="S9210" t="s">
        <v>204</v>
      </c>
      <c r="T9210" s="247">
        <v>45342.357685185183</v>
      </c>
    </row>
    <row r="9211" spans="1:20" x14ac:dyDescent="0.35">
      <c r="A9211" t="s">
        <v>131</v>
      </c>
      <c r="B9211" t="s">
        <v>132</v>
      </c>
      <c r="C9211" t="s">
        <v>92</v>
      </c>
      <c r="D9211" s="29">
        <v>45512</v>
      </c>
      <c r="E9211">
        <v>0</v>
      </c>
      <c r="F9211">
        <v>0</v>
      </c>
      <c r="G9211">
        <v>0</v>
      </c>
      <c r="H9211">
        <v>0</v>
      </c>
      <c r="L9211">
        <v>3033.9179509999999</v>
      </c>
      <c r="R9211">
        <v>6432.2760790000002</v>
      </c>
      <c r="S9211" t="s">
        <v>204</v>
      </c>
      <c r="T9211" s="247">
        <v>45342.357685185183</v>
      </c>
    </row>
    <row r="9212" spans="1:20" x14ac:dyDescent="0.35">
      <c r="A9212" t="s">
        <v>131</v>
      </c>
      <c r="B9212" t="s">
        <v>132</v>
      </c>
      <c r="C9212" t="s">
        <v>92</v>
      </c>
      <c r="D9212" s="29">
        <v>45513</v>
      </c>
      <c r="E9212">
        <v>0</v>
      </c>
      <c r="F9212">
        <v>0</v>
      </c>
      <c r="G9212">
        <v>0</v>
      </c>
      <c r="H9212">
        <v>0</v>
      </c>
      <c r="L9212">
        <v>3033.9179509999999</v>
      </c>
      <c r="R9212">
        <v>6432.2760790000002</v>
      </c>
      <c r="S9212" t="s">
        <v>204</v>
      </c>
      <c r="T9212" s="247">
        <v>45342.357685185183</v>
      </c>
    </row>
    <row r="9213" spans="1:20" x14ac:dyDescent="0.35">
      <c r="A9213" t="s">
        <v>131</v>
      </c>
      <c r="B9213" t="s">
        <v>132</v>
      </c>
      <c r="C9213" t="s">
        <v>92</v>
      </c>
      <c r="D9213" s="29">
        <v>45514</v>
      </c>
      <c r="E9213">
        <v>0</v>
      </c>
      <c r="F9213">
        <v>0</v>
      </c>
      <c r="G9213">
        <v>0</v>
      </c>
      <c r="H9213">
        <v>0</v>
      </c>
      <c r="L9213">
        <v>3033.9179509999999</v>
      </c>
      <c r="R9213">
        <v>6432.2760790000002</v>
      </c>
      <c r="S9213" t="s">
        <v>204</v>
      </c>
      <c r="T9213" s="247">
        <v>45342.357673611114</v>
      </c>
    </row>
    <row r="9214" spans="1:20" x14ac:dyDescent="0.35">
      <c r="A9214" t="s">
        <v>131</v>
      </c>
      <c r="B9214" t="s">
        <v>132</v>
      </c>
      <c r="C9214" t="s">
        <v>92</v>
      </c>
      <c r="D9214" s="29">
        <v>45515</v>
      </c>
      <c r="E9214">
        <v>0</v>
      </c>
      <c r="F9214">
        <v>0</v>
      </c>
      <c r="G9214">
        <v>0</v>
      </c>
      <c r="H9214">
        <v>0</v>
      </c>
      <c r="L9214">
        <v>3033.9179509999999</v>
      </c>
      <c r="R9214">
        <v>6432.2760790000002</v>
      </c>
      <c r="S9214" t="s">
        <v>204</v>
      </c>
      <c r="T9214" s="247">
        <v>45342.357685185183</v>
      </c>
    </row>
    <row r="9215" spans="1:20" x14ac:dyDescent="0.35">
      <c r="A9215" t="s">
        <v>131</v>
      </c>
      <c r="B9215" t="s">
        <v>132</v>
      </c>
      <c r="C9215" t="s">
        <v>92</v>
      </c>
      <c r="D9215" s="29">
        <v>45516</v>
      </c>
      <c r="E9215">
        <v>0</v>
      </c>
      <c r="F9215">
        <v>0</v>
      </c>
      <c r="G9215">
        <v>0</v>
      </c>
      <c r="H9215">
        <v>0</v>
      </c>
      <c r="L9215">
        <v>3033.9179509999999</v>
      </c>
      <c r="R9215">
        <v>6432.2760790000002</v>
      </c>
      <c r="S9215" t="s">
        <v>204</v>
      </c>
      <c r="T9215" s="247">
        <v>45342.357685185183</v>
      </c>
    </row>
    <row r="9216" spans="1:20" x14ac:dyDescent="0.35">
      <c r="A9216" t="s">
        <v>131</v>
      </c>
      <c r="B9216" t="s">
        <v>132</v>
      </c>
      <c r="C9216" t="s">
        <v>92</v>
      </c>
      <c r="D9216" s="29">
        <v>45517</v>
      </c>
      <c r="E9216">
        <v>0</v>
      </c>
      <c r="F9216">
        <v>0</v>
      </c>
      <c r="G9216">
        <v>0</v>
      </c>
      <c r="H9216">
        <v>0</v>
      </c>
      <c r="L9216">
        <v>3033.9179509999999</v>
      </c>
      <c r="R9216">
        <v>6432.2760790000002</v>
      </c>
      <c r="S9216" t="s">
        <v>204</v>
      </c>
      <c r="T9216" s="247">
        <v>45342.357685185183</v>
      </c>
    </row>
    <row r="9217" spans="1:20" x14ac:dyDescent="0.35">
      <c r="A9217" t="s">
        <v>131</v>
      </c>
      <c r="B9217" t="s">
        <v>132</v>
      </c>
      <c r="C9217" t="s">
        <v>92</v>
      </c>
      <c r="D9217" s="29">
        <v>45518</v>
      </c>
      <c r="E9217">
        <v>0</v>
      </c>
      <c r="F9217">
        <v>0</v>
      </c>
      <c r="G9217">
        <v>0</v>
      </c>
      <c r="H9217">
        <v>0</v>
      </c>
      <c r="L9217">
        <v>3033.9179509999999</v>
      </c>
      <c r="R9217">
        <v>6432.2760790000002</v>
      </c>
      <c r="S9217" t="s">
        <v>204</v>
      </c>
      <c r="T9217" s="247">
        <v>45342.357685185183</v>
      </c>
    </row>
    <row r="9218" spans="1:20" x14ac:dyDescent="0.35">
      <c r="A9218" t="s">
        <v>131</v>
      </c>
      <c r="B9218" t="s">
        <v>132</v>
      </c>
      <c r="C9218" t="s">
        <v>92</v>
      </c>
      <c r="D9218" s="29">
        <v>45519</v>
      </c>
      <c r="E9218">
        <v>0</v>
      </c>
      <c r="F9218">
        <v>0</v>
      </c>
      <c r="G9218">
        <v>0</v>
      </c>
      <c r="H9218">
        <v>0</v>
      </c>
      <c r="L9218">
        <v>3033.9179509999999</v>
      </c>
      <c r="R9218">
        <v>6432.2760790000002</v>
      </c>
      <c r="S9218" t="s">
        <v>204</v>
      </c>
      <c r="T9218" s="247">
        <v>45342.357685185183</v>
      </c>
    </row>
    <row r="9219" spans="1:20" x14ac:dyDescent="0.35">
      <c r="A9219" t="s">
        <v>131</v>
      </c>
      <c r="B9219" t="s">
        <v>132</v>
      </c>
      <c r="C9219" t="s">
        <v>92</v>
      </c>
      <c r="D9219" s="29">
        <v>45520</v>
      </c>
      <c r="E9219">
        <v>0</v>
      </c>
      <c r="F9219">
        <v>0</v>
      </c>
      <c r="G9219">
        <v>0</v>
      </c>
      <c r="H9219">
        <v>0</v>
      </c>
      <c r="L9219">
        <v>3033.9179509999999</v>
      </c>
      <c r="R9219">
        <v>6432.2760790000002</v>
      </c>
      <c r="S9219" t="s">
        <v>204</v>
      </c>
      <c r="T9219" s="247">
        <v>45342.357685185183</v>
      </c>
    </row>
    <row r="9220" spans="1:20" x14ac:dyDescent="0.35">
      <c r="A9220" t="s">
        <v>131</v>
      </c>
      <c r="B9220" t="s">
        <v>132</v>
      </c>
      <c r="C9220" t="s">
        <v>92</v>
      </c>
      <c r="D9220" s="29">
        <v>45521</v>
      </c>
      <c r="E9220">
        <v>0</v>
      </c>
      <c r="F9220">
        <v>0</v>
      </c>
      <c r="G9220">
        <v>0</v>
      </c>
      <c r="H9220">
        <v>0</v>
      </c>
      <c r="L9220">
        <v>3033.9179509999999</v>
      </c>
      <c r="R9220">
        <v>6432.2760790000002</v>
      </c>
      <c r="S9220" t="s">
        <v>204</v>
      </c>
      <c r="T9220" s="247">
        <v>45342.357685185183</v>
      </c>
    </row>
    <row r="9221" spans="1:20" x14ac:dyDescent="0.35">
      <c r="A9221" t="s">
        <v>131</v>
      </c>
      <c r="B9221" t="s">
        <v>132</v>
      </c>
      <c r="C9221" t="s">
        <v>92</v>
      </c>
      <c r="D9221" s="29">
        <v>45522</v>
      </c>
      <c r="E9221">
        <v>0</v>
      </c>
      <c r="F9221">
        <v>0</v>
      </c>
      <c r="G9221">
        <v>0</v>
      </c>
      <c r="H9221">
        <v>0</v>
      </c>
      <c r="L9221">
        <v>3033.9179509999999</v>
      </c>
      <c r="R9221">
        <v>6432.2760790000002</v>
      </c>
      <c r="S9221" t="s">
        <v>204</v>
      </c>
      <c r="T9221" s="247">
        <v>45342.357685185183</v>
      </c>
    </row>
    <row r="9222" spans="1:20" x14ac:dyDescent="0.35">
      <c r="A9222" t="s">
        <v>131</v>
      </c>
      <c r="B9222" t="s">
        <v>132</v>
      </c>
      <c r="C9222" t="s">
        <v>92</v>
      </c>
      <c r="D9222" s="29">
        <v>45523</v>
      </c>
      <c r="E9222">
        <v>0</v>
      </c>
      <c r="F9222">
        <v>0</v>
      </c>
      <c r="G9222">
        <v>0</v>
      </c>
      <c r="H9222">
        <v>0</v>
      </c>
      <c r="L9222">
        <v>3033.9179509999999</v>
      </c>
      <c r="R9222">
        <v>6432.2760790000002</v>
      </c>
      <c r="S9222" t="s">
        <v>204</v>
      </c>
      <c r="T9222" s="247">
        <v>45342.357685185183</v>
      </c>
    </row>
    <row r="9223" spans="1:20" x14ac:dyDescent="0.35">
      <c r="A9223" t="s">
        <v>131</v>
      </c>
      <c r="B9223" t="s">
        <v>132</v>
      </c>
      <c r="C9223" t="s">
        <v>92</v>
      </c>
      <c r="D9223" s="29">
        <v>45524</v>
      </c>
      <c r="E9223">
        <v>0</v>
      </c>
      <c r="F9223">
        <v>0</v>
      </c>
      <c r="G9223">
        <v>0</v>
      </c>
      <c r="H9223">
        <v>0</v>
      </c>
      <c r="L9223">
        <v>3033.9179509999999</v>
      </c>
      <c r="R9223">
        <v>6432.2760790000002</v>
      </c>
      <c r="S9223" t="s">
        <v>204</v>
      </c>
      <c r="T9223" s="247">
        <v>45342.357685185183</v>
      </c>
    </row>
    <row r="9224" spans="1:20" x14ac:dyDescent="0.35">
      <c r="A9224" t="s">
        <v>131</v>
      </c>
      <c r="B9224" t="s">
        <v>132</v>
      </c>
      <c r="C9224" t="s">
        <v>92</v>
      </c>
      <c r="D9224" s="29">
        <v>45525</v>
      </c>
      <c r="E9224">
        <v>0</v>
      </c>
      <c r="F9224">
        <v>0</v>
      </c>
      <c r="G9224">
        <v>0</v>
      </c>
      <c r="H9224">
        <v>0</v>
      </c>
      <c r="L9224">
        <v>3033.9179509999999</v>
      </c>
      <c r="R9224">
        <v>6432.2760790000002</v>
      </c>
      <c r="S9224" t="s">
        <v>204</v>
      </c>
      <c r="T9224" s="247">
        <v>45342.357685185183</v>
      </c>
    </row>
    <row r="9225" spans="1:20" x14ac:dyDescent="0.35">
      <c r="A9225" t="s">
        <v>131</v>
      </c>
      <c r="B9225" t="s">
        <v>132</v>
      </c>
      <c r="C9225" t="s">
        <v>92</v>
      </c>
      <c r="D9225" s="29">
        <v>45526</v>
      </c>
      <c r="E9225">
        <v>0</v>
      </c>
      <c r="F9225">
        <v>0</v>
      </c>
      <c r="G9225">
        <v>0</v>
      </c>
      <c r="H9225">
        <v>0</v>
      </c>
      <c r="L9225">
        <v>3033.9179509999999</v>
      </c>
      <c r="R9225">
        <v>6432.2760790000002</v>
      </c>
      <c r="S9225" t="s">
        <v>204</v>
      </c>
      <c r="T9225" s="247">
        <v>45342.357685185183</v>
      </c>
    </row>
    <row r="9226" spans="1:20" x14ac:dyDescent="0.35">
      <c r="A9226" t="s">
        <v>131</v>
      </c>
      <c r="B9226" t="s">
        <v>132</v>
      </c>
      <c r="C9226" t="s">
        <v>92</v>
      </c>
      <c r="D9226" s="29">
        <v>45527</v>
      </c>
      <c r="E9226">
        <v>0</v>
      </c>
      <c r="F9226">
        <v>0</v>
      </c>
      <c r="G9226">
        <v>0</v>
      </c>
      <c r="H9226">
        <v>0</v>
      </c>
      <c r="L9226">
        <v>3033.9179509999999</v>
      </c>
      <c r="R9226">
        <v>6432.2760790000002</v>
      </c>
      <c r="S9226" t="s">
        <v>204</v>
      </c>
      <c r="T9226" s="247">
        <v>45342.357685185183</v>
      </c>
    </row>
    <row r="9227" spans="1:20" x14ac:dyDescent="0.35">
      <c r="A9227" t="s">
        <v>131</v>
      </c>
      <c r="B9227" t="s">
        <v>132</v>
      </c>
      <c r="C9227" t="s">
        <v>92</v>
      </c>
      <c r="D9227" s="29">
        <v>45528</v>
      </c>
      <c r="E9227">
        <v>0</v>
      </c>
      <c r="F9227">
        <v>0</v>
      </c>
      <c r="G9227">
        <v>0</v>
      </c>
      <c r="H9227">
        <v>0</v>
      </c>
      <c r="L9227">
        <v>3033.9179509999999</v>
      </c>
      <c r="R9227">
        <v>6432.2760790000002</v>
      </c>
      <c r="S9227" t="s">
        <v>204</v>
      </c>
      <c r="T9227" s="247">
        <v>45342.35769675926</v>
      </c>
    </row>
    <row r="9228" spans="1:20" x14ac:dyDescent="0.35">
      <c r="A9228" t="s">
        <v>131</v>
      </c>
      <c r="B9228" t="s">
        <v>132</v>
      </c>
      <c r="C9228" t="s">
        <v>92</v>
      </c>
      <c r="D9228" s="29">
        <v>45529</v>
      </c>
      <c r="E9228">
        <v>0</v>
      </c>
      <c r="F9228">
        <v>0</v>
      </c>
      <c r="G9228">
        <v>0</v>
      </c>
      <c r="H9228">
        <v>0</v>
      </c>
      <c r="L9228">
        <v>3033.9179509999999</v>
      </c>
      <c r="R9228">
        <v>6432.2760790000002</v>
      </c>
      <c r="S9228" t="s">
        <v>204</v>
      </c>
      <c r="T9228" s="247">
        <v>45342.35769675926</v>
      </c>
    </row>
    <row r="9229" spans="1:20" x14ac:dyDescent="0.35">
      <c r="A9229" t="s">
        <v>131</v>
      </c>
      <c r="B9229" t="s">
        <v>132</v>
      </c>
      <c r="C9229" t="s">
        <v>92</v>
      </c>
      <c r="D9229" s="29">
        <v>45530</v>
      </c>
      <c r="E9229">
        <v>0</v>
      </c>
      <c r="F9229">
        <v>0</v>
      </c>
      <c r="G9229">
        <v>0</v>
      </c>
      <c r="H9229">
        <v>0</v>
      </c>
      <c r="L9229">
        <v>3033.9179509999999</v>
      </c>
      <c r="R9229">
        <v>6432.2760790000002</v>
      </c>
      <c r="S9229" t="s">
        <v>204</v>
      </c>
      <c r="T9229" s="247">
        <v>45342.35769675926</v>
      </c>
    </row>
    <row r="9230" spans="1:20" x14ac:dyDescent="0.35">
      <c r="A9230" t="s">
        <v>131</v>
      </c>
      <c r="B9230" t="s">
        <v>132</v>
      </c>
      <c r="C9230" t="s">
        <v>92</v>
      </c>
      <c r="D9230" s="29">
        <v>45531</v>
      </c>
      <c r="E9230">
        <v>0</v>
      </c>
      <c r="F9230">
        <v>0</v>
      </c>
      <c r="G9230">
        <v>0</v>
      </c>
      <c r="H9230">
        <v>0</v>
      </c>
      <c r="L9230">
        <v>3033.9179509999999</v>
      </c>
      <c r="R9230">
        <v>6432.2760790000002</v>
      </c>
      <c r="S9230" t="s">
        <v>204</v>
      </c>
      <c r="T9230" s="247">
        <v>45342.357685185183</v>
      </c>
    </row>
    <row r="9231" spans="1:20" x14ac:dyDescent="0.35">
      <c r="A9231" t="s">
        <v>131</v>
      </c>
      <c r="B9231" t="s">
        <v>132</v>
      </c>
      <c r="C9231" t="s">
        <v>92</v>
      </c>
      <c r="D9231" s="29">
        <v>45532</v>
      </c>
      <c r="E9231">
        <v>0</v>
      </c>
      <c r="F9231">
        <v>0</v>
      </c>
      <c r="G9231">
        <v>0</v>
      </c>
      <c r="H9231">
        <v>0</v>
      </c>
      <c r="L9231">
        <v>3033.9179509999999</v>
      </c>
      <c r="R9231">
        <v>6432.2760790000002</v>
      </c>
      <c r="S9231" t="s">
        <v>204</v>
      </c>
      <c r="T9231" s="247">
        <v>45342.357685185183</v>
      </c>
    </row>
    <row r="9232" spans="1:20" x14ac:dyDescent="0.35">
      <c r="A9232" t="s">
        <v>131</v>
      </c>
      <c r="B9232" t="s">
        <v>132</v>
      </c>
      <c r="C9232" t="s">
        <v>92</v>
      </c>
      <c r="D9232" s="29">
        <v>45533</v>
      </c>
      <c r="E9232">
        <v>0</v>
      </c>
      <c r="F9232">
        <v>0</v>
      </c>
      <c r="G9232">
        <v>0</v>
      </c>
      <c r="H9232">
        <v>0</v>
      </c>
      <c r="L9232">
        <v>3033.9179509999999</v>
      </c>
      <c r="R9232">
        <v>6432.2760790000002</v>
      </c>
      <c r="S9232" t="s">
        <v>204</v>
      </c>
      <c r="T9232" s="247">
        <v>45342.35769675926</v>
      </c>
    </row>
    <row r="9233" spans="1:20" x14ac:dyDescent="0.35">
      <c r="A9233" t="s">
        <v>131</v>
      </c>
      <c r="B9233" t="s">
        <v>132</v>
      </c>
      <c r="C9233" t="s">
        <v>92</v>
      </c>
      <c r="D9233" s="29">
        <v>45534</v>
      </c>
      <c r="E9233">
        <v>0</v>
      </c>
      <c r="F9233">
        <v>0</v>
      </c>
      <c r="G9233">
        <v>0</v>
      </c>
      <c r="H9233">
        <v>0</v>
      </c>
      <c r="L9233">
        <v>3033.9179509999999</v>
      </c>
      <c r="R9233">
        <v>6432.2760790000002</v>
      </c>
      <c r="S9233" t="s">
        <v>204</v>
      </c>
      <c r="T9233" s="247">
        <v>45342.35769675926</v>
      </c>
    </row>
    <row r="9234" spans="1:20" x14ac:dyDescent="0.35">
      <c r="A9234" t="s">
        <v>131</v>
      </c>
      <c r="B9234" t="s">
        <v>132</v>
      </c>
      <c r="C9234" t="s">
        <v>92</v>
      </c>
      <c r="D9234" s="29">
        <v>45535</v>
      </c>
      <c r="E9234">
        <v>0</v>
      </c>
      <c r="F9234">
        <v>0</v>
      </c>
      <c r="G9234">
        <v>0</v>
      </c>
      <c r="H9234">
        <v>0</v>
      </c>
      <c r="L9234">
        <v>3033.9179509999999</v>
      </c>
      <c r="R9234">
        <v>6432.2760790000002</v>
      </c>
      <c r="S9234" t="s">
        <v>204</v>
      </c>
      <c r="T9234" s="247">
        <v>45342.35769675926</v>
      </c>
    </row>
    <row r="9235" spans="1:20" x14ac:dyDescent="0.35">
      <c r="A9235" t="s">
        <v>131</v>
      </c>
      <c r="B9235" t="s">
        <v>132</v>
      </c>
      <c r="C9235" t="s">
        <v>92</v>
      </c>
      <c r="D9235" s="29">
        <v>45536</v>
      </c>
      <c r="E9235">
        <v>0</v>
      </c>
      <c r="F9235">
        <v>0</v>
      </c>
      <c r="G9235">
        <v>0</v>
      </c>
      <c r="H9235">
        <v>0</v>
      </c>
      <c r="L9235">
        <v>3033.9179509999999</v>
      </c>
      <c r="R9235">
        <v>6432.2760790000002</v>
      </c>
      <c r="S9235" t="s">
        <v>204</v>
      </c>
      <c r="T9235" s="247">
        <v>45342.35769675926</v>
      </c>
    </row>
    <row r="9236" spans="1:20" x14ac:dyDescent="0.35">
      <c r="A9236" t="s">
        <v>131</v>
      </c>
      <c r="B9236" t="s">
        <v>132</v>
      </c>
      <c r="C9236" t="s">
        <v>92</v>
      </c>
      <c r="D9236" s="29">
        <v>45537</v>
      </c>
      <c r="E9236">
        <v>0</v>
      </c>
      <c r="F9236">
        <v>0</v>
      </c>
      <c r="G9236">
        <v>0</v>
      </c>
      <c r="H9236">
        <v>0</v>
      </c>
      <c r="L9236">
        <v>3033.9179509999999</v>
      </c>
      <c r="R9236">
        <v>6432.2760790000002</v>
      </c>
      <c r="S9236" t="s">
        <v>204</v>
      </c>
      <c r="T9236" s="247">
        <v>45342.35769675926</v>
      </c>
    </row>
    <row r="9237" spans="1:20" x14ac:dyDescent="0.35">
      <c r="A9237" t="s">
        <v>131</v>
      </c>
      <c r="B9237" t="s">
        <v>132</v>
      </c>
      <c r="C9237" t="s">
        <v>92</v>
      </c>
      <c r="D9237" s="29">
        <v>45538</v>
      </c>
      <c r="E9237">
        <v>0</v>
      </c>
      <c r="F9237">
        <v>0</v>
      </c>
      <c r="G9237">
        <v>0</v>
      </c>
      <c r="H9237">
        <v>0</v>
      </c>
      <c r="L9237">
        <v>3033.9179509999999</v>
      </c>
      <c r="R9237">
        <v>6432.2760790000002</v>
      </c>
      <c r="S9237" t="s">
        <v>204</v>
      </c>
      <c r="T9237" s="247">
        <v>45342.35769675926</v>
      </c>
    </row>
    <row r="9238" spans="1:20" x14ac:dyDescent="0.35">
      <c r="A9238" t="s">
        <v>131</v>
      </c>
      <c r="B9238" t="s">
        <v>132</v>
      </c>
      <c r="C9238" t="s">
        <v>92</v>
      </c>
      <c r="D9238" s="29">
        <v>45539</v>
      </c>
      <c r="E9238">
        <v>0</v>
      </c>
      <c r="F9238">
        <v>0</v>
      </c>
      <c r="G9238">
        <v>0</v>
      </c>
      <c r="H9238">
        <v>0</v>
      </c>
      <c r="L9238">
        <v>3033.9179509999999</v>
      </c>
      <c r="R9238">
        <v>6432.2760790000002</v>
      </c>
      <c r="S9238" t="s">
        <v>204</v>
      </c>
      <c r="T9238" s="247">
        <v>45342.35769675926</v>
      </c>
    </row>
    <row r="9239" spans="1:20" x14ac:dyDescent="0.35">
      <c r="A9239" t="s">
        <v>131</v>
      </c>
      <c r="B9239" t="s">
        <v>132</v>
      </c>
      <c r="C9239" t="s">
        <v>92</v>
      </c>
      <c r="D9239" s="29">
        <v>45540</v>
      </c>
      <c r="E9239">
        <v>0</v>
      </c>
      <c r="F9239">
        <v>0</v>
      </c>
      <c r="G9239">
        <v>0</v>
      </c>
      <c r="H9239">
        <v>0</v>
      </c>
      <c r="L9239">
        <v>3033.9179509999999</v>
      </c>
      <c r="R9239">
        <v>6432.2760790000002</v>
      </c>
      <c r="S9239" t="s">
        <v>204</v>
      </c>
      <c r="T9239" s="247">
        <v>45342.35769675926</v>
      </c>
    </row>
    <row r="9240" spans="1:20" x14ac:dyDescent="0.35">
      <c r="A9240" t="s">
        <v>131</v>
      </c>
      <c r="B9240" t="s">
        <v>132</v>
      </c>
      <c r="C9240" t="s">
        <v>92</v>
      </c>
      <c r="D9240" s="29">
        <v>45541</v>
      </c>
      <c r="E9240">
        <v>0</v>
      </c>
      <c r="F9240">
        <v>0</v>
      </c>
      <c r="G9240">
        <v>0</v>
      </c>
      <c r="H9240">
        <v>0</v>
      </c>
      <c r="L9240">
        <v>3033.9179509999999</v>
      </c>
      <c r="R9240">
        <v>6432.2760790000002</v>
      </c>
      <c r="S9240" t="s">
        <v>204</v>
      </c>
      <c r="T9240" s="247">
        <v>45342.35769675926</v>
      </c>
    </row>
    <row r="9241" spans="1:20" x14ac:dyDescent="0.35">
      <c r="A9241" t="s">
        <v>131</v>
      </c>
      <c r="B9241" t="s">
        <v>132</v>
      </c>
      <c r="C9241" t="s">
        <v>92</v>
      </c>
      <c r="D9241" s="29">
        <v>45542</v>
      </c>
      <c r="E9241">
        <v>0</v>
      </c>
      <c r="F9241">
        <v>0</v>
      </c>
      <c r="G9241">
        <v>0</v>
      </c>
      <c r="H9241">
        <v>0</v>
      </c>
      <c r="L9241">
        <v>3033.9179509999999</v>
      </c>
      <c r="R9241">
        <v>6432.2760790000002</v>
      </c>
      <c r="S9241" t="s">
        <v>204</v>
      </c>
      <c r="T9241" s="247">
        <v>45342.35769675926</v>
      </c>
    </row>
    <row r="9242" spans="1:20" x14ac:dyDescent="0.35">
      <c r="A9242" t="s">
        <v>131</v>
      </c>
      <c r="B9242" t="s">
        <v>132</v>
      </c>
      <c r="C9242" t="s">
        <v>92</v>
      </c>
      <c r="D9242" s="29">
        <v>45543</v>
      </c>
      <c r="E9242">
        <v>0</v>
      </c>
      <c r="F9242">
        <v>0</v>
      </c>
      <c r="G9242">
        <v>0</v>
      </c>
      <c r="H9242">
        <v>0</v>
      </c>
      <c r="L9242">
        <v>3033.9179509999999</v>
      </c>
      <c r="R9242">
        <v>6432.2760790000002</v>
      </c>
      <c r="S9242" t="s">
        <v>204</v>
      </c>
      <c r="T9242" s="247">
        <v>45342.35769675926</v>
      </c>
    </row>
    <row r="9243" spans="1:20" x14ac:dyDescent="0.35">
      <c r="A9243" t="s">
        <v>131</v>
      </c>
      <c r="B9243" t="s">
        <v>132</v>
      </c>
      <c r="C9243" t="s">
        <v>92</v>
      </c>
      <c r="D9243" s="29">
        <v>45544</v>
      </c>
      <c r="E9243">
        <v>0</v>
      </c>
      <c r="F9243">
        <v>0</v>
      </c>
      <c r="G9243">
        <v>0</v>
      </c>
      <c r="H9243">
        <v>0</v>
      </c>
      <c r="L9243">
        <v>3033.9179509999999</v>
      </c>
      <c r="R9243">
        <v>6432.2760790000002</v>
      </c>
      <c r="S9243" t="s">
        <v>204</v>
      </c>
      <c r="T9243" s="247">
        <v>45342.35769675926</v>
      </c>
    </row>
    <row r="9244" spans="1:20" x14ac:dyDescent="0.35">
      <c r="A9244" t="s">
        <v>131</v>
      </c>
      <c r="B9244" t="s">
        <v>132</v>
      </c>
      <c r="C9244" t="s">
        <v>92</v>
      </c>
      <c r="D9244" s="29">
        <v>45545</v>
      </c>
      <c r="E9244">
        <v>0</v>
      </c>
      <c r="F9244">
        <v>0</v>
      </c>
      <c r="G9244">
        <v>0</v>
      </c>
      <c r="H9244">
        <v>0</v>
      </c>
      <c r="L9244">
        <v>3033.9179509999999</v>
      </c>
      <c r="R9244">
        <v>6432.2760790000002</v>
      </c>
      <c r="S9244" t="s">
        <v>204</v>
      </c>
      <c r="T9244" s="247">
        <v>45342.35769675926</v>
      </c>
    </row>
    <row r="9245" spans="1:20" x14ac:dyDescent="0.35">
      <c r="A9245" t="s">
        <v>131</v>
      </c>
      <c r="B9245" t="s">
        <v>132</v>
      </c>
      <c r="C9245" t="s">
        <v>92</v>
      </c>
      <c r="D9245" s="29">
        <v>45546</v>
      </c>
      <c r="E9245">
        <v>0</v>
      </c>
      <c r="F9245">
        <v>0</v>
      </c>
      <c r="G9245">
        <v>0</v>
      </c>
      <c r="H9245">
        <v>0</v>
      </c>
      <c r="L9245">
        <v>3033.9179509999999</v>
      </c>
      <c r="R9245">
        <v>6432.2760790000002</v>
      </c>
      <c r="S9245" t="s">
        <v>204</v>
      </c>
      <c r="T9245" s="247">
        <v>45342.35769675926</v>
      </c>
    </row>
    <row r="9246" spans="1:20" x14ac:dyDescent="0.35">
      <c r="A9246" t="s">
        <v>131</v>
      </c>
      <c r="B9246" t="s">
        <v>132</v>
      </c>
      <c r="C9246" t="s">
        <v>92</v>
      </c>
      <c r="D9246" s="29">
        <v>45547</v>
      </c>
      <c r="E9246">
        <v>0</v>
      </c>
      <c r="F9246">
        <v>0</v>
      </c>
      <c r="G9246">
        <v>0</v>
      </c>
      <c r="H9246">
        <v>0</v>
      </c>
      <c r="L9246">
        <v>3033.9179509999999</v>
      </c>
      <c r="R9246">
        <v>6432.2760790000002</v>
      </c>
      <c r="S9246" t="s">
        <v>204</v>
      </c>
      <c r="T9246" s="247">
        <v>45342.35769675926</v>
      </c>
    </row>
    <row r="9247" spans="1:20" x14ac:dyDescent="0.35">
      <c r="A9247" t="s">
        <v>131</v>
      </c>
      <c r="B9247" t="s">
        <v>132</v>
      </c>
      <c r="C9247" t="s">
        <v>92</v>
      </c>
      <c r="D9247" s="29">
        <v>45548</v>
      </c>
      <c r="E9247">
        <v>0</v>
      </c>
      <c r="F9247">
        <v>0</v>
      </c>
      <c r="G9247">
        <v>0</v>
      </c>
      <c r="H9247">
        <v>0</v>
      </c>
      <c r="L9247">
        <v>3033.9179509999999</v>
      </c>
      <c r="R9247">
        <v>6432.2760790000002</v>
      </c>
      <c r="S9247" t="s">
        <v>204</v>
      </c>
      <c r="T9247" s="247">
        <v>45342.35769675926</v>
      </c>
    </row>
    <row r="9248" spans="1:20" x14ac:dyDescent="0.35">
      <c r="A9248" t="s">
        <v>131</v>
      </c>
      <c r="B9248" t="s">
        <v>132</v>
      </c>
      <c r="C9248" t="s">
        <v>92</v>
      </c>
      <c r="D9248" s="29">
        <v>45549</v>
      </c>
      <c r="E9248">
        <v>0</v>
      </c>
      <c r="F9248">
        <v>0</v>
      </c>
      <c r="G9248">
        <v>0</v>
      </c>
      <c r="H9248">
        <v>0</v>
      </c>
      <c r="L9248">
        <v>3033.9179509999999</v>
      </c>
      <c r="R9248">
        <v>6432.2760790000002</v>
      </c>
      <c r="S9248" t="s">
        <v>204</v>
      </c>
      <c r="T9248" s="247">
        <v>45342.35769675926</v>
      </c>
    </row>
    <row r="9249" spans="1:20" x14ac:dyDescent="0.35">
      <c r="A9249" t="s">
        <v>131</v>
      </c>
      <c r="B9249" t="s">
        <v>132</v>
      </c>
      <c r="C9249" t="s">
        <v>92</v>
      </c>
      <c r="D9249" s="29">
        <v>45550</v>
      </c>
      <c r="E9249">
        <v>0</v>
      </c>
      <c r="F9249">
        <v>0</v>
      </c>
      <c r="G9249">
        <v>0</v>
      </c>
      <c r="H9249">
        <v>0</v>
      </c>
      <c r="L9249">
        <v>3033.9179509999999</v>
      </c>
      <c r="R9249">
        <v>6432.2760790000002</v>
      </c>
      <c r="S9249" t="s">
        <v>204</v>
      </c>
      <c r="T9249" s="247">
        <v>45342.35769675926</v>
      </c>
    </row>
    <row r="9250" spans="1:20" x14ac:dyDescent="0.35">
      <c r="A9250" t="s">
        <v>131</v>
      </c>
      <c r="B9250" t="s">
        <v>132</v>
      </c>
      <c r="C9250" t="s">
        <v>92</v>
      </c>
      <c r="D9250" s="29">
        <v>45551</v>
      </c>
      <c r="E9250">
        <v>0</v>
      </c>
      <c r="F9250">
        <v>0</v>
      </c>
      <c r="G9250">
        <v>0</v>
      </c>
      <c r="H9250">
        <v>0</v>
      </c>
      <c r="L9250">
        <v>3033.9179509999999</v>
      </c>
      <c r="R9250">
        <v>6432.2760790000002</v>
      </c>
      <c r="S9250" t="s">
        <v>204</v>
      </c>
      <c r="T9250" s="247">
        <v>45342.35769675926</v>
      </c>
    </row>
    <row r="9251" spans="1:20" x14ac:dyDescent="0.35">
      <c r="A9251" t="s">
        <v>131</v>
      </c>
      <c r="B9251" t="s">
        <v>132</v>
      </c>
      <c r="C9251" t="s">
        <v>92</v>
      </c>
      <c r="D9251" s="29">
        <v>45552</v>
      </c>
      <c r="E9251">
        <v>0</v>
      </c>
      <c r="F9251">
        <v>0</v>
      </c>
      <c r="G9251">
        <v>0</v>
      </c>
      <c r="H9251">
        <v>0</v>
      </c>
      <c r="L9251">
        <v>3033.9179509999999</v>
      </c>
      <c r="R9251">
        <v>6432.2760790000002</v>
      </c>
      <c r="S9251" t="s">
        <v>204</v>
      </c>
      <c r="T9251" s="247">
        <v>45342.357708333337</v>
      </c>
    </row>
    <row r="9252" spans="1:20" x14ac:dyDescent="0.35">
      <c r="A9252" t="s">
        <v>131</v>
      </c>
      <c r="B9252" t="s">
        <v>132</v>
      </c>
      <c r="C9252" t="s">
        <v>92</v>
      </c>
      <c r="D9252" s="29">
        <v>45553</v>
      </c>
      <c r="E9252">
        <v>0</v>
      </c>
      <c r="F9252">
        <v>0</v>
      </c>
      <c r="G9252">
        <v>0</v>
      </c>
      <c r="H9252">
        <v>0</v>
      </c>
      <c r="L9252">
        <v>3033.9179509999999</v>
      </c>
      <c r="R9252">
        <v>6432.2760790000002</v>
      </c>
      <c r="S9252" t="s">
        <v>204</v>
      </c>
      <c r="T9252" s="247">
        <v>45342.35769675926</v>
      </c>
    </row>
    <row r="9253" spans="1:20" x14ac:dyDescent="0.35">
      <c r="A9253" t="s">
        <v>131</v>
      </c>
      <c r="B9253" t="s">
        <v>132</v>
      </c>
      <c r="C9253" t="s">
        <v>92</v>
      </c>
      <c r="D9253" s="29">
        <v>45554</v>
      </c>
      <c r="E9253">
        <v>0</v>
      </c>
      <c r="F9253">
        <v>0</v>
      </c>
      <c r="G9253">
        <v>0</v>
      </c>
      <c r="H9253">
        <v>0</v>
      </c>
      <c r="L9253">
        <v>3033.9179509999999</v>
      </c>
      <c r="R9253">
        <v>6432.2760790000002</v>
      </c>
      <c r="S9253" t="s">
        <v>204</v>
      </c>
      <c r="T9253" s="247">
        <v>45342.35769675926</v>
      </c>
    </row>
    <row r="9254" spans="1:20" x14ac:dyDescent="0.35">
      <c r="A9254" t="s">
        <v>131</v>
      </c>
      <c r="B9254" t="s">
        <v>132</v>
      </c>
      <c r="C9254" t="s">
        <v>92</v>
      </c>
      <c r="D9254" s="29">
        <v>45555</v>
      </c>
      <c r="E9254">
        <v>0</v>
      </c>
      <c r="F9254">
        <v>0</v>
      </c>
      <c r="G9254">
        <v>0</v>
      </c>
      <c r="H9254">
        <v>0</v>
      </c>
      <c r="L9254">
        <v>3033.9179509999999</v>
      </c>
      <c r="R9254">
        <v>6432.2760790000002</v>
      </c>
      <c r="S9254" t="s">
        <v>204</v>
      </c>
      <c r="T9254" s="247">
        <v>45342.357708333337</v>
      </c>
    </row>
    <row r="9255" spans="1:20" x14ac:dyDescent="0.35">
      <c r="A9255" t="s">
        <v>131</v>
      </c>
      <c r="B9255" t="s">
        <v>132</v>
      </c>
      <c r="C9255" t="s">
        <v>92</v>
      </c>
      <c r="D9255" s="29">
        <v>45556</v>
      </c>
      <c r="E9255">
        <v>0</v>
      </c>
      <c r="F9255">
        <v>0</v>
      </c>
      <c r="G9255">
        <v>0</v>
      </c>
      <c r="H9255">
        <v>0</v>
      </c>
      <c r="L9255">
        <v>3033.9179509999999</v>
      </c>
      <c r="R9255">
        <v>6432.2760790000002</v>
      </c>
      <c r="S9255" t="s">
        <v>204</v>
      </c>
      <c r="T9255" s="247">
        <v>45342.357708333337</v>
      </c>
    </row>
    <row r="9256" spans="1:20" x14ac:dyDescent="0.35">
      <c r="A9256" t="s">
        <v>131</v>
      </c>
      <c r="B9256" t="s">
        <v>132</v>
      </c>
      <c r="C9256" t="s">
        <v>92</v>
      </c>
      <c r="D9256" s="29">
        <v>45557</v>
      </c>
      <c r="E9256">
        <v>0</v>
      </c>
      <c r="F9256">
        <v>0</v>
      </c>
      <c r="G9256">
        <v>0</v>
      </c>
      <c r="H9256">
        <v>0</v>
      </c>
      <c r="L9256">
        <v>3033.9179509999999</v>
      </c>
      <c r="R9256">
        <v>6432.2760790000002</v>
      </c>
      <c r="S9256" t="s">
        <v>204</v>
      </c>
      <c r="T9256" s="247">
        <v>45342.35769675926</v>
      </c>
    </row>
    <row r="9257" spans="1:20" x14ac:dyDescent="0.35">
      <c r="A9257" t="s">
        <v>131</v>
      </c>
      <c r="B9257" t="s">
        <v>132</v>
      </c>
      <c r="C9257" t="s">
        <v>92</v>
      </c>
      <c r="D9257" s="29">
        <v>45558</v>
      </c>
      <c r="E9257">
        <v>0</v>
      </c>
      <c r="F9257">
        <v>0</v>
      </c>
      <c r="G9257">
        <v>0</v>
      </c>
      <c r="H9257">
        <v>0</v>
      </c>
      <c r="L9257">
        <v>3033.9179509999999</v>
      </c>
      <c r="R9257">
        <v>6432.2760790000002</v>
      </c>
      <c r="S9257" t="s">
        <v>204</v>
      </c>
      <c r="T9257" s="247">
        <v>45342.35769675926</v>
      </c>
    </row>
    <row r="9258" spans="1:20" x14ac:dyDescent="0.35">
      <c r="A9258" t="s">
        <v>131</v>
      </c>
      <c r="B9258" t="s">
        <v>132</v>
      </c>
      <c r="C9258" t="s">
        <v>92</v>
      </c>
      <c r="D9258" s="29">
        <v>45559</v>
      </c>
      <c r="E9258">
        <v>0</v>
      </c>
      <c r="F9258">
        <v>0</v>
      </c>
      <c r="G9258">
        <v>0</v>
      </c>
      <c r="H9258">
        <v>0</v>
      </c>
      <c r="L9258">
        <v>3033.9179509999999</v>
      </c>
      <c r="R9258">
        <v>6432.2760790000002</v>
      </c>
      <c r="S9258" t="s">
        <v>204</v>
      </c>
      <c r="T9258" s="247">
        <v>45342.357708333337</v>
      </c>
    </row>
    <row r="9259" spans="1:20" x14ac:dyDescent="0.35">
      <c r="A9259" t="s">
        <v>131</v>
      </c>
      <c r="B9259" t="s">
        <v>132</v>
      </c>
      <c r="C9259" t="s">
        <v>92</v>
      </c>
      <c r="D9259" s="29">
        <v>45560</v>
      </c>
      <c r="E9259">
        <v>0</v>
      </c>
      <c r="F9259">
        <v>0</v>
      </c>
      <c r="G9259">
        <v>0</v>
      </c>
      <c r="H9259">
        <v>0</v>
      </c>
      <c r="L9259">
        <v>3033.9179509999999</v>
      </c>
      <c r="R9259">
        <v>6432.2760790000002</v>
      </c>
      <c r="S9259" t="s">
        <v>204</v>
      </c>
      <c r="T9259" s="247">
        <v>45342.357708333337</v>
      </c>
    </row>
    <row r="9260" spans="1:20" x14ac:dyDescent="0.35">
      <c r="A9260" t="s">
        <v>131</v>
      </c>
      <c r="B9260" t="s">
        <v>132</v>
      </c>
      <c r="C9260" t="s">
        <v>92</v>
      </c>
      <c r="D9260" s="29">
        <v>45561</v>
      </c>
      <c r="E9260">
        <v>0</v>
      </c>
      <c r="F9260">
        <v>0</v>
      </c>
      <c r="G9260">
        <v>0</v>
      </c>
      <c r="H9260">
        <v>0</v>
      </c>
      <c r="L9260">
        <v>3033.9179509999999</v>
      </c>
      <c r="R9260">
        <v>6432.2760790000002</v>
      </c>
      <c r="S9260" t="s">
        <v>204</v>
      </c>
      <c r="T9260" s="247">
        <v>45342.357708333337</v>
      </c>
    </row>
    <row r="9261" spans="1:20" x14ac:dyDescent="0.35">
      <c r="A9261" t="s">
        <v>131</v>
      </c>
      <c r="B9261" t="s">
        <v>132</v>
      </c>
      <c r="C9261" t="s">
        <v>92</v>
      </c>
      <c r="D9261" s="29">
        <v>45562</v>
      </c>
      <c r="E9261">
        <v>0</v>
      </c>
      <c r="F9261">
        <v>0</v>
      </c>
      <c r="G9261">
        <v>0</v>
      </c>
      <c r="H9261">
        <v>0</v>
      </c>
      <c r="L9261">
        <v>3033.9179509999999</v>
      </c>
      <c r="R9261">
        <v>6432.2760790000002</v>
      </c>
      <c r="S9261" t="s">
        <v>204</v>
      </c>
      <c r="T9261" s="247">
        <v>45342.357708333337</v>
      </c>
    </row>
    <row r="9262" spans="1:20" x14ac:dyDescent="0.35">
      <c r="A9262" t="s">
        <v>131</v>
      </c>
      <c r="B9262" t="s">
        <v>132</v>
      </c>
      <c r="C9262" t="s">
        <v>92</v>
      </c>
      <c r="D9262" s="29">
        <v>45563</v>
      </c>
      <c r="E9262">
        <v>0</v>
      </c>
      <c r="F9262">
        <v>0</v>
      </c>
      <c r="G9262">
        <v>0</v>
      </c>
      <c r="H9262">
        <v>0</v>
      </c>
      <c r="L9262">
        <v>3033.9179509999999</v>
      </c>
      <c r="R9262">
        <v>6432.2760790000002</v>
      </c>
      <c r="S9262" t="s">
        <v>204</v>
      </c>
      <c r="T9262" s="247">
        <v>45342.357708333337</v>
      </c>
    </row>
    <row r="9263" spans="1:20" x14ac:dyDescent="0.35">
      <c r="A9263" t="s">
        <v>131</v>
      </c>
      <c r="B9263" t="s">
        <v>132</v>
      </c>
      <c r="C9263" t="s">
        <v>92</v>
      </c>
      <c r="D9263" s="29">
        <v>45564</v>
      </c>
      <c r="E9263">
        <v>0</v>
      </c>
      <c r="F9263">
        <v>0</v>
      </c>
      <c r="G9263">
        <v>0</v>
      </c>
      <c r="H9263">
        <v>0</v>
      </c>
      <c r="L9263">
        <v>3033.9179509999999</v>
      </c>
      <c r="R9263">
        <v>6432.2760790000002</v>
      </c>
      <c r="S9263" t="s">
        <v>204</v>
      </c>
      <c r="T9263" s="247">
        <v>45342.357708333337</v>
      </c>
    </row>
    <row r="9264" spans="1:20" x14ac:dyDescent="0.35">
      <c r="A9264" t="s">
        <v>131</v>
      </c>
      <c r="B9264" t="s">
        <v>132</v>
      </c>
      <c r="C9264" t="s">
        <v>92</v>
      </c>
      <c r="D9264" s="29">
        <v>45565</v>
      </c>
      <c r="E9264">
        <v>0</v>
      </c>
      <c r="F9264">
        <v>0</v>
      </c>
      <c r="G9264">
        <v>0</v>
      </c>
      <c r="H9264">
        <v>0</v>
      </c>
      <c r="L9264">
        <v>3033.9179509999999</v>
      </c>
      <c r="R9264">
        <v>6432.2760790000002</v>
      </c>
      <c r="S9264" t="s">
        <v>204</v>
      </c>
      <c r="T9264" s="247">
        <v>45342.357708333337</v>
      </c>
    </row>
    <row r="9265" spans="1:20" x14ac:dyDescent="0.35">
      <c r="A9265" t="s">
        <v>131</v>
      </c>
      <c r="B9265" t="s">
        <v>132</v>
      </c>
      <c r="C9265" t="s">
        <v>92</v>
      </c>
      <c r="D9265" s="29">
        <v>45566</v>
      </c>
      <c r="E9265">
        <v>0</v>
      </c>
      <c r="F9265">
        <v>0</v>
      </c>
      <c r="G9265">
        <v>0</v>
      </c>
      <c r="H9265">
        <v>0</v>
      </c>
      <c r="L9265">
        <v>2892.6685499999999</v>
      </c>
      <c r="R9265">
        <v>6432.2760790000002</v>
      </c>
      <c r="S9265" t="s">
        <v>204</v>
      </c>
      <c r="T9265" s="247">
        <v>45342.357708333337</v>
      </c>
    </row>
    <row r="9266" spans="1:20" x14ac:dyDescent="0.35">
      <c r="A9266" t="s">
        <v>131</v>
      </c>
      <c r="B9266" t="s">
        <v>132</v>
      </c>
      <c r="C9266" t="s">
        <v>92</v>
      </c>
      <c r="D9266" s="29">
        <v>45567</v>
      </c>
      <c r="E9266">
        <v>0</v>
      </c>
      <c r="F9266">
        <v>0</v>
      </c>
      <c r="G9266">
        <v>0</v>
      </c>
      <c r="H9266">
        <v>0</v>
      </c>
      <c r="L9266">
        <v>2892.6685499999999</v>
      </c>
      <c r="R9266">
        <v>6432.2760790000002</v>
      </c>
      <c r="S9266" t="s">
        <v>204</v>
      </c>
      <c r="T9266" s="247">
        <v>45342.357708333337</v>
      </c>
    </row>
    <row r="9267" spans="1:20" x14ac:dyDescent="0.35">
      <c r="A9267" t="s">
        <v>131</v>
      </c>
      <c r="B9267" t="s">
        <v>132</v>
      </c>
      <c r="C9267" t="s">
        <v>92</v>
      </c>
      <c r="D9267" s="29">
        <v>45568</v>
      </c>
      <c r="E9267">
        <v>0</v>
      </c>
      <c r="F9267">
        <v>0</v>
      </c>
      <c r="G9267">
        <v>0</v>
      </c>
      <c r="H9267">
        <v>0</v>
      </c>
      <c r="L9267">
        <v>2892.6685499999999</v>
      </c>
      <c r="R9267">
        <v>6432.2760790000002</v>
      </c>
      <c r="S9267" t="s">
        <v>204</v>
      </c>
      <c r="T9267" s="247">
        <v>45342.357708333337</v>
      </c>
    </row>
    <row r="9268" spans="1:20" x14ac:dyDescent="0.35">
      <c r="A9268" t="s">
        <v>131</v>
      </c>
      <c r="B9268" t="s">
        <v>132</v>
      </c>
      <c r="C9268" t="s">
        <v>92</v>
      </c>
      <c r="D9268" s="29">
        <v>45569</v>
      </c>
      <c r="E9268">
        <v>0</v>
      </c>
      <c r="F9268">
        <v>0</v>
      </c>
      <c r="G9268">
        <v>0</v>
      </c>
      <c r="H9268">
        <v>0</v>
      </c>
      <c r="L9268">
        <v>2892.6685499999999</v>
      </c>
      <c r="R9268">
        <v>6432.2760790000002</v>
      </c>
      <c r="S9268" t="s">
        <v>204</v>
      </c>
      <c r="T9268" s="247">
        <v>45342.357708333337</v>
      </c>
    </row>
    <row r="9269" spans="1:20" x14ac:dyDescent="0.35">
      <c r="A9269" t="s">
        <v>131</v>
      </c>
      <c r="B9269" t="s">
        <v>132</v>
      </c>
      <c r="C9269" t="s">
        <v>92</v>
      </c>
      <c r="D9269" s="29">
        <v>45570</v>
      </c>
      <c r="E9269">
        <v>0</v>
      </c>
      <c r="F9269">
        <v>0</v>
      </c>
      <c r="G9269">
        <v>0</v>
      </c>
      <c r="H9269">
        <v>0</v>
      </c>
      <c r="L9269">
        <v>2892.6685499999999</v>
      </c>
      <c r="R9269">
        <v>6432.2760790000002</v>
      </c>
      <c r="S9269" t="s">
        <v>204</v>
      </c>
      <c r="T9269" s="247">
        <v>45342.357708333337</v>
      </c>
    </row>
    <row r="9270" spans="1:20" x14ac:dyDescent="0.35">
      <c r="A9270" t="s">
        <v>131</v>
      </c>
      <c r="B9270" t="s">
        <v>132</v>
      </c>
      <c r="C9270" t="s">
        <v>92</v>
      </c>
      <c r="D9270" s="29">
        <v>45571</v>
      </c>
      <c r="E9270">
        <v>0</v>
      </c>
      <c r="F9270">
        <v>0</v>
      </c>
      <c r="G9270">
        <v>0</v>
      </c>
      <c r="H9270">
        <v>0</v>
      </c>
      <c r="L9270">
        <v>2892.6685499999999</v>
      </c>
      <c r="R9270">
        <v>6432.2760790000002</v>
      </c>
      <c r="S9270" t="s">
        <v>204</v>
      </c>
      <c r="T9270" s="247">
        <v>45342.357708333337</v>
      </c>
    </row>
    <row r="9271" spans="1:20" x14ac:dyDescent="0.35">
      <c r="A9271" t="s">
        <v>131</v>
      </c>
      <c r="B9271" t="s">
        <v>132</v>
      </c>
      <c r="C9271" t="s">
        <v>92</v>
      </c>
      <c r="D9271" s="29">
        <v>45572</v>
      </c>
      <c r="E9271">
        <v>0</v>
      </c>
      <c r="F9271">
        <v>0</v>
      </c>
      <c r="G9271">
        <v>0</v>
      </c>
      <c r="H9271">
        <v>0</v>
      </c>
      <c r="L9271">
        <v>2892.6685499999999</v>
      </c>
      <c r="R9271">
        <v>6432.2760790000002</v>
      </c>
      <c r="S9271" t="s">
        <v>204</v>
      </c>
      <c r="T9271" s="247">
        <v>45342.357708333337</v>
      </c>
    </row>
    <row r="9272" spans="1:20" x14ac:dyDescent="0.35">
      <c r="A9272" t="s">
        <v>131</v>
      </c>
      <c r="B9272" t="s">
        <v>132</v>
      </c>
      <c r="C9272" t="s">
        <v>92</v>
      </c>
      <c r="D9272" s="29">
        <v>45573</v>
      </c>
      <c r="E9272">
        <v>0</v>
      </c>
      <c r="F9272">
        <v>0</v>
      </c>
      <c r="G9272">
        <v>0</v>
      </c>
      <c r="H9272">
        <v>0</v>
      </c>
      <c r="L9272">
        <v>2892.6685499999999</v>
      </c>
      <c r="R9272">
        <v>6432.2760790000002</v>
      </c>
      <c r="S9272" t="s">
        <v>204</v>
      </c>
      <c r="T9272" s="247">
        <v>45342.357708333337</v>
      </c>
    </row>
    <row r="9273" spans="1:20" x14ac:dyDescent="0.35">
      <c r="A9273" t="s">
        <v>131</v>
      </c>
      <c r="B9273" t="s">
        <v>132</v>
      </c>
      <c r="C9273" t="s">
        <v>92</v>
      </c>
      <c r="D9273" s="29">
        <v>45574</v>
      </c>
      <c r="E9273">
        <v>0</v>
      </c>
      <c r="F9273">
        <v>0</v>
      </c>
      <c r="G9273">
        <v>0</v>
      </c>
      <c r="H9273">
        <v>0</v>
      </c>
      <c r="L9273">
        <v>2892.6685499999999</v>
      </c>
      <c r="R9273">
        <v>6432.2760790000002</v>
      </c>
      <c r="S9273" t="s">
        <v>204</v>
      </c>
      <c r="T9273" s="247">
        <v>45342.357719907406</v>
      </c>
    </row>
    <row r="9274" spans="1:20" x14ac:dyDescent="0.35">
      <c r="A9274" t="s">
        <v>131</v>
      </c>
      <c r="B9274" t="s">
        <v>132</v>
      </c>
      <c r="C9274" t="s">
        <v>92</v>
      </c>
      <c r="D9274" s="29">
        <v>45575</v>
      </c>
      <c r="E9274">
        <v>0</v>
      </c>
      <c r="F9274">
        <v>0</v>
      </c>
      <c r="G9274">
        <v>0</v>
      </c>
      <c r="H9274">
        <v>0</v>
      </c>
      <c r="L9274">
        <v>2892.6685499999999</v>
      </c>
      <c r="R9274">
        <v>6432.2760790000002</v>
      </c>
      <c r="S9274" t="s">
        <v>204</v>
      </c>
      <c r="T9274" s="247">
        <v>45342.357719907406</v>
      </c>
    </row>
    <row r="9275" spans="1:20" x14ac:dyDescent="0.35">
      <c r="A9275" t="s">
        <v>131</v>
      </c>
      <c r="B9275" t="s">
        <v>132</v>
      </c>
      <c r="C9275" t="s">
        <v>92</v>
      </c>
      <c r="D9275" s="29">
        <v>45576</v>
      </c>
      <c r="E9275">
        <v>0</v>
      </c>
      <c r="F9275">
        <v>0</v>
      </c>
      <c r="G9275">
        <v>0</v>
      </c>
      <c r="H9275">
        <v>0</v>
      </c>
      <c r="L9275">
        <v>2892.6685499999999</v>
      </c>
      <c r="R9275">
        <v>6432.2760790000002</v>
      </c>
      <c r="S9275" t="s">
        <v>204</v>
      </c>
      <c r="T9275" s="247">
        <v>45342.357708333337</v>
      </c>
    </row>
    <row r="9276" spans="1:20" x14ac:dyDescent="0.35">
      <c r="A9276" t="s">
        <v>131</v>
      </c>
      <c r="B9276" t="s">
        <v>132</v>
      </c>
      <c r="C9276" t="s">
        <v>92</v>
      </c>
      <c r="D9276" s="29">
        <v>45577</v>
      </c>
      <c r="E9276">
        <v>0</v>
      </c>
      <c r="F9276">
        <v>0</v>
      </c>
      <c r="G9276">
        <v>0</v>
      </c>
      <c r="H9276">
        <v>0</v>
      </c>
      <c r="L9276">
        <v>2892.6685499999999</v>
      </c>
      <c r="R9276">
        <v>6432.2760790000002</v>
      </c>
      <c r="S9276" t="s">
        <v>204</v>
      </c>
      <c r="T9276" s="247">
        <v>45342.357708333337</v>
      </c>
    </row>
    <row r="9277" spans="1:20" x14ac:dyDescent="0.35">
      <c r="A9277" t="s">
        <v>131</v>
      </c>
      <c r="B9277" t="s">
        <v>132</v>
      </c>
      <c r="C9277" t="s">
        <v>92</v>
      </c>
      <c r="D9277" s="29">
        <v>45578</v>
      </c>
      <c r="E9277">
        <v>0</v>
      </c>
      <c r="F9277">
        <v>0</v>
      </c>
      <c r="G9277">
        <v>0</v>
      </c>
      <c r="H9277">
        <v>0</v>
      </c>
      <c r="L9277">
        <v>2892.6685499999999</v>
      </c>
      <c r="R9277">
        <v>6432.2760790000002</v>
      </c>
      <c r="S9277" t="s">
        <v>204</v>
      </c>
      <c r="T9277" s="247">
        <v>45342.357708333337</v>
      </c>
    </row>
    <row r="9278" spans="1:20" x14ac:dyDescent="0.35">
      <c r="A9278" t="s">
        <v>131</v>
      </c>
      <c r="B9278" t="s">
        <v>132</v>
      </c>
      <c r="C9278" t="s">
        <v>92</v>
      </c>
      <c r="D9278" s="29">
        <v>45579</v>
      </c>
      <c r="E9278">
        <v>0</v>
      </c>
      <c r="F9278">
        <v>0</v>
      </c>
      <c r="G9278">
        <v>0</v>
      </c>
      <c r="H9278">
        <v>0</v>
      </c>
      <c r="L9278">
        <v>2892.6685499999999</v>
      </c>
      <c r="R9278">
        <v>6432.2760790000002</v>
      </c>
      <c r="S9278" t="s">
        <v>204</v>
      </c>
      <c r="T9278" s="247">
        <v>45342.357719907406</v>
      </c>
    </row>
    <row r="9279" spans="1:20" x14ac:dyDescent="0.35">
      <c r="A9279" t="s">
        <v>131</v>
      </c>
      <c r="B9279" t="s">
        <v>132</v>
      </c>
      <c r="C9279" t="s">
        <v>92</v>
      </c>
      <c r="D9279" s="29">
        <v>45580</v>
      </c>
      <c r="E9279">
        <v>0</v>
      </c>
      <c r="F9279">
        <v>0</v>
      </c>
      <c r="G9279">
        <v>0</v>
      </c>
      <c r="H9279">
        <v>0</v>
      </c>
      <c r="L9279">
        <v>2892.6685499999999</v>
      </c>
      <c r="R9279">
        <v>6432.2760790000002</v>
      </c>
      <c r="S9279" t="s">
        <v>204</v>
      </c>
      <c r="T9279" s="247">
        <v>45342.357719907406</v>
      </c>
    </row>
    <row r="9280" spans="1:20" x14ac:dyDescent="0.35">
      <c r="A9280" t="s">
        <v>131</v>
      </c>
      <c r="B9280" t="s">
        <v>132</v>
      </c>
      <c r="C9280" t="s">
        <v>92</v>
      </c>
      <c r="D9280" s="29">
        <v>45581</v>
      </c>
      <c r="E9280">
        <v>0</v>
      </c>
      <c r="F9280">
        <v>0</v>
      </c>
      <c r="G9280">
        <v>0</v>
      </c>
      <c r="H9280">
        <v>0</v>
      </c>
      <c r="L9280">
        <v>2892.6685499999999</v>
      </c>
      <c r="R9280">
        <v>6432.2760790000002</v>
      </c>
      <c r="S9280" t="s">
        <v>204</v>
      </c>
      <c r="T9280" s="247">
        <v>45342.357719907406</v>
      </c>
    </row>
    <row r="9281" spans="1:20" x14ac:dyDescent="0.35">
      <c r="A9281" t="s">
        <v>131</v>
      </c>
      <c r="B9281" t="s">
        <v>132</v>
      </c>
      <c r="C9281" t="s">
        <v>92</v>
      </c>
      <c r="D9281" s="29">
        <v>45582</v>
      </c>
      <c r="E9281">
        <v>0</v>
      </c>
      <c r="F9281">
        <v>0</v>
      </c>
      <c r="G9281">
        <v>0</v>
      </c>
      <c r="H9281">
        <v>0</v>
      </c>
      <c r="L9281">
        <v>2892.6685499999999</v>
      </c>
      <c r="R9281">
        <v>6432.2760790000002</v>
      </c>
      <c r="S9281" t="s">
        <v>204</v>
      </c>
      <c r="T9281" s="247">
        <v>45342.357719907406</v>
      </c>
    </row>
    <row r="9282" spans="1:20" x14ac:dyDescent="0.35">
      <c r="A9282" t="s">
        <v>131</v>
      </c>
      <c r="B9282" t="s">
        <v>132</v>
      </c>
      <c r="C9282" t="s">
        <v>92</v>
      </c>
      <c r="D9282" s="29">
        <v>45583</v>
      </c>
      <c r="E9282">
        <v>0</v>
      </c>
      <c r="F9282">
        <v>0</v>
      </c>
      <c r="G9282">
        <v>0</v>
      </c>
      <c r="H9282">
        <v>0</v>
      </c>
      <c r="L9282">
        <v>2892.6685499999999</v>
      </c>
      <c r="R9282">
        <v>6432.2760790000002</v>
      </c>
      <c r="S9282" t="s">
        <v>204</v>
      </c>
      <c r="T9282" s="247">
        <v>45342.357719907406</v>
      </c>
    </row>
    <row r="9283" spans="1:20" x14ac:dyDescent="0.35">
      <c r="A9283" t="s">
        <v>131</v>
      </c>
      <c r="B9283" t="s">
        <v>132</v>
      </c>
      <c r="C9283" t="s">
        <v>92</v>
      </c>
      <c r="D9283" s="29">
        <v>45584</v>
      </c>
      <c r="E9283">
        <v>0</v>
      </c>
      <c r="F9283">
        <v>0</v>
      </c>
      <c r="G9283">
        <v>0</v>
      </c>
      <c r="H9283">
        <v>0</v>
      </c>
      <c r="L9283">
        <v>2892.6685499999999</v>
      </c>
      <c r="R9283">
        <v>6432.2760790000002</v>
      </c>
      <c r="S9283" t="s">
        <v>204</v>
      </c>
      <c r="T9283" s="247">
        <v>45342.357719907406</v>
      </c>
    </row>
    <row r="9284" spans="1:20" x14ac:dyDescent="0.35">
      <c r="A9284" t="s">
        <v>131</v>
      </c>
      <c r="B9284" t="s">
        <v>132</v>
      </c>
      <c r="C9284" t="s">
        <v>92</v>
      </c>
      <c r="D9284" s="29">
        <v>45585</v>
      </c>
      <c r="E9284">
        <v>0</v>
      </c>
      <c r="F9284">
        <v>0</v>
      </c>
      <c r="G9284">
        <v>0</v>
      </c>
      <c r="H9284">
        <v>0</v>
      </c>
      <c r="L9284">
        <v>2892.6685499999999</v>
      </c>
      <c r="R9284">
        <v>6432.2760790000002</v>
      </c>
      <c r="S9284" t="s">
        <v>204</v>
      </c>
      <c r="T9284" s="247">
        <v>45342.357719907406</v>
      </c>
    </row>
    <row r="9285" spans="1:20" x14ac:dyDescent="0.35">
      <c r="A9285" t="s">
        <v>131</v>
      </c>
      <c r="B9285" t="s">
        <v>132</v>
      </c>
      <c r="C9285" t="s">
        <v>92</v>
      </c>
      <c r="D9285" s="29">
        <v>45586</v>
      </c>
      <c r="E9285">
        <v>0</v>
      </c>
      <c r="F9285">
        <v>0</v>
      </c>
      <c r="G9285">
        <v>0</v>
      </c>
      <c r="H9285">
        <v>0</v>
      </c>
      <c r="L9285">
        <v>2892.6685499999999</v>
      </c>
      <c r="R9285">
        <v>6432.2760790000002</v>
      </c>
      <c r="S9285" t="s">
        <v>204</v>
      </c>
      <c r="T9285" s="247">
        <v>45342.357719907406</v>
      </c>
    </row>
    <row r="9286" spans="1:20" x14ac:dyDescent="0.35">
      <c r="A9286" t="s">
        <v>131</v>
      </c>
      <c r="B9286" t="s">
        <v>132</v>
      </c>
      <c r="C9286" t="s">
        <v>92</v>
      </c>
      <c r="D9286" s="29">
        <v>45587</v>
      </c>
      <c r="E9286">
        <v>0</v>
      </c>
      <c r="F9286">
        <v>0</v>
      </c>
      <c r="G9286">
        <v>0</v>
      </c>
      <c r="H9286">
        <v>0</v>
      </c>
      <c r="L9286">
        <v>2892.6685499999999</v>
      </c>
      <c r="R9286">
        <v>6432.2760790000002</v>
      </c>
      <c r="S9286" t="s">
        <v>204</v>
      </c>
      <c r="T9286" s="247">
        <v>45342.357719907406</v>
      </c>
    </row>
    <row r="9287" spans="1:20" x14ac:dyDescent="0.35">
      <c r="A9287" t="s">
        <v>131</v>
      </c>
      <c r="B9287" t="s">
        <v>132</v>
      </c>
      <c r="C9287" t="s">
        <v>92</v>
      </c>
      <c r="D9287" s="29">
        <v>45588</v>
      </c>
      <c r="E9287">
        <v>0</v>
      </c>
      <c r="F9287">
        <v>0</v>
      </c>
      <c r="G9287">
        <v>0</v>
      </c>
      <c r="H9287">
        <v>0</v>
      </c>
      <c r="L9287">
        <v>2892.6685499999999</v>
      </c>
      <c r="R9287">
        <v>6432.2760790000002</v>
      </c>
      <c r="S9287" t="s">
        <v>204</v>
      </c>
      <c r="T9287" s="247">
        <v>45342.357719907406</v>
      </c>
    </row>
    <row r="9288" spans="1:20" x14ac:dyDescent="0.35">
      <c r="A9288" t="s">
        <v>131</v>
      </c>
      <c r="B9288" t="s">
        <v>132</v>
      </c>
      <c r="C9288" t="s">
        <v>92</v>
      </c>
      <c r="D9288" s="29">
        <v>45589</v>
      </c>
      <c r="E9288">
        <v>0</v>
      </c>
      <c r="F9288">
        <v>0</v>
      </c>
      <c r="G9288">
        <v>0</v>
      </c>
      <c r="H9288">
        <v>0</v>
      </c>
      <c r="L9288">
        <v>2892.6685499999999</v>
      </c>
      <c r="R9288">
        <v>6432.2760790000002</v>
      </c>
      <c r="S9288" t="s">
        <v>204</v>
      </c>
      <c r="T9288" s="247">
        <v>45342.357719907406</v>
      </c>
    </row>
    <row r="9289" spans="1:20" x14ac:dyDescent="0.35">
      <c r="A9289" t="s">
        <v>131</v>
      </c>
      <c r="B9289" t="s">
        <v>132</v>
      </c>
      <c r="C9289" t="s">
        <v>92</v>
      </c>
      <c r="D9289" s="29">
        <v>45590</v>
      </c>
      <c r="E9289">
        <v>0</v>
      </c>
      <c r="F9289">
        <v>0</v>
      </c>
      <c r="G9289">
        <v>0</v>
      </c>
      <c r="H9289">
        <v>0</v>
      </c>
      <c r="L9289">
        <v>2892.6685499999999</v>
      </c>
      <c r="R9289">
        <v>6432.2760790000002</v>
      </c>
      <c r="S9289" t="s">
        <v>204</v>
      </c>
      <c r="T9289" s="247">
        <v>45342.357719907406</v>
      </c>
    </row>
    <row r="9290" spans="1:20" x14ac:dyDescent="0.35">
      <c r="A9290" t="s">
        <v>131</v>
      </c>
      <c r="B9290" t="s">
        <v>132</v>
      </c>
      <c r="C9290" t="s">
        <v>92</v>
      </c>
      <c r="D9290" s="29">
        <v>45591</v>
      </c>
      <c r="E9290">
        <v>0</v>
      </c>
      <c r="F9290">
        <v>0</v>
      </c>
      <c r="G9290">
        <v>0</v>
      </c>
      <c r="H9290">
        <v>0</v>
      </c>
      <c r="L9290">
        <v>2892.6685499999999</v>
      </c>
      <c r="R9290">
        <v>6432.2760790000002</v>
      </c>
      <c r="S9290" t="s">
        <v>204</v>
      </c>
      <c r="T9290" s="247">
        <v>45342.357719907406</v>
      </c>
    </row>
    <row r="9291" spans="1:20" x14ac:dyDescent="0.35">
      <c r="A9291" t="s">
        <v>131</v>
      </c>
      <c r="B9291" t="s">
        <v>132</v>
      </c>
      <c r="C9291" t="s">
        <v>92</v>
      </c>
      <c r="D9291" s="29">
        <v>45592</v>
      </c>
      <c r="E9291">
        <v>0</v>
      </c>
      <c r="F9291">
        <v>0</v>
      </c>
      <c r="G9291">
        <v>0</v>
      </c>
      <c r="H9291">
        <v>0</v>
      </c>
      <c r="L9291">
        <v>2892.6685499999999</v>
      </c>
      <c r="R9291">
        <v>6432.2760790000002</v>
      </c>
      <c r="S9291" t="s">
        <v>204</v>
      </c>
      <c r="T9291" s="247">
        <v>45342.357719907406</v>
      </c>
    </row>
    <row r="9292" spans="1:20" x14ac:dyDescent="0.35">
      <c r="A9292" t="s">
        <v>131</v>
      </c>
      <c r="B9292" t="s">
        <v>132</v>
      </c>
      <c r="C9292" t="s">
        <v>92</v>
      </c>
      <c r="D9292" s="29">
        <v>45593</v>
      </c>
      <c r="E9292">
        <v>0</v>
      </c>
      <c r="F9292">
        <v>0</v>
      </c>
      <c r="G9292">
        <v>0</v>
      </c>
      <c r="H9292">
        <v>0</v>
      </c>
      <c r="L9292">
        <v>2892.6685499999999</v>
      </c>
      <c r="R9292">
        <v>6432.2760790000002</v>
      </c>
      <c r="S9292" t="s">
        <v>204</v>
      </c>
      <c r="T9292" s="247">
        <v>45342.357719907406</v>
      </c>
    </row>
    <row r="9293" spans="1:20" x14ac:dyDescent="0.35">
      <c r="A9293" t="s">
        <v>131</v>
      </c>
      <c r="B9293" t="s">
        <v>132</v>
      </c>
      <c r="C9293" t="s">
        <v>92</v>
      </c>
      <c r="D9293" s="29">
        <v>45594</v>
      </c>
      <c r="E9293">
        <v>0</v>
      </c>
      <c r="F9293">
        <v>0</v>
      </c>
      <c r="G9293">
        <v>0</v>
      </c>
      <c r="H9293">
        <v>0</v>
      </c>
      <c r="L9293">
        <v>2892.6685499999999</v>
      </c>
      <c r="R9293">
        <v>6432.2760790000002</v>
      </c>
      <c r="S9293" t="s">
        <v>204</v>
      </c>
      <c r="T9293" s="247">
        <v>45342.357719907406</v>
      </c>
    </row>
    <row r="9294" spans="1:20" x14ac:dyDescent="0.35">
      <c r="A9294" t="s">
        <v>131</v>
      </c>
      <c r="B9294" t="s">
        <v>132</v>
      </c>
      <c r="C9294" t="s">
        <v>92</v>
      </c>
      <c r="D9294" s="29">
        <v>45595</v>
      </c>
      <c r="E9294">
        <v>0</v>
      </c>
      <c r="F9294">
        <v>0</v>
      </c>
      <c r="G9294">
        <v>0</v>
      </c>
      <c r="H9294">
        <v>0</v>
      </c>
      <c r="L9294">
        <v>2892.6685499999999</v>
      </c>
      <c r="R9294">
        <v>6432.2760790000002</v>
      </c>
      <c r="S9294" t="s">
        <v>204</v>
      </c>
      <c r="T9294" s="247">
        <v>45342.357731481483</v>
      </c>
    </row>
    <row r="9295" spans="1:20" x14ac:dyDescent="0.35">
      <c r="A9295" t="s">
        <v>131</v>
      </c>
      <c r="B9295" t="s">
        <v>132</v>
      </c>
      <c r="C9295" t="s">
        <v>92</v>
      </c>
      <c r="D9295" s="29">
        <v>45596</v>
      </c>
      <c r="E9295">
        <v>0</v>
      </c>
      <c r="F9295">
        <v>0</v>
      </c>
      <c r="G9295">
        <v>0</v>
      </c>
      <c r="H9295">
        <v>0</v>
      </c>
      <c r="L9295">
        <v>2892.6685499999999</v>
      </c>
      <c r="R9295">
        <v>6432.2760790000002</v>
      </c>
      <c r="S9295" t="s">
        <v>204</v>
      </c>
      <c r="T9295" s="247">
        <v>45342.357731481483</v>
      </c>
    </row>
    <row r="9296" spans="1:20" x14ac:dyDescent="0.35">
      <c r="A9296" t="s">
        <v>131</v>
      </c>
      <c r="B9296" t="s">
        <v>132</v>
      </c>
      <c r="C9296" t="s">
        <v>92</v>
      </c>
      <c r="D9296" s="29">
        <v>45597</v>
      </c>
      <c r="E9296">
        <v>0</v>
      </c>
      <c r="F9296">
        <v>0</v>
      </c>
      <c r="G9296">
        <v>0</v>
      </c>
      <c r="H9296">
        <v>0</v>
      </c>
      <c r="L9296">
        <v>2892.6685499999999</v>
      </c>
      <c r="R9296">
        <v>6432.2760790000002</v>
      </c>
      <c r="S9296" t="s">
        <v>204</v>
      </c>
      <c r="T9296" s="247">
        <v>45342.357719907406</v>
      </c>
    </row>
    <row r="9297" spans="1:20" x14ac:dyDescent="0.35">
      <c r="A9297" t="s">
        <v>131</v>
      </c>
      <c r="B9297" t="s">
        <v>132</v>
      </c>
      <c r="C9297" t="s">
        <v>92</v>
      </c>
      <c r="D9297" s="29">
        <v>45598</v>
      </c>
      <c r="E9297">
        <v>0</v>
      </c>
      <c r="F9297">
        <v>0</v>
      </c>
      <c r="G9297">
        <v>0</v>
      </c>
      <c r="H9297">
        <v>0</v>
      </c>
      <c r="L9297">
        <v>2892.6685499999999</v>
      </c>
      <c r="R9297">
        <v>6432.2760790000002</v>
      </c>
      <c r="S9297" t="s">
        <v>204</v>
      </c>
      <c r="T9297" s="247">
        <v>45342.357731481483</v>
      </c>
    </row>
    <row r="9298" spans="1:20" x14ac:dyDescent="0.35">
      <c r="A9298" t="s">
        <v>131</v>
      </c>
      <c r="B9298" t="s">
        <v>132</v>
      </c>
      <c r="C9298" t="s">
        <v>92</v>
      </c>
      <c r="D9298" s="29">
        <v>45599</v>
      </c>
      <c r="E9298">
        <v>0</v>
      </c>
      <c r="F9298">
        <v>0</v>
      </c>
      <c r="G9298">
        <v>0</v>
      </c>
      <c r="H9298">
        <v>0</v>
      </c>
      <c r="L9298">
        <v>2892.6685499999999</v>
      </c>
      <c r="R9298">
        <v>6432.2760790000002</v>
      </c>
      <c r="S9298" t="s">
        <v>204</v>
      </c>
      <c r="T9298" s="247">
        <v>45342.357719907406</v>
      </c>
    </row>
    <row r="9299" spans="1:20" x14ac:dyDescent="0.35">
      <c r="A9299" t="s">
        <v>131</v>
      </c>
      <c r="B9299" t="s">
        <v>132</v>
      </c>
      <c r="C9299" t="s">
        <v>92</v>
      </c>
      <c r="D9299" s="29">
        <v>45600</v>
      </c>
      <c r="E9299">
        <v>0</v>
      </c>
      <c r="F9299">
        <v>0</v>
      </c>
      <c r="G9299">
        <v>0</v>
      </c>
      <c r="H9299">
        <v>0</v>
      </c>
      <c r="L9299">
        <v>2892.6685499999999</v>
      </c>
      <c r="R9299">
        <v>6432.2760790000002</v>
      </c>
      <c r="S9299" t="s">
        <v>204</v>
      </c>
      <c r="T9299" s="247">
        <v>45342.357731481483</v>
      </c>
    </row>
    <row r="9300" spans="1:20" x14ac:dyDescent="0.35">
      <c r="A9300" t="s">
        <v>131</v>
      </c>
      <c r="B9300" t="s">
        <v>132</v>
      </c>
      <c r="C9300" t="s">
        <v>92</v>
      </c>
      <c r="D9300" s="29">
        <v>45601</v>
      </c>
      <c r="E9300">
        <v>0</v>
      </c>
      <c r="F9300">
        <v>0</v>
      </c>
      <c r="G9300">
        <v>0</v>
      </c>
      <c r="H9300">
        <v>0</v>
      </c>
      <c r="L9300">
        <v>2892.6685499999999</v>
      </c>
      <c r="R9300">
        <v>6432.2760790000002</v>
      </c>
      <c r="S9300" t="s">
        <v>204</v>
      </c>
      <c r="T9300" s="247">
        <v>45342.357731481483</v>
      </c>
    </row>
    <row r="9301" spans="1:20" x14ac:dyDescent="0.35">
      <c r="A9301" t="s">
        <v>131</v>
      </c>
      <c r="B9301" t="s">
        <v>132</v>
      </c>
      <c r="C9301" t="s">
        <v>92</v>
      </c>
      <c r="D9301" s="29">
        <v>45602</v>
      </c>
      <c r="E9301">
        <v>0</v>
      </c>
      <c r="F9301">
        <v>0</v>
      </c>
      <c r="G9301">
        <v>0</v>
      </c>
      <c r="H9301">
        <v>0</v>
      </c>
      <c r="L9301">
        <v>2892.6685499999999</v>
      </c>
      <c r="R9301">
        <v>6432.2760790000002</v>
      </c>
      <c r="S9301" t="s">
        <v>204</v>
      </c>
      <c r="T9301" s="247">
        <v>45342.357719907406</v>
      </c>
    </row>
    <row r="9302" spans="1:20" x14ac:dyDescent="0.35">
      <c r="A9302" t="s">
        <v>131</v>
      </c>
      <c r="B9302" t="s">
        <v>132</v>
      </c>
      <c r="C9302" t="s">
        <v>92</v>
      </c>
      <c r="D9302" s="29">
        <v>45603</v>
      </c>
      <c r="E9302">
        <v>0</v>
      </c>
      <c r="F9302">
        <v>0</v>
      </c>
      <c r="G9302">
        <v>0</v>
      </c>
      <c r="H9302">
        <v>0</v>
      </c>
      <c r="L9302">
        <v>2892.6685499999999</v>
      </c>
      <c r="R9302">
        <v>6432.2760790000002</v>
      </c>
      <c r="S9302" t="s">
        <v>204</v>
      </c>
      <c r="T9302" s="247">
        <v>45342.357731481483</v>
      </c>
    </row>
    <row r="9303" spans="1:20" x14ac:dyDescent="0.35">
      <c r="A9303" t="s">
        <v>131</v>
      </c>
      <c r="B9303" t="s">
        <v>132</v>
      </c>
      <c r="C9303" t="s">
        <v>92</v>
      </c>
      <c r="D9303" s="29">
        <v>45604</v>
      </c>
      <c r="E9303">
        <v>0</v>
      </c>
      <c r="F9303">
        <v>0</v>
      </c>
      <c r="G9303">
        <v>0</v>
      </c>
      <c r="H9303">
        <v>0</v>
      </c>
      <c r="L9303">
        <v>2892.6685499999999</v>
      </c>
      <c r="R9303">
        <v>6432.2760790000002</v>
      </c>
      <c r="S9303" t="s">
        <v>204</v>
      </c>
      <c r="T9303" s="247">
        <v>45342.357731481483</v>
      </c>
    </row>
    <row r="9304" spans="1:20" x14ac:dyDescent="0.35">
      <c r="A9304" t="s">
        <v>131</v>
      </c>
      <c r="B9304" t="s">
        <v>132</v>
      </c>
      <c r="C9304" t="s">
        <v>92</v>
      </c>
      <c r="D9304" s="29">
        <v>45605</v>
      </c>
      <c r="E9304">
        <v>0</v>
      </c>
      <c r="F9304">
        <v>0</v>
      </c>
      <c r="G9304">
        <v>0</v>
      </c>
      <c r="H9304">
        <v>0</v>
      </c>
      <c r="L9304">
        <v>2892.6685499999999</v>
      </c>
      <c r="R9304">
        <v>6432.2760790000002</v>
      </c>
      <c r="S9304" t="s">
        <v>204</v>
      </c>
      <c r="T9304" s="247">
        <v>45342.357731481483</v>
      </c>
    </row>
    <row r="9305" spans="1:20" x14ac:dyDescent="0.35">
      <c r="A9305" t="s">
        <v>131</v>
      </c>
      <c r="B9305" t="s">
        <v>132</v>
      </c>
      <c r="C9305" t="s">
        <v>92</v>
      </c>
      <c r="D9305" s="29">
        <v>45606</v>
      </c>
      <c r="E9305">
        <v>0</v>
      </c>
      <c r="F9305">
        <v>0</v>
      </c>
      <c r="G9305">
        <v>0</v>
      </c>
      <c r="H9305">
        <v>0</v>
      </c>
      <c r="L9305">
        <v>2892.6685499999999</v>
      </c>
      <c r="R9305">
        <v>6432.2760790000002</v>
      </c>
      <c r="S9305" t="s">
        <v>204</v>
      </c>
      <c r="T9305" s="247">
        <v>45342.357731481483</v>
      </c>
    </row>
    <row r="9306" spans="1:20" x14ac:dyDescent="0.35">
      <c r="A9306" t="s">
        <v>131</v>
      </c>
      <c r="B9306" t="s">
        <v>132</v>
      </c>
      <c r="C9306" t="s">
        <v>92</v>
      </c>
      <c r="D9306" s="29">
        <v>45607</v>
      </c>
      <c r="E9306">
        <v>0</v>
      </c>
      <c r="F9306">
        <v>0</v>
      </c>
      <c r="G9306">
        <v>0</v>
      </c>
      <c r="H9306">
        <v>0</v>
      </c>
      <c r="L9306">
        <v>2892.6685499999999</v>
      </c>
      <c r="R9306">
        <v>6432.2760790000002</v>
      </c>
      <c r="S9306" t="s">
        <v>204</v>
      </c>
      <c r="T9306" s="247">
        <v>45342.357731481483</v>
      </c>
    </row>
    <row r="9307" spans="1:20" x14ac:dyDescent="0.35">
      <c r="A9307" t="s">
        <v>131</v>
      </c>
      <c r="B9307" t="s">
        <v>132</v>
      </c>
      <c r="C9307" t="s">
        <v>92</v>
      </c>
      <c r="D9307" s="29">
        <v>45608</v>
      </c>
      <c r="E9307">
        <v>0</v>
      </c>
      <c r="F9307">
        <v>0</v>
      </c>
      <c r="G9307">
        <v>0</v>
      </c>
      <c r="H9307">
        <v>0</v>
      </c>
      <c r="L9307">
        <v>2892.6685499999999</v>
      </c>
      <c r="R9307">
        <v>6432.2760790000002</v>
      </c>
      <c r="S9307" t="s">
        <v>204</v>
      </c>
      <c r="T9307" s="247">
        <v>45342.357731481483</v>
      </c>
    </row>
    <row r="9308" spans="1:20" x14ac:dyDescent="0.35">
      <c r="A9308" t="s">
        <v>131</v>
      </c>
      <c r="B9308" t="s">
        <v>132</v>
      </c>
      <c r="C9308" t="s">
        <v>92</v>
      </c>
      <c r="D9308" s="29">
        <v>45609</v>
      </c>
      <c r="E9308">
        <v>0</v>
      </c>
      <c r="F9308">
        <v>0</v>
      </c>
      <c r="G9308">
        <v>0</v>
      </c>
      <c r="H9308">
        <v>0</v>
      </c>
      <c r="L9308">
        <v>2892.6685499999999</v>
      </c>
      <c r="R9308">
        <v>6432.2760790000002</v>
      </c>
      <c r="S9308" t="s">
        <v>204</v>
      </c>
      <c r="T9308" s="247">
        <v>45342.357731481483</v>
      </c>
    </row>
    <row r="9309" spans="1:20" x14ac:dyDescent="0.35">
      <c r="A9309" t="s">
        <v>131</v>
      </c>
      <c r="B9309" t="s">
        <v>132</v>
      </c>
      <c r="C9309" t="s">
        <v>92</v>
      </c>
      <c r="D9309" s="29">
        <v>45610</v>
      </c>
      <c r="E9309">
        <v>0</v>
      </c>
      <c r="F9309">
        <v>0</v>
      </c>
      <c r="G9309">
        <v>0</v>
      </c>
      <c r="H9309">
        <v>0</v>
      </c>
      <c r="L9309">
        <v>2892.6685499999999</v>
      </c>
      <c r="R9309">
        <v>6432.2760790000002</v>
      </c>
      <c r="S9309" t="s">
        <v>204</v>
      </c>
      <c r="T9309" s="247">
        <v>45342.357731481483</v>
      </c>
    </row>
    <row r="9310" spans="1:20" x14ac:dyDescent="0.35">
      <c r="A9310" t="s">
        <v>131</v>
      </c>
      <c r="B9310" t="s">
        <v>132</v>
      </c>
      <c r="C9310" t="s">
        <v>92</v>
      </c>
      <c r="D9310" s="29">
        <v>45611</v>
      </c>
      <c r="E9310">
        <v>0</v>
      </c>
      <c r="F9310">
        <v>0</v>
      </c>
      <c r="G9310">
        <v>0</v>
      </c>
      <c r="H9310">
        <v>0</v>
      </c>
      <c r="L9310">
        <v>2892.6685499999999</v>
      </c>
      <c r="R9310">
        <v>6432.2760790000002</v>
      </c>
      <c r="S9310" t="s">
        <v>204</v>
      </c>
      <c r="T9310" s="247">
        <v>45342.357731481483</v>
      </c>
    </row>
    <row r="9311" spans="1:20" x14ac:dyDescent="0.35">
      <c r="A9311" t="s">
        <v>131</v>
      </c>
      <c r="B9311" t="s">
        <v>132</v>
      </c>
      <c r="C9311" t="s">
        <v>92</v>
      </c>
      <c r="D9311" s="29">
        <v>45612</v>
      </c>
      <c r="E9311">
        <v>0</v>
      </c>
      <c r="F9311">
        <v>0</v>
      </c>
      <c r="G9311">
        <v>0</v>
      </c>
      <c r="H9311">
        <v>0</v>
      </c>
      <c r="L9311">
        <v>2892.6685499999999</v>
      </c>
      <c r="R9311">
        <v>6432.2760790000002</v>
      </c>
      <c r="S9311" t="s">
        <v>204</v>
      </c>
      <c r="T9311" s="247">
        <v>45342.357731481483</v>
      </c>
    </row>
    <row r="9312" spans="1:20" x14ac:dyDescent="0.35">
      <c r="A9312" t="s">
        <v>131</v>
      </c>
      <c r="B9312" t="s">
        <v>132</v>
      </c>
      <c r="C9312" t="s">
        <v>92</v>
      </c>
      <c r="D9312" s="29">
        <v>45613</v>
      </c>
      <c r="E9312">
        <v>0</v>
      </c>
      <c r="F9312">
        <v>0</v>
      </c>
      <c r="G9312">
        <v>0</v>
      </c>
      <c r="H9312">
        <v>0</v>
      </c>
      <c r="L9312">
        <v>2892.6685499999999</v>
      </c>
      <c r="R9312">
        <v>6432.2760790000002</v>
      </c>
      <c r="S9312" t="s">
        <v>204</v>
      </c>
      <c r="T9312" s="247">
        <v>45342.357731481483</v>
      </c>
    </row>
    <row r="9313" spans="1:20" x14ac:dyDescent="0.35">
      <c r="A9313" t="s">
        <v>131</v>
      </c>
      <c r="B9313" t="s">
        <v>132</v>
      </c>
      <c r="C9313" t="s">
        <v>92</v>
      </c>
      <c r="D9313" s="29">
        <v>45614</v>
      </c>
      <c r="E9313">
        <v>0</v>
      </c>
      <c r="F9313">
        <v>0</v>
      </c>
      <c r="G9313">
        <v>0</v>
      </c>
      <c r="H9313">
        <v>0</v>
      </c>
      <c r="L9313">
        <v>2892.6685499999999</v>
      </c>
      <c r="R9313">
        <v>6432.2760790000002</v>
      </c>
      <c r="S9313" t="s">
        <v>204</v>
      </c>
      <c r="T9313" s="247">
        <v>45342.357731481483</v>
      </c>
    </row>
    <row r="9314" spans="1:20" x14ac:dyDescent="0.35">
      <c r="A9314" t="s">
        <v>131</v>
      </c>
      <c r="B9314" t="s">
        <v>132</v>
      </c>
      <c r="C9314" t="s">
        <v>92</v>
      </c>
      <c r="D9314" s="29">
        <v>45615</v>
      </c>
      <c r="E9314">
        <v>0</v>
      </c>
      <c r="F9314">
        <v>0</v>
      </c>
      <c r="G9314">
        <v>0</v>
      </c>
      <c r="H9314">
        <v>0</v>
      </c>
      <c r="L9314">
        <v>2892.6685499999999</v>
      </c>
      <c r="R9314">
        <v>6432.2760790000002</v>
      </c>
      <c r="S9314" t="s">
        <v>204</v>
      </c>
      <c r="T9314" s="247">
        <v>45342.357731481483</v>
      </c>
    </row>
    <row r="9315" spans="1:20" x14ac:dyDescent="0.35">
      <c r="A9315" t="s">
        <v>131</v>
      </c>
      <c r="B9315" t="s">
        <v>132</v>
      </c>
      <c r="C9315" t="s">
        <v>92</v>
      </c>
      <c r="D9315" s="29">
        <v>45616</v>
      </c>
      <c r="E9315">
        <v>0</v>
      </c>
      <c r="F9315">
        <v>0</v>
      </c>
      <c r="G9315">
        <v>0</v>
      </c>
      <c r="H9315">
        <v>0</v>
      </c>
      <c r="L9315">
        <v>2892.6685499999999</v>
      </c>
      <c r="R9315">
        <v>6432.2760790000002</v>
      </c>
      <c r="S9315" t="s">
        <v>204</v>
      </c>
      <c r="T9315" s="247">
        <v>45342.357731481483</v>
      </c>
    </row>
    <row r="9316" spans="1:20" x14ac:dyDescent="0.35">
      <c r="A9316" t="s">
        <v>131</v>
      </c>
      <c r="B9316" t="s">
        <v>132</v>
      </c>
      <c r="C9316" t="s">
        <v>92</v>
      </c>
      <c r="D9316" s="29">
        <v>45617</v>
      </c>
      <c r="E9316">
        <v>0</v>
      </c>
      <c r="F9316">
        <v>0</v>
      </c>
      <c r="G9316">
        <v>0</v>
      </c>
      <c r="H9316">
        <v>0</v>
      </c>
      <c r="L9316">
        <v>2892.6685499999999</v>
      </c>
      <c r="R9316">
        <v>6432.2760790000002</v>
      </c>
      <c r="S9316" t="s">
        <v>204</v>
      </c>
      <c r="T9316" s="247">
        <v>45342.357731481483</v>
      </c>
    </row>
    <row r="9317" spans="1:20" x14ac:dyDescent="0.35">
      <c r="A9317" t="s">
        <v>131</v>
      </c>
      <c r="B9317" t="s">
        <v>132</v>
      </c>
      <c r="C9317" t="s">
        <v>92</v>
      </c>
      <c r="D9317" s="29">
        <v>45618</v>
      </c>
      <c r="E9317">
        <v>0</v>
      </c>
      <c r="F9317">
        <v>0</v>
      </c>
      <c r="G9317">
        <v>0</v>
      </c>
      <c r="H9317">
        <v>0</v>
      </c>
      <c r="L9317">
        <v>2892.6685499999999</v>
      </c>
      <c r="R9317">
        <v>6432.2760790000002</v>
      </c>
      <c r="S9317" t="s">
        <v>204</v>
      </c>
      <c r="T9317" s="247">
        <v>45342.357731481483</v>
      </c>
    </row>
    <row r="9318" spans="1:20" x14ac:dyDescent="0.35">
      <c r="A9318" t="s">
        <v>131</v>
      </c>
      <c r="B9318" t="s">
        <v>132</v>
      </c>
      <c r="C9318" t="s">
        <v>92</v>
      </c>
      <c r="D9318" s="29">
        <v>45619</v>
      </c>
      <c r="E9318">
        <v>0</v>
      </c>
      <c r="F9318">
        <v>0</v>
      </c>
      <c r="G9318">
        <v>0</v>
      </c>
      <c r="H9318">
        <v>0</v>
      </c>
      <c r="L9318">
        <v>2892.6685499999999</v>
      </c>
      <c r="R9318">
        <v>6432.2760790000002</v>
      </c>
      <c r="S9318" t="s">
        <v>204</v>
      </c>
      <c r="T9318" s="247">
        <v>45342.357743055552</v>
      </c>
    </row>
    <row r="9319" spans="1:20" x14ac:dyDescent="0.35">
      <c r="A9319" t="s">
        <v>131</v>
      </c>
      <c r="B9319" t="s">
        <v>132</v>
      </c>
      <c r="C9319" t="s">
        <v>92</v>
      </c>
      <c r="D9319" s="29">
        <v>45620</v>
      </c>
      <c r="E9319">
        <v>0</v>
      </c>
      <c r="F9319">
        <v>0</v>
      </c>
      <c r="G9319">
        <v>0</v>
      </c>
      <c r="H9319">
        <v>0</v>
      </c>
      <c r="L9319">
        <v>2892.6685499999999</v>
      </c>
      <c r="R9319">
        <v>6432.2760790000002</v>
      </c>
      <c r="S9319" t="s">
        <v>204</v>
      </c>
      <c r="T9319" s="247">
        <v>45342.357731481483</v>
      </c>
    </row>
    <row r="9320" spans="1:20" x14ac:dyDescent="0.35">
      <c r="A9320" t="s">
        <v>131</v>
      </c>
      <c r="B9320" t="s">
        <v>132</v>
      </c>
      <c r="C9320" t="s">
        <v>92</v>
      </c>
      <c r="D9320" s="29">
        <v>45621</v>
      </c>
      <c r="E9320">
        <v>0</v>
      </c>
      <c r="F9320">
        <v>0</v>
      </c>
      <c r="G9320">
        <v>0</v>
      </c>
      <c r="H9320">
        <v>0</v>
      </c>
      <c r="L9320">
        <v>2892.6685499999999</v>
      </c>
      <c r="R9320">
        <v>6432.2760790000002</v>
      </c>
      <c r="S9320" t="s">
        <v>204</v>
      </c>
      <c r="T9320" s="247">
        <v>45342.357743055552</v>
      </c>
    </row>
    <row r="9321" spans="1:20" x14ac:dyDescent="0.35">
      <c r="A9321" t="s">
        <v>131</v>
      </c>
      <c r="B9321" t="s">
        <v>132</v>
      </c>
      <c r="C9321" t="s">
        <v>92</v>
      </c>
      <c r="D9321" s="29">
        <v>45622</v>
      </c>
      <c r="E9321">
        <v>0</v>
      </c>
      <c r="F9321">
        <v>0</v>
      </c>
      <c r="G9321">
        <v>0</v>
      </c>
      <c r="H9321">
        <v>0</v>
      </c>
      <c r="L9321">
        <v>2892.6685499999999</v>
      </c>
      <c r="R9321">
        <v>6432.2760790000002</v>
      </c>
      <c r="S9321" t="s">
        <v>204</v>
      </c>
      <c r="T9321" s="247">
        <v>45342.357731481483</v>
      </c>
    </row>
    <row r="9322" spans="1:20" x14ac:dyDescent="0.35">
      <c r="A9322" t="s">
        <v>131</v>
      </c>
      <c r="B9322" t="s">
        <v>132</v>
      </c>
      <c r="C9322" t="s">
        <v>92</v>
      </c>
      <c r="D9322" s="29">
        <v>45623</v>
      </c>
      <c r="E9322">
        <v>0</v>
      </c>
      <c r="F9322">
        <v>0</v>
      </c>
      <c r="G9322">
        <v>0</v>
      </c>
      <c r="H9322">
        <v>0</v>
      </c>
      <c r="L9322">
        <v>2892.6685499999999</v>
      </c>
      <c r="R9322">
        <v>6432.2760790000002</v>
      </c>
      <c r="S9322" t="s">
        <v>204</v>
      </c>
      <c r="T9322" s="247">
        <v>45342.357743055552</v>
      </c>
    </row>
    <row r="9323" spans="1:20" x14ac:dyDescent="0.35">
      <c r="A9323" t="s">
        <v>131</v>
      </c>
      <c r="B9323" t="s">
        <v>132</v>
      </c>
      <c r="C9323" t="s">
        <v>92</v>
      </c>
      <c r="D9323" s="29">
        <v>45624</v>
      </c>
      <c r="E9323">
        <v>0</v>
      </c>
      <c r="F9323">
        <v>0</v>
      </c>
      <c r="G9323">
        <v>0</v>
      </c>
      <c r="H9323">
        <v>0</v>
      </c>
      <c r="L9323">
        <v>2892.6685499999999</v>
      </c>
      <c r="R9323">
        <v>6432.2760790000002</v>
      </c>
      <c r="S9323" t="s">
        <v>204</v>
      </c>
      <c r="T9323" s="247">
        <v>45342.357743055552</v>
      </c>
    </row>
    <row r="9324" spans="1:20" x14ac:dyDescent="0.35">
      <c r="A9324" t="s">
        <v>131</v>
      </c>
      <c r="B9324" t="s">
        <v>132</v>
      </c>
      <c r="C9324" t="s">
        <v>92</v>
      </c>
      <c r="D9324" s="29">
        <v>45625</v>
      </c>
      <c r="E9324">
        <v>0</v>
      </c>
      <c r="F9324">
        <v>0</v>
      </c>
      <c r="G9324">
        <v>0</v>
      </c>
      <c r="H9324">
        <v>0</v>
      </c>
      <c r="L9324">
        <v>2892.6685499999999</v>
      </c>
      <c r="R9324">
        <v>6432.2760790000002</v>
      </c>
      <c r="S9324" t="s">
        <v>204</v>
      </c>
      <c r="T9324" s="247">
        <v>45342.357731481483</v>
      </c>
    </row>
    <row r="9325" spans="1:20" x14ac:dyDescent="0.35">
      <c r="A9325" t="s">
        <v>131</v>
      </c>
      <c r="B9325" t="s">
        <v>132</v>
      </c>
      <c r="C9325" t="s">
        <v>92</v>
      </c>
      <c r="D9325" s="29">
        <v>45626</v>
      </c>
      <c r="E9325">
        <v>0</v>
      </c>
      <c r="F9325">
        <v>0</v>
      </c>
      <c r="G9325">
        <v>0</v>
      </c>
      <c r="H9325">
        <v>0</v>
      </c>
      <c r="L9325">
        <v>2892.6685499999999</v>
      </c>
      <c r="R9325">
        <v>6432.2760790000002</v>
      </c>
      <c r="S9325" t="s">
        <v>204</v>
      </c>
      <c r="T9325" s="247">
        <v>45342.357743055552</v>
      </c>
    </row>
    <row r="9326" spans="1:20" x14ac:dyDescent="0.35">
      <c r="A9326" t="s">
        <v>131</v>
      </c>
      <c r="B9326" t="s">
        <v>132</v>
      </c>
      <c r="C9326" t="s">
        <v>92</v>
      </c>
      <c r="D9326" s="29">
        <v>45627</v>
      </c>
      <c r="E9326">
        <v>0</v>
      </c>
      <c r="F9326">
        <v>0</v>
      </c>
      <c r="G9326">
        <v>0</v>
      </c>
      <c r="H9326">
        <v>0</v>
      </c>
      <c r="L9326">
        <v>2892.6685499999999</v>
      </c>
      <c r="R9326">
        <v>6432.2760790000002</v>
      </c>
      <c r="S9326" t="s">
        <v>204</v>
      </c>
      <c r="T9326" s="247">
        <v>45342.357743055552</v>
      </c>
    </row>
    <row r="9327" spans="1:20" x14ac:dyDescent="0.35">
      <c r="A9327" t="s">
        <v>131</v>
      </c>
      <c r="B9327" t="s">
        <v>132</v>
      </c>
      <c r="C9327" t="s">
        <v>92</v>
      </c>
      <c r="D9327" s="29">
        <v>45628</v>
      </c>
      <c r="E9327">
        <v>0</v>
      </c>
      <c r="F9327">
        <v>0</v>
      </c>
      <c r="G9327">
        <v>0</v>
      </c>
      <c r="H9327">
        <v>0</v>
      </c>
      <c r="L9327">
        <v>2892.6685499999999</v>
      </c>
      <c r="R9327">
        <v>6432.2760790000002</v>
      </c>
      <c r="S9327" t="s">
        <v>204</v>
      </c>
      <c r="T9327" s="247">
        <v>45342.357754629629</v>
      </c>
    </row>
    <row r="9328" spans="1:20" x14ac:dyDescent="0.35">
      <c r="A9328" t="s">
        <v>131</v>
      </c>
      <c r="B9328" t="s">
        <v>132</v>
      </c>
      <c r="C9328" t="s">
        <v>92</v>
      </c>
      <c r="D9328" s="29">
        <v>45629</v>
      </c>
      <c r="E9328">
        <v>0</v>
      </c>
      <c r="F9328">
        <v>0</v>
      </c>
      <c r="G9328">
        <v>0</v>
      </c>
      <c r="H9328">
        <v>0</v>
      </c>
      <c r="L9328">
        <v>2892.6685499999999</v>
      </c>
      <c r="R9328">
        <v>6432.2760790000002</v>
      </c>
      <c r="S9328" t="s">
        <v>204</v>
      </c>
      <c r="T9328" s="247">
        <v>45342.357754629629</v>
      </c>
    </row>
    <row r="9329" spans="1:20" x14ac:dyDescent="0.35">
      <c r="A9329" t="s">
        <v>131</v>
      </c>
      <c r="B9329" t="s">
        <v>132</v>
      </c>
      <c r="C9329" t="s">
        <v>92</v>
      </c>
      <c r="D9329" s="29">
        <v>45630</v>
      </c>
      <c r="E9329">
        <v>0</v>
      </c>
      <c r="F9329">
        <v>0</v>
      </c>
      <c r="G9329">
        <v>0</v>
      </c>
      <c r="H9329">
        <v>0</v>
      </c>
      <c r="L9329">
        <v>2892.6685499999999</v>
      </c>
      <c r="R9329">
        <v>6432.2760790000002</v>
      </c>
      <c r="S9329" t="s">
        <v>204</v>
      </c>
      <c r="T9329" s="247">
        <v>45342.357754629629</v>
      </c>
    </row>
    <row r="9330" spans="1:20" x14ac:dyDescent="0.35">
      <c r="A9330" t="s">
        <v>131</v>
      </c>
      <c r="B9330" t="s">
        <v>132</v>
      </c>
      <c r="C9330" t="s">
        <v>92</v>
      </c>
      <c r="D9330" s="29">
        <v>45631</v>
      </c>
      <c r="E9330">
        <v>0</v>
      </c>
      <c r="F9330">
        <v>0</v>
      </c>
      <c r="G9330">
        <v>0</v>
      </c>
      <c r="H9330">
        <v>0</v>
      </c>
      <c r="L9330">
        <v>2892.6685499999999</v>
      </c>
      <c r="R9330">
        <v>6432.2760790000002</v>
      </c>
      <c r="S9330" t="s">
        <v>204</v>
      </c>
      <c r="T9330" s="247">
        <v>45342.357743055552</v>
      </c>
    </row>
    <row r="9331" spans="1:20" x14ac:dyDescent="0.35">
      <c r="A9331" t="s">
        <v>131</v>
      </c>
      <c r="B9331" t="s">
        <v>132</v>
      </c>
      <c r="C9331" t="s">
        <v>92</v>
      </c>
      <c r="D9331" s="29">
        <v>45632</v>
      </c>
      <c r="E9331">
        <v>0</v>
      </c>
      <c r="F9331">
        <v>0</v>
      </c>
      <c r="G9331">
        <v>0</v>
      </c>
      <c r="H9331">
        <v>0</v>
      </c>
      <c r="L9331">
        <v>2892.6685499999999</v>
      </c>
      <c r="R9331">
        <v>6432.2760790000002</v>
      </c>
      <c r="S9331" t="s">
        <v>204</v>
      </c>
      <c r="T9331" s="247">
        <v>45342.357743055552</v>
      </c>
    </row>
    <row r="9332" spans="1:20" x14ac:dyDescent="0.35">
      <c r="A9332" t="s">
        <v>131</v>
      </c>
      <c r="B9332" t="s">
        <v>132</v>
      </c>
      <c r="C9332" t="s">
        <v>92</v>
      </c>
      <c r="D9332" s="29">
        <v>45633</v>
      </c>
      <c r="E9332">
        <v>0</v>
      </c>
      <c r="F9332">
        <v>0</v>
      </c>
      <c r="G9332">
        <v>0</v>
      </c>
      <c r="H9332">
        <v>0</v>
      </c>
      <c r="L9332">
        <v>2892.6685499999999</v>
      </c>
      <c r="R9332">
        <v>6432.2760790000002</v>
      </c>
      <c r="S9332" t="s">
        <v>204</v>
      </c>
      <c r="T9332" s="247">
        <v>45342.357743055552</v>
      </c>
    </row>
    <row r="9333" spans="1:20" x14ac:dyDescent="0.35">
      <c r="A9333" t="s">
        <v>131</v>
      </c>
      <c r="B9333" t="s">
        <v>132</v>
      </c>
      <c r="C9333" t="s">
        <v>92</v>
      </c>
      <c r="D9333" s="29">
        <v>45634</v>
      </c>
      <c r="E9333">
        <v>0</v>
      </c>
      <c r="F9333">
        <v>0</v>
      </c>
      <c r="G9333">
        <v>0</v>
      </c>
      <c r="H9333">
        <v>0</v>
      </c>
      <c r="L9333">
        <v>2892.6685499999999</v>
      </c>
      <c r="R9333">
        <v>6432.2760790000002</v>
      </c>
      <c r="S9333" t="s">
        <v>204</v>
      </c>
      <c r="T9333" s="247">
        <v>45342.357754629629</v>
      </c>
    </row>
    <row r="9334" spans="1:20" x14ac:dyDescent="0.35">
      <c r="A9334" t="s">
        <v>131</v>
      </c>
      <c r="B9334" t="s">
        <v>132</v>
      </c>
      <c r="C9334" t="s">
        <v>92</v>
      </c>
      <c r="D9334" s="29">
        <v>45635</v>
      </c>
      <c r="E9334">
        <v>0</v>
      </c>
      <c r="F9334">
        <v>0</v>
      </c>
      <c r="G9334">
        <v>0</v>
      </c>
      <c r="H9334">
        <v>0</v>
      </c>
      <c r="L9334">
        <v>2892.6685499999999</v>
      </c>
      <c r="R9334">
        <v>6432.2760790000002</v>
      </c>
      <c r="S9334" t="s">
        <v>204</v>
      </c>
      <c r="T9334" s="247">
        <v>45342.357743055552</v>
      </c>
    </row>
    <row r="9335" spans="1:20" x14ac:dyDescent="0.35">
      <c r="A9335" t="s">
        <v>131</v>
      </c>
      <c r="B9335" t="s">
        <v>132</v>
      </c>
      <c r="C9335" t="s">
        <v>92</v>
      </c>
      <c r="D9335" s="29">
        <v>45636</v>
      </c>
      <c r="E9335">
        <v>0</v>
      </c>
      <c r="F9335">
        <v>0</v>
      </c>
      <c r="G9335">
        <v>0</v>
      </c>
      <c r="H9335">
        <v>0</v>
      </c>
      <c r="L9335">
        <v>2892.6685499999999</v>
      </c>
      <c r="R9335">
        <v>6432.2760790000002</v>
      </c>
      <c r="S9335" t="s">
        <v>204</v>
      </c>
      <c r="T9335" s="247">
        <v>45342.357743055552</v>
      </c>
    </row>
    <row r="9336" spans="1:20" x14ac:dyDescent="0.35">
      <c r="A9336" t="s">
        <v>131</v>
      </c>
      <c r="B9336" t="s">
        <v>132</v>
      </c>
      <c r="C9336" t="s">
        <v>92</v>
      </c>
      <c r="D9336" s="29">
        <v>45637</v>
      </c>
      <c r="E9336">
        <v>0</v>
      </c>
      <c r="F9336">
        <v>0</v>
      </c>
      <c r="G9336">
        <v>0</v>
      </c>
      <c r="H9336">
        <v>0</v>
      </c>
      <c r="L9336">
        <v>2892.6685499999999</v>
      </c>
      <c r="R9336">
        <v>6432.2760790000002</v>
      </c>
      <c r="S9336" t="s">
        <v>204</v>
      </c>
      <c r="T9336" s="247">
        <v>45342.357743055552</v>
      </c>
    </row>
    <row r="9337" spans="1:20" x14ac:dyDescent="0.35">
      <c r="A9337" t="s">
        <v>131</v>
      </c>
      <c r="B9337" t="s">
        <v>132</v>
      </c>
      <c r="C9337" t="s">
        <v>92</v>
      </c>
      <c r="D9337" s="29">
        <v>45638</v>
      </c>
      <c r="E9337">
        <v>0</v>
      </c>
      <c r="F9337">
        <v>0</v>
      </c>
      <c r="G9337">
        <v>0</v>
      </c>
      <c r="H9337">
        <v>0</v>
      </c>
      <c r="L9337">
        <v>2892.6685499999999</v>
      </c>
      <c r="R9337">
        <v>6432.2760790000002</v>
      </c>
      <c r="S9337" t="s">
        <v>204</v>
      </c>
      <c r="T9337" s="247">
        <v>45342.357743055552</v>
      </c>
    </row>
    <row r="9338" spans="1:20" x14ac:dyDescent="0.35">
      <c r="A9338" t="s">
        <v>131</v>
      </c>
      <c r="B9338" t="s">
        <v>132</v>
      </c>
      <c r="C9338" t="s">
        <v>92</v>
      </c>
      <c r="D9338" s="29">
        <v>45639</v>
      </c>
      <c r="E9338">
        <v>0</v>
      </c>
      <c r="F9338">
        <v>0</v>
      </c>
      <c r="G9338">
        <v>0</v>
      </c>
      <c r="H9338">
        <v>0</v>
      </c>
      <c r="L9338">
        <v>2892.6685499999999</v>
      </c>
      <c r="R9338">
        <v>6432.2760790000002</v>
      </c>
      <c r="S9338" t="s">
        <v>204</v>
      </c>
      <c r="T9338" s="247">
        <v>45342.357743055552</v>
      </c>
    </row>
    <row r="9339" spans="1:20" x14ac:dyDescent="0.35">
      <c r="A9339" t="s">
        <v>131</v>
      </c>
      <c r="B9339" t="s">
        <v>132</v>
      </c>
      <c r="C9339" t="s">
        <v>92</v>
      </c>
      <c r="D9339" s="29">
        <v>45640</v>
      </c>
      <c r="E9339">
        <v>0</v>
      </c>
      <c r="F9339">
        <v>0</v>
      </c>
      <c r="G9339">
        <v>0</v>
      </c>
      <c r="H9339">
        <v>0</v>
      </c>
      <c r="L9339">
        <v>2892.6685499999999</v>
      </c>
      <c r="R9339">
        <v>6432.2760790000002</v>
      </c>
      <c r="S9339" t="s">
        <v>204</v>
      </c>
      <c r="T9339" s="247">
        <v>45342.357743055552</v>
      </c>
    </row>
    <row r="9340" spans="1:20" x14ac:dyDescent="0.35">
      <c r="A9340" t="s">
        <v>131</v>
      </c>
      <c r="B9340" t="s">
        <v>132</v>
      </c>
      <c r="C9340" t="s">
        <v>92</v>
      </c>
      <c r="D9340" s="29">
        <v>45641</v>
      </c>
      <c r="E9340">
        <v>0</v>
      </c>
      <c r="F9340">
        <v>0</v>
      </c>
      <c r="G9340">
        <v>0</v>
      </c>
      <c r="H9340">
        <v>0</v>
      </c>
      <c r="L9340">
        <v>2892.6685499999999</v>
      </c>
      <c r="R9340">
        <v>6432.2760790000002</v>
      </c>
      <c r="S9340" t="s">
        <v>204</v>
      </c>
      <c r="T9340" s="247">
        <v>45342.357754629629</v>
      </c>
    </row>
    <row r="9341" spans="1:20" x14ac:dyDescent="0.35">
      <c r="A9341" t="s">
        <v>131</v>
      </c>
      <c r="B9341" t="s">
        <v>132</v>
      </c>
      <c r="C9341" t="s">
        <v>92</v>
      </c>
      <c r="D9341" s="29">
        <v>45642</v>
      </c>
      <c r="E9341">
        <v>0</v>
      </c>
      <c r="F9341">
        <v>0</v>
      </c>
      <c r="G9341">
        <v>0</v>
      </c>
      <c r="H9341">
        <v>0</v>
      </c>
      <c r="L9341">
        <v>2892.6685499999999</v>
      </c>
      <c r="R9341">
        <v>6432.2760790000002</v>
      </c>
      <c r="S9341" t="s">
        <v>204</v>
      </c>
      <c r="T9341" s="247">
        <v>45342.357743055552</v>
      </c>
    </row>
    <row r="9342" spans="1:20" x14ac:dyDescent="0.35">
      <c r="A9342" t="s">
        <v>131</v>
      </c>
      <c r="B9342" t="s">
        <v>132</v>
      </c>
      <c r="C9342" t="s">
        <v>92</v>
      </c>
      <c r="D9342" s="29">
        <v>45643</v>
      </c>
      <c r="E9342">
        <v>0</v>
      </c>
      <c r="F9342">
        <v>0</v>
      </c>
      <c r="G9342">
        <v>0</v>
      </c>
      <c r="H9342">
        <v>0</v>
      </c>
      <c r="L9342">
        <v>2892.6685499999999</v>
      </c>
      <c r="R9342">
        <v>6432.2760790000002</v>
      </c>
      <c r="S9342" t="s">
        <v>204</v>
      </c>
      <c r="T9342" s="247">
        <v>45342.357743055552</v>
      </c>
    </row>
    <row r="9343" spans="1:20" x14ac:dyDescent="0.35">
      <c r="A9343" t="s">
        <v>131</v>
      </c>
      <c r="B9343" t="s">
        <v>132</v>
      </c>
      <c r="C9343" t="s">
        <v>92</v>
      </c>
      <c r="D9343" s="29">
        <v>45644</v>
      </c>
      <c r="E9343">
        <v>0</v>
      </c>
      <c r="F9343">
        <v>0</v>
      </c>
      <c r="G9343">
        <v>0</v>
      </c>
      <c r="H9343">
        <v>0</v>
      </c>
      <c r="L9343">
        <v>2892.6685499999999</v>
      </c>
      <c r="R9343">
        <v>6432.2760790000002</v>
      </c>
      <c r="S9343" t="s">
        <v>204</v>
      </c>
      <c r="T9343" s="247">
        <v>45342.357754629629</v>
      </c>
    </row>
    <row r="9344" spans="1:20" x14ac:dyDescent="0.35">
      <c r="A9344" t="s">
        <v>131</v>
      </c>
      <c r="B9344" t="s">
        <v>132</v>
      </c>
      <c r="C9344" t="s">
        <v>92</v>
      </c>
      <c r="D9344" s="29">
        <v>45645</v>
      </c>
      <c r="E9344">
        <v>0</v>
      </c>
      <c r="F9344">
        <v>0</v>
      </c>
      <c r="G9344">
        <v>0</v>
      </c>
      <c r="H9344">
        <v>0</v>
      </c>
      <c r="L9344">
        <v>2892.6685499999999</v>
      </c>
      <c r="R9344">
        <v>6432.2760790000002</v>
      </c>
      <c r="S9344" t="s">
        <v>204</v>
      </c>
      <c r="T9344" s="247">
        <v>45342.357754629629</v>
      </c>
    </row>
    <row r="9345" spans="1:20" x14ac:dyDescent="0.35">
      <c r="A9345" t="s">
        <v>131</v>
      </c>
      <c r="B9345" t="s">
        <v>132</v>
      </c>
      <c r="C9345" t="s">
        <v>92</v>
      </c>
      <c r="D9345" s="29">
        <v>45646</v>
      </c>
      <c r="E9345">
        <v>0</v>
      </c>
      <c r="F9345">
        <v>0</v>
      </c>
      <c r="G9345">
        <v>0</v>
      </c>
      <c r="H9345">
        <v>0</v>
      </c>
      <c r="L9345">
        <v>2892.6685499999999</v>
      </c>
      <c r="R9345">
        <v>6432.2760790000002</v>
      </c>
      <c r="S9345" t="s">
        <v>204</v>
      </c>
      <c r="T9345" s="247">
        <v>45342.357754629629</v>
      </c>
    </row>
    <row r="9346" spans="1:20" x14ac:dyDescent="0.35">
      <c r="A9346" t="s">
        <v>131</v>
      </c>
      <c r="B9346" t="s">
        <v>132</v>
      </c>
      <c r="C9346" t="s">
        <v>92</v>
      </c>
      <c r="D9346" s="29">
        <v>45647</v>
      </c>
      <c r="E9346">
        <v>0</v>
      </c>
      <c r="F9346">
        <v>0</v>
      </c>
      <c r="G9346">
        <v>0</v>
      </c>
      <c r="H9346">
        <v>0</v>
      </c>
      <c r="L9346">
        <v>2892.6685499999999</v>
      </c>
      <c r="R9346">
        <v>6432.2760790000002</v>
      </c>
      <c r="S9346" t="s">
        <v>204</v>
      </c>
      <c r="T9346" s="247">
        <v>45342.357766203706</v>
      </c>
    </row>
    <row r="9347" spans="1:20" x14ac:dyDescent="0.35">
      <c r="A9347" t="s">
        <v>131</v>
      </c>
      <c r="B9347" t="s">
        <v>132</v>
      </c>
      <c r="C9347" t="s">
        <v>92</v>
      </c>
      <c r="D9347" s="29">
        <v>45648</v>
      </c>
      <c r="E9347">
        <v>0</v>
      </c>
      <c r="F9347">
        <v>0</v>
      </c>
      <c r="G9347">
        <v>0</v>
      </c>
      <c r="H9347">
        <v>0</v>
      </c>
      <c r="L9347">
        <v>2892.6685499999999</v>
      </c>
      <c r="R9347">
        <v>6432.2760790000002</v>
      </c>
      <c r="S9347" t="s">
        <v>204</v>
      </c>
      <c r="T9347" s="247">
        <v>45342.357754629629</v>
      </c>
    </row>
    <row r="9348" spans="1:20" x14ac:dyDescent="0.35">
      <c r="A9348" t="s">
        <v>131</v>
      </c>
      <c r="B9348" t="s">
        <v>132</v>
      </c>
      <c r="C9348" t="s">
        <v>92</v>
      </c>
      <c r="D9348" s="29">
        <v>45649</v>
      </c>
      <c r="E9348">
        <v>0</v>
      </c>
      <c r="F9348">
        <v>0</v>
      </c>
      <c r="G9348">
        <v>0</v>
      </c>
      <c r="H9348">
        <v>0</v>
      </c>
      <c r="L9348">
        <v>2892.6685499999999</v>
      </c>
      <c r="R9348">
        <v>6432.2760790000002</v>
      </c>
      <c r="S9348" t="s">
        <v>204</v>
      </c>
      <c r="T9348" s="247">
        <v>45342.357766203706</v>
      </c>
    </row>
    <row r="9349" spans="1:20" x14ac:dyDescent="0.35">
      <c r="A9349" t="s">
        <v>131</v>
      </c>
      <c r="B9349" t="s">
        <v>132</v>
      </c>
      <c r="C9349" t="s">
        <v>92</v>
      </c>
      <c r="D9349" s="29">
        <v>45650</v>
      </c>
      <c r="E9349">
        <v>0</v>
      </c>
      <c r="F9349">
        <v>0</v>
      </c>
      <c r="G9349">
        <v>0</v>
      </c>
      <c r="H9349">
        <v>0</v>
      </c>
      <c r="L9349">
        <v>2892.6685499999999</v>
      </c>
      <c r="R9349">
        <v>6432.2760790000002</v>
      </c>
      <c r="S9349" t="s">
        <v>204</v>
      </c>
      <c r="T9349" s="247">
        <v>45342.357754629629</v>
      </c>
    </row>
    <row r="9350" spans="1:20" x14ac:dyDescent="0.35">
      <c r="A9350" t="s">
        <v>131</v>
      </c>
      <c r="B9350" t="s">
        <v>132</v>
      </c>
      <c r="C9350" t="s">
        <v>92</v>
      </c>
      <c r="D9350" s="29">
        <v>45651</v>
      </c>
      <c r="E9350">
        <v>0</v>
      </c>
      <c r="F9350">
        <v>0</v>
      </c>
      <c r="G9350">
        <v>0</v>
      </c>
      <c r="H9350">
        <v>0</v>
      </c>
      <c r="L9350">
        <v>2892.6685499999999</v>
      </c>
      <c r="R9350">
        <v>6432.2760790000002</v>
      </c>
      <c r="S9350" t="s">
        <v>204</v>
      </c>
      <c r="T9350" s="247">
        <v>45342.357766203706</v>
      </c>
    </row>
    <row r="9351" spans="1:20" x14ac:dyDescent="0.35">
      <c r="A9351" t="s">
        <v>131</v>
      </c>
      <c r="B9351" t="s">
        <v>132</v>
      </c>
      <c r="C9351" t="s">
        <v>92</v>
      </c>
      <c r="D9351" s="29">
        <v>45652</v>
      </c>
      <c r="E9351">
        <v>0</v>
      </c>
      <c r="F9351">
        <v>0</v>
      </c>
      <c r="G9351">
        <v>0</v>
      </c>
      <c r="H9351">
        <v>0</v>
      </c>
      <c r="L9351">
        <v>2892.6685499999999</v>
      </c>
      <c r="R9351">
        <v>6432.2760790000002</v>
      </c>
      <c r="S9351" t="s">
        <v>204</v>
      </c>
      <c r="T9351" s="247">
        <v>45342.357754629629</v>
      </c>
    </row>
    <row r="9352" spans="1:20" x14ac:dyDescent="0.35">
      <c r="A9352" t="s">
        <v>131</v>
      </c>
      <c r="B9352" t="s">
        <v>132</v>
      </c>
      <c r="C9352" t="s">
        <v>92</v>
      </c>
      <c r="D9352" s="29">
        <v>45653</v>
      </c>
      <c r="E9352">
        <v>0</v>
      </c>
      <c r="F9352">
        <v>0</v>
      </c>
      <c r="G9352">
        <v>0</v>
      </c>
      <c r="H9352">
        <v>0</v>
      </c>
      <c r="L9352">
        <v>2892.6685499999999</v>
      </c>
      <c r="R9352">
        <v>6432.2760790000002</v>
      </c>
      <c r="S9352" t="s">
        <v>204</v>
      </c>
      <c r="T9352" s="247">
        <v>45342.357754629629</v>
      </c>
    </row>
    <row r="9353" spans="1:20" x14ac:dyDescent="0.35">
      <c r="A9353" t="s">
        <v>131</v>
      </c>
      <c r="B9353" t="s">
        <v>132</v>
      </c>
      <c r="C9353" t="s">
        <v>92</v>
      </c>
      <c r="D9353" s="29">
        <v>45654</v>
      </c>
      <c r="E9353">
        <v>0</v>
      </c>
      <c r="F9353">
        <v>0</v>
      </c>
      <c r="G9353">
        <v>0</v>
      </c>
      <c r="H9353">
        <v>0</v>
      </c>
      <c r="L9353">
        <v>2892.6685499999999</v>
      </c>
      <c r="R9353">
        <v>6432.2760790000002</v>
      </c>
      <c r="S9353" t="s">
        <v>204</v>
      </c>
      <c r="T9353" s="247">
        <v>45342.357754629629</v>
      </c>
    </row>
    <row r="9354" spans="1:20" x14ac:dyDescent="0.35">
      <c r="A9354" t="s">
        <v>131</v>
      </c>
      <c r="B9354" t="s">
        <v>132</v>
      </c>
      <c r="C9354" t="s">
        <v>92</v>
      </c>
      <c r="D9354" s="29">
        <v>45655</v>
      </c>
      <c r="E9354">
        <v>0</v>
      </c>
      <c r="F9354">
        <v>0</v>
      </c>
      <c r="G9354">
        <v>0</v>
      </c>
      <c r="H9354">
        <v>0</v>
      </c>
      <c r="L9354">
        <v>2892.6685499999999</v>
      </c>
      <c r="R9354">
        <v>6432.2760790000002</v>
      </c>
      <c r="S9354" t="s">
        <v>204</v>
      </c>
      <c r="T9354" s="247">
        <v>45342.357766203706</v>
      </c>
    </row>
    <row r="9355" spans="1:20" x14ac:dyDescent="0.35">
      <c r="A9355" t="s">
        <v>131</v>
      </c>
      <c r="B9355" t="s">
        <v>132</v>
      </c>
      <c r="C9355" t="s">
        <v>92</v>
      </c>
      <c r="D9355" s="29">
        <v>45656</v>
      </c>
      <c r="E9355">
        <v>0</v>
      </c>
      <c r="F9355">
        <v>0</v>
      </c>
      <c r="G9355">
        <v>0</v>
      </c>
      <c r="H9355">
        <v>0</v>
      </c>
      <c r="L9355">
        <v>2892.6685499999999</v>
      </c>
      <c r="R9355">
        <v>6432.2760790000002</v>
      </c>
      <c r="S9355" t="s">
        <v>204</v>
      </c>
      <c r="T9355" s="247">
        <v>45342.357754629629</v>
      </c>
    </row>
    <row r="9356" spans="1:20" x14ac:dyDescent="0.35">
      <c r="A9356" t="s">
        <v>131</v>
      </c>
      <c r="B9356" t="s">
        <v>132</v>
      </c>
      <c r="C9356" t="s">
        <v>92</v>
      </c>
      <c r="D9356" s="29">
        <v>45657</v>
      </c>
      <c r="E9356">
        <v>0</v>
      </c>
      <c r="F9356">
        <v>0</v>
      </c>
      <c r="G9356">
        <v>0</v>
      </c>
      <c r="H9356">
        <v>0</v>
      </c>
      <c r="L9356">
        <v>2892.6685499999999</v>
      </c>
      <c r="R9356">
        <v>6432.2760790000002</v>
      </c>
      <c r="S9356" t="s">
        <v>204</v>
      </c>
      <c r="T9356" s="247">
        <v>45342.357766203706</v>
      </c>
    </row>
    <row r="9357" spans="1:20" x14ac:dyDescent="0.35">
      <c r="A9357" t="s">
        <v>235</v>
      </c>
      <c r="C9357" t="s">
        <v>97</v>
      </c>
      <c r="D9357" s="29">
        <v>45383</v>
      </c>
      <c r="E9357">
        <v>0</v>
      </c>
      <c r="F9357">
        <v>0</v>
      </c>
      <c r="G9357">
        <v>0</v>
      </c>
      <c r="H9357">
        <v>0</v>
      </c>
      <c r="L9357">
        <v>957.11460299999999</v>
      </c>
      <c r="M9357">
        <v>69.818489999999997</v>
      </c>
      <c r="N9357">
        <v>34.909253999999997</v>
      </c>
      <c r="P9357">
        <v>0</v>
      </c>
      <c r="R9357">
        <v>1487.900854</v>
      </c>
      <c r="S9357" t="s">
        <v>204</v>
      </c>
      <c r="T9357" s="247">
        <v>45342.343009259261</v>
      </c>
    </row>
    <row r="9358" spans="1:20" x14ac:dyDescent="0.35">
      <c r="A9358" t="s">
        <v>235</v>
      </c>
      <c r="C9358" t="s">
        <v>97</v>
      </c>
      <c r="D9358" s="29">
        <v>45384</v>
      </c>
      <c r="E9358">
        <v>0</v>
      </c>
      <c r="F9358">
        <v>0</v>
      </c>
      <c r="G9358">
        <v>0</v>
      </c>
      <c r="H9358">
        <v>0</v>
      </c>
      <c r="L9358">
        <v>957.11460299999999</v>
      </c>
      <c r="M9358">
        <v>69.818489999999997</v>
      </c>
      <c r="N9358">
        <v>34.909253999999997</v>
      </c>
      <c r="P9358">
        <v>0</v>
      </c>
      <c r="R9358">
        <v>1487.900854</v>
      </c>
      <c r="S9358" t="s">
        <v>204</v>
      </c>
      <c r="T9358" s="247">
        <v>45342.342986111114</v>
      </c>
    </row>
    <row r="9359" spans="1:20" x14ac:dyDescent="0.35">
      <c r="A9359" t="s">
        <v>235</v>
      </c>
      <c r="C9359" t="s">
        <v>97</v>
      </c>
      <c r="D9359" s="29">
        <v>45385</v>
      </c>
      <c r="E9359">
        <v>0</v>
      </c>
      <c r="F9359">
        <v>0</v>
      </c>
      <c r="G9359">
        <v>0</v>
      </c>
      <c r="H9359">
        <v>0</v>
      </c>
      <c r="L9359">
        <v>957.11460299999999</v>
      </c>
      <c r="M9359">
        <v>69.818489999999997</v>
      </c>
      <c r="N9359">
        <v>34.909253999999997</v>
      </c>
      <c r="P9359">
        <v>0</v>
      </c>
      <c r="R9359">
        <v>1487.900854</v>
      </c>
      <c r="S9359" t="s">
        <v>204</v>
      </c>
      <c r="T9359" s="247">
        <v>45342.342997685184</v>
      </c>
    </row>
    <row r="9360" spans="1:20" x14ac:dyDescent="0.35">
      <c r="A9360" t="s">
        <v>235</v>
      </c>
      <c r="C9360" t="s">
        <v>97</v>
      </c>
      <c r="D9360" s="29">
        <v>45386</v>
      </c>
      <c r="E9360">
        <v>0</v>
      </c>
      <c r="F9360">
        <v>0</v>
      </c>
      <c r="G9360">
        <v>0</v>
      </c>
      <c r="H9360">
        <v>0</v>
      </c>
      <c r="L9360">
        <v>957.11460299999999</v>
      </c>
      <c r="M9360">
        <v>69.818489999999997</v>
      </c>
      <c r="N9360">
        <v>34.909253999999997</v>
      </c>
      <c r="P9360">
        <v>0</v>
      </c>
      <c r="R9360">
        <v>1487.900854</v>
      </c>
      <c r="S9360" t="s">
        <v>204</v>
      </c>
      <c r="T9360" s="247">
        <v>45342.342997685184</v>
      </c>
    </row>
    <row r="9361" spans="1:20" x14ac:dyDescent="0.35">
      <c r="A9361" t="s">
        <v>235</v>
      </c>
      <c r="C9361" t="s">
        <v>97</v>
      </c>
      <c r="D9361" s="29">
        <v>45387</v>
      </c>
      <c r="E9361">
        <v>0</v>
      </c>
      <c r="F9361">
        <v>0</v>
      </c>
      <c r="G9361">
        <v>0</v>
      </c>
      <c r="H9361">
        <v>0</v>
      </c>
      <c r="L9361">
        <v>957.11460299999999</v>
      </c>
      <c r="M9361">
        <v>69.818489999999997</v>
      </c>
      <c r="N9361">
        <v>34.909253999999997</v>
      </c>
      <c r="P9361">
        <v>0</v>
      </c>
      <c r="R9361">
        <v>1487.900854</v>
      </c>
      <c r="S9361" t="s">
        <v>204</v>
      </c>
      <c r="T9361" s="247">
        <v>45342.342997685184</v>
      </c>
    </row>
    <row r="9362" spans="1:20" x14ac:dyDescent="0.35">
      <c r="A9362" t="s">
        <v>235</v>
      </c>
      <c r="C9362" t="s">
        <v>97</v>
      </c>
      <c r="D9362" s="29">
        <v>45388</v>
      </c>
      <c r="E9362">
        <v>0</v>
      </c>
      <c r="F9362">
        <v>0</v>
      </c>
      <c r="G9362">
        <v>0</v>
      </c>
      <c r="H9362">
        <v>0</v>
      </c>
      <c r="L9362">
        <v>957.11460299999999</v>
      </c>
      <c r="M9362">
        <v>69.818489999999997</v>
      </c>
      <c r="N9362">
        <v>34.909253999999997</v>
      </c>
      <c r="P9362">
        <v>0</v>
      </c>
      <c r="R9362">
        <v>1487.900854</v>
      </c>
      <c r="S9362" t="s">
        <v>204</v>
      </c>
      <c r="T9362" s="247">
        <v>45342.342986111114</v>
      </c>
    </row>
    <row r="9363" spans="1:20" x14ac:dyDescent="0.35">
      <c r="A9363" t="s">
        <v>235</v>
      </c>
      <c r="C9363" t="s">
        <v>97</v>
      </c>
      <c r="D9363" s="29">
        <v>45389</v>
      </c>
      <c r="E9363">
        <v>0</v>
      </c>
      <c r="F9363">
        <v>0</v>
      </c>
      <c r="G9363">
        <v>0</v>
      </c>
      <c r="H9363">
        <v>0</v>
      </c>
      <c r="L9363">
        <v>957.11460299999999</v>
      </c>
      <c r="M9363">
        <v>69.818489999999997</v>
      </c>
      <c r="N9363">
        <v>34.909253999999997</v>
      </c>
      <c r="P9363">
        <v>0</v>
      </c>
      <c r="R9363">
        <v>1487.900854</v>
      </c>
      <c r="S9363" t="s">
        <v>204</v>
      </c>
      <c r="T9363" s="247">
        <v>45342.342997685184</v>
      </c>
    </row>
    <row r="9364" spans="1:20" x14ac:dyDescent="0.35">
      <c r="A9364" t="s">
        <v>235</v>
      </c>
      <c r="C9364" t="s">
        <v>97</v>
      </c>
      <c r="D9364" s="29">
        <v>45390</v>
      </c>
      <c r="E9364">
        <v>0</v>
      </c>
      <c r="F9364">
        <v>0</v>
      </c>
      <c r="G9364">
        <v>0</v>
      </c>
      <c r="H9364">
        <v>0</v>
      </c>
      <c r="L9364">
        <v>957.11460299999999</v>
      </c>
      <c r="M9364">
        <v>69.818489999999997</v>
      </c>
      <c r="N9364">
        <v>34.909253999999997</v>
      </c>
      <c r="P9364">
        <v>0</v>
      </c>
      <c r="R9364">
        <v>1487.900854</v>
      </c>
      <c r="S9364" t="s">
        <v>204</v>
      </c>
      <c r="T9364" s="247">
        <v>45342.343009259261</v>
      </c>
    </row>
    <row r="9365" spans="1:20" x14ac:dyDescent="0.35">
      <c r="A9365" t="s">
        <v>235</v>
      </c>
      <c r="C9365" t="s">
        <v>97</v>
      </c>
      <c r="D9365" s="29">
        <v>45391</v>
      </c>
      <c r="E9365">
        <v>0</v>
      </c>
      <c r="F9365">
        <v>0</v>
      </c>
      <c r="G9365">
        <v>0</v>
      </c>
      <c r="H9365">
        <v>0</v>
      </c>
      <c r="L9365">
        <v>957.11460299999999</v>
      </c>
      <c r="M9365">
        <v>69.818489999999997</v>
      </c>
      <c r="N9365">
        <v>34.909253999999997</v>
      </c>
      <c r="P9365">
        <v>0</v>
      </c>
      <c r="R9365">
        <v>1487.900854</v>
      </c>
      <c r="S9365" t="s">
        <v>204</v>
      </c>
      <c r="T9365" s="247">
        <v>45342.34302083333</v>
      </c>
    </row>
    <row r="9366" spans="1:20" x14ac:dyDescent="0.35">
      <c r="A9366" t="s">
        <v>235</v>
      </c>
      <c r="C9366" t="s">
        <v>97</v>
      </c>
      <c r="D9366" s="29">
        <v>45392</v>
      </c>
      <c r="E9366">
        <v>0</v>
      </c>
      <c r="F9366">
        <v>0</v>
      </c>
      <c r="G9366">
        <v>0</v>
      </c>
      <c r="H9366">
        <v>0</v>
      </c>
      <c r="L9366">
        <v>957.11460299999999</v>
      </c>
      <c r="M9366">
        <v>69.818489999999997</v>
      </c>
      <c r="N9366">
        <v>34.909253999999997</v>
      </c>
      <c r="P9366">
        <v>0</v>
      </c>
      <c r="R9366">
        <v>1487.900854</v>
      </c>
      <c r="S9366" t="s">
        <v>204</v>
      </c>
      <c r="T9366" s="247">
        <v>45342.342997685184</v>
      </c>
    </row>
    <row r="9367" spans="1:20" x14ac:dyDescent="0.35">
      <c r="A9367" t="s">
        <v>235</v>
      </c>
      <c r="C9367" t="s">
        <v>97</v>
      </c>
      <c r="D9367" s="29">
        <v>45393</v>
      </c>
      <c r="E9367">
        <v>0</v>
      </c>
      <c r="F9367">
        <v>0</v>
      </c>
      <c r="G9367">
        <v>0</v>
      </c>
      <c r="H9367">
        <v>0</v>
      </c>
      <c r="L9367">
        <v>957.11460299999999</v>
      </c>
      <c r="M9367">
        <v>69.818489999999997</v>
      </c>
      <c r="N9367">
        <v>34.909253999999997</v>
      </c>
      <c r="P9367">
        <v>0</v>
      </c>
      <c r="R9367">
        <v>1487.900854</v>
      </c>
      <c r="S9367" t="s">
        <v>204</v>
      </c>
      <c r="T9367" s="247">
        <v>45342.342997685184</v>
      </c>
    </row>
    <row r="9368" spans="1:20" x14ac:dyDescent="0.35">
      <c r="A9368" t="s">
        <v>235</v>
      </c>
      <c r="C9368" t="s">
        <v>97</v>
      </c>
      <c r="D9368" s="29">
        <v>45394</v>
      </c>
      <c r="E9368">
        <v>0</v>
      </c>
      <c r="F9368">
        <v>0</v>
      </c>
      <c r="G9368">
        <v>0</v>
      </c>
      <c r="H9368">
        <v>0</v>
      </c>
      <c r="L9368">
        <v>957.11460299999999</v>
      </c>
      <c r="M9368">
        <v>69.818489999999997</v>
      </c>
      <c r="N9368">
        <v>34.909253999999997</v>
      </c>
      <c r="P9368">
        <v>0</v>
      </c>
      <c r="R9368">
        <v>1487.900854</v>
      </c>
      <c r="S9368" t="s">
        <v>204</v>
      </c>
      <c r="T9368" s="247">
        <v>45342.343009259261</v>
      </c>
    </row>
    <row r="9369" spans="1:20" x14ac:dyDescent="0.35">
      <c r="A9369" t="s">
        <v>235</v>
      </c>
      <c r="C9369" t="s">
        <v>97</v>
      </c>
      <c r="D9369" s="29">
        <v>45395</v>
      </c>
      <c r="E9369">
        <v>0</v>
      </c>
      <c r="F9369">
        <v>0</v>
      </c>
      <c r="G9369">
        <v>0</v>
      </c>
      <c r="H9369">
        <v>0</v>
      </c>
      <c r="L9369">
        <v>957.11460299999999</v>
      </c>
      <c r="M9369">
        <v>69.818489999999997</v>
      </c>
      <c r="N9369">
        <v>34.909253999999997</v>
      </c>
      <c r="P9369">
        <v>0</v>
      </c>
      <c r="R9369">
        <v>1487.900854</v>
      </c>
      <c r="S9369" t="s">
        <v>204</v>
      </c>
      <c r="T9369" s="247">
        <v>45342.343009259261</v>
      </c>
    </row>
    <row r="9370" spans="1:20" x14ac:dyDescent="0.35">
      <c r="A9370" t="s">
        <v>235</v>
      </c>
      <c r="C9370" t="s">
        <v>97</v>
      </c>
      <c r="D9370" s="29">
        <v>45396</v>
      </c>
      <c r="E9370">
        <v>0</v>
      </c>
      <c r="F9370">
        <v>0</v>
      </c>
      <c r="G9370">
        <v>0</v>
      </c>
      <c r="H9370">
        <v>0</v>
      </c>
      <c r="L9370">
        <v>957.11460299999999</v>
      </c>
      <c r="M9370">
        <v>69.818489999999997</v>
      </c>
      <c r="N9370">
        <v>34.909253999999997</v>
      </c>
      <c r="P9370">
        <v>0</v>
      </c>
      <c r="R9370">
        <v>1487.900854</v>
      </c>
      <c r="S9370" t="s">
        <v>204</v>
      </c>
      <c r="T9370" s="247">
        <v>45342.342997685184</v>
      </c>
    </row>
    <row r="9371" spans="1:20" x14ac:dyDescent="0.35">
      <c r="A9371" t="s">
        <v>235</v>
      </c>
      <c r="C9371" t="s">
        <v>97</v>
      </c>
      <c r="D9371" s="29">
        <v>45397</v>
      </c>
      <c r="E9371">
        <v>0</v>
      </c>
      <c r="F9371">
        <v>0</v>
      </c>
      <c r="G9371">
        <v>0</v>
      </c>
      <c r="H9371">
        <v>0</v>
      </c>
      <c r="L9371">
        <v>957.11460299999999</v>
      </c>
      <c r="M9371">
        <v>69.818489999999997</v>
      </c>
      <c r="N9371">
        <v>34.909253999999997</v>
      </c>
      <c r="P9371">
        <v>0</v>
      </c>
      <c r="R9371">
        <v>1487.900854</v>
      </c>
      <c r="S9371" t="s">
        <v>204</v>
      </c>
      <c r="T9371" s="247">
        <v>45342.343032407407</v>
      </c>
    </row>
    <row r="9372" spans="1:20" x14ac:dyDescent="0.35">
      <c r="A9372" t="s">
        <v>235</v>
      </c>
      <c r="C9372" t="s">
        <v>97</v>
      </c>
      <c r="D9372" s="29">
        <v>45398</v>
      </c>
      <c r="E9372">
        <v>0</v>
      </c>
      <c r="F9372">
        <v>0</v>
      </c>
      <c r="G9372">
        <v>0</v>
      </c>
      <c r="H9372">
        <v>0</v>
      </c>
      <c r="L9372">
        <v>957.11460299999999</v>
      </c>
      <c r="M9372">
        <v>69.818489999999997</v>
      </c>
      <c r="N9372">
        <v>34.909253999999997</v>
      </c>
      <c r="P9372">
        <v>0</v>
      </c>
      <c r="R9372">
        <v>1487.900854</v>
      </c>
      <c r="S9372" t="s">
        <v>204</v>
      </c>
      <c r="T9372" s="247">
        <v>45342.343032407407</v>
      </c>
    </row>
    <row r="9373" spans="1:20" x14ac:dyDescent="0.35">
      <c r="A9373" t="s">
        <v>235</v>
      </c>
      <c r="C9373" t="s">
        <v>97</v>
      </c>
      <c r="D9373" s="29">
        <v>45399</v>
      </c>
      <c r="E9373">
        <v>0</v>
      </c>
      <c r="F9373">
        <v>0</v>
      </c>
      <c r="G9373">
        <v>0</v>
      </c>
      <c r="H9373">
        <v>0</v>
      </c>
      <c r="L9373">
        <v>957.11460299999999</v>
      </c>
      <c r="M9373">
        <v>69.818489999999997</v>
      </c>
      <c r="N9373">
        <v>34.909253999999997</v>
      </c>
      <c r="P9373">
        <v>0</v>
      </c>
      <c r="R9373">
        <v>1487.900854</v>
      </c>
      <c r="S9373" t="s">
        <v>204</v>
      </c>
      <c r="T9373" s="247">
        <v>45342.343032407407</v>
      </c>
    </row>
    <row r="9374" spans="1:20" x14ac:dyDescent="0.35">
      <c r="A9374" t="s">
        <v>235</v>
      </c>
      <c r="C9374" t="s">
        <v>97</v>
      </c>
      <c r="D9374" s="29">
        <v>45400</v>
      </c>
      <c r="E9374">
        <v>0</v>
      </c>
      <c r="F9374">
        <v>0</v>
      </c>
      <c r="G9374">
        <v>0</v>
      </c>
      <c r="H9374">
        <v>0</v>
      </c>
      <c r="L9374">
        <v>957.11460299999999</v>
      </c>
      <c r="M9374">
        <v>69.818489999999997</v>
      </c>
      <c r="N9374">
        <v>34.909253999999997</v>
      </c>
      <c r="P9374">
        <v>0</v>
      </c>
      <c r="R9374">
        <v>1487.900854</v>
      </c>
      <c r="S9374" t="s">
        <v>204</v>
      </c>
      <c r="T9374" s="247">
        <v>45342.343009259261</v>
      </c>
    </row>
    <row r="9375" spans="1:20" x14ac:dyDescent="0.35">
      <c r="A9375" t="s">
        <v>235</v>
      </c>
      <c r="C9375" t="s">
        <v>97</v>
      </c>
      <c r="D9375" s="29">
        <v>45401</v>
      </c>
      <c r="E9375">
        <v>0</v>
      </c>
      <c r="F9375">
        <v>0</v>
      </c>
      <c r="G9375">
        <v>0</v>
      </c>
      <c r="H9375">
        <v>0</v>
      </c>
      <c r="L9375">
        <v>957.11460299999999</v>
      </c>
      <c r="M9375">
        <v>69.818489999999997</v>
      </c>
      <c r="N9375">
        <v>34.909253999999997</v>
      </c>
      <c r="P9375">
        <v>0</v>
      </c>
      <c r="R9375">
        <v>1487.900854</v>
      </c>
      <c r="S9375" t="s">
        <v>204</v>
      </c>
      <c r="T9375" s="247">
        <v>45342.343009259261</v>
      </c>
    </row>
    <row r="9376" spans="1:20" x14ac:dyDescent="0.35">
      <c r="A9376" t="s">
        <v>235</v>
      </c>
      <c r="C9376" t="s">
        <v>97</v>
      </c>
      <c r="D9376" s="29">
        <v>45402</v>
      </c>
      <c r="E9376">
        <v>0</v>
      </c>
      <c r="F9376">
        <v>0</v>
      </c>
      <c r="G9376">
        <v>0</v>
      </c>
      <c r="H9376">
        <v>0</v>
      </c>
      <c r="L9376">
        <v>957.11460299999999</v>
      </c>
      <c r="M9376">
        <v>69.818489999999997</v>
      </c>
      <c r="N9376">
        <v>34.909253999999997</v>
      </c>
      <c r="P9376">
        <v>0</v>
      </c>
      <c r="R9376">
        <v>1487.900854</v>
      </c>
      <c r="S9376" t="s">
        <v>204</v>
      </c>
      <c r="T9376" s="247">
        <v>45342.34302083333</v>
      </c>
    </row>
    <row r="9377" spans="1:20" x14ac:dyDescent="0.35">
      <c r="A9377" t="s">
        <v>235</v>
      </c>
      <c r="C9377" t="s">
        <v>97</v>
      </c>
      <c r="D9377" s="29">
        <v>45403</v>
      </c>
      <c r="E9377">
        <v>0</v>
      </c>
      <c r="F9377">
        <v>0</v>
      </c>
      <c r="G9377">
        <v>0</v>
      </c>
      <c r="H9377">
        <v>0</v>
      </c>
      <c r="L9377">
        <v>957.11460299999999</v>
      </c>
      <c r="M9377">
        <v>69.818489999999997</v>
      </c>
      <c r="N9377">
        <v>34.909253999999997</v>
      </c>
      <c r="P9377">
        <v>0</v>
      </c>
      <c r="R9377">
        <v>1487.900854</v>
      </c>
      <c r="S9377" t="s">
        <v>204</v>
      </c>
      <c r="T9377" s="247">
        <v>45342.343032407407</v>
      </c>
    </row>
    <row r="9378" spans="1:20" x14ac:dyDescent="0.35">
      <c r="A9378" t="s">
        <v>235</v>
      </c>
      <c r="C9378" t="s">
        <v>97</v>
      </c>
      <c r="D9378" s="29">
        <v>45404</v>
      </c>
      <c r="E9378">
        <v>0</v>
      </c>
      <c r="F9378">
        <v>0</v>
      </c>
      <c r="G9378">
        <v>0</v>
      </c>
      <c r="H9378">
        <v>0</v>
      </c>
      <c r="L9378">
        <v>957.11460299999999</v>
      </c>
      <c r="M9378">
        <v>69.818489999999997</v>
      </c>
      <c r="N9378">
        <v>34.909253999999997</v>
      </c>
      <c r="P9378">
        <v>0</v>
      </c>
      <c r="R9378">
        <v>1487.900854</v>
      </c>
      <c r="S9378" t="s">
        <v>204</v>
      </c>
      <c r="T9378" s="247">
        <v>45342.343032407407</v>
      </c>
    </row>
    <row r="9379" spans="1:20" x14ac:dyDescent="0.35">
      <c r="A9379" t="s">
        <v>235</v>
      </c>
      <c r="C9379" t="s">
        <v>97</v>
      </c>
      <c r="D9379" s="29">
        <v>45405</v>
      </c>
      <c r="E9379">
        <v>0</v>
      </c>
      <c r="F9379">
        <v>0</v>
      </c>
      <c r="G9379">
        <v>0</v>
      </c>
      <c r="H9379">
        <v>0</v>
      </c>
      <c r="L9379">
        <v>957.11460299999999</v>
      </c>
      <c r="M9379">
        <v>69.818489999999997</v>
      </c>
      <c r="N9379">
        <v>34.909253999999997</v>
      </c>
      <c r="P9379">
        <v>0</v>
      </c>
      <c r="R9379">
        <v>1487.900854</v>
      </c>
      <c r="S9379" t="s">
        <v>204</v>
      </c>
      <c r="T9379" s="247">
        <v>45342.34302083333</v>
      </c>
    </row>
    <row r="9380" spans="1:20" x14ac:dyDescent="0.35">
      <c r="A9380" t="s">
        <v>235</v>
      </c>
      <c r="C9380" t="s">
        <v>97</v>
      </c>
      <c r="D9380" s="29">
        <v>45406</v>
      </c>
      <c r="E9380">
        <v>0</v>
      </c>
      <c r="F9380">
        <v>0</v>
      </c>
      <c r="G9380">
        <v>0</v>
      </c>
      <c r="H9380">
        <v>0</v>
      </c>
      <c r="L9380">
        <v>957.11460299999999</v>
      </c>
      <c r="M9380">
        <v>69.818489999999997</v>
      </c>
      <c r="N9380">
        <v>34.909253999999997</v>
      </c>
      <c r="P9380">
        <v>0</v>
      </c>
      <c r="R9380">
        <v>1487.900854</v>
      </c>
      <c r="S9380" t="s">
        <v>204</v>
      </c>
      <c r="T9380" s="247">
        <v>45342.343032407407</v>
      </c>
    </row>
    <row r="9381" spans="1:20" x14ac:dyDescent="0.35">
      <c r="A9381" t="s">
        <v>235</v>
      </c>
      <c r="C9381" t="s">
        <v>97</v>
      </c>
      <c r="D9381" s="29">
        <v>45407</v>
      </c>
      <c r="E9381">
        <v>0</v>
      </c>
      <c r="F9381">
        <v>0</v>
      </c>
      <c r="G9381">
        <v>0</v>
      </c>
      <c r="H9381">
        <v>0</v>
      </c>
      <c r="L9381">
        <v>957.11460299999999</v>
      </c>
      <c r="M9381">
        <v>69.818489999999997</v>
      </c>
      <c r="N9381">
        <v>34.909253999999997</v>
      </c>
      <c r="P9381">
        <v>0</v>
      </c>
      <c r="R9381">
        <v>1487.900854</v>
      </c>
      <c r="S9381" t="s">
        <v>204</v>
      </c>
      <c r="T9381" s="247">
        <v>45342.343009259261</v>
      </c>
    </row>
    <row r="9382" spans="1:20" x14ac:dyDescent="0.35">
      <c r="A9382" t="s">
        <v>235</v>
      </c>
      <c r="C9382" t="s">
        <v>97</v>
      </c>
      <c r="D9382" s="29">
        <v>45408</v>
      </c>
      <c r="E9382">
        <v>0</v>
      </c>
      <c r="F9382">
        <v>0</v>
      </c>
      <c r="G9382">
        <v>0</v>
      </c>
      <c r="H9382">
        <v>0</v>
      </c>
      <c r="L9382">
        <v>957.11460299999999</v>
      </c>
      <c r="M9382">
        <v>69.818489999999997</v>
      </c>
      <c r="N9382">
        <v>34.909253999999997</v>
      </c>
      <c r="P9382">
        <v>0</v>
      </c>
      <c r="R9382">
        <v>1487.900854</v>
      </c>
      <c r="S9382" t="s">
        <v>204</v>
      </c>
      <c r="T9382" s="247">
        <v>45342.343032407407</v>
      </c>
    </row>
    <row r="9383" spans="1:20" x14ac:dyDescent="0.35">
      <c r="A9383" t="s">
        <v>235</v>
      </c>
      <c r="C9383" t="s">
        <v>97</v>
      </c>
      <c r="D9383" s="29">
        <v>45409</v>
      </c>
      <c r="E9383">
        <v>0</v>
      </c>
      <c r="F9383">
        <v>0</v>
      </c>
      <c r="G9383">
        <v>0</v>
      </c>
      <c r="H9383">
        <v>0</v>
      </c>
      <c r="L9383">
        <v>957.11460299999999</v>
      </c>
      <c r="M9383">
        <v>69.818489999999997</v>
      </c>
      <c r="N9383">
        <v>34.909253999999997</v>
      </c>
      <c r="P9383">
        <v>0</v>
      </c>
      <c r="R9383">
        <v>1487.900854</v>
      </c>
      <c r="S9383" t="s">
        <v>204</v>
      </c>
      <c r="T9383" s="247">
        <v>45342.343032407407</v>
      </c>
    </row>
    <row r="9384" spans="1:20" x14ac:dyDescent="0.35">
      <c r="A9384" t="s">
        <v>235</v>
      </c>
      <c r="C9384" t="s">
        <v>97</v>
      </c>
      <c r="D9384" s="29">
        <v>45410</v>
      </c>
      <c r="E9384">
        <v>0</v>
      </c>
      <c r="F9384">
        <v>0</v>
      </c>
      <c r="G9384">
        <v>0</v>
      </c>
      <c r="H9384">
        <v>0</v>
      </c>
      <c r="L9384">
        <v>957.11460299999999</v>
      </c>
      <c r="M9384">
        <v>69.818489999999997</v>
      </c>
      <c r="N9384">
        <v>34.909253999999997</v>
      </c>
      <c r="P9384">
        <v>0</v>
      </c>
      <c r="R9384">
        <v>1487.900854</v>
      </c>
      <c r="S9384" t="s">
        <v>204</v>
      </c>
      <c r="T9384" s="247">
        <v>45342.343043981484</v>
      </c>
    </row>
    <row r="9385" spans="1:20" x14ac:dyDescent="0.35">
      <c r="A9385" t="s">
        <v>235</v>
      </c>
      <c r="C9385" t="s">
        <v>97</v>
      </c>
      <c r="D9385" s="29">
        <v>45411</v>
      </c>
      <c r="E9385">
        <v>0</v>
      </c>
      <c r="F9385">
        <v>0</v>
      </c>
      <c r="G9385">
        <v>0</v>
      </c>
      <c r="H9385">
        <v>0</v>
      </c>
      <c r="L9385">
        <v>957.11460299999999</v>
      </c>
      <c r="M9385">
        <v>69.818489999999997</v>
      </c>
      <c r="N9385">
        <v>34.909253999999997</v>
      </c>
      <c r="P9385">
        <v>0</v>
      </c>
      <c r="R9385">
        <v>1487.900854</v>
      </c>
      <c r="S9385" t="s">
        <v>204</v>
      </c>
      <c r="T9385" s="247">
        <v>45342.343043981484</v>
      </c>
    </row>
    <row r="9386" spans="1:20" x14ac:dyDescent="0.35">
      <c r="A9386" t="s">
        <v>235</v>
      </c>
      <c r="C9386" t="s">
        <v>97</v>
      </c>
      <c r="D9386" s="29">
        <v>45412</v>
      </c>
      <c r="E9386">
        <v>0</v>
      </c>
      <c r="F9386">
        <v>0</v>
      </c>
      <c r="G9386">
        <v>0</v>
      </c>
      <c r="H9386">
        <v>0</v>
      </c>
      <c r="L9386">
        <v>957.11460299999999</v>
      </c>
      <c r="M9386">
        <v>69.818489999999997</v>
      </c>
      <c r="N9386">
        <v>34.909253999999997</v>
      </c>
      <c r="P9386">
        <v>0</v>
      </c>
      <c r="R9386">
        <v>1487.900854</v>
      </c>
      <c r="S9386" t="s">
        <v>204</v>
      </c>
      <c r="T9386" s="247">
        <v>45342.34302083333</v>
      </c>
    </row>
    <row r="9387" spans="1:20" x14ac:dyDescent="0.35">
      <c r="A9387" t="s">
        <v>235</v>
      </c>
      <c r="C9387" t="s">
        <v>97</v>
      </c>
      <c r="D9387" s="29">
        <v>45413</v>
      </c>
      <c r="E9387">
        <v>0</v>
      </c>
      <c r="F9387">
        <v>0</v>
      </c>
      <c r="G9387">
        <v>0</v>
      </c>
      <c r="H9387">
        <v>0</v>
      </c>
      <c r="L9387">
        <v>957.11460299999999</v>
      </c>
      <c r="M9387">
        <v>34.909253999999997</v>
      </c>
      <c r="N9387">
        <v>34.909253999999997</v>
      </c>
      <c r="R9387">
        <v>1487.900854</v>
      </c>
      <c r="S9387" t="s">
        <v>204</v>
      </c>
      <c r="T9387" s="247">
        <v>45342.356666666667</v>
      </c>
    </row>
    <row r="9388" spans="1:20" x14ac:dyDescent="0.35">
      <c r="A9388" t="s">
        <v>235</v>
      </c>
      <c r="C9388" t="s">
        <v>97</v>
      </c>
      <c r="D9388" s="29">
        <v>45414</v>
      </c>
      <c r="E9388">
        <v>0</v>
      </c>
      <c r="F9388">
        <v>0</v>
      </c>
      <c r="G9388">
        <v>0</v>
      </c>
      <c r="H9388">
        <v>0</v>
      </c>
      <c r="L9388">
        <v>957.11460299999999</v>
      </c>
      <c r="M9388">
        <v>34.909253999999997</v>
      </c>
      <c r="N9388">
        <v>34.909253999999997</v>
      </c>
      <c r="R9388">
        <v>1487.900854</v>
      </c>
      <c r="S9388" t="s">
        <v>204</v>
      </c>
      <c r="T9388" s="247">
        <v>45342.356666666667</v>
      </c>
    </row>
    <row r="9389" spans="1:20" x14ac:dyDescent="0.35">
      <c r="A9389" t="s">
        <v>235</v>
      </c>
      <c r="C9389" t="s">
        <v>97</v>
      </c>
      <c r="D9389" s="29">
        <v>45415</v>
      </c>
      <c r="E9389">
        <v>0</v>
      </c>
      <c r="F9389">
        <v>0</v>
      </c>
      <c r="G9389">
        <v>0</v>
      </c>
      <c r="H9389">
        <v>0</v>
      </c>
      <c r="L9389">
        <v>957.11460299999999</v>
      </c>
      <c r="M9389">
        <v>34.909253999999997</v>
      </c>
      <c r="N9389">
        <v>34.909253999999997</v>
      </c>
      <c r="R9389">
        <v>1487.900854</v>
      </c>
      <c r="S9389" t="s">
        <v>204</v>
      </c>
      <c r="T9389" s="247">
        <v>45342.356666666667</v>
      </c>
    </row>
    <row r="9390" spans="1:20" x14ac:dyDescent="0.35">
      <c r="A9390" t="s">
        <v>235</v>
      </c>
      <c r="C9390" t="s">
        <v>97</v>
      </c>
      <c r="D9390" s="29">
        <v>45416</v>
      </c>
      <c r="E9390">
        <v>0</v>
      </c>
      <c r="F9390">
        <v>0</v>
      </c>
      <c r="G9390">
        <v>0</v>
      </c>
      <c r="H9390">
        <v>0</v>
      </c>
      <c r="L9390">
        <v>957.11460299999999</v>
      </c>
      <c r="M9390">
        <v>34.909253999999997</v>
      </c>
      <c r="N9390">
        <v>34.909253999999997</v>
      </c>
      <c r="R9390">
        <v>1487.900854</v>
      </c>
      <c r="S9390" t="s">
        <v>204</v>
      </c>
      <c r="T9390" s="247">
        <v>45342.356666666667</v>
      </c>
    </row>
    <row r="9391" spans="1:20" x14ac:dyDescent="0.35">
      <c r="A9391" t="s">
        <v>235</v>
      </c>
      <c r="C9391" t="s">
        <v>97</v>
      </c>
      <c r="D9391" s="29">
        <v>45417</v>
      </c>
      <c r="E9391">
        <v>0</v>
      </c>
      <c r="F9391">
        <v>0</v>
      </c>
      <c r="G9391">
        <v>0</v>
      </c>
      <c r="H9391">
        <v>0</v>
      </c>
      <c r="L9391">
        <v>957.11460299999999</v>
      </c>
      <c r="M9391">
        <v>34.909253999999997</v>
      </c>
      <c r="N9391">
        <v>34.909253999999997</v>
      </c>
      <c r="R9391">
        <v>1487.900854</v>
      </c>
      <c r="S9391" t="s">
        <v>204</v>
      </c>
      <c r="T9391" s="247">
        <v>45342.356666666667</v>
      </c>
    </row>
    <row r="9392" spans="1:20" x14ac:dyDescent="0.35">
      <c r="A9392" t="s">
        <v>235</v>
      </c>
      <c r="C9392" t="s">
        <v>97</v>
      </c>
      <c r="D9392" s="29">
        <v>45418</v>
      </c>
      <c r="E9392">
        <v>0</v>
      </c>
      <c r="F9392">
        <v>0</v>
      </c>
      <c r="G9392">
        <v>0</v>
      </c>
      <c r="H9392">
        <v>0</v>
      </c>
      <c r="L9392">
        <v>957.11460299999999</v>
      </c>
      <c r="M9392">
        <v>34.909253999999997</v>
      </c>
      <c r="N9392">
        <v>34.909253999999997</v>
      </c>
      <c r="R9392">
        <v>1487.900854</v>
      </c>
      <c r="S9392" t="s">
        <v>204</v>
      </c>
      <c r="T9392" s="247">
        <v>45342.356666666667</v>
      </c>
    </row>
    <row r="9393" spans="1:20" x14ac:dyDescent="0.35">
      <c r="A9393" t="s">
        <v>235</v>
      </c>
      <c r="C9393" t="s">
        <v>97</v>
      </c>
      <c r="D9393" s="29">
        <v>45419</v>
      </c>
      <c r="E9393">
        <v>0</v>
      </c>
      <c r="F9393">
        <v>0</v>
      </c>
      <c r="G9393">
        <v>0</v>
      </c>
      <c r="H9393">
        <v>0</v>
      </c>
      <c r="L9393">
        <v>957.11460299999999</v>
      </c>
      <c r="M9393">
        <v>34.909253999999997</v>
      </c>
      <c r="N9393">
        <v>34.909253999999997</v>
      </c>
      <c r="R9393">
        <v>1487.900854</v>
      </c>
      <c r="S9393" t="s">
        <v>204</v>
      </c>
      <c r="T9393" s="247">
        <v>45342.356666666667</v>
      </c>
    </row>
    <row r="9394" spans="1:20" x14ac:dyDescent="0.35">
      <c r="A9394" t="s">
        <v>235</v>
      </c>
      <c r="C9394" t="s">
        <v>97</v>
      </c>
      <c r="D9394" s="29">
        <v>45420</v>
      </c>
      <c r="E9394">
        <v>0</v>
      </c>
      <c r="F9394">
        <v>0</v>
      </c>
      <c r="G9394">
        <v>0</v>
      </c>
      <c r="H9394">
        <v>0</v>
      </c>
      <c r="L9394">
        <v>957.11460299999999</v>
      </c>
      <c r="M9394">
        <v>34.909253999999997</v>
      </c>
      <c r="N9394">
        <v>34.909253999999997</v>
      </c>
      <c r="R9394">
        <v>1487.900854</v>
      </c>
      <c r="S9394" t="s">
        <v>204</v>
      </c>
      <c r="T9394" s="247">
        <v>45342.356666666667</v>
      </c>
    </row>
    <row r="9395" spans="1:20" x14ac:dyDescent="0.35">
      <c r="A9395" t="s">
        <v>235</v>
      </c>
      <c r="C9395" t="s">
        <v>97</v>
      </c>
      <c r="D9395" s="29">
        <v>45421</v>
      </c>
      <c r="E9395">
        <v>0</v>
      </c>
      <c r="F9395">
        <v>0</v>
      </c>
      <c r="G9395">
        <v>0</v>
      </c>
      <c r="H9395">
        <v>0</v>
      </c>
      <c r="L9395">
        <v>957.11460299999999</v>
      </c>
      <c r="M9395">
        <v>34.909253999999997</v>
      </c>
      <c r="N9395">
        <v>34.909253999999997</v>
      </c>
      <c r="R9395">
        <v>1487.900854</v>
      </c>
      <c r="S9395" t="s">
        <v>204</v>
      </c>
      <c r="T9395" s="247">
        <v>45342.35665509259</v>
      </c>
    </row>
    <row r="9396" spans="1:20" x14ac:dyDescent="0.35">
      <c r="A9396" t="s">
        <v>235</v>
      </c>
      <c r="C9396" t="s">
        <v>97</v>
      </c>
      <c r="D9396" s="29">
        <v>45422</v>
      </c>
      <c r="E9396">
        <v>0</v>
      </c>
      <c r="F9396">
        <v>0</v>
      </c>
      <c r="G9396">
        <v>0</v>
      </c>
      <c r="H9396">
        <v>0</v>
      </c>
      <c r="L9396">
        <v>957.11460299999999</v>
      </c>
      <c r="M9396">
        <v>34.909253999999997</v>
      </c>
      <c r="N9396">
        <v>34.909253999999997</v>
      </c>
      <c r="R9396">
        <v>1487.900854</v>
      </c>
      <c r="S9396" t="s">
        <v>204</v>
      </c>
      <c r="T9396" s="247">
        <v>45342.356666666667</v>
      </c>
    </row>
    <row r="9397" spans="1:20" x14ac:dyDescent="0.35">
      <c r="A9397" t="s">
        <v>235</v>
      </c>
      <c r="C9397" t="s">
        <v>97</v>
      </c>
      <c r="D9397" s="29">
        <v>45423</v>
      </c>
      <c r="E9397">
        <v>0</v>
      </c>
      <c r="F9397">
        <v>0</v>
      </c>
      <c r="G9397">
        <v>0</v>
      </c>
      <c r="H9397">
        <v>0</v>
      </c>
      <c r="L9397">
        <v>957.11460299999999</v>
      </c>
      <c r="M9397">
        <v>34.909253999999997</v>
      </c>
      <c r="N9397">
        <v>34.909253999999997</v>
      </c>
      <c r="R9397">
        <v>1487.900854</v>
      </c>
      <c r="S9397" t="s">
        <v>204</v>
      </c>
      <c r="T9397" s="247">
        <v>45342.356666666667</v>
      </c>
    </row>
    <row r="9398" spans="1:20" x14ac:dyDescent="0.35">
      <c r="A9398" t="s">
        <v>235</v>
      </c>
      <c r="C9398" t="s">
        <v>97</v>
      </c>
      <c r="D9398" s="29">
        <v>45424</v>
      </c>
      <c r="E9398">
        <v>0</v>
      </c>
      <c r="F9398">
        <v>0</v>
      </c>
      <c r="G9398">
        <v>0</v>
      </c>
      <c r="H9398">
        <v>0</v>
      </c>
      <c r="L9398">
        <v>957.11460299999999</v>
      </c>
      <c r="M9398">
        <v>34.909253999999997</v>
      </c>
      <c r="N9398">
        <v>34.909253999999997</v>
      </c>
      <c r="R9398">
        <v>1487.900854</v>
      </c>
      <c r="S9398" t="s">
        <v>204</v>
      </c>
      <c r="T9398" s="247">
        <v>45342.356666666667</v>
      </c>
    </row>
    <row r="9399" spans="1:20" x14ac:dyDescent="0.35">
      <c r="A9399" t="s">
        <v>235</v>
      </c>
      <c r="C9399" t="s">
        <v>97</v>
      </c>
      <c r="D9399" s="29">
        <v>45425</v>
      </c>
      <c r="E9399">
        <v>0</v>
      </c>
      <c r="F9399">
        <v>0</v>
      </c>
      <c r="G9399">
        <v>0</v>
      </c>
      <c r="H9399">
        <v>0</v>
      </c>
      <c r="L9399">
        <v>957.11460299999999</v>
      </c>
      <c r="M9399">
        <v>34.909253999999997</v>
      </c>
      <c r="N9399">
        <v>34.909253999999997</v>
      </c>
      <c r="R9399">
        <v>1487.900854</v>
      </c>
      <c r="S9399" t="s">
        <v>204</v>
      </c>
      <c r="T9399" s="247">
        <v>45342.356666666667</v>
      </c>
    </row>
    <row r="9400" spans="1:20" x14ac:dyDescent="0.35">
      <c r="A9400" t="s">
        <v>235</v>
      </c>
      <c r="C9400" t="s">
        <v>97</v>
      </c>
      <c r="D9400" s="29">
        <v>45426</v>
      </c>
      <c r="E9400">
        <v>0</v>
      </c>
      <c r="F9400">
        <v>0</v>
      </c>
      <c r="G9400">
        <v>0</v>
      </c>
      <c r="H9400">
        <v>0</v>
      </c>
      <c r="L9400">
        <v>957.11460299999999</v>
      </c>
      <c r="M9400">
        <v>34.909253999999997</v>
      </c>
      <c r="N9400">
        <v>34.909253999999997</v>
      </c>
      <c r="R9400">
        <v>1487.900854</v>
      </c>
      <c r="S9400" t="s">
        <v>204</v>
      </c>
      <c r="T9400" s="247">
        <v>45342.356666666667</v>
      </c>
    </row>
    <row r="9401" spans="1:20" x14ac:dyDescent="0.35">
      <c r="A9401" t="s">
        <v>235</v>
      </c>
      <c r="C9401" t="s">
        <v>97</v>
      </c>
      <c r="D9401" s="29">
        <v>45427</v>
      </c>
      <c r="E9401">
        <v>0</v>
      </c>
      <c r="F9401">
        <v>0</v>
      </c>
      <c r="G9401">
        <v>0</v>
      </c>
      <c r="H9401">
        <v>0</v>
      </c>
      <c r="L9401">
        <v>957.11460299999999</v>
      </c>
      <c r="M9401">
        <v>34.909253999999997</v>
      </c>
      <c r="N9401">
        <v>34.909253999999997</v>
      </c>
      <c r="R9401">
        <v>1487.900854</v>
      </c>
      <c r="S9401" t="s">
        <v>204</v>
      </c>
      <c r="T9401" s="247">
        <v>45342.356666666667</v>
      </c>
    </row>
    <row r="9402" spans="1:20" x14ac:dyDescent="0.35">
      <c r="A9402" t="s">
        <v>235</v>
      </c>
      <c r="C9402" t="s">
        <v>97</v>
      </c>
      <c r="D9402" s="29">
        <v>45428</v>
      </c>
      <c r="E9402">
        <v>0</v>
      </c>
      <c r="F9402">
        <v>0</v>
      </c>
      <c r="G9402">
        <v>0</v>
      </c>
      <c r="H9402">
        <v>0</v>
      </c>
      <c r="L9402">
        <v>957.11460299999999</v>
      </c>
      <c r="M9402">
        <v>34.909253999999997</v>
      </c>
      <c r="N9402">
        <v>34.909253999999997</v>
      </c>
      <c r="R9402">
        <v>1487.900854</v>
      </c>
      <c r="S9402" t="s">
        <v>204</v>
      </c>
      <c r="T9402" s="247">
        <v>45342.356666666667</v>
      </c>
    </row>
    <row r="9403" spans="1:20" x14ac:dyDescent="0.35">
      <c r="A9403" t="s">
        <v>235</v>
      </c>
      <c r="C9403" t="s">
        <v>97</v>
      </c>
      <c r="D9403" s="29">
        <v>45429</v>
      </c>
      <c r="E9403">
        <v>0</v>
      </c>
      <c r="F9403">
        <v>0</v>
      </c>
      <c r="G9403">
        <v>0</v>
      </c>
      <c r="H9403">
        <v>0</v>
      </c>
      <c r="L9403">
        <v>957.11460299999999</v>
      </c>
      <c r="M9403">
        <v>34.909253999999997</v>
      </c>
      <c r="N9403">
        <v>34.909253999999997</v>
      </c>
      <c r="R9403">
        <v>1487.900854</v>
      </c>
      <c r="S9403" t="s">
        <v>204</v>
      </c>
      <c r="T9403" s="247">
        <v>45342.356666666667</v>
      </c>
    </row>
    <row r="9404" spans="1:20" x14ac:dyDescent="0.35">
      <c r="A9404" t="s">
        <v>235</v>
      </c>
      <c r="C9404" t="s">
        <v>97</v>
      </c>
      <c r="D9404" s="29">
        <v>45430</v>
      </c>
      <c r="E9404">
        <v>0</v>
      </c>
      <c r="F9404">
        <v>0</v>
      </c>
      <c r="G9404">
        <v>0</v>
      </c>
      <c r="H9404">
        <v>0</v>
      </c>
      <c r="L9404">
        <v>957.11460299999999</v>
      </c>
      <c r="M9404">
        <v>34.909253999999997</v>
      </c>
      <c r="N9404">
        <v>34.909253999999997</v>
      </c>
      <c r="R9404">
        <v>1487.900854</v>
      </c>
      <c r="S9404" t="s">
        <v>204</v>
      </c>
      <c r="T9404" s="247">
        <v>45342.356666666667</v>
      </c>
    </row>
    <row r="9405" spans="1:20" x14ac:dyDescent="0.35">
      <c r="A9405" t="s">
        <v>235</v>
      </c>
      <c r="C9405" t="s">
        <v>97</v>
      </c>
      <c r="D9405" s="29">
        <v>45431</v>
      </c>
      <c r="E9405">
        <v>0</v>
      </c>
      <c r="F9405">
        <v>0</v>
      </c>
      <c r="G9405">
        <v>0</v>
      </c>
      <c r="H9405">
        <v>0</v>
      </c>
      <c r="L9405">
        <v>957.11460299999999</v>
      </c>
      <c r="M9405">
        <v>34.909253999999997</v>
      </c>
      <c r="N9405">
        <v>34.909253999999997</v>
      </c>
      <c r="R9405">
        <v>1487.900854</v>
      </c>
      <c r="S9405" t="s">
        <v>204</v>
      </c>
      <c r="T9405" s="247">
        <v>45342.356678240743</v>
      </c>
    </row>
    <row r="9406" spans="1:20" x14ac:dyDescent="0.35">
      <c r="A9406" t="s">
        <v>235</v>
      </c>
      <c r="C9406" t="s">
        <v>97</v>
      </c>
      <c r="D9406" s="29">
        <v>45432</v>
      </c>
      <c r="E9406">
        <v>0</v>
      </c>
      <c r="F9406">
        <v>0</v>
      </c>
      <c r="G9406">
        <v>0</v>
      </c>
      <c r="H9406">
        <v>0</v>
      </c>
      <c r="L9406">
        <v>957.11460299999999</v>
      </c>
      <c r="M9406">
        <v>34.909253999999997</v>
      </c>
      <c r="N9406">
        <v>34.909253999999997</v>
      </c>
      <c r="R9406">
        <v>1487.900854</v>
      </c>
      <c r="S9406" t="s">
        <v>204</v>
      </c>
      <c r="T9406" s="247">
        <v>45342.356678240743</v>
      </c>
    </row>
    <row r="9407" spans="1:20" x14ac:dyDescent="0.35">
      <c r="A9407" t="s">
        <v>235</v>
      </c>
      <c r="C9407" t="s">
        <v>97</v>
      </c>
      <c r="D9407" s="29">
        <v>45433</v>
      </c>
      <c r="E9407">
        <v>0</v>
      </c>
      <c r="F9407">
        <v>0</v>
      </c>
      <c r="G9407">
        <v>0</v>
      </c>
      <c r="H9407">
        <v>0</v>
      </c>
      <c r="L9407">
        <v>957.11460299999999</v>
      </c>
      <c r="M9407">
        <v>34.909253999999997</v>
      </c>
      <c r="N9407">
        <v>34.909253999999997</v>
      </c>
      <c r="R9407">
        <v>1487.900854</v>
      </c>
      <c r="S9407" t="s">
        <v>204</v>
      </c>
      <c r="T9407" s="247">
        <v>45342.356678240743</v>
      </c>
    </row>
    <row r="9408" spans="1:20" x14ac:dyDescent="0.35">
      <c r="A9408" t="s">
        <v>235</v>
      </c>
      <c r="C9408" t="s">
        <v>97</v>
      </c>
      <c r="D9408" s="29">
        <v>45434</v>
      </c>
      <c r="E9408">
        <v>0</v>
      </c>
      <c r="F9408">
        <v>0</v>
      </c>
      <c r="G9408">
        <v>0</v>
      </c>
      <c r="H9408">
        <v>0</v>
      </c>
      <c r="L9408">
        <v>957.11460299999999</v>
      </c>
      <c r="M9408">
        <v>34.909253999999997</v>
      </c>
      <c r="N9408">
        <v>34.909253999999997</v>
      </c>
      <c r="R9408">
        <v>1487.900854</v>
      </c>
      <c r="S9408" t="s">
        <v>204</v>
      </c>
      <c r="T9408" s="247">
        <v>45342.356678240743</v>
      </c>
    </row>
    <row r="9409" spans="1:20" x14ac:dyDescent="0.35">
      <c r="A9409" t="s">
        <v>235</v>
      </c>
      <c r="C9409" t="s">
        <v>97</v>
      </c>
      <c r="D9409" s="29">
        <v>45435</v>
      </c>
      <c r="E9409">
        <v>0</v>
      </c>
      <c r="F9409">
        <v>0</v>
      </c>
      <c r="G9409">
        <v>0</v>
      </c>
      <c r="H9409">
        <v>0</v>
      </c>
      <c r="L9409">
        <v>957.11460299999999</v>
      </c>
      <c r="M9409">
        <v>34.909253999999997</v>
      </c>
      <c r="N9409">
        <v>34.909253999999997</v>
      </c>
      <c r="R9409">
        <v>1487.900854</v>
      </c>
      <c r="S9409" t="s">
        <v>204</v>
      </c>
      <c r="T9409" s="247">
        <v>45342.356666666667</v>
      </c>
    </row>
    <row r="9410" spans="1:20" x14ac:dyDescent="0.35">
      <c r="A9410" t="s">
        <v>235</v>
      </c>
      <c r="C9410" t="s">
        <v>97</v>
      </c>
      <c r="D9410" s="29">
        <v>45436</v>
      </c>
      <c r="E9410">
        <v>0</v>
      </c>
      <c r="F9410">
        <v>0</v>
      </c>
      <c r="G9410">
        <v>0</v>
      </c>
      <c r="H9410">
        <v>0</v>
      </c>
      <c r="L9410">
        <v>957.11460299999999</v>
      </c>
      <c r="M9410">
        <v>34.909253999999997</v>
      </c>
      <c r="N9410">
        <v>34.909253999999997</v>
      </c>
      <c r="R9410">
        <v>1487.900854</v>
      </c>
      <c r="S9410" t="s">
        <v>204</v>
      </c>
      <c r="T9410" s="247">
        <v>45342.356678240743</v>
      </c>
    </row>
    <row r="9411" spans="1:20" x14ac:dyDescent="0.35">
      <c r="A9411" t="s">
        <v>235</v>
      </c>
      <c r="C9411" t="s">
        <v>97</v>
      </c>
      <c r="D9411" s="29">
        <v>45437</v>
      </c>
      <c r="E9411">
        <v>0</v>
      </c>
      <c r="F9411">
        <v>0</v>
      </c>
      <c r="G9411">
        <v>0</v>
      </c>
      <c r="H9411">
        <v>0</v>
      </c>
      <c r="L9411">
        <v>957.11460299999999</v>
      </c>
      <c r="M9411">
        <v>34.909253999999997</v>
      </c>
      <c r="N9411">
        <v>34.909253999999997</v>
      </c>
      <c r="R9411">
        <v>1487.900854</v>
      </c>
      <c r="S9411" t="s">
        <v>204</v>
      </c>
      <c r="T9411" s="247">
        <v>45342.356678240743</v>
      </c>
    </row>
    <row r="9412" spans="1:20" x14ac:dyDescent="0.35">
      <c r="A9412" t="s">
        <v>235</v>
      </c>
      <c r="C9412" t="s">
        <v>97</v>
      </c>
      <c r="D9412" s="29">
        <v>45438</v>
      </c>
      <c r="E9412">
        <v>0</v>
      </c>
      <c r="F9412">
        <v>0</v>
      </c>
      <c r="G9412">
        <v>0</v>
      </c>
      <c r="H9412">
        <v>0</v>
      </c>
      <c r="L9412">
        <v>957.11460299999999</v>
      </c>
      <c r="M9412">
        <v>34.909253999999997</v>
      </c>
      <c r="N9412">
        <v>34.909253999999997</v>
      </c>
      <c r="R9412">
        <v>1487.900854</v>
      </c>
      <c r="S9412" t="s">
        <v>204</v>
      </c>
      <c r="T9412" s="247">
        <v>45342.356666666667</v>
      </c>
    </row>
    <row r="9413" spans="1:20" x14ac:dyDescent="0.35">
      <c r="A9413" t="s">
        <v>235</v>
      </c>
      <c r="C9413" t="s">
        <v>97</v>
      </c>
      <c r="D9413" s="29">
        <v>45439</v>
      </c>
      <c r="E9413">
        <v>0</v>
      </c>
      <c r="F9413">
        <v>0</v>
      </c>
      <c r="G9413">
        <v>0</v>
      </c>
      <c r="H9413">
        <v>0</v>
      </c>
      <c r="L9413">
        <v>957.11460299999999</v>
      </c>
      <c r="M9413">
        <v>34.909253999999997</v>
      </c>
      <c r="N9413">
        <v>34.909253999999997</v>
      </c>
      <c r="R9413">
        <v>1487.900854</v>
      </c>
      <c r="S9413" t="s">
        <v>204</v>
      </c>
      <c r="T9413" s="247">
        <v>45342.356678240743</v>
      </c>
    </row>
    <row r="9414" spans="1:20" x14ac:dyDescent="0.35">
      <c r="A9414" t="s">
        <v>235</v>
      </c>
      <c r="C9414" t="s">
        <v>97</v>
      </c>
      <c r="D9414" s="29">
        <v>45440</v>
      </c>
      <c r="E9414">
        <v>0</v>
      </c>
      <c r="F9414">
        <v>0</v>
      </c>
      <c r="G9414">
        <v>0</v>
      </c>
      <c r="H9414">
        <v>0</v>
      </c>
      <c r="L9414">
        <v>957.11460299999999</v>
      </c>
      <c r="M9414">
        <v>34.909253999999997</v>
      </c>
      <c r="N9414">
        <v>34.909253999999997</v>
      </c>
      <c r="R9414">
        <v>1487.900854</v>
      </c>
      <c r="S9414" t="s">
        <v>204</v>
      </c>
      <c r="T9414" s="247">
        <v>45342.356678240743</v>
      </c>
    </row>
    <row r="9415" spans="1:20" x14ac:dyDescent="0.35">
      <c r="A9415" t="s">
        <v>235</v>
      </c>
      <c r="C9415" t="s">
        <v>97</v>
      </c>
      <c r="D9415" s="29">
        <v>45441</v>
      </c>
      <c r="E9415">
        <v>0</v>
      </c>
      <c r="F9415">
        <v>0</v>
      </c>
      <c r="G9415">
        <v>0</v>
      </c>
      <c r="H9415">
        <v>0</v>
      </c>
      <c r="L9415">
        <v>957.11460299999999</v>
      </c>
      <c r="M9415">
        <v>34.909253999999997</v>
      </c>
      <c r="N9415">
        <v>34.909253999999997</v>
      </c>
      <c r="R9415">
        <v>1487.900854</v>
      </c>
      <c r="S9415" t="s">
        <v>204</v>
      </c>
      <c r="T9415" s="247">
        <v>45342.356666666667</v>
      </c>
    </row>
    <row r="9416" spans="1:20" x14ac:dyDescent="0.35">
      <c r="A9416" t="s">
        <v>235</v>
      </c>
      <c r="C9416" t="s">
        <v>97</v>
      </c>
      <c r="D9416" s="29">
        <v>45442</v>
      </c>
      <c r="E9416">
        <v>0</v>
      </c>
      <c r="F9416">
        <v>0</v>
      </c>
      <c r="G9416">
        <v>0</v>
      </c>
      <c r="H9416">
        <v>0</v>
      </c>
      <c r="L9416">
        <v>957.11460299999999</v>
      </c>
      <c r="M9416">
        <v>34.909253999999997</v>
      </c>
      <c r="N9416">
        <v>34.909253999999997</v>
      </c>
      <c r="R9416">
        <v>1487.900854</v>
      </c>
      <c r="S9416" t="s">
        <v>204</v>
      </c>
      <c r="T9416" s="247">
        <v>45342.356678240743</v>
      </c>
    </row>
    <row r="9417" spans="1:20" x14ac:dyDescent="0.35">
      <c r="A9417" t="s">
        <v>235</v>
      </c>
      <c r="C9417" t="s">
        <v>97</v>
      </c>
      <c r="D9417" s="29">
        <v>45443</v>
      </c>
      <c r="E9417">
        <v>0</v>
      </c>
      <c r="F9417">
        <v>0</v>
      </c>
      <c r="G9417">
        <v>0</v>
      </c>
      <c r="H9417">
        <v>0</v>
      </c>
      <c r="L9417">
        <v>957.11460299999999</v>
      </c>
      <c r="M9417">
        <v>34.909253999999997</v>
      </c>
      <c r="N9417">
        <v>34.909253999999997</v>
      </c>
      <c r="R9417">
        <v>1487.900854</v>
      </c>
      <c r="S9417" t="s">
        <v>204</v>
      </c>
      <c r="T9417" s="247">
        <v>45342.356678240743</v>
      </c>
    </row>
    <row r="9418" spans="1:20" x14ac:dyDescent="0.35">
      <c r="A9418" t="s">
        <v>235</v>
      </c>
      <c r="C9418" t="s">
        <v>97</v>
      </c>
      <c r="D9418" s="29">
        <v>45444</v>
      </c>
      <c r="E9418">
        <v>0</v>
      </c>
      <c r="F9418">
        <v>0</v>
      </c>
      <c r="G9418">
        <v>0</v>
      </c>
      <c r="H9418">
        <v>0</v>
      </c>
      <c r="L9418">
        <v>957.11460299999999</v>
      </c>
      <c r="M9418">
        <v>34.909253999999997</v>
      </c>
      <c r="N9418">
        <v>34.909253999999997</v>
      </c>
      <c r="R9418">
        <v>1487.900854</v>
      </c>
      <c r="S9418" t="s">
        <v>204</v>
      </c>
      <c r="T9418" s="247">
        <v>45342.356678240743</v>
      </c>
    </row>
    <row r="9419" spans="1:20" x14ac:dyDescent="0.35">
      <c r="A9419" t="s">
        <v>235</v>
      </c>
      <c r="C9419" t="s">
        <v>97</v>
      </c>
      <c r="D9419" s="29">
        <v>45445</v>
      </c>
      <c r="E9419">
        <v>0</v>
      </c>
      <c r="F9419">
        <v>0</v>
      </c>
      <c r="G9419">
        <v>0</v>
      </c>
      <c r="H9419">
        <v>0</v>
      </c>
      <c r="L9419">
        <v>957.11460299999999</v>
      </c>
      <c r="M9419">
        <v>34.909253999999997</v>
      </c>
      <c r="N9419">
        <v>34.909253999999997</v>
      </c>
      <c r="R9419">
        <v>1487.900854</v>
      </c>
      <c r="S9419" t="s">
        <v>204</v>
      </c>
      <c r="T9419" s="247">
        <v>45342.356689814813</v>
      </c>
    </row>
    <row r="9420" spans="1:20" x14ac:dyDescent="0.35">
      <c r="A9420" t="s">
        <v>235</v>
      </c>
      <c r="C9420" t="s">
        <v>97</v>
      </c>
      <c r="D9420" s="29">
        <v>45446</v>
      </c>
      <c r="E9420">
        <v>0</v>
      </c>
      <c r="F9420">
        <v>0</v>
      </c>
      <c r="G9420">
        <v>0</v>
      </c>
      <c r="H9420">
        <v>0</v>
      </c>
      <c r="L9420">
        <v>957.11460299999999</v>
      </c>
      <c r="M9420">
        <v>34.909253999999997</v>
      </c>
      <c r="N9420">
        <v>34.909253999999997</v>
      </c>
      <c r="R9420">
        <v>1487.900854</v>
      </c>
      <c r="S9420" t="s">
        <v>204</v>
      </c>
      <c r="T9420" s="247">
        <v>45342.356678240743</v>
      </c>
    </row>
    <row r="9421" spans="1:20" x14ac:dyDescent="0.35">
      <c r="A9421" t="s">
        <v>235</v>
      </c>
      <c r="C9421" t="s">
        <v>97</v>
      </c>
      <c r="D9421" s="29">
        <v>45447</v>
      </c>
      <c r="E9421">
        <v>0</v>
      </c>
      <c r="F9421">
        <v>0</v>
      </c>
      <c r="G9421">
        <v>0</v>
      </c>
      <c r="H9421">
        <v>0</v>
      </c>
      <c r="L9421">
        <v>957.11460299999999</v>
      </c>
      <c r="M9421">
        <v>34.909253999999997</v>
      </c>
      <c r="N9421">
        <v>34.909253999999997</v>
      </c>
      <c r="R9421">
        <v>1487.900854</v>
      </c>
      <c r="S9421" t="s">
        <v>204</v>
      </c>
      <c r="T9421" s="247">
        <v>45342.356678240743</v>
      </c>
    </row>
    <row r="9422" spans="1:20" x14ac:dyDescent="0.35">
      <c r="A9422" t="s">
        <v>235</v>
      </c>
      <c r="C9422" t="s">
        <v>97</v>
      </c>
      <c r="D9422" s="29">
        <v>45448</v>
      </c>
      <c r="E9422">
        <v>0</v>
      </c>
      <c r="F9422">
        <v>0</v>
      </c>
      <c r="G9422">
        <v>0</v>
      </c>
      <c r="H9422">
        <v>0</v>
      </c>
      <c r="L9422">
        <v>957.11460299999999</v>
      </c>
      <c r="M9422">
        <v>34.909253999999997</v>
      </c>
      <c r="N9422">
        <v>34.909253999999997</v>
      </c>
      <c r="R9422">
        <v>1487.900854</v>
      </c>
      <c r="S9422" t="s">
        <v>204</v>
      </c>
      <c r="T9422" s="247">
        <v>45342.356678240743</v>
      </c>
    </row>
    <row r="9423" spans="1:20" x14ac:dyDescent="0.35">
      <c r="A9423" t="s">
        <v>235</v>
      </c>
      <c r="C9423" t="s">
        <v>97</v>
      </c>
      <c r="D9423" s="29">
        <v>45449</v>
      </c>
      <c r="E9423">
        <v>0</v>
      </c>
      <c r="F9423">
        <v>0</v>
      </c>
      <c r="G9423">
        <v>0</v>
      </c>
      <c r="H9423">
        <v>0</v>
      </c>
      <c r="L9423">
        <v>957.11460299999999</v>
      </c>
      <c r="M9423">
        <v>34.909253999999997</v>
      </c>
      <c r="N9423">
        <v>34.909253999999997</v>
      </c>
      <c r="R9423">
        <v>1487.900854</v>
      </c>
      <c r="S9423" t="s">
        <v>204</v>
      </c>
      <c r="T9423" s="247">
        <v>45342.356678240743</v>
      </c>
    </row>
    <row r="9424" spans="1:20" x14ac:dyDescent="0.35">
      <c r="A9424" t="s">
        <v>235</v>
      </c>
      <c r="C9424" t="s">
        <v>97</v>
      </c>
      <c r="D9424" s="29">
        <v>45450</v>
      </c>
      <c r="E9424">
        <v>0</v>
      </c>
      <c r="F9424">
        <v>0</v>
      </c>
      <c r="G9424">
        <v>0</v>
      </c>
      <c r="H9424">
        <v>0</v>
      </c>
      <c r="L9424">
        <v>957.11460299999999</v>
      </c>
      <c r="M9424">
        <v>34.909253999999997</v>
      </c>
      <c r="N9424">
        <v>34.909253999999997</v>
      </c>
      <c r="R9424">
        <v>1487.900854</v>
      </c>
      <c r="S9424" t="s">
        <v>204</v>
      </c>
      <c r="T9424" s="247">
        <v>45342.356689814813</v>
      </c>
    </row>
    <row r="9425" spans="1:20" x14ac:dyDescent="0.35">
      <c r="A9425" t="s">
        <v>235</v>
      </c>
      <c r="C9425" t="s">
        <v>97</v>
      </c>
      <c r="D9425" s="29">
        <v>45451</v>
      </c>
      <c r="E9425">
        <v>0</v>
      </c>
      <c r="F9425">
        <v>0</v>
      </c>
      <c r="G9425">
        <v>0</v>
      </c>
      <c r="H9425">
        <v>0</v>
      </c>
      <c r="L9425">
        <v>957.11460299999999</v>
      </c>
      <c r="M9425">
        <v>34.909253999999997</v>
      </c>
      <c r="N9425">
        <v>34.909253999999997</v>
      </c>
      <c r="R9425">
        <v>1487.900854</v>
      </c>
      <c r="S9425" t="s">
        <v>204</v>
      </c>
      <c r="T9425" s="247">
        <v>45342.356678240743</v>
      </c>
    </row>
    <row r="9426" spans="1:20" x14ac:dyDescent="0.35">
      <c r="A9426" t="s">
        <v>235</v>
      </c>
      <c r="C9426" t="s">
        <v>97</v>
      </c>
      <c r="D9426" s="29">
        <v>45452</v>
      </c>
      <c r="E9426">
        <v>0</v>
      </c>
      <c r="F9426">
        <v>0</v>
      </c>
      <c r="G9426">
        <v>0</v>
      </c>
      <c r="H9426">
        <v>0</v>
      </c>
      <c r="L9426">
        <v>957.11460299999999</v>
      </c>
      <c r="M9426">
        <v>34.909253999999997</v>
      </c>
      <c r="N9426">
        <v>34.909253999999997</v>
      </c>
      <c r="R9426">
        <v>1487.900854</v>
      </c>
      <c r="S9426" t="s">
        <v>204</v>
      </c>
      <c r="T9426" s="247">
        <v>45342.356689814813</v>
      </c>
    </row>
    <row r="9427" spans="1:20" x14ac:dyDescent="0.35">
      <c r="A9427" t="s">
        <v>235</v>
      </c>
      <c r="C9427" t="s">
        <v>97</v>
      </c>
      <c r="D9427" s="29">
        <v>45453</v>
      </c>
      <c r="E9427">
        <v>0</v>
      </c>
      <c r="F9427">
        <v>0</v>
      </c>
      <c r="G9427">
        <v>0</v>
      </c>
      <c r="H9427">
        <v>0</v>
      </c>
      <c r="L9427">
        <v>957.11460299999999</v>
      </c>
      <c r="M9427">
        <v>34.909253999999997</v>
      </c>
      <c r="N9427">
        <v>34.909253999999997</v>
      </c>
      <c r="R9427">
        <v>1487.900854</v>
      </c>
      <c r="S9427" t="s">
        <v>204</v>
      </c>
      <c r="T9427" s="247">
        <v>45342.356689814813</v>
      </c>
    </row>
    <row r="9428" spans="1:20" x14ac:dyDescent="0.35">
      <c r="A9428" t="s">
        <v>235</v>
      </c>
      <c r="C9428" t="s">
        <v>97</v>
      </c>
      <c r="D9428" s="29">
        <v>45454</v>
      </c>
      <c r="E9428">
        <v>0</v>
      </c>
      <c r="F9428">
        <v>0</v>
      </c>
      <c r="G9428">
        <v>0</v>
      </c>
      <c r="H9428">
        <v>0</v>
      </c>
      <c r="L9428">
        <v>957.11460299999999</v>
      </c>
      <c r="M9428">
        <v>34.909253999999997</v>
      </c>
      <c r="N9428">
        <v>34.909253999999997</v>
      </c>
      <c r="R9428">
        <v>1487.900854</v>
      </c>
      <c r="S9428" t="s">
        <v>204</v>
      </c>
      <c r="T9428" s="247">
        <v>45342.356689814813</v>
      </c>
    </row>
    <row r="9429" spans="1:20" x14ac:dyDescent="0.35">
      <c r="A9429" t="s">
        <v>235</v>
      </c>
      <c r="C9429" t="s">
        <v>97</v>
      </c>
      <c r="D9429" s="29">
        <v>45455</v>
      </c>
      <c r="E9429">
        <v>0</v>
      </c>
      <c r="F9429">
        <v>0</v>
      </c>
      <c r="G9429">
        <v>0</v>
      </c>
      <c r="H9429">
        <v>0</v>
      </c>
      <c r="L9429">
        <v>957.11460299999999</v>
      </c>
      <c r="M9429">
        <v>34.909253999999997</v>
      </c>
      <c r="N9429">
        <v>34.909253999999997</v>
      </c>
      <c r="R9429">
        <v>1487.900854</v>
      </c>
      <c r="S9429" t="s">
        <v>204</v>
      </c>
      <c r="T9429" s="247">
        <v>45342.35670138889</v>
      </c>
    </row>
    <row r="9430" spans="1:20" x14ac:dyDescent="0.35">
      <c r="A9430" t="s">
        <v>235</v>
      </c>
      <c r="C9430" t="s">
        <v>97</v>
      </c>
      <c r="D9430" s="29">
        <v>45456</v>
      </c>
      <c r="E9430">
        <v>0</v>
      </c>
      <c r="F9430">
        <v>0</v>
      </c>
      <c r="G9430">
        <v>0</v>
      </c>
      <c r="H9430">
        <v>0</v>
      </c>
      <c r="L9430">
        <v>957.11460299999999</v>
      </c>
      <c r="M9430">
        <v>34.909253999999997</v>
      </c>
      <c r="N9430">
        <v>34.909253999999997</v>
      </c>
      <c r="R9430">
        <v>1487.900854</v>
      </c>
      <c r="S9430" t="s">
        <v>204</v>
      </c>
      <c r="T9430" s="247">
        <v>45342.356689814813</v>
      </c>
    </row>
    <row r="9431" spans="1:20" x14ac:dyDescent="0.35">
      <c r="A9431" t="s">
        <v>235</v>
      </c>
      <c r="C9431" t="s">
        <v>97</v>
      </c>
      <c r="D9431" s="29">
        <v>45457</v>
      </c>
      <c r="E9431">
        <v>0</v>
      </c>
      <c r="F9431">
        <v>0</v>
      </c>
      <c r="G9431">
        <v>0</v>
      </c>
      <c r="H9431">
        <v>0</v>
      </c>
      <c r="L9431">
        <v>957.11460299999999</v>
      </c>
      <c r="M9431">
        <v>34.909253999999997</v>
      </c>
      <c r="N9431">
        <v>34.909253999999997</v>
      </c>
      <c r="R9431">
        <v>1487.900854</v>
      </c>
      <c r="S9431" t="s">
        <v>204</v>
      </c>
      <c r="T9431" s="247">
        <v>45342.356689814813</v>
      </c>
    </row>
    <row r="9432" spans="1:20" x14ac:dyDescent="0.35">
      <c r="A9432" t="s">
        <v>235</v>
      </c>
      <c r="C9432" t="s">
        <v>97</v>
      </c>
      <c r="D9432" s="29">
        <v>45458</v>
      </c>
      <c r="E9432">
        <v>0</v>
      </c>
      <c r="F9432">
        <v>0</v>
      </c>
      <c r="G9432">
        <v>0</v>
      </c>
      <c r="H9432">
        <v>0</v>
      </c>
      <c r="L9432">
        <v>957.11460299999999</v>
      </c>
      <c r="M9432">
        <v>34.909253999999997</v>
      </c>
      <c r="N9432">
        <v>34.909253999999997</v>
      </c>
      <c r="R9432">
        <v>1487.900854</v>
      </c>
      <c r="S9432" t="s">
        <v>204</v>
      </c>
      <c r="T9432" s="247">
        <v>45342.35670138889</v>
      </c>
    </row>
    <row r="9433" spans="1:20" x14ac:dyDescent="0.35">
      <c r="A9433" t="s">
        <v>235</v>
      </c>
      <c r="C9433" t="s">
        <v>97</v>
      </c>
      <c r="D9433" s="29">
        <v>45459</v>
      </c>
      <c r="E9433">
        <v>0</v>
      </c>
      <c r="F9433">
        <v>0</v>
      </c>
      <c r="G9433">
        <v>0</v>
      </c>
      <c r="H9433">
        <v>0</v>
      </c>
      <c r="L9433">
        <v>957.11460299999999</v>
      </c>
      <c r="M9433">
        <v>34.909253999999997</v>
      </c>
      <c r="N9433">
        <v>34.909253999999997</v>
      </c>
      <c r="R9433">
        <v>1487.900854</v>
      </c>
      <c r="S9433" t="s">
        <v>204</v>
      </c>
      <c r="T9433" s="247">
        <v>45342.356689814813</v>
      </c>
    </row>
    <row r="9434" spans="1:20" x14ac:dyDescent="0.35">
      <c r="A9434" t="s">
        <v>235</v>
      </c>
      <c r="C9434" t="s">
        <v>97</v>
      </c>
      <c r="D9434" s="29">
        <v>45460</v>
      </c>
      <c r="E9434">
        <v>0</v>
      </c>
      <c r="F9434">
        <v>0</v>
      </c>
      <c r="G9434">
        <v>0</v>
      </c>
      <c r="H9434">
        <v>0</v>
      </c>
      <c r="L9434">
        <v>957.11460299999999</v>
      </c>
      <c r="M9434">
        <v>34.909253999999997</v>
      </c>
      <c r="N9434">
        <v>34.909253999999997</v>
      </c>
      <c r="R9434">
        <v>1487.900854</v>
      </c>
      <c r="S9434" t="s">
        <v>204</v>
      </c>
      <c r="T9434" s="247">
        <v>45342.356689814813</v>
      </c>
    </row>
    <row r="9435" spans="1:20" x14ac:dyDescent="0.35">
      <c r="A9435" t="s">
        <v>235</v>
      </c>
      <c r="C9435" t="s">
        <v>97</v>
      </c>
      <c r="D9435" s="29">
        <v>45461</v>
      </c>
      <c r="E9435">
        <v>0</v>
      </c>
      <c r="F9435">
        <v>0</v>
      </c>
      <c r="G9435">
        <v>0</v>
      </c>
      <c r="H9435">
        <v>0</v>
      </c>
      <c r="L9435">
        <v>957.11460299999999</v>
      </c>
      <c r="M9435">
        <v>34.909253999999997</v>
      </c>
      <c r="N9435">
        <v>34.909253999999997</v>
      </c>
      <c r="R9435">
        <v>1487.900854</v>
      </c>
      <c r="S9435" t="s">
        <v>204</v>
      </c>
      <c r="T9435" s="247">
        <v>45342.35670138889</v>
      </c>
    </row>
    <row r="9436" spans="1:20" x14ac:dyDescent="0.35">
      <c r="A9436" t="s">
        <v>235</v>
      </c>
      <c r="C9436" t="s">
        <v>97</v>
      </c>
      <c r="D9436" s="29">
        <v>45462</v>
      </c>
      <c r="E9436">
        <v>0</v>
      </c>
      <c r="F9436">
        <v>0</v>
      </c>
      <c r="G9436">
        <v>0</v>
      </c>
      <c r="H9436">
        <v>0</v>
      </c>
      <c r="L9436">
        <v>957.11460299999999</v>
      </c>
      <c r="M9436">
        <v>34.909253999999997</v>
      </c>
      <c r="N9436">
        <v>34.909253999999997</v>
      </c>
      <c r="R9436">
        <v>1487.900854</v>
      </c>
      <c r="S9436" t="s">
        <v>204</v>
      </c>
      <c r="T9436" s="247">
        <v>45342.35670138889</v>
      </c>
    </row>
    <row r="9437" spans="1:20" x14ac:dyDescent="0.35">
      <c r="A9437" t="s">
        <v>235</v>
      </c>
      <c r="C9437" t="s">
        <v>97</v>
      </c>
      <c r="D9437" s="29">
        <v>45463</v>
      </c>
      <c r="E9437">
        <v>0</v>
      </c>
      <c r="F9437">
        <v>0</v>
      </c>
      <c r="G9437">
        <v>0</v>
      </c>
      <c r="H9437">
        <v>0</v>
      </c>
      <c r="L9437">
        <v>957.11460299999999</v>
      </c>
      <c r="M9437">
        <v>34.909253999999997</v>
      </c>
      <c r="N9437">
        <v>34.909253999999997</v>
      </c>
      <c r="R9437">
        <v>1487.900854</v>
      </c>
      <c r="S9437" t="s">
        <v>204</v>
      </c>
      <c r="T9437" s="247">
        <v>45342.35670138889</v>
      </c>
    </row>
    <row r="9438" spans="1:20" x14ac:dyDescent="0.35">
      <c r="A9438" t="s">
        <v>235</v>
      </c>
      <c r="C9438" t="s">
        <v>97</v>
      </c>
      <c r="D9438" s="29">
        <v>45464</v>
      </c>
      <c r="E9438">
        <v>0</v>
      </c>
      <c r="F9438">
        <v>0</v>
      </c>
      <c r="G9438">
        <v>0</v>
      </c>
      <c r="H9438">
        <v>0</v>
      </c>
      <c r="L9438">
        <v>957.11460299999999</v>
      </c>
      <c r="M9438">
        <v>34.909253999999997</v>
      </c>
      <c r="N9438">
        <v>34.909253999999997</v>
      </c>
      <c r="R9438">
        <v>1487.900854</v>
      </c>
      <c r="S9438" t="s">
        <v>204</v>
      </c>
      <c r="T9438" s="247">
        <v>45342.356689814813</v>
      </c>
    </row>
    <row r="9439" spans="1:20" x14ac:dyDescent="0.35">
      <c r="A9439" t="s">
        <v>235</v>
      </c>
      <c r="C9439" t="s">
        <v>97</v>
      </c>
      <c r="D9439" s="29">
        <v>45465</v>
      </c>
      <c r="E9439">
        <v>0</v>
      </c>
      <c r="F9439">
        <v>0</v>
      </c>
      <c r="G9439">
        <v>0</v>
      </c>
      <c r="H9439">
        <v>0</v>
      </c>
      <c r="L9439">
        <v>957.11460299999999</v>
      </c>
      <c r="M9439">
        <v>34.909253999999997</v>
      </c>
      <c r="N9439">
        <v>34.909253999999997</v>
      </c>
      <c r="R9439">
        <v>1487.900854</v>
      </c>
      <c r="S9439" t="s">
        <v>204</v>
      </c>
      <c r="T9439" s="247">
        <v>45342.356689814813</v>
      </c>
    </row>
    <row r="9440" spans="1:20" x14ac:dyDescent="0.35">
      <c r="A9440" t="s">
        <v>235</v>
      </c>
      <c r="C9440" t="s">
        <v>97</v>
      </c>
      <c r="D9440" s="29">
        <v>45466</v>
      </c>
      <c r="E9440">
        <v>0</v>
      </c>
      <c r="F9440">
        <v>0</v>
      </c>
      <c r="G9440">
        <v>0</v>
      </c>
      <c r="H9440">
        <v>0</v>
      </c>
      <c r="L9440">
        <v>957.11460299999999</v>
      </c>
      <c r="M9440">
        <v>34.909253999999997</v>
      </c>
      <c r="N9440">
        <v>34.909253999999997</v>
      </c>
      <c r="R9440">
        <v>1487.900854</v>
      </c>
      <c r="S9440" t="s">
        <v>204</v>
      </c>
      <c r="T9440" s="247">
        <v>45342.356689814813</v>
      </c>
    </row>
    <row r="9441" spans="1:20" x14ac:dyDescent="0.35">
      <c r="A9441" t="s">
        <v>235</v>
      </c>
      <c r="C9441" t="s">
        <v>97</v>
      </c>
      <c r="D9441" s="29">
        <v>45467</v>
      </c>
      <c r="E9441">
        <v>0</v>
      </c>
      <c r="F9441">
        <v>0</v>
      </c>
      <c r="G9441">
        <v>0</v>
      </c>
      <c r="H9441">
        <v>0</v>
      </c>
      <c r="L9441">
        <v>957.11460299999999</v>
      </c>
      <c r="M9441">
        <v>34.909253999999997</v>
      </c>
      <c r="N9441">
        <v>34.909253999999997</v>
      </c>
      <c r="R9441">
        <v>1487.900854</v>
      </c>
      <c r="S9441" t="s">
        <v>204</v>
      </c>
      <c r="T9441" s="247">
        <v>45342.35670138889</v>
      </c>
    </row>
    <row r="9442" spans="1:20" x14ac:dyDescent="0.35">
      <c r="A9442" t="s">
        <v>235</v>
      </c>
      <c r="C9442" t="s">
        <v>97</v>
      </c>
      <c r="D9442" s="29">
        <v>45468</v>
      </c>
      <c r="E9442">
        <v>0</v>
      </c>
      <c r="F9442">
        <v>0</v>
      </c>
      <c r="G9442">
        <v>0</v>
      </c>
      <c r="H9442">
        <v>0</v>
      </c>
      <c r="L9442">
        <v>957.11460299999999</v>
      </c>
      <c r="M9442">
        <v>34.909253999999997</v>
      </c>
      <c r="N9442">
        <v>34.909253999999997</v>
      </c>
      <c r="R9442">
        <v>1487.900854</v>
      </c>
      <c r="S9442" t="s">
        <v>204</v>
      </c>
      <c r="T9442" s="247">
        <v>45342.356689814813</v>
      </c>
    </row>
    <row r="9443" spans="1:20" x14ac:dyDescent="0.35">
      <c r="A9443" t="s">
        <v>235</v>
      </c>
      <c r="C9443" t="s">
        <v>97</v>
      </c>
      <c r="D9443" s="29">
        <v>45469</v>
      </c>
      <c r="E9443">
        <v>0</v>
      </c>
      <c r="F9443">
        <v>0</v>
      </c>
      <c r="G9443">
        <v>0</v>
      </c>
      <c r="H9443">
        <v>0</v>
      </c>
      <c r="L9443">
        <v>957.11460299999999</v>
      </c>
      <c r="M9443">
        <v>34.909253999999997</v>
      </c>
      <c r="N9443">
        <v>34.909253999999997</v>
      </c>
      <c r="R9443">
        <v>1487.900854</v>
      </c>
      <c r="S9443" t="s">
        <v>204</v>
      </c>
      <c r="T9443" s="247">
        <v>45342.35670138889</v>
      </c>
    </row>
    <row r="9444" spans="1:20" x14ac:dyDescent="0.35">
      <c r="A9444" t="s">
        <v>235</v>
      </c>
      <c r="C9444" t="s">
        <v>97</v>
      </c>
      <c r="D9444" s="29">
        <v>45470</v>
      </c>
      <c r="E9444">
        <v>0</v>
      </c>
      <c r="F9444">
        <v>0</v>
      </c>
      <c r="G9444">
        <v>0</v>
      </c>
      <c r="H9444">
        <v>0</v>
      </c>
      <c r="L9444">
        <v>957.11460299999999</v>
      </c>
      <c r="M9444">
        <v>34.909253999999997</v>
      </c>
      <c r="N9444">
        <v>34.909253999999997</v>
      </c>
      <c r="R9444">
        <v>1487.900854</v>
      </c>
      <c r="S9444" t="s">
        <v>204</v>
      </c>
      <c r="T9444" s="247">
        <v>45342.35670138889</v>
      </c>
    </row>
    <row r="9445" spans="1:20" x14ac:dyDescent="0.35">
      <c r="A9445" t="s">
        <v>235</v>
      </c>
      <c r="C9445" t="s">
        <v>97</v>
      </c>
      <c r="D9445" s="29">
        <v>45471</v>
      </c>
      <c r="E9445">
        <v>0</v>
      </c>
      <c r="F9445">
        <v>0</v>
      </c>
      <c r="G9445">
        <v>0</v>
      </c>
      <c r="H9445">
        <v>0</v>
      </c>
      <c r="L9445">
        <v>957.11460299999999</v>
      </c>
      <c r="M9445">
        <v>34.909253999999997</v>
      </c>
      <c r="N9445">
        <v>34.909253999999997</v>
      </c>
      <c r="R9445">
        <v>1487.900854</v>
      </c>
      <c r="S9445" t="s">
        <v>204</v>
      </c>
      <c r="T9445" s="247">
        <v>45342.35670138889</v>
      </c>
    </row>
    <row r="9446" spans="1:20" x14ac:dyDescent="0.35">
      <c r="A9446" t="s">
        <v>235</v>
      </c>
      <c r="C9446" t="s">
        <v>97</v>
      </c>
      <c r="D9446" s="29">
        <v>45472</v>
      </c>
      <c r="E9446">
        <v>0</v>
      </c>
      <c r="F9446">
        <v>0</v>
      </c>
      <c r="G9446">
        <v>0</v>
      </c>
      <c r="H9446">
        <v>0</v>
      </c>
      <c r="L9446">
        <v>957.11460299999999</v>
      </c>
      <c r="M9446">
        <v>34.909253999999997</v>
      </c>
      <c r="N9446">
        <v>34.909253999999997</v>
      </c>
      <c r="R9446">
        <v>1487.900854</v>
      </c>
      <c r="S9446" t="s">
        <v>204</v>
      </c>
      <c r="T9446" s="247">
        <v>45342.35670138889</v>
      </c>
    </row>
    <row r="9447" spans="1:20" x14ac:dyDescent="0.35">
      <c r="A9447" t="s">
        <v>235</v>
      </c>
      <c r="C9447" t="s">
        <v>97</v>
      </c>
      <c r="D9447" s="29">
        <v>45473</v>
      </c>
      <c r="E9447">
        <v>0</v>
      </c>
      <c r="F9447">
        <v>0</v>
      </c>
      <c r="G9447">
        <v>0</v>
      </c>
      <c r="H9447">
        <v>0</v>
      </c>
      <c r="L9447">
        <v>957.11460299999999</v>
      </c>
      <c r="M9447">
        <v>34.909253999999997</v>
      </c>
      <c r="N9447">
        <v>34.909253999999997</v>
      </c>
      <c r="R9447">
        <v>1487.900854</v>
      </c>
      <c r="S9447" t="s">
        <v>204</v>
      </c>
      <c r="T9447" s="247">
        <v>45342.356712962966</v>
      </c>
    </row>
    <row r="9448" spans="1:20" x14ac:dyDescent="0.35">
      <c r="A9448" t="s">
        <v>235</v>
      </c>
      <c r="C9448" t="s">
        <v>97</v>
      </c>
      <c r="D9448" s="29">
        <v>45474</v>
      </c>
      <c r="E9448">
        <v>0</v>
      </c>
      <c r="F9448">
        <v>0</v>
      </c>
      <c r="G9448">
        <v>0</v>
      </c>
      <c r="H9448">
        <v>0</v>
      </c>
      <c r="L9448">
        <v>948.95460300000002</v>
      </c>
      <c r="M9448">
        <v>34.909253999999997</v>
      </c>
      <c r="N9448">
        <v>34.909253999999997</v>
      </c>
      <c r="R9448">
        <v>1487.900854</v>
      </c>
      <c r="S9448" t="s">
        <v>204</v>
      </c>
      <c r="T9448" s="247">
        <v>45342.35670138889</v>
      </c>
    </row>
    <row r="9449" spans="1:20" x14ac:dyDescent="0.35">
      <c r="A9449" t="s">
        <v>235</v>
      </c>
      <c r="C9449" t="s">
        <v>97</v>
      </c>
      <c r="D9449" s="29">
        <v>45475</v>
      </c>
      <c r="E9449">
        <v>0</v>
      </c>
      <c r="F9449">
        <v>0</v>
      </c>
      <c r="G9449">
        <v>0</v>
      </c>
      <c r="H9449">
        <v>0</v>
      </c>
      <c r="L9449">
        <v>948.95460300000002</v>
      </c>
      <c r="M9449">
        <v>34.909253999999997</v>
      </c>
      <c r="N9449">
        <v>34.909253999999997</v>
      </c>
      <c r="R9449">
        <v>1487.900854</v>
      </c>
      <c r="S9449" t="s">
        <v>204</v>
      </c>
      <c r="T9449" s="247">
        <v>45342.35670138889</v>
      </c>
    </row>
    <row r="9450" spans="1:20" x14ac:dyDescent="0.35">
      <c r="A9450" t="s">
        <v>235</v>
      </c>
      <c r="C9450" t="s">
        <v>97</v>
      </c>
      <c r="D9450" s="29">
        <v>45476</v>
      </c>
      <c r="E9450">
        <v>0</v>
      </c>
      <c r="F9450">
        <v>0</v>
      </c>
      <c r="G9450">
        <v>0</v>
      </c>
      <c r="H9450">
        <v>0</v>
      </c>
      <c r="L9450">
        <v>948.95460300000002</v>
      </c>
      <c r="M9450">
        <v>34.909253999999997</v>
      </c>
      <c r="N9450">
        <v>34.909253999999997</v>
      </c>
      <c r="R9450">
        <v>1487.900854</v>
      </c>
      <c r="S9450" t="s">
        <v>204</v>
      </c>
      <c r="T9450" s="247">
        <v>45342.35670138889</v>
      </c>
    </row>
    <row r="9451" spans="1:20" x14ac:dyDescent="0.35">
      <c r="A9451" t="s">
        <v>235</v>
      </c>
      <c r="C9451" t="s">
        <v>97</v>
      </c>
      <c r="D9451" s="29">
        <v>45477</v>
      </c>
      <c r="E9451">
        <v>0</v>
      </c>
      <c r="F9451">
        <v>0</v>
      </c>
      <c r="G9451">
        <v>0</v>
      </c>
      <c r="H9451">
        <v>0</v>
      </c>
      <c r="L9451">
        <v>948.95460300000002</v>
      </c>
      <c r="M9451">
        <v>34.909253999999997</v>
      </c>
      <c r="N9451">
        <v>34.909253999999997</v>
      </c>
      <c r="R9451">
        <v>1487.900854</v>
      </c>
      <c r="S9451" t="s">
        <v>204</v>
      </c>
      <c r="T9451" s="247">
        <v>45342.35670138889</v>
      </c>
    </row>
    <row r="9452" spans="1:20" x14ac:dyDescent="0.35">
      <c r="A9452" t="s">
        <v>235</v>
      </c>
      <c r="C9452" t="s">
        <v>97</v>
      </c>
      <c r="D9452" s="29">
        <v>45478</v>
      </c>
      <c r="E9452">
        <v>0</v>
      </c>
      <c r="F9452">
        <v>0</v>
      </c>
      <c r="G9452">
        <v>0</v>
      </c>
      <c r="H9452">
        <v>0</v>
      </c>
      <c r="L9452">
        <v>948.95460300000002</v>
      </c>
      <c r="M9452">
        <v>34.909253999999997</v>
      </c>
      <c r="N9452">
        <v>34.909253999999997</v>
      </c>
      <c r="R9452">
        <v>1487.900854</v>
      </c>
      <c r="S9452" t="s">
        <v>204</v>
      </c>
      <c r="T9452" s="247">
        <v>45342.35670138889</v>
      </c>
    </row>
    <row r="9453" spans="1:20" x14ac:dyDescent="0.35">
      <c r="A9453" t="s">
        <v>235</v>
      </c>
      <c r="C9453" t="s">
        <v>97</v>
      </c>
      <c r="D9453" s="29">
        <v>45479</v>
      </c>
      <c r="E9453">
        <v>0</v>
      </c>
      <c r="F9453">
        <v>0</v>
      </c>
      <c r="G9453">
        <v>0</v>
      </c>
      <c r="H9453">
        <v>0</v>
      </c>
      <c r="L9453">
        <v>948.95460300000002</v>
      </c>
      <c r="M9453">
        <v>34.909253999999997</v>
      </c>
      <c r="N9453">
        <v>34.909253999999997</v>
      </c>
      <c r="R9453">
        <v>1487.900854</v>
      </c>
      <c r="S9453" t="s">
        <v>204</v>
      </c>
      <c r="T9453" s="247">
        <v>45342.35670138889</v>
      </c>
    </row>
    <row r="9454" spans="1:20" x14ac:dyDescent="0.35">
      <c r="A9454" t="s">
        <v>235</v>
      </c>
      <c r="C9454" t="s">
        <v>97</v>
      </c>
      <c r="D9454" s="29">
        <v>45480</v>
      </c>
      <c r="E9454">
        <v>0</v>
      </c>
      <c r="F9454">
        <v>0</v>
      </c>
      <c r="G9454">
        <v>0</v>
      </c>
      <c r="H9454">
        <v>0</v>
      </c>
      <c r="L9454">
        <v>948.95460300000002</v>
      </c>
      <c r="M9454">
        <v>34.909253999999997</v>
      </c>
      <c r="N9454">
        <v>34.909253999999997</v>
      </c>
      <c r="R9454">
        <v>1487.900854</v>
      </c>
      <c r="S9454" t="s">
        <v>204</v>
      </c>
      <c r="T9454" s="247">
        <v>45342.356712962966</v>
      </c>
    </row>
    <row r="9455" spans="1:20" x14ac:dyDescent="0.35">
      <c r="A9455" t="s">
        <v>235</v>
      </c>
      <c r="C9455" t="s">
        <v>97</v>
      </c>
      <c r="D9455" s="29">
        <v>45481</v>
      </c>
      <c r="E9455">
        <v>0</v>
      </c>
      <c r="F9455">
        <v>0</v>
      </c>
      <c r="G9455">
        <v>0</v>
      </c>
      <c r="H9455">
        <v>0</v>
      </c>
      <c r="L9455">
        <v>948.95460300000002</v>
      </c>
      <c r="M9455">
        <v>34.909253999999997</v>
      </c>
      <c r="N9455">
        <v>34.909253999999997</v>
      </c>
      <c r="R9455">
        <v>1487.900854</v>
      </c>
      <c r="S9455" t="s">
        <v>204</v>
      </c>
      <c r="T9455" s="247">
        <v>45342.35670138889</v>
      </c>
    </row>
    <row r="9456" spans="1:20" x14ac:dyDescent="0.35">
      <c r="A9456" t="s">
        <v>235</v>
      </c>
      <c r="C9456" t="s">
        <v>97</v>
      </c>
      <c r="D9456" s="29">
        <v>45482</v>
      </c>
      <c r="E9456">
        <v>0</v>
      </c>
      <c r="F9456">
        <v>0</v>
      </c>
      <c r="G9456">
        <v>0</v>
      </c>
      <c r="H9456">
        <v>0</v>
      </c>
      <c r="L9456">
        <v>948.95460300000002</v>
      </c>
      <c r="M9456">
        <v>34.909253999999997</v>
      </c>
      <c r="N9456">
        <v>34.909253999999997</v>
      </c>
      <c r="R9456">
        <v>1487.900854</v>
      </c>
      <c r="S9456" t="s">
        <v>204</v>
      </c>
      <c r="T9456" s="247">
        <v>45342.35670138889</v>
      </c>
    </row>
    <row r="9457" spans="1:20" x14ac:dyDescent="0.35">
      <c r="A9457" t="s">
        <v>235</v>
      </c>
      <c r="C9457" t="s">
        <v>97</v>
      </c>
      <c r="D9457" s="29">
        <v>45483</v>
      </c>
      <c r="E9457">
        <v>0</v>
      </c>
      <c r="F9457">
        <v>0</v>
      </c>
      <c r="G9457">
        <v>0</v>
      </c>
      <c r="H9457">
        <v>0</v>
      </c>
      <c r="L9457">
        <v>948.95460300000002</v>
      </c>
      <c r="M9457">
        <v>34.909253999999997</v>
      </c>
      <c r="N9457">
        <v>34.909253999999997</v>
      </c>
      <c r="R9457">
        <v>1487.900854</v>
      </c>
      <c r="S9457" t="s">
        <v>204</v>
      </c>
      <c r="T9457" s="247">
        <v>45342.35670138889</v>
      </c>
    </row>
    <row r="9458" spans="1:20" x14ac:dyDescent="0.35">
      <c r="A9458" t="s">
        <v>235</v>
      </c>
      <c r="C9458" t="s">
        <v>97</v>
      </c>
      <c r="D9458" s="29">
        <v>45484</v>
      </c>
      <c r="E9458">
        <v>0</v>
      </c>
      <c r="F9458">
        <v>0</v>
      </c>
      <c r="G9458">
        <v>0</v>
      </c>
      <c r="H9458">
        <v>0</v>
      </c>
      <c r="L9458">
        <v>948.95460300000002</v>
      </c>
      <c r="M9458">
        <v>34.909253999999997</v>
      </c>
      <c r="N9458">
        <v>34.909253999999997</v>
      </c>
      <c r="R9458">
        <v>1487.900854</v>
      </c>
      <c r="S9458" t="s">
        <v>204</v>
      </c>
      <c r="T9458" s="247">
        <v>45342.35670138889</v>
      </c>
    </row>
    <row r="9459" spans="1:20" x14ac:dyDescent="0.35">
      <c r="A9459" t="s">
        <v>235</v>
      </c>
      <c r="C9459" t="s">
        <v>97</v>
      </c>
      <c r="D9459" s="29">
        <v>45485</v>
      </c>
      <c r="E9459">
        <v>0</v>
      </c>
      <c r="F9459">
        <v>0</v>
      </c>
      <c r="G9459">
        <v>0</v>
      </c>
      <c r="H9459">
        <v>0</v>
      </c>
      <c r="L9459">
        <v>948.95460300000002</v>
      </c>
      <c r="M9459">
        <v>34.909253999999997</v>
      </c>
      <c r="N9459">
        <v>34.909253999999997</v>
      </c>
      <c r="R9459">
        <v>1487.900854</v>
      </c>
      <c r="S9459" t="s">
        <v>204</v>
      </c>
      <c r="T9459" s="247">
        <v>45342.356712962966</v>
      </c>
    </row>
    <row r="9460" spans="1:20" x14ac:dyDescent="0.35">
      <c r="A9460" t="s">
        <v>235</v>
      </c>
      <c r="C9460" t="s">
        <v>97</v>
      </c>
      <c r="D9460" s="29">
        <v>45486</v>
      </c>
      <c r="E9460">
        <v>0</v>
      </c>
      <c r="F9460">
        <v>0</v>
      </c>
      <c r="G9460">
        <v>0</v>
      </c>
      <c r="H9460">
        <v>0</v>
      </c>
      <c r="L9460">
        <v>948.95460300000002</v>
      </c>
      <c r="M9460">
        <v>34.909253999999997</v>
      </c>
      <c r="N9460">
        <v>34.909253999999997</v>
      </c>
      <c r="R9460">
        <v>1487.900854</v>
      </c>
      <c r="S9460" t="s">
        <v>204</v>
      </c>
      <c r="T9460" s="247">
        <v>45342.356712962966</v>
      </c>
    </row>
    <row r="9461" spans="1:20" x14ac:dyDescent="0.35">
      <c r="A9461" t="s">
        <v>235</v>
      </c>
      <c r="C9461" t="s">
        <v>97</v>
      </c>
      <c r="D9461" s="29">
        <v>45487</v>
      </c>
      <c r="E9461">
        <v>0</v>
      </c>
      <c r="F9461">
        <v>0</v>
      </c>
      <c r="G9461">
        <v>0</v>
      </c>
      <c r="H9461">
        <v>0</v>
      </c>
      <c r="L9461">
        <v>948.95460300000002</v>
      </c>
      <c r="M9461">
        <v>34.909253999999997</v>
      </c>
      <c r="N9461">
        <v>34.909253999999997</v>
      </c>
      <c r="R9461">
        <v>1487.900854</v>
      </c>
      <c r="S9461" t="s">
        <v>204</v>
      </c>
      <c r="T9461" s="247">
        <v>45342.356712962966</v>
      </c>
    </row>
    <row r="9462" spans="1:20" x14ac:dyDescent="0.35">
      <c r="A9462" t="s">
        <v>235</v>
      </c>
      <c r="C9462" t="s">
        <v>97</v>
      </c>
      <c r="D9462" s="29">
        <v>45488</v>
      </c>
      <c r="E9462">
        <v>0</v>
      </c>
      <c r="F9462">
        <v>0</v>
      </c>
      <c r="G9462">
        <v>0</v>
      </c>
      <c r="H9462">
        <v>0</v>
      </c>
      <c r="L9462">
        <v>948.95460300000002</v>
      </c>
      <c r="M9462">
        <v>34.909253999999997</v>
      </c>
      <c r="N9462">
        <v>34.909253999999997</v>
      </c>
      <c r="R9462">
        <v>1487.900854</v>
      </c>
      <c r="S9462" t="s">
        <v>204</v>
      </c>
      <c r="T9462" s="247">
        <v>45342.356712962966</v>
      </c>
    </row>
    <row r="9463" spans="1:20" x14ac:dyDescent="0.35">
      <c r="A9463" t="s">
        <v>235</v>
      </c>
      <c r="C9463" t="s">
        <v>97</v>
      </c>
      <c r="D9463" s="29">
        <v>45489</v>
      </c>
      <c r="E9463">
        <v>0</v>
      </c>
      <c r="F9463">
        <v>0</v>
      </c>
      <c r="G9463">
        <v>0</v>
      </c>
      <c r="H9463">
        <v>0</v>
      </c>
      <c r="L9463">
        <v>948.95460300000002</v>
      </c>
      <c r="M9463">
        <v>34.909253999999997</v>
      </c>
      <c r="N9463">
        <v>34.909253999999997</v>
      </c>
      <c r="R9463">
        <v>1487.900854</v>
      </c>
      <c r="S9463" t="s">
        <v>204</v>
      </c>
      <c r="T9463" s="247">
        <v>45342.356712962966</v>
      </c>
    </row>
    <row r="9464" spans="1:20" x14ac:dyDescent="0.35">
      <c r="A9464" t="s">
        <v>235</v>
      </c>
      <c r="C9464" t="s">
        <v>97</v>
      </c>
      <c r="D9464" s="29">
        <v>45490</v>
      </c>
      <c r="E9464">
        <v>0</v>
      </c>
      <c r="F9464">
        <v>0</v>
      </c>
      <c r="G9464">
        <v>0</v>
      </c>
      <c r="H9464">
        <v>0</v>
      </c>
      <c r="L9464">
        <v>948.95460300000002</v>
      </c>
      <c r="M9464">
        <v>34.909253999999997</v>
      </c>
      <c r="N9464">
        <v>34.909253999999997</v>
      </c>
      <c r="R9464">
        <v>1487.900854</v>
      </c>
      <c r="S9464" t="s">
        <v>204</v>
      </c>
      <c r="T9464" s="247">
        <v>45342.356712962966</v>
      </c>
    </row>
    <row r="9465" spans="1:20" x14ac:dyDescent="0.35">
      <c r="A9465" t="s">
        <v>235</v>
      </c>
      <c r="C9465" t="s">
        <v>97</v>
      </c>
      <c r="D9465" s="29">
        <v>45491</v>
      </c>
      <c r="E9465">
        <v>0</v>
      </c>
      <c r="F9465">
        <v>0</v>
      </c>
      <c r="G9465">
        <v>0</v>
      </c>
      <c r="H9465">
        <v>0</v>
      </c>
      <c r="L9465">
        <v>948.95460300000002</v>
      </c>
      <c r="M9465">
        <v>34.909253999999997</v>
      </c>
      <c r="N9465">
        <v>34.909253999999997</v>
      </c>
      <c r="R9465">
        <v>1487.900854</v>
      </c>
      <c r="S9465" t="s">
        <v>204</v>
      </c>
      <c r="T9465" s="247">
        <v>45342.356712962966</v>
      </c>
    </row>
    <row r="9466" spans="1:20" x14ac:dyDescent="0.35">
      <c r="A9466" t="s">
        <v>235</v>
      </c>
      <c r="C9466" t="s">
        <v>97</v>
      </c>
      <c r="D9466" s="29">
        <v>45492</v>
      </c>
      <c r="E9466">
        <v>0</v>
      </c>
      <c r="F9466">
        <v>0</v>
      </c>
      <c r="G9466">
        <v>0</v>
      </c>
      <c r="H9466">
        <v>0</v>
      </c>
      <c r="L9466">
        <v>948.95460300000002</v>
      </c>
      <c r="M9466">
        <v>34.909253999999997</v>
      </c>
      <c r="N9466">
        <v>34.909253999999997</v>
      </c>
      <c r="R9466">
        <v>1487.900854</v>
      </c>
      <c r="S9466" t="s">
        <v>204</v>
      </c>
      <c r="T9466" s="247">
        <v>45342.356712962966</v>
      </c>
    </row>
    <row r="9467" spans="1:20" x14ac:dyDescent="0.35">
      <c r="A9467" t="s">
        <v>235</v>
      </c>
      <c r="C9467" t="s">
        <v>97</v>
      </c>
      <c r="D9467" s="29">
        <v>45493</v>
      </c>
      <c r="E9467">
        <v>0</v>
      </c>
      <c r="F9467">
        <v>0</v>
      </c>
      <c r="G9467">
        <v>0</v>
      </c>
      <c r="H9467">
        <v>0</v>
      </c>
      <c r="L9467">
        <v>948.95460300000002</v>
      </c>
      <c r="M9467">
        <v>34.909253999999997</v>
      </c>
      <c r="N9467">
        <v>34.909253999999997</v>
      </c>
      <c r="R9467">
        <v>1487.900854</v>
      </c>
      <c r="S9467" t="s">
        <v>204</v>
      </c>
      <c r="T9467" s="247">
        <v>45342.356712962966</v>
      </c>
    </row>
    <row r="9468" spans="1:20" x14ac:dyDescent="0.35">
      <c r="A9468" t="s">
        <v>235</v>
      </c>
      <c r="C9468" t="s">
        <v>97</v>
      </c>
      <c r="D9468" s="29">
        <v>45494</v>
      </c>
      <c r="E9468">
        <v>0</v>
      </c>
      <c r="F9468">
        <v>0</v>
      </c>
      <c r="G9468">
        <v>0</v>
      </c>
      <c r="H9468">
        <v>0</v>
      </c>
      <c r="L9468">
        <v>948.95460300000002</v>
      </c>
      <c r="M9468">
        <v>34.909253999999997</v>
      </c>
      <c r="N9468">
        <v>34.909253999999997</v>
      </c>
      <c r="R9468">
        <v>1487.900854</v>
      </c>
      <c r="S9468" t="s">
        <v>204</v>
      </c>
      <c r="T9468" s="247">
        <v>45342.356712962966</v>
      </c>
    </row>
    <row r="9469" spans="1:20" x14ac:dyDescent="0.35">
      <c r="A9469" t="s">
        <v>235</v>
      </c>
      <c r="C9469" t="s">
        <v>97</v>
      </c>
      <c r="D9469" s="29">
        <v>45495</v>
      </c>
      <c r="E9469">
        <v>0</v>
      </c>
      <c r="F9469">
        <v>0</v>
      </c>
      <c r="G9469">
        <v>0</v>
      </c>
      <c r="H9469">
        <v>0</v>
      </c>
      <c r="L9469">
        <v>948.95460300000002</v>
      </c>
      <c r="M9469">
        <v>34.909253999999997</v>
      </c>
      <c r="N9469">
        <v>34.909253999999997</v>
      </c>
      <c r="R9469">
        <v>1487.900854</v>
      </c>
      <c r="S9469" t="s">
        <v>204</v>
      </c>
      <c r="T9469" s="247">
        <v>45342.356712962966</v>
      </c>
    </row>
    <row r="9470" spans="1:20" x14ac:dyDescent="0.35">
      <c r="A9470" t="s">
        <v>235</v>
      </c>
      <c r="C9470" t="s">
        <v>97</v>
      </c>
      <c r="D9470" s="29">
        <v>45496</v>
      </c>
      <c r="E9470">
        <v>0</v>
      </c>
      <c r="F9470">
        <v>0</v>
      </c>
      <c r="G9470">
        <v>0</v>
      </c>
      <c r="H9470">
        <v>0</v>
      </c>
      <c r="L9470">
        <v>948.95460300000002</v>
      </c>
      <c r="M9470">
        <v>34.909253999999997</v>
      </c>
      <c r="N9470">
        <v>34.909253999999997</v>
      </c>
      <c r="R9470">
        <v>1487.900854</v>
      </c>
      <c r="S9470" t="s">
        <v>204</v>
      </c>
      <c r="T9470" s="247">
        <v>45342.356712962966</v>
      </c>
    </row>
    <row r="9471" spans="1:20" x14ac:dyDescent="0.35">
      <c r="A9471" t="s">
        <v>235</v>
      </c>
      <c r="C9471" t="s">
        <v>97</v>
      </c>
      <c r="D9471" s="29">
        <v>45497</v>
      </c>
      <c r="E9471">
        <v>0</v>
      </c>
      <c r="F9471">
        <v>0</v>
      </c>
      <c r="G9471">
        <v>0</v>
      </c>
      <c r="H9471">
        <v>0</v>
      </c>
      <c r="L9471">
        <v>948.95460300000002</v>
      </c>
      <c r="M9471">
        <v>34.909253999999997</v>
      </c>
      <c r="N9471">
        <v>34.909253999999997</v>
      </c>
      <c r="R9471">
        <v>1487.900854</v>
      </c>
      <c r="S9471" t="s">
        <v>204</v>
      </c>
      <c r="T9471" s="247">
        <v>45342.356712962966</v>
      </c>
    </row>
    <row r="9472" spans="1:20" x14ac:dyDescent="0.35">
      <c r="A9472" t="s">
        <v>235</v>
      </c>
      <c r="C9472" t="s">
        <v>97</v>
      </c>
      <c r="D9472" s="29">
        <v>45498</v>
      </c>
      <c r="E9472">
        <v>0</v>
      </c>
      <c r="F9472">
        <v>0</v>
      </c>
      <c r="G9472">
        <v>0</v>
      </c>
      <c r="H9472">
        <v>0</v>
      </c>
      <c r="L9472">
        <v>948.95460300000002</v>
      </c>
      <c r="M9472">
        <v>34.909253999999997</v>
      </c>
      <c r="N9472">
        <v>34.909253999999997</v>
      </c>
      <c r="R9472">
        <v>1487.900854</v>
      </c>
      <c r="S9472" t="s">
        <v>204</v>
      </c>
      <c r="T9472" s="247">
        <v>45342.356712962966</v>
      </c>
    </row>
    <row r="9473" spans="1:20" x14ac:dyDescent="0.35">
      <c r="A9473" t="s">
        <v>235</v>
      </c>
      <c r="C9473" t="s">
        <v>97</v>
      </c>
      <c r="D9473" s="29">
        <v>45499</v>
      </c>
      <c r="E9473">
        <v>0</v>
      </c>
      <c r="F9473">
        <v>0</v>
      </c>
      <c r="G9473">
        <v>0</v>
      </c>
      <c r="H9473">
        <v>0</v>
      </c>
      <c r="L9473">
        <v>948.95460300000002</v>
      </c>
      <c r="M9473">
        <v>34.909253999999997</v>
      </c>
      <c r="N9473">
        <v>34.909253999999997</v>
      </c>
      <c r="R9473">
        <v>1487.900854</v>
      </c>
      <c r="S9473" t="s">
        <v>204</v>
      </c>
      <c r="T9473" s="247">
        <v>45342.356712962966</v>
      </c>
    </row>
    <row r="9474" spans="1:20" x14ac:dyDescent="0.35">
      <c r="A9474" t="s">
        <v>235</v>
      </c>
      <c r="C9474" t="s">
        <v>97</v>
      </c>
      <c r="D9474" s="29">
        <v>45500</v>
      </c>
      <c r="E9474">
        <v>0</v>
      </c>
      <c r="F9474">
        <v>0</v>
      </c>
      <c r="G9474">
        <v>0</v>
      </c>
      <c r="H9474">
        <v>0</v>
      </c>
      <c r="L9474">
        <v>948.95460300000002</v>
      </c>
      <c r="M9474">
        <v>34.909253999999997</v>
      </c>
      <c r="N9474">
        <v>34.909253999999997</v>
      </c>
      <c r="R9474">
        <v>1487.900854</v>
      </c>
      <c r="S9474" t="s">
        <v>204</v>
      </c>
      <c r="T9474" s="247">
        <v>45342.356712962966</v>
      </c>
    </row>
    <row r="9475" spans="1:20" x14ac:dyDescent="0.35">
      <c r="A9475" t="s">
        <v>235</v>
      </c>
      <c r="C9475" t="s">
        <v>97</v>
      </c>
      <c r="D9475" s="29">
        <v>45501</v>
      </c>
      <c r="E9475">
        <v>0</v>
      </c>
      <c r="F9475">
        <v>0</v>
      </c>
      <c r="G9475">
        <v>0</v>
      </c>
      <c r="H9475">
        <v>0</v>
      </c>
      <c r="L9475">
        <v>948.95460300000002</v>
      </c>
      <c r="M9475">
        <v>34.909253999999997</v>
      </c>
      <c r="N9475">
        <v>34.909253999999997</v>
      </c>
      <c r="R9475">
        <v>1487.900854</v>
      </c>
      <c r="S9475" t="s">
        <v>204</v>
      </c>
      <c r="T9475" s="247">
        <v>45342.356724537036</v>
      </c>
    </row>
    <row r="9476" spans="1:20" x14ac:dyDescent="0.35">
      <c r="A9476" t="s">
        <v>235</v>
      </c>
      <c r="C9476" t="s">
        <v>97</v>
      </c>
      <c r="D9476" s="29">
        <v>45502</v>
      </c>
      <c r="E9476">
        <v>0</v>
      </c>
      <c r="F9476">
        <v>0</v>
      </c>
      <c r="G9476">
        <v>0</v>
      </c>
      <c r="H9476">
        <v>0</v>
      </c>
      <c r="L9476">
        <v>948.95460300000002</v>
      </c>
      <c r="M9476">
        <v>34.909253999999997</v>
      </c>
      <c r="N9476">
        <v>34.909253999999997</v>
      </c>
      <c r="R9476">
        <v>1487.900854</v>
      </c>
      <c r="S9476" t="s">
        <v>204</v>
      </c>
      <c r="T9476" s="247">
        <v>45342.356724537036</v>
      </c>
    </row>
    <row r="9477" spans="1:20" x14ac:dyDescent="0.35">
      <c r="A9477" t="s">
        <v>235</v>
      </c>
      <c r="C9477" t="s">
        <v>97</v>
      </c>
      <c r="D9477" s="29">
        <v>45503</v>
      </c>
      <c r="E9477">
        <v>0</v>
      </c>
      <c r="F9477">
        <v>0</v>
      </c>
      <c r="G9477">
        <v>0</v>
      </c>
      <c r="H9477">
        <v>0</v>
      </c>
      <c r="L9477">
        <v>948.95460300000002</v>
      </c>
      <c r="M9477">
        <v>34.909253999999997</v>
      </c>
      <c r="N9477">
        <v>34.909253999999997</v>
      </c>
      <c r="R9477">
        <v>1487.900854</v>
      </c>
      <c r="S9477" t="s">
        <v>204</v>
      </c>
      <c r="T9477" s="247">
        <v>45342.356712962966</v>
      </c>
    </row>
    <row r="9478" spans="1:20" x14ac:dyDescent="0.35">
      <c r="A9478" t="s">
        <v>235</v>
      </c>
      <c r="C9478" t="s">
        <v>97</v>
      </c>
      <c r="D9478" s="29">
        <v>45504</v>
      </c>
      <c r="E9478">
        <v>0</v>
      </c>
      <c r="F9478">
        <v>0</v>
      </c>
      <c r="G9478">
        <v>0</v>
      </c>
      <c r="H9478">
        <v>0</v>
      </c>
      <c r="L9478">
        <v>948.95460300000002</v>
      </c>
      <c r="M9478">
        <v>34.909253999999997</v>
      </c>
      <c r="N9478">
        <v>34.909253999999997</v>
      </c>
      <c r="R9478">
        <v>1487.900854</v>
      </c>
      <c r="S9478" t="s">
        <v>204</v>
      </c>
      <c r="T9478" s="247">
        <v>45342.356712962966</v>
      </c>
    </row>
    <row r="9479" spans="1:20" x14ac:dyDescent="0.35">
      <c r="A9479" t="s">
        <v>235</v>
      </c>
      <c r="C9479" t="s">
        <v>97</v>
      </c>
      <c r="D9479" s="29">
        <v>45505</v>
      </c>
      <c r="E9479">
        <v>0</v>
      </c>
      <c r="F9479">
        <v>0</v>
      </c>
      <c r="G9479">
        <v>0</v>
      </c>
      <c r="H9479">
        <v>0</v>
      </c>
      <c r="L9479">
        <v>948.95460300000002</v>
      </c>
      <c r="M9479">
        <v>34.909253999999997</v>
      </c>
      <c r="N9479">
        <v>34.909253999999997</v>
      </c>
      <c r="R9479">
        <v>1487.900854</v>
      </c>
      <c r="S9479" t="s">
        <v>204</v>
      </c>
      <c r="T9479" s="247">
        <v>45342.356724537036</v>
      </c>
    </row>
    <row r="9480" spans="1:20" x14ac:dyDescent="0.35">
      <c r="A9480" t="s">
        <v>235</v>
      </c>
      <c r="C9480" t="s">
        <v>97</v>
      </c>
      <c r="D9480" s="29">
        <v>45506</v>
      </c>
      <c r="E9480">
        <v>0</v>
      </c>
      <c r="F9480">
        <v>0</v>
      </c>
      <c r="G9480">
        <v>0</v>
      </c>
      <c r="H9480">
        <v>0</v>
      </c>
      <c r="L9480">
        <v>948.95460300000002</v>
      </c>
      <c r="M9480">
        <v>34.909253999999997</v>
      </c>
      <c r="N9480">
        <v>34.909253999999997</v>
      </c>
      <c r="R9480">
        <v>1487.900854</v>
      </c>
      <c r="S9480" t="s">
        <v>204</v>
      </c>
      <c r="T9480" s="247">
        <v>45342.356736111113</v>
      </c>
    </row>
    <row r="9481" spans="1:20" x14ac:dyDescent="0.35">
      <c r="A9481" t="s">
        <v>235</v>
      </c>
      <c r="C9481" t="s">
        <v>97</v>
      </c>
      <c r="D9481" s="29">
        <v>45507</v>
      </c>
      <c r="E9481">
        <v>0</v>
      </c>
      <c r="F9481">
        <v>0</v>
      </c>
      <c r="G9481">
        <v>0</v>
      </c>
      <c r="H9481">
        <v>0</v>
      </c>
      <c r="L9481">
        <v>948.95460300000002</v>
      </c>
      <c r="M9481">
        <v>34.909253999999997</v>
      </c>
      <c r="N9481">
        <v>34.909253999999997</v>
      </c>
      <c r="R9481">
        <v>1487.900854</v>
      </c>
      <c r="S9481" t="s">
        <v>204</v>
      </c>
      <c r="T9481" s="247">
        <v>45342.356724537036</v>
      </c>
    </row>
    <row r="9482" spans="1:20" x14ac:dyDescent="0.35">
      <c r="A9482" t="s">
        <v>235</v>
      </c>
      <c r="C9482" t="s">
        <v>97</v>
      </c>
      <c r="D9482" s="29">
        <v>45508</v>
      </c>
      <c r="E9482">
        <v>0</v>
      </c>
      <c r="F9482">
        <v>0</v>
      </c>
      <c r="G9482">
        <v>0</v>
      </c>
      <c r="H9482">
        <v>0</v>
      </c>
      <c r="L9482">
        <v>948.95460300000002</v>
      </c>
      <c r="M9482">
        <v>34.909253999999997</v>
      </c>
      <c r="N9482">
        <v>34.909253999999997</v>
      </c>
      <c r="R9482">
        <v>1487.900854</v>
      </c>
      <c r="S9482" t="s">
        <v>204</v>
      </c>
      <c r="T9482" s="247">
        <v>45342.356724537036</v>
      </c>
    </row>
    <row r="9483" spans="1:20" x14ac:dyDescent="0.35">
      <c r="A9483" t="s">
        <v>235</v>
      </c>
      <c r="C9483" t="s">
        <v>97</v>
      </c>
      <c r="D9483" s="29">
        <v>45509</v>
      </c>
      <c r="E9483">
        <v>0</v>
      </c>
      <c r="F9483">
        <v>0</v>
      </c>
      <c r="G9483">
        <v>0</v>
      </c>
      <c r="H9483">
        <v>0</v>
      </c>
      <c r="L9483">
        <v>948.95460300000002</v>
      </c>
      <c r="M9483">
        <v>34.909253999999997</v>
      </c>
      <c r="N9483">
        <v>34.909253999999997</v>
      </c>
      <c r="R9483">
        <v>1487.900854</v>
      </c>
      <c r="S9483" t="s">
        <v>204</v>
      </c>
      <c r="T9483" s="247">
        <v>45342.356724537036</v>
      </c>
    </row>
    <row r="9484" spans="1:20" x14ac:dyDescent="0.35">
      <c r="A9484" t="s">
        <v>235</v>
      </c>
      <c r="C9484" t="s">
        <v>97</v>
      </c>
      <c r="D9484" s="29">
        <v>45510</v>
      </c>
      <c r="E9484">
        <v>0</v>
      </c>
      <c r="F9484">
        <v>0</v>
      </c>
      <c r="G9484">
        <v>0</v>
      </c>
      <c r="H9484">
        <v>0</v>
      </c>
      <c r="L9484">
        <v>948.95460300000002</v>
      </c>
      <c r="M9484">
        <v>34.909253999999997</v>
      </c>
      <c r="N9484">
        <v>34.909253999999997</v>
      </c>
      <c r="R9484">
        <v>1487.900854</v>
      </c>
      <c r="S9484" t="s">
        <v>204</v>
      </c>
      <c r="T9484" s="247">
        <v>45342.356724537036</v>
      </c>
    </row>
    <row r="9485" spans="1:20" x14ac:dyDescent="0.35">
      <c r="A9485" t="s">
        <v>235</v>
      </c>
      <c r="C9485" t="s">
        <v>97</v>
      </c>
      <c r="D9485" s="29">
        <v>45511</v>
      </c>
      <c r="E9485">
        <v>0</v>
      </c>
      <c r="F9485">
        <v>0</v>
      </c>
      <c r="G9485">
        <v>0</v>
      </c>
      <c r="H9485">
        <v>0</v>
      </c>
      <c r="L9485">
        <v>948.95460300000002</v>
      </c>
      <c r="M9485">
        <v>34.909253999999997</v>
      </c>
      <c r="N9485">
        <v>34.909253999999997</v>
      </c>
      <c r="R9485">
        <v>1487.900854</v>
      </c>
      <c r="S9485" t="s">
        <v>204</v>
      </c>
      <c r="T9485" s="247">
        <v>45342.356724537036</v>
      </c>
    </row>
    <row r="9486" spans="1:20" x14ac:dyDescent="0.35">
      <c r="A9486" t="s">
        <v>235</v>
      </c>
      <c r="C9486" t="s">
        <v>97</v>
      </c>
      <c r="D9486" s="29">
        <v>45512</v>
      </c>
      <c r="E9486">
        <v>0</v>
      </c>
      <c r="F9486">
        <v>0</v>
      </c>
      <c r="G9486">
        <v>0</v>
      </c>
      <c r="H9486">
        <v>0</v>
      </c>
      <c r="L9486">
        <v>948.95460300000002</v>
      </c>
      <c r="M9486">
        <v>34.909253999999997</v>
      </c>
      <c r="N9486">
        <v>34.909253999999997</v>
      </c>
      <c r="R9486">
        <v>1487.900854</v>
      </c>
      <c r="S9486" t="s">
        <v>204</v>
      </c>
      <c r="T9486" s="247">
        <v>45342.356724537036</v>
      </c>
    </row>
    <row r="9487" spans="1:20" x14ac:dyDescent="0.35">
      <c r="A9487" t="s">
        <v>235</v>
      </c>
      <c r="C9487" t="s">
        <v>97</v>
      </c>
      <c r="D9487" s="29">
        <v>45513</v>
      </c>
      <c r="E9487">
        <v>0</v>
      </c>
      <c r="F9487">
        <v>0</v>
      </c>
      <c r="G9487">
        <v>0</v>
      </c>
      <c r="H9487">
        <v>0</v>
      </c>
      <c r="L9487">
        <v>948.95460300000002</v>
      </c>
      <c r="M9487">
        <v>34.909253999999997</v>
      </c>
      <c r="N9487">
        <v>34.909253999999997</v>
      </c>
      <c r="R9487">
        <v>1487.900854</v>
      </c>
      <c r="S9487" t="s">
        <v>204</v>
      </c>
      <c r="T9487" s="247">
        <v>45342.356724537036</v>
      </c>
    </row>
    <row r="9488" spans="1:20" x14ac:dyDescent="0.35">
      <c r="A9488" t="s">
        <v>235</v>
      </c>
      <c r="C9488" t="s">
        <v>97</v>
      </c>
      <c r="D9488" s="29">
        <v>45514</v>
      </c>
      <c r="E9488">
        <v>0</v>
      </c>
      <c r="F9488">
        <v>0</v>
      </c>
      <c r="G9488">
        <v>0</v>
      </c>
      <c r="H9488">
        <v>0</v>
      </c>
      <c r="L9488">
        <v>948.95460300000002</v>
      </c>
      <c r="M9488">
        <v>34.909253999999997</v>
      </c>
      <c r="N9488">
        <v>34.909253999999997</v>
      </c>
      <c r="R9488">
        <v>1487.900854</v>
      </c>
      <c r="S9488" t="s">
        <v>204</v>
      </c>
      <c r="T9488" s="247">
        <v>45342.356724537036</v>
      </c>
    </row>
    <row r="9489" spans="1:20" x14ac:dyDescent="0.35">
      <c r="A9489" t="s">
        <v>235</v>
      </c>
      <c r="C9489" t="s">
        <v>97</v>
      </c>
      <c r="D9489" s="29">
        <v>45515</v>
      </c>
      <c r="E9489">
        <v>0</v>
      </c>
      <c r="F9489">
        <v>0</v>
      </c>
      <c r="G9489">
        <v>0</v>
      </c>
      <c r="H9489">
        <v>0</v>
      </c>
      <c r="L9489">
        <v>948.95460300000002</v>
      </c>
      <c r="M9489">
        <v>34.909253999999997</v>
      </c>
      <c r="N9489">
        <v>34.909253999999997</v>
      </c>
      <c r="R9489">
        <v>1487.900854</v>
      </c>
      <c r="S9489" t="s">
        <v>204</v>
      </c>
      <c r="T9489" s="247">
        <v>45342.356724537036</v>
      </c>
    </row>
    <row r="9490" spans="1:20" x14ac:dyDescent="0.35">
      <c r="A9490" t="s">
        <v>235</v>
      </c>
      <c r="C9490" t="s">
        <v>97</v>
      </c>
      <c r="D9490" s="29">
        <v>45516</v>
      </c>
      <c r="E9490">
        <v>0</v>
      </c>
      <c r="F9490">
        <v>0</v>
      </c>
      <c r="G9490">
        <v>0</v>
      </c>
      <c r="H9490">
        <v>0</v>
      </c>
      <c r="L9490">
        <v>948.95460300000002</v>
      </c>
      <c r="M9490">
        <v>34.909253999999997</v>
      </c>
      <c r="N9490">
        <v>34.909253999999997</v>
      </c>
      <c r="R9490">
        <v>1487.900854</v>
      </c>
      <c r="S9490" t="s">
        <v>204</v>
      </c>
      <c r="T9490" s="247">
        <v>45342.356736111113</v>
      </c>
    </row>
    <row r="9491" spans="1:20" x14ac:dyDescent="0.35">
      <c r="A9491" t="s">
        <v>235</v>
      </c>
      <c r="C9491" t="s">
        <v>97</v>
      </c>
      <c r="D9491" s="29">
        <v>45517</v>
      </c>
      <c r="E9491">
        <v>0</v>
      </c>
      <c r="F9491">
        <v>0</v>
      </c>
      <c r="G9491">
        <v>0</v>
      </c>
      <c r="H9491">
        <v>0</v>
      </c>
      <c r="L9491">
        <v>948.95460300000002</v>
      </c>
      <c r="M9491">
        <v>34.909253999999997</v>
      </c>
      <c r="N9491">
        <v>34.909253999999997</v>
      </c>
      <c r="R9491">
        <v>1487.900854</v>
      </c>
      <c r="S9491" t="s">
        <v>204</v>
      </c>
      <c r="T9491" s="247">
        <v>45342.356724537036</v>
      </c>
    </row>
    <row r="9492" spans="1:20" x14ac:dyDescent="0.35">
      <c r="A9492" t="s">
        <v>235</v>
      </c>
      <c r="C9492" t="s">
        <v>97</v>
      </c>
      <c r="D9492" s="29">
        <v>45518</v>
      </c>
      <c r="E9492">
        <v>0</v>
      </c>
      <c r="F9492">
        <v>0</v>
      </c>
      <c r="G9492">
        <v>0</v>
      </c>
      <c r="H9492">
        <v>0</v>
      </c>
      <c r="L9492">
        <v>948.95460300000002</v>
      </c>
      <c r="M9492">
        <v>34.909253999999997</v>
      </c>
      <c r="N9492">
        <v>34.909253999999997</v>
      </c>
      <c r="R9492">
        <v>1487.900854</v>
      </c>
      <c r="S9492" t="s">
        <v>204</v>
      </c>
      <c r="T9492" s="247">
        <v>45342.356724537036</v>
      </c>
    </row>
    <row r="9493" spans="1:20" x14ac:dyDescent="0.35">
      <c r="A9493" t="s">
        <v>235</v>
      </c>
      <c r="C9493" t="s">
        <v>97</v>
      </c>
      <c r="D9493" s="29">
        <v>45519</v>
      </c>
      <c r="E9493">
        <v>0</v>
      </c>
      <c r="F9493">
        <v>0</v>
      </c>
      <c r="G9493">
        <v>0</v>
      </c>
      <c r="H9493">
        <v>0</v>
      </c>
      <c r="L9493">
        <v>948.95460300000002</v>
      </c>
      <c r="M9493">
        <v>34.909253999999997</v>
      </c>
      <c r="N9493">
        <v>34.909253999999997</v>
      </c>
      <c r="R9493">
        <v>1487.900854</v>
      </c>
      <c r="S9493" t="s">
        <v>204</v>
      </c>
      <c r="T9493" s="247">
        <v>45342.356724537036</v>
      </c>
    </row>
    <row r="9494" spans="1:20" x14ac:dyDescent="0.35">
      <c r="A9494" t="s">
        <v>235</v>
      </c>
      <c r="C9494" t="s">
        <v>97</v>
      </c>
      <c r="D9494" s="29">
        <v>45520</v>
      </c>
      <c r="E9494">
        <v>0</v>
      </c>
      <c r="F9494">
        <v>0</v>
      </c>
      <c r="G9494">
        <v>0</v>
      </c>
      <c r="H9494">
        <v>0</v>
      </c>
      <c r="L9494">
        <v>948.95460300000002</v>
      </c>
      <c r="M9494">
        <v>34.909253999999997</v>
      </c>
      <c r="N9494">
        <v>34.909253999999997</v>
      </c>
      <c r="R9494">
        <v>1487.900854</v>
      </c>
      <c r="S9494" t="s">
        <v>204</v>
      </c>
      <c r="T9494" s="247">
        <v>45342.356736111113</v>
      </c>
    </row>
    <row r="9495" spans="1:20" x14ac:dyDescent="0.35">
      <c r="A9495" t="s">
        <v>235</v>
      </c>
      <c r="C9495" t="s">
        <v>97</v>
      </c>
      <c r="D9495" s="29">
        <v>45521</v>
      </c>
      <c r="E9495">
        <v>0</v>
      </c>
      <c r="F9495">
        <v>0</v>
      </c>
      <c r="G9495">
        <v>0</v>
      </c>
      <c r="H9495">
        <v>0</v>
      </c>
      <c r="L9495">
        <v>948.95460300000002</v>
      </c>
      <c r="M9495">
        <v>34.909253999999997</v>
      </c>
      <c r="N9495">
        <v>34.909253999999997</v>
      </c>
      <c r="R9495">
        <v>1487.900854</v>
      </c>
      <c r="S9495" t="s">
        <v>204</v>
      </c>
      <c r="T9495" s="247">
        <v>45342.356724537036</v>
      </c>
    </row>
    <row r="9496" spans="1:20" x14ac:dyDescent="0.35">
      <c r="A9496" t="s">
        <v>235</v>
      </c>
      <c r="C9496" t="s">
        <v>97</v>
      </c>
      <c r="D9496" s="29">
        <v>45522</v>
      </c>
      <c r="E9496">
        <v>0</v>
      </c>
      <c r="F9496">
        <v>0</v>
      </c>
      <c r="G9496">
        <v>0</v>
      </c>
      <c r="H9496">
        <v>0</v>
      </c>
      <c r="L9496">
        <v>948.95460300000002</v>
      </c>
      <c r="M9496">
        <v>34.909253999999997</v>
      </c>
      <c r="N9496">
        <v>34.909253999999997</v>
      </c>
      <c r="R9496">
        <v>1487.900854</v>
      </c>
      <c r="S9496" t="s">
        <v>204</v>
      </c>
      <c r="T9496" s="247">
        <v>45342.356747685182</v>
      </c>
    </row>
    <row r="9497" spans="1:20" x14ac:dyDescent="0.35">
      <c r="A9497" t="s">
        <v>235</v>
      </c>
      <c r="C9497" t="s">
        <v>97</v>
      </c>
      <c r="D9497" s="29">
        <v>45523</v>
      </c>
      <c r="E9497">
        <v>0</v>
      </c>
      <c r="F9497">
        <v>0</v>
      </c>
      <c r="G9497">
        <v>0</v>
      </c>
      <c r="H9497">
        <v>0</v>
      </c>
      <c r="L9497">
        <v>948.95460300000002</v>
      </c>
      <c r="M9497">
        <v>34.909253999999997</v>
      </c>
      <c r="N9497">
        <v>34.909253999999997</v>
      </c>
      <c r="R9497">
        <v>1487.900854</v>
      </c>
      <c r="S9497" t="s">
        <v>204</v>
      </c>
      <c r="T9497" s="247">
        <v>45342.356724537036</v>
      </c>
    </row>
    <row r="9498" spans="1:20" x14ac:dyDescent="0.35">
      <c r="A9498" t="s">
        <v>235</v>
      </c>
      <c r="C9498" t="s">
        <v>97</v>
      </c>
      <c r="D9498" s="29">
        <v>45524</v>
      </c>
      <c r="E9498">
        <v>0</v>
      </c>
      <c r="F9498">
        <v>0</v>
      </c>
      <c r="G9498">
        <v>0</v>
      </c>
      <c r="H9498">
        <v>0</v>
      </c>
      <c r="L9498">
        <v>948.95460300000002</v>
      </c>
      <c r="M9498">
        <v>34.909253999999997</v>
      </c>
      <c r="N9498">
        <v>34.909253999999997</v>
      </c>
      <c r="R9498">
        <v>1487.900854</v>
      </c>
      <c r="S9498" t="s">
        <v>204</v>
      </c>
      <c r="T9498" s="247">
        <v>45342.356747685182</v>
      </c>
    </row>
    <row r="9499" spans="1:20" x14ac:dyDescent="0.35">
      <c r="A9499" t="s">
        <v>235</v>
      </c>
      <c r="C9499" t="s">
        <v>97</v>
      </c>
      <c r="D9499" s="29">
        <v>45525</v>
      </c>
      <c r="E9499">
        <v>0</v>
      </c>
      <c r="F9499">
        <v>0</v>
      </c>
      <c r="G9499">
        <v>0</v>
      </c>
      <c r="H9499">
        <v>0</v>
      </c>
      <c r="L9499">
        <v>948.95460300000002</v>
      </c>
      <c r="M9499">
        <v>34.909253999999997</v>
      </c>
      <c r="N9499">
        <v>34.909253999999997</v>
      </c>
      <c r="R9499">
        <v>1487.900854</v>
      </c>
      <c r="S9499" t="s">
        <v>204</v>
      </c>
      <c r="T9499" s="247">
        <v>45342.356736111113</v>
      </c>
    </row>
    <row r="9500" spans="1:20" x14ac:dyDescent="0.35">
      <c r="A9500" t="s">
        <v>235</v>
      </c>
      <c r="C9500" t="s">
        <v>97</v>
      </c>
      <c r="D9500" s="29">
        <v>45526</v>
      </c>
      <c r="E9500">
        <v>0</v>
      </c>
      <c r="F9500">
        <v>0</v>
      </c>
      <c r="G9500">
        <v>0</v>
      </c>
      <c r="H9500">
        <v>0</v>
      </c>
      <c r="L9500">
        <v>948.95460300000002</v>
      </c>
      <c r="M9500">
        <v>34.909253999999997</v>
      </c>
      <c r="N9500">
        <v>34.909253999999997</v>
      </c>
      <c r="R9500">
        <v>1487.900854</v>
      </c>
      <c r="S9500" t="s">
        <v>204</v>
      </c>
      <c r="T9500" s="247">
        <v>45342.356736111113</v>
      </c>
    </row>
    <row r="9501" spans="1:20" x14ac:dyDescent="0.35">
      <c r="A9501" t="s">
        <v>235</v>
      </c>
      <c r="C9501" t="s">
        <v>97</v>
      </c>
      <c r="D9501" s="29">
        <v>45527</v>
      </c>
      <c r="E9501">
        <v>0</v>
      </c>
      <c r="F9501">
        <v>0</v>
      </c>
      <c r="G9501">
        <v>0</v>
      </c>
      <c r="H9501">
        <v>0</v>
      </c>
      <c r="L9501">
        <v>948.95460300000002</v>
      </c>
      <c r="M9501">
        <v>34.909253999999997</v>
      </c>
      <c r="N9501">
        <v>34.909253999999997</v>
      </c>
      <c r="R9501">
        <v>1487.900854</v>
      </c>
      <c r="S9501" t="s">
        <v>204</v>
      </c>
      <c r="T9501" s="247">
        <v>45342.356736111113</v>
      </c>
    </row>
    <row r="9502" spans="1:20" x14ac:dyDescent="0.35">
      <c r="A9502" t="s">
        <v>235</v>
      </c>
      <c r="C9502" t="s">
        <v>97</v>
      </c>
      <c r="D9502" s="29">
        <v>45528</v>
      </c>
      <c r="E9502">
        <v>0</v>
      </c>
      <c r="F9502">
        <v>0</v>
      </c>
      <c r="G9502">
        <v>0</v>
      </c>
      <c r="H9502">
        <v>0</v>
      </c>
      <c r="L9502">
        <v>948.95460300000002</v>
      </c>
      <c r="M9502">
        <v>34.909253999999997</v>
      </c>
      <c r="N9502">
        <v>34.909253999999997</v>
      </c>
      <c r="R9502">
        <v>1487.900854</v>
      </c>
      <c r="S9502" t="s">
        <v>204</v>
      </c>
      <c r="T9502" s="247">
        <v>45342.356736111113</v>
      </c>
    </row>
    <row r="9503" spans="1:20" x14ac:dyDescent="0.35">
      <c r="A9503" t="s">
        <v>235</v>
      </c>
      <c r="C9503" t="s">
        <v>97</v>
      </c>
      <c r="D9503" s="29">
        <v>45529</v>
      </c>
      <c r="E9503">
        <v>0</v>
      </c>
      <c r="F9503">
        <v>0</v>
      </c>
      <c r="G9503">
        <v>0</v>
      </c>
      <c r="H9503">
        <v>0</v>
      </c>
      <c r="L9503">
        <v>948.95460300000002</v>
      </c>
      <c r="M9503">
        <v>34.909253999999997</v>
      </c>
      <c r="N9503">
        <v>34.909253999999997</v>
      </c>
      <c r="R9503">
        <v>1487.900854</v>
      </c>
      <c r="S9503" t="s">
        <v>204</v>
      </c>
      <c r="T9503" s="247">
        <v>45342.356724537036</v>
      </c>
    </row>
    <row r="9504" spans="1:20" x14ac:dyDescent="0.35">
      <c r="A9504" t="s">
        <v>235</v>
      </c>
      <c r="C9504" t="s">
        <v>97</v>
      </c>
      <c r="D9504" s="29">
        <v>45530</v>
      </c>
      <c r="E9504">
        <v>0</v>
      </c>
      <c r="F9504">
        <v>0</v>
      </c>
      <c r="G9504">
        <v>0</v>
      </c>
      <c r="H9504">
        <v>0</v>
      </c>
      <c r="L9504">
        <v>948.95460300000002</v>
      </c>
      <c r="M9504">
        <v>34.909253999999997</v>
      </c>
      <c r="N9504">
        <v>34.909253999999997</v>
      </c>
      <c r="R9504">
        <v>1487.900854</v>
      </c>
      <c r="S9504" t="s">
        <v>204</v>
      </c>
      <c r="T9504" s="247">
        <v>45342.356747685182</v>
      </c>
    </row>
    <row r="9505" spans="1:20" x14ac:dyDescent="0.35">
      <c r="A9505" t="s">
        <v>235</v>
      </c>
      <c r="C9505" t="s">
        <v>97</v>
      </c>
      <c r="D9505" s="29">
        <v>45531</v>
      </c>
      <c r="E9505">
        <v>0</v>
      </c>
      <c r="F9505">
        <v>0</v>
      </c>
      <c r="G9505">
        <v>0</v>
      </c>
      <c r="H9505">
        <v>0</v>
      </c>
      <c r="L9505">
        <v>948.95460300000002</v>
      </c>
      <c r="M9505">
        <v>34.909253999999997</v>
      </c>
      <c r="N9505">
        <v>34.909253999999997</v>
      </c>
      <c r="R9505">
        <v>1487.900854</v>
      </c>
      <c r="S9505" t="s">
        <v>204</v>
      </c>
      <c r="T9505" s="247">
        <v>45342.356736111113</v>
      </c>
    </row>
    <row r="9506" spans="1:20" x14ac:dyDescent="0.35">
      <c r="A9506" t="s">
        <v>235</v>
      </c>
      <c r="C9506" t="s">
        <v>97</v>
      </c>
      <c r="D9506" s="29">
        <v>45532</v>
      </c>
      <c r="E9506">
        <v>0</v>
      </c>
      <c r="F9506">
        <v>0</v>
      </c>
      <c r="G9506">
        <v>0</v>
      </c>
      <c r="H9506">
        <v>0</v>
      </c>
      <c r="L9506">
        <v>948.95460300000002</v>
      </c>
      <c r="M9506">
        <v>34.909253999999997</v>
      </c>
      <c r="N9506">
        <v>34.909253999999997</v>
      </c>
      <c r="R9506">
        <v>1487.900854</v>
      </c>
      <c r="S9506" t="s">
        <v>204</v>
      </c>
      <c r="T9506" s="247">
        <v>45342.356747685182</v>
      </c>
    </row>
    <row r="9507" spans="1:20" x14ac:dyDescent="0.35">
      <c r="A9507" t="s">
        <v>235</v>
      </c>
      <c r="C9507" t="s">
        <v>97</v>
      </c>
      <c r="D9507" s="29">
        <v>45533</v>
      </c>
      <c r="E9507">
        <v>0</v>
      </c>
      <c r="F9507">
        <v>0</v>
      </c>
      <c r="G9507">
        <v>0</v>
      </c>
      <c r="H9507">
        <v>0</v>
      </c>
      <c r="L9507">
        <v>948.95460300000002</v>
      </c>
      <c r="M9507">
        <v>34.909253999999997</v>
      </c>
      <c r="N9507">
        <v>34.909253999999997</v>
      </c>
      <c r="R9507">
        <v>1487.900854</v>
      </c>
      <c r="S9507" t="s">
        <v>204</v>
      </c>
      <c r="T9507" s="247">
        <v>45342.356736111113</v>
      </c>
    </row>
    <row r="9508" spans="1:20" x14ac:dyDescent="0.35">
      <c r="A9508" t="s">
        <v>235</v>
      </c>
      <c r="C9508" t="s">
        <v>97</v>
      </c>
      <c r="D9508" s="29">
        <v>45534</v>
      </c>
      <c r="E9508">
        <v>0</v>
      </c>
      <c r="F9508">
        <v>0</v>
      </c>
      <c r="G9508">
        <v>0</v>
      </c>
      <c r="H9508">
        <v>0</v>
      </c>
      <c r="L9508">
        <v>948.95460300000002</v>
      </c>
      <c r="M9508">
        <v>34.909253999999997</v>
      </c>
      <c r="N9508">
        <v>34.909253999999997</v>
      </c>
      <c r="R9508">
        <v>1487.900854</v>
      </c>
      <c r="S9508" t="s">
        <v>204</v>
      </c>
      <c r="T9508" s="247">
        <v>45342.356747685182</v>
      </c>
    </row>
    <row r="9509" spans="1:20" x14ac:dyDescent="0.35">
      <c r="A9509" t="s">
        <v>235</v>
      </c>
      <c r="C9509" t="s">
        <v>97</v>
      </c>
      <c r="D9509" s="29">
        <v>45535</v>
      </c>
      <c r="E9509">
        <v>0</v>
      </c>
      <c r="F9509">
        <v>0</v>
      </c>
      <c r="G9509">
        <v>0</v>
      </c>
      <c r="H9509">
        <v>0</v>
      </c>
      <c r="L9509">
        <v>948.95460300000002</v>
      </c>
      <c r="M9509">
        <v>34.909253999999997</v>
      </c>
      <c r="N9509">
        <v>34.909253999999997</v>
      </c>
      <c r="R9509">
        <v>1487.900854</v>
      </c>
      <c r="S9509" t="s">
        <v>204</v>
      </c>
      <c r="T9509" s="247">
        <v>45342.356747685182</v>
      </c>
    </row>
    <row r="9510" spans="1:20" x14ac:dyDescent="0.35">
      <c r="A9510" t="s">
        <v>235</v>
      </c>
      <c r="C9510" t="s">
        <v>97</v>
      </c>
      <c r="D9510" s="29">
        <v>45536</v>
      </c>
      <c r="E9510">
        <v>0</v>
      </c>
      <c r="F9510">
        <v>0</v>
      </c>
      <c r="G9510">
        <v>0</v>
      </c>
      <c r="H9510">
        <v>0</v>
      </c>
      <c r="L9510">
        <v>948.95460300000002</v>
      </c>
      <c r="M9510">
        <v>34.909253999999997</v>
      </c>
      <c r="N9510">
        <v>34.909253999999997</v>
      </c>
      <c r="R9510">
        <v>1487.900854</v>
      </c>
      <c r="S9510" t="s">
        <v>204</v>
      </c>
      <c r="T9510" s="247">
        <v>45342.356747685182</v>
      </c>
    </row>
    <row r="9511" spans="1:20" x14ac:dyDescent="0.35">
      <c r="A9511" t="s">
        <v>235</v>
      </c>
      <c r="C9511" t="s">
        <v>97</v>
      </c>
      <c r="D9511" s="29">
        <v>45537</v>
      </c>
      <c r="E9511">
        <v>0</v>
      </c>
      <c r="F9511">
        <v>0</v>
      </c>
      <c r="G9511">
        <v>0</v>
      </c>
      <c r="H9511">
        <v>0</v>
      </c>
      <c r="L9511">
        <v>948.95460300000002</v>
      </c>
      <c r="M9511">
        <v>34.909253999999997</v>
      </c>
      <c r="N9511">
        <v>34.909253999999997</v>
      </c>
      <c r="R9511">
        <v>1487.900854</v>
      </c>
      <c r="S9511" t="s">
        <v>204</v>
      </c>
      <c r="T9511" s="247">
        <v>45342.356736111113</v>
      </c>
    </row>
    <row r="9512" spans="1:20" x14ac:dyDescent="0.35">
      <c r="A9512" t="s">
        <v>235</v>
      </c>
      <c r="C9512" t="s">
        <v>97</v>
      </c>
      <c r="D9512" s="29">
        <v>45538</v>
      </c>
      <c r="E9512">
        <v>0</v>
      </c>
      <c r="F9512">
        <v>0</v>
      </c>
      <c r="G9512">
        <v>0</v>
      </c>
      <c r="H9512">
        <v>0</v>
      </c>
      <c r="L9512">
        <v>948.95460300000002</v>
      </c>
      <c r="M9512">
        <v>34.909253999999997</v>
      </c>
      <c r="N9512">
        <v>34.909253999999997</v>
      </c>
      <c r="R9512">
        <v>1487.900854</v>
      </c>
      <c r="S9512" t="s">
        <v>204</v>
      </c>
      <c r="T9512" s="247">
        <v>45342.356747685182</v>
      </c>
    </row>
    <row r="9513" spans="1:20" x14ac:dyDescent="0.35">
      <c r="A9513" t="s">
        <v>235</v>
      </c>
      <c r="C9513" t="s">
        <v>97</v>
      </c>
      <c r="D9513" s="29">
        <v>45539</v>
      </c>
      <c r="E9513">
        <v>0</v>
      </c>
      <c r="F9513">
        <v>0</v>
      </c>
      <c r="G9513">
        <v>0</v>
      </c>
      <c r="H9513">
        <v>0</v>
      </c>
      <c r="L9513">
        <v>948.95460300000002</v>
      </c>
      <c r="M9513">
        <v>34.909253999999997</v>
      </c>
      <c r="N9513">
        <v>34.909253999999997</v>
      </c>
      <c r="R9513">
        <v>1487.900854</v>
      </c>
      <c r="S9513" t="s">
        <v>204</v>
      </c>
      <c r="T9513" s="247">
        <v>45342.356747685182</v>
      </c>
    </row>
    <row r="9514" spans="1:20" x14ac:dyDescent="0.35">
      <c r="A9514" t="s">
        <v>235</v>
      </c>
      <c r="C9514" t="s">
        <v>97</v>
      </c>
      <c r="D9514" s="29">
        <v>45540</v>
      </c>
      <c r="E9514">
        <v>0</v>
      </c>
      <c r="F9514">
        <v>0</v>
      </c>
      <c r="G9514">
        <v>0</v>
      </c>
      <c r="H9514">
        <v>0</v>
      </c>
      <c r="L9514">
        <v>948.95460300000002</v>
      </c>
      <c r="M9514">
        <v>34.909253999999997</v>
      </c>
      <c r="N9514">
        <v>34.909253999999997</v>
      </c>
      <c r="R9514">
        <v>1487.900854</v>
      </c>
      <c r="S9514" t="s">
        <v>204</v>
      </c>
      <c r="T9514" s="247">
        <v>45342.356759259259</v>
      </c>
    </row>
    <row r="9515" spans="1:20" x14ac:dyDescent="0.35">
      <c r="A9515" t="s">
        <v>235</v>
      </c>
      <c r="C9515" t="s">
        <v>97</v>
      </c>
      <c r="D9515" s="29">
        <v>45541</v>
      </c>
      <c r="E9515">
        <v>0</v>
      </c>
      <c r="F9515">
        <v>0</v>
      </c>
      <c r="G9515">
        <v>0</v>
      </c>
      <c r="H9515">
        <v>0</v>
      </c>
      <c r="L9515">
        <v>948.95460300000002</v>
      </c>
      <c r="M9515">
        <v>34.909253999999997</v>
      </c>
      <c r="N9515">
        <v>34.909253999999997</v>
      </c>
      <c r="R9515">
        <v>1487.900854</v>
      </c>
      <c r="S9515" t="s">
        <v>204</v>
      </c>
      <c r="T9515" s="247">
        <v>45342.356736111113</v>
      </c>
    </row>
    <row r="9516" spans="1:20" x14ac:dyDescent="0.35">
      <c r="A9516" t="s">
        <v>235</v>
      </c>
      <c r="C9516" t="s">
        <v>97</v>
      </c>
      <c r="D9516" s="29">
        <v>45542</v>
      </c>
      <c r="E9516">
        <v>0</v>
      </c>
      <c r="F9516">
        <v>0</v>
      </c>
      <c r="G9516">
        <v>0</v>
      </c>
      <c r="H9516">
        <v>0</v>
      </c>
      <c r="L9516">
        <v>948.95460300000002</v>
      </c>
      <c r="M9516">
        <v>34.909253999999997</v>
      </c>
      <c r="N9516">
        <v>34.909253999999997</v>
      </c>
      <c r="R9516">
        <v>1487.900854</v>
      </c>
      <c r="S9516" t="s">
        <v>204</v>
      </c>
      <c r="T9516" s="247">
        <v>45342.356747685182</v>
      </c>
    </row>
    <row r="9517" spans="1:20" x14ac:dyDescent="0.35">
      <c r="A9517" t="s">
        <v>235</v>
      </c>
      <c r="C9517" t="s">
        <v>97</v>
      </c>
      <c r="D9517" s="29">
        <v>45543</v>
      </c>
      <c r="E9517">
        <v>0</v>
      </c>
      <c r="F9517">
        <v>0</v>
      </c>
      <c r="G9517">
        <v>0</v>
      </c>
      <c r="H9517">
        <v>0</v>
      </c>
      <c r="L9517">
        <v>948.95460300000002</v>
      </c>
      <c r="M9517">
        <v>34.909253999999997</v>
      </c>
      <c r="N9517">
        <v>34.909253999999997</v>
      </c>
      <c r="R9517">
        <v>1487.900854</v>
      </c>
      <c r="S9517" t="s">
        <v>204</v>
      </c>
      <c r="T9517" s="247">
        <v>45342.356747685182</v>
      </c>
    </row>
    <row r="9518" spans="1:20" x14ac:dyDescent="0.35">
      <c r="A9518" t="s">
        <v>235</v>
      </c>
      <c r="C9518" t="s">
        <v>97</v>
      </c>
      <c r="D9518" s="29">
        <v>45544</v>
      </c>
      <c r="E9518">
        <v>0</v>
      </c>
      <c r="F9518">
        <v>0</v>
      </c>
      <c r="G9518">
        <v>0</v>
      </c>
      <c r="H9518">
        <v>0</v>
      </c>
      <c r="L9518">
        <v>948.95460300000002</v>
      </c>
      <c r="M9518">
        <v>34.909253999999997</v>
      </c>
      <c r="N9518">
        <v>34.909253999999997</v>
      </c>
      <c r="R9518">
        <v>1487.900854</v>
      </c>
      <c r="S9518" t="s">
        <v>204</v>
      </c>
      <c r="T9518" s="247">
        <v>45342.356759259259</v>
      </c>
    </row>
    <row r="9519" spans="1:20" x14ac:dyDescent="0.35">
      <c r="A9519" t="s">
        <v>235</v>
      </c>
      <c r="C9519" t="s">
        <v>97</v>
      </c>
      <c r="D9519" s="29">
        <v>45545</v>
      </c>
      <c r="E9519">
        <v>0</v>
      </c>
      <c r="F9519">
        <v>0</v>
      </c>
      <c r="G9519">
        <v>0</v>
      </c>
      <c r="H9519">
        <v>0</v>
      </c>
      <c r="L9519">
        <v>948.95460300000002</v>
      </c>
      <c r="M9519">
        <v>34.909253999999997</v>
      </c>
      <c r="N9519">
        <v>34.909253999999997</v>
      </c>
      <c r="R9519">
        <v>1487.900854</v>
      </c>
      <c r="S9519" t="s">
        <v>204</v>
      </c>
      <c r="T9519" s="247">
        <v>45342.356747685182</v>
      </c>
    </row>
    <row r="9520" spans="1:20" x14ac:dyDescent="0.35">
      <c r="A9520" t="s">
        <v>235</v>
      </c>
      <c r="C9520" t="s">
        <v>97</v>
      </c>
      <c r="D9520" s="29">
        <v>45546</v>
      </c>
      <c r="E9520">
        <v>0</v>
      </c>
      <c r="F9520">
        <v>0</v>
      </c>
      <c r="G9520">
        <v>0</v>
      </c>
      <c r="H9520">
        <v>0</v>
      </c>
      <c r="L9520">
        <v>948.95460300000002</v>
      </c>
      <c r="M9520">
        <v>34.909253999999997</v>
      </c>
      <c r="N9520">
        <v>34.909253999999997</v>
      </c>
      <c r="R9520">
        <v>1487.900854</v>
      </c>
      <c r="S9520" t="s">
        <v>204</v>
      </c>
      <c r="T9520" s="247">
        <v>45342.356747685182</v>
      </c>
    </row>
    <row r="9521" spans="1:20" x14ac:dyDescent="0.35">
      <c r="A9521" t="s">
        <v>235</v>
      </c>
      <c r="C9521" t="s">
        <v>97</v>
      </c>
      <c r="D9521" s="29">
        <v>45547</v>
      </c>
      <c r="E9521">
        <v>0</v>
      </c>
      <c r="F9521">
        <v>0</v>
      </c>
      <c r="G9521">
        <v>0</v>
      </c>
      <c r="H9521">
        <v>0</v>
      </c>
      <c r="L9521">
        <v>948.95460300000002</v>
      </c>
      <c r="M9521">
        <v>34.909253999999997</v>
      </c>
      <c r="N9521">
        <v>34.909253999999997</v>
      </c>
      <c r="R9521">
        <v>1487.900854</v>
      </c>
      <c r="S9521" t="s">
        <v>204</v>
      </c>
      <c r="T9521" s="247">
        <v>45342.356759259259</v>
      </c>
    </row>
    <row r="9522" spans="1:20" x14ac:dyDescent="0.35">
      <c r="A9522" t="s">
        <v>235</v>
      </c>
      <c r="C9522" t="s">
        <v>97</v>
      </c>
      <c r="D9522" s="29">
        <v>45548</v>
      </c>
      <c r="E9522">
        <v>0</v>
      </c>
      <c r="F9522">
        <v>0</v>
      </c>
      <c r="G9522">
        <v>0</v>
      </c>
      <c r="H9522">
        <v>0</v>
      </c>
      <c r="L9522">
        <v>948.95460300000002</v>
      </c>
      <c r="M9522">
        <v>34.909253999999997</v>
      </c>
      <c r="N9522">
        <v>34.909253999999997</v>
      </c>
      <c r="R9522">
        <v>1487.900854</v>
      </c>
      <c r="S9522" t="s">
        <v>204</v>
      </c>
      <c r="T9522" s="247">
        <v>45342.356747685182</v>
      </c>
    </row>
    <row r="9523" spans="1:20" x14ac:dyDescent="0.35">
      <c r="A9523" t="s">
        <v>235</v>
      </c>
      <c r="C9523" t="s">
        <v>97</v>
      </c>
      <c r="D9523" s="29">
        <v>45549</v>
      </c>
      <c r="E9523">
        <v>0</v>
      </c>
      <c r="F9523">
        <v>0</v>
      </c>
      <c r="G9523">
        <v>0</v>
      </c>
      <c r="H9523">
        <v>0</v>
      </c>
      <c r="L9523">
        <v>948.95460300000002</v>
      </c>
      <c r="M9523">
        <v>34.909253999999997</v>
      </c>
      <c r="N9523">
        <v>34.909253999999997</v>
      </c>
      <c r="R9523">
        <v>1487.900854</v>
      </c>
      <c r="S9523" t="s">
        <v>204</v>
      </c>
      <c r="T9523" s="247">
        <v>45342.356759259259</v>
      </c>
    </row>
    <row r="9524" spans="1:20" x14ac:dyDescent="0.35">
      <c r="A9524" t="s">
        <v>235</v>
      </c>
      <c r="C9524" t="s">
        <v>97</v>
      </c>
      <c r="D9524" s="29">
        <v>45550</v>
      </c>
      <c r="E9524">
        <v>0</v>
      </c>
      <c r="F9524">
        <v>0</v>
      </c>
      <c r="G9524">
        <v>0</v>
      </c>
      <c r="H9524">
        <v>0</v>
      </c>
      <c r="L9524">
        <v>948.95460300000002</v>
      </c>
      <c r="M9524">
        <v>34.909253999999997</v>
      </c>
      <c r="N9524">
        <v>34.909253999999997</v>
      </c>
      <c r="R9524">
        <v>1487.900854</v>
      </c>
      <c r="S9524" t="s">
        <v>204</v>
      </c>
      <c r="T9524" s="247">
        <v>45342.356759259259</v>
      </c>
    </row>
    <row r="9525" spans="1:20" x14ac:dyDescent="0.35">
      <c r="A9525" t="s">
        <v>235</v>
      </c>
      <c r="C9525" t="s">
        <v>97</v>
      </c>
      <c r="D9525" s="29">
        <v>45551</v>
      </c>
      <c r="E9525">
        <v>0</v>
      </c>
      <c r="F9525">
        <v>0</v>
      </c>
      <c r="G9525">
        <v>0</v>
      </c>
      <c r="H9525">
        <v>0</v>
      </c>
      <c r="L9525">
        <v>948.95460300000002</v>
      </c>
      <c r="M9525">
        <v>34.909253999999997</v>
      </c>
      <c r="N9525">
        <v>34.909253999999997</v>
      </c>
      <c r="R9525">
        <v>1487.900854</v>
      </c>
      <c r="S9525" t="s">
        <v>204</v>
      </c>
      <c r="T9525" s="247">
        <v>45342.356759259259</v>
      </c>
    </row>
    <row r="9526" spans="1:20" x14ac:dyDescent="0.35">
      <c r="A9526" t="s">
        <v>235</v>
      </c>
      <c r="C9526" t="s">
        <v>97</v>
      </c>
      <c r="D9526" s="29">
        <v>45552</v>
      </c>
      <c r="E9526">
        <v>0</v>
      </c>
      <c r="F9526">
        <v>0</v>
      </c>
      <c r="G9526">
        <v>0</v>
      </c>
      <c r="H9526">
        <v>0</v>
      </c>
      <c r="L9526">
        <v>948.95460300000002</v>
      </c>
      <c r="M9526">
        <v>34.909253999999997</v>
      </c>
      <c r="N9526">
        <v>34.909253999999997</v>
      </c>
      <c r="R9526">
        <v>1487.900854</v>
      </c>
      <c r="S9526" t="s">
        <v>204</v>
      </c>
      <c r="T9526" s="247">
        <v>45342.356759259259</v>
      </c>
    </row>
    <row r="9527" spans="1:20" x14ac:dyDescent="0.35">
      <c r="A9527" t="s">
        <v>235</v>
      </c>
      <c r="C9527" t="s">
        <v>97</v>
      </c>
      <c r="D9527" s="29">
        <v>45553</v>
      </c>
      <c r="E9527">
        <v>0</v>
      </c>
      <c r="F9527">
        <v>0</v>
      </c>
      <c r="G9527">
        <v>0</v>
      </c>
      <c r="H9527">
        <v>0</v>
      </c>
      <c r="L9527">
        <v>948.95460300000002</v>
      </c>
      <c r="M9527">
        <v>34.909253999999997</v>
      </c>
      <c r="N9527">
        <v>34.909253999999997</v>
      </c>
      <c r="R9527">
        <v>1487.900854</v>
      </c>
      <c r="S9527" t="s">
        <v>204</v>
      </c>
      <c r="T9527" s="247">
        <v>45342.356747685182</v>
      </c>
    </row>
    <row r="9528" spans="1:20" x14ac:dyDescent="0.35">
      <c r="A9528" t="s">
        <v>235</v>
      </c>
      <c r="C9528" t="s">
        <v>97</v>
      </c>
      <c r="D9528" s="29">
        <v>45554</v>
      </c>
      <c r="E9528">
        <v>0</v>
      </c>
      <c r="F9528">
        <v>0</v>
      </c>
      <c r="G9528">
        <v>0</v>
      </c>
      <c r="H9528">
        <v>0</v>
      </c>
      <c r="L9528">
        <v>948.95460300000002</v>
      </c>
      <c r="M9528">
        <v>34.909253999999997</v>
      </c>
      <c r="N9528">
        <v>34.909253999999997</v>
      </c>
      <c r="R9528">
        <v>1487.900854</v>
      </c>
      <c r="S9528" t="s">
        <v>204</v>
      </c>
      <c r="T9528" s="247">
        <v>45342.356747685182</v>
      </c>
    </row>
    <row r="9529" spans="1:20" x14ac:dyDescent="0.35">
      <c r="A9529" t="s">
        <v>235</v>
      </c>
      <c r="C9529" t="s">
        <v>97</v>
      </c>
      <c r="D9529" s="29">
        <v>45555</v>
      </c>
      <c r="E9529">
        <v>0</v>
      </c>
      <c r="F9529">
        <v>0</v>
      </c>
      <c r="G9529">
        <v>0</v>
      </c>
      <c r="H9529">
        <v>0</v>
      </c>
      <c r="L9529">
        <v>948.95460300000002</v>
      </c>
      <c r="M9529">
        <v>34.909253999999997</v>
      </c>
      <c r="N9529">
        <v>34.909253999999997</v>
      </c>
      <c r="R9529">
        <v>1487.900854</v>
      </c>
      <c r="S9529" t="s">
        <v>204</v>
      </c>
      <c r="T9529" s="247">
        <v>45342.356770833336</v>
      </c>
    </row>
    <row r="9530" spans="1:20" x14ac:dyDescent="0.35">
      <c r="A9530" t="s">
        <v>235</v>
      </c>
      <c r="C9530" t="s">
        <v>97</v>
      </c>
      <c r="D9530" s="29">
        <v>45556</v>
      </c>
      <c r="E9530">
        <v>0</v>
      </c>
      <c r="F9530">
        <v>0</v>
      </c>
      <c r="G9530">
        <v>0</v>
      </c>
      <c r="H9530">
        <v>0</v>
      </c>
      <c r="L9530">
        <v>948.95460300000002</v>
      </c>
      <c r="M9530">
        <v>34.909253999999997</v>
      </c>
      <c r="N9530">
        <v>34.909253999999997</v>
      </c>
      <c r="R9530">
        <v>1487.900854</v>
      </c>
      <c r="S9530" t="s">
        <v>204</v>
      </c>
      <c r="T9530" s="247">
        <v>45342.356759259259</v>
      </c>
    </row>
    <row r="9531" spans="1:20" x14ac:dyDescent="0.35">
      <c r="A9531" t="s">
        <v>235</v>
      </c>
      <c r="C9531" t="s">
        <v>97</v>
      </c>
      <c r="D9531" s="29">
        <v>45557</v>
      </c>
      <c r="E9531">
        <v>0</v>
      </c>
      <c r="F9531">
        <v>0</v>
      </c>
      <c r="G9531">
        <v>0</v>
      </c>
      <c r="H9531">
        <v>0</v>
      </c>
      <c r="L9531">
        <v>948.95460300000002</v>
      </c>
      <c r="M9531">
        <v>34.909253999999997</v>
      </c>
      <c r="N9531">
        <v>34.909253999999997</v>
      </c>
      <c r="R9531">
        <v>1487.900854</v>
      </c>
      <c r="S9531" t="s">
        <v>204</v>
      </c>
      <c r="T9531" s="247">
        <v>45342.356759259259</v>
      </c>
    </row>
    <row r="9532" spans="1:20" x14ac:dyDescent="0.35">
      <c r="A9532" t="s">
        <v>235</v>
      </c>
      <c r="C9532" t="s">
        <v>97</v>
      </c>
      <c r="D9532" s="29">
        <v>45558</v>
      </c>
      <c r="E9532">
        <v>0</v>
      </c>
      <c r="F9532">
        <v>0</v>
      </c>
      <c r="G9532">
        <v>0</v>
      </c>
      <c r="H9532">
        <v>0</v>
      </c>
      <c r="L9532">
        <v>948.95460300000002</v>
      </c>
      <c r="M9532">
        <v>34.909253999999997</v>
      </c>
      <c r="N9532">
        <v>34.909253999999997</v>
      </c>
      <c r="R9532">
        <v>1487.900854</v>
      </c>
      <c r="S9532" t="s">
        <v>204</v>
      </c>
      <c r="T9532" s="247">
        <v>45342.356759259259</v>
      </c>
    </row>
    <row r="9533" spans="1:20" x14ac:dyDescent="0.35">
      <c r="A9533" t="s">
        <v>235</v>
      </c>
      <c r="C9533" t="s">
        <v>97</v>
      </c>
      <c r="D9533" s="29">
        <v>45559</v>
      </c>
      <c r="E9533">
        <v>0</v>
      </c>
      <c r="F9533">
        <v>0</v>
      </c>
      <c r="G9533">
        <v>0</v>
      </c>
      <c r="H9533">
        <v>0</v>
      </c>
      <c r="L9533">
        <v>948.95460300000002</v>
      </c>
      <c r="M9533">
        <v>34.909253999999997</v>
      </c>
      <c r="N9533">
        <v>34.909253999999997</v>
      </c>
      <c r="R9533">
        <v>1487.900854</v>
      </c>
      <c r="S9533" t="s">
        <v>204</v>
      </c>
      <c r="T9533" s="247">
        <v>45342.356759259259</v>
      </c>
    </row>
    <row r="9534" spans="1:20" x14ac:dyDescent="0.35">
      <c r="A9534" t="s">
        <v>235</v>
      </c>
      <c r="C9534" t="s">
        <v>97</v>
      </c>
      <c r="D9534" s="29">
        <v>45560</v>
      </c>
      <c r="E9534">
        <v>0</v>
      </c>
      <c r="F9534">
        <v>0</v>
      </c>
      <c r="G9534">
        <v>0</v>
      </c>
      <c r="H9534">
        <v>0</v>
      </c>
      <c r="L9534">
        <v>948.95460300000002</v>
      </c>
      <c r="M9534">
        <v>34.909253999999997</v>
      </c>
      <c r="N9534">
        <v>34.909253999999997</v>
      </c>
      <c r="R9534">
        <v>1487.900854</v>
      </c>
      <c r="S9534" t="s">
        <v>204</v>
      </c>
      <c r="T9534" s="247">
        <v>45342.356759259259</v>
      </c>
    </row>
    <row r="9535" spans="1:20" x14ac:dyDescent="0.35">
      <c r="A9535" t="s">
        <v>235</v>
      </c>
      <c r="C9535" t="s">
        <v>97</v>
      </c>
      <c r="D9535" s="29">
        <v>45561</v>
      </c>
      <c r="E9535">
        <v>0</v>
      </c>
      <c r="F9535">
        <v>0</v>
      </c>
      <c r="G9535">
        <v>0</v>
      </c>
      <c r="H9535">
        <v>0</v>
      </c>
      <c r="L9535">
        <v>948.95460300000002</v>
      </c>
      <c r="M9535">
        <v>34.909253999999997</v>
      </c>
      <c r="N9535">
        <v>34.909253999999997</v>
      </c>
      <c r="R9535">
        <v>1487.900854</v>
      </c>
      <c r="S9535" t="s">
        <v>204</v>
      </c>
      <c r="T9535" s="247">
        <v>45342.356759259259</v>
      </c>
    </row>
    <row r="9536" spans="1:20" x14ac:dyDescent="0.35">
      <c r="A9536" t="s">
        <v>235</v>
      </c>
      <c r="C9536" t="s">
        <v>97</v>
      </c>
      <c r="D9536" s="29">
        <v>45562</v>
      </c>
      <c r="E9536">
        <v>0</v>
      </c>
      <c r="F9536">
        <v>0</v>
      </c>
      <c r="G9536">
        <v>0</v>
      </c>
      <c r="H9536">
        <v>0</v>
      </c>
      <c r="L9536">
        <v>948.95460300000002</v>
      </c>
      <c r="M9536">
        <v>34.909253999999997</v>
      </c>
      <c r="N9536">
        <v>34.909253999999997</v>
      </c>
      <c r="R9536">
        <v>1487.900854</v>
      </c>
      <c r="S9536" t="s">
        <v>204</v>
      </c>
      <c r="T9536" s="247">
        <v>45342.356770833336</v>
      </c>
    </row>
    <row r="9537" spans="1:20" x14ac:dyDescent="0.35">
      <c r="A9537" t="s">
        <v>235</v>
      </c>
      <c r="C9537" t="s">
        <v>97</v>
      </c>
      <c r="D9537" s="29">
        <v>45563</v>
      </c>
      <c r="E9537">
        <v>0</v>
      </c>
      <c r="F9537">
        <v>0</v>
      </c>
      <c r="G9537">
        <v>0</v>
      </c>
      <c r="H9537">
        <v>0</v>
      </c>
      <c r="L9537">
        <v>948.95460300000002</v>
      </c>
      <c r="M9537">
        <v>34.909253999999997</v>
      </c>
      <c r="N9537">
        <v>34.909253999999997</v>
      </c>
      <c r="R9537">
        <v>1487.900854</v>
      </c>
      <c r="S9537" t="s">
        <v>204</v>
      </c>
      <c r="T9537" s="247">
        <v>45342.356759259259</v>
      </c>
    </row>
    <row r="9538" spans="1:20" x14ac:dyDescent="0.35">
      <c r="A9538" t="s">
        <v>235</v>
      </c>
      <c r="C9538" t="s">
        <v>97</v>
      </c>
      <c r="D9538" s="29">
        <v>45564</v>
      </c>
      <c r="E9538">
        <v>0</v>
      </c>
      <c r="F9538">
        <v>0</v>
      </c>
      <c r="G9538">
        <v>0</v>
      </c>
      <c r="H9538">
        <v>0</v>
      </c>
      <c r="L9538">
        <v>948.95460300000002</v>
      </c>
      <c r="M9538">
        <v>34.909253999999997</v>
      </c>
      <c r="N9538">
        <v>34.909253999999997</v>
      </c>
      <c r="R9538">
        <v>1487.900854</v>
      </c>
      <c r="S9538" t="s">
        <v>204</v>
      </c>
      <c r="T9538" s="247">
        <v>45342.356759259259</v>
      </c>
    </row>
    <row r="9539" spans="1:20" x14ac:dyDescent="0.35">
      <c r="A9539" t="s">
        <v>235</v>
      </c>
      <c r="C9539" t="s">
        <v>97</v>
      </c>
      <c r="D9539" s="29">
        <v>45565</v>
      </c>
      <c r="E9539">
        <v>0</v>
      </c>
      <c r="F9539">
        <v>0</v>
      </c>
      <c r="G9539">
        <v>0</v>
      </c>
      <c r="H9539">
        <v>0</v>
      </c>
      <c r="L9539">
        <v>948.95460300000002</v>
      </c>
      <c r="M9539">
        <v>34.909253999999997</v>
      </c>
      <c r="N9539">
        <v>34.909253999999997</v>
      </c>
      <c r="R9539">
        <v>1487.900854</v>
      </c>
      <c r="S9539" t="s">
        <v>204</v>
      </c>
      <c r="T9539" s="247">
        <v>45342.356770833336</v>
      </c>
    </row>
    <row r="9540" spans="1:20" x14ac:dyDescent="0.35">
      <c r="A9540" t="s">
        <v>235</v>
      </c>
      <c r="C9540" t="s">
        <v>97</v>
      </c>
      <c r="D9540" s="29">
        <v>45566</v>
      </c>
      <c r="E9540">
        <v>0</v>
      </c>
      <c r="F9540">
        <v>0</v>
      </c>
      <c r="G9540">
        <v>0</v>
      </c>
      <c r="H9540">
        <v>0</v>
      </c>
      <c r="L9540">
        <v>933.62172299999997</v>
      </c>
      <c r="M9540">
        <v>34.909253999999997</v>
      </c>
      <c r="N9540">
        <v>34.909253999999997</v>
      </c>
      <c r="R9540">
        <v>1487.900854</v>
      </c>
      <c r="S9540" t="s">
        <v>204</v>
      </c>
      <c r="T9540" s="247">
        <v>45342.356759259259</v>
      </c>
    </row>
    <row r="9541" spans="1:20" x14ac:dyDescent="0.35">
      <c r="A9541" t="s">
        <v>235</v>
      </c>
      <c r="C9541" t="s">
        <v>97</v>
      </c>
      <c r="D9541" s="29">
        <v>45567</v>
      </c>
      <c r="E9541">
        <v>0</v>
      </c>
      <c r="F9541">
        <v>0</v>
      </c>
      <c r="G9541">
        <v>0</v>
      </c>
      <c r="H9541">
        <v>0</v>
      </c>
      <c r="L9541">
        <v>933.62172299999997</v>
      </c>
      <c r="M9541">
        <v>34.909253999999997</v>
      </c>
      <c r="N9541">
        <v>34.909253999999997</v>
      </c>
      <c r="R9541">
        <v>1487.900854</v>
      </c>
      <c r="S9541" t="s">
        <v>204</v>
      </c>
      <c r="T9541" s="247">
        <v>45342.356770833336</v>
      </c>
    </row>
    <row r="9542" spans="1:20" x14ac:dyDescent="0.35">
      <c r="A9542" t="s">
        <v>235</v>
      </c>
      <c r="C9542" t="s">
        <v>97</v>
      </c>
      <c r="D9542" s="29">
        <v>45568</v>
      </c>
      <c r="E9542">
        <v>0</v>
      </c>
      <c r="F9542">
        <v>0</v>
      </c>
      <c r="G9542">
        <v>0</v>
      </c>
      <c r="H9542">
        <v>0</v>
      </c>
      <c r="L9542">
        <v>933.62172299999997</v>
      </c>
      <c r="M9542">
        <v>34.909253999999997</v>
      </c>
      <c r="N9542">
        <v>34.909253999999997</v>
      </c>
      <c r="R9542">
        <v>1487.900854</v>
      </c>
      <c r="S9542" t="s">
        <v>204</v>
      </c>
      <c r="T9542" s="247">
        <v>45342.356759259259</v>
      </c>
    </row>
    <row r="9543" spans="1:20" x14ac:dyDescent="0.35">
      <c r="A9543" t="s">
        <v>235</v>
      </c>
      <c r="C9543" t="s">
        <v>97</v>
      </c>
      <c r="D9543" s="29">
        <v>45569</v>
      </c>
      <c r="E9543">
        <v>0</v>
      </c>
      <c r="F9543">
        <v>0</v>
      </c>
      <c r="G9543">
        <v>0</v>
      </c>
      <c r="H9543">
        <v>0</v>
      </c>
      <c r="L9543">
        <v>933.62172299999997</v>
      </c>
      <c r="M9543">
        <v>34.909253999999997</v>
      </c>
      <c r="N9543">
        <v>34.909253999999997</v>
      </c>
      <c r="R9543">
        <v>1487.900854</v>
      </c>
      <c r="S9543" t="s">
        <v>204</v>
      </c>
      <c r="T9543" s="247">
        <v>45342.356770833336</v>
      </c>
    </row>
    <row r="9544" spans="1:20" x14ac:dyDescent="0.35">
      <c r="A9544" t="s">
        <v>235</v>
      </c>
      <c r="C9544" t="s">
        <v>97</v>
      </c>
      <c r="D9544" s="29">
        <v>45570</v>
      </c>
      <c r="E9544">
        <v>0</v>
      </c>
      <c r="F9544">
        <v>0</v>
      </c>
      <c r="G9544">
        <v>0</v>
      </c>
      <c r="H9544">
        <v>0</v>
      </c>
      <c r="L9544">
        <v>933.62172299999997</v>
      </c>
      <c r="M9544">
        <v>34.909253999999997</v>
      </c>
      <c r="N9544">
        <v>34.909253999999997</v>
      </c>
      <c r="R9544">
        <v>1487.900854</v>
      </c>
      <c r="S9544" t="s">
        <v>204</v>
      </c>
      <c r="T9544" s="247">
        <v>45342.356770833336</v>
      </c>
    </row>
    <row r="9545" spans="1:20" x14ac:dyDescent="0.35">
      <c r="A9545" t="s">
        <v>235</v>
      </c>
      <c r="C9545" t="s">
        <v>97</v>
      </c>
      <c r="D9545" s="29">
        <v>45571</v>
      </c>
      <c r="E9545">
        <v>0</v>
      </c>
      <c r="F9545">
        <v>0</v>
      </c>
      <c r="G9545">
        <v>0</v>
      </c>
      <c r="H9545">
        <v>0</v>
      </c>
      <c r="L9545">
        <v>933.62172299999997</v>
      </c>
      <c r="M9545">
        <v>34.909253999999997</v>
      </c>
      <c r="N9545">
        <v>34.909253999999997</v>
      </c>
      <c r="R9545">
        <v>1487.900854</v>
      </c>
      <c r="S9545" t="s">
        <v>204</v>
      </c>
      <c r="T9545" s="247">
        <v>45342.356759259259</v>
      </c>
    </row>
    <row r="9546" spans="1:20" x14ac:dyDescent="0.35">
      <c r="A9546" t="s">
        <v>235</v>
      </c>
      <c r="C9546" t="s">
        <v>97</v>
      </c>
      <c r="D9546" s="29">
        <v>45572</v>
      </c>
      <c r="E9546">
        <v>0</v>
      </c>
      <c r="F9546">
        <v>0</v>
      </c>
      <c r="G9546">
        <v>0</v>
      </c>
      <c r="H9546">
        <v>0</v>
      </c>
      <c r="L9546">
        <v>933.62172299999997</v>
      </c>
      <c r="M9546">
        <v>34.909253999999997</v>
      </c>
      <c r="N9546">
        <v>34.909253999999997</v>
      </c>
      <c r="R9546">
        <v>1487.900854</v>
      </c>
      <c r="S9546" t="s">
        <v>204</v>
      </c>
      <c r="T9546" s="247">
        <v>45342.356770833336</v>
      </c>
    </row>
    <row r="9547" spans="1:20" x14ac:dyDescent="0.35">
      <c r="A9547" t="s">
        <v>235</v>
      </c>
      <c r="C9547" t="s">
        <v>97</v>
      </c>
      <c r="D9547" s="29">
        <v>45573</v>
      </c>
      <c r="E9547">
        <v>0</v>
      </c>
      <c r="F9547">
        <v>0</v>
      </c>
      <c r="G9547">
        <v>0</v>
      </c>
      <c r="H9547">
        <v>0</v>
      </c>
      <c r="L9547">
        <v>933.62172299999997</v>
      </c>
      <c r="M9547">
        <v>34.909253999999997</v>
      </c>
      <c r="N9547">
        <v>34.909253999999997</v>
      </c>
      <c r="R9547">
        <v>1487.900854</v>
      </c>
      <c r="S9547" t="s">
        <v>204</v>
      </c>
      <c r="T9547" s="247">
        <v>45342.356770833336</v>
      </c>
    </row>
    <row r="9548" spans="1:20" x14ac:dyDescent="0.35">
      <c r="A9548" t="s">
        <v>235</v>
      </c>
      <c r="C9548" t="s">
        <v>97</v>
      </c>
      <c r="D9548" s="29">
        <v>45574</v>
      </c>
      <c r="E9548">
        <v>0</v>
      </c>
      <c r="F9548">
        <v>0</v>
      </c>
      <c r="G9548">
        <v>0</v>
      </c>
      <c r="H9548">
        <v>0</v>
      </c>
      <c r="L9548">
        <v>933.62172299999997</v>
      </c>
      <c r="M9548">
        <v>34.909253999999997</v>
      </c>
      <c r="N9548">
        <v>34.909253999999997</v>
      </c>
      <c r="R9548">
        <v>1487.900854</v>
      </c>
      <c r="S9548" t="s">
        <v>204</v>
      </c>
      <c r="T9548" s="247">
        <v>45342.356770833336</v>
      </c>
    </row>
    <row r="9549" spans="1:20" x14ac:dyDescent="0.35">
      <c r="A9549" t="s">
        <v>235</v>
      </c>
      <c r="C9549" t="s">
        <v>97</v>
      </c>
      <c r="D9549" s="29">
        <v>45575</v>
      </c>
      <c r="E9549">
        <v>0</v>
      </c>
      <c r="F9549">
        <v>0</v>
      </c>
      <c r="G9549">
        <v>0</v>
      </c>
      <c r="H9549">
        <v>0</v>
      </c>
      <c r="L9549">
        <v>933.62172299999997</v>
      </c>
      <c r="M9549">
        <v>34.909253999999997</v>
      </c>
      <c r="N9549">
        <v>34.909253999999997</v>
      </c>
      <c r="R9549">
        <v>1487.900854</v>
      </c>
      <c r="S9549" t="s">
        <v>204</v>
      </c>
      <c r="T9549" s="247">
        <v>45342.356770833336</v>
      </c>
    </row>
    <row r="9550" spans="1:20" x14ac:dyDescent="0.35">
      <c r="A9550" t="s">
        <v>235</v>
      </c>
      <c r="C9550" t="s">
        <v>97</v>
      </c>
      <c r="D9550" s="29">
        <v>45576</v>
      </c>
      <c r="E9550">
        <v>0</v>
      </c>
      <c r="F9550">
        <v>0</v>
      </c>
      <c r="G9550">
        <v>0</v>
      </c>
      <c r="H9550">
        <v>0</v>
      </c>
      <c r="L9550">
        <v>933.62172299999997</v>
      </c>
      <c r="M9550">
        <v>34.909253999999997</v>
      </c>
      <c r="N9550">
        <v>34.909253999999997</v>
      </c>
      <c r="R9550">
        <v>1487.900854</v>
      </c>
      <c r="S9550" t="s">
        <v>204</v>
      </c>
      <c r="T9550" s="247">
        <v>45342.356782407405</v>
      </c>
    </row>
    <row r="9551" spans="1:20" x14ac:dyDescent="0.35">
      <c r="A9551" t="s">
        <v>235</v>
      </c>
      <c r="C9551" t="s">
        <v>97</v>
      </c>
      <c r="D9551" s="29">
        <v>45577</v>
      </c>
      <c r="E9551">
        <v>0</v>
      </c>
      <c r="F9551">
        <v>0</v>
      </c>
      <c r="G9551">
        <v>0</v>
      </c>
      <c r="H9551">
        <v>0</v>
      </c>
      <c r="L9551">
        <v>933.62172299999997</v>
      </c>
      <c r="M9551">
        <v>34.909253999999997</v>
      </c>
      <c r="N9551">
        <v>34.909253999999997</v>
      </c>
      <c r="R9551">
        <v>1487.900854</v>
      </c>
      <c r="S9551" t="s">
        <v>204</v>
      </c>
      <c r="T9551" s="247">
        <v>45342.356770833336</v>
      </c>
    </row>
    <row r="9552" spans="1:20" x14ac:dyDescent="0.35">
      <c r="A9552" t="s">
        <v>235</v>
      </c>
      <c r="C9552" t="s">
        <v>97</v>
      </c>
      <c r="D9552" s="29">
        <v>45578</v>
      </c>
      <c r="E9552">
        <v>0</v>
      </c>
      <c r="F9552">
        <v>0</v>
      </c>
      <c r="G9552">
        <v>0</v>
      </c>
      <c r="H9552">
        <v>0</v>
      </c>
      <c r="L9552">
        <v>933.62172299999997</v>
      </c>
      <c r="M9552">
        <v>34.909253999999997</v>
      </c>
      <c r="N9552">
        <v>34.909253999999997</v>
      </c>
      <c r="R9552">
        <v>1487.900854</v>
      </c>
      <c r="S9552" t="s">
        <v>204</v>
      </c>
      <c r="T9552" s="247">
        <v>45342.356782407405</v>
      </c>
    </row>
    <row r="9553" spans="1:20" x14ac:dyDescent="0.35">
      <c r="A9553" t="s">
        <v>235</v>
      </c>
      <c r="C9553" t="s">
        <v>97</v>
      </c>
      <c r="D9553" s="29">
        <v>45579</v>
      </c>
      <c r="E9553">
        <v>0</v>
      </c>
      <c r="F9553">
        <v>0</v>
      </c>
      <c r="G9553">
        <v>0</v>
      </c>
      <c r="H9553">
        <v>0</v>
      </c>
      <c r="L9553">
        <v>933.62172299999997</v>
      </c>
      <c r="M9553">
        <v>34.909253999999997</v>
      </c>
      <c r="N9553">
        <v>34.909253999999997</v>
      </c>
      <c r="R9553">
        <v>1487.900854</v>
      </c>
      <c r="S9553" t="s">
        <v>204</v>
      </c>
      <c r="T9553" s="247">
        <v>45342.356793981482</v>
      </c>
    </row>
    <row r="9554" spans="1:20" x14ac:dyDescent="0.35">
      <c r="A9554" t="s">
        <v>235</v>
      </c>
      <c r="C9554" t="s">
        <v>97</v>
      </c>
      <c r="D9554" s="29">
        <v>45580</v>
      </c>
      <c r="E9554">
        <v>0</v>
      </c>
      <c r="F9554">
        <v>0</v>
      </c>
      <c r="G9554">
        <v>0</v>
      </c>
      <c r="H9554">
        <v>0</v>
      </c>
      <c r="L9554">
        <v>933.62172299999997</v>
      </c>
      <c r="M9554">
        <v>34.909253999999997</v>
      </c>
      <c r="N9554">
        <v>34.909253999999997</v>
      </c>
      <c r="R9554">
        <v>1487.900854</v>
      </c>
      <c r="S9554" t="s">
        <v>204</v>
      </c>
      <c r="T9554" s="247">
        <v>45342.356793981482</v>
      </c>
    </row>
    <row r="9555" spans="1:20" x14ac:dyDescent="0.35">
      <c r="A9555" t="s">
        <v>235</v>
      </c>
      <c r="C9555" t="s">
        <v>97</v>
      </c>
      <c r="D9555" s="29">
        <v>45581</v>
      </c>
      <c r="E9555">
        <v>0</v>
      </c>
      <c r="F9555">
        <v>0</v>
      </c>
      <c r="G9555">
        <v>0</v>
      </c>
      <c r="H9555">
        <v>0</v>
      </c>
      <c r="L9555">
        <v>933.62172299999997</v>
      </c>
      <c r="M9555">
        <v>34.909253999999997</v>
      </c>
      <c r="N9555">
        <v>34.909253999999997</v>
      </c>
      <c r="R9555">
        <v>1487.900854</v>
      </c>
      <c r="S9555" t="s">
        <v>204</v>
      </c>
      <c r="T9555" s="247">
        <v>45342.356770833336</v>
      </c>
    </row>
    <row r="9556" spans="1:20" x14ac:dyDescent="0.35">
      <c r="A9556" t="s">
        <v>235</v>
      </c>
      <c r="C9556" t="s">
        <v>97</v>
      </c>
      <c r="D9556" s="29">
        <v>45582</v>
      </c>
      <c r="E9556">
        <v>0</v>
      </c>
      <c r="F9556">
        <v>0</v>
      </c>
      <c r="G9556">
        <v>0</v>
      </c>
      <c r="H9556">
        <v>0</v>
      </c>
      <c r="L9556">
        <v>933.62172299999997</v>
      </c>
      <c r="M9556">
        <v>34.909253999999997</v>
      </c>
      <c r="N9556">
        <v>34.909253999999997</v>
      </c>
      <c r="R9556">
        <v>1487.900854</v>
      </c>
      <c r="S9556" t="s">
        <v>204</v>
      </c>
      <c r="T9556" s="247">
        <v>45342.356782407405</v>
      </c>
    </row>
    <row r="9557" spans="1:20" x14ac:dyDescent="0.35">
      <c r="A9557" t="s">
        <v>235</v>
      </c>
      <c r="C9557" t="s">
        <v>97</v>
      </c>
      <c r="D9557" s="29">
        <v>45583</v>
      </c>
      <c r="E9557">
        <v>0</v>
      </c>
      <c r="F9557">
        <v>0</v>
      </c>
      <c r="G9557">
        <v>0</v>
      </c>
      <c r="H9557">
        <v>0</v>
      </c>
      <c r="L9557">
        <v>933.62172299999997</v>
      </c>
      <c r="M9557">
        <v>34.909253999999997</v>
      </c>
      <c r="N9557">
        <v>34.909253999999997</v>
      </c>
      <c r="R9557">
        <v>1487.900854</v>
      </c>
      <c r="S9557" t="s">
        <v>204</v>
      </c>
      <c r="T9557" s="247">
        <v>45342.356770833336</v>
      </c>
    </row>
    <row r="9558" spans="1:20" x14ac:dyDescent="0.35">
      <c r="A9558" t="s">
        <v>235</v>
      </c>
      <c r="C9558" t="s">
        <v>97</v>
      </c>
      <c r="D9558" s="29">
        <v>45584</v>
      </c>
      <c r="E9558">
        <v>0</v>
      </c>
      <c r="F9558">
        <v>0</v>
      </c>
      <c r="G9558">
        <v>0</v>
      </c>
      <c r="H9558">
        <v>0</v>
      </c>
      <c r="L9558">
        <v>933.62172299999997</v>
      </c>
      <c r="M9558">
        <v>34.909253999999997</v>
      </c>
      <c r="N9558">
        <v>34.909253999999997</v>
      </c>
      <c r="R9558">
        <v>1487.900854</v>
      </c>
      <c r="S9558" t="s">
        <v>204</v>
      </c>
      <c r="T9558" s="247">
        <v>45342.356782407405</v>
      </c>
    </row>
    <row r="9559" spans="1:20" x14ac:dyDescent="0.35">
      <c r="A9559" t="s">
        <v>235</v>
      </c>
      <c r="C9559" t="s">
        <v>97</v>
      </c>
      <c r="D9559" s="29">
        <v>45585</v>
      </c>
      <c r="E9559">
        <v>0</v>
      </c>
      <c r="F9559">
        <v>0</v>
      </c>
      <c r="G9559">
        <v>0</v>
      </c>
      <c r="H9559">
        <v>0</v>
      </c>
      <c r="L9559">
        <v>933.62172299999997</v>
      </c>
      <c r="M9559">
        <v>34.909253999999997</v>
      </c>
      <c r="N9559">
        <v>34.909253999999997</v>
      </c>
      <c r="R9559">
        <v>1487.900854</v>
      </c>
      <c r="S9559" t="s">
        <v>204</v>
      </c>
      <c r="T9559" s="247">
        <v>45342.356793981482</v>
      </c>
    </row>
    <row r="9560" spans="1:20" x14ac:dyDescent="0.35">
      <c r="A9560" t="s">
        <v>235</v>
      </c>
      <c r="C9560" t="s">
        <v>97</v>
      </c>
      <c r="D9560" s="29">
        <v>45586</v>
      </c>
      <c r="E9560">
        <v>0</v>
      </c>
      <c r="F9560">
        <v>0</v>
      </c>
      <c r="G9560">
        <v>0</v>
      </c>
      <c r="H9560">
        <v>0</v>
      </c>
      <c r="L9560">
        <v>933.62172299999997</v>
      </c>
      <c r="M9560">
        <v>34.909253999999997</v>
      </c>
      <c r="N9560">
        <v>34.909253999999997</v>
      </c>
      <c r="R9560">
        <v>1487.900854</v>
      </c>
      <c r="S9560" t="s">
        <v>204</v>
      </c>
      <c r="T9560" s="247">
        <v>45342.356782407405</v>
      </c>
    </row>
    <row r="9561" spans="1:20" x14ac:dyDescent="0.35">
      <c r="A9561" t="s">
        <v>235</v>
      </c>
      <c r="C9561" t="s">
        <v>97</v>
      </c>
      <c r="D9561" s="29">
        <v>45587</v>
      </c>
      <c r="E9561">
        <v>0</v>
      </c>
      <c r="F9561">
        <v>0</v>
      </c>
      <c r="G9561">
        <v>0</v>
      </c>
      <c r="H9561">
        <v>0</v>
      </c>
      <c r="L9561">
        <v>933.62172299999997</v>
      </c>
      <c r="M9561">
        <v>34.909253999999997</v>
      </c>
      <c r="N9561">
        <v>34.909253999999997</v>
      </c>
      <c r="R9561">
        <v>1487.900854</v>
      </c>
      <c r="S9561" t="s">
        <v>204</v>
      </c>
      <c r="T9561" s="247">
        <v>45342.356782407405</v>
      </c>
    </row>
    <row r="9562" spans="1:20" x14ac:dyDescent="0.35">
      <c r="A9562" t="s">
        <v>235</v>
      </c>
      <c r="C9562" t="s">
        <v>97</v>
      </c>
      <c r="D9562" s="29">
        <v>45588</v>
      </c>
      <c r="E9562">
        <v>0</v>
      </c>
      <c r="F9562">
        <v>0</v>
      </c>
      <c r="G9562">
        <v>0</v>
      </c>
      <c r="H9562">
        <v>0</v>
      </c>
      <c r="L9562">
        <v>933.62172299999997</v>
      </c>
      <c r="M9562">
        <v>34.909253999999997</v>
      </c>
      <c r="N9562">
        <v>34.909253999999997</v>
      </c>
      <c r="R9562">
        <v>1487.900854</v>
      </c>
      <c r="S9562" t="s">
        <v>204</v>
      </c>
      <c r="T9562" s="247">
        <v>45342.356793981482</v>
      </c>
    </row>
    <row r="9563" spans="1:20" x14ac:dyDescent="0.35">
      <c r="A9563" t="s">
        <v>235</v>
      </c>
      <c r="C9563" t="s">
        <v>97</v>
      </c>
      <c r="D9563" s="29">
        <v>45589</v>
      </c>
      <c r="E9563">
        <v>0</v>
      </c>
      <c r="F9563">
        <v>0</v>
      </c>
      <c r="G9563">
        <v>0</v>
      </c>
      <c r="H9563">
        <v>0</v>
      </c>
      <c r="L9563">
        <v>933.62172299999997</v>
      </c>
      <c r="M9563">
        <v>34.909253999999997</v>
      </c>
      <c r="N9563">
        <v>34.909253999999997</v>
      </c>
      <c r="R9563">
        <v>1487.900854</v>
      </c>
      <c r="S9563" t="s">
        <v>204</v>
      </c>
      <c r="T9563" s="247">
        <v>45342.356782407405</v>
      </c>
    </row>
    <row r="9564" spans="1:20" x14ac:dyDescent="0.35">
      <c r="A9564" t="s">
        <v>235</v>
      </c>
      <c r="C9564" t="s">
        <v>97</v>
      </c>
      <c r="D9564" s="29">
        <v>45590</v>
      </c>
      <c r="E9564">
        <v>0</v>
      </c>
      <c r="F9564">
        <v>0</v>
      </c>
      <c r="G9564">
        <v>0</v>
      </c>
      <c r="H9564">
        <v>0</v>
      </c>
      <c r="L9564">
        <v>933.62172299999997</v>
      </c>
      <c r="M9564">
        <v>34.909253999999997</v>
      </c>
      <c r="N9564">
        <v>34.909253999999997</v>
      </c>
      <c r="R9564">
        <v>1487.900854</v>
      </c>
      <c r="S9564" t="s">
        <v>204</v>
      </c>
      <c r="T9564" s="247">
        <v>45342.356782407405</v>
      </c>
    </row>
    <row r="9565" spans="1:20" x14ac:dyDescent="0.35">
      <c r="A9565" t="s">
        <v>235</v>
      </c>
      <c r="C9565" t="s">
        <v>97</v>
      </c>
      <c r="D9565" s="29">
        <v>45591</v>
      </c>
      <c r="E9565">
        <v>0</v>
      </c>
      <c r="F9565">
        <v>0</v>
      </c>
      <c r="G9565">
        <v>0</v>
      </c>
      <c r="H9565">
        <v>0</v>
      </c>
      <c r="L9565">
        <v>933.62172299999997</v>
      </c>
      <c r="M9565">
        <v>34.909253999999997</v>
      </c>
      <c r="N9565">
        <v>34.909253999999997</v>
      </c>
      <c r="R9565">
        <v>1487.900854</v>
      </c>
      <c r="S9565" t="s">
        <v>204</v>
      </c>
      <c r="T9565" s="247">
        <v>45342.356782407405</v>
      </c>
    </row>
    <row r="9566" spans="1:20" x14ac:dyDescent="0.35">
      <c r="A9566" t="s">
        <v>235</v>
      </c>
      <c r="C9566" t="s">
        <v>97</v>
      </c>
      <c r="D9566" s="29">
        <v>45592</v>
      </c>
      <c r="E9566">
        <v>0</v>
      </c>
      <c r="F9566">
        <v>0</v>
      </c>
      <c r="G9566">
        <v>0</v>
      </c>
      <c r="H9566">
        <v>0</v>
      </c>
      <c r="L9566">
        <v>933.62172299999997</v>
      </c>
      <c r="M9566">
        <v>34.909253999999997</v>
      </c>
      <c r="N9566">
        <v>34.909253999999997</v>
      </c>
      <c r="R9566">
        <v>1487.900854</v>
      </c>
      <c r="S9566" t="s">
        <v>204</v>
      </c>
      <c r="T9566" s="247">
        <v>45342.356805555559</v>
      </c>
    </row>
    <row r="9567" spans="1:20" x14ac:dyDescent="0.35">
      <c r="A9567" t="s">
        <v>235</v>
      </c>
      <c r="C9567" t="s">
        <v>97</v>
      </c>
      <c r="D9567" s="29">
        <v>45593</v>
      </c>
      <c r="E9567">
        <v>0</v>
      </c>
      <c r="F9567">
        <v>0</v>
      </c>
      <c r="G9567">
        <v>0</v>
      </c>
      <c r="H9567">
        <v>0</v>
      </c>
      <c r="L9567">
        <v>933.62172299999997</v>
      </c>
      <c r="M9567">
        <v>34.909253999999997</v>
      </c>
      <c r="N9567">
        <v>34.909253999999997</v>
      </c>
      <c r="R9567">
        <v>1487.900854</v>
      </c>
      <c r="S9567" t="s">
        <v>204</v>
      </c>
      <c r="T9567" s="247">
        <v>45342.356793981482</v>
      </c>
    </row>
    <row r="9568" spans="1:20" x14ac:dyDescent="0.35">
      <c r="A9568" t="s">
        <v>235</v>
      </c>
      <c r="C9568" t="s">
        <v>97</v>
      </c>
      <c r="D9568" s="29">
        <v>45594</v>
      </c>
      <c r="E9568">
        <v>0</v>
      </c>
      <c r="F9568">
        <v>0</v>
      </c>
      <c r="G9568">
        <v>0</v>
      </c>
      <c r="H9568">
        <v>0</v>
      </c>
      <c r="L9568">
        <v>933.62172299999997</v>
      </c>
      <c r="M9568">
        <v>34.909253999999997</v>
      </c>
      <c r="N9568">
        <v>34.909253999999997</v>
      </c>
      <c r="R9568">
        <v>1487.900854</v>
      </c>
      <c r="S9568" t="s">
        <v>204</v>
      </c>
      <c r="T9568" s="247">
        <v>45342.356782407405</v>
      </c>
    </row>
    <row r="9569" spans="1:20" x14ac:dyDescent="0.35">
      <c r="A9569" t="s">
        <v>235</v>
      </c>
      <c r="C9569" t="s">
        <v>97</v>
      </c>
      <c r="D9569" s="29">
        <v>45595</v>
      </c>
      <c r="E9569">
        <v>0</v>
      </c>
      <c r="F9569">
        <v>0</v>
      </c>
      <c r="G9569">
        <v>0</v>
      </c>
      <c r="H9569">
        <v>0</v>
      </c>
      <c r="L9569">
        <v>933.62172299999997</v>
      </c>
      <c r="M9569">
        <v>34.909253999999997</v>
      </c>
      <c r="N9569">
        <v>34.909253999999997</v>
      </c>
      <c r="R9569">
        <v>1487.900854</v>
      </c>
      <c r="S9569" t="s">
        <v>204</v>
      </c>
      <c r="T9569" s="247">
        <v>45342.356793981482</v>
      </c>
    </row>
    <row r="9570" spans="1:20" x14ac:dyDescent="0.35">
      <c r="A9570" t="s">
        <v>235</v>
      </c>
      <c r="C9570" t="s">
        <v>97</v>
      </c>
      <c r="D9570" s="29">
        <v>45596</v>
      </c>
      <c r="E9570">
        <v>0</v>
      </c>
      <c r="F9570">
        <v>0</v>
      </c>
      <c r="G9570">
        <v>0</v>
      </c>
      <c r="H9570">
        <v>0</v>
      </c>
      <c r="L9570">
        <v>933.62172299999997</v>
      </c>
      <c r="M9570">
        <v>34.909253999999997</v>
      </c>
      <c r="N9570">
        <v>34.909253999999997</v>
      </c>
      <c r="R9570">
        <v>1487.900854</v>
      </c>
      <c r="S9570" t="s">
        <v>204</v>
      </c>
      <c r="T9570" s="247">
        <v>45342.356782407405</v>
      </c>
    </row>
    <row r="9571" spans="1:20" x14ac:dyDescent="0.35">
      <c r="A9571" t="s">
        <v>235</v>
      </c>
      <c r="C9571" t="s">
        <v>97</v>
      </c>
      <c r="D9571" s="29">
        <v>45597</v>
      </c>
      <c r="E9571">
        <v>0</v>
      </c>
      <c r="F9571">
        <v>0</v>
      </c>
      <c r="G9571">
        <v>0</v>
      </c>
      <c r="H9571">
        <v>0</v>
      </c>
      <c r="L9571">
        <v>933.62172299999997</v>
      </c>
      <c r="M9571">
        <v>34.909253999999997</v>
      </c>
      <c r="N9571">
        <v>34.909253999999997</v>
      </c>
      <c r="R9571">
        <v>1487.900854</v>
      </c>
      <c r="S9571" t="s">
        <v>204</v>
      </c>
      <c r="T9571" s="247">
        <v>45342.356782407405</v>
      </c>
    </row>
    <row r="9572" spans="1:20" x14ac:dyDescent="0.35">
      <c r="A9572" t="s">
        <v>235</v>
      </c>
      <c r="C9572" t="s">
        <v>97</v>
      </c>
      <c r="D9572" s="29">
        <v>45598</v>
      </c>
      <c r="E9572">
        <v>0</v>
      </c>
      <c r="F9572">
        <v>0</v>
      </c>
      <c r="G9572">
        <v>0</v>
      </c>
      <c r="H9572">
        <v>0</v>
      </c>
      <c r="L9572">
        <v>933.62172299999997</v>
      </c>
      <c r="M9572">
        <v>34.909253999999997</v>
      </c>
      <c r="N9572">
        <v>34.909253999999997</v>
      </c>
      <c r="R9572">
        <v>1487.900854</v>
      </c>
      <c r="S9572" t="s">
        <v>204</v>
      </c>
      <c r="T9572" s="247">
        <v>45342.356793981482</v>
      </c>
    </row>
    <row r="9573" spans="1:20" x14ac:dyDescent="0.35">
      <c r="A9573" t="s">
        <v>235</v>
      </c>
      <c r="C9573" t="s">
        <v>97</v>
      </c>
      <c r="D9573" s="29">
        <v>45599</v>
      </c>
      <c r="E9573">
        <v>0</v>
      </c>
      <c r="F9573">
        <v>0</v>
      </c>
      <c r="G9573">
        <v>0</v>
      </c>
      <c r="H9573">
        <v>0</v>
      </c>
      <c r="L9573">
        <v>933.62172299999997</v>
      </c>
      <c r="M9573">
        <v>34.909253999999997</v>
      </c>
      <c r="N9573">
        <v>34.909253999999997</v>
      </c>
      <c r="R9573">
        <v>1487.900854</v>
      </c>
      <c r="S9573" t="s">
        <v>204</v>
      </c>
      <c r="T9573" s="247">
        <v>45342.356793981482</v>
      </c>
    </row>
    <row r="9574" spans="1:20" x14ac:dyDescent="0.35">
      <c r="A9574" t="s">
        <v>235</v>
      </c>
      <c r="C9574" t="s">
        <v>97</v>
      </c>
      <c r="D9574" s="29">
        <v>45600</v>
      </c>
      <c r="E9574">
        <v>0</v>
      </c>
      <c r="F9574">
        <v>0</v>
      </c>
      <c r="G9574">
        <v>0</v>
      </c>
      <c r="H9574">
        <v>0</v>
      </c>
      <c r="L9574">
        <v>933.62172299999997</v>
      </c>
      <c r="M9574">
        <v>34.909253999999997</v>
      </c>
      <c r="N9574">
        <v>34.909253999999997</v>
      </c>
      <c r="R9574">
        <v>1487.900854</v>
      </c>
      <c r="S9574" t="s">
        <v>204</v>
      </c>
      <c r="T9574" s="247">
        <v>45342.356782407405</v>
      </c>
    </row>
    <row r="9575" spans="1:20" x14ac:dyDescent="0.35">
      <c r="A9575" t="s">
        <v>235</v>
      </c>
      <c r="C9575" t="s">
        <v>97</v>
      </c>
      <c r="D9575" s="29">
        <v>45601</v>
      </c>
      <c r="E9575">
        <v>0</v>
      </c>
      <c r="F9575">
        <v>0</v>
      </c>
      <c r="G9575">
        <v>0</v>
      </c>
      <c r="H9575">
        <v>0</v>
      </c>
      <c r="L9575">
        <v>933.62172299999997</v>
      </c>
      <c r="M9575">
        <v>34.909253999999997</v>
      </c>
      <c r="N9575">
        <v>34.909253999999997</v>
      </c>
      <c r="R9575">
        <v>1487.900854</v>
      </c>
      <c r="S9575" t="s">
        <v>204</v>
      </c>
      <c r="T9575" s="247">
        <v>45342.356793981482</v>
      </c>
    </row>
    <row r="9576" spans="1:20" x14ac:dyDescent="0.35">
      <c r="A9576" t="s">
        <v>235</v>
      </c>
      <c r="C9576" t="s">
        <v>97</v>
      </c>
      <c r="D9576" s="29">
        <v>45602</v>
      </c>
      <c r="E9576">
        <v>0</v>
      </c>
      <c r="F9576">
        <v>0</v>
      </c>
      <c r="G9576">
        <v>0</v>
      </c>
      <c r="H9576">
        <v>0</v>
      </c>
      <c r="L9576">
        <v>933.62172299999997</v>
      </c>
      <c r="M9576">
        <v>34.909253999999997</v>
      </c>
      <c r="N9576">
        <v>34.909253999999997</v>
      </c>
      <c r="R9576">
        <v>1487.900854</v>
      </c>
      <c r="S9576" t="s">
        <v>204</v>
      </c>
      <c r="T9576" s="247">
        <v>45342.356782407405</v>
      </c>
    </row>
    <row r="9577" spans="1:20" x14ac:dyDescent="0.35">
      <c r="A9577" t="s">
        <v>235</v>
      </c>
      <c r="C9577" t="s">
        <v>97</v>
      </c>
      <c r="D9577" s="29">
        <v>45603</v>
      </c>
      <c r="E9577">
        <v>0</v>
      </c>
      <c r="F9577">
        <v>0</v>
      </c>
      <c r="G9577">
        <v>0</v>
      </c>
      <c r="H9577">
        <v>0</v>
      </c>
      <c r="L9577">
        <v>933.62172299999997</v>
      </c>
      <c r="M9577">
        <v>34.909253999999997</v>
      </c>
      <c r="N9577">
        <v>34.909253999999997</v>
      </c>
      <c r="R9577">
        <v>1487.900854</v>
      </c>
      <c r="S9577" t="s">
        <v>204</v>
      </c>
      <c r="T9577" s="247">
        <v>45342.356793981482</v>
      </c>
    </row>
    <row r="9578" spans="1:20" x14ac:dyDescent="0.35">
      <c r="A9578" t="s">
        <v>235</v>
      </c>
      <c r="C9578" t="s">
        <v>97</v>
      </c>
      <c r="D9578" s="29">
        <v>45604</v>
      </c>
      <c r="E9578">
        <v>0</v>
      </c>
      <c r="F9578">
        <v>0</v>
      </c>
      <c r="G9578">
        <v>0</v>
      </c>
      <c r="H9578">
        <v>0</v>
      </c>
      <c r="L9578">
        <v>933.62172299999997</v>
      </c>
      <c r="M9578">
        <v>34.909253999999997</v>
      </c>
      <c r="N9578">
        <v>34.909253999999997</v>
      </c>
      <c r="R9578">
        <v>1487.900854</v>
      </c>
      <c r="S9578" t="s">
        <v>204</v>
      </c>
      <c r="T9578" s="247">
        <v>45342.356805555559</v>
      </c>
    </row>
    <row r="9579" spans="1:20" x14ac:dyDescent="0.35">
      <c r="A9579" t="s">
        <v>235</v>
      </c>
      <c r="C9579" t="s">
        <v>97</v>
      </c>
      <c r="D9579" s="29">
        <v>45605</v>
      </c>
      <c r="E9579">
        <v>0</v>
      </c>
      <c r="F9579">
        <v>0</v>
      </c>
      <c r="G9579">
        <v>0</v>
      </c>
      <c r="H9579">
        <v>0</v>
      </c>
      <c r="L9579">
        <v>933.62172299999997</v>
      </c>
      <c r="M9579">
        <v>34.909253999999997</v>
      </c>
      <c r="N9579">
        <v>34.909253999999997</v>
      </c>
      <c r="R9579">
        <v>1487.900854</v>
      </c>
      <c r="S9579" t="s">
        <v>204</v>
      </c>
      <c r="T9579" s="247">
        <v>45342.356793981482</v>
      </c>
    </row>
    <row r="9580" spans="1:20" x14ac:dyDescent="0.35">
      <c r="A9580" t="s">
        <v>235</v>
      </c>
      <c r="C9580" t="s">
        <v>97</v>
      </c>
      <c r="D9580" s="29">
        <v>45606</v>
      </c>
      <c r="E9580">
        <v>0</v>
      </c>
      <c r="F9580">
        <v>0</v>
      </c>
      <c r="G9580">
        <v>0</v>
      </c>
      <c r="H9580">
        <v>0</v>
      </c>
      <c r="L9580">
        <v>933.62172299999997</v>
      </c>
      <c r="M9580">
        <v>34.909253999999997</v>
      </c>
      <c r="N9580">
        <v>34.909253999999997</v>
      </c>
      <c r="R9580">
        <v>1487.900854</v>
      </c>
      <c r="S9580" t="s">
        <v>204</v>
      </c>
      <c r="T9580" s="247">
        <v>45342.356793981482</v>
      </c>
    </row>
    <row r="9581" spans="1:20" x14ac:dyDescent="0.35">
      <c r="A9581" t="s">
        <v>235</v>
      </c>
      <c r="C9581" t="s">
        <v>97</v>
      </c>
      <c r="D9581" s="29">
        <v>45607</v>
      </c>
      <c r="E9581">
        <v>0</v>
      </c>
      <c r="F9581">
        <v>0</v>
      </c>
      <c r="G9581">
        <v>0</v>
      </c>
      <c r="H9581">
        <v>0</v>
      </c>
      <c r="L9581">
        <v>933.62172299999997</v>
      </c>
      <c r="M9581">
        <v>34.909253999999997</v>
      </c>
      <c r="N9581">
        <v>34.909253999999997</v>
      </c>
      <c r="R9581">
        <v>1487.900854</v>
      </c>
      <c r="S9581" t="s">
        <v>204</v>
      </c>
      <c r="T9581" s="247">
        <v>45342.356793981482</v>
      </c>
    </row>
    <row r="9582" spans="1:20" x14ac:dyDescent="0.35">
      <c r="A9582" t="s">
        <v>235</v>
      </c>
      <c r="C9582" t="s">
        <v>97</v>
      </c>
      <c r="D9582" s="29">
        <v>45608</v>
      </c>
      <c r="E9582">
        <v>0</v>
      </c>
      <c r="F9582">
        <v>0</v>
      </c>
      <c r="G9582">
        <v>0</v>
      </c>
      <c r="H9582">
        <v>0</v>
      </c>
      <c r="L9582">
        <v>933.62172299999997</v>
      </c>
      <c r="M9582">
        <v>34.909253999999997</v>
      </c>
      <c r="N9582">
        <v>34.909253999999997</v>
      </c>
      <c r="R9582">
        <v>1487.900854</v>
      </c>
      <c r="S9582" t="s">
        <v>204</v>
      </c>
      <c r="T9582" s="247">
        <v>45342.356805555559</v>
      </c>
    </row>
    <row r="9583" spans="1:20" x14ac:dyDescent="0.35">
      <c r="A9583" t="s">
        <v>235</v>
      </c>
      <c r="C9583" t="s">
        <v>97</v>
      </c>
      <c r="D9583" s="29">
        <v>45609</v>
      </c>
      <c r="E9583">
        <v>0</v>
      </c>
      <c r="F9583">
        <v>0</v>
      </c>
      <c r="G9583">
        <v>0</v>
      </c>
      <c r="H9583">
        <v>0</v>
      </c>
      <c r="L9583">
        <v>933.62172299999997</v>
      </c>
      <c r="M9583">
        <v>34.909253999999997</v>
      </c>
      <c r="N9583">
        <v>34.909253999999997</v>
      </c>
      <c r="R9583">
        <v>1487.900854</v>
      </c>
      <c r="S9583" t="s">
        <v>204</v>
      </c>
      <c r="T9583" s="247">
        <v>45342.356805555559</v>
      </c>
    </row>
    <row r="9584" spans="1:20" x14ac:dyDescent="0.35">
      <c r="A9584" t="s">
        <v>235</v>
      </c>
      <c r="C9584" t="s">
        <v>97</v>
      </c>
      <c r="D9584" s="29">
        <v>45610</v>
      </c>
      <c r="E9584">
        <v>0</v>
      </c>
      <c r="F9584">
        <v>0</v>
      </c>
      <c r="G9584">
        <v>0</v>
      </c>
      <c r="H9584">
        <v>0</v>
      </c>
      <c r="L9584">
        <v>933.62172299999997</v>
      </c>
      <c r="M9584">
        <v>34.909253999999997</v>
      </c>
      <c r="N9584">
        <v>34.909253999999997</v>
      </c>
      <c r="R9584">
        <v>1487.900854</v>
      </c>
      <c r="S9584" t="s">
        <v>204</v>
      </c>
      <c r="T9584" s="247">
        <v>45342.356793981482</v>
      </c>
    </row>
    <row r="9585" spans="1:20" x14ac:dyDescent="0.35">
      <c r="A9585" t="s">
        <v>235</v>
      </c>
      <c r="C9585" t="s">
        <v>97</v>
      </c>
      <c r="D9585" s="29">
        <v>45611</v>
      </c>
      <c r="E9585">
        <v>0</v>
      </c>
      <c r="F9585">
        <v>0</v>
      </c>
      <c r="G9585">
        <v>0</v>
      </c>
      <c r="H9585">
        <v>0</v>
      </c>
      <c r="L9585">
        <v>933.62172299999997</v>
      </c>
      <c r="M9585">
        <v>34.909253999999997</v>
      </c>
      <c r="N9585">
        <v>34.909253999999997</v>
      </c>
      <c r="R9585">
        <v>1487.900854</v>
      </c>
      <c r="S9585" t="s">
        <v>204</v>
      </c>
      <c r="T9585" s="247">
        <v>45342.356805555559</v>
      </c>
    </row>
    <row r="9586" spans="1:20" x14ac:dyDescent="0.35">
      <c r="A9586" t="s">
        <v>235</v>
      </c>
      <c r="C9586" t="s">
        <v>97</v>
      </c>
      <c r="D9586" s="29">
        <v>45612</v>
      </c>
      <c r="E9586">
        <v>0</v>
      </c>
      <c r="F9586">
        <v>0</v>
      </c>
      <c r="G9586">
        <v>0</v>
      </c>
      <c r="H9586">
        <v>0</v>
      </c>
      <c r="L9586">
        <v>933.62172299999997</v>
      </c>
      <c r="M9586">
        <v>34.909253999999997</v>
      </c>
      <c r="N9586">
        <v>34.909253999999997</v>
      </c>
      <c r="R9586">
        <v>1487.900854</v>
      </c>
      <c r="S9586" t="s">
        <v>204</v>
      </c>
      <c r="T9586" s="247">
        <v>45342.356805555559</v>
      </c>
    </row>
    <row r="9587" spans="1:20" x14ac:dyDescent="0.35">
      <c r="A9587" t="s">
        <v>235</v>
      </c>
      <c r="C9587" t="s">
        <v>97</v>
      </c>
      <c r="D9587" s="29">
        <v>45613</v>
      </c>
      <c r="E9587">
        <v>0</v>
      </c>
      <c r="F9587">
        <v>0</v>
      </c>
      <c r="G9587">
        <v>0</v>
      </c>
      <c r="H9587">
        <v>0</v>
      </c>
      <c r="L9587">
        <v>933.62172299999997</v>
      </c>
      <c r="M9587">
        <v>34.909253999999997</v>
      </c>
      <c r="N9587">
        <v>34.909253999999997</v>
      </c>
      <c r="R9587">
        <v>1487.900854</v>
      </c>
      <c r="S9587" t="s">
        <v>204</v>
      </c>
      <c r="T9587" s="247">
        <v>45342.356805555559</v>
      </c>
    </row>
    <row r="9588" spans="1:20" x14ac:dyDescent="0.35">
      <c r="A9588" t="s">
        <v>235</v>
      </c>
      <c r="C9588" t="s">
        <v>97</v>
      </c>
      <c r="D9588" s="29">
        <v>45614</v>
      </c>
      <c r="E9588">
        <v>0</v>
      </c>
      <c r="F9588">
        <v>0</v>
      </c>
      <c r="G9588">
        <v>0</v>
      </c>
      <c r="H9588">
        <v>0</v>
      </c>
      <c r="L9588">
        <v>933.62172299999997</v>
      </c>
      <c r="M9588">
        <v>34.909253999999997</v>
      </c>
      <c r="N9588">
        <v>34.909253999999997</v>
      </c>
      <c r="R9588">
        <v>1487.900854</v>
      </c>
      <c r="S9588" t="s">
        <v>204</v>
      </c>
      <c r="T9588" s="247">
        <v>45342.356817129628</v>
      </c>
    </row>
    <row r="9589" spans="1:20" x14ac:dyDescent="0.35">
      <c r="A9589" t="s">
        <v>235</v>
      </c>
      <c r="C9589" t="s">
        <v>97</v>
      </c>
      <c r="D9589" s="29">
        <v>45615</v>
      </c>
      <c r="E9589">
        <v>0</v>
      </c>
      <c r="F9589">
        <v>0</v>
      </c>
      <c r="G9589">
        <v>0</v>
      </c>
      <c r="H9589">
        <v>0</v>
      </c>
      <c r="L9589">
        <v>933.62172299999997</v>
      </c>
      <c r="M9589">
        <v>34.909253999999997</v>
      </c>
      <c r="N9589">
        <v>34.909253999999997</v>
      </c>
      <c r="R9589">
        <v>1487.900854</v>
      </c>
      <c r="S9589" t="s">
        <v>204</v>
      </c>
      <c r="T9589" s="247">
        <v>45342.356817129628</v>
      </c>
    </row>
    <row r="9590" spans="1:20" x14ac:dyDescent="0.35">
      <c r="A9590" t="s">
        <v>235</v>
      </c>
      <c r="C9590" t="s">
        <v>97</v>
      </c>
      <c r="D9590" s="29">
        <v>45616</v>
      </c>
      <c r="E9590">
        <v>0</v>
      </c>
      <c r="F9590">
        <v>0</v>
      </c>
      <c r="G9590">
        <v>0</v>
      </c>
      <c r="H9590">
        <v>0</v>
      </c>
      <c r="L9590">
        <v>933.62172299999997</v>
      </c>
      <c r="M9590">
        <v>34.909253999999997</v>
      </c>
      <c r="N9590">
        <v>34.909253999999997</v>
      </c>
      <c r="R9590">
        <v>1487.900854</v>
      </c>
      <c r="S9590" t="s">
        <v>204</v>
      </c>
      <c r="T9590" s="247">
        <v>45342.356793981482</v>
      </c>
    </row>
    <row r="9591" spans="1:20" x14ac:dyDescent="0.35">
      <c r="A9591" t="s">
        <v>235</v>
      </c>
      <c r="C9591" t="s">
        <v>97</v>
      </c>
      <c r="D9591" s="29">
        <v>45617</v>
      </c>
      <c r="E9591">
        <v>0</v>
      </c>
      <c r="F9591">
        <v>0</v>
      </c>
      <c r="G9591">
        <v>0</v>
      </c>
      <c r="H9591">
        <v>0</v>
      </c>
      <c r="L9591">
        <v>933.62172299999997</v>
      </c>
      <c r="M9591">
        <v>34.909253999999997</v>
      </c>
      <c r="N9591">
        <v>34.909253999999997</v>
      </c>
      <c r="R9591">
        <v>1487.900854</v>
      </c>
      <c r="S9591" t="s">
        <v>204</v>
      </c>
      <c r="T9591" s="247">
        <v>45342.356805555559</v>
      </c>
    </row>
    <row r="9592" spans="1:20" x14ac:dyDescent="0.35">
      <c r="A9592" t="s">
        <v>235</v>
      </c>
      <c r="C9592" t="s">
        <v>97</v>
      </c>
      <c r="D9592" s="29">
        <v>45618</v>
      </c>
      <c r="E9592">
        <v>0</v>
      </c>
      <c r="F9592">
        <v>0</v>
      </c>
      <c r="G9592">
        <v>0</v>
      </c>
      <c r="H9592">
        <v>0</v>
      </c>
      <c r="L9592">
        <v>933.62172299999997</v>
      </c>
      <c r="M9592">
        <v>34.909253999999997</v>
      </c>
      <c r="N9592">
        <v>34.909253999999997</v>
      </c>
      <c r="R9592">
        <v>1487.900854</v>
      </c>
      <c r="S9592" t="s">
        <v>204</v>
      </c>
      <c r="T9592" s="247">
        <v>45342.356817129628</v>
      </c>
    </row>
    <row r="9593" spans="1:20" x14ac:dyDescent="0.35">
      <c r="A9593" t="s">
        <v>235</v>
      </c>
      <c r="C9593" t="s">
        <v>97</v>
      </c>
      <c r="D9593" s="29">
        <v>45619</v>
      </c>
      <c r="E9593">
        <v>0</v>
      </c>
      <c r="F9593">
        <v>0</v>
      </c>
      <c r="G9593">
        <v>0</v>
      </c>
      <c r="H9593">
        <v>0</v>
      </c>
      <c r="L9593">
        <v>933.62172299999997</v>
      </c>
      <c r="M9593">
        <v>34.909253999999997</v>
      </c>
      <c r="N9593">
        <v>34.909253999999997</v>
      </c>
      <c r="R9593">
        <v>1487.900854</v>
      </c>
      <c r="S9593" t="s">
        <v>204</v>
      </c>
      <c r="T9593" s="247">
        <v>45342.356817129628</v>
      </c>
    </row>
    <row r="9594" spans="1:20" x14ac:dyDescent="0.35">
      <c r="A9594" t="s">
        <v>235</v>
      </c>
      <c r="C9594" t="s">
        <v>97</v>
      </c>
      <c r="D9594" s="29">
        <v>45620</v>
      </c>
      <c r="E9594">
        <v>0</v>
      </c>
      <c r="F9594">
        <v>0</v>
      </c>
      <c r="G9594">
        <v>0</v>
      </c>
      <c r="H9594">
        <v>0</v>
      </c>
      <c r="L9594">
        <v>933.62172299999997</v>
      </c>
      <c r="M9594">
        <v>34.909253999999997</v>
      </c>
      <c r="N9594">
        <v>34.909253999999997</v>
      </c>
      <c r="R9594">
        <v>1487.900854</v>
      </c>
      <c r="S9594" t="s">
        <v>204</v>
      </c>
      <c r="T9594" s="247">
        <v>45342.356805555559</v>
      </c>
    </row>
    <row r="9595" spans="1:20" x14ac:dyDescent="0.35">
      <c r="A9595" t="s">
        <v>235</v>
      </c>
      <c r="C9595" t="s">
        <v>97</v>
      </c>
      <c r="D9595" s="29">
        <v>45621</v>
      </c>
      <c r="E9595">
        <v>0</v>
      </c>
      <c r="F9595">
        <v>0</v>
      </c>
      <c r="G9595">
        <v>0</v>
      </c>
      <c r="H9595">
        <v>0</v>
      </c>
      <c r="L9595">
        <v>933.62172299999997</v>
      </c>
      <c r="M9595">
        <v>34.909253999999997</v>
      </c>
      <c r="N9595">
        <v>34.909253999999997</v>
      </c>
      <c r="R9595">
        <v>1487.900854</v>
      </c>
      <c r="S9595" t="s">
        <v>204</v>
      </c>
      <c r="T9595" s="247">
        <v>45342.356805555559</v>
      </c>
    </row>
    <row r="9596" spans="1:20" x14ac:dyDescent="0.35">
      <c r="A9596" t="s">
        <v>235</v>
      </c>
      <c r="C9596" t="s">
        <v>97</v>
      </c>
      <c r="D9596" s="29">
        <v>45622</v>
      </c>
      <c r="E9596">
        <v>0</v>
      </c>
      <c r="F9596">
        <v>0</v>
      </c>
      <c r="G9596">
        <v>0</v>
      </c>
      <c r="H9596">
        <v>0</v>
      </c>
      <c r="L9596">
        <v>933.62172299999997</v>
      </c>
      <c r="M9596">
        <v>34.909253999999997</v>
      </c>
      <c r="N9596">
        <v>34.909253999999997</v>
      </c>
      <c r="R9596">
        <v>1487.900854</v>
      </c>
      <c r="S9596" t="s">
        <v>204</v>
      </c>
      <c r="T9596" s="247">
        <v>45342.356805555559</v>
      </c>
    </row>
    <row r="9597" spans="1:20" x14ac:dyDescent="0.35">
      <c r="A9597" t="s">
        <v>235</v>
      </c>
      <c r="C9597" t="s">
        <v>97</v>
      </c>
      <c r="D9597" s="29">
        <v>45623</v>
      </c>
      <c r="E9597">
        <v>0</v>
      </c>
      <c r="F9597">
        <v>0</v>
      </c>
      <c r="G9597">
        <v>0</v>
      </c>
      <c r="H9597">
        <v>0</v>
      </c>
      <c r="L9597">
        <v>933.62172299999997</v>
      </c>
      <c r="M9597">
        <v>34.909253999999997</v>
      </c>
      <c r="N9597">
        <v>34.909253999999997</v>
      </c>
      <c r="R9597">
        <v>1487.900854</v>
      </c>
      <c r="S9597" t="s">
        <v>204</v>
      </c>
      <c r="T9597" s="247">
        <v>45342.356817129628</v>
      </c>
    </row>
    <row r="9598" spans="1:20" x14ac:dyDescent="0.35">
      <c r="A9598" t="s">
        <v>235</v>
      </c>
      <c r="C9598" t="s">
        <v>97</v>
      </c>
      <c r="D9598" s="29">
        <v>45624</v>
      </c>
      <c r="E9598">
        <v>0</v>
      </c>
      <c r="F9598">
        <v>0</v>
      </c>
      <c r="G9598">
        <v>0</v>
      </c>
      <c r="H9598">
        <v>0</v>
      </c>
      <c r="L9598">
        <v>933.62172299999997</v>
      </c>
      <c r="M9598">
        <v>34.909253999999997</v>
      </c>
      <c r="N9598">
        <v>34.909253999999997</v>
      </c>
      <c r="R9598">
        <v>1487.900854</v>
      </c>
      <c r="S9598" t="s">
        <v>204</v>
      </c>
      <c r="T9598" s="247">
        <v>45342.356817129628</v>
      </c>
    </row>
    <row r="9599" spans="1:20" x14ac:dyDescent="0.35">
      <c r="A9599" t="s">
        <v>235</v>
      </c>
      <c r="C9599" t="s">
        <v>97</v>
      </c>
      <c r="D9599" s="29">
        <v>45625</v>
      </c>
      <c r="E9599">
        <v>0</v>
      </c>
      <c r="F9599">
        <v>0</v>
      </c>
      <c r="G9599">
        <v>0</v>
      </c>
      <c r="H9599">
        <v>0</v>
      </c>
      <c r="L9599">
        <v>933.62172299999997</v>
      </c>
      <c r="M9599">
        <v>34.909253999999997</v>
      </c>
      <c r="N9599">
        <v>34.909253999999997</v>
      </c>
      <c r="R9599">
        <v>1487.900854</v>
      </c>
      <c r="S9599" t="s">
        <v>204</v>
      </c>
      <c r="T9599" s="247">
        <v>45342.356817129628</v>
      </c>
    </row>
    <row r="9600" spans="1:20" x14ac:dyDescent="0.35">
      <c r="A9600" t="s">
        <v>235</v>
      </c>
      <c r="C9600" t="s">
        <v>97</v>
      </c>
      <c r="D9600" s="29">
        <v>45626</v>
      </c>
      <c r="E9600">
        <v>0</v>
      </c>
      <c r="F9600">
        <v>0</v>
      </c>
      <c r="G9600">
        <v>0</v>
      </c>
      <c r="H9600">
        <v>0</v>
      </c>
      <c r="L9600">
        <v>933.62172299999997</v>
      </c>
      <c r="M9600">
        <v>34.909253999999997</v>
      </c>
      <c r="N9600">
        <v>34.909253999999997</v>
      </c>
      <c r="R9600">
        <v>1487.900854</v>
      </c>
      <c r="S9600" t="s">
        <v>204</v>
      </c>
      <c r="T9600" s="247">
        <v>45342.356817129628</v>
      </c>
    </row>
    <row r="9601" spans="1:20" x14ac:dyDescent="0.35">
      <c r="A9601" t="s">
        <v>235</v>
      </c>
      <c r="C9601" t="s">
        <v>97</v>
      </c>
      <c r="D9601" s="29">
        <v>45627</v>
      </c>
      <c r="E9601">
        <v>0</v>
      </c>
      <c r="F9601">
        <v>0</v>
      </c>
      <c r="G9601">
        <v>0</v>
      </c>
      <c r="H9601">
        <v>0</v>
      </c>
      <c r="L9601">
        <v>933.62172299999997</v>
      </c>
      <c r="M9601">
        <v>34.909253999999997</v>
      </c>
      <c r="N9601">
        <v>34.909253999999997</v>
      </c>
      <c r="R9601">
        <v>1487.900854</v>
      </c>
      <c r="S9601" t="s">
        <v>204</v>
      </c>
      <c r="T9601" s="247">
        <v>45342.356817129628</v>
      </c>
    </row>
    <row r="9602" spans="1:20" x14ac:dyDescent="0.35">
      <c r="A9602" t="s">
        <v>235</v>
      </c>
      <c r="C9602" t="s">
        <v>97</v>
      </c>
      <c r="D9602" s="29">
        <v>45628</v>
      </c>
      <c r="E9602">
        <v>0</v>
      </c>
      <c r="F9602">
        <v>0</v>
      </c>
      <c r="G9602">
        <v>0</v>
      </c>
      <c r="H9602">
        <v>0</v>
      </c>
      <c r="L9602">
        <v>933.62172299999997</v>
      </c>
      <c r="M9602">
        <v>34.909253999999997</v>
      </c>
      <c r="N9602">
        <v>34.909253999999997</v>
      </c>
      <c r="R9602">
        <v>1487.900854</v>
      </c>
      <c r="S9602" t="s">
        <v>204</v>
      </c>
      <c r="T9602" s="247">
        <v>45342.356817129628</v>
      </c>
    </row>
    <row r="9603" spans="1:20" x14ac:dyDescent="0.35">
      <c r="A9603" t="s">
        <v>235</v>
      </c>
      <c r="C9603" t="s">
        <v>97</v>
      </c>
      <c r="D9603" s="29">
        <v>45629</v>
      </c>
      <c r="E9603">
        <v>0</v>
      </c>
      <c r="F9603">
        <v>0</v>
      </c>
      <c r="G9603">
        <v>0</v>
      </c>
      <c r="H9603">
        <v>0</v>
      </c>
      <c r="L9603">
        <v>933.62172299999997</v>
      </c>
      <c r="M9603">
        <v>34.909253999999997</v>
      </c>
      <c r="N9603">
        <v>34.909253999999997</v>
      </c>
      <c r="R9603">
        <v>1487.900854</v>
      </c>
      <c r="S9603" t="s">
        <v>204</v>
      </c>
      <c r="T9603" s="247">
        <v>45342.356805555559</v>
      </c>
    </row>
    <row r="9604" spans="1:20" x14ac:dyDescent="0.35">
      <c r="A9604" t="s">
        <v>235</v>
      </c>
      <c r="C9604" t="s">
        <v>97</v>
      </c>
      <c r="D9604" s="29">
        <v>45630</v>
      </c>
      <c r="E9604">
        <v>0</v>
      </c>
      <c r="F9604">
        <v>0</v>
      </c>
      <c r="G9604">
        <v>0</v>
      </c>
      <c r="H9604">
        <v>0</v>
      </c>
      <c r="L9604">
        <v>933.62172299999997</v>
      </c>
      <c r="M9604">
        <v>34.909253999999997</v>
      </c>
      <c r="N9604">
        <v>34.909253999999997</v>
      </c>
      <c r="R9604">
        <v>1487.900854</v>
      </c>
      <c r="S9604" t="s">
        <v>204</v>
      </c>
      <c r="T9604" s="247">
        <v>45342.356817129628</v>
      </c>
    </row>
    <row r="9605" spans="1:20" x14ac:dyDescent="0.35">
      <c r="A9605" t="s">
        <v>235</v>
      </c>
      <c r="C9605" t="s">
        <v>97</v>
      </c>
      <c r="D9605" s="29">
        <v>45631</v>
      </c>
      <c r="E9605">
        <v>0</v>
      </c>
      <c r="F9605">
        <v>0</v>
      </c>
      <c r="G9605">
        <v>0</v>
      </c>
      <c r="H9605">
        <v>0</v>
      </c>
      <c r="L9605">
        <v>933.62172299999997</v>
      </c>
      <c r="M9605">
        <v>34.909253999999997</v>
      </c>
      <c r="N9605">
        <v>34.909253999999997</v>
      </c>
      <c r="R9605">
        <v>1487.900854</v>
      </c>
      <c r="S9605" t="s">
        <v>204</v>
      </c>
      <c r="T9605" s="247">
        <v>45342.356817129628</v>
      </c>
    </row>
    <row r="9606" spans="1:20" x14ac:dyDescent="0.35">
      <c r="A9606" t="s">
        <v>235</v>
      </c>
      <c r="C9606" t="s">
        <v>97</v>
      </c>
      <c r="D9606" s="29">
        <v>45632</v>
      </c>
      <c r="E9606">
        <v>0</v>
      </c>
      <c r="F9606">
        <v>0</v>
      </c>
      <c r="G9606">
        <v>0</v>
      </c>
      <c r="H9606">
        <v>0</v>
      </c>
      <c r="L9606">
        <v>933.62172299999997</v>
      </c>
      <c r="M9606">
        <v>34.909253999999997</v>
      </c>
      <c r="N9606">
        <v>34.909253999999997</v>
      </c>
      <c r="R9606">
        <v>1487.900854</v>
      </c>
      <c r="S9606" t="s">
        <v>204</v>
      </c>
      <c r="T9606" s="247">
        <v>45342.356828703705</v>
      </c>
    </row>
    <row r="9607" spans="1:20" x14ac:dyDescent="0.35">
      <c r="A9607" t="s">
        <v>235</v>
      </c>
      <c r="C9607" t="s">
        <v>97</v>
      </c>
      <c r="D9607" s="29">
        <v>45633</v>
      </c>
      <c r="E9607">
        <v>0</v>
      </c>
      <c r="F9607">
        <v>0</v>
      </c>
      <c r="G9607">
        <v>0</v>
      </c>
      <c r="H9607">
        <v>0</v>
      </c>
      <c r="L9607">
        <v>933.62172299999997</v>
      </c>
      <c r="M9607">
        <v>34.909253999999997</v>
      </c>
      <c r="N9607">
        <v>34.909253999999997</v>
      </c>
      <c r="R9607">
        <v>1487.900854</v>
      </c>
      <c r="S9607" t="s">
        <v>204</v>
      </c>
      <c r="T9607" s="247">
        <v>45342.356828703705</v>
      </c>
    </row>
    <row r="9608" spans="1:20" x14ac:dyDescent="0.35">
      <c r="A9608" t="s">
        <v>235</v>
      </c>
      <c r="C9608" t="s">
        <v>97</v>
      </c>
      <c r="D9608" s="29">
        <v>45634</v>
      </c>
      <c r="E9608">
        <v>0</v>
      </c>
      <c r="F9608">
        <v>0</v>
      </c>
      <c r="G9608">
        <v>0</v>
      </c>
      <c r="H9608">
        <v>0</v>
      </c>
      <c r="L9608">
        <v>933.62172299999997</v>
      </c>
      <c r="M9608">
        <v>34.909253999999997</v>
      </c>
      <c r="N9608">
        <v>34.909253999999997</v>
      </c>
      <c r="R9608">
        <v>1487.900854</v>
      </c>
      <c r="S9608" t="s">
        <v>204</v>
      </c>
      <c r="T9608" s="247">
        <v>45342.356817129628</v>
      </c>
    </row>
    <row r="9609" spans="1:20" x14ac:dyDescent="0.35">
      <c r="A9609" t="s">
        <v>235</v>
      </c>
      <c r="C9609" t="s">
        <v>97</v>
      </c>
      <c r="D9609" s="29">
        <v>45635</v>
      </c>
      <c r="E9609">
        <v>0</v>
      </c>
      <c r="F9609">
        <v>0</v>
      </c>
      <c r="G9609">
        <v>0</v>
      </c>
      <c r="H9609">
        <v>0</v>
      </c>
      <c r="L9609">
        <v>933.62172299999997</v>
      </c>
      <c r="M9609">
        <v>34.909253999999997</v>
      </c>
      <c r="N9609">
        <v>34.909253999999997</v>
      </c>
      <c r="R9609">
        <v>1487.900854</v>
      </c>
      <c r="S9609" t="s">
        <v>204</v>
      </c>
      <c r="T9609" s="247">
        <v>45342.356817129628</v>
      </c>
    </row>
    <row r="9610" spans="1:20" x14ac:dyDescent="0.35">
      <c r="A9610" t="s">
        <v>235</v>
      </c>
      <c r="C9610" t="s">
        <v>97</v>
      </c>
      <c r="D9610" s="29">
        <v>45636</v>
      </c>
      <c r="E9610">
        <v>0</v>
      </c>
      <c r="F9610">
        <v>0</v>
      </c>
      <c r="G9610">
        <v>0</v>
      </c>
      <c r="H9610">
        <v>0</v>
      </c>
      <c r="L9610">
        <v>933.62172299999997</v>
      </c>
      <c r="M9610">
        <v>34.909253999999997</v>
      </c>
      <c r="N9610">
        <v>34.909253999999997</v>
      </c>
      <c r="R9610">
        <v>1487.900854</v>
      </c>
      <c r="S9610" t="s">
        <v>204</v>
      </c>
      <c r="T9610" s="247">
        <v>45342.356817129628</v>
      </c>
    </row>
    <row r="9611" spans="1:20" x14ac:dyDescent="0.35">
      <c r="A9611" t="s">
        <v>235</v>
      </c>
      <c r="C9611" t="s">
        <v>97</v>
      </c>
      <c r="D9611" s="29">
        <v>45637</v>
      </c>
      <c r="E9611">
        <v>0</v>
      </c>
      <c r="F9611">
        <v>0</v>
      </c>
      <c r="G9611">
        <v>0</v>
      </c>
      <c r="H9611">
        <v>0</v>
      </c>
      <c r="L9611">
        <v>933.62172299999997</v>
      </c>
      <c r="M9611">
        <v>34.909253999999997</v>
      </c>
      <c r="N9611">
        <v>34.909253999999997</v>
      </c>
      <c r="R9611">
        <v>1487.900854</v>
      </c>
      <c r="S9611" t="s">
        <v>204</v>
      </c>
      <c r="T9611" s="247">
        <v>45342.356828703705</v>
      </c>
    </row>
    <row r="9612" spans="1:20" x14ac:dyDescent="0.35">
      <c r="A9612" t="s">
        <v>235</v>
      </c>
      <c r="C9612" t="s">
        <v>97</v>
      </c>
      <c r="D9612" s="29">
        <v>45638</v>
      </c>
      <c r="E9612">
        <v>0</v>
      </c>
      <c r="F9612">
        <v>0</v>
      </c>
      <c r="G9612">
        <v>0</v>
      </c>
      <c r="H9612">
        <v>0</v>
      </c>
      <c r="L9612">
        <v>933.62172299999997</v>
      </c>
      <c r="M9612">
        <v>34.909253999999997</v>
      </c>
      <c r="N9612">
        <v>34.909253999999997</v>
      </c>
      <c r="R9612">
        <v>1487.900854</v>
      </c>
      <c r="S9612" t="s">
        <v>204</v>
      </c>
      <c r="T9612" s="247">
        <v>45342.356817129628</v>
      </c>
    </row>
    <row r="9613" spans="1:20" x14ac:dyDescent="0.35">
      <c r="A9613" t="s">
        <v>235</v>
      </c>
      <c r="C9613" t="s">
        <v>97</v>
      </c>
      <c r="D9613" s="29">
        <v>45639</v>
      </c>
      <c r="E9613">
        <v>0</v>
      </c>
      <c r="F9613">
        <v>0</v>
      </c>
      <c r="G9613">
        <v>0</v>
      </c>
      <c r="H9613">
        <v>0</v>
      </c>
      <c r="L9613">
        <v>933.62172299999997</v>
      </c>
      <c r="M9613">
        <v>34.909253999999997</v>
      </c>
      <c r="N9613">
        <v>34.909253999999997</v>
      </c>
      <c r="R9613">
        <v>1487.900854</v>
      </c>
      <c r="S9613" t="s">
        <v>204</v>
      </c>
      <c r="T9613" s="247">
        <v>45342.356828703705</v>
      </c>
    </row>
    <row r="9614" spans="1:20" x14ac:dyDescent="0.35">
      <c r="A9614" t="s">
        <v>235</v>
      </c>
      <c r="C9614" t="s">
        <v>97</v>
      </c>
      <c r="D9614" s="29">
        <v>45640</v>
      </c>
      <c r="E9614">
        <v>0</v>
      </c>
      <c r="F9614">
        <v>0</v>
      </c>
      <c r="G9614">
        <v>0</v>
      </c>
      <c r="H9614">
        <v>0</v>
      </c>
      <c r="L9614">
        <v>933.62172299999997</v>
      </c>
      <c r="M9614">
        <v>34.909253999999997</v>
      </c>
      <c r="N9614">
        <v>34.909253999999997</v>
      </c>
      <c r="R9614">
        <v>1487.900854</v>
      </c>
      <c r="S9614" t="s">
        <v>204</v>
      </c>
      <c r="T9614" s="247">
        <v>45342.356828703705</v>
      </c>
    </row>
    <row r="9615" spans="1:20" x14ac:dyDescent="0.35">
      <c r="A9615" t="s">
        <v>235</v>
      </c>
      <c r="C9615" t="s">
        <v>97</v>
      </c>
      <c r="D9615" s="29">
        <v>45641</v>
      </c>
      <c r="E9615">
        <v>0</v>
      </c>
      <c r="F9615">
        <v>0</v>
      </c>
      <c r="G9615">
        <v>0</v>
      </c>
      <c r="H9615">
        <v>0</v>
      </c>
      <c r="L9615">
        <v>933.62172299999997</v>
      </c>
      <c r="M9615">
        <v>34.909253999999997</v>
      </c>
      <c r="N9615">
        <v>34.909253999999997</v>
      </c>
      <c r="R9615">
        <v>1487.900854</v>
      </c>
      <c r="S9615" t="s">
        <v>204</v>
      </c>
      <c r="T9615" s="247">
        <v>45342.356828703705</v>
      </c>
    </row>
    <row r="9616" spans="1:20" x14ac:dyDescent="0.35">
      <c r="A9616" t="s">
        <v>235</v>
      </c>
      <c r="C9616" t="s">
        <v>97</v>
      </c>
      <c r="D9616" s="29">
        <v>45642</v>
      </c>
      <c r="E9616">
        <v>0</v>
      </c>
      <c r="F9616">
        <v>0</v>
      </c>
      <c r="G9616">
        <v>0</v>
      </c>
      <c r="H9616">
        <v>0</v>
      </c>
      <c r="L9616">
        <v>933.62172299999997</v>
      </c>
      <c r="M9616">
        <v>34.909253999999997</v>
      </c>
      <c r="N9616">
        <v>34.909253999999997</v>
      </c>
      <c r="R9616">
        <v>1487.900854</v>
      </c>
      <c r="S9616" t="s">
        <v>204</v>
      </c>
      <c r="T9616" s="247">
        <v>45342.356817129628</v>
      </c>
    </row>
    <row r="9617" spans="1:20" x14ac:dyDescent="0.35">
      <c r="A9617" t="s">
        <v>235</v>
      </c>
      <c r="C9617" t="s">
        <v>97</v>
      </c>
      <c r="D9617" s="29">
        <v>45643</v>
      </c>
      <c r="E9617">
        <v>0</v>
      </c>
      <c r="F9617">
        <v>0</v>
      </c>
      <c r="G9617">
        <v>0</v>
      </c>
      <c r="H9617">
        <v>0</v>
      </c>
      <c r="L9617">
        <v>933.62172299999997</v>
      </c>
      <c r="M9617">
        <v>34.909253999999997</v>
      </c>
      <c r="N9617">
        <v>34.909253999999997</v>
      </c>
      <c r="R9617">
        <v>1487.900854</v>
      </c>
      <c r="S9617" t="s">
        <v>204</v>
      </c>
      <c r="T9617" s="247">
        <v>45342.356828703705</v>
      </c>
    </row>
    <row r="9618" spans="1:20" x14ac:dyDescent="0.35">
      <c r="A9618" t="s">
        <v>235</v>
      </c>
      <c r="C9618" t="s">
        <v>97</v>
      </c>
      <c r="D9618" s="29">
        <v>45644</v>
      </c>
      <c r="E9618">
        <v>0</v>
      </c>
      <c r="F9618">
        <v>0</v>
      </c>
      <c r="G9618">
        <v>0</v>
      </c>
      <c r="H9618">
        <v>0</v>
      </c>
      <c r="L9618">
        <v>933.62172299999997</v>
      </c>
      <c r="M9618">
        <v>34.909253999999997</v>
      </c>
      <c r="N9618">
        <v>34.909253999999997</v>
      </c>
      <c r="R9618">
        <v>1487.900854</v>
      </c>
      <c r="S9618" t="s">
        <v>204</v>
      </c>
      <c r="T9618" s="247">
        <v>45342.356828703705</v>
      </c>
    </row>
    <row r="9619" spans="1:20" x14ac:dyDescent="0.35">
      <c r="A9619" t="s">
        <v>235</v>
      </c>
      <c r="C9619" t="s">
        <v>97</v>
      </c>
      <c r="D9619" s="29">
        <v>45645</v>
      </c>
      <c r="E9619">
        <v>0</v>
      </c>
      <c r="F9619">
        <v>0</v>
      </c>
      <c r="G9619">
        <v>0</v>
      </c>
      <c r="H9619">
        <v>0</v>
      </c>
      <c r="L9619">
        <v>933.62172299999997</v>
      </c>
      <c r="M9619">
        <v>34.909253999999997</v>
      </c>
      <c r="N9619">
        <v>34.909253999999997</v>
      </c>
      <c r="R9619">
        <v>1487.900854</v>
      </c>
      <c r="S9619" t="s">
        <v>204</v>
      </c>
      <c r="T9619" s="247">
        <v>45342.356817129628</v>
      </c>
    </row>
    <row r="9620" spans="1:20" x14ac:dyDescent="0.35">
      <c r="A9620" t="s">
        <v>235</v>
      </c>
      <c r="C9620" t="s">
        <v>97</v>
      </c>
      <c r="D9620" s="29">
        <v>45646</v>
      </c>
      <c r="E9620">
        <v>0</v>
      </c>
      <c r="F9620">
        <v>0</v>
      </c>
      <c r="G9620">
        <v>0</v>
      </c>
      <c r="H9620">
        <v>0</v>
      </c>
      <c r="L9620">
        <v>933.62172299999997</v>
      </c>
      <c r="M9620">
        <v>34.909253999999997</v>
      </c>
      <c r="N9620">
        <v>34.909253999999997</v>
      </c>
      <c r="R9620">
        <v>1487.900854</v>
      </c>
      <c r="S9620" t="s">
        <v>204</v>
      </c>
      <c r="T9620" s="247">
        <v>45342.356817129628</v>
      </c>
    </row>
    <row r="9621" spans="1:20" x14ac:dyDescent="0.35">
      <c r="A9621" t="s">
        <v>235</v>
      </c>
      <c r="C9621" t="s">
        <v>97</v>
      </c>
      <c r="D9621" s="29">
        <v>45647</v>
      </c>
      <c r="E9621">
        <v>0</v>
      </c>
      <c r="F9621">
        <v>0</v>
      </c>
      <c r="G9621">
        <v>0</v>
      </c>
      <c r="H9621">
        <v>0</v>
      </c>
      <c r="L9621">
        <v>933.62172299999997</v>
      </c>
      <c r="M9621">
        <v>34.909253999999997</v>
      </c>
      <c r="N9621">
        <v>34.909253999999997</v>
      </c>
      <c r="R9621">
        <v>1487.900854</v>
      </c>
      <c r="S9621" t="s">
        <v>204</v>
      </c>
      <c r="T9621" s="247">
        <v>45342.356817129628</v>
      </c>
    </row>
    <row r="9622" spans="1:20" x14ac:dyDescent="0.35">
      <c r="A9622" t="s">
        <v>235</v>
      </c>
      <c r="C9622" t="s">
        <v>97</v>
      </c>
      <c r="D9622" s="29">
        <v>45648</v>
      </c>
      <c r="E9622">
        <v>0</v>
      </c>
      <c r="F9622">
        <v>0</v>
      </c>
      <c r="G9622">
        <v>0</v>
      </c>
      <c r="H9622">
        <v>0</v>
      </c>
      <c r="L9622">
        <v>933.62172299999997</v>
      </c>
      <c r="M9622">
        <v>34.909253999999997</v>
      </c>
      <c r="N9622">
        <v>34.909253999999997</v>
      </c>
      <c r="R9622">
        <v>1487.900854</v>
      </c>
      <c r="S9622" t="s">
        <v>204</v>
      </c>
      <c r="T9622" s="247">
        <v>45342.356828703705</v>
      </c>
    </row>
    <row r="9623" spans="1:20" x14ac:dyDescent="0.35">
      <c r="A9623" t="s">
        <v>235</v>
      </c>
      <c r="C9623" t="s">
        <v>97</v>
      </c>
      <c r="D9623" s="29">
        <v>45649</v>
      </c>
      <c r="E9623">
        <v>0</v>
      </c>
      <c r="F9623">
        <v>0</v>
      </c>
      <c r="G9623">
        <v>0</v>
      </c>
      <c r="H9623">
        <v>0</v>
      </c>
      <c r="L9623">
        <v>933.62172299999997</v>
      </c>
      <c r="M9623">
        <v>34.909253999999997</v>
      </c>
      <c r="N9623">
        <v>34.909253999999997</v>
      </c>
      <c r="R9623">
        <v>1487.900854</v>
      </c>
      <c r="S9623" t="s">
        <v>204</v>
      </c>
      <c r="T9623" s="247">
        <v>45342.356817129628</v>
      </c>
    </row>
    <row r="9624" spans="1:20" x14ac:dyDescent="0.35">
      <c r="A9624" t="s">
        <v>235</v>
      </c>
      <c r="C9624" t="s">
        <v>97</v>
      </c>
      <c r="D9624" s="29">
        <v>45650</v>
      </c>
      <c r="E9624">
        <v>0</v>
      </c>
      <c r="F9624">
        <v>0</v>
      </c>
      <c r="G9624">
        <v>0</v>
      </c>
      <c r="H9624">
        <v>0</v>
      </c>
      <c r="L9624">
        <v>933.62172299999997</v>
      </c>
      <c r="M9624">
        <v>34.909253999999997</v>
      </c>
      <c r="N9624">
        <v>34.909253999999997</v>
      </c>
      <c r="R9624">
        <v>1487.900854</v>
      </c>
      <c r="S9624" t="s">
        <v>204</v>
      </c>
      <c r="T9624" s="247">
        <v>45342.356828703705</v>
      </c>
    </row>
    <row r="9625" spans="1:20" x14ac:dyDescent="0.35">
      <c r="A9625" t="s">
        <v>235</v>
      </c>
      <c r="C9625" t="s">
        <v>97</v>
      </c>
      <c r="D9625" s="29">
        <v>45651</v>
      </c>
      <c r="E9625">
        <v>0</v>
      </c>
      <c r="F9625">
        <v>0</v>
      </c>
      <c r="G9625">
        <v>0</v>
      </c>
      <c r="H9625">
        <v>0</v>
      </c>
      <c r="L9625">
        <v>933.62172299999997</v>
      </c>
      <c r="M9625">
        <v>34.909253999999997</v>
      </c>
      <c r="N9625">
        <v>34.909253999999997</v>
      </c>
      <c r="R9625">
        <v>1487.900854</v>
      </c>
      <c r="S9625" t="s">
        <v>204</v>
      </c>
      <c r="T9625" s="247">
        <v>45342.356817129628</v>
      </c>
    </row>
    <row r="9626" spans="1:20" x14ac:dyDescent="0.35">
      <c r="A9626" t="s">
        <v>235</v>
      </c>
      <c r="C9626" t="s">
        <v>97</v>
      </c>
      <c r="D9626" s="29">
        <v>45652</v>
      </c>
      <c r="E9626">
        <v>0</v>
      </c>
      <c r="F9626">
        <v>0</v>
      </c>
      <c r="G9626">
        <v>0</v>
      </c>
      <c r="H9626">
        <v>0</v>
      </c>
      <c r="L9626">
        <v>933.62172299999997</v>
      </c>
      <c r="M9626">
        <v>34.909253999999997</v>
      </c>
      <c r="N9626">
        <v>34.909253999999997</v>
      </c>
      <c r="R9626">
        <v>1487.900854</v>
      </c>
      <c r="S9626" t="s">
        <v>204</v>
      </c>
      <c r="T9626" s="247">
        <v>45342.356828703705</v>
      </c>
    </row>
    <row r="9627" spans="1:20" x14ac:dyDescent="0.35">
      <c r="A9627" t="s">
        <v>235</v>
      </c>
      <c r="C9627" t="s">
        <v>97</v>
      </c>
      <c r="D9627" s="29">
        <v>45653</v>
      </c>
      <c r="E9627">
        <v>0</v>
      </c>
      <c r="F9627">
        <v>0</v>
      </c>
      <c r="G9627">
        <v>0</v>
      </c>
      <c r="H9627">
        <v>0</v>
      </c>
      <c r="L9627">
        <v>933.62172299999997</v>
      </c>
      <c r="M9627">
        <v>34.909253999999997</v>
      </c>
      <c r="N9627">
        <v>34.909253999999997</v>
      </c>
      <c r="R9627">
        <v>1487.900854</v>
      </c>
      <c r="S9627" t="s">
        <v>204</v>
      </c>
      <c r="T9627" s="247">
        <v>45342.356828703705</v>
      </c>
    </row>
    <row r="9628" spans="1:20" x14ac:dyDescent="0.35">
      <c r="A9628" t="s">
        <v>235</v>
      </c>
      <c r="C9628" t="s">
        <v>97</v>
      </c>
      <c r="D9628" s="29">
        <v>45654</v>
      </c>
      <c r="E9628">
        <v>0</v>
      </c>
      <c r="F9628">
        <v>0</v>
      </c>
      <c r="G9628">
        <v>0</v>
      </c>
      <c r="H9628">
        <v>0</v>
      </c>
      <c r="L9628">
        <v>933.62172299999997</v>
      </c>
      <c r="M9628">
        <v>34.909253999999997</v>
      </c>
      <c r="N9628">
        <v>34.909253999999997</v>
      </c>
      <c r="R9628">
        <v>1487.900854</v>
      </c>
      <c r="S9628" t="s">
        <v>204</v>
      </c>
      <c r="T9628" s="247">
        <v>45342.356828703705</v>
      </c>
    </row>
    <row r="9629" spans="1:20" x14ac:dyDescent="0.35">
      <c r="A9629" t="s">
        <v>235</v>
      </c>
      <c r="C9629" t="s">
        <v>97</v>
      </c>
      <c r="D9629" s="29">
        <v>45655</v>
      </c>
      <c r="E9629">
        <v>0</v>
      </c>
      <c r="F9629">
        <v>0</v>
      </c>
      <c r="G9629">
        <v>0</v>
      </c>
      <c r="H9629">
        <v>0</v>
      </c>
      <c r="L9629">
        <v>933.62172299999997</v>
      </c>
      <c r="M9629">
        <v>34.909253999999997</v>
      </c>
      <c r="N9629">
        <v>34.909253999999997</v>
      </c>
      <c r="R9629">
        <v>1487.900854</v>
      </c>
      <c r="S9629" t="s">
        <v>204</v>
      </c>
      <c r="T9629" s="247">
        <v>45342.356828703705</v>
      </c>
    </row>
    <row r="9630" spans="1:20" x14ac:dyDescent="0.35">
      <c r="A9630" t="s">
        <v>235</v>
      </c>
      <c r="C9630" t="s">
        <v>97</v>
      </c>
      <c r="D9630" s="29">
        <v>45656</v>
      </c>
      <c r="E9630">
        <v>0</v>
      </c>
      <c r="F9630">
        <v>0</v>
      </c>
      <c r="G9630">
        <v>0</v>
      </c>
      <c r="H9630">
        <v>0</v>
      </c>
      <c r="L9630">
        <v>933.62172299999997</v>
      </c>
      <c r="M9630">
        <v>34.909253999999997</v>
      </c>
      <c r="N9630">
        <v>34.909253999999997</v>
      </c>
      <c r="R9630">
        <v>1487.900854</v>
      </c>
      <c r="S9630" t="s">
        <v>204</v>
      </c>
      <c r="T9630" s="247">
        <v>45342.356828703705</v>
      </c>
    </row>
    <row r="9631" spans="1:20" x14ac:dyDescent="0.35">
      <c r="A9631" t="s">
        <v>235</v>
      </c>
      <c r="C9631" t="s">
        <v>97</v>
      </c>
      <c r="D9631" s="29">
        <v>45657</v>
      </c>
      <c r="E9631">
        <v>0</v>
      </c>
      <c r="F9631">
        <v>0</v>
      </c>
      <c r="G9631">
        <v>0</v>
      </c>
      <c r="H9631">
        <v>0</v>
      </c>
      <c r="L9631">
        <v>933.62172299999997</v>
      </c>
      <c r="M9631">
        <v>34.909253999999997</v>
      </c>
      <c r="N9631">
        <v>34.909253999999997</v>
      </c>
      <c r="R9631">
        <v>1487.900854</v>
      </c>
      <c r="S9631" t="s">
        <v>204</v>
      </c>
      <c r="T9631" s="247">
        <v>45342.356828703705</v>
      </c>
    </row>
    <row r="9632" spans="1:20" x14ac:dyDescent="0.35">
      <c r="A9632" t="s">
        <v>145</v>
      </c>
      <c r="B9632" t="s">
        <v>146</v>
      </c>
      <c r="C9632" t="s">
        <v>97</v>
      </c>
      <c r="D9632" s="29">
        <v>45383</v>
      </c>
      <c r="E9632">
        <v>0</v>
      </c>
      <c r="F9632">
        <v>0</v>
      </c>
      <c r="G9632">
        <v>0</v>
      </c>
      <c r="H9632">
        <v>0</v>
      </c>
      <c r="L9632">
        <v>617.99631599999998</v>
      </c>
      <c r="N9632">
        <v>252.000024</v>
      </c>
      <c r="R9632">
        <v>1148.7825620000001</v>
      </c>
      <c r="S9632" t="s">
        <v>204</v>
      </c>
      <c r="T9632" s="247">
        <v>45342.357268518521</v>
      </c>
    </row>
    <row r="9633" spans="1:20" x14ac:dyDescent="0.35">
      <c r="A9633" t="s">
        <v>145</v>
      </c>
      <c r="B9633" t="s">
        <v>146</v>
      </c>
      <c r="C9633" t="s">
        <v>97</v>
      </c>
      <c r="D9633" s="29">
        <v>45384</v>
      </c>
      <c r="E9633">
        <v>0</v>
      </c>
      <c r="F9633">
        <v>0</v>
      </c>
      <c r="G9633">
        <v>0</v>
      </c>
      <c r="H9633">
        <v>0</v>
      </c>
      <c r="L9633">
        <v>617.99631599999998</v>
      </c>
      <c r="N9633">
        <v>252.000024</v>
      </c>
      <c r="R9633">
        <v>1148.7825620000001</v>
      </c>
      <c r="S9633" t="s">
        <v>204</v>
      </c>
      <c r="T9633" s="247">
        <v>45342.357268518521</v>
      </c>
    </row>
    <row r="9634" spans="1:20" x14ac:dyDescent="0.35">
      <c r="A9634" t="s">
        <v>145</v>
      </c>
      <c r="B9634" t="s">
        <v>146</v>
      </c>
      <c r="C9634" t="s">
        <v>97</v>
      </c>
      <c r="D9634" s="29">
        <v>45385</v>
      </c>
      <c r="E9634">
        <v>0</v>
      </c>
      <c r="F9634">
        <v>0</v>
      </c>
      <c r="G9634">
        <v>0</v>
      </c>
      <c r="H9634">
        <v>0</v>
      </c>
      <c r="L9634">
        <v>617.99631599999998</v>
      </c>
      <c r="N9634">
        <v>252.000024</v>
      </c>
      <c r="R9634">
        <v>1148.7825620000001</v>
      </c>
      <c r="S9634" t="s">
        <v>204</v>
      </c>
      <c r="T9634" s="247">
        <v>45342.357268518521</v>
      </c>
    </row>
    <row r="9635" spans="1:20" x14ac:dyDescent="0.35">
      <c r="A9635" t="s">
        <v>145</v>
      </c>
      <c r="B9635" t="s">
        <v>146</v>
      </c>
      <c r="C9635" t="s">
        <v>97</v>
      </c>
      <c r="D9635" s="29">
        <v>45386</v>
      </c>
      <c r="E9635">
        <v>0</v>
      </c>
      <c r="F9635">
        <v>0</v>
      </c>
      <c r="G9635">
        <v>0</v>
      </c>
      <c r="H9635">
        <v>0</v>
      </c>
      <c r="L9635">
        <v>617.99631599999998</v>
      </c>
      <c r="N9635">
        <v>252.000024</v>
      </c>
      <c r="R9635">
        <v>1148.7825620000001</v>
      </c>
      <c r="S9635" t="s">
        <v>204</v>
      </c>
      <c r="T9635" s="247">
        <v>45342.357268518521</v>
      </c>
    </row>
    <row r="9636" spans="1:20" x14ac:dyDescent="0.35">
      <c r="A9636" t="s">
        <v>145</v>
      </c>
      <c r="B9636" t="s">
        <v>146</v>
      </c>
      <c r="C9636" t="s">
        <v>97</v>
      </c>
      <c r="D9636" s="29">
        <v>45387</v>
      </c>
      <c r="E9636">
        <v>0</v>
      </c>
      <c r="F9636">
        <v>0</v>
      </c>
      <c r="G9636">
        <v>0</v>
      </c>
      <c r="H9636">
        <v>0</v>
      </c>
      <c r="L9636">
        <v>617.99631599999998</v>
      </c>
      <c r="N9636">
        <v>252.000024</v>
      </c>
      <c r="R9636">
        <v>1148.7825620000001</v>
      </c>
      <c r="S9636" t="s">
        <v>204</v>
      </c>
      <c r="T9636" s="247">
        <v>45342.357268518521</v>
      </c>
    </row>
    <row r="9637" spans="1:20" x14ac:dyDescent="0.35">
      <c r="A9637" t="s">
        <v>145</v>
      </c>
      <c r="B9637" t="s">
        <v>146</v>
      </c>
      <c r="C9637" t="s">
        <v>97</v>
      </c>
      <c r="D9637" s="29">
        <v>45388</v>
      </c>
      <c r="E9637">
        <v>0</v>
      </c>
      <c r="F9637">
        <v>0</v>
      </c>
      <c r="G9637">
        <v>0</v>
      </c>
      <c r="H9637">
        <v>0</v>
      </c>
      <c r="L9637">
        <v>617.99631599999998</v>
      </c>
      <c r="N9637">
        <v>252.000024</v>
      </c>
      <c r="R9637">
        <v>1148.7825620000001</v>
      </c>
      <c r="S9637" t="s">
        <v>204</v>
      </c>
      <c r="T9637" s="247">
        <v>45342.357268518521</v>
      </c>
    </row>
    <row r="9638" spans="1:20" x14ac:dyDescent="0.35">
      <c r="A9638" t="s">
        <v>145</v>
      </c>
      <c r="B9638" t="s">
        <v>146</v>
      </c>
      <c r="C9638" t="s">
        <v>97</v>
      </c>
      <c r="D9638" s="29">
        <v>45389</v>
      </c>
      <c r="E9638">
        <v>0</v>
      </c>
      <c r="F9638">
        <v>0</v>
      </c>
      <c r="G9638">
        <v>0</v>
      </c>
      <c r="H9638">
        <v>0</v>
      </c>
      <c r="L9638">
        <v>617.99631599999998</v>
      </c>
      <c r="N9638">
        <v>252.000024</v>
      </c>
      <c r="R9638">
        <v>1148.7825620000001</v>
      </c>
      <c r="S9638" t="s">
        <v>204</v>
      </c>
      <c r="T9638" s="247">
        <v>45342.357268518521</v>
      </c>
    </row>
    <row r="9639" spans="1:20" x14ac:dyDescent="0.35">
      <c r="A9639" t="s">
        <v>145</v>
      </c>
      <c r="B9639" t="s">
        <v>146</v>
      </c>
      <c r="C9639" t="s">
        <v>97</v>
      </c>
      <c r="D9639" s="29">
        <v>45390</v>
      </c>
      <c r="E9639">
        <v>0</v>
      </c>
      <c r="F9639">
        <v>0</v>
      </c>
      <c r="G9639">
        <v>0</v>
      </c>
      <c r="H9639">
        <v>0</v>
      </c>
      <c r="L9639">
        <v>617.99631599999998</v>
      </c>
      <c r="N9639">
        <v>252.000024</v>
      </c>
      <c r="R9639">
        <v>1148.7825620000001</v>
      </c>
      <c r="S9639" t="s">
        <v>204</v>
      </c>
      <c r="T9639" s="247">
        <v>45342.357268518521</v>
      </c>
    </row>
    <row r="9640" spans="1:20" x14ac:dyDescent="0.35">
      <c r="A9640" t="s">
        <v>145</v>
      </c>
      <c r="B9640" t="s">
        <v>146</v>
      </c>
      <c r="C9640" t="s">
        <v>97</v>
      </c>
      <c r="D9640" s="29">
        <v>45391</v>
      </c>
      <c r="E9640">
        <v>0</v>
      </c>
      <c r="F9640">
        <v>0</v>
      </c>
      <c r="G9640">
        <v>0</v>
      </c>
      <c r="H9640">
        <v>0</v>
      </c>
      <c r="L9640">
        <v>617.99631599999998</v>
      </c>
      <c r="N9640">
        <v>252.000024</v>
      </c>
      <c r="R9640">
        <v>1148.7825620000001</v>
      </c>
      <c r="S9640" t="s">
        <v>204</v>
      </c>
      <c r="T9640" s="247">
        <v>45342.35728009259</v>
      </c>
    </row>
    <row r="9641" spans="1:20" x14ac:dyDescent="0.35">
      <c r="A9641" t="s">
        <v>145</v>
      </c>
      <c r="B9641" t="s">
        <v>146</v>
      </c>
      <c r="C9641" t="s">
        <v>97</v>
      </c>
      <c r="D9641" s="29">
        <v>45392</v>
      </c>
      <c r="E9641">
        <v>0</v>
      </c>
      <c r="F9641">
        <v>0</v>
      </c>
      <c r="G9641">
        <v>0</v>
      </c>
      <c r="H9641">
        <v>0</v>
      </c>
      <c r="L9641">
        <v>617.99631599999998</v>
      </c>
      <c r="N9641">
        <v>252.000024</v>
      </c>
      <c r="R9641">
        <v>1148.7825620000001</v>
      </c>
      <c r="S9641" t="s">
        <v>204</v>
      </c>
      <c r="T9641" s="247">
        <v>45342.35728009259</v>
      </c>
    </row>
    <row r="9642" spans="1:20" x14ac:dyDescent="0.35">
      <c r="A9642" t="s">
        <v>145</v>
      </c>
      <c r="B9642" t="s">
        <v>146</v>
      </c>
      <c r="C9642" t="s">
        <v>97</v>
      </c>
      <c r="D9642" s="29">
        <v>45393</v>
      </c>
      <c r="E9642">
        <v>0</v>
      </c>
      <c r="F9642">
        <v>0</v>
      </c>
      <c r="G9642">
        <v>0</v>
      </c>
      <c r="H9642">
        <v>0</v>
      </c>
      <c r="L9642">
        <v>617.99631599999998</v>
      </c>
      <c r="N9642">
        <v>252.000024</v>
      </c>
      <c r="R9642">
        <v>1148.7825620000001</v>
      </c>
      <c r="S9642" t="s">
        <v>204</v>
      </c>
      <c r="T9642" s="247">
        <v>45342.357268518521</v>
      </c>
    </row>
    <row r="9643" spans="1:20" x14ac:dyDescent="0.35">
      <c r="A9643" t="s">
        <v>145</v>
      </c>
      <c r="B9643" t="s">
        <v>146</v>
      </c>
      <c r="C9643" t="s">
        <v>97</v>
      </c>
      <c r="D9643" s="29">
        <v>45394</v>
      </c>
      <c r="E9643">
        <v>0</v>
      </c>
      <c r="F9643">
        <v>0</v>
      </c>
      <c r="G9643">
        <v>0</v>
      </c>
      <c r="H9643">
        <v>0</v>
      </c>
      <c r="L9643">
        <v>617.99631599999998</v>
      </c>
      <c r="N9643">
        <v>252.000024</v>
      </c>
      <c r="R9643">
        <v>1148.7825620000001</v>
      </c>
      <c r="S9643" t="s">
        <v>204</v>
      </c>
      <c r="T9643" s="247">
        <v>45342.35728009259</v>
      </c>
    </row>
    <row r="9644" spans="1:20" x14ac:dyDescent="0.35">
      <c r="A9644" t="s">
        <v>145</v>
      </c>
      <c r="B9644" t="s">
        <v>146</v>
      </c>
      <c r="C9644" t="s">
        <v>97</v>
      </c>
      <c r="D9644" s="29">
        <v>45395</v>
      </c>
      <c r="E9644">
        <v>0</v>
      </c>
      <c r="F9644">
        <v>0</v>
      </c>
      <c r="G9644">
        <v>0</v>
      </c>
      <c r="H9644">
        <v>0</v>
      </c>
      <c r="L9644">
        <v>617.99631599999998</v>
      </c>
      <c r="N9644">
        <v>252.000024</v>
      </c>
      <c r="R9644">
        <v>1148.7825620000001</v>
      </c>
      <c r="S9644" t="s">
        <v>204</v>
      </c>
      <c r="T9644" s="247">
        <v>45342.35728009259</v>
      </c>
    </row>
    <row r="9645" spans="1:20" x14ac:dyDescent="0.35">
      <c r="A9645" t="s">
        <v>145</v>
      </c>
      <c r="B9645" t="s">
        <v>146</v>
      </c>
      <c r="C9645" t="s">
        <v>97</v>
      </c>
      <c r="D9645" s="29">
        <v>45396</v>
      </c>
      <c r="E9645">
        <v>0</v>
      </c>
      <c r="F9645">
        <v>0</v>
      </c>
      <c r="G9645">
        <v>0</v>
      </c>
      <c r="H9645">
        <v>0</v>
      </c>
      <c r="L9645">
        <v>617.99631599999998</v>
      </c>
      <c r="N9645">
        <v>252.000024</v>
      </c>
      <c r="R9645">
        <v>1148.7825620000001</v>
      </c>
      <c r="S9645" t="s">
        <v>204</v>
      </c>
      <c r="T9645" s="247">
        <v>45342.35728009259</v>
      </c>
    </row>
    <row r="9646" spans="1:20" x14ac:dyDescent="0.35">
      <c r="A9646" t="s">
        <v>145</v>
      </c>
      <c r="B9646" t="s">
        <v>146</v>
      </c>
      <c r="C9646" t="s">
        <v>97</v>
      </c>
      <c r="D9646" s="29">
        <v>45397</v>
      </c>
      <c r="E9646">
        <v>0</v>
      </c>
      <c r="F9646">
        <v>0</v>
      </c>
      <c r="G9646">
        <v>0</v>
      </c>
      <c r="H9646">
        <v>0</v>
      </c>
      <c r="L9646">
        <v>617.99631599999998</v>
      </c>
      <c r="N9646">
        <v>252.000024</v>
      </c>
      <c r="R9646">
        <v>1148.7825620000001</v>
      </c>
      <c r="S9646" t="s">
        <v>204</v>
      </c>
      <c r="T9646" s="247">
        <v>45342.35728009259</v>
      </c>
    </row>
    <row r="9647" spans="1:20" x14ac:dyDescent="0.35">
      <c r="A9647" t="s">
        <v>145</v>
      </c>
      <c r="B9647" t="s">
        <v>146</v>
      </c>
      <c r="C9647" t="s">
        <v>97</v>
      </c>
      <c r="D9647" s="29">
        <v>45398</v>
      </c>
      <c r="E9647">
        <v>0</v>
      </c>
      <c r="F9647">
        <v>0</v>
      </c>
      <c r="G9647">
        <v>0</v>
      </c>
      <c r="H9647">
        <v>0</v>
      </c>
      <c r="L9647">
        <v>617.99631599999998</v>
      </c>
      <c r="N9647">
        <v>252.000024</v>
      </c>
      <c r="R9647">
        <v>1148.7825620000001</v>
      </c>
      <c r="S9647" t="s">
        <v>204</v>
      </c>
      <c r="T9647" s="247">
        <v>45342.35728009259</v>
      </c>
    </row>
    <row r="9648" spans="1:20" x14ac:dyDescent="0.35">
      <c r="A9648" t="s">
        <v>145</v>
      </c>
      <c r="B9648" t="s">
        <v>146</v>
      </c>
      <c r="C9648" t="s">
        <v>97</v>
      </c>
      <c r="D9648" s="29">
        <v>45399</v>
      </c>
      <c r="E9648">
        <v>0</v>
      </c>
      <c r="F9648">
        <v>0</v>
      </c>
      <c r="G9648">
        <v>0</v>
      </c>
      <c r="H9648">
        <v>0</v>
      </c>
      <c r="L9648">
        <v>617.99631599999998</v>
      </c>
      <c r="N9648">
        <v>252.000024</v>
      </c>
      <c r="R9648">
        <v>1148.7825620000001</v>
      </c>
      <c r="S9648" t="s">
        <v>204</v>
      </c>
      <c r="T9648" s="247">
        <v>45342.35728009259</v>
      </c>
    </row>
    <row r="9649" spans="1:20" x14ac:dyDescent="0.35">
      <c r="A9649" t="s">
        <v>145</v>
      </c>
      <c r="B9649" t="s">
        <v>146</v>
      </c>
      <c r="C9649" t="s">
        <v>97</v>
      </c>
      <c r="D9649" s="29">
        <v>45400</v>
      </c>
      <c r="E9649">
        <v>0</v>
      </c>
      <c r="F9649">
        <v>0</v>
      </c>
      <c r="G9649">
        <v>0</v>
      </c>
      <c r="H9649">
        <v>0</v>
      </c>
      <c r="L9649">
        <v>617.99631599999998</v>
      </c>
      <c r="N9649">
        <v>252.000024</v>
      </c>
      <c r="R9649">
        <v>1148.7825620000001</v>
      </c>
      <c r="S9649" t="s">
        <v>204</v>
      </c>
      <c r="T9649" s="247">
        <v>45342.35728009259</v>
      </c>
    </row>
    <row r="9650" spans="1:20" x14ac:dyDescent="0.35">
      <c r="A9650" t="s">
        <v>145</v>
      </c>
      <c r="B9650" t="s">
        <v>146</v>
      </c>
      <c r="C9650" t="s">
        <v>97</v>
      </c>
      <c r="D9650" s="29">
        <v>45401</v>
      </c>
      <c r="E9650">
        <v>0</v>
      </c>
      <c r="F9650">
        <v>0</v>
      </c>
      <c r="G9650">
        <v>0</v>
      </c>
      <c r="H9650">
        <v>0</v>
      </c>
      <c r="L9650">
        <v>617.99631599999998</v>
      </c>
      <c r="N9650">
        <v>252.000024</v>
      </c>
      <c r="R9650">
        <v>1148.7825620000001</v>
      </c>
      <c r="S9650" t="s">
        <v>204</v>
      </c>
      <c r="T9650" s="247">
        <v>45342.35728009259</v>
      </c>
    </row>
    <row r="9651" spans="1:20" x14ac:dyDescent="0.35">
      <c r="A9651" t="s">
        <v>145</v>
      </c>
      <c r="B9651" t="s">
        <v>146</v>
      </c>
      <c r="C9651" t="s">
        <v>97</v>
      </c>
      <c r="D9651" s="29">
        <v>45402</v>
      </c>
      <c r="E9651">
        <v>0</v>
      </c>
      <c r="F9651">
        <v>0</v>
      </c>
      <c r="G9651">
        <v>0</v>
      </c>
      <c r="H9651">
        <v>0</v>
      </c>
      <c r="L9651">
        <v>617.99631599999998</v>
      </c>
      <c r="N9651">
        <v>252.000024</v>
      </c>
      <c r="R9651">
        <v>1148.7825620000001</v>
      </c>
      <c r="S9651" t="s">
        <v>204</v>
      </c>
      <c r="T9651" s="247">
        <v>45342.35728009259</v>
      </c>
    </row>
    <row r="9652" spans="1:20" x14ac:dyDescent="0.35">
      <c r="A9652" t="s">
        <v>145</v>
      </c>
      <c r="B9652" t="s">
        <v>146</v>
      </c>
      <c r="C9652" t="s">
        <v>97</v>
      </c>
      <c r="D9652" s="29">
        <v>45403</v>
      </c>
      <c r="E9652">
        <v>0</v>
      </c>
      <c r="F9652">
        <v>0</v>
      </c>
      <c r="G9652">
        <v>0</v>
      </c>
      <c r="H9652">
        <v>0</v>
      </c>
      <c r="L9652">
        <v>617.99631599999998</v>
      </c>
      <c r="N9652">
        <v>252.000024</v>
      </c>
      <c r="R9652">
        <v>1148.7825620000001</v>
      </c>
      <c r="S9652" t="s">
        <v>204</v>
      </c>
      <c r="T9652" s="247">
        <v>45342.35728009259</v>
      </c>
    </row>
    <row r="9653" spans="1:20" x14ac:dyDescent="0.35">
      <c r="A9653" t="s">
        <v>145</v>
      </c>
      <c r="B9653" t="s">
        <v>146</v>
      </c>
      <c r="C9653" t="s">
        <v>97</v>
      </c>
      <c r="D9653" s="29">
        <v>45404</v>
      </c>
      <c r="E9653">
        <v>0</v>
      </c>
      <c r="F9653">
        <v>0</v>
      </c>
      <c r="G9653">
        <v>0</v>
      </c>
      <c r="H9653">
        <v>0</v>
      </c>
      <c r="L9653">
        <v>617.99631599999998</v>
      </c>
      <c r="N9653">
        <v>252.000024</v>
      </c>
      <c r="R9653">
        <v>1148.7825620000001</v>
      </c>
      <c r="S9653" t="s">
        <v>204</v>
      </c>
      <c r="T9653" s="247">
        <v>45342.357291666667</v>
      </c>
    </row>
    <row r="9654" spans="1:20" x14ac:dyDescent="0.35">
      <c r="A9654" t="s">
        <v>145</v>
      </c>
      <c r="B9654" t="s">
        <v>146</v>
      </c>
      <c r="C9654" t="s">
        <v>97</v>
      </c>
      <c r="D9654" s="29">
        <v>45405</v>
      </c>
      <c r="E9654">
        <v>0</v>
      </c>
      <c r="F9654">
        <v>0</v>
      </c>
      <c r="G9654">
        <v>0</v>
      </c>
      <c r="H9654">
        <v>0</v>
      </c>
      <c r="L9654">
        <v>617.99631599999998</v>
      </c>
      <c r="N9654">
        <v>252.000024</v>
      </c>
      <c r="R9654">
        <v>1148.7825620000001</v>
      </c>
      <c r="S9654" t="s">
        <v>204</v>
      </c>
      <c r="T9654" s="247">
        <v>45342.35728009259</v>
      </c>
    </row>
    <row r="9655" spans="1:20" x14ac:dyDescent="0.35">
      <c r="A9655" t="s">
        <v>145</v>
      </c>
      <c r="B9655" t="s">
        <v>146</v>
      </c>
      <c r="C9655" t="s">
        <v>97</v>
      </c>
      <c r="D9655" s="29">
        <v>45406</v>
      </c>
      <c r="E9655">
        <v>0</v>
      </c>
      <c r="F9655">
        <v>0</v>
      </c>
      <c r="G9655">
        <v>0</v>
      </c>
      <c r="H9655">
        <v>0</v>
      </c>
      <c r="L9655">
        <v>617.99631599999998</v>
      </c>
      <c r="N9655">
        <v>252.000024</v>
      </c>
      <c r="R9655">
        <v>1148.7825620000001</v>
      </c>
      <c r="S9655" t="s">
        <v>204</v>
      </c>
      <c r="T9655" s="247">
        <v>45342.35728009259</v>
      </c>
    </row>
    <row r="9656" spans="1:20" x14ac:dyDescent="0.35">
      <c r="A9656" t="s">
        <v>145</v>
      </c>
      <c r="B9656" t="s">
        <v>146</v>
      </c>
      <c r="C9656" t="s">
        <v>97</v>
      </c>
      <c r="D9656" s="29">
        <v>45407</v>
      </c>
      <c r="E9656">
        <v>0</v>
      </c>
      <c r="F9656">
        <v>0</v>
      </c>
      <c r="G9656">
        <v>0</v>
      </c>
      <c r="H9656">
        <v>0</v>
      </c>
      <c r="L9656">
        <v>617.99631599999998</v>
      </c>
      <c r="N9656">
        <v>252.000024</v>
      </c>
      <c r="R9656">
        <v>1148.7825620000001</v>
      </c>
      <c r="S9656" t="s">
        <v>204</v>
      </c>
      <c r="T9656" s="247">
        <v>45342.35728009259</v>
      </c>
    </row>
    <row r="9657" spans="1:20" x14ac:dyDescent="0.35">
      <c r="A9657" t="s">
        <v>145</v>
      </c>
      <c r="B9657" t="s">
        <v>146</v>
      </c>
      <c r="C9657" t="s">
        <v>97</v>
      </c>
      <c r="D9657" s="29">
        <v>45408</v>
      </c>
      <c r="E9657">
        <v>0</v>
      </c>
      <c r="F9657">
        <v>0</v>
      </c>
      <c r="G9657">
        <v>0</v>
      </c>
      <c r="H9657">
        <v>0</v>
      </c>
      <c r="L9657">
        <v>617.99631599999998</v>
      </c>
      <c r="N9657">
        <v>252.000024</v>
      </c>
      <c r="R9657">
        <v>1148.7825620000001</v>
      </c>
      <c r="S9657" t="s">
        <v>204</v>
      </c>
      <c r="T9657" s="247">
        <v>45342.35728009259</v>
      </c>
    </row>
    <row r="9658" spans="1:20" x14ac:dyDescent="0.35">
      <c r="A9658" t="s">
        <v>145</v>
      </c>
      <c r="B9658" t="s">
        <v>146</v>
      </c>
      <c r="C9658" t="s">
        <v>97</v>
      </c>
      <c r="D9658" s="29">
        <v>45409</v>
      </c>
      <c r="E9658">
        <v>0</v>
      </c>
      <c r="F9658">
        <v>0</v>
      </c>
      <c r="G9658">
        <v>0</v>
      </c>
      <c r="H9658">
        <v>0</v>
      </c>
      <c r="L9658">
        <v>617.99631599999998</v>
      </c>
      <c r="N9658">
        <v>252.000024</v>
      </c>
      <c r="R9658">
        <v>1148.7825620000001</v>
      </c>
      <c r="S9658" t="s">
        <v>204</v>
      </c>
      <c r="T9658" s="247">
        <v>45342.357291666667</v>
      </c>
    </row>
    <row r="9659" spans="1:20" x14ac:dyDescent="0.35">
      <c r="A9659" t="s">
        <v>145</v>
      </c>
      <c r="B9659" t="s">
        <v>146</v>
      </c>
      <c r="C9659" t="s">
        <v>97</v>
      </c>
      <c r="D9659" s="29">
        <v>45410</v>
      </c>
      <c r="E9659">
        <v>0</v>
      </c>
      <c r="F9659">
        <v>0</v>
      </c>
      <c r="G9659">
        <v>0</v>
      </c>
      <c r="H9659">
        <v>0</v>
      </c>
      <c r="L9659">
        <v>617.99631599999998</v>
      </c>
      <c r="N9659">
        <v>252.000024</v>
      </c>
      <c r="R9659">
        <v>1148.7825620000001</v>
      </c>
      <c r="S9659" t="s">
        <v>204</v>
      </c>
      <c r="T9659" s="247">
        <v>45342.35728009259</v>
      </c>
    </row>
    <row r="9660" spans="1:20" x14ac:dyDescent="0.35">
      <c r="A9660" t="s">
        <v>145</v>
      </c>
      <c r="B9660" t="s">
        <v>146</v>
      </c>
      <c r="C9660" t="s">
        <v>97</v>
      </c>
      <c r="D9660" s="29">
        <v>45411</v>
      </c>
      <c r="E9660">
        <v>0</v>
      </c>
      <c r="F9660">
        <v>0</v>
      </c>
      <c r="G9660">
        <v>0</v>
      </c>
      <c r="H9660">
        <v>0</v>
      </c>
      <c r="L9660">
        <v>617.99631599999998</v>
      </c>
      <c r="N9660">
        <v>252.000024</v>
      </c>
      <c r="R9660">
        <v>1148.7825620000001</v>
      </c>
      <c r="S9660" t="s">
        <v>204</v>
      </c>
      <c r="T9660" s="247">
        <v>45342.357291666667</v>
      </c>
    </row>
    <row r="9661" spans="1:20" x14ac:dyDescent="0.35">
      <c r="A9661" t="s">
        <v>145</v>
      </c>
      <c r="B9661" t="s">
        <v>146</v>
      </c>
      <c r="C9661" t="s">
        <v>97</v>
      </c>
      <c r="D9661" s="29">
        <v>45412</v>
      </c>
      <c r="E9661">
        <v>0</v>
      </c>
      <c r="F9661">
        <v>0</v>
      </c>
      <c r="G9661">
        <v>0</v>
      </c>
      <c r="H9661">
        <v>0</v>
      </c>
      <c r="L9661">
        <v>617.99631599999998</v>
      </c>
      <c r="N9661">
        <v>252.000024</v>
      </c>
      <c r="R9661">
        <v>1148.7825620000001</v>
      </c>
      <c r="S9661" t="s">
        <v>204</v>
      </c>
      <c r="T9661" s="247">
        <v>45342.35728009259</v>
      </c>
    </row>
    <row r="9662" spans="1:20" x14ac:dyDescent="0.35">
      <c r="A9662" t="s">
        <v>145</v>
      </c>
      <c r="B9662" t="s">
        <v>146</v>
      </c>
      <c r="C9662" t="s">
        <v>97</v>
      </c>
      <c r="D9662" s="29">
        <v>45413</v>
      </c>
      <c r="E9662">
        <v>0</v>
      </c>
      <c r="F9662">
        <v>0</v>
      </c>
      <c r="G9662">
        <v>0</v>
      </c>
      <c r="H9662">
        <v>0</v>
      </c>
      <c r="L9662">
        <v>617.99631599999998</v>
      </c>
      <c r="N9662">
        <v>252.000024</v>
      </c>
      <c r="R9662">
        <v>1148.7825620000001</v>
      </c>
      <c r="S9662" t="s">
        <v>204</v>
      </c>
      <c r="T9662" s="247">
        <v>45342.35728009259</v>
      </c>
    </row>
    <row r="9663" spans="1:20" x14ac:dyDescent="0.35">
      <c r="A9663" t="s">
        <v>145</v>
      </c>
      <c r="B9663" t="s">
        <v>146</v>
      </c>
      <c r="C9663" t="s">
        <v>97</v>
      </c>
      <c r="D9663" s="29">
        <v>45414</v>
      </c>
      <c r="E9663">
        <v>0</v>
      </c>
      <c r="F9663">
        <v>0</v>
      </c>
      <c r="G9663">
        <v>0</v>
      </c>
      <c r="H9663">
        <v>0</v>
      </c>
      <c r="L9663">
        <v>617.99631599999998</v>
      </c>
      <c r="N9663">
        <v>252.000024</v>
      </c>
      <c r="R9663">
        <v>1148.7825620000001</v>
      </c>
      <c r="S9663" t="s">
        <v>204</v>
      </c>
      <c r="T9663" s="247">
        <v>45342.35728009259</v>
      </c>
    </row>
    <row r="9664" spans="1:20" x14ac:dyDescent="0.35">
      <c r="A9664" t="s">
        <v>145</v>
      </c>
      <c r="B9664" t="s">
        <v>146</v>
      </c>
      <c r="C9664" t="s">
        <v>97</v>
      </c>
      <c r="D9664" s="29">
        <v>45415</v>
      </c>
      <c r="E9664">
        <v>0</v>
      </c>
      <c r="F9664">
        <v>0</v>
      </c>
      <c r="G9664">
        <v>0</v>
      </c>
      <c r="H9664">
        <v>0</v>
      </c>
      <c r="L9664">
        <v>617.99631599999998</v>
      </c>
      <c r="N9664">
        <v>252.000024</v>
      </c>
      <c r="R9664">
        <v>1148.7825620000001</v>
      </c>
      <c r="S9664" t="s">
        <v>204</v>
      </c>
      <c r="T9664" s="247">
        <v>45342.357291666667</v>
      </c>
    </row>
    <row r="9665" spans="1:20" x14ac:dyDescent="0.35">
      <c r="A9665" t="s">
        <v>145</v>
      </c>
      <c r="B9665" t="s">
        <v>146</v>
      </c>
      <c r="C9665" t="s">
        <v>97</v>
      </c>
      <c r="D9665" s="29">
        <v>45416</v>
      </c>
      <c r="E9665">
        <v>0</v>
      </c>
      <c r="F9665">
        <v>0</v>
      </c>
      <c r="G9665">
        <v>0</v>
      </c>
      <c r="H9665">
        <v>0</v>
      </c>
      <c r="L9665">
        <v>617.99631599999998</v>
      </c>
      <c r="N9665">
        <v>252.000024</v>
      </c>
      <c r="R9665">
        <v>1148.7825620000001</v>
      </c>
      <c r="S9665" t="s">
        <v>204</v>
      </c>
      <c r="T9665" s="247">
        <v>45342.35728009259</v>
      </c>
    </row>
    <row r="9666" spans="1:20" x14ac:dyDescent="0.35">
      <c r="A9666" t="s">
        <v>145</v>
      </c>
      <c r="B9666" t="s">
        <v>146</v>
      </c>
      <c r="C9666" t="s">
        <v>97</v>
      </c>
      <c r="D9666" s="29">
        <v>45417</v>
      </c>
      <c r="E9666">
        <v>0</v>
      </c>
      <c r="F9666">
        <v>0</v>
      </c>
      <c r="G9666">
        <v>0</v>
      </c>
      <c r="H9666">
        <v>0</v>
      </c>
      <c r="L9666">
        <v>617.99631599999998</v>
      </c>
      <c r="N9666">
        <v>252.000024</v>
      </c>
      <c r="R9666">
        <v>1148.7825620000001</v>
      </c>
      <c r="S9666" t="s">
        <v>204</v>
      </c>
      <c r="T9666" s="247">
        <v>45342.357291666667</v>
      </c>
    </row>
    <row r="9667" spans="1:20" x14ac:dyDescent="0.35">
      <c r="A9667" t="s">
        <v>145</v>
      </c>
      <c r="B9667" t="s">
        <v>146</v>
      </c>
      <c r="C9667" t="s">
        <v>97</v>
      </c>
      <c r="D9667" s="29">
        <v>45418</v>
      </c>
      <c r="E9667">
        <v>0</v>
      </c>
      <c r="F9667">
        <v>0</v>
      </c>
      <c r="G9667">
        <v>0</v>
      </c>
      <c r="H9667">
        <v>0</v>
      </c>
      <c r="L9667">
        <v>617.99631599999998</v>
      </c>
      <c r="N9667">
        <v>252.000024</v>
      </c>
      <c r="R9667">
        <v>1148.7825620000001</v>
      </c>
      <c r="S9667" t="s">
        <v>204</v>
      </c>
      <c r="T9667" s="247">
        <v>45342.357291666667</v>
      </c>
    </row>
    <row r="9668" spans="1:20" x14ac:dyDescent="0.35">
      <c r="A9668" t="s">
        <v>145</v>
      </c>
      <c r="B9668" t="s">
        <v>146</v>
      </c>
      <c r="C9668" t="s">
        <v>97</v>
      </c>
      <c r="D9668" s="29">
        <v>45419</v>
      </c>
      <c r="E9668">
        <v>0</v>
      </c>
      <c r="F9668">
        <v>0</v>
      </c>
      <c r="G9668">
        <v>0</v>
      </c>
      <c r="H9668">
        <v>0</v>
      </c>
      <c r="L9668">
        <v>617.99631599999998</v>
      </c>
      <c r="N9668">
        <v>252.000024</v>
      </c>
      <c r="R9668">
        <v>1148.7825620000001</v>
      </c>
      <c r="S9668" t="s">
        <v>204</v>
      </c>
      <c r="T9668" s="247">
        <v>45342.357291666667</v>
      </c>
    </row>
    <row r="9669" spans="1:20" x14ac:dyDescent="0.35">
      <c r="A9669" t="s">
        <v>145</v>
      </c>
      <c r="B9669" t="s">
        <v>146</v>
      </c>
      <c r="C9669" t="s">
        <v>97</v>
      </c>
      <c r="D9669" s="29">
        <v>45420</v>
      </c>
      <c r="E9669">
        <v>0</v>
      </c>
      <c r="F9669">
        <v>0</v>
      </c>
      <c r="G9669">
        <v>0</v>
      </c>
      <c r="H9669">
        <v>0</v>
      </c>
      <c r="L9669">
        <v>617.99631599999998</v>
      </c>
      <c r="N9669">
        <v>252.000024</v>
      </c>
      <c r="R9669">
        <v>1148.7825620000001</v>
      </c>
      <c r="S9669" t="s">
        <v>204</v>
      </c>
      <c r="T9669" s="247">
        <v>45342.357291666667</v>
      </c>
    </row>
    <row r="9670" spans="1:20" x14ac:dyDescent="0.35">
      <c r="A9670" t="s">
        <v>145</v>
      </c>
      <c r="B9670" t="s">
        <v>146</v>
      </c>
      <c r="C9670" t="s">
        <v>97</v>
      </c>
      <c r="D9670" s="29">
        <v>45421</v>
      </c>
      <c r="E9670">
        <v>0</v>
      </c>
      <c r="F9670">
        <v>0</v>
      </c>
      <c r="G9670">
        <v>0</v>
      </c>
      <c r="H9670">
        <v>0</v>
      </c>
      <c r="L9670">
        <v>617.99631599999998</v>
      </c>
      <c r="N9670">
        <v>252.000024</v>
      </c>
      <c r="R9670">
        <v>1148.7825620000001</v>
      </c>
      <c r="S9670" t="s">
        <v>204</v>
      </c>
      <c r="T9670" s="247">
        <v>45342.357291666667</v>
      </c>
    </row>
    <row r="9671" spans="1:20" x14ac:dyDescent="0.35">
      <c r="A9671" t="s">
        <v>145</v>
      </c>
      <c r="B9671" t="s">
        <v>146</v>
      </c>
      <c r="C9671" t="s">
        <v>97</v>
      </c>
      <c r="D9671" s="29">
        <v>45422</v>
      </c>
      <c r="E9671">
        <v>0</v>
      </c>
      <c r="F9671">
        <v>0</v>
      </c>
      <c r="G9671">
        <v>0</v>
      </c>
      <c r="H9671">
        <v>0</v>
      </c>
      <c r="L9671">
        <v>617.99631599999998</v>
      </c>
      <c r="N9671">
        <v>252.000024</v>
      </c>
      <c r="R9671">
        <v>1148.7825620000001</v>
      </c>
      <c r="S9671" t="s">
        <v>204</v>
      </c>
      <c r="T9671" s="247">
        <v>45342.357291666667</v>
      </c>
    </row>
    <row r="9672" spans="1:20" x14ac:dyDescent="0.35">
      <c r="A9672" t="s">
        <v>145</v>
      </c>
      <c r="B9672" t="s">
        <v>146</v>
      </c>
      <c r="C9672" t="s">
        <v>97</v>
      </c>
      <c r="D9672" s="29">
        <v>45423</v>
      </c>
      <c r="E9672">
        <v>0</v>
      </c>
      <c r="F9672">
        <v>0</v>
      </c>
      <c r="G9672">
        <v>0</v>
      </c>
      <c r="H9672">
        <v>0</v>
      </c>
      <c r="L9672">
        <v>617.99631599999998</v>
      </c>
      <c r="N9672">
        <v>252.000024</v>
      </c>
      <c r="R9672">
        <v>1148.7825620000001</v>
      </c>
      <c r="S9672" t="s">
        <v>204</v>
      </c>
      <c r="T9672" s="247">
        <v>45342.357303240744</v>
      </c>
    </row>
    <row r="9673" spans="1:20" x14ac:dyDescent="0.35">
      <c r="A9673" t="s">
        <v>145</v>
      </c>
      <c r="B9673" t="s">
        <v>146</v>
      </c>
      <c r="C9673" t="s">
        <v>97</v>
      </c>
      <c r="D9673" s="29">
        <v>45424</v>
      </c>
      <c r="E9673">
        <v>0</v>
      </c>
      <c r="F9673">
        <v>0</v>
      </c>
      <c r="G9673">
        <v>0</v>
      </c>
      <c r="H9673">
        <v>0</v>
      </c>
      <c r="L9673">
        <v>617.99631599999998</v>
      </c>
      <c r="N9673">
        <v>252.000024</v>
      </c>
      <c r="R9673">
        <v>1148.7825620000001</v>
      </c>
      <c r="S9673" t="s">
        <v>204</v>
      </c>
      <c r="T9673" s="247">
        <v>45342.357291666667</v>
      </c>
    </row>
    <row r="9674" spans="1:20" x14ac:dyDescent="0.35">
      <c r="A9674" t="s">
        <v>145</v>
      </c>
      <c r="B9674" t="s">
        <v>146</v>
      </c>
      <c r="C9674" t="s">
        <v>97</v>
      </c>
      <c r="D9674" s="29">
        <v>45425</v>
      </c>
      <c r="E9674">
        <v>0</v>
      </c>
      <c r="F9674">
        <v>0</v>
      </c>
      <c r="G9674">
        <v>0</v>
      </c>
      <c r="H9674">
        <v>0</v>
      </c>
      <c r="L9674">
        <v>617.99631599999998</v>
      </c>
      <c r="N9674">
        <v>252.000024</v>
      </c>
      <c r="R9674">
        <v>1148.7825620000001</v>
      </c>
      <c r="S9674" t="s">
        <v>204</v>
      </c>
      <c r="T9674" s="247">
        <v>45342.357303240744</v>
      </c>
    </row>
    <row r="9675" spans="1:20" x14ac:dyDescent="0.35">
      <c r="A9675" t="s">
        <v>145</v>
      </c>
      <c r="B9675" t="s">
        <v>146</v>
      </c>
      <c r="C9675" t="s">
        <v>97</v>
      </c>
      <c r="D9675" s="29">
        <v>45426</v>
      </c>
      <c r="E9675">
        <v>0</v>
      </c>
      <c r="F9675">
        <v>0</v>
      </c>
      <c r="G9675">
        <v>0</v>
      </c>
      <c r="H9675">
        <v>0</v>
      </c>
      <c r="L9675">
        <v>617.99631599999998</v>
      </c>
      <c r="N9675">
        <v>252.000024</v>
      </c>
      <c r="R9675">
        <v>1148.7825620000001</v>
      </c>
      <c r="S9675" t="s">
        <v>204</v>
      </c>
      <c r="T9675" s="247">
        <v>45342.357291666667</v>
      </c>
    </row>
    <row r="9676" spans="1:20" x14ac:dyDescent="0.35">
      <c r="A9676" t="s">
        <v>145</v>
      </c>
      <c r="B9676" t="s">
        <v>146</v>
      </c>
      <c r="C9676" t="s">
        <v>97</v>
      </c>
      <c r="D9676" s="29">
        <v>45427</v>
      </c>
      <c r="E9676">
        <v>0</v>
      </c>
      <c r="F9676">
        <v>0</v>
      </c>
      <c r="G9676">
        <v>0</v>
      </c>
      <c r="H9676">
        <v>0</v>
      </c>
      <c r="L9676">
        <v>617.99631599999998</v>
      </c>
      <c r="N9676">
        <v>252.000024</v>
      </c>
      <c r="R9676">
        <v>1148.7825620000001</v>
      </c>
      <c r="S9676" t="s">
        <v>204</v>
      </c>
      <c r="T9676" s="247">
        <v>45342.357291666667</v>
      </c>
    </row>
    <row r="9677" spans="1:20" x14ac:dyDescent="0.35">
      <c r="A9677" t="s">
        <v>145</v>
      </c>
      <c r="B9677" t="s">
        <v>146</v>
      </c>
      <c r="C9677" t="s">
        <v>97</v>
      </c>
      <c r="D9677" s="29">
        <v>45428</v>
      </c>
      <c r="E9677">
        <v>0</v>
      </c>
      <c r="F9677">
        <v>0</v>
      </c>
      <c r="G9677">
        <v>0</v>
      </c>
      <c r="H9677">
        <v>0</v>
      </c>
      <c r="L9677">
        <v>617.99631599999998</v>
      </c>
      <c r="N9677">
        <v>252.000024</v>
      </c>
      <c r="R9677">
        <v>1148.7825620000001</v>
      </c>
      <c r="S9677" t="s">
        <v>204</v>
      </c>
      <c r="T9677" s="247">
        <v>45342.357291666667</v>
      </c>
    </row>
    <row r="9678" spans="1:20" x14ac:dyDescent="0.35">
      <c r="A9678" t="s">
        <v>145</v>
      </c>
      <c r="B9678" t="s">
        <v>146</v>
      </c>
      <c r="C9678" t="s">
        <v>97</v>
      </c>
      <c r="D9678" s="29">
        <v>45429</v>
      </c>
      <c r="E9678">
        <v>0</v>
      </c>
      <c r="F9678">
        <v>0</v>
      </c>
      <c r="G9678">
        <v>0</v>
      </c>
      <c r="H9678">
        <v>0</v>
      </c>
      <c r="L9678">
        <v>617.99631599999998</v>
      </c>
      <c r="N9678">
        <v>252.000024</v>
      </c>
      <c r="R9678">
        <v>1148.7825620000001</v>
      </c>
      <c r="S9678" t="s">
        <v>204</v>
      </c>
      <c r="T9678" s="247">
        <v>45342.357291666667</v>
      </c>
    </row>
    <row r="9679" spans="1:20" x14ac:dyDescent="0.35">
      <c r="A9679" t="s">
        <v>145</v>
      </c>
      <c r="B9679" t="s">
        <v>146</v>
      </c>
      <c r="C9679" t="s">
        <v>97</v>
      </c>
      <c r="D9679" s="29">
        <v>45430</v>
      </c>
      <c r="E9679">
        <v>0</v>
      </c>
      <c r="F9679">
        <v>0</v>
      </c>
      <c r="G9679">
        <v>0</v>
      </c>
      <c r="H9679">
        <v>0</v>
      </c>
      <c r="L9679">
        <v>617.99631599999998</v>
      </c>
      <c r="N9679">
        <v>252.000024</v>
      </c>
      <c r="R9679">
        <v>1148.7825620000001</v>
      </c>
      <c r="S9679" t="s">
        <v>204</v>
      </c>
      <c r="T9679" s="247">
        <v>45342.357291666667</v>
      </c>
    </row>
    <row r="9680" spans="1:20" x14ac:dyDescent="0.35">
      <c r="A9680" t="s">
        <v>145</v>
      </c>
      <c r="B9680" t="s">
        <v>146</v>
      </c>
      <c r="C9680" t="s">
        <v>97</v>
      </c>
      <c r="D9680" s="29">
        <v>45431</v>
      </c>
      <c r="E9680">
        <v>0</v>
      </c>
      <c r="F9680">
        <v>0</v>
      </c>
      <c r="G9680">
        <v>0</v>
      </c>
      <c r="H9680">
        <v>0</v>
      </c>
      <c r="L9680">
        <v>617.99631599999998</v>
      </c>
      <c r="N9680">
        <v>252.000024</v>
      </c>
      <c r="R9680">
        <v>1148.7825620000001</v>
      </c>
      <c r="S9680" t="s">
        <v>204</v>
      </c>
      <c r="T9680" s="247">
        <v>45342.357291666667</v>
      </c>
    </row>
    <row r="9681" spans="1:20" x14ac:dyDescent="0.35">
      <c r="A9681" t="s">
        <v>145</v>
      </c>
      <c r="B9681" t="s">
        <v>146</v>
      </c>
      <c r="C9681" t="s">
        <v>97</v>
      </c>
      <c r="D9681" s="29">
        <v>45432</v>
      </c>
      <c r="E9681">
        <v>0</v>
      </c>
      <c r="F9681">
        <v>0</v>
      </c>
      <c r="G9681">
        <v>0</v>
      </c>
      <c r="H9681">
        <v>0</v>
      </c>
      <c r="L9681">
        <v>617.99631599999998</v>
      </c>
      <c r="N9681">
        <v>252.000024</v>
      </c>
      <c r="R9681">
        <v>1148.7825620000001</v>
      </c>
      <c r="S9681" t="s">
        <v>204</v>
      </c>
      <c r="T9681" s="247">
        <v>45342.357303240744</v>
      </c>
    </row>
    <row r="9682" spans="1:20" x14ac:dyDescent="0.35">
      <c r="A9682" t="s">
        <v>145</v>
      </c>
      <c r="B9682" t="s">
        <v>146</v>
      </c>
      <c r="C9682" t="s">
        <v>97</v>
      </c>
      <c r="D9682" s="29">
        <v>45433</v>
      </c>
      <c r="E9682">
        <v>0</v>
      </c>
      <c r="F9682">
        <v>0</v>
      </c>
      <c r="G9682">
        <v>0</v>
      </c>
      <c r="H9682">
        <v>0</v>
      </c>
      <c r="L9682">
        <v>617.99631599999998</v>
      </c>
      <c r="N9682">
        <v>252.000024</v>
      </c>
      <c r="R9682">
        <v>1148.7825620000001</v>
      </c>
      <c r="S9682" t="s">
        <v>204</v>
      </c>
      <c r="T9682" s="247">
        <v>45342.357291666667</v>
      </c>
    </row>
    <row r="9683" spans="1:20" x14ac:dyDescent="0.35">
      <c r="A9683" t="s">
        <v>145</v>
      </c>
      <c r="B9683" t="s">
        <v>146</v>
      </c>
      <c r="C9683" t="s">
        <v>97</v>
      </c>
      <c r="D9683" s="29">
        <v>45434</v>
      </c>
      <c r="E9683">
        <v>0</v>
      </c>
      <c r="F9683">
        <v>0</v>
      </c>
      <c r="G9683">
        <v>0</v>
      </c>
      <c r="H9683">
        <v>0</v>
      </c>
      <c r="L9683">
        <v>617.99631599999998</v>
      </c>
      <c r="N9683">
        <v>252.000024</v>
      </c>
      <c r="R9683">
        <v>1148.7825620000001</v>
      </c>
      <c r="S9683" t="s">
        <v>204</v>
      </c>
      <c r="T9683" s="247">
        <v>45342.357303240744</v>
      </c>
    </row>
    <row r="9684" spans="1:20" x14ac:dyDescent="0.35">
      <c r="A9684" t="s">
        <v>145</v>
      </c>
      <c r="B9684" t="s">
        <v>146</v>
      </c>
      <c r="C9684" t="s">
        <v>97</v>
      </c>
      <c r="D9684" s="29">
        <v>45435</v>
      </c>
      <c r="E9684">
        <v>0</v>
      </c>
      <c r="F9684">
        <v>0</v>
      </c>
      <c r="G9684">
        <v>0</v>
      </c>
      <c r="H9684">
        <v>0</v>
      </c>
      <c r="L9684">
        <v>617.99631599999998</v>
      </c>
      <c r="N9684">
        <v>252.000024</v>
      </c>
      <c r="R9684">
        <v>1148.7825620000001</v>
      </c>
      <c r="S9684" t="s">
        <v>204</v>
      </c>
      <c r="T9684" s="247">
        <v>45342.357291666667</v>
      </c>
    </row>
    <row r="9685" spans="1:20" x14ac:dyDescent="0.35">
      <c r="A9685" t="s">
        <v>145</v>
      </c>
      <c r="B9685" t="s">
        <v>146</v>
      </c>
      <c r="C9685" t="s">
        <v>97</v>
      </c>
      <c r="D9685" s="29">
        <v>45436</v>
      </c>
      <c r="E9685">
        <v>0</v>
      </c>
      <c r="F9685">
        <v>0</v>
      </c>
      <c r="G9685">
        <v>0</v>
      </c>
      <c r="H9685">
        <v>0</v>
      </c>
      <c r="L9685">
        <v>617.99631599999998</v>
      </c>
      <c r="N9685">
        <v>252.000024</v>
      </c>
      <c r="R9685">
        <v>1148.7825620000001</v>
      </c>
      <c r="S9685" t="s">
        <v>204</v>
      </c>
      <c r="T9685" s="247">
        <v>45342.357303240744</v>
      </c>
    </row>
    <row r="9686" spans="1:20" x14ac:dyDescent="0.35">
      <c r="A9686" t="s">
        <v>145</v>
      </c>
      <c r="B9686" t="s">
        <v>146</v>
      </c>
      <c r="C9686" t="s">
        <v>97</v>
      </c>
      <c r="D9686" s="29">
        <v>45437</v>
      </c>
      <c r="E9686">
        <v>0</v>
      </c>
      <c r="F9686">
        <v>0</v>
      </c>
      <c r="G9686">
        <v>0</v>
      </c>
      <c r="H9686">
        <v>0</v>
      </c>
      <c r="L9686">
        <v>617.99631599999998</v>
      </c>
      <c r="N9686">
        <v>252.000024</v>
      </c>
      <c r="R9686">
        <v>1148.7825620000001</v>
      </c>
      <c r="S9686" t="s">
        <v>204</v>
      </c>
      <c r="T9686" s="247">
        <v>45342.357291666667</v>
      </c>
    </row>
    <row r="9687" spans="1:20" x14ac:dyDescent="0.35">
      <c r="A9687" t="s">
        <v>145</v>
      </c>
      <c r="B9687" t="s">
        <v>146</v>
      </c>
      <c r="C9687" t="s">
        <v>97</v>
      </c>
      <c r="D9687" s="29">
        <v>45438</v>
      </c>
      <c r="E9687">
        <v>0</v>
      </c>
      <c r="F9687">
        <v>0</v>
      </c>
      <c r="G9687">
        <v>0</v>
      </c>
      <c r="H9687">
        <v>0</v>
      </c>
      <c r="L9687">
        <v>617.99631599999998</v>
      </c>
      <c r="N9687">
        <v>252.000024</v>
      </c>
      <c r="R9687">
        <v>1148.7825620000001</v>
      </c>
      <c r="S9687" t="s">
        <v>204</v>
      </c>
      <c r="T9687" s="247">
        <v>45342.357303240744</v>
      </c>
    </row>
    <row r="9688" spans="1:20" x14ac:dyDescent="0.35">
      <c r="A9688" t="s">
        <v>145</v>
      </c>
      <c r="B9688" t="s">
        <v>146</v>
      </c>
      <c r="C9688" t="s">
        <v>97</v>
      </c>
      <c r="D9688" s="29">
        <v>45439</v>
      </c>
      <c r="E9688">
        <v>0</v>
      </c>
      <c r="F9688">
        <v>0</v>
      </c>
      <c r="G9688">
        <v>0</v>
      </c>
      <c r="H9688">
        <v>0</v>
      </c>
      <c r="L9688">
        <v>617.99631599999998</v>
      </c>
      <c r="N9688">
        <v>252.000024</v>
      </c>
      <c r="R9688">
        <v>1148.7825620000001</v>
      </c>
      <c r="S9688" t="s">
        <v>204</v>
      </c>
      <c r="T9688" s="247">
        <v>45342.357303240744</v>
      </c>
    </row>
    <row r="9689" spans="1:20" x14ac:dyDescent="0.35">
      <c r="A9689" t="s">
        <v>145</v>
      </c>
      <c r="B9689" t="s">
        <v>146</v>
      </c>
      <c r="C9689" t="s">
        <v>97</v>
      </c>
      <c r="D9689" s="29">
        <v>45440</v>
      </c>
      <c r="E9689">
        <v>0</v>
      </c>
      <c r="F9689">
        <v>0</v>
      </c>
      <c r="G9689">
        <v>0</v>
      </c>
      <c r="H9689">
        <v>0</v>
      </c>
      <c r="L9689">
        <v>617.99631599999998</v>
      </c>
      <c r="N9689">
        <v>252.000024</v>
      </c>
      <c r="R9689">
        <v>1148.7825620000001</v>
      </c>
      <c r="S9689" t="s">
        <v>204</v>
      </c>
      <c r="T9689" s="247">
        <v>45342.357303240744</v>
      </c>
    </row>
    <row r="9690" spans="1:20" x14ac:dyDescent="0.35">
      <c r="A9690" t="s">
        <v>145</v>
      </c>
      <c r="B9690" t="s">
        <v>146</v>
      </c>
      <c r="C9690" t="s">
        <v>97</v>
      </c>
      <c r="D9690" s="29">
        <v>45441</v>
      </c>
      <c r="E9690">
        <v>0</v>
      </c>
      <c r="F9690">
        <v>0</v>
      </c>
      <c r="G9690">
        <v>0</v>
      </c>
      <c r="H9690">
        <v>0</v>
      </c>
      <c r="L9690">
        <v>617.99631599999998</v>
      </c>
      <c r="N9690">
        <v>252.000024</v>
      </c>
      <c r="R9690">
        <v>1148.7825620000001</v>
      </c>
      <c r="S9690" t="s">
        <v>204</v>
      </c>
      <c r="T9690" s="247">
        <v>45342.357303240744</v>
      </c>
    </row>
    <row r="9691" spans="1:20" x14ac:dyDescent="0.35">
      <c r="A9691" t="s">
        <v>145</v>
      </c>
      <c r="B9691" t="s">
        <v>146</v>
      </c>
      <c r="C9691" t="s">
        <v>97</v>
      </c>
      <c r="D9691" s="29">
        <v>45442</v>
      </c>
      <c r="E9691">
        <v>0</v>
      </c>
      <c r="F9691">
        <v>0</v>
      </c>
      <c r="G9691">
        <v>0</v>
      </c>
      <c r="H9691">
        <v>0</v>
      </c>
      <c r="L9691">
        <v>617.99631599999998</v>
      </c>
      <c r="N9691">
        <v>252.000024</v>
      </c>
      <c r="R9691">
        <v>1148.7825620000001</v>
      </c>
      <c r="S9691" t="s">
        <v>204</v>
      </c>
      <c r="T9691" s="247">
        <v>45342.357303240744</v>
      </c>
    </row>
    <row r="9692" spans="1:20" x14ac:dyDescent="0.35">
      <c r="A9692" t="s">
        <v>145</v>
      </c>
      <c r="B9692" t="s">
        <v>146</v>
      </c>
      <c r="C9692" t="s">
        <v>97</v>
      </c>
      <c r="D9692" s="29">
        <v>45443</v>
      </c>
      <c r="E9692">
        <v>0</v>
      </c>
      <c r="F9692">
        <v>0</v>
      </c>
      <c r="G9692">
        <v>0</v>
      </c>
      <c r="H9692">
        <v>0</v>
      </c>
      <c r="L9692">
        <v>617.99631599999998</v>
      </c>
      <c r="N9692">
        <v>252.000024</v>
      </c>
      <c r="R9692">
        <v>1148.7825620000001</v>
      </c>
      <c r="S9692" t="s">
        <v>204</v>
      </c>
      <c r="T9692" s="247">
        <v>45342.357303240744</v>
      </c>
    </row>
    <row r="9693" spans="1:20" x14ac:dyDescent="0.35">
      <c r="A9693" t="s">
        <v>145</v>
      </c>
      <c r="B9693" t="s">
        <v>146</v>
      </c>
      <c r="C9693" t="s">
        <v>97</v>
      </c>
      <c r="D9693" s="29">
        <v>45444</v>
      </c>
      <c r="E9693">
        <v>0</v>
      </c>
      <c r="F9693">
        <v>0</v>
      </c>
      <c r="G9693">
        <v>0</v>
      </c>
      <c r="H9693">
        <v>0</v>
      </c>
      <c r="L9693">
        <v>617.99631599999998</v>
      </c>
      <c r="N9693">
        <v>252.000024</v>
      </c>
      <c r="R9693">
        <v>1148.7825620000001</v>
      </c>
      <c r="S9693" t="s">
        <v>204</v>
      </c>
      <c r="T9693" s="247">
        <v>45342.357303240744</v>
      </c>
    </row>
    <row r="9694" spans="1:20" x14ac:dyDescent="0.35">
      <c r="A9694" t="s">
        <v>145</v>
      </c>
      <c r="B9694" t="s">
        <v>146</v>
      </c>
      <c r="C9694" t="s">
        <v>97</v>
      </c>
      <c r="D9694" s="29">
        <v>45445</v>
      </c>
      <c r="E9694">
        <v>0</v>
      </c>
      <c r="F9694">
        <v>0</v>
      </c>
      <c r="G9694">
        <v>0</v>
      </c>
      <c r="H9694">
        <v>0</v>
      </c>
      <c r="L9694">
        <v>617.99631599999998</v>
      </c>
      <c r="N9694">
        <v>252.000024</v>
      </c>
      <c r="R9694">
        <v>1148.7825620000001</v>
      </c>
      <c r="S9694" t="s">
        <v>204</v>
      </c>
      <c r="T9694" s="247">
        <v>45342.357303240744</v>
      </c>
    </row>
    <row r="9695" spans="1:20" x14ac:dyDescent="0.35">
      <c r="A9695" t="s">
        <v>145</v>
      </c>
      <c r="B9695" t="s">
        <v>146</v>
      </c>
      <c r="C9695" t="s">
        <v>97</v>
      </c>
      <c r="D9695" s="29">
        <v>45446</v>
      </c>
      <c r="E9695">
        <v>0</v>
      </c>
      <c r="F9695">
        <v>0</v>
      </c>
      <c r="G9695">
        <v>0</v>
      </c>
      <c r="H9695">
        <v>0</v>
      </c>
      <c r="L9695">
        <v>617.99631599999998</v>
      </c>
      <c r="N9695">
        <v>252.000024</v>
      </c>
      <c r="R9695">
        <v>1148.7825620000001</v>
      </c>
      <c r="S9695" t="s">
        <v>204</v>
      </c>
      <c r="T9695" s="247">
        <v>45342.357303240744</v>
      </c>
    </row>
    <row r="9696" spans="1:20" x14ac:dyDescent="0.35">
      <c r="A9696" t="s">
        <v>145</v>
      </c>
      <c r="B9696" t="s">
        <v>146</v>
      </c>
      <c r="C9696" t="s">
        <v>97</v>
      </c>
      <c r="D9696" s="29">
        <v>45447</v>
      </c>
      <c r="E9696">
        <v>0</v>
      </c>
      <c r="F9696">
        <v>0</v>
      </c>
      <c r="G9696">
        <v>0</v>
      </c>
      <c r="H9696">
        <v>0</v>
      </c>
      <c r="L9696">
        <v>617.99631599999998</v>
      </c>
      <c r="N9696">
        <v>252.000024</v>
      </c>
      <c r="R9696">
        <v>1148.7825620000001</v>
      </c>
      <c r="S9696" t="s">
        <v>204</v>
      </c>
      <c r="T9696" s="247">
        <v>45342.357303240744</v>
      </c>
    </row>
    <row r="9697" spans="1:20" x14ac:dyDescent="0.35">
      <c r="A9697" t="s">
        <v>145</v>
      </c>
      <c r="B9697" t="s">
        <v>146</v>
      </c>
      <c r="C9697" t="s">
        <v>97</v>
      </c>
      <c r="D9697" s="29">
        <v>45448</v>
      </c>
      <c r="E9697">
        <v>0</v>
      </c>
      <c r="F9697">
        <v>0</v>
      </c>
      <c r="G9697">
        <v>0</v>
      </c>
      <c r="H9697">
        <v>0</v>
      </c>
      <c r="L9697">
        <v>617.99631599999998</v>
      </c>
      <c r="N9697">
        <v>252.000024</v>
      </c>
      <c r="R9697">
        <v>1148.7825620000001</v>
      </c>
      <c r="S9697" t="s">
        <v>204</v>
      </c>
      <c r="T9697" s="247">
        <v>45342.357303240744</v>
      </c>
    </row>
    <row r="9698" spans="1:20" x14ac:dyDescent="0.35">
      <c r="A9698" t="s">
        <v>145</v>
      </c>
      <c r="B9698" t="s">
        <v>146</v>
      </c>
      <c r="C9698" t="s">
        <v>97</v>
      </c>
      <c r="D9698" s="29">
        <v>45449</v>
      </c>
      <c r="E9698">
        <v>0</v>
      </c>
      <c r="F9698">
        <v>0</v>
      </c>
      <c r="G9698">
        <v>0</v>
      </c>
      <c r="H9698">
        <v>0</v>
      </c>
      <c r="L9698">
        <v>617.99631599999998</v>
      </c>
      <c r="N9698">
        <v>252.000024</v>
      </c>
      <c r="R9698">
        <v>1148.7825620000001</v>
      </c>
      <c r="S9698" t="s">
        <v>204</v>
      </c>
      <c r="T9698" s="247">
        <v>45342.357303240744</v>
      </c>
    </row>
    <row r="9699" spans="1:20" x14ac:dyDescent="0.35">
      <c r="A9699" t="s">
        <v>145</v>
      </c>
      <c r="B9699" t="s">
        <v>146</v>
      </c>
      <c r="C9699" t="s">
        <v>97</v>
      </c>
      <c r="D9699" s="29">
        <v>45450</v>
      </c>
      <c r="E9699">
        <v>0</v>
      </c>
      <c r="F9699">
        <v>0</v>
      </c>
      <c r="G9699">
        <v>0</v>
      </c>
      <c r="H9699">
        <v>0</v>
      </c>
      <c r="L9699">
        <v>617.99631599999998</v>
      </c>
      <c r="N9699">
        <v>252.000024</v>
      </c>
      <c r="R9699">
        <v>1148.7825620000001</v>
      </c>
      <c r="S9699" t="s">
        <v>204</v>
      </c>
      <c r="T9699" s="247">
        <v>45342.357303240744</v>
      </c>
    </row>
    <row r="9700" spans="1:20" x14ac:dyDescent="0.35">
      <c r="A9700" t="s">
        <v>145</v>
      </c>
      <c r="B9700" t="s">
        <v>146</v>
      </c>
      <c r="C9700" t="s">
        <v>97</v>
      </c>
      <c r="D9700" s="29">
        <v>45451</v>
      </c>
      <c r="E9700">
        <v>0</v>
      </c>
      <c r="F9700">
        <v>0</v>
      </c>
      <c r="G9700">
        <v>0</v>
      </c>
      <c r="H9700">
        <v>0</v>
      </c>
      <c r="L9700">
        <v>617.99631599999998</v>
      </c>
      <c r="N9700">
        <v>252.000024</v>
      </c>
      <c r="R9700">
        <v>1148.7825620000001</v>
      </c>
      <c r="S9700" t="s">
        <v>204</v>
      </c>
      <c r="T9700" s="247">
        <v>45342.357303240744</v>
      </c>
    </row>
    <row r="9701" spans="1:20" x14ac:dyDescent="0.35">
      <c r="A9701" t="s">
        <v>145</v>
      </c>
      <c r="B9701" t="s">
        <v>146</v>
      </c>
      <c r="C9701" t="s">
        <v>97</v>
      </c>
      <c r="D9701" s="29">
        <v>45452</v>
      </c>
      <c r="E9701">
        <v>0</v>
      </c>
      <c r="F9701">
        <v>0</v>
      </c>
      <c r="G9701">
        <v>0</v>
      </c>
      <c r="H9701">
        <v>0</v>
      </c>
      <c r="L9701">
        <v>617.99631599999998</v>
      </c>
      <c r="N9701">
        <v>252.000024</v>
      </c>
      <c r="R9701">
        <v>1148.7825620000001</v>
      </c>
      <c r="S9701" t="s">
        <v>204</v>
      </c>
      <c r="T9701" s="247">
        <v>45342.357314814813</v>
      </c>
    </row>
    <row r="9702" spans="1:20" x14ac:dyDescent="0.35">
      <c r="A9702" t="s">
        <v>145</v>
      </c>
      <c r="B9702" t="s">
        <v>146</v>
      </c>
      <c r="C9702" t="s">
        <v>97</v>
      </c>
      <c r="D9702" s="29">
        <v>45453</v>
      </c>
      <c r="E9702">
        <v>0</v>
      </c>
      <c r="F9702">
        <v>0</v>
      </c>
      <c r="G9702">
        <v>0</v>
      </c>
      <c r="H9702">
        <v>0</v>
      </c>
      <c r="L9702">
        <v>617.99631599999998</v>
      </c>
      <c r="N9702">
        <v>252.000024</v>
      </c>
      <c r="R9702">
        <v>1148.7825620000001</v>
      </c>
      <c r="S9702" t="s">
        <v>204</v>
      </c>
      <c r="T9702" s="247">
        <v>45342.357303240744</v>
      </c>
    </row>
    <row r="9703" spans="1:20" x14ac:dyDescent="0.35">
      <c r="A9703" t="s">
        <v>145</v>
      </c>
      <c r="B9703" t="s">
        <v>146</v>
      </c>
      <c r="C9703" t="s">
        <v>97</v>
      </c>
      <c r="D9703" s="29">
        <v>45454</v>
      </c>
      <c r="E9703">
        <v>0</v>
      </c>
      <c r="F9703">
        <v>0</v>
      </c>
      <c r="G9703">
        <v>0</v>
      </c>
      <c r="H9703">
        <v>0</v>
      </c>
      <c r="L9703">
        <v>617.99631599999998</v>
      </c>
      <c r="N9703">
        <v>252.000024</v>
      </c>
      <c r="R9703">
        <v>1148.7825620000001</v>
      </c>
      <c r="S9703" t="s">
        <v>204</v>
      </c>
      <c r="T9703" s="247">
        <v>45342.357303240744</v>
      </c>
    </row>
    <row r="9704" spans="1:20" x14ac:dyDescent="0.35">
      <c r="A9704" t="s">
        <v>145</v>
      </c>
      <c r="B9704" t="s">
        <v>146</v>
      </c>
      <c r="C9704" t="s">
        <v>97</v>
      </c>
      <c r="D9704" s="29">
        <v>45455</v>
      </c>
      <c r="E9704">
        <v>0</v>
      </c>
      <c r="F9704">
        <v>0</v>
      </c>
      <c r="G9704">
        <v>0</v>
      </c>
      <c r="H9704">
        <v>0</v>
      </c>
      <c r="L9704">
        <v>617.99631599999998</v>
      </c>
      <c r="N9704">
        <v>252.000024</v>
      </c>
      <c r="R9704">
        <v>1148.7825620000001</v>
      </c>
      <c r="S9704" t="s">
        <v>204</v>
      </c>
      <c r="T9704" s="247">
        <v>45342.357303240744</v>
      </c>
    </row>
    <row r="9705" spans="1:20" x14ac:dyDescent="0.35">
      <c r="A9705" t="s">
        <v>145</v>
      </c>
      <c r="B9705" t="s">
        <v>146</v>
      </c>
      <c r="C9705" t="s">
        <v>97</v>
      </c>
      <c r="D9705" s="29">
        <v>45456</v>
      </c>
      <c r="E9705">
        <v>0</v>
      </c>
      <c r="F9705">
        <v>0</v>
      </c>
      <c r="G9705">
        <v>0</v>
      </c>
      <c r="H9705">
        <v>0</v>
      </c>
      <c r="L9705">
        <v>617.99631599999998</v>
      </c>
      <c r="N9705">
        <v>252.000024</v>
      </c>
      <c r="R9705">
        <v>1148.7825620000001</v>
      </c>
      <c r="S9705" t="s">
        <v>204</v>
      </c>
      <c r="T9705" s="247">
        <v>45342.357314814813</v>
      </c>
    </row>
    <row r="9706" spans="1:20" x14ac:dyDescent="0.35">
      <c r="A9706" t="s">
        <v>145</v>
      </c>
      <c r="B9706" t="s">
        <v>146</v>
      </c>
      <c r="C9706" t="s">
        <v>97</v>
      </c>
      <c r="D9706" s="29">
        <v>45457</v>
      </c>
      <c r="E9706">
        <v>0</v>
      </c>
      <c r="F9706">
        <v>0</v>
      </c>
      <c r="G9706">
        <v>0</v>
      </c>
      <c r="H9706">
        <v>0</v>
      </c>
      <c r="L9706">
        <v>617.99631599999998</v>
      </c>
      <c r="N9706">
        <v>252.000024</v>
      </c>
      <c r="R9706">
        <v>1148.7825620000001</v>
      </c>
      <c r="S9706" t="s">
        <v>204</v>
      </c>
      <c r="T9706" s="247">
        <v>45342.357314814813</v>
      </c>
    </row>
    <row r="9707" spans="1:20" x14ac:dyDescent="0.35">
      <c r="A9707" t="s">
        <v>145</v>
      </c>
      <c r="B9707" t="s">
        <v>146</v>
      </c>
      <c r="C9707" t="s">
        <v>97</v>
      </c>
      <c r="D9707" s="29">
        <v>45458</v>
      </c>
      <c r="E9707">
        <v>0</v>
      </c>
      <c r="F9707">
        <v>0</v>
      </c>
      <c r="G9707">
        <v>0</v>
      </c>
      <c r="H9707">
        <v>0</v>
      </c>
      <c r="L9707">
        <v>617.99631599999998</v>
      </c>
      <c r="N9707">
        <v>252.000024</v>
      </c>
      <c r="R9707">
        <v>1148.7825620000001</v>
      </c>
      <c r="S9707" t="s">
        <v>204</v>
      </c>
      <c r="T9707" s="247">
        <v>45342.357314814813</v>
      </c>
    </row>
    <row r="9708" spans="1:20" x14ac:dyDescent="0.35">
      <c r="A9708" t="s">
        <v>145</v>
      </c>
      <c r="B9708" t="s">
        <v>146</v>
      </c>
      <c r="C9708" t="s">
        <v>97</v>
      </c>
      <c r="D9708" s="29">
        <v>45459</v>
      </c>
      <c r="E9708">
        <v>0</v>
      </c>
      <c r="F9708">
        <v>0</v>
      </c>
      <c r="G9708">
        <v>0</v>
      </c>
      <c r="H9708">
        <v>0</v>
      </c>
      <c r="L9708">
        <v>617.99631599999998</v>
      </c>
      <c r="N9708">
        <v>252.000024</v>
      </c>
      <c r="R9708">
        <v>1148.7825620000001</v>
      </c>
      <c r="S9708" t="s">
        <v>204</v>
      </c>
      <c r="T9708" s="247">
        <v>45342.357314814813</v>
      </c>
    </row>
    <row r="9709" spans="1:20" x14ac:dyDescent="0.35">
      <c r="A9709" t="s">
        <v>145</v>
      </c>
      <c r="B9709" t="s">
        <v>146</v>
      </c>
      <c r="C9709" t="s">
        <v>97</v>
      </c>
      <c r="D9709" s="29">
        <v>45460</v>
      </c>
      <c r="E9709">
        <v>0</v>
      </c>
      <c r="F9709">
        <v>0</v>
      </c>
      <c r="G9709">
        <v>0</v>
      </c>
      <c r="H9709">
        <v>0</v>
      </c>
      <c r="L9709">
        <v>617.99631599999998</v>
      </c>
      <c r="N9709">
        <v>252.000024</v>
      </c>
      <c r="R9709">
        <v>1148.7825620000001</v>
      </c>
      <c r="S9709" t="s">
        <v>204</v>
      </c>
      <c r="T9709" s="247">
        <v>45342.357303240744</v>
      </c>
    </row>
    <row r="9710" spans="1:20" x14ac:dyDescent="0.35">
      <c r="A9710" t="s">
        <v>145</v>
      </c>
      <c r="B9710" t="s">
        <v>146</v>
      </c>
      <c r="C9710" t="s">
        <v>97</v>
      </c>
      <c r="D9710" s="29">
        <v>45461</v>
      </c>
      <c r="E9710">
        <v>0</v>
      </c>
      <c r="F9710">
        <v>0</v>
      </c>
      <c r="G9710">
        <v>0</v>
      </c>
      <c r="H9710">
        <v>0</v>
      </c>
      <c r="L9710">
        <v>617.99631599999998</v>
      </c>
      <c r="N9710">
        <v>252.000024</v>
      </c>
      <c r="R9710">
        <v>1148.7825620000001</v>
      </c>
      <c r="S9710" t="s">
        <v>204</v>
      </c>
      <c r="T9710" s="247">
        <v>45342.357314814813</v>
      </c>
    </row>
    <row r="9711" spans="1:20" x14ac:dyDescent="0.35">
      <c r="A9711" t="s">
        <v>145</v>
      </c>
      <c r="B9711" t="s">
        <v>146</v>
      </c>
      <c r="C9711" t="s">
        <v>97</v>
      </c>
      <c r="D9711" s="29">
        <v>45462</v>
      </c>
      <c r="E9711">
        <v>0</v>
      </c>
      <c r="F9711">
        <v>0</v>
      </c>
      <c r="G9711">
        <v>0</v>
      </c>
      <c r="H9711">
        <v>0</v>
      </c>
      <c r="L9711">
        <v>617.99631599999998</v>
      </c>
      <c r="N9711">
        <v>252.000024</v>
      </c>
      <c r="R9711">
        <v>1148.7825620000001</v>
      </c>
      <c r="S9711" t="s">
        <v>204</v>
      </c>
      <c r="T9711" s="247">
        <v>45342.357314814813</v>
      </c>
    </row>
    <row r="9712" spans="1:20" x14ac:dyDescent="0.35">
      <c r="A9712" t="s">
        <v>145</v>
      </c>
      <c r="B9712" t="s">
        <v>146</v>
      </c>
      <c r="C9712" t="s">
        <v>97</v>
      </c>
      <c r="D9712" s="29">
        <v>45463</v>
      </c>
      <c r="E9712">
        <v>0</v>
      </c>
      <c r="F9712">
        <v>0</v>
      </c>
      <c r="G9712">
        <v>0</v>
      </c>
      <c r="H9712">
        <v>0</v>
      </c>
      <c r="L9712">
        <v>617.99631599999998</v>
      </c>
      <c r="N9712">
        <v>252.000024</v>
      </c>
      <c r="R9712">
        <v>1148.7825620000001</v>
      </c>
      <c r="S9712" t="s">
        <v>204</v>
      </c>
      <c r="T9712" s="247">
        <v>45342.357314814813</v>
      </c>
    </row>
    <row r="9713" spans="1:20" x14ac:dyDescent="0.35">
      <c r="A9713" t="s">
        <v>145</v>
      </c>
      <c r="B9713" t="s">
        <v>146</v>
      </c>
      <c r="C9713" t="s">
        <v>97</v>
      </c>
      <c r="D9713" s="29">
        <v>45464</v>
      </c>
      <c r="E9713">
        <v>0</v>
      </c>
      <c r="F9713">
        <v>0</v>
      </c>
      <c r="G9713">
        <v>0</v>
      </c>
      <c r="H9713">
        <v>0</v>
      </c>
      <c r="L9713">
        <v>617.99631599999998</v>
      </c>
      <c r="N9713">
        <v>252.000024</v>
      </c>
      <c r="R9713">
        <v>1148.7825620000001</v>
      </c>
      <c r="S9713" t="s">
        <v>204</v>
      </c>
      <c r="T9713" s="247">
        <v>45342.357314814813</v>
      </c>
    </row>
    <row r="9714" spans="1:20" x14ac:dyDescent="0.35">
      <c r="A9714" t="s">
        <v>145</v>
      </c>
      <c r="B9714" t="s">
        <v>146</v>
      </c>
      <c r="C9714" t="s">
        <v>97</v>
      </c>
      <c r="D9714" s="29">
        <v>45465</v>
      </c>
      <c r="E9714">
        <v>0</v>
      </c>
      <c r="F9714">
        <v>0</v>
      </c>
      <c r="G9714">
        <v>0</v>
      </c>
      <c r="H9714">
        <v>0</v>
      </c>
      <c r="L9714">
        <v>617.99631599999998</v>
      </c>
      <c r="N9714">
        <v>252.000024</v>
      </c>
      <c r="R9714">
        <v>1148.7825620000001</v>
      </c>
      <c r="S9714" t="s">
        <v>204</v>
      </c>
      <c r="T9714" s="247">
        <v>45342.357314814813</v>
      </c>
    </row>
    <row r="9715" spans="1:20" x14ac:dyDescent="0.35">
      <c r="A9715" t="s">
        <v>145</v>
      </c>
      <c r="B9715" t="s">
        <v>146</v>
      </c>
      <c r="C9715" t="s">
        <v>97</v>
      </c>
      <c r="D9715" s="29">
        <v>45466</v>
      </c>
      <c r="E9715">
        <v>0</v>
      </c>
      <c r="F9715">
        <v>0</v>
      </c>
      <c r="G9715">
        <v>0</v>
      </c>
      <c r="H9715">
        <v>0</v>
      </c>
      <c r="L9715">
        <v>617.99631599999998</v>
      </c>
      <c r="N9715">
        <v>252.000024</v>
      </c>
      <c r="R9715">
        <v>1148.7825620000001</v>
      </c>
      <c r="S9715" t="s">
        <v>204</v>
      </c>
      <c r="T9715" s="247">
        <v>45342.357314814813</v>
      </c>
    </row>
    <row r="9716" spans="1:20" x14ac:dyDescent="0.35">
      <c r="A9716" t="s">
        <v>145</v>
      </c>
      <c r="B9716" t="s">
        <v>146</v>
      </c>
      <c r="C9716" t="s">
        <v>97</v>
      </c>
      <c r="D9716" s="29">
        <v>45467</v>
      </c>
      <c r="E9716">
        <v>0</v>
      </c>
      <c r="F9716">
        <v>0</v>
      </c>
      <c r="G9716">
        <v>0</v>
      </c>
      <c r="H9716">
        <v>0</v>
      </c>
      <c r="L9716">
        <v>617.99631599999998</v>
      </c>
      <c r="N9716">
        <v>252.000024</v>
      </c>
      <c r="R9716">
        <v>1148.7825620000001</v>
      </c>
      <c r="S9716" t="s">
        <v>204</v>
      </c>
      <c r="T9716" s="247">
        <v>45342.357314814813</v>
      </c>
    </row>
    <row r="9717" spans="1:20" x14ac:dyDescent="0.35">
      <c r="A9717" t="s">
        <v>145</v>
      </c>
      <c r="B9717" t="s">
        <v>146</v>
      </c>
      <c r="C9717" t="s">
        <v>97</v>
      </c>
      <c r="D9717" s="29">
        <v>45468</v>
      </c>
      <c r="E9717">
        <v>0</v>
      </c>
      <c r="F9717">
        <v>0</v>
      </c>
      <c r="G9717">
        <v>0</v>
      </c>
      <c r="H9717">
        <v>0</v>
      </c>
      <c r="L9717">
        <v>617.99631599999998</v>
      </c>
      <c r="N9717">
        <v>252.000024</v>
      </c>
      <c r="R9717">
        <v>1148.7825620000001</v>
      </c>
      <c r="S9717" t="s">
        <v>204</v>
      </c>
      <c r="T9717" s="247">
        <v>45342.35732638889</v>
      </c>
    </row>
    <row r="9718" spans="1:20" x14ac:dyDescent="0.35">
      <c r="A9718" t="s">
        <v>145</v>
      </c>
      <c r="B9718" t="s">
        <v>146</v>
      </c>
      <c r="C9718" t="s">
        <v>97</v>
      </c>
      <c r="D9718" s="29">
        <v>45469</v>
      </c>
      <c r="E9718">
        <v>0</v>
      </c>
      <c r="F9718">
        <v>0</v>
      </c>
      <c r="G9718">
        <v>0</v>
      </c>
      <c r="H9718">
        <v>0</v>
      </c>
      <c r="L9718">
        <v>617.99631599999998</v>
      </c>
      <c r="N9718">
        <v>252.000024</v>
      </c>
      <c r="R9718">
        <v>1148.7825620000001</v>
      </c>
      <c r="S9718" t="s">
        <v>204</v>
      </c>
      <c r="T9718" s="247">
        <v>45342.357314814813</v>
      </c>
    </row>
    <row r="9719" spans="1:20" x14ac:dyDescent="0.35">
      <c r="A9719" t="s">
        <v>145</v>
      </c>
      <c r="B9719" t="s">
        <v>146</v>
      </c>
      <c r="C9719" t="s">
        <v>97</v>
      </c>
      <c r="D9719" s="29">
        <v>45470</v>
      </c>
      <c r="E9719">
        <v>0</v>
      </c>
      <c r="F9719">
        <v>0</v>
      </c>
      <c r="G9719">
        <v>0</v>
      </c>
      <c r="H9719">
        <v>0</v>
      </c>
      <c r="L9719">
        <v>617.99631599999998</v>
      </c>
      <c r="N9719">
        <v>252.000024</v>
      </c>
      <c r="R9719">
        <v>1148.7825620000001</v>
      </c>
      <c r="S9719" t="s">
        <v>204</v>
      </c>
      <c r="T9719" s="247">
        <v>45342.357314814813</v>
      </c>
    </row>
    <row r="9720" spans="1:20" x14ac:dyDescent="0.35">
      <c r="A9720" t="s">
        <v>145</v>
      </c>
      <c r="B9720" t="s">
        <v>146</v>
      </c>
      <c r="C9720" t="s">
        <v>97</v>
      </c>
      <c r="D9720" s="29">
        <v>45471</v>
      </c>
      <c r="E9720">
        <v>0</v>
      </c>
      <c r="F9720">
        <v>0</v>
      </c>
      <c r="G9720">
        <v>0</v>
      </c>
      <c r="H9720">
        <v>0</v>
      </c>
      <c r="L9720">
        <v>617.99631599999998</v>
      </c>
      <c r="N9720">
        <v>252.000024</v>
      </c>
      <c r="R9720">
        <v>1148.7825620000001</v>
      </c>
      <c r="S9720" t="s">
        <v>204</v>
      </c>
      <c r="T9720" s="247">
        <v>45342.357314814813</v>
      </c>
    </row>
    <row r="9721" spans="1:20" x14ac:dyDescent="0.35">
      <c r="A9721" t="s">
        <v>145</v>
      </c>
      <c r="B9721" t="s">
        <v>146</v>
      </c>
      <c r="C9721" t="s">
        <v>97</v>
      </c>
      <c r="D9721" s="29">
        <v>45472</v>
      </c>
      <c r="E9721">
        <v>0</v>
      </c>
      <c r="F9721">
        <v>0</v>
      </c>
      <c r="G9721">
        <v>0</v>
      </c>
      <c r="H9721">
        <v>0</v>
      </c>
      <c r="L9721">
        <v>617.99631599999998</v>
      </c>
      <c r="N9721">
        <v>252.000024</v>
      </c>
      <c r="R9721">
        <v>1148.7825620000001</v>
      </c>
      <c r="S9721" t="s">
        <v>204</v>
      </c>
      <c r="T9721" s="247">
        <v>45342.357314814813</v>
      </c>
    </row>
    <row r="9722" spans="1:20" x14ac:dyDescent="0.35">
      <c r="A9722" t="s">
        <v>145</v>
      </c>
      <c r="B9722" t="s">
        <v>146</v>
      </c>
      <c r="C9722" t="s">
        <v>97</v>
      </c>
      <c r="D9722" s="29">
        <v>45473</v>
      </c>
      <c r="E9722">
        <v>0</v>
      </c>
      <c r="F9722">
        <v>0</v>
      </c>
      <c r="G9722">
        <v>0</v>
      </c>
      <c r="H9722">
        <v>0</v>
      </c>
      <c r="L9722">
        <v>617.99631599999998</v>
      </c>
      <c r="N9722">
        <v>252.000024</v>
      </c>
      <c r="R9722">
        <v>1148.7825620000001</v>
      </c>
      <c r="S9722" t="s">
        <v>204</v>
      </c>
      <c r="T9722" s="247">
        <v>45342.357314814813</v>
      </c>
    </row>
    <row r="9723" spans="1:20" x14ac:dyDescent="0.35">
      <c r="A9723" t="s">
        <v>145</v>
      </c>
      <c r="B9723" t="s">
        <v>146</v>
      </c>
      <c r="C9723" t="s">
        <v>97</v>
      </c>
      <c r="D9723" s="29">
        <v>45474</v>
      </c>
      <c r="E9723">
        <v>0</v>
      </c>
      <c r="F9723">
        <v>0</v>
      </c>
      <c r="G9723">
        <v>0</v>
      </c>
      <c r="H9723">
        <v>0</v>
      </c>
      <c r="L9723">
        <v>609.83631600000001</v>
      </c>
      <c r="N9723">
        <v>252.000024</v>
      </c>
      <c r="R9723">
        <v>1148.7825620000001</v>
      </c>
      <c r="S9723" t="s">
        <v>204</v>
      </c>
      <c r="T9723" s="247">
        <v>45342.35732638889</v>
      </c>
    </row>
    <row r="9724" spans="1:20" x14ac:dyDescent="0.35">
      <c r="A9724" t="s">
        <v>145</v>
      </c>
      <c r="B9724" t="s">
        <v>146</v>
      </c>
      <c r="C9724" t="s">
        <v>97</v>
      </c>
      <c r="D9724" s="29">
        <v>45475</v>
      </c>
      <c r="E9724">
        <v>0</v>
      </c>
      <c r="F9724">
        <v>0</v>
      </c>
      <c r="G9724">
        <v>0</v>
      </c>
      <c r="H9724">
        <v>0</v>
      </c>
      <c r="L9724">
        <v>609.83631600000001</v>
      </c>
      <c r="N9724">
        <v>252.000024</v>
      </c>
      <c r="R9724">
        <v>1148.7825620000001</v>
      </c>
      <c r="S9724" t="s">
        <v>204</v>
      </c>
      <c r="T9724" s="247">
        <v>45342.357314814813</v>
      </c>
    </row>
    <row r="9725" spans="1:20" x14ac:dyDescent="0.35">
      <c r="A9725" t="s">
        <v>145</v>
      </c>
      <c r="B9725" t="s">
        <v>146</v>
      </c>
      <c r="C9725" t="s">
        <v>97</v>
      </c>
      <c r="D9725" s="29">
        <v>45476</v>
      </c>
      <c r="E9725">
        <v>0</v>
      </c>
      <c r="F9725">
        <v>0</v>
      </c>
      <c r="G9725">
        <v>0</v>
      </c>
      <c r="H9725">
        <v>0</v>
      </c>
      <c r="L9725">
        <v>609.83631600000001</v>
      </c>
      <c r="N9725">
        <v>252.000024</v>
      </c>
      <c r="R9725">
        <v>1148.7825620000001</v>
      </c>
      <c r="S9725" t="s">
        <v>204</v>
      </c>
      <c r="T9725" s="247">
        <v>45342.357314814813</v>
      </c>
    </row>
    <row r="9726" spans="1:20" x14ac:dyDescent="0.35">
      <c r="A9726" t="s">
        <v>145</v>
      </c>
      <c r="B9726" t="s">
        <v>146</v>
      </c>
      <c r="C9726" t="s">
        <v>97</v>
      </c>
      <c r="D9726" s="29">
        <v>45477</v>
      </c>
      <c r="E9726">
        <v>0</v>
      </c>
      <c r="F9726">
        <v>0</v>
      </c>
      <c r="G9726">
        <v>0</v>
      </c>
      <c r="H9726">
        <v>0</v>
      </c>
      <c r="L9726">
        <v>609.83631600000001</v>
      </c>
      <c r="N9726">
        <v>252.000024</v>
      </c>
      <c r="R9726">
        <v>1148.7825620000001</v>
      </c>
      <c r="S9726" t="s">
        <v>204</v>
      </c>
      <c r="T9726" s="247">
        <v>45342.35732638889</v>
      </c>
    </row>
    <row r="9727" spans="1:20" x14ac:dyDescent="0.35">
      <c r="A9727" t="s">
        <v>145</v>
      </c>
      <c r="B9727" t="s">
        <v>146</v>
      </c>
      <c r="C9727" t="s">
        <v>97</v>
      </c>
      <c r="D9727" s="29">
        <v>45478</v>
      </c>
      <c r="E9727">
        <v>0</v>
      </c>
      <c r="F9727">
        <v>0</v>
      </c>
      <c r="G9727">
        <v>0</v>
      </c>
      <c r="H9727">
        <v>0</v>
      </c>
      <c r="L9727">
        <v>609.83631600000001</v>
      </c>
      <c r="N9727">
        <v>252.000024</v>
      </c>
      <c r="R9727">
        <v>1148.7825620000001</v>
      </c>
      <c r="S9727" t="s">
        <v>204</v>
      </c>
      <c r="T9727" s="247">
        <v>45342.357314814813</v>
      </c>
    </row>
    <row r="9728" spans="1:20" x14ac:dyDescent="0.35">
      <c r="A9728" t="s">
        <v>145</v>
      </c>
      <c r="B9728" t="s">
        <v>146</v>
      </c>
      <c r="C9728" t="s">
        <v>97</v>
      </c>
      <c r="D9728" s="29">
        <v>45479</v>
      </c>
      <c r="E9728">
        <v>0</v>
      </c>
      <c r="F9728">
        <v>0</v>
      </c>
      <c r="G9728">
        <v>0</v>
      </c>
      <c r="H9728">
        <v>0</v>
      </c>
      <c r="L9728">
        <v>609.83631600000001</v>
      </c>
      <c r="N9728">
        <v>252.000024</v>
      </c>
      <c r="R9728">
        <v>1148.7825620000001</v>
      </c>
      <c r="S9728" t="s">
        <v>204</v>
      </c>
      <c r="T9728" s="247">
        <v>45342.357314814813</v>
      </c>
    </row>
    <row r="9729" spans="1:20" x14ac:dyDescent="0.35">
      <c r="A9729" t="s">
        <v>145</v>
      </c>
      <c r="B9729" t="s">
        <v>146</v>
      </c>
      <c r="C9729" t="s">
        <v>97</v>
      </c>
      <c r="D9729" s="29">
        <v>45480</v>
      </c>
      <c r="E9729">
        <v>0</v>
      </c>
      <c r="F9729">
        <v>0</v>
      </c>
      <c r="G9729">
        <v>0</v>
      </c>
      <c r="H9729">
        <v>0</v>
      </c>
      <c r="L9729">
        <v>609.83631600000001</v>
      </c>
      <c r="N9729">
        <v>252.000024</v>
      </c>
      <c r="R9729">
        <v>1148.7825620000001</v>
      </c>
      <c r="S9729" t="s">
        <v>204</v>
      </c>
      <c r="T9729" s="247">
        <v>45342.357314814813</v>
      </c>
    </row>
    <row r="9730" spans="1:20" x14ac:dyDescent="0.35">
      <c r="A9730" t="s">
        <v>145</v>
      </c>
      <c r="B9730" t="s">
        <v>146</v>
      </c>
      <c r="C9730" t="s">
        <v>97</v>
      </c>
      <c r="D9730" s="29">
        <v>45481</v>
      </c>
      <c r="E9730">
        <v>0</v>
      </c>
      <c r="F9730">
        <v>0</v>
      </c>
      <c r="G9730">
        <v>0</v>
      </c>
      <c r="H9730">
        <v>0</v>
      </c>
      <c r="L9730">
        <v>609.83631600000001</v>
      </c>
      <c r="N9730">
        <v>252.000024</v>
      </c>
      <c r="R9730">
        <v>1148.7825620000001</v>
      </c>
      <c r="S9730" t="s">
        <v>204</v>
      </c>
      <c r="T9730" s="247">
        <v>45342.357314814813</v>
      </c>
    </row>
    <row r="9731" spans="1:20" x14ac:dyDescent="0.35">
      <c r="A9731" t="s">
        <v>145</v>
      </c>
      <c r="B9731" t="s">
        <v>146</v>
      </c>
      <c r="C9731" t="s">
        <v>97</v>
      </c>
      <c r="D9731" s="29">
        <v>45482</v>
      </c>
      <c r="E9731">
        <v>0</v>
      </c>
      <c r="F9731">
        <v>0</v>
      </c>
      <c r="G9731">
        <v>0</v>
      </c>
      <c r="H9731">
        <v>0</v>
      </c>
      <c r="L9731">
        <v>609.83631600000001</v>
      </c>
      <c r="N9731">
        <v>252.000024</v>
      </c>
      <c r="R9731">
        <v>1148.7825620000001</v>
      </c>
      <c r="S9731" t="s">
        <v>204</v>
      </c>
      <c r="T9731" s="247">
        <v>45342.35732638889</v>
      </c>
    </row>
    <row r="9732" spans="1:20" x14ac:dyDescent="0.35">
      <c r="A9732" t="s">
        <v>145</v>
      </c>
      <c r="B9732" t="s">
        <v>146</v>
      </c>
      <c r="C9732" t="s">
        <v>97</v>
      </c>
      <c r="D9732" s="29">
        <v>45483</v>
      </c>
      <c r="E9732">
        <v>0</v>
      </c>
      <c r="F9732">
        <v>0</v>
      </c>
      <c r="G9732">
        <v>0</v>
      </c>
      <c r="H9732">
        <v>0</v>
      </c>
      <c r="L9732">
        <v>609.83631600000001</v>
      </c>
      <c r="N9732">
        <v>252.000024</v>
      </c>
      <c r="R9732">
        <v>1148.7825620000001</v>
      </c>
      <c r="S9732" t="s">
        <v>204</v>
      </c>
      <c r="T9732" s="247">
        <v>45342.35732638889</v>
      </c>
    </row>
    <row r="9733" spans="1:20" x14ac:dyDescent="0.35">
      <c r="A9733" t="s">
        <v>145</v>
      </c>
      <c r="B9733" t="s">
        <v>146</v>
      </c>
      <c r="C9733" t="s">
        <v>97</v>
      </c>
      <c r="D9733" s="29">
        <v>45484</v>
      </c>
      <c r="E9733">
        <v>0</v>
      </c>
      <c r="F9733">
        <v>0</v>
      </c>
      <c r="G9733">
        <v>0</v>
      </c>
      <c r="H9733">
        <v>0</v>
      </c>
      <c r="L9733">
        <v>609.83631600000001</v>
      </c>
      <c r="N9733">
        <v>252.000024</v>
      </c>
      <c r="R9733">
        <v>1148.7825620000001</v>
      </c>
      <c r="S9733" t="s">
        <v>204</v>
      </c>
      <c r="T9733" s="247">
        <v>45342.35732638889</v>
      </c>
    </row>
    <row r="9734" spans="1:20" x14ac:dyDescent="0.35">
      <c r="A9734" t="s">
        <v>145</v>
      </c>
      <c r="B9734" t="s">
        <v>146</v>
      </c>
      <c r="C9734" t="s">
        <v>97</v>
      </c>
      <c r="D9734" s="29">
        <v>45485</v>
      </c>
      <c r="E9734">
        <v>0</v>
      </c>
      <c r="F9734">
        <v>0</v>
      </c>
      <c r="G9734">
        <v>0</v>
      </c>
      <c r="H9734">
        <v>0</v>
      </c>
      <c r="L9734">
        <v>609.83631600000001</v>
      </c>
      <c r="N9734">
        <v>252.000024</v>
      </c>
      <c r="R9734">
        <v>1148.7825620000001</v>
      </c>
      <c r="S9734" t="s">
        <v>204</v>
      </c>
      <c r="T9734" s="247">
        <v>45342.35732638889</v>
      </c>
    </row>
    <row r="9735" spans="1:20" x14ac:dyDescent="0.35">
      <c r="A9735" t="s">
        <v>145</v>
      </c>
      <c r="B9735" t="s">
        <v>146</v>
      </c>
      <c r="C9735" t="s">
        <v>97</v>
      </c>
      <c r="D9735" s="29">
        <v>45486</v>
      </c>
      <c r="E9735">
        <v>0</v>
      </c>
      <c r="F9735">
        <v>0</v>
      </c>
      <c r="G9735">
        <v>0</v>
      </c>
      <c r="H9735">
        <v>0</v>
      </c>
      <c r="L9735">
        <v>609.83631600000001</v>
      </c>
      <c r="N9735">
        <v>252.000024</v>
      </c>
      <c r="R9735">
        <v>1148.7825620000001</v>
      </c>
      <c r="S9735" t="s">
        <v>204</v>
      </c>
      <c r="T9735" s="247">
        <v>45342.35732638889</v>
      </c>
    </row>
    <row r="9736" spans="1:20" x14ac:dyDescent="0.35">
      <c r="A9736" t="s">
        <v>145</v>
      </c>
      <c r="B9736" t="s">
        <v>146</v>
      </c>
      <c r="C9736" t="s">
        <v>97</v>
      </c>
      <c r="D9736" s="29">
        <v>45487</v>
      </c>
      <c r="E9736">
        <v>0</v>
      </c>
      <c r="F9736">
        <v>0</v>
      </c>
      <c r="G9736">
        <v>0</v>
      </c>
      <c r="H9736">
        <v>0</v>
      </c>
      <c r="L9736">
        <v>609.83631600000001</v>
      </c>
      <c r="N9736">
        <v>252.000024</v>
      </c>
      <c r="R9736">
        <v>1148.7825620000001</v>
      </c>
      <c r="S9736" t="s">
        <v>204</v>
      </c>
      <c r="T9736" s="247">
        <v>45342.35732638889</v>
      </c>
    </row>
    <row r="9737" spans="1:20" x14ac:dyDescent="0.35">
      <c r="A9737" t="s">
        <v>145</v>
      </c>
      <c r="B9737" t="s">
        <v>146</v>
      </c>
      <c r="C9737" t="s">
        <v>97</v>
      </c>
      <c r="D9737" s="29">
        <v>45488</v>
      </c>
      <c r="E9737">
        <v>0</v>
      </c>
      <c r="F9737">
        <v>0</v>
      </c>
      <c r="G9737">
        <v>0</v>
      </c>
      <c r="H9737">
        <v>0</v>
      </c>
      <c r="L9737">
        <v>609.83631600000001</v>
      </c>
      <c r="N9737">
        <v>252.000024</v>
      </c>
      <c r="R9737">
        <v>1148.7825620000001</v>
      </c>
      <c r="S9737" t="s">
        <v>204</v>
      </c>
      <c r="T9737" s="247">
        <v>45342.35732638889</v>
      </c>
    </row>
    <row r="9738" spans="1:20" x14ac:dyDescent="0.35">
      <c r="A9738" t="s">
        <v>145</v>
      </c>
      <c r="B9738" t="s">
        <v>146</v>
      </c>
      <c r="C9738" t="s">
        <v>97</v>
      </c>
      <c r="D9738" s="29">
        <v>45489</v>
      </c>
      <c r="E9738">
        <v>0</v>
      </c>
      <c r="F9738">
        <v>0</v>
      </c>
      <c r="G9738">
        <v>0</v>
      </c>
      <c r="H9738">
        <v>0</v>
      </c>
      <c r="L9738">
        <v>609.83631600000001</v>
      </c>
      <c r="N9738">
        <v>252.000024</v>
      </c>
      <c r="R9738">
        <v>1148.7825620000001</v>
      </c>
      <c r="S9738" t="s">
        <v>204</v>
      </c>
      <c r="T9738" s="247">
        <v>45342.35732638889</v>
      </c>
    </row>
    <row r="9739" spans="1:20" x14ac:dyDescent="0.35">
      <c r="A9739" t="s">
        <v>145</v>
      </c>
      <c r="B9739" t="s">
        <v>146</v>
      </c>
      <c r="C9739" t="s">
        <v>97</v>
      </c>
      <c r="D9739" s="29">
        <v>45490</v>
      </c>
      <c r="E9739">
        <v>0</v>
      </c>
      <c r="F9739">
        <v>0</v>
      </c>
      <c r="G9739">
        <v>0</v>
      </c>
      <c r="H9739">
        <v>0</v>
      </c>
      <c r="L9739">
        <v>609.83631600000001</v>
      </c>
      <c r="N9739">
        <v>252.000024</v>
      </c>
      <c r="R9739">
        <v>1148.7825620000001</v>
      </c>
      <c r="S9739" t="s">
        <v>204</v>
      </c>
      <c r="T9739" s="247">
        <v>45342.35732638889</v>
      </c>
    </row>
    <row r="9740" spans="1:20" x14ac:dyDescent="0.35">
      <c r="A9740" t="s">
        <v>145</v>
      </c>
      <c r="B9740" t="s">
        <v>146</v>
      </c>
      <c r="C9740" t="s">
        <v>97</v>
      </c>
      <c r="D9740" s="29">
        <v>45491</v>
      </c>
      <c r="E9740">
        <v>0</v>
      </c>
      <c r="F9740">
        <v>0</v>
      </c>
      <c r="G9740">
        <v>0</v>
      </c>
      <c r="H9740">
        <v>0</v>
      </c>
      <c r="L9740">
        <v>609.83631600000001</v>
      </c>
      <c r="N9740">
        <v>252.000024</v>
      </c>
      <c r="R9740">
        <v>1148.7825620000001</v>
      </c>
      <c r="S9740" t="s">
        <v>204</v>
      </c>
      <c r="T9740" s="247">
        <v>45342.35732638889</v>
      </c>
    </row>
    <row r="9741" spans="1:20" x14ac:dyDescent="0.35">
      <c r="A9741" t="s">
        <v>145</v>
      </c>
      <c r="B9741" t="s">
        <v>146</v>
      </c>
      <c r="C9741" t="s">
        <v>97</v>
      </c>
      <c r="D9741" s="29">
        <v>45492</v>
      </c>
      <c r="E9741">
        <v>0</v>
      </c>
      <c r="F9741">
        <v>0</v>
      </c>
      <c r="G9741">
        <v>0</v>
      </c>
      <c r="H9741">
        <v>0</v>
      </c>
      <c r="L9741">
        <v>609.83631600000001</v>
      </c>
      <c r="N9741">
        <v>252.000024</v>
      </c>
      <c r="R9741">
        <v>1148.7825620000001</v>
      </c>
      <c r="S9741" t="s">
        <v>204</v>
      </c>
      <c r="T9741" s="247">
        <v>45342.35732638889</v>
      </c>
    </row>
    <row r="9742" spans="1:20" x14ac:dyDescent="0.35">
      <c r="A9742" t="s">
        <v>145</v>
      </c>
      <c r="B9742" t="s">
        <v>146</v>
      </c>
      <c r="C9742" t="s">
        <v>97</v>
      </c>
      <c r="D9742" s="29">
        <v>45493</v>
      </c>
      <c r="E9742">
        <v>0</v>
      </c>
      <c r="F9742">
        <v>0</v>
      </c>
      <c r="G9742">
        <v>0</v>
      </c>
      <c r="H9742">
        <v>0</v>
      </c>
      <c r="L9742">
        <v>609.83631600000001</v>
      </c>
      <c r="N9742">
        <v>252.000024</v>
      </c>
      <c r="R9742">
        <v>1148.7825620000001</v>
      </c>
      <c r="S9742" t="s">
        <v>204</v>
      </c>
      <c r="T9742" s="247">
        <v>45342.35732638889</v>
      </c>
    </row>
    <row r="9743" spans="1:20" x14ac:dyDescent="0.35">
      <c r="A9743" t="s">
        <v>145</v>
      </c>
      <c r="B9743" t="s">
        <v>146</v>
      </c>
      <c r="C9743" t="s">
        <v>97</v>
      </c>
      <c r="D9743" s="29">
        <v>45494</v>
      </c>
      <c r="E9743">
        <v>0</v>
      </c>
      <c r="F9743">
        <v>0</v>
      </c>
      <c r="G9743">
        <v>0</v>
      </c>
      <c r="H9743">
        <v>0</v>
      </c>
      <c r="L9743">
        <v>609.83631600000001</v>
      </c>
      <c r="N9743">
        <v>252.000024</v>
      </c>
      <c r="R9743">
        <v>1148.7825620000001</v>
      </c>
      <c r="S9743" t="s">
        <v>204</v>
      </c>
      <c r="T9743" s="247">
        <v>45342.35733796296</v>
      </c>
    </row>
    <row r="9744" spans="1:20" x14ac:dyDescent="0.35">
      <c r="A9744" t="s">
        <v>145</v>
      </c>
      <c r="B9744" t="s">
        <v>146</v>
      </c>
      <c r="C9744" t="s">
        <v>97</v>
      </c>
      <c r="D9744" s="29">
        <v>45495</v>
      </c>
      <c r="E9744">
        <v>0</v>
      </c>
      <c r="F9744">
        <v>0</v>
      </c>
      <c r="G9744">
        <v>0</v>
      </c>
      <c r="H9744">
        <v>0</v>
      </c>
      <c r="L9744">
        <v>609.83631600000001</v>
      </c>
      <c r="N9744">
        <v>252.000024</v>
      </c>
      <c r="R9744">
        <v>1148.7825620000001</v>
      </c>
      <c r="S9744" t="s">
        <v>204</v>
      </c>
      <c r="T9744" s="247">
        <v>45342.35732638889</v>
      </c>
    </row>
    <row r="9745" spans="1:20" x14ac:dyDescent="0.35">
      <c r="A9745" t="s">
        <v>145</v>
      </c>
      <c r="B9745" t="s">
        <v>146</v>
      </c>
      <c r="C9745" t="s">
        <v>97</v>
      </c>
      <c r="D9745" s="29">
        <v>45496</v>
      </c>
      <c r="E9745">
        <v>0</v>
      </c>
      <c r="F9745">
        <v>0</v>
      </c>
      <c r="G9745">
        <v>0</v>
      </c>
      <c r="H9745">
        <v>0</v>
      </c>
      <c r="L9745">
        <v>609.83631600000001</v>
      </c>
      <c r="N9745">
        <v>252.000024</v>
      </c>
      <c r="R9745">
        <v>1148.7825620000001</v>
      </c>
      <c r="S9745" t="s">
        <v>204</v>
      </c>
      <c r="T9745" s="247">
        <v>45342.35732638889</v>
      </c>
    </row>
    <row r="9746" spans="1:20" x14ac:dyDescent="0.35">
      <c r="A9746" t="s">
        <v>145</v>
      </c>
      <c r="B9746" t="s">
        <v>146</v>
      </c>
      <c r="C9746" t="s">
        <v>97</v>
      </c>
      <c r="D9746" s="29">
        <v>45497</v>
      </c>
      <c r="E9746">
        <v>0</v>
      </c>
      <c r="F9746">
        <v>0</v>
      </c>
      <c r="G9746">
        <v>0</v>
      </c>
      <c r="H9746">
        <v>0</v>
      </c>
      <c r="L9746">
        <v>609.83631600000001</v>
      </c>
      <c r="N9746">
        <v>252.000024</v>
      </c>
      <c r="R9746">
        <v>1148.7825620000001</v>
      </c>
      <c r="S9746" t="s">
        <v>204</v>
      </c>
      <c r="T9746" s="247">
        <v>45342.35732638889</v>
      </c>
    </row>
    <row r="9747" spans="1:20" x14ac:dyDescent="0.35">
      <c r="A9747" t="s">
        <v>145</v>
      </c>
      <c r="B9747" t="s">
        <v>146</v>
      </c>
      <c r="C9747" t="s">
        <v>97</v>
      </c>
      <c r="D9747" s="29">
        <v>45498</v>
      </c>
      <c r="E9747">
        <v>0</v>
      </c>
      <c r="F9747">
        <v>0</v>
      </c>
      <c r="G9747">
        <v>0</v>
      </c>
      <c r="H9747">
        <v>0</v>
      </c>
      <c r="L9747">
        <v>609.83631600000001</v>
      </c>
      <c r="N9747">
        <v>252.000024</v>
      </c>
      <c r="R9747">
        <v>1148.7825620000001</v>
      </c>
      <c r="S9747" t="s">
        <v>204</v>
      </c>
      <c r="T9747" s="247">
        <v>45342.35733796296</v>
      </c>
    </row>
    <row r="9748" spans="1:20" x14ac:dyDescent="0.35">
      <c r="A9748" t="s">
        <v>145</v>
      </c>
      <c r="B9748" t="s">
        <v>146</v>
      </c>
      <c r="C9748" t="s">
        <v>97</v>
      </c>
      <c r="D9748" s="29">
        <v>45499</v>
      </c>
      <c r="E9748">
        <v>0</v>
      </c>
      <c r="F9748">
        <v>0</v>
      </c>
      <c r="G9748">
        <v>0</v>
      </c>
      <c r="H9748">
        <v>0</v>
      </c>
      <c r="L9748">
        <v>609.83631600000001</v>
      </c>
      <c r="N9748">
        <v>252.000024</v>
      </c>
      <c r="R9748">
        <v>1148.7825620000001</v>
      </c>
      <c r="S9748" t="s">
        <v>204</v>
      </c>
      <c r="T9748" s="247">
        <v>45342.35732638889</v>
      </c>
    </row>
    <row r="9749" spans="1:20" x14ac:dyDescent="0.35">
      <c r="A9749" t="s">
        <v>145</v>
      </c>
      <c r="B9749" t="s">
        <v>146</v>
      </c>
      <c r="C9749" t="s">
        <v>97</v>
      </c>
      <c r="D9749" s="29">
        <v>45500</v>
      </c>
      <c r="E9749">
        <v>0</v>
      </c>
      <c r="F9749">
        <v>0</v>
      </c>
      <c r="G9749">
        <v>0</v>
      </c>
      <c r="H9749">
        <v>0</v>
      </c>
      <c r="L9749">
        <v>609.83631600000001</v>
      </c>
      <c r="N9749">
        <v>252.000024</v>
      </c>
      <c r="R9749">
        <v>1148.7825620000001</v>
      </c>
      <c r="S9749" t="s">
        <v>204</v>
      </c>
      <c r="T9749" s="247">
        <v>45342.35732638889</v>
      </c>
    </row>
    <row r="9750" spans="1:20" x14ac:dyDescent="0.35">
      <c r="A9750" t="s">
        <v>145</v>
      </c>
      <c r="B9750" t="s">
        <v>146</v>
      </c>
      <c r="C9750" t="s">
        <v>97</v>
      </c>
      <c r="D9750" s="29">
        <v>45501</v>
      </c>
      <c r="E9750">
        <v>0</v>
      </c>
      <c r="F9750">
        <v>0</v>
      </c>
      <c r="G9750">
        <v>0</v>
      </c>
      <c r="H9750">
        <v>0</v>
      </c>
      <c r="L9750">
        <v>609.83631600000001</v>
      </c>
      <c r="N9750">
        <v>252.000024</v>
      </c>
      <c r="R9750">
        <v>1148.7825620000001</v>
      </c>
      <c r="S9750" t="s">
        <v>204</v>
      </c>
      <c r="T9750" s="247">
        <v>45342.35732638889</v>
      </c>
    </row>
    <row r="9751" spans="1:20" x14ac:dyDescent="0.35">
      <c r="A9751" t="s">
        <v>145</v>
      </c>
      <c r="B9751" t="s">
        <v>146</v>
      </c>
      <c r="C9751" t="s">
        <v>97</v>
      </c>
      <c r="D9751" s="29">
        <v>45502</v>
      </c>
      <c r="E9751">
        <v>0</v>
      </c>
      <c r="F9751">
        <v>0</v>
      </c>
      <c r="G9751">
        <v>0</v>
      </c>
      <c r="H9751">
        <v>0</v>
      </c>
      <c r="L9751">
        <v>609.83631600000001</v>
      </c>
      <c r="N9751">
        <v>252.000024</v>
      </c>
      <c r="R9751">
        <v>1148.7825620000001</v>
      </c>
      <c r="S9751" t="s">
        <v>204</v>
      </c>
      <c r="T9751" s="247">
        <v>45342.35732638889</v>
      </c>
    </row>
    <row r="9752" spans="1:20" x14ac:dyDescent="0.35">
      <c r="A9752" t="s">
        <v>145</v>
      </c>
      <c r="B9752" t="s">
        <v>146</v>
      </c>
      <c r="C9752" t="s">
        <v>97</v>
      </c>
      <c r="D9752" s="29">
        <v>45503</v>
      </c>
      <c r="E9752">
        <v>0</v>
      </c>
      <c r="F9752">
        <v>0</v>
      </c>
      <c r="G9752">
        <v>0</v>
      </c>
      <c r="H9752">
        <v>0</v>
      </c>
      <c r="L9752">
        <v>609.83631600000001</v>
      </c>
      <c r="N9752">
        <v>252.000024</v>
      </c>
      <c r="R9752">
        <v>1148.7825620000001</v>
      </c>
      <c r="S9752" t="s">
        <v>204</v>
      </c>
      <c r="T9752" s="247">
        <v>45342.35732638889</v>
      </c>
    </row>
    <row r="9753" spans="1:20" x14ac:dyDescent="0.35">
      <c r="A9753" t="s">
        <v>145</v>
      </c>
      <c r="B9753" t="s">
        <v>146</v>
      </c>
      <c r="C9753" t="s">
        <v>97</v>
      </c>
      <c r="D9753" s="29">
        <v>45504</v>
      </c>
      <c r="E9753">
        <v>0</v>
      </c>
      <c r="F9753">
        <v>0</v>
      </c>
      <c r="G9753">
        <v>0</v>
      </c>
      <c r="H9753">
        <v>0</v>
      </c>
      <c r="L9753">
        <v>609.83631600000001</v>
      </c>
      <c r="N9753">
        <v>252.000024</v>
      </c>
      <c r="R9753">
        <v>1148.7825620000001</v>
      </c>
      <c r="S9753" t="s">
        <v>204</v>
      </c>
      <c r="T9753" s="247">
        <v>45342.35733796296</v>
      </c>
    </row>
    <row r="9754" spans="1:20" x14ac:dyDescent="0.35">
      <c r="A9754" t="s">
        <v>145</v>
      </c>
      <c r="B9754" t="s">
        <v>146</v>
      </c>
      <c r="C9754" t="s">
        <v>97</v>
      </c>
      <c r="D9754" s="29">
        <v>45505</v>
      </c>
      <c r="E9754">
        <v>0</v>
      </c>
      <c r="F9754">
        <v>0</v>
      </c>
      <c r="G9754">
        <v>0</v>
      </c>
      <c r="H9754">
        <v>0</v>
      </c>
      <c r="L9754">
        <v>609.83631600000001</v>
      </c>
      <c r="N9754">
        <v>252.000024</v>
      </c>
      <c r="R9754">
        <v>1148.7825620000001</v>
      </c>
      <c r="S9754" t="s">
        <v>204</v>
      </c>
      <c r="T9754" s="247">
        <v>45342.35732638889</v>
      </c>
    </row>
    <row r="9755" spans="1:20" x14ac:dyDescent="0.35">
      <c r="A9755" t="s">
        <v>145</v>
      </c>
      <c r="B9755" t="s">
        <v>146</v>
      </c>
      <c r="C9755" t="s">
        <v>97</v>
      </c>
      <c r="D9755" s="29">
        <v>45506</v>
      </c>
      <c r="E9755">
        <v>0</v>
      </c>
      <c r="F9755">
        <v>0</v>
      </c>
      <c r="G9755">
        <v>0</v>
      </c>
      <c r="H9755">
        <v>0</v>
      </c>
      <c r="L9755">
        <v>609.83631600000001</v>
      </c>
      <c r="N9755">
        <v>252.000024</v>
      </c>
      <c r="R9755">
        <v>1148.7825620000001</v>
      </c>
      <c r="S9755" t="s">
        <v>204</v>
      </c>
      <c r="T9755" s="247">
        <v>45342.35732638889</v>
      </c>
    </row>
    <row r="9756" spans="1:20" x14ac:dyDescent="0.35">
      <c r="A9756" t="s">
        <v>145</v>
      </c>
      <c r="B9756" t="s">
        <v>146</v>
      </c>
      <c r="C9756" t="s">
        <v>97</v>
      </c>
      <c r="D9756" s="29">
        <v>45507</v>
      </c>
      <c r="E9756">
        <v>0</v>
      </c>
      <c r="F9756">
        <v>0</v>
      </c>
      <c r="G9756">
        <v>0</v>
      </c>
      <c r="H9756">
        <v>0</v>
      </c>
      <c r="L9756">
        <v>609.83631600000001</v>
      </c>
      <c r="N9756">
        <v>252.000024</v>
      </c>
      <c r="R9756">
        <v>1148.7825620000001</v>
      </c>
      <c r="S9756" t="s">
        <v>204</v>
      </c>
      <c r="T9756" s="247">
        <v>45342.35733796296</v>
      </c>
    </row>
    <row r="9757" spans="1:20" x14ac:dyDescent="0.35">
      <c r="A9757" t="s">
        <v>145</v>
      </c>
      <c r="B9757" t="s">
        <v>146</v>
      </c>
      <c r="C9757" t="s">
        <v>97</v>
      </c>
      <c r="D9757" s="29">
        <v>45508</v>
      </c>
      <c r="E9757">
        <v>0</v>
      </c>
      <c r="F9757">
        <v>0</v>
      </c>
      <c r="G9757">
        <v>0</v>
      </c>
      <c r="H9757">
        <v>0</v>
      </c>
      <c r="L9757">
        <v>609.83631600000001</v>
      </c>
      <c r="N9757">
        <v>252.000024</v>
      </c>
      <c r="R9757">
        <v>1148.7825620000001</v>
      </c>
      <c r="S9757" t="s">
        <v>204</v>
      </c>
      <c r="T9757" s="247">
        <v>45342.35732638889</v>
      </c>
    </row>
    <row r="9758" spans="1:20" x14ac:dyDescent="0.35">
      <c r="A9758" t="s">
        <v>145</v>
      </c>
      <c r="B9758" t="s">
        <v>146</v>
      </c>
      <c r="C9758" t="s">
        <v>97</v>
      </c>
      <c r="D9758" s="29">
        <v>45509</v>
      </c>
      <c r="E9758">
        <v>0</v>
      </c>
      <c r="F9758">
        <v>0</v>
      </c>
      <c r="G9758">
        <v>0</v>
      </c>
      <c r="H9758">
        <v>0</v>
      </c>
      <c r="L9758">
        <v>609.83631600000001</v>
      </c>
      <c r="N9758">
        <v>252.000024</v>
      </c>
      <c r="R9758">
        <v>1148.7825620000001</v>
      </c>
      <c r="S9758" t="s">
        <v>204</v>
      </c>
      <c r="T9758" s="247">
        <v>45342.35732638889</v>
      </c>
    </row>
    <row r="9759" spans="1:20" x14ac:dyDescent="0.35">
      <c r="A9759" t="s">
        <v>145</v>
      </c>
      <c r="B9759" t="s">
        <v>146</v>
      </c>
      <c r="C9759" t="s">
        <v>97</v>
      </c>
      <c r="D9759" s="29">
        <v>45510</v>
      </c>
      <c r="E9759">
        <v>0</v>
      </c>
      <c r="F9759">
        <v>0</v>
      </c>
      <c r="G9759">
        <v>0</v>
      </c>
      <c r="H9759">
        <v>0</v>
      </c>
      <c r="L9759">
        <v>609.83631600000001</v>
      </c>
      <c r="N9759">
        <v>252.000024</v>
      </c>
      <c r="R9759">
        <v>1148.7825620000001</v>
      </c>
      <c r="S9759" t="s">
        <v>204</v>
      </c>
      <c r="T9759" s="247">
        <v>45342.35733796296</v>
      </c>
    </row>
    <row r="9760" spans="1:20" x14ac:dyDescent="0.35">
      <c r="A9760" t="s">
        <v>145</v>
      </c>
      <c r="B9760" t="s">
        <v>146</v>
      </c>
      <c r="C9760" t="s">
        <v>97</v>
      </c>
      <c r="D9760" s="29">
        <v>45511</v>
      </c>
      <c r="E9760">
        <v>0</v>
      </c>
      <c r="F9760">
        <v>0</v>
      </c>
      <c r="G9760">
        <v>0</v>
      </c>
      <c r="H9760">
        <v>0</v>
      </c>
      <c r="L9760">
        <v>609.83631600000001</v>
      </c>
      <c r="N9760">
        <v>252.000024</v>
      </c>
      <c r="R9760">
        <v>1148.7825620000001</v>
      </c>
      <c r="S9760" t="s">
        <v>204</v>
      </c>
      <c r="T9760" s="247">
        <v>45342.35733796296</v>
      </c>
    </row>
    <row r="9761" spans="1:20" x14ac:dyDescent="0.35">
      <c r="A9761" t="s">
        <v>145</v>
      </c>
      <c r="B9761" t="s">
        <v>146</v>
      </c>
      <c r="C9761" t="s">
        <v>97</v>
      </c>
      <c r="D9761" s="29">
        <v>45512</v>
      </c>
      <c r="E9761">
        <v>0</v>
      </c>
      <c r="F9761">
        <v>0</v>
      </c>
      <c r="G9761">
        <v>0</v>
      </c>
      <c r="H9761">
        <v>0</v>
      </c>
      <c r="L9761">
        <v>609.83631600000001</v>
      </c>
      <c r="N9761">
        <v>252.000024</v>
      </c>
      <c r="R9761">
        <v>1148.7825620000001</v>
      </c>
      <c r="S9761" t="s">
        <v>204</v>
      </c>
      <c r="T9761" s="247">
        <v>45342.35733796296</v>
      </c>
    </row>
    <row r="9762" spans="1:20" x14ac:dyDescent="0.35">
      <c r="A9762" t="s">
        <v>145</v>
      </c>
      <c r="B9762" t="s">
        <v>146</v>
      </c>
      <c r="C9762" t="s">
        <v>97</v>
      </c>
      <c r="D9762" s="29">
        <v>45513</v>
      </c>
      <c r="E9762">
        <v>0</v>
      </c>
      <c r="F9762">
        <v>0</v>
      </c>
      <c r="G9762">
        <v>0</v>
      </c>
      <c r="H9762">
        <v>0</v>
      </c>
      <c r="L9762">
        <v>609.83631600000001</v>
      </c>
      <c r="N9762">
        <v>252.000024</v>
      </c>
      <c r="R9762">
        <v>1148.7825620000001</v>
      </c>
      <c r="S9762" t="s">
        <v>204</v>
      </c>
      <c r="T9762" s="247">
        <v>45342.35733796296</v>
      </c>
    </row>
    <row r="9763" spans="1:20" x14ac:dyDescent="0.35">
      <c r="A9763" t="s">
        <v>145</v>
      </c>
      <c r="B9763" t="s">
        <v>146</v>
      </c>
      <c r="C9763" t="s">
        <v>97</v>
      </c>
      <c r="D9763" s="29">
        <v>45514</v>
      </c>
      <c r="E9763">
        <v>0</v>
      </c>
      <c r="F9763">
        <v>0</v>
      </c>
      <c r="G9763">
        <v>0</v>
      </c>
      <c r="H9763">
        <v>0</v>
      </c>
      <c r="L9763">
        <v>609.83631600000001</v>
      </c>
      <c r="N9763">
        <v>252.000024</v>
      </c>
      <c r="R9763">
        <v>1148.7825620000001</v>
      </c>
      <c r="S9763" t="s">
        <v>204</v>
      </c>
      <c r="T9763" s="247">
        <v>45342.35733796296</v>
      </c>
    </row>
    <row r="9764" spans="1:20" x14ac:dyDescent="0.35">
      <c r="A9764" t="s">
        <v>145</v>
      </c>
      <c r="B9764" t="s">
        <v>146</v>
      </c>
      <c r="C9764" t="s">
        <v>97</v>
      </c>
      <c r="D9764" s="29">
        <v>45515</v>
      </c>
      <c r="E9764">
        <v>0</v>
      </c>
      <c r="F9764">
        <v>0</v>
      </c>
      <c r="G9764">
        <v>0</v>
      </c>
      <c r="H9764">
        <v>0</v>
      </c>
      <c r="L9764">
        <v>609.83631600000001</v>
      </c>
      <c r="N9764">
        <v>252.000024</v>
      </c>
      <c r="R9764">
        <v>1148.7825620000001</v>
      </c>
      <c r="S9764" t="s">
        <v>204</v>
      </c>
      <c r="T9764" s="247">
        <v>45342.35733796296</v>
      </c>
    </row>
    <row r="9765" spans="1:20" x14ac:dyDescent="0.35">
      <c r="A9765" t="s">
        <v>145</v>
      </c>
      <c r="B9765" t="s">
        <v>146</v>
      </c>
      <c r="C9765" t="s">
        <v>97</v>
      </c>
      <c r="D9765" s="29">
        <v>45516</v>
      </c>
      <c r="E9765">
        <v>0</v>
      </c>
      <c r="F9765">
        <v>0</v>
      </c>
      <c r="G9765">
        <v>0</v>
      </c>
      <c r="H9765">
        <v>0</v>
      </c>
      <c r="L9765">
        <v>609.83631600000001</v>
      </c>
      <c r="N9765">
        <v>252.000024</v>
      </c>
      <c r="R9765">
        <v>1148.7825620000001</v>
      </c>
      <c r="S9765" t="s">
        <v>204</v>
      </c>
      <c r="T9765" s="247">
        <v>45342.35733796296</v>
      </c>
    </row>
    <row r="9766" spans="1:20" x14ac:dyDescent="0.35">
      <c r="A9766" t="s">
        <v>145</v>
      </c>
      <c r="B9766" t="s">
        <v>146</v>
      </c>
      <c r="C9766" t="s">
        <v>97</v>
      </c>
      <c r="D9766" s="29">
        <v>45517</v>
      </c>
      <c r="E9766">
        <v>0</v>
      </c>
      <c r="F9766">
        <v>0</v>
      </c>
      <c r="G9766">
        <v>0</v>
      </c>
      <c r="H9766">
        <v>0</v>
      </c>
      <c r="L9766">
        <v>609.83631600000001</v>
      </c>
      <c r="N9766">
        <v>252.000024</v>
      </c>
      <c r="R9766">
        <v>1148.7825620000001</v>
      </c>
      <c r="S9766" t="s">
        <v>204</v>
      </c>
      <c r="T9766" s="247">
        <v>45342.35733796296</v>
      </c>
    </row>
    <row r="9767" spans="1:20" x14ac:dyDescent="0.35">
      <c r="A9767" t="s">
        <v>145</v>
      </c>
      <c r="B9767" t="s">
        <v>146</v>
      </c>
      <c r="C9767" t="s">
        <v>97</v>
      </c>
      <c r="D9767" s="29">
        <v>45518</v>
      </c>
      <c r="E9767">
        <v>0</v>
      </c>
      <c r="F9767">
        <v>0</v>
      </c>
      <c r="G9767">
        <v>0</v>
      </c>
      <c r="H9767">
        <v>0</v>
      </c>
      <c r="L9767">
        <v>609.83631600000001</v>
      </c>
      <c r="N9767">
        <v>252.000024</v>
      </c>
      <c r="R9767">
        <v>1148.7825620000001</v>
      </c>
      <c r="S9767" t="s">
        <v>204</v>
      </c>
      <c r="T9767" s="247">
        <v>45342.35733796296</v>
      </c>
    </row>
    <row r="9768" spans="1:20" x14ac:dyDescent="0.35">
      <c r="A9768" t="s">
        <v>145</v>
      </c>
      <c r="B9768" t="s">
        <v>146</v>
      </c>
      <c r="C9768" t="s">
        <v>97</v>
      </c>
      <c r="D9768" s="29">
        <v>45519</v>
      </c>
      <c r="E9768">
        <v>0</v>
      </c>
      <c r="F9768">
        <v>0</v>
      </c>
      <c r="G9768">
        <v>0</v>
      </c>
      <c r="H9768">
        <v>0</v>
      </c>
      <c r="L9768">
        <v>609.83631600000001</v>
      </c>
      <c r="N9768">
        <v>252.000024</v>
      </c>
      <c r="R9768">
        <v>1148.7825620000001</v>
      </c>
      <c r="S9768" t="s">
        <v>204</v>
      </c>
      <c r="T9768" s="247">
        <v>45342.35733796296</v>
      </c>
    </row>
    <row r="9769" spans="1:20" x14ac:dyDescent="0.35">
      <c r="A9769" t="s">
        <v>145</v>
      </c>
      <c r="B9769" t="s">
        <v>146</v>
      </c>
      <c r="C9769" t="s">
        <v>97</v>
      </c>
      <c r="D9769" s="29">
        <v>45520</v>
      </c>
      <c r="E9769">
        <v>0</v>
      </c>
      <c r="F9769">
        <v>0</v>
      </c>
      <c r="G9769">
        <v>0</v>
      </c>
      <c r="H9769">
        <v>0</v>
      </c>
      <c r="L9769">
        <v>609.83631600000001</v>
      </c>
      <c r="N9769">
        <v>252.000024</v>
      </c>
      <c r="R9769">
        <v>1148.7825620000001</v>
      </c>
      <c r="S9769" t="s">
        <v>204</v>
      </c>
      <c r="T9769" s="247">
        <v>45342.35733796296</v>
      </c>
    </row>
    <row r="9770" spans="1:20" x14ac:dyDescent="0.35">
      <c r="A9770" t="s">
        <v>145</v>
      </c>
      <c r="B9770" t="s">
        <v>146</v>
      </c>
      <c r="C9770" t="s">
        <v>97</v>
      </c>
      <c r="D9770" s="29">
        <v>45521</v>
      </c>
      <c r="E9770">
        <v>0</v>
      </c>
      <c r="F9770">
        <v>0</v>
      </c>
      <c r="G9770">
        <v>0</v>
      </c>
      <c r="H9770">
        <v>0</v>
      </c>
      <c r="L9770">
        <v>609.83631600000001</v>
      </c>
      <c r="N9770">
        <v>252.000024</v>
      </c>
      <c r="R9770">
        <v>1148.7825620000001</v>
      </c>
      <c r="S9770" t="s">
        <v>204</v>
      </c>
      <c r="T9770" s="247">
        <v>45342.35733796296</v>
      </c>
    </row>
    <row r="9771" spans="1:20" x14ac:dyDescent="0.35">
      <c r="A9771" t="s">
        <v>145</v>
      </c>
      <c r="B9771" t="s">
        <v>146</v>
      </c>
      <c r="C9771" t="s">
        <v>97</v>
      </c>
      <c r="D9771" s="29">
        <v>45522</v>
      </c>
      <c r="E9771">
        <v>0</v>
      </c>
      <c r="F9771">
        <v>0</v>
      </c>
      <c r="G9771">
        <v>0</v>
      </c>
      <c r="H9771">
        <v>0</v>
      </c>
      <c r="L9771">
        <v>609.83631600000001</v>
      </c>
      <c r="N9771">
        <v>252.000024</v>
      </c>
      <c r="R9771">
        <v>1148.7825620000001</v>
      </c>
      <c r="S9771" t="s">
        <v>204</v>
      </c>
      <c r="T9771" s="247">
        <v>45342.35733796296</v>
      </c>
    </row>
    <row r="9772" spans="1:20" x14ac:dyDescent="0.35">
      <c r="A9772" t="s">
        <v>145</v>
      </c>
      <c r="B9772" t="s">
        <v>146</v>
      </c>
      <c r="C9772" t="s">
        <v>97</v>
      </c>
      <c r="D9772" s="29">
        <v>45523</v>
      </c>
      <c r="E9772">
        <v>0</v>
      </c>
      <c r="F9772">
        <v>0</v>
      </c>
      <c r="G9772">
        <v>0</v>
      </c>
      <c r="H9772">
        <v>0</v>
      </c>
      <c r="L9772">
        <v>609.83631600000001</v>
      </c>
      <c r="N9772">
        <v>252.000024</v>
      </c>
      <c r="R9772">
        <v>1148.7825620000001</v>
      </c>
      <c r="S9772" t="s">
        <v>204</v>
      </c>
      <c r="T9772" s="247">
        <v>45342.35733796296</v>
      </c>
    </row>
    <row r="9773" spans="1:20" x14ac:dyDescent="0.35">
      <c r="A9773" t="s">
        <v>145</v>
      </c>
      <c r="B9773" t="s">
        <v>146</v>
      </c>
      <c r="C9773" t="s">
        <v>97</v>
      </c>
      <c r="D9773" s="29">
        <v>45524</v>
      </c>
      <c r="E9773">
        <v>0</v>
      </c>
      <c r="F9773">
        <v>0</v>
      </c>
      <c r="G9773">
        <v>0</v>
      </c>
      <c r="H9773">
        <v>0</v>
      </c>
      <c r="L9773">
        <v>609.83631600000001</v>
      </c>
      <c r="N9773">
        <v>252.000024</v>
      </c>
      <c r="R9773">
        <v>1148.7825620000001</v>
      </c>
      <c r="S9773" t="s">
        <v>204</v>
      </c>
      <c r="T9773" s="247">
        <v>45342.35733796296</v>
      </c>
    </row>
    <row r="9774" spans="1:20" x14ac:dyDescent="0.35">
      <c r="A9774" t="s">
        <v>145</v>
      </c>
      <c r="B9774" t="s">
        <v>146</v>
      </c>
      <c r="C9774" t="s">
        <v>97</v>
      </c>
      <c r="D9774" s="29">
        <v>45525</v>
      </c>
      <c r="E9774">
        <v>0</v>
      </c>
      <c r="F9774">
        <v>0</v>
      </c>
      <c r="G9774">
        <v>0</v>
      </c>
      <c r="H9774">
        <v>0</v>
      </c>
      <c r="L9774">
        <v>609.83631600000001</v>
      </c>
      <c r="N9774">
        <v>252.000024</v>
      </c>
      <c r="R9774">
        <v>1148.7825620000001</v>
      </c>
      <c r="S9774" t="s">
        <v>204</v>
      </c>
      <c r="T9774" s="247">
        <v>45342.35733796296</v>
      </c>
    </row>
    <row r="9775" spans="1:20" x14ac:dyDescent="0.35">
      <c r="A9775" t="s">
        <v>145</v>
      </c>
      <c r="B9775" t="s">
        <v>146</v>
      </c>
      <c r="C9775" t="s">
        <v>97</v>
      </c>
      <c r="D9775" s="29">
        <v>45526</v>
      </c>
      <c r="E9775">
        <v>0</v>
      </c>
      <c r="F9775">
        <v>0</v>
      </c>
      <c r="G9775">
        <v>0</v>
      </c>
      <c r="H9775">
        <v>0</v>
      </c>
      <c r="L9775">
        <v>609.83631600000001</v>
      </c>
      <c r="N9775">
        <v>252.000024</v>
      </c>
      <c r="R9775">
        <v>1148.7825620000001</v>
      </c>
      <c r="S9775" t="s">
        <v>204</v>
      </c>
      <c r="T9775" s="247">
        <v>45342.35733796296</v>
      </c>
    </row>
    <row r="9776" spans="1:20" x14ac:dyDescent="0.35">
      <c r="A9776" t="s">
        <v>145</v>
      </c>
      <c r="B9776" t="s">
        <v>146</v>
      </c>
      <c r="C9776" t="s">
        <v>97</v>
      </c>
      <c r="D9776" s="29">
        <v>45527</v>
      </c>
      <c r="E9776">
        <v>0</v>
      </c>
      <c r="F9776">
        <v>0</v>
      </c>
      <c r="G9776">
        <v>0</v>
      </c>
      <c r="H9776">
        <v>0</v>
      </c>
      <c r="L9776">
        <v>609.83631600000001</v>
      </c>
      <c r="N9776">
        <v>252.000024</v>
      </c>
      <c r="R9776">
        <v>1148.7825620000001</v>
      </c>
      <c r="S9776" t="s">
        <v>204</v>
      </c>
      <c r="T9776" s="247">
        <v>45342.35733796296</v>
      </c>
    </row>
    <row r="9777" spans="1:20" x14ac:dyDescent="0.35">
      <c r="A9777" t="s">
        <v>145</v>
      </c>
      <c r="B9777" t="s">
        <v>146</v>
      </c>
      <c r="C9777" t="s">
        <v>97</v>
      </c>
      <c r="D9777" s="29">
        <v>45528</v>
      </c>
      <c r="E9777">
        <v>0</v>
      </c>
      <c r="F9777">
        <v>0</v>
      </c>
      <c r="G9777">
        <v>0</v>
      </c>
      <c r="H9777">
        <v>0</v>
      </c>
      <c r="L9777">
        <v>609.83631600000001</v>
      </c>
      <c r="N9777">
        <v>252.000024</v>
      </c>
      <c r="R9777">
        <v>1148.7825620000001</v>
      </c>
      <c r="S9777" t="s">
        <v>204</v>
      </c>
      <c r="T9777" s="247">
        <v>45342.35733796296</v>
      </c>
    </row>
    <row r="9778" spans="1:20" x14ac:dyDescent="0.35">
      <c r="A9778" t="s">
        <v>145</v>
      </c>
      <c r="B9778" t="s">
        <v>146</v>
      </c>
      <c r="C9778" t="s">
        <v>97</v>
      </c>
      <c r="D9778" s="29">
        <v>45529</v>
      </c>
      <c r="E9778">
        <v>0</v>
      </c>
      <c r="F9778">
        <v>0</v>
      </c>
      <c r="G9778">
        <v>0</v>
      </c>
      <c r="H9778">
        <v>0</v>
      </c>
      <c r="L9778">
        <v>609.83631600000001</v>
      </c>
      <c r="N9778">
        <v>252.000024</v>
      </c>
      <c r="R9778">
        <v>1148.7825620000001</v>
      </c>
      <c r="S9778" t="s">
        <v>204</v>
      </c>
      <c r="T9778" s="247">
        <v>45342.357349537036</v>
      </c>
    </row>
    <row r="9779" spans="1:20" x14ac:dyDescent="0.35">
      <c r="A9779" t="s">
        <v>145</v>
      </c>
      <c r="B9779" t="s">
        <v>146</v>
      </c>
      <c r="C9779" t="s">
        <v>97</v>
      </c>
      <c r="D9779" s="29">
        <v>45530</v>
      </c>
      <c r="E9779">
        <v>0</v>
      </c>
      <c r="F9779">
        <v>0</v>
      </c>
      <c r="G9779">
        <v>0</v>
      </c>
      <c r="H9779">
        <v>0</v>
      </c>
      <c r="L9779">
        <v>609.83631600000001</v>
      </c>
      <c r="N9779">
        <v>252.000024</v>
      </c>
      <c r="R9779">
        <v>1148.7825620000001</v>
      </c>
      <c r="S9779" t="s">
        <v>204</v>
      </c>
      <c r="T9779" s="247">
        <v>45342.357349537036</v>
      </c>
    </row>
    <row r="9780" spans="1:20" x14ac:dyDescent="0.35">
      <c r="A9780" t="s">
        <v>145</v>
      </c>
      <c r="B9780" t="s">
        <v>146</v>
      </c>
      <c r="C9780" t="s">
        <v>97</v>
      </c>
      <c r="D9780" s="29">
        <v>45531</v>
      </c>
      <c r="E9780">
        <v>0</v>
      </c>
      <c r="F9780">
        <v>0</v>
      </c>
      <c r="G9780">
        <v>0</v>
      </c>
      <c r="H9780">
        <v>0</v>
      </c>
      <c r="L9780">
        <v>609.83631600000001</v>
      </c>
      <c r="N9780">
        <v>252.000024</v>
      </c>
      <c r="R9780">
        <v>1148.7825620000001</v>
      </c>
      <c r="S9780" t="s">
        <v>204</v>
      </c>
      <c r="T9780" s="247">
        <v>45342.35733796296</v>
      </c>
    </row>
    <row r="9781" spans="1:20" x14ac:dyDescent="0.35">
      <c r="A9781" t="s">
        <v>145</v>
      </c>
      <c r="B9781" t="s">
        <v>146</v>
      </c>
      <c r="C9781" t="s">
        <v>97</v>
      </c>
      <c r="D9781" s="29">
        <v>45532</v>
      </c>
      <c r="E9781">
        <v>0</v>
      </c>
      <c r="F9781">
        <v>0</v>
      </c>
      <c r="G9781">
        <v>0</v>
      </c>
      <c r="H9781">
        <v>0</v>
      </c>
      <c r="L9781">
        <v>609.83631600000001</v>
      </c>
      <c r="N9781">
        <v>252.000024</v>
      </c>
      <c r="R9781">
        <v>1148.7825620000001</v>
      </c>
      <c r="S9781" t="s">
        <v>204</v>
      </c>
      <c r="T9781" s="247">
        <v>45342.357349537036</v>
      </c>
    </row>
    <row r="9782" spans="1:20" x14ac:dyDescent="0.35">
      <c r="A9782" t="s">
        <v>145</v>
      </c>
      <c r="B9782" t="s">
        <v>146</v>
      </c>
      <c r="C9782" t="s">
        <v>97</v>
      </c>
      <c r="D9782" s="29">
        <v>45533</v>
      </c>
      <c r="E9782">
        <v>0</v>
      </c>
      <c r="F9782">
        <v>0</v>
      </c>
      <c r="G9782">
        <v>0</v>
      </c>
      <c r="H9782">
        <v>0</v>
      </c>
      <c r="L9782">
        <v>609.83631600000001</v>
      </c>
      <c r="N9782">
        <v>252.000024</v>
      </c>
      <c r="R9782">
        <v>1148.7825620000001</v>
      </c>
      <c r="S9782" t="s">
        <v>204</v>
      </c>
      <c r="T9782" s="247">
        <v>45342.357349537036</v>
      </c>
    </row>
    <row r="9783" spans="1:20" x14ac:dyDescent="0.35">
      <c r="A9783" t="s">
        <v>145</v>
      </c>
      <c r="B9783" t="s">
        <v>146</v>
      </c>
      <c r="C9783" t="s">
        <v>97</v>
      </c>
      <c r="D9783" s="29">
        <v>45534</v>
      </c>
      <c r="E9783">
        <v>0</v>
      </c>
      <c r="F9783">
        <v>0</v>
      </c>
      <c r="G9783">
        <v>0</v>
      </c>
      <c r="H9783">
        <v>0</v>
      </c>
      <c r="L9783">
        <v>609.83631600000001</v>
      </c>
      <c r="N9783">
        <v>252.000024</v>
      </c>
      <c r="R9783">
        <v>1148.7825620000001</v>
      </c>
      <c r="S9783" t="s">
        <v>204</v>
      </c>
      <c r="T9783" s="247">
        <v>45342.357349537036</v>
      </c>
    </row>
    <row r="9784" spans="1:20" x14ac:dyDescent="0.35">
      <c r="A9784" t="s">
        <v>145</v>
      </c>
      <c r="B9784" t="s">
        <v>146</v>
      </c>
      <c r="C9784" t="s">
        <v>97</v>
      </c>
      <c r="D9784" s="29">
        <v>45535</v>
      </c>
      <c r="E9784">
        <v>0</v>
      </c>
      <c r="F9784">
        <v>0</v>
      </c>
      <c r="G9784">
        <v>0</v>
      </c>
      <c r="H9784">
        <v>0</v>
      </c>
      <c r="L9784">
        <v>609.83631600000001</v>
      </c>
      <c r="N9784">
        <v>252.000024</v>
      </c>
      <c r="R9784">
        <v>1148.7825620000001</v>
      </c>
      <c r="S9784" t="s">
        <v>204</v>
      </c>
      <c r="T9784" s="247">
        <v>45342.357349537036</v>
      </c>
    </row>
    <row r="9785" spans="1:20" x14ac:dyDescent="0.35">
      <c r="A9785" t="s">
        <v>145</v>
      </c>
      <c r="B9785" t="s">
        <v>146</v>
      </c>
      <c r="C9785" t="s">
        <v>97</v>
      </c>
      <c r="D9785" s="29">
        <v>45536</v>
      </c>
      <c r="E9785">
        <v>0</v>
      </c>
      <c r="F9785">
        <v>0</v>
      </c>
      <c r="G9785">
        <v>0</v>
      </c>
      <c r="H9785">
        <v>0</v>
      </c>
      <c r="L9785">
        <v>609.83631600000001</v>
      </c>
      <c r="N9785">
        <v>252.000024</v>
      </c>
      <c r="R9785">
        <v>1148.7825620000001</v>
      </c>
      <c r="S9785" t="s">
        <v>204</v>
      </c>
      <c r="T9785" s="247">
        <v>45342.357349537036</v>
      </c>
    </row>
    <row r="9786" spans="1:20" x14ac:dyDescent="0.35">
      <c r="A9786" t="s">
        <v>145</v>
      </c>
      <c r="B9786" t="s">
        <v>146</v>
      </c>
      <c r="C9786" t="s">
        <v>97</v>
      </c>
      <c r="D9786" s="29">
        <v>45537</v>
      </c>
      <c r="E9786">
        <v>0</v>
      </c>
      <c r="F9786">
        <v>0</v>
      </c>
      <c r="G9786">
        <v>0</v>
      </c>
      <c r="H9786">
        <v>0</v>
      </c>
      <c r="L9786">
        <v>609.83631600000001</v>
      </c>
      <c r="N9786">
        <v>252.000024</v>
      </c>
      <c r="R9786">
        <v>1148.7825620000001</v>
      </c>
      <c r="S9786" t="s">
        <v>204</v>
      </c>
      <c r="T9786" s="247">
        <v>45342.35733796296</v>
      </c>
    </row>
    <row r="9787" spans="1:20" x14ac:dyDescent="0.35">
      <c r="A9787" t="s">
        <v>145</v>
      </c>
      <c r="B9787" t="s">
        <v>146</v>
      </c>
      <c r="C9787" t="s">
        <v>97</v>
      </c>
      <c r="D9787" s="29">
        <v>45538</v>
      </c>
      <c r="E9787">
        <v>0</v>
      </c>
      <c r="F9787">
        <v>0</v>
      </c>
      <c r="G9787">
        <v>0</v>
      </c>
      <c r="H9787">
        <v>0</v>
      </c>
      <c r="L9787">
        <v>609.83631600000001</v>
      </c>
      <c r="N9787">
        <v>252.000024</v>
      </c>
      <c r="R9787">
        <v>1148.7825620000001</v>
      </c>
      <c r="S9787" t="s">
        <v>204</v>
      </c>
      <c r="T9787" s="247">
        <v>45342.357349537036</v>
      </c>
    </row>
    <row r="9788" spans="1:20" x14ac:dyDescent="0.35">
      <c r="A9788" t="s">
        <v>145</v>
      </c>
      <c r="B9788" t="s">
        <v>146</v>
      </c>
      <c r="C9788" t="s">
        <v>97</v>
      </c>
      <c r="D9788" s="29">
        <v>45539</v>
      </c>
      <c r="E9788">
        <v>0</v>
      </c>
      <c r="F9788">
        <v>0</v>
      </c>
      <c r="G9788">
        <v>0</v>
      </c>
      <c r="H9788">
        <v>0</v>
      </c>
      <c r="L9788">
        <v>609.83631600000001</v>
      </c>
      <c r="N9788">
        <v>252.000024</v>
      </c>
      <c r="R9788">
        <v>1148.7825620000001</v>
      </c>
      <c r="S9788" t="s">
        <v>204</v>
      </c>
      <c r="T9788" s="247">
        <v>45342.35733796296</v>
      </c>
    </row>
    <row r="9789" spans="1:20" x14ac:dyDescent="0.35">
      <c r="A9789" t="s">
        <v>145</v>
      </c>
      <c r="B9789" t="s">
        <v>146</v>
      </c>
      <c r="C9789" t="s">
        <v>97</v>
      </c>
      <c r="D9789" s="29">
        <v>45540</v>
      </c>
      <c r="E9789">
        <v>0</v>
      </c>
      <c r="F9789">
        <v>0</v>
      </c>
      <c r="G9789">
        <v>0</v>
      </c>
      <c r="H9789">
        <v>0</v>
      </c>
      <c r="L9789">
        <v>609.83631600000001</v>
      </c>
      <c r="N9789">
        <v>252.000024</v>
      </c>
      <c r="R9789">
        <v>1148.7825620000001</v>
      </c>
      <c r="S9789" t="s">
        <v>204</v>
      </c>
      <c r="T9789" s="247">
        <v>45342.357349537036</v>
      </c>
    </row>
    <row r="9790" spans="1:20" x14ac:dyDescent="0.35">
      <c r="A9790" t="s">
        <v>145</v>
      </c>
      <c r="B9790" t="s">
        <v>146</v>
      </c>
      <c r="C9790" t="s">
        <v>97</v>
      </c>
      <c r="D9790" s="29">
        <v>45541</v>
      </c>
      <c r="E9790">
        <v>0</v>
      </c>
      <c r="F9790">
        <v>0</v>
      </c>
      <c r="G9790">
        <v>0</v>
      </c>
      <c r="H9790">
        <v>0</v>
      </c>
      <c r="L9790">
        <v>609.83631600000001</v>
      </c>
      <c r="N9790">
        <v>252.000024</v>
      </c>
      <c r="R9790">
        <v>1148.7825620000001</v>
      </c>
      <c r="S9790" t="s">
        <v>204</v>
      </c>
      <c r="T9790" s="247">
        <v>45342.357349537036</v>
      </c>
    </row>
    <row r="9791" spans="1:20" x14ac:dyDescent="0.35">
      <c r="A9791" t="s">
        <v>145</v>
      </c>
      <c r="B9791" t="s">
        <v>146</v>
      </c>
      <c r="C9791" t="s">
        <v>97</v>
      </c>
      <c r="D9791" s="29">
        <v>45542</v>
      </c>
      <c r="E9791">
        <v>0</v>
      </c>
      <c r="F9791">
        <v>0</v>
      </c>
      <c r="G9791">
        <v>0</v>
      </c>
      <c r="H9791">
        <v>0</v>
      </c>
      <c r="L9791">
        <v>609.83631600000001</v>
      </c>
      <c r="N9791">
        <v>252.000024</v>
      </c>
      <c r="R9791">
        <v>1148.7825620000001</v>
      </c>
      <c r="S9791" t="s">
        <v>204</v>
      </c>
      <c r="T9791" s="247">
        <v>45342.357349537036</v>
      </c>
    </row>
    <row r="9792" spans="1:20" x14ac:dyDescent="0.35">
      <c r="A9792" t="s">
        <v>145</v>
      </c>
      <c r="B9792" t="s">
        <v>146</v>
      </c>
      <c r="C9792" t="s">
        <v>97</v>
      </c>
      <c r="D9792" s="29">
        <v>45543</v>
      </c>
      <c r="E9792">
        <v>0</v>
      </c>
      <c r="F9792">
        <v>0</v>
      </c>
      <c r="G9792">
        <v>0</v>
      </c>
      <c r="H9792">
        <v>0</v>
      </c>
      <c r="L9792">
        <v>609.83631600000001</v>
      </c>
      <c r="N9792">
        <v>252.000024</v>
      </c>
      <c r="R9792">
        <v>1148.7825620000001</v>
      </c>
      <c r="S9792" t="s">
        <v>204</v>
      </c>
      <c r="T9792" s="247">
        <v>45342.357349537036</v>
      </c>
    </row>
    <row r="9793" spans="1:20" x14ac:dyDescent="0.35">
      <c r="A9793" t="s">
        <v>145</v>
      </c>
      <c r="B9793" t="s">
        <v>146</v>
      </c>
      <c r="C9793" t="s">
        <v>97</v>
      </c>
      <c r="D9793" s="29">
        <v>45544</v>
      </c>
      <c r="E9793">
        <v>0</v>
      </c>
      <c r="F9793">
        <v>0</v>
      </c>
      <c r="G9793">
        <v>0</v>
      </c>
      <c r="H9793">
        <v>0</v>
      </c>
      <c r="L9793">
        <v>609.83631600000001</v>
      </c>
      <c r="N9793">
        <v>252.000024</v>
      </c>
      <c r="R9793">
        <v>1148.7825620000001</v>
      </c>
      <c r="S9793" t="s">
        <v>204</v>
      </c>
      <c r="T9793" s="247">
        <v>45342.357349537036</v>
      </c>
    </row>
    <row r="9794" spans="1:20" x14ac:dyDescent="0.35">
      <c r="A9794" t="s">
        <v>145</v>
      </c>
      <c r="B9794" t="s">
        <v>146</v>
      </c>
      <c r="C9794" t="s">
        <v>97</v>
      </c>
      <c r="D9794" s="29">
        <v>45545</v>
      </c>
      <c r="E9794">
        <v>0</v>
      </c>
      <c r="F9794">
        <v>0</v>
      </c>
      <c r="G9794">
        <v>0</v>
      </c>
      <c r="H9794">
        <v>0</v>
      </c>
      <c r="L9794">
        <v>609.83631600000001</v>
      </c>
      <c r="N9794">
        <v>252.000024</v>
      </c>
      <c r="R9794">
        <v>1148.7825620000001</v>
      </c>
      <c r="S9794" t="s">
        <v>204</v>
      </c>
      <c r="T9794" s="247">
        <v>45342.357349537036</v>
      </c>
    </row>
    <row r="9795" spans="1:20" x14ac:dyDescent="0.35">
      <c r="A9795" t="s">
        <v>145</v>
      </c>
      <c r="B9795" t="s">
        <v>146</v>
      </c>
      <c r="C9795" t="s">
        <v>97</v>
      </c>
      <c r="D9795" s="29">
        <v>45546</v>
      </c>
      <c r="E9795">
        <v>0</v>
      </c>
      <c r="F9795">
        <v>0</v>
      </c>
      <c r="G9795">
        <v>0</v>
      </c>
      <c r="H9795">
        <v>0</v>
      </c>
      <c r="L9795">
        <v>609.83631600000001</v>
      </c>
      <c r="N9795">
        <v>252.000024</v>
      </c>
      <c r="R9795">
        <v>1148.7825620000001</v>
      </c>
      <c r="S9795" t="s">
        <v>204</v>
      </c>
      <c r="T9795" s="247">
        <v>45342.357349537036</v>
      </c>
    </row>
    <row r="9796" spans="1:20" x14ac:dyDescent="0.35">
      <c r="A9796" t="s">
        <v>145</v>
      </c>
      <c r="B9796" t="s">
        <v>146</v>
      </c>
      <c r="C9796" t="s">
        <v>97</v>
      </c>
      <c r="D9796" s="29">
        <v>45547</v>
      </c>
      <c r="E9796">
        <v>0</v>
      </c>
      <c r="F9796">
        <v>0</v>
      </c>
      <c r="G9796">
        <v>0</v>
      </c>
      <c r="H9796">
        <v>0</v>
      </c>
      <c r="L9796">
        <v>609.83631600000001</v>
      </c>
      <c r="N9796">
        <v>252.000024</v>
      </c>
      <c r="R9796">
        <v>1148.7825620000001</v>
      </c>
      <c r="S9796" t="s">
        <v>204</v>
      </c>
      <c r="T9796" s="247">
        <v>45342.357349537036</v>
      </c>
    </row>
    <row r="9797" spans="1:20" x14ac:dyDescent="0.35">
      <c r="A9797" t="s">
        <v>145</v>
      </c>
      <c r="B9797" t="s">
        <v>146</v>
      </c>
      <c r="C9797" t="s">
        <v>97</v>
      </c>
      <c r="D9797" s="29">
        <v>45548</v>
      </c>
      <c r="E9797">
        <v>0</v>
      </c>
      <c r="F9797">
        <v>0</v>
      </c>
      <c r="G9797">
        <v>0</v>
      </c>
      <c r="H9797">
        <v>0</v>
      </c>
      <c r="L9797">
        <v>609.83631600000001</v>
      </c>
      <c r="N9797">
        <v>252.000024</v>
      </c>
      <c r="R9797">
        <v>1148.7825620000001</v>
      </c>
      <c r="S9797" t="s">
        <v>204</v>
      </c>
      <c r="T9797" s="247">
        <v>45342.357349537036</v>
      </c>
    </row>
    <row r="9798" spans="1:20" x14ac:dyDescent="0.35">
      <c r="A9798" t="s">
        <v>145</v>
      </c>
      <c r="B9798" t="s">
        <v>146</v>
      </c>
      <c r="C9798" t="s">
        <v>97</v>
      </c>
      <c r="D9798" s="29">
        <v>45549</v>
      </c>
      <c r="E9798">
        <v>0</v>
      </c>
      <c r="F9798">
        <v>0</v>
      </c>
      <c r="G9798">
        <v>0</v>
      </c>
      <c r="H9798">
        <v>0</v>
      </c>
      <c r="L9798">
        <v>609.83631600000001</v>
      </c>
      <c r="N9798">
        <v>252.000024</v>
      </c>
      <c r="R9798">
        <v>1148.7825620000001</v>
      </c>
      <c r="S9798" t="s">
        <v>204</v>
      </c>
      <c r="T9798" s="247">
        <v>45342.357361111113</v>
      </c>
    </row>
    <row r="9799" spans="1:20" x14ac:dyDescent="0.35">
      <c r="A9799" t="s">
        <v>145</v>
      </c>
      <c r="B9799" t="s">
        <v>146</v>
      </c>
      <c r="C9799" t="s">
        <v>97</v>
      </c>
      <c r="D9799" s="29">
        <v>45550</v>
      </c>
      <c r="E9799">
        <v>0</v>
      </c>
      <c r="F9799">
        <v>0</v>
      </c>
      <c r="G9799">
        <v>0</v>
      </c>
      <c r="H9799">
        <v>0</v>
      </c>
      <c r="L9799">
        <v>609.83631600000001</v>
      </c>
      <c r="N9799">
        <v>252.000024</v>
      </c>
      <c r="R9799">
        <v>1148.7825620000001</v>
      </c>
      <c r="S9799" t="s">
        <v>204</v>
      </c>
      <c r="T9799" s="247">
        <v>45342.357361111113</v>
      </c>
    </row>
    <row r="9800" spans="1:20" x14ac:dyDescent="0.35">
      <c r="A9800" t="s">
        <v>145</v>
      </c>
      <c r="B9800" t="s">
        <v>146</v>
      </c>
      <c r="C9800" t="s">
        <v>97</v>
      </c>
      <c r="D9800" s="29">
        <v>45551</v>
      </c>
      <c r="E9800">
        <v>0</v>
      </c>
      <c r="F9800">
        <v>0</v>
      </c>
      <c r="G9800">
        <v>0</v>
      </c>
      <c r="H9800">
        <v>0</v>
      </c>
      <c r="L9800">
        <v>609.83631600000001</v>
      </c>
      <c r="N9800">
        <v>252.000024</v>
      </c>
      <c r="R9800">
        <v>1148.7825620000001</v>
      </c>
      <c r="S9800" t="s">
        <v>204</v>
      </c>
      <c r="T9800" s="247">
        <v>45342.357349537036</v>
      </c>
    </row>
    <row r="9801" spans="1:20" x14ac:dyDescent="0.35">
      <c r="A9801" t="s">
        <v>145</v>
      </c>
      <c r="B9801" t="s">
        <v>146</v>
      </c>
      <c r="C9801" t="s">
        <v>97</v>
      </c>
      <c r="D9801" s="29">
        <v>45552</v>
      </c>
      <c r="E9801">
        <v>0</v>
      </c>
      <c r="F9801">
        <v>0</v>
      </c>
      <c r="G9801">
        <v>0</v>
      </c>
      <c r="H9801">
        <v>0</v>
      </c>
      <c r="L9801">
        <v>609.83631600000001</v>
      </c>
      <c r="N9801">
        <v>252.000024</v>
      </c>
      <c r="R9801">
        <v>1148.7825620000001</v>
      </c>
      <c r="S9801" t="s">
        <v>204</v>
      </c>
      <c r="T9801" s="247">
        <v>45342.357349537036</v>
      </c>
    </row>
    <row r="9802" spans="1:20" x14ac:dyDescent="0.35">
      <c r="A9802" t="s">
        <v>145</v>
      </c>
      <c r="B9802" t="s">
        <v>146</v>
      </c>
      <c r="C9802" t="s">
        <v>97</v>
      </c>
      <c r="D9802" s="29">
        <v>45553</v>
      </c>
      <c r="E9802">
        <v>0</v>
      </c>
      <c r="F9802">
        <v>0</v>
      </c>
      <c r="G9802">
        <v>0</v>
      </c>
      <c r="H9802">
        <v>0</v>
      </c>
      <c r="L9802">
        <v>609.83631600000001</v>
      </c>
      <c r="N9802">
        <v>252.000024</v>
      </c>
      <c r="R9802">
        <v>1148.7825620000001</v>
      </c>
      <c r="S9802" t="s">
        <v>204</v>
      </c>
      <c r="T9802" s="247">
        <v>45342.357349537036</v>
      </c>
    </row>
    <row r="9803" spans="1:20" x14ac:dyDescent="0.35">
      <c r="A9803" t="s">
        <v>145</v>
      </c>
      <c r="B9803" t="s">
        <v>146</v>
      </c>
      <c r="C9803" t="s">
        <v>97</v>
      </c>
      <c r="D9803" s="29">
        <v>45554</v>
      </c>
      <c r="E9803">
        <v>0</v>
      </c>
      <c r="F9803">
        <v>0</v>
      </c>
      <c r="G9803">
        <v>0</v>
      </c>
      <c r="H9803">
        <v>0</v>
      </c>
      <c r="L9803">
        <v>609.83631600000001</v>
      </c>
      <c r="N9803">
        <v>252.000024</v>
      </c>
      <c r="R9803">
        <v>1148.7825620000001</v>
      </c>
      <c r="S9803" t="s">
        <v>204</v>
      </c>
      <c r="T9803" s="247">
        <v>45342.357349537036</v>
      </c>
    </row>
    <row r="9804" spans="1:20" x14ac:dyDescent="0.35">
      <c r="A9804" t="s">
        <v>145</v>
      </c>
      <c r="B9804" t="s">
        <v>146</v>
      </c>
      <c r="C9804" t="s">
        <v>97</v>
      </c>
      <c r="D9804" s="29">
        <v>45555</v>
      </c>
      <c r="E9804">
        <v>0</v>
      </c>
      <c r="F9804">
        <v>0</v>
      </c>
      <c r="G9804">
        <v>0</v>
      </c>
      <c r="H9804">
        <v>0</v>
      </c>
      <c r="L9804">
        <v>609.83631600000001</v>
      </c>
      <c r="N9804">
        <v>252.000024</v>
      </c>
      <c r="R9804">
        <v>1148.7825620000001</v>
      </c>
      <c r="S9804" t="s">
        <v>204</v>
      </c>
      <c r="T9804" s="247">
        <v>45342.357349537036</v>
      </c>
    </row>
    <row r="9805" spans="1:20" x14ac:dyDescent="0.35">
      <c r="A9805" t="s">
        <v>145</v>
      </c>
      <c r="B9805" t="s">
        <v>146</v>
      </c>
      <c r="C9805" t="s">
        <v>97</v>
      </c>
      <c r="D9805" s="29">
        <v>45556</v>
      </c>
      <c r="E9805">
        <v>0</v>
      </c>
      <c r="F9805">
        <v>0</v>
      </c>
      <c r="G9805">
        <v>0</v>
      </c>
      <c r="H9805">
        <v>0</v>
      </c>
      <c r="L9805">
        <v>609.83631600000001</v>
      </c>
      <c r="N9805">
        <v>252.000024</v>
      </c>
      <c r="R9805">
        <v>1148.7825620000001</v>
      </c>
      <c r="S9805" t="s">
        <v>204</v>
      </c>
      <c r="T9805" s="247">
        <v>45342.357361111113</v>
      </c>
    </row>
    <row r="9806" spans="1:20" x14ac:dyDescent="0.35">
      <c r="A9806" t="s">
        <v>145</v>
      </c>
      <c r="B9806" t="s">
        <v>146</v>
      </c>
      <c r="C9806" t="s">
        <v>97</v>
      </c>
      <c r="D9806" s="29">
        <v>45557</v>
      </c>
      <c r="E9806">
        <v>0</v>
      </c>
      <c r="F9806">
        <v>0</v>
      </c>
      <c r="G9806">
        <v>0</v>
      </c>
      <c r="H9806">
        <v>0</v>
      </c>
      <c r="L9806">
        <v>609.83631600000001</v>
      </c>
      <c r="N9806">
        <v>252.000024</v>
      </c>
      <c r="R9806">
        <v>1148.7825620000001</v>
      </c>
      <c r="S9806" t="s">
        <v>204</v>
      </c>
      <c r="T9806" s="247">
        <v>45342.357349537036</v>
      </c>
    </row>
    <row r="9807" spans="1:20" x14ac:dyDescent="0.35">
      <c r="A9807" t="s">
        <v>145</v>
      </c>
      <c r="B9807" t="s">
        <v>146</v>
      </c>
      <c r="C9807" t="s">
        <v>97</v>
      </c>
      <c r="D9807" s="29">
        <v>45558</v>
      </c>
      <c r="E9807">
        <v>0</v>
      </c>
      <c r="F9807">
        <v>0</v>
      </c>
      <c r="G9807">
        <v>0</v>
      </c>
      <c r="H9807">
        <v>0</v>
      </c>
      <c r="L9807">
        <v>609.83631600000001</v>
      </c>
      <c r="N9807">
        <v>252.000024</v>
      </c>
      <c r="R9807">
        <v>1148.7825620000001</v>
      </c>
      <c r="S9807" t="s">
        <v>204</v>
      </c>
      <c r="T9807" s="247">
        <v>45342.357361111113</v>
      </c>
    </row>
    <row r="9808" spans="1:20" x14ac:dyDescent="0.35">
      <c r="A9808" t="s">
        <v>145</v>
      </c>
      <c r="B9808" t="s">
        <v>146</v>
      </c>
      <c r="C9808" t="s">
        <v>97</v>
      </c>
      <c r="D9808" s="29">
        <v>45559</v>
      </c>
      <c r="E9808">
        <v>0</v>
      </c>
      <c r="F9808">
        <v>0</v>
      </c>
      <c r="G9808">
        <v>0</v>
      </c>
      <c r="H9808">
        <v>0</v>
      </c>
      <c r="L9808">
        <v>609.83631600000001</v>
      </c>
      <c r="N9808">
        <v>252.000024</v>
      </c>
      <c r="R9808">
        <v>1148.7825620000001</v>
      </c>
      <c r="S9808" t="s">
        <v>204</v>
      </c>
      <c r="T9808" s="247">
        <v>45342.357361111113</v>
      </c>
    </row>
    <row r="9809" spans="1:20" x14ac:dyDescent="0.35">
      <c r="A9809" t="s">
        <v>145</v>
      </c>
      <c r="B9809" t="s">
        <v>146</v>
      </c>
      <c r="C9809" t="s">
        <v>97</v>
      </c>
      <c r="D9809" s="29">
        <v>45560</v>
      </c>
      <c r="E9809">
        <v>0</v>
      </c>
      <c r="F9809">
        <v>0</v>
      </c>
      <c r="G9809">
        <v>0</v>
      </c>
      <c r="H9809">
        <v>0</v>
      </c>
      <c r="L9809">
        <v>609.83631600000001</v>
      </c>
      <c r="N9809">
        <v>252.000024</v>
      </c>
      <c r="R9809">
        <v>1148.7825620000001</v>
      </c>
      <c r="S9809" t="s">
        <v>204</v>
      </c>
      <c r="T9809" s="247">
        <v>45342.357361111113</v>
      </c>
    </row>
    <row r="9810" spans="1:20" x14ac:dyDescent="0.35">
      <c r="A9810" t="s">
        <v>145</v>
      </c>
      <c r="B9810" t="s">
        <v>146</v>
      </c>
      <c r="C9810" t="s">
        <v>97</v>
      </c>
      <c r="D9810" s="29">
        <v>45561</v>
      </c>
      <c r="E9810">
        <v>0</v>
      </c>
      <c r="F9810">
        <v>0</v>
      </c>
      <c r="G9810">
        <v>0</v>
      </c>
      <c r="H9810">
        <v>0</v>
      </c>
      <c r="L9810">
        <v>609.83631600000001</v>
      </c>
      <c r="N9810">
        <v>252.000024</v>
      </c>
      <c r="R9810">
        <v>1148.7825620000001</v>
      </c>
      <c r="S9810" t="s">
        <v>204</v>
      </c>
      <c r="T9810" s="247">
        <v>45342.357361111113</v>
      </c>
    </row>
    <row r="9811" spans="1:20" x14ac:dyDescent="0.35">
      <c r="A9811" t="s">
        <v>145</v>
      </c>
      <c r="B9811" t="s">
        <v>146</v>
      </c>
      <c r="C9811" t="s">
        <v>97</v>
      </c>
      <c r="D9811" s="29">
        <v>45562</v>
      </c>
      <c r="E9811">
        <v>0</v>
      </c>
      <c r="F9811">
        <v>0</v>
      </c>
      <c r="G9811">
        <v>0</v>
      </c>
      <c r="H9811">
        <v>0</v>
      </c>
      <c r="L9811">
        <v>609.83631600000001</v>
      </c>
      <c r="N9811">
        <v>252.000024</v>
      </c>
      <c r="R9811">
        <v>1148.7825620000001</v>
      </c>
      <c r="S9811" t="s">
        <v>204</v>
      </c>
      <c r="T9811" s="247">
        <v>45342.357361111113</v>
      </c>
    </row>
    <row r="9812" spans="1:20" x14ac:dyDescent="0.35">
      <c r="A9812" t="s">
        <v>145</v>
      </c>
      <c r="B9812" t="s">
        <v>146</v>
      </c>
      <c r="C9812" t="s">
        <v>97</v>
      </c>
      <c r="D9812" s="29">
        <v>45563</v>
      </c>
      <c r="E9812">
        <v>0</v>
      </c>
      <c r="F9812">
        <v>0</v>
      </c>
      <c r="G9812">
        <v>0</v>
      </c>
      <c r="H9812">
        <v>0</v>
      </c>
      <c r="L9812">
        <v>609.83631600000001</v>
      </c>
      <c r="N9812">
        <v>252.000024</v>
      </c>
      <c r="R9812">
        <v>1148.7825620000001</v>
      </c>
      <c r="S9812" t="s">
        <v>204</v>
      </c>
      <c r="T9812" s="247">
        <v>45342.357361111113</v>
      </c>
    </row>
    <row r="9813" spans="1:20" x14ac:dyDescent="0.35">
      <c r="A9813" t="s">
        <v>145</v>
      </c>
      <c r="B9813" t="s">
        <v>146</v>
      </c>
      <c r="C9813" t="s">
        <v>97</v>
      </c>
      <c r="D9813" s="29">
        <v>45564</v>
      </c>
      <c r="E9813">
        <v>0</v>
      </c>
      <c r="F9813">
        <v>0</v>
      </c>
      <c r="G9813">
        <v>0</v>
      </c>
      <c r="H9813">
        <v>0</v>
      </c>
      <c r="L9813">
        <v>609.83631600000001</v>
      </c>
      <c r="N9813">
        <v>252.000024</v>
      </c>
      <c r="R9813">
        <v>1148.7825620000001</v>
      </c>
      <c r="S9813" t="s">
        <v>204</v>
      </c>
      <c r="T9813" s="247">
        <v>45342.357361111113</v>
      </c>
    </row>
    <row r="9814" spans="1:20" x14ac:dyDescent="0.35">
      <c r="A9814" t="s">
        <v>145</v>
      </c>
      <c r="B9814" t="s">
        <v>146</v>
      </c>
      <c r="C9814" t="s">
        <v>97</v>
      </c>
      <c r="D9814" s="29">
        <v>45565</v>
      </c>
      <c r="E9814">
        <v>0</v>
      </c>
      <c r="F9814">
        <v>0</v>
      </c>
      <c r="G9814">
        <v>0</v>
      </c>
      <c r="H9814">
        <v>0</v>
      </c>
      <c r="L9814">
        <v>609.83631600000001</v>
      </c>
      <c r="N9814">
        <v>252.000024</v>
      </c>
      <c r="R9814">
        <v>1148.7825620000001</v>
      </c>
      <c r="S9814" t="s">
        <v>204</v>
      </c>
      <c r="T9814" s="247">
        <v>45342.357372685183</v>
      </c>
    </row>
    <row r="9815" spans="1:20" x14ac:dyDescent="0.35">
      <c r="A9815" t="s">
        <v>145</v>
      </c>
      <c r="B9815" t="s">
        <v>146</v>
      </c>
      <c r="C9815" t="s">
        <v>97</v>
      </c>
      <c r="D9815" s="29">
        <v>45566</v>
      </c>
      <c r="E9815">
        <v>0</v>
      </c>
      <c r="F9815">
        <v>0</v>
      </c>
      <c r="G9815">
        <v>0</v>
      </c>
      <c r="H9815">
        <v>0</v>
      </c>
      <c r="L9815">
        <v>594.50343599999997</v>
      </c>
      <c r="N9815">
        <v>169.2</v>
      </c>
      <c r="R9815">
        <v>1148.7825620000001</v>
      </c>
      <c r="S9815" t="s">
        <v>204</v>
      </c>
      <c r="T9815" s="247">
        <v>45342.357361111113</v>
      </c>
    </row>
    <row r="9816" spans="1:20" x14ac:dyDescent="0.35">
      <c r="A9816" t="s">
        <v>145</v>
      </c>
      <c r="B9816" t="s">
        <v>146</v>
      </c>
      <c r="C9816" t="s">
        <v>97</v>
      </c>
      <c r="D9816" s="29">
        <v>45567</v>
      </c>
      <c r="E9816">
        <v>0</v>
      </c>
      <c r="F9816">
        <v>0</v>
      </c>
      <c r="G9816">
        <v>0</v>
      </c>
      <c r="H9816">
        <v>0</v>
      </c>
      <c r="L9816">
        <v>594.50343599999997</v>
      </c>
      <c r="N9816">
        <v>169.2</v>
      </c>
      <c r="R9816">
        <v>1148.7825620000001</v>
      </c>
      <c r="S9816" t="s">
        <v>204</v>
      </c>
      <c r="T9816" s="247">
        <v>45342.357361111113</v>
      </c>
    </row>
    <row r="9817" spans="1:20" x14ac:dyDescent="0.35">
      <c r="A9817" t="s">
        <v>145</v>
      </c>
      <c r="B9817" t="s">
        <v>146</v>
      </c>
      <c r="C9817" t="s">
        <v>97</v>
      </c>
      <c r="D9817" s="29">
        <v>45568</v>
      </c>
      <c r="E9817">
        <v>0</v>
      </c>
      <c r="F9817">
        <v>0</v>
      </c>
      <c r="G9817">
        <v>0</v>
      </c>
      <c r="H9817">
        <v>0</v>
      </c>
      <c r="L9817">
        <v>594.50343599999997</v>
      </c>
      <c r="N9817">
        <v>169.2</v>
      </c>
      <c r="R9817">
        <v>1148.7825620000001</v>
      </c>
      <c r="S9817" t="s">
        <v>204</v>
      </c>
      <c r="T9817" s="247">
        <v>45342.357361111113</v>
      </c>
    </row>
    <row r="9818" spans="1:20" x14ac:dyDescent="0.35">
      <c r="A9818" t="s">
        <v>145</v>
      </c>
      <c r="B9818" t="s">
        <v>146</v>
      </c>
      <c r="C9818" t="s">
        <v>97</v>
      </c>
      <c r="D9818" s="29">
        <v>45569</v>
      </c>
      <c r="E9818">
        <v>0</v>
      </c>
      <c r="F9818">
        <v>0</v>
      </c>
      <c r="G9818">
        <v>0</v>
      </c>
      <c r="H9818">
        <v>0</v>
      </c>
      <c r="L9818">
        <v>594.50343599999997</v>
      </c>
      <c r="N9818">
        <v>169.2</v>
      </c>
      <c r="R9818">
        <v>1148.7825620000001</v>
      </c>
      <c r="S9818" t="s">
        <v>204</v>
      </c>
      <c r="T9818" s="247">
        <v>45342.357361111113</v>
      </c>
    </row>
    <row r="9819" spans="1:20" x14ac:dyDescent="0.35">
      <c r="A9819" t="s">
        <v>145</v>
      </c>
      <c r="B9819" t="s">
        <v>146</v>
      </c>
      <c r="C9819" t="s">
        <v>97</v>
      </c>
      <c r="D9819" s="29">
        <v>45570</v>
      </c>
      <c r="E9819">
        <v>0</v>
      </c>
      <c r="F9819">
        <v>0</v>
      </c>
      <c r="G9819">
        <v>0</v>
      </c>
      <c r="H9819">
        <v>0</v>
      </c>
      <c r="L9819">
        <v>594.50343599999997</v>
      </c>
      <c r="N9819">
        <v>169.2</v>
      </c>
      <c r="R9819">
        <v>1148.7825620000001</v>
      </c>
      <c r="S9819" t="s">
        <v>204</v>
      </c>
      <c r="T9819" s="247">
        <v>45342.357361111113</v>
      </c>
    </row>
    <row r="9820" spans="1:20" x14ac:dyDescent="0.35">
      <c r="A9820" t="s">
        <v>145</v>
      </c>
      <c r="B9820" t="s">
        <v>146</v>
      </c>
      <c r="C9820" t="s">
        <v>97</v>
      </c>
      <c r="D9820" s="29">
        <v>45571</v>
      </c>
      <c r="E9820">
        <v>0</v>
      </c>
      <c r="F9820">
        <v>0</v>
      </c>
      <c r="G9820">
        <v>0</v>
      </c>
      <c r="H9820">
        <v>0</v>
      </c>
      <c r="L9820">
        <v>594.50343599999997</v>
      </c>
      <c r="N9820">
        <v>169.2</v>
      </c>
      <c r="R9820">
        <v>1148.7825620000001</v>
      </c>
      <c r="S9820" t="s">
        <v>204</v>
      </c>
      <c r="T9820" s="247">
        <v>45342.357361111113</v>
      </c>
    </row>
    <row r="9821" spans="1:20" x14ac:dyDescent="0.35">
      <c r="A9821" t="s">
        <v>145</v>
      </c>
      <c r="B9821" t="s">
        <v>146</v>
      </c>
      <c r="C9821" t="s">
        <v>97</v>
      </c>
      <c r="D9821" s="29">
        <v>45572</v>
      </c>
      <c r="E9821">
        <v>0</v>
      </c>
      <c r="F9821">
        <v>0</v>
      </c>
      <c r="G9821">
        <v>0</v>
      </c>
      <c r="H9821">
        <v>0</v>
      </c>
      <c r="L9821">
        <v>594.50343599999997</v>
      </c>
      <c r="N9821">
        <v>169.2</v>
      </c>
      <c r="R9821">
        <v>1148.7825620000001</v>
      </c>
      <c r="S9821" t="s">
        <v>204</v>
      </c>
      <c r="T9821" s="247">
        <v>45342.357361111113</v>
      </c>
    </row>
    <row r="9822" spans="1:20" x14ac:dyDescent="0.35">
      <c r="A9822" t="s">
        <v>145</v>
      </c>
      <c r="B9822" t="s">
        <v>146</v>
      </c>
      <c r="C9822" t="s">
        <v>97</v>
      </c>
      <c r="D9822" s="29">
        <v>45573</v>
      </c>
      <c r="E9822">
        <v>0</v>
      </c>
      <c r="F9822">
        <v>0</v>
      </c>
      <c r="G9822">
        <v>0</v>
      </c>
      <c r="H9822">
        <v>0</v>
      </c>
      <c r="L9822">
        <v>594.50343599999997</v>
      </c>
      <c r="N9822">
        <v>169.2</v>
      </c>
      <c r="R9822">
        <v>1148.7825620000001</v>
      </c>
      <c r="S9822" t="s">
        <v>204</v>
      </c>
      <c r="T9822" s="247">
        <v>45342.357361111113</v>
      </c>
    </row>
    <row r="9823" spans="1:20" x14ac:dyDescent="0.35">
      <c r="A9823" t="s">
        <v>145</v>
      </c>
      <c r="B9823" t="s">
        <v>146</v>
      </c>
      <c r="C9823" t="s">
        <v>97</v>
      </c>
      <c r="D9823" s="29">
        <v>45574</v>
      </c>
      <c r="E9823">
        <v>0</v>
      </c>
      <c r="F9823">
        <v>0</v>
      </c>
      <c r="G9823">
        <v>0</v>
      </c>
      <c r="H9823">
        <v>0</v>
      </c>
      <c r="L9823">
        <v>594.50343599999997</v>
      </c>
      <c r="N9823">
        <v>169.2</v>
      </c>
      <c r="R9823">
        <v>1148.7825620000001</v>
      </c>
      <c r="S9823" t="s">
        <v>204</v>
      </c>
      <c r="T9823" s="247">
        <v>45342.357372685183</v>
      </c>
    </row>
    <row r="9824" spans="1:20" x14ac:dyDescent="0.35">
      <c r="A9824" t="s">
        <v>145</v>
      </c>
      <c r="B9824" t="s">
        <v>146</v>
      </c>
      <c r="C9824" t="s">
        <v>97</v>
      </c>
      <c r="D9824" s="29">
        <v>45575</v>
      </c>
      <c r="E9824">
        <v>0</v>
      </c>
      <c r="F9824">
        <v>0</v>
      </c>
      <c r="G9824">
        <v>0</v>
      </c>
      <c r="H9824">
        <v>0</v>
      </c>
      <c r="L9824">
        <v>594.50343599999997</v>
      </c>
      <c r="N9824">
        <v>169.2</v>
      </c>
      <c r="R9824">
        <v>1148.7825620000001</v>
      </c>
      <c r="S9824" t="s">
        <v>204</v>
      </c>
      <c r="T9824" s="247">
        <v>45342.357372685183</v>
      </c>
    </row>
    <row r="9825" spans="1:20" x14ac:dyDescent="0.35">
      <c r="A9825" t="s">
        <v>145</v>
      </c>
      <c r="B9825" t="s">
        <v>146</v>
      </c>
      <c r="C9825" t="s">
        <v>97</v>
      </c>
      <c r="D9825" s="29">
        <v>45576</v>
      </c>
      <c r="E9825">
        <v>0</v>
      </c>
      <c r="F9825">
        <v>0</v>
      </c>
      <c r="G9825">
        <v>0</v>
      </c>
      <c r="H9825">
        <v>0</v>
      </c>
      <c r="L9825">
        <v>594.50343599999997</v>
      </c>
      <c r="N9825">
        <v>169.2</v>
      </c>
      <c r="R9825">
        <v>1148.7825620000001</v>
      </c>
      <c r="S9825" t="s">
        <v>204</v>
      </c>
      <c r="T9825" s="247">
        <v>45342.357372685183</v>
      </c>
    </row>
    <row r="9826" spans="1:20" x14ac:dyDescent="0.35">
      <c r="A9826" t="s">
        <v>145</v>
      </c>
      <c r="B9826" t="s">
        <v>146</v>
      </c>
      <c r="C9826" t="s">
        <v>97</v>
      </c>
      <c r="D9826" s="29">
        <v>45577</v>
      </c>
      <c r="E9826">
        <v>0</v>
      </c>
      <c r="F9826">
        <v>0</v>
      </c>
      <c r="G9826">
        <v>0</v>
      </c>
      <c r="H9826">
        <v>0</v>
      </c>
      <c r="L9826">
        <v>594.50343599999997</v>
      </c>
      <c r="N9826">
        <v>169.2</v>
      </c>
      <c r="R9826">
        <v>1148.7825620000001</v>
      </c>
      <c r="S9826" t="s">
        <v>204</v>
      </c>
      <c r="T9826" s="247">
        <v>45342.357372685183</v>
      </c>
    </row>
    <row r="9827" spans="1:20" x14ac:dyDescent="0.35">
      <c r="A9827" t="s">
        <v>145</v>
      </c>
      <c r="B9827" t="s">
        <v>146</v>
      </c>
      <c r="C9827" t="s">
        <v>97</v>
      </c>
      <c r="D9827" s="29">
        <v>45578</v>
      </c>
      <c r="E9827">
        <v>0</v>
      </c>
      <c r="F9827">
        <v>0</v>
      </c>
      <c r="G9827">
        <v>0</v>
      </c>
      <c r="H9827">
        <v>0</v>
      </c>
      <c r="L9827">
        <v>594.50343599999997</v>
      </c>
      <c r="N9827">
        <v>169.2</v>
      </c>
      <c r="R9827">
        <v>1148.7825620000001</v>
      </c>
      <c r="S9827" t="s">
        <v>204</v>
      </c>
      <c r="T9827" s="247">
        <v>45342.357361111113</v>
      </c>
    </row>
    <row r="9828" spans="1:20" x14ac:dyDescent="0.35">
      <c r="A9828" t="s">
        <v>145</v>
      </c>
      <c r="B9828" t="s">
        <v>146</v>
      </c>
      <c r="C9828" t="s">
        <v>97</v>
      </c>
      <c r="D9828" s="29">
        <v>45579</v>
      </c>
      <c r="E9828">
        <v>0</v>
      </c>
      <c r="F9828">
        <v>0</v>
      </c>
      <c r="G9828">
        <v>0</v>
      </c>
      <c r="H9828">
        <v>0</v>
      </c>
      <c r="L9828">
        <v>594.50343599999997</v>
      </c>
      <c r="N9828">
        <v>169.2</v>
      </c>
      <c r="R9828">
        <v>1148.7825620000001</v>
      </c>
      <c r="S9828" t="s">
        <v>204</v>
      </c>
      <c r="T9828" s="247">
        <v>45342.357361111113</v>
      </c>
    </row>
    <row r="9829" spans="1:20" x14ac:dyDescent="0.35">
      <c r="A9829" t="s">
        <v>145</v>
      </c>
      <c r="B9829" t="s">
        <v>146</v>
      </c>
      <c r="C9829" t="s">
        <v>97</v>
      </c>
      <c r="D9829" s="29">
        <v>45580</v>
      </c>
      <c r="E9829">
        <v>0</v>
      </c>
      <c r="F9829">
        <v>0</v>
      </c>
      <c r="G9829">
        <v>0</v>
      </c>
      <c r="H9829">
        <v>0</v>
      </c>
      <c r="L9829">
        <v>594.50343599999997</v>
      </c>
      <c r="N9829">
        <v>169.2</v>
      </c>
      <c r="R9829">
        <v>1148.7825620000001</v>
      </c>
      <c r="S9829" t="s">
        <v>204</v>
      </c>
      <c r="T9829" s="247">
        <v>45342.357372685183</v>
      </c>
    </row>
    <row r="9830" spans="1:20" x14ac:dyDescent="0.35">
      <c r="A9830" t="s">
        <v>145</v>
      </c>
      <c r="B9830" t="s">
        <v>146</v>
      </c>
      <c r="C9830" t="s">
        <v>97</v>
      </c>
      <c r="D9830" s="29">
        <v>45581</v>
      </c>
      <c r="E9830">
        <v>0</v>
      </c>
      <c r="F9830">
        <v>0</v>
      </c>
      <c r="G9830">
        <v>0</v>
      </c>
      <c r="H9830">
        <v>0</v>
      </c>
      <c r="L9830">
        <v>594.50343599999997</v>
      </c>
      <c r="N9830">
        <v>169.2</v>
      </c>
      <c r="R9830">
        <v>1148.7825620000001</v>
      </c>
      <c r="S9830" t="s">
        <v>204</v>
      </c>
      <c r="T9830" s="247">
        <v>45342.357372685183</v>
      </c>
    </row>
    <row r="9831" spans="1:20" x14ac:dyDescent="0.35">
      <c r="A9831" t="s">
        <v>145</v>
      </c>
      <c r="B9831" t="s">
        <v>146</v>
      </c>
      <c r="C9831" t="s">
        <v>97</v>
      </c>
      <c r="D9831" s="29">
        <v>45582</v>
      </c>
      <c r="E9831">
        <v>0</v>
      </c>
      <c r="F9831">
        <v>0</v>
      </c>
      <c r="G9831">
        <v>0</v>
      </c>
      <c r="H9831">
        <v>0</v>
      </c>
      <c r="L9831">
        <v>594.50343599999997</v>
      </c>
      <c r="N9831">
        <v>169.2</v>
      </c>
      <c r="R9831">
        <v>1148.7825620000001</v>
      </c>
      <c r="S9831" t="s">
        <v>204</v>
      </c>
      <c r="T9831" s="247">
        <v>45342.357361111113</v>
      </c>
    </row>
    <row r="9832" spans="1:20" x14ac:dyDescent="0.35">
      <c r="A9832" t="s">
        <v>145</v>
      </c>
      <c r="B9832" t="s">
        <v>146</v>
      </c>
      <c r="C9832" t="s">
        <v>97</v>
      </c>
      <c r="D9832" s="29">
        <v>45583</v>
      </c>
      <c r="E9832">
        <v>0</v>
      </c>
      <c r="F9832">
        <v>0</v>
      </c>
      <c r="G9832">
        <v>0</v>
      </c>
      <c r="H9832">
        <v>0</v>
      </c>
      <c r="L9832">
        <v>594.50343599999997</v>
      </c>
      <c r="N9832">
        <v>169.2</v>
      </c>
      <c r="R9832">
        <v>1148.7825620000001</v>
      </c>
      <c r="S9832" t="s">
        <v>204</v>
      </c>
      <c r="T9832" s="247">
        <v>45342.357361111113</v>
      </c>
    </row>
    <row r="9833" spans="1:20" x14ac:dyDescent="0.35">
      <c r="A9833" t="s">
        <v>145</v>
      </c>
      <c r="B9833" t="s">
        <v>146</v>
      </c>
      <c r="C9833" t="s">
        <v>97</v>
      </c>
      <c r="D9833" s="29">
        <v>45584</v>
      </c>
      <c r="E9833">
        <v>0</v>
      </c>
      <c r="F9833">
        <v>0</v>
      </c>
      <c r="G9833">
        <v>0</v>
      </c>
      <c r="H9833">
        <v>0</v>
      </c>
      <c r="L9833">
        <v>594.50343599999997</v>
      </c>
      <c r="N9833">
        <v>169.2</v>
      </c>
      <c r="R9833">
        <v>1148.7825620000001</v>
      </c>
      <c r="S9833" t="s">
        <v>204</v>
      </c>
      <c r="T9833" s="247">
        <v>45342.357372685183</v>
      </c>
    </row>
    <row r="9834" spans="1:20" x14ac:dyDescent="0.35">
      <c r="A9834" t="s">
        <v>145</v>
      </c>
      <c r="B9834" t="s">
        <v>146</v>
      </c>
      <c r="C9834" t="s">
        <v>97</v>
      </c>
      <c r="D9834" s="29">
        <v>45585</v>
      </c>
      <c r="E9834">
        <v>0</v>
      </c>
      <c r="F9834">
        <v>0</v>
      </c>
      <c r="G9834">
        <v>0</v>
      </c>
      <c r="H9834">
        <v>0</v>
      </c>
      <c r="L9834">
        <v>594.50343599999997</v>
      </c>
      <c r="N9834">
        <v>169.2</v>
      </c>
      <c r="R9834">
        <v>1148.7825620000001</v>
      </c>
      <c r="S9834" t="s">
        <v>204</v>
      </c>
      <c r="T9834" s="247">
        <v>45342.357372685183</v>
      </c>
    </row>
    <row r="9835" spans="1:20" x14ac:dyDescent="0.35">
      <c r="A9835" t="s">
        <v>145</v>
      </c>
      <c r="B9835" t="s">
        <v>146</v>
      </c>
      <c r="C9835" t="s">
        <v>97</v>
      </c>
      <c r="D9835" s="29">
        <v>45586</v>
      </c>
      <c r="E9835">
        <v>0</v>
      </c>
      <c r="F9835">
        <v>0</v>
      </c>
      <c r="G9835">
        <v>0</v>
      </c>
      <c r="H9835">
        <v>0</v>
      </c>
      <c r="L9835">
        <v>594.50343599999997</v>
      </c>
      <c r="N9835">
        <v>169.2</v>
      </c>
      <c r="R9835">
        <v>1148.7825620000001</v>
      </c>
      <c r="S9835" t="s">
        <v>204</v>
      </c>
      <c r="T9835" s="247">
        <v>45342.357372685183</v>
      </c>
    </row>
    <row r="9836" spans="1:20" x14ac:dyDescent="0.35">
      <c r="A9836" t="s">
        <v>145</v>
      </c>
      <c r="B9836" t="s">
        <v>146</v>
      </c>
      <c r="C9836" t="s">
        <v>97</v>
      </c>
      <c r="D9836" s="29">
        <v>45587</v>
      </c>
      <c r="E9836">
        <v>0</v>
      </c>
      <c r="F9836">
        <v>0</v>
      </c>
      <c r="G9836">
        <v>0</v>
      </c>
      <c r="H9836">
        <v>0</v>
      </c>
      <c r="L9836">
        <v>594.50343599999997</v>
      </c>
      <c r="N9836">
        <v>169.2</v>
      </c>
      <c r="R9836">
        <v>1148.7825620000001</v>
      </c>
      <c r="S9836" t="s">
        <v>204</v>
      </c>
      <c r="T9836" s="247">
        <v>45342.357372685183</v>
      </c>
    </row>
    <row r="9837" spans="1:20" x14ac:dyDescent="0.35">
      <c r="A9837" t="s">
        <v>145</v>
      </c>
      <c r="B9837" t="s">
        <v>146</v>
      </c>
      <c r="C9837" t="s">
        <v>97</v>
      </c>
      <c r="D9837" s="29">
        <v>45588</v>
      </c>
      <c r="E9837">
        <v>0</v>
      </c>
      <c r="F9837">
        <v>0</v>
      </c>
      <c r="G9837">
        <v>0</v>
      </c>
      <c r="H9837">
        <v>0</v>
      </c>
      <c r="L9837">
        <v>594.50343599999997</v>
      </c>
      <c r="N9837">
        <v>169.2</v>
      </c>
      <c r="R9837">
        <v>1148.7825620000001</v>
      </c>
      <c r="S9837" t="s">
        <v>204</v>
      </c>
      <c r="T9837" s="247">
        <v>45342.357372685183</v>
      </c>
    </row>
    <row r="9838" spans="1:20" x14ac:dyDescent="0.35">
      <c r="A9838" t="s">
        <v>145</v>
      </c>
      <c r="B9838" t="s">
        <v>146</v>
      </c>
      <c r="C9838" t="s">
        <v>97</v>
      </c>
      <c r="D9838" s="29">
        <v>45589</v>
      </c>
      <c r="E9838">
        <v>0</v>
      </c>
      <c r="F9838">
        <v>0</v>
      </c>
      <c r="G9838">
        <v>0</v>
      </c>
      <c r="H9838">
        <v>0</v>
      </c>
      <c r="L9838">
        <v>594.50343599999997</v>
      </c>
      <c r="N9838">
        <v>169.2</v>
      </c>
      <c r="R9838">
        <v>1148.7825620000001</v>
      </c>
      <c r="S9838" t="s">
        <v>204</v>
      </c>
      <c r="T9838" s="247">
        <v>45342.357372685183</v>
      </c>
    </row>
    <row r="9839" spans="1:20" x14ac:dyDescent="0.35">
      <c r="A9839" t="s">
        <v>145</v>
      </c>
      <c r="B9839" t="s">
        <v>146</v>
      </c>
      <c r="C9839" t="s">
        <v>97</v>
      </c>
      <c r="D9839" s="29">
        <v>45590</v>
      </c>
      <c r="E9839">
        <v>0</v>
      </c>
      <c r="F9839">
        <v>0</v>
      </c>
      <c r="G9839">
        <v>0</v>
      </c>
      <c r="H9839">
        <v>0</v>
      </c>
      <c r="L9839">
        <v>594.50343599999997</v>
      </c>
      <c r="N9839">
        <v>169.2</v>
      </c>
      <c r="R9839">
        <v>1148.7825620000001</v>
      </c>
      <c r="S9839" t="s">
        <v>204</v>
      </c>
      <c r="T9839" s="247">
        <v>45342.357372685183</v>
      </c>
    </row>
    <row r="9840" spans="1:20" x14ac:dyDescent="0.35">
      <c r="A9840" t="s">
        <v>145</v>
      </c>
      <c r="B9840" t="s">
        <v>146</v>
      </c>
      <c r="C9840" t="s">
        <v>97</v>
      </c>
      <c r="D9840" s="29">
        <v>45591</v>
      </c>
      <c r="E9840">
        <v>0</v>
      </c>
      <c r="F9840">
        <v>0</v>
      </c>
      <c r="G9840">
        <v>0</v>
      </c>
      <c r="H9840">
        <v>0</v>
      </c>
      <c r="L9840">
        <v>594.50343599999997</v>
      </c>
      <c r="N9840">
        <v>169.2</v>
      </c>
      <c r="R9840">
        <v>1148.7825620000001</v>
      </c>
      <c r="S9840" t="s">
        <v>204</v>
      </c>
      <c r="T9840" s="247">
        <v>45342.357372685183</v>
      </c>
    </row>
    <row r="9841" spans="1:20" x14ac:dyDescent="0.35">
      <c r="A9841" t="s">
        <v>145</v>
      </c>
      <c r="B9841" t="s">
        <v>146</v>
      </c>
      <c r="C9841" t="s">
        <v>97</v>
      </c>
      <c r="D9841" s="29">
        <v>45592</v>
      </c>
      <c r="E9841">
        <v>0</v>
      </c>
      <c r="F9841">
        <v>0</v>
      </c>
      <c r="G9841">
        <v>0</v>
      </c>
      <c r="H9841">
        <v>0</v>
      </c>
      <c r="L9841">
        <v>594.50343599999997</v>
      </c>
      <c r="N9841">
        <v>169.2</v>
      </c>
      <c r="R9841">
        <v>1148.7825620000001</v>
      </c>
      <c r="S9841" t="s">
        <v>204</v>
      </c>
      <c r="T9841" s="247">
        <v>45342.357372685183</v>
      </c>
    </row>
    <row r="9842" spans="1:20" x14ac:dyDescent="0.35">
      <c r="A9842" t="s">
        <v>145</v>
      </c>
      <c r="B9842" t="s">
        <v>146</v>
      </c>
      <c r="C9842" t="s">
        <v>97</v>
      </c>
      <c r="D9842" s="29">
        <v>45593</v>
      </c>
      <c r="E9842">
        <v>0</v>
      </c>
      <c r="F9842">
        <v>0</v>
      </c>
      <c r="G9842">
        <v>0</v>
      </c>
      <c r="H9842">
        <v>0</v>
      </c>
      <c r="L9842">
        <v>594.50343599999997</v>
      </c>
      <c r="N9842">
        <v>169.2</v>
      </c>
      <c r="R9842">
        <v>1148.7825620000001</v>
      </c>
      <c r="S9842" t="s">
        <v>204</v>
      </c>
      <c r="T9842" s="247">
        <v>45342.357372685183</v>
      </c>
    </row>
    <row r="9843" spans="1:20" x14ac:dyDescent="0.35">
      <c r="A9843" t="s">
        <v>145</v>
      </c>
      <c r="B9843" t="s">
        <v>146</v>
      </c>
      <c r="C9843" t="s">
        <v>97</v>
      </c>
      <c r="D9843" s="29">
        <v>45594</v>
      </c>
      <c r="E9843">
        <v>0</v>
      </c>
      <c r="F9843">
        <v>0</v>
      </c>
      <c r="G9843">
        <v>0</v>
      </c>
      <c r="H9843">
        <v>0</v>
      </c>
      <c r="L9843">
        <v>594.50343599999997</v>
      </c>
      <c r="N9843">
        <v>169.2</v>
      </c>
      <c r="R9843">
        <v>1148.7825620000001</v>
      </c>
      <c r="S9843" t="s">
        <v>204</v>
      </c>
      <c r="T9843" s="247">
        <v>45342.357372685183</v>
      </c>
    </row>
    <row r="9844" spans="1:20" x14ac:dyDescent="0.35">
      <c r="A9844" t="s">
        <v>145</v>
      </c>
      <c r="B9844" t="s">
        <v>146</v>
      </c>
      <c r="C9844" t="s">
        <v>97</v>
      </c>
      <c r="D9844" s="29">
        <v>45595</v>
      </c>
      <c r="E9844">
        <v>0</v>
      </c>
      <c r="F9844">
        <v>0</v>
      </c>
      <c r="G9844">
        <v>0</v>
      </c>
      <c r="H9844">
        <v>0</v>
      </c>
      <c r="L9844">
        <v>594.50343599999997</v>
      </c>
      <c r="N9844">
        <v>169.2</v>
      </c>
      <c r="R9844">
        <v>1148.7825620000001</v>
      </c>
      <c r="S9844" t="s">
        <v>204</v>
      </c>
      <c r="T9844" s="247">
        <v>45342.357372685183</v>
      </c>
    </row>
    <row r="9845" spans="1:20" x14ac:dyDescent="0.35">
      <c r="A9845" t="s">
        <v>145</v>
      </c>
      <c r="B9845" t="s">
        <v>146</v>
      </c>
      <c r="C9845" t="s">
        <v>97</v>
      </c>
      <c r="D9845" s="29">
        <v>45596</v>
      </c>
      <c r="E9845">
        <v>0</v>
      </c>
      <c r="F9845">
        <v>0</v>
      </c>
      <c r="G9845">
        <v>0</v>
      </c>
      <c r="H9845">
        <v>0</v>
      </c>
      <c r="L9845">
        <v>594.50343599999997</v>
      </c>
      <c r="N9845">
        <v>169.2</v>
      </c>
      <c r="R9845">
        <v>1148.7825620000001</v>
      </c>
      <c r="S9845" t="s">
        <v>204</v>
      </c>
      <c r="T9845" s="247">
        <v>45342.357372685183</v>
      </c>
    </row>
    <row r="9846" spans="1:20" x14ac:dyDescent="0.35">
      <c r="A9846" t="s">
        <v>145</v>
      </c>
      <c r="B9846" t="s">
        <v>146</v>
      </c>
      <c r="C9846" t="s">
        <v>97</v>
      </c>
      <c r="D9846" s="29">
        <v>45597</v>
      </c>
      <c r="E9846">
        <v>0</v>
      </c>
      <c r="F9846">
        <v>0</v>
      </c>
      <c r="G9846">
        <v>0</v>
      </c>
      <c r="H9846">
        <v>0</v>
      </c>
      <c r="L9846">
        <v>594.50343599999997</v>
      </c>
      <c r="N9846">
        <v>169.2</v>
      </c>
      <c r="R9846">
        <v>1148.7825620000001</v>
      </c>
      <c r="S9846" t="s">
        <v>204</v>
      </c>
      <c r="T9846" s="247">
        <v>45342.357372685183</v>
      </c>
    </row>
    <row r="9847" spans="1:20" x14ac:dyDescent="0.35">
      <c r="A9847" t="s">
        <v>145</v>
      </c>
      <c r="B9847" t="s">
        <v>146</v>
      </c>
      <c r="C9847" t="s">
        <v>97</v>
      </c>
      <c r="D9847" s="29">
        <v>45598</v>
      </c>
      <c r="E9847">
        <v>0</v>
      </c>
      <c r="F9847">
        <v>0</v>
      </c>
      <c r="G9847">
        <v>0</v>
      </c>
      <c r="H9847">
        <v>0</v>
      </c>
      <c r="L9847">
        <v>594.50343599999997</v>
      </c>
      <c r="N9847">
        <v>169.2</v>
      </c>
      <c r="R9847">
        <v>1148.7825620000001</v>
      </c>
      <c r="S9847" t="s">
        <v>204</v>
      </c>
      <c r="T9847" s="247">
        <v>45342.357372685183</v>
      </c>
    </row>
    <row r="9848" spans="1:20" x14ac:dyDescent="0.35">
      <c r="A9848" t="s">
        <v>145</v>
      </c>
      <c r="B9848" t="s">
        <v>146</v>
      </c>
      <c r="C9848" t="s">
        <v>97</v>
      </c>
      <c r="D9848" s="29">
        <v>45599</v>
      </c>
      <c r="E9848">
        <v>0</v>
      </c>
      <c r="F9848">
        <v>0</v>
      </c>
      <c r="G9848">
        <v>0</v>
      </c>
      <c r="H9848">
        <v>0</v>
      </c>
      <c r="L9848">
        <v>594.50343599999997</v>
      </c>
      <c r="N9848">
        <v>169.2</v>
      </c>
      <c r="R9848">
        <v>1148.7825620000001</v>
      </c>
      <c r="S9848" t="s">
        <v>204</v>
      </c>
      <c r="T9848" s="247">
        <v>45342.35738425926</v>
      </c>
    </row>
    <row r="9849" spans="1:20" x14ac:dyDescent="0.35">
      <c r="A9849" t="s">
        <v>145</v>
      </c>
      <c r="B9849" t="s">
        <v>146</v>
      </c>
      <c r="C9849" t="s">
        <v>97</v>
      </c>
      <c r="D9849" s="29">
        <v>45600</v>
      </c>
      <c r="E9849">
        <v>0</v>
      </c>
      <c r="F9849">
        <v>0</v>
      </c>
      <c r="G9849">
        <v>0</v>
      </c>
      <c r="H9849">
        <v>0</v>
      </c>
      <c r="L9849">
        <v>594.50343599999997</v>
      </c>
      <c r="N9849">
        <v>169.2</v>
      </c>
      <c r="R9849">
        <v>1148.7825620000001</v>
      </c>
      <c r="S9849" t="s">
        <v>204</v>
      </c>
      <c r="T9849" s="247">
        <v>45342.357372685183</v>
      </c>
    </row>
    <row r="9850" spans="1:20" x14ac:dyDescent="0.35">
      <c r="A9850" t="s">
        <v>145</v>
      </c>
      <c r="B9850" t="s">
        <v>146</v>
      </c>
      <c r="C9850" t="s">
        <v>97</v>
      </c>
      <c r="D9850" s="29">
        <v>45601</v>
      </c>
      <c r="E9850">
        <v>0</v>
      </c>
      <c r="F9850">
        <v>0</v>
      </c>
      <c r="G9850">
        <v>0</v>
      </c>
      <c r="H9850">
        <v>0</v>
      </c>
      <c r="L9850">
        <v>594.50343599999997</v>
      </c>
      <c r="N9850">
        <v>169.2</v>
      </c>
      <c r="R9850">
        <v>1148.7825620000001</v>
      </c>
      <c r="S9850" t="s">
        <v>204</v>
      </c>
      <c r="T9850" s="247">
        <v>45342.35738425926</v>
      </c>
    </row>
    <row r="9851" spans="1:20" x14ac:dyDescent="0.35">
      <c r="A9851" t="s">
        <v>145</v>
      </c>
      <c r="B9851" t="s">
        <v>146</v>
      </c>
      <c r="C9851" t="s">
        <v>97</v>
      </c>
      <c r="D9851" s="29">
        <v>45602</v>
      </c>
      <c r="E9851">
        <v>0</v>
      </c>
      <c r="F9851">
        <v>0</v>
      </c>
      <c r="G9851">
        <v>0</v>
      </c>
      <c r="H9851">
        <v>0</v>
      </c>
      <c r="L9851">
        <v>594.50343599999997</v>
      </c>
      <c r="N9851">
        <v>169.2</v>
      </c>
      <c r="R9851">
        <v>1148.7825620000001</v>
      </c>
      <c r="S9851" t="s">
        <v>204</v>
      </c>
      <c r="T9851" s="247">
        <v>45342.35738425926</v>
      </c>
    </row>
    <row r="9852" spans="1:20" x14ac:dyDescent="0.35">
      <c r="A9852" t="s">
        <v>145</v>
      </c>
      <c r="B9852" t="s">
        <v>146</v>
      </c>
      <c r="C9852" t="s">
        <v>97</v>
      </c>
      <c r="D9852" s="29">
        <v>45603</v>
      </c>
      <c r="E9852">
        <v>0</v>
      </c>
      <c r="F9852">
        <v>0</v>
      </c>
      <c r="G9852">
        <v>0</v>
      </c>
      <c r="H9852">
        <v>0</v>
      </c>
      <c r="L9852">
        <v>594.50343599999997</v>
      </c>
      <c r="N9852">
        <v>169.2</v>
      </c>
      <c r="R9852">
        <v>1148.7825620000001</v>
      </c>
      <c r="S9852" t="s">
        <v>204</v>
      </c>
      <c r="T9852" s="247">
        <v>45342.35738425926</v>
      </c>
    </row>
    <row r="9853" spans="1:20" x14ac:dyDescent="0.35">
      <c r="A9853" t="s">
        <v>145</v>
      </c>
      <c r="B9853" t="s">
        <v>146</v>
      </c>
      <c r="C9853" t="s">
        <v>97</v>
      </c>
      <c r="D9853" s="29">
        <v>45604</v>
      </c>
      <c r="E9853">
        <v>0</v>
      </c>
      <c r="F9853">
        <v>0</v>
      </c>
      <c r="G9853">
        <v>0</v>
      </c>
      <c r="H9853">
        <v>0</v>
      </c>
      <c r="L9853">
        <v>594.50343599999997</v>
      </c>
      <c r="N9853">
        <v>169.2</v>
      </c>
      <c r="R9853">
        <v>1148.7825620000001</v>
      </c>
      <c r="S9853" t="s">
        <v>204</v>
      </c>
      <c r="T9853" s="247">
        <v>45342.357372685183</v>
      </c>
    </row>
    <row r="9854" spans="1:20" x14ac:dyDescent="0.35">
      <c r="A9854" t="s">
        <v>145</v>
      </c>
      <c r="B9854" t="s">
        <v>146</v>
      </c>
      <c r="C9854" t="s">
        <v>97</v>
      </c>
      <c r="D9854" s="29">
        <v>45605</v>
      </c>
      <c r="E9854">
        <v>0</v>
      </c>
      <c r="F9854">
        <v>0</v>
      </c>
      <c r="G9854">
        <v>0</v>
      </c>
      <c r="H9854">
        <v>0</v>
      </c>
      <c r="L9854">
        <v>594.50343599999997</v>
      </c>
      <c r="N9854">
        <v>169.2</v>
      </c>
      <c r="R9854">
        <v>1148.7825620000001</v>
      </c>
      <c r="S9854" t="s">
        <v>204</v>
      </c>
      <c r="T9854" s="247">
        <v>45342.357372685183</v>
      </c>
    </row>
    <row r="9855" spans="1:20" x14ac:dyDescent="0.35">
      <c r="A9855" t="s">
        <v>145</v>
      </c>
      <c r="B9855" t="s">
        <v>146</v>
      </c>
      <c r="C9855" t="s">
        <v>97</v>
      </c>
      <c r="D9855" s="29">
        <v>45606</v>
      </c>
      <c r="E9855">
        <v>0</v>
      </c>
      <c r="F9855">
        <v>0</v>
      </c>
      <c r="G9855">
        <v>0</v>
      </c>
      <c r="H9855">
        <v>0</v>
      </c>
      <c r="L9855">
        <v>594.50343599999997</v>
      </c>
      <c r="N9855">
        <v>169.2</v>
      </c>
      <c r="R9855">
        <v>1148.7825620000001</v>
      </c>
      <c r="S9855" t="s">
        <v>204</v>
      </c>
      <c r="T9855" s="247">
        <v>45342.35738425926</v>
      </c>
    </row>
    <row r="9856" spans="1:20" x14ac:dyDescent="0.35">
      <c r="A9856" t="s">
        <v>145</v>
      </c>
      <c r="B9856" t="s">
        <v>146</v>
      </c>
      <c r="C9856" t="s">
        <v>97</v>
      </c>
      <c r="D9856" s="29">
        <v>45607</v>
      </c>
      <c r="E9856">
        <v>0</v>
      </c>
      <c r="F9856">
        <v>0</v>
      </c>
      <c r="G9856">
        <v>0</v>
      </c>
      <c r="H9856">
        <v>0</v>
      </c>
      <c r="L9856">
        <v>594.50343599999997</v>
      </c>
      <c r="N9856">
        <v>169.2</v>
      </c>
      <c r="R9856">
        <v>1148.7825620000001</v>
      </c>
      <c r="S9856" t="s">
        <v>204</v>
      </c>
      <c r="T9856" s="247">
        <v>45342.35738425926</v>
      </c>
    </row>
    <row r="9857" spans="1:20" x14ac:dyDescent="0.35">
      <c r="A9857" t="s">
        <v>145</v>
      </c>
      <c r="B9857" t="s">
        <v>146</v>
      </c>
      <c r="C9857" t="s">
        <v>97</v>
      </c>
      <c r="D9857" s="29">
        <v>45608</v>
      </c>
      <c r="E9857">
        <v>0</v>
      </c>
      <c r="F9857">
        <v>0</v>
      </c>
      <c r="G9857">
        <v>0</v>
      </c>
      <c r="H9857">
        <v>0</v>
      </c>
      <c r="L9857">
        <v>594.50343599999997</v>
      </c>
      <c r="N9857">
        <v>169.2</v>
      </c>
      <c r="R9857">
        <v>1148.7825620000001</v>
      </c>
      <c r="S9857" t="s">
        <v>204</v>
      </c>
      <c r="T9857" s="247">
        <v>45342.35738425926</v>
      </c>
    </row>
    <row r="9858" spans="1:20" x14ac:dyDescent="0.35">
      <c r="A9858" t="s">
        <v>145</v>
      </c>
      <c r="B9858" t="s">
        <v>146</v>
      </c>
      <c r="C9858" t="s">
        <v>97</v>
      </c>
      <c r="D9858" s="29">
        <v>45609</v>
      </c>
      <c r="E9858">
        <v>0</v>
      </c>
      <c r="F9858">
        <v>0</v>
      </c>
      <c r="G9858">
        <v>0</v>
      </c>
      <c r="H9858">
        <v>0</v>
      </c>
      <c r="L9858">
        <v>594.50343599999997</v>
      </c>
      <c r="N9858">
        <v>169.2</v>
      </c>
      <c r="R9858">
        <v>1148.7825620000001</v>
      </c>
      <c r="S9858" t="s">
        <v>204</v>
      </c>
      <c r="T9858" s="247">
        <v>45342.35738425926</v>
      </c>
    </row>
    <row r="9859" spans="1:20" x14ac:dyDescent="0.35">
      <c r="A9859" t="s">
        <v>145</v>
      </c>
      <c r="B9859" t="s">
        <v>146</v>
      </c>
      <c r="C9859" t="s">
        <v>97</v>
      </c>
      <c r="D9859" s="29">
        <v>45610</v>
      </c>
      <c r="E9859">
        <v>0</v>
      </c>
      <c r="F9859">
        <v>0</v>
      </c>
      <c r="G9859">
        <v>0</v>
      </c>
      <c r="H9859">
        <v>0</v>
      </c>
      <c r="L9859">
        <v>594.50343599999997</v>
      </c>
      <c r="N9859">
        <v>169.2</v>
      </c>
      <c r="R9859">
        <v>1148.7825620000001</v>
      </c>
      <c r="S9859" t="s">
        <v>204</v>
      </c>
      <c r="T9859" s="247">
        <v>45342.35738425926</v>
      </c>
    </row>
    <row r="9860" spans="1:20" x14ac:dyDescent="0.35">
      <c r="A9860" t="s">
        <v>145</v>
      </c>
      <c r="B9860" t="s">
        <v>146</v>
      </c>
      <c r="C9860" t="s">
        <v>97</v>
      </c>
      <c r="D9860" s="29">
        <v>45611</v>
      </c>
      <c r="E9860">
        <v>0</v>
      </c>
      <c r="F9860">
        <v>0</v>
      </c>
      <c r="G9860">
        <v>0</v>
      </c>
      <c r="H9860">
        <v>0</v>
      </c>
      <c r="L9860">
        <v>594.50343599999997</v>
      </c>
      <c r="N9860">
        <v>169.2</v>
      </c>
      <c r="R9860">
        <v>1148.7825620000001</v>
      </c>
      <c r="S9860" t="s">
        <v>204</v>
      </c>
      <c r="T9860" s="247">
        <v>45342.35738425926</v>
      </c>
    </row>
    <row r="9861" spans="1:20" x14ac:dyDescent="0.35">
      <c r="A9861" t="s">
        <v>145</v>
      </c>
      <c r="B9861" t="s">
        <v>146</v>
      </c>
      <c r="C9861" t="s">
        <v>97</v>
      </c>
      <c r="D9861" s="29">
        <v>45612</v>
      </c>
      <c r="E9861">
        <v>0</v>
      </c>
      <c r="F9861">
        <v>0</v>
      </c>
      <c r="G9861">
        <v>0</v>
      </c>
      <c r="H9861">
        <v>0</v>
      </c>
      <c r="L9861">
        <v>594.50343599999997</v>
      </c>
      <c r="N9861">
        <v>169.2</v>
      </c>
      <c r="R9861">
        <v>1148.7825620000001</v>
      </c>
      <c r="S9861" t="s">
        <v>204</v>
      </c>
      <c r="T9861" s="247">
        <v>45342.35738425926</v>
      </c>
    </row>
    <row r="9862" spans="1:20" x14ac:dyDescent="0.35">
      <c r="A9862" t="s">
        <v>145</v>
      </c>
      <c r="B9862" t="s">
        <v>146</v>
      </c>
      <c r="C9862" t="s">
        <v>97</v>
      </c>
      <c r="D9862" s="29">
        <v>45613</v>
      </c>
      <c r="E9862">
        <v>0</v>
      </c>
      <c r="F9862">
        <v>0</v>
      </c>
      <c r="G9862">
        <v>0</v>
      </c>
      <c r="H9862">
        <v>0</v>
      </c>
      <c r="L9862">
        <v>594.50343599999997</v>
      </c>
      <c r="N9862">
        <v>169.2</v>
      </c>
      <c r="R9862">
        <v>1148.7825620000001</v>
      </c>
      <c r="S9862" t="s">
        <v>204</v>
      </c>
      <c r="T9862" s="247">
        <v>45342.35738425926</v>
      </c>
    </row>
    <row r="9863" spans="1:20" x14ac:dyDescent="0.35">
      <c r="A9863" t="s">
        <v>145</v>
      </c>
      <c r="B9863" t="s">
        <v>146</v>
      </c>
      <c r="C9863" t="s">
        <v>97</v>
      </c>
      <c r="D9863" s="29">
        <v>45614</v>
      </c>
      <c r="E9863">
        <v>0</v>
      </c>
      <c r="F9863">
        <v>0</v>
      </c>
      <c r="G9863">
        <v>0</v>
      </c>
      <c r="H9863">
        <v>0</v>
      </c>
      <c r="L9863">
        <v>594.50343599999997</v>
      </c>
      <c r="N9863">
        <v>169.2</v>
      </c>
      <c r="R9863">
        <v>1148.7825620000001</v>
      </c>
      <c r="S9863" t="s">
        <v>204</v>
      </c>
      <c r="T9863" s="247">
        <v>45342.35738425926</v>
      </c>
    </row>
    <row r="9864" spans="1:20" x14ac:dyDescent="0.35">
      <c r="A9864" t="s">
        <v>145</v>
      </c>
      <c r="B9864" t="s">
        <v>146</v>
      </c>
      <c r="C9864" t="s">
        <v>97</v>
      </c>
      <c r="D9864" s="29">
        <v>45615</v>
      </c>
      <c r="E9864">
        <v>0</v>
      </c>
      <c r="F9864">
        <v>0</v>
      </c>
      <c r="G9864">
        <v>0</v>
      </c>
      <c r="H9864">
        <v>0</v>
      </c>
      <c r="L9864">
        <v>594.50343599999997</v>
      </c>
      <c r="N9864">
        <v>169.2</v>
      </c>
      <c r="R9864">
        <v>1148.7825620000001</v>
      </c>
      <c r="S9864" t="s">
        <v>204</v>
      </c>
      <c r="T9864" s="247">
        <v>45342.35738425926</v>
      </c>
    </row>
    <row r="9865" spans="1:20" x14ac:dyDescent="0.35">
      <c r="A9865" t="s">
        <v>145</v>
      </c>
      <c r="B9865" t="s">
        <v>146</v>
      </c>
      <c r="C9865" t="s">
        <v>97</v>
      </c>
      <c r="D9865" s="29">
        <v>45616</v>
      </c>
      <c r="E9865">
        <v>0</v>
      </c>
      <c r="F9865">
        <v>0</v>
      </c>
      <c r="G9865">
        <v>0</v>
      </c>
      <c r="H9865">
        <v>0</v>
      </c>
      <c r="L9865">
        <v>594.50343599999997</v>
      </c>
      <c r="N9865">
        <v>169.2</v>
      </c>
      <c r="R9865">
        <v>1148.7825620000001</v>
      </c>
      <c r="S9865" t="s">
        <v>204</v>
      </c>
      <c r="T9865" s="247">
        <v>45342.35738425926</v>
      </c>
    </row>
    <row r="9866" spans="1:20" x14ac:dyDescent="0.35">
      <c r="A9866" t="s">
        <v>145</v>
      </c>
      <c r="B9866" t="s">
        <v>146</v>
      </c>
      <c r="C9866" t="s">
        <v>97</v>
      </c>
      <c r="D9866" s="29">
        <v>45617</v>
      </c>
      <c r="E9866">
        <v>0</v>
      </c>
      <c r="F9866">
        <v>0</v>
      </c>
      <c r="G9866">
        <v>0</v>
      </c>
      <c r="H9866">
        <v>0</v>
      </c>
      <c r="L9866">
        <v>594.50343599999997</v>
      </c>
      <c r="N9866">
        <v>169.2</v>
      </c>
      <c r="R9866">
        <v>1148.7825620000001</v>
      </c>
      <c r="S9866" t="s">
        <v>204</v>
      </c>
      <c r="T9866" s="247">
        <v>45342.357395833336</v>
      </c>
    </row>
    <row r="9867" spans="1:20" x14ac:dyDescent="0.35">
      <c r="A9867" t="s">
        <v>145</v>
      </c>
      <c r="B9867" t="s">
        <v>146</v>
      </c>
      <c r="C9867" t="s">
        <v>97</v>
      </c>
      <c r="D9867" s="29">
        <v>45618</v>
      </c>
      <c r="E9867">
        <v>0</v>
      </c>
      <c r="F9867">
        <v>0</v>
      </c>
      <c r="G9867">
        <v>0</v>
      </c>
      <c r="H9867">
        <v>0</v>
      </c>
      <c r="L9867">
        <v>594.50343599999997</v>
      </c>
      <c r="N9867">
        <v>169.2</v>
      </c>
      <c r="R9867">
        <v>1148.7825620000001</v>
      </c>
      <c r="S9867" t="s">
        <v>204</v>
      </c>
      <c r="T9867" s="247">
        <v>45342.35738425926</v>
      </c>
    </row>
    <row r="9868" spans="1:20" x14ac:dyDescent="0.35">
      <c r="A9868" t="s">
        <v>145</v>
      </c>
      <c r="B9868" t="s">
        <v>146</v>
      </c>
      <c r="C9868" t="s">
        <v>97</v>
      </c>
      <c r="D9868" s="29">
        <v>45619</v>
      </c>
      <c r="E9868">
        <v>0</v>
      </c>
      <c r="F9868">
        <v>0</v>
      </c>
      <c r="G9868">
        <v>0</v>
      </c>
      <c r="H9868">
        <v>0</v>
      </c>
      <c r="L9868">
        <v>594.50343599999997</v>
      </c>
      <c r="N9868">
        <v>169.2</v>
      </c>
      <c r="R9868">
        <v>1148.7825620000001</v>
      </c>
      <c r="S9868" t="s">
        <v>204</v>
      </c>
      <c r="T9868" s="247">
        <v>45342.35738425926</v>
      </c>
    </row>
    <row r="9869" spans="1:20" x14ac:dyDescent="0.35">
      <c r="A9869" t="s">
        <v>145</v>
      </c>
      <c r="B9869" t="s">
        <v>146</v>
      </c>
      <c r="C9869" t="s">
        <v>97</v>
      </c>
      <c r="D9869" s="29">
        <v>45620</v>
      </c>
      <c r="E9869">
        <v>0</v>
      </c>
      <c r="F9869">
        <v>0</v>
      </c>
      <c r="G9869">
        <v>0</v>
      </c>
      <c r="H9869">
        <v>0</v>
      </c>
      <c r="L9869">
        <v>594.50343599999997</v>
      </c>
      <c r="N9869">
        <v>169.2</v>
      </c>
      <c r="R9869">
        <v>1148.7825620000001</v>
      </c>
      <c r="S9869" t="s">
        <v>204</v>
      </c>
      <c r="T9869" s="247">
        <v>45342.35738425926</v>
      </c>
    </row>
    <row r="9870" spans="1:20" x14ac:dyDescent="0.35">
      <c r="A9870" t="s">
        <v>145</v>
      </c>
      <c r="B9870" t="s">
        <v>146</v>
      </c>
      <c r="C9870" t="s">
        <v>97</v>
      </c>
      <c r="D9870" s="29">
        <v>45621</v>
      </c>
      <c r="E9870">
        <v>0</v>
      </c>
      <c r="F9870">
        <v>0</v>
      </c>
      <c r="G9870">
        <v>0</v>
      </c>
      <c r="H9870">
        <v>0</v>
      </c>
      <c r="L9870">
        <v>594.50343599999997</v>
      </c>
      <c r="N9870">
        <v>169.2</v>
      </c>
      <c r="R9870">
        <v>1148.7825620000001</v>
      </c>
      <c r="S9870" t="s">
        <v>204</v>
      </c>
      <c r="T9870" s="247">
        <v>45342.35738425926</v>
      </c>
    </row>
    <row r="9871" spans="1:20" x14ac:dyDescent="0.35">
      <c r="A9871" t="s">
        <v>145</v>
      </c>
      <c r="B9871" t="s">
        <v>146</v>
      </c>
      <c r="C9871" t="s">
        <v>97</v>
      </c>
      <c r="D9871" s="29">
        <v>45622</v>
      </c>
      <c r="E9871">
        <v>0</v>
      </c>
      <c r="F9871">
        <v>0</v>
      </c>
      <c r="G9871">
        <v>0</v>
      </c>
      <c r="H9871">
        <v>0</v>
      </c>
      <c r="L9871">
        <v>594.50343599999997</v>
      </c>
      <c r="N9871">
        <v>169.2</v>
      </c>
      <c r="R9871">
        <v>1148.7825620000001</v>
      </c>
      <c r="S9871" t="s">
        <v>204</v>
      </c>
      <c r="T9871" s="247">
        <v>45342.357395833336</v>
      </c>
    </row>
    <row r="9872" spans="1:20" x14ac:dyDescent="0.35">
      <c r="A9872" t="s">
        <v>145</v>
      </c>
      <c r="B9872" t="s">
        <v>146</v>
      </c>
      <c r="C9872" t="s">
        <v>97</v>
      </c>
      <c r="D9872" s="29">
        <v>45623</v>
      </c>
      <c r="E9872">
        <v>0</v>
      </c>
      <c r="F9872">
        <v>0</v>
      </c>
      <c r="G9872">
        <v>0</v>
      </c>
      <c r="H9872">
        <v>0</v>
      </c>
      <c r="L9872">
        <v>594.50343599999997</v>
      </c>
      <c r="N9872">
        <v>169.2</v>
      </c>
      <c r="R9872">
        <v>1148.7825620000001</v>
      </c>
      <c r="S9872" t="s">
        <v>204</v>
      </c>
      <c r="T9872" s="247">
        <v>45342.35738425926</v>
      </c>
    </row>
    <row r="9873" spans="1:20" x14ac:dyDescent="0.35">
      <c r="A9873" t="s">
        <v>145</v>
      </c>
      <c r="B9873" t="s">
        <v>146</v>
      </c>
      <c r="C9873" t="s">
        <v>97</v>
      </c>
      <c r="D9873" s="29">
        <v>45624</v>
      </c>
      <c r="E9873">
        <v>0</v>
      </c>
      <c r="F9873">
        <v>0</v>
      </c>
      <c r="G9873">
        <v>0</v>
      </c>
      <c r="H9873">
        <v>0</v>
      </c>
      <c r="L9873">
        <v>594.50343599999997</v>
      </c>
      <c r="N9873">
        <v>169.2</v>
      </c>
      <c r="R9873">
        <v>1148.7825620000001</v>
      </c>
      <c r="S9873" t="s">
        <v>204</v>
      </c>
      <c r="T9873" s="247">
        <v>45342.35738425926</v>
      </c>
    </row>
    <row r="9874" spans="1:20" x14ac:dyDescent="0.35">
      <c r="A9874" t="s">
        <v>145</v>
      </c>
      <c r="B9874" t="s">
        <v>146</v>
      </c>
      <c r="C9874" t="s">
        <v>97</v>
      </c>
      <c r="D9874" s="29">
        <v>45625</v>
      </c>
      <c r="E9874">
        <v>0</v>
      </c>
      <c r="F9874">
        <v>0</v>
      </c>
      <c r="G9874">
        <v>0</v>
      </c>
      <c r="H9874">
        <v>0</v>
      </c>
      <c r="L9874">
        <v>594.50343599999997</v>
      </c>
      <c r="N9874">
        <v>169.2</v>
      </c>
      <c r="R9874">
        <v>1148.7825620000001</v>
      </c>
      <c r="S9874" t="s">
        <v>204</v>
      </c>
      <c r="T9874" s="247">
        <v>45342.35738425926</v>
      </c>
    </row>
    <row r="9875" spans="1:20" x14ac:dyDescent="0.35">
      <c r="A9875" t="s">
        <v>145</v>
      </c>
      <c r="B9875" t="s">
        <v>146</v>
      </c>
      <c r="C9875" t="s">
        <v>97</v>
      </c>
      <c r="D9875" s="29">
        <v>45626</v>
      </c>
      <c r="E9875">
        <v>0</v>
      </c>
      <c r="F9875">
        <v>0</v>
      </c>
      <c r="G9875">
        <v>0</v>
      </c>
      <c r="H9875">
        <v>0</v>
      </c>
      <c r="L9875">
        <v>594.50343599999997</v>
      </c>
      <c r="N9875">
        <v>169.2</v>
      </c>
      <c r="R9875">
        <v>1148.7825620000001</v>
      </c>
      <c r="S9875" t="s">
        <v>204</v>
      </c>
      <c r="T9875" s="247">
        <v>45342.35738425926</v>
      </c>
    </row>
    <row r="9876" spans="1:20" x14ac:dyDescent="0.35">
      <c r="A9876" t="s">
        <v>145</v>
      </c>
      <c r="B9876" t="s">
        <v>146</v>
      </c>
      <c r="C9876" t="s">
        <v>97</v>
      </c>
      <c r="D9876" s="29">
        <v>45627</v>
      </c>
      <c r="E9876">
        <v>0</v>
      </c>
      <c r="F9876">
        <v>0</v>
      </c>
      <c r="G9876">
        <v>0</v>
      </c>
      <c r="H9876">
        <v>0</v>
      </c>
      <c r="L9876">
        <v>815.12568799999997</v>
      </c>
      <c r="N9876">
        <v>169.2</v>
      </c>
      <c r="R9876">
        <v>1148.7825620000001</v>
      </c>
      <c r="S9876" t="s">
        <v>204</v>
      </c>
      <c r="T9876" s="247">
        <v>45342.35738425926</v>
      </c>
    </row>
    <row r="9877" spans="1:20" x14ac:dyDescent="0.35">
      <c r="A9877" t="s">
        <v>145</v>
      </c>
      <c r="B9877" t="s">
        <v>146</v>
      </c>
      <c r="C9877" t="s">
        <v>97</v>
      </c>
      <c r="D9877" s="29">
        <v>45628</v>
      </c>
      <c r="E9877">
        <v>0</v>
      </c>
      <c r="F9877">
        <v>0</v>
      </c>
      <c r="G9877">
        <v>0</v>
      </c>
      <c r="H9877">
        <v>0</v>
      </c>
      <c r="L9877">
        <v>815.12568799999997</v>
      </c>
      <c r="N9877">
        <v>169.2</v>
      </c>
      <c r="R9877">
        <v>1148.7825620000001</v>
      </c>
      <c r="S9877" t="s">
        <v>204</v>
      </c>
      <c r="T9877" s="247">
        <v>45342.357395833336</v>
      </c>
    </row>
    <row r="9878" spans="1:20" x14ac:dyDescent="0.35">
      <c r="A9878" t="s">
        <v>145</v>
      </c>
      <c r="B9878" t="s">
        <v>146</v>
      </c>
      <c r="C9878" t="s">
        <v>97</v>
      </c>
      <c r="D9878" s="29">
        <v>45629</v>
      </c>
      <c r="E9878">
        <v>0</v>
      </c>
      <c r="F9878">
        <v>0</v>
      </c>
      <c r="G9878">
        <v>0</v>
      </c>
      <c r="H9878">
        <v>0</v>
      </c>
      <c r="L9878">
        <v>815.12568799999997</v>
      </c>
      <c r="N9878">
        <v>169.2</v>
      </c>
      <c r="R9878">
        <v>1148.7825620000001</v>
      </c>
      <c r="S9878" t="s">
        <v>204</v>
      </c>
      <c r="T9878" s="247">
        <v>45342.357395833336</v>
      </c>
    </row>
    <row r="9879" spans="1:20" x14ac:dyDescent="0.35">
      <c r="A9879" t="s">
        <v>145</v>
      </c>
      <c r="B9879" t="s">
        <v>146</v>
      </c>
      <c r="C9879" t="s">
        <v>97</v>
      </c>
      <c r="D9879" s="29">
        <v>45630</v>
      </c>
      <c r="E9879">
        <v>0</v>
      </c>
      <c r="F9879">
        <v>0</v>
      </c>
      <c r="G9879">
        <v>0</v>
      </c>
      <c r="H9879">
        <v>0</v>
      </c>
      <c r="L9879">
        <v>815.12568799999997</v>
      </c>
      <c r="N9879">
        <v>169.2</v>
      </c>
      <c r="R9879">
        <v>1148.7825620000001</v>
      </c>
      <c r="S9879" t="s">
        <v>204</v>
      </c>
      <c r="T9879" s="247">
        <v>45342.357395833336</v>
      </c>
    </row>
    <row r="9880" spans="1:20" x14ac:dyDescent="0.35">
      <c r="A9880" t="s">
        <v>145</v>
      </c>
      <c r="B9880" t="s">
        <v>146</v>
      </c>
      <c r="C9880" t="s">
        <v>97</v>
      </c>
      <c r="D9880" s="29">
        <v>45631</v>
      </c>
      <c r="E9880">
        <v>0</v>
      </c>
      <c r="F9880">
        <v>0</v>
      </c>
      <c r="G9880">
        <v>0</v>
      </c>
      <c r="H9880">
        <v>0</v>
      </c>
      <c r="L9880">
        <v>815.12568799999997</v>
      </c>
      <c r="N9880">
        <v>169.2</v>
      </c>
      <c r="R9880">
        <v>1148.7825620000001</v>
      </c>
      <c r="S9880" t="s">
        <v>204</v>
      </c>
      <c r="T9880" s="247">
        <v>45342.35738425926</v>
      </c>
    </row>
    <row r="9881" spans="1:20" x14ac:dyDescent="0.35">
      <c r="A9881" t="s">
        <v>145</v>
      </c>
      <c r="B9881" t="s">
        <v>146</v>
      </c>
      <c r="C9881" t="s">
        <v>97</v>
      </c>
      <c r="D9881" s="29">
        <v>45632</v>
      </c>
      <c r="E9881">
        <v>0</v>
      </c>
      <c r="F9881">
        <v>0</v>
      </c>
      <c r="G9881">
        <v>0</v>
      </c>
      <c r="H9881">
        <v>0</v>
      </c>
      <c r="L9881">
        <v>815.12568799999997</v>
      </c>
      <c r="N9881">
        <v>169.2</v>
      </c>
      <c r="R9881">
        <v>1148.7825620000001</v>
      </c>
      <c r="S9881" t="s">
        <v>204</v>
      </c>
      <c r="T9881" s="247">
        <v>45342.357395833336</v>
      </c>
    </row>
    <row r="9882" spans="1:20" x14ac:dyDescent="0.35">
      <c r="A9882" t="s">
        <v>145</v>
      </c>
      <c r="B9882" t="s">
        <v>146</v>
      </c>
      <c r="C9882" t="s">
        <v>97</v>
      </c>
      <c r="D9882" s="29">
        <v>45633</v>
      </c>
      <c r="E9882">
        <v>0</v>
      </c>
      <c r="F9882">
        <v>0</v>
      </c>
      <c r="G9882">
        <v>0</v>
      </c>
      <c r="H9882">
        <v>0</v>
      </c>
      <c r="L9882">
        <v>815.12568799999997</v>
      </c>
      <c r="N9882">
        <v>169.2</v>
      </c>
      <c r="R9882">
        <v>1148.7825620000001</v>
      </c>
      <c r="S9882" t="s">
        <v>204</v>
      </c>
      <c r="T9882" s="247">
        <v>45342.35738425926</v>
      </c>
    </row>
    <row r="9883" spans="1:20" x14ac:dyDescent="0.35">
      <c r="A9883" t="s">
        <v>145</v>
      </c>
      <c r="B9883" t="s">
        <v>146</v>
      </c>
      <c r="C9883" t="s">
        <v>97</v>
      </c>
      <c r="D9883" s="29">
        <v>45634</v>
      </c>
      <c r="E9883">
        <v>0</v>
      </c>
      <c r="F9883">
        <v>0</v>
      </c>
      <c r="G9883">
        <v>0</v>
      </c>
      <c r="H9883">
        <v>0</v>
      </c>
      <c r="L9883">
        <v>815.12568799999997</v>
      </c>
      <c r="N9883">
        <v>169.2</v>
      </c>
      <c r="R9883">
        <v>1148.7825620000001</v>
      </c>
      <c r="S9883" t="s">
        <v>204</v>
      </c>
      <c r="T9883" s="247">
        <v>45342.357395833336</v>
      </c>
    </row>
    <row r="9884" spans="1:20" x14ac:dyDescent="0.35">
      <c r="A9884" t="s">
        <v>145</v>
      </c>
      <c r="B9884" t="s">
        <v>146</v>
      </c>
      <c r="C9884" t="s">
        <v>97</v>
      </c>
      <c r="D9884" s="29">
        <v>45635</v>
      </c>
      <c r="E9884">
        <v>0</v>
      </c>
      <c r="F9884">
        <v>0</v>
      </c>
      <c r="G9884">
        <v>0</v>
      </c>
      <c r="H9884">
        <v>0</v>
      </c>
      <c r="L9884">
        <v>815.12568799999997</v>
      </c>
      <c r="N9884">
        <v>169.2</v>
      </c>
      <c r="R9884">
        <v>1148.7825620000001</v>
      </c>
      <c r="S9884" t="s">
        <v>204</v>
      </c>
      <c r="T9884" s="247">
        <v>45342.357395833336</v>
      </c>
    </row>
    <row r="9885" spans="1:20" x14ac:dyDescent="0.35">
      <c r="A9885" t="s">
        <v>145</v>
      </c>
      <c r="B9885" t="s">
        <v>146</v>
      </c>
      <c r="C9885" t="s">
        <v>97</v>
      </c>
      <c r="D9885" s="29">
        <v>45636</v>
      </c>
      <c r="E9885">
        <v>0</v>
      </c>
      <c r="F9885">
        <v>0</v>
      </c>
      <c r="G9885">
        <v>0</v>
      </c>
      <c r="H9885">
        <v>0</v>
      </c>
      <c r="L9885">
        <v>815.12568799999997</v>
      </c>
      <c r="N9885">
        <v>169.2</v>
      </c>
      <c r="R9885">
        <v>1148.7825620000001</v>
      </c>
      <c r="S9885" t="s">
        <v>204</v>
      </c>
      <c r="T9885" s="247">
        <v>45342.357395833336</v>
      </c>
    </row>
    <row r="9886" spans="1:20" x14ac:dyDescent="0.35">
      <c r="A9886" t="s">
        <v>145</v>
      </c>
      <c r="B9886" t="s">
        <v>146</v>
      </c>
      <c r="C9886" t="s">
        <v>97</v>
      </c>
      <c r="D9886" s="29">
        <v>45637</v>
      </c>
      <c r="E9886">
        <v>0</v>
      </c>
      <c r="F9886">
        <v>0</v>
      </c>
      <c r="G9886">
        <v>0</v>
      </c>
      <c r="H9886">
        <v>0</v>
      </c>
      <c r="L9886">
        <v>815.12568799999997</v>
      </c>
      <c r="N9886">
        <v>169.2</v>
      </c>
      <c r="R9886">
        <v>1148.7825620000001</v>
      </c>
      <c r="S9886" t="s">
        <v>204</v>
      </c>
      <c r="T9886" s="247">
        <v>45342.35738425926</v>
      </c>
    </row>
    <row r="9887" spans="1:20" x14ac:dyDescent="0.35">
      <c r="A9887" t="s">
        <v>145</v>
      </c>
      <c r="B9887" t="s">
        <v>146</v>
      </c>
      <c r="C9887" t="s">
        <v>97</v>
      </c>
      <c r="D9887" s="29">
        <v>45638</v>
      </c>
      <c r="E9887">
        <v>0</v>
      </c>
      <c r="F9887">
        <v>0</v>
      </c>
      <c r="G9887">
        <v>0</v>
      </c>
      <c r="H9887">
        <v>0</v>
      </c>
      <c r="L9887">
        <v>815.12568799999997</v>
      </c>
      <c r="N9887">
        <v>169.2</v>
      </c>
      <c r="R9887">
        <v>1148.7825620000001</v>
      </c>
      <c r="S9887" t="s">
        <v>204</v>
      </c>
      <c r="T9887" s="247">
        <v>45342.357395833336</v>
      </c>
    </row>
    <row r="9888" spans="1:20" x14ac:dyDescent="0.35">
      <c r="A9888" t="s">
        <v>145</v>
      </c>
      <c r="B9888" t="s">
        <v>146</v>
      </c>
      <c r="C9888" t="s">
        <v>97</v>
      </c>
      <c r="D9888" s="29">
        <v>45639</v>
      </c>
      <c r="E9888">
        <v>0</v>
      </c>
      <c r="F9888">
        <v>0</v>
      </c>
      <c r="G9888">
        <v>0</v>
      </c>
      <c r="H9888">
        <v>0</v>
      </c>
      <c r="L9888">
        <v>815.12568799999997</v>
      </c>
      <c r="N9888">
        <v>169.2</v>
      </c>
      <c r="R9888">
        <v>1148.7825620000001</v>
      </c>
      <c r="S9888" t="s">
        <v>204</v>
      </c>
      <c r="T9888" s="247">
        <v>45342.357395833336</v>
      </c>
    </row>
    <row r="9889" spans="1:20" x14ac:dyDescent="0.35">
      <c r="A9889" t="s">
        <v>145</v>
      </c>
      <c r="B9889" t="s">
        <v>146</v>
      </c>
      <c r="C9889" t="s">
        <v>97</v>
      </c>
      <c r="D9889" s="29">
        <v>45640</v>
      </c>
      <c r="E9889">
        <v>0</v>
      </c>
      <c r="F9889">
        <v>0</v>
      </c>
      <c r="G9889">
        <v>0</v>
      </c>
      <c r="H9889">
        <v>0</v>
      </c>
      <c r="L9889">
        <v>815.12568799999997</v>
      </c>
      <c r="N9889">
        <v>169.2</v>
      </c>
      <c r="R9889">
        <v>1148.7825620000001</v>
      </c>
      <c r="S9889" t="s">
        <v>204</v>
      </c>
      <c r="T9889" s="247">
        <v>45342.357395833336</v>
      </c>
    </row>
    <row r="9890" spans="1:20" x14ac:dyDescent="0.35">
      <c r="A9890" t="s">
        <v>145</v>
      </c>
      <c r="B9890" t="s">
        <v>146</v>
      </c>
      <c r="C9890" t="s">
        <v>97</v>
      </c>
      <c r="D9890" s="29">
        <v>45641</v>
      </c>
      <c r="E9890">
        <v>0</v>
      </c>
      <c r="F9890">
        <v>0</v>
      </c>
      <c r="G9890">
        <v>0</v>
      </c>
      <c r="H9890">
        <v>0</v>
      </c>
      <c r="L9890">
        <v>815.12568799999997</v>
      </c>
      <c r="N9890">
        <v>169.2</v>
      </c>
      <c r="R9890">
        <v>1148.7825620000001</v>
      </c>
      <c r="S9890" t="s">
        <v>204</v>
      </c>
      <c r="T9890" s="247">
        <v>45342.357395833336</v>
      </c>
    </row>
    <row r="9891" spans="1:20" x14ac:dyDescent="0.35">
      <c r="A9891" t="s">
        <v>145</v>
      </c>
      <c r="B9891" t="s">
        <v>146</v>
      </c>
      <c r="C9891" t="s">
        <v>97</v>
      </c>
      <c r="D9891" s="29">
        <v>45642</v>
      </c>
      <c r="E9891">
        <v>0</v>
      </c>
      <c r="F9891">
        <v>0</v>
      </c>
      <c r="G9891">
        <v>0</v>
      </c>
      <c r="H9891">
        <v>0</v>
      </c>
      <c r="L9891">
        <v>815.12568799999997</v>
      </c>
      <c r="N9891">
        <v>169.2</v>
      </c>
      <c r="R9891">
        <v>1148.7825620000001</v>
      </c>
      <c r="S9891" t="s">
        <v>204</v>
      </c>
      <c r="T9891" s="247">
        <v>45342.357395833336</v>
      </c>
    </row>
    <row r="9892" spans="1:20" x14ac:dyDescent="0.35">
      <c r="A9892" t="s">
        <v>145</v>
      </c>
      <c r="B9892" t="s">
        <v>146</v>
      </c>
      <c r="C9892" t="s">
        <v>97</v>
      </c>
      <c r="D9892" s="29">
        <v>45643</v>
      </c>
      <c r="E9892">
        <v>0</v>
      </c>
      <c r="F9892">
        <v>0</v>
      </c>
      <c r="G9892">
        <v>0</v>
      </c>
      <c r="H9892">
        <v>0</v>
      </c>
      <c r="L9892">
        <v>815.12568799999997</v>
      </c>
      <c r="N9892">
        <v>169.2</v>
      </c>
      <c r="R9892">
        <v>1148.7825620000001</v>
      </c>
      <c r="S9892" t="s">
        <v>204</v>
      </c>
      <c r="T9892" s="247">
        <v>45342.357395833336</v>
      </c>
    </row>
    <row r="9893" spans="1:20" x14ac:dyDescent="0.35">
      <c r="A9893" t="s">
        <v>145</v>
      </c>
      <c r="B9893" t="s">
        <v>146</v>
      </c>
      <c r="C9893" t="s">
        <v>97</v>
      </c>
      <c r="D9893" s="29">
        <v>45644</v>
      </c>
      <c r="E9893">
        <v>0</v>
      </c>
      <c r="F9893">
        <v>0</v>
      </c>
      <c r="G9893">
        <v>0</v>
      </c>
      <c r="H9893">
        <v>0</v>
      </c>
      <c r="L9893">
        <v>815.12568799999997</v>
      </c>
      <c r="N9893">
        <v>169.2</v>
      </c>
      <c r="R9893">
        <v>1148.7825620000001</v>
      </c>
      <c r="S9893" t="s">
        <v>204</v>
      </c>
      <c r="T9893" s="247">
        <v>45342.357395833336</v>
      </c>
    </row>
    <row r="9894" spans="1:20" x14ac:dyDescent="0.35">
      <c r="A9894" t="s">
        <v>145</v>
      </c>
      <c r="B9894" t="s">
        <v>146</v>
      </c>
      <c r="C9894" t="s">
        <v>97</v>
      </c>
      <c r="D9894" s="29">
        <v>45645</v>
      </c>
      <c r="E9894">
        <v>0</v>
      </c>
      <c r="F9894">
        <v>0</v>
      </c>
      <c r="G9894">
        <v>0</v>
      </c>
      <c r="H9894">
        <v>0</v>
      </c>
      <c r="L9894">
        <v>815.12568799999997</v>
      </c>
      <c r="N9894">
        <v>169.2</v>
      </c>
      <c r="R9894">
        <v>1148.7825620000001</v>
      </c>
      <c r="S9894" t="s">
        <v>204</v>
      </c>
      <c r="T9894" s="247">
        <v>45342.357395833336</v>
      </c>
    </row>
    <row r="9895" spans="1:20" x14ac:dyDescent="0.35">
      <c r="A9895" t="s">
        <v>145</v>
      </c>
      <c r="B9895" t="s">
        <v>146</v>
      </c>
      <c r="C9895" t="s">
        <v>97</v>
      </c>
      <c r="D9895" s="29">
        <v>45646</v>
      </c>
      <c r="E9895">
        <v>0</v>
      </c>
      <c r="F9895">
        <v>0</v>
      </c>
      <c r="G9895">
        <v>0</v>
      </c>
      <c r="H9895">
        <v>0</v>
      </c>
      <c r="L9895">
        <v>815.12568799999997</v>
      </c>
      <c r="N9895">
        <v>169.2</v>
      </c>
      <c r="R9895">
        <v>1148.7825620000001</v>
      </c>
      <c r="S9895" t="s">
        <v>204</v>
      </c>
      <c r="T9895" s="247">
        <v>45342.357395833336</v>
      </c>
    </row>
    <row r="9896" spans="1:20" x14ac:dyDescent="0.35">
      <c r="A9896" t="s">
        <v>145</v>
      </c>
      <c r="B9896" t="s">
        <v>146</v>
      </c>
      <c r="C9896" t="s">
        <v>97</v>
      </c>
      <c r="D9896" s="29">
        <v>45647</v>
      </c>
      <c r="E9896">
        <v>0</v>
      </c>
      <c r="F9896">
        <v>0</v>
      </c>
      <c r="G9896">
        <v>0</v>
      </c>
      <c r="H9896">
        <v>0</v>
      </c>
      <c r="L9896">
        <v>815.12568799999997</v>
      </c>
      <c r="N9896">
        <v>169.2</v>
      </c>
      <c r="R9896">
        <v>1148.7825620000001</v>
      </c>
      <c r="S9896" t="s">
        <v>204</v>
      </c>
      <c r="T9896" s="247">
        <v>45342.357395833336</v>
      </c>
    </row>
    <row r="9897" spans="1:20" x14ac:dyDescent="0.35">
      <c r="A9897" t="s">
        <v>145</v>
      </c>
      <c r="B9897" t="s">
        <v>146</v>
      </c>
      <c r="C9897" t="s">
        <v>97</v>
      </c>
      <c r="D9897" s="29">
        <v>45648</v>
      </c>
      <c r="E9897">
        <v>0</v>
      </c>
      <c r="F9897">
        <v>0</v>
      </c>
      <c r="G9897">
        <v>0</v>
      </c>
      <c r="H9897">
        <v>0</v>
      </c>
      <c r="L9897">
        <v>815.12568799999997</v>
      </c>
      <c r="N9897">
        <v>169.2</v>
      </c>
      <c r="R9897">
        <v>1148.7825620000001</v>
      </c>
      <c r="S9897" t="s">
        <v>204</v>
      </c>
      <c r="T9897" s="247">
        <v>45342.357395833336</v>
      </c>
    </row>
    <row r="9898" spans="1:20" x14ac:dyDescent="0.35">
      <c r="A9898" t="s">
        <v>145</v>
      </c>
      <c r="B9898" t="s">
        <v>146</v>
      </c>
      <c r="C9898" t="s">
        <v>97</v>
      </c>
      <c r="D9898" s="29">
        <v>45649</v>
      </c>
      <c r="E9898">
        <v>0</v>
      </c>
      <c r="F9898">
        <v>0</v>
      </c>
      <c r="G9898">
        <v>0</v>
      </c>
      <c r="H9898">
        <v>0</v>
      </c>
      <c r="L9898">
        <v>815.12568799999997</v>
      </c>
      <c r="N9898">
        <v>169.2</v>
      </c>
      <c r="R9898">
        <v>1148.7825620000001</v>
      </c>
      <c r="S9898" t="s">
        <v>204</v>
      </c>
      <c r="T9898" s="247">
        <v>45342.357395833336</v>
      </c>
    </row>
    <row r="9899" spans="1:20" x14ac:dyDescent="0.35">
      <c r="A9899" t="s">
        <v>145</v>
      </c>
      <c r="B9899" t="s">
        <v>146</v>
      </c>
      <c r="C9899" t="s">
        <v>97</v>
      </c>
      <c r="D9899" s="29">
        <v>45650</v>
      </c>
      <c r="E9899">
        <v>0</v>
      </c>
      <c r="F9899">
        <v>0</v>
      </c>
      <c r="G9899">
        <v>0</v>
      </c>
      <c r="H9899">
        <v>0</v>
      </c>
      <c r="L9899">
        <v>815.12568799999997</v>
      </c>
      <c r="N9899">
        <v>169.2</v>
      </c>
      <c r="R9899">
        <v>1148.7825620000001</v>
      </c>
      <c r="S9899" t="s">
        <v>204</v>
      </c>
      <c r="T9899" s="247">
        <v>45342.357407407406</v>
      </c>
    </row>
    <row r="9900" spans="1:20" x14ac:dyDescent="0.35">
      <c r="A9900" t="s">
        <v>145</v>
      </c>
      <c r="B9900" t="s">
        <v>146</v>
      </c>
      <c r="C9900" t="s">
        <v>97</v>
      </c>
      <c r="D9900" s="29">
        <v>45651</v>
      </c>
      <c r="E9900">
        <v>0</v>
      </c>
      <c r="F9900">
        <v>0</v>
      </c>
      <c r="G9900">
        <v>0</v>
      </c>
      <c r="H9900">
        <v>0</v>
      </c>
      <c r="L9900">
        <v>815.12568799999997</v>
      </c>
      <c r="N9900">
        <v>169.2</v>
      </c>
      <c r="R9900">
        <v>1148.7825620000001</v>
      </c>
      <c r="S9900" t="s">
        <v>204</v>
      </c>
      <c r="T9900" s="247">
        <v>45342.357395833336</v>
      </c>
    </row>
    <row r="9901" spans="1:20" x14ac:dyDescent="0.35">
      <c r="A9901" t="s">
        <v>145</v>
      </c>
      <c r="B9901" t="s">
        <v>146</v>
      </c>
      <c r="C9901" t="s">
        <v>97</v>
      </c>
      <c r="D9901" s="29">
        <v>45652</v>
      </c>
      <c r="E9901">
        <v>0</v>
      </c>
      <c r="F9901">
        <v>0</v>
      </c>
      <c r="G9901">
        <v>0</v>
      </c>
      <c r="H9901">
        <v>0</v>
      </c>
      <c r="L9901">
        <v>815.12568799999997</v>
      </c>
      <c r="N9901">
        <v>169.2</v>
      </c>
      <c r="R9901">
        <v>1148.7825620000001</v>
      </c>
      <c r="S9901" t="s">
        <v>204</v>
      </c>
      <c r="T9901" s="247">
        <v>45342.357395833336</v>
      </c>
    </row>
    <row r="9902" spans="1:20" x14ac:dyDescent="0.35">
      <c r="A9902" t="s">
        <v>145</v>
      </c>
      <c r="B9902" t="s">
        <v>146</v>
      </c>
      <c r="C9902" t="s">
        <v>97</v>
      </c>
      <c r="D9902" s="29">
        <v>45653</v>
      </c>
      <c r="E9902">
        <v>0</v>
      </c>
      <c r="F9902">
        <v>0</v>
      </c>
      <c r="G9902">
        <v>0</v>
      </c>
      <c r="H9902">
        <v>0</v>
      </c>
      <c r="L9902">
        <v>815.12568799999997</v>
      </c>
      <c r="N9902">
        <v>169.2</v>
      </c>
      <c r="R9902">
        <v>1148.7825620000001</v>
      </c>
      <c r="S9902" t="s">
        <v>204</v>
      </c>
      <c r="T9902" s="247">
        <v>45342.357407407406</v>
      </c>
    </row>
    <row r="9903" spans="1:20" x14ac:dyDescent="0.35">
      <c r="A9903" t="s">
        <v>145</v>
      </c>
      <c r="B9903" t="s">
        <v>146</v>
      </c>
      <c r="C9903" t="s">
        <v>97</v>
      </c>
      <c r="D9903" s="29">
        <v>45654</v>
      </c>
      <c r="E9903">
        <v>0</v>
      </c>
      <c r="F9903">
        <v>0</v>
      </c>
      <c r="G9903">
        <v>0</v>
      </c>
      <c r="H9903">
        <v>0</v>
      </c>
      <c r="L9903">
        <v>815.12568799999997</v>
      </c>
      <c r="N9903">
        <v>169.2</v>
      </c>
      <c r="R9903">
        <v>1148.7825620000001</v>
      </c>
      <c r="S9903" t="s">
        <v>204</v>
      </c>
      <c r="T9903" s="247">
        <v>45342.357407407406</v>
      </c>
    </row>
    <row r="9904" spans="1:20" x14ac:dyDescent="0.35">
      <c r="A9904" t="s">
        <v>145</v>
      </c>
      <c r="B9904" t="s">
        <v>146</v>
      </c>
      <c r="C9904" t="s">
        <v>97</v>
      </c>
      <c r="D9904" s="29">
        <v>45655</v>
      </c>
      <c r="E9904">
        <v>0</v>
      </c>
      <c r="F9904">
        <v>0</v>
      </c>
      <c r="G9904">
        <v>0</v>
      </c>
      <c r="H9904">
        <v>0</v>
      </c>
      <c r="L9904">
        <v>815.12568799999997</v>
      </c>
      <c r="N9904">
        <v>169.2</v>
      </c>
      <c r="R9904">
        <v>1148.7825620000001</v>
      </c>
      <c r="S9904" t="s">
        <v>204</v>
      </c>
      <c r="T9904" s="247">
        <v>45342.357407407406</v>
      </c>
    </row>
    <row r="9905" spans="1:20" x14ac:dyDescent="0.35">
      <c r="A9905" t="s">
        <v>145</v>
      </c>
      <c r="B9905" t="s">
        <v>146</v>
      </c>
      <c r="C9905" t="s">
        <v>97</v>
      </c>
      <c r="D9905" s="29">
        <v>45656</v>
      </c>
      <c r="E9905">
        <v>0</v>
      </c>
      <c r="F9905">
        <v>0</v>
      </c>
      <c r="G9905">
        <v>0</v>
      </c>
      <c r="H9905">
        <v>0</v>
      </c>
      <c r="L9905">
        <v>815.12568799999997</v>
      </c>
      <c r="N9905">
        <v>169.2</v>
      </c>
      <c r="R9905">
        <v>1148.7825620000001</v>
      </c>
      <c r="S9905" t="s">
        <v>204</v>
      </c>
      <c r="T9905" s="247">
        <v>45342.357407407406</v>
      </c>
    </row>
    <row r="9906" spans="1:20" x14ac:dyDescent="0.35">
      <c r="A9906" t="s">
        <v>145</v>
      </c>
      <c r="B9906" t="s">
        <v>146</v>
      </c>
      <c r="C9906" t="s">
        <v>97</v>
      </c>
      <c r="D9906" s="29">
        <v>45657</v>
      </c>
      <c r="E9906">
        <v>0</v>
      </c>
      <c r="F9906">
        <v>0</v>
      </c>
      <c r="G9906">
        <v>0</v>
      </c>
      <c r="H9906">
        <v>0</v>
      </c>
      <c r="L9906">
        <v>815.12568799999997</v>
      </c>
      <c r="N9906">
        <v>169.2</v>
      </c>
      <c r="R9906">
        <v>1148.7825620000001</v>
      </c>
      <c r="S9906" t="s">
        <v>204</v>
      </c>
      <c r="T9906" s="247">
        <v>45342.357407407406</v>
      </c>
    </row>
    <row r="9907" spans="1:20" x14ac:dyDescent="0.35">
      <c r="A9907" t="s">
        <v>72</v>
      </c>
      <c r="B9907" t="s">
        <v>70</v>
      </c>
      <c r="C9907" t="s">
        <v>97</v>
      </c>
      <c r="D9907" s="29">
        <v>45383</v>
      </c>
      <c r="E9907">
        <v>0</v>
      </c>
      <c r="F9907">
        <v>0</v>
      </c>
      <c r="G9907">
        <v>0</v>
      </c>
      <c r="H9907">
        <v>0</v>
      </c>
      <c r="L9907">
        <v>339.11828700000001</v>
      </c>
      <c r="M9907">
        <v>69.818489999999997</v>
      </c>
      <c r="N9907">
        <v>34.909253999999997</v>
      </c>
      <c r="P9907">
        <v>0</v>
      </c>
      <c r="R9907">
        <v>339.118292</v>
      </c>
      <c r="S9907" t="s">
        <v>236</v>
      </c>
      <c r="T9907" s="247">
        <v>45342.342847222222</v>
      </c>
    </row>
    <row r="9908" spans="1:20" x14ac:dyDescent="0.35">
      <c r="A9908" t="s">
        <v>72</v>
      </c>
      <c r="B9908" t="s">
        <v>70</v>
      </c>
      <c r="C9908" t="s">
        <v>97</v>
      </c>
      <c r="D9908" s="29">
        <v>45384</v>
      </c>
      <c r="E9908">
        <v>0.83409999999999995</v>
      </c>
      <c r="F9908">
        <v>0.22600000000000001</v>
      </c>
      <c r="G9908">
        <v>0.83409999999999995</v>
      </c>
      <c r="H9908">
        <v>0.22600000000000001</v>
      </c>
      <c r="J9908">
        <v>56</v>
      </c>
      <c r="K9908">
        <v>262</v>
      </c>
      <c r="L9908">
        <v>339.11828700000001</v>
      </c>
      <c r="M9908">
        <v>69.818489999999997</v>
      </c>
      <c r="N9908">
        <v>34.909253999999997</v>
      </c>
      <c r="P9908">
        <v>0</v>
      </c>
      <c r="R9908">
        <v>339.118292</v>
      </c>
      <c r="S9908" t="s">
        <v>204</v>
      </c>
      <c r="T9908" s="247">
        <v>45345.333645833336</v>
      </c>
    </row>
    <row r="9909" spans="1:20" x14ac:dyDescent="0.35">
      <c r="A9909" t="s">
        <v>72</v>
      </c>
      <c r="B9909" t="s">
        <v>70</v>
      </c>
      <c r="C9909" t="s">
        <v>97</v>
      </c>
      <c r="D9909" s="29">
        <v>45385</v>
      </c>
      <c r="E9909">
        <v>0</v>
      </c>
      <c r="F9909">
        <v>0</v>
      </c>
      <c r="G9909">
        <v>0</v>
      </c>
      <c r="H9909">
        <v>0</v>
      </c>
      <c r="L9909">
        <v>339.11828700000001</v>
      </c>
      <c r="M9909">
        <v>69.818489999999997</v>
      </c>
      <c r="N9909">
        <v>34.909253999999997</v>
      </c>
      <c r="P9909">
        <v>0</v>
      </c>
      <c r="R9909">
        <v>339.118292</v>
      </c>
      <c r="S9909" t="s">
        <v>236</v>
      </c>
      <c r="T9909" s="247">
        <v>45342.341979166667</v>
      </c>
    </row>
    <row r="9910" spans="1:20" x14ac:dyDescent="0.35">
      <c r="A9910" t="s">
        <v>72</v>
      </c>
      <c r="B9910" t="s">
        <v>70</v>
      </c>
      <c r="C9910" t="s">
        <v>97</v>
      </c>
      <c r="D9910" s="29">
        <v>45386</v>
      </c>
      <c r="E9910">
        <v>0</v>
      </c>
      <c r="F9910">
        <v>0</v>
      </c>
      <c r="G9910">
        <v>0</v>
      </c>
      <c r="H9910">
        <v>0</v>
      </c>
      <c r="L9910">
        <v>339.11828700000001</v>
      </c>
      <c r="M9910">
        <v>69.818489999999997</v>
      </c>
      <c r="N9910">
        <v>34.909253999999997</v>
      </c>
      <c r="P9910">
        <v>0</v>
      </c>
      <c r="R9910">
        <v>339.118292</v>
      </c>
      <c r="S9910" t="s">
        <v>236</v>
      </c>
      <c r="T9910" s="247">
        <v>45342.342407407406</v>
      </c>
    </row>
    <row r="9911" spans="1:20" x14ac:dyDescent="0.35">
      <c r="A9911" t="s">
        <v>72</v>
      </c>
      <c r="B9911" t="s">
        <v>70</v>
      </c>
      <c r="C9911" t="s">
        <v>97</v>
      </c>
      <c r="D9911" s="29">
        <v>45387</v>
      </c>
      <c r="E9911">
        <v>0</v>
      </c>
      <c r="F9911">
        <v>0</v>
      </c>
      <c r="G9911">
        <v>0</v>
      </c>
      <c r="H9911">
        <v>0</v>
      </c>
      <c r="L9911">
        <v>339.11828700000001</v>
      </c>
      <c r="M9911">
        <v>69.818489999999997</v>
      </c>
      <c r="N9911">
        <v>34.909253999999997</v>
      </c>
      <c r="P9911">
        <v>0</v>
      </c>
      <c r="R9911">
        <v>339.118292</v>
      </c>
      <c r="S9911" t="s">
        <v>236</v>
      </c>
      <c r="T9911" s="247">
        <v>45342.342858796299</v>
      </c>
    </row>
    <row r="9912" spans="1:20" x14ac:dyDescent="0.35">
      <c r="A9912" t="s">
        <v>72</v>
      </c>
      <c r="B9912" t="s">
        <v>70</v>
      </c>
      <c r="C9912" t="s">
        <v>97</v>
      </c>
      <c r="D9912" s="29">
        <v>45388</v>
      </c>
      <c r="E9912">
        <v>0</v>
      </c>
      <c r="F9912">
        <v>0</v>
      </c>
      <c r="G9912">
        <v>0</v>
      </c>
      <c r="H9912">
        <v>0</v>
      </c>
      <c r="L9912">
        <v>339.11828700000001</v>
      </c>
      <c r="M9912">
        <v>69.818489999999997</v>
      </c>
      <c r="N9912">
        <v>34.909253999999997</v>
      </c>
      <c r="P9912">
        <v>0</v>
      </c>
      <c r="R9912">
        <v>339.118292</v>
      </c>
      <c r="S9912" t="s">
        <v>236</v>
      </c>
      <c r="T9912" s="247">
        <v>45342.342476851853</v>
      </c>
    </row>
    <row r="9913" spans="1:20" x14ac:dyDescent="0.35">
      <c r="A9913" t="s">
        <v>72</v>
      </c>
      <c r="B9913" t="s">
        <v>70</v>
      </c>
      <c r="C9913" t="s">
        <v>97</v>
      </c>
      <c r="D9913" s="29">
        <v>45389</v>
      </c>
      <c r="E9913">
        <v>0</v>
      </c>
      <c r="F9913">
        <v>0</v>
      </c>
      <c r="G9913">
        <v>0</v>
      </c>
      <c r="H9913">
        <v>0</v>
      </c>
      <c r="L9913">
        <v>339.11828700000001</v>
      </c>
      <c r="M9913">
        <v>69.818489999999997</v>
      </c>
      <c r="N9913">
        <v>34.909253999999997</v>
      </c>
      <c r="P9913">
        <v>0</v>
      </c>
      <c r="R9913">
        <v>339.118292</v>
      </c>
      <c r="S9913" t="s">
        <v>236</v>
      </c>
      <c r="T9913" s="247">
        <v>45342.342615740738</v>
      </c>
    </row>
    <row r="9914" spans="1:20" x14ac:dyDescent="0.35">
      <c r="A9914" t="s">
        <v>72</v>
      </c>
      <c r="B9914" t="s">
        <v>70</v>
      </c>
      <c r="C9914" t="s">
        <v>97</v>
      </c>
      <c r="D9914" s="29">
        <v>45390</v>
      </c>
      <c r="E9914">
        <v>0</v>
      </c>
      <c r="F9914">
        <v>0</v>
      </c>
      <c r="G9914">
        <v>0</v>
      </c>
      <c r="H9914">
        <v>0</v>
      </c>
      <c r="L9914">
        <v>339.11828700000001</v>
      </c>
      <c r="M9914">
        <v>69.818489999999997</v>
      </c>
      <c r="N9914">
        <v>34.909253999999997</v>
      </c>
      <c r="P9914">
        <v>0</v>
      </c>
      <c r="R9914">
        <v>339.118292</v>
      </c>
      <c r="S9914" t="s">
        <v>236</v>
      </c>
      <c r="T9914" s="247">
        <v>45342.342858796299</v>
      </c>
    </row>
    <row r="9915" spans="1:20" x14ac:dyDescent="0.35">
      <c r="A9915" t="s">
        <v>72</v>
      </c>
      <c r="B9915" t="s">
        <v>70</v>
      </c>
      <c r="C9915" t="s">
        <v>97</v>
      </c>
      <c r="D9915" s="29">
        <v>45391</v>
      </c>
      <c r="E9915">
        <v>0</v>
      </c>
      <c r="F9915">
        <v>0</v>
      </c>
      <c r="G9915">
        <v>0</v>
      </c>
      <c r="H9915">
        <v>0</v>
      </c>
      <c r="L9915">
        <v>339.11828700000001</v>
      </c>
      <c r="M9915">
        <v>69.818489999999997</v>
      </c>
      <c r="N9915">
        <v>34.909253999999997</v>
      </c>
      <c r="P9915">
        <v>0</v>
      </c>
      <c r="R9915">
        <v>339.118292</v>
      </c>
      <c r="S9915" t="s">
        <v>236</v>
      </c>
      <c r="T9915" s="247">
        <v>45342.342847222222</v>
      </c>
    </row>
    <row r="9916" spans="1:20" x14ac:dyDescent="0.35">
      <c r="A9916" t="s">
        <v>72</v>
      </c>
      <c r="B9916" t="s">
        <v>70</v>
      </c>
      <c r="C9916" t="s">
        <v>97</v>
      </c>
      <c r="D9916" s="29">
        <v>45392</v>
      </c>
      <c r="E9916">
        <v>0</v>
      </c>
      <c r="F9916">
        <v>0</v>
      </c>
      <c r="G9916">
        <v>0</v>
      </c>
      <c r="H9916">
        <v>0</v>
      </c>
      <c r="L9916">
        <v>339.11828700000001</v>
      </c>
      <c r="M9916">
        <v>69.818489999999997</v>
      </c>
      <c r="N9916">
        <v>34.909253999999997</v>
      </c>
      <c r="P9916">
        <v>0</v>
      </c>
      <c r="R9916">
        <v>339.118292</v>
      </c>
      <c r="S9916" t="s">
        <v>236</v>
      </c>
      <c r="T9916" s="247">
        <v>45342.342523148145</v>
      </c>
    </row>
    <row r="9917" spans="1:20" x14ac:dyDescent="0.35">
      <c r="A9917" t="s">
        <v>72</v>
      </c>
      <c r="B9917" t="s">
        <v>70</v>
      </c>
      <c r="C9917" t="s">
        <v>97</v>
      </c>
      <c r="D9917" s="29">
        <v>45393</v>
      </c>
      <c r="E9917">
        <v>0</v>
      </c>
      <c r="F9917">
        <v>0</v>
      </c>
      <c r="G9917">
        <v>0</v>
      </c>
      <c r="H9917">
        <v>0</v>
      </c>
      <c r="L9917">
        <v>339.11828700000001</v>
      </c>
      <c r="M9917">
        <v>69.818489999999997</v>
      </c>
      <c r="N9917">
        <v>34.909253999999997</v>
      </c>
      <c r="P9917">
        <v>0</v>
      </c>
      <c r="R9917">
        <v>339.118292</v>
      </c>
      <c r="S9917" t="s">
        <v>236</v>
      </c>
      <c r="T9917" s="247">
        <v>45342.34270833333</v>
      </c>
    </row>
    <row r="9918" spans="1:20" x14ac:dyDescent="0.35">
      <c r="A9918" t="s">
        <v>72</v>
      </c>
      <c r="B9918" t="s">
        <v>70</v>
      </c>
      <c r="C9918" t="s">
        <v>97</v>
      </c>
      <c r="D9918" s="29">
        <v>45394</v>
      </c>
      <c r="E9918">
        <v>0</v>
      </c>
      <c r="F9918">
        <v>0</v>
      </c>
      <c r="G9918">
        <v>0</v>
      </c>
      <c r="H9918">
        <v>0</v>
      </c>
      <c r="L9918">
        <v>339.11828700000001</v>
      </c>
      <c r="M9918">
        <v>69.818489999999997</v>
      </c>
      <c r="N9918">
        <v>34.909253999999997</v>
      </c>
      <c r="P9918">
        <v>0</v>
      </c>
      <c r="R9918">
        <v>339.118292</v>
      </c>
      <c r="S9918" t="s">
        <v>236</v>
      </c>
      <c r="T9918" s="247">
        <v>45342.342858796299</v>
      </c>
    </row>
    <row r="9919" spans="1:20" x14ac:dyDescent="0.35">
      <c r="A9919" t="s">
        <v>72</v>
      </c>
      <c r="B9919" t="s">
        <v>70</v>
      </c>
      <c r="C9919" t="s">
        <v>97</v>
      </c>
      <c r="D9919" s="29">
        <v>45395</v>
      </c>
      <c r="E9919">
        <v>0</v>
      </c>
      <c r="F9919">
        <v>0</v>
      </c>
      <c r="G9919">
        <v>0</v>
      </c>
      <c r="H9919">
        <v>0</v>
      </c>
      <c r="L9919">
        <v>339.11828700000001</v>
      </c>
      <c r="M9919">
        <v>69.818489999999997</v>
      </c>
      <c r="N9919">
        <v>34.909253999999997</v>
      </c>
      <c r="P9919">
        <v>0</v>
      </c>
      <c r="R9919">
        <v>339.118292</v>
      </c>
      <c r="S9919" t="s">
        <v>236</v>
      </c>
      <c r="T9919" s="247">
        <v>45342.342881944445</v>
      </c>
    </row>
    <row r="9920" spans="1:20" x14ac:dyDescent="0.35">
      <c r="A9920" t="s">
        <v>72</v>
      </c>
      <c r="B9920" t="s">
        <v>70</v>
      </c>
      <c r="C9920" t="s">
        <v>97</v>
      </c>
      <c r="D9920" s="29">
        <v>45396</v>
      </c>
      <c r="E9920">
        <v>0</v>
      </c>
      <c r="F9920">
        <v>0</v>
      </c>
      <c r="G9920">
        <v>0</v>
      </c>
      <c r="H9920">
        <v>0</v>
      </c>
      <c r="L9920">
        <v>339.11828700000001</v>
      </c>
      <c r="M9920">
        <v>69.818489999999997</v>
      </c>
      <c r="N9920">
        <v>34.909253999999997</v>
      </c>
      <c r="P9920">
        <v>0</v>
      </c>
      <c r="R9920">
        <v>339.118292</v>
      </c>
      <c r="S9920" t="s">
        <v>236</v>
      </c>
      <c r="T9920" s="247">
        <v>45342.342858796299</v>
      </c>
    </row>
    <row r="9921" spans="1:20" x14ac:dyDescent="0.35">
      <c r="A9921" t="s">
        <v>72</v>
      </c>
      <c r="B9921" t="s">
        <v>70</v>
      </c>
      <c r="C9921" t="s">
        <v>97</v>
      </c>
      <c r="D9921" s="29">
        <v>45397</v>
      </c>
      <c r="E9921">
        <v>0</v>
      </c>
      <c r="F9921">
        <v>0</v>
      </c>
      <c r="G9921">
        <v>0</v>
      </c>
      <c r="H9921">
        <v>0</v>
      </c>
      <c r="L9921">
        <v>339.11828700000001</v>
      </c>
      <c r="M9921">
        <v>69.818489999999997</v>
      </c>
      <c r="N9921">
        <v>34.909253999999997</v>
      </c>
      <c r="P9921">
        <v>0</v>
      </c>
      <c r="R9921">
        <v>339.118292</v>
      </c>
      <c r="S9921" t="s">
        <v>236</v>
      </c>
      <c r="T9921" s="247">
        <v>45342.342870370368</v>
      </c>
    </row>
    <row r="9922" spans="1:20" x14ac:dyDescent="0.35">
      <c r="A9922" t="s">
        <v>72</v>
      </c>
      <c r="B9922" t="s">
        <v>70</v>
      </c>
      <c r="C9922" t="s">
        <v>97</v>
      </c>
      <c r="D9922" s="29">
        <v>45398</v>
      </c>
      <c r="E9922">
        <v>0</v>
      </c>
      <c r="F9922">
        <v>0</v>
      </c>
      <c r="G9922">
        <v>0</v>
      </c>
      <c r="H9922">
        <v>0</v>
      </c>
      <c r="L9922">
        <v>339.11828700000001</v>
      </c>
      <c r="M9922">
        <v>69.818489999999997</v>
      </c>
      <c r="N9922">
        <v>34.909253999999997</v>
      </c>
      <c r="P9922">
        <v>0</v>
      </c>
      <c r="R9922">
        <v>339.118292</v>
      </c>
      <c r="S9922" t="s">
        <v>236</v>
      </c>
      <c r="T9922" s="247">
        <v>45342.342858796299</v>
      </c>
    </row>
    <row r="9923" spans="1:20" x14ac:dyDescent="0.35">
      <c r="A9923" t="s">
        <v>72</v>
      </c>
      <c r="B9923" t="s">
        <v>70</v>
      </c>
      <c r="C9923" t="s">
        <v>97</v>
      </c>
      <c r="D9923" s="29">
        <v>45399</v>
      </c>
      <c r="E9923">
        <v>0</v>
      </c>
      <c r="F9923">
        <v>0</v>
      </c>
      <c r="G9923">
        <v>0</v>
      </c>
      <c r="H9923">
        <v>0</v>
      </c>
      <c r="L9923">
        <v>339.11828700000001</v>
      </c>
      <c r="M9923">
        <v>69.818489999999997</v>
      </c>
      <c r="N9923">
        <v>34.909253999999997</v>
      </c>
      <c r="P9923">
        <v>0</v>
      </c>
      <c r="R9923">
        <v>339.118292</v>
      </c>
      <c r="S9923" t="s">
        <v>236</v>
      </c>
      <c r="T9923" s="247">
        <v>45342.342858796299</v>
      </c>
    </row>
    <row r="9924" spans="1:20" x14ac:dyDescent="0.35">
      <c r="A9924" t="s">
        <v>72</v>
      </c>
      <c r="B9924" t="s">
        <v>70</v>
      </c>
      <c r="C9924" t="s">
        <v>97</v>
      </c>
      <c r="D9924" s="29">
        <v>45400</v>
      </c>
      <c r="E9924">
        <v>0</v>
      </c>
      <c r="F9924">
        <v>0</v>
      </c>
      <c r="G9924">
        <v>0</v>
      </c>
      <c r="H9924">
        <v>0</v>
      </c>
      <c r="L9924">
        <v>339.11828700000001</v>
      </c>
      <c r="M9924">
        <v>69.818489999999997</v>
      </c>
      <c r="N9924">
        <v>34.909253999999997</v>
      </c>
      <c r="P9924">
        <v>0</v>
      </c>
      <c r="R9924">
        <v>339.118292</v>
      </c>
      <c r="S9924" t="s">
        <v>236</v>
      </c>
      <c r="T9924" s="247">
        <v>45342.342870370368</v>
      </c>
    </row>
    <row r="9925" spans="1:20" x14ac:dyDescent="0.35">
      <c r="A9925" t="s">
        <v>72</v>
      </c>
      <c r="B9925" t="s">
        <v>70</v>
      </c>
      <c r="C9925" t="s">
        <v>97</v>
      </c>
      <c r="D9925" s="29">
        <v>45401</v>
      </c>
      <c r="E9925">
        <v>0</v>
      </c>
      <c r="F9925">
        <v>0</v>
      </c>
      <c r="G9925">
        <v>0</v>
      </c>
      <c r="H9925">
        <v>0</v>
      </c>
      <c r="L9925">
        <v>339.11828700000001</v>
      </c>
      <c r="M9925">
        <v>69.818489999999997</v>
      </c>
      <c r="N9925">
        <v>34.909253999999997</v>
      </c>
      <c r="P9925">
        <v>0</v>
      </c>
      <c r="R9925">
        <v>339.118292</v>
      </c>
      <c r="S9925" t="s">
        <v>236</v>
      </c>
      <c r="T9925" s="247">
        <v>45342.342905092592</v>
      </c>
    </row>
    <row r="9926" spans="1:20" x14ac:dyDescent="0.35">
      <c r="A9926" t="s">
        <v>72</v>
      </c>
      <c r="B9926" t="s">
        <v>70</v>
      </c>
      <c r="C9926" t="s">
        <v>97</v>
      </c>
      <c r="D9926" s="29">
        <v>45402</v>
      </c>
      <c r="E9926">
        <v>0</v>
      </c>
      <c r="F9926">
        <v>0</v>
      </c>
      <c r="G9926">
        <v>0</v>
      </c>
      <c r="H9926">
        <v>0</v>
      </c>
      <c r="L9926">
        <v>339.11828700000001</v>
      </c>
      <c r="M9926">
        <v>69.818489999999997</v>
      </c>
      <c r="N9926">
        <v>34.909253999999997</v>
      </c>
      <c r="P9926">
        <v>0</v>
      </c>
      <c r="R9926">
        <v>339.118292</v>
      </c>
      <c r="S9926" t="s">
        <v>236</v>
      </c>
      <c r="T9926" s="247">
        <v>45342.342881944445</v>
      </c>
    </row>
    <row r="9927" spans="1:20" x14ac:dyDescent="0.35">
      <c r="A9927" t="s">
        <v>72</v>
      </c>
      <c r="B9927" t="s">
        <v>70</v>
      </c>
      <c r="C9927" t="s">
        <v>97</v>
      </c>
      <c r="D9927" s="29">
        <v>45403</v>
      </c>
      <c r="E9927">
        <v>0</v>
      </c>
      <c r="F9927">
        <v>0</v>
      </c>
      <c r="G9927">
        <v>0</v>
      </c>
      <c r="H9927">
        <v>0</v>
      </c>
      <c r="L9927">
        <v>339.11828700000001</v>
      </c>
      <c r="M9927">
        <v>69.818489999999997</v>
      </c>
      <c r="N9927">
        <v>34.909253999999997</v>
      </c>
      <c r="P9927">
        <v>0</v>
      </c>
      <c r="R9927">
        <v>339.118292</v>
      </c>
      <c r="S9927" t="s">
        <v>236</v>
      </c>
      <c r="T9927" s="247">
        <v>45342.342893518522</v>
      </c>
    </row>
    <row r="9928" spans="1:20" x14ac:dyDescent="0.35">
      <c r="A9928" t="s">
        <v>72</v>
      </c>
      <c r="B9928" t="s">
        <v>70</v>
      </c>
      <c r="C9928" t="s">
        <v>97</v>
      </c>
      <c r="D9928" s="29">
        <v>45404</v>
      </c>
      <c r="E9928">
        <v>0.84109999999999996</v>
      </c>
      <c r="F9928">
        <v>0.2122</v>
      </c>
      <c r="G9928">
        <v>0.84109999999999996</v>
      </c>
      <c r="H9928">
        <v>0.2122</v>
      </c>
      <c r="J9928">
        <v>53</v>
      </c>
      <c r="K9928">
        <v>267</v>
      </c>
      <c r="L9928">
        <v>339.11828700000001</v>
      </c>
      <c r="M9928">
        <v>69.818489999999997</v>
      </c>
      <c r="N9928">
        <v>34.909253999999997</v>
      </c>
      <c r="P9928">
        <v>0</v>
      </c>
      <c r="R9928">
        <v>339.118292</v>
      </c>
      <c r="S9928" t="s">
        <v>204</v>
      </c>
      <c r="T9928" s="247">
        <v>45345.333645833336</v>
      </c>
    </row>
    <row r="9929" spans="1:20" x14ac:dyDescent="0.35">
      <c r="A9929" t="s">
        <v>72</v>
      </c>
      <c r="B9929" t="s">
        <v>70</v>
      </c>
      <c r="C9929" t="s">
        <v>97</v>
      </c>
      <c r="D9929" s="29">
        <v>45405</v>
      </c>
      <c r="E9929">
        <v>0</v>
      </c>
      <c r="F9929">
        <v>0</v>
      </c>
      <c r="G9929">
        <v>0</v>
      </c>
      <c r="H9929">
        <v>0</v>
      </c>
      <c r="L9929">
        <v>339.11828700000001</v>
      </c>
      <c r="M9929">
        <v>69.818489999999997</v>
      </c>
      <c r="N9929">
        <v>34.909253999999997</v>
      </c>
      <c r="P9929">
        <v>0</v>
      </c>
      <c r="R9929">
        <v>339.118292</v>
      </c>
      <c r="S9929" t="s">
        <v>236</v>
      </c>
      <c r="T9929" s="247">
        <v>45342.342881944445</v>
      </c>
    </row>
    <row r="9930" spans="1:20" x14ac:dyDescent="0.35">
      <c r="A9930" t="s">
        <v>72</v>
      </c>
      <c r="B9930" t="s">
        <v>70</v>
      </c>
      <c r="C9930" t="s">
        <v>97</v>
      </c>
      <c r="D9930" s="29">
        <v>45406</v>
      </c>
      <c r="E9930">
        <v>0</v>
      </c>
      <c r="F9930">
        <v>0</v>
      </c>
      <c r="G9930">
        <v>0</v>
      </c>
      <c r="H9930">
        <v>0</v>
      </c>
      <c r="L9930">
        <v>339.11828700000001</v>
      </c>
      <c r="M9930">
        <v>69.818489999999997</v>
      </c>
      <c r="N9930">
        <v>34.909253999999997</v>
      </c>
      <c r="P9930">
        <v>0</v>
      </c>
      <c r="R9930">
        <v>339.118292</v>
      </c>
      <c r="S9930" t="s">
        <v>236</v>
      </c>
      <c r="T9930" s="247">
        <v>45342.342858796299</v>
      </c>
    </row>
    <row r="9931" spans="1:20" x14ac:dyDescent="0.35">
      <c r="A9931" t="s">
        <v>72</v>
      </c>
      <c r="B9931" t="s">
        <v>70</v>
      </c>
      <c r="C9931" t="s">
        <v>97</v>
      </c>
      <c r="D9931" s="29">
        <v>45407</v>
      </c>
      <c r="E9931">
        <v>0</v>
      </c>
      <c r="F9931">
        <v>0</v>
      </c>
      <c r="G9931">
        <v>0</v>
      </c>
      <c r="H9931">
        <v>0</v>
      </c>
      <c r="L9931">
        <v>339.11828700000001</v>
      </c>
      <c r="M9931">
        <v>69.818489999999997</v>
      </c>
      <c r="N9931">
        <v>34.909253999999997</v>
      </c>
      <c r="P9931">
        <v>0</v>
      </c>
      <c r="R9931">
        <v>339.118292</v>
      </c>
      <c r="S9931" t="s">
        <v>236</v>
      </c>
      <c r="T9931" s="247">
        <v>45342.342905092592</v>
      </c>
    </row>
    <row r="9932" spans="1:20" x14ac:dyDescent="0.35">
      <c r="A9932" t="s">
        <v>72</v>
      </c>
      <c r="B9932" t="s">
        <v>70</v>
      </c>
      <c r="C9932" t="s">
        <v>97</v>
      </c>
      <c r="D9932" s="29">
        <v>45408</v>
      </c>
      <c r="E9932">
        <v>0</v>
      </c>
      <c r="F9932">
        <v>0</v>
      </c>
      <c r="G9932">
        <v>0</v>
      </c>
      <c r="H9932">
        <v>0</v>
      </c>
      <c r="L9932">
        <v>339.11828700000001</v>
      </c>
      <c r="M9932">
        <v>69.818489999999997</v>
      </c>
      <c r="N9932">
        <v>34.909253999999997</v>
      </c>
      <c r="P9932">
        <v>0</v>
      </c>
      <c r="R9932">
        <v>339.118292</v>
      </c>
      <c r="S9932" t="s">
        <v>236</v>
      </c>
      <c r="T9932" s="247">
        <v>45342.342881944445</v>
      </c>
    </row>
    <row r="9933" spans="1:20" x14ac:dyDescent="0.35">
      <c r="A9933" t="s">
        <v>72</v>
      </c>
      <c r="B9933" t="s">
        <v>70</v>
      </c>
      <c r="C9933" t="s">
        <v>97</v>
      </c>
      <c r="D9933" s="29">
        <v>45409</v>
      </c>
      <c r="E9933">
        <v>0</v>
      </c>
      <c r="F9933">
        <v>0</v>
      </c>
      <c r="G9933">
        <v>0</v>
      </c>
      <c r="H9933">
        <v>0</v>
      </c>
      <c r="L9933">
        <v>339.11828700000001</v>
      </c>
      <c r="M9933">
        <v>69.818489999999997</v>
      </c>
      <c r="N9933">
        <v>34.909253999999997</v>
      </c>
      <c r="P9933">
        <v>0</v>
      </c>
      <c r="R9933">
        <v>339.118292</v>
      </c>
      <c r="S9933" t="s">
        <v>236</v>
      </c>
      <c r="T9933" s="247">
        <v>45342.342905092592</v>
      </c>
    </row>
    <row r="9934" spans="1:20" x14ac:dyDescent="0.35">
      <c r="A9934" t="s">
        <v>72</v>
      </c>
      <c r="B9934" t="s">
        <v>70</v>
      </c>
      <c r="C9934" t="s">
        <v>97</v>
      </c>
      <c r="D9934" s="29">
        <v>45410</v>
      </c>
      <c r="E9934">
        <v>0</v>
      </c>
      <c r="F9934">
        <v>0</v>
      </c>
      <c r="G9934">
        <v>0</v>
      </c>
      <c r="H9934">
        <v>0</v>
      </c>
      <c r="L9934">
        <v>339.11828700000001</v>
      </c>
      <c r="M9934">
        <v>69.818489999999997</v>
      </c>
      <c r="N9934">
        <v>34.909253999999997</v>
      </c>
      <c r="P9934">
        <v>0</v>
      </c>
      <c r="R9934">
        <v>339.118292</v>
      </c>
      <c r="S9934" t="s">
        <v>236</v>
      </c>
      <c r="T9934" s="247">
        <v>45342.342881944445</v>
      </c>
    </row>
    <row r="9935" spans="1:20" x14ac:dyDescent="0.35">
      <c r="A9935" t="s">
        <v>72</v>
      </c>
      <c r="B9935" t="s">
        <v>70</v>
      </c>
      <c r="C9935" t="s">
        <v>97</v>
      </c>
      <c r="D9935" s="29">
        <v>45411</v>
      </c>
      <c r="E9935">
        <v>0</v>
      </c>
      <c r="F9935">
        <v>0</v>
      </c>
      <c r="G9935">
        <v>0</v>
      </c>
      <c r="H9935">
        <v>0</v>
      </c>
      <c r="L9935">
        <v>339.11828700000001</v>
      </c>
      <c r="M9935">
        <v>69.818489999999997</v>
      </c>
      <c r="N9935">
        <v>34.909253999999997</v>
      </c>
      <c r="P9935">
        <v>0</v>
      </c>
      <c r="R9935">
        <v>339.118292</v>
      </c>
      <c r="S9935" t="s">
        <v>236</v>
      </c>
      <c r="T9935" s="247">
        <v>45342.342928240738</v>
      </c>
    </row>
    <row r="9936" spans="1:20" x14ac:dyDescent="0.35">
      <c r="A9936" t="s">
        <v>72</v>
      </c>
      <c r="B9936" t="s">
        <v>70</v>
      </c>
      <c r="C9936" t="s">
        <v>97</v>
      </c>
      <c r="D9936" s="29">
        <v>45412</v>
      </c>
      <c r="E9936">
        <v>0</v>
      </c>
      <c r="F9936">
        <v>0</v>
      </c>
      <c r="G9936">
        <v>0</v>
      </c>
      <c r="H9936">
        <v>0</v>
      </c>
      <c r="L9936">
        <v>339.11828700000001</v>
      </c>
      <c r="M9936">
        <v>69.818489999999997</v>
      </c>
      <c r="N9936">
        <v>34.909253999999997</v>
      </c>
      <c r="P9936">
        <v>0</v>
      </c>
      <c r="R9936">
        <v>339.118292</v>
      </c>
      <c r="S9936" t="s">
        <v>236</v>
      </c>
      <c r="T9936" s="247">
        <v>45342.342905092592</v>
      </c>
    </row>
    <row r="9937" spans="1:20" x14ac:dyDescent="0.35">
      <c r="A9937" t="s">
        <v>72</v>
      </c>
      <c r="B9937" t="s">
        <v>70</v>
      </c>
      <c r="C9937" t="s">
        <v>97</v>
      </c>
      <c r="D9937" s="29">
        <v>45413</v>
      </c>
      <c r="E9937">
        <v>0</v>
      </c>
      <c r="F9937">
        <v>0</v>
      </c>
      <c r="G9937">
        <v>0</v>
      </c>
      <c r="H9937">
        <v>0</v>
      </c>
      <c r="L9937">
        <v>339.11828700000001</v>
      </c>
      <c r="M9937">
        <v>34.909253999999997</v>
      </c>
      <c r="N9937">
        <v>34.909253999999997</v>
      </c>
      <c r="R9937">
        <v>339.118292</v>
      </c>
      <c r="S9937" t="s">
        <v>236</v>
      </c>
      <c r="T9937" s="247">
        <v>45342.35596064815</v>
      </c>
    </row>
    <row r="9938" spans="1:20" x14ac:dyDescent="0.35">
      <c r="A9938" t="s">
        <v>72</v>
      </c>
      <c r="B9938" t="s">
        <v>70</v>
      </c>
      <c r="C9938" t="s">
        <v>97</v>
      </c>
      <c r="D9938" s="29">
        <v>45414</v>
      </c>
      <c r="E9938">
        <v>0</v>
      </c>
      <c r="F9938">
        <v>0</v>
      </c>
      <c r="G9938">
        <v>0</v>
      </c>
      <c r="H9938">
        <v>0</v>
      </c>
      <c r="L9938">
        <v>339.11828700000001</v>
      </c>
      <c r="M9938">
        <v>34.909253999999997</v>
      </c>
      <c r="N9938">
        <v>34.909253999999997</v>
      </c>
      <c r="R9938">
        <v>339.118292</v>
      </c>
      <c r="S9938" t="s">
        <v>236</v>
      </c>
      <c r="T9938" s="247">
        <v>45342.35596064815</v>
      </c>
    </row>
    <row r="9939" spans="1:20" x14ac:dyDescent="0.35">
      <c r="A9939" t="s">
        <v>72</v>
      </c>
      <c r="B9939" t="s">
        <v>70</v>
      </c>
      <c r="C9939" t="s">
        <v>97</v>
      </c>
      <c r="D9939" s="29">
        <v>45415</v>
      </c>
      <c r="E9939">
        <v>0</v>
      </c>
      <c r="F9939">
        <v>0</v>
      </c>
      <c r="G9939">
        <v>0</v>
      </c>
      <c r="H9939">
        <v>0</v>
      </c>
      <c r="L9939">
        <v>339.11828700000001</v>
      </c>
      <c r="M9939">
        <v>34.909253999999997</v>
      </c>
      <c r="N9939">
        <v>34.909253999999997</v>
      </c>
      <c r="R9939">
        <v>339.118292</v>
      </c>
      <c r="S9939" t="s">
        <v>236</v>
      </c>
      <c r="T9939" s="247">
        <v>45342.35596064815</v>
      </c>
    </row>
    <row r="9940" spans="1:20" x14ac:dyDescent="0.35">
      <c r="A9940" t="s">
        <v>72</v>
      </c>
      <c r="B9940" t="s">
        <v>70</v>
      </c>
      <c r="C9940" t="s">
        <v>97</v>
      </c>
      <c r="D9940" s="29">
        <v>45416</v>
      </c>
      <c r="E9940">
        <v>0</v>
      </c>
      <c r="F9940">
        <v>0</v>
      </c>
      <c r="G9940">
        <v>0</v>
      </c>
      <c r="H9940">
        <v>0</v>
      </c>
      <c r="L9940">
        <v>339.11828700000001</v>
      </c>
      <c r="M9940">
        <v>34.909253999999997</v>
      </c>
      <c r="N9940">
        <v>34.909253999999997</v>
      </c>
      <c r="R9940">
        <v>339.118292</v>
      </c>
      <c r="S9940" t="s">
        <v>236</v>
      </c>
      <c r="T9940" s="247">
        <v>45342.35596064815</v>
      </c>
    </row>
    <row r="9941" spans="1:20" x14ac:dyDescent="0.35">
      <c r="A9941" t="s">
        <v>72</v>
      </c>
      <c r="B9941" t="s">
        <v>70</v>
      </c>
      <c r="C9941" t="s">
        <v>97</v>
      </c>
      <c r="D9941" s="29">
        <v>45417</v>
      </c>
      <c r="E9941">
        <v>0</v>
      </c>
      <c r="F9941">
        <v>0</v>
      </c>
      <c r="G9941">
        <v>0</v>
      </c>
      <c r="H9941">
        <v>0</v>
      </c>
      <c r="L9941">
        <v>339.11828700000001</v>
      </c>
      <c r="M9941">
        <v>34.909253999999997</v>
      </c>
      <c r="N9941">
        <v>34.909253999999997</v>
      </c>
      <c r="R9941">
        <v>339.118292</v>
      </c>
      <c r="S9941" t="s">
        <v>236</v>
      </c>
      <c r="T9941" s="247">
        <v>45342.35596064815</v>
      </c>
    </row>
    <row r="9942" spans="1:20" x14ac:dyDescent="0.35">
      <c r="A9942" t="s">
        <v>72</v>
      </c>
      <c r="B9942" t="s">
        <v>70</v>
      </c>
      <c r="C9942" t="s">
        <v>97</v>
      </c>
      <c r="D9942" s="29">
        <v>45418</v>
      </c>
      <c r="E9942">
        <v>0</v>
      </c>
      <c r="F9942">
        <v>0</v>
      </c>
      <c r="G9942">
        <v>0</v>
      </c>
      <c r="H9942">
        <v>0</v>
      </c>
      <c r="L9942">
        <v>339.11828700000001</v>
      </c>
      <c r="M9942">
        <v>34.909253999999997</v>
      </c>
      <c r="N9942">
        <v>34.909253999999997</v>
      </c>
      <c r="R9942">
        <v>339.118292</v>
      </c>
      <c r="S9942" t="s">
        <v>236</v>
      </c>
      <c r="T9942" s="247">
        <v>45342.35596064815</v>
      </c>
    </row>
    <row r="9943" spans="1:20" x14ac:dyDescent="0.35">
      <c r="A9943" t="s">
        <v>72</v>
      </c>
      <c r="B9943" t="s">
        <v>70</v>
      </c>
      <c r="C9943" t="s">
        <v>97</v>
      </c>
      <c r="D9943" s="29">
        <v>45419</v>
      </c>
      <c r="E9943">
        <v>0</v>
      </c>
      <c r="F9943">
        <v>0</v>
      </c>
      <c r="G9943">
        <v>0</v>
      </c>
      <c r="H9943">
        <v>0</v>
      </c>
      <c r="L9943">
        <v>339.11828700000001</v>
      </c>
      <c r="M9943">
        <v>34.909253999999997</v>
      </c>
      <c r="N9943">
        <v>34.909253999999997</v>
      </c>
      <c r="R9943">
        <v>339.118292</v>
      </c>
      <c r="S9943" t="s">
        <v>236</v>
      </c>
      <c r="T9943" s="247">
        <v>45342.35596064815</v>
      </c>
    </row>
    <row r="9944" spans="1:20" x14ac:dyDescent="0.35">
      <c r="A9944" t="s">
        <v>72</v>
      </c>
      <c r="B9944" t="s">
        <v>70</v>
      </c>
      <c r="C9944" t="s">
        <v>97</v>
      </c>
      <c r="D9944" s="29">
        <v>45420</v>
      </c>
      <c r="E9944">
        <v>0</v>
      </c>
      <c r="F9944">
        <v>0</v>
      </c>
      <c r="G9944">
        <v>0</v>
      </c>
      <c r="H9944">
        <v>0</v>
      </c>
      <c r="L9944">
        <v>339.11828700000001</v>
      </c>
      <c r="M9944">
        <v>34.909253999999997</v>
      </c>
      <c r="N9944">
        <v>34.909253999999997</v>
      </c>
      <c r="R9944">
        <v>339.118292</v>
      </c>
      <c r="S9944" t="s">
        <v>236</v>
      </c>
      <c r="T9944" s="247">
        <v>45342.35596064815</v>
      </c>
    </row>
    <row r="9945" spans="1:20" x14ac:dyDescent="0.35">
      <c r="A9945" t="s">
        <v>72</v>
      </c>
      <c r="B9945" t="s">
        <v>70</v>
      </c>
      <c r="C9945" t="s">
        <v>97</v>
      </c>
      <c r="D9945" s="29">
        <v>45421</v>
      </c>
      <c r="E9945">
        <v>0</v>
      </c>
      <c r="F9945">
        <v>0</v>
      </c>
      <c r="G9945">
        <v>0</v>
      </c>
      <c r="H9945">
        <v>0</v>
      </c>
      <c r="L9945">
        <v>339.11828700000001</v>
      </c>
      <c r="M9945">
        <v>34.909253999999997</v>
      </c>
      <c r="N9945">
        <v>34.909253999999997</v>
      </c>
      <c r="R9945">
        <v>339.118292</v>
      </c>
      <c r="S9945" t="s">
        <v>236</v>
      </c>
      <c r="T9945" s="247">
        <v>45342.35596064815</v>
      </c>
    </row>
    <row r="9946" spans="1:20" x14ac:dyDescent="0.35">
      <c r="A9946" t="s">
        <v>72</v>
      </c>
      <c r="B9946" t="s">
        <v>70</v>
      </c>
      <c r="C9946" t="s">
        <v>97</v>
      </c>
      <c r="D9946" s="29">
        <v>45422</v>
      </c>
      <c r="E9946">
        <v>0</v>
      </c>
      <c r="F9946">
        <v>0</v>
      </c>
      <c r="G9946">
        <v>0</v>
      </c>
      <c r="H9946">
        <v>0</v>
      </c>
      <c r="L9946">
        <v>339.11828700000001</v>
      </c>
      <c r="M9946">
        <v>34.909253999999997</v>
      </c>
      <c r="N9946">
        <v>34.909253999999997</v>
      </c>
      <c r="R9946">
        <v>339.118292</v>
      </c>
      <c r="S9946" t="s">
        <v>236</v>
      </c>
      <c r="T9946" s="247">
        <v>45342.35596064815</v>
      </c>
    </row>
    <row r="9947" spans="1:20" x14ac:dyDescent="0.35">
      <c r="A9947" t="s">
        <v>72</v>
      </c>
      <c r="B9947" t="s">
        <v>70</v>
      </c>
      <c r="C9947" t="s">
        <v>97</v>
      </c>
      <c r="D9947" s="29">
        <v>45423</v>
      </c>
      <c r="E9947">
        <v>0</v>
      </c>
      <c r="F9947">
        <v>0</v>
      </c>
      <c r="G9947">
        <v>0</v>
      </c>
      <c r="H9947">
        <v>0</v>
      </c>
      <c r="L9947">
        <v>339.11828700000001</v>
      </c>
      <c r="M9947">
        <v>34.909253999999997</v>
      </c>
      <c r="N9947">
        <v>34.909253999999997</v>
      </c>
      <c r="R9947">
        <v>339.118292</v>
      </c>
      <c r="S9947" t="s">
        <v>236</v>
      </c>
      <c r="T9947" s="247">
        <v>45342.35596064815</v>
      </c>
    </row>
    <row r="9948" spans="1:20" x14ac:dyDescent="0.35">
      <c r="A9948" t="s">
        <v>72</v>
      </c>
      <c r="B9948" t="s">
        <v>70</v>
      </c>
      <c r="C9948" t="s">
        <v>97</v>
      </c>
      <c r="D9948" s="29">
        <v>45424</v>
      </c>
      <c r="E9948">
        <v>0</v>
      </c>
      <c r="F9948">
        <v>0</v>
      </c>
      <c r="G9948">
        <v>0</v>
      </c>
      <c r="H9948">
        <v>0</v>
      </c>
      <c r="L9948">
        <v>339.11828700000001</v>
      </c>
      <c r="M9948">
        <v>34.909253999999997</v>
      </c>
      <c r="N9948">
        <v>34.909253999999997</v>
      </c>
      <c r="R9948">
        <v>339.118292</v>
      </c>
      <c r="S9948" t="s">
        <v>236</v>
      </c>
      <c r="T9948" s="247">
        <v>45342.35596064815</v>
      </c>
    </row>
    <row r="9949" spans="1:20" x14ac:dyDescent="0.35">
      <c r="A9949" t="s">
        <v>72</v>
      </c>
      <c r="B9949" t="s">
        <v>70</v>
      </c>
      <c r="C9949" t="s">
        <v>97</v>
      </c>
      <c r="D9949" s="29">
        <v>45425</v>
      </c>
      <c r="E9949">
        <v>0.78580000000000005</v>
      </c>
      <c r="F9949">
        <v>0.19839999999999999</v>
      </c>
      <c r="G9949">
        <v>0.78580000000000005</v>
      </c>
      <c r="H9949">
        <v>0.19839999999999999</v>
      </c>
      <c r="J9949">
        <v>72</v>
      </c>
      <c r="K9949">
        <v>271</v>
      </c>
      <c r="L9949">
        <v>339.11828700000001</v>
      </c>
      <c r="M9949">
        <v>34.909253999999997</v>
      </c>
      <c r="N9949">
        <v>34.909253999999997</v>
      </c>
      <c r="R9949">
        <v>339.118292</v>
      </c>
      <c r="S9949" t="s">
        <v>204</v>
      </c>
      <c r="T9949" s="247">
        <v>45345.33384259259</v>
      </c>
    </row>
    <row r="9950" spans="1:20" x14ac:dyDescent="0.35">
      <c r="A9950" t="s">
        <v>72</v>
      </c>
      <c r="B9950" t="s">
        <v>70</v>
      </c>
      <c r="C9950" t="s">
        <v>97</v>
      </c>
      <c r="D9950" s="29">
        <v>45426</v>
      </c>
      <c r="E9950">
        <v>0.78580000000000005</v>
      </c>
      <c r="F9950">
        <v>0.19839999999999999</v>
      </c>
      <c r="G9950">
        <v>0.78580000000000005</v>
      </c>
      <c r="H9950">
        <v>0.19839999999999999</v>
      </c>
      <c r="J9950">
        <v>72</v>
      </c>
      <c r="K9950">
        <v>271</v>
      </c>
      <c r="L9950">
        <v>339.11828700000001</v>
      </c>
      <c r="M9950">
        <v>34.909253999999997</v>
      </c>
      <c r="N9950">
        <v>34.909253999999997</v>
      </c>
      <c r="R9950">
        <v>339.118292</v>
      </c>
      <c r="S9950" t="s">
        <v>204</v>
      </c>
      <c r="T9950" s="247">
        <v>45345.333749999998</v>
      </c>
    </row>
    <row r="9951" spans="1:20" x14ac:dyDescent="0.35">
      <c r="A9951" t="s">
        <v>72</v>
      </c>
      <c r="B9951" t="s">
        <v>70</v>
      </c>
      <c r="C9951" t="s">
        <v>97</v>
      </c>
      <c r="D9951" s="29">
        <v>45427</v>
      </c>
      <c r="E9951">
        <v>0.82720000000000005</v>
      </c>
      <c r="F9951">
        <v>0.23980000000000001</v>
      </c>
      <c r="G9951">
        <v>0.82720000000000005</v>
      </c>
      <c r="H9951">
        <v>0.23980000000000001</v>
      </c>
      <c r="J9951">
        <v>58</v>
      </c>
      <c r="K9951">
        <v>257</v>
      </c>
      <c r="L9951">
        <v>339.11828700000001</v>
      </c>
      <c r="M9951">
        <v>34.909253999999997</v>
      </c>
      <c r="N9951">
        <v>34.909253999999997</v>
      </c>
      <c r="R9951">
        <v>339.118292</v>
      </c>
      <c r="S9951" t="s">
        <v>204</v>
      </c>
      <c r="T9951" s="247">
        <v>45345.333657407406</v>
      </c>
    </row>
    <row r="9952" spans="1:20" x14ac:dyDescent="0.35">
      <c r="A9952" t="s">
        <v>72</v>
      </c>
      <c r="B9952" t="s">
        <v>70</v>
      </c>
      <c r="C9952" t="s">
        <v>97</v>
      </c>
      <c r="D9952" s="29">
        <v>45428</v>
      </c>
      <c r="E9952">
        <v>0.78580000000000005</v>
      </c>
      <c r="F9952">
        <v>0.19839999999999999</v>
      </c>
      <c r="G9952">
        <v>0.78580000000000005</v>
      </c>
      <c r="H9952">
        <v>0.19839999999999999</v>
      </c>
      <c r="J9952">
        <v>72</v>
      </c>
      <c r="K9952">
        <v>271</v>
      </c>
      <c r="L9952">
        <v>339.11828700000001</v>
      </c>
      <c r="M9952">
        <v>34.909253999999997</v>
      </c>
      <c r="N9952">
        <v>34.909253999999997</v>
      </c>
      <c r="R9952">
        <v>339.118292</v>
      </c>
      <c r="S9952" t="s">
        <v>204</v>
      </c>
      <c r="T9952" s="247">
        <v>45345.333657407406</v>
      </c>
    </row>
    <row r="9953" spans="1:20" x14ac:dyDescent="0.35">
      <c r="A9953" t="s">
        <v>72</v>
      </c>
      <c r="B9953" t="s">
        <v>70</v>
      </c>
      <c r="C9953" t="s">
        <v>97</v>
      </c>
      <c r="D9953" s="29">
        <v>45429</v>
      </c>
      <c r="E9953">
        <v>0.78580000000000005</v>
      </c>
      <c r="F9953">
        <v>0.19839999999999999</v>
      </c>
      <c r="G9953">
        <v>0.78580000000000005</v>
      </c>
      <c r="H9953">
        <v>0.19839999999999999</v>
      </c>
      <c r="J9953">
        <v>72</v>
      </c>
      <c r="K9953">
        <v>271</v>
      </c>
      <c r="L9953">
        <v>339.11828700000001</v>
      </c>
      <c r="M9953">
        <v>34.909253999999997</v>
      </c>
      <c r="N9953">
        <v>34.909253999999997</v>
      </c>
      <c r="R9953">
        <v>339.118292</v>
      </c>
      <c r="S9953" t="s">
        <v>204</v>
      </c>
      <c r="T9953" s="247">
        <v>45345.333645833336</v>
      </c>
    </row>
    <row r="9954" spans="1:20" x14ac:dyDescent="0.35">
      <c r="A9954" t="s">
        <v>72</v>
      </c>
      <c r="B9954" t="s">
        <v>70</v>
      </c>
      <c r="C9954" t="s">
        <v>97</v>
      </c>
      <c r="D9954" s="29">
        <v>45430</v>
      </c>
      <c r="E9954">
        <v>0.64759999999999995</v>
      </c>
      <c r="F9954">
        <v>8.09E-2</v>
      </c>
      <c r="G9954">
        <v>0.64759999999999995</v>
      </c>
      <c r="H9954">
        <v>8.09E-2</v>
      </c>
      <c r="J9954">
        <v>119</v>
      </c>
      <c r="K9954">
        <v>311</v>
      </c>
      <c r="L9954">
        <v>339.11828700000001</v>
      </c>
      <c r="M9954">
        <v>34.909253999999997</v>
      </c>
      <c r="N9954">
        <v>34.909253999999997</v>
      </c>
      <c r="R9954">
        <v>339.118292</v>
      </c>
      <c r="S9954" t="s">
        <v>204</v>
      </c>
      <c r="T9954" s="247">
        <v>45345.333622685182</v>
      </c>
    </row>
    <row r="9955" spans="1:20" x14ac:dyDescent="0.35">
      <c r="A9955" t="s">
        <v>72</v>
      </c>
      <c r="B9955" t="s">
        <v>70</v>
      </c>
      <c r="C9955" t="s">
        <v>97</v>
      </c>
      <c r="D9955" s="29">
        <v>45431</v>
      </c>
      <c r="E9955">
        <v>0.64759999999999995</v>
      </c>
      <c r="F9955">
        <v>8.09E-2</v>
      </c>
      <c r="G9955">
        <v>0.64759999999999995</v>
      </c>
      <c r="H9955">
        <v>8.09E-2</v>
      </c>
      <c r="J9955">
        <v>119</v>
      </c>
      <c r="K9955">
        <v>311</v>
      </c>
      <c r="L9955">
        <v>339.11828700000001</v>
      </c>
      <c r="M9955">
        <v>34.909253999999997</v>
      </c>
      <c r="N9955">
        <v>34.909253999999997</v>
      </c>
      <c r="R9955">
        <v>339.118292</v>
      </c>
      <c r="S9955" t="s">
        <v>204</v>
      </c>
      <c r="T9955" s="247">
        <v>45345.333692129629</v>
      </c>
    </row>
    <row r="9956" spans="1:20" x14ac:dyDescent="0.35">
      <c r="A9956" t="s">
        <v>72</v>
      </c>
      <c r="B9956" t="s">
        <v>70</v>
      </c>
      <c r="C9956" t="s">
        <v>97</v>
      </c>
      <c r="D9956" s="29">
        <v>45432</v>
      </c>
      <c r="E9956">
        <v>0.64759999999999995</v>
      </c>
      <c r="F9956">
        <v>8.09E-2</v>
      </c>
      <c r="G9956">
        <v>0.64759999999999995</v>
      </c>
      <c r="H9956">
        <v>8.09E-2</v>
      </c>
      <c r="J9956">
        <v>119</v>
      </c>
      <c r="K9956">
        <v>311</v>
      </c>
      <c r="L9956">
        <v>339.11828700000001</v>
      </c>
      <c r="M9956">
        <v>34.909253999999997</v>
      </c>
      <c r="N9956">
        <v>34.909253999999997</v>
      </c>
      <c r="R9956">
        <v>339.118292</v>
      </c>
      <c r="S9956" t="s">
        <v>204</v>
      </c>
      <c r="T9956" s="247">
        <v>45345.333657407406</v>
      </c>
    </row>
    <row r="9957" spans="1:20" x14ac:dyDescent="0.35">
      <c r="A9957" t="s">
        <v>72</v>
      </c>
      <c r="B9957" t="s">
        <v>70</v>
      </c>
      <c r="C9957" t="s">
        <v>97</v>
      </c>
      <c r="D9957" s="29">
        <v>45433</v>
      </c>
      <c r="E9957">
        <v>0.83409999999999995</v>
      </c>
      <c r="F9957">
        <v>0.23980000000000001</v>
      </c>
      <c r="G9957">
        <v>0.83409999999999995</v>
      </c>
      <c r="H9957">
        <v>0.23980000000000001</v>
      </c>
      <c r="J9957">
        <v>56</v>
      </c>
      <c r="K9957">
        <v>257</v>
      </c>
      <c r="L9957">
        <v>339.11828700000001</v>
      </c>
      <c r="M9957">
        <v>34.909253999999997</v>
      </c>
      <c r="N9957">
        <v>34.909253999999997</v>
      </c>
      <c r="R9957">
        <v>339.118292</v>
      </c>
      <c r="S9957" t="s">
        <v>204</v>
      </c>
      <c r="T9957" s="247">
        <v>45345.333657407406</v>
      </c>
    </row>
    <row r="9958" spans="1:20" x14ac:dyDescent="0.35">
      <c r="A9958" t="s">
        <v>72</v>
      </c>
      <c r="B9958" t="s">
        <v>70</v>
      </c>
      <c r="C9958" t="s">
        <v>97</v>
      </c>
      <c r="D9958" s="29">
        <v>45434</v>
      </c>
      <c r="E9958">
        <v>0.74429999999999996</v>
      </c>
      <c r="F9958">
        <v>0.2122</v>
      </c>
      <c r="G9958">
        <v>0.74429999999999996</v>
      </c>
      <c r="H9958">
        <v>0.2122</v>
      </c>
      <c r="J9958">
        <v>86</v>
      </c>
      <c r="K9958">
        <v>267</v>
      </c>
      <c r="L9958">
        <v>339.11828700000001</v>
      </c>
      <c r="M9958">
        <v>34.909253999999997</v>
      </c>
      <c r="N9958">
        <v>34.909253999999997</v>
      </c>
      <c r="R9958">
        <v>339.118292</v>
      </c>
      <c r="S9958" t="s">
        <v>204</v>
      </c>
      <c r="T9958" s="247">
        <v>45345.333657407406</v>
      </c>
    </row>
    <row r="9959" spans="1:20" x14ac:dyDescent="0.35">
      <c r="A9959" t="s">
        <v>72</v>
      </c>
      <c r="B9959" t="s">
        <v>70</v>
      </c>
      <c r="C9959" t="s">
        <v>97</v>
      </c>
      <c r="D9959" s="29">
        <v>45435</v>
      </c>
      <c r="E9959">
        <v>0.70279999999999998</v>
      </c>
      <c r="F9959">
        <v>0.1293</v>
      </c>
      <c r="G9959">
        <v>0.70279999999999998</v>
      </c>
      <c r="H9959">
        <v>0.1293</v>
      </c>
      <c r="J9959">
        <v>100</v>
      </c>
      <c r="K9959">
        <v>295</v>
      </c>
      <c r="L9959">
        <v>339.11828700000001</v>
      </c>
      <c r="M9959">
        <v>34.909253999999997</v>
      </c>
      <c r="N9959">
        <v>34.909253999999997</v>
      </c>
      <c r="R9959">
        <v>339.118292</v>
      </c>
      <c r="S9959" t="s">
        <v>204</v>
      </c>
      <c r="T9959" s="247">
        <v>45345.333657407406</v>
      </c>
    </row>
    <row r="9960" spans="1:20" x14ac:dyDescent="0.35">
      <c r="A9960" t="s">
        <v>72</v>
      </c>
      <c r="B9960" t="s">
        <v>70</v>
      </c>
      <c r="C9960" t="s">
        <v>97</v>
      </c>
      <c r="D9960" s="29">
        <v>45436</v>
      </c>
      <c r="E9960">
        <v>0.70279999999999998</v>
      </c>
      <c r="F9960">
        <v>0.1293</v>
      </c>
      <c r="G9960">
        <v>0.70279999999999998</v>
      </c>
      <c r="H9960">
        <v>0.1293</v>
      </c>
      <c r="J9960">
        <v>100</v>
      </c>
      <c r="K9960">
        <v>295</v>
      </c>
      <c r="L9960">
        <v>339.11828700000001</v>
      </c>
      <c r="M9960">
        <v>34.909253999999997</v>
      </c>
      <c r="N9960">
        <v>34.909253999999997</v>
      </c>
      <c r="R9960">
        <v>339.118292</v>
      </c>
      <c r="S9960" t="s">
        <v>204</v>
      </c>
      <c r="T9960" s="247">
        <v>45345.333657407406</v>
      </c>
    </row>
    <row r="9961" spans="1:20" x14ac:dyDescent="0.35">
      <c r="A9961" t="s">
        <v>72</v>
      </c>
      <c r="B9961" t="s">
        <v>70</v>
      </c>
      <c r="C9961" t="s">
        <v>97</v>
      </c>
      <c r="D9961" s="29">
        <v>45437</v>
      </c>
      <c r="E9961">
        <v>0.66139999999999999</v>
      </c>
      <c r="F9961">
        <v>9.4700000000000006E-2</v>
      </c>
      <c r="G9961">
        <v>0.66139999999999999</v>
      </c>
      <c r="H9961">
        <v>9.4700000000000006E-2</v>
      </c>
      <c r="J9961">
        <v>114</v>
      </c>
      <c r="K9961">
        <v>306</v>
      </c>
      <c r="L9961">
        <v>339.11828700000001</v>
      </c>
      <c r="M9961">
        <v>34.909253999999997</v>
      </c>
      <c r="N9961">
        <v>34.909253999999997</v>
      </c>
      <c r="R9961">
        <v>339.118292</v>
      </c>
      <c r="S9961" t="s">
        <v>204</v>
      </c>
      <c r="T9961" s="247">
        <v>45345.333784722221</v>
      </c>
    </row>
    <row r="9962" spans="1:20" x14ac:dyDescent="0.35">
      <c r="A9962" t="s">
        <v>72</v>
      </c>
      <c r="B9962" t="s">
        <v>70</v>
      </c>
      <c r="C9962" t="s">
        <v>97</v>
      </c>
      <c r="D9962" s="29">
        <v>45438</v>
      </c>
      <c r="E9962">
        <v>0.66139999999999999</v>
      </c>
      <c r="F9962">
        <v>9.4700000000000006E-2</v>
      </c>
      <c r="G9962">
        <v>0.66139999999999999</v>
      </c>
      <c r="H9962">
        <v>9.4700000000000006E-2</v>
      </c>
      <c r="J9962">
        <v>114</v>
      </c>
      <c r="K9962">
        <v>306</v>
      </c>
      <c r="L9962">
        <v>339.11828700000001</v>
      </c>
      <c r="M9962">
        <v>34.909253999999997</v>
      </c>
      <c r="N9962">
        <v>34.909253999999997</v>
      </c>
      <c r="R9962">
        <v>339.118292</v>
      </c>
      <c r="S9962" t="s">
        <v>204</v>
      </c>
      <c r="T9962" s="247">
        <v>45345.333923611113</v>
      </c>
    </row>
    <row r="9963" spans="1:20" x14ac:dyDescent="0.35">
      <c r="A9963" t="s">
        <v>72</v>
      </c>
      <c r="B9963" t="s">
        <v>70</v>
      </c>
      <c r="C9963" t="s">
        <v>97</v>
      </c>
      <c r="D9963" s="29">
        <v>45439</v>
      </c>
      <c r="E9963">
        <v>0.7581</v>
      </c>
      <c r="F9963">
        <v>0.17069999999999999</v>
      </c>
      <c r="G9963">
        <v>0.7581</v>
      </c>
      <c r="H9963">
        <v>0.17069999999999999</v>
      </c>
      <c r="J9963">
        <v>82</v>
      </c>
      <c r="K9963">
        <v>281</v>
      </c>
      <c r="L9963">
        <v>339.11828700000001</v>
      </c>
      <c r="M9963">
        <v>34.909253999999997</v>
      </c>
      <c r="N9963">
        <v>34.909253999999997</v>
      </c>
      <c r="R9963">
        <v>339.118292</v>
      </c>
      <c r="S9963" t="s">
        <v>204</v>
      </c>
      <c r="T9963" s="247">
        <v>45345.333668981482</v>
      </c>
    </row>
    <row r="9964" spans="1:20" x14ac:dyDescent="0.35">
      <c r="A9964" t="s">
        <v>72</v>
      </c>
      <c r="B9964" t="s">
        <v>70</v>
      </c>
      <c r="C9964" t="s">
        <v>97</v>
      </c>
      <c r="D9964" s="29">
        <v>45440</v>
      </c>
      <c r="E9964">
        <v>0.7581</v>
      </c>
      <c r="F9964">
        <v>0.17069999999999999</v>
      </c>
      <c r="G9964">
        <v>0.7581</v>
      </c>
      <c r="H9964">
        <v>0.17069999999999999</v>
      </c>
      <c r="J9964">
        <v>82</v>
      </c>
      <c r="K9964">
        <v>281</v>
      </c>
      <c r="L9964">
        <v>339.11828700000001</v>
      </c>
      <c r="M9964">
        <v>34.909253999999997</v>
      </c>
      <c r="N9964">
        <v>34.909253999999997</v>
      </c>
      <c r="R9964">
        <v>339.118292</v>
      </c>
      <c r="S9964" t="s">
        <v>204</v>
      </c>
      <c r="T9964" s="247">
        <v>45345.334027777775</v>
      </c>
    </row>
    <row r="9965" spans="1:20" x14ac:dyDescent="0.35">
      <c r="A9965" t="s">
        <v>72</v>
      </c>
      <c r="B9965" t="s">
        <v>70</v>
      </c>
      <c r="C9965" t="s">
        <v>97</v>
      </c>
      <c r="D9965" s="29">
        <v>45441</v>
      </c>
      <c r="E9965">
        <v>0.7581</v>
      </c>
      <c r="F9965">
        <v>0.17069999999999999</v>
      </c>
      <c r="G9965">
        <v>0.7581</v>
      </c>
      <c r="H9965">
        <v>0.17069999999999999</v>
      </c>
      <c r="J9965">
        <v>82</v>
      </c>
      <c r="K9965">
        <v>281</v>
      </c>
      <c r="L9965">
        <v>339.11828700000001</v>
      </c>
      <c r="M9965">
        <v>34.909253999999997</v>
      </c>
      <c r="N9965">
        <v>34.909253999999997</v>
      </c>
      <c r="R9965">
        <v>339.118292</v>
      </c>
      <c r="S9965" t="s">
        <v>204</v>
      </c>
      <c r="T9965" s="247">
        <v>45345.333715277775</v>
      </c>
    </row>
    <row r="9966" spans="1:20" x14ac:dyDescent="0.35">
      <c r="A9966" t="s">
        <v>72</v>
      </c>
      <c r="B9966" t="s">
        <v>70</v>
      </c>
      <c r="C9966" t="s">
        <v>97</v>
      </c>
      <c r="D9966" s="29">
        <v>45442</v>
      </c>
      <c r="E9966">
        <v>0.7581</v>
      </c>
      <c r="F9966">
        <v>0.17069999999999999</v>
      </c>
      <c r="G9966">
        <v>0.7581</v>
      </c>
      <c r="H9966">
        <v>0.17069999999999999</v>
      </c>
      <c r="J9966">
        <v>82</v>
      </c>
      <c r="K9966">
        <v>281</v>
      </c>
      <c r="L9966">
        <v>339.11828700000001</v>
      </c>
      <c r="M9966">
        <v>34.909253999999997</v>
      </c>
      <c r="N9966">
        <v>34.909253999999997</v>
      </c>
      <c r="R9966">
        <v>339.118292</v>
      </c>
      <c r="S9966" t="s">
        <v>204</v>
      </c>
      <c r="T9966" s="247">
        <v>45345.333657407406</v>
      </c>
    </row>
    <row r="9967" spans="1:20" x14ac:dyDescent="0.35">
      <c r="A9967" t="s">
        <v>72</v>
      </c>
      <c r="B9967" t="s">
        <v>70</v>
      </c>
      <c r="C9967" t="s">
        <v>97</v>
      </c>
      <c r="D9967" s="29">
        <v>45443</v>
      </c>
      <c r="E9967">
        <v>0.7581</v>
      </c>
      <c r="F9967">
        <v>0.17069999999999999</v>
      </c>
      <c r="G9967">
        <v>0.7581</v>
      </c>
      <c r="H9967">
        <v>0.17069999999999999</v>
      </c>
      <c r="J9967">
        <v>82</v>
      </c>
      <c r="K9967">
        <v>281</v>
      </c>
      <c r="L9967">
        <v>339.11828700000001</v>
      </c>
      <c r="M9967">
        <v>34.909253999999997</v>
      </c>
      <c r="N9967">
        <v>34.909253999999997</v>
      </c>
      <c r="R9967">
        <v>339.118292</v>
      </c>
      <c r="S9967" t="s">
        <v>204</v>
      </c>
      <c r="T9967" s="247">
        <v>45345.334027777775</v>
      </c>
    </row>
    <row r="9968" spans="1:20" x14ac:dyDescent="0.35">
      <c r="A9968" t="s">
        <v>72</v>
      </c>
      <c r="B9968" t="s">
        <v>70</v>
      </c>
      <c r="C9968" t="s">
        <v>97</v>
      </c>
      <c r="D9968" s="29">
        <v>45444</v>
      </c>
      <c r="E9968">
        <v>0.53700000000000003</v>
      </c>
      <c r="F9968">
        <v>3.2500000000000001E-2</v>
      </c>
      <c r="G9968">
        <v>0.53700000000000003</v>
      </c>
      <c r="H9968">
        <v>3.2500000000000001E-2</v>
      </c>
      <c r="J9968">
        <v>157</v>
      </c>
      <c r="K9968">
        <v>328</v>
      </c>
      <c r="L9968">
        <v>339.11828700000001</v>
      </c>
      <c r="M9968">
        <v>34.909253999999997</v>
      </c>
      <c r="N9968">
        <v>34.909253999999997</v>
      </c>
      <c r="R9968">
        <v>339.118292</v>
      </c>
      <c r="S9968" t="s">
        <v>204</v>
      </c>
      <c r="T9968" s="247">
        <v>45345.333877314813</v>
      </c>
    </row>
    <row r="9969" spans="1:20" x14ac:dyDescent="0.35">
      <c r="A9969" t="s">
        <v>72</v>
      </c>
      <c r="B9969" t="s">
        <v>70</v>
      </c>
      <c r="C9969" t="s">
        <v>97</v>
      </c>
      <c r="D9969" s="29">
        <v>45445</v>
      </c>
      <c r="E9969">
        <v>0.53700000000000003</v>
      </c>
      <c r="F9969">
        <v>3.2500000000000001E-2</v>
      </c>
      <c r="G9969">
        <v>0.53700000000000003</v>
      </c>
      <c r="H9969">
        <v>3.2500000000000001E-2</v>
      </c>
      <c r="J9969">
        <v>157</v>
      </c>
      <c r="K9969">
        <v>328</v>
      </c>
      <c r="L9969">
        <v>339.11828700000001</v>
      </c>
      <c r="M9969">
        <v>34.909253999999997</v>
      </c>
      <c r="N9969">
        <v>34.909253999999997</v>
      </c>
      <c r="R9969">
        <v>339.118292</v>
      </c>
      <c r="S9969" t="s">
        <v>204</v>
      </c>
      <c r="T9969" s="247">
        <v>45345.333819444444</v>
      </c>
    </row>
    <row r="9970" spans="1:20" x14ac:dyDescent="0.35">
      <c r="A9970" t="s">
        <v>72</v>
      </c>
      <c r="B9970" t="s">
        <v>70</v>
      </c>
      <c r="C9970" t="s">
        <v>97</v>
      </c>
      <c r="D9970" s="29">
        <v>45446</v>
      </c>
      <c r="E9970">
        <v>0.62680000000000002</v>
      </c>
      <c r="F9970">
        <v>0.25369999999999998</v>
      </c>
      <c r="G9970">
        <v>0.62680000000000002</v>
      </c>
      <c r="H9970">
        <v>0.25369999999999998</v>
      </c>
      <c r="J9970">
        <v>126</v>
      </c>
      <c r="K9970">
        <v>253</v>
      </c>
      <c r="L9970">
        <v>339.11828700000001</v>
      </c>
      <c r="M9970">
        <v>34.909253999999997</v>
      </c>
      <c r="N9970">
        <v>34.909253999999997</v>
      </c>
      <c r="R9970">
        <v>339.118292</v>
      </c>
      <c r="S9970" t="s">
        <v>204</v>
      </c>
      <c r="T9970" s="247">
        <v>45345.333981481483</v>
      </c>
    </row>
    <row r="9971" spans="1:20" x14ac:dyDescent="0.35">
      <c r="A9971" t="s">
        <v>72</v>
      </c>
      <c r="B9971" t="s">
        <v>70</v>
      </c>
      <c r="C9971" t="s">
        <v>97</v>
      </c>
      <c r="D9971" s="29">
        <v>45447</v>
      </c>
      <c r="E9971">
        <v>0.62680000000000002</v>
      </c>
      <c r="F9971">
        <v>0.25369999999999998</v>
      </c>
      <c r="G9971">
        <v>0.62680000000000002</v>
      </c>
      <c r="H9971">
        <v>0.25369999999999998</v>
      </c>
      <c r="J9971">
        <v>126</v>
      </c>
      <c r="K9971">
        <v>253</v>
      </c>
      <c r="L9971">
        <v>339.11828700000001</v>
      </c>
      <c r="M9971">
        <v>34.909253999999997</v>
      </c>
      <c r="N9971">
        <v>34.909253999999997</v>
      </c>
      <c r="R9971">
        <v>339.118292</v>
      </c>
      <c r="S9971" t="s">
        <v>204</v>
      </c>
      <c r="T9971" s="247">
        <v>45345.333958333336</v>
      </c>
    </row>
    <row r="9972" spans="1:20" x14ac:dyDescent="0.35">
      <c r="A9972" t="s">
        <v>72</v>
      </c>
      <c r="B9972" t="s">
        <v>70</v>
      </c>
      <c r="C9972" t="s">
        <v>97</v>
      </c>
      <c r="D9972" s="29">
        <v>45448</v>
      </c>
      <c r="E9972">
        <v>0.62680000000000002</v>
      </c>
      <c r="F9972">
        <v>0.25369999999999998</v>
      </c>
      <c r="G9972">
        <v>0.62680000000000002</v>
      </c>
      <c r="H9972">
        <v>0.25369999999999998</v>
      </c>
      <c r="J9972">
        <v>126</v>
      </c>
      <c r="K9972">
        <v>253</v>
      </c>
      <c r="L9972">
        <v>339.11828700000001</v>
      </c>
      <c r="M9972">
        <v>34.909253999999997</v>
      </c>
      <c r="N9972">
        <v>34.909253999999997</v>
      </c>
      <c r="R9972">
        <v>339.118292</v>
      </c>
      <c r="S9972" t="s">
        <v>204</v>
      </c>
      <c r="T9972" s="247">
        <v>45345.334016203706</v>
      </c>
    </row>
    <row r="9973" spans="1:20" x14ac:dyDescent="0.35">
      <c r="A9973" t="s">
        <v>72</v>
      </c>
      <c r="B9973" t="s">
        <v>70</v>
      </c>
      <c r="C9973" t="s">
        <v>97</v>
      </c>
      <c r="D9973" s="29">
        <v>45449</v>
      </c>
      <c r="E9973">
        <v>0.62680000000000002</v>
      </c>
      <c r="F9973">
        <v>0.25369999999999998</v>
      </c>
      <c r="G9973">
        <v>0.62680000000000002</v>
      </c>
      <c r="H9973">
        <v>0.25369999999999998</v>
      </c>
      <c r="J9973">
        <v>126</v>
      </c>
      <c r="K9973">
        <v>253</v>
      </c>
      <c r="L9973">
        <v>339.11828700000001</v>
      </c>
      <c r="M9973">
        <v>34.909253999999997</v>
      </c>
      <c r="N9973">
        <v>34.909253999999997</v>
      </c>
      <c r="R9973">
        <v>339.118292</v>
      </c>
      <c r="S9973" t="s">
        <v>204</v>
      </c>
      <c r="T9973" s="247">
        <v>45345.334004629629</v>
      </c>
    </row>
    <row r="9974" spans="1:20" x14ac:dyDescent="0.35">
      <c r="A9974" t="s">
        <v>72</v>
      </c>
      <c r="B9974" t="s">
        <v>70</v>
      </c>
      <c r="C9974" t="s">
        <v>97</v>
      </c>
      <c r="D9974" s="29">
        <v>45450</v>
      </c>
      <c r="E9974">
        <v>0.62680000000000002</v>
      </c>
      <c r="F9974">
        <v>0.25369999999999998</v>
      </c>
      <c r="G9974">
        <v>0.62680000000000002</v>
      </c>
      <c r="H9974">
        <v>0.25369999999999998</v>
      </c>
      <c r="J9974">
        <v>126</v>
      </c>
      <c r="K9974">
        <v>253</v>
      </c>
      <c r="L9974">
        <v>339.11828700000001</v>
      </c>
      <c r="M9974">
        <v>34.909253999999997</v>
      </c>
      <c r="N9974">
        <v>34.909253999999997</v>
      </c>
      <c r="R9974">
        <v>339.118292</v>
      </c>
      <c r="S9974" t="s">
        <v>204</v>
      </c>
      <c r="T9974" s="247">
        <v>45345.334027777775</v>
      </c>
    </row>
    <row r="9975" spans="1:20" x14ac:dyDescent="0.35">
      <c r="A9975" t="s">
        <v>72</v>
      </c>
      <c r="B9975" t="s">
        <v>70</v>
      </c>
      <c r="C9975" t="s">
        <v>97</v>
      </c>
      <c r="D9975" s="29">
        <v>45451</v>
      </c>
      <c r="E9975">
        <v>0.50239999999999996</v>
      </c>
      <c r="F9975">
        <v>3.2500000000000001E-2</v>
      </c>
      <c r="G9975">
        <v>0.50239999999999996</v>
      </c>
      <c r="H9975">
        <v>3.2500000000000001E-2</v>
      </c>
      <c r="J9975">
        <v>168</v>
      </c>
      <c r="K9975">
        <v>328</v>
      </c>
      <c r="L9975">
        <v>339.11828700000001</v>
      </c>
      <c r="M9975">
        <v>34.909253999999997</v>
      </c>
      <c r="N9975">
        <v>34.909253999999997</v>
      </c>
      <c r="R9975">
        <v>339.118292</v>
      </c>
      <c r="S9975" t="s">
        <v>204</v>
      </c>
      <c r="T9975" s="247">
        <v>45345.334016203706</v>
      </c>
    </row>
    <row r="9976" spans="1:20" x14ac:dyDescent="0.35">
      <c r="A9976" t="s">
        <v>72</v>
      </c>
      <c r="B9976" t="s">
        <v>70</v>
      </c>
      <c r="C9976" t="s">
        <v>97</v>
      </c>
      <c r="D9976" s="29">
        <v>45452</v>
      </c>
      <c r="E9976">
        <v>0.50239999999999996</v>
      </c>
      <c r="F9976">
        <v>3.2500000000000001E-2</v>
      </c>
      <c r="G9976">
        <v>0.50239999999999996</v>
      </c>
      <c r="H9976">
        <v>3.2500000000000001E-2</v>
      </c>
      <c r="J9976">
        <v>168</v>
      </c>
      <c r="K9976">
        <v>328</v>
      </c>
      <c r="L9976">
        <v>339.11828700000001</v>
      </c>
      <c r="M9976">
        <v>34.909253999999997</v>
      </c>
      <c r="N9976">
        <v>34.909253999999997</v>
      </c>
      <c r="R9976">
        <v>339.118292</v>
      </c>
      <c r="S9976" t="s">
        <v>204</v>
      </c>
      <c r="T9976" s="247">
        <v>45345.334016203706</v>
      </c>
    </row>
    <row r="9977" spans="1:20" x14ac:dyDescent="0.35">
      <c r="A9977" t="s">
        <v>72</v>
      </c>
      <c r="B9977" t="s">
        <v>70</v>
      </c>
      <c r="C9977" t="s">
        <v>97</v>
      </c>
      <c r="D9977" s="29">
        <v>45453</v>
      </c>
      <c r="E9977">
        <v>0.53700000000000003</v>
      </c>
      <c r="F9977">
        <v>0.12239999999999999</v>
      </c>
      <c r="G9977">
        <v>0.53700000000000003</v>
      </c>
      <c r="H9977">
        <v>0.12239999999999999</v>
      </c>
      <c r="J9977">
        <v>157</v>
      </c>
      <c r="K9977">
        <v>297</v>
      </c>
      <c r="L9977">
        <v>339.11828700000001</v>
      </c>
      <c r="M9977">
        <v>34.909253999999997</v>
      </c>
      <c r="N9977">
        <v>34.909253999999997</v>
      </c>
      <c r="R9977">
        <v>339.118292</v>
      </c>
      <c r="S9977" t="s">
        <v>204</v>
      </c>
      <c r="T9977" s="247">
        <v>45345.334027777775</v>
      </c>
    </row>
    <row r="9978" spans="1:20" x14ac:dyDescent="0.35">
      <c r="A9978" t="s">
        <v>72</v>
      </c>
      <c r="B9978" t="s">
        <v>70</v>
      </c>
      <c r="C9978" t="s">
        <v>97</v>
      </c>
      <c r="D9978" s="29">
        <v>45454</v>
      </c>
      <c r="E9978">
        <v>0.53700000000000003</v>
      </c>
      <c r="F9978">
        <v>0.12239999999999999</v>
      </c>
      <c r="G9978">
        <v>0.53700000000000003</v>
      </c>
      <c r="H9978">
        <v>0.12239999999999999</v>
      </c>
      <c r="J9978">
        <v>157</v>
      </c>
      <c r="K9978">
        <v>297</v>
      </c>
      <c r="L9978">
        <v>339.11828700000001</v>
      </c>
      <c r="M9978">
        <v>34.909253999999997</v>
      </c>
      <c r="N9978">
        <v>34.909253999999997</v>
      </c>
      <c r="R9978">
        <v>339.118292</v>
      </c>
      <c r="S9978" t="s">
        <v>204</v>
      </c>
      <c r="T9978" s="247">
        <v>45345.334016203706</v>
      </c>
    </row>
    <row r="9979" spans="1:20" x14ac:dyDescent="0.35">
      <c r="A9979" t="s">
        <v>72</v>
      </c>
      <c r="B9979" t="s">
        <v>70</v>
      </c>
      <c r="C9979" t="s">
        <v>97</v>
      </c>
      <c r="D9979" s="29">
        <v>45455</v>
      </c>
      <c r="E9979">
        <v>0.53700000000000003</v>
      </c>
      <c r="F9979">
        <v>0.12239999999999999</v>
      </c>
      <c r="G9979">
        <v>0.53700000000000003</v>
      </c>
      <c r="H9979">
        <v>0.12239999999999999</v>
      </c>
      <c r="J9979">
        <v>157</v>
      </c>
      <c r="K9979">
        <v>297</v>
      </c>
      <c r="L9979">
        <v>339.11828700000001</v>
      </c>
      <c r="M9979">
        <v>34.909253999999997</v>
      </c>
      <c r="N9979">
        <v>34.909253999999997</v>
      </c>
      <c r="R9979">
        <v>339.118292</v>
      </c>
      <c r="S9979" t="s">
        <v>204</v>
      </c>
      <c r="T9979" s="247">
        <v>45345.334039351852</v>
      </c>
    </row>
    <row r="9980" spans="1:20" x14ac:dyDescent="0.35">
      <c r="A9980" t="s">
        <v>72</v>
      </c>
      <c r="B9980" t="s">
        <v>70</v>
      </c>
      <c r="C9980" t="s">
        <v>97</v>
      </c>
      <c r="D9980" s="29">
        <v>45456</v>
      </c>
      <c r="E9980">
        <v>0.53700000000000003</v>
      </c>
      <c r="F9980">
        <v>0.12239999999999999</v>
      </c>
      <c r="G9980">
        <v>0.53700000000000003</v>
      </c>
      <c r="H9980">
        <v>0.12239999999999999</v>
      </c>
      <c r="J9980">
        <v>157</v>
      </c>
      <c r="K9980">
        <v>297</v>
      </c>
      <c r="L9980">
        <v>339.11828700000001</v>
      </c>
      <c r="M9980">
        <v>34.909253999999997</v>
      </c>
      <c r="N9980">
        <v>34.909253999999997</v>
      </c>
      <c r="R9980">
        <v>339.118292</v>
      </c>
      <c r="S9980" t="s">
        <v>204</v>
      </c>
      <c r="T9980" s="247">
        <v>45345.334039351852</v>
      </c>
    </row>
    <row r="9981" spans="1:20" x14ac:dyDescent="0.35">
      <c r="A9981" t="s">
        <v>72</v>
      </c>
      <c r="B9981" t="s">
        <v>70</v>
      </c>
      <c r="C9981" t="s">
        <v>97</v>
      </c>
      <c r="D9981" s="29">
        <v>45457</v>
      </c>
      <c r="E9981">
        <v>0.53700000000000003</v>
      </c>
      <c r="F9981">
        <v>0.12239999999999999</v>
      </c>
      <c r="G9981">
        <v>0.53700000000000003</v>
      </c>
      <c r="H9981">
        <v>0.12239999999999999</v>
      </c>
      <c r="J9981">
        <v>157</v>
      </c>
      <c r="K9981">
        <v>297</v>
      </c>
      <c r="L9981">
        <v>339.11828700000001</v>
      </c>
      <c r="M9981">
        <v>34.909253999999997</v>
      </c>
      <c r="N9981">
        <v>34.909253999999997</v>
      </c>
      <c r="R9981">
        <v>339.118292</v>
      </c>
      <c r="S9981" t="s">
        <v>204</v>
      </c>
      <c r="T9981" s="247">
        <v>45345.334027777775</v>
      </c>
    </row>
    <row r="9982" spans="1:20" x14ac:dyDescent="0.35">
      <c r="A9982" t="s">
        <v>72</v>
      </c>
      <c r="B9982" t="s">
        <v>70</v>
      </c>
      <c r="C9982" t="s">
        <v>97</v>
      </c>
      <c r="D9982" s="29">
        <v>45458</v>
      </c>
      <c r="E9982">
        <v>0.39879999999999999</v>
      </c>
      <c r="F9982">
        <v>0.1915</v>
      </c>
      <c r="G9982">
        <v>0.39879999999999999</v>
      </c>
      <c r="H9982">
        <v>0.1915</v>
      </c>
      <c r="J9982">
        <v>203</v>
      </c>
      <c r="K9982">
        <v>274</v>
      </c>
      <c r="L9982">
        <v>339.11828700000001</v>
      </c>
      <c r="M9982">
        <v>34.909253999999997</v>
      </c>
      <c r="N9982">
        <v>34.909253999999997</v>
      </c>
      <c r="R9982">
        <v>339.118292</v>
      </c>
      <c r="S9982" t="s">
        <v>204</v>
      </c>
      <c r="T9982" s="247">
        <v>45345.334027777775</v>
      </c>
    </row>
    <row r="9983" spans="1:20" x14ac:dyDescent="0.35">
      <c r="A9983" t="s">
        <v>72</v>
      </c>
      <c r="B9983" t="s">
        <v>70</v>
      </c>
      <c r="C9983" t="s">
        <v>97</v>
      </c>
      <c r="D9983" s="29">
        <v>45459</v>
      </c>
      <c r="E9983">
        <v>0.39879999999999999</v>
      </c>
      <c r="F9983">
        <v>0.1915</v>
      </c>
      <c r="G9983">
        <v>0.39879999999999999</v>
      </c>
      <c r="H9983">
        <v>0.1915</v>
      </c>
      <c r="J9983">
        <v>203</v>
      </c>
      <c r="K9983">
        <v>274</v>
      </c>
      <c r="L9983">
        <v>339.11828700000001</v>
      </c>
      <c r="M9983">
        <v>34.909253999999997</v>
      </c>
      <c r="N9983">
        <v>34.909253999999997</v>
      </c>
      <c r="R9983">
        <v>339.118292</v>
      </c>
      <c r="S9983" t="s">
        <v>204</v>
      </c>
      <c r="T9983" s="247">
        <v>45345.334027777775</v>
      </c>
    </row>
    <row r="9984" spans="1:20" x14ac:dyDescent="0.35">
      <c r="A9984" t="s">
        <v>72</v>
      </c>
      <c r="B9984" t="s">
        <v>70</v>
      </c>
      <c r="C9984" t="s">
        <v>97</v>
      </c>
      <c r="D9984" s="29">
        <v>45460</v>
      </c>
      <c r="E9984">
        <v>0.68210000000000004</v>
      </c>
      <c r="F9984">
        <v>0.50929999999999997</v>
      </c>
      <c r="G9984">
        <v>0.68210000000000004</v>
      </c>
      <c r="H9984">
        <v>0.50929999999999997</v>
      </c>
      <c r="J9984">
        <v>107</v>
      </c>
      <c r="K9984">
        <v>166</v>
      </c>
      <c r="L9984">
        <v>339.11828700000001</v>
      </c>
      <c r="M9984">
        <v>34.909253999999997</v>
      </c>
      <c r="N9984">
        <v>34.909253999999997</v>
      </c>
      <c r="R9984">
        <v>339.118292</v>
      </c>
      <c r="S9984" t="s">
        <v>204</v>
      </c>
      <c r="T9984" s="247">
        <v>45345.334027777775</v>
      </c>
    </row>
    <row r="9985" spans="1:20" x14ac:dyDescent="0.35">
      <c r="A9985" t="s">
        <v>72</v>
      </c>
      <c r="B9985" t="s">
        <v>70</v>
      </c>
      <c r="C9985" t="s">
        <v>97</v>
      </c>
      <c r="D9985" s="29">
        <v>45461</v>
      </c>
      <c r="E9985">
        <v>0.68210000000000004</v>
      </c>
      <c r="F9985">
        <v>0.50929999999999997</v>
      </c>
      <c r="G9985">
        <v>0.68210000000000004</v>
      </c>
      <c r="H9985">
        <v>0.50929999999999997</v>
      </c>
      <c r="J9985">
        <v>107</v>
      </c>
      <c r="K9985">
        <v>166</v>
      </c>
      <c r="L9985">
        <v>339.11828700000001</v>
      </c>
      <c r="M9985">
        <v>34.909253999999997</v>
      </c>
      <c r="N9985">
        <v>34.909253999999997</v>
      </c>
      <c r="R9985">
        <v>339.118292</v>
      </c>
      <c r="S9985" t="s">
        <v>204</v>
      </c>
      <c r="T9985" s="247">
        <v>45345.334027777775</v>
      </c>
    </row>
    <row r="9986" spans="1:20" x14ac:dyDescent="0.35">
      <c r="A9986" t="s">
        <v>72</v>
      </c>
      <c r="B9986" t="s">
        <v>70</v>
      </c>
      <c r="C9986" t="s">
        <v>97</v>
      </c>
      <c r="D9986" s="29">
        <v>45462</v>
      </c>
      <c r="E9986">
        <v>0.68210000000000004</v>
      </c>
      <c r="F9986">
        <v>0.50929999999999997</v>
      </c>
      <c r="G9986">
        <v>0.68210000000000004</v>
      </c>
      <c r="H9986">
        <v>0.50929999999999997</v>
      </c>
      <c r="J9986">
        <v>107</v>
      </c>
      <c r="K9986">
        <v>166</v>
      </c>
      <c r="L9986">
        <v>339.11828700000001</v>
      </c>
      <c r="M9986">
        <v>34.909253999999997</v>
      </c>
      <c r="N9986">
        <v>34.909253999999997</v>
      </c>
      <c r="R9986">
        <v>339.118292</v>
      </c>
      <c r="S9986" t="s">
        <v>204</v>
      </c>
      <c r="T9986" s="247">
        <v>45345.334027777775</v>
      </c>
    </row>
    <row r="9987" spans="1:20" x14ac:dyDescent="0.35">
      <c r="A9987" t="s">
        <v>72</v>
      </c>
      <c r="B9987" t="s">
        <v>70</v>
      </c>
      <c r="C9987" t="s">
        <v>97</v>
      </c>
      <c r="D9987" s="29">
        <v>45463</v>
      </c>
      <c r="E9987">
        <v>0.68210000000000004</v>
      </c>
      <c r="F9987">
        <v>0.50929999999999997</v>
      </c>
      <c r="G9987">
        <v>0.68210000000000004</v>
      </c>
      <c r="H9987">
        <v>0.50929999999999997</v>
      </c>
      <c r="J9987">
        <v>107</v>
      </c>
      <c r="K9987">
        <v>166</v>
      </c>
      <c r="L9987">
        <v>339.11828700000001</v>
      </c>
      <c r="M9987">
        <v>34.909253999999997</v>
      </c>
      <c r="N9987">
        <v>34.909253999999997</v>
      </c>
      <c r="R9987">
        <v>339.118292</v>
      </c>
      <c r="S9987" t="s">
        <v>204</v>
      </c>
      <c r="T9987" s="247">
        <v>45345.334027777775</v>
      </c>
    </row>
    <row r="9988" spans="1:20" x14ac:dyDescent="0.35">
      <c r="A9988" t="s">
        <v>72</v>
      </c>
      <c r="B9988" t="s">
        <v>70</v>
      </c>
      <c r="C9988" t="s">
        <v>97</v>
      </c>
      <c r="D9988" s="29">
        <v>45464</v>
      </c>
      <c r="E9988">
        <v>0.68210000000000004</v>
      </c>
      <c r="F9988">
        <v>0.50929999999999997</v>
      </c>
      <c r="G9988">
        <v>0.68210000000000004</v>
      </c>
      <c r="H9988">
        <v>0.50929999999999997</v>
      </c>
      <c r="J9988">
        <v>107</v>
      </c>
      <c r="K9988">
        <v>166</v>
      </c>
      <c r="L9988">
        <v>339.11828700000001</v>
      </c>
      <c r="M9988">
        <v>34.909253999999997</v>
      </c>
      <c r="N9988">
        <v>34.909253999999997</v>
      </c>
      <c r="R9988">
        <v>339.118292</v>
      </c>
      <c r="S9988" t="s">
        <v>204</v>
      </c>
      <c r="T9988" s="247">
        <v>45345.334039351852</v>
      </c>
    </row>
    <row r="9989" spans="1:20" x14ac:dyDescent="0.35">
      <c r="A9989" t="s">
        <v>72</v>
      </c>
      <c r="B9989" t="s">
        <v>70</v>
      </c>
      <c r="C9989" t="s">
        <v>97</v>
      </c>
      <c r="D9989" s="29">
        <v>45465</v>
      </c>
      <c r="E9989">
        <v>0.66830000000000001</v>
      </c>
      <c r="F9989">
        <v>0.50929999999999997</v>
      </c>
      <c r="G9989">
        <v>0.66830000000000001</v>
      </c>
      <c r="H9989">
        <v>0.50929999999999997</v>
      </c>
      <c r="J9989">
        <v>112</v>
      </c>
      <c r="K9989">
        <v>166</v>
      </c>
      <c r="L9989">
        <v>339.11828700000001</v>
      </c>
      <c r="M9989">
        <v>34.909253999999997</v>
      </c>
      <c r="N9989">
        <v>34.909253999999997</v>
      </c>
      <c r="R9989">
        <v>339.118292</v>
      </c>
      <c r="S9989" t="s">
        <v>204</v>
      </c>
      <c r="T9989" s="247">
        <v>45345.334039351852</v>
      </c>
    </row>
    <row r="9990" spans="1:20" x14ac:dyDescent="0.35">
      <c r="A9990" t="s">
        <v>72</v>
      </c>
      <c r="B9990" t="s">
        <v>70</v>
      </c>
      <c r="C9990" t="s">
        <v>97</v>
      </c>
      <c r="D9990" s="29">
        <v>45466</v>
      </c>
      <c r="E9990">
        <v>0.66830000000000001</v>
      </c>
      <c r="F9990">
        <v>0.50929999999999997</v>
      </c>
      <c r="G9990">
        <v>0.66830000000000001</v>
      </c>
      <c r="H9990">
        <v>0.50929999999999997</v>
      </c>
      <c r="J9990">
        <v>112</v>
      </c>
      <c r="K9990">
        <v>166</v>
      </c>
      <c r="L9990">
        <v>339.11828700000001</v>
      </c>
      <c r="M9990">
        <v>34.909253999999997</v>
      </c>
      <c r="N9990">
        <v>34.909253999999997</v>
      </c>
      <c r="R9990">
        <v>339.118292</v>
      </c>
      <c r="S9990" t="s">
        <v>204</v>
      </c>
      <c r="T9990" s="247">
        <v>45345.334039351852</v>
      </c>
    </row>
    <row r="9991" spans="1:20" x14ac:dyDescent="0.35">
      <c r="A9991" t="s">
        <v>72</v>
      </c>
      <c r="B9991" t="s">
        <v>70</v>
      </c>
      <c r="C9991" t="s">
        <v>97</v>
      </c>
      <c r="D9991" s="29">
        <v>45467</v>
      </c>
      <c r="E9991">
        <v>0.69589999999999996</v>
      </c>
      <c r="F9991">
        <v>0.5232</v>
      </c>
      <c r="G9991">
        <v>0.69589999999999996</v>
      </c>
      <c r="H9991">
        <v>0.5232</v>
      </c>
      <c r="J9991">
        <v>103</v>
      </c>
      <c r="K9991">
        <v>161</v>
      </c>
      <c r="L9991">
        <v>339.11828700000001</v>
      </c>
      <c r="M9991">
        <v>34.909253999999997</v>
      </c>
      <c r="N9991">
        <v>34.909253999999997</v>
      </c>
      <c r="R9991">
        <v>339.118292</v>
      </c>
      <c r="S9991" t="s">
        <v>204</v>
      </c>
      <c r="T9991" s="247">
        <v>45345.334039351852</v>
      </c>
    </row>
    <row r="9992" spans="1:20" x14ac:dyDescent="0.35">
      <c r="A9992" t="s">
        <v>72</v>
      </c>
      <c r="B9992" t="s">
        <v>70</v>
      </c>
      <c r="C9992" t="s">
        <v>97</v>
      </c>
      <c r="D9992" s="29">
        <v>45468</v>
      </c>
      <c r="E9992">
        <v>0.69589999999999996</v>
      </c>
      <c r="F9992">
        <v>0.5232</v>
      </c>
      <c r="G9992">
        <v>0.69589999999999996</v>
      </c>
      <c r="H9992">
        <v>0.5232</v>
      </c>
      <c r="J9992">
        <v>103</v>
      </c>
      <c r="K9992">
        <v>161</v>
      </c>
      <c r="L9992">
        <v>339.11828700000001</v>
      </c>
      <c r="M9992">
        <v>34.909253999999997</v>
      </c>
      <c r="N9992">
        <v>34.909253999999997</v>
      </c>
      <c r="R9992">
        <v>339.118292</v>
      </c>
      <c r="S9992" t="s">
        <v>204</v>
      </c>
      <c r="T9992" s="247">
        <v>45345.334039351852</v>
      </c>
    </row>
    <row r="9993" spans="1:20" x14ac:dyDescent="0.35">
      <c r="A9993" t="s">
        <v>72</v>
      </c>
      <c r="B9993" t="s">
        <v>70</v>
      </c>
      <c r="C9993" t="s">
        <v>97</v>
      </c>
      <c r="D9993" s="29">
        <v>45469</v>
      </c>
      <c r="E9993">
        <v>0.69589999999999996</v>
      </c>
      <c r="F9993">
        <v>0.5232</v>
      </c>
      <c r="G9993">
        <v>0.69589999999999996</v>
      </c>
      <c r="H9993">
        <v>0.5232</v>
      </c>
      <c r="J9993">
        <v>103</v>
      </c>
      <c r="K9993">
        <v>161</v>
      </c>
      <c r="L9993">
        <v>339.11828700000001</v>
      </c>
      <c r="M9993">
        <v>34.909253999999997</v>
      </c>
      <c r="N9993">
        <v>34.909253999999997</v>
      </c>
      <c r="R9993">
        <v>339.118292</v>
      </c>
      <c r="S9993" t="s">
        <v>204</v>
      </c>
      <c r="T9993" s="247">
        <v>45345.334039351852</v>
      </c>
    </row>
    <row r="9994" spans="1:20" x14ac:dyDescent="0.35">
      <c r="A9994" t="s">
        <v>72</v>
      </c>
      <c r="B9994" t="s">
        <v>70</v>
      </c>
      <c r="C9994" t="s">
        <v>97</v>
      </c>
      <c r="D9994" s="29">
        <v>45470</v>
      </c>
      <c r="E9994">
        <v>0.69589999999999996</v>
      </c>
      <c r="F9994">
        <v>0.5232</v>
      </c>
      <c r="G9994">
        <v>0.69589999999999996</v>
      </c>
      <c r="H9994">
        <v>0.5232</v>
      </c>
      <c r="J9994">
        <v>103</v>
      </c>
      <c r="K9994">
        <v>161</v>
      </c>
      <c r="L9994">
        <v>339.11828700000001</v>
      </c>
      <c r="M9994">
        <v>34.909253999999997</v>
      </c>
      <c r="N9994">
        <v>34.909253999999997</v>
      </c>
      <c r="R9994">
        <v>339.118292</v>
      </c>
      <c r="S9994" t="s">
        <v>204</v>
      </c>
      <c r="T9994" s="247">
        <v>45345.334039351852</v>
      </c>
    </row>
    <row r="9995" spans="1:20" x14ac:dyDescent="0.35">
      <c r="A9995" t="s">
        <v>72</v>
      </c>
      <c r="B9995" t="s">
        <v>70</v>
      </c>
      <c r="C9995" t="s">
        <v>97</v>
      </c>
      <c r="D9995" s="29">
        <v>45471</v>
      </c>
      <c r="E9995">
        <v>0.69589999999999996</v>
      </c>
      <c r="F9995">
        <v>0.5232</v>
      </c>
      <c r="G9995">
        <v>0.69589999999999996</v>
      </c>
      <c r="H9995">
        <v>0.5232</v>
      </c>
      <c r="J9995">
        <v>103</v>
      </c>
      <c r="K9995">
        <v>161</v>
      </c>
      <c r="L9995">
        <v>339.11828700000001</v>
      </c>
      <c r="M9995">
        <v>34.909253999999997</v>
      </c>
      <c r="N9995">
        <v>34.909253999999997</v>
      </c>
      <c r="R9995">
        <v>339.118292</v>
      </c>
      <c r="S9995" t="s">
        <v>204</v>
      </c>
      <c r="T9995" s="247">
        <v>45345.334039351852</v>
      </c>
    </row>
    <row r="9996" spans="1:20" x14ac:dyDescent="0.35">
      <c r="A9996" t="s">
        <v>72</v>
      </c>
      <c r="B9996" t="s">
        <v>70</v>
      </c>
      <c r="C9996" t="s">
        <v>97</v>
      </c>
      <c r="D9996" s="29">
        <v>45472</v>
      </c>
      <c r="E9996">
        <v>0.41949999999999998</v>
      </c>
      <c r="F9996">
        <v>0.2329</v>
      </c>
      <c r="G9996">
        <v>0.41949999999999998</v>
      </c>
      <c r="H9996">
        <v>0.2329</v>
      </c>
      <c r="J9996">
        <v>196</v>
      </c>
      <c r="K9996">
        <v>260</v>
      </c>
      <c r="L9996">
        <v>339.11828700000001</v>
      </c>
      <c r="M9996">
        <v>34.909253999999997</v>
      </c>
      <c r="N9996">
        <v>34.909253999999997</v>
      </c>
      <c r="R9996">
        <v>339.118292</v>
      </c>
      <c r="S9996" t="s">
        <v>204</v>
      </c>
      <c r="T9996" s="247">
        <v>45345.334039351852</v>
      </c>
    </row>
    <row r="9997" spans="1:20" x14ac:dyDescent="0.35">
      <c r="A9997" t="s">
        <v>72</v>
      </c>
      <c r="B9997" t="s">
        <v>70</v>
      </c>
      <c r="C9997" t="s">
        <v>97</v>
      </c>
      <c r="D9997" s="29">
        <v>45473</v>
      </c>
      <c r="E9997">
        <v>0.41949999999999998</v>
      </c>
      <c r="F9997">
        <v>0.2329</v>
      </c>
      <c r="G9997">
        <v>0.41949999999999998</v>
      </c>
      <c r="H9997">
        <v>0.2329</v>
      </c>
      <c r="J9997">
        <v>196</v>
      </c>
      <c r="K9997">
        <v>260</v>
      </c>
      <c r="L9997">
        <v>339.11828700000001</v>
      </c>
      <c r="M9997">
        <v>34.909253999999997</v>
      </c>
      <c r="N9997">
        <v>34.909253999999997</v>
      </c>
      <c r="R9997">
        <v>339.118292</v>
      </c>
      <c r="S9997" t="s">
        <v>204</v>
      </c>
      <c r="T9997" s="247">
        <v>45345.334039351852</v>
      </c>
    </row>
    <row r="9998" spans="1:20" x14ac:dyDescent="0.35">
      <c r="A9998" t="s">
        <v>72</v>
      </c>
      <c r="B9998" t="s">
        <v>70</v>
      </c>
      <c r="C9998" t="s">
        <v>97</v>
      </c>
      <c r="D9998" s="29">
        <v>45474</v>
      </c>
      <c r="E9998">
        <v>0.73740000000000006</v>
      </c>
      <c r="F9998">
        <v>0.48859999999999998</v>
      </c>
      <c r="G9998">
        <v>0.73740000000000006</v>
      </c>
      <c r="H9998">
        <v>0.48859999999999998</v>
      </c>
      <c r="J9998">
        <v>89</v>
      </c>
      <c r="K9998">
        <v>173</v>
      </c>
      <c r="L9998">
        <v>339.11828700000001</v>
      </c>
      <c r="M9998">
        <v>34.909253999999997</v>
      </c>
      <c r="N9998">
        <v>34.909253999999997</v>
      </c>
      <c r="R9998">
        <v>339.118292</v>
      </c>
      <c r="S9998" t="s">
        <v>204</v>
      </c>
      <c r="T9998" s="247">
        <v>45345.334050925929</v>
      </c>
    </row>
    <row r="9999" spans="1:20" x14ac:dyDescent="0.35">
      <c r="A9999" t="s">
        <v>72</v>
      </c>
      <c r="B9999" t="s">
        <v>70</v>
      </c>
      <c r="C9999" t="s">
        <v>97</v>
      </c>
      <c r="D9999" s="29">
        <v>45475</v>
      </c>
      <c r="E9999">
        <v>0.73740000000000006</v>
      </c>
      <c r="F9999">
        <v>0.48859999999999998</v>
      </c>
      <c r="G9999">
        <v>0.73740000000000006</v>
      </c>
      <c r="H9999">
        <v>0.48859999999999998</v>
      </c>
      <c r="J9999">
        <v>89</v>
      </c>
      <c r="K9999">
        <v>173</v>
      </c>
      <c r="L9999">
        <v>339.11828700000001</v>
      </c>
      <c r="M9999">
        <v>34.909253999999997</v>
      </c>
      <c r="N9999">
        <v>34.909253999999997</v>
      </c>
      <c r="R9999">
        <v>339.118292</v>
      </c>
      <c r="S9999" t="s">
        <v>204</v>
      </c>
      <c r="T9999" s="247">
        <v>45345.334039351852</v>
      </c>
    </row>
    <row r="10000" spans="1:20" x14ac:dyDescent="0.35">
      <c r="A10000" t="s">
        <v>72</v>
      </c>
      <c r="B10000" t="s">
        <v>70</v>
      </c>
      <c r="C10000" t="s">
        <v>97</v>
      </c>
      <c r="D10000" s="29">
        <v>45476</v>
      </c>
      <c r="E10000">
        <v>0.73740000000000006</v>
      </c>
      <c r="F10000">
        <v>0.48859999999999998</v>
      </c>
      <c r="G10000">
        <v>0.73740000000000006</v>
      </c>
      <c r="H10000">
        <v>0.48859999999999998</v>
      </c>
      <c r="J10000">
        <v>89</v>
      </c>
      <c r="K10000">
        <v>173</v>
      </c>
      <c r="L10000">
        <v>339.11828700000001</v>
      </c>
      <c r="M10000">
        <v>34.909253999999997</v>
      </c>
      <c r="N10000">
        <v>34.909253999999997</v>
      </c>
      <c r="R10000">
        <v>339.118292</v>
      </c>
      <c r="S10000" t="s">
        <v>204</v>
      </c>
      <c r="T10000" s="247">
        <v>45345.334039351852</v>
      </c>
    </row>
    <row r="10001" spans="1:20" x14ac:dyDescent="0.35">
      <c r="A10001" t="s">
        <v>72</v>
      </c>
      <c r="B10001" t="s">
        <v>70</v>
      </c>
      <c r="C10001" t="s">
        <v>97</v>
      </c>
      <c r="D10001" s="29">
        <v>45477</v>
      </c>
      <c r="E10001">
        <v>0.73740000000000006</v>
      </c>
      <c r="F10001">
        <v>0.48859999999999998</v>
      </c>
      <c r="G10001">
        <v>0.73740000000000006</v>
      </c>
      <c r="H10001">
        <v>0.48859999999999998</v>
      </c>
      <c r="J10001">
        <v>89</v>
      </c>
      <c r="K10001">
        <v>173</v>
      </c>
      <c r="L10001">
        <v>339.11828700000001</v>
      </c>
      <c r="M10001">
        <v>34.909253999999997</v>
      </c>
      <c r="N10001">
        <v>34.909253999999997</v>
      </c>
      <c r="R10001">
        <v>339.118292</v>
      </c>
      <c r="S10001" t="s">
        <v>204</v>
      </c>
      <c r="T10001" s="247">
        <v>45345.334039351852</v>
      </c>
    </row>
    <row r="10002" spans="1:20" x14ac:dyDescent="0.35">
      <c r="A10002" t="s">
        <v>72</v>
      </c>
      <c r="B10002" t="s">
        <v>70</v>
      </c>
      <c r="C10002" t="s">
        <v>97</v>
      </c>
      <c r="D10002" s="29">
        <v>45478</v>
      </c>
      <c r="E10002">
        <v>0.73740000000000006</v>
      </c>
      <c r="F10002">
        <v>0.48859999999999998</v>
      </c>
      <c r="G10002">
        <v>0.73740000000000006</v>
      </c>
      <c r="H10002">
        <v>0.48859999999999998</v>
      </c>
      <c r="J10002">
        <v>89</v>
      </c>
      <c r="K10002">
        <v>173</v>
      </c>
      <c r="L10002">
        <v>339.11828700000001</v>
      </c>
      <c r="M10002">
        <v>34.909253999999997</v>
      </c>
      <c r="N10002">
        <v>34.909253999999997</v>
      </c>
      <c r="R10002">
        <v>339.118292</v>
      </c>
      <c r="S10002" t="s">
        <v>204</v>
      </c>
      <c r="T10002" s="247">
        <v>45345.334039351852</v>
      </c>
    </row>
    <row r="10003" spans="1:20" x14ac:dyDescent="0.35">
      <c r="A10003" t="s">
        <v>72</v>
      </c>
      <c r="B10003" t="s">
        <v>70</v>
      </c>
      <c r="C10003" t="s">
        <v>97</v>
      </c>
      <c r="D10003" s="29">
        <v>45479</v>
      </c>
      <c r="E10003">
        <v>0.4264</v>
      </c>
      <c r="F10003">
        <v>0.1915</v>
      </c>
      <c r="G10003">
        <v>0.4264</v>
      </c>
      <c r="H10003">
        <v>0.1915</v>
      </c>
      <c r="J10003">
        <v>194</v>
      </c>
      <c r="K10003">
        <v>274</v>
      </c>
      <c r="L10003">
        <v>339.11828700000001</v>
      </c>
      <c r="M10003">
        <v>34.909253999999997</v>
      </c>
      <c r="N10003">
        <v>34.909253999999997</v>
      </c>
      <c r="R10003">
        <v>339.118292</v>
      </c>
      <c r="S10003" t="s">
        <v>204</v>
      </c>
      <c r="T10003" s="247">
        <v>45345.334050925929</v>
      </c>
    </row>
    <row r="10004" spans="1:20" x14ac:dyDescent="0.35">
      <c r="A10004" t="s">
        <v>72</v>
      </c>
      <c r="B10004" t="s">
        <v>70</v>
      </c>
      <c r="C10004" t="s">
        <v>97</v>
      </c>
      <c r="D10004" s="29">
        <v>45480</v>
      </c>
      <c r="E10004">
        <v>0.4264</v>
      </c>
      <c r="F10004">
        <v>0.1915</v>
      </c>
      <c r="G10004">
        <v>0.4264</v>
      </c>
      <c r="H10004">
        <v>0.1915</v>
      </c>
      <c r="J10004">
        <v>194</v>
      </c>
      <c r="K10004">
        <v>274</v>
      </c>
      <c r="L10004">
        <v>339.11828700000001</v>
      </c>
      <c r="M10004">
        <v>34.909253999999997</v>
      </c>
      <c r="N10004">
        <v>34.909253999999997</v>
      </c>
      <c r="R10004">
        <v>339.118292</v>
      </c>
      <c r="S10004" t="s">
        <v>204</v>
      </c>
      <c r="T10004" s="247">
        <v>45345.334039351852</v>
      </c>
    </row>
    <row r="10005" spans="1:20" x14ac:dyDescent="0.35">
      <c r="A10005" t="s">
        <v>72</v>
      </c>
      <c r="B10005" t="s">
        <v>70</v>
      </c>
      <c r="C10005" t="s">
        <v>97</v>
      </c>
      <c r="D10005" s="29">
        <v>45481</v>
      </c>
      <c r="E10005">
        <v>0.46100000000000002</v>
      </c>
      <c r="F10005">
        <v>0.1638</v>
      </c>
      <c r="G10005">
        <v>0.46100000000000002</v>
      </c>
      <c r="H10005">
        <v>0.1638</v>
      </c>
      <c r="J10005">
        <v>182</v>
      </c>
      <c r="K10005">
        <v>283</v>
      </c>
      <c r="L10005">
        <v>339.11828700000001</v>
      </c>
      <c r="M10005">
        <v>34.909253999999997</v>
      </c>
      <c r="N10005">
        <v>34.909253999999997</v>
      </c>
      <c r="R10005">
        <v>339.118292</v>
      </c>
      <c r="S10005" t="s">
        <v>204</v>
      </c>
      <c r="T10005" s="247">
        <v>45345.334039351852</v>
      </c>
    </row>
    <row r="10006" spans="1:20" x14ac:dyDescent="0.35">
      <c r="A10006" t="s">
        <v>72</v>
      </c>
      <c r="B10006" t="s">
        <v>70</v>
      </c>
      <c r="C10006" t="s">
        <v>97</v>
      </c>
      <c r="D10006" s="29">
        <v>45482</v>
      </c>
      <c r="E10006">
        <v>0.46100000000000002</v>
      </c>
      <c r="F10006">
        <v>0.1638</v>
      </c>
      <c r="G10006">
        <v>0.46100000000000002</v>
      </c>
      <c r="H10006">
        <v>0.1638</v>
      </c>
      <c r="J10006">
        <v>182</v>
      </c>
      <c r="K10006">
        <v>283</v>
      </c>
      <c r="L10006">
        <v>339.11828700000001</v>
      </c>
      <c r="M10006">
        <v>34.909253999999997</v>
      </c>
      <c r="N10006">
        <v>34.909253999999997</v>
      </c>
      <c r="R10006">
        <v>339.118292</v>
      </c>
      <c r="S10006" t="s">
        <v>204</v>
      </c>
      <c r="T10006" s="247">
        <v>45345.334039351852</v>
      </c>
    </row>
    <row r="10007" spans="1:20" x14ac:dyDescent="0.35">
      <c r="A10007" t="s">
        <v>72</v>
      </c>
      <c r="B10007" t="s">
        <v>70</v>
      </c>
      <c r="C10007" t="s">
        <v>97</v>
      </c>
      <c r="D10007" s="29">
        <v>45483</v>
      </c>
      <c r="E10007">
        <v>0.46100000000000002</v>
      </c>
      <c r="F10007">
        <v>0.1638</v>
      </c>
      <c r="G10007">
        <v>0.46100000000000002</v>
      </c>
      <c r="H10007">
        <v>0.1638</v>
      </c>
      <c r="J10007">
        <v>182</v>
      </c>
      <c r="K10007">
        <v>283</v>
      </c>
      <c r="L10007">
        <v>339.11828700000001</v>
      </c>
      <c r="M10007">
        <v>34.909253999999997</v>
      </c>
      <c r="N10007">
        <v>34.909253999999997</v>
      </c>
      <c r="R10007">
        <v>339.118292</v>
      </c>
      <c r="S10007" t="s">
        <v>204</v>
      </c>
      <c r="T10007" s="247">
        <v>45345.334050925929</v>
      </c>
    </row>
    <row r="10008" spans="1:20" x14ac:dyDescent="0.35">
      <c r="A10008" t="s">
        <v>72</v>
      </c>
      <c r="B10008" t="s">
        <v>70</v>
      </c>
      <c r="C10008" t="s">
        <v>97</v>
      </c>
      <c r="D10008" s="29">
        <v>45484</v>
      </c>
      <c r="E10008">
        <v>0.46100000000000002</v>
      </c>
      <c r="F10008">
        <v>0.1638</v>
      </c>
      <c r="G10008">
        <v>0.46100000000000002</v>
      </c>
      <c r="H10008">
        <v>0.1638</v>
      </c>
      <c r="J10008">
        <v>182</v>
      </c>
      <c r="K10008">
        <v>283</v>
      </c>
      <c r="L10008">
        <v>339.11828700000001</v>
      </c>
      <c r="M10008">
        <v>34.909253999999997</v>
      </c>
      <c r="N10008">
        <v>34.909253999999997</v>
      </c>
      <c r="R10008">
        <v>339.118292</v>
      </c>
      <c r="S10008" t="s">
        <v>204</v>
      </c>
      <c r="T10008" s="247">
        <v>45345.334062499998</v>
      </c>
    </row>
    <row r="10009" spans="1:20" x14ac:dyDescent="0.35">
      <c r="A10009" t="s">
        <v>72</v>
      </c>
      <c r="B10009" t="s">
        <v>70</v>
      </c>
      <c r="C10009" t="s">
        <v>97</v>
      </c>
      <c r="D10009" s="29">
        <v>45485</v>
      </c>
      <c r="E10009">
        <v>0.46100000000000002</v>
      </c>
      <c r="F10009">
        <v>0.1638</v>
      </c>
      <c r="G10009">
        <v>0.46100000000000002</v>
      </c>
      <c r="H10009">
        <v>0.1638</v>
      </c>
      <c r="J10009">
        <v>182</v>
      </c>
      <c r="K10009">
        <v>283</v>
      </c>
      <c r="L10009">
        <v>339.11828700000001</v>
      </c>
      <c r="M10009">
        <v>34.909253999999997</v>
      </c>
      <c r="N10009">
        <v>34.909253999999997</v>
      </c>
      <c r="R10009">
        <v>339.118292</v>
      </c>
      <c r="S10009" t="s">
        <v>204</v>
      </c>
      <c r="T10009" s="247">
        <v>45345.334050925929</v>
      </c>
    </row>
    <row r="10010" spans="1:20" x14ac:dyDescent="0.35">
      <c r="A10010" t="s">
        <v>72</v>
      </c>
      <c r="B10010" t="s">
        <v>70</v>
      </c>
      <c r="C10010" t="s">
        <v>97</v>
      </c>
      <c r="D10010" s="29">
        <v>45486</v>
      </c>
      <c r="E10010">
        <v>0.44719999999999999</v>
      </c>
      <c r="F10010">
        <v>0.15</v>
      </c>
      <c r="G10010">
        <v>0.44719999999999999</v>
      </c>
      <c r="H10010">
        <v>0.15</v>
      </c>
      <c r="J10010">
        <v>187</v>
      </c>
      <c r="K10010">
        <v>288</v>
      </c>
      <c r="L10010">
        <v>339.11828700000001</v>
      </c>
      <c r="M10010">
        <v>34.909253999999997</v>
      </c>
      <c r="N10010">
        <v>34.909253999999997</v>
      </c>
      <c r="R10010">
        <v>339.118292</v>
      </c>
      <c r="S10010" t="s">
        <v>204</v>
      </c>
      <c r="T10010" s="247">
        <v>45345.334050925929</v>
      </c>
    </row>
    <row r="10011" spans="1:20" x14ac:dyDescent="0.35">
      <c r="A10011" t="s">
        <v>72</v>
      </c>
      <c r="B10011" t="s">
        <v>70</v>
      </c>
      <c r="C10011" t="s">
        <v>97</v>
      </c>
      <c r="D10011" s="29">
        <v>45487</v>
      </c>
      <c r="E10011">
        <v>0.44719999999999999</v>
      </c>
      <c r="F10011">
        <v>0.15</v>
      </c>
      <c r="G10011">
        <v>0.44719999999999999</v>
      </c>
      <c r="H10011">
        <v>0.15</v>
      </c>
      <c r="J10011">
        <v>187</v>
      </c>
      <c r="K10011">
        <v>288</v>
      </c>
      <c r="L10011">
        <v>339.11828700000001</v>
      </c>
      <c r="M10011">
        <v>34.909253999999997</v>
      </c>
      <c r="N10011">
        <v>34.909253999999997</v>
      </c>
      <c r="R10011">
        <v>339.118292</v>
      </c>
      <c r="S10011" t="s">
        <v>204</v>
      </c>
      <c r="T10011" s="247">
        <v>45345.334050925929</v>
      </c>
    </row>
    <row r="10012" spans="1:20" x14ac:dyDescent="0.35">
      <c r="A10012" t="s">
        <v>72</v>
      </c>
      <c r="B10012" t="s">
        <v>70</v>
      </c>
      <c r="C10012" t="s">
        <v>97</v>
      </c>
      <c r="D10012" s="29">
        <v>45488</v>
      </c>
      <c r="E10012">
        <v>0.41260000000000002</v>
      </c>
      <c r="F10012">
        <v>4.6300000000000001E-2</v>
      </c>
      <c r="G10012">
        <v>0.41260000000000002</v>
      </c>
      <c r="H10012">
        <v>4.6300000000000001E-2</v>
      </c>
      <c r="J10012">
        <v>199</v>
      </c>
      <c r="K10012">
        <v>323</v>
      </c>
      <c r="L10012">
        <v>339.11828700000001</v>
      </c>
      <c r="M10012">
        <v>34.909253999999997</v>
      </c>
      <c r="N10012">
        <v>34.909253999999997</v>
      </c>
      <c r="R10012">
        <v>339.118292</v>
      </c>
      <c r="S10012" t="s">
        <v>204</v>
      </c>
      <c r="T10012" s="247">
        <v>45345.334050925929</v>
      </c>
    </row>
    <row r="10013" spans="1:20" x14ac:dyDescent="0.35">
      <c r="A10013" t="s">
        <v>72</v>
      </c>
      <c r="B10013" t="s">
        <v>70</v>
      </c>
      <c r="C10013" t="s">
        <v>97</v>
      </c>
      <c r="D10013" s="29">
        <v>45489</v>
      </c>
      <c r="E10013">
        <v>0.41260000000000002</v>
      </c>
      <c r="F10013">
        <v>4.6300000000000001E-2</v>
      </c>
      <c r="G10013">
        <v>0.41260000000000002</v>
      </c>
      <c r="H10013">
        <v>4.6300000000000001E-2</v>
      </c>
      <c r="J10013">
        <v>199</v>
      </c>
      <c r="K10013">
        <v>323</v>
      </c>
      <c r="L10013">
        <v>339.11828700000001</v>
      </c>
      <c r="M10013">
        <v>34.909253999999997</v>
      </c>
      <c r="N10013">
        <v>34.909253999999997</v>
      </c>
      <c r="R10013">
        <v>339.118292</v>
      </c>
      <c r="S10013" t="s">
        <v>204</v>
      </c>
      <c r="T10013" s="247">
        <v>45345.334050925929</v>
      </c>
    </row>
    <row r="10014" spans="1:20" x14ac:dyDescent="0.35">
      <c r="A10014" t="s">
        <v>72</v>
      </c>
      <c r="B10014" t="s">
        <v>70</v>
      </c>
      <c r="C10014" t="s">
        <v>97</v>
      </c>
      <c r="D10014" s="29">
        <v>45490</v>
      </c>
      <c r="E10014">
        <v>0.41260000000000002</v>
      </c>
      <c r="F10014">
        <v>4.6300000000000001E-2</v>
      </c>
      <c r="G10014">
        <v>0.41260000000000002</v>
      </c>
      <c r="H10014">
        <v>4.6300000000000001E-2</v>
      </c>
      <c r="J10014">
        <v>199</v>
      </c>
      <c r="K10014">
        <v>323</v>
      </c>
      <c r="L10014">
        <v>339.11828700000001</v>
      </c>
      <c r="M10014">
        <v>34.909253999999997</v>
      </c>
      <c r="N10014">
        <v>34.909253999999997</v>
      </c>
      <c r="R10014">
        <v>339.118292</v>
      </c>
      <c r="S10014" t="s">
        <v>204</v>
      </c>
      <c r="T10014" s="247">
        <v>45345.334050925929</v>
      </c>
    </row>
    <row r="10015" spans="1:20" x14ac:dyDescent="0.35">
      <c r="A10015" t="s">
        <v>72</v>
      </c>
      <c r="B10015" t="s">
        <v>70</v>
      </c>
      <c r="C10015" t="s">
        <v>97</v>
      </c>
      <c r="D10015" s="29">
        <v>45491</v>
      </c>
      <c r="E10015">
        <v>0.46100000000000002</v>
      </c>
      <c r="F10015">
        <v>0.12239999999999999</v>
      </c>
      <c r="G10015">
        <v>0.46100000000000002</v>
      </c>
      <c r="H10015">
        <v>0.12239999999999999</v>
      </c>
      <c r="J10015">
        <v>182</v>
      </c>
      <c r="K10015">
        <v>297</v>
      </c>
      <c r="L10015">
        <v>339.11828700000001</v>
      </c>
      <c r="M10015">
        <v>34.909253999999997</v>
      </c>
      <c r="N10015">
        <v>34.909253999999997</v>
      </c>
      <c r="R10015">
        <v>339.118292</v>
      </c>
      <c r="S10015" t="s">
        <v>204</v>
      </c>
      <c r="T10015" s="247">
        <v>45345.334050925929</v>
      </c>
    </row>
    <row r="10016" spans="1:20" x14ac:dyDescent="0.35">
      <c r="A10016" t="s">
        <v>72</v>
      </c>
      <c r="B10016" t="s">
        <v>70</v>
      </c>
      <c r="C10016" t="s">
        <v>97</v>
      </c>
      <c r="D10016" s="29">
        <v>45492</v>
      </c>
      <c r="E10016">
        <v>0.41260000000000002</v>
      </c>
      <c r="F10016">
        <v>4.6300000000000001E-2</v>
      </c>
      <c r="G10016">
        <v>0.41260000000000002</v>
      </c>
      <c r="H10016">
        <v>4.6300000000000001E-2</v>
      </c>
      <c r="J10016">
        <v>199</v>
      </c>
      <c r="K10016">
        <v>323</v>
      </c>
      <c r="L10016">
        <v>339.11828700000001</v>
      </c>
      <c r="M10016">
        <v>34.909253999999997</v>
      </c>
      <c r="N10016">
        <v>34.909253999999997</v>
      </c>
      <c r="R10016">
        <v>339.118292</v>
      </c>
      <c r="S10016" t="s">
        <v>204</v>
      </c>
      <c r="T10016" s="247">
        <v>45345.334050925929</v>
      </c>
    </row>
    <row r="10017" spans="1:20" x14ac:dyDescent="0.35">
      <c r="A10017" t="s">
        <v>72</v>
      </c>
      <c r="B10017" t="s">
        <v>70</v>
      </c>
      <c r="C10017" t="s">
        <v>97</v>
      </c>
      <c r="D10017" s="29">
        <v>45493</v>
      </c>
      <c r="E10017">
        <v>0.39879999999999999</v>
      </c>
      <c r="F10017">
        <v>3.2500000000000001E-2</v>
      </c>
      <c r="G10017">
        <v>0.39879999999999999</v>
      </c>
      <c r="H10017">
        <v>3.2500000000000001E-2</v>
      </c>
      <c r="J10017">
        <v>203</v>
      </c>
      <c r="K10017">
        <v>328</v>
      </c>
      <c r="L10017">
        <v>339.11828700000001</v>
      </c>
      <c r="M10017">
        <v>34.909253999999997</v>
      </c>
      <c r="N10017">
        <v>34.909253999999997</v>
      </c>
      <c r="R10017">
        <v>339.118292</v>
      </c>
      <c r="S10017" t="s">
        <v>204</v>
      </c>
      <c r="T10017" s="247">
        <v>45345.334050925929</v>
      </c>
    </row>
    <row r="10018" spans="1:20" x14ac:dyDescent="0.35">
      <c r="A10018" t="s">
        <v>72</v>
      </c>
      <c r="B10018" t="s">
        <v>70</v>
      </c>
      <c r="C10018" t="s">
        <v>97</v>
      </c>
      <c r="D10018" s="29">
        <v>45494</v>
      </c>
      <c r="E10018">
        <v>0.39879999999999999</v>
      </c>
      <c r="F10018">
        <v>3.2500000000000001E-2</v>
      </c>
      <c r="G10018">
        <v>0.39879999999999999</v>
      </c>
      <c r="H10018">
        <v>3.2500000000000001E-2</v>
      </c>
      <c r="J10018">
        <v>203</v>
      </c>
      <c r="K10018">
        <v>328</v>
      </c>
      <c r="L10018">
        <v>339.11828700000001</v>
      </c>
      <c r="M10018">
        <v>34.909253999999997</v>
      </c>
      <c r="N10018">
        <v>34.909253999999997</v>
      </c>
      <c r="R10018">
        <v>339.118292</v>
      </c>
      <c r="S10018" t="s">
        <v>204</v>
      </c>
      <c r="T10018" s="247">
        <v>45345.334050925929</v>
      </c>
    </row>
    <row r="10019" spans="1:20" x14ac:dyDescent="0.35">
      <c r="A10019" t="s">
        <v>72</v>
      </c>
      <c r="B10019" t="s">
        <v>70</v>
      </c>
      <c r="C10019" t="s">
        <v>97</v>
      </c>
      <c r="D10019" s="29">
        <v>45495</v>
      </c>
      <c r="E10019">
        <v>0.41260000000000002</v>
      </c>
      <c r="F10019">
        <v>4.6300000000000001E-2</v>
      </c>
      <c r="G10019">
        <v>0.41260000000000002</v>
      </c>
      <c r="H10019">
        <v>4.6300000000000001E-2</v>
      </c>
      <c r="J10019">
        <v>199</v>
      </c>
      <c r="K10019">
        <v>323</v>
      </c>
      <c r="L10019">
        <v>339.11828700000001</v>
      </c>
      <c r="M10019">
        <v>34.909253999999997</v>
      </c>
      <c r="N10019">
        <v>34.909253999999997</v>
      </c>
      <c r="R10019">
        <v>339.118292</v>
      </c>
      <c r="S10019" t="s">
        <v>204</v>
      </c>
      <c r="T10019" s="247">
        <v>45345.334050925929</v>
      </c>
    </row>
    <row r="10020" spans="1:20" x14ac:dyDescent="0.35">
      <c r="A10020" t="s">
        <v>72</v>
      </c>
      <c r="B10020" t="s">
        <v>70</v>
      </c>
      <c r="C10020" t="s">
        <v>97</v>
      </c>
      <c r="D10020" s="29">
        <v>45496</v>
      </c>
      <c r="E10020">
        <v>0.41260000000000002</v>
      </c>
      <c r="F10020">
        <v>4.6300000000000001E-2</v>
      </c>
      <c r="G10020">
        <v>0.41260000000000002</v>
      </c>
      <c r="H10020">
        <v>4.6300000000000001E-2</v>
      </c>
      <c r="J10020">
        <v>199</v>
      </c>
      <c r="K10020">
        <v>323</v>
      </c>
      <c r="L10020">
        <v>339.11828700000001</v>
      </c>
      <c r="M10020">
        <v>34.909253999999997</v>
      </c>
      <c r="N10020">
        <v>34.909253999999997</v>
      </c>
      <c r="R10020">
        <v>339.118292</v>
      </c>
      <c r="S10020" t="s">
        <v>204</v>
      </c>
      <c r="T10020" s="247">
        <v>45345.334050925929</v>
      </c>
    </row>
    <row r="10021" spans="1:20" x14ac:dyDescent="0.35">
      <c r="A10021" t="s">
        <v>72</v>
      </c>
      <c r="B10021" t="s">
        <v>70</v>
      </c>
      <c r="C10021" t="s">
        <v>97</v>
      </c>
      <c r="D10021" s="29">
        <v>45497</v>
      </c>
      <c r="E10021">
        <v>0.41260000000000002</v>
      </c>
      <c r="F10021">
        <v>4.6300000000000001E-2</v>
      </c>
      <c r="G10021">
        <v>0.41260000000000002</v>
      </c>
      <c r="H10021">
        <v>4.6300000000000001E-2</v>
      </c>
      <c r="J10021">
        <v>199</v>
      </c>
      <c r="K10021">
        <v>323</v>
      </c>
      <c r="L10021">
        <v>339.11828700000001</v>
      </c>
      <c r="M10021">
        <v>34.909253999999997</v>
      </c>
      <c r="N10021">
        <v>34.909253999999997</v>
      </c>
      <c r="R10021">
        <v>339.118292</v>
      </c>
      <c r="S10021" t="s">
        <v>204</v>
      </c>
      <c r="T10021" s="247">
        <v>45345.334108796298</v>
      </c>
    </row>
    <row r="10022" spans="1:20" x14ac:dyDescent="0.35">
      <c r="A10022" t="s">
        <v>72</v>
      </c>
      <c r="B10022" t="s">
        <v>70</v>
      </c>
      <c r="C10022" t="s">
        <v>97</v>
      </c>
      <c r="D10022" s="29">
        <v>45498</v>
      </c>
      <c r="E10022">
        <v>0.41260000000000002</v>
      </c>
      <c r="F10022">
        <v>4.6300000000000001E-2</v>
      </c>
      <c r="G10022">
        <v>0.41260000000000002</v>
      </c>
      <c r="H10022">
        <v>4.6300000000000001E-2</v>
      </c>
      <c r="J10022">
        <v>199</v>
      </c>
      <c r="K10022">
        <v>323</v>
      </c>
      <c r="L10022">
        <v>339.11828700000001</v>
      </c>
      <c r="M10022">
        <v>34.909253999999997</v>
      </c>
      <c r="N10022">
        <v>34.909253999999997</v>
      </c>
      <c r="R10022">
        <v>339.118292</v>
      </c>
      <c r="S10022" t="s">
        <v>204</v>
      </c>
      <c r="T10022" s="247">
        <v>45345.334050925929</v>
      </c>
    </row>
    <row r="10023" spans="1:20" x14ac:dyDescent="0.35">
      <c r="A10023" t="s">
        <v>72</v>
      </c>
      <c r="B10023" t="s">
        <v>70</v>
      </c>
      <c r="C10023" t="s">
        <v>97</v>
      </c>
      <c r="D10023" s="29">
        <v>45499</v>
      </c>
      <c r="E10023">
        <v>0.41260000000000002</v>
      </c>
      <c r="F10023">
        <v>4.6300000000000001E-2</v>
      </c>
      <c r="G10023">
        <v>0.41260000000000002</v>
      </c>
      <c r="H10023">
        <v>4.6300000000000001E-2</v>
      </c>
      <c r="J10023">
        <v>199</v>
      </c>
      <c r="K10023">
        <v>323</v>
      </c>
      <c r="L10023">
        <v>339.11828700000001</v>
      </c>
      <c r="M10023">
        <v>34.909253999999997</v>
      </c>
      <c r="N10023">
        <v>34.909253999999997</v>
      </c>
      <c r="R10023">
        <v>339.118292</v>
      </c>
      <c r="S10023" t="s">
        <v>204</v>
      </c>
      <c r="T10023" s="247">
        <v>45345.334050925929</v>
      </c>
    </row>
    <row r="10024" spans="1:20" x14ac:dyDescent="0.35">
      <c r="A10024" t="s">
        <v>72</v>
      </c>
      <c r="B10024" t="s">
        <v>70</v>
      </c>
      <c r="C10024" t="s">
        <v>97</v>
      </c>
      <c r="D10024" s="29">
        <v>45500</v>
      </c>
      <c r="E10024">
        <v>0.32279999999999998</v>
      </c>
      <c r="F10024">
        <v>3.9399999999999998E-2</v>
      </c>
      <c r="G10024">
        <v>0.32279999999999998</v>
      </c>
      <c r="H10024">
        <v>3.9399999999999998E-2</v>
      </c>
      <c r="J10024">
        <v>229</v>
      </c>
      <c r="K10024">
        <v>325</v>
      </c>
      <c r="L10024">
        <v>339.11828700000001</v>
      </c>
      <c r="M10024">
        <v>34.909253999999997</v>
      </c>
      <c r="N10024">
        <v>34.909253999999997</v>
      </c>
      <c r="R10024">
        <v>339.118292</v>
      </c>
      <c r="S10024" t="s">
        <v>204</v>
      </c>
      <c r="T10024" s="247">
        <v>45345.334050925929</v>
      </c>
    </row>
    <row r="10025" spans="1:20" x14ac:dyDescent="0.35">
      <c r="A10025" t="s">
        <v>72</v>
      </c>
      <c r="B10025" t="s">
        <v>70</v>
      </c>
      <c r="C10025" t="s">
        <v>97</v>
      </c>
      <c r="D10025" s="29">
        <v>45501</v>
      </c>
      <c r="E10025">
        <v>0.32279999999999998</v>
      </c>
      <c r="F10025">
        <v>3.9399999999999998E-2</v>
      </c>
      <c r="G10025">
        <v>0.32279999999999998</v>
      </c>
      <c r="H10025">
        <v>3.9399999999999998E-2</v>
      </c>
      <c r="J10025">
        <v>229</v>
      </c>
      <c r="K10025">
        <v>325</v>
      </c>
      <c r="L10025">
        <v>339.11828700000001</v>
      </c>
      <c r="M10025">
        <v>34.909253999999997</v>
      </c>
      <c r="N10025">
        <v>34.909253999999997</v>
      </c>
      <c r="R10025">
        <v>339.118292</v>
      </c>
      <c r="S10025" t="s">
        <v>204</v>
      </c>
      <c r="T10025" s="247">
        <v>45345.334050925929</v>
      </c>
    </row>
    <row r="10026" spans="1:20" x14ac:dyDescent="0.35">
      <c r="A10026" t="s">
        <v>72</v>
      </c>
      <c r="B10026" t="s">
        <v>70</v>
      </c>
      <c r="C10026" t="s">
        <v>97</v>
      </c>
      <c r="D10026" s="29">
        <v>45502</v>
      </c>
      <c r="E10026">
        <v>0.32279999999999998</v>
      </c>
      <c r="F10026">
        <v>3.9399999999999998E-2</v>
      </c>
      <c r="G10026">
        <v>0.32279999999999998</v>
      </c>
      <c r="H10026">
        <v>3.9399999999999998E-2</v>
      </c>
      <c r="J10026">
        <v>229</v>
      </c>
      <c r="K10026">
        <v>325</v>
      </c>
      <c r="L10026">
        <v>339.11828700000001</v>
      </c>
      <c r="M10026">
        <v>34.909253999999997</v>
      </c>
      <c r="N10026">
        <v>34.909253999999997</v>
      </c>
      <c r="R10026">
        <v>339.118292</v>
      </c>
      <c r="S10026" t="s">
        <v>204</v>
      </c>
      <c r="T10026" s="247">
        <v>45345.334050925929</v>
      </c>
    </row>
    <row r="10027" spans="1:20" x14ac:dyDescent="0.35">
      <c r="A10027" t="s">
        <v>72</v>
      </c>
      <c r="B10027" t="s">
        <v>70</v>
      </c>
      <c r="C10027" t="s">
        <v>97</v>
      </c>
      <c r="D10027" s="29">
        <v>45503</v>
      </c>
      <c r="E10027">
        <v>0.32279999999999998</v>
      </c>
      <c r="F10027">
        <v>3.9399999999999998E-2</v>
      </c>
      <c r="G10027">
        <v>0.32279999999999998</v>
      </c>
      <c r="H10027">
        <v>3.9399999999999998E-2</v>
      </c>
      <c r="J10027">
        <v>229</v>
      </c>
      <c r="K10027">
        <v>325</v>
      </c>
      <c r="L10027">
        <v>339.11828700000001</v>
      </c>
      <c r="M10027">
        <v>34.909253999999997</v>
      </c>
      <c r="N10027">
        <v>34.909253999999997</v>
      </c>
      <c r="R10027">
        <v>339.118292</v>
      </c>
      <c r="S10027" t="s">
        <v>204</v>
      </c>
      <c r="T10027" s="247">
        <v>45345.334050925929</v>
      </c>
    </row>
    <row r="10028" spans="1:20" x14ac:dyDescent="0.35">
      <c r="A10028" t="s">
        <v>72</v>
      </c>
      <c r="B10028" t="s">
        <v>70</v>
      </c>
      <c r="C10028" t="s">
        <v>97</v>
      </c>
      <c r="D10028" s="29">
        <v>45504</v>
      </c>
      <c r="E10028">
        <v>0.32279999999999998</v>
      </c>
      <c r="F10028">
        <v>3.9399999999999998E-2</v>
      </c>
      <c r="G10028">
        <v>0.32279999999999998</v>
      </c>
      <c r="H10028">
        <v>3.9399999999999998E-2</v>
      </c>
      <c r="J10028">
        <v>229</v>
      </c>
      <c r="K10028">
        <v>325</v>
      </c>
      <c r="L10028">
        <v>339.11828700000001</v>
      </c>
      <c r="M10028">
        <v>34.909253999999997</v>
      </c>
      <c r="N10028">
        <v>34.909253999999997</v>
      </c>
      <c r="R10028">
        <v>339.118292</v>
      </c>
      <c r="S10028" t="s">
        <v>204</v>
      </c>
      <c r="T10028" s="247">
        <v>45345.334050925929</v>
      </c>
    </row>
    <row r="10029" spans="1:20" x14ac:dyDescent="0.35">
      <c r="A10029" t="s">
        <v>72</v>
      </c>
      <c r="B10029" t="s">
        <v>70</v>
      </c>
      <c r="C10029" t="s">
        <v>97</v>
      </c>
      <c r="D10029" s="29">
        <v>45505</v>
      </c>
      <c r="E10029">
        <v>0.32279999999999998</v>
      </c>
      <c r="F10029">
        <v>3.9399999999999998E-2</v>
      </c>
      <c r="G10029">
        <v>0.32279999999999998</v>
      </c>
      <c r="H10029">
        <v>3.9399999999999998E-2</v>
      </c>
      <c r="J10029">
        <v>229</v>
      </c>
      <c r="K10029">
        <v>325</v>
      </c>
      <c r="L10029">
        <v>339.11828700000001</v>
      </c>
      <c r="M10029">
        <v>34.909253999999997</v>
      </c>
      <c r="N10029">
        <v>34.909253999999997</v>
      </c>
      <c r="R10029">
        <v>339.118292</v>
      </c>
      <c r="S10029" t="s">
        <v>204</v>
      </c>
      <c r="T10029" s="247">
        <v>45345.334050925929</v>
      </c>
    </row>
    <row r="10030" spans="1:20" x14ac:dyDescent="0.35">
      <c r="A10030" t="s">
        <v>72</v>
      </c>
      <c r="B10030" t="s">
        <v>70</v>
      </c>
      <c r="C10030" t="s">
        <v>97</v>
      </c>
      <c r="D10030" s="29">
        <v>45506</v>
      </c>
      <c r="E10030">
        <v>0.32279999999999998</v>
      </c>
      <c r="F10030">
        <v>3.9399999999999998E-2</v>
      </c>
      <c r="G10030">
        <v>0.32279999999999998</v>
      </c>
      <c r="H10030">
        <v>3.9399999999999998E-2</v>
      </c>
      <c r="J10030">
        <v>229</v>
      </c>
      <c r="K10030">
        <v>325</v>
      </c>
      <c r="L10030">
        <v>339.11828700000001</v>
      </c>
      <c r="M10030">
        <v>34.909253999999997</v>
      </c>
      <c r="N10030">
        <v>34.909253999999997</v>
      </c>
      <c r="R10030">
        <v>339.118292</v>
      </c>
      <c r="S10030" t="s">
        <v>204</v>
      </c>
      <c r="T10030" s="247">
        <v>45345.334062499998</v>
      </c>
    </row>
    <row r="10031" spans="1:20" x14ac:dyDescent="0.35">
      <c r="A10031" t="s">
        <v>72</v>
      </c>
      <c r="B10031" t="s">
        <v>70</v>
      </c>
      <c r="C10031" t="s">
        <v>97</v>
      </c>
      <c r="D10031" s="29">
        <v>45507</v>
      </c>
      <c r="E10031">
        <v>0.32279999999999998</v>
      </c>
      <c r="F10031">
        <v>3.9399999999999998E-2</v>
      </c>
      <c r="G10031">
        <v>0.32279999999999998</v>
      </c>
      <c r="H10031">
        <v>3.9399999999999998E-2</v>
      </c>
      <c r="J10031">
        <v>229</v>
      </c>
      <c r="K10031">
        <v>325</v>
      </c>
      <c r="L10031">
        <v>339.11828700000001</v>
      </c>
      <c r="M10031">
        <v>34.909253999999997</v>
      </c>
      <c r="N10031">
        <v>34.909253999999997</v>
      </c>
      <c r="R10031">
        <v>339.118292</v>
      </c>
      <c r="S10031" t="s">
        <v>204</v>
      </c>
      <c r="T10031" s="247">
        <v>45345.334062499998</v>
      </c>
    </row>
    <row r="10032" spans="1:20" x14ac:dyDescent="0.35">
      <c r="A10032" t="s">
        <v>72</v>
      </c>
      <c r="B10032" t="s">
        <v>70</v>
      </c>
      <c r="C10032" t="s">
        <v>97</v>
      </c>
      <c r="D10032" s="29">
        <v>45508</v>
      </c>
      <c r="E10032">
        <v>0.32279999999999998</v>
      </c>
      <c r="F10032">
        <v>3.9399999999999998E-2</v>
      </c>
      <c r="G10032">
        <v>0.32279999999999998</v>
      </c>
      <c r="H10032">
        <v>3.9399999999999998E-2</v>
      </c>
      <c r="J10032">
        <v>229</v>
      </c>
      <c r="K10032">
        <v>325</v>
      </c>
      <c r="L10032">
        <v>339.11828700000001</v>
      </c>
      <c r="M10032">
        <v>34.909253999999997</v>
      </c>
      <c r="N10032">
        <v>34.909253999999997</v>
      </c>
      <c r="R10032">
        <v>339.118292</v>
      </c>
      <c r="S10032" t="s">
        <v>204</v>
      </c>
      <c r="T10032" s="247">
        <v>45345.334062499998</v>
      </c>
    </row>
    <row r="10033" spans="1:20" x14ac:dyDescent="0.35">
      <c r="A10033" t="s">
        <v>72</v>
      </c>
      <c r="B10033" t="s">
        <v>70</v>
      </c>
      <c r="C10033" t="s">
        <v>97</v>
      </c>
      <c r="D10033" s="29">
        <v>45509</v>
      </c>
      <c r="E10033">
        <v>0.32279999999999998</v>
      </c>
      <c r="F10033">
        <v>3.9399999999999998E-2</v>
      </c>
      <c r="G10033">
        <v>0.32279999999999998</v>
      </c>
      <c r="H10033">
        <v>3.9399999999999998E-2</v>
      </c>
      <c r="J10033">
        <v>229</v>
      </c>
      <c r="K10033">
        <v>325</v>
      </c>
      <c r="L10033">
        <v>339.11828700000001</v>
      </c>
      <c r="M10033">
        <v>34.909253999999997</v>
      </c>
      <c r="N10033">
        <v>34.909253999999997</v>
      </c>
      <c r="R10033">
        <v>339.118292</v>
      </c>
      <c r="S10033" t="s">
        <v>204</v>
      </c>
      <c r="T10033" s="247">
        <v>45345.334062499998</v>
      </c>
    </row>
    <row r="10034" spans="1:20" x14ac:dyDescent="0.35">
      <c r="A10034" t="s">
        <v>72</v>
      </c>
      <c r="B10034" t="s">
        <v>70</v>
      </c>
      <c r="C10034" t="s">
        <v>97</v>
      </c>
      <c r="D10034" s="29">
        <v>45510</v>
      </c>
      <c r="E10034">
        <v>0.34350000000000003</v>
      </c>
      <c r="F10034">
        <v>6.0199999999999997E-2</v>
      </c>
      <c r="G10034">
        <v>0.34350000000000003</v>
      </c>
      <c r="H10034">
        <v>6.0199999999999997E-2</v>
      </c>
      <c r="J10034">
        <v>222</v>
      </c>
      <c r="K10034">
        <v>318</v>
      </c>
      <c r="L10034">
        <v>339.11828700000001</v>
      </c>
      <c r="M10034">
        <v>34.909253999999997</v>
      </c>
      <c r="N10034">
        <v>34.909253999999997</v>
      </c>
      <c r="R10034">
        <v>339.118292</v>
      </c>
      <c r="S10034" t="s">
        <v>204</v>
      </c>
      <c r="T10034" s="247">
        <v>45345.334062499998</v>
      </c>
    </row>
    <row r="10035" spans="1:20" x14ac:dyDescent="0.35">
      <c r="A10035" t="s">
        <v>72</v>
      </c>
      <c r="B10035" t="s">
        <v>70</v>
      </c>
      <c r="C10035" t="s">
        <v>97</v>
      </c>
      <c r="D10035" s="29">
        <v>45511</v>
      </c>
      <c r="E10035">
        <v>0.34350000000000003</v>
      </c>
      <c r="F10035">
        <v>6.0199999999999997E-2</v>
      </c>
      <c r="G10035">
        <v>0.34350000000000003</v>
      </c>
      <c r="H10035">
        <v>6.0199999999999997E-2</v>
      </c>
      <c r="J10035">
        <v>222</v>
      </c>
      <c r="K10035">
        <v>318</v>
      </c>
      <c r="L10035">
        <v>339.11828700000001</v>
      </c>
      <c r="M10035">
        <v>34.909253999999997</v>
      </c>
      <c r="N10035">
        <v>34.909253999999997</v>
      </c>
      <c r="R10035">
        <v>339.118292</v>
      </c>
      <c r="S10035" t="s">
        <v>204</v>
      </c>
      <c r="T10035" s="247">
        <v>45345.334050925929</v>
      </c>
    </row>
    <row r="10036" spans="1:20" x14ac:dyDescent="0.35">
      <c r="A10036" t="s">
        <v>72</v>
      </c>
      <c r="B10036" t="s">
        <v>70</v>
      </c>
      <c r="C10036" t="s">
        <v>97</v>
      </c>
      <c r="D10036" s="29">
        <v>45512</v>
      </c>
      <c r="E10036">
        <v>0.32279999999999998</v>
      </c>
      <c r="F10036">
        <v>3.9399999999999998E-2</v>
      </c>
      <c r="G10036">
        <v>0.32279999999999998</v>
      </c>
      <c r="H10036">
        <v>3.9399999999999998E-2</v>
      </c>
      <c r="J10036">
        <v>229</v>
      </c>
      <c r="K10036">
        <v>325</v>
      </c>
      <c r="L10036">
        <v>339.11828700000001</v>
      </c>
      <c r="M10036">
        <v>34.909253999999997</v>
      </c>
      <c r="N10036">
        <v>34.909253999999997</v>
      </c>
      <c r="R10036">
        <v>339.118292</v>
      </c>
      <c r="S10036" t="s">
        <v>204</v>
      </c>
      <c r="T10036" s="247">
        <v>45345.334062499998</v>
      </c>
    </row>
    <row r="10037" spans="1:20" x14ac:dyDescent="0.35">
      <c r="A10037" t="s">
        <v>72</v>
      </c>
      <c r="B10037" t="s">
        <v>70</v>
      </c>
      <c r="C10037" t="s">
        <v>97</v>
      </c>
      <c r="D10037" s="29">
        <v>45513</v>
      </c>
      <c r="E10037">
        <v>0.32279999999999998</v>
      </c>
      <c r="F10037">
        <v>3.9399999999999998E-2</v>
      </c>
      <c r="G10037">
        <v>0.32279999999999998</v>
      </c>
      <c r="H10037">
        <v>3.9399999999999998E-2</v>
      </c>
      <c r="J10037">
        <v>229</v>
      </c>
      <c r="K10037">
        <v>325</v>
      </c>
      <c r="L10037">
        <v>339.11828700000001</v>
      </c>
      <c r="M10037">
        <v>34.909253999999997</v>
      </c>
      <c r="N10037">
        <v>34.909253999999997</v>
      </c>
      <c r="R10037">
        <v>339.118292</v>
      </c>
      <c r="S10037" t="s">
        <v>204</v>
      </c>
      <c r="T10037" s="247">
        <v>45345.334050925929</v>
      </c>
    </row>
    <row r="10038" spans="1:20" x14ac:dyDescent="0.35">
      <c r="A10038" t="s">
        <v>72</v>
      </c>
      <c r="B10038" t="s">
        <v>70</v>
      </c>
      <c r="C10038" t="s">
        <v>97</v>
      </c>
      <c r="D10038" s="29">
        <v>45514</v>
      </c>
      <c r="E10038">
        <v>0.31590000000000001</v>
      </c>
      <c r="F10038">
        <v>2.5600000000000001E-2</v>
      </c>
      <c r="G10038">
        <v>0.31590000000000001</v>
      </c>
      <c r="H10038">
        <v>2.5600000000000001E-2</v>
      </c>
      <c r="J10038">
        <v>232</v>
      </c>
      <c r="K10038">
        <v>330</v>
      </c>
      <c r="L10038">
        <v>339.11828700000001</v>
      </c>
      <c r="M10038">
        <v>34.909253999999997</v>
      </c>
      <c r="N10038">
        <v>34.909253999999997</v>
      </c>
      <c r="R10038">
        <v>339.118292</v>
      </c>
      <c r="S10038" t="s">
        <v>204</v>
      </c>
      <c r="T10038" s="247">
        <v>45345.334062499998</v>
      </c>
    </row>
    <row r="10039" spans="1:20" x14ac:dyDescent="0.35">
      <c r="A10039" t="s">
        <v>72</v>
      </c>
      <c r="B10039" t="s">
        <v>70</v>
      </c>
      <c r="C10039" t="s">
        <v>97</v>
      </c>
      <c r="D10039" s="29">
        <v>45515</v>
      </c>
      <c r="E10039">
        <v>0.31590000000000001</v>
      </c>
      <c r="F10039">
        <v>2.5600000000000001E-2</v>
      </c>
      <c r="G10039">
        <v>0.31590000000000001</v>
      </c>
      <c r="H10039">
        <v>2.5600000000000001E-2</v>
      </c>
      <c r="J10039">
        <v>232</v>
      </c>
      <c r="K10039">
        <v>330</v>
      </c>
      <c r="L10039">
        <v>339.11828700000001</v>
      </c>
      <c r="M10039">
        <v>34.909253999999997</v>
      </c>
      <c r="N10039">
        <v>34.909253999999997</v>
      </c>
      <c r="R10039">
        <v>339.118292</v>
      </c>
      <c r="S10039" t="s">
        <v>204</v>
      </c>
      <c r="T10039" s="247">
        <v>45345.334062499998</v>
      </c>
    </row>
    <row r="10040" spans="1:20" x14ac:dyDescent="0.35">
      <c r="A10040" t="s">
        <v>72</v>
      </c>
      <c r="B10040" t="s">
        <v>70</v>
      </c>
      <c r="C10040" t="s">
        <v>97</v>
      </c>
      <c r="D10040" s="29">
        <v>45516</v>
      </c>
      <c r="E10040">
        <v>0.31590000000000001</v>
      </c>
      <c r="F10040">
        <v>2.5600000000000001E-2</v>
      </c>
      <c r="G10040">
        <v>0.31590000000000001</v>
      </c>
      <c r="H10040">
        <v>2.5600000000000001E-2</v>
      </c>
      <c r="J10040">
        <v>232</v>
      </c>
      <c r="K10040">
        <v>330</v>
      </c>
      <c r="L10040">
        <v>339.11828700000001</v>
      </c>
      <c r="M10040">
        <v>34.909253999999997</v>
      </c>
      <c r="N10040">
        <v>34.909253999999997</v>
      </c>
      <c r="R10040">
        <v>339.118292</v>
      </c>
      <c r="S10040" t="s">
        <v>204</v>
      </c>
      <c r="T10040" s="247">
        <v>45345.334062499998</v>
      </c>
    </row>
    <row r="10041" spans="1:20" x14ac:dyDescent="0.35">
      <c r="A10041" t="s">
        <v>72</v>
      </c>
      <c r="B10041" t="s">
        <v>70</v>
      </c>
      <c r="C10041" t="s">
        <v>97</v>
      </c>
      <c r="D10041" s="29">
        <v>45517</v>
      </c>
      <c r="E10041">
        <v>0.31590000000000001</v>
      </c>
      <c r="F10041">
        <v>2.5600000000000001E-2</v>
      </c>
      <c r="G10041">
        <v>0.31590000000000001</v>
      </c>
      <c r="H10041">
        <v>2.5600000000000001E-2</v>
      </c>
      <c r="J10041">
        <v>232</v>
      </c>
      <c r="K10041">
        <v>330</v>
      </c>
      <c r="L10041">
        <v>339.11828700000001</v>
      </c>
      <c r="M10041">
        <v>34.909253999999997</v>
      </c>
      <c r="N10041">
        <v>34.909253999999997</v>
      </c>
      <c r="R10041">
        <v>339.118292</v>
      </c>
      <c r="S10041" t="s">
        <v>204</v>
      </c>
      <c r="T10041" s="247">
        <v>45345.334062499998</v>
      </c>
    </row>
    <row r="10042" spans="1:20" x14ac:dyDescent="0.35">
      <c r="A10042" t="s">
        <v>72</v>
      </c>
      <c r="B10042" t="s">
        <v>70</v>
      </c>
      <c r="C10042" t="s">
        <v>97</v>
      </c>
      <c r="D10042" s="29">
        <v>45518</v>
      </c>
      <c r="E10042">
        <v>0.31590000000000001</v>
      </c>
      <c r="F10042">
        <v>2.5600000000000001E-2</v>
      </c>
      <c r="G10042">
        <v>0.31590000000000001</v>
      </c>
      <c r="H10042">
        <v>2.5600000000000001E-2</v>
      </c>
      <c r="J10042">
        <v>232</v>
      </c>
      <c r="K10042">
        <v>330</v>
      </c>
      <c r="L10042">
        <v>339.11828700000001</v>
      </c>
      <c r="M10042">
        <v>34.909253999999997</v>
      </c>
      <c r="N10042">
        <v>34.909253999999997</v>
      </c>
      <c r="R10042">
        <v>339.118292</v>
      </c>
      <c r="S10042" t="s">
        <v>204</v>
      </c>
      <c r="T10042" s="247">
        <v>45345.334062499998</v>
      </c>
    </row>
    <row r="10043" spans="1:20" x14ac:dyDescent="0.35">
      <c r="A10043" t="s">
        <v>72</v>
      </c>
      <c r="B10043" t="s">
        <v>70</v>
      </c>
      <c r="C10043" t="s">
        <v>97</v>
      </c>
      <c r="D10043" s="29">
        <v>45519</v>
      </c>
      <c r="E10043">
        <v>0.31590000000000001</v>
      </c>
      <c r="F10043">
        <v>2.5600000000000001E-2</v>
      </c>
      <c r="G10043">
        <v>0.31590000000000001</v>
      </c>
      <c r="H10043">
        <v>2.5600000000000001E-2</v>
      </c>
      <c r="J10043">
        <v>232</v>
      </c>
      <c r="K10043">
        <v>330</v>
      </c>
      <c r="L10043">
        <v>339.11828700000001</v>
      </c>
      <c r="M10043">
        <v>34.909253999999997</v>
      </c>
      <c r="N10043">
        <v>34.909253999999997</v>
      </c>
      <c r="R10043">
        <v>339.118292</v>
      </c>
      <c r="S10043" t="s">
        <v>204</v>
      </c>
      <c r="T10043" s="247">
        <v>45345.334062499998</v>
      </c>
    </row>
    <row r="10044" spans="1:20" x14ac:dyDescent="0.35">
      <c r="A10044" t="s">
        <v>72</v>
      </c>
      <c r="B10044" t="s">
        <v>70</v>
      </c>
      <c r="C10044" t="s">
        <v>97</v>
      </c>
      <c r="D10044" s="29">
        <v>45520</v>
      </c>
      <c r="E10044">
        <v>0.31590000000000001</v>
      </c>
      <c r="F10044">
        <v>2.5600000000000001E-2</v>
      </c>
      <c r="G10044">
        <v>0.31590000000000001</v>
      </c>
      <c r="H10044">
        <v>2.5600000000000001E-2</v>
      </c>
      <c r="J10044">
        <v>232</v>
      </c>
      <c r="K10044">
        <v>330</v>
      </c>
      <c r="L10044">
        <v>339.11828700000001</v>
      </c>
      <c r="M10044">
        <v>34.909253999999997</v>
      </c>
      <c r="N10044">
        <v>34.909253999999997</v>
      </c>
      <c r="R10044">
        <v>339.118292</v>
      </c>
      <c r="S10044" t="s">
        <v>204</v>
      </c>
      <c r="T10044" s="247">
        <v>45345.334062499998</v>
      </c>
    </row>
    <row r="10045" spans="1:20" x14ac:dyDescent="0.35">
      <c r="A10045" t="s">
        <v>72</v>
      </c>
      <c r="B10045" t="s">
        <v>70</v>
      </c>
      <c r="C10045" t="s">
        <v>97</v>
      </c>
      <c r="D10045" s="29">
        <v>45521</v>
      </c>
      <c r="E10045">
        <v>0</v>
      </c>
      <c r="F10045">
        <v>0</v>
      </c>
      <c r="G10045">
        <v>0</v>
      </c>
      <c r="H10045">
        <v>0</v>
      </c>
      <c r="L10045">
        <v>339.11828700000001</v>
      </c>
      <c r="M10045">
        <v>34.909253999999997</v>
      </c>
      <c r="N10045">
        <v>34.909253999999997</v>
      </c>
      <c r="R10045">
        <v>339.118292</v>
      </c>
      <c r="S10045" t="s">
        <v>236</v>
      </c>
      <c r="T10045" s="247">
        <v>45342.35596064815</v>
      </c>
    </row>
    <row r="10046" spans="1:20" x14ac:dyDescent="0.35">
      <c r="A10046" t="s">
        <v>72</v>
      </c>
      <c r="B10046" t="s">
        <v>70</v>
      </c>
      <c r="C10046" t="s">
        <v>97</v>
      </c>
      <c r="D10046" s="29">
        <v>45522</v>
      </c>
      <c r="E10046">
        <v>0</v>
      </c>
      <c r="F10046">
        <v>0</v>
      </c>
      <c r="G10046">
        <v>0</v>
      </c>
      <c r="H10046">
        <v>0</v>
      </c>
      <c r="L10046">
        <v>339.11828700000001</v>
      </c>
      <c r="M10046">
        <v>34.909253999999997</v>
      </c>
      <c r="N10046">
        <v>34.909253999999997</v>
      </c>
      <c r="R10046">
        <v>339.118292</v>
      </c>
      <c r="S10046" t="s">
        <v>236</v>
      </c>
      <c r="T10046" s="247">
        <v>45342.35596064815</v>
      </c>
    </row>
    <row r="10047" spans="1:20" x14ac:dyDescent="0.35">
      <c r="A10047" t="s">
        <v>72</v>
      </c>
      <c r="B10047" t="s">
        <v>70</v>
      </c>
      <c r="C10047" t="s">
        <v>97</v>
      </c>
      <c r="D10047" s="29">
        <v>45523</v>
      </c>
      <c r="E10047">
        <v>0.4264</v>
      </c>
      <c r="F10047">
        <v>0.20530000000000001</v>
      </c>
      <c r="G10047">
        <v>0.4264</v>
      </c>
      <c r="H10047">
        <v>0.20530000000000001</v>
      </c>
      <c r="J10047">
        <v>194</v>
      </c>
      <c r="K10047">
        <v>269</v>
      </c>
      <c r="L10047">
        <v>339.11828700000001</v>
      </c>
      <c r="M10047">
        <v>34.909253999999997</v>
      </c>
      <c r="N10047">
        <v>34.909253999999997</v>
      </c>
      <c r="R10047">
        <v>339.118292</v>
      </c>
      <c r="S10047" t="s">
        <v>204</v>
      </c>
      <c r="T10047" s="247">
        <v>45345.334074074075</v>
      </c>
    </row>
    <row r="10048" spans="1:20" x14ac:dyDescent="0.35">
      <c r="A10048" t="s">
        <v>72</v>
      </c>
      <c r="B10048" t="s">
        <v>70</v>
      </c>
      <c r="C10048" t="s">
        <v>97</v>
      </c>
      <c r="D10048" s="29">
        <v>45524</v>
      </c>
      <c r="E10048">
        <v>0.4264</v>
      </c>
      <c r="F10048">
        <v>0.20530000000000001</v>
      </c>
      <c r="G10048">
        <v>0.4264</v>
      </c>
      <c r="H10048">
        <v>0.20530000000000001</v>
      </c>
      <c r="J10048">
        <v>194</v>
      </c>
      <c r="K10048">
        <v>269</v>
      </c>
      <c r="L10048">
        <v>339.11828700000001</v>
      </c>
      <c r="M10048">
        <v>34.909253999999997</v>
      </c>
      <c r="N10048">
        <v>34.909253999999997</v>
      </c>
      <c r="R10048">
        <v>339.118292</v>
      </c>
      <c r="S10048" t="s">
        <v>204</v>
      </c>
      <c r="T10048" s="247">
        <v>45345.334062499998</v>
      </c>
    </row>
    <row r="10049" spans="1:20" x14ac:dyDescent="0.35">
      <c r="A10049" t="s">
        <v>72</v>
      </c>
      <c r="B10049" t="s">
        <v>70</v>
      </c>
      <c r="C10049" t="s">
        <v>97</v>
      </c>
      <c r="D10049" s="29">
        <v>45525</v>
      </c>
      <c r="E10049">
        <v>0.4264</v>
      </c>
      <c r="F10049">
        <v>0.20530000000000001</v>
      </c>
      <c r="G10049">
        <v>0.4264</v>
      </c>
      <c r="H10049">
        <v>0.20530000000000001</v>
      </c>
      <c r="J10049">
        <v>194</v>
      </c>
      <c r="K10049">
        <v>269</v>
      </c>
      <c r="L10049">
        <v>339.11828700000001</v>
      </c>
      <c r="M10049">
        <v>34.909253999999997</v>
      </c>
      <c r="N10049">
        <v>34.909253999999997</v>
      </c>
      <c r="R10049">
        <v>339.118292</v>
      </c>
      <c r="S10049" t="s">
        <v>204</v>
      </c>
      <c r="T10049" s="247">
        <v>45345.334062499998</v>
      </c>
    </row>
    <row r="10050" spans="1:20" x14ac:dyDescent="0.35">
      <c r="A10050" t="s">
        <v>72</v>
      </c>
      <c r="B10050" t="s">
        <v>70</v>
      </c>
      <c r="C10050" t="s">
        <v>97</v>
      </c>
      <c r="D10050" s="29">
        <v>45526</v>
      </c>
      <c r="E10050">
        <v>0.4264</v>
      </c>
      <c r="F10050">
        <v>0.20530000000000001</v>
      </c>
      <c r="G10050">
        <v>0.4264</v>
      </c>
      <c r="H10050">
        <v>0.20530000000000001</v>
      </c>
      <c r="J10050">
        <v>194</v>
      </c>
      <c r="K10050">
        <v>269</v>
      </c>
      <c r="L10050">
        <v>339.11828700000001</v>
      </c>
      <c r="M10050">
        <v>34.909253999999997</v>
      </c>
      <c r="N10050">
        <v>34.909253999999997</v>
      </c>
      <c r="R10050">
        <v>339.118292</v>
      </c>
      <c r="S10050" t="s">
        <v>204</v>
      </c>
      <c r="T10050" s="247">
        <v>45345.334062499998</v>
      </c>
    </row>
    <row r="10051" spans="1:20" x14ac:dyDescent="0.35">
      <c r="A10051" t="s">
        <v>72</v>
      </c>
      <c r="B10051" t="s">
        <v>70</v>
      </c>
      <c r="C10051" t="s">
        <v>97</v>
      </c>
      <c r="D10051" s="29">
        <v>45527</v>
      </c>
      <c r="E10051">
        <v>0.4264</v>
      </c>
      <c r="F10051">
        <v>0.20530000000000001</v>
      </c>
      <c r="G10051">
        <v>0.4264</v>
      </c>
      <c r="H10051">
        <v>0.20530000000000001</v>
      </c>
      <c r="J10051">
        <v>194</v>
      </c>
      <c r="K10051">
        <v>269</v>
      </c>
      <c r="L10051">
        <v>339.11828700000001</v>
      </c>
      <c r="M10051">
        <v>34.909253999999997</v>
      </c>
      <c r="N10051">
        <v>34.909253999999997</v>
      </c>
      <c r="R10051">
        <v>339.118292</v>
      </c>
      <c r="S10051" t="s">
        <v>204</v>
      </c>
      <c r="T10051" s="247">
        <v>45345.334062499998</v>
      </c>
    </row>
    <row r="10052" spans="1:20" x14ac:dyDescent="0.35">
      <c r="A10052" t="s">
        <v>72</v>
      </c>
      <c r="B10052" t="s">
        <v>70</v>
      </c>
      <c r="C10052" t="s">
        <v>97</v>
      </c>
      <c r="D10052" s="29">
        <v>45528</v>
      </c>
      <c r="E10052">
        <v>0.39190000000000003</v>
      </c>
      <c r="F10052">
        <v>0.17760000000000001</v>
      </c>
      <c r="G10052">
        <v>0.39190000000000003</v>
      </c>
      <c r="H10052">
        <v>0.17760000000000001</v>
      </c>
      <c r="J10052">
        <v>206</v>
      </c>
      <c r="K10052">
        <v>278</v>
      </c>
      <c r="L10052">
        <v>339.11828700000001</v>
      </c>
      <c r="M10052">
        <v>34.909253999999997</v>
      </c>
      <c r="N10052">
        <v>34.909253999999997</v>
      </c>
      <c r="R10052">
        <v>339.118292</v>
      </c>
      <c r="S10052" t="s">
        <v>204</v>
      </c>
      <c r="T10052" s="247">
        <v>45345.334062499998</v>
      </c>
    </row>
    <row r="10053" spans="1:20" x14ac:dyDescent="0.35">
      <c r="A10053" t="s">
        <v>72</v>
      </c>
      <c r="B10053" t="s">
        <v>70</v>
      </c>
      <c r="C10053" t="s">
        <v>97</v>
      </c>
      <c r="D10053" s="29">
        <v>45529</v>
      </c>
      <c r="E10053">
        <v>0.39190000000000003</v>
      </c>
      <c r="F10053">
        <v>0.17760000000000001</v>
      </c>
      <c r="G10053">
        <v>0.39190000000000003</v>
      </c>
      <c r="H10053">
        <v>0.17760000000000001</v>
      </c>
      <c r="J10053">
        <v>206</v>
      </c>
      <c r="K10053">
        <v>278</v>
      </c>
      <c r="L10053">
        <v>339.11828700000001</v>
      </c>
      <c r="M10053">
        <v>34.909253999999997</v>
      </c>
      <c r="N10053">
        <v>34.909253999999997</v>
      </c>
      <c r="R10053">
        <v>339.118292</v>
      </c>
      <c r="S10053" t="s">
        <v>204</v>
      </c>
      <c r="T10053" s="247">
        <v>45345.334062499998</v>
      </c>
    </row>
    <row r="10054" spans="1:20" x14ac:dyDescent="0.35">
      <c r="A10054" t="s">
        <v>72</v>
      </c>
      <c r="B10054" t="s">
        <v>70</v>
      </c>
      <c r="C10054" t="s">
        <v>97</v>
      </c>
      <c r="D10054" s="29">
        <v>45530</v>
      </c>
      <c r="E10054">
        <v>0.41949999999999998</v>
      </c>
      <c r="F10054">
        <v>0.20530000000000001</v>
      </c>
      <c r="G10054">
        <v>0.41949999999999998</v>
      </c>
      <c r="H10054">
        <v>0.20530000000000001</v>
      </c>
      <c r="J10054">
        <v>196</v>
      </c>
      <c r="K10054">
        <v>269</v>
      </c>
      <c r="L10054">
        <v>339.11828700000001</v>
      </c>
      <c r="M10054">
        <v>34.909253999999997</v>
      </c>
      <c r="N10054">
        <v>34.909253999999997</v>
      </c>
      <c r="R10054">
        <v>339.118292</v>
      </c>
      <c r="S10054" t="s">
        <v>204</v>
      </c>
      <c r="T10054" s="247">
        <v>45345.334062499998</v>
      </c>
    </row>
    <row r="10055" spans="1:20" x14ac:dyDescent="0.35">
      <c r="A10055" t="s">
        <v>72</v>
      </c>
      <c r="B10055" t="s">
        <v>70</v>
      </c>
      <c r="C10055" t="s">
        <v>97</v>
      </c>
      <c r="D10055" s="29">
        <v>45531</v>
      </c>
      <c r="E10055">
        <v>0.41949999999999998</v>
      </c>
      <c r="F10055">
        <v>0.20530000000000001</v>
      </c>
      <c r="G10055">
        <v>0.41949999999999998</v>
      </c>
      <c r="H10055">
        <v>0.20530000000000001</v>
      </c>
      <c r="J10055">
        <v>196</v>
      </c>
      <c r="K10055">
        <v>269</v>
      </c>
      <c r="L10055">
        <v>339.11828700000001</v>
      </c>
      <c r="M10055">
        <v>34.909253999999997</v>
      </c>
      <c r="N10055">
        <v>34.909253999999997</v>
      </c>
      <c r="R10055">
        <v>339.118292</v>
      </c>
      <c r="S10055" t="s">
        <v>204</v>
      </c>
      <c r="T10055" s="247">
        <v>45345.334062499998</v>
      </c>
    </row>
    <row r="10056" spans="1:20" x14ac:dyDescent="0.35">
      <c r="A10056" t="s">
        <v>72</v>
      </c>
      <c r="B10056" t="s">
        <v>70</v>
      </c>
      <c r="C10056" t="s">
        <v>97</v>
      </c>
      <c r="D10056" s="29">
        <v>45532</v>
      </c>
      <c r="E10056">
        <v>0.41949999999999998</v>
      </c>
      <c r="F10056">
        <v>0.20530000000000001</v>
      </c>
      <c r="G10056">
        <v>0.41949999999999998</v>
      </c>
      <c r="H10056">
        <v>0.20530000000000001</v>
      </c>
      <c r="J10056">
        <v>196</v>
      </c>
      <c r="K10056">
        <v>269</v>
      </c>
      <c r="L10056">
        <v>339.11828700000001</v>
      </c>
      <c r="M10056">
        <v>34.909253999999997</v>
      </c>
      <c r="N10056">
        <v>34.909253999999997</v>
      </c>
      <c r="R10056">
        <v>339.118292</v>
      </c>
      <c r="S10056" t="s">
        <v>204</v>
      </c>
      <c r="T10056" s="247">
        <v>45345.334062499998</v>
      </c>
    </row>
    <row r="10057" spans="1:20" x14ac:dyDescent="0.35">
      <c r="A10057" t="s">
        <v>72</v>
      </c>
      <c r="B10057" t="s">
        <v>70</v>
      </c>
      <c r="C10057" t="s">
        <v>97</v>
      </c>
      <c r="D10057" s="29">
        <v>45533</v>
      </c>
      <c r="E10057">
        <v>0.41949999999999998</v>
      </c>
      <c r="F10057">
        <v>0.20530000000000001</v>
      </c>
      <c r="G10057">
        <v>0.41949999999999998</v>
      </c>
      <c r="H10057">
        <v>0.20530000000000001</v>
      </c>
      <c r="J10057">
        <v>196</v>
      </c>
      <c r="K10057">
        <v>269</v>
      </c>
      <c r="L10057">
        <v>339.11828700000001</v>
      </c>
      <c r="M10057">
        <v>34.909253999999997</v>
      </c>
      <c r="N10057">
        <v>34.909253999999997</v>
      </c>
      <c r="R10057">
        <v>339.118292</v>
      </c>
      <c r="S10057" t="s">
        <v>204</v>
      </c>
      <c r="T10057" s="247">
        <v>45345.334074074075</v>
      </c>
    </row>
    <row r="10058" spans="1:20" x14ac:dyDescent="0.35">
      <c r="A10058" t="s">
        <v>72</v>
      </c>
      <c r="B10058" t="s">
        <v>70</v>
      </c>
      <c r="C10058" t="s">
        <v>97</v>
      </c>
      <c r="D10058" s="29">
        <v>45534</v>
      </c>
      <c r="E10058">
        <v>0.41949999999999998</v>
      </c>
      <c r="F10058">
        <v>0.20530000000000001</v>
      </c>
      <c r="G10058">
        <v>0.41949999999999998</v>
      </c>
      <c r="H10058">
        <v>0.20530000000000001</v>
      </c>
      <c r="J10058">
        <v>196</v>
      </c>
      <c r="K10058">
        <v>269</v>
      </c>
      <c r="L10058">
        <v>339.11828700000001</v>
      </c>
      <c r="M10058">
        <v>34.909253999999997</v>
      </c>
      <c r="N10058">
        <v>34.909253999999997</v>
      </c>
      <c r="R10058">
        <v>339.118292</v>
      </c>
      <c r="S10058" t="s">
        <v>204</v>
      </c>
      <c r="T10058" s="247">
        <v>45345.334074074075</v>
      </c>
    </row>
    <row r="10059" spans="1:20" x14ac:dyDescent="0.35">
      <c r="A10059" t="s">
        <v>72</v>
      </c>
      <c r="B10059" t="s">
        <v>70</v>
      </c>
      <c r="C10059" t="s">
        <v>97</v>
      </c>
      <c r="D10059" s="29">
        <v>45535</v>
      </c>
      <c r="E10059">
        <v>0.41949999999999998</v>
      </c>
      <c r="F10059">
        <v>0.20530000000000001</v>
      </c>
      <c r="G10059">
        <v>0.41949999999999998</v>
      </c>
      <c r="H10059">
        <v>0.20530000000000001</v>
      </c>
      <c r="J10059">
        <v>196</v>
      </c>
      <c r="K10059">
        <v>269</v>
      </c>
      <c r="L10059">
        <v>339.11828700000001</v>
      </c>
      <c r="M10059">
        <v>34.909253999999997</v>
      </c>
      <c r="N10059">
        <v>34.909253999999997</v>
      </c>
      <c r="R10059">
        <v>339.118292</v>
      </c>
      <c r="S10059" t="s">
        <v>204</v>
      </c>
      <c r="T10059" s="247">
        <v>45345.334074074075</v>
      </c>
    </row>
    <row r="10060" spans="1:20" x14ac:dyDescent="0.35">
      <c r="A10060" t="s">
        <v>72</v>
      </c>
      <c r="B10060" t="s">
        <v>70</v>
      </c>
      <c r="C10060" t="s">
        <v>97</v>
      </c>
      <c r="D10060" s="29">
        <v>45536</v>
      </c>
      <c r="E10060">
        <v>0.41949999999999998</v>
      </c>
      <c r="F10060">
        <v>0.20530000000000001</v>
      </c>
      <c r="G10060">
        <v>0.41949999999999998</v>
      </c>
      <c r="H10060">
        <v>0.20530000000000001</v>
      </c>
      <c r="J10060">
        <v>196</v>
      </c>
      <c r="K10060">
        <v>269</v>
      </c>
      <c r="L10060">
        <v>339.11828700000001</v>
      </c>
      <c r="M10060">
        <v>34.909253999999997</v>
      </c>
      <c r="N10060">
        <v>34.909253999999997</v>
      </c>
      <c r="R10060">
        <v>339.118292</v>
      </c>
      <c r="S10060" t="s">
        <v>204</v>
      </c>
      <c r="T10060" s="247">
        <v>45345.334074074075</v>
      </c>
    </row>
    <row r="10061" spans="1:20" x14ac:dyDescent="0.35">
      <c r="A10061" t="s">
        <v>72</v>
      </c>
      <c r="B10061" t="s">
        <v>70</v>
      </c>
      <c r="C10061" t="s">
        <v>97</v>
      </c>
      <c r="D10061" s="29">
        <v>45537</v>
      </c>
      <c r="E10061">
        <v>0.59919999999999995</v>
      </c>
      <c r="F10061">
        <v>7.3999999999999996E-2</v>
      </c>
      <c r="G10061">
        <v>0.59919999999999995</v>
      </c>
      <c r="H10061">
        <v>7.3999999999999996E-2</v>
      </c>
      <c r="J10061">
        <v>135</v>
      </c>
      <c r="K10061">
        <v>314</v>
      </c>
      <c r="L10061">
        <v>339.11828700000001</v>
      </c>
      <c r="M10061">
        <v>34.909253999999997</v>
      </c>
      <c r="N10061">
        <v>34.909253999999997</v>
      </c>
      <c r="R10061">
        <v>339.118292</v>
      </c>
      <c r="S10061" t="s">
        <v>204</v>
      </c>
      <c r="T10061" s="247">
        <v>45345.334062499998</v>
      </c>
    </row>
    <row r="10062" spans="1:20" x14ac:dyDescent="0.35">
      <c r="A10062" t="s">
        <v>72</v>
      </c>
      <c r="B10062" t="s">
        <v>70</v>
      </c>
      <c r="C10062" t="s">
        <v>97</v>
      </c>
      <c r="D10062" s="29">
        <v>45538</v>
      </c>
      <c r="E10062">
        <v>0.59919999999999995</v>
      </c>
      <c r="F10062">
        <v>7.3999999999999996E-2</v>
      </c>
      <c r="G10062">
        <v>0.59919999999999995</v>
      </c>
      <c r="H10062">
        <v>7.3999999999999996E-2</v>
      </c>
      <c r="J10062">
        <v>135</v>
      </c>
      <c r="K10062">
        <v>314</v>
      </c>
      <c r="L10062">
        <v>339.11828700000001</v>
      </c>
      <c r="M10062">
        <v>34.909253999999997</v>
      </c>
      <c r="N10062">
        <v>34.909253999999997</v>
      </c>
      <c r="R10062">
        <v>339.118292</v>
      </c>
      <c r="S10062" t="s">
        <v>204</v>
      </c>
      <c r="T10062" s="247">
        <v>45345.334074074075</v>
      </c>
    </row>
    <row r="10063" spans="1:20" x14ac:dyDescent="0.35">
      <c r="A10063" t="s">
        <v>72</v>
      </c>
      <c r="B10063" t="s">
        <v>70</v>
      </c>
      <c r="C10063" t="s">
        <v>97</v>
      </c>
      <c r="D10063" s="29">
        <v>45539</v>
      </c>
      <c r="E10063">
        <v>0.59919999999999995</v>
      </c>
      <c r="F10063">
        <v>7.3999999999999996E-2</v>
      </c>
      <c r="G10063">
        <v>0.59919999999999995</v>
      </c>
      <c r="H10063">
        <v>7.3999999999999996E-2</v>
      </c>
      <c r="J10063">
        <v>135</v>
      </c>
      <c r="K10063">
        <v>314</v>
      </c>
      <c r="L10063">
        <v>339.11828700000001</v>
      </c>
      <c r="M10063">
        <v>34.909253999999997</v>
      </c>
      <c r="N10063">
        <v>34.909253999999997</v>
      </c>
      <c r="R10063">
        <v>339.118292</v>
      </c>
      <c r="S10063" t="s">
        <v>204</v>
      </c>
      <c r="T10063" s="247">
        <v>45345.334074074075</v>
      </c>
    </row>
    <row r="10064" spans="1:20" x14ac:dyDescent="0.35">
      <c r="A10064" t="s">
        <v>72</v>
      </c>
      <c r="B10064" t="s">
        <v>70</v>
      </c>
      <c r="C10064" t="s">
        <v>97</v>
      </c>
      <c r="D10064" s="29">
        <v>45540</v>
      </c>
      <c r="E10064">
        <v>0.59919999999999995</v>
      </c>
      <c r="F10064">
        <v>7.3999999999999996E-2</v>
      </c>
      <c r="G10064">
        <v>0.59919999999999995</v>
      </c>
      <c r="H10064">
        <v>7.3999999999999996E-2</v>
      </c>
      <c r="J10064">
        <v>135</v>
      </c>
      <c r="K10064">
        <v>314</v>
      </c>
      <c r="L10064">
        <v>339.11828700000001</v>
      </c>
      <c r="M10064">
        <v>34.909253999999997</v>
      </c>
      <c r="N10064">
        <v>34.909253999999997</v>
      </c>
      <c r="R10064">
        <v>339.118292</v>
      </c>
      <c r="S10064" t="s">
        <v>204</v>
      </c>
      <c r="T10064" s="247">
        <v>45345.334074074075</v>
      </c>
    </row>
    <row r="10065" spans="1:20" x14ac:dyDescent="0.35">
      <c r="A10065" t="s">
        <v>72</v>
      </c>
      <c r="B10065" t="s">
        <v>70</v>
      </c>
      <c r="C10065" t="s">
        <v>97</v>
      </c>
      <c r="D10065" s="29">
        <v>45541</v>
      </c>
      <c r="E10065">
        <v>0.59919999999999995</v>
      </c>
      <c r="F10065">
        <v>7.3999999999999996E-2</v>
      </c>
      <c r="G10065">
        <v>0.59919999999999995</v>
      </c>
      <c r="H10065">
        <v>7.3999999999999996E-2</v>
      </c>
      <c r="J10065">
        <v>135</v>
      </c>
      <c r="K10065">
        <v>314</v>
      </c>
      <c r="L10065">
        <v>339.11828700000001</v>
      </c>
      <c r="M10065">
        <v>34.909253999999997</v>
      </c>
      <c r="N10065">
        <v>34.909253999999997</v>
      </c>
      <c r="R10065">
        <v>339.118292</v>
      </c>
      <c r="S10065" t="s">
        <v>204</v>
      </c>
      <c r="T10065" s="247">
        <v>45345.334074074075</v>
      </c>
    </row>
    <row r="10066" spans="1:20" x14ac:dyDescent="0.35">
      <c r="A10066" t="s">
        <v>72</v>
      </c>
      <c r="B10066" t="s">
        <v>70</v>
      </c>
      <c r="C10066" t="s">
        <v>97</v>
      </c>
      <c r="D10066" s="29">
        <v>45542</v>
      </c>
      <c r="E10066">
        <v>0.51629999999999998</v>
      </c>
      <c r="F10066">
        <v>4.6300000000000001E-2</v>
      </c>
      <c r="G10066">
        <v>0.51629999999999998</v>
      </c>
      <c r="H10066">
        <v>4.6300000000000001E-2</v>
      </c>
      <c r="J10066">
        <v>164</v>
      </c>
      <c r="K10066">
        <v>323</v>
      </c>
      <c r="L10066">
        <v>339.11828700000001</v>
      </c>
      <c r="M10066">
        <v>34.909253999999997</v>
      </c>
      <c r="N10066">
        <v>34.909253999999997</v>
      </c>
      <c r="R10066">
        <v>339.118292</v>
      </c>
      <c r="S10066" t="s">
        <v>204</v>
      </c>
      <c r="T10066" s="247">
        <v>45345.334074074075</v>
      </c>
    </row>
    <row r="10067" spans="1:20" x14ac:dyDescent="0.35">
      <c r="A10067" t="s">
        <v>72</v>
      </c>
      <c r="B10067" t="s">
        <v>70</v>
      </c>
      <c r="C10067" t="s">
        <v>97</v>
      </c>
      <c r="D10067" s="29">
        <v>45543</v>
      </c>
      <c r="E10067">
        <v>0.51629999999999998</v>
      </c>
      <c r="F10067">
        <v>4.6300000000000001E-2</v>
      </c>
      <c r="G10067">
        <v>0.51629999999999998</v>
      </c>
      <c r="H10067">
        <v>4.6300000000000001E-2</v>
      </c>
      <c r="J10067">
        <v>164</v>
      </c>
      <c r="K10067">
        <v>323</v>
      </c>
      <c r="L10067">
        <v>339.11828700000001</v>
      </c>
      <c r="M10067">
        <v>34.909253999999997</v>
      </c>
      <c r="N10067">
        <v>34.909253999999997</v>
      </c>
      <c r="R10067">
        <v>339.118292</v>
      </c>
      <c r="S10067" t="s">
        <v>204</v>
      </c>
      <c r="T10067" s="247">
        <v>45345.334074074075</v>
      </c>
    </row>
    <row r="10068" spans="1:20" x14ac:dyDescent="0.35">
      <c r="A10068" t="s">
        <v>72</v>
      </c>
      <c r="B10068" t="s">
        <v>70</v>
      </c>
      <c r="C10068" t="s">
        <v>97</v>
      </c>
      <c r="D10068" s="29">
        <v>45544</v>
      </c>
      <c r="E10068">
        <v>0.70979999999999999</v>
      </c>
      <c r="F10068">
        <v>0.38500000000000001</v>
      </c>
      <c r="G10068">
        <v>0.70979999999999999</v>
      </c>
      <c r="H10068">
        <v>0.38500000000000001</v>
      </c>
      <c r="J10068">
        <v>98</v>
      </c>
      <c r="K10068">
        <v>208</v>
      </c>
      <c r="L10068">
        <v>339.11828700000001</v>
      </c>
      <c r="M10068">
        <v>34.909253999999997</v>
      </c>
      <c r="N10068">
        <v>34.909253999999997</v>
      </c>
      <c r="R10068">
        <v>339.118292</v>
      </c>
      <c r="S10068" t="s">
        <v>204</v>
      </c>
      <c r="T10068" s="247">
        <v>45345.334085648145</v>
      </c>
    </row>
    <row r="10069" spans="1:20" x14ac:dyDescent="0.35">
      <c r="A10069" t="s">
        <v>72</v>
      </c>
      <c r="B10069" t="s">
        <v>70</v>
      </c>
      <c r="C10069" t="s">
        <v>97</v>
      </c>
      <c r="D10069" s="29">
        <v>45545</v>
      </c>
      <c r="E10069">
        <v>0.68899999999999995</v>
      </c>
      <c r="F10069">
        <v>0.38500000000000001</v>
      </c>
      <c r="G10069">
        <v>0.68899999999999995</v>
      </c>
      <c r="H10069">
        <v>0.38500000000000001</v>
      </c>
      <c r="J10069">
        <v>105</v>
      </c>
      <c r="K10069">
        <v>208</v>
      </c>
      <c r="L10069">
        <v>339.11828700000001</v>
      </c>
      <c r="M10069">
        <v>34.909253999999997</v>
      </c>
      <c r="N10069">
        <v>34.909253999999997</v>
      </c>
      <c r="R10069">
        <v>339.118292</v>
      </c>
      <c r="S10069" t="s">
        <v>204</v>
      </c>
      <c r="T10069" s="247">
        <v>45345.334074074075</v>
      </c>
    </row>
    <row r="10070" spans="1:20" x14ac:dyDescent="0.35">
      <c r="A10070" t="s">
        <v>72</v>
      </c>
      <c r="B10070" t="s">
        <v>70</v>
      </c>
      <c r="C10070" t="s">
        <v>97</v>
      </c>
      <c r="D10070" s="29">
        <v>45546</v>
      </c>
      <c r="E10070">
        <v>0.68899999999999995</v>
      </c>
      <c r="F10070">
        <v>0.38500000000000001</v>
      </c>
      <c r="G10070">
        <v>0.68899999999999995</v>
      </c>
      <c r="H10070">
        <v>0.38500000000000001</v>
      </c>
      <c r="J10070">
        <v>105</v>
      </c>
      <c r="K10070">
        <v>208</v>
      </c>
      <c r="L10070">
        <v>339.11828700000001</v>
      </c>
      <c r="M10070">
        <v>34.909253999999997</v>
      </c>
      <c r="N10070">
        <v>34.909253999999997</v>
      </c>
      <c r="R10070">
        <v>339.118292</v>
      </c>
      <c r="S10070" t="s">
        <v>204</v>
      </c>
      <c r="T10070" s="247">
        <v>45345.334074074075</v>
      </c>
    </row>
    <row r="10071" spans="1:20" x14ac:dyDescent="0.35">
      <c r="A10071" t="s">
        <v>72</v>
      </c>
      <c r="B10071" t="s">
        <v>70</v>
      </c>
      <c r="C10071" t="s">
        <v>97</v>
      </c>
      <c r="D10071" s="29">
        <v>45547</v>
      </c>
      <c r="E10071">
        <v>0.68899999999999995</v>
      </c>
      <c r="F10071">
        <v>0.38500000000000001</v>
      </c>
      <c r="G10071">
        <v>0.68899999999999995</v>
      </c>
      <c r="H10071">
        <v>0.38500000000000001</v>
      </c>
      <c r="J10071">
        <v>105</v>
      </c>
      <c r="K10071">
        <v>208</v>
      </c>
      <c r="L10071">
        <v>339.11828700000001</v>
      </c>
      <c r="M10071">
        <v>34.909253999999997</v>
      </c>
      <c r="N10071">
        <v>34.909253999999997</v>
      </c>
      <c r="R10071">
        <v>339.118292</v>
      </c>
      <c r="S10071" t="s">
        <v>204</v>
      </c>
      <c r="T10071" s="247">
        <v>45345.334074074075</v>
      </c>
    </row>
    <row r="10072" spans="1:20" x14ac:dyDescent="0.35">
      <c r="A10072" t="s">
        <v>72</v>
      </c>
      <c r="B10072" t="s">
        <v>70</v>
      </c>
      <c r="C10072" t="s">
        <v>97</v>
      </c>
      <c r="D10072" s="29">
        <v>45548</v>
      </c>
      <c r="E10072">
        <v>0.68899999999999995</v>
      </c>
      <c r="F10072">
        <v>0.38500000000000001</v>
      </c>
      <c r="G10072">
        <v>0.68899999999999995</v>
      </c>
      <c r="H10072">
        <v>0.38500000000000001</v>
      </c>
      <c r="J10072">
        <v>105</v>
      </c>
      <c r="K10072">
        <v>208</v>
      </c>
      <c r="L10072">
        <v>339.11828700000001</v>
      </c>
      <c r="M10072">
        <v>34.909253999999997</v>
      </c>
      <c r="N10072">
        <v>34.909253999999997</v>
      </c>
      <c r="R10072">
        <v>339.118292</v>
      </c>
      <c r="S10072" t="s">
        <v>204</v>
      </c>
      <c r="T10072" s="247">
        <v>45345.334074074075</v>
      </c>
    </row>
    <row r="10073" spans="1:20" x14ac:dyDescent="0.35">
      <c r="A10073" t="s">
        <v>72</v>
      </c>
      <c r="B10073" t="s">
        <v>70</v>
      </c>
      <c r="C10073" t="s">
        <v>97</v>
      </c>
      <c r="D10073" s="29">
        <v>45549</v>
      </c>
      <c r="E10073">
        <v>0.64070000000000005</v>
      </c>
      <c r="F10073">
        <v>0.32969999999999999</v>
      </c>
      <c r="G10073">
        <v>0.64070000000000005</v>
      </c>
      <c r="H10073">
        <v>0.32969999999999999</v>
      </c>
      <c r="J10073">
        <v>121</v>
      </c>
      <c r="K10073">
        <v>227</v>
      </c>
      <c r="L10073">
        <v>339.11828700000001</v>
      </c>
      <c r="M10073">
        <v>34.909253999999997</v>
      </c>
      <c r="N10073">
        <v>34.909253999999997</v>
      </c>
      <c r="R10073">
        <v>339.118292</v>
      </c>
      <c r="S10073" t="s">
        <v>204</v>
      </c>
      <c r="T10073" s="247">
        <v>45345.334085648145</v>
      </c>
    </row>
    <row r="10074" spans="1:20" x14ac:dyDescent="0.35">
      <c r="A10074" t="s">
        <v>72</v>
      </c>
      <c r="B10074" t="s">
        <v>70</v>
      </c>
      <c r="C10074" t="s">
        <v>97</v>
      </c>
      <c r="D10074" s="29">
        <v>45550</v>
      </c>
      <c r="E10074">
        <v>0.64070000000000005</v>
      </c>
      <c r="F10074">
        <v>0.32969999999999999</v>
      </c>
      <c r="G10074">
        <v>0.64070000000000005</v>
      </c>
      <c r="H10074">
        <v>0.32969999999999999</v>
      </c>
      <c r="J10074">
        <v>121</v>
      </c>
      <c r="K10074">
        <v>227</v>
      </c>
      <c r="L10074">
        <v>339.11828700000001</v>
      </c>
      <c r="M10074">
        <v>34.909253999999997</v>
      </c>
      <c r="N10074">
        <v>34.909253999999997</v>
      </c>
      <c r="R10074">
        <v>339.118292</v>
      </c>
      <c r="S10074" t="s">
        <v>204</v>
      </c>
      <c r="T10074" s="247">
        <v>45345.334074074075</v>
      </c>
    </row>
    <row r="10075" spans="1:20" x14ac:dyDescent="0.35">
      <c r="A10075" t="s">
        <v>72</v>
      </c>
      <c r="B10075" t="s">
        <v>70</v>
      </c>
      <c r="C10075" t="s">
        <v>97</v>
      </c>
      <c r="D10075" s="29">
        <v>45551</v>
      </c>
      <c r="E10075">
        <v>0.69589999999999996</v>
      </c>
      <c r="F10075">
        <v>0.4264</v>
      </c>
      <c r="G10075">
        <v>0.69589999999999996</v>
      </c>
      <c r="H10075">
        <v>0.4264</v>
      </c>
      <c r="J10075">
        <v>103</v>
      </c>
      <c r="K10075">
        <v>194</v>
      </c>
      <c r="L10075">
        <v>339.11828700000001</v>
      </c>
      <c r="M10075">
        <v>34.909253999999997</v>
      </c>
      <c r="N10075">
        <v>34.909253999999997</v>
      </c>
      <c r="R10075">
        <v>339.118292</v>
      </c>
      <c r="S10075" t="s">
        <v>204</v>
      </c>
      <c r="T10075" s="247">
        <v>45345.334085648145</v>
      </c>
    </row>
    <row r="10076" spans="1:20" x14ac:dyDescent="0.35">
      <c r="A10076" t="s">
        <v>72</v>
      </c>
      <c r="B10076" t="s">
        <v>70</v>
      </c>
      <c r="C10076" t="s">
        <v>97</v>
      </c>
      <c r="D10076" s="29">
        <v>45552</v>
      </c>
      <c r="E10076">
        <v>0.69589999999999996</v>
      </c>
      <c r="F10076">
        <v>0.4264</v>
      </c>
      <c r="G10076">
        <v>0.69589999999999996</v>
      </c>
      <c r="H10076">
        <v>0.4264</v>
      </c>
      <c r="J10076">
        <v>103</v>
      </c>
      <c r="K10076">
        <v>194</v>
      </c>
      <c r="L10076">
        <v>339.11828700000001</v>
      </c>
      <c r="M10076">
        <v>34.909253999999997</v>
      </c>
      <c r="N10076">
        <v>34.909253999999997</v>
      </c>
      <c r="R10076">
        <v>339.118292</v>
      </c>
      <c r="S10076" t="s">
        <v>204</v>
      </c>
      <c r="T10076" s="247">
        <v>45345.334074074075</v>
      </c>
    </row>
    <row r="10077" spans="1:20" x14ac:dyDescent="0.35">
      <c r="A10077" t="s">
        <v>72</v>
      </c>
      <c r="B10077" t="s">
        <v>70</v>
      </c>
      <c r="C10077" t="s">
        <v>97</v>
      </c>
      <c r="D10077" s="29">
        <v>45553</v>
      </c>
      <c r="E10077">
        <v>0.69589999999999996</v>
      </c>
      <c r="F10077">
        <v>0.4264</v>
      </c>
      <c r="G10077">
        <v>0.69589999999999996</v>
      </c>
      <c r="H10077">
        <v>0.4264</v>
      </c>
      <c r="J10077">
        <v>103</v>
      </c>
      <c r="K10077">
        <v>194</v>
      </c>
      <c r="L10077">
        <v>339.11828700000001</v>
      </c>
      <c r="M10077">
        <v>34.909253999999997</v>
      </c>
      <c r="N10077">
        <v>34.909253999999997</v>
      </c>
      <c r="R10077">
        <v>339.118292</v>
      </c>
      <c r="S10077" t="s">
        <v>204</v>
      </c>
      <c r="T10077" s="247">
        <v>45345.334085648145</v>
      </c>
    </row>
    <row r="10078" spans="1:20" x14ac:dyDescent="0.35">
      <c r="A10078" t="s">
        <v>72</v>
      </c>
      <c r="B10078" t="s">
        <v>70</v>
      </c>
      <c r="C10078" t="s">
        <v>97</v>
      </c>
      <c r="D10078" s="29">
        <v>45554</v>
      </c>
      <c r="E10078">
        <v>0.69589999999999996</v>
      </c>
      <c r="F10078">
        <v>0.4264</v>
      </c>
      <c r="G10078">
        <v>0.69589999999999996</v>
      </c>
      <c r="H10078">
        <v>0.4264</v>
      </c>
      <c r="J10078">
        <v>103</v>
      </c>
      <c r="K10078">
        <v>194</v>
      </c>
      <c r="L10078">
        <v>339.11828700000001</v>
      </c>
      <c r="M10078">
        <v>34.909253999999997</v>
      </c>
      <c r="N10078">
        <v>34.909253999999997</v>
      </c>
      <c r="R10078">
        <v>339.118292</v>
      </c>
      <c r="S10078" t="s">
        <v>204</v>
      </c>
      <c r="T10078" s="247">
        <v>45345.334074074075</v>
      </c>
    </row>
    <row r="10079" spans="1:20" x14ac:dyDescent="0.35">
      <c r="A10079" t="s">
        <v>72</v>
      </c>
      <c r="B10079" t="s">
        <v>70</v>
      </c>
      <c r="C10079" t="s">
        <v>97</v>
      </c>
      <c r="D10079" s="29">
        <v>45555</v>
      </c>
      <c r="E10079">
        <v>0.69589999999999996</v>
      </c>
      <c r="F10079">
        <v>0.4264</v>
      </c>
      <c r="G10079">
        <v>0.69589999999999996</v>
      </c>
      <c r="H10079">
        <v>0.4264</v>
      </c>
      <c r="J10079">
        <v>103</v>
      </c>
      <c r="K10079">
        <v>194</v>
      </c>
      <c r="L10079">
        <v>339.11828700000001</v>
      </c>
      <c r="M10079">
        <v>34.909253999999997</v>
      </c>
      <c r="N10079">
        <v>34.909253999999997</v>
      </c>
      <c r="R10079">
        <v>339.118292</v>
      </c>
      <c r="S10079" t="s">
        <v>204</v>
      </c>
      <c r="T10079" s="247">
        <v>45345.334074074075</v>
      </c>
    </row>
    <row r="10080" spans="1:20" x14ac:dyDescent="0.35">
      <c r="A10080" t="s">
        <v>72</v>
      </c>
      <c r="B10080" t="s">
        <v>70</v>
      </c>
      <c r="C10080" t="s">
        <v>97</v>
      </c>
      <c r="D10080" s="29">
        <v>45556</v>
      </c>
      <c r="E10080">
        <v>0.55079999999999996</v>
      </c>
      <c r="F10080">
        <v>0.1085</v>
      </c>
      <c r="G10080">
        <v>0.55079999999999996</v>
      </c>
      <c r="H10080">
        <v>0.1085</v>
      </c>
      <c r="J10080">
        <v>152</v>
      </c>
      <c r="K10080">
        <v>302</v>
      </c>
      <c r="L10080">
        <v>339.11828700000001</v>
      </c>
      <c r="M10080">
        <v>34.909253999999997</v>
      </c>
      <c r="N10080">
        <v>34.909253999999997</v>
      </c>
      <c r="R10080">
        <v>339.118292</v>
      </c>
      <c r="S10080" t="s">
        <v>204</v>
      </c>
      <c r="T10080" s="247">
        <v>45345.334085648145</v>
      </c>
    </row>
    <row r="10081" spans="1:20" x14ac:dyDescent="0.35">
      <c r="A10081" t="s">
        <v>72</v>
      </c>
      <c r="B10081" t="s">
        <v>70</v>
      </c>
      <c r="C10081" t="s">
        <v>97</v>
      </c>
      <c r="D10081" s="29">
        <v>45557</v>
      </c>
      <c r="E10081">
        <v>0.55079999999999996</v>
      </c>
      <c r="F10081">
        <v>0.1085</v>
      </c>
      <c r="G10081">
        <v>0.55079999999999996</v>
      </c>
      <c r="H10081">
        <v>0.1085</v>
      </c>
      <c r="J10081">
        <v>152</v>
      </c>
      <c r="K10081">
        <v>302</v>
      </c>
      <c r="L10081">
        <v>339.11828700000001</v>
      </c>
      <c r="M10081">
        <v>34.909253999999997</v>
      </c>
      <c r="N10081">
        <v>34.909253999999997</v>
      </c>
      <c r="R10081">
        <v>339.118292</v>
      </c>
      <c r="S10081" t="s">
        <v>204</v>
      </c>
      <c r="T10081" s="247">
        <v>45345.334085648145</v>
      </c>
    </row>
    <row r="10082" spans="1:20" x14ac:dyDescent="0.35">
      <c r="A10082" t="s">
        <v>72</v>
      </c>
      <c r="B10082" t="s">
        <v>70</v>
      </c>
      <c r="C10082" t="s">
        <v>97</v>
      </c>
      <c r="D10082" s="29">
        <v>45558</v>
      </c>
      <c r="E10082">
        <v>0.60609999999999997</v>
      </c>
      <c r="F10082">
        <v>0.1293</v>
      </c>
      <c r="G10082">
        <v>0.60609999999999997</v>
      </c>
      <c r="H10082">
        <v>0.1293</v>
      </c>
      <c r="J10082">
        <v>133</v>
      </c>
      <c r="K10082">
        <v>295</v>
      </c>
      <c r="L10082">
        <v>339.11828700000001</v>
      </c>
      <c r="M10082">
        <v>34.909253999999997</v>
      </c>
      <c r="N10082">
        <v>34.909253999999997</v>
      </c>
      <c r="R10082">
        <v>339.118292</v>
      </c>
      <c r="S10082" t="s">
        <v>204</v>
      </c>
      <c r="T10082" s="247">
        <v>45345.334085648145</v>
      </c>
    </row>
    <row r="10083" spans="1:20" x14ac:dyDescent="0.35">
      <c r="A10083" t="s">
        <v>72</v>
      </c>
      <c r="B10083" t="s">
        <v>70</v>
      </c>
      <c r="C10083" t="s">
        <v>97</v>
      </c>
      <c r="D10083" s="29">
        <v>45559</v>
      </c>
      <c r="E10083">
        <v>0.60609999999999997</v>
      </c>
      <c r="F10083">
        <v>0.1293</v>
      </c>
      <c r="G10083">
        <v>0.60609999999999997</v>
      </c>
      <c r="H10083">
        <v>0.1293</v>
      </c>
      <c r="J10083">
        <v>133</v>
      </c>
      <c r="K10083">
        <v>295</v>
      </c>
      <c r="L10083">
        <v>339.11828700000001</v>
      </c>
      <c r="M10083">
        <v>34.909253999999997</v>
      </c>
      <c r="N10083">
        <v>34.909253999999997</v>
      </c>
      <c r="R10083">
        <v>339.118292</v>
      </c>
      <c r="S10083" t="s">
        <v>204</v>
      </c>
      <c r="T10083" s="247">
        <v>45345.334085648145</v>
      </c>
    </row>
    <row r="10084" spans="1:20" x14ac:dyDescent="0.35">
      <c r="A10084" t="s">
        <v>72</v>
      </c>
      <c r="B10084" t="s">
        <v>70</v>
      </c>
      <c r="C10084" t="s">
        <v>97</v>
      </c>
      <c r="D10084" s="29">
        <v>45560</v>
      </c>
      <c r="E10084">
        <v>0.60609999999999997</v>
      </c>
      <c r="F10084">
        <v>0.23980000000000001</v>
      </c>
      <c r="G10084">
        <v>0.60609999999999997</v>
      </c>
      <c r="H10084">
        <v>0.23980000000000001</v>
      </c>
      <c r="J10084">
        <v>133</v>
      </c>
      <c r="K10084">
        <v>257</v>
      </c>
      <c r="L10084">
        <v>339.11828700000001</v>
      </c>
      <c r="M10084">
        <v>34.909253999999997</v>
      </c>
      <c r="N10084">
        <v>34.909253999999997</v>
      </c>
      <c r="R10084">
        <v>339.118292</v>
      </c>
      <c r="S10084" t="s">
        <v>204</v>
      </c>
      <c r="T10084" s="247">
        <v>45345.334074074075</v>
      </c>
    </row>
    <row r="10085" spans="1:20" x14ac:dyDescent="0.35">
      <c r="A10085" t="s">
        <v>72</v>
      </c>
      <c r="B10085" t="s">
        <v>70</v>
      </c>
      <c r="C10085" t="s">
        <v>97</v>
      </c>
      <c r="D10085" s="29">
        <v>45561</v>
      </c>
      <c r="E10085">
        <v>0.60609999999999997</v>
      </c>
      <c r="F10085">
        <v>0.23980000000000001</v>
      </c>
      <c r="G10085">
        <v>0.60609999999999997</v>
      </c>
      <c r="H10085">
        <v>0.23980000000000001</v>
      </c>
      <c r="J10085">
        <v>133</v>
      </c>
      <c r="K10085">
        <v>257</v>
      </c>
      <c r="L10085">
        <v>339.11828700000001</v>
      </c>
      <c r="M10085">
        <v>34.909253999999997</v>
      </c>
      <c r="N10085">
        <v>34.909253999999997</v>
      </c>
      <c r="R10085">
        <v>339.118292</v>
      </c>
      <c r="S10085" t="s">
        <v>204</v>
      </c>
      <c r="T10085" s="247">
        <v>45345.334085648145</v>
      </c>
    </row>
    <row r="10086" spans="1:20" x14ac:dyDescent="0.35">
      <c r="A10086" t="s">
        <v>72</v>
      </c>
      <c r="B10086" t="s">
        <v>70</v>
      </c>
      <c r="C10086" t="s">
        <v>97</v>
      </c>
      <c r="D10086" s="29">
        <v>45562</v>
      </c>
      <c r="E10086">
        <v>0.60609999999999997</v>
      </c>
      <c r="F10086">
        <v>0.1293</v>
      </c>
      <c r="G10086">
        <v>0.60609999999999997</v>
      </c>
      <c r="H10086">
        <v>0.1293</v>
      </c>
      <c r="J10086">
        <v>133</v>
      </c>
      <c r="K10086">
        <v>295</v>
      </c>
      <c r="L10086">
        <v>339.11828700000001</v>
      </c>
      <c r="M10086">
        <v>34.909253999999997</v>
      </c>
      <c r="N10086">
        <v>34.909253999999997</v>
      </c>
      <c r="R10086">
        <v>339.118292</v>
      </c>
      <c r="S10086" t="s">
        <v>204</v>
      </c>
      <c r="T10086" s="247">
        <v>45345.334085648145</v>
      </c>
    </row>
    <row r="10087" spans="1:20" x14ac:dyDescent="0.35">
      <c r="A10087" t="s">
        <v>72</v>
      </c>
      <c r="B10087" t="s">
        <v>70</v>
      </c>
      <c r="C10087" t="s">
        <v>97</v>
      </c>
      <c r="D10087" s="29">
        <v>45563</v>
      </c>
      <c r="E10087">
        <v>0.51629999999999998</v>
      </c>
      <c r="F10087">
        <v>0.12239999999999999</v>
      </c>
      <c r="G10087">
        <v>0.51629999999999998</v>
      </c>
      <c r="H10087">
        <v>0.12239999999999999</v>
      </c>
      <c r="J10087">
        <v>164</v>
      </c>
      <c r="K10087">
        <v>297</v>
      </c>
      <c r="L10087">
        <v>339.11828700000001</v>
      </c>
      <c r="M10087">
        <v>34.909253999999997</v>
      </c>
      <c r="N10087">
        <v>34.909253999999997</v>
      </c>
      <c r="R10087">
        <v>339.118292</v>
      </c>
      <c r="S10087" t="s">
        <v>204</v>
      </c>
      <c r="T10087" s="247">
        <v>45345.334097222221</v>
      </c>
    </row>
    <row r="10088" spans="1:20" x14ac:dyDescent="0.35">
      <c r="A10088" t="s">
        <v>72</v>
      </c>
      <c r="B10088" t="s">
        <v>70</v>
      </c>
      <c r="C10088" t="s">
        <v>97</v>
      </c>
      <c r="D10088" s="29">
        <v>45564</v>
      </c>
      <c r="E10088">
        <v>0.51629999999999998</v>
      </c>
      <c r="F10088">
        <v>0.12239999999999999</v>
      </c>
      <c r="G10088">
        <v>0.51629999999999998</v>
      </c>
      <c r="H10088">
        <v>0.12239999999999999</v>
      </c>
      <c r="J10088">
        <v>164</v>
      </c>
      <c r="K10088">
        <v>297</v>
      </c>
      <c r="L10088">
        <v>339.11828700000001</v>
      </c>
      <c r="M10088">
        <v>34.909253999999997</v>
      </c>
      <c r="N10088">
        <v>34.909253999999997</v>
      </c>
      <c r="R10088">
        <v>339.118292</v>
      </c>
      <c r="S10088" t="s">
        <v>204</v>
      </c>
      <c r="T10088" s="247">
        <v>45345.334097222221</v>
      </c>
    </row>
    <row r="10089" spans="1:20" x14ac:dyDescent="0.35">
      <c r="A10089" t="s">
        <v>72</v>
      </c>
      <c r="B10089" t="s">
        <v>70</v>
      </c>
      <c r="C10089" t="s">
        <v>97</v>
      </c>
      <c r="D10089" s="29">
        <v>45565</v>
      </c>
      <c r="E10089">
        <v>0.72360000000000002</v>
      </c>
      <c r="F10089">
        <v>0.48859999999999998</v>
      </c>
      <c r="G10089">
        <v>0.72360000000000002</v>
      </c>
      <c r="H10089">
        <v>0.48859999999999998</v>
      </c>
      <c r="J10089">
        <v>93</v>
      </c>
      <c r="K10089">
        <v>173</v>
      </c>
      <c r="L10089">
        <v>339.11828700000001</v>
      </c>
      <c r="M10089">
        <v>34.909253999999997</v>
      </c>
      <c r="N10089">
        <v>34.909253999999997</v>
      </c>
      <c r="R10089">
        <v>339.118292</v>
      </c>
      <c r="S10089" t="s">
        <v>204</v>
      </c>
      <c r="T10089" s="247">
        <v>45345.334085648145</v>
      </c>
    </row>
    <row r="10090" spans="1:20" x14ac:dyDescent="0.35">
      <c r="A10090" t="s">
        <v>72</v>
      </c>
      <c r="B10090" t="s">
        <v>70</v>
      </c>
      <c r="C10090" t="s">
        <v>97</v>
      </c>
      <c r="D10090" s="29">
        <v>45566</v>
      </c>
      <c r="E10090">
        <v>0.78369999999999995</v>
      </c>
      <c r="F10090">
        <v>0.42780000000000001</v>
      </c>
      <c r="G10090">
        <v>0.78369999999999995</v>
      </c>
      <c r="H10090">
        <v>0.42780000000000001</v>
      </c>
      <c r="J10090">
        <v>73</v>
      </c>
      <c r="K10090">
        <v>194</v>
      </c>
      <c r="L10090">
        <v>339.11828700000001</v>
      </c>
      <c r="M10090">
        <v>34.909253999999997</v>
      </c>
      <c r="N10090">
        <v>34.909253999999997</v>
      </c>
      <c r="R10090">
        <v>339.118292</v>
      </c>
      <c r="S10090" t="s">
        <v>204</v>
      </c>
      <c r="T10090" s="247">
        <v>45345.334074074075</v>
      </c>
    </row>
    <row r="10091" spans="1:20" x14ac:dyDescent="0.35">
      <c r="A10091" t="s">
        <v>72</v>
      </c>
      <c r="B10091" t="s">
        <v>70</v>
      </c>
      <c r="C10091" t="s">
        <v>97</v>
      </c>
      <c r="D10091" s="29">
        <v>45567</v>
      </c>
      <c r="E10091">
        <v>0.78369999999999995</v>
      </c>
      <c r="F10091">
        <v>0.42780000000000001</v>
      </c>
      <c r="G10091">
        <v>0.78369999999999995</v>
      </c>
      <c r="H10091">
        <v>0.42780000000000001</v>
      </c>
      <c r="J10091">
        <v>73</v>
      </c>
      <c r="K10091">
        <v>194</v>
      </c>
      <c r="L10091">
        <v>339.11828700000001</v>
      </c>
      <c r="M10091">
        <v>34.909253999999997</v>
      </c>
      <c r="N10091">
        <v>34.909253999999997</v>
      </c>
      <c r="R10091">
        <v>339.118292</v>
      </c>
      <c r="S10091" t="s">
        <v>204</v>
      </c>
      <c r="T10091" s="247">
        <v>45345.334085648145</v>
      </c>
    </row>
    <row r="10092" spans="1:20" x14ac:dyDescent="0.35">
      <c r="A10092" t="s">
        <v>72</v>
      </c>
      <c r="B10092" t="s">
        <v>70</v>
      </c>
      <c r="C10092" t="s">
        <v>97</v>
      </c>
      <c r="D10092" s="29">
        <v>45568</v>
      </c>
      <c r="E10092">
        <v>0.78369999999999995</v>
      </c>
      <c r="F10092">
        <v>0.42780000000000001</v>
      </c>
      <c r="G10092">
        <v>0.78369999999999995</v>
      </c>
      <c r="H10092">
        <v>0.42780000000000001</v>
      </c>
      <c r="J10092">
        <v>73</v>
      </c>
      <c r="K10092">
        <v>194</v>
      </c>
      <c r="L10092">
        <v>339.11828700000001</v>
      </c>
      <c r="M10092">
        <v>34.909253999999997</v>
      </c>
      <c r="N10092">
        <v>34.909253999999997</v>
      </c>
      <c r="R10092">
        <v>339.118292</v>
      </c>
      <c r="S10092" t="s">
        <v>204</v>
      </c>
      <c r="T10092" s="247">
        <v>45345.334085648145</v>
      </c>
    </row>
    <row r="10093" spans="1:20" x14ac:dyDescent="0.35">
      <c r="A10093" t="s">
        <v>72</v>
      </c>
      <c r="B10093" t="s">
        <v>70</v>
      </c>
      <c r="C10093" t="s">
        <v>97</v>
      </c>
      <c r="D10093" s="29">
        <v>45569</v>
      </c>
      <c r="E10093">
        <v>0.78369999999999995</v>
      </c>
      <c r="F10093">
        <v>0.42780000000000001</v>
      </c>
      <c r="G10093">
        <v>0.78369999999999995</v>
      </c>
      <c r="H10093">
        <v>0.42780000000000001</v>
      </c>
      <c r="J10093">
        <v>73</v>
      </c>
      <c r="K10093">
        <v>194</v>
      </c>
      <c r="L10093">
        <v>339.11828700000001</v>
      </c>
      <c r="M10093">
        <v>34.909253999999997</v>
      </c>
      <c r="N10093">
        <v>34.909253999999997</v>
      </c>
      <c r="R10093">
        <v>339.118292</v>
      </c>
      <c r="S10093" t="s">
        <v>204</v>
      </c>
      <c r="T10093" s="247">
        <v>45345.334085648145</v>
      </c>
    </row>
    <row r="10094" spans="1:20" x14ac:dyDescent="0.35">
      <c r="A10094" t="s">
        <v>72</v>
      </c>
      <c r="B10094" t="s">
        <v>70</v>
      </c>
      <c r="C10094" t="s">
        <v>97</v>
      </c>
      <c r="D10094" s="29">
        <v>45570</v>
      </c>
      <c r="E10094">
        <v>0.76970000000000005</v>
      </c>
      <c r="F10094">
        <v>0.24629999999999999</v>
      </c>
      <c r="G10094">
        <v>0.76970000000000005</v>
      </c>
      <c r="H10094">
        <v>0.24629999999999999</v>
      </c>
      <c r="J10094">
        <v>78</v>
      </c>
      <c r="K10094">
        <v>255</v>
      </c>
      <c r="L10094">
        <v>339.11828700000001</v>
      </c>
      <c r="M10094">
        <v>34.909253999999997</v>
      </c>
      <c r="N10094">
        <v>34.909253999999997</v>
      </c>
      <c r="R10094">
        <v>339.118292</v>
      </c>
      <c r="S10094" t="s">
        <v>204</v>
      </c>
      <c r="T10094" s="247">
        <v>45345.334097222221</v>
      </c>
    </row>
    <row r="10095" spans="1:20" x14ac:dyDescent="0.35">
      <c r="A10095" t="s">
        <v>72</v>
      </c>
      <c r="B10095" t="s">
        <v>70</v>
      </c>
      <c r="C10095" t="s">
        <v>97</v>
      </c>
      <c r="D10095" s="29">
        <v>45571</v>
      </c>
      <c r="E10095">
        <v>0.76970000000000005</v>
      </c>
      <c r="F10095">
        <v>0.24629999999999999</v>
      </c>
      <c r="G10095">
        <v>0.76970000000000005</v>
      </c>
      <c r="H10095">
        <v>0.24629999999999999</v>
      </c>
      <c r="J10095">
        <v>78</v>
      </c>
      <c r="K10095">
        <v>255</v>
      </c>
      <c r="L10095">
        <v>339.11828700000001</v>
      </c>
      <c r="M10095">
        <v>34.909253999999997</v>
      </c>
      <c r="N10095">
        <v>34.909253999999997</v>
      </c>
      <c r="R10095">
        <v>339.118292</v>
      </c>
      <c r="S10095" t="s">
        <v>204</v>
      </c>
      <c r="T10095" s="247">
        <v>45345.334085648145</v>
      </c>
    </row>
    <row r="10096" spans="1:20" x14ac:dyDescent="0.35">
      <c r="A10096" t="s">
        <v>72</v>
      </c>
      <c r="B10096" t="s">
        <v>70</v>
      </c>
      <c r="C10096" t="s">
        <v>97</v>
      </c>
      <c r="D10096" s="29">
        <v>45572</v>
      </c>
      <c r="E10096">
        <v>0.76970000000000005</v>
      </c>
      <c r="F10096">
        <v>0.42080000000000001</v>
      </c>
      <c r="G10096">
        <v>0.76970000000000005</v>
      </c>
      <c r="H10096">
        <v>0.42080000000000001</v>
      </c>
      <c r="J10096">
        <v>78</v>
      </c>
      <c r="K10096">
        <v>196</v>
      </c>
      <c r="L10096">
        <v>339.11828700000001</v>
      </c>
      <c r="M10096">
        <v>34.909253999999997</v>
      </c>
      <c r="N10096">
        <v>34.909253999999997</v>
      </c>
      <c r="R10096">
        <v>339.118292</v>
      </c>
      <c r="S10096" t="s">
        <v>204</v>
      </c>
      <c r="T10096" s="247">
        <v>45345.334097222221</v>
      </c>
    </row>
    <row r="10097" spans="1:20" x14ac:dyDescent="0.35">
      <c r="A10097" t="s">
        <v>72</v>
      </c>
      <c r="B10097" t="s">
        <v>70</v>
      </c>
      <c r="C10097" t="s">
        <v>97</v>
      </c>
      <c r="D10097" s="29">
        <v>45573</v>
      </c>
      <c r="E10097">
        <v>0.76970000000000005</v>
      </c>
      <c r="F10097">
        <v>0.42080000000000001</v>
      </c>
      <c r="G10097">
        <v>0.76970000000000005</v>
      </c>
      <c r="H10097">
        <v>0.42080000000000001</v>
      </c>
      <c r="J10097">
        <v>78</v>
      </c>
      <c r="K10097">
        <v>196</v>
      </c>
      <c r="L10097">
        <v>339.11828700000001</v>
      </c>
      <c r="M10097">
        <v>34.909253999999997</v>
      </c>
      <c r="N10097">
        <v>34.909253999999997</v>
      </c>
      <c r="R10097">
        <v>339.118292</v>
      </c>
      <c r="S10097" t="s">
        <v>204</v>
      </c>
      <c r="T10097" s="247">
        <v>45345.334097222221</v>
      </c>
    </row>
    <row r="10098" spans="1:20" x14ac:dyDescent="0.35">
      <c r="A10098" t="s">
        <v>72</v>
      </c>
      <c r="B10098" t="s">
        <v>70</v>
      </c>
      <c r="C10098" t="s">
        <v>97</v>
      </c>
      <c r="D10098" s="29">
        <v>45574</v>
      </c>
      <c r="E10098">
        <v>0.76970000000000005</v>
      </c>
      <c r="F10098">
        <v>0.42080000000000001</v>
      </c>
      <c r="G10098">
        <v>0.76970000000000005</v>
      </c>
      <c r="H10098">
        <v>0.42080000000000001</v>
      </c>
      <c r="J10098">
        <v>78</v>
      </c>
      <c r="K10098">
        <v>196</v>
      </c>
      <c r="L10098">
        <v>339.11828700000001</v>
      </c>
      <c r="M10098">
        <v>34.909253999999997</v>
      </c>
      <c r="N10098">
        <v>34.909253999999997</v>
      </c>
      <c r="R10098">
        <v>339.118292</v>
      </c>
      <c r="S10098" t="s">
        <v>204</v>
      </c>
      <c r="T10098" s="247">
        <v>45345.334097222221</v>
      </c>
    </row>
    <row r="10099" spans="1:20" x14ac:dyDescent="0.35">
      <c r="A10099" t="s">
        <v>72</v>
      </c>
      <c r="B10099" t="s">
        <v>70</v>
      </c>
      <c r="C10099" t="s">
        <v>97</v>
      </c>
      <c r="D10099" s="29">
        <v>45575</v>
      </c>
      <c r="E10099">
        <v>0.76970000000000005</v>
      </c>
      <c r="F10099">
        <v>0.42080000000000001</v>
      </c>
      <c r="G10099">
        <v>0.76970000000000005</v>
      </c>
      <c r="H10099">
        <v>0.42080000000000001</v>
      </c>
      <c r="J10099">
        <v>78</v>
      </c>
      <c r="K10099">
        <v>196</v>
      </c>
      <c r="L10099">
        <v>339.11828700000001</v>
      </c>
      <c r="M10099">
        <v>34.909253999999997</v>
      </c>
      <c r="N10099">
        <v>34.909253999999997</v>
      </c>
      <c r="R10099">
        <v>339.118292</v>
      </c>
      <c r="S10099" t="s">
        <v>204</v>
      </c>
      <c r="T10099" s="247">
        <v>45345.334097222221</v>
      </c>
    </row>
    <row r="10100" spans="1:20" x14ac:dyDescent="0.35">
      <c r="A10100" t="s">
        <v>72</v>
      </c>
      <c r="B10100" t="s">
        <v>70</v>
      </c>
      <c r="C10100" t="s">
        <v>97</v>
      </c>
      <c r="D10100" s="29">
        <v>45576</v>
      </c>
      <c r="E10100">
        <v>0.76970000000000005</v>
      </c>
      <c r="F10100">
        <v>0.42080000000000001</v>
      </c>
      <c r="G10100">
        <v>0.76970000000000005</v>
      </c>
      <c r="H10100">
        <v>0.42080000000000001</v>
      </c>
      <c r="J10100">
        <v>78</v>
      </c>
      <c r="K10100">
        <v>196</v>
      </c>
      <c r="L10100">
        <v>339.11828700000001</v>
      </c>
      <c r="M10100">
        <v>34.909253999999997</v>
      </c>
      <c r="N10100">
        <v>34.909253999999997</v>
      </c>
      <c r="R10100">
        <v>339.118292</v>
      </c>
      <c r="S10100" t="s">
        <v>204</v>
      </c>
      <c r="T10100" s="247">
        <v>45345.334097222221</v>
      </c>
    </row>
    <row r="10101" spans="1:20" x14ac:dyDescent="0.35">
      <c r="A10101" t="s">
        <v>72</v>
      </c>
      <c r="B10101" t="s">
        <v>70</v>
      </c>
      <c r="C10101" t="s">
        <v>97</v>
      </c>
      <c r="D10101" s="29">
        <v>45577</v>
      </c>
      <c r="E10101">
        <v>0.76970000000000005</v>
      </c>
      <c r="F10101">
        <v>0.26729999999999998</v>
      </c>
      <c r="G10101">
        <v>0.76970000000000005</v>
      </c>
      <c r="H10101">
        <v>0.26729999999999998</v>
      </c>
      <c r="J10101">
        <v>78</v>
      </c>
      <c r="K10101">
        <v>248</v>
      </c>
      <c r="L10101">
        <v>339.11828700000001</v>
      </c>
      <c r="M10101">
        <v>34.909253999999997</v>
      </c>
      <c r="N10101">
        <v>34.909253999999997</v>
      </c>
      <c r="R10101">
        <v>339.118292</v>
      </c>
      <c r="S10101" t="s">
        <v>204</v>
      </c>
      <c r="T10101" s="247">
        <v>45345.334085648145</v>
      </c>
    </row>
    <row r="10102" spans="1:20" x14ac:dyDescent="0.35">
      <c r="A10102" t="s">
        <v>72</v>
      </c>
      <c r="B10102" t="s">
        <v>70</v>
      </c>
      <c r="C10102" t="s">
        <v>97</v>
      </c>
      <c r="D10102" s="29">
        <v>45578</v>
      </c>
      <c r="E10102">
        <v>0.76970000000000005</v>
      </c>
      <c r="F10102">
        <v>0.26729999999999998</v>
      </c>
      <c r="G10102">
        <v>0.76970000000000005</v>
      </c>
      <c r="H10102">
        <v>0.26729999999999998</v>
      </c>
      <c r="J10102">
        <v>78</v>
      </c>
      <c r="K10102">
        <v>248</v>
      </c>
      <c r="L10102">
        <v>339.11828700000001</v>
      </c>
      <c r="M10102">
        <v>34.909253999999997</v>
      </c>
      <c r="N10102">
        <v>34.909253999999997</v>
      </c>
      <c r="R10102">
        <v>339.118292</v>
      </c>
      <c r="S10102" t="s">
        <v>204</v>
      </c>
      <c r="T10102" s="247">
        <v>45345.334097222221</v>
      </c>
    </row>
    <row r="10103" spans="1:20" x14ac:dyDescent="0.35">
      <c r="A10103" t="s">
        <v>72</v>
      </c>
      <c r="B10103" t="s">
        <v>70</v>
      </c>
      <c r="C10103" t="s">
        <v>97</v>
      </c>
      <c r="D10103" s="29">
        <v>45579</v>
      </c>
      <c r="E10103">
        <v>0.76970000000000005</v>
      </c>
      <c r="F10103">
        <v>0.26729999999999998</v>
      </c>
      <c r="G10103">
        <v>0.76970000000000005</v>
      </c>
      <c r="H10103">
        <v>0.26729999999999998</v>
      </c>
      <c r="J10103">
        <v>78</v>
      </c>
      <c r="K10103">
        <v>248</v>
      </c>
      <c r="L10103">
        <v>339.11828700000001</v>
      </c>
      <c r="M10103">
        <v>34.909253999999997</v>
      </c>
      <c r="N10103">
        <v>34.909253999999997</v>
      </c>
      <c r="R10103">
        <v>339.118292</v>
      </c>
      <c r="S10103" t="s">
        <v>204</v>
      </c>
      <c r="T10103" s="247">
        <v>45345.334097222221</v>
      </c>
    </row>
    <row r="10104" spans="1:20" x14ac:dyDescent="0.35">
      <c r="A10104" t="s">
        <v>72</v>
      </c>
      <c r="B10104" t="s">
        <v>70</v>
      </c>
      <c r="C10104" t="s">
        <v>97</v>
      </c>
      <c r="D10104" s="29">
        <v>45580</v>
      </c>
      <c r="E10104">
        <v>0.76970000000000005</v>
      </c>
      <c r="F10104">
        <v>0.26729999999999998</v>
      </c>
      <c r="G10104">
        <v>0.76970000000000005</v>
      </c>
      <c r="H10104">
        <v>0.26729999999999998</v>
      </c>
      <c r="J10104">
        <v>78</v>
      </c>
      <c r="K10104">
        <v>248</v>
      </c>
      <c r="L10104">
        <v>339.11828700000001</v>
      </c>
      <c r="M10104">
        <v>34.909253999999997</v>
      </c>
      <c r="N10104">
        <v>34.909253999999997</v>
      </c>
      <c r="R10104">
        <v>339.118292</v>
      </c>
      <c r="S10104" t="s">
        <v>204</v>
      </c>
      <c r="T10104" s="247">
        <v>45345.334108796298</v>
      </c>
    </row>
    <row r="10105" spans="1:20" x14ac:dyDescent="0.35">
      <c r="A10105" t="s">
        <v>72</v>
      </c>
      <c r="B10105" t="s">
        <v>70</v>
      </c>
      <c r="C10105" t="s">
        <v>97</v>
      </c>
      <c r="D10105" s="29">
        <v>45581</v>
      </c>
      <c r="E10105">
        <v>0.76970000000000005</v>
      </c>
      <c r="F10105">
        <v>0.26729999999999998</v>
      </c>
      <c r="G10105">
        <v>0.76970000000000005</v>
      </c>
      <c r="H10105">
        <v>0.26729999999999998</v>
      </c>
      <c r="J10105">
        <v>78</v>
      </c>
      <c r="K10105">
        <v>248</v>
      </c>
      <c r="L10105">
        <v>339.11828700000001</v>
      </c>
      <c r="M10105">
        <v>34.909253999999997</v>
      </c>
      <c r="N10105">
        <v>34.909253999999997</v>
      </c>
      <c r="R10105">
        <v>339.118292</v>
      </c>
      <c r="S10105" t="s">
        <v>204</v>
      </c>
      <c r="T10105" s="247">
        <v>45345.334097222221</v>
      </c>
    </row>
    <row r="10106" spans="1:20" x14ac:dyDescent="0.35">
      <c r="A10106" t="s">
        <v>72</v>
      </c>
      <c r="B10106" t="s">
        <v>70</v>
      </c>
      <c r="C10106" t="s">
        <v>97</v>
      </c>
      <c r="D10106" s="29">
        <v>45582</v>
      </c>
      <c r="E10106">
        <v>0.76970000000000005</v>
      </c>
      <c r="F10106">
        <v>0.26729999999999998</v>
      </c>
      <c r="G10106">
        <v>0.76970000000000005</v>
      </c>
      <c r="H10106">
        <v>0.26729999999999998</v>
      </c>
      <c r="J10106">
        <v>78</v>
      </c>
      <c r="K10106">
        <v>248</v>
      </c>
      <c r="L10106">
        <v>339.11828700000001</v>
      </c>
      <c r="M10106">
        <v>34.909253999999997</v>
      </c>
      <c r="N10106">
        <v>34.909253999999997</v>
      </c>
      <c r="R10106">
        <v>339.118292</v>
      </c>
      <c r="S10106" t="s">
        <v>204</v>
      </c>
      <c r="T10106" s="247">
        <v>45345.334097222221</v>
      </c>
    </row>
    <row r="10107" spans="1:20" x14ac:dyDescent="0.35">
      <c r="A10107" t="s">
        <v>72</v>
      </c>
      <c r="B10107" t="s">
        <v>70</v>
      </c>
      <c r="C10107" t="s">
        <v>97</v>
      </c>
      <c r="D10107" s="29">
        <v>45583</v>
      </c>
      <c r="E10107">
        <v>0.76970000000000005</v>
      </c>
      <c r="F10107">
        <v>0.26729999999999998</v>
      </c>
      <c r="G10107">
        <v>0.76970000000000005</v>
      </c>
      <c r="H10107">
        <v>0.26729999999999998</v>
      </c>
      <c r="J10107">
        <v>78</v>
      </c>
      <c r="K10107">
        <v>248</v>
      </c>
      <c r="L10107">
        <v>339.11828700000001</v>
      </c>
      <c r="M10107">
        <v>34.909253999999997</v>
      </c>
      <c r="N10107">
        <v>34.909253999999997</v>
      </c>
      <c r="R10107">
        <v>339.118292</v>
      </c>
      <c r="S10107" t="s">
        <v>204</v>
      </c>
      <c r="T10107" s="247">
        <v>45345.334097222221</v>
      </c>
    </row>
    <row r="10108" spans="1:20" x14ac:dyDescent="0.35">
      <c r="A10108" t="s">
        <v>72</v>
      </c>
      <c r="B10108" t="s">
        <v>70</v>
      </c>
      <c r="C10108" t="s">
        <v>97</v>
      </c>
      <c r="D10108" s="29">
        <v>45584</v>
      </c>
      <c r="E10108">
        <v>0.76270000000000004</v>
      </c>
      <c r="F10108">
        <v>0.26029999999999998</v>
      </c>
      <c r="G10108">
        <v>0.76270000000000004</v>
      </c>
      <c r="H10108">
        <v>0.26029999999999998</v>
      </c>
      <c r="J10108">
        <v>80</v>
      </c>
      <c r="K10108">
        <v>250</v>
      </c>
      <c r="L10108">
        <v>339.11828700000001</v>
      </c>
      <c r="M10108">
        <v>34.909253999999997</v>
      </c>
      <c r="N10108">
        <v>34.909253999999997</v>
      </c>
      <c r="R10108">
        <v>339.118292</v>
      </c>
      <c r="S10108" t="s">
        <v>204</v>
      </c>
      <c r="T10108" s="247">
        <v>45345.334097222221</v>
      </c>
    </row>
    <row r="10109" spans="1:20" x14ac:dyDescent="0.35">
      <c r="A10109" t="s">
        <v>72</v>
      </c>
      <c r="B10109" t="s">
        <v>70</v>
      </c>
      <c r="C10109" t="s">
        <v>97</v>
      </c>
      <c r="D10109" s="29">
        <v>45585</v>
      </c>
      <c r="E10109">
        <v>0.76270000000000004</v>
      </c>
      <c r="F10109">
        <v>0.26029999999999998</v>
      </c>
      <c r="G10109">
        <v>0.76270000000000004</v>
      </c>
      <c r="H10109">
        <v>0.26029999999999998</v>
      </c>
      <c r="J10109">
        <v>80</v>
      </c>
      <c r="K10109">
        <v>250</v>
      </c>
      <c r="L10109">
        <v>339.11828700000001</v>
      </c>
      <c r="M10109">
        <v>34.909253999999997</v>
      </c>
      <c r="N10109">
        <v>34.909253999999997</v>
      </c>
      <c r="R10109">
        <v>339.118292</v>
      </c>
      <c r="S10109" t="s">
        <v>204</v>
      </c>
      <c r="T10109" s="247">
        <v>45345.334097222221</v>
      </c>
    </row>
    <row r="10110" spans="1:20" x14ac:dyDescent="0.35">
      <c r="A10110" t="s">
        <v>72</v>
      </c>
      <c r="B10110" t="s">
        <v>70</v>
      </c>
      <c r="C10110" t="s">
        <v>97</v>
      </c>
      <c r="D10110" s="29">
        <v>45586</v>
      </c>
      <c r="E10110">
        <v>0.76270000000000004</v>
      </c>
      <c r="F10110">
        <v>0.26029999999999998</v>
      </c>
      <c r="G10110">
        <v>0.76270000000000004</v>
      </c>
      <c r="H10110">
        <v>0.26029999999999998</v>
      </c>
      <c r="J10110">
        <v>80</v>
      </c>
      <c r="K10110">
        <v>250</v>
      </c>
      <c r="L10110">
        <v>339.11828700000001</v>
      </c>
      <c r="M10110">
        <v>34.909253999999997</v>
      </c>
      <c r="N10110">
        <v>34.909253999999997</v>
      </c>
      <c r="R10110">
        <v>339.118292</v>
      </c>
      <c r="S10110" t="s">
        <v>204</v>
      </c>
      <c r="T10110" s="247">
        <v>45345.334097222221</v>
      </c>
    </row>
    <row r="10111" spans="1:20" x14ac:dyDescent="0.35">
      <c r="A10111" t="s">
        <v>72</v>
      </c>
      <c r="B10111" t="s">
        <v>70</v>
      </c>
      <c r="C10111" t="s">
        <v>97</v>
      </c>
      <c r="D10111" s="29">
        <v>45587</v>
      </c>
      <c r="E10111">
        <v>0.76270000000000004</v>
      </c>
      <c r="F10111">
        <v>0.26029999999999998</v>
      </c>
      <c r="G10111">
        <v>0.76270000000000004</v>
      </c>
      <c r="H10111">
        <v>0.26029999999999998</v>
      </c>
      <c r="J10111">
        <v>80</v>
      </c>
      <c r="K10111">
        <v>250</v>
      </c>
      <c r="L10111">
        <v>339.11828700000001</v>
      </c>
      <c r="M10111">
        <v>34.909253999999997</v>
      </c>
      <c r="N10111">
        <v>34.909253999999997</v>
      </c>
      <c r="R10111">
        <v>339.118292</v>
      </c>
      <c r="S10111" t="s">
        <v>204</v>
      </c>
      <c r="T10111" s="247">
        <v>45345.334097222221</v>
      </c>
    </row>
    <row r="10112" spans="1:20" x14ac:dyDescent="0.35">
      <c r="A10112" t="s">
        <v>72</v>
      </c>
      <c r="B10112" t="s">
        <v>70</v>
      </c>
      <c r="C10112" t="s">
        <v>97</v>
      </c>
      <c r="D10112" s="29">
        <v>45588</v>
      </c>
      <c r="E10112">
        <v>0.76270000000000004</v>
      </c>
      <c r="F10112">
        <v>0.26029999999999998</v>
      </c>
      <c r="G10112">
        <v>0.76270000000000004</v>
      </c>
      <c r="H10112">
        <v>0.26029999999999998</v>
      </c>
      <c r="J10112">
        <v>80</v>
      </c>
      <c r="K10112">
        <v>250</v>
      </c>
      <c r="L10112">
        <v>339.11828700000001</v>
      </c>
      <c r="M10112">
        <v>34.909253999999997</v>
      </c>
      <c r="N10112">
        <v>34.909253999999997</v>
      </c>
      <c r="R10112">
        <v>339.118292</v>
      </c>
      <c r="S10112" t="s">
        <v>204</v>
      </c>
      <c r="T10112" s="247">
        <v>45345.334097222221</v>
      </c>
    </row>
    <row r="10113" spans="1:20" x14ac:dyDescent="0.35">
      <c r="A10113" t="s">
        <v>72</v>
      </c>
      <c r="B10113" t="s">
        <v>70</v>
      </c>
      <c r="C10113" t="s">
        <v>97</v>
      </c>
      <c r="D10113" s="29">
        <v>45589</v>
      </c>
      <c r="E10113">
        <v>0.76270000000000004</v>
      </c>
      <c r="F10113">
        <v>0.26029999999999998</v>
      </c>
      <c r="G10113">
        <v>0.76270000000000004</v>
      </c>
      <c r="H10113">
        <v>0.26029999999999998</v>
      </c>
      <c r="J10113">
        <v>80</v>
      </c>
      <c r="K10113">
        <v>250</v>
      </c>
      <c r="L10113">
        <v>339.11828700000001</v>
      </c>
      <c r="M10113">
        <v>34.909253999999997</v>
      </c>
      <c r="N10113">
        <v>34.909253999999997</v>
      </c>
      <c r="R10113">
        <v>339.118292</v>
      </c>
      <c r="S10113" t="s">
        <v>204</v>
      </c>
      <c r="T10113" s="247">
        <v>45345.334097222221</v>
      </c>
    </row>
    <row r="10114" spans="1:20" x14ac:dyDescent="0.35">
      <c r="A10114" t="s">
        <v>72</v>
      </c>
      <c r="B10114" t="s">
        <v>70</v>
      </c>
      <c r="C10114" t="s">
        <v>97</v>
      </c>
      <c r="D10114" s="29">
        <v>45590</v>
      </c>
      <c r="E10114">
        <v>0.76270000000000004</v>
      </c>
      <c r="F10114">
        <v>0.26029999999999998</v>
      </c>
      <c r="G10114">
        <v>0.76270000000000004</v>
      </c>
      <c r="H10114">
        <v>0.26029999999999998</v>
      </c>
      <c r="J10114">
        <v>80</v>
      </c>
      <c r="K10114">
        <v>250</v>
      </c>
      <c r="L10114">
        <v>339.11828700000001</v>
      </c>
      <c r="M10114">
        <v>34.909253999999997</v>
      </c>
      <c r="N10114">
        <v>34.909253999999997</v>
      </c>
      <c r="R10114">
        <v>339.118292</v>
      </c>
      <c r="S10114" t="s">
        <v>204</v>
      </c>
      <c r="T10114" s="247">
        <v>45345.334097222221</v>
      </c>
    </row>
    <row r="10115" spans="1:20" x14ac:dyDescent="0.35">
      <c r="A10115" t="s">
        <v>72</v>
      </c>
      <c r="B10115" t="s">
        <v>70</v>
      </c>
      <c r="C10115" t="s">
        <v>97</v>
      </c>
      <c r="D10115" s="29">
        <v>45591</v>
      </c>
      <c r="E10115">
        <v>0.76270000000000004</v>
      </c>
      <c r="F10115">
        <v>0.26029999999999998</v>
      </c>
      <c r="G10115">
        <v>0.76270000000000004</v>
      </c>
      <c r="H10115">
        <v>0.26029999999999998</v>
      </c>
      <c r="J10115">
        <v>80</v>
      </c>
      <c r="K10115">
        <v>250</v>
      </c>
      <c r="L10115">
        <v>339.11828700000001</v>
      </c>
      <c r="M10115">
        <v>34.909253999999997</v>
      </c>
      <c r="N10115">
        <v>34.909253999999997</v>
      </c>
      <c r="R10115">
        <v>339.118292</v>
      </c>
      <c r="S10115" t="s">
        <v>204</v>
      </c>
      <c r="T10115" s="247">
        <v>45345.334097222221</v>
      </c>
    </row>
    <row r="10116" spans="1:20" x14ac:dyDescent="0.35">
      <c r="A10116" t="s">
        <v>72</v>
      </c>
      <c r="B10116" t="s">
        <v>70</v>
      </c>
      <c r="C10116" t="s">
        <v>97</v>
      </c>
      <c r="D10116" s="29">
        <v>45592</v>
      </c>
      <c r="E10116">
        <v>0.76270000000000004</v>
      </c>
      <c r="F10116">
        <v>0.26029999999999998</v>
      </c>
      <c r="G10116">
        <v>0.76270000000000004</v>
      </c>
      <c r="H10116">
        <v>0.26029999999999998</v>
      </c>
      <c r="J10116">
        <v>80</v>
      </c>
      <c r="K10116">
        <v>250</v>
      </c>
      <c r="L10116">
        <v>339.11828700000001</v>
      </c>
      <c r="M10116">
        <v>34.909253999999997</v>
      </c>
      <c r="N10116">
        <v>34.909253999999997</v>
      </c>
      <c r="R10116">
        <v>339.118292</v>
      </c>
      <c r="S10116" t="s">
        <v>204</v>
      </c>
      <c r="T10116" s="247">
        <v>45345.334108796298</v>
      </c>
    </row>
    <row r="10117" spans="1:20" x14ac:dyDescent="0.35">
      <c r="A10117" t="s">
        <v>72</v>
      </c>
      <c r="B10117" t="s">
        <v>70</v>
      </c>
      <c r="C10117" t="s">
        <v>97</v>
      </c>
      <c r="D10117" s="29">
        <v>45593</v>
      </c>
      <c r="E10117">
        <v>0.76270000000000004</v>
      </c>
      <c r="F10117">
        <v>0.26029999999999998</v>
      </c>
      <c r="G10117">
        <v>0.76270000000000004</v>
      </c>
      <c r="H10117">
        <v>0.26029999999999998</v>
      </c>
      <c r="J10117">
        <v>80</v>
      </c>
      <c r="K10117">
        <v>250</v>
      </c>
      <c r="L10117">
        <v>339.11828700000001</v>
      </c>
      <c r="M10117">
        <v>34.909253999999997</v>
      </c>
      <c r="N10117">
        <v>34.909253999999997</v>
      </c>
      <c r="R10117">
        <v>339.118292</v>
      </c>
      <c r="S10117" t="s">
        <v>204</v>
      </c>
      <c r="T10117" s="247">
        <v>45345.334108796298</v>
      </c>
    </row>
    <row r="10118" spans="1:20" x14ac:dyDescent="0.35">
      <c r="A10118" t="s">
        <v>72</v>
      </c>
      <c r="B10118" t="s">
        <v>70</v>
      </c>
      <c r="C10118" t="s">
        <v>97</v>
      </c>
      <c r="D10118" s="29">
        <v>45594</v>
      </c>
      <c r="E10118">
        <v>0.76270000000000004</v>
      </c>
      <c r="F10118">
        <v>0.26029999999999998</v>
      </c>
      <c r="G10118">
        <v>0.76270000000000004</v>
      </c>
      <c r="H10118">
        <v>0.26029999999999998</v>
      </c>
      <c r="J10118">
        <v>80</v>
      </c>
      <c r="K10118">
        <v>250</v>
      </c>
      <c r="L10118">
        <v>339.11828700000001</v>
      </c>
      <c r="M10118">
        <v>34.909253999999997</v>
      </c>
      <c r="N10118">
        <v>34.909253999999997</v>
      </c>
      <c r="R10118">
        <v>339.118292</v>
      </c>
      <c r="S10118" t="s">
        <v>204</v>
      </c>
      <c r="T10118" s="247">
        <v>45345.334108796298</v>
      </c>
    </row>
    <row r="10119" spans="1:20" x14ac:dyDescent="0.35">
      <c r="A10119" t="s">
        <v>72</v>
      </c>
      <c r="B10119" t="s">
        <v>70</v>
      </c>
      <c r="C10119" t="s">
        <v>97</v>
      </c>
      <c r="D10119" s="29">
        <v>45595</v>
      </c>
      <c r="E10119">
        <v>0.76270000000000004</v>
      </c>
      <c r="F10119">
        <v>0.26029999999999998</v>
      </c>
      <c r="G10119">
        <v>0.76270000000000004</v>
      </c>
      <c r="H10119">
        <v>0.26029999999999998</v>
      </c>
      <c r="J10119">
        <v>80</v>
      </c>
      <c r="K10119">
        <v>250</v>
      </c>
      <c r="L10119">
        <v>339.11828700000001</v>
      </c>
      <c r="M10119">
        <v>34.909253999999997</v>
      </c>
      <c r="N10119">
        <v>34.909253999999997</v>
      </c>
      <c r="R10119">
        <v>339.118292</v>
      </c>
      <c r="S10119" t="s">
        <v>204</v>
      </c>
      <c r="T10119" s="247">
        <v>45345.334108796298</v>
      </c>
    </row>
    <row r="10120" spans="1:20" x14ac:dyDescent="0.35">
      <c r="A10120" t="s">
        <v>72</v>
      </c>
      <c r="B10120" t="s">
        <v>70</v>
      </c>
      <c r="C10120" t="s">
        <v>97</v>
      </c>
      <c r="D10120" s="29">
        <v>45596</v>
      </c>
      <c r="E10120">
        <v>0.76270000000000004</v>
      </c>
      <c r="F10120">
        <v>0.26029999999999998</v>
      </c>
      <c r="G10120">
        <v>0.76270000000000004</v>
      </c>
      <c r="H10120">
        <v>0.26029999999999998</v>
      </c>
      <c r="J10120">
        <v>80</v>
      </c>
      <c r="K10120">
        <v>250</v>
      </c>
      <c r="L10120">
        <v>339.11828700000001</v>
      </c>
      <c r="M10120">
        <v>34.909253999999997</v>
      </c>
      <c r="N10120">
        <v>34.909253999999997</v>
      </c>
      <c r="R10120">
        <v>339.118292</v>
      </c>
      <c r="S10120" t="s">
        <v>204</v>
      </c>
      <c r="T10120" s="247">
        <v>45345.334108796298</v>
      </c>
    </row>
    <row r="10121" spans="1:20" x14ac:dyDescent="0.35">
      <c r="A10121" t="s">
        <v>72</v>
      </c>
      <c r="B10121" t="s">
        <v>70</v>
      </c>
      <c r="C10121" t="s">
        <v>97</v>
      </c>
      <c r="D10121" s="29">
        <v>45597</v>
      </c>
      <c r="E10121">
        <v>0</v>
      </c>
      <c r="F10121">
        <v>0</v>
      </c>
      <c r="G10121">
        <v>0</v>
      </c>
      <c r="H10121">
        <v>0</v>
      </c>
      <c r="L10121">
        <v>339.11828700000001</v>
      </c>
      <c r="M10121">
        <v>34.909253999999997</v>
      </c>
      <c r="N10121">
        <v>34.909253999999997</v>
      </c>
      <c r="R10121">
        <v>339.118292</v>
      </c>
      <c r="S10121" t="s">
        <v>204</v>
      </c>
      <c r="T10121" s="247">
        <v>45342.35597222222</v>
      </c>
    </row>
    <row r="10122" spans="1:20" x14ac:dyDescent="0.35">
      <c r="A10122" t="s">
        <v>72</v>
      </c>
      <c r="B10122" t="s">
        <v>70</v>
      </c>
      <c r="C10122" t="s">
        <v>97</v>
      </c>
      <c r="D10122" s="29">
        <v>45598</v>
      </c>
      <c r="E10122">
        <v>0</v>
      </c>
      <c r="F10122">
        <v>0</v>
      </c>
      <c r="G10122">
        <v>0</v>
      </c>
      <c r="H10122">
        <v>0</v>
      </c>
      <c r="L10122">
        <v>339.11828700000001</v>
      </c>
      <c r="M10122">
        <v>34.909253999999997</v>
      </c>
      <c r="N10122">
        <v>34.909253999999997</v>
      </c>
      <c r="R10122">
        <v>339.118292</v>
      </c>
      <c r="S10122" t="s">
        <v>204</v>
      </c>
      <c r="T10122" s="247">
        <v>45342.355995370373</v>
      </c>
    </row>
    <row r="10123" spans="1:20" x14ac:dyDescent="0.35">
      <c r="A10123" t="s">
        <v>72</v>
      </c>
      <c r="B10123" t="s">
        <v>70</v>
      </c>
      <c r="C10123" t="s">
        <v>97</v>
      </c>
      <c r="D10123" s="29">
        <v>45599</v>
      </c>
      <c r="E10123">
        <v>0</v>
      </c>
      <c r="F10123">
        <v>0</v>
      </c>
      <c r="G10123">
        <v>0</v>
      </c>
      <c r="H10123">
        <v>0</v>
      </c>
      <c r="L10123">
        <v>339.11828700000001</v>
      </c>
      <c r="M10123">
        <v>34.909253999999997</v>
      </c>
      <c r="N10123">
        <v>34.909253999999997</v>
      </c>
      <c r="R10123">
        <v>339.118292</v>
      </c>
      <c r="S10123" t="s">
        <v>204</v>
      </c>
      <c r="T10123" s="247">
        <v>45342.35597222222</v>
      </c>
    </row>
    <row r="10124" spans="1:20" x14ac:dyDescent="0.35">
      <c r="A10124" t="s">
        <v>72</v>
      </c>
      <c r="B10124" t="s">
        <v>70</v>
      </c>
      <c r="C10124" t="s">
        <v>97</v>
      </c>
      <c r="D10124" s="29">
        <v>45600</v>
      </c>
      <c r="E10124">
        <v>0</v>
      </c>
      <c r="F10124">
        <v>0</v>
      </c>
      <c r="G10124">
        <v>0</v>
      </c>
      <c r="H10124">
        <v>0</v>
      </c>
      <c r="L10124">
        <v>339.11828700000001</v>
      </c>
      <c r="M10124">
        <v>34.909253999999997</v>
      </c>
      <c r="N10124">
        <v>34.909253999999997</v>
      </c>
      <c r="R10124">
        <v>339.118292</v>
      </c>
      <c r="S10124" t="s">
        <v>204</v>
      </c>
      <c r="T10124" s="247">
        <v>45342.35596064815</v>
      </c>
    </row>
    <row r="10125" spans="1:20" x14ac:dyDescent="0.35">
      <c r="A10125" t="s">
        <v>72</v>
      </c>
      <c r="B10125" t="s">
        <v>70</v>
      </c>
      <c r="C10125" t="s">
        <v>97</v>
      </c>
      <c r="D10125" s="29">
        <v>45601</v>
      </c>
      <c r="E10125">
        <v>0</v>
      </c>
      <c r="F10125">
        <v>0</v>
      </c>
      <c r="G10125">
        <v>0</v>
      </c>
      <c r="H10125">
        <v>0</v>
      </c>
      <c r="L10125">
        <v>339.11828700000001</v>
      </c>
      <c r="M10125">
        <v>34.909253999999997</v>
      </c>
      <c r="N10125">
        <v>34.909253999999997</v>
      </c>
      <c r="R10125">
        <v>339.118292</v>
      </c>
      <c r="S10125" t="s">
        <v>204</v>
      </c>
      <c r="T10125" s="247">
        <v>45342.355995370373</v>
      </c>
    </row>
    <row r="10126" spans="1:20" x14ac:dyDescent="0.35">
      <c r="A10126" t="s">
        <v>72</v>
      </c>
      <c r="B10126" t="s">
        <v>70</v>
      </c>
      <c r="C10126" t="s">
        <v>97</v>
      </c>
      <c r="D10126" s="29">
        <v>45602</v>
      </c>
      <c r="E10126">
        <v>0</v>
      </c>
      <c r="F10126">
        <v>0</v>
      </c>
      <c r="G10126">
        <v>0</v>
      </c>
      <c r="H10126">
        <v>0</v>
      </c>
      <c r="L10126">
        <v>339.11828700000001</v>
      </c>
      <c r="M10126">
        <v>34.909253999999997</v>
      </c>
      <c r="N10126">
        <v>34.909253999999997</v>
      </c>
      <c r="R10126">
        <v>339.118292</v>
      </c>
      <c r="S10126" t="s">
        <v>204</v>
      </c>
      <c r="T10126" s="247">
        <v>45342.35596064815</v>
      </c>
    </row>
    <row r="10127" spans="1:20" x14ac:dyDescent="0.35">
      <c r="A10127" t="s">
        <v>72</v>
      </c>
      <c r="B10127" t="s">
        <v>70</v>
      </c>
      <c r="C10127" t="s">
        <v>97</v>
      </c>
      <c r="D10127" s="29">
        <v>45603</v>
      </c>
      <c r="E10127">
        <v>0</v>
      </c>
      <c r="F10127">
        <v>0</v>
      </c>
      <c r="G10127">
        <v>0</v>
      </c>
      <c r="H10127">
        <v>0</v>
      </c>
      <c r="L10127">
        <v>339.11828700000001</v>
      </c>
      <c r="M10127">
        <v>34.909253999999997</v>
      </c>
      <c r="N10127">
        <v>34.909253999999997</v>
      </c>
      <c r="R10127">
        <v>339.118292</v>
      </c>
      <c r="S10127" t="s">
        <v>204</v>
      </c>
      <c r="T10127" s="247">
        <v>45342.355995370373</v>
      </c>
    </row>
    <row r="10128" spans="1:20" x14ac:dyDescent="0.35">
      <c r="A10128" t="s">
        <v>72</v>
      </c>
      <c r="B10128" t="s">
        <v>70</v>
      </c>
      <c r="C10128" t="s">
        <v>97</v>
      </c>
      <c r="D10128" s="29">
        <v>45604</v>
      </c>
      <c r="E10128">
        <v>0</v>
      </c>
      <c r="F10128">
        <v>0</v>
      </c>
      <c r="G10128">
        <v>0</v>
      </c>
      <c r="H10128">
        <v>0</v>
      </c>
      <c r="L10128">
        <v>339.11828700000001</v>
      </c>
      <c r="M10128">
        <v>34.909253999999997</v>
      </c>
      <c r="N10128">
        <v>34.909253999999997</v>
      </c>
      <c r="R10128">
        <v>339.118292</v>
      </c>
      <c r="S10128" t="s">
        <v>204</v>
      </c>
      <c r="T10128" s="247">
        <v>45342.355995370373</v>
      </c>
    </row>
    <row r="10129" spans="1:20" x14ac:dyDescent="0.35">
      <c r="A10129" t="s">
        <v>72</v>
      </c>
      <c r="B10129" t="s">
        <v>70</v>
      </c>
      <c r="C10129" t="s">
        <v>97</v>
      </c>
      <c r="D10129" s="29">
        <v>45605</v>
      </c>
      <c r="E10129">
        <v>0</v>
      </c>
      <c r="F10129">
        <v>0</v>
      </c>
      <c r="G10129">
        <v>0</v>
      </c>
      <c r="H10129">
        <v>0</v>
      </c>
      <c r="L10129">
        <v>339.11828700000001</v>
      </c>
      <c r="M10129">
        <v>34.909253999999997</v>
      </c>
      <c r="N10129">
        <v>34.909253999999997</v>
      </c>
      <c r="R10129">
        <v>339.118292</v>
      </c>
      <c r="S10129" t="s">
        <v>204</v>
      </c>
      <c r="T10129" s="247">
        <v>45342.35597222222</v>
      </c>
    </row>
    <row r="10130" spans="1:20" x14ac:dyDescent="0.35">
      <c r="A10130" t="s">
        <v>72</v>
      </c>
      <c r="B10130" t="s">
        <v>70</v>
      </c>
      <c r="C10130" t="s">
        <v>97</v>
      </c>
      <c r="D10130" s="29">
        <v>45606</v>
      </c>
      <c r="E10130">
        <v>0</v>
      </c>
      <c r="F10130">
        <v>0</v>
      </c>
      <c r="G10130">
        <v>0</v>
      </c>
      <c r="H10130">
        <v>0</v>
      </c>
      <c r="L10130">
        <v>339.11828700000001</v>
      </c>
      <c r="M10130">
        <v>34.909253999999997</v>
      </c>
      <c r="N10130">
        <v>34.909253999999997</v>
      </c>
      <c r="R10130">
        <v>339.118292</v>
      </c>
      <c r="S10130" t="s">
        <v>204</v>
      </c>
      <c r="T10130" s="247">
        <v>45342.355995370373</v>
      </c>
    </row>
    <row r="10131" spans="1:20" x14ac:dyDescent="0.35">
      <c r="A10131" t="s">
        <v>72</v>
      </c>
      <c r="B10131" t="s">
        <v>70</v>
      </c>
      <c r="C10131" t="s">
        <v>97</v>
      </c>
      <c r="D10131" s="29">
        <v>45607</v>
      </c>
      <c r="E10131">
        <v>0</v>
      </c>
      <c r="F10131">
        <v>0</v>
      </c>
      <c r="G10131">
        <v>0</v>
      </c>
      <c r="H10131">
        <v>0</v>
      </c>
      <c r="L10131">
        <v>339.11828700000001</v>
      </c>
      <c r="M10131">
        <v>34.909253999999997</v>
      </c>
      <c r="N10131">
        <v>34.909253999999997</v>
      </c>
      <c r="R10131">
        <v>339.118292</v>
      </c>
      <c r="S10131" t="s">
        <v>204</v>
      </c>
      <c r="T10131" s="247">
        <v>45342.35596064815</v>
      </c>
    </row>
    <row r="10132" spans="1:20" x14ac:dyDescent="0.35">
      <c r="A10132" t="s">
        <v>72</v>
      </c>
      <c r="B10132" t="s">
        <v>70</v>
      </c>
      <c r="C10132" t="s">
        <v>97</v>
      </c>
      <c r="D10132" s="29">
        <v>45608</v>
      </c>
      <c r="E10132">
        <v>0</v>
      </c>
      <c r="F10132">
        <v>0</v>
      </c>
      <c r="G10132">
        <v>0</v>
      </c>
      <c r="H10132">
        <v>0</v>
      </c>
      <c r="L10132">
        <v>339.11828700000001</v>
      </c>
      <c r="M10132">
        <v>34.909253999999997</v>
      </c>
      <c r="N10132">
        <v>34.909253999999997</v>
      </c>
      <c r="R10132">
        <v>339.118292</v>
      </c>
      <c r="S10132" t="s">
        <v>204</v>
      </c>
      <c r="T10132" s="247">
        <v>45342.35597222222</v>
      </c>
    </row>
    <row r="10133" spans="1:20" x14ac:dyDescent="0.35">
      <c r="A10133" t="s">
        <v>72</v>
      </c>
      <c r="B10133" t="s">
        <v>70</v>
      </c>
      <c r="C10133" t="s">
        <v>97</v>
      </c>
      <c r="D10133" s="29">
        <v>45609</v>
      </c>
      <c r="E10133">
        <v>0</v>
      </c>
      <c r="F10133">
        <v>0</v>
      </c>
      <c r="G10133">
        <v>0</v>
      </c>
      <c r="H10133">
        <v>0</v>
      </c>
      <c r="L10133">
        <v>339.11828700000001</v>
      </c>
      <c r="M10133">
        <v>34.909253999999997</v>
      </c>
      <c r="N10133">
        <v>34.909253999999997</v>
      </c>
      <c r="R10133">
        <v>339.118292</v>
      </c>
      <c r="S10133" t="s">
        <v>204</v>
      </c>
      <c r="T10133" s="247">
        <v>45342.35597222222</v>
      </c>
    </row>
    <row r="10134" spans="1:20" x14ac:dyDescent="0.35">
      <c r="A10134" t="s">
        <v>72</v>
      </c>
      <c r="B10134" t="s">
        <v>70</v>
      </c>
      <c r="C10134" t="s">
        <v>97</v>
      </c>
      <c r="D10134" s="29">
        <v>45610</v>
      </c>
      <c r="E10134">
        <v>0</v>
      </c>
      <c r="F10134">
        <v>0</v>
      </c>
      <c r="G10134">
        <v>0</v>
      </c>
      <c r="H10134">
        <v>0</v>
      </c>
      <c r="L10134">
        <v>339.11828700000001</v>
      </c>
      <c r="M10134">
        <v>34.909253999999997</v>
      </c>
      <c r="N10134">
        <v>34.909253999999997</v>
      </c>
      <c r="R10134">
        <v>339.118292</v>
      </c>
      <c r="S10134" t="s">
        <v>204</v>
      </c>
      <c r="T10134" s="247">
        <v>45342.355995370373</v>
      </c>
    </row>
    <row r="10135" spans="1:20" x14ac:dyDescent="0.35">
      <c r="A10135" t="s">
        <v>72</v>
      </c>
      <c r="B10135" t="s">
        <v>70</v>
      </c>
      <c r="C10135" t="s">
        <v>97</v>
      </c>
      <c r="D10135" s="29">
        <v>45611</v>
      </c>
      <c r="E10135">
        <v>0</v>
      </c>
      <c r="F10135">
        <v>0</v>
      </c>
      <c r="G10135">
        <v>0</v>
      </c>
      <c r="H10135">
        <v>0</v>
      </c>
      <c r="L10135">
        <v>339.11828700000001</v>
      </c>
      <c r="M10135">
        <v>34.909253999999997</v>
      </c>
      <c r="N10135">
        <v>34.909253999999997</v>
      </c>
      <c r="R10135">
        <v>339.118292</v>
      </c>
      <c r="S10135" t="s">
        <v>204</v>
      </c>
      <c r="T10135" s="247">
        <v>45342.355995370373</v>
      </c>
    </row>
    <row r="10136" spans="1:20" x14ac:dyDescent="0.35">
      <c r="A10136" t="s">
        <v>72</v>
      </c>
      <c r="B10136" t="s">
        <v>70</v>
      </c>
      <c r="C10136" t="s">
        <v>97</v>
      </c>
      <c r="D10136" s="29">
        <v>45612</v>
      </c>
      <c r="E10136">
        <v>0</v>
      </c>
      <c r="F10136">
        <v>0</v>
      </c>
      <c r="G10136">
        <v>0</v>
      </c>
      <c r="H10136">
        <v>0</v>
      </c>
      <c r="L10136">
        <v>339.11828700000001</v>
      </c>
      <c r="M10136">
        <v>34.909253999999997</v>
      </c>
      <c r="N10136">
        <v>34.909253999999997</v>
      </c>
      <c r="R10136">
        <v>339.118292</v>
      </c>
      <c r="S10136" t="s">
        <v>204</v>
      </c>
      <c r="T10136" s="247">
        <v>45342.355995370373</v>
      </c>
    </row>
    <row r="10137" spans="1:20" x14ac:dyDescent="0.35">
      <c r="A10137" t="s">
        <v>72</v>
      </c>
      <c r="B10137" t="s">
        <v>70</v>
      </c>
      <c r="C10137" t="s">
        <v>97</v>
      </c>
      <c r="D10137" s="29">
        <v>45613</v>
      </c>
      <c r="E10137">
        <v>0</v>
      </c>
      <c r="F10137">
        <v>0</v>
      </c>
      <c r="G10137">
        <v>0</v>
      </c>
      <c r="H10137">
        <v>0</v>
      </c>
      <c r="L10137">
        <v>339.11828700000001</v>
      </c>
      <c r="M10137">
        <v>34.909253999999997</v>
      </c>
      <c r="N10137">
        <v>34.909253999999997</v>
      </c>
      <c r="R10137">
        <v>339.118292</v>
      </c>
      <c r="S10137" t="s">
        <v>204</v>
      </c>
      <c r="T10137" s="247">
        <v>45342.355995370373</v>
      </c>
    </row>
    <row r="10138" spans="1:20" x14ac:dyDescent="0.35">
      <c r="A10138" t="s">
        <v>72</v>
      </c>
      <c r="B10138" t="s">
        <v>70</v>
      </c>
      <c r="C10138" t="s">
        <v>97</v>
      </c>
      <c r="D10138" s="29">
        <v>45614</v>
      </c>
      <c r="E10138">
        <v>0</v>
      </c>
      <c r="F10138">
        <v>0</v>
      </c>
      <c r="G10138">
        <v>0</v>
      </c>
      <c r="H10138">
        <v>0</v>
      </c>
      <c r="L10138">
        <v>339.11828700000001</v>
      </c>
      <c r="M10138">
        <v>34.909253999999997</v>
      </c>
      <c r="N10138">
        <v>34.909253999999997</v>
      </c>
      <c r="R10138">
        <v>339.118292</v>
      </c>
      <c r="S10138" t="s">
        <v>204</v>
      </c>
      <c r="T10138" s="247">
        <v>45342.355995370373</v>
      </c>
    </row>
    <row r="10139" spans="1:20" x14ac:dyDescent="0.35">
      <c r="A10139" t="s">
        <v>72</v>
      </c>
      <c r="B10139" t="s">
        <v>70</v>
      </c>
      <c r="C10139" t="s">
        <v>97</v>
      </c>
      <c r="D10139" s="29">
        <v>45615</v>
      </c>
      <c r="E10139">
        <v>0</v>
      </c>
      <c r="F10139">
        <v>0</v>
      </c>
      <c r="G10139">
        <v>0</v>
      </c>
      <c r="H10139">
        <v>0</v>
      </c>
      <c r="L10139">
        <v>339.11828700000001</v>
      </c>
      <c r="M10139">
        <v>34.909253999999997</v>
      </c>
      <c r="N10139">
        <v>34.909253999999997</v>
      </c>
      <c r="R10139">
        <v>339.118292</v>
      </c>
      <c r="S10139" t="s">
        <v>204</v>
      </c>
      <c r="T10139" s="247">
        <v>45342.355995370373</v>
      </c>
    </row>
    <row r="10140" spans="1:20" x14ac:dyDescent="0.35">
      <c r="A10140" t="s">
        <v>72</v>
      </c>
      <c r="B10140" t="s">
        <v>70</v>
      </c>
      <c r="C10140" t="s">
        <v>97</v>
      </c>
      <c r="D10140" s="29">
        <v>45616</v>
      </c>
      <c r="E10140">
        <v>0</v>
      </c>
      <c r="F10140">
        <v>0</v>
      </c>
      <c r="G10140">
        <v>0</v>
      </c>
      <c r="H10140">
        <v>0</v>
      </c>
      <c r="L10140">
        <v>339.11828700000001</v>
      </c>
      <c r="M10140">
        <v>34.909253999999997</v>
      </c>
      <c r="N10140">
        <v>34.909253999999997</v>
      </c>
      <c r="R10140">
        <v>339.118292</v>
      </c>
      <c r="S10140" t="s">
        <v>204</v>
      </c>
      <c r="T10140" s="247">
        <v>45342.355995370373</v>
      </c>
    </row>
    <row r="10141" spans="1:20" x14ac:dyDescent="0.35">
      <c r="A10141" t="s">
        <v>72</v>
      </c>
      <c r="B10141" t="s">
        <v>70</v>
      </c>
      <c r="C10141" t="s">
        <v>97</v>
      </c>
      <c r="D10141" s="29">
        <v>45617</v>
      </c>
      <c r="E10141">
        <v>0</v>
      </c>
      <c r="F10141">
        <v>0</v>
      </c>
      <c r="G10141">
        <v>0</v>
      </c>
      <c r="H10141">
        <v>0</v>
      </c>
      <c r="L10141">
        <v>339.11828700000001</v>
      </c>
      <c r="M10141">
        <v>34.909253999999997</v>
      </c>
      <c r="N10141">
        <v>34.909253999999997</v>
      </c>
      <c r="R10141">
        <v>339.118292</v>
      </c>
      <c r="S10141" t="s">
        <v>204</v>
      </c>
      <c r="T10141" s="247">
        <v>45342.356006944443</v>
      </c>
    </row>
    <row r="10142" spans="1:20" x14ac:dyDescent="0.35">
      <c r="A10142" t="s">
        <v>72</v>
      </c>
      <c r="B10142" t="s">
        <v>70</v>
      </c>
      <c r="C10142" t="s">
        <v>97</v>
      </c>
      <c r="D10142" s="29">
        <v>45618</v>
      </c>
      <c r="E10142">
        <v>0</v>
      </c>
      <c r="F10142">
        <v>0</v>
      </c>
      <c r="G10142">
        <v>0</v>
      </c>
      <c r="H10142">
        <v>0</v>
      </c>
      <c r="L10142">
        <v>339.11828700000001</v>
      </c>
      <c r="M10142">
        <v>34.909253999999997</v>
      </c>
      <c r="N10142">
        <v>34.909253999999997</v>
      </c>
      <c r="R10142">
        <v>339.118292</v>
      </c>
      <c r="S10142" t="s">
        <v>204</v>
      </c>
      <c r="T10142" s="247">
        <v>45342.355995370373</v>
      </c>
    </row>
    <row r="10143" spans="1:20" x14ac:dyDescent="0.35">
      <c r="A10143" t="s">
        <v>72</v>
      </c>
      <c r="B10143" t="s">
        <v>70</v>
      </c>
      <c r="C10143" t="s">
        <v>97</v>
      </c>
      <c r="D10143" s="29">
        <v>45619</v>
      </c>
      <c r="E10143">
        <v>0</v>
      </c>
      <c r="F10143">
        <v>0</v>
      </c>
      <c r="G10143">
        <v>0</v>
      </c>
      <c r="H10143">
        <v>0</v>
      </c>
      <c r="L10143">
        <v>339.11828700000001</v>
      </c>
      <c r="M10143">
        <v>34.909253999999997</v>
      </c>
      <c r="N10143">
        <v>34.909253999999997</v>
      </c>
      <c r="R10143">
        <v>339.118292</v>
      </c>
      <c r="S10143" t="s">
        <v>204</v>
      </c>
      <c r="T10143" s="247">
        <v>45342.356006944443</v>
      </c>
    </row>
    <row r="10144" spans="1:20" x14ac:dyDescent="0.35">
      <c r="A10144" t="s">
        <v>72</v>
      </c>
      <c r="B10144" t="s">
        <v>70</v>
      </c>
      <c r="C10144" t="s">
        <v>97</v>
      </c>
      <c r="D10144" s="29">
        <v>45620</v>
      </c>
      <c r="E10144">
        <v>0</v>
      </c>
      <c r="F10144">
        <v>0</v>
      </c>
      <c r="G10144">
        <v>0</v>
      </c>
      <c r="H10144">
        <v>0</v>
      </c>
      <c r="L10144">
        <v>339.11828700000001</v>
      </c>
      <c r="M10144">
        <v>34.909253999999997</v>
      </c>
      <c r="N10144">
        <v>34.909253999999997</v>
      </c>
      <c r="R10144">
        <v>339.118292</v>
      </c>
      <c r="S10144" t="s">
        <v>204</v>
      </c>
      <c r="T10144" s="247">
        <v>45342.355995370373</v>
      </c>
    </row>
    <row r="10145" spans="1:20" x14ac:dyDescent="0.35">
      <c r="A10145" t="s">
        <v>72</v>
      </c>
      <c r="B10145" t="s">
        <v>70</v>
      </c>
      <c r="C10145" t="s">
        <v>97</v>
      </c>
      <c r="D10145" s="29">
        <v>45621</v>
      </c>
      <c r="E10145">
        <v>0</v>
      </c>
      <c r="F10145">
        <v>0</v>
      </c>
      <c r="G10145">
        <v>0</v>
      </c>
      <c r="H10145">
        <v>0</v>
      </c>
      <c r="L10145">
        <v>339.11828700000001</v>
      </c>
      <c r="M10145">
        <v>34.909253999999997</v>
      </c>
      <c r="N10145">
        <v>34.909253999999997</v>
      </c>
      <c r="R10145">
        <v>339.118292</v>
      </c>
      <c r="S10145" t="s">
        <v>204</v>
      </c>
      <c r="T10145" s="247">
        <v>45342.356006944443</v>
      </c>
    </row>
    <row r="10146" spans="1:20" x14ac:dyDescent="0.35">
      <c r="A10146" t="s">
        <v>72</v>
      </c>
      <c r="B10146" t="s">
        <v>70</v>
      </c>
      <c r="C10146" t="s">
        <v>97</v>
      </c>
      <c r="D10146" s="29">
        <v>45622</v>
      </c>
      <c r="E10146">
        <v>0</v>
      </c>
      <c r="F10146">
        <v>0</v>
      </c>
      <c r="G10146">
        <v>0</v>
      </c>
      <c r="H10146">
        <v>0</v>
      </c>
      <c r="L10146">
        <v>339.11828700000001</v>
      </c>
      <c r="M10146">
        <v>34.909253999999997</v>
      </c>
      <c r="N10146">
        <v>34.909253999999997</v>
      </c>
      <c r="R10146">
        <v>339.118292</v>
      </c>
      <c r="S10146" t="s">
        <v>204</v>
      </c>
      <c r="T10146" s="247">
        <v>45342.355995370373</v>
      </c>
    </row>
    <row r="10147" spans="1:20" x14ac:dyDescent="0.35">
      <c r="A10147" t="s">
        <v>72</v>
      </c>
      <c r="B10147" t="s">
        <v>70</v>
      </c>
      <c r="C10147" t="s">
        <v>97</v>
      </c>
      <c r="D10147" s="29">
        <v>45623</v>
      </c>
      <c r="E10147">
        <v>0</v>
      </c>
      <c r="F10147">
        <v>0</v>
      </c>
      <c r="G10147">
        <v>0</v>
      </c>
      <c r="H10147">
        <v>0</v>
      </c>
      <c r="L10147">
        <v>339.11828700000001</v>
      </c>
      <c r="M10147">
        <v>34.909253999999997</v>
      </c>
      <c r="N10147">
        <v>34.909253999999997</v>
      </c>
      <c r="R10147">
        <v>339.118292</v>
      </c>
      <c r="S10147" t="s">
        <v>204</v>
      </c>
      <c r="T10147" s="247">
        <v>45342.356006944443</v>
      </c>
    </row>
    <row r="10148" spans="1:20" x14ac:dyDescent="0.35">
      <c r="A10148" t="s">
        <v>72</v>
      </c>
      <c r="B10148" t="s">
        <v>70</v>
      </c>
      <c r="C10148" t="s">
        <v>97</v>
      </c>
      <c r="D10148" s="29">
        <v>45624</v>
      </c>
      <c r="E10148">
        <v>0</v>
      </c>
      <c r="F10148">
        <v>0</v>
      </c>
      <c r="G10148">
        <v>0</v>
      </c>
      <c r="H10148">
        <v>0</v>
      </c>
      <c r="L10148">
        <v>339.11828700000001</v>
      </c>
      <c r="M10148">
        <v>34.909253999999997</v>
      </c>
      <c r="N10148">
        <v>34.909253999999997</v>
      </c>
      <c r="R10148">
        <v>339.118292</v>
      </c>
      <c r="S10148" t="s">
        <v>204</v>
      </c>
      <c r="T10148" s="247">
        <v>45342.356006944443</v>
      </c>
    </row>
    <row r="10149" spans="1:20" x14ac:dyDescent="0.35">
      <c r="A10149" t="s">
        <v>72</v>
      </c>
      <c r="B10149" t="s">
        <v>70</v>
      </c>
      <c r="C10149" t="s">
        <v>97</v>
      </c>
      <c r="D10149" s="29">
        <v>45625</v>
      </c>
      <c r="E10149">
        <v>0</v>
      </c>
      <c r="F10149">
        <v>0</v>
      </c>
      <c r="G10149">
        <v>0</v>
      </c>
      <c r="H10149">
        <v>0</v>
      </c>
      <c r="L10149">
        <v>339.11828700000001</v>
      </c>
      <c r="M10149">
        <v>34.909253999999997</v>
      </c>
      <c r="N10149">
        <v>34.909253999999997</v>
      </c>
      <c r="R10149">
        <v>339.118292</v>
      </c>
      <c r="S10149" t="s">
        <v>204</v>
      </c>
      <c r="T10149" s="247">
        <v>45342.356006944443</v>
      </c>
    </row>
    <row r="10150" spans="1:20" x14ac:dyDescent="0.35">
      <c r="A10150" t="s">
        <v>72</v>
      </c>
      <c r="B10150" t="s">
        <v>70</v>
      </c>
      <c r="C10150" t="s">
        <v>97</v>
      </c>
      <c r="D10150" s="29">
        <v>45626</v>
      </c>
      <c r="E10150">
        <v>0</v>
      </c>
      <c r="F10150">
        <v>0</v>
      </c>
      <c r="G10150">
        <v>0</v>
      </c>
      <c r="H10150">
        <v>0</v>
      </c>
      <c r="L10150">
        <v>339.11828700000001</v>
      </c>
      <c r="M10150">
        <v>34.909253999999997</v>
      </c>
      <c r="N10150">
        <v>34.909253999999997</v>
      </c>
      <c r="R10150">
        <v>339.118292</v>
      </c>
      <c r="S10150" t="s">
        <v>204</v>
      </c>
      <c r="T10150" s="247">
        <v>45342.356006944443</v>
      </c>
    </row>
    <row r="10151" spans="1:20" x14ac:dyDescent="0.35">
      <c r="A10151" t="s">
        <v>72</v>
      </c>
      <c r="B10151" t="s">
        <v>70</v>
      </c>
      <c r="C10151" t="s">
        <v>97</v>
      </c>
      <c r="D10151" s="29">
        <v>45627</v>
      </c>
      <c r="E10151">
        <v>0</v>
      </c>
      <c r="F10151">
        <v>0</v>
      </c>
      <c r="G10151">
        <v>0</v>
      </c>
      <c r="H10151">
        <v>0</v>
      </c>
      <c r="L10151">
        <v>339.11828700000001</v>
      </c>
      <c r="M10151">
        <v>34.909253999999997</v>
      </c>
      <c r="N10151">
        <v>34.909253999999997</v>
      </c>
      <c r="R10151">
        <v>339.118292</v>
      </c>
      <c r="S10151" t="s">
        <v>204</v>
      </c>
      <c r="T10151" s="247">
        <v>45342.356006944443</v>
      </c>
    </row>
    <row r="10152" spans="1:20" x14ac:dyDescent="0.35">
      <c r="A10152" t="s">
        <v>72</v>
      </c>
      <c r="B10152" t="s">
        <v>70</v>
      </c>
      <c r="C10152" t="s">
        <v>97</v>
      </c>
      <c r="D10152" s="29">
        <v>45628</v>
      </c>
      <c r="E10152">
        <v>0</v>
      </c>
      <c r="F10152">
        <v>0</v>
      </c>
      <c r="G10152">
        <v>0</v>
      </c>
      <c r="H10152">
        <v>0</v>
      </c>
      <c r="L10152">
        <v>339.11828700000001</v>
      </c>
      <c r="M10152">
        <v>34.909253999999997</v>
      </c>
      <c r="N10152">
        <v>34.909253999999997</v>
      </c>
      <c r="R10152">
        <v>339.118292</v>
      </c>
      <c r="S10152" t="s">
        <v>204</v>
      </c>
      <c r="T10152" s="247">
        <v>45342.356006944443</v>
      </c>
    </row>
    <row r="10153" spans="1:20" x14ac:dyDescent="0.35">
      <c r="A10153" t="s">
        <v>72</v>
      </c>
      <c r="B10153" t="s">
        <v>70</v>
      </c>
      <c r="C10153" t="s">
        <v>97</v>
      </c>
      <c r="D10153" s="29">
        <v>45629</v>
      </c>
      <c r="E10153">
        <v>0</v>
      </c>
      <c r="F10153">
        <v>0</v>
      </c>
      <c r="G10153">
        <v>0</v>
      </c>
      <c r="H10153">
        <v>0</v>
      </c>
      <c r="L10153">
        <v>339.11828700000001</v>
      </c>
      <c r="M10153">
        <v>34.909253999999997</v>
      </c>
      <c r="N10153">
        <v>34.909253999999997</v>
      </c>
      <c r="R10153">
        <v>339.118292</v>
      </c>
      <c r="S10153" t="s">
        <v>204</v>
      </c>
      <c r="T10153" s="247">
        <v>45342.356006944443</v>
      </c>
    </row>
    <row r="10154" spans="1:20" x14ac:dyDescent="0.35">
      <c r="A10154" t="s">
        <v>72</v>
      </c>
      <c r="B10154" t="s">
        <v>70</v>
      </c>
      <c r="C10154" t="s">
        <v>97</v>
      </c>
      <c r="D10154" s="29">
        <v>45630</v>
      </c>
      <c r="E10154">
        <v>0</v>
      </c>
      <c r="F10154">
        <v>0</v>
      </c>
      <c r="G10154">
        <v>0</v>
      </c>
      <c r="H10154">
        <v>0</v>
      </c>
      <c r="L10154">
        <v>339.11828700000001</v>
      </c>
      <c r="M10154">
        <v>34.909253999999997</v>
      </c>
      <c r="N10154">
        <v>34.909253999999997</v>
      </c>
      <c r="R10154">
        <v>339.118292</v>
      </c>
      <c r="S10154" t="s">
        <v>204</v>
      </c>
      <c r="T10154" s="247">
        <v>45342.356006944443</v>
      </c>
    </row>
    <row r="10155" spans="1:20" x14ac:dyDescent="0.35">
      <c r="A10155" t="s">
        <v>72</v>
      </c>
      <c r="B10155" t="s">
        <v>70</v>
      </c>
      <c r="C10155" t="s">
        <v>97</v>
      </c>
      <c r="D10155" s="29">
        <v>45631</v>
      </c>
      <c r="E10155">
        <v>0</v>
      </c>
      <c r="F10155">
        <v>0</v>
      </c>
      <c r="G10155">
        <v>0</v>
      </c>
      <c r="H10155">
        <v>0</v>
      </c>
      <c r="L10155">
        <v>339.11828700000001</v>
      </c>
      <c r="M10155">
        <v>34.909253999999997</v>
      </c>
      <c r="N10155">
        <v>34.909253999999997</v>
      </c>
      <c r="R10155">
        <v>339.118292</v>
      </c>
      <c r="S10155" t="s">
        <v>204</v>
      </c>
      <c r="T10155" s="247">
        <v>45342.356006944443</v>
      </c>
    </row>
    <row r="10156" spans="1:20" x14ac:dyDescent="0.35">
      <c r="A10156" t="s">
        <v>72</v>
      </c>
      <c r="B10156" t="s">
        <v>70</v>
      </c>
      <c r="C10156" t="s">
        <v>97</v>
      </c>
      <c r="D10156" s="29">
        <v>45632</v>
      </c>
      <c r="E10156">
        <v>0</v>
      </c>
      <c r="F10156">
        <v>0</v>
      </c>
      <c r="G10156">
        <v>0</v>
      </c>
      <c r="H10156">
        <v>0</v>
      </c>
      <c r="L10156">
        <v>339.11828700000001</v>
      </c>
      <c r="M10156">
        <v>34.909253999999997</v>
      </c>
      <c r="N10156">
        <v>34.909253999999997</v>
      </c>
      <c r="R10156">
        <v>339.118292</v>
      </c>
      <c r="S10156" t="s">
        <v>204</v>
      </c>
      <c r="T10156" s="247">
        <v>45342.356006944443</v>
      </c>
    </row>
    <row r="10157" spans="1:20" x14ac:dyDescent="0.35">
      <c r="A10157" t="s">
        <v>72</v>
      </c>
      <c r="B10157" t="s">
        <v>70</v>
      </c>
      <c r="C10157" t="s">
        <v>97</v>
      </c>
      <c r="D10157" s="29">
        <v>45633</v>
      </c>
      <c r="E10157">
        <v>0</v>
      </c>
      <c r="F10157">
        <v>0</v>
      </c>
      <c r="G10157">
        <v>0</v>
      </c>
      <c r="H10157">
        <v>0</v>
      </c>
      <c r="L10157">
        <v>339.11828700000001</v>
      </c>
      <c r="M10157">
        <v>34.909253999999997</v>
      </c>
      <c r="N10157">
        <v>34.909253999999997</v>
      </c>
      <c r="R10157">
        <v>339.118292</v>
      </c>
      <c r="S10157" t="s">
        <v>204</v>
      </c>
      <c r="T10157" s="247">
        <v>45342.356006944443</v>
      </c>
    </row>
    <row r="10158" spans="1:20" x14ac:dyDescent="0.35">
      <c r="A10158" t="s">
        <v>72</v>
      </c>
      <c r="B10158" t="s">
        <v>70</v>
      </c>
      <c r="C10158" t="s">
        <v>97</v>
      </c>
      <c r="D10158" s="29">
        <v>45634</v>
      </c>
      <c r="E10158">
        <v>0</v>
      </c>
      <c r="F10158">
        <v>0</v>
      </c>
      <c r="G10158">
        <v>0</v>
      </c>
      <c r="H10158">
        <v>0</v>
      </c>
      <c r="L10158">
        <v>339.11828700000001</v>
      </c>
      <c r="M10158">
        <v>34.909253999999997</v>
      </c>
      <c r="N10158">
        <v>34.909253999999997</v>
      </c>
      <c r="R10158">
        <v>339.118292</v>
      </c>
      <c r="S10158" t="s">
        <v>204</v>
      </c>
      <c r="T10158" s="247">
        <v>45342.356006944443</v>
      </c>
    </row>
    <row r="10159" spans="1:20" x14ac:dyDescent="0.35">
      <c r="A10159" t="s">
        <v>72</v>
      </c>
      <c r="B10159" t="s">
        <v>70</v>
      </c>
      <c r="C10159" t="s">
        <v>97</v>
      </c>
      <c r="D10159" s="29">
        <v>45635</v>
      </c>
      <c r="E10159">
        <v>0</v>
      </c>
      <c r="F10159">
        <v>0</v>
      </c>
      <c r="G10159">
        <v>0</v>
      </c>
      <c r="H10159">
        <v>0</v>
      </c>
      <c r="L10159">
        <v>339.11828700000001</v>
      </c>
      <c r="M10159">
        <v>34.909253999999997</v>
      </c>
      <c r="N10159">
        <v>34.909253999999997</v>
      </c>
      <c r="R10159">
        <v>339.118292</v>
      </c>
      <c r="S10159" t="s">
        <v>204</v>
      </c>
      <c r="T10159" s="247">
        <v>45342.356006944443</v>
      </c>
    </row>
    <row r="10160" spans="1:20" x14ac:dyDescent="0.35">
      <c r="A10160" t="s">
        <v>72</v>
      </c>
      <c r="B10160" t="s">
        <v>70</v>
      </c>
      <c r="C10160" t="s">
        <v>97</v>
      </c>
      <c r="D10160" s="29">
        <v>45636</v>
      </c>
      <c r="E10160">
        <v>0</v>
      </c>
      <c r="F10160">
        <v>0</v>
      </c>
      <c r="G10160">
        <v>0</v>
      </c>
      <c r="H10160">
        <v>0</v>
      </c>
      <c r="L10160">
        <v>339.11828700000001</v>
      </c>
      <c r="M10160">
        <v>34.909253999999997</v>
      </c>
      <c r="N10160">
        <v>34.909253999999997</v>
      </c>
      <c r="R10160">
        <v>339.118292</v>
      </c>
      <c r="S10160" t="s">
        <v>204</v>
      </c>
      <c r="T10160" s="247">
        <v>45342.356006944443</v>
      </c>
    </row>
    <row r="10161" spans="1:20" x14ac:dyDescent="0.35">
      <c r="A10161" t="s">
        <v>72</v>
      </c>
      <c r="B10161" t="s">
        <v>70</v>
      </c>
      <c r="C10161" t="s">
        <v>97</v>
      </c>
      <c r="D10161" s="29">
        <v>45637</v>
      </c>
      <c r="E10161">
        <v>0</v>
      </c>
      <c r="F10161">
        <v>0</v>
      </c>
      <c r="G10161">
        <v>0</v>
      </c>
      <c r="H10161">
        <v>0</v>
      </c>
      <c r="L10161">
        <v>339.11828700000001</v>
      </c>
      <c r="M10161">
        <v>34.909253999999997</v>
      </c>
      <c r="N10161">
        <v>34.909253999999997</v>
      </c>
      <c r="R10161">
        <v>339.118292</v>
      </c>
      <c r="S10161" t="s">
        <v>204</v>
      </c>
      <c r="T10161" s="247">
        <v>45342.35601851852</v>
      </c>
    </row>
    <row r="10162" spans="1:20" x14ac:dyDescent="0.35">
      <c r="A10162" t="s">
        <v>72</v>
      </c>
      <c r="B10162" t="s">
        <v>70</v>
      </c>
      <c r="C10162" t="s">
        <v>97</v>
      </c>
      <c r="D10162" s="29">
        <v>45638</v>
      </c>
      <c r="E10162">
        <v>0</v>
      </c>
      <c r="F10162">
        <v>0</v>
      </c>
      <c r="G10162">
        <v>0</v>
      </c>
      <c r="H10162">
        <v>0</v>
      </c>
      <c r="L10162">
        <v>339.11828700000001</v>
      </c>
      <c r="M10162">
        <v>34.909253999999997</v>
      </c>
      <c r="N10162">
        <v>34.909253999999997</v>
      </c>
      <c r="R10162">
        <v>339.118292</v>
      </c>
      <c r="S10162" t="s">
        <v>204</v>
      </c>
      <c r="T10162" s="247">
        <v>45342.355995370373</v>
      </c>
    </row>
    <row r="10163" spans="1:20" x14ac:dyDescent="0.35">
      <c r="A10163" t="s">
        <v>72</v>
      </c>
      <c r="B10163" t="s">
        <v>70</v>
      </c>
      <c r="C10163" t="s">
        <v>97</v>
      </c>
      <c r="D10163" s="29">
        <v>45639</v>
      </c>
      <c r="E10163">
        <v>0</v>
      </c>
      <c r="F10163">
        <v>0</v>
      </c>
      <c r="G10163">
        <v>0</v>
      </c>
      <c r="H10163">
        <v>0</v>
      </c>
      <c r="L10163">
        <v>339.11828700000001</v>
      </c>
      <c r="M10163">
        <v>34.909253999999997</v>
      </c>
      <c r="N10163">
        <v>34.909253999999997</v>
      </c>
      <c r="R10163">
        <v>339.118292</v>
      </c>
      <c r="S10163" t="s">
        <v>204</v>
      </c>
      <c r="T10163" s="247">
        <v>45342.356006944443</v>
      </c>
    </row>
    <row r="10164" spans="1:20" x14ac:dyDescent="0.35">
      <c r="A10164" t="s">
        <v>72</v>
      </c>
      <c r="B10164" t="s">
        <v>70</v>
      </c>
      <c r="C10164" t="s">
        <v>97</v>
      </c>
      <c r="D10164" s="29">
        <v>45640</v>
      </c>
      <c r="E10164">
        <v>0</v>
      </c>
      <c r="F10164">
        <v>0</v>
      </c>
      <c r="G10164">
        <v>0</v>
      </c>
      <c r="H10164">
        <v>0</v>
      </c>
      <c r="L10164">
        <v>339.11828700000001</v>
      </c>
      <c r="M10164">
        <v>34.909253999999997</v>
      </c>
      <c r="N10164">
        <v>34.909253999999997</v>
      </c>
      <c r="R10164">
        <v>339.118292</v>
      </c>
      <c r="S10164" t="s">
        <v>204</v>
      </c>
      <c r="T10164" s="247">
        <v>45342.356006944443</v>
      </c>
    </row>
    <row r="10165" spans="1:20" x14ac:dyDescent="0.35">
      <c r="A10165" t="s">
        <v>72</v>
      </c>
      <c r="B10165" t="s">
        <v>70</v>
      </c>
      <c r="C10165" t="s">
        <v>97</v>
      </c>
      <c r="D10165" s="29">
        <v>45641</v>
      </c>
      <c r="E10165">
        <v>0</v>
      </c>
      <c r="F10165">
        <v>0</v>
      </c>
      <c r="G10165">
        <v>0</v>
      </c>
      <c r="H10165">
        <v>0</v>
      </c>
      <c r="L10165">
        <v>339.11828700000001</v>
      </c>
      <c r="M10165">
        <v>34.909253999999997</v>
      </c>
      <c r="N10165">
        <v>34.909253999999997</v>
      </c>
      <c r="R10165">
        <v>339.118292</v>
      </c>
      <c r="S10165" t="s">
        <v>204</v>
      </c>
      <c r="T10165" s="247">
        <v>45342.35601851852</v>
      </c>
    </row>
    <row r="10166" spans="1:20" x14ac:dyDescent="0.35">
      <c r="A10166" t="s">
        <v>72</v>
      </c>
      <c r="B10166" t="s">
        <v>70</v>
      </c>
      <c r="C10166" t="s">
        <v>97</v>
      </c>
      <c r="D10166" s="29">
        <v>45642</v>
      </c>
      <c r="E10166">
        <v>0</v>
      </c>
      <c r="F10166">
        <v>0</v>
      </c>
      <c r="G10166">
        <v>0</v>
      </c>
      <c r="H10166">
        <v>0</v>
      </c>
      <c r="L10166">
        <v>339.11828700000001</v>
      </c>
      <c r="M10166">
        <v>34.909253999999997</v>
      </c>
      <c r="N10166">
        <v>34.909253999999997</v>
      </c>
      <c r="R10166">
        <v>339.118292</v>
      </c>
      <c r="S10166" t="s">
        <v>204</v>
      </c>
      <c r="T10166" s="247">
        <v>45342.35601851852</v>
      </c>
    </row>
    <row r="10167" spans="1:20" x14ac:dyDescent="0.35">
      <c r="A10167" t="s">
        <v>72</v>
      </c>
      <c r="B10167" t="s">
        <v>70</v>
      </c>
      <c r="C10167" t="s">
        <v>97</v>
      </c>
      <c r="D10167" s="29">
        <v>45643</v>
      </c>
      <c r="E10167">
        <v>0</v>
      </c>
      <c r="F10167">
        <v>0</v>
      </c>
      <c r="G10167">
        <v>0</v>
      </c>
      <c r="H10167">
        <v>0</v>
      </c>
      <c r="L10167">
        <v>339.11828700000001</v>
      </c>
      <c r="M10167">
        <v>34.909253999999997</v>
      </c>
      <c r="N10167">
        <v>34.909253999999997</v>
      </c>
      <c r="R10167">
        <v>339.118292</v>
      </c>
      <c r="S10167" t="s">
        <v>204</v>
      </c>
      <c r="T10167" s="247">
        <v>45342.356006944443</v>
      </c>
    </row>
    <row r="10168" spans="1:20" x14ac:dyDescent="0.35">
      <c r="A10168" t="s">
        <v>72</v>
      </c>
      <c r="B10168" t="s">
        <v>70</v>
      </c>
      <c r="C10168" t="s">
        <v>97</v>
      </c>
      <c r="D10168" s="29">
        <v>45644</v>
      </c>
      <c r="E10168">
        <v>0</v>
      </c>
      <c r="F10168">
        <v>0</v>
      </c>
      <c r="G10168">
        <v>0</v>
      </c>
      <c r="H10168">
        <v>0</v>
      </c>
      <c r="L10168">
        <v>339.11828700000001</v>
      </c>
      <c r="M10168">
        <v>34.909253999999997</v>
      </c>
      <c r="N10168">
        <v>34.909253999999997</v>
      </c>
      <c r="R10168">
        <v>339.118292</v>
      </c>
      <c r="S10168" t="s">
        <v>204</v>
      </c>
      <c r="T10168" s="247">
        <v>45342.35601851852</v>
      </c>
    </row>
    <row r="10169" spans="1:20" x14ac:dyDescent="0.35">
      <c r="A10169" t="s">
        <v>72</v>
      </c>
      <c r="B10169" t="s">
        <v>70</v>
      </c>
      <c r="C10169" t="s">
        <v>97</v>
      </c>
      <c r="D10169" s="29">
        <v>45645</v>
      </c>
      <c r="E10169">
        <v>0</v>
      </c>
      <c r="F10169">
        <v>0</v>
      </c>
      <c r="G10169">
        <v>0</v>
      </c>
      <c r="H10169">
        <v>0</v>
      </c>
      <c r="L10169">
        <v>339.11828700000001</v>
      </c>
      <c r="M10169">
        <v>34.909253999999997</v>
      </c>
      <c r="N10169">
        <v>34.909253999999997</v>
      </c>
      <c r="R10169">
        <v>339.118292</v>
      </c>
      <c r="S10169" t="s">
        <v>204</v>
      </c>
      <c r="T10169" s="247">
        <v>45342.35601851852</v>
      </c>
    </row>
    <row r="10170" spans="1:20" x14ac:dyDescent="0.35">
      <c r="A10170" t="s">
        <v>72</v>
      </c>
      <c r="B10170" t="s">
        <v>70</v>
      </c>
      <c r="C10170" t="s">
        <v>97</v>
      </c>
      <c r="D10170" s="29">
        <v>45646</v>
      </c>
      <c r="E10170">
        <v>0</v>
      </c>
      <c r="F10170">
        <v>0</v>
      </c>
      <c r="G10170">
        <v>0</v>
      </c>
      <c r="H10170">
        <v>0</v>
      </c>
      <c r="L10170">
        <v>339.11828700000001</v>
      </c>
      <c r="M10170">
        <v>34.909253999999997</v>
      </c>
      <c r="N10170">
        <v>34.909253999999997</v>
      </c>
      <c r="R10170">
        <v>339.118292</v>
      </c>
      <c r="S10170" t="s">
        <v>204</v>
      </c>
      <c r="T10170" s="247">
        <v>45342.35601851852</v>
      </c>
    </row>
    <row r="10171" spans="1:20" x14ac:dyDescent="0.35">
      <c r="A10171" t="s">
        <v>72</v>
      </c>
      <c r="B10171" t="s">
        <v>70</v>
      </c>
      <c r="C10171" t="s">
        <v>97</v>
      </c>
      <c r="D10171" s="29">
        <v>45647</v>
      </c>
      <c r="E10171">
        <v>0</v>
      </c>
      <c r="F10171">
        <v>0</v>
      </c>
      <c r="G10171">
        <v>0</v>
      </c>
      <c r="H10171">
        <v>0</v>
      </c>
      <c r="L10171">
        <v>339.11828700000001</v>
      </c>
      <c r="M10171">
        <v>34.909253999999997</v>
      </c>
      <c r="N10171">
        <v>34.909253999999997</v>
      </c>
      <c r="R10171">
        <v>339.118292</v>
      </c>
      <c r="S10171" t="s">
        <v>204</v>
      </c>
      <c r="T10171" s="247">
        <v>45342.356006944443</v>
      </c>
    </row>
    <row r="10172" spans="1:20" x14ac:dyDescent="0.35">
      <c r="A10172" t="s">
        <v>72</v>
      </c>
      <c r="B10172" t="s">
        <v>70</v>
      </c>
      <c r="C10172" t="s">
        <v>97</v>
      </c>
      <c r="D10172" s="29">
        <v>45648</v>
      </c>
      <c r="E10172">
        <v>0</v>
      </c>
      <c r="F10172">
        <v>0</v>
      </c>
      <c r="G10172">
        <v>0</v>
      </c>
      <c r="H10172">
        <v>0</v>
      </c>
      <c r="L10172">
        <v>339.11828700000001</v>
      </c>
      <c r="M10172">
        <v>34.909253999999997</v>
      </c>
      <c r="N10172">
        <v>34.909253999999997</v>
      </c>
      <c r="R10172">
        <v>339.118292</v>
      </c>
      <c r="S10172" t="s">
        <v>204</v>
      </c>
      <c r="T10172" s="247">
        <v>45342.356006944443</v>
      </c>
    </row>
    <row r="10173" spans="1:20" x14ac:dyDescent="0.35">
      <c r="A10173" t="s">
        <v>72</v>
      </c>
      <c r="B10173" t="s">
        <v>70</v>
      </c>
      <c r="C10173" t="s">
        <v>97</v>
      </c>
      <c r="D10173" s="29">
        <v>45649</v>
      </c>
      <c r="E10173">
        <v>0</v>
      </c>
      <c r="F10173">
        <v>0</v>
      </c>
      <c r="G10173">
        <v>0</v>
      </c>
      <c r="H10173">
        <v>0</v>
      </c>
      <c r="L10173">
        <v>339.11828700000001</v>
      </c>
      <c r="M10173">
        <v>34.909253999999997</v>
      </c>
      <c r="N10173">
        <v>34.909253999999997</v>
      </c>
      <c r="R10173">
        <v>339.118292</v>
      </c>
      <c r="S10173" t="s">
        <v>204</v>
      </c>
      <c r="T10173" s="247">
        <v>45342.35601851852</v>
      </c>
    </row>
    <row r="10174" spans="1:20" x14ac:dyDescent="0.35">
      <c r="A10174" t="s">
        <v>72</v>
      </c>
      <c r="B10174" t="s">
        <v>70</v>
      </c>
      <c r="C10174" t="s">
        <v>97</v>
      </c>
      <c r="D10174" s="29">
        <v>45650</v>
      </c>
      <c r="E10174">
        <v>0</v>
      </c>
      <c r="F10174">
        <v>0</v>
      </c>
      <c r="G10174">
        <v>0</v>
      </c>
      <c r="H10174">
        <v>0</v>
      </c>
      <c r="L10174">
        <v>339.11828700000001</v>
      </c>
      <c r="M10174">
        <v>34.909253999999997</v>
      </c>
      <c r="N10174">
        <v>34.909253999999997</v>
      </c>
      <c r="R10174">
        <v>339.118292</v>
      </c>
      <c r="S10174" t="s">
        <v>204</v>
      </c>
      <c r="T10174" s="247">
        <v>45342.35601851852</v>
      </c>
    </row>
    <row r="10175" spans="1:20" x14ac:dyDescent="0.35">
      <c r="A10175" t="s">
        <v>72</v>
      </c>
      <c r="B10175" t="s">
        <v>70</v>
      </c>
      <c r="C10175" t="s">
        <v>97</v>
      </c>
      <c r="D10175" s="29">
        <v>45651</v>
      </c>
      <c r="E10175">
        <v>0</v>
      </c>
      <c r="F10175">
        <v>0</v>
      </c>
      <c r="G10175">
        <v>0</v>
      </c>
      <c r="H10175">
        <v>0</v>
      </c>
      <c r="L10175">
        <v>339.11828700000001</v>
      </c>
      <c r="M10175">
        <v>34.909253999999997</v>
      </c>
      <c r="N10175">
        <v>34.909253999999997</v>
      </c>
      <c r="R10175">
        <v>339.118292</v>
      </c>
      <c r="S10175" t="s">
        <v>204</v>
      </c>
      <c r="T10175" s="247">
        <v>45342.35601851852</v>
      </c>
    </row>
    <row r="10176" spans="1:20" x14ac:dyDescent="0.35">
      <c r="A10176" t="s">
        <v>72</v>
      </c>
      <c r="B10176" t="s">
        <v>70</v>
      </c>
      <c r="C10176" t="s">
        <v>97</v>
      </c>
      <c r="D10176" s="29">
        <v>45652</v>
      </c>
      <c r="E10176">
        <v>0</v>
      </c>
      <c r="F10176">
        <v>0</v>
      </c>
      <c r="G10176">
        <v>0</v>
      </c>
      <c r="H10176">
        <v>0</v>
      </c>
      <c r="L10176">
        <v>339.11828700000001</v>
      </c>
      <c r="M10176">
        <v>34.909253999999997</v>
      </c>
      <c r="N10176">
        <v>34.909253999999997</v>
      </c>
      <c r="R10176">
        <v>339.118292</v>
      </c>
      <c r="S10176" t="s">
        <v>204</v>
      </c>
      <c r="T10176" s="247">
        <v>45342.35601851852</v>
      </c>
    </row>
    <row r="10177" spans="1:20" x14ac:dyDescent="0.35">
      <c r="A10177" t="s">
        <v>72</v>
      </c>
      <c r="B10177" t="s">
        <v>70</v>
      </c>
      <c r="C10177" t="s">
        <v>97</v>
      </c>
      <c r="D10177" s="29">
        <v>45653</v>
      </c>
      <c r="E10177">
        <v>0</v>
      </c>
      <c r="F10177">
        <v>0</v>
      </c>
      <c r="G10177">
        <v>0</v>
      </c>
      <c r="H10177">
        <v>0</v>
      </c>
      <c r="L10177">
        <v>339.11828700000001</v>
      </c>
      <c r="M10177">
        <v>34.909253999999997</v>
      </c>
      <c r="N10177">
        <v>34.909253999999997</v>
      </c>
      <c r="R10177">
        <v>339.118292</v>
      </c>
      <c r="S10177" t="s">
        <v>204</v>
      </c>
      <c r="T10177" s="247">
        <v>45342.35601851852</v>
      </c>
    </row>
    <row r="10178" spans="1:20" x14ac:dyDescent="0.35">
      <c r="A10178" t="s">
        <v>72</v>
      </c>
      <c r="B10178" t="s">
        <v>70</v>
      </c>
      <c r="C10178" t="s">
        <v>97</v>
      </c>
      <c r="D10178" s="29">
        <v>45654</v>
      </c>
      <c r="E10178">
        <v>0</v>
      </c>
      <c r="F10178">
        <v>0</v>
      </c>
      <c r="G10178">
        <v>0</v>
      </c>
      <c r="H10178">
        <v>0</v>
      </c>
      <c r="L10178">
        <v>339.11828700000001</v>
      </c>
      <c r="M10178">
        <v>34.909253999999997</v>
      </c>
      <c r="N10178">
        <v>34.909253999999997</v>
      </c>
      <c r="R10178">
        <v>339.118292</v>
      </c>
      <c r="S10178" t="s">
        <v>204</v>
      </c>
      <c r="T10178" s="247">
        <v>45342.35601851852</v>
      </c>
    </row>
    <row r="10179" spans="1:20" x14ac:dyDescent="0.35">
      <c r="A10179" t="s">
        <v>72</v>
      </c>
      <c r="B10179" t="s">
        <v>70</v>
      </c>
      <c r="C10179" t="s">
        <v>97</v>
      </c>
      <c r="D10179" s="29">
        <v>45655</v>
      </c>
      <c r="E10179">
        <v>0</v>
      </c>
      <c r="F10179">
        <v>0</v>
      </c>
      <c r="G10179">
        <v>0</v>
      </c>
      <c r="H10179">
        <v>0</v>
      </c>
      <c r="L10179">
        <v>339.11828700000001</v>
      </c>
      <c r="M10179">
        <v>34.909253999999997</v>
      </c>
      <c r="N10179">
        <v>34.909253999999997</v>
      </c>
      <c r="R10179">
        <v>339.118292</v>
      </c>
      <c r="S10179" t="s">
        <v>204</v>
      </c>
      <c r="T10179" s="247">
        <v>45342.35601851852</v>
      </c>
    </row>
    <row r="10180" spans="1:20" x14ac:dyDescent="0.35">
      <c r="A10180" t="s">
        <v>72</v>
      </c>
      <c r="B10180" t="s">
        <v>70</v>
      </c>
      <c r="C10180" t="s">
        <v>97</v>
      </c>
      <c r="D10180" s="29">
        <v>45656</v>
      </c>
      <c r="E10180">
        <v>0</v>
      </c>
      <c r="F10180">
        <v>0</v>
      </c>
      <c r="G10180">
        <v>0</v>
      </c>
      <c r="H10180">
        <v>0</v>
      </c>
      <c r="L10180">
        <v>339.11828700000001</v>
      </c>
      <c r="M10180">
        <v>34.909253999999997</v>
      </c>
      <c r="N10180">
        <v>34.909253999999997</v>
      </c>
      <c r="R10180">
        <v>339.118292</v>
      </c>
      <c r="S10180" t="s">
        <v>204</v>
      </c>
      <c r="T10180" s="247">
        <v>45342.35601851852</v>
      </c>
    </row>
    <row r="10181" spans="1:20" x14ac:dyDescent="0.35">
      <c r="A10181" t="s">
        <v>72</v>
      </c>
      <c r="B10181" t="s">
        <v>70</v>
      </c>
      <c r="C10181" t="s">
        <v>97</v>
      </c>
      <c r="D10181" s="29">
        <v>45657</v>
      </c>
      <c r="E10181">
        <v>0</v>
      </c>
      <c r="F10181">
        <v>0</v>
      </c>
      <c r="G10181">
        <v>0</v>
      </c>
      <c r="H10181">
        <v>0</v>
      </c>
      <c r="L10181">
        <v>339.11828700000001</v>
      </c>
      <c r="M10181">
        <v>34.909253999999997</v>
      </c>
      <c r="N10181">
        <v>34.909253999999997</v>
      </c>
      <c r="R10181">
        <v>339.118292</v>
      </c>
      <c r="S10181" t="s">
        <v>204</v>
      </c>
      <c r="T10181" s="247">
        <v>45342.35601851852</v>
      </c>
    </row>
    <row r="10182" spans="1:20" x14ac:dyDescent="0.35">
      <c r="A10182" t="s">
        <v>133</v>
      </c>
      <c r="B10182" t="s">
        <v>134</v>
      </c>
      <c r="C10182" t="s">
        <v>97</v>
      </c>
      <c r="D10182" s="29">
        <v>45383</v>
      </c>
      <c r="E10182">
        <v>0</v>
      </c>
      <c r="F10182">
        <v>0</v>
      </c>
      <c r="G10182">
        <v>0</v>
      </c>
      <c r="H10182">
        <v>0</v>
      </c>
      <c r="L10182">
        <v>431.27866999999998</v>
      </c>
      <c r="M10182">
        <v>69.818489999999997</v>
      </c>
      <c r="N10182">
        <v>34.909253999999997</v>
      </c>
      <c r="P10182">
        <v>0</v>
      </c>
      <c r="R10182">
        <v>483.74226900000002</v>
      </c>
      <c r="S10182" t="s">
        <v>236</v>
      </c>
      <c r="T10182" s="247">
        <v>45342.340092592596</v>
      </c>
    </row>
    <row r="10183" spans="1:20" x14ac:dyDescent="0.35">
      <c r="A10183" t="s">
        <v>133</v>
      </c>
      <c r="B10183" t="s">
        <v>134</v>
      </c>
      <c r="C10183" t="s">
        <v>97</v>
      </c>
      <c r="D10183" s="29">
        <v>45384</v>
      </c>
      <c r="E10183">
        <v>0</v>
      </c>
      <c r="F10183">
        <v>0</v>
      </c>
      <c r="G10183">
        <v>0</v>
      </c>
      <c r="H10183">
        <v>0</v>
      </c>
      <c r="L10183">
        <v>431.27866999999998</v>
      </c>
      <c r="M10183">
        <v>69.818489999999997</v>
      </c>
      <c r="N10183">
        <v>34.909253999999997</v>
      </c>
      <c r="P10183">
        <v>0</v>
      </c>
      <c r="R10183">
        <v>483.74226900000002</v>
      </c>
      <c r="S10183" t="s">
        <v>236</v>
      </c>
      <c r="T10183" s="247">
        <v>45342.340011574073</v>
      </c>
    </row>
    <row r="10184" spans="1:20" x14ac:dyDescent="0.35">
      <c r="A10184" t="s">
        <v>133</v>
      </c>
      <c r="B10184" t="s">
        <v>134</v>
      </c>
      <c r="C10184" t="s">
        <v>97</v>
      </c>
      <c r="D10184" s="29">
        <v>45385</v>
      </c>
      <c r="E10184">
        <v>0</v>
      </c>
      <c r="F10184">
        <v>0</v>
      </c>
      <c r="G10184">
        <v>0</v>
      </c>
      <c r="H10184">
        <v>0</v>
      </c>
      <c r="L10184">
        <v>431.27866999999998</v>
      </c>
      <c r="M10184">
        <v>69.818489999999997</v>
      </c>
      <c r="N10184">
        <v>34.909253999999997</v>
      </c>
      <c r="P10184">
        <v>0</v>
      </c>
      <c r="R10184">
        <v>483.74226900000002</v>
      </c>
      <c r="S10184" t="s">
        <v>236</v>
      </c>
      <c r="T10184" s="247">
        <v>45342.340578703705</v>
      </c>
    </row>
    <row r="10185" spans="1:20" x14ac:dyDescent="0.35">
      <c r="A10185" t="s">
        <v>133</v>
      </c>
      <c r="B10185" t="s">
        <v>134</v>
      </c>
      <c r="C10185" t="s">
        <v>97</v>
      </c>
      <c r="D10185" s="29">
        <v>45386</v>
      </c>
      <c r="E10185">
        <v>0</v>
      </c>
      <c r="F10185">
        <v>0</v>
      </c>
      <c r="G10185">
        <v>0</v>
      </c>
      <c r="H10185">
        <v>0</v>
      </c>
      <c r="L10185">
        <v>431.27866999999998</v>
      </c>
      <c r="M10185">
        <v>69.818489999999997</v>
      </c>
      <c r="N10185">
        <v>34.909253999999997</v>
      </c>
      <c r="P10185">
        <v>0</v>
      </c>
      <c r="R10185">
        <v>483.74226900000002</v>
      </c>
      <c r="S10185" t="s">
        <v>236</v>
      </c>
      <c r="T10185" s="247">
        <v>45342.340173611112</v>
      </c>
    </row>
    <row r="10186" spans="1:20" x14ac:dyDescent="0.35">
      <c r="A10186" t="s">
        <v>133</v>
      </c>
      <c r="B10186" t="s">
        <v>134</v>
      </c>
      <c r="C10186" t="s">
        <v>97</v>
      </c>
      <c r="D10186" s="29">
        <v>45387</v>
      </c>
      <c r="E10186">
        <v>0</v>
      </c>
      <c r="F10186">
        <v>0</v>
      </c>
      <c r="G10186">
        <v>0</v>
      </c>
      <c r="H10186">
        <v>0</v>
      </c>
      <c r="L10186">
        <v>431.27866999999998</v>
      </c>
      <c r="M10186">
        <v>69.818489999999997</v>
      </c>
      <c r="N10186">
        <v>34.909253999999997</v>
      </c>
      <c r="P10186">
        <v>0</v>
      </c>
      <c r="R10186">
        <v>483.74226900000002</v>
      </c>
      <c r="S10186" t="s">
        <v>236</v>
      </c>
      <c r="T10186" s="247">
        <v>45342.340497685182</v>
      </c>
    </row>
    <row r="10187" spans="1:20" x14ac:dyDescent="0.35">
      <c r="A10187" t="s">
        <v>133</v>
      </c>
      <c r="B10187" t="s">
        <v>134</v>
      </c>
      <c r="C10187" t="s">
        <v>97</v>
      </c>
      <c r="D10187" s="29">
        <v>45388</v>
      </c>
      <c r="E10187">
        <v>0</v>
      </c>
      <c r="F10187">
        <v>0</v>
      </c>
      <c r="G10187">
        <v>0</v>
      </c>
      <c r="H10187">
        <v>0</v>
      </c>
      <c r="L10187">
        <v>431.27866999999998</v>
      </c>
      <c r="M10187">
        <v>69.818489999999997</v>
      </c>
      <c r="N10187">
        <v>34.909253999999997</v>
      </c>
      <c r="P10187">
        <v>0</v>
      </c>
      <c r="R10187">
        <v>483.74226900000002</v>
      </c>
      <c r="S10187" t="s">
        <v>236</v>
      </c>
      <c r="T10187" s="247">
        <v>45342.340821759259</v>
      </c>
    </row>
    <row r="10188" spans="1:20" x14ac:dyDescent="0.35">
      <c r="A10188" t="s">
        <v>133</v>
      </c>
      <c r="B10188" t="s">
        <v>134</v>
      </c>
      <c r="C10188" t="s">
        <v>97</v>
      </c>
      <c r="D10188" s="29">
        <v>45389</v>
      </c>
      <c r="E10188">
        <v>0</v>
      </c>
      <c r="F10188">
        <v>0</v>
      </c>
      <c r="G10188">
        <v>0</v>
      </c>
      <c r="H10188">
        <v>0</v>
      </c>
      <c r="L10188">
        <v>431.27866999999998</v>
      </c>
      <c r="M10188">
        <v>69.818489999999997</v>
      </c>
      <c r="N10188">
        <v>34.909253999999997</v>
      </c>
      <c r="P10188">
        <v>0</v>
      </c>
      <c r="R10188">
        <v>483.74226900000002</v>
      </c>
      <c r="S10188" t="s">
        <v>236</v>
      </c>
      <c r="T10188" s="247">
        <v>45342.340902777774</v>
      </c>
    </row>
    <row r="10189" spans="1:20" x14ac:dyDescent="0.35">
      <c r="A10189" t="s">
        <v>133</v>
      </c>
      <c r="B10189" t="s">
        <v>134</v>
      </c>
      <c r="C10189" t="s">
        <v>97</v>
      </c>
      <c r="D10189" s="29">
        <v>45390</v>
      </c>
      <c r="E10189">
        <v>0</v>
      </c>
      <c r="F10189">
        <v>0</v>
      </c>
      <c r="G10189">
        <v>0</v>
      </c>
      <c r="H10189">
        <v>0</v>
      </c>
      <c r="L10189">
        <v>431.27866999999998</v>
      </c>
      <c r="M10189">
        <v>69.818489999999997</v>
      </c>
      <c r="N10189">
        <v>34.909253999999997</v>
      </c>
      <c r="P10189">
        <v>0</v>
      </c>
      <c r="R10189">
        <v>483.74226900000002</v>
      </c>
      <c r="S10189" t="s">
        <v>236</v>
      </c>
      <c r="T10189" s="247">
        <v>45342.340254629627</v>
      </c>
    </row>
    <row r="10190" spans="1:20" x14ac:dyDescent="0.35">
      <c r="A10190" t="s">
        <v>133</v>
      </c>
      <c r="B10190" t="s">
        <v>134</v>
      </c>
      <c r="C10190" t="s">
        <v>97</v>
      </c>
      <c r="D10190" s="29">
        <v>45391</v>
      </c>
      <c r="E10190">
        <v>0</v>
      </c>
      <c r="F10190">
        <v>0</v>
      </c>
      <c r="G10190">
        <v>0</v>
      </c>
      <c r="H10190">
        <v>0</v>
      </c>
      <c r="L10190">
        <v>431.27866999999998</v>
      </c>
      <c r="M10190">
        <v>69.818489999999997</v>
      </c>
      <c r="N10190">
        <v>34.909253999999997</v>
      </c>
      <c r="P10190">
        <v>0</v>
      </c>
      <c r="R10190">
        <v>483.74226900000002</v>
      </c>
      <c r="S10190" t="s">
        <v>236</v>
      </c>
      <c r="T10190" s="247">
        <v>45342.340416666666</v>
      </c>
    </row>
    <row r="10191" spans="1:20" x14ac:dyDescent="0.35">
      <c r="A10191" t="s">
        <v>133</v>
      </c>
      <c r="B10191" t="s">
        <v>134</v>
      </c>
      <c r="C10191" t="s">
        <v>97</v>
      </c>
      <c r="D10191" s="29">
        <v>45392</v>
      </c>
      <c r="E10191">
        <v>0</v>
      </c>
      <c r="F10191">
        <v>0</v>
      </c>
      <c r="G10191">
        <v>0</v>
      </c>
      <c r="H10191">
        <v>0</v>
      </c>
      <c r="L10191">
        <v>431.27866999999998</v>
      </c>
      <c r="M10191">
        <v>69.818489999999997</v>
      </c>
      <c r="N10191">
        <v>34.909253999999997</v>
      </c>
      <c r="P10191">
        <v>0</v>
      </c>
      <c r="R10191">
        <v>483.74226900000002</v>
      </c>
      <c r="S10191" t="s">
        <v>236</v>
      </c>
      <c r="T10191" s="247">
        <v>45342.340729166666</v>
      </c>
    </row>
    <row r="10192" spans="1:20" x14ac:dyDescent="0.35">
      <c r="A10192" t="s">
        <v>133</v>
      </c>
      <c r="B10192" t="s">
        <v>134</v>
      </c>
      <c r="C10192" t="s">
        <v>97</v>
      </c>
      <c r="D10192" s="29">
        <v>45393</v>
      </c>
      <c r="E10192">
        <v>0</v>
      </c>
      <c r="F10192">
        <v>0</v>
      </c>
      <c r="G10192">
        <v>0</v>
      </c>
      <c r="H10192">
        <v>0</v>
      </c>
      <c r="L10192">
        <v>431.27866999999998</v>
      </c>
      <c r="M10192">
        <v>69.818489999999997</v>
      </c>
      <c r="N10192">
        <v>34.909253999999997</v>
      </c>
      <c r="P10192">
        <v>0</v>
      </c>
      <c r="R10192">
        <v>483.74226900000002</v>
      </c>
      <c r="S10192" t="s">
        <v>236</v>
      </c>
      <c r="T10192" s="247">
        <v>45342.34033564815</v>
      </c>
    </row>
    <row r="10193" spans="1:20" x14ac:dyDescent="0.35">
      <c r="A10193" t="s">
        <v>133</v>
      </c>
      <c r="B10193" t="s">
        <v>134</v>
      </c>
      <c r="C10193" t="s">
        <v>97</v>
      </c>
      <c r="D10193" s="29">
        <v>45394</v>
      </c>
      <c r="E10193">
        <v>0</v>
      </c>
      <c r="F10193">
        <v>0</v>
      </c>
      <c r="G10193">
        <v>0</v>
      </c>
      <c r="H10193">
        <v>0</v>
      </c>
      <c r="L10193">
        <v>431.27866999999998</v>
      </c>
      <c r="M10193">
        <v>69.818489999999997</v>
      </c>
      <c r="N10193">
        <v>34.909253999999997</v>
      </c>
      <c r="P10193">
        <v>0</v>
      </c>
      <c r="R10193">
        <v>483.74226900000002</v>
      </c>
      <c r="S10193" t="s">
        <v>236</v>
      </c>
      <c r="T10193" s="247">
        <v>45342.342326388891</v>
      </c>
    </row>
    <row r="10194" spans="1:20" x14ac:dyDescent="0.35">
      <c r="A10194" t="s">
        <v>133</v>
      </c>
      <c r="B10194" t="s">
        <v>134</v>
      </c>
      <c r="C10194" t="s">
        <v>97</v>
      </c>
      <c r="D10194" s="29">
        <v>45395</v>
      </c>
      <c r="E10194">
        <v>0</v>
      </c>
      <c r="F10194">
        <v>0</v>
      </c>
      <c r="G10194">
        <v>0</v>
      </c>
      <c r="H10194">
        <v>0</v>
      </c>
      <c r="L10194">
        <v>431.27866999999998</v>
      </c>
      <c r="M10194">
        <v>69.818489999999997</v>
      </c>
      <c r="N10194">
        <v>34.909253999999997</v>
      </c>
      <c r="P10194">
        <v>0</v>
      </c>
      <c r="R10194">
        <v>483.74226900000002</v>
      </c>
      <c r="S10194" t="s">
        <v>236</v>
      </c>
      <c r="T10194" s="247">
        <v>45342.34065972222</v>
      </c>
    </row>
    <row r="10195" spans="1:20" x14ac:dyDescent="0.35">
      <c r="A10195" t="s">
        <v>133</v>
      </c>
      <c r="B10195" t="s">
        <v>134</v>
      </c>
      <c r="C10195" t="s">
        <v>97</v>
      </c>
      <c r="D10195" s="29">
        <v>45396</v>
      </c>
      <c r="E10195">
        <v>0</v>
      </c>
      <c r="F10195">
        <v>0</v>
      </c>
      <c r="G10195">
        <v>0</v>
      </c>
      <c r="H10195">
        <v>0</v>
      </c>
      <c r="L10195">
        <v>431.27866999999998</v>
      </c>
      <c r="M10195">
        <v>69.818489999999997</v>
      </c>
      <c r="N10195">
        <v>34.909253999999997</v>
      </c>
      <c r="P10195">
        <v>0</v>
      </c>
      <c r="R10195">
        <v>483.74226900000002</v>
      </c>
      <c r="S10195" t="s">
        <v>236</v>
      </c>
      <c r="T10195" s="247">
        <v>45342.340983796297</v>
      </c>
    </row>
    <row r="10196" spans="1:20" x14ac:dyDescent="0.35">
      <c r="A10196" t="s">
        <v>133</v>
      </c>
      <c r="B10196" t="s">
        <v>134</v>
      </c>
      <c r="C10196" t="s">
        <v>97</v>
      </c>
      <c r="D10196" s="29">
        <v>45397</v>
      </c>
      <c r="E10196">
        <v>0</v>
      </c>
      <c r="F10196">
        <v>0</v>
      </c>
      <c r="G10196">
        <v>0</v>
      </c>
      <c r="H10196">
        <v>0</v>
      </c>
      <c r="L10196">
        <v>431.27866999999998</v>
      </c>
      <c r="M10196">
        <v>69.818489999999997</v>
      </c>
      <c r="N10196">
        <v>34.909253999999997</v>
      </c>
      <c r="P10196">
        <v>0</v>
      </c>
      <c r="R10196">
        <v>483.74226900000002</v>
      </c>
      <c r="S10196" t="s">
        <v>236</v>
      </c>
      <c r="T10196" s="247">
        <v>45342.341724537036</v>
      </c>
    </row>
    <row r="10197" spans="1:20" x14ac:dyDescent="0.35">
      <c r="A10197" t="s">
        <v>133</v>
      </c>
      <c r="B10197" t="s">
        <v>134</v>
      </c>
      <c r="C10197" t="s">
        <v>97</v>
      </c>
      <c r="D10197" s="29">
        <v>45398</v>
      </c>
      <c r="E10197">
        <v>0</v>
      </c>
      <c r="F10197">
        <v>0</v>
      </c>
      <c r="G10197">
        <v>0</v>
      </c>
      <c r="H10197">
        <v>0</v>
      </c>
      <c r="L10197">
        <v>431.27866999999998</v>
      </c>
      <c r="M10197">
        <v>69.818489999999997</v>
      </c>
      <c r="N10197">
        <v>34.909253999999997</v>
      </c>
      <c r="P10197">
        <v>0</v>
      </c>
      <c r="R10197">
        <v>483.74226900000002</v>
      </c>
      <c r="S10197" t="s">
        <v>236</v>
      </c>
      <c r="T10197" s="247">
        <v>45342.341550925928</v>
      </c>
    </row>
    <row r="10198" spans="1:20" x14ac:dyDescent="0.35">
      <c r="A10198" t="s">
        <v>133</v>
      </c>
      <c r="B10198" t="s">
        <v>134</v>
      </c>
      <c r="C10198" t="s">
        <v>97</v>
      </c>
      <c r="D10198" s="29">
        <v>45399</v>
      </c>
      <c r="E10198">
        <v>0</v>
      </c>
      <c r="F10198">
        <v>0</v>
      </c>
      <c r="G10198">
        <v>0</v>
      </c>
      <c r="H10198">
        <v>0</v>
      </c>
      <c r="L10198">
        <v>431.27866999999998</v>
      </c>
      <c r="M10198">
        <v>69.818489999999997</v>
      </c>
      <c r="N10198">
        <v>34.909253999999997</v>
      </c>
      <c r="P10198">
        <v>0</v>
      </c>
      <c r="R10198">
        <v>483.74226900000002</v>
      </c>
      <c r="S10198" t="s">
        <v>236</v>
      </c>
      <c r="T10198" s="247">
        <v>45342.341064814813</v>
      </c>
    </row>
    <row r="10199" spans="1:20" x14ac:dyDescent="0.35">
      <c r="A10199" t="s">
        <v>133</v>
      </c>
      <c r="B10199" t="s">
        <v>134</v>
      </c>
      <c r="C10199" t="s">
        <v>97</v>
      </c>
      <c r="D10199" s="29">
        <v>45400</v>
      </c>
      <c r="E10199">
        <v>0</v>
      </c>
      <c r="F10199">
        <v>0</v>
      </c>
      <c r="G10199">
        <v>0</v>
      </c>
      <c r="H10199">
        <v>0</v>
      </c>
      <c r="L10199">
        <v>431.27866999999998</v>
      </c>
      <c r="M10199">
        <v>69.818489999999997</v>
      </c>
      <c r="N10199">
        <v>34.909253999999997</v>
      </c>
      <c r="P10199">
        <v>0</v>
      </c>
      <c r="R10199">
        <v>483.74226900000002</v>
      </c>
      <c r="S10199" t="s">
        <v>236</v>
      </c>
      <c r="T10199" s="247">
        <v>45342.341296296298</v>
      </c>
    </row>
    <row r="10200" spans="1:20" x14ac:dyDescent="0.35">
      <c r="A10200" t="s">
        <v>133</v>
      </c>
      <c r="B10200" t="s">
        <v>134</v>
      </c>
      <c r="C10200" t="s">
        <v>97</v>
      </c>
      <c r="D10200" s="29">
        <v>45401</v>
      </c>
      <c r="E10200">
        <v>0</v>
      </c>
      <c r="F10200">
        <v>0</v>
      </c>
      <c r="G10200">
        <v>0</v>
      </c>
      <c r="H10200">
        <v>0</v>
      </c>
      <c r="L10200">
        <v>431.27866999999998</v>
      </c>
      <c r="M10200">
        <v>69.818489999999997</v>
      </c>
      <c r="N10200">
        <v>34.909253999999997</v>
      </c>
      <c r="P10200">
        <v>0</v>
      </c>
      <c r="R10200">
        <v>483.74226900000002</v>
      </c>
      <c r="S10200" t="s">
        <v>236</v>
      </c>
      <c r="T10200" s="247">
        <v>45342.342245370368</v>
      </c>
    </row>
    <row r="10201" spans="1:20" x14ac:dyDescent="0.35">
      <c r="A10201" t="s">
        <v>133</v>
      </c>
      <c r="B10201" t="s">
        <v>134</v>
      </c>
      <c r="C10201" t="s">
        <v>97</v>
      </c>
      <c r="D10201" s="29">
        <v>45402</v>
      </c>
      <c r="E10201">
        <v>0</v>
      </c>
      <c r="F10201">
        <v>0</v>
      </c>
      <c r="G10201">
        <v>0</v>
      </c>
      <c r="H10201">
        <v>0</v>
      </c>
      <c r="L10201">
        <v>431.27866999999998</v>
      </c>
      <c r="M10201">
        <v>69.818489999999997</v>
      </c>
      <c r="N10201">
        <v>34.909253999999997</v>
      </c>
      <c r="P10201">
        <v>0</v>
      </c>
      <c r="R10201">
        <v>483.74226900000002</v>
      </c>
      <c r="S10201" t="s">
        <v>236</v>
      </c>
      <c r="T10201" s="247">
        <v>45342.341469907406</v>
      </c>
    </row>
    <row r="10202" spans="1:20" x14ac:dyDescent="0.35">
      <c r="A10202" t="s">
        <v>133</v>
      </c>
      <c r="B10202" t="s">
        <v>134</v>
      </c>
      <c r="C10202" t="s">
        <v>97</v>
      </c>
      <c r="D10202" s="29">
        <v>45403</v>
      </c>
      <c r="E10202">
        <v>0</v>
      </c>
      <c r="F10202">
        <v>0</v>
      </c>
      <c r="G10202">
        <v>0</v>
      </c>
      <c r="H10202">
        <v>0</v>
      </c>
      <c r="L10202">
        <v>431.27866999999998</v>
      </c>
      <c r="M10202">
        <v>69.818489999999997</v>
      </c>
      <c r="N10202">
        <v>34.909253999999997</v>
      </c>
      <c r="P10202">
        <v>0</v>
      </c>
      <c r="R10202">
        <v>483.74226900000002</v>
      </c>
      <c r="S10202" t="s">
        <v>236</v>
      </c>
      <c r="T10202" s="247">
        <v>45342.341805555552</v>
      </c>
    </row>
    <row r="10203" spans="1:20" x14ac:dyDescent="0.35">
      <c r="A10203" t="s">
        <v>133</v>
      </c>
      <c r="B10203" t="s">
        <v>134</v>
      </c>
      <c r="C10203" t="s">
        <v>97</v>
      </c>
      <c r="D10203" s="29">
        <v>45404</v>
      </c>
      <c r="E10203">
        <v>0</v>
      </c>
      <c r="F10203">
        <v>0</v>
      </c>
      <c r="G10203">
        <v>0</v>
      </c>
      <c r="H10203">
        <v>0</v>
      </c>
      <c r="L10203">
        <v>431.27866999999998</v>
      </c>
      <c r="M10203">
        <v>69.818489999999997</v>
      </c>
      <c r="N10203">
        <v>34.909253999999997</v>
      </c>
      <c r="P10203">
        <v>0</v>
      </c>
      <c r="R10203">
        <v>483.74226900000002</v>
      </c>
      <c r="S10203" t="s">
        <v>236</v>
      </c>
      <c r="T10203" s="247">
        <v>45342.341215277775</v>
      </c>
    </row>
    <row r="10204" spans="1:20" x14ac:dyDescent="0.35">
      <c r="A10204" t="s">
        <v>133</v>
      </c>
      <c r="B10204" t="s">
        <v>134</v>
      </c>
      <c r="C10204" t="s">
        <v>97</v>
      </c>
      <c r="D10204" s="29">
        <v>45405</v>
      </c>
      <c r="E10204">
        <v>0</v>
      </c>
      <c r="F10204">
        <v>0</v>
      </c>
      <c r="G10204">
        <v>0</v>
      </c>
      <c r="H10204">
        <v>0</v>
      </c>
      <c r="L10204">
        <v>431.27866999999998</v>
      </c>
      <c r="M10204">
        <v>69.818489999999997</v>
      </c>
      <c r="N10204">
        <v>34.909253999999997</v>
      </c>
      <c r="P10204">
        <v>0</v>
      </c>
      <c r="R10204">
        <v>483.74226900000002</v>
      </c>
      <c r="S10204" t="s">
        <v>236</v>
      </c>
      <c r="T10204" s="247">
        <v>45342.341898148145</v>
      </c>
    </row>
    <row r="10205" spans="1:20" x14ac:dyDescent="0.35">
      <c r="A10205" t="s">
        <v>133</v>
      </c>
      <c r="B10205" t="s">
        <v>134</v>
      </c>
      <c r="C10205" t="s">
        <v>97</v>
      </c>
      <c r="D10205" s="29">
        <v>45406</v>
      </c>
      <c r="E10205">
        <v>0</v>
      </c>
      <c r="F10205">
        <v>0</v>
      </c>
      <c r="G10205">
        <v>0</v>
      </c>
      <c r="H10205">
        <v>0</v>
      </c>
      <c r="L10205">
        <v>431.27866999999998</v>
      </c>
      <c r="M10205">
        <v>69.818489999999997</v>
      </c>
      <c r="N10205">
        <v>34.909253999999997</v>
      </c>
      <c r="P10205">
        <v>0</v>
      </c>
      <c r="R10205">
        <v>483.74226900000002</v>
      </c>
      <c r="S10205" t="s">
        <v>236</v>
      </c>
      <c r="T10205" s="247">
        <v>45342.341134259259</v>
      </c>
    </row>
    <row r="10206" spans="1:20" x14ac:dyDescent="0.35">
      <c r="A10206" t="s">
        <v>133</v>
      </c>
      <c r="B10206" t="s">
        <v>134</v>
      </c>
      <c r="C10206" t="s">
        <v>97</v>
      </c>
      <c r="D10206" s="29">
        <v>45407</v>
      </c>
      <c r="E10206">
        <v>0</v>
      </c>
      <c r="F10206">
        <v>0</v>
      </c>
      <c r="G10206">
        <v>0</v>
      </c>
      <c r="H10206">
        <v>0</v>
      </c>
      <c r="L10206">
        <v>431.27866999999998</v>
      </c>
      <c r="M10206">
        <v>69.818489999999997</v>
      </c>
      <c r="N10206">
        <v>34.909253999999997</v>
      </c>
      <c r="P10206">
        <v>0</v>
      </c>
      <c r="R10206">
        <v>483.74226900000002</v>
      </c>
      <c r="S10206" t="s">
        <v>236</v>
      </c>
      <c r="T10206" s="247">
        <v>45342.342060185183</v>
      </c>
    </row>
    <row r="10207" spans="1:20" x14ac:dyDescent="0.35">
      <c r="A10207" t="s">
        <v>133</v>
      </c>
      <c r="B10207" t="s">
        <v>134</v>
      </c>
      <c r="C10207" t="s">
        <v>97</v>
      </c>
      <c r="D10207" s="29">
        <v>45408</v>
      </c>
      <c r="E10207">
        <v>0</v>
      </c>
      <c r="F10207">
        <v>0</v>
      </c>
      <c r="G10207">
        <v>0</v>
      </c>
      <c r="H10207">
        <v>0</v>
      </c>
      <c r="L10207">
        <v>431.27866999999998</v>
      </c>
      <c r="M10207">
        <v>69.818489999999997</v>
      </c>
      <c r="N10207">
        <v>34.909253999999997</v>
      </c>
      <c r="P10207">
        <v>0</v>
      </c>
      <c r="R10207">
        <v>483.74226900000002</v>
      </c>
      <c r="S10207" t="s">
        <v>236</v>
      </c>
      <c r="T10207" s="247">
        <v>45342.342152777775</v>
      </c>
    </row>
    <row r="10208" spans="1:20" x14ac:dyDescent="0.35">
      <c r="A10208" t="s">
        <v>133</v>
      </c>
      <c r="B10208" t="s">
        <v>134</v>
      </c>
      <c r="C10208" t="s">
        <v>97</v>
      </c>
      <c r="D10208" s="29">
        <v>45409</v>
      </c>
      <c r="E10208">
        <v>0</v>
      </c>
      <c r="F10208">
        <v>0</v>
      </c>
      <c r="G10208">
        <v>0</v>
      </c>
      <c r="H10208">
        <v>0</v>
      </c>
      <c r="L10208">
        <v>431.27866999999998</v>
      </c>
      <c r="M10208">
        <v>69.818489999999997</v>
      </c>
      <c r="N10208">
        <v>34.909253999999997</v>
      </c>
      <c r="P10208">
        <v>0</v>
      </c>
      <c r="R10208">
        <v>483.74226900000002</v>
      </c>
      <c r="S10208" t="s">
        <v>236</v>
      </c>
      <c r="T10208" s="247">
        <v>45342.341377314813</v>
      </c>
    </row>
    <row r="10209" spans="1:20" x14ac:dyDescent="0.35">
      <c r="A10209" t="s">
        <v>133</v>
      </c>
      <c r="B10209" t="s">
        <v>134</v>
      </c>
      <c r="C10209" t="s">
        <v>97</v>
      </c>
      <c r="D10209" s="29">
        <v>45410</v>
      </c>
      <c r="E10209">
        <v>0</v>
      </c>
      <c r="F10209">
        <v>0</v>
      </c>
      <c r="G10209">
        <v>0</v>
      </c>
      <c r="H10209">
        <v>0</v>
      </c>
      <c r="L10209">
        <v>431.27866999999998</v>
      </c>
      <c r="M10209">
        <v>69.818489999999997</v>
      </c>
      <c r="N10209">
        <v>34.909253999999997</v>
      </c>
      <c r="P10209">
        <v>0</v>
      </c>
      <c r="R10209">
        <v>483.74226900000002</v>
      </c>
      <c r="S10209" t="s">
        <v>236</v>
      </c>
      <c r="T10209" s="247">
        <v>45342.342881944445</v>
      </c>
    </row>
    <row r="10210" spans="1:20" x14ac:dyDescent="0.35">
      <c r="A10210" t="s">
        <v>133</v>
      </c>
      <c r="B10210" t="s">
        <v>134</v>
      </c>
      <c r="C10210" t="s">
        <v>97</v>
      </c>
      <c r="D10210" s="29">
        <v>45411</v>
      </c>
      <c r="E10210">
        <v>0</v>
      </c>
      <c r="F10210">
        <v>0</v>
      </c>
      <c r="G10210">
        <v>0</v>
      </c>
      <c r="H10210">
        <v>0</v>
      </c>
      <c r="L10210">
        <v>431.27866999999998</v>
      </c>
      <c r="M10210">
        <v>69.818489999999997</v>
      </c>
      <c r="N10210">
        <v>34.909253999999997</v>
      </c>
      <c r="P10210">
        <v>0</v>
      </c>
      <c r="R10210">
        <v>483.74226900000002</v>
      </c>
      <c r="S10210" t="s">
        <v>204</v>
      </c>
      <c r="T10210" s="247">
        <v>45342.342847222222</v>
      </c>
    </row>
    <row r="10211" spans="1:20" x14ac:dyDescent="0.35">
      <c r="A10211" t="s">
        <v>133</v>
      </c>
      <c r="B10211" t="s">
        <v>134</v>
      </c>
      <c r="C10211" t="s">
        <v>97</v>
      </c>
      <c r="D10211" s="29">
        <v>45412</v>
      </c>
      <c r="E10211">
        <v>0</v>
      </c>
      <c r="F10211">
        <v>0</v>
      </c>
      <c r="G10211">
        <v>0</v>
      </c>
      <c r="H10211">
        <v>0</v>
      </c>
      <c r="L10211">
        <v>431.27866999999998</v>
      </c>
      <c r="M10211">
        <v>69.818489999999997</v>
      </c>
      <c r="N10211">
        <v>34.909253999999997</v>
      </c>
      <c r="P10211">
        <v>0</v>
      </c>
      <c r="R10211">
        <v>483.74226900000002</v>
      </c>
      <c r="S10211" t="s">
        <v>204</v>
      </c>
      <c r="T10211" s="247">
        <v>45342.341631944444</v>
      </c>
    </row>
    <row r="10212" spans="1:20" x14ac:dyDescent="0.35">
      <c r="A10212" t="s">
        <v>133</v>
      </c>
      <c r="B10212" t="s">
        <v>134</v>
      </c>
      <c r="C10212" t="s">
        <v>97</v>
      </c>
      <c r="D10212" s="29">
        <v>45413</v>
      </c>
      <c r="E10212">
        <v>0</v>
      </c>
      <c r="F10212">
        <v>0</v>
      </c>
      <c r="G10212">
        <v>0</v>
      </c>
      <c r="H10212">
        <v>0</v>
      </c>
      <c r="L10212">
        <v>431.27866999999998</v>
      </c>
      <c r="M10212">
        <v>34.909253999999997</v>
      </c>
      <c r="N10212">
        <v>34.909253999999997</v>
      </c>
      <c r="R10212">
        <v>483.74226900000002</v>
      </c>
      <c r="S10212" t="s">
        <v>204</v>
      </c>
      <c r="T10212" s="247">
        <v>45342.356458333335</v>
      </c>
    </row>
    <row r="10213" spans="1:20" x14ac:dyDescent="0.35">
      <c r="A10213" t="s">
        <v>133</v>
      </c>
      <c r="B10213" t="s">
        <v>134</v>
      </c>
      <c r="C10213" t="s">
        <v>97</v>
      </c>
      <c r="D10213" s="29">
        <v>45414</v>
      </c>
      <c r="E10213">
        <v>0</v>
      </c>
      <c r="F10213">
        <v>0</v>
      </c>
      <c r="G10213">
        <v>0</v>
      </c>
      <c r="H10213">
        <v>0</v>
      </c>
      <c r="L10213">
        <v>431.27866999999998</v>
      </c>
      <c r="M10213">
        <v>34.909253999999997</v>
      </c>
      <c r="N10213">
        <v>34.909253999999997</v>
      </c>
      <c r="R10213">
        <v>483.74226900000002</v>
      </c>
      <c r="S10213" t="s">
        <v>204</v>
      </c>
      <c r="T10213" s="247">
        <v>45342.356458333335</v>
      </c>
    </row>
    <row r="10214" spans="1:20" x14ac:dyDescent="0.35">
      <c r="A10214" t="s">
        <v>133</v>
      </c>
      <c r="B10214" t="s">
        <v>134</v>
      </c>
      <c r="C10214" t="s">
        <v>97</v>
      </c>
      <c r="D10214" s="29">
        <v>45415</v>
      </c>
      <c r="E10214">
        <v>0</v>
      </c>
      <c r="F10214">
        <v>0</v>
      </c>
      <c r="G10214">
        <v>0</v>
      </c>
      <c r="H10214">
        <v>0</v>
      </c>
      <c r="L10214">
        <v>431.27866999999998</v>
      </c>
      <c r="M10214">
        <v>34.909253999999997</v>
      </c>
      <c r="N10214">
        <v>34.909253999999997</v>
      </c>
      <c r="R10214">
        <v>483.74226900000002</v>
      </c>
      <c r="S10214" t="s">
        <v>204</v>
      </c>
      <c r="T10214" s="247">
        <v>45342.356458333335</v>
      </c>
    </row>
    <row r="10215" spans="1:20" x14ac:dyDescent="0.35">
      <c r="A10215" t="s">
        <v>133</v>
      </c>
      <c r="B10215" t="s">
        <v>134</v>
      </c>
      <c r="C10215" t="s">
        <v>97</v>
      </c>
      <c r="D10215" s="29">
        <v>45416</v>
      </c>
      <c r="E10215">
        <v>0</v>
      </c>
      <c r="F10215">
        <v>0</v>
      </c>
      <c r="G10215">
        <v>0</v>
      </c>
      <c r="H10215">
        <v>0</v>
      </c>
      <c r="L10215">
        <v>431.27866999999998</v>
      </c>
      <c r="M10215">
        <v>34.909253999999997</v>
      </c>
      <c r="N10215">
        <v>34.909253999999997</v>
      </c>
      <c r="R10215">
        <v>483.74226900000002</v>
      </c>
      <c r="S10215" t="s">
        <v>204</v>
      </c>
      <c r="T10215" s="247">
        <v>45342.356458333335</v>
      </c>
    </row>
    <row r="10216" spans="1:20" x14ac:dyDescent="0.35">
      <c r="A10216" t="s">
        <v>133</v>
      </c>
      <c r="B10216" t="s">
        <v>134</v>
      </c>
      <c r="C10216" t="s">
        <v>97</v>
      </c>
      <c r="D10216" s="29">
        <v>45417</v>
      </c>
      <c r="E10216">
        <v>0</v>
      </c>
      <c r="F10216">
        <v>0</v>
      </c>
      <c r="G10216">
        <v>0</v>
      </c>
      <c r="H10216">
        <v>0</v>
      </c>
      <c r="L10216">
        <v>431.27866999999998</v>
      </c>
      <c r="M10216">
        <v>34.909253999999997</v>
      </c>
      <c r="N10216">
        <v>34.909253999999997</v>
      </c>
      <c r="R10216">
        <v>483.74226900000002</v>
      </c>
      <c r="S10216" t="s">
        <v>204</v>
      </c>
      <c r="T10216" s="247">
        <v>45342.356458333335</v>
      </c>
    </row>
    <row r="10217" spans="1:20" x14ac:dyDescent="0.35">
      <c r="A10217" t="s">
        <v>133</v>
      </c>
      <c r="B10217" t="s">
        <v>134</v>
      </c>
      <c r="C10217" t="s">
        <v>97</v>
      </c>
      <c r="D10217" s="29">
        <v>45418</v>
      </c>
      <c r="E10217">
        <v>0</v>
      </c>
      <c r="F10217">
        <v>0</v>
      </c>
      <c r="G10217">
        <v>0</v>
      </c>
      <c r="H10217">
        <v>0</v>
      </c>
      <c r="L10217">
        <v>431.27866999999998</v>
      </c>
      <c r="M10217">
        <v>34.909253999999997</v>
      </c>
      <c r="N10217">
        <v>34.909253999999997</v>
      </c>
      <c r="R10217">
        <v>483.74226900000002</v>
      </c>
      <c r="S10217" t="s">
        <v>204</v>
      </c>
      <c r="T10217" s="247">
        <v>45342.356458333335</v>
      </c>
    </row>
    <row r="10218" spans="1:20" x14ac:dyDescent="0.35">
      <c r="A10218" t="s">
        <v>133</v>
      </c>
      <c r="B10218" t="s">
        <v>134</v>
      </c>
      <c r="C10218" t="s">
        <v>97</v>
      </c>
      <c r="D10218" s="29">
        <v>45419</v>
      </c>
      <c r="E10218">
        <v>0</v>
      </c>
      <c r="F10218">
        <v>0</v>
      </c>
      <c r="G10218">
        <v>0</v>
      </c>
      <c r="H10218">
        <v>0</v>
      </c>
      <c r="L10218">
        <v>431.27866999999998</v>
      </c>
      <c r="M10218">
        <v>34.909253999999997</v>
      </c>
      <c r="N10218">
        <v>34.909253999999997</v>
      </c>
      <c r="R10218">
        <v>483.74226900000002</v>
      </c>
      <c r="S10218" t="s">
        <v>204</v>
      </c>
      <c r="T10218" s="247">
        <v>45342.356458333335</v>
      </c>
    </row>
    <row r="10219" spans="1:20" x14ac:dyDescent="0.35">
      <c r="A10219" t="s">
        <v>133</v>
      </c>
      <c r="B10219" t="s">
        <v>134</v>
      </c>
      <c r="C10219" t="s">
        <v>97</v>
      </c>
      <c r="D10219" s="29">
        <v>45420</v>
      </c>
      <c r="E10219">
        <v>0</v>
      </c>
      <c r="F10219">
        <v>0</v>
      </c>
      <c r="G10219">
        <v>0</v>
      </c>
      <c r="H10219">
        <v>0</v>
      </c>
      <c r="L10219">
        <v>431.27866999999998</v>
      </c>
      <c r="M10219">
        <v>34.909253999999997</v>
      </c>
      <c r="N10219">
        <v>34.909253999999997</v>
      </c>
      <c r="R10219">
        <v>483.74226900000002</v>
      </c>
      <c r="S10219" t="s">
        <v>204</v>
      </c>
      <c r="T10219" s="247">
        <v>45342.356458333335</v>
      </c>
    </row>
    <row r="10220" spans="1:20" x14ac:dyDescent="0.35">
      <c r="A10220" t="s">
        <v>133</v>
      </c>
      <c r="B10220" t="s">
        <v>134</v>
      </c>
      <c r="C10220" t="s">
        <v>97</v>
      </c>
      <c r="D10220" s="29">
        <v>45421</v>
      </c>
      <c r="E10220">
        <v>0</v>
      </c>
      <c r="F10220">
        <v>0</v>
      </c>
      <c r="G10220">
        <v>0</v>
      </c>
      <c r="H10220">
        <v>0</v>
      </c>
      <c r="L10220">
        <v>431.27866999999998</v>
      </c>
      <c r="M10220">
        <v>34.909253999999997</v>
      </c>
      <c r="N10220">
        <v>34.909253999999997</v>
      </c>
      <c r="R10220">
        <v>483.74226900000002</v>
      </c>
      <c r="S10220" t="s">
        <v>204</v>
      </c>
      <c r="T10220" s="247">
        <v>45342.356458333335</v>
      </c>
    </row>
    <row r="10221" spans="1:20" x14ac:dyDescent="0.35">
      <c r="A10221" t="s">
        <v>133</v>
      </c>
      <c r="B10221" t="s">
        <v>134</v>
      </c>
      <c r="C10221" t="s">
        <v>97</v>
      </c>
      <c r="D10221" s="29">
        <v>45422</v>
      </c>
      <c r="E10221">
        <v>0</v>
      </c>
      <c r="F10221">
        <v>0</v>
      </c>
      <c r="G10221">
        <v>0</v>
      </c>
      <c r="H10221">
        <v>0</v>
      </c>
      <c r="L10221">
        <v>431.27866999999998</v>
      </c>
      <c r="M10221">
        <v>34.909253999999997</v>
      </c>
      <c r="N10221">
        <v>34.909253999999997</v>
      </c>
      <c r="R10221">
        <v>483.74226900000002</v>
      </c>
      <c r="S10221" t="s">
        <v>204</v>
      </c>
      <c r="T10221" s="247">
        <v>45342.356458333335</v>
      </c>
    </row>
    <row r="10222" spans="1:20" x14ac:dyDescent="0.35">
      <c r="A10222" t="s">
        <v>133</v>
      </c>
      <c r="B10222" t="s">
        <v>134</v>
      </c>
      <c r="C10222" t="s">
        <v>97</v>
      </c>
      <c r="D10222" s="29">
        <v>45423</v>
      </c>
      <c r="E10222">
        <v>0</v>
      </c>
      <c r="F10222">
        <v>0</v>
      </c>
      <c r="G10222">
        <v>0</v>
      </c>
      <c r="H10222">
        <v>0</v>
      </c>
      <c r="L10222">
        <v>431.27866999999998</v>
      </c>
      <c r="M10222">
        <v>34.909253999999997</v>
      </c>
      <c r="N10222">
        <v>34.909253999999997</v>
      </c>
      <c r="R10222">
        <v>483.74226900000002</v>
      </c>
      <c r="S10222" t="s">
        <v>204</v>
      </c>
      <c r="T10222" s="247">
        <v>45342.356458333335</v>
      </c>
    </row>
    <row r="10223" spans="1:20" x14ac:dyDescent="0.35">
      <c r="A10223" t="s">
        <v>133</v>
      </c>
      <c r="B10223" t="s">
        <v>134</v>
      </c>
      <c r="C10223" t="s">
        <v>97</v>
      </c>
      <c r="D10223" s="29">
        <v>45424</v>
      </c>
      <c r="E10223">
        <v>0</v>
      </c>
      <c r="F10223">
        <v>0</v>
      </c>
      <c r="G10223">
        <v>0</v>
      </c>
      <c r="H10223">
        <v>0</v>
      </c>
      <c r="L10223">
        <v>431.27866999999998</v>
      </c>
      <c r="M10223">
        <v>34.909253999999997</v>
      </c>
      <c r="N10223">
        <v>34.909253999999997</v>
      </c>
      <c r="R10223">
        <v>483.74226900000002</v>
      </c>
      <c r="S10223" t="s">
        <v>204</v>
      </c>
      <c r="T10223" s="247">
        <v>45342.356458333335</v>
      </c>
    </row>
    <row r="10224" spans="1:20" x14ac:dyDescent="0.35">
      <c r="A10224" t="s">
        <v>133</v>
      </c>
      <c r="B10224" t="s">
        <v>134</v>
      </c>
      <c r="C10224" t="s">
        <v>97</v>
      </c>
      <c r="D10224" s="29">
        <v>45425</v>
      </c>
      <c r="E10224">
        <v>0</v>
      </c>
      <c r="F10224">
        <v>0</v>
      </c>
      <c r="G10224">
        <v>0</v>
      </c>
      <c r="H10224">
        <v>0</v>
      </c>
      <c r="L10224">
        <v>431.27866999999998</v>
      </c>
      <c r="M10224">
        <v>34.909253999999997</v>
      </c>
      <c r="N10224">
        <v>34.909253999999997</v>
      </c>
      <c r="R10224">
        <v>483.74226900000002</v>
      </c>
      <c r="S10224" t="s">
        <v>204</v>
      </c>
      <c r="T10224" s="247">
        <v>45342.356458333335</v>
      </c>
    </row>
    <row r="10225" spans="1:20" x14ac:dyDescent="0.35">
      <c r="A10225" t="s">
        <v>133</v>
      </c>
      <c r="B10225" t="s">
        <v>134</v>
      </c>
      <c r="C10225" t="s">
        <v>97</v>
      </c>
      <c r="D10225" s="29">
        <v>45426</v>
      </c>
      <c r="E10225">
        <v>0</v>
      </c>
      <c r="F10225">
        <v>0</v>
      </c>
      <c r="G10225">
        <v>0</v>
      </c>
      <c r="H10225">
        <v>0</v>
      </c>
      <c r="L10225">
        <v>431.27866999999998</v>
      </c>
      <c r="M10225">
        <v>34.909253999999997</v>
      </c>
      <c r="N10225">
        <v>34.909253999999997</v>
      </c>
      <c r="R10225">
        <v>483.74226900000002</v>
      </c>
      <c r="S10225" t="s">
        <v>204</v>
      </c>
      <c r="T10225" s="247">
        <v>45342.356458333335</v>
      </c>
    </row>
    <row r="10226" spans="1:20" x14ac:dyDescent="0.35">
      <c r="A10226" t="s">
        <v>133</v>
      </c>
      <c r="B10226" t="s">
        <v>134</v>
      </c>
      <c r="C10226" t="s">
        <v>97</v>
      </c>
      <c r="D10226" s="29">
        <v>45427</v>
      </c>
      <c r="E10226">
        <v>0</v>
      </c>
      <c r="F10226">
        <v>0</v>
      </c>
      <c r="G10226">
        <v>0</v>
      </c>
      <c r="H10226">
        <v>0</v>
      </c>
      <c r="L10226">
        <v>431.27866999999998</v>
      </c>
      <c r="M10226">
        <v>34.909253999999997</v>
      </c>
      <c r="N10226">
        <v>34.909253999999997</v>
      </c>
      <c r="R10226">
        <v>483.74226900000002</v>
      </c>
      <c r="S10226" t="s">
        <v>204</v>
      </c>
      <c r="T10226" s="247">
        <v>45342.356458333335</v>
      </c>
    </row>
    <row r="10227" spans="1:20" x14ac:dyDescent="0.35">
      <c r="A10227" t="s">
        <v>133</v>
      </c>
      <c r="B10227" t="s">
        <v>134</v>
      </c>
      <c r="C10227" t="s">
        <v>97</v>
      </c>
      <c r="D10227" s="29">
        <v>45428</v>
      </c>
      <c r="E10227">
        <v>0</v>
      </c>
      <c r="F10227">
        <v>0</v>
      </c>
      <c r="G10227">
        <v>0</v>
      </c>
      <c r="H10227">
        <v>0</v>
      </c>
      <c r="L10227">
        <v>431.27866999999998</v>
      </c>
      <c r="M10227">
        <v>34.909253999999997</v>
      </c>
      <c r="N10227">
        <v>34.909253999999997</v>
      </c>
      <c r="R10227">
        <v>483.74226900000002</v>
      </c>
      <c r="S10227" t="s">
        <v>204</v>
      </c>
      <c r="T10227" s="247">
        <v>45342.356458333335</v>
      </c>
    </row>
    <row r="10228" spans="1:20" x14ac:dyDescent="0.35">
      <c r="A10228" t="s">
        <v>133</v>
      </c>
      <c r="B10228" t="s">
        <v>134</v>
      </c>
      <c r="C10228" t="s">
        <v>97</v>
      </c>
      <c r="D10228" s="29">
        <v>45429</v>
      </c>
      <c r="E10228">
        <v>0</v>
      </c>
      <c r="F10228">
        <v>0</v>
      </c>
      <c r="G10228">
        <v>0</v>
      </c>
      <c r="H10228">
        <v>0</v>
      </c>
      <c r="L10228">
        <v>431.27866999999998</v>
      </c>
      <c r="M10228">
        <v>34.909253999999997</v>
      </c>
      <c r="N10228">
        <v>34.909253999999997</v>
      </c>
      <c r="R10228">
        <v>483.74226900000002</v>
      </c>
      <c r="S10228" t="s">
        <v>204</v>
      </c>
      <c r="T10228" s="247">
        <v>45342.356458333335</v>
      </c>
    </row>
    <row r="10229" spans="1:20" x14ac:dyDescent="0.35">
      <c r="A10229" t="s">
        <v>133</v>
      </c>
      <c r="B10229" t="s">
        <v>134</v>
      </c>
      <c r="C10229" t="s">
        <v>97</v>
      </c>
      <c r="D10229" s="29">
        <v>45430</v>
      </c>
      <c r="E10229">
        <v>0</v>
      </c>
      <c r="F10229">
        <v>0</v>
      </c>
      <c r="G10229">
        <v>0</v>
      </c>
      <c r="H10229">
        <v>0</v>
      </c>
      <c r="L10229">
        <v>431.27866999999998</v>
      </c>
      <c r="M10229">
        <v>34.909253999999997</v>
      </c>
      <c r="N10229">
        <v>34.909253999999997</v>
      </c>
      <c r="R10229">
        <v>483.74226900000002</v>
      </c>
      <c r="S10229" t="s">
        <v>204</v>
      </c>
      <c r="T10229" s="247">
        <v>45342.356458333335</v>
      </c>
    </row>
    <row r="10230" spans="1:20" x14ac:dyDescent="0.35">
      <c r="A10230" t="s">
        <v>133</v>
      </c>
      <c r="B10230" t="s">
        <v>134</v>
      </c>
      <c r="C10230" t="s">
        <v>97</v>
      </c>
      <c r="D10230" s="29">
        <v>45431</v>
      </c>
      <c r="E10230">
        <v>0</v>
      </c>
      <c r="F10230">
        <v>0</v>
      </c>
      <c r="G10230">
        <v>0</v>
      </c>
      <c r="H10230">
        <v>0</v>
      </c>
      <c r="L10230">
        <v>431.27866999999998</v>
      </c>
      <c r="M10230">
        <v>34.909253999999997</v>
      </c>
      <c r="N10230">
        <v>34.909253999999997</v>
      </c>
      <c r="R10230">
        <v>483.74226900000002</v>
      </c>
      <c r="S10230" t="s">
        <v>204</v>
      </c>
      <c r="T10230" s="247">
        <v>45342.356458333335</v>
      </c>
    </row>
    <row r="10231" spans="1:20" x14ac:dyDescent="0.35">
      <c r="A10231" t="s">
        <v>133</v>
      </c>
      <c r="B10231" t="s">
        <v>134</v>
      </c>
      <c r="C10231" t="s">
        <v>97</v>
      </c>
      <c r="D10231" s="29">
        <v>45432</v>
      </c>
      <c r="E10231">
        <v>0</v>
      </c>
      <c r="F10231">
        <v>0</v>
      </c>
      <c r="G10231">
        <v>0</v>
      </c>
      <c r="H10231">
        <v>0</v>
      </c>
      <c r="L10231">
        <v>431.27866999999998</v>
      </c>
      <c r="M10231">
        <v>34.909253999999997</v>
      </c>
      <c r="N10231">
        <v>34.909253999999997</v>
      </c>
      <c r="R10231">
        <v>483.74226900000002</v>
      </c>
      <c r="S10231" t="s">
        <v>204</v>
      </c>
      <c r="T10231" s="247">
        <v>45342.356458333335</v>
      </c>
    </row>
    <row r="10232" spans="1:20" x14ac:dyDescent="0.35">
      <c r="A10232" t="s">
        <v>133</v>
      </c>
      <c r="B10232" t="s">
        <v>134</v>
      </c>
      <c r="C10232" t="s">
        <v>97</v>
      </c>
      <c r="D10232" s="29">
        <v>45433</v>
      </c>
      <c r="E10232">
        <v>0</v>
      </c>
      <c r="F10232">
        <v>0</v>
      </c>
      <c r="G10232">
        <v>0</v>
      </c>
      <c r="H10232">
        <v>0</v>
      </c>
      <c r="L10232">
        <v>431.27866999999998</v>
      </c>
      <c r="M10232">
        <v>34.909253999999997</v>
      </c>
      <c r="N10232">
        <v>34.909253999999997</v>
      </c>
      <c r="R10232">
        <v>483.74226900000002</v>
      </c>
      <c r="S10232" t="s">
        <v>204</v>
      </c>
      <c r="T10232" s="247">
        <v>45342.356469907405</v>
      </c>
    </row>
    <row r="10233" spans="1:20" x14ac:dyDescent="0.35">
      <c r="A10233" t="s">
        <v>133</v>
      </c>
      <c r="B10233" t="s">
        <v>134</v>
      </c>
      <c r="C10233" t="s">
        <v>97</v>
      </c>
      <c r="D10233" s="29">
        <v>45434</v>
      </c>
      <c r="E10233">
        <v>0</v>
      </c>
      <c r="F10233">
        <v>0</v>
      </c>
      <c r="G10233">
        <v>0</v>
      </c>
      <c r="H10233">
        <v>0</v>
      </c>
      <c r="L10233">
        <v>431.27866999999998</v>
      </c>
      <c r="M10233">
        <v>34.909253999999997</v>
      </c>
      <c r="N10233">
        <v>34.909253999999997</v>
      </c>
      <c r="R10233">
        <v>483.74226900000002</v>
      </c>
      <c r="S10233" t="s">
        <v>204</v>
      </c>
      <c r="T10233" s="247">
        <v>45342.356469907405</v>
      </c>
    </row>
    <row r="10234" spans="1:20" x14ac:dyDescent="0.35">
      <c r="A10234" t="s">
        <v>133</v>
      </c>
      <c r="B10234" t="s">
        <v>134</v>
      </c>
      <c r="C10234" t="s">
        <v>97</v>
      </c>
      <c r="D10234" s="29">
        <v>45435</v>
      </c>
      <c r="E10234">
        <v>0</v>
      </c>
      <c r="F10234">
        <v>0</v>
      </c>
      <c r="G10234">
        <v>0</v>
      </c>
      <c r="H10234">
        <v>0</v>
      </c>
      <c r="L10234">
        <v>431.27866999999998</v>
      </c>
      <c r="M10234">
        <v>34.909253999999997</v>
      </c>
      <c r="N10234">
        <v>34.909253999999997</v>
      </c>
      <c r="R10234">
        <v>483.74226900000002</v>
      </c>
      <c r="S10234" t="s">
        <v>204</v>
      </c>
      <c r="T10234" s="247">
        <v>45342.356469907405</v>
      </c>
    </row>
    <row r="10235" spans="1:20" x14ac:dyDescent="0.35">
      <c r="A10235" t="s">
        <v>133</v>
      </c>
      <c r="B10235" t="s">
        <v>134</v>
      </c>
      <c r="C10235" t="s">
        <v>97</v>
      </c>
      <c r="D10235" s="29">
        <v>45436</v>
      </c>
      <c r="E10235">
        <v>0</v>
      </c>
      <c r="F10235">
        <v>0</v>
      </c>
      <c r="G10235">
        <v>0</v>
      </c>
      <c r="H10235">
        <v>0</v>
      </c>
      <c r="L10235">
        <v>431.27866999999998</v>
      </c>
      <c r="M10235">
        <v>34.909253999999997</v>
      </c>
      <c r="N10235">
        <v>34.909253999999997</v>
      </c>
      <c r="R10235">
        <v>483.74226900000002</v>
      </c>
      <c r="S10235" t="s">
        <v>204</v>
      </c>
      <c r="T10235" s="247">
        <v>45342.356469907405</v>
      </c>
    </row>
    <row r="10236" spans="1:20" x14ac:dyDescent="0.35">
      <c r="A10236" t="s">
        <v>133</v>
      </c>
      <c r="B10236" t="s">
        <v>134</v>
      </c>
      <c r="C10236" t="s">
        <v>97</v>
      </c>
      <c r="D10236" s="29">
        <v>45437</v>
      </c>
      <c r="E10236">
        <v>0</v>
      </c>
      <c r="F10236">
        <v>0</v>
      </c>
      <c r="G10236">
        <v>0</v>
      </c>
      <c r="H10236">
        <v>0</v>
      </c>
      <c r="L10236">
        <v>431.27866999999998</v>
      </c>
      <c r="M10236">
        <v>34.909253999999997</v>
      </c>
      <c r="N10236">
        <v>34.909253999999997</v>
      </c>
      <c r="R10236">
        <v>483.74226900000002</v>
      </c>
      <c r="S10236" t="s">
        <v>204</v>
      </c>
      <c r="T10236" s="247">
        <v>45342.356458333335</v>
      </c>
    </row>
    <row r="10237" spans="1:20" x14ac:dyDescent="0.35">
      <c r="A10237" t="s">
        <v>133</v>
      </c>
      <c r="B10237" t="s">
        <v>134</v>
      </c>
      <c r="C10237" t="s">
        <v>97</v>
      </c>
      <c r="D10237" s="29">
        <v>45438</v>
      </c>
      <c r="E10237">
        <v>0</v>
      </c>
      <c r="F10237">
        <v>0</v>
      </c>
      <c r="G10237">
        <v>0</v>
      </c>
      <c r="H10237">
        <v>0</v>
      </c>
      <c r="L10237">
        <v>431.27866999999998</v>
      </c>
      <c r="M10237">
        <v>34.909253999999997</v>
      </c>
      <c r="N10237">
        <v>34.909253999999997</v>
      </c>
      <c r="R10237">
        <v>483.74226900000002</v>
      </c>
      <c r="S10237" t="s">
        <v>204</v>
      </c>
      <c r="T10237" s="247">
        <v>45342.356469907405</v>
      </c>
    </row>
    <row r="10238" spans="1:20" x14ac:dyDescent="0.35">
      <c r="A10238" t="s">
        <v>133</v>
      </c>
      <c r="B10238" t="s">
        <v>134</v>
      </c>
      <c r="C10238" t="s">
        <v>97</v>
      </c>
      <c r="D10238" s="29">
        <v>45439</v>
      </c>
      <c r="E10238">
        <v>0</v>
      </c>
      <c r="F10238">
        <v>0</v>
      </c>
      <c r="G10238">
        <v>0</v>
      </c>
      <c r="H10238">
        <v>0</v>
      </c>
      <c r="L10238">
        <v>431.27866999999998</v>
      </c>
      <c r="M10238">
        <v>34.909253999999997</v>
      </c>
      <c r="N10238">
        <v>34.909253999999997</v>
      </c>
      <c r="R10238">
        <v>483.74226900000002</v>
      </c>
      <c r="S10238" t="s">
        <v>204</v>
      </c>
      <c r="T10238" s="247">
        <v>45342.356469907405</v>
      </c>
    </row>
    <row r="10239" spans="1:20" x14ac:dyDescent="0.35">
      <c r="A10239" t="s">
        <v>133</v>
      </c>
      <c r="B10239" t="s">
        <v>134</v>
      </c>
      <c r="C10239" t="s">
        <v>97</v>
      </c>
      <c r="D10239" s="29">
        <v>45440</v>
      </c>
      <c r="E10239">
        <v>0</v>
      </c>
      <c r="F10239">
        <v>0</v>
      </c>
      <c r="G10239">
        <v>0</v>
      </c>
      <c r="H10239">
        <v>0</v>
      </c>
      <c r="L10239">
        <v>431.27866999999998</v>
      </c>
      <c r="M10239">
        <v>34.909253999999997</v>
      </c>
      <c r="N10239">
        <v>34.909253999999997</v>
      </c>
      <c r="R10239">
        <v>483.74226900000002</v>
      </c>
      <c r="S10239" t="s">
        <v>204</v>
      </c>
      <c r="T10239" s="247">
        <v>45342.356469907405</v>
      </c>
    </row>
    <row r="10240" spans="1:20" x14ac:dyDescent="0.35">
      <c r="A10240" t="s">
        <v>133</v>
      </c>
      <c r="B10240" t="s">
        <v>134</v>
      </c>
      <c r="C10240" t="s">
        <v>97</v>
      </c>
      <c r="D10240" s="29">
        <v>45441</v>
      </c>
      <c r="E10240">
        <v>0</v>
      </c>
      <c r="F10240">
        <v>0</v>
      </c>
      <c r="G10240">
        <v>0</v>
      </c>
      <c r="H10240">
        <v>0</v>
      </c>
      <c r="L10240">
        <v>431.27866999999998</v>
      </c>
      <c r="M10240">
        <v>34.909253999999997</v>
      </c>
      <c r="N10240">
        <v>34.909253999999997</v>
      </c>
      <c r="R10240">
        <v>483.74226900000002</v>
      </c>
      <c r="S10240" t="s">
        <v>204</v>
      </c>
      <c r="T10240" s="247">
        <v>45342.356469907405</v>
      </c>
    </row>
    <row r="10241" spans="1:20" x14ac:dyDescent="0.35">
      <c r="A10241" t="s">
        <v>133</v>
      </c>
      <c r="B10241" t="s">
        <v>134</v>
      </c>
      <c r="C10241" t="s">
        <v>97</v>
      </c>
      <c r="D10241" s="29">
        <v>45442</v>
      </c>
      <c r="E10241">
        <v>0</v>
      </c>
      <c r="F10241">
        <v>0</v>
      </c>
      <c r="G10241">
        <v>0</v>
      </c>
      <c r="H10241">
        <v>0</v>
      </c>
      <c r="L10241">
        <v>431.27866999999998</v>
      </c>
      <c r="M10241">
        <v>34.909253999999997</v>
      </c>
      <c r="N10241">
        <v>34.909253999999997</v>
      </c>
      <c r="R10241">
        <v>483.74226900000002</v>
      </c>
      <c r="S10241" t="s">
        <v>204</v>
      </c>
      <c r="T10241" s="247">
        <v>45342.356469907405</v>
      </c>
    </row>
    <row r="10242" spans="1:20" x14ac:dyDescent="0.35">
      <c r="A10242" t="s">
        <v>133</v>
      </c>
      <c r="B10242" t="s">
        <v>134</v>
      </c>
      <c r="C10242" t="s">
        <v>97</v>
      </c>
      <c r="D10242" s="29">
        <v>45443</v>
      </c>
      <c r="E10242">
        <v>0</v>
      </c>
      <c r="F10242">
        <v>0</v>
      </c>
      <c r="G10242">
        <v>0</v>
      </c>
      <c r="H10242">
        <v>0</v>
      </c>
      <c r="L10242">
        <v>431.27866999999998</v>
      </c>
      <c r="M10242">
        <v>34.909253999999997</v>
      </c>
      <c r="N10242">
        <v>34.909253999999997</v>
      </c>
      <c r="R10242">
        <v>483.74226900000002</v>
      </c>
      <c r="S10242" t="s">
        <v>204</v>
      </c>
      <c r="T10242" s="247">
        <v>45342.356469907405</v>
      </c>
    </row>
    <row r="10243" spans="1:20" x14ac:dyDescent="0.35">
      <c r="A10243" t="s">
        <v>133</v>
      </c>
      <c r="B10243" t="s">
        <v>134</v>
      </c>
      <c r="C10243" t="s">
        <v>97</v>
      </c>
      <c r="D10243" s="29">
        <v>45444</v>
      </c>
      <c r="E10243">
        <v>0</v>
      </c>
      <c r="F10243">
        <v>0</v>
      </c>
      <c r="G10243">
        <v>0</v>
      </c>
      <c r="H10243">
        <v>0</v>
      </c>
      <c r="L10243">
        <v>431.27866999999998</v>
      </c>
      <c r="M10243">
        <v>34.909253999999997</v>
      </c>
      <c r="N10243">
        <v>34.909253999999997</v>
      </c>
      <c r="R10243">
        <v>483.74226900000002</v>
      </c>
      <c r="S10243" t="s">
        <v>204</v>
      </c>
      <c r="T10243" s="247">
        <v>45342.356469907405</v>
      </c>
    </row>
    <row r="10244" spans="1:20" x14ac:dyDescent="0.35">
      <c r="A10244" t="s">
        <v>133</v>
      </c>
      <c r="B10244" t="s">
        <v>134</v>
      </c>
      <c r="C10244" t="s">
        <v>97</v>
      </c>
      <c r="D10244" s="29">
        <v>45445</v>
      </c>
      <c r="E10244">
        <v>0</v>
      </c>
      <c r="F10244">
        <v>0</v>
      </c>
      <c r="G10244">
        <v>0</v>
      </c>
      <c r="H10244">
        <v>0</v>
      </c>
      <c r="L10244">
        <v>431.27866999999998</v>
      </c>
      <c r="M10244">
        <v>34.909253999999997</v>
      </c>
      <c r="N10244">
        <v>34.909253999999997</v>
      </c>
      <c r="R10244">
        <v>483.74226900000002</v>
      </c>
      <c r="S10244" t="s">
        <v>204</v>
      </c>
      <c r="T10244" s="247">
        <v>45342.356469907405</v>
      </c>
    </row>
    <row r="10245" spans="1:20" x14ac:dyDescent="0.35">
      <c r="A10245" t="s">
        <v>133</v>
      </c>
      <c r="B10245" t="s">
        <v>134</v>
      </c>
      <c r="C10245" t="s">
        <v>97</v>
      </c>
      <c r="D10245" s="29">
        <v>45446</v>
      </c>
      <c r="E10245">
        <v>0</v>
      </c>
      <c r="F10245">
        <v>0</v>
      </c>
      <c r="G10245">
        <v>0</v>
      </c>
      <c r="H10245">
        <v>0</v>
      </c>
      <c r="L10245">
        <v>431.27866999999998</v>
      </c>
      <c r="M10245">
        <v>34.909253999999997</v>
      </c>
      <c r="N10245">
        <v>34.909253999999997</v>
      </c>
      <c r="R10245">
        <v>483.74226900000002</v>
      </c>
      <c r="S10245" t="s">
        <v>204</v>
      </c>
      <c r="T10245" s="247">
        <v>45342.356469907405</v>
      </c>
    </row>
    <row r="10246" spans="1:20" x14ac:dyDescent="0.35">
      <c r="A10246" t="s">
        <v>133</v>
      </c>
      <c r="B10246" t="s">
        <v>134</v>
      </c>
      <c r="C10246" t="s">
        <v>97</v>
      </c>
      <c r="D10246" s="29">
        <v>45447</v>
      </c>
      <c r="E10246">
        <v>0</v>
      </c>
      <c r="F10246">
        <v>0</v>
      </c>
      <c r="G10246">
        <v>0</v>
      </c>
      <c r="H10246">
        <v>0</v>
      </c>
      <c r="L10246">
        <v>431.27866999999998</v>
      </c>
      <c r="M10246">
        <v>34.909253999999997</v>
      </c>
      <c r="N10246">
        <v>34.909253999999997</v>
      </c>
      <c r="R10246">
        <v>483.74226900000002</v>
      </c>
      <c r="S10246" t="s">
        <v>204</v>
      </c>
      <c r="T10246" s="247">
        <v>45342.356469907405</v>
      </c>
    </row>
    <row r="10247" spans="1:20" x14ac:dyDescent="0.35">
      <c r="A10247" t="s">
        <v>133</v>
      </c>
      <c r="B10247" t="s">
        <v>134</v>
      </c>
      <c r="C10247" t="s">
        <v>97</v>
      </c>
      <c r="D10247" s="29">
        <v>45448</v>
      </c>
      <c r="E10247">
        <v>0</v>
      </c>
      <c r="F10247">
        <v>0</v>
      </c>
      <c r="G10247">
        <v>0</v>
      </c>
      <c r="H10247">
        <v>0</v>
      </c>
      <c r="L10247">
        <v>431.27866999999998</v>
      </c>
      <c r="M10247">
        <v>34.909253999999997</v>
      </c>
      <c r="N10247">
        <v>34.909253999999997</v>
      </c>
      <c r="R10247">
        <v>483.74226900000002</v>
      </c>
      <c r="S10247" t="s">
        <v>204</v>
      </c>
      <c r="T10247" s="247">
        <v>45342.356469907405</v>
      </c>
    </row>
    <row r="10248" spans="1:20" x14ac:dyDescent="0.35">
      <c r="A10248" t="s">
        <v>133</v>
      </c>
      <c r="B10248" t="s">
        <v>134</v>
      </c>
      <c r="C10248" t="s">
        <v>97</v>
      </c>
      <c r="D10248" s="29">
        <v>45449</v>
      </c>
      <c r="E10248">
        <v>0</v>
      </c>
      <c r="F10248">
        <v>0</v>
      </c>
      <c r="G10248">
        <v>0</v>
      </c>
      <c r="H10248">
        <v>0</v>
      </c>
      <c r="L10248">
        <v>431.27866999999998</v>
      </c>
      <c r="M10248">
        <v>34.909253999999997</v>
      </c>
      <c r="N10248">
        <v>34.909253999999997</v>
      </c>
      <c r="R10248">
        <v>483.74226900000002</v>
      </c>
      <c r="S10248" t="s">
        <v>204</v>
      </c>
      <c r="T10248" s="247">
        <v>45342.356469907405</v>
      </c>
    </row>
    <row r="10249" spans="1:20" x14ac:dyDescent="0.35">
      <c r="A10249" t="s">
        <v>133</v>
      </c>
      <c r="B10249" t="s">
        <v>134</v>
      </c>
      <c r="C10249" t="s">
        <v>97</v>
      </c>
      <c r="D10249" s="29">
        <v>45450</v>
      </c>
      <c r="E10249">
        <v>0</v>
      </c>
      <c r="F10249">
        <v>0</v>
      </c>
      <c r="G10249">
        <v>0</v>
      </c>
      <c r="H10249">
        <v>0</v>
      </c>
      <c r="L10249">
        <v>431.27866999999998</v>
      </c>
      <c r="M10249">
        <v>34.909253999999997</v>
      </c>
      <c r="N10249">
        <v>34.909253999999997</v>
      </c>
      <c r="R10249">
        <v>483.74226900000002</v>
      </c>
      <c r="S10249" t="s">
        <v>204</v>
      </c>
      <c r="T10249" s="247">
        <v>45342.356469907405</v>
      </c>
    </row>
    <row r="10250" spans="1:20" x14ac:dyDescent="0.35">
      <c r="A10250" t="s">
        <v>133</v>
      </c>
      <c r="B10250" t="s">
        <v>134</v>
      </c>
      <c r="C10250" t="s">
        <v>97</v>
      </c>
      <c r="D10250" s="29">
        <v>45451</v>
      </c>
      <c r="E10250">
        <v>0</v>
      </c>
      <c r="F10250">
        <v>0</v>
      </c>
      <c r="G10250">
        <v>0</v>
      </c>
      <c r="H10250">
        <v>0</v>
      </c>
      <c r="L10250">
        <v>431.27866999999998</v>
      </c>
      <c r="M10250">
        <v>34.909253999999997</v>
      </c>
      <c r="N10250">
        <v>34.909253999999997</v>
      </c>
      <c r="R10250">
        <v>483.74226900000002</v>
      </c>
      <c r="S10250" t="s">
        <v>204</v>
      </c>
      <c r="T10250" s="247">
        <v>45342.356469907405</v>
      </c>
    </row>
    <row r="10251" spans="1:20" x14ac:dyDescent="0.35">
      <c r="A10251" t="s">
        <v>133</v>
      </c>
      <c r="B10251" t="s">
        <v>134</v>
      </c>
      <c r="C10251" t="s">
        <v>97</v>
      </c>
      <c r="D10251" s="29">
        <v>45452</v>
      </c>
      <c r="E10251">
        <v>0</v>
      </c>
      <c r="F10251">
        <v>0</v>
      </c>
      <c r="G10251">
        <v>0</v>
      </c>
      <c r="H10251">
        <v>0</v>
      </c>
      <c r="L10251">
        <v>431.27866999999998</v>
      </c>
      <c r="M10251">
        <v>34.909253999999997</v>
      </c>
      <c r="N10251">
        <v>34.909253999999997</v>
      </c>
      <c r="R10251">
        <v>483.74226900000002</v>
      </c>
      <c r="S10251" t="s">
        <v>204</v>
      </c>
      <c r="T10251" s="247">
        <v>45342.356469907405</v>
      </c>
    </row>
    <row r="10252" spans="1:20" x14ac:dyDescent="0.35">
      <c r="A10252" t="s">
        <v>133</v>
      </c>
      <c r="B10252" t="s">
        <v>134</v>
      </c>
      <c r="C10252" t="s">
        <v>97</v>
      </c>
      <c r="D10252" s="29">
        <v>45453</v>
      </c>
      <c r="E10252">
        <v>0</v>
      </c>
      <c r="F10252">
        <v>0</v>
      </c>
      <c r="G10252">
        <v>0</v>
      </c>
      <c r="H10252">
        <v>0</v>
      </c>
      <c r="L10252">
        <v>431.27866999999998</v>
      </c>
      <c r="M10252">
        <v>34.909253999999997</v>
      </c>
      <c r="N10252">
        <v>34.909253999999997</v>
      </c>
      <c r="R10252">
        <v>483.74226900000002</v>
      </c>
      <c r="S10252" t="s">
        <v>204</v>
      </c>
      <c r="T10252" s="247">
        <v>45342.356481481482</v>
      </c>
    </row>
    <row r="10253" spans="1:20" x14ac:dyDescent="0.35">
      <c r="A10253" t="s">
        <v>133</v>
      </c>
      <c r="B10253" t="s">
        <v>134</v>
      </c>
      <c r="C10253" t="s">
        <v>97</v>
      </c>
      <c r="D10253" s="29">
        <v>45454</v>
      </c>
      <c r="E10253">
        <v>0</v>
      </c>
      <c r="F10253">
        <v>0</v>
      </c>
      <c r="G10253">
        <v>0</v>
      </c>
      <c r="H10253">
        <v>0</v>
      </c>
      <c r="L10253">
        <v>431.27866999999998</v>
      </c>
      <c r="M10253">
        <v>34.909253999999997</v>
      </c>
      <c r="N10253">
        <v>34.909253999999997</v>
      </c>
      <c r="R10253">
        <v>483.74226900000002</v>
      </c>
      <c r="S10253" t="s">
        <v>204</v>
      </c>
      <c r="T10253" s="247">
        <v>45342.356481481482</v>
      </c>
    </row>
    <row r="10254" spans="1:20" x14ac:dyDescent="0.35">
      <c r="A10254" t="s">
        <v>133</v>
      </c>
      <c r="B10254" t="s">
        <v>134</v>
      </c>
      <c r="C10254" t="s">
        <v>97</v>
      </c>
      <c r="D10254" s="29">
        <v>45455</v>
      </c>
      <c r="E10254">
        <v>0</v>
      </c>
      <c r="F10254">
        <v>0</v>
      </c>
      <c r="G10254">
        <v>0</v>
      </c>
      <c r="H10254">
        <v>0</v>
      </c>
      <c r="L10254">
        <v>431.27866999999998</v>
      </c>
      <c r="M10254">
        <v>34.909253999999997</v>
      </c>
      <c r="N10254">
        <v>34.909253999999997</v>
      </c>
      <c r="R10254">
        <v>483.74226900000002</v>
      </c>
      <c r="S10254" t="s">
        <v>204</v>
      </c>
      <c r="T10254" s="247">
        <v>45342.356481481482</v>
      </c>
    </row>
    <row r="10255" spans="1:20" x14ac:dyDescent="0.35">
      <c r="A10255" t="s">
        <v>133</v>
      </c>
      <c r="B10255" t="s">
        <v>134</v>
      </c>
      <c r="C10255" t="s">
        <v>97</v>
      </c>
      <c r="D10255" s="29">
        <v>45456</v>
      </c>
      <c r="E10255">
        <v>0</v>
      </c>
      <c r="F10255">
        <v>0</v>
      </c>
      <c r="G10255">
        <v>0</v>
      </c>
      <c r="H10255">
        <v>0</v>
      </c>
      <c r="L10255">
        <v>431.27866999999998</v>
      </c>
      <c r="M10255">
        <v>34.909253999999997</v>
      </c>
      <c r="N10255">
        <v>34.909253999999997</v>
      </c>
      <c r="R10255">
        <v>483.74226900000002</v>
      </c>
      <c r="S10255" t="s">
        <v>204</v>
      </c>
      <c r="T10255" s="247">
        <v>45342.356481481482</v>
      </c>
    </row>
    <row r="10256" spans="1:20" x14ac:dyDescent="0.35">
      <c r="A10256" t="s">
        <v>133</v>
      </c>
      <c r="B10256" t="s">
        <v>134</v>
      </c>
      <c r="C10256" t="s">
        <v>97</v>
      </c>
      <c r="D10256" s="29">
        <v>45457</v>
      </c>
      <c r="E10256">
        <v>0</v>
      </c>
      <c r="F10256">
        <v>0</v>
      </c>
      <c r="G10256">
        <v>0</v>
      </c>
      <c r="H10256">
        <v>0</v>
      </c>
      <c r="L10256">
        <v>431.27866999999998</v>
      </c>
      <c r="M10256">
        <v>34.909253999999997</v>
      </c>
      <c r="N10256">
        <v>34.909253999999997</v>
      </c>
      <c r="R10256">
        <v>483.74226900000002</v>
      </c>
      <c r="S10256" t="s">
        <v>204</v>
      </c>
      <c r="T10256" s="247">
        <v>45342.356481481482</v>
      </c>
    </row>
    <row r="10257" spans="1:20" x14ac:dyDescent="0.35">
      <c r="A10257" t="s">
        <v>133</v>
      </c>
      <c r="B10257" t="s">
        <v>134</v>
      </c>
      <c r="C10257" t="s">
        <v>97</v>
      </c>
      <c r="D10257" s="29">
        <v>45458</v>
      </c>
      <c r="E10257">
        <v>0</v>
      </c>
      <c r="F10257">
        <v>0</v>
      </c>
      <c r="G10257">
        <v>0</v>
      </c>
      <c r="H10257">
        <v>0</v>
      </c>
      <c r="L10257">
        <v>431.27866999999998</v>
      </c>
      <c r="M10257">
        <v>34.909253999999997</v>
      </c>
      <c r="N10257">
        <v>34.909253999999997</v>
      </c>
      <c r="R10257">
        <v>483.74226900000002</v>
      </c>
      <c r="S10257" t="s">
        <v>204</v>
      </c>
      <c r="T10257" s="247">
        <v>45342.356481481482</v>
      </c>
    </row>
    <row r="10258" spans="1:20" x14ac:dyDescent="0.35">
      <c r="A10258" t="s">
        <v>133</v>
      </c>
      <c r="B10258" t="s">
        <v>134</v>
      </c>
      <c r="C10258" t="s">
        <v>97</v>
      </c>
      <c r="D10258" s="29">
        <v>45459</v>
      </c>
      <c r="E10258">
        <v>0</v>
      </c>
      <c r="F10258">
        <v>0</v>
      </c>
      <c r="G10258">
        <v>0</v>
      </c>
      <c r="H10258">
        <v>0</v>
      </c>
      <c r="L10258">
        <v>431.27866999999998</v>
      </c>
      <c r="M10258">
        <v>34.909253999999997</v>
      </c>
      <c r="N10258">
        <v>34.909253999999997</v>
      </c>
      <c r="R10258">
        <v>483.74226900000002</v>
      </c>
      <c r="S10258" t="s">
        <v>204</v>
      </c>
      <c r="T10258" s="247">
        <v>45342.356481481482</v>
      </c>
    </row>
    <row r="10259" spans="1:20" x14ac:dyDescent="0.35">
      <c r="A10259" t="s">
        <v>133</v>
      </c>
      <c r="B10259" t="s">
        <v>134</v>
      </c>
      <c r="C10259" t="s">
        <v>97</v>
      </c>
      <c r="D10259" s="29">
        <v>45460</v>
      </c>
      <c r="E10259">
        <v>0</v>
      </c>
      <c r="F10259">
        <v>0</v>
      </c>
      <c r="G10259">
        <v>0</v>
      </c>
      <c r="H10259">
        <v>0</v>
      </c>
      <c r="L10259">
        <v>431.27866999999998</v>
      </c>
      <c r="M10259">
        <v>34.909253999999997</v>
      </c>
      <c r="N10259">
        <v>34.909253999999997</v>
      </c>
      <c r="R10259">
        <v>483.74226900000002</v>
      </c>
      <c r="S10259" t="s">
        <v>204</v>
      </c>
      <c r="T10259" s="247">
        <v>45342.356481481482</v>
      </c>
    </row>
    <row r="10260" spans="1:20" x14ac:dyDescent="0.35">
      <c r="A10260" t="s">
        <v>133</v>
      </c>
      <c r="B10260" t="s">
        <v>134</v>
      </c>
      <c r="C10260" t="s">
        <v>97</v>
      </c>
      <c r="D10260" s="29">
        <v>45461</v>
      </c>
      <c r="E10260">
        <v>0</v>
      </c>
      <c r="F10260">
        <v>0</v>
      </c>
      <c r="G10260">
        <v>0</v>
      </c>
      <c r="H10260">
        <v>0</v>
      </c>
      <c r="L10260">
        <v>431.27866999999998</v>
      </c>
      <c r="M10260">
        <v>34.909253999999997</v>
      </c>
      <c r="N10260">
        <v>34.909253999999997</v>
      </c>
      <c r="R10260">
        <v>483.74226900000002</v>
      </c>
      <c r="S10260" t="s">
        <v>204</v>
      </c>
      <c r="T10260" s="247">
        <v>45342.356481481482</v>
      </c>
    </row>
    <row r="10261" spans="1:20" x14ac:dyDescent="0.35">
      <c r="A10261" t="s">
        <v>133</v>
      </c>
      <c r="B10261" t="s">
        <v>134</v>
      </c>
      <c r="C10261" t="s">
        <v>97</v>
      </c>
      <c r="D10261" s="29">
        <v>45462</v>
      </c>
      <c r="E10261">
        <v>0</v>
      </c>
      <c r="F10261">
        <v>0</v>
      </c>
      <c r="G10261">
        <v>0</v>
      </c>
      <c r="H10261">
        <v>0</v>
      </c>
      <c r="L10261">
        <v>431.27866999999998</v>
      </c>
      <c r="M10261">
        <v>34.909253999999997</v>
      </c>
      <c r="N10261">
        <v>34.909253999999997</v>
      </c>
      <c r="R10261">
        <v>483.74226900000002</v>
      </c>
      <c r="S10261" t="s">
        <v>204</v>
      </c>
      <c r="T10261" s="247">
        <v>45342.356481481482</v>
      </c>
    </row>
    <row r="10262" spans="1:20" x14ac:dyDescent="0.35">
      <c r="A10262" t="s">
        <v>133</v>
      </c>
      <c r="B10262" t="s">
        <v>134</v>
      </c>
      <c r="C10262" t="s">
        <v>97</v>
      </c>
      <c r="D10262" s="29">
        <v>45463</v>
      </c>
      <c r="E10262">
        <v>0</v>
      </c>
      <c r="F10262">
        <v>0</v>
      </c>
      <c r="G10262">
        <v>0</v>
      </c>
      <c r="H10262">
        <v>0</v>
      </c>
      <c r="L10262">
        <v>431.27866999999998</v>
      </c>
      <c r="M10262">
        <v>34.909253999999997</v>
      </c>
      <c r="N10262">
        <v>34.909253999999997</v>
      </c>
      <c r="R10262">
        <v>483.74226900000002</v>
      </c>
      <c r="S10262" t="s">
        <v>204</v>
      </c>
      <c r="T10262" s="247">
        <v>45342.356481481482</v>
      </c>
    </row>
    <row r="10263" spans="1:20" x14ac:dyDescent="0.35">
      <c r="A10263" t="s">
        <v>133</v>
      </c>
      <c r="B10263" t="s">
        <v>134</v>
      </c>
      <c r="C10263" t="s">
        <v>97</v>
      </c>
      <c r="D10263" s="29">
        <v>45464</v>
      </c>
      <c r="E10263">
        <v>0</v>
      </c>
      <c r="F10263">
        <v>0</v>
      </c>
      <c r="G10263">
        <v>0</v>
      </c>
      <c r="H10263">
        <v>0</v>
      </c>
      <c r="L10263">
        <v>431.27866999999998</v>
      </c>
      <c r="M10263">
        <v>34.909253999999997</v>
      </c>
      <c r="N10263">
        <v>34.909253999999997</v>
      </c>
      <c r="R10263">
        <v>483.74226900000002</v>
      </c>
      <c r="S10263" t="s">
        <v>204</v>
      </c>
      <c r="T10263" s="247">
        <v>45342.356469907405</v>
      </c>
    </row>
    <row r="10264" spans="1:20" x14ac:dyDescent="0.35">
      <c r="A10264" t="s">
        <v>133</v>
      </c>
      <c r="B10264" t="s">
        <v>134</v>
      </c>
      <c r="C10264" t="s">
        <v>97</v>
      </c>
      <c r="D10264" s="29">
        <v>45465</v>
      </c>
      <c r="E10264">
        <v>0</v>
      </c>
      <c r="F10264">
        <v>0</v>
      </c>
      <c r="G10264">
        <v>0</v>
      </c>
      <c r="H10264">
        <v>0</v>
      </c>
      <c r="L10264">
        <v>431.27866999999998</v>
      </c>
      <c r="M10264">
        <v>34.909253999999997</v>
      </c>
      <c r="N10264">
        <v>34.909253999999997</v>
      </c>
      <c r="R10264">
        <v>483.74226900000002</v>
      </c>
      <c r="S10264" t="s">
        <v>204</v>
      </c>
      <c r="T10264" s="247">
        <v>45342.356481481482</v>
      </c>
    </row>
    <row r="10265" spans="1:20" x14ac:dyDescent="0.35">
      <c r="A10265" t="s">
        <v>133</v>
      </c>
      <c r="B10265" t="s">
        <v>134</v>
      </c>
      <c r="C10265" t="s">
        <v>97</v>
      </c>
      <c r="D10265" s="29">
        <v>45466</v>
      </c>
      <c r="E10265">
        <v>0</v>
      </c>
      <c r="F10265">
        <v>0</v>
      </c>
      <c r="G10265">
        <v>0</v>
      </c>
      <c r="H10265">
        <v>0</v>
      </c>
      <c r="L10265">
        <v>431.27866999999998</v>
      </c>
      <c r="M10265">
        <v>34.909253999999997</v>
      </c>
      <c r="N10265">
        <v>34.909253999999997</v>
      </c>
      <c r="R10265">
        <v>483.74226900000002</v>
      </c>
      <c r="S10265" t="s">
        <v>204</v>
      </c>
      <c r="T10265" s="247">
        <v>45342.356481481482</v>
      </c>
    </row>
    <row r="10266" spans="1:20" x14ac:dyDescent="0.35">
      <c r="A10266" t="s">
        <v>133</v>
      </c>
      <c r="B10266" t="s">
        <v>134</v>
      </c>
      <c r="C10266" t="s">
        <v>97</v>
      </c>
      <c r="D10266" s="29">
        <v>45467</v>
      </c>
      <c r="E10266">
        <v>0</v>
      </c>
      <c r="F10266">
        <v>0</v>
      </c>
      <c r="G10266">
        <v>0</v>
      </c>
      <c r="H10266">
        <v>0</v>
      </c>
      <c r="L10266">
        <v>431.27866999999998</v>
      </c>
      <c r="M10266">
        <v>34.909253999999997</v>
      </c>
      <c r="N10266">
        <v>34.909253999999997</v>
      </c>
      <c r="R10266">
        <v>483.74226900000002</v>
      </c>
      <c r="S10266" t="s">
        <v>204</v>
      </c>
      <c r="T10266" s="247">
        <v>45342.356481481482</v>
      </c>
    </row>
    <row r="10267" spans="1:20" x14ac:dyDescent="0.35">
      <c r="A10267" t="s">
        <v>133</v>
      </c>
      <c r="B10267" t="s">
        <v>134</v>
      </c>
      <c r="C10267" t="s">
        <v>97</v>
      </c>
      <c r="D10267" s="29">
        <v>45468</v>
      </c>
      <c r="E10267">
        <v>0</v>
      </c>
      <c r="F10267">
        <v>0</v>
      </c>
      <c r="G10267">
        <v>0</v>
      </c>
      <c r="H10267">
        <v>0</v>
      </c>
      <c r="L10267">
        <v>431.27866999999998</v>
      </c>
      <c r="M10267">
        <v>34.909253999999997</v>
      </c>
      <c r="N10267">
        <v>34.909253999999997</v>
      </c>
      <c r="R10267">
        <v>483.74226900000002</v>
      </c>
      <c r="S10267" t="s">
        <v>204</v>
      </c>
      <c r="T10267" s="247">
        <v>45342.356481481482</v>
      </c>
    </row>
    <row r="10268" spans="1:20" x14ac:dyDescent="0.35">
      <c r="A10268" t="s">
        <v>133</v>
      </c>
      <c r="B10268" t="s">
        <v>134</v>
      </c>
      <c r="C10268" t="s">
        <v>97</v>
      </c>
      <c r="D10268" s="29">
        <v>45469</v>
      </c>
      <c r="E10268">
        <v>0</v>
      </c>
      <c r="F10268">
        <v>0</v>
      </c>
      <c r="G10268">
        <v>0</v>
      </c>
      <c r="H10268">
        <v>0</v>
      </c>
      <c r="L10268">
        <v>431.27866999999998</v>
      </c>
      <c r="M10268">
        <v>34.909253999999997</v>
      </c>
      <c r="N10268">
        <v>34.909253999999997</v>
      </c>
      <c r="R10268">
        <v>483.74226900000002</v>
      </c>
      <c r="S10268" t="s">
        <v>204</v>
      </c>
      <c r="T10268" s="247">
        <v>45342.356481481482</v>
      </c>
    </row>
    <row r="10269" spans="1:20" x14ac:dyDescent="0.35">
      <c r="A10269" t="s">
        <v>133</v>
      </c>
      <c r="B10269" t="s">
        <v>134</v>
      </c>
      <c r="C10269" t="s">
        <v>97</v>
      </c>
      <c r="D10269" s="29">
        <v>45470</v>
      </c>
      <c r="E10269">
        <v>0</v>
      </c>
      <c r="F10269">
        <v>0</v>
      </c>
      <c r="G10269">
        <v>0</v>
      </c>
      <c r="H10269">
        <v>0</v>
      </c>
      <c r="L10269">
        <v>431.27866999999998</v>
      </c>
      <c r="M10269">
        <v>34.909253999999997</v>
      </c>
      <c r="N10269">
        <v>34.909253999999997</v>
      </c>
      <c r="R10269">
        <v>483.74226900000002</v>
      </c>
      <c r="S10269" t="s">
        <v>204</v>
      </c>
      <c r="T10269" s="247">
        <v>45342.356481481482</v>
      </c>
    </row>
    <row r="10270" spans="1:20" x14ac:dyDescent="0.35">
      <c r="A10270" t="s">
        <v>133</v>
      </c>
      <c r="B10270" t="s">
        <v>134</v>
      </c>
      <c r="C10270" t="s">
        <v>97</v>
      </c>
      <c r="D10270" s="29">
        <v>45471</v>
      </c>
      <c r="E10270">
        <v>0</v>
      </c>
      <c r="F10270">
        <v>0</v>
      </c>
      <c r="G10270">
        <v>0</v>
      </c>
      <c r="H10270">
        <v>0</v>
      </c>
      <c r="L10270">
        <v>431.27866999999998</v>
      </c>
      <c r="M10270">
        <v>34.909253999999997</v>
      </c>
      <c r="N10270">
        <v>34.909253999999997</v>
      </c>
      <c r="R10270">
        <v>483.74226900000002</v>
      </c>
      <c r="S10270" t="s">
        <v>204</v>
      </c>
      <c r="T10270" s="247">
        <v>45342.356481481482</v>
      </c>
    </row>
    <row r="10271" spans="1:20" x14ac:dyDescent="0.35">
      <c r="A10271" t="s">
        <v>133</v>
      </c>
      <c r="B10271" t="s">
        <v>134</v>
      </c>
      <c r="C10271" t="s">
        <v>97</v>
      </c>
      <c r="D10271" s="29">
        <v>45472</v>
      </c>
      <c r="E10271">
        <v>0</v>
      </c>
      <c r="F10271">
        <v>0</v>
      </c>
      <c r="G10271">
        <v>0</v>
      </c>
      <c r="H10271">
        <v>0</v>
      </c>
      <c r="L10271">
        <v>431.27866999999998</v>
      </c>
      <c r="M10271">
        <v>34.909253999999997</v>
      </c>
      <c r="N10271">
        <v>34.909253999999997</v>
      </c>
      <c r="R10271">
        <v>483.74226900000002</v>
      </c>
      <c r="S10271" t="s">
        <v>204</v>
      </c>
      <c r="T10271" s="247">
        <v>45342.356493055559</v>
      </c>
    </row>
    <row r="10272" spans="1:20" x14ac:dyDescent="0.35">
      <c r="A10272" t="s">
        <v>133</v>
      </c>
      <c r="B10272" t="s">
        <v>134</v>
      </c>
      <c r="C10272" t="s">
        <v>97</v>
      </c>
      <c r="D10272" s="29">
        <v>45473</v>
      </c>
      <c r="E10272">
        <v>0</v>
      </c>
      <c r="F10272">
        <v>0</v>
      </c>
      <c r="G10272">
        <v>0</v>
      </c>
      <c r="H10272">
        <v>0</v>
      </c>
      <c r="L10272">
        <v>431.27866999999998</v>
      </c>
      <c r="M10272">
        <v>34.909253999999997</v>
      </c>
      <c r="N10272">
        <v>34.909253999999997</v>
      </c>
      <c r="R10272">
        <v>483.74226900000002</v>
      </c>
      <c r="S10272" t="s">
        <v>204</v>
      </c>
      <c r="T10272" s="247">
        <v>45342.356493055559</v>
      </c>
    </row>
    <row r="10273" spans="1:20" x14ac:dyDescent="0.35">
      <c r="A10273" t="s">
        <v>133</v>
      </c>
      <c r="B10273" t="s">
        <v>134</v>
      </c>
      <c r="C10273" t="s">
        <v>97</v>
      </c>
      <c r="D10273" s="29">
        <v>45474</v>
      </c>
      <c r="E10273">
        <v>0</v>
      </c>
      <c r="F10273">
        <v>0</v>
      </c>
      <c r="G10273">
        <v>0</v>
      </c>
      <c r="H10273">
        <v>0</v>
      </c>
      <c r="L10273">
        <v>431.27866999999998</v>
      </c>
      <c r="M10273">
        <v>34.909253999999997</v>
      </c>
      <c r="N10273">
        <v>34.909253999999997</v>
      </c>
      <c r="R10273">
        <v>483.74226900000002</v>
      </c>
      <c r="S10273" t="s">
        <v>204</v>
      </c>
      <c r="T10273" s="247">
        <v>45342.356493055559</v>
      </c>
    </row>
    <row r="10274" spans="1:20" x14ac:dyDescent="0.35">
      <c r="A10274" t="s">
        <v>133</v>
      </c>
      <c r="B10274" t="s">
        <v>134</v>
      </c>
      <c r="C10274" t="s">
        <v>97</v>
      </c>
      <c r="D10274" s="29">
        <v>45475</v>
      </c>
      <c r="E10274">
        <v>0</v>
      </c>
      <c r="F10274">
        <v>0</v>
      </c>
      <c r="G10274">
        <v>0</v>
      </c>
      <c r="H10274">
        <v>0</v>
      </c>
      <c r="L10274">
        <v>431.27866999999998</v>
      </c>
      <c r="M10274">
        <v>34.909253999999997</v>
      </c>
      <c r="N10274">
        <v>34.909253999999997</v>
      </c>
      <c r="R10274">
        <v>483.74226900000002</v>
      </c>
      <c r="S10274" t="s">
        <v>204</v>
      </c>
      <c r="T10274" s="247">
        <v>45342.356493055559</v>
      </c>
    </row>
    <row r="10275" spans="1:20" x14ac:dyDescent="0.35">
      <c r="A10275" t="s">
        <v>133</v>
      </c>
      <c r="B10275" t="s">
        <v>134</v>
      </c>
      <c r="C10275" t="s">
        <v>97</v>
      </c>
      <c r="D10275" s="29">
        <v>45476</v>
      </c>
      <c r="E10275">
        <v>0</v>
      </c>
      <c r="F10275">
        <v>0</v>
      </c>
      <c r="G10275">
        <v>0</v>
      </c>
      <c r="H10275">
        <v>0</v>
      </c>
      <c r="L10275">
        <v>431.27866999999998</v>
      </c>
      <c r="M10275">
        <v>34.909253999999997</v>
      </c>
      <c r="N10275">
        <v>34.909253999999997</v>
      </c>
      <c r="R10275">
        <v>483.74226900000002</v>
      </c>
      <c r="S10275" t="s">
        <v>204</v>
      </c>
      <c r="T10275" s="247">
        <v>45342.356493055559</v>
      </c>
    </row>
    <row r="10276" spans="1:20" x14ac:dyDescent="0.35">
      <c r="A10276" t="s">
        <v>133</v>
      </c>
      <c r="B10276" t="s">
        <v>134</v>
      </c>
      <c r="C10276" t="s">
        <v>97</v>
      </c>
      <c r="D10276" s="29">
        <v>45477</v>
      </c>
      <c r="E10276">
        <v>0</v>
      </c>
      <c r="F10276">
        <v>0</v>
      </c>
      <c r="G10276">
        <v>0</v>
      </c>
      <c r="H10276">
        <v>0</v>
      </c>
      <c r="L10276">
        <v>431.27866999999998</v>
      </c>
      <c r="M10276">
        <v>34.909253999999997</v>
      </c>
      <c r="N10276">
        <v>34.909253999999997</v>
      </c>
      <c r="R10276">
        <v>483.74226900000002</v>
      </c>
      <c r="S10276" t="s">
        <v>204</v>
      </c>
      <c r="T10276" s="247">
        <v>45342.356493055559</v>
      </c>
    </row>
    <row r="10277" spans="1:20" x14ac:dyDescent="0.35">
      <c r="A10277" t="s">
        <v>133</v>
      </c>
      <c r="B10277" t="s">
        <v>134</v>
      </c>
      <c r="C10277" t="s">
        <v>97</v>
      </c>
      <c r="D10277" s="29">
        <v>45478</v>
      </c>
      <c r="E10277">
        <v>0</v>
      </c>
      <c r="F10277">
        <v>0</v>
      </c>
      <c r="G10277">
        <v>0</v>
      </c>
      <c r="H10277">
        <v>0</v>
      </c>
      <c r="L10277">
        <v>431.27866999999998</v>
      </c>
      <c r="M10277">
        <v>34.909253999999997</v>
      </c>
      <c r="N10277">
        <v>34.909253999999997</v>
      </c>
      <c r="R10277">
        <v>483.74226900000002</v>
      </c>
      <c r="S10277" t="s">
        <v>204</v>
      </c>
      <c r="T10277" s="247">
        <v>45342.356493055559</v>
      </c>
    </row>
    <row r="10278" spans="1:20" x14ac:dyDescent="0.35">
      <c r="A10278" t="s">
        <v>133</v>
      </c>
      <c r="B10278" t="s">
        <v>134</v>
      </c>
      <c r="C10278" t="s">
        <v>97</v>
      </c>
      <c r="D10278" s="29">
        <v>45479</v>
      </c>
      <c r="E10278">
        <v>0</v>
      </c>
      <c r="F10278">
        <v>0</v>
      </c>
      <c r="G10278">
        <v>0</v>
      </c>
      <c r="H10278">
        <v>0</v>
      </c>
      <c r="L10278">
        <v>431.27866999999998</v>
      </c>
      <c r="M10278">
        <v>34.909253999999997</v>
      </c>
      <c r="N10278">
        <v>34.909253999999997</v>
      </c>
      <c r="R10278">
        <v>483.74226900000002</v>
      </c>
      <c r="S10278" t="s">
        <v>204</v>
      </c>
      <c r="T10278" s="247">
        <v>45342.356493055559</v>
      </c>
    </row>
    <row r="10279" spans="1:20" x14ac:dyDescent="0.35">
      <c r="A10279" t="s">
        <v>133</v>
      </c>
      <c r="B10279" t="s">
        <v>134</v>
      </c>
      <c r="C10279" t="s">
        <v>97</v>
      </c>
      <c r="D10279" s="29">
        <v>45480</v>
      </c>
      <c r="E10279">
        <v>0</v>
      </c>
      <c r="F10279">
        <v>0</v>
      </c>
      <c r="G10279">
        <v>0</v>
      </c>
      <c r="H10279">
        <v>0</v>
      </c>
      <c r="L10279">
        <v>431.27866999999998</v>
      </c>
      <c r="M10279">
        <v>34.909253999999997</v>
      </c>
      <c r="N10279">
        <v>34.909253999999997</v>
      </c>
      <c r="R10279">
        <v>483.74226900000002</v>
      </c>
      <c r="S10279" t="s">
        <v>204</v>
      </c>
      <c r="T10279" s="247">
        <v>45342.356493055559</v>
      </c>
    </row>
    <row r="10280" spans="1:20" x14ac:dyDescent="0.35">
      <c r="A10280" t="s">
        <v>133</v>
      </c>
      <c r="B10280" t="s">
        <v>134</v>
      </c>
      <c r="C10280" t="s">
        <v>97</v>
      </c>
      <c r="D10280" s="29">
        <v>45481</v>
      </c>
      <c r="E10280">
        <v>0</v>
      </c>
      <c r="F10280">
        <v>0</v>
      </c>
      <c r="G10280">
        <v>0</v>
      </c>
      <c r="H10280">
        <v>0</v>
      </c>
      <c r="L10280">
        <v>431.27866999999998</v>
      </c>
      <c r="M10280">
        <v>34.909253999999997</v>
      </c>
      <c r="N10280">
        <v>34.909253999999997</v>
      </c>
      <c r="R10280">
        <v>483.74226900000002</v>
      </c>
      <c r="S10280" t="s">
        <v>204</v>
      </c>
      <c r="T10280" s="247">
        <v>45342.356493055559</v>
      </c>
    </row>
    <row r="10281" spans="1:20" x14ac:dyDescent="0.35">
      <c r="A10281" t="s">
        <v>133</v>
      </c>
      <c r="B10281" t="s">
        <v>134</v>
      </c>
      <c r="C10281" t="s">
        <v>97</v>
      </c>
      <c r="D10281" s="29">
        <v>45482</v>
      </c>
      <c r="E10281">
        <v>0</v>
      </c>
      <c r="F10281">
        <v>0</v>
      </c>
      <c r="G10281">
        <v>0</v>
      </c>
      <c r="H10281">
        <v>0</v>
      </c>
      <c r="L10281">
        <v>431.27866999999998</v>
      </c>
      <c r="M10281">
        <v>34.909253999999997</v>
      </c>
      <c r="N10281">
        <v>34.909253999999997</v>
      </c>
      <c r="R10281">
        <v>483.74226900000002</v>
      </c>
      <c r="S10281" t="s">
        <v>204</v>
      </c>
      <c r="T10281" s="247">
        <v>45342.356493055559</v>
      </c>
    </row>
    <row r="10282" spans="1:20" x14ac:dyDescent="0.35">
      <c r="A10282" t="s">
        <v>133</v>
      </c>
      <c r="B10282" t="s">
        <v>134</v>
      </c>
      <c r="C10282" t="s">
        <v>97</v>
      </c>
      <c r="D10282" s="29">
        <v>45483</v>
      </c>
      <c r="E10282">
        <v>0</v>
      </c>
      <c r="F10282">
        <v>0</v>
      </c>
      <c r="G10282">
        <v>0</v>
      </c>
      <c r="H10282">
        <v>0</v>
      </c>
      <c r="L10282">
        <v>431.27866999999998</v>
      </c>
      <c r="M10282">
        <v>34.909253999999997</v>
      </c>
      <c r="N10282">
        <v>34.909253999999997</v>
      </c>
      <c r="R10282">
        <v>483.74226900000002</v>
      </c>
      <c r="S10282" t="s">
        <v>204</v>
      </c>
      <c r="T10282" s="247">
        <v>45342.356493055559</v>
      </c>
    </row>
    <row r="10283" spans="1:20" x14ac:dyDescent="0.35">
      <c r="A10283" t="s">
        <v>133</v>
      </c>
      <c r="B10283" t="s">
        <v>134</v>
      </c>
      <c r="C10283" t="s">
        <v>97</v>
      </c>
      <c r="D10283" s="29">
        <v>45484</v>
      </c>
      <c r="E10283">
        <v>0</v>
      </c>
      <c r="F10283">
        <v>0</v>
      </c>
      <c r="G10283">
        <v>0</v>
      </c>
      <c r="H10283">
        <v>0</v>
      </c>
      <c r="L10283">
        <v>431.27866999999998</v>
      </c>
      <c r="M10283">
        <v>34.909253999999997</v>
      </c>
      <c r="N10283">
        <v>34.909253999999997</v>
      </c>
      <c r="R10283">
        <v>483.74226900000002</v>
      </c>
      <c r="S10283" t="s">
        <v>204</v>
      </c>
      <c r="T10283" s="247">
        <v>45342.356493055559</v>
      </c>
    </row>
    <row r="10284" spans="1:20" x14ac:dyDescent="0.35">
      <c r="A10284" t="s">
        <v>133</v>
      </c>
      <c r="B10284" t="s">
        <v>134</v>
      </c>
      <c r="C10284" t="s">
        <v>97</v>
      </c>
      <c r="D10284" s="29">
        <v>45485</v>
      </c>
      <c r="E10284">
        <v>0</v>
      </c>
      <c r="F10284">
        <v>0</v>
      </c>
      <c r="G10284">
        <v>0</v>
      </c>
      <c r="H10284">
        <v>0</v>
      </c>
      <c r="L10284">
        <v>431.27866999999998</v>
      </c>
      <c r="M10284">
        <v>34.909253999999997</v>
      </c>
      <c r="N10284">
        <v>34.909253999999997</v>
      </c>
      <c r="R10284">
        <v>483.74226900000002</v>
      </c>
      <c r="S10284" t="s">
        <v>204</v>
      </c>
      <c r="T10284" s="247">
        <v>45342.356493055559</v>
      </c>
    </row>
    <row r="10285" spans="1:20" x14ac:dyDescent="0.35">
      <c r="A10285" t="s">
        <v>133</v>
      </c>
      <c r="B10285" t="s">
        <v>134</v>
      </c>
      <c r="C10285" t="s">
        <v>97</v>
      </c>
      <c r="D10285" s="29">
        <v>45486</v>
      </c>
      <c r="E10285">
        <v>0</v>
      </c>
      <c r="F10285">
        <v>0</v>
      </c>
      <c r="G10285">
        <v>0</v>
      </c>
      <c r="H10285">
        <v>0</v>
      </c>
      <c r="L10285">
        <v>431.27866999999998</v>
      </c>
      <c r="M10285">
        <v>34.909253999999997</v>
      </c>
      <c r="N10285">
        <v>34.909253999999997</v>
      </c>
      <c r="R10285">
        <v>483.74226900000002</v>
      </c>
      <c r="S10285" t="s">
        <v>204</v>
      </c>
      <c r="T10285" s="247">
        <v>45342.356493055559</v>
      </c>
    </row>
    <row r="10286" spans="1:20" x14ac:dyDescent="0.35">
      <c r="A10286" t="s">
        <v>133</v>
      </c>
      <c r="B10286" t="s">
        <v>134</v>
      </c>
      <c r="C10286" t="s">
        <v>97</v>
      </c>
      <c r="D10286" s="29">
        <v>45487</v>
      </c>
      <c r="E10286">
        <v>0</v>
      </c>
      <c r="F10286">
        <v>0</v>
      </c>
      <c r="G10286">
        <v>0</v>
      </c>
      <c r="H10286">
        <v>0</v>
      </c>
      <c r="L10286">
        <v>431.27866999999998</v>
      </c>
      <c r="M10286">
        <v>34.909253999999997</v>
      </c>
      <c r="N10286">
        <v>34.909253999999997</v>
      </c>
      <c r="R10286">
        <v>483.74226900000002</v>
      </c>
      <c r="S10286" t="s">
        <v>204</v>
      </c>
      <c r="T10286" s="247">
        <v>45342.356493055559</v>
      </c>
    </row>
    <row r="10287" spans="1:20" x14ac:dyDescent="0.35">
      <c r="A10287" t="s">
        <v>133</v>
      </c>
      <c r="B10287" t="s">
        <v>134</v>
      </c>
      <c r="C10287" t="s">
        <v>97</v>
      </c>
      <c r="D10287" s="29">
        <v>45488</v>
      </c>
      <c r="E10287">
        <v>0</v>
      </c>
      <c r="F10287">
        <v>0</v>
      </c>
      <c r="G10287">
        <v>0</v>
      </c>
      <c r="H10287">
        <v>0</v>
      </c>
      <c r="L10287">
        <v>431.27866999999998</v>
      </c>
      <c r="M10287">
        <v>34.909253999999997</v>
      </c>
      <c r="N10287">
        <v>34.909253999999997</v>
      </c>
      <c r="R10287">
        <v>483.74226900000002</v>
      </c>
      <c r="S10287" t="s">
        <v>204</v>
      </c>
      <c r="T10287" s="247">
        <v>45342.356493055559</v>
      </c>
    </row>
    <row r="10288" spans="1:20" x14ac:dyDescent="0.35">
      <c r="A10288" t="s">
        <v>133</v>
      </c>
      <c r="B10288" t="s">
        <v>134</v>
      </c>
      <c r="C10288" t="s">
        <v>97</v>
      </c>
      <c r="D10288" s="29">
        <v>45489</v>
      </c>
      <c r="E10288">
        <v>0</v>
      </c>
      <c r="F10288">
        <v>0</v>
      </c>
      <c r="G10288">
        <v>0</v>
      </c>
      <c r="H10288">
        <v>0</v>
      </c>
      <c r="L10288">
        <v>431.27866999999998</v>
      </c>
      <c r="M10288">
        <v>34.909253999999997</v>
      </c>
      <c r="N10288">
        <v>34.909253999999997</v>
      </c>
      <c r="R10288">
        <v>483.74226900000002</v>
      </c>
      <c r="S10288" t="s">
        <v>204</v>
      </c>
      <c r="T10288" s="247">
        <v>45342.356493055559</v>
      </c>
    </row>
    <row r="10289" spans="1:20" x14ac:dyDescent="0.35">
      <c r="A10289" t="s">
        <v>133</v>
      </c>
      <c r="B10289" t="s">
        <v>134</v>
      </c>
      <c r="C10289" t="s">
        <v>97</v>
      </c>
      <c r="D10289" s="29">
        <v>45490</v>
      </c>
      <c r="E10289">
        <v>0</v>
      </c>
      <c r="F10289">
        <v>0</v>
      </c>
      <c r="G10289">
        <v>0</v>
      </c>
      <c r="H10289">
        <v>0</v>
      </c>
      <c r="L10289">
        <v>431.27866999999998</v>
      </c>
      <c r="M10289">
        <v>34.909253999999997</v>
      </c>
      <c r="N10289">
        <v>34.909253999999997</v>
      </c>
      <c r="R10289">
        <v>483.74226900000002</v>
      </c>
      <c r="S10289" t="s">
        <v>204</v>
      </c>
      <c r="T10289" s="247">
        <v>45342.356493055559</v>
      </c>
    </row>
    <row r="10290" spans="1:20" x14ac:dyDescent="0.35">
      <c r="A10290" t="s">
        <v>133</v>
      </c>
      <c r="B10290" t="s">
        <v>134</v>
      </c>
      <c r="C10290" t="s">
        <v>97</v>
      </c>
      <c r="D10290" s="29">
        <v>45491</v>
      </c>
      <c r="E10290">
        <v>0</v>
      </c>
      <c r="F10290">
        <v>0</v>
      </c>
      <c r="G10290">
        <v>0</v>
      </c>
      <c r="H10290">
        <v>0</v>
      </c>
      <c r="L10290">
        <v>431.27866999999998</v>
      </c>
      <c r="M10290">
        <v>34.909253999999997</v>
      </c>
      <c r="N10290">
        <v>34.909253999999997</v>
      </c>
      <c r="R10290">
        <v>483.74226900000002</v>
      </c>
      <c r="S10290" t="s">
        <v>204</v>
      </c>
      <c r="T10290" s="247">
        <v>45342.356504629628</v>
      </c>
    </row>
    <row r="10291" spans="1:20" x14ac:dyDescent="0.35">
      <c r="A10291" t="s">
        <v>133</v>
      </c>
      <c r="B10291" t="s">
        <v>134</v>
      </c>
      <c r="C10291" t="s">
        <v>97</v>
      </c>
      <c r="D10291" s="29">
        <v>45492</v>
      </c>
      <c r="E10291">
        <v>0</v>
      </c>
      <c r="F10291">
        <v>0</v>
      </c>
      <c r="G10291">
        <v>0</v>
      </c>
      <c r="H10291">
        <v>0</v>
      </c>
      <c r="L10291">
        <v>431.27866999999998</v>
      </c>
      <c r="M10291">
        <v>34.909253999999997</v>
      </c>
      <c r="N10291">
        <v>34.909253999999997</v>
      </c>
      <c r="R10291">
        <v>483.74226900000002</v>
      </c>
      <c r="S10291" t="s">
        <v>204</v>
      </c>
      <c r="T10291" s="247">
        <v>45342.356493055559</v>
      </c>
    </row>
    <row r="10292" spans="1:20" x14ac:dyDescent="0.35">
      <c r="A10292" t="s">
        <v>133</v>
      </c>
      <c r="B10292" t="s">
        <v>134</v>
      </c>
      <c r="C10292" t="s">
        <v>97</v>
      </c>
      <c r="D10292" s="29">
        <v>45493</v>
      </c>
      <c r="E10292">
        <v>0</v>
      </c>
      <c r="F10292">
        <v>0</v>
      </c>
      <c r="G10292">
        <v>0</v>
      </c>
      <c r="H10292">
        <v>0</v>
      </c>
      <c r="L10292">
        <v>431.27866999999998</v>
      </c>
      <c r="M10292">
        <v>34.909253999999997</v>
      </c>
      <c r="N10292">
        <v>34.909253999999997</v>
      </c>
      <c r="R10292">
        <v>483.74226900000002</v>
      </c>
      <c r="S10292" t="s">
        <v>204</v>
      </c>
      <c r="T10292" s="247">
        <v>45342.356504629628</v>
      </c>
    </row>
    <row r="10293" spans="1:20" x14ac:dyDescent="0.35">
      <c r="A10293" t="s">
        <v>133</v>
      </c>
      <c r="B10293" t="s">
        <v>134</v>
      </c>
      <c r="C10293" t="s">
        <v>97</v>
      </c>
      <c r="D10293" s="29">
        <v>45494</v>
      </c>
      <c r="E10293">
        <v>0</v>
      </c>
      <c r="F10293">
        <v>0</v>
      </c>
      <c r="G10293">
        <v>0</v>
      </c>
      <c r="H10293">
        <v>0</v>
      </c>
      <c r="L10293">
        <v>431.27866999999998</v>
      </c>
      <c r="M10293">
        <v>34.909253999999997</v>
      </c>
      <c r="N10293">
        <v>34.909253999999997</v>
      </c>
      <c r="R10293">
        <v>483.74226900000002</v>
      </c>
      <c r="S10293" t="s">
        <v>204</v>
      </c>
      <c r="T10293" s="247">
        <v>45342.356493055559</v>
      </c>
    </row>
    <row r="10294" spans="1:20" x14ac:dyDescent="0.35">
      <c r="A10294" t="s">
        <v>133</v>
      </c>
      <c r="B10294" t="s">
        <v>134</v>
      </c>
      <c r="C10294" t="s">
        <v>97</v>
      </c>
      <c r="D10294" s="29">
        <v>45495</v>
      </c>
      <c r="E10294">
        <v>0</v>
      </c>
      <c r="F10294">
        <v>0</v>
      </c>
      <c r="G10294">
        <v>0</v>
      </c>
      <c r="H10294">
        <v>0</v>
      </c>
      <c r="L10294">
        <v>431.27866999999998</v>
      </c>
      <c r="M10294">
        <v>34.909253999999997</v>
      </c>
      <c r="N10294">
        <v>34.909253999999997</v>
      </c>
      <c r="R10294">
        <v>483.74226900000002</v>
      </c>
      <c r="S10294" t="s">
        <v>204</v>
      </c>
      <c r="T10294" s="247">
        <v>45342.356493055559</v>
      </c>
    </row>
    <row r="10295" spans="1:20" x14ac:dyDescent="0.35">
      <c r="A10295" t="s">
        <v>133</v>
      </c>
      <c r="B10295" t="s">
        <v>134</v>
      </c>
      <c r="C10295" t="s">
        <v>97</v>
      </c>
      <c r="D10295" s="29">
        <v>45496</v>
      </c>
      <c r="E10295">
        <v>0</v>
      </c>
      <c r="F10295">
        <v>0</v>
      </c>
      <c r="G10295">
        <v>0</v>
      </c>
      <c r="H10295">
        <v>0</v>
      </c>
      <c r="L10295">
        <v>431.27866999999998</v>
      </c>
      <c r="M10295">
        <v>34.909253999999997</v>
      </c>
      <c r="N10295">
        <v>34.909253999999997</v>
      </c>
      <c r="R10295">
        <v>483.74226900000002</v>
      </c>
      <c r="S10295" t="s">
        <v>204</v>
      </c>
      <c r="T10295" s="247">
        <v>45342.356504629628</v>
      </c>
    </row>
    <row r="10296" spans="1:20" x14ac:dyDescent="0.35">
      <c r="A10296" t="s">
        <v>133</v>
      </c>
      <c r="B10296" t="s">
        <v>134</v>
      </c>
      <c r="C10296" t="s">
        <v>97</v>
      </c>
      <c r="D10296" s="29">
        <v>45497</v>
      </c>
      <c r="E10296">
        <v>0</v>
      </c>
      <c r="F10296">
        <v>0</v>
      </c>
      <c r="G10296">
        <v>0</v>
      </c>
      <c r="H10296">
        <v>0</v>
      </c>
      <c r="L10296">
        <v>431.27866999999998</v>
      </c>
      <c r="M10296">
        <v>34.909253999999997</v>
      </c>
      <c r="N10296">
        <v>34.909253999999997</v>
      </c>
      <c r="R10296">
        <v>483.74226900000002</v>
      </c>
      <c r="S10296" t="s">
        <v>204</v>
      </c>
      <c r="T10296" s="247">
        <v>45342.356504629628</v>
      </c>
    </row>
    <row r="10297" spans="1:20" x14ac:dyDescent="0.35">
      <c r="A10297" t="s">
        <v>133</v>
      </c>
      <c r="B10297" t="s">
        <v>134</v>
      </c>
      <c r="C10297" t="s">
        <v>97</v>
      </c>
      <c r="D10297" s="29">
        <v>45498</v>
      </c>
      <c r="E10297">
        <v>0</v>
      </c>
      <c r="F10297">
        <v>0</v>
      </c>
      <c r="G10297">
        <v>0</v>
      </c>
      <c r="H10297">
        <v>0</v>
      </c>
      <c r="L10297">
        <v>431.27866999999998</v>
      </c>
      <c r="M10297">
        <v>34.909253999999997</v>
      </c>
      <c r="N10297">
        <v>34.909253999999997</v>
      </c>
      <c r="R10297">
        <v>483.74226900000002</v>
      </c>
      <c r="S10297" t="s">
        <v>204</v>
      </c>
      <c r="T10297" s="247">
        <v>45342.356504629628</v>
      </c>
    </row>
    <row r="10298" spans="1:20" x14ac:dyDescent="0.35">
      <c r="A10298" t="s">
        <v>133</v>
      </c>
      <c r="B10298" t="s">
        <v>134</v>
      </c>
      <c r="C10298" t="s">
        <v>97</v>
      </c>
      <c r="D10298" s="29">
        <v>45499</v>
      </c>
      <c r="E10298">
        <v>0</v>
      </c>
      <c r="F10298">
        <v>0</v>
      </c>
      <c r="G10298">
        <v>0</v>
      </c>
      <c r="H10298">
        <v>0</v>
      </c>
      <c r="L10298">
        <v>431.27866999999998</v>
      </c>
      <c r="M10298">
        <v>34.909253999999997</v>
      </c>
      <c r="N10298">
        <v>34.909253999999997</v>
      </c>
      <c r="R10298">
        <v>483.74226900000002</v>
      </c>
      <c r="S10298" t="s">
        <v>204</v>
      </c>
      <c r="T10298" s="247">
        <v>45342.356504629628</v>
      </c>
    </row>
    <row r="10299" spans="1:20" x14ac:dyDescent="0.35">
      <c r="A10299" t="s">
        <v>133</v>
      </c>
      <c r="B10299" t="s">
        <v>134</v>
      </c>
      <c r="C10299" t="s">
        <v>97</v>
      </c>
      <c r="D10299" s="29">
        <v>45500</v>
      </c>
      <c r="E10299">
        <v>0</v>
      </c>
      <c r="F10299">
        <v>0</v>
      </c>
      <c r="G10299">
        <v>0</v>
      </c>
      <c r="H10299">
        <v>0</v>
      </c>
      <c r="L10299">
        <v>431.27866999999998</v>
      </c>
      <c r="M10299">
        <v>34.909253999999997</v>
      </c>
      <c r="N10299">
        <v>34.909253999999997</v>
      </c>
      <c r="R10299">
        <v>483.74226900000002</v>
      </c>
      <c r="S10299" t="s">
        <v>204</v>
      </c>
      <c r="T10299" s="247">
        <v>45342.356504629628</v>
      </c>
    </row>
    <row r="10300" spans="1:20" x14ac:dyDescent="0.35">
      <c r="A10300" t="s">
        <v>133</v>
      </c>
      <c r="B10300" t="s">
        <v>134</v>
      </c>
      <c r="C10300" t="s">
        <v>97</v>
      </c>
      <c r="D10300" s="29">
        <v>45501</v>
      </c>
      <c r="E10300">
        <v>0</v>
      </c>
      <c r="F10300">
        <v>0</v>
      </c>
      <c r="G10300">
        <v>0</v>
      </c>
      <c r="H10300">
        <v>0</v>
      </c>
      <c r="L10300">
        <v>431.27866999999998</v>
      </c>
      <c r="M10300">
        <v>34.909253999999997</v>
      </c>
      <c r="N10300">
        <v>34.909253999999997</v>
      </c>
      <c r="R10300">
        <v>483.74226900000002</v>
      </c>
      <c r="S10300" t="s">
        <v>204</v>
      </c>
      <c r="T10300" s="247">
        <v>45342.356504629628</v>
      </c>
    </row>
    <row r="10301" spans="1:20" x14ac:dyDescent="0.35">
      <c r="A10301" t="s">
        <v>133</v>
      </c>
      <c r="B10301" t="s">
        <v>134</v>
      </c>
      <c r="C10301" t="s">
        <v>97</v>
      </c>
      <c r="D10301" s="29">
        <v>45502</v>
      </c>
      <c r="E10301">
        <v>0</v>
      </c>
      <c r="F10301">
        <v>0</v>
      </c>
      <c r="G10301">
        <v>0</v>
      </c>
      <c r="H10301">
        <v>0</v>
      </c>
      <c r="L10301">
        <v>431.27866999999998</v>
      </c>
      <c r="M10301">
        <v>34.909253999999997</v>
      </c>
      <c r="N10301">
        <v>34.909253999999997</v>
      </c>
      <c r="R10301">
        <v>483.74226900000002</v>
      </c>
      <c r="S10301" t="s">
        <v>204</v>
      </c>
      <c r="T10301" s="247">
        <v>45342.356504629628</v>
      </c>
    </row>
    <row r="10302" spans="1:20" x14ac:dyDescent="0.35">
      <c r="A10302" t="s">
        <v>133</v>
      </c>
      <c r="B10302" t="s">
        <v>134</v>
      </c>
      <c r="C10302" t="s">
        <v>97</v>
      </c>
      <c r="D10302" s="29">
        <v>45503</v>
      </c>
      <c r="E10302">
        <v>0</v>
      </c>
      <c r="F10302">
        <v>0</v>
      </c>
      <c r="G10302">
        <v>0</v>
      </c>
      <c r="H10302">
        <v>0</v>
      </c>
      <c r="L10302">
        <v>431.27866999999998</v>
      </c>
      <c r="M10302">
        <v>34.909253999999997</v>
      </c>
      <c r="N10302">
        <v>34.909253999999997</v>
      </c>
      <c r="R10302">
        <v>483.74226900000002</v>
      </c>
      <c r="S10302" t="s">
        <v>204</v>
      </c>
      <c r="T10302" s="247">
        <v>45342.356504629628</v>
      </c>
    </row>
    <row r="10303" spans="1:20" x14ac:dyDescent="0.35">
      <c r="A10303" t="s">
        <v>133</v>
      </c>
      <c r="B10303" t="s">
        <v>134</v>
      </c>
      <c r="C10303" t="s">
        <v>97</v>
      </c>
      <c r="D10303" s="29">
        <v>45504</v>
      </c>
      <c r="E10303">
        <v>0</v>
      </c>
      <c r="F10303">
        <v>0</v>
      </c>
      <c r="G10303">
        <v>0</v>
      </c>
      <c r="H10303">
        <v>0</v>
      </c>
      <c r="L10303">
        <v>431.27866999999998</v>
      </c>
      <c r="M10303">
        <v>34.909253999999997</v>
      </c>
      <c r="N10303">
        <v>34.909253999999997</v>
      </c>
      <c r="R10303">
        <v>483.74226900000002</v>
      </c>
      <c r="S10303" t="s">
        <v>204</v>
      </c>
      <c r="T10303" s="247">
        <v>45342.356504629628</v>
      </c>
    </row>
    <row r="10304" spans="1:20" x14ac:dyDescent="0.35">
      <c r="A10304" t="s">
        <v>133</v>
      </c>
      <c r="B10304" t="s">
        <v>134</v>
      </c>
      <c r="C10304" t="s">
        <v>97</v>
      </c>
      <c r="D10304" s="29">
        <v>45505</v>
      </c>
      <c r="E10304">
        <v>0</v>
      </c>
      <c r="F10304">
        <v>0</v>
      </c>
      <c r="G10304">
        <v>0</v>
      </c>
      <c r="H10304">
        <v>0</v>
      </c>
      <c r="L10304">
        <v>431.27866999999998</v>
      </c>
      <c r="M10304">
        <v>34.909253999999997</v>
      </c>
      <c r="N10304">
        <v>34.909253999999997</v>
      </c>
      <c r="R10304">
        <v>483.74226900000002</v>
      </c>
      <c r="S10304" t="s">
        <v>204</v>
      </c>
      <c r="T10304" s="247">
        <v>45342.356504629628</v>
      </c>
    </row>
    <row r="10305" spans="1:20" x14ac:dyDescent="0.35">
      <c r="A10305" t="s">
        <v>133</v>
      </c>
      <c r="B10305" t="s">
        <v>134</v>
      </c>
      <c r="C10305" t="s">
        <v>97</v>
      </c>
      <c r="D10305" s="29">
        <v>45506</v>
      </c>
      <c r="E10305">
        <v>0</v>
      </c>
      <c r="F10305">
        <v>0</v>
      </c>
      <c r="G10305">
        <v>0</v>
      </c>
      <c r="H10305">
        <v>0</v>
      </c>
      <c r="L10305">
        <v>431.27866999999998</v>
      </c>
      <c r="M10305">
        <v>34.909253999999997</v>
      </c>
      <c r="N10305">
        <v>34.909253999999997</v>
      </c>
      <c r="R10305">
        <v>483.74226900000002</v>
      </c>
      <c r="S10305" t="s">
        <v>204</v>
      </c>
      <c r="T10305" s="247">
        <v>45342.356504629628</v>
      </c>
    </row>
    <row r="10306" spans="1:20" x14ac:dyDescent="0.35">
      <c r="A10306" t="s">
        <v>133</v>
      </c>
      <c r="B10306" t="s">
        <v>134</v>
      </c>
      <c r="C10306" t="s">
        <v>97</v>
      </c>
      <c r="D10306" s="29">
        <v>45507</v>
      </c>
      <c r="E10306">
        <v>0</v>
      </c>
      <c r="F10306">
        <v>0</v>
      </c>
      <c r="G10306">
        <v>0</v>
      </c>
      <c r="H10306">
        <v>0</v>
      </c>
      <c r="L10306">
        <v>431.27866999999998</v>
      </c>
      <c r="M10306">
        <v>34.909253999999997</v>
      </c>
      <c r="N10306">
        <v>34.909253999999997</v>
      </c>
      <c r="R10306">
        <v>483.74226900000002</v>
      </c>
      <c r="S10306" t="s">
        <v>204</v>
      </c>
      <c r="T10306" s="247">
        <v>45342.356516203705</v>
      </c>
    </row>
    <row r="10307" spans="1:20" x14ac:dyDescent="0.35">
      <c r="A10307" t="s">
        <v>133</v>
      </c>
      <c r="B10307" t="s">
        <v>134</v>
      </c>
      <c r="C10307" t="s">
        <v>97</v>
      </c>
      <c r="D10307" s="29">
        <v>45508</v>
      </c>
      <c r="E10307">
        <v>0</v>
      </c>
      <c r="F10307">
        <v>0</v>
      </c>
      <c r="G10307">
        <v>0</v>
      </c>
      <c r="H10307">
        <v>0</v>
      </c>
      <c r="L10307">
        <v>431.27866999999998</v>
      </c>
      <c r="M10307">
        <v>34.909253999999997</v>
      </c>
      <c r="N10307">
        <v>34.909253999999997</v>
      </c>
      <c r="R10307">
        <v>483.74226900000002</v>
      </c>
      <c r="S10307" t="s">
        <v>204</v>
      </c>
      <c r="T10307" s="247">
        <v>45342.356516203705</v>
      </c>
    </row>
    <row r="10308" spans="1:20" x14ac:dyDescent="0.35">
      <c r="A10308" t="s">
        <v>133</v>
      </c>
      <c r="B10308" t="s">
        <v>134</v>
      </c>
      <c r="C10308" t="s">
        <v>97</v>
      </c>
      <c r="D10308" s="29">
        <v>45509</v>
      </c>
      <c r="E10308">
        <v>0</v>
      </c>
      <c r="F10308">
        <v>0</v>
      </c>
      <c r="G10308">
        <v>0</v>
      </c>
      <c r="H10308">
        <v>0</v>
      </c>
      <c r="L10308">
        <v>431.27866999999998</v>
      </c>
      <c r="M10308">
        <v>34.909253999999997</v>
      </c>
      <c r="N10308">
        <v>34.909253999999997</v>
      </c>
      <c r="R10308">
        <v>483.74226900000002</v>
      </c>
      <c r="S10308" t="s">
        <v>204</v>
      </c>
      <c r="T10308" s="247">
        <v>45342.356504629628</v>
      </c>
    </row>
    <row r="10309" spans="1:20" x14ac:dyDescent="0.35">
      <c r="A10309" t="s">
        <v>133</v>
      </c>
      <c r="B10309" t="s">
        <v>134</v>
      </c>
      <c r="C10309" t="s">
        <v>97</v>
      </c>
      <c r="D10309" s="29">
        <v>45510</v>
      </c>
      <c r="E10309">
        <v>0</v>
      </c>
      <c r="F10309">
        <v>0</v>
      </c>
      <c r="G10309">
        <v>0</v>
      </c>
      <c r="H10309">
        <v>0</v>
      </c>
      <c r="L10309">
        <v>431.27866999999998</v>
      </c>
      <c r="M10309">
        <v>34.909253999999997</v>
      </c>
      <c r="N10309">
        <v>34.909253999999997</v>
      </c>
      <c r="R10309">
        <v>483.74226900000002</v>
      </c>
      <c r="S10309" t="s">
        <v>204</v>
      </c>
      <c r="T10309" s="247">
        <v>45342.356516203705</v>
      </c>
    </row>
    <row r="10310" spans="1:20" x14ac:dyDescent="0.35">
      <c r="A10310" t="s">
        <v>133</v>
      </c>
      <c r="B10310" t="s">
        <v>134</v>
      </c>
      <c r="C10310" t="s">
        <v>97</v>
      </c>
      <c r="D10310" s="29">
        <v>45511</v>
      </c>
      <c r="E10310">
        <v>0</v>
      </c>
      <c r="F10310">
        <v>0</v>
      </c>
      <c r="G10310">
        <v>0</v>
      </c>
      <c r="H10310">
        <v>0</v>
      </c>
      <c r="L10310">
        <v>431.27866999999998</v>
      </c>
      <c r="M10310">
        <v>34.909253999999997</v>
      </c>
      <c r="N10310">
        <v>34.909253999999997</v>
      </c>
      <c r="R10310">
        <v>483.74226900000002</v>
      </c>
      <c r="S10310" t="s">
        <v>204</v>
      </c>
      <c r="T10310" s="247">
        <v>45342.356504629628</v>
      </c>
    </row>
    <row r="10311" spans="1:20" x14ac:dyDescent="0.35">
      <c r="A10311" t="s">
        <v>133</v>
      </c>
      <c r="B10311" t="s">
        <v>134</v>
      </c>
      <c r="C10311" t="s">
        <v>97</v>
      </c>
      <c r="D10311" s="29">
        <v>45512</v>
      </c>
      <c r="E10311">
        <v>0</v>
      </c>
      <c r="F10311">
        <v>0</v>
      </c>
      <c r="G10311">
        <v>0</v>
      </c>
      <c r="H10311">
        <v>0</v>
      </c>
      <c r="L10311">
        <v>431.27866999999998</v>
      </c>
      <c r="M10311">
        <v>34.909253999999997</v>
      </c>
      <c r="N10311">
        <v>34.909253999999997</v>
      </c>
      <c r="R10311">
        <v>483.74226900000002</v>
      </c>
      <c r="S10311" t="s">
        <v>204</v>
      </c>
      <c r="T10311" s="247">
        <v>45342.356504629628</v>
      </c>
    </row>
    <row r="10312" spans="1:20" x14ac:dyDescent="0.35">
      <c r="A10312" t="s">
        <v>133</v>
      </c>
      <c r="B10312" t="s">
        <v>134</v>
      </c>
      <c r="C10312" t="s">
        <v>97</v>
      </c>
      <c r="D10312" s="29">
        <v>45513</v>
      </c>
      <c r="E10312">
        <v>0</v>
      </c>
      <c r="F10312">
        <v>0</v>
      </c>
      <c r="G10312">
        <v>0</v>
      </c>
      <c r="H10312">
        <v>0</v>
      </c>
      <c r="L10312">
        <v>431.27866999999998</v>
      </c>
      <c r="M10312">
        <v>34.909253999999997</v>
      </c>
      <c r="N10312">
        <v>34.909253999999997</v>
      </c>
      <c r="R10312">
        <v>483.74226900000002</v>
      </c>
      <c r="S10312" t="s">
        <v>204</v>
      </c>
      <c r="T10312" s="247">
        <v>45342.356516203705</v>
      </c>
    </row>
    <row r="10313" spans="1:20" x14ac:dyDescent="0.35">
      <c r="A10313" t="s">
        <v>133</v>
      </c>
      <c r="B10313" t="s">
        <v>134</v>
      </c>
      <c r="C10313" t="s">
        <v>97</v>
      </c>
      <c r="D10313" s="29">
        <v>45514</v>
      </c>
      <c r="E10313">
        <v>0</v>
      </c>
      <c r="F10313">
        <v>0</v>
      </c>
      <c r="G10313">
        <v>0</v>
      </c>
      <c r="H10313">
        <v>0</v>
      </c>
      <c r="L10313">
        <v>431.27866999999998</v>
      </c>
      <c r="M10313">
        <v>34.909253999999997</v>
      </c>
      <c r="N10313">
        <v>34.909253999999997</v>
      </c>
      <c r="R10313">
        <v>483.74226900000002</v>
      </c>
      <c r="S10313" t="s">
        <v>204</v>
      </c>
      <c r="T10313" s="247">
        <v>45342.356504629628</v>
      </c>
    </row>
    <row r="10314" spans="1:20" x14ac:dyDescent="0.35">
      <c r="A10314" t="s">
        <v>133</v>
      </c>
      <c r="B10314" t="s">
        <v>134</v>
      </c>
      <c r="C10314" t="s">
        <v>97</v>
      </c>
      <c r="D10314" s="29">
        <v>45515</v>
      </c>
      <c r="E10314">
        <v>0</v>
      </c>
      <c r="F10314">
        <v>0</v>
      </c>
      <c r="G10314">
        <v>0</v>
      </c>
      <c r="H10314">
        <v>0</v>
      </c>
      <c r="L10314">
        <v>431.27866999999998</v>
      </c>
      <c r="M10314">
        <v>34.909253999999997</v>
      </c>
      <c r="N10314">
        <v>34.909253999999997</v>
      </c>
      <c r="R10314">
        <v>483.74226900000002</v>
      </c>
      <c r="S10314" t="s">
        <v>204</v>
      </c>
      <c r="T10314" s="247">
        <v>45342.356516203705</v>
      </c>
    </row>
    <row r="10315" spans="1:20" x14ac:dyDescent="0.35">
      <c r="A10315" t="s">
        <v>133</v>
      </c>
      <c r="B10315" t="s">
        <v>134</v>
      </c>
      <c r="C10315" t="s">
        <v>97</v>
      </c>
      <c r="D10315" s="29">
        <v>45516</v>
      </c>
      <c r="E10315">
        <v>0</v>
      </c>
      <c r="F10315">
        <v>0</v>
      </c>
      <c r="G10315">
        <v>0</v>
      </c>
      <c r="H10315">
        <v>0</v>
      </c>
      <c r="L10315">
        <v>431.27866999999998</v>
      </c>
      <c r="M10315">
        <v>34.909253999999997</v>
      </c>
      <c r="N10315">
        <v>34.909253999999997</v>
      </c>
      <c r="R10315">
        <v>483.74226900000002</v>
      </c>
      <c r="S10315" t="s">
        <v>204</v>
      </c>
      <c r="T10315" s="247">
        <v>45342.356516203705</v>
      </c>
    </row>
    <row r="10316" spans="1:20" x14ac:dyDescent="0.35">
      <c r="A10316" t="s">
        <v>133</v>
      </c>
      <c r="B10316" t="s">
        <v>134</v>
      </c>
      <c r="C10316" t="s">
        <v>97</v>
      </c>
      <c r="D10316" s="29">
        <v>45517</v>
      </c>
      <c r="E10316">
        <v>0</v>
      </c>
      <c r="F10316">
        <v>0</v>
      </c>
      <c r="G10316">
        <v>0</v>
      </c>
      <c r="H10316">
        <v>0</v>
      </c>
      <c r="L10316">
        <v>431.27866999999998</v>
      </c>
      <c r="M10316">
        <v>34.909253999999997</v>
      </c>
      <c r="N10316">
        <v>34.909253999999997</v>
      </c>
      <c r="R10316">
        <v>483.74226900000002</v>
      </c>
      <c r="S10316" t="s">
        <v>204</v>
      </c>
      <c r="T10316" s="247">
        <v>45342.356504629628</v>
      </c>
    </row>
    <row r="10317" spans="1:20" x14ac:dyDescent="0.35">
      <c r="A10317" t="s">
        <v>133</v>
      </c>
      <c r="B10317" t="s">
        <v>134</v>
      </c>
      <c r="C10317" t="s">
        <v>97</v>
      </c>
      <c r="D10317" s="29">
        <v>45518</v>
      </c>
      <c r="E10317">
        <v>0</v>
      </c>
      <c r="F10317">
        <v>0</v>
      </c>
      <c r="G10317">
        <v>0</v>
      </c>
      <c r="H10317">
        <v>0</v>
      </c>
      <c r="L10317">
        <v>431.27866999999998</v>
      </c>
      <c r="M10317">
        <v>34.909253999999997</v>
      </c>
      <c r="N10317">
        <v>34.909253999999997</v>
      </c>
      <c r="R10317">
        <v>483.74226900000002</v>
      </c>
      <c r="S10317" t="s">
        <v>204</v>
      </c>
      <c r="T10317" s="247">
        <v>45342.356516203705</v>
      </c>
    </row>
    <row r="10318" spans="1:20" x14ac:dyDescent="0.35">
      <c r="A10318" t="s">
        <v>133</v>
      </c>
      <c r="B10318" t="s">
        <v>134</v>
      </c>
      <c r="C10318" t="s">
        <v>97</v>
      </c>
      <c r="D10318" s="29">
        <v>45519</v>
      </c>
      <c r="E10318">
        <v>0</v>
      </c>
      <c r="F10318">
        <v>0</v>
      </c>
      <c r="G10318">
        <v>0</v>
      </c>
      <c r="H10318">
        <v>0</v>
      </c>
      <c r="L10318">
        <v>431.27866999999998</v>
      </c>
      <c r="M10318">
        <v>34.909253999999997</v>
      </c>
      <c r="N10318">
        <v>34.909253999999997</v>
      </c>
      <c r="R10318">
        <v>483.74226900000002</v>
      </c>
      <c r="S10318" t="s">
        <v>204</v>
      </c>
      <c r="T10318" s="247">
        <v>45342.356516203705</v>
      </c>
    </row>
    <row r="10319" spans="1:20" x14ac:dyDescent="0.35">
      <c r="A10319" t="s">
        <v>133</v>
      </c>
      <c r="B10319" t="s">
        <v>134</v>
      </c>
      <c r="C10319" t="s">
        <v>97</v>
      </c>
      <c r="D10319" s="29">
        <v>45520</v>
      </c>
      <c r="E10319">
        <v>0</v>
      </c>
      <c r="F10319">
        <v>0</v>
      </c>
      <c r="G10319">
        <v>0</v>
      </c>
      <c r="H10319">
        <v>0</v>
      </c>
      <c r="L10319">
        <v>431.27866999999998</v>
      </c>
      <c r="M10319">
        <v>34.909253999999997</v>
      </c>
      <c r="N10319">
        <v>34.909253999999997</v>
      </c>
      <c r="R10319">
        <v>483.74226900000002</v>
      </c>
      <c r="S10319" t="s">
        <v>204</v>
      </c>
      <c r="T10319" s="247">
        <v>45342.356516203705</v>
      </c>
    </row>
    <row r="10320" spans="1:20" x14ac:dyDescent="0.35">
      <c r="A10320" t="s">
        <v>133</v>
      </c>
      <c r="B10320" t="s">
        <v>134</v>
      </c>
      <c r="C10320" t="s">
        <v>97</v>
      </c>
      <c r="D10320" s="29">
        <v>45521</v>
      </c>
      <c r="E10320">
        <v>0</v>
      </c>
      <c r="F10320">
        <v>0</v>
      </c>
      <c r="G10320">
        <v>0</v>
      </c>
      <c r="H10320">
        <v>0</v>
      </c>
      <c r="L10320">
        <v>431.27866999999998</v>
      </c>
      <c r="M10320">
        <v>34.909253999999997</v>
      </c>
      <c r="N10320">
        <v>34.909253999999997</v>
      </c>
      <c r="R10320">
        <v>483.74226900000002</v>
      </c>
      <c r="S10320" t="s">
        <v>204</v>
      </c>
      <c r="T10320" s="247">
        <v>45342.356516203705</v>
      </c>
    </row>
    <row r="10321" spans="1:20" x14ac:dyDescent="0.35">
      <c r="A10321" t="s">
        <v>133</v>
      </c>
      <c r="B10321" t="s">
        <v>134</v>
      </c>
      <c r="C10321" t="s">
        <v>97</v>
      </c>
      <c r="D10321" s="29">
        <v>45522</v>
      </c>
      <c r="E10321">
        <v>0</v>
      </c>
      <c r="F10321">
        <v>0</v>
      </c>
      <c r="G10321">
        <v>0</v>
      </c>
      <c r="H10321">
        <v>0</v>
      </c>
      <c r="L10321">
        <v>431.27866999999998</v>
      </c>
      <c r="M10321">
        <v>34.909253999999997</v>
      </c>
      <c r="N10321">
        <v>34.909253999999997</v>
      </c>
      <c r="R10321">
        <v>483.74226900000002</v>
      </c>
      <c r="S10321" t="s">
        <v>204</v>
      </c>
      <c r="T10321" s="247">
        <v>45342.356516203705</v>
      </c>
    </row>
    <row r="10322" spans="1:20" x14ac:dyDescent="0.35">
      <c r="A10322" t="s">
        <v>133</v>
      </c>
      <c r="B10322" t="s">
        <v>134</v>
      </c>
      <c r="C10322" t="s">
        <v>97</v>
      </c>
      <c r="D10322" s="29">
        <v>45523</v>
      </c>
      <c r="E10322">
        <v>0</v>
      </c>
      <c r="F10322">
        <v>0</v>
      </c>
      <c r="G10322">
        <v>0</v>
      </c>
      <c r="H10322">
        <v>0</v>
      </c>
      <c r="L10322">
        <v>431.27866999999998</v>
      </c>
      <c r="M10322">
        <v>34.909253999999997</v>
      </c>
      <c r="N10322">
        <v>34.909253999999997</v>
      </c>
      <c r="R10322">
        <v>483.74226900000002</v>
      </c>
      <c r="S10322" t="s">
        <v>204</v>
      </c>
      <c r="T10322" s="247">
        <v>45342.356527777774</v>
      </c>
    </row>
    <row r="10323" spans="1:20" x14ac:dyDescent="0.35">
      <c r="A10323" t="s">
        <v>133</v>
      </c>
      <c r="B10323" t="s">
        <v>134</v>
      </c>
      <c r="C10323" t="s">
        <v>97</v>
      </c>
      <c r="D10323" s="29">
        <v>45524</v>
      </c>
      <c r="E10323">
        <v>0</v>
      </c>
      <c r="F10323">
        <v>0</v>
      </c>
      <c r="G10323">
        <v>0</v>
      </c>
      <c r="H10323">
        <v>0</v>
      </c>
      <c r="L10323">
        <v>431.27866999999998</v>
      </c>
      <c r="M10323">
        <v>34.909253999999997</v>
      </c>
      <c r="N10323">
        <v>34.909253999999997</v>
      </c>
      <c r="R10323">
        <v>483.74226900000002</v>
      </c>
      <c r="S10323" t="s">
        <v>204</v>
      </c>
      <c r="T10323" s="247">
        <v>45342.356516203705</v>
      </c>
    </row>
    <row r="10324" spans="1:20" x14ac:dyDescent="0.35">
      <c r="A10324" t="s">
        <v>133</v>
      </c>
      <c r="B10324" t="s">
        <v>134</v>
      </c>
      <c r="C10324" t="s">
        <v>97</v>
      </c>
      <c r="D10324" s="29">
        <v>45525</v>
      </c>
      <c r="E10324">
        <v>0</v>
      </c>
      <c r="F10324">
        <v>0</v>
      </c>
      <c r="G10324">
        <v>0</v>
      </c>
      <c r="H10324">
        <v>0</v>
      </c>
      <c r="L10324">
        <v>431.27866999999998</v>
      </c>
      <c r="M10324">
        <v>34.909253999999997</v>
      </c>
      <c r="N10324">
        <v>34.909253999999997</v>
      </c>
      <c r="R10324">
        <v>483.74226900000002</v>
      </c>
      <c r="S10324" t="s">
        <v>204</v>
      </c>
      <c r="T10324" s="247">
        <v>45342.356516203705</v>
      </c>
    </row>
    <row r="10325" spans="1:20" x14ac:dyDescent="0.35">
      <c r="A10325" t="s">
        <v>133</v>
      </c>
      <c r="B10325" t="s">
        <v>134</v>
      </c>
      <c r="C10325" t="s">
        <v>97</v>
      </c>
      <c r="D10325" s="29">
        <v>45526</v>
      </c>
      <c r="E10325">
        <v>0</v>
      </c>
      <c r="F10325">
        <v>0</v>
      </c>
      <c r="G10325">
        <v>0</v>
      </c>
      <c r="H10325">
        <v>0</v>
      </c>
      <c r="L10325">
        <v>431.27866999999998</v>
      </c>
      <c r="M10325">
        <v>34.909253999999997</v>
      </c>
      <c r="N10325">
        <v>34.909253999999997</v>
      </c>
      <c r="R10325">
        <v>483.74226900000002</v>
      </c>
      <c r="S10325" t="s">
        <v>204</v>
      </c>
      <c r="T10325" s="247">
        <v>45342.356516203705</v>
      </c>
    </row>
    <row r="10326" spans="1:20" x14ac:dyDescent="0.35">
      <c r="A10326" t="s">
        <v>133</v>
      </c>
      <c r="B10326" t="s">
        <v>134</v>
      </c>
      <c r="C10326" t="s">
        <v>97</v>
      </c>
      <c r="D10326" s="29">
        <v>45527</v>
      </c>
      <c r="E10326">
        <v>0</v>
      </c>
      <c r="F10326">
        <v>0</v>
      </c>
      <c r="G10326">
        <v>0</v>
      </c>
      <c r="H10326">
        <v>0</v>
      </c>
      <c r="L10326">
        <v>431.27866999999998</v>
      </c>
      <c r="M10326">
        <v>34.909253999999997</v>
      </c>
      <c r="N10326">
        <v>34.909253999999997</v>
      </c>
      <c r="R10326">
        <v>483.74226900000002</v>
      </c>
      <c r="S10326" t="s">
        <v>204</v>
      </c>
      <c r="T10326" s="247">
        <v>45342.356516203705</v>
      </c>
    </row>
    <row r="10327" spans="1:20" x14ac:dyDescent="0.35">
      <c r="A10327" t="s">
        <v>133</v>
      </c>
      <c r="B10327" t="s">
        <v>134</v>
      </c>
      <c r="C10327" t="s">
        <v>97</v>
      </c>
      <c r="D10327" s="29">
        <v>45528</v>
      </c>
      <c r="E10327">
        <v>0</v>
      </c>
      <c r="F10327">
        <v>0</v>
      </c>
      <c r="G10327">
        <v>0</v>
      </c>
      <c r="H10327">
        <v>0</v>
      </c>
      <c r="L10327">
        <v>431.27866999999998</v>
      </c>
      <c r="M10327">
        <v>34.909253999999997</v>
      </c>
      <c r="N10327">
        <v>34.909253999999997</v>
      </c>
      <c r="R10327">
        <v>483.74226900000002</v>
      </c>
      <c r="S10327" t="s">
        <v>204</v>
      </c>
      <c r="T10327" s="247">
        <v>45342.356516203705</v>
      </c>
    </row>
    <row r="10328" spans="1:20" x14ac:dyDescent="0.35">
      <c r="A10328" t="s">
        <v>133</v>
      </c>
      <c r="B10328" t="s">
        <v>134</v>
      </c>
      <c r="C10328" t="s">
        <v>97</v>
      </c>
      <c r="D10328" s="29">
        <v>45529</v>
      </c>
      <c r="E10328">
        <v>0</v>
      </c>
      <c r="F10328">
        <v>0</v>
      </c>
      <c r="G10328">
        <v>0</v>
      </c>
      <c r="H10328">
        <v>0</v>
      </c>
      <c r="L10328">
        <v>431.27866999999998</v>
      </c>
      <c r="M10328">
        <v>34.909253999999997</v>
      </c>
      <c r="N10328">
        <v>34.909253999999997</v>
      </c>
      <c r="R10328">
        <v>483.74226900000002</v>
      </c>
      <c r="S10328" t="s">
        <v>204</v>
      </c>
      <c r="T10328" s="247">
        <v>45342.356527777774</v>
      </c>
    </row>
    <row r="10329" spans="1:20" x14ac:dyDescent="0.35">
      <c r="A10329" t="s">
        <v>133</v>
      </c>
      <c r="B10329" t="s">
        <v>134</v>
      </c>
      <c r="C10329" t="s">
        <v>97</v>
      </c>
      <c r="D10329" s="29">
        <v>45530</v>
      </c>
      <c r="E10329">
        <v>0</v>
      </c>
      <c r="F10329">
        <v>0</v>
      </c>
      <c r="G10329">
        <v>0</v>
      </c>
      <c r="H10329">
        <v>0</v>
      </c>
      <c r="L10329">
        <v>431.27866999999998</v>
      </c>
      <c r="M10329">
        <v>34.909253999999997</v>
      </c>
      <c r="N10329">
        <v>34.909253999999997</v>
      </c>
      <c r="R10329">
        <v>483.74226900000002</v>
      </c>
      <c r="S10329" t="s">
        <v>204</v>
      </c>
      <c r="T10329" s="247">
        <v>45342.356516203705</v>
      </c>
    </row>
    <row r="10330" spans="1:20" x14ac:dyDescent="0.35">
      <c r="A10330" t="s">
        <v>133</v>
      </c>
      <c r="B10330" t="s">
        <v>134</v>
      </c>
      <c r="C10330" t="s">
        <v>97</v>
      </c>
      <c r="D10330" s="29">
        <v>45531</v>
      </c>
      <c r="E10330">
        <v>0</v>
      </c>
      <c r="F10330">
        <v>0</v>
      </c>
      <c r="G10330">
        <v>0</v>
      </c>
      <c r="H10330">
        <v>0</v>
      </c>
      <c r="L10330">
        <v>431.27866999999998</v>
      </c>
      <c r="M10330">
        <v>34.909253999999997</v>
      </c>
      <c r="N10330">
        <v>34.909253999999997</v>
      </c>
      <c r="R10330">
        <v>483.74226900000002</v>
      </c>
      <c r="S10330" t="s">
        <v>204</v>
      </c>
      <c r="T10330" s="247">
        <v>45342.356516203705</v>
      </c>
    </row>
    <row r="10331" spans="1:20" x14ac:dyDescent="0.35">
      <c r="A10331" t="s">
        <v>133</v>
      </c>
      <c r="B10331" t="s">
        <v>134</v>
      </c>
      <c r="C10331" t="s">
        <v>97</v>
      </c>
      <c r="D10331" s="29">
        <v>45532</v>
      </c>
      <c r="E10331">
        <v>0</v>
      </c>
      <c r="F10331">
        <v>0</v>
      </c>
      <c r="G10331">
        <v>0</v>
      </c>
      <c r="H10331">
        <v>0</v>
      </c>
      <c r="L10331">
        <v>431.27866999999998</v>
      </c>
      <c r="M10331">
        <v>34.909253999999997</v>
      </c>
      <c r="N10331">
        <v>34.909253999999997</v>
      </c>
      <c r="R10331">
        <v>483.74226900000002</v>
      </c>
      <c r="S10331" t="s">
        <v>204</v>
      </c>
      <c r="T10331" s="247">
        <v>45342.356516203705</v>
      </c>
    </row>
    <row r="10332" spans="1:20" x14ac:dyDescent="0.35">
      <c r="A10332" t="s">
        <v>133</v>
      </c>
      <c r="B10332" t="s">
        <v>134</v>
      </c>
      <c r="C10332" t="s">
        <v>97</v>
      </c>
      <c r="D10332" s="29">
        <v>45533</v>
      </c>
      <c r="E10332">
        <v>0</v>
      </c>
      <c r="F10332">
        <v>0</v>
      </c>
      <c r="G10332">
        <v>0</v>
      </c>
      <c r="H10332">
        <v>0</v>
      </c>
      <c r="L10332">
        <v>431.27866999999998</v>
      </c>
      <c r="M10332">
        <v>34.909253999999997</v>
      </c>
      <c r="N10332">
        <v>34.909253999999997</v>
      </c>
      <c r="R10332">
        <v>483.74226900000002</v>
      </c>
      <c r="S10332" t="s">
        <v>204</v>
      </c>
      <c r="T10332" s="247">
        <v>45342.356516203705</v>
      </c>
    </row>
    <row r="10333" spans="1:20" x14ac:dyDescent="0.35">
      <c r="A10333" t="s">
        <v>133</v>
      </c>
      <c r="B10333" t="s">
        <v>134</v>
      </c>
      <c r="C10333" t="s">
        <v>97</v>
      </c>
      <c r="D10333" s="29">
        <v>45534</v>
      </c>
      <c r="E10333">
        <v>0</v>
      </c>
      <c r="F10333">
        <v>0</v>
      </c>
      <c r="G10333">
        <v>0</v>
      </c>
      <c r="H10333">
        <v>0</v>
      </c>
      <c r="L10333">
        <v>431.27866999999998</v>
      </c>
      <c r="M10333">
        <v>34.909253999999997</v>
      </c>
      <c r="N10333">
        <v>34.909253999999997</v>
      </c>
      <c r="R10333">
        <v>483.74226900000002</v>
      </c>
      <c r="S10333" t="s">
        <v>204</v>
      </c>
      <c r="T10333" s="247">
        <v>45342.356516203705</v>
      </c>
    </row>
    <row r="10334" spans="1:20" x14ac:dyDescent="0.35">
      <c r="A10334" t="s">
        <v>133</v>
      </c>
      <c r="B10334" t="s">
        <v>134</v>
      </c>
      <c r="C10334" t="s">
        <v>97</v>
      </c>
      <c r="D10334" s="29">
        <v>45535</v>
      </c>
      <c r="E10334">
        <v>0</v>
      </c>
      <c r="F10334">
        <v>0</v>
      </c>
      <c r="G10334">
        <v>0</v>
      </c>
      <c r="H10334">
        <v>0</v>
      </c>
      <c r="L10334">
        <v>431.27866999999998</v>
      </c>
      <c r="M10334">
        <v>34.909253999999997</v>
      </c>
      <c r="N10334">
        <v>34.909253999999997</v>
      </c>
      <c r="R10334">
        <v>483.74226900000002</v>
      </c>
      <c r="S10334" t="s">
        <v>204</v>
      </c>
      <c r="T10334" s="247">
        <v>45342.356516203705</v>
      </c>
    </row>
    <row r="10335" spans="1:20" x14ac:dyDescent="0.35">
      <c r="A10335" t="s">
        <v>133</v>
      </c>
      <c r="B10335" t="s">
        <v>134</v>
      </c>
      <c r="C10335" t="s">
        <v>97</v>
      </c>
      <c r="D10335" s="29">
        <v>45536</v>
      </c>
      <c r="E10335">
        <v>0</v>
      </c>
      <c r="F10335">
        <v>0</v>
      </c>
      <c r="G10335">
        <v>0</v>
      </c>
      <c r="H10335">
        <v>0</v>
      </c>
      <c r="L10335">
        <v>431.27866999999998</v>
      </c>
      <c r="M10335">
        <v>34.909253999999997</v>
      </c>
      <c r="N10335">
        <v>34.909253999999997</v>
      </c>
      <c r="R10335">
        <v>483.74226900000002</v>
      </c>
      <c r="S10335" t="s">
        <v>204</v>
      </c>
      <c r="T10335" s="247">
        <v>45342.356527777774</v>
      </c>
    </row>
    <row r="10336" spans="1:20" x14ac:dyDescent="0.35">
      <c r="A10336" t="s">
        <v>133</v>
      </c>
      <c r="B10336" t="s">
        <v>134</v>
      </c>
      <c r="C10336" t="s">
        <v>97</v>
      </c>
      <c r="D10336" s="29">
        <v>45537</v>
      </c>
      <c r="E10336">
        <v>0</v>
      </c>
      <c r="F10336">
        <v>0</v>
      </c>
      <c r="G10336">
        <v>0</v>
      </c>
      <c r="H10336">
        <v>0</v>
      </c>
      <c r="L10336">
        <v>431.27866999999998</v>
      </c>
      <c r="M10336">
        <v>34.909253999999997</v>
      </c>
      <c r="N10336">
        <v>34.909253999999997</v>
      </c>
      <c r="R10336">
        <v>483.74226900000002</v>
      </c>
      <c r="S10336" t="s">
        <v>204</v>
      </c>
      <c r="T10336" s="247">
        <v>45342.356516203705</v>
      </c>
    </row>
    <row r="10337" spans="1:20" x14ac:dyDescent="0.35">
      <c r="A10337" t="s">
        <v>133</v>
      </c>
      <c r="B10337" t="s">
        <v>134</v>
      </c>
      <c r="C10337" t="s">
        <v>97</v>
      </c>
      <c r="D10337" s="29">
        <v>45538</v>
      </c>
      <c r="E10337">
        <v>0</v>
      </c>
      <c r="F10337">
        <v>0</v>
      </c>
      <c r="G10337">
        <v>0</v>
      </c>
      <c r="H10337">
        <v>0</v>
      </c>
      <c r="L10337">
        <v>431.27866999999998</v>
      </c>
      <c r="M10337">
        <v>34.909253999999997</v>
      </c>
      <c r="N10337">
        <v>34.909253999999997</v>
      </c>
      <c r="R10337">
        <v>483.74226900000002</v>
      </c>
      <c r="S10337" t="s">
        <v>204</v>
      </c>
      <c r="T10337" s="247">
        <v>45342.356527777774</v>
      </c>
    </row>
    <row r="10338" spans="1:20" x14ac:dyDescent="0.35">
      <c r="A10338" t="s">
        <v>133</v>
      </c>
      <c r="B10338" t="s">
        <v>134</v>
      </c>
      <c r="C10338" t="s">
        <v>97</v>
      </c>
      <c r="D10338" s="29">
        <v>45539</v>
      </c>
      <c r="E10338">
        <v>0</v>
      </c>
      <c r="F10338">
        <v>0</v>
      </c>
      <c r="G10338">
        <v>0</v>
      </c>
      <c r="H10338">
        <v>0</v>
      </c>
      <c r="L10338">
        <v>431.27866999999998</v>
      </c>
      <c r="M10338">
        <v>34.909253999999997</v>
      </c>
      <c r="N10338">
        <v>34.909253999999997</v>
      </c>
      <c r="R10338">
        <v>483.74226900000002</v>
      </c>
      <c r="S10338" t="s">
        <v>204</v>
      </c>
      <c r="T10338" s="247">
        <v>45342.356527777774</v>
      </c>
    </row>
    <row r="10339" spans="1:20" x14ac:dyDescent="0.35">
      <c r="A10339" t="s">
        <v>133</v>
      </c>
      <c r="B10339" t="s">
        <v>134</v>
      </c>
      <c r="C10339" t="s">
        <v>97</v>
      </c>
      <c r="D10339" s="29">
        <v>45540</v>
      </c>
      <c r="E10339">
        <v>0</v>
      </c>
      <c r="F10339">
        <v>0</v>
      </c>
      <c r="G10339">
        <v>0</v>
      </c>
      <c r="H10339">
        <v>0</v>
      </c>
      <c r="L10339">
        <v>431.27866999999998</v>
      </c>
      <c r="M10339">
        <v>34.909253999999997</v>
      </c>
      <c r="N10339">
        <v>34.909253999999997</v>
      </c>
      <c r="R10339">
        <v>483.74226900000002</v>
      </c>
      <c r="S10339" t="s">
        <v>204</v>
      </c>
      <c r="T10339" s="247">
        <v>45342.356527777774</v>
      </c>
    </row>
    <row r="10340" spans="1:20" x14ac:dyDescent="0.35">
      <c r="A10340" t="s">
        <v>133</v>
      </c>
      <c r="B10340" t="s">
        <v>134</v>
      </c>
      <c r="C10340" t="s">
        <v>97</v>
      </c>
      <c r="D10340" s="29">
        <v>45541</v>
      </c>
      <c r="E10340">
        <v>0</v>
      </c>
      <c r="F10340">
        <v>0</v>
      </c>
      <c r="G10340">
        <v>0</v>
      </c>
      <c r="H10340">
        <v>0</v>
      </c>
      <c r="L10340">
        <v>431.27866999999998</v>
      </c>
      <c r="M10340">
        <v>34.909253999999997</v>
      </c>
      <c r="N10340">
        <v>34.909253999999997</v>
      </c>
      <c r="R10340">
        <v>483.74226900000002</v>
      </c>
      <c r="S10340" t="s">
        <v>204</v>
      </c>
      <c r="T10340" s="247">
        <v>45342.356527777774</v>
      </c>
    </row>
    <row r="10341" spans="1:20" x14ac:dyDescent="0.35">
      <c r="A10341" t="s">
        <v>133</v>
      </c>
      <c r="B10341" t="s">
        <v>134</v>
      </c>
      <c r="C10341" t="s">
        <v>97</v>
      </c>
      <c r="D10341" s="29">
        <v>45542</v>
      </c>
      <c r="E10341">
        <v>0</v>
      </c>
      <c r="F10341">
        <v>0</v>
      </c>
      <c r="G10341">
        <v>0</v>
      </c>
      <c r="H10341">
        <v>0</v>
      </c>
      <c r="L10341">
        <v>431.27866999999998</v>
      </c>
      <c r="M10341">
        <v>34.909253999999997</v>
      </c>
      <c r="N10341">
        <v>34.909253999999997</v>
      </c>
      <c r="R10341">
        <v>483.74226900000002</v>
      </c>
      <c r="S10341" t="s">
        <v>204</v>
      </c>
      <c r="T10341" s="247">
        <v>45342.356527777774</v>
      </c>
    </row>
    <row r="10342" spans="1:20" x14ac:dyDescent="0.35">
      <c r="A10342" t="s">
        <v>133</v>
      </c>
      <c r="B10342" t="s">
        <v>134</v>
      </c>
      <c r="C10342" t="s">
        <v>97</v>
      </c>
      <c r="D10342" s="29">
        <v>45543</v>
      </c>
      <c r="E10342">
        <v>0</v>
      </c>
      <c r="F10342">
        <v>0</v>
      </c>
      <c r="G10342">
        <v>0</v>
      </c>
      <c r="H10342">
        <v>0</v>
      </c>
      <c r="L10342">
        <v>431.27866999999998</v>
      </c>
      <c r="M10342">
        <v>34.909253999999997</v>
      </c>
      <c r="N10342">
        <v>34.909253999999997</v>
      </c>
      <c r="R10342">
        <v>483.74226900000002</v>
      </c>
      <c r="S10342" t="s">
        <v>204</v>
      </c>
      <c r="T10342" s="247">
        <v>45342.356527777774</v>
      </c>
    </row>
    <row r="10343" spans="1:20" x14ac:dyDescent="0.35">
      <c r="A10343" t="s">
        <v>133</v>
      </c>
      <c r="B10343" t="s">
        <v>134</v>
      </c>
      <c r="C10343" t="s">
        <v>97</v>
      </c>
      <c r="D10343" s="29">
        <v>45544</v>
      </c>
      <c r="E10343">
        <v>0</v>
      </c>
      <c r="F10343">
        <v>0</v>
      </c>
      <c r="G10343">
        <v>0</v>
      </c>
      <c r="H10343">
        <v>0</v>
      </c>
      <c r="L10343">
        <v>431.27866999999998</v>
      </c>
      <c r="M10343">
        <v>34.909253999999997</v>
      </c>
      <c r="N10343">
        <v>34.909253999999997</v>
      </c>
      <c r="R10343">
        <v>483.74226900000002</v>
      </c>
      <c r="S10343" t="s">
        <v>204</v>
      </c>
      <c r="T10343" s="247">
        <v>45342.356527777774</v>
      </c>
    </row>
    <row r="10344" spans="1:20" x14ac:dyDescent="0.35">
      <c r="A10344" t="s">
        <v>133</v>
      </c>
      <c r="B10344" t="s">
        <v>134</v>
      </c>
      <c r="C10344" t="s">
        <v>97</v>
      </c>
      <c r="D10344" s="29">
        <v>45545</v>
      </c>
      <c r="E10344">
        <v>0</v>
      </c>
      <c r="F10344">
        <v>0</v>
      </c>
      <c r="G10344">
        <v>0</v>
      </c>
      <c r="H10344">
        <v>0</v>
      </c>
      <c r="L10344">
        <v>431.27866999999998</v>
      </c>
      <c r="M10344">
        <v>34.909253999999997</v>
      </c>
      <c r="N10344">
        <v>34.909253999999997</v>
      </c>
      <c r="R10344">
        <v>483.74226900000002</v>
      </c>
      <c r="S10344" t="s">
        <v>204</v>
      </c>
      <c r="T10344" s="247">
        <v>45342.356527777774</v>
      </c>
    </row>
    <row r="10345" spans="1:20" x14ac:dyDescent="0.35">
      <c r="A10345" t="s">
        <v>133</v>
      </c>
      <c r="B10345" t="s">
        <v>134</v>
      </c>
      <c r="C10345" t="s">
        <v>97</v>
      </c>
      <c r="D10345" s="29">
        <v>45546</v>
      </c>
      <c r="E10345">
        <v>0</v>
      </c>
      <c r="F10345">
        <v>0</v>
      </c>
      <c r="G10345">
        <v>0</v>
      </c>
      <c r="H10345">
        <v>0</v>
      </c>
      <c r="L10345">
        <v>431.27866999999998</v>
      </c>
      <c r="M10345">
        <v>34.909253999999997</v>
      </c>
      <c r="N10345">
        <v>34.909253999999997</v>
      </c>
      <c r="R10345">
        <v>483.74226900000002</v>
      </c>
      <c r="S10345" t="s">
        <v>204</v>
      </c>
      <c r="T10345" s="247">
        <v>45342.356527777774</v>
      </c>
    </row>
    <row r="10346" spans="1:20" x14ac:dyDescent="0.35">
      <c r="A10346" t="s">
        <v>133</v>
      </c>
      <c r="B10346" t="s">
        <v>134</v>
      </c>
      <c r="C10346" t="s">
        <v>97</v>
      </c>
      <c r="D10346" s="29">
        <v>45547</v>
      </c>
      <c r="E10346">
        <v>0</v>
      </c>
      <c r="F10346">
        <v>0</v>
      </c>
      <c r="G10346">
        <v>0</v>
      </c>
      <c r="H10346">
        <v>0</v>
      </c>
      <c r="L10346">
        <v>431.27866999999998</v>
      </c>
      <c r="M10346">
        <v>34.909253999999997</v>
      </c>
      <c r="N10346">
        <v>34.909253999999997</v>
      </c>
      <c r="R10346">
        <v>483.74226900000002</v>
      </c>
      <c r="S10346" t="s">
        <v>204</v>
      </c>
      <c r="T10346" s="247">
        <v>45342.356539351851</v>
      </c>
    </row>
    <row r="10347" spans="1:20" x14ac:dyDescent="0.35">
      <c r="A10347" t="s">
        <v>133</v>
      </c>
      <c r="B10347" t="s">
        <v>134</v>
      </c>
      <c r="C10347" t="s">
        <v>97</v>
      </c>
      <c r="D10347" s="29">
        <v>45548</v>
      </c>
      <c r="E10347">
        <v>0</v>
      </c>
      <c r="F10347">
        <v>0</v>
      </c>
      <c r="G10347">
        <v>0</v>
      </c>
      <c r="H10347">
        <v>0</v>
      </c>
      <c r="L10347">
        <v>431.27866999999998</v>
      </c>
      <c r="M10347">
        <v>34.909253999999997</v>
      </c>
      <c r="N10347">
        <v>34.909253999999997</v>
      </c>
      <c r="R10347">
        <v>483.74226900000002</v>
      </c>
      <c r="S10347" t="s">
        <v>204</v>
      </c>
      <c r="T10347" s="247">
        <v>45342.356527777774</v>
      </c>
    </row>
    <row r="10348" spans="1:20" x14ac:dyDescent="0.35">
      <c r="A10348" t="s">
        <v>133</v>
      </c>
      <c r="B10348" t="s">
        <v>134</v>
      </c>
      <c r="C10348" t="s">
        <v>97</v>
      </c>
      <c r="D10348" s="29">
        <v>45549</v>
      </c>
      <c r="E10348">
        <v>0</v>
      </c>
      <c r="F10348">
        <v>0</v>
      </c>
      <c r="G10348">
        <v>0</v>
      </c>
      <c r="H10348">
        <v>0</v>
      </c>
      <c r="L10348">
        <v>431.27866999999998</v>
      </c>
      <c r="M10348">
        <v>34.909253999999997</v>
      </c>
      <c r="N10348">
        <v>34.909253999999997</v>
      </c>
      <c r="R10348">
        <v>483.74226900000002</v>
      </c>
      <c r="S10348" t="s">
        <v>204</v>
      </c>
      <c r="T10348" s="247">
        <v>45342.356527777774</v>
      </c>
    </row>
    <row r="10349" spans="1:20" x14ac:dyDescent="0.35">
      <c r="A10349" t="s">
        <v>133</v>
      </c>
      <c r="B10349" t="s">
        <v>134</v>
      </c>
      <c r="C10349" t="s">
        <v>97</v>
      </c>
      <c r="D10349" s="29">
        <v>45550</v>
      </c>
      <c r="E10349">
        <v>0</v>
      </c>
      <c r="F10349">
        <v>0</v>
      </c>
      <c r="G10349">
        <v>0</v>
      </c>
      <c r="H10349">
        <v>0</v>
      </c>
      <c r="L10349">
        <v>431.27866999999998</v>
      </c>
      <c r="M10349">
        <v>34.909253999999997</v>
      </c>
      <c r="N10349">
        <v>34.909253999999997</v>
      </c>
      <c r="R10349">
        <v>483.74226900000002</v>
      </c>
      <c r="S10349" t="s">
        <v>204</v>
      </c>
      <c r="T10349" s="247">
        <v>45342.356527777774</v>
      </c>
    </row>
    <row r="10350" spans="1:20" x14ac:dyDescent="0.35">
      <c r="A10350" t="s">
        <v>133</v>
      </c>
      <c r="B10350" t="s">
        <v>134</v>
      </c>
      <c r="C10350" t="s">
        <v>97</v>
      </c>
      <c r="D10350" s="29">
        <v>45551</v>
      </c>
      <c r="E10350">
        <v>0</v>
      </c>
      <c r="F10350">
        <v>0</v>
      </c>
      <c r="G10350">
        <v>0</v>
      </c>
      <c r="H10350">
        <v>0</v>
      </c>
      <c r="L10350">
        <v>431.27866999999998</v>
      </c>
      <c r="M10350">
        <v>34.909253999999997</v>
      </c>
      <c r="N10350">
        <v>34.909253999999997</v>
      </c>
      <c r="R10350">
        <v>483.74226900000002</v>
      </c>
      <c r="S10350" t="s">
        <v>204</v>
      </c>
      <c r="T10350" s="247">
        <v>45342.356527777774</v>
      </c>
    </row>
    <row r="10351" spans="1:20" x14ac:dyDescent="0.35">
      <c r="A10351" t="s">
        <v>133</v>
      </c>
      <c r="B10351" t="s">
        <v>134</v>
      </c>
      <c r="C10351" t="s">
        <v>97</v>
      </c>
      <c r="D10351" s="29">
        <v>45552</v>
      </c>
      <c r="E10351">
        <v>0</v>
      </c>
      <c r="F10351">
        <v>0</v>
      </c>
      <c r="G10351">
        <v>0</v>
      </c>
      <c r="H10351">
        <v>0</v>
      </c>
      <c r="L10351">
        <v>431.27866999999998</v>
      </c>
      <c r="M10351">
        <v>34.909253999999997</v>
      </c>
      <c r="N10351">
        <v>34.909253999999997</v>
      </c>
      <c r="R10351">
        <v>483.74226900000002</v>
      </c>
      <c r="S10351" t="s">
        <v>204</v>
      </c>
      <c r="T10351" s="247">
        <v>45342.356527777774</v>
      </c>
    </row>
    <row r="10352" spans="1:20" x14ac:dyDescent="0.35">
      <c r="A10352" t="s">
        <v>133</v>
      </c>
      <c r="B10352" t="s">
        <v>134</v>
      </c>
      <c r="C10352" t="s">
        <v>97</v>
      </c>
      <c r="D10352" s="29">
        <v>45553</v>
      </c>
      <c r="E10352">
        <v>0</v>
      </c>
      <c r="F10352">
        <v>0</v>
      </c>
      <c r="G10352">
        <v>0</v>
      </c>
      <c r="H10352">
        <v>0</v>
      </c>
      <c r="L10352">
        <v>431.27866999999998</v>
      </c>
      <c r="M10352">
        <v>34.909253999999997</v>
      </c>
      <c r="N10352">
        <v>34.909253999999997</v>
      </c>
      <c r="R10352">
        <v>483.74226900000002</v>
      </c>
      <c r="S10352" t="s">
        <v>204</v>
      </c>
      <c r="T10352" s="247">
        <v>45342.356527777774</v>
      </c>
    </row>
    <row r="10353" spans="1:20" x14ac:dyDescent="0.35">
      <c r="A10353" t="s">
        <v>133</v>
      </c>
      <c r="B10353" t="s">
        <v>134</v>
      </c>
      <c r="C10353" t="s">
        <v>97</v>
      </c>
      <c r="D10353" s="29">
        <v>45554</v>
      </c>
      <c r="E10353">
        <v>0</v>
      </c>
      <c r="F10353">
        <v>0</v>
      </c>
      <c r="G10353">
        <v>0</v>
      </c>
      <c r="H10353">
        <v>0</v>
      </c>
      <c r="L10353">
        <v>431.27866999999998</v>
      </c>
      <c r="M10353">
        <v>34.909253999999997</v>
      </c>
      <c r="N10353">
        <v>34.909253999999997</v>
      </c>
      <c r="R10353">
        <v>483.74226900000002</v>
      </c>
      <c r="S10353" t="s">
        <v>204</v>
      </c>
      <c r="T10353" s="247">
        <v>45342.356527777774</v>
      </c>
    </row>
    <row r="10354" spans="1:20" x14ac:dyDescent="0.35">
      <c r="A10354" t="s">
        <v>133</v>
      </c>
      <c r="B10354" t="s">
        <v>134</v>
      </c>
      <c r="C10354" t="s">
        <v>97</v>
      </c>
      <c r="D10354" s="29">
        <v>45555</v>
      </c>
      <c r="E10354">
        <v>0</v>
      </c>
      <c r="F10354">
        <v>0</v>
      </c>
      <c r="G10354">
        <v>0</v>
      </c>
      <c r="H10354">
        <v>0</v>
      </c>
      <c r="L10354">
        <v>431.27866999999998</v>
      </c>
      <c r="M10354">
        <v>34.909253999999997</v>
      </c>
      <c r="N10354">
        <v>34.909253999999997</v>
      </c>
      <c r="R10354">
        <v>483.74226900000002</v>
      </c>
      <c r="S10354" t="s">
        <v>204</v>
      </c>
      <c r="T10354" s="247">
        <v>45342.356539351851</v>
      </c>
    </row>
    <row r="10355" spans="1:20" x14ac:dyDescent="0.35">
      <c r="A10355" t="s">
        <v>133</v>
      </c>
      <c r="B10355" t="s">
        <v>134</v>
      </c>
      <c r="C10355" t="s">
        <v>97</v>
      </c>
      <c r="D10355" s="29">
        <v>45556</v>
      </c>
      <c r="E10355">
        <v>0</v>
      </c>
      <c r="F10355">
        <v>0</v>
      </c>
      <c r="G10355">
        <v>0</v>
      </c>
      <c r="H10355">
        <v>0</v>
      </c>
      <c r="L10355">
        <v>431.27866999999998</v>
      </c>
      <c r="M10355">
        <v>34.909253999999997</v>
      </c>
      <c r="N10355">
        <v>34.909253999999997</v>
      </c>
      <c r="R10355">
        <v>483.74226900000002</v>
      </c>
      <c r="S10355" t="s">
        <v>204</v>
      </c>
      <c r="T10355" s="247">
        <v>45342.356527777774</v>
      </c>
    </row>
    <row r="10356" spans="1:20" x14ac:dyDescent="0.35">
      <c r="A10356" t="s">
        <v>133</v>
      </c>
      <c r="B10356" t="s">
        <v>134</v>
      </c>
      <c r="C10356" t="s">
        <v>97</v>
      </c>
      <c r="D10356" s="29">
        <v>45557</v>
      </c>
      <c r="E10356">
        <v>0</v>
      </c>
      <c r="F10356">
        <v>0</v>
      </c>
      <c r="G10356">
        <v>0</v>
      </c>
      <c r="H10356">
        <v>0</v>
      </c>
      <c r="L10356">
        <v>431.27866999999998</v>
      </c>
      <c r="M10356">
        <v>34.909253999999997</v>
      </c>
      <c r="N10356">
        <v>34.909253999999997</v>
      </c>
      <c r="R10356">
        <v>483.74226900000002</v>
      </c>
      <c r="S10356" t="s">
        <v>204</v>
      </c>
      <c r="T10356" s="247">
        <v>45342.356539351851</v>
      </c>
    </row>
    <row r="10357" spans="1:20" x14ac:dyDescent="0.35">
      <c r="A10357" t="s">
        <v>133</v>
      </c>
      <c r="B10357" t="s">
        <v>134</v>
      </c>
      <c r="C10357" t="s">
        <v>97</v>
      </c>
      <c r="D10357" s="29">
        <v>45558</v>
      </c>
      <c r="E10357">
        <v>0</v>
      </c>
      <c r="F10357">
        <v>0</v>
      </c>
      <c r="G10357">
        <v>0</v>
      </c>
      <c r="H10357">
        <v>0</v>
      </c>
      <c r="L10357">
        <v>431.27866999999998</v>
      </c>
      <c r="M10357">
        <v>34.909253999999997</v>
      </c>
      <c r="N10357">
        <v>34.909253999999997</v>
      </c>
      <c r="R10357">
        <v>483.74226900000002</v>
      </c>
      <c r="S10357" t="s">
        <v>204</v>
      </c>
      <c r="T10357" s="247">
        <v>45342.356539351851</v>
      </c>
    </row>
    <row r="10358" spans="1:20" x14ac:dyDescent="0.35">
      <c r="A10358" t="s">
        <v>133</v>
      </c>
      <c r="B10358" t="s">
        <v>134</v>
      </c>
      <c r="C10358" t="s">
        <v>97</v>
      </c>
      <c r="D10358" s="29">
        <v>45559</v>
      </c>
      <c r="E10358">
        <v>0</v>
      </c>
      <c r="F10358">
        <v>0</v>
      </c>
      <c r="G10358">
        <v>0</v>
      </c>
      <c r="H10358">
        <v>0</v>
      </c>
      <c r="L10358">
        <v>431.27866999999998</v>
      </c>
      <c r="M10358">
        <v>34.909253999999997</v>
      </c>
      <c r="N10358">
        <v>34.909253999999997</v>
      </c>
      <c r="R10358">
        <v>483.74226900000002</v>
      </c>
      <c r="S10358" t="s">
        <v>204</v>
      </c>
      <c r="T10358" s="247">
        <v>45342.356527777774</v>
      </c>
    </row>
    <row r="10359" spans="1:20" x14ac:dyDescent="0.35">
      <c r="A10359" t="s">
        <v>133</v>
      </c>
      <c r="B10359" t="s">
        <v>134</v>
      </c>
      <c r="C10359" t="s">
        <v>97</v>
      </c>
      <c r="D10359" s="29">
        <v>45560</v>
      </c>
      <c r="E10359">
        <v>0</v>
      </c>
      <c r="F10359">
        <v>0</v>
      </c>
      <c r="G10359">
        <v>0</v>
      </c>
      <c r="H10359">
        <v>0</v>
      </c>
      <c r="L10359">
        <v>431.27866999999998</v>
      </c>
      <c r="M10359">
        <v>34.909253999999997</v>
      </c>
      <c r="N10359">
        <v>34.909253999999997</v>
      </c>
      <c r="R10359">
        <v>483.74226900000002</v>
      </c>
      <c r="S10359" t="s">
        <v>204</v>
      </c>
      <c r="T10359" s="247">
        <v>45342.356539351851</v>
      </c>
    </row>
    <row r="10360" spans="1:20" x14ac:dyDescent="0.35">
      <c r="A10360" t="s">
        <v>133</v>
      </c>
      <c r="B10360" t="s">
        <v>134</v>
      </c>
      <c r="C10360" t="s">
        <v>97</v>
      </c>
      <c r="D10360" s="29">
        <v>45561</v>
      </c>
      <c r="E10360">
        <v>0</v>
      </c>
      <c r="F10360">
        <v>0</v>
      </c>
      <c r="G10360">
        <v>0</v>
      </c>
      <c r="H10360">
        <v>0</v>
      </c>
      <c r="L10360">
        <v>431.27866999999998</v>
      </c>
      <c r="M10360">
        <v>34.909253999999997</v>
      </c>
      <c r="N10360">
        <v>34.909253999999997</v>
      </c>
      <c r="R10360">
        <v>483.74226900000002</v>
      </c>
      <c r="S10360" t="s">
        <v>204</v>
      </c>
      <c r="T10360" s="247">
        <v>45342.356539351851</v>
      </c>
    </row>
    <row r="10361" spans="1:20" x14ac:dyDescent="0.35">
      <c r="A10361" t="s">
        <v>133</v>
      </c>
      <c r="B10361" t="s">
        <v>134</v>
      </c>
      <c r="C10361" t="s">
        <v>97</v>
      </c>
      <c r="D10361" s="29">
        <v>45562</v>
      </c>
      <c r="E10361">
        <v>0</v>
      </c>
      <c r="F10361">
        <v>0</v>
      </c>
      <c r="G10361">
        <v>0</v>
      </c>
      <c r="H10361">
        <v>0</v>
      </c>
      <c r="L10361">
        <v>431.27866999999998</v>
      </c>
      <c r="M10361">
        <v>34.909253999999997</v>
      </c>
      <c r="N10361">
        <v>34.909253999999997</v>
      </c>
      <c r="R10361">
        <v>483.74226900000002</v>
      </c>
      <c r="S10361" t="s">
        <v>204</v>
      </c>
      <c r="T10361" s="247">
        <v>45342.356539351851</v>
      </c>
    </row>
    <row r="10362" spans="1:20" x14ac:dyDescent="0.35">
      <c r="A10362" t="s">
        <v>133</v>
      </c>
      <c r="B10362" t="s">
        <v>134</v>
      </c>
      <c r="C10362" t="s">
        <v>97</v>
      </c>
      <c r="D10362" s="29">
        <v>45563</v>
      </c>
      <c r="E10362">
        <v>0</v>
      </c>
      <c r="F10362">
        <v>0</v>
      </c>
      <c r="G10362">
        <v>0</v>
      </c>
      <c r="H10362">
        <v>0</v>
      </c>
      <c r="L10362">
        <v>431.27866999999998</v>
      </c>
      <c r="M10362">
        <v>34.909253999999997</v>
      </c>
      <c r="N10362">
        <v>34.909253999999997</v>
      </c>
      <c r="R10362">
        <v>483.74226900000002</v>
      </c>
      <c r="S10362" t="s">
        <v>204</v>
      </c>
      <c r="T10362" s="247">
        <v>45342.356527777774</v>
      </c>
    </row>
    <row r="10363" spans="1:20" x14ac:dyDescent="0.35">
      <c r="A10363" t="s">
        <v>133</v>
      </c>
      <c r="B10363" t="s">
        <v>134</v>
      </c>
      <c r="C10363" t="s">
        <v>97</v>
      </c>
      <c r="D10363" s="29">
        <v>45564</v>
      </c>
      <c r="E10363">
        <v>0</v>
      </c>
      <c r="F10363">
        <v>0</v>
      </c>
      <c r="G10363">
        <v>0</v>
      </c>
      <c r="H10363">
        <v>0</v>
      </c>
      <c r="L10363">
        <v>431.27866999999998</v>
      </c>
      <c r="M10363">
        <v>34.909253999999997</v>
      </c>
      <c r="N10363">
        <v>34.909253999999997</v>
      </c>
      <c r="R10363">
        <v>483.74226900000002</v>
      </c>
      <c r="S10363" t="s">
        <v>204</v>
      </c>
      <c r="T10363" s="247">
        <v>45342.356539351851</v>
      </c>
    </row>
    <row r="10364" spans="1:20" x14ac:dyDescent="0.35">
      <c r="A10364" t="s">
        <v>133</v>
      </c>
      <c r="B10364" t="s">
        <v>134</v>
      </c>
      <c r="C10364" t="s">
        <v>97</v>
      </c>
      <c r="D10364" s="29">
        <v>45565</v>
      </c>
      <c r="E10364">
        <v>0</v>
      </c>
      <c r="F10364">
        <v>0</v>
      </c>
      <c r="G10364">
        <v>0</v>
      </c>
      <c r="H10364">
        <v>0</v>
      </c>
      <c r="L10364">
        <v>431.27866999999998</v>
      </c>
      <c r="M10364">
        <v>34.909253999999997</v>
      </c>
      <c r="N10364">
        <v>34.909253999999997</v>
      </c>
      <c r="R10364">
        <v>483.74226900000002</v>
      </c>
      <c r="S10364" t="s">
        <v>204</v>
      </c>
      <c r="T10364" s="247">
        <v>45342.356539351851</v>
      </c>
    </row>
    <row r="10365" spans="1:20" x14ac:dyDescent="0.35">
      <c r="A10365" t="s">
        <v>133</v>
      </c>
      <c r="B10365" t="s">
        <v>134</v>
      </c>
      <c r="C10365" t="s">
        <v>97</v>
      </c>
      <c r="D10365" s="29">
        <v>45566</v>
      </c>
      <c r="E10365">
        <v>0</v>
      </c>
      <c r="F10365">
        <v>0</v>
      </c>
      <c r="G10365">
        <v>0</v>
      </c>
      <c r="H10365">
        <v>0</v>
      </c>
      <c r="L10365">
        <v>431.27866999999998</v>
      </c>
      <c r="M10365">
        <v>34.909253999999997</v>
      </c>
      <c r="N10365">
        <v>34.909253999999997</v>
      </c>
      <c r="R10365">
        <v>483.74226900000002</v>
      </c>
      <c r="S10365" t="s">
        <v>204</v>
      </c>
      <c r="T10365" s="247">
        <v>45342.356539351851</v>
      </c>
    </row>
    <row r="10366" spans="1:20" x14ac:dyDescent="0.35">
      <c r="A10366" t="s">
        <v>133</v>
      </c>
      <c r="B10366" t="s">
        <v>134</v>
      </c>
      <c r="C10366" t="s">
        <v>97</v>
      </c>
      <c r="D10366" s="29">
        <v>45567</v>
      </c>
      <c r="E10366">
        <v>0</v>
      </c>
      <c r="F10366">
        <v>0</v>
      </c>
      <c r="G10366">
        <v>0</v>
      </c>
      <c r="H10366">
        <v>0</v>
      </c>
      <c r="L10366">
        <v>431.27866999999998</v>
      </c>
      <c r="M10366">
        <v>34.909253999999997</v>
      </c>
      <c r="N10366">
        <v>34.909253999999997</v>
      </c>
      <c r="R10366">
        <v>483.74226900000002</v>
      </c>
      <c r="S10366" t="s">
        <v>204</v>
      </c>
      <c r="T10366" s="247">
        <v>45342.356539351851</v>
      </c>
    </row>
    <row r="10367" spans="1:20" x14ac:dyDescent="0.35">
      <c r="A10367" t="s">
        <v>133</v>
      </c>
      <c r="B10367" t="s">
        <v>134</v>
      </c>
      <c r="C10367" t="s">
        <v>97</v>
      </c>
      <c r="D10367" s="29">
        <v>45568</v>
      </c>
      <c r="E10367">
        <v>0</v>
      </c>
      <c r="F10367">
        <v>0</v>
      </c>
      <c r="G10367">
        <v>0</v>
      </c>
      <c r="H10367">
        <v>0</v>
      </c>
      <c r="L10367">
        <v>431.27866999999998</v>
      </c>
      <c r="M10367">
        <v>34.909253999999997</v>
      </c>
      <c r="N10367">
        <v>34.909253999999997</v>
      </c>
      <c r="R10367">
        <v>483.74226900000002</v>
      </c>
      <c r="S10367" t="s">
        <v>204</v>
      </c>
      <c r="T10367" s="247">
        <v>45342.356539351851</v>
      </c>
    </row>
    <row r="10368" spans="1:20" x14ac:dyDescent="0.35">
      <c r="A10368" t="s">
        <v>133</v>
      </c>
      <c r="B10368" t="s">
        <v>134</v>
      </c>
      <c r="C10368" t="s">
        <v>97</v>
      </c>
      <c r="D10368" s="29">
        <v>45569</v>
      </c>
      <c r="E10368">
        <v>0</v>
      </c>
      <c r="F10368">
        <v>0</v>
      </c>
      <c r="G10368">
        <v>0</v>
      </c>
      <c r="H10368">
        <v>0</v>
      </c>
      <c r="L10368">
        <v>431.27866999999998</v>
      </c>
      <c r="M10368">
        <v>34.909253999999997</v>
      </c>
      <c r="N10368">
        <v>34.909253999999997</v>
      </c>
      <c r="R10368">
        <v>483.74226900000002</v>
      </c>
      <c r="S10368" t="s">
        <v>204</v>
      </c>
      <c r="T10368" s="247">
        <v>45342.356539351851</v>
      </c>
    </row>
    <row r="10369" spans="1:20" x14ac:dyDescent="0.35">
      <c r="A10369" t="s">
        <v>133</v>
      </c>
      <c r="B10369" t="s">
        <v>134</v>
      </c>
      <c r="C10369" t="s">
        <v>97</v>
      </c>
      <c r="D10369" s="29">
        <v>45570</v>
      </c>
      <c r="E10369">
        <v>0</v>
      </c>
      <c r="F10369">
        <v>0</v>
      </c>
      <c r="G10369">
        <v>0</v>
      </c>
      <c r="H10369">
        <v>0</v>
      </c>
      <c r="L10369">
        <v>431.27866999999998</v>
      </c>
      <c r="M10369">
        <v>34.909253999999997</v>
      </c>
      <c r="N10369">
        <v>34.909253999999997</v>
      </c>
      <c r="R10369">
        <v>483.74226900000002</v>
      </c>
      <c r="S10369" t="s">
        <v>204</v>
      </c>
      <c r="T10369" s="247">
        <v>45342.356539351851</v>
      </c>
    </row>
    <row r="10370" spans="1:20" x14ac:dyDescent="0.35">
      <c r="A10370" t="s">
        <v>133</v>
      </c>
      <c r="B10370" t="s">
        <v>134</v>
      </c>
      <c r="C10370" t="s">
        <v>97</v>
      </c>
      <c r="D10370" s="29">
        <v>45571</v>
      </c>
      <c r="E10370">
        <v>0</v>
      </c>
      <c r="F10370">
        <v>0</v>
      </c>
      <c r="G10370">
        <v>0</v>
      </c>
      <c r="H10370">
        <v>0</v>
      </c>
      <c r="L10370">
        <v>431.27866999999998</v>
      </c>
      <c r="M10370">
        <v>34.909253999999997</v>
      </c>
      <c r="N10370">
        <v>34.909253999999997</v>
      </c>
      <c r="R10370">
        <v>483.74226900000002</v>
      </c>
      <c r="S10370" t="s">
        <v>204</v>
      </c>
      <c r="T10370" s="247">
        <v>45342.356539351851</v>
      </c>
    </row>
    <row r="10371" spans="1:20" x14ac:dyDescent="0.35">
      <c r="A10371" t="s">
        <v>133</v>
      </c>
      <c r="B10371" t="s">
        <v>134</v>
      </c>
      <c r="C10371" t="s">
        <v>97</v>
      </c>
      <c r="D10371" s="29">
        <v>45572</v>
      </c>
      <c r="E10371">
        <v>0</v>
      </c>
      <c r="F10371">
        <v>0</v>
      </c>
      <c r="G10371">
        <v>0</v>
      </c>
      <c r="H10371">
        <v>0</v>
      </c>
      <c r="L10371">
        <v>431.27866999999998</v>
      </c>
      <c r="M10371">
        <v>34.909253999999997</v>
      </c>
      <c r="N10371">
        <v>34.909253999999997</v>
      </c>
      <c r="R10371">
        <v>483.74226900000002</v>
      </c>
      <c r="S10371" t="s">
        <v>204</v>
      </c>
      <c r="T10371" s="247">
        <v>45342.356550925928</v>
      </c>
    </row>
    <row r="10372" spans="1:20" x14ac:dyDescent="0.35">
      <c r="A10372" t="s">
        <v>133</v>
      </c>
      <c r="B10372" t="s">
        <v>134</v>
      </c>
      <c r="C10372" t="s">
        <v>97</v>
      </c>
      <c r="D10372" s="29">
        <v>45573</v>
      </c>
      <c r="E10372">
        <v>0</v>
      </c>
      <c r="F10372">
        <v>0</v>
      </c>
      <c r="G10372">
        <v>0</v>
      </c>
      <c r="H10372">
        <v>0</v>
      </c>
      <c r="L10372">
        <v>431.27866999999998</v>
      </c>
      <c r="M10372">
        <v>34.909253999999997</v>
      </c>
      <c r="N10372">
        <v>34.909253999999997</v>
      </c>
      <c r="R10372">
        <v>483.74226900000002</v>
      </c>
      <c r="S10372" t="s">
        <v>204</v>
      </c>
      <c r="T10372" s="247">
        <v>45342.356550925928</v>
      </c>
    </row>
    <row r="10373" spans="1:20" x14ac:dyDescent="0.35">
      <c r="A10373" t="s">
        <v>133</v>
      </c>
      <c r="B10373" t="s">
        <v>134</v>
      </c>
      <c r="C10373" t="s">
        <v>97</v>
      </c>
      <c r="D10373" s="29">
        <v>45574</v>
      </c>
      <c r="E10373">
        <v>0</v>
      </c>
      <c r="F10373">
        <v>0</v>
      </c>
      <c r="G10373">
        <v>0</v>
      </c>
      <c r="H10373">
        <v>0</v>
      </c>
      <c r="L10373">
        <v>431.27866999999998</v>
      </c>
      <c r="M10373">
        <v>34.909253999999997</v>
      </c>
      <c r="N10373">
        <v>34.909253999999997</v>
      </c>
      <c r="R10373">
        <v>483.74226900000002</v>
      </c>
      <c r="S10373" t="s">
        <v>204</v>
      </c>
      <c r="T10373" s="247">
        <v>45342.356539351851</v>
      </c>
    </row>
    <row r="10374" spans="1:20" x14ac:dyDescent="0.35">
      <c r="A10374" t="s">
        <v>133</v>
      </c>
      <c r="B10374" t="s">
        <v>134</v>
      </c>
      <c r="C10374" t="s">
        <v>97</v>
      </c>
      <c r="D10374" s="29">
        <v>45575</v>
      </c>
      <c r="E10374">
        <v>0</v>
      </c>
      <c r="F10374">
        <v>0</v>
      </c>
      <c r="G10374">
        <v>0</v>
      </c>
      <c r="H10374">
        <v>0</v>
      </c>
      <c r="L10374">
        <v>431.27866999999998</v>
      </c>
      <c r="M10374">
        <v>34.909253999999997</v>
      </c>
      <c r="N10374">
        <v>34.909253999999997</v>
      </c>
      <c r="R10374">
        <v>483.74226900000002</v>
      </c>
      <c r="S10374" t="s">
        <v>204</v>
      </c>
      <c r="T10374" s="247">
        <v>45342.356539351851</v>
      </c>
    </row>
    <row r="10375" spans="1:20" x14ac:dyDescent="0.35">
      <c r="A10375" t="s">
        <v>133</v>
      </c>
      <c r="B10375" t="s">
        <v>134</v>
      </c>
      <c r="C10375" t="s">
        <v>97</v>
      </c>
      <c r="D10375" s="29">
        <v>45576</v>
      </c>
      <c r="E10375">
        <v>0</v>
      </c>
      <c r="F10375">
        <v>0</v>
      </c>
      <c r="G10375">
        <v>0</v>
      </c>
      <c r="H10375">
        <v>0</v>
      </c>
      <c r="L10375">
        <v>431.27866999999998</v>
      </c>
      <c r="M10375">
        <v>34.909253999999997</v>
      </c>
      <c r="N10375">
        <v>34.909253999999997</v>
      </c>
      <c r="R10375">
        <v>483.74226900000002</v>
      </c>
      <c r="S10375" t="s">
        <v>204</v>
      </c>
      <c r="T10375" s="247">
        <v>45342.356550925928</v>
      </c>
    </row>
    <row r="10376" spans="1:20" x14ac:dyDescent="0.35">
      <c r="A10376" t="s">
        <v>133</v>
      </c>
      <c r="B10376" t="s">
        <v>134</v>
      </c>
      <c r="C10376" t="s">
        <v>97</v>
      </c>
      <c r="D10376" s="29">
        <v>45577</v>
      </c>
      <c r="E10376">
        <v>0</v>
      </c>
      <c r="F10376">
        <v>0</v>
      </c>
      <c r="G10376">
        <v>0</v>
      </c>
      <c r="H10376">
        <v>0</v>
      </c>
      <c r="L10376">
        <v>431.27866999999998</v>
      </c>
      <c r="M10376">
        <v>34.909253999999997</v>
      </c>
      <c r="N10376">
        <v>34.909253999999997</v>
      </c>
      <c r="R10376">
        <v>483.74226900000002</v>
      </c>
      <c r="S10376" t="s">
        <v>204</v>
      </c>
      <c r="T10376" s="247">
        <v>45342.356539351851</v>
      </c>
    </row>
    <row r="10377" spans="1:20" x14ac:dyDescent="0.35">
      <c r="A10377" t="s">
        <v>133</v>
      </c>
      <c r="B10377" t="s">
        <v>134</v>
      </c>
      <c r="C10377" t="s">
        <v>97</v>
      </c>
      <c r="D10377" s="29">
        <v>45578</v>
      </c>
      <c r="E10377">
        <v>0</v>
      </c>
      <c r="F10377">
        <v>0</v>
      </c>
      <c r="G10377">
        <v>0</v>
      </c>
      <c r="H10377">
        <v>0</v>
      </c>
      <c r="L10377">
        <v>431.27866999999998</v>
      </c>
      <c r="M10377">
        <v>34.909253999999997</v>
      </c>
      <c r="N10377">
        <v>34.909253999999997</v>
      </c>
      <c r="R10377">
        <v>483.74226900000002</v>
      </c>
      <c r="S10377" t="s">
        <v>204</v>
      </c>
      <c r="T10377" s="247">
        <v>45342.356539351851</v>
      </c>
    </row>
    <row r="10378" spans="1:20" x14ac:dyDescent="0.35">
      <c r="A10378" t="s">
        <v>133</v>
      </c>
      <c r="B10378" t="s">
        <v>134</v>
      </c>
      <c r="C10378" t="s">
        <v>97</v>
      </c>
      <c r="D10378" s="29">
        <v>45579</v>
      </c>
      <c r="E10378">
        <v>0</v>
      </c>
      <c r="F10378">
        <v>0</v>
      </c>
      <c r="G10378">
        <v>0</v>
      </c>
      <c r="H10378">
        <v>0</v>
      </c>
      <c r="L10378">
        <v>431.27866999999998</v>
      </c>
      <c r="M10378">
        <v>34.909253999999997</v>
      </c>
      <c r="N10378">
        <v>34.909253999999997</v>
      </c>
      <c r="R10378">
        <v>483.74226900000002</v>
      </c>
      <c r="S10378" t="s">
        <v>204</v>
      </c>
      <c r="T10378" s="247">
        <v>45342.356550925928</v>
      </c>
    </row>
    <row r="10379" spans="1:20" x14ac:dyDescent="0.35">
      <c r="A10379" t="s">
        <v>133</v>
      </c>
      <c r="B10379" t="s">
        <v>134</v>
      </c>
      <c r="C10379" t="s">
        <v>97</v>
      </c>
      <c r="D10379" s="29">
        <v>45580</v>
      </c>
      <c r="E10379">
        <v>0</v>
      </c>
      <c r="F10379">
        <v>0</v>
      </c>
      <c r="G10379">
        <v>0</v>
      </c>
      <c r="H10379">
        <v>0</v>
      </c>
      <c r="L10379">
        <v>431.27866999999998</v>
      </c>
      <c r="M10379">
        <v>34.909253999999997</v>
      </c>
      <c r="N10379">
        <v>34.909253999999997</v>
      </c>
      <c r="R10379">
        <v>483.74226900000002</v>
      </c>
      <c r="S10379" t="s">
        <v>204</v>
      </c>
      <c r="T10379" s="247">
        <v>45342.356550925928</v>
      </c>
    </row>
    <row r="10380" spans="1:20" x14ac:dyDescent="0.35">
      <c r="A10380" t="s">
        <v>133</v>
      </c>
      <c r="B10380" t="s">
        <v>134</v>
      </c>
      <c r="C10380" t="s">
        <v>97</v>
      </c>
      <c r="D10380" s="29">
        <v>45581</v>
      </c>
      <c r="E10380">
        <v>0</v>
      </c>
      <c r="F10380">
        <v>0</v>
      </c>
      <c r="G10380">
        <v>0</v>
      </c>
      <c r="H10380">
        <v>0</v>
      </c>
      <c r="L10380">
        <v>431.27866999999998</v>
      </c>
      <c r="M10380">
        <v>34.909253999999997</v>
      </c>
      <c r="N10380">
        <v>34.909253999999997</v>
      </c>
      <c r="R10380">
        <v>483.74226900000002</v>
      </c>
      <c r="S10380" t="s">
        <v>204</v>
      </c>
      <c r="T10380" s="247">
        <v>45342.356550925928</v>
      </c>
    </row>
    <row r="10381" spans="1:20" x14ac:dyDescent="0.35">
      <c r="A10381" t="s">
        <v>133</v>
      </c>
      <c r="B10381" t="s">
        <v>134</v>
      </c>
      <c r="C10381" t="s">
        <v>97</v>
      </c>
      <c r="D10381" s="29">
        <v>45582</v>
      </c>
      <c r="E10381">
        <v>0</v>
      </c>
      <c r="F10381">
        <v>0</v>
      </c>
      <c r="G10381">
        <v>0</v>
      </c>
      <c r="H10381">
        <v>0</v>
      </c>
      <c r="L10381">
        <v>431.27866999999998</v>
      </c>
      <c r="M10381">
        <v>34.909253999999997</v>
      </c>
      <c r="N10381">
        <v>34.909253999999997</v>
      </c>
      <c r="R10381">
        <v>483.74226900000002</v>
      </c>
      <c r="S10381" t="s">
        <v>204</v>
      </c>
      <c r="T10381" s="247">
        <v>45342.356550925928</v>
      </c>
    </row>
    <row r="10382" spans="1:20" x14ac:dyDescent="0.35">
      <c r="A10382" t="s">
        <v>133</v>
      </c>
      <c r="B10382" t="s">
        <v>134</v>
      </c>
      <c r="C10382" t="s">
        <v>97</v>
      </c>
      <c r="D10382" s="29">
        <v>45583</v>
      </c>
      <c r="E10382">
        <v>0</v>
      </c>
      <c r="F10382">
        <v>0</v>
      </c>
      <c r="G10382">
        <v>0</v>
      </c>
      <c r="H10382">
        <v>0</v>
      </c>
      <c r="L10382">
        <v>431.27866999999998</v>
      </c>
      <c r="M10382">
        <v>34.909253999999997</v>
      </c>
      <c r="N10382">
        <v>34.909253999999997</v>
      </c>
      <c r="R10382">
        <v>483.74226900000002</v>
      </c>
      <c r="S10382" t="s">
        <v>204</v>
      </c>
      <c r="T10382" s="247">
        <v>45342.356550925928</v>
      </c>
    </row>
    <row r="10383" spans="1:20" x14ac:dyDescent="0.35">
      <c r="A10383" t="s">
        <v>133</v>
      </c>
      <c r="B10383" t="s">
        <v>134</v>
      </c>
      <c r="C10383" t="s">
        <v>97</v>
      </c>
      <c r="D10383" s="29">
        <v>45584</v>
      </c>
      <c r="E10383">
        <v>0</v>
      </c>
      <c r="F10383">
        <v>0</v>
      </c>
      <c r="G10383">
        <v>0</v>
      </c>
      <c r="H10383">
        <v>0</v>
      </c>
      <c r="L10383">
        <v>431.27866999999998</v>
      </c>
      <c r="M10383">
        <v>34.909253999999997</v>
      </c>
      <c r="N10383">
        <v>34.909253999999997</v>
      </c>
      <c r="R10383">
        <v>483.74226900000002</v>
      </c>
      <c r="S10383" t="s">
        <v>204</v>
      </c>
      <c r="T10383" s="247">
        <v>45342.356550925928</v>
      </c>
    </row>
    <row r="10384" spans="1:20" x14ac:dyDescent="0.35">
      <c r="A10384" t="s">
        <v>133</v>
      </c>
      <c r="B10384" t="s">
        <v>134</v>
      </c>
      <c r="C10384" t="s">
        <v>97</v>
      </c>
      <c r="D10384" s="29">
        <v>45585</v>
      </c>
      <c r="E10384">
        <v>0</v>
      </c>
      <c r="F10384">
        <v>0</v>
      </c>
      <c r="G10384">
        <v>0</v>
      </c>
      <c r="H10384">
        <v>0</v>
      </c>
      <c r="L10384">
        <v>431.27866999999998</v>
      </c>
      <c r="M10384">
        <v>34.909253999999997</v>
      </c>
      <c r="N10384">
        <v>34.909253999999997</v>
      </c>
      <c r="R10384">
        <v>483.74226900000002</v>
      </c>
      <c r="S10384" t="s">
        <v>204</v>
      </c>
      <c r="T10384" s="247">
        <v>45342.356562499997</v>
      </c>
    </row>
    <row r="10385" spans="1:20" x14ac:dyDescent="0.35">
      <c r="A10385" t="s">
        <v>133</v>
      </c>
      <c r="B10385" t="s">
        <v>134</v>
      </c>
      <c r="C10385" t="s">
        <v>97</v>
      </c>
      <c r="D10385" s="29">
        <v>45586</v>
      </c>
      <c r="E10385">
        <v>0</v>
      </c>
      <c r="F10385">
        <v>0</v>
      </c>
      <c r="G10385">
        <v>0</v>
      </c>
      <c r="H10385">
        <v>0</v>
      </c>
      <c r="L10385">
        <v>431.27866999999998</v>
      </c>
      <c r="M10385">
        <v>34.909253999999997</v>
      </c>
      <c r="N10385">
        <v>34.909253999999997</v>
      </c>
      <c r="R10385">
        <v>483.74226900000002</v>
      </c>
      <c r="S10385" t="s">
        <v>204</v>
      </c>
      <c r="T10385" s="247">
        <v>45342.356550925928</v>
      </c>
    </row>
    <row r="10386" spans="1:20" x14ac:dyDescent="0.35">
      <c r="A10386" t="s">
        <v>133</v>
      </c>
      <c r="B10386" t="s">
        <v>134</v>
      </c>
      <c r="C10386" t="s">
        <v>97</v>
      </c>
      <c r="D10386" s="29">
        <v>45587</v>
      </c>
      <c r="E10386">
        <v>0</v>
      </c>
      <c r="F10386">
        <v>0</v>
      </c>
      <c r="G10386">
        <v>0</v>
      </c>
      <c r="H10386">
        <v>0</v>
      </c>
      <c r="L10386">
        <v>431.27866999999998</v>
      </c>
      <c r="M10386">
        <v>34.909253999999997</v>
      </c>
      <c r="N10386">
        <v>34.909253999999997</v>
      </c>
      <c r="R10386">
        <v>483.74226900000002</v>
      </c>
      <c r="S10386" t="s">
        <v>204</v>
      </c>
      <c r="T10386" s="247">
        <v>45342.356550925928</v>
      </c>
    </row>
    <row r="10387" spans="1:20" x14ac:dyDescent="0.35">
      <c r="A10387" t="s">
        <v>133</v>
      </c>
      <c r="B10387" t="s">
        <v>134</v>
      </c>
      <c r="C10387" t="s">
        <v>97</v>
      </c>
      <c r="D10387" s="29">
        <v>45588</v>
      </c>
      <c r="E10387">
        <v>0</v>
      </c>
      <c r="F10387">
        <v>0</v>
      </c>
      <c r="G10387">
        <v>0</v>
      </c>
      <c r="H10387">
        <v>0</v>
      </c>
      <c r="L10387">
        <v>431.27866999999998</v>
      </c>
      <c r="M10387">
        <v>34.909253999999997</v>
      </c>
      <c r="N10387">
        <v>34.909253999999997</v>
      </c>
      <c r="R10387">
        <v>483.74226900000002</v>
      </c>
      <c r="S10387" t="s">
        <v>204</v>
      </c>
      <c r="T10387" s="247">
        <v>45342.356550925928</v>
      </c>
    </row>
    <row r="10388" spans="1:20" x14ac:dyDescent="0.35">
      <c r="A10388" t="s">
        <v>133</v>
      </c>
      <c r="B10388" t="s">
        <v>134</v>
      </c>
      <c r="C10388" t="s">
        <v>97</v>
      </c>
      <c r="D10388" s="29">
        <v>45589</v>
      </c>
      <c r="E10388">
        <v>0</v>
      </c>
      <c r="F10388">
        <v>0</v>
      </c>
      <c r="G10388">
        <v>0</v>
      </c>
      <c r="H10388">
        <v>0</v>
      </c>
      <c r="L10388">
        <v>431.27866999999998</v>
      </c>
      <c r="M10388">
        <v>34.909253999999997</v>
      </c>
      <c r="N10388">
        <v>34.909253999999997</v>
      </c>
      <c r="R10388">
        <v>483.74226900000002</v>
      </c>
      <c r="S10388" t="s">
        <v>204</v>
      </c>
      <c r="T10388" s="247">
        <v>45342.356562499997</v>
      </c>
    </row>
    <row r="10389" spans="1:20" x14ac:dyDescent="0.35">
      <c r="A10389" t="s">
        <v>133</v>
      </c>
      <c r="B10389" t="s">
        <v>134</v>
      </c>
      <c r="C10389" t="s">
        <v>97</v>
      </c>
      <c r="D10389" s="29">
        <v>45590</v>
      </c>
      <c r="E10389">
        <v>0</v>
      </c>
      <c r="F10389">
        <v>0</v>
      </c>
      <c r="G10389">
        <v>0</v>
      </c>
      <c r="H10389">
        <v>0</v>
      </c>
      <c r="L10389">
        <v>431.27866999999998</v>
      </c>
      <c r="M10389">
        <v>34.909253999999997</v>
      </c>
      <c r="N10389">
        <v>34.909253999999997</v>
      </c>
      <c r="R10389">
        <v>483.74226900000002</v>
      </c>
      <c r="S10389" t="s">
        <v>204</v>
      </c>
      <c r="T10389" s="247">
        <v>45342.356550925928</v>
      </c>
    </row>
    <row r="10390" spans="1:20" x14ac:dyDescent="0.35">
      <c r="A10390" t="s">
        <v>133</v>
      </c>
      <c r="B10390" t="s">
        <v>134</v>
      </c>
      <c r="C10390" t="s">
        <v>97</v>
      </c>
      <c r="D10390" s="29">
        <v>45591</v>
      </c>
      <c r="E10390">
        <v>0</v>
      </c>
      <c r="F10390">
        <v>0</v>
      </c>
      <c r="G10390">
        <v>0</v>
      </c>
      <c r="H10390">
        <v>0</v>
      </c>
      <c r="L10390">
        <v>431.27866999999998</v>
      </c>
      <c r="M10390">
        <v>34.909253999999997</v>
      </c>
      <c r="N10390">
        <v>34.909253999999997</v>
      </c>
      <c r="R10390">
        <v>483.74226900000002</v>
      </c>
      <c r="S10390" t="s">
        <v>204</v>
      </c>
      <c r="T10390" s="247">
        <v>45342.356562499997</v>
      </c>
    </row>
    <row r="10391" spans="1:20" x14ac:dyDescent="0.35">
      <c r="A10391" t="s">
        <v>133</v>
      </c>
      <c r="B10391" t="s">
        <v>134</v>
      </c>
      <c r="C10391" t="s">
        <v>97</v>
      </c>
      <c r="D10391" s="29">
        <v>45592</v>
      </c>
      <c r="E10391">
        <v>0</v>
      </c>
      <c r="F10391">
        <v>0</v>
      </c>
      <c r="G10391">
        <v>0</v>
      </c>
      <c r="H10391">
        <v>0</v>
      </c>
      <c r="L10391">
        <v>431.27866999999998</v>
      </c>
      <c r="M10391">
        <v>34.909253999999997</v>
      </c>
      <c r="N10391">
        <v>34.909253999999997</v>
      </c>
      <c r="R10391">
        <v>483.74226900000002</v>
      </c>
      <c r="S10391" t="s">
        <v>204</v>
      </c>
      <c r="T10391" s="247">
        <v>45342.356550925928</v>
      </c>
    </row>
    <row r="10392" spans="1:20" x14ac:dyDescent="0.35">
      <c r="A10392" t="s">
        <v>133</v>
      </c>
      <c r="B10392" t="s">
        <v>134</v>
      </c>
      <c r="C10392" t="s">
        <v>97</v>
      </c>
      <c r="D10392" s="29">
        <v>45593</v>
      </c>
      <c r="E10392">
        <v>0</v>
      </c>
      <c r="F10392">
        <v>0</v>
      </c>
      <c r="G10392">
        <v>0</v>
      </c>
      <c r="H10392">
        <v>0</v>
      </c>
      <c r="L10392">
        <v>431.27866999999998</v>
      </c>
      <c r="M10392">
        <v>34.909253999999997</v>
      </c>
      <c r="N10392">
        <v>34.909253999999997</v>
      </c>
      <c r="R10392">
        <v>483.74226900000002</v>
      </c>
      <c r="S10392" t="s">
        <v>204</v>
      </c>
      <c r="T10392" s="247">
        <v>45342.356562499997</v>
      </c>
    </row>
    <row r="10393" spans="1:20" x14ac:dyDescent="0.35">
      <c r="A10393" t="s">
        <v>133</v>
      </c>
      <c r="B10393" t="s">
        <v>134</v>
      </c>
      <c r="C10393" t="s">
        <v>97</v>
      </c>
      <c r="D10393" s="29">
        <v>45594</v>
      </c>
      <c r="E10393">
        <v>0</v>
      </c>
      <c r="F10393">
        <v>0</v>
      </c>
      <c r="G10393">
        <v>0</v>
      </c>
      <c r="H10393">
        <v>0</v>
      </c>
      <c r="L10393">
        <v>431.27866999999998</v>
      </c>
      <c r="M10393">
        <v>34.909253999999997</v>
      </c>
      <c r="N10393">
        <v>34.909253999999997</v>
      </c>
      <c r="R10393">
        <v>483.74226900000002</v>
      </c>
      <c r="S10393" t="s">
        <v>204</v>
      </c>
      <c r="T10393" s="247">
        <v>45342.356562499997</v>
      </c>
    </row>
    <row r="10394" spans="1:20" x14ac:dyDescent="0.35">
      <c r="A10394" t="s">
        <v>133</v>
      </c>
      <c r="B10394" t="s">
        <v>134</v>
      </c>
      <c r="C10394" t="s">
        <v>97</v>
      </c>
      <c r="D10394" s="29">
        <v>45595</v>
      </c>
      <c r="E10394">
        <v>0</v>
      </c>
      <c r="F10394">
        <v>0</v>
      </c>
      <c r="G10394">
        <v>0</v>
      </c>
      <c r="H10394">
        <v>0</v>
      </c>
      <c r="L10394">
        <v>431.27866999999998</v>
      </c>
      <c r="M10394">
        <v>34.909253999999997</v>
      </c>
      <c r="N10394">
        <v>34.909253999999997</v>
      </c>
      <c r="R10394">
        <v>483.74226900000002</v>
      </c>
      <c r="S10394" t="s">
        <v>204</v>
      </c>
      <c r="T10394" s="247">
        <v>45342.356550925928</v>
      </c>
    </row>
    <row r="10395" spans="1:20" x14ac:dyDescent="0.35">
      <c r="A10395" t="s">
        <v>133</v>
      </c>
      <c r="B10395" t="s">
        <v>134</v>
      </c>
      <c r="C10395" t="s">
        <v>97</v>
      </c>
      <c r="D10395" s="29">
        <v>45596</v>
      </c>
      <c r="E10395">
        <v>0</v>
      </c>
      <c r="F10395">
        <v>0</v>
      </c>
      <c r="G10395">
        <v>0</v>
      </c>
      <c r="H10395">
        <v>0</v>
      </c>
      <c r="L10395">
        <v>431.27866999999998</v>
      </c>
      <c r="M10395">
        <v>34.909253999999997</v>
      </c>
      <c r="N10395">
        <v>34.909253999999997</v>
      </c>
      <c r="R10395">
        <v>483.74226900000002</v>
      </c>
      <c r="S10395" t="s">
        <v>204</v>
      </c>
      <c r="T10395" s="247">
        <v>45342.356562499997</v>
      </c>
    </row>
    <row r="10396" spans="1:20" x14ac:dyDescent="0.35">
      <c r="A10396" t="s">
        <v>133</v>
      </c>
      <c r="B10396" t="s">
        <v>134</v>
      </c>
      <c r="C10396" t="s">
        <v>97</v>
      </c>
      <c r="D10396" s="29">
        <v>45597</v>
      </c>
      <c r="E10396">
        <v>0</v>
      </c>
      <c r="F10396">
        <v>0</v>
      </c>
      <c r="G10396">
        <v>0</v>
      </c>
      <c r="H10396">
        <v>0</v>
      </c>
      <c r="L10396">
        <v>431.27866999999998</v>
      </c>
      <c r="M10396">
        <v>34.909253999999997</v>
      </c>
      <c r="N10396">
        <v>34.909253999999997</v>
      </c>
      <c r="R10396">
        <v>483.74226900000002</v>
      </c>
      <c r="S10396" t="s">
        <v>204</v>
      </c>
      <c r="T10396" s="247">
        <v>45342.356562499997</v>
      </c>
    </row>
    <row r="10397" spans="1:20" x14ac:dyDescent="0.35">
      <c r="A10397" t="s">
        <v>133</v>
      </c>
      <c r="B10397" t="s">
        <v>134</v>
      </c>
      <c r="C10397" t="s">
        <v>97</v>
      </c>
      <c r="D10397" s="29">
        <v>45598</v>
      </c>
      <c r="E10397">
        <v>0</v>
      </c>
      <c r="F10397">
        <v>0</v>
      </c>
      <c r="G10397">
        <v>0</v>
      </c>
      <c r="H10397">
        <v>0</v>
      </c>
      <c r="L10397">
        <v>431.27866999999998</v>
      </c>
      <c r="M10397">
        <v>34.909253999999997</v>
      </c>
      <c r="N10397">
        <v>34.909253999999997</v>
      </c>
      <c r="R10397">
        <v>483.74226900000002</v>
      </c>
      <c r="S10397" t="s">
        <v>204</v>
      </c>
      <c r="T10397" s="247">
        <v>45342.356550925928</v>
      </c>
    </row>
    <row r="10398" spans="1:20" x14ac:dyDescent="0.35">
      <c r="A10398" t="s">
        <v>133</v>
      </c>
      <c r="B10398" t="s">
        <v>134</v>
      </c>
      <c r="C10398" t="s">
        <v>97</v>
      </c>
      <c r="D10398" s="29">
        <v>45599</v>
      </c>
      <c r="E10398">
        <v>0</v>
      </c>
      <c r="F10398">
        <v>0</v>
      </c>
      <c r="G10398">
        <v>0</v>
      </c>
      <c r="H10398">
        <v>0</v>
      </c>
      <c r="L10398">
        <v>431.27866999999998</v>
      </c>
      <c r="M10398">
        <v>34.909253999999997</v>
      </c>
      <c r="N10398">
        <v>34.909253999999997</v>
      </c>
      <c r="R10398">
        <v>483.74226900000002</v>
      </c>
      <c r="S10398" t="s">
        <v>204</v>
      </c>
      <c r="T10398" s="247">
        <v>45342.356562499997</v>
      </c>
    </row>
    <row r="10399" spans="1:20" x14ac:dyDescent="0.35">
      <c r="A10399" t="s">
        <v>133</v>
      </c>
      <c r="B10399" t="s">
        <v>134</v>
      </c>
      <c r="C10399" t="s">
        <v>97</v>
      </c>
      <c r="D10399" s="29">
        <v>45600</v>
      </c>
      <c r="E10399">
        <v>0</v>
      </c>
      <c r="F10399">
        <v>0</v>
      </c>
      <c r="G10399">
        <v>0</v>
      </c>
      <c r="H10399">
        <v>0</v>
      </c>
      <c r="L10399">
        <v>431.27866999999998</v>
      </c>
      <c r="M10399">
        <v>34.909253999999997</v>
      </c>
      <c r="N10399">
        <v>34.909253999999997</v>
      </c>
      <c r="R10399">
        <v>483.74226900000002</v>
      </c>
      <c r="S10399" t="s">
        <v>204</v>
      </c>
      <c r="T10399" s="247">
        <v>45342.356562499997</v>
      </c>
    </row>
    <row r="10400" spans="1:20" x14ac:dyDescent="0.35">
      <c r="A10400" t="s">
        <v>133</v>
      </c>
      <c r="B10400" t="s">
        <v>134</v>
      </c>
      <c r="C10400" t="s">
        <v>97</v>
      </c>
      <c r="D10400" s="29">
        <v>45601</v>
      </c>
      <c r="E10400">
        <v>0</v>
      </c>
      <c r="F10400">
        <v>0</v>
      </c>
      <c r="G10400">
        <v>0</v>
      </c>
      <c r="H10400">
        <v>0</v>
      </c>
      <c r="L10400">
        <v>431.27866999999998</v>
      </c>
      <c r="M10400">
        <v>34.909253999999997</v>
      </c>
      <c r="N10400">
        <v>34.909253999999997</v>
      </c>
      <c r="R10400">
        <v>483.74226900000002</v>
      </c>
      <c r="S10400" t="s">
        <v>204</v>
      </c>
      <c r="T10400" s="247">
        <v>45342.356562499997</v>
      </c>
    </row>
    <row r="10401" spans="1:20" x14ac:dyDescent="0.35">
      <c r="A10401" t="s">
        <v>133</v>
      </c>
      <c r="B10401" t="s">
        <v>134</v>
      </c>
      <c r="C10401" t="s">
        <v>97</v>
      </c>
      <c r="D10401" s="29">
        <v>45602</v>
      </c>
      <c r="E10401">
        <v>0</v>
      </c>
      <c r="F10401">
        <v>0</v>
      </c>
      <c r="G10401">
        <v>0</v>
      </c>
      <c r="H10401">
        <v>0</v>
      </c>
      <c r="L10401">
        <v>431.27866999999998</v>
      </c>
      <c r="M10401">
        <v>34.909253999999997</v>
      </c>
      <c r="N10401">
        <v>34.909253999999997</v>
      </c>
      <c r="R10401">
        <v>483.74226900000002</v>
      </c>
      <c r="S10401" t="s">
        <v>204</v>
      </c>
      <c r="T10401" s="247">
        <v>45342.356562499997</v>
      </c>
    </row>
    <row r="10402" spans="1:20" x14ac:dyDescent="0.35">
      <c r="A10402" t="s">
        <v>133</v>
      </c>
      <c r="B10402" t="s">
        <v>134</v>
      </c>
      <c r="C10402" t="s">
        <v>97</v>
      </c>
      <c r="D10402" s="29">
        <v>45603</v>
      </c>
      <c r="E10402">
        <v>0</v>
      </c>
      <c r="F10402">
        <v>0</v>
      </c>
      <c r="G10402">
        <v>0</v>
      </c>
      <c r="H10402">
        <v>0</v>
      </c>
      <c r="L10402">
        <v>431.27866999999998</v>
      </c>
      <c r="M10402">
        <v>34.909253999999997</v>
      </c>
      <c r="N10402">
        <v>34.909253999999997</v>
      </c>
      <c r="R10402">
        <v>483.74226900000002</v>
      </c>
      <c r="S10402" t="s">
        <v>204</v>
      </c>
      <c r="T10402" s="247">
        <v>45342.356574074074</v>
      </c>
    </row>
    <row r="10403" spans="1:20" x14ac:dyDescent="0.35">
      <c r="A10403" t="s">
        <v>133</v>
      </c>
      <c r="B10403" t="s">
        <v>134</v>
      </c>
      <c r="C10403" t="s">
        <v>97</v>
      </c>
      <c r="D10403" s="29">
        <v>45604</v>
      </c>
      <c r="E10403">
        <v>0</v>
      </c>
      <c r="F10403">
        <v>0</v>
      </c>
      <c r="G10403">
        <v>0</v>
      </c>
      <c r="H10403">
        <v>0</v>
      </c>
      <c r="L10403">
        <v>431.27866999999998</v>
      </c>
      <c r="M10403">
        <v>34.909253999999997</v>
      </c>
      <c r="N10403">
        <v>34.909253999999997</v>
      </c>
      <c r="R10403">
        <v>483.74226900000002</v>
      </c>
      <c r="S10403" t="s">
        <v>204</v>
      </c>
      <c r="T10403" s="247">
        <v>45342.356562499997</v>
      </c>
    </row>
    <row r="10404" spans="1:20" x14ac:dyDescent="0.35">
      <c r="A10404" t="s">
        <v>133</v>
      </c>
      <c r="B10404" t="s">
        <v>134</v>
      </c>
      <c r="C10404" t="s">
        <v>97</v>
      </c>
      <c r="D10404" s="29">
        <v>45605</v>
      </c>
      <c r="E10404">
        <v>0</v>
      </c>
      <c r="F10404">
        <v>0</v>
      </c>
      <c r="G10404">
        <v>0</v>
      </c>
      <c r="H10404">
        <v>0</v>
      </c>
      <c r="L10404">
        <v>431.27866999999998</v>
      </c>
      <c r="M10404">
        <v>34.909253999999997</v>
      </c>
      <c r="N10404">
        <v>34.909253999999997</v>
      </c>
      <c r="R10404">
        <v>483.74226900000002</v>
      </c>
      <c r="S10404" t="s">
        <v>204</v>
      </c>
      <c r="T10404" s="247">
        <v>45342.356574074074</v>
      </c>
    </row>
    <row r="10405" spans="1:20" x14ac:dyDescent="0.35">
      <c r="A10405" t="s">
        <v>133</v>
      </c>
      <c r="B10405" t="s">
        <v>134</v>
      </c>
      <c r="C10405" t="s">
        <v>97</v>
      </c>
      <c r="D10405" s="29">
        <v>45606</v>
      </c>
      <c r="E10405">
        <v>0</v>
      </c>
      <c r="F10405">
        <v>0</v>
      </c>
      <c r="G10405">
        <v>0</v>
      </c>
      <c r="H10405">
        <v>0</v>
      </c>
      <c r="L10405">
        <v>431.27866999999998</v>
      </c>
      <c r="M10405">
        <v>34.909253999999997</v>
      </c>
      <c r="N10405">
        <v>34.909253999999997</v>
      </c>
      <c r="R10405">
        <v>483.74226900000002</v>
      </c>
      <c r="S10405" t="s">
        <v>204</v>
      </c>
      <c r="T10405" s="247">
        <v>45342.356562499997</v>
      </c>
    </row>
    <row r="10406" spans="1:20" x14ac:dyDescent="0.35">
      <c r="A10406" t="s">
        <v>133</v>
      </c>
      <c r="B10406" t="s">
        <v>134</v>
      </c>
      <c r="C10406" t="s">
        <v>97</v>
      </c>
      <c r="D10406" s="29">
        <v>45607</v>
      </c>
      <c r="E10406">
        <v>0</v>
      </c>
      <c r="F10406">
        <v>0</v>
      </c>
      <c r="G10406">
        <v>0</v>
      </c>
      <c r="H10406">
        <v>0</v>
      </c>
      <c r="L10406">
        <v>431.27866999999998</v>
      </c>
      <c r="M10406">
        <v>34.909253999999997</v>
      </c>
      <c r="N10406">
        <v>34.909253999999997</v>
      </c>
      <c r="R10406">
        <v>483.74226900000002</v>
      </c>
      <c r="S10406" t="s">
        <v>204</v>
      </c>
      <c r="T10406" s="247">
        <v>45342.356562499997</v>
      </c>
    </row>
    <row r="10407" spans="1:20" x14ac:dyDescent="0.35">
      <c r="A10407" t="s">
        <v>133</v>
      </c>
      <c r="B10407" t="s">
        <v>134</v>
      </c>
      <c r="C10407" t="s">
        <v>97</v>
      </c>
      <c r="D10407" s="29">
        <v>45608</v>
      </c>
      <c r="E10407">
        <v>0</v>
      </c>
      <c r="F10407">
        <v>0</v>
      </c>
      <c r="G10407">
        <v>0</v>
      </c>
      <c r="H10407">
        <v>0</v>
      </c>
      <c r="L10407">
        <v>431.27866999999998</v>
      </c>
      <c r="M10407">
        <v>34.909253999999997</v>
      </c>
      <c r="N10407">
        <v>34.909253999999997</v>
      </c>
      <c r="R10407">
        <v>483.74226900000002</v>
      </c>
      <c r="S10407" t="s">
        <v>204</v>
      </c>
      <c r="T10407" s="247">
        <v>45342.356562499997</v>
      </c>
    </row>
    <row r="10408" spans="1:20" x14ac:dyDescent="0.35">
      <c r="A10408" t="s">
        <v>133</v>
      </c>
      <c r="B10408" t="s">
        <v>134</v>
      </c>
      <c r="C10408" t="s">
        <v>97</v>
      </c>
      <c r="D10408" s="29">
        <v>45609</v>
      </c>
      <c r="E10408">
        <v>0</v>
      </c>
      <c r="F10408">
        <v>0</v>
      </c>
      <c r="G10408">
        <v>0</v>
      </c>
      <c r="H10408">
        <v>0</v>
      </c>
      <c r="L10408">
        <v>431.27866999999998</v>
      </c>
      <c r="M10408">
        <v>34.909253999999997</v>
      </c>
      <c r="N10408">
        <v>34.909253999999997</v>
      </c>
      <c r="R10408">
        <v>483.74226900000002</v>
      </c>
      <c r="S10408" t="s">
        <v>204</v>
      </c>
      <c r="T10408" s="247">
        <v>45342.356562499997</v>
      </c>
    </row>
    <row r="10409" spans="1:20" x14ac:dyDescent="0.35">
      <c r="A10409" t="s">
        <v>133</v>
      </c>
      <c r="B10409" t="s">
        <v>134</v>
      </c>
      <c r="C10409" t="s">
        <v>97</v>
      </c>
      <c r="D10409" s="29">
        <v>45610</v>
      </c>
      <c r="E10409">
        <v>0</v>
      </c>
      <c r="F10409">
        <v>0</v>
      </c>
      <c r="G10409">
        <v>0</v>
      </c>
      <c r="H10409">
        <v>0</v>
      </c>
      <c r="L10409">
        <v>431.27866999999998</v>
      </c>
      <c r="M10409">
        <v>34.909253999999997</v>
      </c>
      <c r="N10409">
        <v>34.909253999999997</v>
      </c>
      <c r="R10409">
        <v>483.74226900000002</v>
      </c>
      <c r="S10409" t="s">
        <v>204</v>
      </c>
      <c r="T10409" s="247">
        <v>45342.356574074074</v>
      </c>
    </row>
    <row r="10410" spans="1:20" x14ac:dyDescent="0.35">
      <c r="A10410" t="s">
        <v>133</v>
      </c>
      <c r="B10410" t="s">
        <v>134</v>
      </c>
      <c r="C10410" t="s">
        <v>97</v>
      </c>
      <c r="D10410" s="29">
        <v>45611</v>
      </c>
      <c r="E10410">
        <v>0</v>
      </c>
      <c r="F10410">
        <v>0</v>
      </c>
      <c r="G10410">
        <v>0</v>
      </c>
      <c r="H10410">
        <v>0</v>
      </c>
      <c r="L10410">
        <v>431.27866999999998</v>
      </c>
      <c r="M10410">
        <v>34.909253999999997</v>
      </c>
      <c r="N10410">
        <v>34.909253999999997</v>
      </c>
      <c r="R10410">
        <v>483.74226900000002</v>
      </c>
      <c r="S10410" t="s">
        <v>204</v>
      </c>
      <c r="T10410" s="247">
        <v>45342.356574074074</v>
      </c>
    </row>
    <row r="10411" spans="1:20" x14ac:dyDescent="0.35">
      <c r="A10411" t="s">
        <v>133</v>
      </c>
      <c r="B10411" t="s">
        <v>134</v>
      </c>
      <c r="C10411" t="s">
        <v>97</v>
      </c>
      <c r="D10411" s="29">
        <v>45612</v>
      </c>
      <c r="E10411">
        <v>0</v>
      </c>
      <c r="F10411">
        <v>0</v>
      </c>
      <c r="G10411">
        <v>0</v>
      </c>
      <c r="H10411">
        <v>0</v>
      </c>
      <c r="L10411">
        <v>431.27866999999998</v>
      </c>
      <c r="M10411">
        <v>34.909253999999997</v>
      </c>
      <c r="N10411">
        <v>34.909253999999997</v>
      </c>
      <c r="R10411">
        <v>483.74226900000002</v>
      </c>
      <c r="S10411" t="s">
        <v>204</v>
      </c>
      <c r="T10411" s="247">
        <v>45342.356562499997</v>
      </c>
    </row>
    <row r="10412" spans="1:20" x14ac:dyDescent="0.35">
      <c r="A10412" t="s">
        <v>133</v>
      </c>
      <c r="B10412" t="s">
        <v>134</v>
      </c>
      <c r="C10412" t="s">
        <v>97</v>
      </c>
      <c r="D10412" s="29">
        <v>45613</v>
      </c>
      <c r="E10412">
        <v>0</v>
      </c>
      <c r="F10412">
        <v>0</v>
      </c>
      <c r="G10412">
        <v>0</v>
      </c>
      <c r="H10412">
        <v>0</v>
      </c>
      <c r="L10412">
        <v>431.27866999999998</v>
      </c>
      <c r="M10412">
        <v>34.909253999999997</v>
      </c>
      <c r="N10412">
        <v>34.909253999999997</v>
      </c>
      <c r="R10412">
        <v>483.74226900000002</v>
      </c>
      <c r="S10412" t="s">
        <v>204</v>
      </c>
      <c r="T10412" s="247">
        <v>45342.356574074074</v>
      </c>
    </row>
    <row r="10413" spans="1:20" x14ac:dyDescent="0.35">
      <c r="A10413" t="s">
        <v>133</v>
      </c>
      <c r="B10413" t="s">
        <v>134</v>
      </c>
      <c r="C10413" t="s">
        <v>97</v>
      </c>
      <c r="D10413" s="29">
        <v>45614</v>
      </c>
      <c r="E10413">
        <v>0</v>
      </c>
      <c r="F10413">
        <v>0</v>
      </c>
      <c r="G10413">
        <v>0</v>
      </c>
      <c r="H10413">
        <v>0</v>
      </c>
      <c r="L10413">
        <v>431.27866999999998</v>
      </c>
      <c r="M10413">
        <v>34.909253999999997</v>
      </c>
      <c r="N10413">
        <v>34.909253999999997</v>
      </c>
      <c r="R10413">
        <v>483.74226900000002</v>
      </c>
      <c r="S10413" t="s">
        <v>204</v>
      </c>
      <c r="T10413" s="247">
        <v>45342.356574074074</v>
      </c>
    </row>
    <row r="10414" spans="1:20" x14ac:dyDescent="0.35">
      <c r="A10414" t="s">
        <v>133</v>
      </c>
      <c r="B10414" t="s">
        <v>134</v>
      </c>
      <c r="C10414" t="s">
        <v>97</v>
      </c>
      <c r="D10414" s="29">
        <v>45615</v>
      </c>
      <c r="E10414">
        <v>0</v>
      </c>
      <c r="F10414">
        <v>0</v>
      </c>
      <c r="G10414">
        <v>0</v>
      </c>
      <c r="H10414">
        <v>0</v>
      </c>
      <c r="L10414">
        <v>431.27866999999998</v>
      </c>
      <c r="M10414">
        <v>34.909253999999997</v>
      </c>
      <c r="N10414">
        <v>34.909253999999997</v>
      </c>
      <c r="R10414">
        <v>483.74226900000002</v>
      </c>
      <c r="S10414" t="s">
        <v>204</v>
      </c>
      <c r="T10414" s="247">
        <v>45342.356574074074</v>
      </c>
    </row>
    <row r="10415" spans="1:20" x14ac:dyDescent="0.35">
      <c r="A10415" t="s">
        <v>133</v>
      </c>
      <c r="B10415" t="s">
        <v>134</v>
      </c>
      <c r="C10415" t="s">
        <v>97</v>
      </c>
      <c r="D10415" s="29">
        <v>45616</v>
      </c>
      <c r="E10415">
        <v>0</v>
      </c>
      <c r="F10415">
        <v>0</v>
      </c>
      <c r="G10415">
        <v>0</v>
      </c>
      <c r="H10415">
        <v>0</v>
      </c>
      <c r="L10415">
        <v>431.27866999999998</v>
      </c>
      <c r="M10415">
        <v>34.909253999999997</v>
      </c>
      <c r="N10415">
        <v>34.909253999999997</v>
      </c>
      <c r="R10415">
        <v>483.74226900000002</v>
      </c>
      <c r="S10415" t="s">
        <v>204</v>
      </c>
      <c r="T10415" s="247">
        <v>45342.356574074074</v>
      </c>
    </row>
    <row r="10416" spans="1:20" x14ac:dyDescent="0.35">
      <c r="A10416" t="s">
        <v>133</v>
      </c>
      <c r="B10416" t="s">
        <v>134</v>
      </c>
      <c r="C10416" t="s">
        <v>97</v>
      </c>
      <c r="D10416" s="29">
        <v>45617</v>
      </c>
      <c r="E10416">
        <v>0</v>
      </c>
      <c r="F10416">
        <v>0</v>
      </c>
      <c r="G10416">
        <v>0</v>
      </c>
      <c r="H10416">
        <v>0</v>
      </c>
      <c r="L10416">
        <v>431.27866999999998</v>
      </c>
      <c r="M10416">
        <v>34.909253999999997</v>
      </c>
      <c r="N10416">
        <v>34.909253999999997</v>
      </c>
      <c r="R10416">
        <v>483.74226900000002</v>
      </c>
      <c r="S10416" t="s">
        <v>204</v>
      </c>
      <c r="T10416" s="247">
        <v>45342.356574074074</v>
      </c>
    </row>
    <row r="10417" spans="1:20" x14ac:dyDescent="0.35">
      <c r="A10417" t="s">
        <v>133</v>
      </c>
      <c r="B10417" t="s">
        <v>134</v>
      </c>
      <c r="C10417" t="s">
        <v>97</v>
      </c>
      <c r="D10417" s="29">
        <v>45618</v>
      </c>
      <c r="E10417">
        <v>0</v>
      </c>
      <c r="F10417">
        <v>0</v>
      </c>
      <c r="G10417">
        <v>0</v>
      </c>
      <c r="H10417">
        <v>0</v>
      </c>
      <c r="L10417">
        <v>431.27866999999998</v>
      </c>
      <c r="M10417">
        <v>34.909253999999997</v>
      </c>
      <c r="N10417">
        <v>34.909253999999997</v>
      </c>
      <c r="R10417">
        <v>483.74226900000002</v>
      </c>
      <c r="S10417" t="s">
        <v>204</v>
      </c>
      <c r="T10417" s="247">
        <v>45342.356574074074</v>
      </c>
    </row>
    <row r="10418" spans="1:20" x14ac:dyDescent="0.35">
      <c r="A10418" t="s">
        <v>133</v>
      </c>
      <c r="B10418" t="s">
        <v>134</v>
      </c>
      <c r="C10418" t="s">
        <v>97</v>
      </c>
      <c r="D10418" s="29">
        <v>45619</v>
      </c>
      <c r="E10418">
        <v>0</v>
      </c>
      <c r="F10418">
        <v>0</v>
      </c>
      <c r="G10418">
        <v>0</v>
      </c>
      <c r="H10418">
        <v>0</v>
      </c>
      <c r="L10418">
        <v>431.27866999999998</v>
      </c>
      <c r="M10418">
        <v>34.909253999999997</v>
      </c>
      <c r="N10418">
        <v>34.909253999999997</v>
      </c>
      <c r="R10418">
        <v>483.74226900000002</v>
      </c>
      <c r="S10418" t="s">
        <v>204</v>
      </c>
      <c r="T10418" s="247">
        <v>45342.356574074074</v>
      </c>
    </row>
    <row r="10419" spans="1:20" x14ac:dyDescent="0.35">
      <c r="A10419" t="s">
        <v>133</v>
      </c>
      <c r="B10419" t="s">
        <v>134</v>
      </c>
      <c r="C10419" t="s">
        <v>97</v>
      </c>
      <c r="D10419" s="29">
        <v>45620</v>
      </c>
      <c r="E10419">
        <v>0</v>
      </c>
      <c r="F10419">
        <v>0</v>
      </c>
      <c r="G10419">
        <v>0</v>
      </c>
      <c r="H10419">
        <v>0</v>
      </c>
      <c r="L10419">
        <v>431.27866999999998</v>
      </c>
      <c r="M10419">
        <v>34.909253999999997</v>
      </c>
      <c r="N10419">
        <v>34.909253999999997</v>
      </c>
      <c r="R10419">
        <v>483.74226900000002</v>
      </c>
      <c r="S10419" t="s">
        <v>204</v>
      </c>
      <c r="T10419" s="247">
        <v>45342.356585648151</v>
      </c>
    </row>
    <row r="10420" spans="1:20" x14ac:dyDescent="0.35">
      <c r="A10420" t="s">
        <v>133</v>
      </c>
      <c r="B10420" t="s">
        <v>134</v>
      </c>
      <c r="C10420" t="s">
        <v>97</v>
      </c>
      <c r="D10420" s="29">
        <v>45621</v>
      </c>
      <c r="E10420">
        <v>0</v>
      </c>
      <c r="F10420">
        <v>0</v>
      </c>
      <c r="G10420">
        <v>0</v>
      </c>
      <c r="H10420">
        <v>0</v>
      </c>
      <c r="L10420">
        <v>431.27866999999998</v>
      </c>
      <c r="M10420">
        <v>34.909253999999997</v>
      </c>
      <c r="N10420">
        <v>34.909253999999997</v>
      </c>
      <c r="R10420">
        <v>483.74226900000002</v>
      </c>
      <c r="S10420" t="s">
        <v>204</v>
      </c>
      <c r="T10420" s="247">
        <v>45342.356574074074</v>
      </c>
    </row>
    <row r="10421" spans="1:20" x14ac:dyDescent="0.35">
      <c r="A10421" t="s">
        <v>133</v>
      </c>
      <c r="B10421" t="s">
        <v>134</v>
      </c>
      <c r="C10421" t="s">
        <v>97</v>
      </c>
      <c r="D10421" s="29">
        <v>45622</v>
      </c>
      <c r="E10421">
        <v>0</v>
      </c>
      <c r="F10421">
        <v>0</v>
      </c>
      <c r="G10421">
        <v>0</v>
      </c>
      <c r="H10421">
        <v>0</v>
      </c>
      <c r="L10421">
        <v>431.27866999999998</v>
      </c>
      <c r="M10421">
        <v>34.909253999999997</v>
      </c>
      <c r="N10421">
        <v>34.909253999999997</v>
      </c>
      <c r="R10421">
        <v>483.74226900000002</v>
      </c>
      <c r="S10421" t="s">
        <v>204</v>
      </c>
      <c r="T10421" s="247">
        <v>45342.356574074074</v>
      </c>
    </row>
    <row r="10422" spans="1:20" x14ac:dyDescent="0.35">
      <c r="A10422" t="s">
        <v>133</v>
      </c>
      <c r="B10422" t="s">
        <v>134</v>
      </c>
      <c r="C10422" t="s">
        <v>97</v>
      </c>
      <c r="D10422" s="29">
        <v>45623</v>
      </c>
      <c r="E10422">
        <v>0</v>
      </c>
      <c r="F10422">
        <v>0</v>
      </c>
      <c r="G10422">
        <v>0</v>
      </c>
      <c r="H10422">
        <v>0</v>
      </c>
      <c r="L10422">
        <v>431.27866999999998</v>
      </c>
      <c r="M10422">
        <v>34.909253999999997</v>
      </c>
      <c r="N10422">
        <v>34.909253999999997</v>
      </c>
      <c r="R10422">
        <v>483.74226900000002</v>
      </c>
      <c r="S10422" t="s">
        <v>204</v>
      </c>
      <c r="T10422" s="247">
        <v>45342.356574074074</v>
      </c>
    </row>
    <row r="10423" spans="1:20" x14ac:dyDescent="0.35">
      <c r="A10423" t="s">
        <v>133</v>
      </c>
      <c r="B10423" t="s">
        <v>134</v>
      </c>
      <c r="C10423" t="s">
        <v>97</v>
      </c>
      <c r="D10423" s="29">
        <v>45624</v>
      </c>
      <c r="E10423">
        <v>0</v>
      </c>
      <c r="F10423">
        <v>0</v>
      </c>
      <c r="G10423">
        <v>0</v>
      </c>
      <c r="H10423">
        <v>0</v>
      </c>
      <c r="L10423">
        <v>431.27866999999998</v>
      </c>
      <c r="M10423">
        <v>34.909253999999997</v>
      </c>
      <c r="N10423">
        <v>34.909253999999997</v>
      </c>
      <c r="R10423">
        <v>483.74226900000002</v>
      </c>
      <c r="S10423" t="s">
        <v>204</v>
      </c>
      <c r="T10423" s="247">
        <v>45342.356585648151</v>
      </c>
    </row>
    <row r="10424" spans="1:20" x14ac:dyDescent="0.35">
      <c r="A10424" t="s">
        <v>133</v>
      </c>
      <c r="B10424" t="s">
        <v>134</v>
      </c>
      <c r="C10424" t="s">
        <v>97</v>
      </c>
      <c r="D10424" s="29">
        <v>45625</v>
      </c>
      <c r="E10424">
        <v>0</v>
      </c>
      <c r="F10424">
        <v>0</v>
      </c>
      <c r="G10424">
        <v>0</v>
      </c>
      <c r="H10424">
        <v>0</v>
      </c>
      <c r="L10424">
        <v>431.27866999999998</v>
      </c>
      <c r="M10424">
        <v>34.909253999999997</v>
      </c>
      <c r="N10424">
        <v>34.909253999999997</v>
      </c>
      <c r="R10424">
        <v>483.74226900000002</v>
      </c>
      <c r="S10424" t="s">
        <v>204</v>
      </c>
      <c r="T10424" s="247">
        <v>45342.356574074074</v>
      </c>
    </row>
    <row r="10425" spans="1:20" x14ac:dyDescent="0.35">
      <c r="A10425" t="s">
        <v>133</v>
      </c>
      <c r="B10425" t="s">
        <v>134</v>
      </c>
      <c r="C10425" t="s">
        <v>97</v>
      </c>
      <c r="D10425" s="29">
        <v>45626</v>
      </c>
      <c r="E10425">
        <v>0</v>
      </c>
      <c r="F10425">
        <v>0</v>
      </c>
      <c r="G10425">
        <v>0</v>
      </c>
      <c r="H10425">
        <v>0</v>
      </c>
      <c r="L10425">
        <v>431.27866999999998</v>
      </c>
      <c r="M10425">
        <v>34.909253999999997</v>
      </c>
      <c r="N10425">
        <v>34.909253999999997</v>
      </c>
      <c r="R10425">
        <v>483.74226900000002</v>
      </c>
      <c r="S10425" t="s">
        <v>204</v>
      </c>
      <c r="T10425" s="247">
        <v>45342.356585648151</v>
      </c>
    </row>
    <row r="10426" spans="1:20" x14ac:dyDescent="0.35">
      <c r="A10426" t="s">
        <v>133</v>
      </c>
      <c r="B10426" t="s">
        <v>134</v>
      </c>
      <c r="C10426" t="s">
        <v>97</v>
      </c>
      <c r="D10426" s="29">
        <v>45627</v>
      </c>
      <c r="E10426">
        <v>0</v>
      </c>
      <c r="F10426">
        <v>0</v>
      </c>
      <c r="G10426">
        <v>0</v>
      </c>
      <c r="H10426">
        <v>0</v>
      </c>
      <c r="L10426">
        <v>431.27866999999998</v>
      </c>
      <c r="M10426">
        <v>34.909253999999997</v>
      </c>
      <c r="N10426">
        <v>34.909253999999997</v>
      </c>
      <c r="R10426">
        <v>483.74226900000002</v>
      </c>
      <c r="S10426" t="s">
        <v>204</v>
      </c>
      <c r="T10426" s="247">
        <v>45342.356585648151</v>
      </c>
    </row>
    <row r="10427" spans="1:20" x14ac:dyDescent="0.35">
      <c r="A10427" t="s">
        <v>133</v>
      </c>
      <c r="B10427" t="s">
        <v>134</v>
      </c>
      <c r="C10427" t="s">
        <v>97</v>
      </c>
      <c r="D10427" s="29">
        <v>45628</v>
      </c>
      <c r="E10427">
        <v>0</v>
      </c>
      <c r="F10427">
        <v>0</v>
      </c>
      <c r="G10427">
        <v>0</v>
      </c>
      <c r="H10427">
        <v>0</v>
      </c>
      <c r="L10427">
        <v>431.27866999999998</v>
      </c>
      <c r="M10427">
        <v>34.909253999999997</v>
      </c>
      <c r="N10427">
        <v>34.909253999999997</v>
      </c>
      <c r="R10427">
        <v>483.74226900000002</v>
      </c>
      <c r="S10427" t="s">
        <v>204</v>
      </c>
      <c r="T10427" s="247">
        <v>45342.356574074074</v>
      </c>
    </row>
    <row r="10428" spans="1:20" x14ac:dyDescent="0.35">
      <c r="A10428" t="s">
        <v>133</v>
      </c>
      <c r="B10428" t="s">
        <v>134</v>
      </c>
      <c r="C10428" t="s">
        <v>97</v>
      </c>
      <c r="D10428" s="29">
        <v>45629</v>
      </c>
      <c r="E10428">
        <v>0</v>
      </c>
      <c r="F10428">
        <v>0</v>
      </c>
      <c r="G10428">
        <v>0</v>
      </c>
      <c r="H10428">
        <v>0</v>
      </c>
      <c r="L10428">
        <v>431.27866999999998</v>
      </c>
      <c r="M10428">
        <v>34.909253999999997</v>
      </c>
      <c r="N10428">
        <v>34.909253999999997</v>
      </c>
      <c r="R10428">
        <v>483.74226900000002</v>
      </c>
      <c r="S10428" t="s">
        <v>204</v>
      </c>
      <c r="T10428" s="247">
        <v>45342.356585648151</v>
      </c>
    </row>
    <row r="10429" spans="1:20" x14ac:dyDescent="0.35">
      <c r="A10429" t="s">
        <v>133</v>
      </c>
      <c r="B10429" t="s">
        <v>134</v>
      </c>
      <c r="C10429" t="s">
        <v>97</v>
      </c>
      <c r="D10429" s="29">
        <v>45630</v>
      </c>
      <c r="E10429">
        <v>0</v>
      </c>
      <c r="F10429">
        <v>0</v>
      </c>
      <c r="G10429">
        <v>0</v>
      </c>
      <c r="H10429">
        <v>0</v>
      </c>
      <c r="L10429">
        <v>431.27866999999998</v>
      </c>
      <c r="M10429">
        <v>34.909253999999997</v>
      </c>
      <c r="N10429">
        <v>34.909253999999997</v>
      </c>
      <c r="R10429">
        <v>483.74226900000002</v>
      </c>
      <c r="S10429" t="s">
        <v>204</v>
      </c>
      <c r="T10429" s="247">
        <v>45342.356585648151</v>
      </c>
    </row>
    <row r="10430" spans="1:20" x14ac:dyDescent="0.35">
      <c r="A10430" t="s">
        <v>133</v>
      </c>
      <c r="B10430" t="s">
        <v>134</v>
      </c>
      <c r="C10430" t="s">
        <v>97</v>
      </c>
      <c r="D10430" s="29">
        <v>45631</v>
      </c>
      <c r="E10430">
        <v>0</v>
      </c>
      <c r="F10430">
        <v>0</v>
      </c>
      <c r="G10430">
        <v>0</v>
      </c>
      <c r="H10430">
        <v>0</v>
      </c>
      <c r="L10430">
        <v>431.27866999999998</v>
      </c>
      <c r="M10430">
        <v>34.909253999999997</v>
      </c>
      <c r="N10430">
        <v>34.909253999999997</v>
      </c>
      <c r="R10430">
        <v>483.74226900000002</v>
      </c>
      <c r="S10430" t="s">
        <v>204</v>
      </c>
      <c r="T10430" s="247">
        <v>45342.356585648151</v>
      </c>
    </row>
    <row r="10431" spans="1:20" x14ac:dyDescent="0.35">
      <c r="A10431" t="s">
        <v>133</v>
      </c>
      <c r="B10431" t="s">
        <v>134</v>
      </c>
      <c r="C10431" t="s">
        <v>97</v>
      </c>
      <c r="D10431" s="29">
        <v>45632</v>
      </c>
      <c r="E10431">
        <v>0</v>
      </c>
      <c r="F10431">
        <v>0</v>
      </c>
      <c r="G10431">
        <v>0</v>
      </c>
      <c r="H10431">
        <v>0</v>
      </c>
      <c r="L10431">
        <v>431.27866999999998</v>
      </c>
      <c r="M10431">
        <v>34.909253999999997</v>
      </c>
      <c r="N10431">
        <v>34.909253999999997</v>
      </c>
      <c r="R10431">
        <v>483.74226900000002</v>
      </c>
      <c r="S10431" t="s">
        <v>204</v>
      </c>
      <c r="T10431" s="247">
        <v>45342.356608796297</v>
      </c>
    </row>
    <row r="10432" spans="1:20" x14ac:dyDescent="0.35">
      <c r="A10432" t="s">
        <v>133</v>
      </c>
      <c r="B10432" t="s">
        <v>134</v>
      </c>
      <c r="C10432" t="s">
        <v>97</v>
      </c>
      <c r="D10432" s="29">
        <v>45633</v>
      </c>
      <c r="E10432">
        <v>0</v>
      </c>
      <c r="F10432">
        <v>0</v>
      </c>
      <c r="G10432">
        <v>0</v>
      </c>
      <c r="H10432">
        <v>0</v>
      </c>
      <c r="L10432">
        <v>431.27866999999998</v>
      </c>
      <c r="M10432">
        <v>34.909253999999997</v>
      </c>
      <c r="N10432">
        <v>34.909253999999997</v>
      </c>
      <c r="R10432">
        <v>483.74226900000002</v>
      </c>
      <c r="S10432" t="s">
        <v>204</v>
      </c>
      <c r="T10432" s="247">
        <v>45342.356585648151</v>
      </c>
    </row>
    <row r="10433" spans="1:20" x14ac:dyDescent="0.35">
      <c r="A10433" t="s">
        <v>133</v>
      </c>
      <c r="B10433" t="s">
        <v>134</v>
      </c>
      <c r="C10433" t="s">
        <v>97</v>
      </c>
      <c r="D10433" s="29">
        <v>45634</v>
      </c>
      <c r="E10433">
        <v>0</v>
      </c>
      <c r="F10433">
        <v>0</v>
      </c>
      <c r="G10433">
        <v>0</v>
      </c>
      <c r="H10433">
        <v>0</v>
      </c>
      <c r="L10433">
        <v>431.27866999999998</v>
      </c>
      <c r="M10433">
        <v>34.909253999999997</v>
      </c>
      <c r="N10433">
        <v>34.909253999999997</v>
      </c>
      <c r="R10433">
        <v>483.74226900000002</v>
      </c>
      <c r="S10433" t="s">
        <v>204</v>
      </c>
      <c r="T10433" s="247">
        <v>45342.356585648151</v>
      </c>
    </row>
    <row r="10434" spans="1:20" x14ac:dyDescent="0.35">
      <c r="A10434" t="s">
        <v>133</v>
      </c>
      <c r="B10434" t="s">
        <v>134</v>
      </c>
      <c r="C10434" t="s">
        <v>97</v>
      </c>
      <c r="D10434" s="29">
        <v>45635</v>
      </c>
      <c r="E10434">
        <v>0</v>
      </c>
      <c r="F10434">
        <v>0</v>
      </c>
      <c r="G10434">
        <v>0</v>
      </c>
      <c r="H10434">
        <v>0</v>
      </c>
      <c r="L10434">
        <v>431.27866999999998</v>
      </c>
      <c r="M10434">
        <v>34.909253999999997</v>
      </c>
      <c r="N10434">
        <v>34.909253999999997</v>
      </c>
      <c r="R10434">
        <v>483.74226900000002</v>
      </c>
      <c r="S10434" t="s">
        <v>204</v>
      </c>
      <c r="T10434" s="247">
        <v>45342.356585648151</v>
      </c>
    </row>
    <row r="10435" spans="1:20" x14ac:dyDescent="0.35">
      <c r="A10435" t="s">
        <v>133</v>
      </c>
      <c r="B10435" t="s">
        <v>134</v>
      </c>
      <c r="C10435" t="s">
        <v>97</v>
      </c>
      <c r="D10435" s="29">
        <v>45636</v>
      </c>
      <c r="E10435">
        <v>0</v>
      </c>
      <c r="F10435">
        <v>0</v>
      </c>
      <c r="G10435">
        <v>0</v>
      </c>
      <c r="H10435">
        <v>0</v>
      </c>
      <c r="L10435">
        <v>431.27866999999998</v>
      </c>
      <c r="M10435">
        <v>34.909253999999997</v>
      </c>
      <c r="N10435">
        <v>34.909253999999997</v>
      </c>
      <c r="R10435">
        <v>483.74226900000002</v>
      </c>
      <c r="S10435" t="s">
        <v>204</v>
      </c>
      <c r="T10435" s="247">
        <v>45342.356585648151</v>
      </c>
    </row>
    <row r="10436" spans="1:20" x14ac:dyDescent="0.35">
      <c r="A10436" t="s">
        <v>133</v>
      </c>
      <c r="B10436" t="s">
        <v>134</v>
      </c>
      <c r="C10436" t="s">
        <v>97</v>
      </c>
      <c r="D10436" s="29">
        <v>45637</v>
      </c>
      <c r="E10436">
        <v>0</v>
      </c>
      <c r="F10436">
        <v>0</v>
      </c>
      <c r="G10436">
        <v>0</v>
      </c>
      <c r="H10436">
        <v>0</v>
      </c>
      <c r="L10436">
        <v>431.27866999999998</v>
      </c>
      <c r="M10436">
        <v>34.909253999999997</v>
      </c>
      <c r="N10436">
        <v>34.909253999999997</v>
      </c>
      <c r="R10436">
        <v>483.74226900000002</v>
      </c>
      <c r="S10436" t="s">
        <v>204</v>
      </c>
      <c r="T10436" s="247">
        <v>45342.356608796297</v>
      </c>
    </row>
    <row r="10437" spans="1:20" x14ac:dyDescent="0.35">
      <c r="A10437" t="s">
        <v>133</v>
      </c>
      <c r="B10437" t="s">
        <v>134</v>
      </c>
      <c r="C10437" t="s">
        <v>97</v>
      </c>
      <c r="D10437" s="29">
        <v>45638</v>
      </c>
      <c r="E10437">
        <v>0</v>
      </c>
      <c r="F10437">
        <v>0</v>
      </c>
      <c r="G10437">
        <v>0</v>
      </c>
      <c r="H10437">
        <v>0</v>
      </c>
      <c r="L10437">
        <v>431.27866999999998</v>
      </c>
      <c r="M10437">
        <v>34.909253999999997</v>
      </c>
      <c r="N10437">
        <v>34.909253999999997</v>
      </c>
      <c r="R10437">
        <v>483.74226900000002</v>
      </c>
      <c r="S10437" t="s">
        <v>204</v>
      </c>
      <c r="T10437" s="247">
        <v>45342.356585648151</v>
      </c>
    </row>
    <row r="10438" spans="1:20" x14ac:dyDescent="0.35">
      <c r="A10438" t="s">
        <v>133</v>
      </c>
      <c r="B10438" t="s">
        <v>134</v>
      </c>
      <c r="C10438" t="s">
        <v>97</v>
      </c>
      <c r="D10438" s="29">
        <v>45639</v>
      </c>
      <c r="E10438">
        <v>0</v>
      </c>
      <c r="F10438">
        <v>0</v>
      </c>
      <c r="G10438">
        <v>0</v>
      </c>
      <c r="H10438">
        <v>0</v>
      </c>
      <c r="L10438">
        <v>431.27866999999998</v>
      </c>
      <c r="M10438">
        <v>34.909253999999997</v>
      </c>
      <c r="N10438">
        <v>34.909253999999997</v>
      </c>
      <c r="R10438">
        <v>483.74226900000002</v>
      </c>
      <c r="S10438" t="s">
        <v>204</v>
      </c>
      <c r="T10438" s="247">
        <v>45342.356608796297</v>
      </c>
    </row>
    <row r="10439" spans="1:20" x14ac:dyDescent="0.35">
      <c r="A10439" t="s">
        <v>133</v>
      </c>
      <c r="B10439" t="s">
        <v>134</v>
      </c>
      <c r="C10439" t="s">
        <v>97</v>
      </c>
      <c r="D10439" s="29">
        <v>45640</v>
      </c>
      <c r="E10439">
        <v>0</v>
      </c>
      <c r="F10439">
        <v>0</v>
      </c>
      <c r="G10439">
        <v>0</v>
      </c>
      <c r="H10439">
        <v>0</v>
      </c>
      <c r="L10439">
        <v>431.27866999999998</v>
      </c>
      <c r="M10439">
        <v>34.909253999999997</v>
      </c>
      <c r="N10439">
        <v>34.909253999999997</v>
      </c>
      <c r="R10439">
        <v>483.74226900000002</v>
      </c>
      <c r="S10439" t="s">
        <v>204</v>
      </c>
      <c r="T10439" s="247">
        <v>45342.356608796297</v>
      </c>
    </row>
    <row r="10440" spans="1:20" x14ac:dyDescent="0.35">
      <c r="A10440" t="s">
        <v>133</v>
      </c>
      <c r="B10440" t="s">
        <v>134</v>
      </c>
      <c r="C10440" t="s">
        <v>97</v>
      </c>
      <c r="D10440" s="29">
        <v>45641</v>
      </c>
      <c r="E10440">
        <v>0</v>
      </c>
      <c r="F10440">
        <v>0</v>
      </c>
      <c r="G10440">
        <v>0</v>
      </c>
      <c r="H10440">
        <v>0</v>
      </c>
      <c r="L10440">
        <v>431.27866999999998</v>
      </c>
      <c r="M10440">
        <v>34.909253999999997</v>
      </c>
      <c r="N10440">
        <v>34.909253999999997</v>
      </c>
      <c r="R10440">
        <v>483.74226900000002</v>
      </c>
      <c r="S10440" t="s">
        <v>204</v>
      </c>
      <c r="T10440" s="247">
        <v>45342.356620370374</v>
      </c>
    </row>
    <row r="10441" spans="1:20" x14ac:dyDescent="0.35">
      <c r="A10441" t="s">
        <v>133</v>
      </c>
      <c r="B10441" t="s">
        <v>134</v>
      </c>
      <c r="C10441" t="s">
        <v>97</v>
      </c>
      <c r="D10441" s="29">
        <v>45642</v>
      </c>
      <c r="E10441">
        <v>0</v>
      </c>
      <c r="F10441">
        <v>0</v>
      </c>
      <c r="G10441">
        <v>0</v>
      </c>
      <c r="H10441">
        <v>0</v>
      </c>
      <c r="L10441">
        <v>431.27866999999998</v>
      </c>
      <c r="M10441">
        <v>34.909253999999997</v>
      </c>
      <c r="N10441">
        <v>34.909253999999997</v>
      </c>
      <c r="R10441">
        <v>483.74226900000002</v>
      </c>
      <c r="S10441" t="s">
        <v>204</v>
      </c>
      <c r="T10441" s="247">
        <v>45342.356620370374</v>
      </c>
    </row>
    <row r="10442" spans="1:20" x14ac:dyDescent="0.35">
      <c r="A10442" t="s">
        <v>133</v>
      </c>
      <c r="B10442" t="s">
        <v>134</v>
      </c>
      <c r="C10442" t="s">
        <v>97</v>
      </c>
      <c r="D10442" s="29">
        <v>45643</v>
      </c>
      <c r="E10442">
        <v>0</v>
      </c>
      <c r="F10442">
        <v>0</v>
      </c>
      <c r="G10442">
        <v>0</v>
      </c>
      <c r="H10442">
        <v>0</v>
      </c>
      <c r="L10442">
        <v>431.27866999999998</v>
      </c>
      <c r="M10442">
        <v>34.909253999999997</v>
      </c>
      <c r="N10442">
        <v>34.909253999999997</v>
      </c>
      <c r="R10442">
        <v>483.74226900000002</v>
      </c>
      <c r="S10442" t="s">
        <v>204</v>
      </c>
      <c r="T10442" s="247">
        <v>45342.356620370374</v>
      </c>
    </row>
    <row r="10443" spans="1:20" x14ac:dyDescent="0.35">
      <c r="A10443" t="s">
        <v>133</v>
      </c>
      <c r="B10443" t="s">
        <v>134</v>
      </c>
      <c r="C10443" t="s">
        <v>97</v>
      </c>
      <c r="D10443" s="29">
        <v>45644</v>
      </c>
      <c r="E10443">
        <v>0</v>
      </c>
      <c r="F10443">
        <v>0</v>
      </c>
      <c r="G10443">
        <v>0</v>
      </c>
      <c r="H10443">
        <v>0</v>
      </c>
      <c r="L10443">
        <v>431.27866999999998</v>
      </c>
      <c r="M10443">
        <v>34.909253999999997</v>
      </c>
      <c r="N10443">
        <v>34.909253999999997</v>
      </c>
      <c r="R10443">
        <v>483.74226900000002</v>
      </c>
      <c r="S10443" t="s">
        <v>204</v>
      </c>
      <c r="T10443" s="247">
        <v>45342.356620370374</v>
      </c>
    </row>
    <row r="10444" spans="1:20" x14ac:dyDescent="0.35">
      <c r="A10444" t="s">
        <v>133</v>
      </c>
      <c r="B10444" t="s">
        <v>134</v>
      </c>
      <c r="C10444" t="s">
        <v>97</v>
      </c>
      <c r="D10444" s="29">
        <v>45645</v>
      </c>
      <c r="E10444">
        <v>0</v>
      </c>
      <c r="F10444">
        <v>0</v>
      </c>
      <c r="G10444">
        <v>0</v>
      </c>
      <c r="H10444">
        <v>0</v>
      </c>
      <c r="L10444">
        <v>431.27866999999998</v>
      </c>
      <c r="M10444">
        <v>34.909253999999997</v>
      </c>
      <c r="N10444">
        <v>34.909253999999997</v>
      </c>
      <c r="R10444">
        <v>483.74226900000002</v>
      </c>
      <c r="S10444" t="s">
        <v>204</v>
      </c>
      <c r="T10444" s="247">
        <v>45342.356620370374</v>
      </c>
    </row>
    <row r="10445" spans="1:20" x14ac:dyDescent="0.35">
      <c r="A10445" t="s">
        <v>133</v>
      </c>
      <c r="B10445" t="s">
        <v>134</v>
      </c>
      <c r="C10445" t="s">
        <v>97</v>
      </c>
      <c r="D10445" s="29">
        <v>45646</v>
      </c>
      <c r="E10445">
        <v>0</v>
      </c>
      <c r="F10445">
        <v>0</v>
      </c>
      <c r="G10445">
        <v>0</v>
      </c>
      <c r="H10445">
        <v>0</v>
      </c>
      <c r="L10445">
        <v>431.27866999999998</v>
      </c>
      <c r="M10445">
        <v>34.909253999999997</v>
      </c>
      <c r="N10445">
        <v>34.909253999999997</v>
      </c>
      <c r="R10445">
        <v>483.74226900000002</v>
      </c>
      <c r="S10445" t="s">
        <v>204</v>
      </c>
      <c r="T10445" s="247">
        <v>45342.356620370374</v>
      </c>
    </row>
    <row r="10446" spans="1:20" x14ac:dyDescent="0.35">
      <c r="A10446" t="s">
        <v>133</v>
      </c>
      <c r="B10446" t="s">
        <v>134</v>
      </c>
      <c r="C10446" t="s">
        <v>97</v>
      </c>
      <c r="D10446" s="29">
        <v>45647</v>
      </c>
      <c r="E10446">
        <v>0</v>
      </c>
      <c r="F10446">
        <v>0</v>
      </c>
      <c r="G10446">
        <v>0</v>
      </c>
      <c r="H10446">
        <v>0</v>
      </c>
      <c r="L10446">
        <v>431.27866999999998</v>
      </c>
      <c r="M10446">
        <v>34.909253999999997</v>
      </c>
      <c r="N10446">
        <v>34.909253999999997</v>
      </c>
      <c r="R10446">
        <v>483.74226900000002</v>
      </c>
      <c r="S10446" t="s">
        <v>204</v>
      </c>
      <c r="T10446" s="247">
        <v>45342.356620370374</v>
      </c>
    </row>
    <row r="10447" spans="1:20" x14ac:dyDescent="0.35">
      <c r="A10447" t="s">
        <v>133</v>
      </c>
      <c r="B10447" t="s">
        <v>134</v>
      </c>
      <c r="C10447" t="s">
        <v>97</v>
      </c>
      <c r="D10447" s="29">
        <v>45648</v>
      </c>
      <c r="E10447">
        <v>0</v>
      </c>
      <c r="F10447">
        <v>0</v>
      </c>
      <c r="G10447">
        <v>0</v>
      </c>
      <c r="H10447">
        <v>0</v>
      </c>
      <c r="L10447">
        <v>431.27866999999998</v>
      </c>
      <c r="M10447">
        <v>34.909253999999997</v>
      </c>
      <c r="N10447">
        <v>34.909253999999997</v>
      </c>
      <c r="R10447">
        <v>483.74226900000002</v>
      </c>
      <c r="S10447" t="s">
        <v>204</v>
      </c>
      <c r="T10447" s="247">
        <v>45342.356620370374</v>
      </c>
    </row>
    <row r="10448" spans="1:20" x14ac:dyDescent="0.35">
      <c r="A10448" t="s">
        <v>133</v>
      </c>
      <c r="B10448" t="s">
        <v>134</v>
      </c>
      <c r="C10448" t="s">
        <v>97</v>
      </c>
      <c r="D10448" s="29">
        <v>45649</v>
      </c>
      <c r="E10448">
        <v>0</v>
      </c>
      <c r="F10448">
        <v>0</v>
      </c>
      <c r="G10448">
        <v>0</v>
      </c>
      <c r="H10448">
        <v>0</v>
      </c>
      <c r="L10448">
        <v>431.27866999999998</v>
      </c>
      <c r="M10448">
        <v>34.909253999999997</v>
      </c>
      <c r="N10448">
        <v>34.909253999999997</v>
      </c>
      <c r="R10448">
        <v>483.74226900000002</v>
      </c>
      <c r="S10448" t="s">
        <v>204</v>
      </c>
      <c r="T10448" s="247">
        <v>45342.356620370374</v>
      </c>
    </row>
    <row r="10449" spans="1:20" x14ac:dyDescent="0.35">
      <c r="A10449" t="s">
        <v>133</v>
      </c>
      <c r="B10449" t="s">
        <v>134</v>
      </c>
      <c r="C10449" t="s">
        <v>97</v>
      </c>
      <c r="D10449" s="29">
        <v>45650</v>
      </c>
      <c r="E10449">
        <v>0</v>
      </c>
      <c r="F10449">
        <v>0</v>
      </c>
      <c r="G10449">
        <v>0</v>
      </c>
      <c r="H10449">
        <v>0</v>
      </c>
      <c r="L10449">
        <v>431.27866999999998</v>
      </c>
      <c r="M10449">
        <v>34.909253999999997</v>
      </c>
      <c r="N10449">
        <v>34.909253999999997</v>
      </c>
      <c r="R10449">
        <v>483.74226900000002</v>
      </c>
      <c r="S10449" t="s">
        <v>204</v>
      </c>
      <c r="T10449" s="247">
        <v>45342.356620370374</v>
      </c>
    </row>
    <row r="10450" spans="1:20" x14ac:dyDescent="0.35">
      <c r="A10450" t="s">
        <v>133</v>
      </c>
      <c r="B10450" t="s">
        <v>134</v>
      </c>
      <c r="C10450" t="s">
        <v>97</v>
      </c>
      <c r="D10450" s="29">
        <v>45651</v>
      </c>
      <c r="E10450">
        <v>0</v>
      </c>
      <c r="F10450">
        <v>0</v>
      </c>
      <c r="G10450">
        <v>0</v>
      </c>
      <c r="H10450">
        <v>0</v>
      </c>
      <c r="L10450">
        <v>431.27866999999998</v>
      </c>
      <c r="M10450">
        <v>34.909253999999997</v>
      </c>
      <c r="N10450">
        <v>34.909253999999997</v>
      </c>
      <c r="R10450">
        <v>483.74226900000002</v>
      </c>
      <c r="S10450" t="s">
        <v>204</v>
      </c>
      <c r="T10450" s="247">
        <v>45342.356620370374</v>
      </c>
    </row>
    <row r="10451" spans="1:20" x14ac:dyDescent="0.35">
      <c r="A10451" t="s">
        <v>133</v>
      </c>
      <c r="B10451" t="s">
        <v>134</v>
      </c>
      <c r="C10451" t="s">
        <v>97</v>
      </c>
      <c r="D10451" s="29">
        <v>45652</v>
      </c>
      <c r="E10451">
        <v>0</v>
      </c>
      <c r="F10451">
        <v>0</v>
      </c>
      <c r="G10451">
        <v>0</v>
      </c>
      <c r="H10451">
        <v>0</v>
      </c>
      <c r="L10451">
        <v>431.27866999999998</v>
      </c>
      <c r="M10451">
        <v>34.909253999999997</v>
      </c>
      <c r="N10451">
        <v>34.909253999999997</v>
      </c>
      <c r="R10451">
        <v>483.74226900000002</v>
      </c>
      <c r="S10451" t="s">
        <v>204</v>
      </c>
      <c r="T10451" s="247">
        <v>45342.356620370374</v>
      </c>
    </row>
    <row r="10452" spans="1:20" x14ac:dyDescent="0.35">
      <c r="A10452" t="s">
        <v>133</v>
      </c>
      <c r="B10452" t="s">
        <v>134</v>
      </c>
      <c r="C10452" t="s">
        <v>97</v>
      </c>
      <c r="D10452" s="29">
        <v>45653</v>
      </c>
      <c r="E10452">
        <v>0</v>
      </c>
      <c r="F10452">
        <v>0</v>
      </c>
      <c r="G10452">
        <v>0</v>
      </c>
      <c r="H10452">
        <v>0</v>
      </c>
      <c r="L10452">
        <v>431.27866999999998</v>
      </c>
      <c r="M10452">
        <v>34.909253999999997</v>
      </c>
      <c r="N10452">
        <v>34.909253999999997</v>
      </c>
      <c r="R10452">
        <v>483.74226900000002</v>
      </c>
      <c r="S10452" t="s">
        <v>204</v>
      </c>
      <c r="T10452" s="247">
        <v>45342.356620370374</v>
      </c>
    </row>
    <row r="10453" spans="1:20" x14ac:dyDescent="0.35">
      <c r="A10453" t="s">
        <v>133</v>
      </c>
      <c r="B10453" t="s">
        <v>134</v>
      </c>
      <c r="C10453" t="s">
        <v>97</v>
      </c>
      <c r="D10453" s="29">
        <v>45654</v>
      </c>
      <c r="E10453">
        <v>0</v>
      </c>
      <c r="F10453">
        <v>0</v>
      </c>
      <c r="G10453">
        <v>0</v>
      </c>
      <c r="H10453">
        <v>0</v>
      </c>
      <c r="L10453">
        <v>431.27866999999998</v>
      </c>
      <c r="M10453">
        <v>34.909253999999997</v>
      </c>
      <c r="N10453">
        <v>34.909253999999997</v>
      </c>
      <c r="R10453">
        <v>483.74226900000002</v>
      </c>
      <c r="S10453" t="s">
        <v>204</v>
      </c>
      <c r="T10453" s="247">
        <v>45342.356620370374</v>
      </c>
    </row>
    <row r="10454" spans="1:20" x14ac:dyDescent="0.35">
      <c r="A10454" t="s">
        <v>133</v>
      </c>
      <c r="B10454" t="s">
        <v>134</v>
      </c>
      <c r="C10454" t="s">
        <v>97</v>
      </c>
      <c r="D10454" s="29">
        <v>45655</v>
      </c>
      <c r="E10454">
        <v>0</v>
      </c>
      <c r="F10454">
        <v>0</v>
      </c>
      <c r="G10454">
        <v>0</v>
      </c>
      <c r="H10454">
        <v>0</v>
      </c>
      <c r="L10454">
        <v>431.27866999999998</v>
      </c>
      <c r="M10454">
        <v>34.909253999999997</v>
      </c>
      <c r="N10454">
        <v>34.909253999999997</v>
      </c>
      <c r="R10454">
        <v>483.74226900000002</v>
      </c>
      <c r="S10454" t="s">
        <v>204</v>
      </c>
      <c r="T10454" s="247">
        <v>45342.356631944444</v>
      </c>
    </row>
    <row r="10455" spans="1:20" x14ac:dyDescent="0.35">
      <c r="A10455" t="s">
        <v>133</v>
      </c>
      <c r="B10455" t="s">
        <v>134</v>
      </c>
      <c r="C10455" t="s">
        <v>97</v>
      </c>
      <c r="D10455" s="29">
        <v>45656</v>
      </c>
      <c r="E10455">
        <v>0</v>
      </c>
      <c r="F10455">
        <v>0</v>
      </c>
      <c r="G10455">
        <v>0</v>
      </c>
      <c r="H10455">
        <v>0</v>
      </c>
      <c r="L10455">
        <v>431.27866999999998</v>
      </c>
      <c r="M10455">
        <v>34.909253999999997</v>
      </c>
      <c r="N10455">
        <v>34.909253999999997</v>
      </c>
      <c r="R10455">
        <v>483.74226900000002</v>
      </c>
      <c r="S10455" t="s">
        <v>204</v>
      </c>
      <c r="T10455" s="247">
        <v>45342.356620370374</v>
      </c>
    </row>
    <row r="10456" spans="1:20" x14ac:dyDescent="0.35">
      <c r="A10456" t="s">
        <v>133</v>
      </c>
      <c r="B10456" t="s">
        <v>134</v>
      </c>
      <c r="C10456" t="s">
        <v>97</v>
      </c>
      <c r="D10456" s="29">
        <v>45657</v>
      </c>
      <c r="E10456">
        <v>0</v>
      </c>
      <c r="F10456">
        <v>0</v>
      </c>
      <c r="G10456">
        <v>0</v>
      </c>
      <c r="H10456">
        <v>0</v>
      </c>
      <c r="L10456">
        <v>431.27866999999998</v>
      </c>
      <c r="M10456">
        <v>34.909253999999997</v>
      </c>
      <c r="N10456">
        <v>34.909253999999997</v>
      </c>
      <c r="R10456">
        <v>483.74226900000002</v>
      </c>
      <c r="S10456" t="s">
        <v>204</v>
      </c>
      <c r="T10456" s="247">
        <v>45342.356631944444</v>
      </c>
    </row>
    <row r="10457" spans="1:20" x14ac:dyDescent="0.35">
      <c r="A10457" t="s">
        <v>135</v>
      </c>
      <c r="B10457" t="s">
        <v>136</v>
      </c>
      <c r="C10457" t="s">
        <v>97</v>
      </c>
      <c r="D10457" s="29">
        <v>45383</v>
      </c>
      <c r="E10457">
        <v>0</v>
      </c>
      <c r="F10457">
        <v>0</v>
      </c>
      <c r="G10457">
        <v>0</v>
      </c>
      <c r="H10457">
        <v>0</v>
      </c>
      <c r="L10457">
        <v>339.11828700000001</v>
      </c>
      <c r="M10457">
        <v>69.818489999999997</v>
      </c>
      <c r="N10457">
        <v>34.909253999999997</v>
      </c>
      <c r="P10457">
        <v>0</v>
      </c>
      <c r="R10457">
        <v>339.118292</v>
      </c>
      <c r="S10457" t="s">
        <v>236</v>
      </c>
      <c r="T10457" s="247">
        <v>45342.342916666668</v>
      </c>
    </row>
    <row r="10458" spans="1:20" x14ac:dyDescent="0.35">
      <c r="A10458" t="s">
        <v>135</v>
      </c>
      <c r="B10458" t="s">
        <v>136</v>
      </c>
      <c r="C10458" t="s">
        <v>97</v>
      </c>
      <c r="D10458" s="29">
        <v>45384</v>
      </c>
      <c r="E10458">
        <v>0</v>
      </c>
      <c r="F10458">
        <v>0</v>
      </c>
      <c r="G10458">
        <v>0</v>
      </c>
      <c r="H10458">
        <v>0</v>
      </c>
      <c r="L10458">
        <v>339.11828700000001</v>
      </c>
      <c r="M10458">
        <v>69.818489999999997</v>
      </c>
      <c r="N10458">
        <v>34.909253999999997</v>
      </c>
      <c r="P10458">
        <v>0</v>
      </c>
      <c r="R10458">
        <v>339.118292</v>
      </c>
      <c r="S10458" t="s">
        <v>204</v>
      </c>
      <c r="T10458" s="247">
        <v>45342.342916666668</v>
      </c>
    </row>
    <row r="10459" spans="1:20" x14ac:dyDescent="0.35">
      <c r="A10459" t="s">
        <v>135</v>
      </c>
      <c r="B10459" t="s">
        <v>136</v>
      </c>
      <c r="C10459" t="s">
        <v>97</v>
      </c>
      <c r="D10459" s="29">
        <v>45385</v>
      </c>
      <c r="E10459">
        <v>0</v>
      </c>
      <c r="F10459">
        <v>0</v>
      </c>
      <c r="G10459">
        <v>0</v>
      </c>
      <c r="H10459">
        <v>0</v>
      </c>
      <c r="L10459">
        <v>339.11828700000001</v>
      </c>
      <c r="M10459">
        <v>69.818489999999997</v>
      </c>
      <c r="N10459">
        <v>34.909253999999997</v>
      </c>
      <c r="P10459">
        <v>0</v>
      </c>
      <c r="R10459">
        <v>339.118292</v>
      </c>
      <c r="S10459" t="s">
        <v>236</v>
      </c>
      <c r="T10459" s="247">
        <v>45342.342928240738</v>
      </c>
    </row>
    <row r="10460" spans="1:20" x14ac:dyDescent="0.35">
      <c r="A10460" t="s">
        <v>135</v>
      </c>
      <c r="B10460" t="s">
        <v>136</v>
      </c>
      <c r="C10460" t="s">
        <v>97</v>
      </c>
      <c r="D10460" s="29">
        <v>45386</v>
      </c>
      <c r="E10460">
        <v>0</v>
      </c>
      <c r="F10460">
        <v>0</v>
      </c>
      <c r="G10460">
        <v>0</v>
      </c>
      <c r="H10460">
        <v>0</v>
      </c>
      <c r="L10460">
        <v>339.11828700000001</v>
      </c>
      <c r="M10460">
        <v>69.818489999999997</v>
      </c>
      <c r="N10460">
        <v>34.909253999999997</v>
      </c>
      <c r="P10460">
        <v>0</v>
      </c>
      <c r="R10460">
        <v>339.118292</v>
      </c>
      <c r="S10460" t="s">
        <v>236</v>
      </c>
      <c r="T10460" s="247">
        <v>45342.342916666668</v>
      </c>
    </row>
    <row r="10461" spans="1:20" x14ac:dyDescent="0.35">
      <c r="A10461" t="s">
        <v>135</v>
      </c>
      <c r="B10461" t="s">
        <v>136</v>
      </c>
      <c r="C10461" t="s">
        <v>97</v>
      </c>
      <c r="D10461" s="29">
        <v>45387</v>
      </c>
      <c r="E10461">
        <v>0</v>
      </c>
      <c r="F10461">
        <v>0</v>
      </c>
      <c r="G10461">
        <v>0</v>
      </c>
      <c r="H10461">
        <v>0</v>
      </c>
      <c r="L10461">
        <v>339.11828700000001</v>
      </c>
      <c r="M10461">
        <v>69.818489999999997</v>
      </c>
      <c r="N10461">
        <v>34.909253999999997</v>
      </c>
      <c r="P10461">
        <v>0</v>
      </c>
      <c r="R10461">
        <v>339.118292</v>
      </c>
      <c r="S10461" t="s">
        <v>236</v>
      </c>
      <c r="T10461" s="247">
        <v>45342.342928240738</v>
      </c>
    </row>
    <row r="10462" spans="1:20" x14ac:dyDescent="0.35">
      <c r="A10462" t="s">
        <v>135</v>
      </c>
      <c r="B10462" t="s">
        <v>136</v>
      </c>
      <c r="C10462" t="s">
        <v>97</v>
      </c>
      <c r="D10462" s="29">
        <v>45388</v>
      </c>
      <c r="E10462">
        <v>0</v>
      </c>
      <c r="F10462">
        <v>0</v>
      </c>
      <c r="G10462">
        <v>0</v>
      </c>
      <c r="H10462">
        <v>0</v>
      </c>
      <c r="L10462">
        <v>339.11828700000001</v>
      </c>
      <c r="M10462">
        <v>69.818489999999997</v>
      </c>
      <c r="N10462">
        <v>34.909253999999997</v>
      </c>
      <c r="P10462">
        <v>0</v>
      </c>
      <c r="R10462">
        <v>339.118292</v>
      </c>
      <c r="S10462" t="s">
        <v>236</v>
      </c>
      <c r="T10462" s="247">
        <v>45342.342928240738</v>
      </c>
    </row>
    <row r="10463" spans="1:20" x14ac:dyDescent="0.35">
      <c r="A10463" t="s">
        <v>135</v>
      </c>
      <c r="B10463" t="s">
        <v>136</v>
      </c>
      <c r="C10463" t="s">
        <v>97</v>
      </c>
      <c r="D10463" s="29">
        <v>45389</v>
      </c>
      <c r="E10463">
        <v>0</v>
      </c>
      <c r="F10463">
        <v>0</v>
      </c>
      <c r="G10463">
        <v>0</v>
      </c>
      <c r="H10463">
        <v>0</v>
      </c>
      <c r="L10463">
        <v>339.11828700000001</v>
      </c>
      <c r="M10463">
        <v>69.818489999999997</v>
      </c>
      <c r="N10463">
        <v>34.909253999999997</v>
      </c>
      <c r="P10463">
        <v>0</v>
      </c>
      <c r="R10463">
        <v>339.118292</v>
      </c>
      <c r="S10463" t="s">
        <v>236</v>
      </c>
      <c r="T10463" s="247">
        <v>45342.342939814815</v>
      </c>
    </row>
    <row r="10464" spans="1:20" x14ac:dyDescent="0.35">
      <c r="A10464" t="s">
        <v>135</v>
      </c>
      <c r="B10464" t="s">
        <v>136</v>
      </c>
      <c r="C10464" t="s">
        <v>97</v>
      </c>
      <c r="D10464" s="29">
        <v>45390</v>
      </c>
      <c r="E10464">
        <v>0</v>
      </c>
      <c r="F10464">
        <v>0</v>
      </c>
      <c r="G10464">
        <v>0</v>
      </c>
      <c r="H10464">
        <v>0</v>
      </c>
      <c r="L10464">
        <v>339.11828700000001</v>
      </c>
      <c r="M10464">
        <v>69.818489999999997</v>
      </c>
      <c r="N10464">
        <v>34.909253999999997</v>
      </c>
      <c r="P10464">
        <v>0</v>
      </c>
      <c r="R10464">
        <v>339.118292</v>
      </c>
      <c r="S10464" t="s">
        <v>236</v>
      </c>
      <c r="T10464" s="247">
        <v>45342.342928240738</v>
      </c>
    </row>
    <row r="10465" spans="1:20" x14ac:dyDescent="0.35">
      <c r="A10465" t="s">
        <v>135</v>
      </c>
      <c r="B10465" t="s">
        <v>136</v>
      </c>
      <c r="C10465" t="s">
        <v>97</v>
      </c>
      <c r="D10465" s="29">
        <v>45391</v>
      </c>
      <c r="E10465">
        <v>0</v>
      </c>
      <c r="F10465">
        <v>0</v>
      </c>
      <c r="G10465">
        <v>0</v>
      </c>
      <c r="H10465">
        <v>0</v>
      </c>
      <c r="L10465">
        <v>339.11828700000001</v>
      </c>
      <c r="M10465">
        <v>69.818489999999997</v>
      </c>
      <c r="N10465">
        <v>34.909253999999997</v>
      </c>
      <c r="P10465">
        <v>0</v>
      </c>
      <c r="R10465">
        <v>339.118292</v>
      </c>
      <c r="S10465" t="s">
        <v>236</v>
      </c>
      <c r="T10465" s="247">
        <v>45342.342928240738</v>
      </c>
    </row>
    <row r="10466" spans="1:20" x14ac:dyDescent="0.35">
      <c r="A10466" t="s">
        <v>135</v>
      </c>
      <c r="B10466" t="s">
        <v>136</v>
      </c>
      <c r="C10466" t="s">
        <v>97</v>
      </c>
      <c r="D10466" s="29">
        <v>45392</v>
      </c>
      <c r="E10466">
        <v>0</v>
      </c>
      <c r="F10466">
        <v>0</v>
      </c>
      <c r="G10466">
        <v>0</v>
      </c>
      <c r="H10466">
        <v>0</v>
      </c>
      <c r="L10466">
        <v>339.11828700000001</v>
      </c>
      <c r="M10466">
        <v>69.818489999999997</v>
      </c>
      <c r="N10466">
        <v>34.909253999999997</v>
      </c>
      <c r="P10466">
        <v>0</v>
      </c>
      <c r="R10466">
        <v>339.118292</v>
      </c>
      <c r="S10466" t="s">
        <v>236</v>
      </c>
      <c r="T10466" s="247">
        <v>45342.342939814815</v>
      </c>
    </row>
    <row r="10467" spans="1:20" x14ac:dyDescent="0.35">
      <c r="A10467" t="s">
        <v>135</v>
      </c>
      <c r="B10467" t="s">
        <v>136</v>
      </c>
      <c r="C10467" t="s">
        <v>97</v>
      </c>
      <c r="D10467" s="29">
        <v>45393</v>
      </c>
      <c r="E10467">
        <v>0</v>
      </c>
      <c r="F10467">
        <v>0</v>
      </c>
      <c r="G10467">
        <v>0</v>
      </c>
      <c r="H10467">
        <v>0</v>
      </c>
      <c r="L10467">
        <v>339.11828700000001</v>
      </c>
      <c r="M10467">
        <v>69.818489999999997</v>
      </c>
      <c r="N10467">
        <v>34.909253999999997</v>
      </c>
      <c r="P10467">
        <v>0</v>
      </c>
      <c r="R10467">
        <v>339.118292</v>
      </c>
      <c r="S10467" t="s">
        <v>236</v>
      </c>
      <c r="T10467" s="247">
        <v>45342.342928240738</v>
      </c>
    </row>
    <row r="10468" spans="1:20" x14ac:dyDescent="0.35">
      <c r="A10468" t="s">
        <v>135</v>
      </c>
      <c r="B10468" t="s">
        <v>136</v>
      </c>
      <c r="C10468" t="s">
        <v>97</v>
      </c>
      <c r="D10468" s="29">
        <v>45394</v>
      </c>
      <c r="E10468">
        <v>0</v>
      </c>
      <c r="F10468">
        <v>0</v>
      </c>
      <c r="G10468">
        <v>0</v>
      </c>
      <c r="H10468">
        <v>0</v>
      </c>
      <c r="L10468">
        <v>339.11828700000001</v>
      </c>
      <c r="M10468">
        <v>69.818489999999997</v>
      </c>
      <c r="N10468">
        <v>34.909253999999997</v>
      </c>
      <c r="P10468">
        <v>0</v>
      </c>
      <c r="R10468">
        <v>339.118292</v>
      </c>
      <c r="S10468" t="s">
        <v>236</v>
      </c>
      <c r="T10468" s="247">
        <v>45342.342928240738</v>
      </c>
    </row>
    <row r="10469" spans="1:20" x14ac:dyDescent="0.35">
      <c r="A10469" t="s">
        <v>135</v>
      </c>
      <c r="B10469" t="s">
        <v>136</v>
      </c>
      <c r="C10469" t="s">
        <v>97</v>
      </c>
      <c r="D10469" s="29">
        <v>45395</v>
      </c>
      <c r="E10469">
        <v>0</v>
      </c>
      <c r="F10469">
        <v>0</v>
      </c>
      <c r="G10469">
        <v>0</v>
      </c>
      <c r="H10469">
        <v>0</v>
      </c>
      <c r="L10469">
        <v>339.11828700000001</v>
      </c>
      <c r="M10469">
        <v>69.818489999999997</v>
      </c>
      <c r="N10469">
        <v>34.909253999999997</v>
      </c>
      <c r="P10469">
        <v>0</v>
      </c>
      <c r="R10469">
        <v>339.118292</v>
      </c>
      <c r="S10469" t="s">
        <v>236</v>
      </c>
      <c r="T10469" s="247">
        <v>45342.342951388891</v>
      </c>
    </row>
    <row r="10470" spans="1:20" x14ac:dyDescent="0.35">
      <c r="A10470" t="s">
        <v>135</v>
      </c>
      <c r="B10470" t="s">
        <v>136</v>
      </c>
      <c r="C10470" t="s">
        <v>97</v>
      </c>
      <c r="D10470" s="29">
        <v>45396</v>
      </c>
      <c r="E10470">
        <v>0</v>
      </c>
      <c r="F10470">
        <v>0</v>
      </c>
      <c r="G10470">
        <v>0</v>
      </c>
      <c r="H10470">
        <v>0</v>
      </c>
      <c r="L10470">
        <v>339.11828700000001</v>
      </c>
      <c r="M10470">
        <v>69.818489999999997</v>
      </c>
      <c r="N10470">
        <v>34.909253999999997</v>
      </c>
      <c r="P10470">
        <v>0</v>
      </c>
      <c r="R10470">
        <v>339.118292</v>
      </c>
      <c r="S10470" t="s">
        <v>236</v>
      </c>
      <c r="T10470" s="247">
        <v>45342.342939814815</v>
      </c>
    </row>
    <row r="10471" spans="1:20" x14ac:dyDescent="0.35">
      <c r="A10471" t="s">
        <v>135</v>
      </c>
      <c r="B10471" t="s">
        <v>136</v>
      </c>
      <c r="C10471" t="s">
        <v>97</v>
      </c>
      <c r="D10471" s="29">
        <v>45397</v>
      </c>
      <c r="E10471">
        <v>0</v>
      </c>
      <c r="F10471">
        <v>0</v>
      </c>
      <c r="G10471">
        <v>0</v>
      </c>
      <c r="H10471">
        <v>0</v>
      </c>
      <c r="L10471">
        <v>339.11828700000001</v>
      </c>
      <c r="M10471">
        <v>69.818489999999997</v>
      </c>
      <c r="N10471">
        <v>34.909253999999997</v>
      </c>
      <c r="P10471">
        <v>0</v>
      </c>
      <c r="R10471">
        <v>339.118292</v>
      </c>
      <c r="S10471" t="s">
        <v>236</v>
      </c>
      <c r="T10471" s="247">
        <v>45342.342939814815</v>
      </c>
    </row>
    <row r="10472" spans="1:20" x14ac:dyDescent="0.35">
      <c r="A10472" t="s">
        <v>135</v>
      </c>
      <c r="B10472" t="s">
        <v>136</v>
      </c>
      <c r="C10472" t="s">
        <v>97</v>
      </c>
      <c r="D10472" s="29">
        <v>45398</v>
      </c>
      <c r="E10472">
        <v>0</v>
      </c>
      <c r="F10472">
        <v>0</v>
      </c>
      <c r="G10472">
        <v>0</v>
      </c>
      <c r="H10472">
        <v>0</v>
      </c>
      <c r="L10472">
        <v>339.11828700000001</v>
      </c>
      <c r="M10472">
        <v>69.818489999999997</v>
      </c>
      <c r="N10472">
        <v>34.909253999999997</v>
      </c>
      <c r="P10472">
        <v>0</v>
      </c>
      <c r="R10472">
        <v>339.118292</v>
      </c>
      <c r="S10472" t="s">
        <v>236</v>
      </c>
      <c r="T10472" s="247">
        <v>45342.342951388891</v>
      </c>
    </row>
    <row r="10473" spans="1:20" x14ac:dyDescent="0.35">
      <c r="A10473" t="s">
        <v>135</v>
      </c>
      <c r="B10473" t="s">
        <v>136</v>
      </c>
      <c r="C10473" t="s">
        <v>97</v>
      </c>
      <c r="D10473" s="29">
        <v>45399</v>
      </c>
      <c r="E10473">
        <v>0</v>
      </c>
      <c r="F10473">
        <v>0</v>
      </c>
      <c r="G10473">
        <v>0</v>
      </c>
      <c r="H10473">
        <v>0</v>
      </c>
      <c r="L10473">
        <v>339.11828700000001</v>
      </c>
      <c r="M10473">
        <v>69.818489999999997</v>
      </c>
      <c r="N10473">
        <v>34.909253999999997</v>
      </c>
      <c r="P10473">
        <v>0</v>
      </c>
      <c r="R10473">
        <v>339.118292</v>
      </c>
      <c r="S10473" t="s">
        <v>236</v>
      </c>
      <c r="T10473" s="247">
        <v>45342.342939814815</v>
      </c>
    </row>
    <row r="10474" spans="1:20" x14ac:dyDescent="0.35">
      <c r="A10474" t="s">
        <v>135</v>
      </c>
      <c r="B10474" t="s">
        <v>136</v>
      </c>
      <c r="C10474" t="s">
        <v>97</v>
      </c>
      <c r="D10474" s="29">
        <v>45400</v>
      </c>
      <c r="E10474">
        <v>0</v>
      </c>
      <c r="F10474">
        <v>0</v>
      </c>
      <c r="G10474">
        <v>0</v>
      </c>
      <c r="H10474">
        <v>0</v>
      </c>
      <c r="L10474">
        <v>339.11828700000001</v>
      </c>
      <c r="M10474">
        <v>69.818489999999997</v>
      </c>
      <c r="N10474">
        <v>34.909253999999997</v>
      </c>
      <c r="P10474">
        <v>0</v>
      </c>
      <c r="R10474">
        <v>339.118292</v>
      </c>
      <c r="S10474" t="s">
        <v>236</v>
      </c>
      <c r="T10474" s="247">
        <v>45342.342939814815</v>
      </c>
    </row>
    <row r="10475" spans="1:20" x14ac:dyDescent="0.35">
      <c r="A10475" t="s">
        <v>135</v>
      </c>
      <c r="B10475" t="s">
        <v>136</v>
      </c>
      <c r="C10475" t="s">
        <v>97</v>
      </c>
      <c r="D10475" s="29">
        <v>45401</v>
      </c>
      <c r="E10475">
        <v>0</v>
      </c>
      <c r="F10475">
        <v>0</v>
      </c>
      <c r="G10475">
        <v>0</v>
      </c>
      <c r="H10475">
        <v>0</v>
      </c>
      <c r="L10475">
        <v>339.11828700000001</v>
      </c>
      <c r="M10475">
        <v>69.818489999999997</v>
      </c>
      <c r="N10475">
        <v>34.909253999999997</v>
      </c>
      <c r="P10475">
        <v>0</v>
      </c>
      <c r="R10475">
        <v>339.118292</v>
      </c>
      <c r="S10475" t="s">
        <v>236</v>
      </c>
      <c r="T10475" s="247">
        <v>45342.342951388891</v>
      </c>
    </row>
    <row r="10476" spans="1:20" x14ac:dyDescent="0.35">
      <c r="A10476" t="s">
        <v>135</v>
      </c>
      <c r="B10476" t="s">
        <v>136</v>
      </c>
      <c r="C10476" t="s">
        <v>97</v>
      </c>
      <c r="D10476" s="29">
        <v>45402</v>
      </c>
      <c r="E10476">
        <v>0</v>
      </c>
      <c r="F10476">
        <v>0</v>
      </c>
      <c r="G10476">
        <v>0</v>
      </c>
      <c r="H10476">
        <v>0</v>
      </c>
      <c r="L10476">
        <v>339.11828700000001</v>
      </c>
      <c r="M10476">
        <v>69.818489999999997</v>
      </c>
      <c r="N10476">
        <v>34.909253999999997</v>
      </c>
      <c r="P10476">
        <v>0</v>
      </c>
      <c r="R10476">
        <v>339.118292</v>
      </c>
      <c r="S10476" t="s">
        <v>236</v>
      </c>
      <c r="T10476" s="247">
        <v>45342.342986111114</v>
      </c>
    </row>
    <row r="10477" spans="1:20" x14ac:dyDescent="0.35">
      <c r="A10477" t="s">
        <v>135</v>
      </c>
      <c r="B10477" t="s">
        <v>136</v>
      </c>
      <c r="C10477" t="s">
        <v>97</v>
      </c>
      <c r="D10477" s="29">
        <v>45403</v>
      </c>
      <c r="E10477">
        <v>0</v>
      </c>
      <c r="F10477">
        <v>0</v>
      </c>
      <c r="G10477">
        <v>0</v>
      </c>
      <c r="H10477">
        <v>0</v>
      </c>
      <c r="L10477">
        <v>339.11828700000001</v>
      </c>
      <c r="M10477">
        <v>69.818489999999997</v>
      </c>
      <c r="N10477">
        <v>34.909253999999997</v>
      </c>
      <c r="P10477">
        <v>0</v>
      </c>
      <c r="R10477">
        <v>339.118292</v>
      </c>
      <c r="S10477" t="s">
        <v>236</v>
      </c>
      <c r="T10477" s="247">
        <v>45342.342986111114</v>
      </c>
    </row>
    <row r="10478" spans="1:20" x14ac:dyDescent="0.35">
      <c r="A10478" t="s">
        <v>135</v>
      </c>
      <c r="B10478" t="s">
        <v>136</v>
      </c>
      <c r="C10478" t="s">
        <v>97</v>
      </c>
      <c r="D10478" s="29">
        <v>45404</v>
      </c>
      <c r="E10478">
        <v>0</v>
      </c>
      <c r="F10478">
        <v>0</v>
      </c>
      <c r="G10478">
        <v>0</v>
      </c>
      <c r="H10478">
        <v>0</v>
      </c>
      <c r="L10478">
        <v>339.11828700000001</v>
      </c>
      <c r="M10478">
        <v>69.818489999999997</v>
      </c>
      <c r="N10478">
        <v>34.909253999999997</v>
      </c>
      <c r="P10478">
        <v>0</v>
      </c>
      <c r="R10478">
        <v>339.118292</v>
      </c>
      <c r="S10478" t="s">
        <v>204</v>
      </c>
      <c r="T10478" s="247">
        <v>45342.342951388891</v>
      </c>
    </row>
    <row r="10479" spans="1:20" x14ac:dyDescent="0.35">
      <c r="A10479" t="s">
        <v>135</v>
      </c>
      <c r="B10479" t="s">
        <v>136</v>
      </c>
      <c r="C10479" t="s">
        <v>97</v>
      </c>
      <c r="D10479" s="29">
        <v>45405</v>
      </c>
      <c r="E10479">
        <v>0</v>
      </c>
      <c r="F10479">
        <v>0</v>
      </c>
      <c r="G10479">
        <v>0</v>
      </c>
      <c r="H10479">
        <v>0</v>
      </c>
      <c r="L10479">
        <v>339.11828700000001</v>
      </c>
      <c r="M10479">
        <v>69.818489999999997</v>
      </c>
      <c r="N10479">
        <v>34.909253999999997</v>
      </c>
      <c r="P10479">
        <v>0</v>
      </c>
      <c r="R10479">
        <v>339.118292</v>
      </c>
      <c r="S10479" t="s">
        <v>236</v>
      </c>
      <c r="T10479" s="247">
        <v>45342.342986111114</v>
      </c>
    </row>
    <row r="10480" spans="1:20" x14ac:dyDescent="0.35">
      <c r="A10480" t="s">
        <v>135</v>
      </c>
      <c r="B10480" t="s">
        <v>136</v>
      </c>
      <c r="C10480" t="s">
        <v>97</v>
      </c>
      <c r="D10480" s="29">
        <v>45406</v>
      </c>
      <c r="E10480">
        <v>0</v>
      </c>
      <c r="F10480">
        <v>0</v>
      </c>
      <c r="G10480">
        <v>0</v>
      </c>
      <c r="H10480">
        <v>0</v>
      </c>
      <c r="L10480">
        <v>339.11828700000001</v>
      </c>
      <c r="M10480">
        <v>69.818489999999997</v>
      </c>
      <c r="N10480">
        <v>34.909253999999997</v>
      </c>
      <c r="P10480">
        <v>0</v>
      </c>
      <c r="R10480">
        <v>339.118292</v>
      </c>
      <c r="S10480" t="s">
        <v>236</v>
      </c>
      <c r="T10480" s="247">
        <v>45342.342951388891</v>
      </c>
    </row>
    <row r="10481" spans="1:20" x14ac:dyDescent="0.35">
      <c r="A10481" t="s">
        <v>135</v>
      </c>
      <c r="B10481" t="s">
        <v>136</v>
      </c>
      <c r="C10481" t="s">
        <v>97</v>
      </c>
      <c r="D10481" s="29">
        <v>45407</v>
      </c>
      <c r="E10481">
        <v>0</v>
      </c>
      <c r="F10481">
        <v>0</v>
      </c>
      <c r="G10481">
        <v>0</v>
      </c>
      <c r="H10481">
        <v>0</v>
      </c>
      <c r="L10481">
        <v>339.11828700000001</v>
      </c>
      <c r="M10481">
        <v>69.818489999999997</v>
      </c>
      <c r="N10481">
        <v>34.909253999999997</v>
      </c>
      <c r="P10481">
        <v>0</v>
      </c>
      <c r="R10481">
        <v>339.118292</v>
      </c>
      <c r="S10481" t="s">
        <v>236</v>
      </c>
      <c r="T10481" s="247">
        <v>45342.342962962961</v>
      </c>
    </row>
    <row r="10482" spans="1:20" x14ac:dyDescent="0.35">
      <c r="A10482" t="s">
        <v>135</v>
      </c>
      <c r="B10482" t="s">
        <v>136</v>
      </c>
      <c r="C10482" t="s">
        <v>97</v>
      </c>
      <c r="D10482" s="29">
        <v>45408</v>
      </c>
      <c r="E10482">
        <v>0</v>
      </c>
      <c r="F10482">
        <v>0</v>
      </c>
      <c r="G10482">
        <v>0</v>
      </c>
      <c r="H10482">
        <v>0</v>
      </c>
      <c r="L10482">
        <v>339.11828700000001</v>
      </c>
      <c r="M10482">
        <v>69.818489999999997</v>
      </c>
      <c r="N10482">
        <v>34.909253999999997</v>
      </c>
      <c r="P10482">
        <v>0</v>
      </c>
      <c r="R10482">
        <v>339.118292</v>
      </c>
      <c r="S10482" t="s">
        <v>236</v>
      </c>
      <c r="T10482" s="247">
        <v>45342.342962962961</v>
      </c>
    </row>
    <row r="10483" spans="1:20" x14ac:dyDescent="0.35">
      <c r="A10483" t="s">
        <v>135</v>
      </c>
      <c r="B10483" t="s">
        <v>136</v>
      </c>
      <c r="C10483" t="s">
        <v>97</v>
      </c>
      <c r="D10483" s="29">
        <v>45409</v>
      </c>
      <c r="E10483">
        <v>0</v>
      </c>
      <c r="F10483">
        <v>0</v>
      </c>
      <c r="G10483">
        <v>0</v>
      </c>
      <c r="H10483">
        <v>0</v>
      </c>
      <c r="L10483">
        <v>339.11828700000001</v>
      </c>
      <c r="M10483">
        <v>69.818489999999997</v>
      </c>
      <c r="N10483">
        <v>34.909253999999997</v>
      </c>
      <c r="P10483">
        <v>0</v>
      </c>
      <c r="R10483">
        <v>339.118292</v>
      </c>
      <c r="S10483" t="s">
        <v>236</v>
      </c>
      <c r="T10483" s="247">
        <v>45342.342974537038</v>
      </c>
    </row>
    <row r="10484" spans="1:20" x14ac:dyDescent="0.35">
      <c r="A10484" t="s">
        <v>135</v>
      </c>
      <c r="B10484" t="s">
        <v>136</v>
      </c>
      <c r="C10484" t="s">
        <v>97</v>
      </c>
      <c r="D10484" s="29">
        <v>45410</v>
      </c>
      <c r="E10484">
        <v>0</v>
      </c>
      <c r="F10484">
        <v>0</v>
      </c>
      <c r="G10484">
        <v>0</v>
      </c>
      <c r="H10484">
        <v>0</v>
      </c>
      <c r="L10484">
        <v>339.11828700000001</v>
      </c>
      <c r="M10484">
        <v>69.818489999999997</v>
      </c>
      <c r="N10484">
        <v>34.909253999999997</v>
      </c>
      <c r="P10484">
        <v>0</v>
      </c>
      <c r="R10484">
        <v>339.118292</v>
      </c>
      <c r="S10484" t="s">
        <v>236</v>
      </c>
      <c r="T10484" s="247">
        <v>45342.342986111114</v>
      </c>
    </row>
    <row r="10485" spans="1:20" x14ac:dyDescent="0.35">
      <c r="A10485" t="s">
        <v>135</v>
      </c>
      <c r="B10485" t="s">
        <v>136</v>
      </c>
      <c r="C10485" t="s">
        <v>97</v>
      </c>
      <c r="D10485" s="29">
        <v>45411</v>
      </c>
      <c r="E10485">
        <v>0</v>
      </c>
      <c r="F10485">
        <v>0</v>
      </c>
      <c r="G10485">
        <v>0</v>
      </c>
      <c r="H10485">
        <v>0</v>
      </c>
      <c r="L10485">
        <v>339.11828700000001</v>
      </c>
      <c r="M10485">
        <v>69.818489999999997</v>
      </c>
      <c r="N10485">
        <v>34.909253999999997</v>
      </c>
      <c r="P10485">
        <v>0</v>
      </c>
      <c r="R10485">
        <v>339.118292</v>
      </c>
      <c r="S10485" t="s">
        <v>236</v>
      </c>
      <c r="T10485" s="247">
        <v>45342.342962962961</v>
      </c>
    </row>
    <row r="10486" spans="1:20" x14ac:dyDescent="0.35">
      <c r="A10486" t="s">
        <v>135</v>
      </c>
      <c r="B10486" t="s">
        <v>136</v>
      </c>
      <c r="C10486" t="s">
        <v>97</v>
      </c>
      <c r="D10486" s="29">
        <v>45412</v>
      </c>
      <c r="E10486">
        <v>0</v>
      </c>
      <c r="F10486">
        <v>0</v>
      </c>
      <c r="G10486">
        <v>0</v>
      </c>
      <c r="H10486">
        <v>0</v>
      </c>
      <c r="L10486">
        <v>339.11828700000001</v>
      </c>
      <c r="M10486">
        <v>69.818489999999997</v>
      </c>
      <c r="N10486">
        <v>34.909253999999997</v>
      </c>
      <c r="P10486">
        <v>0</v>
      </c>
      <c r="R10486">
        <v>339.118292</v>
      </c>
      <c r="S10486" t="s">
        <v>236</v>
      </c>
      <c r="T10486" s="247">
        <v>45342.342986111114</v>
      </c>
    </row>
    <row r="10487" spans="1:20" x14ac:dyDescent="0.35">
      <c r="A10487" t="s">
        <v>135</v>
      </c>
      <c r="B10487" t="s">
        <v>136</v>
      </c>
      <c r="C10487" t="s">
        <v>97</v>
      </c>
      <c r="D10487" s="29">
        <v>45413</v>
      </c>
      <c r="E10487">
        <v>0</v>
      </c>
      <c r="F10487">
        <v>0</v>
      </c>
      <c r="G10487">
        <v>0</v>
      </c>
      <c r="H10487">
        <v>0</v>
      </c>
      <c r="L10487">
        <v>339.11828700000001</v>
      </c>
      <c r="M10487">
        <v>34.909253999999997</v>
      </c>
      <c r="N10487">
        <v>34.909253999999997</v>
      </c>
      <c r="R10487">
        <v>339.118292</v>
      </c>
      <c r="S10487" t="s">
        <v>236</v>
      </c>
      <c r="T10487" s="247">
        <v>45342.356053240743</v>
      </c>
    </row>
    <row r="10488" spans="1:20" x14ac:dyDescent="0.35">
      <c r="A10488" t="s">
        <v>135</v>
      </c>
      <c r="B10488" t="s">
        <v>136</v>
      </c>
      <c r="C10488" t="s">
        <v>97</v>
      </c>
      <c r="D10488" s="29">
        <v>45414</v>
      </c>
      <c r="E10488">
        <v>0</v>
      </c>
      <c r="F10488">
        <v>0</v>
      </c>
      <c r="G10488">
        <v>0</v>
      </c>
      <c r="H10488">
        <v>0</v>
      </c>
      <c r="L10488">
        <v>339.11828700000001</v>
      </c>
      <c r="M10488">
        <v>34.909253999999997</v>
      </c>
      <c r="N10488">
        <v>34.909253999999997</v>
      </c>
      <c r="R10488">
        <v>339.118292</v>
      </c>
      <c r="S10488" t="s">
        <v>236</v>
      </c>
      <c r="T10488" s="247">
        <v>45342.356053240743</v>
      </c>
    </row>
    <row r="10489" spans="1:20" x14ac:dyDescent="0.35">
      <c r="A10489" t="s">
        <v>135</v>
      </c>
      <c r="B10489" t="s">
        <v>136</v>
      </c>
      <c r="C10489" t="s">
        <v>97</v>
      </c>
      <c r="D10489" s="29">
        <v>45415</v>
      </c>
      <c r="E10489">
        <v>0</v>
      </c>
      <c r="F10489">
        <v>0</v>
      </c>
      <c r="G10489">
        <v>0</v>
      </c>
      <c r="H10489">
        <v>0</v>
      </c>
      <c r="L10489">
        <v>339.11828700000001</v>
      </c>
      <c r="M10489">
        <v>34.909253999999997</v>
      </c>
      <c r="N10489">
        <v>34.909253999999997</v>
      </c>
      <c r="R10489">
        <v>339.118292</v>
      </c>
      <c r="S10489" t="s">
        <v>236</v>
      </c>
      <c r="T10489" s="247">
        <v>45342.356053240743</v>
      </c>
    </row>
    <row r="10490" spans="1:20" x14ac:dyDescent="0.35">
      <c r="A10490" t="s">
        <v>135</v>
      </c>
      <c r="B10490" t="s">
        <v>136</v>
      </c>
      <c r="C10490" t="s">
        <v>97</v>
      </c>
      <c r="D10490" s="29">
        <v>45416</v>
      </c>
      <c r="E10490">
        <v>0</v>
      </c>
      <c r="F10490">
        <v>0</v>
      </c>
      <c r="G10490">
        <v>0</v>
      </c>
      <c r="H10490">
        <v>0</v>
      </c>
      <c r="L10490">
        <v>339.11828700000001</v>
      </c>
      <c r="M10490">
        <v>34.909253999999997</v>
      </c>
      <c r="N10490">
        <v>34.909253999999997</v>
      </c>
      <c r="R10490">
        <v>339.118292</v>
      </c>
      <c r="S10490" t="s">
        <v>236</v>
      </c>
      <c r="T10490" s="247">
        <v>45342.356053240743</v>
      </c>
    </row>
    <row r="10491" spans="1:20" x14ac:dyDescent="0.35">
      <c r="A10491" t="s">
        <v>135</v>
      </c>
      <c r="B10491" t="s">
        <v>136</v>
      </c>
      <c r="C10491" t="s">
        <v>97</v>
      </c>
      <c r="D10491" s="29">
        <v>45417</v>
      </c>
      <c r="E10491">
        <v>0</v>
      </c>
      <c r="F10491">
        <v>0</v>
      </c>
      <c r="G10491">
        <v>0</v>
      </c>
      <c r="H10491">
        <v>0</v>
      </c>
      <c r="L10491">
        <v>339.11828700000001</v>
      </c>
      <c r="M10491">
        <v>34.909253999999997</v>
      </c>
      <c r="N10491">
        <v>34.909253999999997</v>
      </c>
      <c r="R10491">
        <v>339.118292</v>
      </c>
      <c r="S10491" t="s">
        <v>236</v>
      </c>
      <c r="T10491" s="247">
        <v>45342.356053240743</v>
      </c>
    </row>
    <row r="10492" spans="1:20" x14ac:dyDescent="0.35">
      <c r="A10492" t="s">
        <v>135</v>
      </c>
      <c r="B10492" t="s">
        <v>136</v>
      </c>
      <c r="C10492" t="s">
        <v>97</v>
      </c>
      <c r="D10492" s="29">
        <v>45418</v>
      </c>
      <c r="E10492">
        <v>0</v>
      </c>
      <c r="F10492">
        <v>0</v>
      </c>
      <c r="G10492">
        <v>0</v>
      </c>
      <c r="H10492">
        <v>0</v>
      </c>
      <c r="L10492">
        <v>339.11828700000001</v>
      </c>
      <c r="M10492">
        <v>34.909253999999997</v>
      </c>
      <c r="N10492">
        <v>34.909253999999997</v>
      </c>
      <c r="R10492">
        <v>339.118292</v>
      </c>
      <c r="S10492" t="s">
        <v>236</v>
      </c>
      <c r="T10492" s="247">
        <v>45342.356053240743</v>
      </c>
    </row>
    <row r="10493" spans="1:20" x14ac:dyDescent="0.35">
      <c r="A10493" t="s">
        <v>135</v>
      </c>
      <c r="B10493" t="s">
        <v>136</v>
      </c>
      <c r="C10493" t="s">
        <v>97</v>
      </c>
      <c r="D10493" s="29">
        <v>45419</v>
      </c>
      <c r="E10493">
        <v>0</v>
      </c>
      <c r="F10493">
        <v>0</v>
      </c>
      <c r="G10493">
        <v>0</v>
      </c>
      <c r="H10493">
        <v>0</v>
      </c>
      <c r="L10493">
        <v>339.11828700000001</v>
      </c>
      <c r="M10493">
        <v>34.909253999999997</v>
      </c>
      <c r="N10493">
        <v>34.909253999999997</v>
      </c>
      <c r="R10493">
        <v>339.118292</v>
      </c>
      <c r="S10493" t="s">
        <v>236</v>
      </c>
      <c r="T10493" s="247">
        <v>45342.356053240743</v>
      </c>
    </row>
    <row r="10494" spans="1:20" x14ac:dyDescent="0.35">
      <c r="A10494" t="s">
        <v>135</v>
      </c>
      <c r="B10494" t="s">
        <v>136</v>
      </c>
      <c r="C10494" t="s">
        <v>97</v>
      </c>
      <c r="D10494" s="29">
        <v>45420</v>
      </c>
      <c r="E10494">
        <v>0</v>
      </c>
      <c r="F10494">
        <v>0</v>
      </c>
      <c r="G10494">
        <v>0</v>
      </c>
      <c r="H10494">
        <v>0</v>
      </c>
      <c r="L10494">
        <v>339.11828700000001</v>
      </c>
      <c r="M10494">
        <v>34.909253999999997</v>
      </c>
      <c r="N10494">
        <v>34.909253999999997</v>
      </c>
      <c r="R10494">
        <v>339.118292</v>
      </c>
      <c r="S10494" t="s">
        <v>236</v>
      </c>
      <c r="T10494" s="247">
        <v>45342.356053240743</v>
      </c>
    </row>
    <row r="10495" spans="1:20" x14ac:dyDescent="0.35">
      <c r="A10495" t="s">
        <v>135</v>
      </c>
      <c r="B10495" t="s">
        <v>136</v>
      </c>
      <c r="C10495" t="s">
        <v>97</v>
      </c>
      <c r="D10495" s="29">
        <v>45421</v>
      </c>
      <c r="E10495">
        <v>0</v>
      </c>
      <c r="F10495">
        <v>0</v>
      </c>
      <c r="G10495">
        <v>0</v>
      </c>
      <c r="H10495">
        <v>0</v>
      </c>
      <c r="L10495">
        <v>339.11828700000001</v>
      </c>
      <c r="M10495">
        <v>34.909253999999997</v>
      </c>
      <c r="N10495">
        <v>34.909253999999997</v>
      </c>
      <c r="R10495">
        <v>339.118292</v>
      </c>
      <c r="S10495" t="s">
        <v>236</v>
      </c>
      <c r="T10495" s="247">
        <v>45342.356053240743</v>
      </c>
    </row>
    <row r="10496" spans="1:20" x14ac:dyDescent="0.35">
      <c r="A10496" t="s">
        <v>135</v>
      </c>
      <c r="B10496" t="s">
        <v>136</v>
      </c>
      <c r="C10496" t="s">
        <v>97</v>
      </c>
      <c r="D10496" s="29">
        <v>45422</v>
      </c>
      <c r="E10496">
        <v>0</v>
      </c>
      <c r="F10496">
        <v>0</v>
      </c>
      <c r="G10496">
        <v>0</v>
      </c>
      <c r="H10496">
        <v>0</v>
      </c>
      <c r="L10496">
        <v>339.11828700000001</v>
      </c>
      <c r="M10496">
        <v>34.909253999999997</v>
      </c>
      <c r="N10496">
        <v>34.909253999999997</v>
      </c>
      <c r="R10496">
        <v>339.118292</v>
      </c>
      <c r="S10496" t="s">
        <v>236</v>
      </c>
      <c r="T10496" s="247">
        <v>45342.356053240743</v>
      </c>
    </row>
    <row r="10497" spans="1:20" x14ac:dyDescent="0.35">
      <c r="A10497" t="s">
        <v>135</v>
      </c>
      <c r="B10497" t="s">
        <v>136</v>
      </c>
      <c r="C10497" t="s">
        <v>97</v>
      </c>
      <c r="D10497" s="29">
        <v>45423</v>
      </c>
      <c r="E10497">
        <v>0</v>
      </c>
      <c r="F10497">
        <v>0</v>
      </c>
      <c r="G10497">
        <v>0</v>
      </c>
      <c r="H10497">
        <v>0</v>
      </c>
      <c r="L10497">
        <v>339.11828700000001</v>
      </c>
      <c r="M10497">
        <v>34.909253999999997</v>
      </c>
      <c r="N10497">
        <v>34.909253999999997</v>
      </c>
      <c r="R10497">
        <v>339.118292</v>
      </c>
      <c r="S10497" t="s">
        <v>236</v>
      </c>
      <c r="T10497" s="247">
        <v>45342.356053240743</v>
      </c>
    </row>
    <row r="10498" spans="1:20" x14ac:dyDescent="0.35">
      <c r="A10498" t="s">
        <v>135</v>
      </c>
      <c r="B10498" t="s">
        <v>136</v>
      </c>
      <c r="C10498" t="s">
        <v>97</v>
      </c>
      <c r="D10498" s="29">
        <v>45424</v>
      </c>
      <c r="E10498">
        <v>0</v>
      </c>
      <c r="F10498">
        <v>0</v>
      </c>
      <c r="G10498">
        <v>0</v>
      </c>
      <c r="H10498">
        <v>0</v>
      </c>
      <c r="L10498">
        <v>339.11828700000001</v>
      </c>
      <c r="M10498">
        <v>34.909253999999997</v>
      </c>
      <c r="N10498">
        <v>34.909253999999997</v>
      </c>
      <c r="R10498">
        <v>339.118292</v>
      </c>
      <c r="S10498" t="s">
        <v>236</v>
      </c>
      <c r="T10498" s="247">
        <v>45342.356064814812</v>
      </c>
    </row>
    <row r="10499" spans="1:20" x14ac:dyDescent="0.35">
      <c r="A10499" t="s">
        <v>135</v>
      </c>
      <c r="B10499" t="s">
        <v>136</v>
      </c>
      <c r="C10499" t="s">
        <v>97</v>
      </c>
      <c r="D10499" s="29">
        <v>45425</v>
      </c>
      <c r="E10499">
        <v>0</v>
      </c>
      <c r="F10499">
        <v>0</v>
      </c>
      <c r="G10499">
        <v>0</v>
      </c>
      <c r="H10499">
        <v>0</v>
      </c>
      <c r="L10499">
        <v>339.11828700000001</v>
      </c>
      <c r="M10499">
        <v>34.909253999999997</v>
      </c>
      <c r="N10499">
        <v>34.909253999999997</v>
      </c>
      <c r="R10499">
        <v>339.118292</v>
      </c>
      <c r="S10499" t="s">
        <v>204</v>
      </c>
      <c r="T10499" s="247">
        <v>45342.356064814812</v>
      </c>
    </row>
    <row r="10500" spans="1:20" x14ac:dyDescent="0.35">
      <c r="A10500" t="s">
        <v>135</v>
      </c>
      <c r="B10500" t="s">
        <v>136</v>
      </c>
      <c r="C10500" t="s">
        <v>97</v>
      </c>
      <c r="D10500" s="29">
        <v>45426</v>
      </c>
      <c r="E10500">
        <v>0</v>
      </c>
      <c r="F10500">
        <v>0</v>
      </c>
      <c r="G10500">
        <v>0</v>
      </c>
      <c r="H10500">
        <v>0</v>
      </c>
      <c r="L10500">
        <v>339.11828700000001</v>
      </c>
      <c r="M10500">
        <v>34.909253999999997</v>
      </c>
      <c r="N10500">
        <v>34.909253999999997</v>
      </c>
      <c r="R10500">
        <v>339.118292</v>
      </c>
      <c r="S10500" t="s">
        <v>204</v>
      </c>
      <c r="T10500" s="247">
        <v>45342.356064814812</v>
      </c>
    </row>
    <row r="10501" spans="1:20" x14ac:dyDescent="0.35">
      <c r="A10501" t="s">
        <v>135</v>
      </c>
      <c r="B10501" t="s">
        <v>136</v>
      </c>
      <c r="C10501" t="s">
        <v>97</v>
      </c>
      <c r="D10501" s="29">
        <v>45427</v>
      </c>
      <c r="E10501">
        <v>0</v>
      </c>
      <c r="F10501">
        <v>0</v>
      </c>
      <c r="G10501">
        <v>0</v>
      </c>
      <c r="H10501">
        <v>0</v>
      </c>
      <c r="L10501">
        <v>339.11828700000001</v>
      </c>
      <c r="M10501">
        <v>34.909253999999997</v>
      </c>
      <c r="N10501">
        <v>34.909253999999997</v>
      </c>
      <c r="R10501">
        <v>339.118292</v>
      </c>
      <c r="S10501" t="s">
        <v>204</v>
      </c>
      <c r="T10501" s="247">
        <v>45342.356064814812</v>
      </c>
    </row>
    <row r="10502" spans="1:20" x14ac:dyDescent="0.35">
      <c r="A10502" t="s">
        <v>135</v>
      </c>
      <c r="B10502" t="s">
        <v>136</v>
      </c>
      <c r="C10502" t="s">
        <v>97</v>
      </c>
      <c r="D10502" s="29">
        <v>45428</v>
      </c>
      <c r="E10502">
        <v>0</v>
      </c>
      <c r="F10502">
        <v>0</v>
      </c>
      <c r="G10502">
        <v>0</v>
      </c>
      <c r="H10502">
        <v>0</v>
      </c>
      <c r="L10502">
        <v>339.11828700000001</v>
      </c>
      <c r="M10502">
        <v>34.909253999999997</v>
      </c>
      <c r="N10502">
        <v>34.909253999999997</v>
      </c>
      <c r="R10502">
        <v>339.118292</v>
      </c>
      <c r="S10502" t="s">
        <v>204</v>
      </c>
      <c r="T10502" s="247">
        <v>45342.356064814812</v>
      </c>
    </row>
    <row r="10503" spans="1:20" x14ac:dyDescent="0.35">
      <c r="A10503" t="s">
        <v>135</v>
      </c>
      <c r="B10503" t="s">
        <v>136</v>
      </c>
      <c r="C10503" t="s">
        <v>97</v>
      </c>
      <c r="D10503" s="29">
        <v>45429</v>
      </c>
      <c r="E10503">
        <v>0</v>
      </c>
      <c r="F10503">
        <v>0</v>
      </c>
      <c r="G10503">
        <v>0</v>
      </c>
      <c r="H10503">
        <v>0</v>
      </c>
      <c r="L10503">
        <v>339.11828700000001</v>
      </c>
      <c r="M10503">
        <v>34.909253999999997</v>
      </c>
      <c r="N10503">
        <v>34.909253999999997</v>
      </c>
      <c r="R10503">
        <v>339.118292</v>
      </c>
      <c r="S10503" t="s">
        <v>204</v>
      </c>
      <c r="T10503" s="247">
        <v>45342.356064814812</v>
      </c>
    </row>
    <row r="10504" spans="1:20" x14ac:dyDescent="0.35">
      <c r="A10504" t="s">
        <v>135</v>
      </c>
      <c r="B10504" t="s">
        <v>136</v>
      </c>
      <c r="C10504" t="s">
        <v>97</v>
      </c>
      <c r="D10504" s="29">
        <v>45430</v>
      </c>
      <c r="E10504">
        <v>0</v>
      </c>
      <c r="F10504">
        <v>0</v>
      </c>
      <c r="G10504">
        <v>0</v>
      </c>
      <c r="H10504">
        <v>0</v>
      </c>
      <c r="L10504">
        <v>339.11828700000001</v>
      </c>
      <c r="M10504">
        <v>34.909253999999997</v>
      </c>
      <c r="N10504">
        <v>34.909253999999997</v>
      </c>
      <c r="R10504">
        <v>339.118292</v>
      </c>
      <c r="S10504" t="s">
        <v>204</v>
      </c>
      <c r="T10504" s="247">
        <v>45342.356053240743</v>
      </c>
    </row>
    <row r="10505" spans="1:20" x14ac:dyDescent="0.35">
      <c r="A10505" t="s">
        <v>135</v>
      </c>
      <c r="B10505" t="s">
        <v>136</v>
      </c>
      <c r="C10505" t="s">
        <v>97</v>
      </c>
      <c r="D10505" s="29">
        <v>45431</v>
      </c>
      <c r="E10505">
        <v>0</v>
      </c>
      <c r="F10505">
        <v>0</v>
      </c>
      <c r="G10505">
        <v>0</v>
      </c>
      <c r="H10505">
        <v>0</v>
      </c>
      <c r="L10505">
        <v>339.11828700000001</v>
      </c>
      <c r="M10505">
        <v>34.909253999999997</v>
      </c>
      <c r="N10505">
        <v>34.909253999999997</v>
      </c>
      <c r="R10505">
        <v>339.118292</v>
      </c>
      <c r="S10505" t="s">
        <v>204</v>
      </c>
      <c r="T10505" s="247">
        <v>45342.356053240743</v>
      </c>
    </row>
    <row r="10506" spans="1:20" x14ac:dyDescent="0.35">
      <c r="A10506" t="s">
        <v>135</v>
      </c>
      <c r="B10506" t="s">
        <v>136</v>
      </c>
      <c r="C10506" t="s">
        <v>97</v>
      </c>
      <c r="D10506" s="29">
        <v>45432</v>
      </c>
      <c r="E10506">
        <v>0</v>
      </c>
      <c r="F10506">
        <v>0</v>
      </c>
      <c r="G10506">
        <v>0</v>
      </c>
      <c r="H10506">
        <v>0</v>
      </c>
      <c r="L10506">
        <v>339.11828700000001</v>
      </c>
      <c r="M10506">
        <v>34.909253999999997</v>
      </c>
      <c r="N10506">
        <v>34.909253999999997</v>
      </c>
      <c r="R10506">
        <v>339.118292</v>
      </c>
      <c r="S10506" t="s">
        <v>204</v>
      </c>
      <c r="T10506" s="247">
        <v>45342.356064814812</v>
      </c>
    </row>
    <row r="10507" spans="1:20" x14ac:dyDescent="0.35">
      <c r="A10507" t="s">
        <v>135</v>
      </c>
      <c r="B10507" t="s">
        <v>136</v>
      </c>
      <c r="C10507" t="s">
        <v>97</v>
      </c>
      <c r="D10507" s="29">
        <v>45433</v>
      </c>
      <c r="E10507">
        <v>0</v>
      </c>
      <c r="F10507">
        <v>0</v>
      </c>
      <c r="G10507">
        <v>0</v>
      </c>
      <c r="H10507">
        <v>0</v>
      </c>
      <c r="L10507">
        <v>339.11828700000001</v>
      </c>
      <c r="M10507">
        <v>34.909253999999997</v>
      </c>
      <c r="N10507">
        <v>34.909253999999997</v>
      </c>
      <c r="R10507">
        <v>339.118292</v>
      </c>
      <c r="S10507" t="s">
        <v>204</v>
      </c>
      <c r="T10507" s="247">
        <v>45342.356064814812</v>
      </c>
    </row>
    <row r="10508" spans="1:20" x14ac:dyDescent="0.35">
      <c r="A10508" t="s">
        <v>135</v>
      </c>
      <c r="B10508" t="s">
        <v>136</v>
      </c>
      <c r="C10508" t="s">
        <v>97</v>
      </c>
      <c r="D10508" s="29">
        <v>45434</v>
      </c>
      <c r="E10508">
        <v>0</v>
      </c>
      <c r="F10508">
        <v>0</v>
      </c>
      <c r="G10508">
        <v>0</v>
      </c>
      <c r="H10508">
        <v>0</v>
      </c>
      <c r="L10508">
        <v>339.11828700000001</v>
      </c>
      <c r="M10508">
        <v>34.909253999999997</v>
      </c>
      <c r="N10508">
        <v>34.909253999999997</v>
      </c>
      <c r="R10508">
        <v>339.118292</v>
      </c>
      <c r="S10508" t="s">
        <v>204</v>
      </c>
      <c r="T10508" s="247">
        <v>45342.356064814812</v>
      </c>
    </row>
    <row r="10509" spans="1:20" x14ac:dyDescent="0.35">
      <c r="A10509" t="s">
        <v>135</v>
      </c>
      <c r="B10509" t="s">
        <v>136</v>
      </c>
      <c r="C10509" t="s">
        <v>97</v>
      </c>
      <c r="D10509" s="29">
        <v>45435</v>
      </c>
      <c r="E10509">
        <v>0</v>
      </c>
      <c r="F10509">
        <v>0</v>
      </c>
      <c r="G10509">
        <v>0</v>
      </c>
      <c r="H10509">
        <v>0</v>
      </c>
      <c r="L10509">
        <v>339.11828700000001</v>
      </c>
      <c r="M10509">
        <v>34.909253999999997</v>
      </c>
      <c r="N10509">
        <v>34.909253999999997</v>
      </c>
      <c r="R10509">
        <v>339.118292</v>
      </c>
      <c r="S10509" t="s">
        <v>204</v>
      </c>
      <c r="T10509" s="247">
        <v>45342.356064814812</v>
      </c>
    </row>
    <row r="10510" spans="1:20" x14ac:dyDescent="0.35">
      <c r="A10510" t="s">
        <v>135</v>
      </c>
      <c r="B10510" t="s">
        <v>136</v>
      </c>
      <c r="C10510" t="s">
        <v>97</v>
      </c>
      <c r="D10510" s="29">
        <v>45436</v>
      </c>
      <c r="E10510">
        <v>0</v>
      </c>
      <c r="F10510">
        <v>0</v>
      </c>
      <c r="G10510">
        <v>0</v>
      </c>
      <c r="H10510">
        <v>0</v>
      </c>
      <c r="L10510">
        <v>339.11828700000001</v>
      </c>
      <c r="M10510">
        <v>34.909253999999997</v>
      </c>
      <c r="N10510">
        <v>34.909253999999997</v>
      </c>
      <c r="R10510">
        <v>339.118292</v>
      </c>
      <c r="S10510" t="s">
        <v>204</v>
      </c>
      <c r="T10510" s="247">
        <v>45342.356064814812</v>
      </c>
    </row>
    <row r="10511" spans="1:20" x14ac:dyDescent="0.35">
      <c r="A10511" t="s">
        <v>135</v>
      </c>
      <c r="B10511" t="s">
        <v>136</v>
      </c>
      <c r="C10511" t="s">
        <v>97</v>
      </c>
      <c r="D10511" s="29">
        <v>45437</v>
      </c>
      <c r="E10511">
        <v>0</v>
      </c>
      <c r="F10511">
        <v>0</v>
      </c>
      <c r="G10511">
        <v>0</v>
      </c>
      <c r="H10511">
        <v>0</v>
      </c>
      <c r="L10511">
        <v>339.11828700000001</v>
      </c>
      <c r="M10511">
        <v>34.909253999999997</v>
      </c>
      <c r="N10511">
        <v>34.909253999999997</v>
      </c>
      <c r="R10511">
        <v>339.118292</v>
      </c>
      <c r="S10511" t="s">
        <v>204</v>
      </c>
      <c r="T10511" s="247">
        <v>45342.356064814812</v>
      </c>
    </row>
    <row r="10512" spans="1:20" x14ac:dyDescent="0.35">
      <c r="A10512" t="s">
        <v>135</v>
      </c>
      <c r="B10512" t="s">
        <v>136</v>
      </c>
      <c r="C10512" t="s">
        <v>97</v>
      </c>
      <c r="D10512" s="29">
        <v>45438</v>
      </c>
      <c r="E10512">
        <v>0</v>
      </c>
      <c r="F10512">
        <v>0</v>
      </c>
      <c r="G10512">
        <v>0</v>
      </c>
      <c r="H10512">
        <v>0</v>
      </c>
      <c r="L10512">
        <v>339.11828700000001</v>
      </c>
      <c r="M10512">
        <v>34.909253999999997</v>
      </c>
      <c r="N10512">
        <v>34.909253999999997</v>
      </c>
      <c r="R10512">
        <v>339.118292</v>
      </c>
      <c r="S10512" t="s">
        <v>204</v>
      </c>
      <c r="T10512" s="247">
        <v>45342.356064814812</v>
      </c>
    </row>
    <row r="10513" spans="1:20" x14ac:dyDescent="0.35">
      <c r="A10513" t="s">
        <v>135</v>
      </c>
      <c r="B10513" t="s">
        <v>136</v>
      </c>
      <c r="C10513" t="s">
        <v>97</v>
      </c>
      <c r="D10513" s="29">
        <v>45439</v>
      </c>
      <c r="E10513">
        <v>0</v>
      </c>
      <c r="F10513">
        <v>0</v>
      </c>
      <c r="G10513">
        <v>0</v>
      </c>
      <c r="H10513">
        <v>0</v>
      </c>
      <c r="L10513">
        <v>339.11828700000001</v>
      </c>
      <c r="M10513">
        <v>34.909253999999997</v>
      </c>
      <c r="N10513">
        <v>34.909253999999997</v>
      </c>
      <c r="R10513">
        <v>339.118292</v>
      </c>
      <c r="S10513" t="s">
        <v>204</v>
      </c>
      <c r="T10513" s="247">
        <v>45342.356064814812</v>
      </c>
    </row>
    <row r="10514" spans="1:20" x14ac:dyDescent="0.35">
      <c r="A10514" t="s">
        <v>135</v>
      </c>
      <c r="B10514" t="s">
        <v>136</v>
      </c>
      <c r="C10514" t="s">
        <v>97</v>
      </c>
      <c r="D10514" s="29">
        <v>45440</v>
      </c>
      <c r="E10514">
        <v>0</v>
      </c>
      <c r="F10514">
        <v>0</v>
      </c>
      <c r="G10514">
        <v>0</v>
      </c>
      <c r="H10514">
        <v>0</v>
      </c>
      <c r="L10514">
        <v>339.11828700000001</v>
      </c>
      <c r="M10514">
        <v>34.909253999999997</v>
      </c>
      <c r="N10514">
        <v>34.909253999999997</v>
      </c>
      <c r="R10514">
        <v>339.118292</v>
      </c>
      <c r="S10514" t="s">
        <v>204</v>
      </c>
      <c r="T10514" s="247">
        <v>45342.356064814812</v>
      </c>
    </row>
    <row r="10515" spans="1:20" x14ac:dyDescent="0.35">
      <c r="A10515" t="s">
        <v>135</v>
      </c>
      <c r="B10515" t="s">
        <v>136</v>
      </c>
      <c r="C10515" t="s">
        <v>97</v>
      </c>
      <c r="D10515" s="29">
        <v>45441</v>
      </c>
      <c r="E10515">
        <v>0</v>
      </c>
      <c r="F10515">
        <v>0</v>
      </c>
      <c r="G10515">
        <v>0</v>
      </c>
      <c r="H10515">
        <v>0</v>
      </c>
      <c r="L10515">
        <v>339.11828700000001</v>
      </c>
      <c r="M10515">
        <v>34.909253999999997</v>
      </c>
      <c r="N10515">
        <v>34.909253999999997</v>
      </c>
      <c r="R10515">
        <v>339.118292</v>
      </c>
      <c r="S10515" t="s">
        <v>204</v>
      </c>
      <c r="T10515" s="247">
        <v>45342.356064814812</v>
      </c>
    </row>
    <row r="10516" spans="1:20" x14ac:dyDescent="0.35">
      <c r="A10516" t="s">
        <v>135</v>
      </c>
      <c r="B10516" t="s">
        <v>136</v>
      </c>
      <c r="C10516" t="s">
        <v>97</v>
      </c>
      <c r="D10516" s="29">
        <v>45442</v>
      </c>
      <c r="E10516">
        <v>0</v>
      </c>
      <c r="F10516">
        <v>0</v>
      </c>
      <c r="G10516">
        <v>0</v>
      </c>
      <c r="H10516">
        <v>0</v>
      </c>
      <c r="L10516">
        <v>339.11828700000001</v>
      </c>
      <c r="M10516">
        <v>34.909253999999997</v>
      </c>
      <c r="N10516">
        <v>34.909253999999997</v>
      </c>
      <c r="R10516">
        <v>339.118292</v>
      </c>
      <c r="S10516" t="s">
        <v>204</v>
      </c>
      <c r="T10516" s="247">
        <v>45342.356064814812</v>
      </c>
    </row>
    <row r="10517" spans="1:20" x14ac:dyDescent="0.35">
      <c r="A10517" t="s">
        <v>135</v>
      </c>
      <c r="B10517" t="s">
        <v>136</v>
      </c>
      <c r="C10517" t="s">
        <v>97</v>
      </c>
      <c r="D10517" s="29">
        <v>45443</v>
      </c>
      <c r="E10517">
        <v>0</v>
      </c>
      <c r="F10517">
        <v>0</v>
      </c>
      <c r="G10517">
        <v>0</v>
      </c>
      <c r="H10517">
        <v>0</v>
      </c>
      <c r="L10517">
        <v>339.11828700000001</v>
      </c>
      <c r="M10517">
        <v>34.909253999999997</v>
      </c>
      <c r="N10517">
        <v>34.909253999999997</v>
      </c>
      <c r="R10517">
        <v>339.118292</v>
      </c>
      <c r="S10517" t="s">
        <v>204</v>
      </c>
      <c r="T10517" s="247">
        <v>45342.356064814812</v>
      </c>
    </row>
    <row r="10518" spans="1:20" x14ac:dyDescent="0.35">
      <c r="A10518" t="s">
        <v>135</v>
      </c>
      <c r="B10518" t="s">
        <v>136</v>
      </c>
      <c r="C10518" t="s">
        <v>97</v>
      </c>
      <c r="D10518" s="29">
        <v>45444</v>
      </c>
      <c r="E10518">
        <v>0</v>
      </c>
      <c r="F10518">
        <v>0</v>
      </c>
      <c r="G10518">
        <v>0</v>
      </c>
      <c r="H10518">
        <v>0</v>
      </c>
      <c r="L10518">
        <v>339.11828700000001</v>
      </c>
      <c r="M10518">
        <v>34.909253999999997</v>
      </c>
      <c r="N10518">
        <v>34.909253999999997</v>
      </c>
      <c r="R10518">
        <v>339.118292</v>
      </c>
      <c r="S10518" t="s">
        <v>204</v>
      </c>
      <c r="T10518" s="247">
        <v>45342.356064814812</v>
      </c>
    </row>
    <row r="10519" spans="1:20" x14ac:dyDescent="0.35">
      <c r="A10519" t="s">
        <v>135</v>
      </c>
      <c r="B10519" t="s">
        <v>136</v>
      </c>
      <c r="C10519" t="s">
        <v>97</v>
      </c>
      <c r="D10519" s="29">
        <v>45445</v>
      </c>
      <c r="E10519">
        <v>0</v>
      </c>
      <c r="F10519">
        <v>0</v>
      </c>
      <c r="G10519">
        <v>0</v>
      </c>
      <c r="H10519">
        <v>0</v>
      </c>
      <c r="L10519">
        <v>339.11828700000001</v>
      </c>
      <c r="M10519">
        <v>34.909253999999997</v>
      </c>
      <c r="N10519">
        <v>34.909253999999997</v>
      </c>
      <c r="R10519">
        <v>339.118292</v>
      </c>
      <c r="S10519" t="s">
        <v>204</v>
      </c>
      <c r="T10519" s="247">
        <v>45342.356076388889</v>
      </c>
    </row>
    <row r="10520" spans="1:20" x14ac:dyDescent="0.35">
      <c r="A10520" t="s">
        <v>135</v>
      </c>
      <c r="B10520" t="s">
        <v>136</v>
      </c>
      <c r="C10520" t="s">
        <v>97</v>
      </c>
      <c r="D10520" s="29">
        <v>45446</v>
      </c>
      <c r="E10520">
        <v>0</v>
      </c>
      <c r="F10520">
        <v>0</v>
      </c>
      <c r="G10520">
        <v>0</v>
      </c>
      <c r="H10520">
        <v>0</v>
      </c>
      <c r="L10520">
        <v>339.11828700000001</v>
      </c>
      <c r="M10520">
        <v>34.909253999999997</v>
      </c>
      <c r="N10520">
        <v>34.909253999999997</v>
      </c>
      <c r="R10520">
        <v>339.118292</v>
      </c>
      <c r="S10520" t="s">
        <v>204</v>
      </c>
      <c r="T10520" s="247">
        <v>45342.356064814812</v>
      </c>
    </row>
    <row r="10521" spans="1:20" x14ac:dyDescent="0.35">
      <c r="A10521" t="s">
        <v>135</v>
      </c>
      <c r="B10521" t="s">
        <v>136</v>
      </c>
      <c r="C10521" t="s">
        <v>97</v>
      </c>
      <c r="D10521" s="29">
        <v>45447</v>
      </c>
      <c r="E10521">
        <v>0</v>
      </c>
      <c r="F10521">
        <v>0</v>
      </c>
      <c r="G10521">
        <v>0</v>
      </c>
      <c r="H10521">
        <v>0</v>
      </c>
      <c r="L10521">
        <v>339.11828700000001</v>
      </c>
      <c r="M10521">
        <v>34.909253999999997</v>
      </c>
      <c r="N10521">
        <v>34.909253999999997</v>
      </c>
      <c r="R10521">
        <v>339.118292</v>
      </c>
      <c r="S10521" t="s">
        <v>204</v>
      </c>
      <c r="T10521" s="247">
        <v>45342.356076388889</v>
      </c>
    </row>
    <row r="10522" spans="1:20" x14ac:dyDescent="0.35">
      <c r="A10522" t="s">
        <v>135</v>
      </c>
      <c r="B10522" t="s">
        <v>136</v>
      </c>
      <c r="C10522" t="s">
        <v>97</v>
      </c>
      <c r="D10522" s="29">
        <v>45448</v>
      </c>
      <c r="E10522">
        <v>0</v>
      </c>
      <c r="F10522">
        <v>0</v>
      </c>
      <c r="G10522">
        <v>0</v>
      </c>
      <c r="H10522">
        <v>0</v>
      </c>
      <c r="L10522">
        <v>339.11828700000001</v>
      </c>
      <c r="M10522">
        <v>34.909253999999997</v>
      </c>
      <c r="N10522">
        <v>34.909253999999997</v>
      </c>
      <c r="R10522">
        <v>339.118292</v>
      </c>
      <c r="S10522" t="s">
        <v>204</v>
      </c>
      <c r="T10522" s="247">
        <v>45342.356076388889</v>
      </c>
    </row>
    <row r="10523" spans="1:20" x14ac:dyDescent="0.35">
      <c r="A10523" t="s">
        <v>135</v>
      </c>
      <c r="B10523" t="s">
        <v>136</v>
      </c>
      <c r="C10523" t="s">
        <v>97</v>
      </c>
      <c r="D10523" s="29">
        <v>45449</v>
      </c>
      <c r="E10523">
        <v>0</v>
      </c>
      <c r="F10523">
        <v>0</v>
      </c>
      <c r="G10523">
        <v>0</v>
      </c>
      <c r="H10523">
        <v>0</v>
      </c>
      <c r="L10523">
        <v>339.11828700000001</v>
      </c>
      <c r="M10523">
        <v>34.909253999999997</v>
      </c>
      <c r="N10523">
        <v>34.909253999999997</v>
      </c>
      <c r="R10523">
        <v>339.118292</v>
      </c>
      <c r="S10523" t="s">
        <v>204</v>
      </c>
      <c r="T10523" s="247">
        <v>45342.356076388889</v>
      </c>
    </row>
    <row r="10524" spans="1:20" x14ac:dyDescent="0.35">
      <c r="A10524" t="s">
        <v>135</v>
      </c>
      <c r="B10524" t="s">
        <v>136</v>
      </c>
      <c r="C10524" t="s">
        <v>97</v>
      </c>
      <c r="D10524" s="29">
        <v>45450</v>
      </c>
      <c r="E10524">
        <v>0</v>
      </c>
      <c r="F10524">
        <v>0</v>
      </c>
      <c r="G10524">
        <v>0</v>
      </c>
      <c r="H10524">
        <v>0</v>
      </c>
      <c r="L10524">
        <v>339.11828700000001</v>
      </c>
      <c r="M10524">
        <v>34.909253999999997</v>
      </c>
      <c r="N10524">
        <v>34.909253999999997</v>
      </c>
      <c r="R10524">
        <v>339.118292</v>
      </c>
      <c r="S10524" t="s">
        <v>204</v>
      </c>
      <c r="T10524" s="247">
        <v>45342.356064814812</v>
      </c>
    </row>
    <row r="10525" spans="1:20" x14ac:dyDescent="0.35">
      <c r="A10525" t="s">
        <v>135</v>
      </c>
      <c r="B10525" t="s">
        <v>136</v>
      </c>
      <c r="C10525" t="s">
        <v>97</v>
      </c>
      <c r="D10525" s="29">
        <v>45451</v>
      </c>
      <c r="E10525">
        <v>0</v>
      </c>
      <c r="F10525">
        <v>0</v>
      </c>
      <c r="G10525">
        <v>0</v>
      </c>
      <c r="H10525">
        <v>0</v>
      </c>
      <c r="L10525">
        <v>339.11828700000001</v>
      </c>
      <c r="M10525">
        <v>34.909253999999997</v>
      </c>
      <c r="N10525">
        <v>34.909253999999997</v>
      </c>
      <c r="R10525">
        <v>339.118292</v>
      </c>
      <c r="S10525" t="s">
        <v>204</v>
      </c>
      <c r="T10525" s="247">
        <v>45342.356076388889</v>
      </c>
    </row>
    <row r="10526" spans="1:20" x14ac:dyDescent="0.35">
      <c r="A10526" t="s">
        <v>135</v>
      </c>
      <c r="B10526" t="s">
        <v>136</v>
      </c>
      <c r="C10526" t="s">
        <v>97</v>
      </c>
      <c r="D10526" s="29">
        <v>45452</v>
      </c>
      <c r="E10526">
        <v>0</v>
      </c>
      <c r="F10526">
        <v>0</v>
      </c>
      <c r="G10526">
        <v>0</v>
      </c>
      <c r="H10526">
        <v>0</v>
      </c>
      <c r="L10526">
        <v>339.11828700000001</v>
      </c>
      <c r="M10526">
        <v>34.909253999999997</v>
      </c>
      <c r="N10526">
        <v>34.909253999999997</v>
      </c>
      <c r="R10526">
        <v>339.118292</v>
      </c>
      <c r="S10526" t="s">
        <v>204</v>
      </c>
      <c r="T10526" s="247">
        <v>45342.356076388889</v>
      </c>
    </row>
    <row r="10527" spans="1:20" x14ac:dyDescent="0.35">
      <c r="A10527" t="s">
        <v>135</v>
      </c>
      <c r="B10527" t="s">
        <v>136</v>
      </c>
      <c r="C10527" t="s">
        <v>97</v>
      </c>
      <c r="D10527" s="29">
        <v>45453</v>
      </c>
      <c r="E10527">
        <v>0</v>
      </c>
      <c r="F10527">
        <v>0</v>
      </c>
      <c r="G10527">
        <v>0</v>
      </c>
      <c r="H10527">
        <v>0</v>
      </c>
      <c r="L10527">
        <v>339.11828700000001</v>
      </c>
      <c r="M10527">
        <v>34.909253999999997</v>
      </c>
      <c r="N10527">
        <v>34.909253999999997</v>
      </c>
      <c r="R10527">
        <v>339.118292</v>
      </c>
      <c r="S10527" t="s">
        <v>204</v>
      </c>
      <c r="T10527" s="247">
        <v>45342.356076388889</v>
      </c>
    </row>
    <row r="10528" spans="1:20" x14ac:dyDescent="0.35">
      <c r="A10528" t="s">
        <v>135</v>
      </c>
      <c r="B10528" t="s">
        <v>136</v>
      </c>
      <c r="C10528" t="s">
        <v>97</v>
      </c>
      <c r="D10528" s="29">
        <v>45454</v>
      </c>
      <c r="E10528">
        <v>0</v>
      </c>
      <c r="F10528">
        <v>0</v>
      </c>
      <c r="G10528">
        <v>0</v>
      </c>
      <c r="H10528">
        <v>0</v>
      </c>
      <c r="L10528">
        <v>339.11828700000001</v>
      </c>
      <c r="M10528">
        <v>34.909253999999997</v>
      </c>
      <c r="N10528">
        <v>34.909253999999997</v>
      </c>
      <c r="R10528">
        <v>339.118292</v>
      </c>
      <c r="S10528" t="s">
        <v>204</v>
      </c>
      <c r="T10528" s="247">
        <v>45342.356076388889</v>
      </c>
    </row>
    <row r="10529" spans="1:20" x14ac:dyDescent="0.35">
      <c r="A10529" t="s">
        <v>135</v>
      </c>
      <c r="B10529" t="s">
        <v>136</v>
      </c>
      <c r="C10529" t="s">
        <v>97</v>
      </c>
      <c r="D10529" s="29">
        <v>45455</v>
      </c>
      <c r="E10529">
        <v>0</v>
      </c>
      <c r="F10529">
        <v>0</v>
      </c>
      <c r="G10529">
        <v>0</v>
      </c>
      <c r="H10529">
        <v>0</v>
      </c>
      <c r="L10529">
        <v>339.11828700000001</v>
      </c>
      <c r="M10529">
        <v>34.909253999999997</v>
      </c>
      <c r="N10529">
        <v>34.909253999999997</v>
      </c>
      <c r="R10529">
        <v>339.118292</v>
      </c>
      <c r="S10529" t="s">
        <v>204</v>
      </c>
      <c r="T10529" s="247">
        <v>45342.356076388889</v>
      </c>
    </row>
    <row r="10530" spans="1:20" x14ac:dyDescent="0.35">
      <c r="A10530" t="s">
        <v>135</v>
      </c>
      <c r="B10530" t="s">
        <v>136</v>
      </c>
      <c r="C10530" t="s">
        <v>97</v>
      </c>
      <c r="D10530" s="29">
        <v>45456</v>
      </c>
      <c r="E10530">
        <v>0</v>
      </c>
      <c r="F10530">
        <v>0</v>
      </c>
      <c r="G10530">
        <v>0</v>
      </c>
      <c r="H10530">
        <v>0</v>
      </c>
      <c r="L10530">
        <v>339.11828700000001</v>
      </c>
      <c r="M10530">
        <v>34.909253999999997</v>
      </c>
      <c r="N10530">
        <v>34.909253999999997</v>
      </c>
      <c r="R10530">
        <v>339.118292</v>
      </c>
      <c r="S10530" t="s">
        <v>204</v>
      </c>
      <c r="T10530" s="247">
        <v>45342.356087962966</v>
      </c>
    </row>
    <row r="10531" spans="1:20" x14ac:dyDescent="0.35">
      <c r="A10531" t="s">
        <v>135</v>
      </c>
      <c r="B10531" t="s">
        <v>136</v>
      </c>
      <c r="C10531" t="s">
        <v>97</v>
      </c>
      <c r="D10531" s="29">
        <v>45457</v>
      </c>
      <c r="E10531">
        <v>0</v>
      </c>
      <c r="F10531">
        <v>0</v>
      </c>
      <c r="G10531">
        <v>0</v>
      </c>
      <c r="H10531">
        <v>0</v>
      </c>
      <c r="L10531">
        <v>339.11828700000001</v>
      </c>
      <c r="M10531">
        <v>34.909253999999997</v>
      </c>
      <c r="N10531">
        <v>34.909253999999997</v>
      </c>
      <c r="R10531">
        <v>339.118292</v>
      </c>
      <c r="S10531" t="s">
        <v>204</v>
      </c>
      <c r="T10531" s="247">
        <v>45342.356076388889</v>
      </c>
    </row>
    <row r="10532" spans="1:20" x14ac:dyDescent="0.35">
      <c r="A10532" t="s">
        <v>135</v>
      </c>
      <c r="B10532" t="s">
        <v>136</v>
      </c>
      <c r="C10532" t="s">
        <v>97</v>
      </c>
      <c r="D10532" s="29">
        <v>45458</v>
      </c>
      <c r="E10532">
        <v>0</v>
      </c>
      <c r="F10532">
        <v>0</v>
      </c>
      <c r="G10532">
        <v>0</v>
      </c>
      <c r="H10532">
        <v>0</v>
      </c>
      <c r="L10532">
        <v>339.11828700000001</v>
      </c>
      <c r="M10532">
        <v>34.909253999999997</v>
      </c>
      <c r="N10532">
        <v>34.909253999999997</v>
      </c>
      <c r="R10532">
        <v>339.118292</v>
      </c>
      <c r="S10532" t="s">
        <v>236</v>
      </c>
      <c r="T10532" s="247">
        <v>45342.356076388889</v>
      </c>
    </row>
    <row r="10533" spans="1:20" x14ac:dyDescent="0.35">
      <c r="A10533" t="s">
        <v>135</v>
      </c>
      <c r="B10533" t="s">
        <v>136</v>
      </c>
      <c r="C10533" t="s">
        <v>97</v>
      </c>
      <c r="D10533" s="29">
        <v>45459</v>
      </c>
      <c r="E10533">
        <v>0</v>
      </c>
      <c r="F10533">
        <v>0</v>
      </c>
      <c r="G10533">
        <v>0</v>
      </c>
      <c r="H10533">
        <v>0</v>
      </c>
      <c r="L10533">
        <v>339.11828700000001</v>
      </c>
      <c r="M10533">
        <v>34.909253999999997</v>
      </c>
      <c r="N10533">
        <v>34.909253999999997</v>
      </c>
      <c r="R10533">
        <v>339.118292</v>
      </c>
      <c r="S10533" t="s">
        <v>236</v>
      </c>
      <c r="T10533" s="247">
        <v>45342.356076388889</v>
      </c>
    </row>
    <row r="10534" spans="1:20" x14ac:dyDescent="0.35">
      <c r="A10534" t="s">
        <v>135</v>
      </c>
      <c r="B10534" t="s">
        <v>136</v>
      </c>
      <c r="C10534" t="s">
        <v>97</v>
      </c>
      <c r="D10534" s="29">
        <v>45460</v>
      </c>
      <c r="E10534">
        <v>0</v>
      </c>
      <c r="F10534">
        <v>0</v>
      </c>
      <c r="G10534">
        <v>0</v>
      </c>
      <c r="H10534">
        <v>0</v>
      </c>
      <c r="L10534">
        <v>339.11828700000001</v>
      </c>
      <c r="M10534">
        <v>34.909253999999997</v>
      </c>
      <c r="N10534">
        <v>34.909253999999997</v>
      </c>
      <c r="R10534">
        <v>339.118292</v>
      </c>
      <c r="S10534" t="s">
        <v>204</v>
      </c>
      <c r="T10534" s="247">
        <v>45342.356087962966</v>
      </c>
    </row>
    <row r="10535" spans="1:20" x14ac:dyDescent="0.35">
      <c r="A10535" t="s">
        <v>135</v>
      </c>
      <c r="B10535" t="s">
        <v>136</v>
      </c>
      <c r="C10535" t="s">
        <v>97</v>
      </c>
      <c r="D10535" s="29">
        <v>45461</v>
      </c>
      <c r="E10535">
        <v>0</v>
      </c>
      <c r="F10535">
        <v>0</v>
      </c>
      <c r="G10535">
        <v>0</v>
      </c>
      <c r="H10535">
        <v>0</v>
      </c>
      <c r="L10535">
        <v>339.11828700000001</v>
      </c>
      <c r="M10535">
        <v>34.909253999999997</v>
      </c>
      <c r="N10535">
        <v>34.909253999999997</v>
      </c>
      <c r="R10535">
        <v>339.118292</v>
      </c>
      <c r="S10535" t="s">
        <v>204</v>
      </c>
      <c r="T10535" s="247">
        <v>45342.356076388889</v>
      </c>
    </row>
    <row r="10536" spans="1:20" x14ac:dyDescent="0.35">
      <c r="A10536" t="s">
        <v>135</v>
      </c>
      <c r="B10536" t="s">
        <v>136</v>
      </c>
      <c r="C10536" t="s">
        <v>97</v>
      </c>
      <c r="D10536" s="29">
        <v>45462</v>
      </c>
      <c r="E10536">
        <v>0</v>
      </c>
      <c r="F10536">
        <v>0</v>
      </c>
      <c r="G10536">
        <v>0</v>
      </c>
      <c r="H10536">
        <v>0</v>
      </c>
      <c r="L10536">
        <v>339.11828700000001</v>
      </c>
      <c r="M10536">
        <v>34.909253999999997</v>
      </c>
      <c r="N10536">
        <v>34.909253999999997</v>
      </c>
      <c r="R10536">
        <v>339.118292</v>
      </c>
      <c r="S10536" t="s">
        <v>204</v>
      </c>
      <c r="T10536" s="247">
        <v>45342.356076388889</v>
      </c>
    </row>
    <row r="10537" spans="1:20" x14ac:dyDescent="0.35">
      <c r="A10537" t="s">
        <v>135</v>
      </c>
      <c r="B10537" t="s">
        <v>136</v>
      </c>
      <c r="C10537" t="s">
        <v>97</v>
      </c>
      <c r="D10537" s="29">
        <v>45463</v>
      </c>
      <c r="E10537">
        <v>0</v>
      </c>
      <c r="F10537">
        <v>0</v>
      </c>
      <c r="G10537">
        <v>0</v>
      </c>
      <c r="H10537">
        <v>0</v>
      </c>
      <c r="L10537">
        <v>339.11828700000001</v>
      </c>
      <c r="M10537">
        <v>34.909253999999997</v>
      </c>
      <c r="N10537">
        <v>34.909253999999997</v>
      </c>
      <c r="R10537">
        <v>339.118292</v>
      </c>
      <c r="S10537" t="s">
        <v>204</v>
      </c>
      <c r="T10537" s="247">
        <v>45342.356076388889</v>
      </c>
    </row>
    <row r="10538" spans="1:20" x14ac:dyDescent="0.35">
      <c r="A10538" t="s">
        <v>135</v>
      </c>
      <c r="B10538" t="s">
        <v>136</v>
      </c>
      <c r="C10538" t="s">
        <v>97</v>
      </c>
      <c r="D10538" s="29">
        <v>45464</v>
      </c>
      <c r="E10538">
        <v>0</v>
      </c>
      <c r="F10538">
        <v>0</v>
      </c>
      <c r="G10538">
        <v>0</v>
      </c>
      <c r="H10538">
        <v>0</v>
      </c>
      <c r="L10538">
        <v>339.11828700000001</v>
      </c>
      <c r="M10538">
        <v>34.909253999999997</v>
      </c>
      <c r="N10538">
        <v>34.909253999999997</v>
      </c>
      <c r="R10538">
        <v>339.118292</v>
      </c>
      <c r="S10538" t="s">
        <v>204</v>
      </c>
      <c r="T10538" s="247">
        <v>45342.356087962966</v>
      </c>
    </row>
    <row r="10539" spans="1:20" x14ac:dyDescent="0.35">
      <c r="A10539" t="s">
        <v>135</v>
      </c>
      <c r="B10539" t="s">
        <v>136</v>
      </c>
      <c r="C10539" t="s">
        <v>97</v>
      </c>
      <c r="D10539" s="29">
        <v>45465</v>
      </c>
      <c r="E10539">
        <v>0</v>
      </c>
      <c r="F10539">
        <v>0</v>
      </c>
      <c r="G10539">
        <v>0</v>
      </c>
      <c r="H10539">
        <v>0</v>
      </c>
      <c r="L10539">
        <v>339.11828700000001</v>
      </c>
      <c r="M10539">
        <v>34.909253999999997</v>
      </c>
      <c r="N10539">
        <v>34.909253999999997</v>
      </c>
      <c r="R10539">
        <v>339.118292</v>
      </c>
      <c r="S10539" t="s">
        <v>204</v>
      </c>
      <c r="T10539" s="247">
        <v>45342.356076388889</v>
      </c>
    </row>
    <row r="10540" spans="1:20" x14ac:dyDescent="0.35">
      <c r="A10540" t="s">
        <v>135</v>
      </c>
      <c r="B10540" t="s">
        <v>136</v>
      </c>
      <c r="C10540" t="s">
        <v>97</v>
      </c>
      <c r="D10540" s="29">
        <v>45466</v>
      </c>
      <c r="E10540">
        <v>0</v>
      </c>
      <c r="F10540">
        <v>0</v>
      </c>
      <c r="G10540">
        <v>0</v>
      </c>
      <c r="H10540">
        <v>0</v>
      </c>
      <c r="L10540">
        <v>339.11828700000001</v>
      </c>
      <c r="M10540">
        <v>34.909253999999997</v>
      </c>
      <c r="N10540">
        <v>34.909253999999997</v>
      </c>
      <c r="R10540">
        <v>339.118292</v>
      </c>
      <c r="S10540" t="s">
        <v>204</v>
      </c>
      <c r="T10540" s="247">
        <v>45342.356087962966</v>
      </c>
    </row>
    <row r="10541" spans="1:20" x14ac:dyDescent="0.35">
      <c r="A10541" t="s">
        <v>135</v>
      </c>
      <c r="B10541" t="s">
        <v>136</v>
      </c>
      <c r="C10541" t="s">
        <v>97</v>
      </c>
      <c r="D10541" s="29">
        <v>45467</v>
      </c>
      <c r="E10541">
        <v>0</v>
      </c>
      <c r="F10541">
        <v>0</v>
      </c>
      <c r="G10541">
        <v>0</v>
      </c>
      <c r="H10541">
        <v>0</v>
      </c>
      <c r="L10541">
        <v>339.11828700000001</v>
      </c>
      <c r="M10541">
        <v>34.909253999999997</v>
      </c>
      <c r="N10541">
        <v>34.909253999999997</v>
      </c>
      <c r="R10541">
        <v>339.118292</v>
      </c>
      <c r="S10541" t="s">
        <v>204</v>
      </c>
      <c r="T10541" s="247">
        <v>45342.356076388889</v>
      </c>
    </row>
    <row r="10542" spans="1:20" x14ac:dyDescent="0.35">
      <c r="A10542" t="s">
        <v>135</v>
      </c>
      <c r="B10542" t="s">
        <v>136</v>
      </c>
      <c r="C10542" t="s">
        <v>97</v>
      </c>
      <c r="D10542" s="29">
        <v>45468</v>
      </c>
      <c r="E10542">
        <v>0</v>
      </c>
      <c r="F10542">
        <v>0</v>
      </c>
      <c r="G10542">
        <v>0</v>
      </c>
      <c r="H10542">
        <v>0</v>
      </c>
      <c r="L10542">
        <v>339.11828700000001</v>
      </c>
      <c r="M10542">
        <v>34.909253999999997</v>
      </c>
      <c r="N10542">
        <v>34.909253999999997</v>
      </c>
      <c r="R10542">
        <v>339.118292</v>
      </c>
      <c r="S10542" t="s">
        <v>204</v>
      </c>
      <c r="T10542" s="247">
        <v>45342.356087962966</v>
      </c>
    </row>
    <row r="10543" spans="1:20" x14ac:dyDescent="0.35">
      <c r="A10543" t="s">
        <v>135</v>
      </c>
      <c r="B10543" t="s">
        <v>136</v>
      </c>
      <c r="C10543" t="s">
        <v>97</v>
      </c>
      <c r="D10543" s="29">
        <v>45469</v>
      </c>
      <c r="E10543">
        <v>0</v>
      </c>
      <c r="F10543">
        <v>0</v>
      </c>
      <c r="G10543">
        <v>0</v>
      </c>
      <c r="H10543">
        <v>0</v>
      </c>
      <c r="L10543">
        <v>339.11828700000001</v>
      </c>
      <c r="M10543">
        <v>34.909253999999997</v>
      </c>
      <c r="N10543">
        <v>34.909253999999997</v>
      </c>
      <c r="R10543">
        <v>339.118292</v>
      </c>
      <c r="S10543" t="s">
        <v>204</v>
      </c>
      <c r="T10543" s="247">
        <v>45342.356087962966</v>
      </c>
    </row>
    <row r="10544" spans="1:20" x14ac:dyDescent="0.35">
      <c r="A10544" t="s">
        <v>135</v>
      </c>
      <c r="B10544" t="s">
        <v>136</v>
      </c>
      <c r="C10544" t="s">
        <v>97</v>
      </c>
      <c r="D10544" s="29">
        <v>45470</v>
      </c>
      <c r="E10544">
        <v>0</v>
      </c>
      <c r="F10544">
        <v>0</v>
      </c>
      <c r="G10544">
        <v>0</v>
      </c>
      <c r="H10544">
        <v>0</v>
      </c>
      <c r="L10544">
        <v>339.11828700000001</v>
      </c>
      <c r="M10544">
        <v>34.909253999999997</v>
      </c>
      <c r="N10544">
        <v>34.909253999999997</v>
      </c>
      <c r="R10544">
        <v>339.118292</v>
      </c>
      <c r="S10544" t="s">
        <v>204</v>
      </c>
      <c r="T10544" s="247">
        <v>45342.356087962966</v>
      </c>
    </row>
    <row r="10545" spans="1:20" x14ac:dyDescent="0.35">
      <c r="A10545" t="s">
        <v>135</v>
      </c>
      <c r="B10545" t="s">
        <v>136</v>
      </c>
      <c r="C10545" t="s">
        <v>97</v>
      </c>
      <c r="D10545" s="29">
        <v>45471</v>
      </c>
      <c r="E10545">
        <v>0</v>
      </c>
      <c r="F10545">
        <v>0</v>
      </c>
      <c r="G10545">
        <v>0</v>
      </c>
      <c r="H10545">
        <v>0</v>
      </c>
      <c r="L10545">
        <v>339.11828700000001</v>
      </c>
      <c r="M10545">
        <v>34.909253999999997</v>
      </c>
      <c r="N10545">
        <v>34.909253999999997</v>
      </c>
      <c r="R10545">
        <v>339.118292</v>
      </c>
      <c r="S10545" t="s">
        <v>204</v>
      </c>
      <c r="T10545" s="247">
        <v>45342.356087962966</v>
      </c>
    </row>
    <row r="10546" spans="1:20" x14ac:dyDescent="0.35">
      <c r="A10546" t="s">
        <v>135</v>
      </c>
      <c r="B10546" t="s">
        <v>136</v>
      </c>
      <c r="C10546" t="s">
        <v>97</v>
      </c>
      <c r="D10546" s="29">
        <v>45472</v>
      </c>
      <c r="E10546">
        <v>0</v>
      </c>
      <c r="F10546">
        <v>0</v>
      </c>
      <c r="G10546">
        <v>0</v>
      </c>
      <c r="H10546">
        <v>0</v>
      </c>
      <c r="L10546">
        <v>339.11828700000001</v>
      </c>
      <c r="M10546">
        <v>34.909253999999997</v>
      </c>
      <c r="N10546">
        <v>34.909253999999997</v>
      </c>
      <c r="R10546">
        <v>339.118292</v>
      </c>
      <c r="S10546" t="s">
        <v>204</v>
      </c>
      <c r="T10546" s="247">
        <v>45342.356087962966</v>
      </c>
    </row>
    <row r="10547" spans="1:20" x14ac:dyDescent="0.35">
      <c r="A10547" t="s">
        <v>135</v>
      </c>
      <c r="B10547" t="s">
        <v>136</v>
      </c>
      <c r="C10547" t="s">
        <v>97</v>
      </c>
      <c r="D10547" s="29">
        <v>45473</v>
      </c>
      <c r="E10547">
        <v>0</v>
      </c>
      <c r="F10547">
        <v>0</v>
      </c>
      <c r="G10547">
        <v>0</v>
      </c>
      <c r="H10547">
        <v>0</v>
      </c>
      <c r="L10547">
        <v>339.11828700000001</v>
      </c>
      <c r="M10547">
        <v>34.909253999999997</v>
      </c>
      <c r="N10547">
        <v>34.909253999999997</v>
      </c>
      <c r="R10547">
        <v>339.118292</v>
      </c>
      <c r="S10547" t="s">
        <v>204</v>
      </c>
      <c r="T10547" s="247">
        <v>45342.356087962966</v>
      </c>
    </row>
    <row r="10548" spans="1:20" x14ac:dyDescent="0.35">
      <c r="A10548" t="s">
        <v>135</v>
      </c>
      <c r="B10548" t="s">
        <v>136</v>
      </c>
      <c r="C10548" t="s">
        <v>97</v>
      </c>
      <c r="D10548" s="29">
        <v>45474</v>
      </c>
      <c r="E10548">
        <v>0</v>
      </c>
      <c r="F10548">
        <v>0</v>
      </c>
      <c r="G10548">
        <v>0</v>
      </c>
      <c r="H10548">
        <v>0</v>
      </c>
      <c r="L10548">
        <v>339.11828700000001</v>
      </c>
      <c r="M10548">
        <v>34.909253999999997</v>
      </c>
      <c r="N10548">
        <v>34.909253999999997</v>
      </c>
      <c r="R10548">
        <v>339.118292</v>
      </c>
      <c r="S10548" t="s">
        <v>204</v>
      </c>
      <c r="T10548" s="247">
        <v>45342.356087962966</v>
      </c>
    </row>
    <row r="10549" spans="1:20" x14ac:dyDescent="0.35">
      <c r="A10549" t="s">
        <v>135</v>
      </c>
      <c r="B10549" t="s">
        <v>136</v>
      </c>
      <c r="C10549" t="s">
        <v>97</v>
      </c>
      <c r="D10549" s="29">
        <v>45475</v>
      </c>
      <c r="E10549">
        <v>0</v>
      </c>
      <c r="F10549">
        <v>0</v>
      </c>
      <c r="G10549">
        <v>0</v>
      </c>
      <c r="H10549">
        <v>0</v>
      </c>
      <c r="L10549">
        <v>339.11828700000001</v>
      </c>
      <c r="M10549">
        <v>34.909253999999997</v>
      </c>
      <c r="N10549">
        <v>34.909253999999997</v>
      </c>
      <c r="R10549">
        <v>339.118292</v>
      </c>
      <c r="S10549" t="s">
        <v>204</v>
      </c>
      <c r="T10549" s="247">
        <v>45342.356087962966</v>
      </c>
    </row>
    <row r="10550" spans="1:20" x14ac:dyDescent="0.35">
      <c r="A10550" t="s">
        <v>135</v>
      </c>
      <c r="B10550" t="s">
        <v>136</v>
      </c>
      <c r="C10550" t="s">
        <v>97</v>
      </c>
      <c r="D10550" s="29">
        <v>45476</v>
      </c>
      <c r="E10550">
        <v>0</v>
      </c>
      <c r="F10550">
        <v>0</v>
      </c>
      <c r="G10550">
        <v>0</v>
      </c>
      <c r="H10550">
        <v>0</v>
      </c>
      <c r="L10550">
        <v>339.11828700000001</v>
      </c>
      <c r="M10550">
        <v>34.909253999999997</v>
      </c>
      <c r="N10550">
        <v>34.909253999999997</v>
      </c>
      <c r="R10550">
        <v>339.118292</v>
      </c>
      <c r="S10550" t="s">
        <v>204</v>
      </c>
      <c r="T10550" s="247">
        <v>45342.356087962966</v>
      </c>
    </row>
    <row r="10551" spans="1:20" x14ac:dyDescent="0.35">
      <c r="A10551" t="s">
        <v>135</v>
      </c>
      <c r="B10551" t="s">
        <v>136</v>
      </c>
      <c r="C10551" t="s">
        <v>97</v>
      </c>
      <c r="D10551" s="29">
        <v>45477</v>
      </c>
      <c r="E10551">
        <v>0</v>
      </c>
      <c r="F10551">
        <v>0</v>
      </c>
      <c r="G10551">
        <v>0</v>
      </c>
      <c r="H10551">
        <v>0</v>
      </c>
      <c r="L10551">
        <v>339.11828700000001</v>
      </c>
      <c r="M10551">
        <v>34.909253999999997</v>
      </c>
      <c r="N10551">
        <v>34.909253999999997</v>
      </c>
      <c r="R10551">
        <v>339.118292</v>
      </c>
      <c r="S10551" t="s">
        <v>204</v>
      </c>
      <c r="T10551" s="247">
        <v>45342.356087962966</v>
      </c>
    </row>
    <row r="10552" spans="1:20" x14ac:dyDescent="0.35">
      <c r="A10552" t="s">
        <v>135</v>
      </c>
      <c r="B10552" t="s">
        <v>136</v>
      </c>
      <c r="C10552" t="s">
        <v>97</v>
      </c>
      <c r="D10552" s="29">
        <v>45478</v>
      </c>
      <c r="E10552">
        <v>0</v>
      </c>
      <c r="F10552">
        <v>0</v>
      </c>
      <c r="G10552">
        <v>0</v>
      </c>
      <c r="H10552">
        <v>0</v>
      </c>
      <c r="L10552">
        <v>339.11828700000001</v>
      </c>
      <c r="M10552">
        <v>34.909253999999997</v>
      </c>
      <c r="N10552">
        <v>34.909253999999997</v>
      </c>
      <c r="R10552">
        <v>339.118292</v>
      </c>
      <c r="S10552" t="s">
        <v>204</v>
      </c>
      <c r="T10552" s="247">
        <v>45342.356099537035</v>
      </c>
    </row>
    <row r="10553" spans="1:20" x14ac:dyDescent="0.35">
      <c r="A10553" t="s">
        <v>135</v>
      </c>
      <c r="B10553" t="s">
        <v>136</v>
      </c>
      <c r="C10553" t="s">
        <v>97</v>
      </c>
      <c r="D10553" s="29">
        <v>45479</v>
      </c>
      <c r="E10553">
        <v>0</v>
      </c>
      <c r="F10553">
        <v>0</v>
      </c>
      <c r="G10553">
        <v>0</v>
      </c>
      <c r="H10553">
        <v>0</v>
      </c>
      <c r="L10553">
        <v>339.11828700000001</v>
      </c>
      <c r="M10553">
        <v>34.909253999999997</v>
      </c>
      <c r="N10553">
        <v>34.909253999999997</v>
      </c>
      <c r="R10553">
        <v>339.118292</v>
      </c>
      <c r="S10553" t="s">
        <v>204</v>
      </c>
      <c r="T10553" s="247">
        <v>45342.356087962966</v>
      </c>
    </row>
    <row r="10554" spans="1:20" x14ac:dyDescent="0.35">
      <c r="A10554" t="s">
        <v>135</v>
      </c>
      <c r="B10554" t="s">
        <v>136</v>
      </c>
      <c r="C10554" t="s">
        <v>97</v>
      </c>
      <c r="D10554" s="29">
        <v>45480</v>
      </c>
      <c r="E10554">
        <v>0</v>
      </c>
      <c r="F10554">
        <v>0</v>
      </c>
      <c r="G10554">
        <v>0</v>
      </c>
      <c r="H10554">
        <v>0</v>
      </c>
      <c r="L10554">
        <v>339.11828700000001</v>
      </c>
      <c r="M10554">
        <v>34.909253999999997</v>
      </c>
      <c r="N10554">
        <v>34.909253999999997</v>
      </c>
      <c r="R10554">
        <v>339.118292</v>
      </c>
      <c r="S10554" t="s">
        <v>204</v>
      </c>
      <c r="T10554" s="247">
        <v>45342.356087962966</v>
      </c>
    </row>
    <row r="10555" spans="1:20" x14ac:dyDescent="0.35">
      <c r="A10555" t="s">
        <v>135</v>
      </c>
      <c r="B10555" t="s">
        <v>136</v>
      </c>
      <c r="C10555" t="s">
        <v>97</v>
      </c>
      <c r="D10555" s="29">
        <v>45481</v>
      </c>
      <c r="E10555">
        <v>0</v>
      </c>
      <c r="F10555">
        <v>0</v>
      </c>
      <c r="G10555">
        <v>0</v>
      </c>
      <c r="H10555">
        <v>0</v>
      </c>
      <c r="L10555">
        <v>339.11828700000001</v>
      </c>
      <c r="M10555">
        <v>34.909253999999997</v>
      </c>
      <c r="N10555">
        <v>34.909253999999997</v>
      </c>
      <c r="R10555">
        <v>339.118292</v>
      </c>
      <c r="S10555" t="s">
        <v>204</v>
      </c>
      <c r="T10555" s="247">
        <v>45342.356099537035</v>
      </c>
    </row>
    <row r="10556" spans="1:20" x14ac:dyDescent="0.35">
      <c r="A10556" t="s">
        <v>135</v>
      </c>
      <c r="B10556" t="s">
        <v>136</v>
      </c>
      <c r="C10556" t="s">
        <v>97</v>
      </c>
      <c r="D10556" s="29">
        <v>45482</v>
      </c>
      <c r="E10556">
        <v>0</v>
      </c>
      <c r="F10556">
        <v>0</v>
      </c>
      <c r="G10556">
        <v>0</v>
      </c>
      <c r="H10556">
        <v>0</v>
      </c>
      <c r="L10556">
        <v>339.11828700000001</v>
      </c>
      <c r="M10556">
        <v>34.909253999999997</v>
      </c>
      <c r="N10556">
        <v>34.909253999999997</v>
      </c>
      <c r="R10556">
        <v>339.118292</v>
      </c>
      <c r="S10556" t="s">
        <v>204</v>
      </c>
      <c r="T10556" s="247">
        <v>45342.356087962966</v>
      </c>
    </row>
    <row r="10557" spans="1:20" x14ac:dyDescent="0.35">
      <c r="A10557" t="s">
        <v>135</v>
      </c>
      <c r="B10557" t="s">
        <v>136</v>
      </c>
      <c r="C10557" t="s">
        <v>97</v>
      </c>
      <c r="D10557" s="29">
        <v>45483</v>
      </c>
      <c r="E10557">
        <v>0</v>
      </c>
      <c r="F10557">
        <v>0</v>
      </c>
      <c r="G10557">
        <v>0</v>
      </c>
      <c r="H10557">
        <v>0</v>
      </c>
      <c r="L10557">
        <v>339.11828700000001</v>
      </c>
      <c r="M10557">
        <v>34.909253999999997</v>
      </c>
      <c r="N10557">
        <v>34.909253999999997</v>
      </c>
      <c r="R10557">
        <v>339.118292</v>
      </c>
      <c r="S10557" t="s">
        <v>204</v>
      </c>
      <c r="T10557" s="247">
        <v>45342.356087962966</v>
      </c>
    </row>
    <row r="10558" spans="1:20" x14ac:dyDescent="0.35">
      <c r="A10558" t="s">
        <v>135</v>
      </c>
      <c r="B10558" t="s">
        <v>136</v>
      </c>
      <c r="C10558" t="s">
        <v>97</v>
      </c>
      <c r="D10558" s="29">
        <v>45484</v>
      </c>
      <c r="E10558">
        <v>0</v>
      </c>
      <c r="F10558">
        <v>0</v>
      </c>
      <c r="G10558">
        <v>0</v>
      </c>
      <c r="H10558">
        <v>0</v>
      </c>
      <c r="L10558">
        <v>339.11828700000001</v>
      </c>
      <c r="M10558">
        <v>34.909253999999997</v>
      </c>
      <c r="N10558">
        <v>34.909253999999997</v>
      </c>
      <c r="R10558">
        <v>339.118292</v>
      </c>
      <c r="S10558" t="s">
        <v>204</v>
      </c>
      <c r="T10558" s="247">
        <v>45342.356087962966</v>
      </c>
    </row>
    <row r="10559" spans="1:20" x14ac:dyDescent="0.35">
      <c r="A10559" t="s">
        <v>135</v>
      </c>
      <c r="B10559" t="s">
        <v>136</v>
      </c>
      <c r="C10559" t="s">
        <v>97</v>
      </c>
      <c r="D10559" s="29">
        <v>45485</v>
      </c>
      <c r="E10559">
        <v>0</v>
      </c>
      <c r="F10559">
        <v>0</v>
      </c>
      <c r="G10559">
        <v>0</v>
      </c>
      <c r="H10559">
        <v>0</v>
      </c>
      <c r="L10559">
        <v>339.11828700000001</v>
      </c>
      <c r="M10559">
        <v>34.909253999999997</v>
      </c>
      <c r="N10559">
        <v>34.909253999999997</v>
      </c>
      <c r="R10559">
        <v>339.118292</v>
      </c>
      <c r="S10559" t="s">
        <v>204</v>
      </c>
      <c r="T10559" s="247">
        <v>45342.356087962966</v>
      </c>
    </row>
    <row r="10560" spans="1:20" x14ac:dyDescent="0.35">
      <c r="A10560" t="s">
        <v>135</v>
      </c>
      <c r="B10560" t="s">
        <v>136</v>
      </c>
      <c r="C10560" t="s">
        <v>97</v>
      </c>
      <c r="D10560" s="29">
        <v>45486</v>
      </c>
      <c r="E10560">
        <v>0</v>
      </c>
      <c r="F10560">
        <v>0</v>
      </c>
      <c r="G10560">
        <v>0</v>
      </c>
      <c r="H10560">
        <v>0</v>
      </c>
      <c r="L10560">
        <v>339.11828700000001</v>
      </c>
      <c r="M10560">
        <v>34.909253999999997</v>
      </c>
      <c r="N10560">
        <v>34.909253999999997</v>
      </c>
      <c r="R10560">
        <v>339.118292</v>
      </c>
      <c r="S10560" t="s">
        <v>204</v>
      </c>
      <c r="T10560" s="247">
        <v>45342.356099537035</v>
      </c>
    </row>
    <row r="10561" spans="1:20" x14ac:dyDescent="0.35">
      <c r="A10561" t="s">
        <v>135</v>
      </c>
      <c r="B10561" t="s">
        <v>136</v>
      </c>
      <c r="C10561" t="s">
        <v>97</v>
      </c>
      <c r="D10561" s="29">
        <v>45487</v>
      </c>
      <c r="E10561">
        <v>0</v>
      </c>
      <c r="F10561">
        <v>0</v>
      </c>
      <c r="G10561">
        <v>0</v>
      </c>
      <c r="H10561">
        <v>0</v>
      </c>
      <c r="L10561">
        <v>339.11828700000001</v>
      </c>
      <c r="M10561">
        <v>34.909253999999997</v>
      </c>
      <c r="N10561">
        <v>34.909253999999997</v>
      </c>
      <c r="R10561">
        <v>339.118292</v>
      </c>
      <c r="S10561" t="s">
        <v>204</v>
      </c>
      <c r="T10561" s="247">
        <v>45342.356099537035</v>
      </c>
    </row>
    <row r="10562" spans="1:20" x14ac:dyDescent="0.35">
      <c r="A10562" t="s">
        <v>135</v>
      </c>
      <c r="B10562" t="s">
        <v>136</v>
      </c>
      <c r="C10562" t="s">
        <v>97</v>
      </c>
      <c r="D10562" s="29">
        <v>45488</v>
      </c>
      <c r="E10562">
        <v>0</v>
      </c>
      <c r="F10562">
        <v>0</v>
      </c>
      <c r="G10562">
        <v>0</v>
      </c>
      <c r="H10562">
        <v>0</v>
      </c>
      <c r="L10562">
        <v>339.11828700000001</v>
      </c>
      <c r="M10562">
        <v>34.909253999999997</v>
      </c>
      <c r="N10562">
        <v>34.909253999999997</v>
      </c>
      <c r="R10562">
        <v>339.118292</v>
      </c>
      <c r="S10562" t="s">
        <v>204</v>
      </c>
      <c r="T10562" s="247">
        <v>45342.356099537035</v>
      </c>
    </row>
    <row r="10563" spans="1:20" x14ac:dyDescent="0.35">
      <c r="A10563" t="s">
        <v>135</v>
      </c>
      <c r="B10563" t="s">
        <v>136</v>
      </c>
      <c r="C10563" t="s">
        <v>97</v>
      </c>
      <c r="D10563" s="29">
        <v>45489</v>
      </c>
      <c r="E10563">
        <v>0</v>
      </c>
      <c r="F10563">
        <v>0</v>
      </c>
      <c r="G10563">
        <v>0</v>
      </c>
      <c r="H10563">
        <v>0</v>
      </c>
      <c r="L10563">
        <v>339.11828700000001</v>
      </c>
      <c r="M10563">
        <v>34.909253999999997</v>
      </c>
      <c r="N10563">
        <v>34.909253999999997</v>
      </c>
      <c r="R10563">
        <v>339.118292</v>
      </c>
      <c r="S10563" t="s">
        <v>204</v>
      </c>
      <c r="T10563" s="247">
        <v>45342.356099537035</v>
      </c>
    </row>
    <row r="10564" spans="1:20" x14ac:dyDescent="0.35">
      <c r="A10564" t="s">
        <v>135</v>
      </c>
      <c r="B10564" t="s">
        <v>136</v>
      </c>
      <c r="C10564" t="s">
        <v>97</v>
      </c>
      <c r="D10564" s="29">
        <v>45490</v>
      </c>
      <c r="E10564">
        <v>0</v>
      </c>
      <c r="F10564">
        <v>0</v>
      </c>
      <c r="G10564">
        <v>0</v>
      </c>
      <c r="H10564">
        <v>0</v>
      </c>
      <c r="L10564">
        <v>339.11828700000001</v>
      </c>
      <c r="M10564">
        <v>34.909253999999997</v>
      </c>
      <c r="N10564">
        <v>34.909253999999997</v>
      </c>
      <c r="R10564">
        <v>339.118292</v>
      </c>
      <c r="S10564" t="s">
        <v>204</v>
      </c>
      <c r="T10564" s="247">
        <v>45342.356099537035</v>
      </c>
    </row>
    <row r="10565" spans="1:20" x14ac:dyDescent="0.35">
      <c r="A10565" t="s">
        <v>135</v>
      </c>
      <c r="B10565" t="s">
        <v>136</v>
      </c>
      <c r="C10565" t="s">
        <v>97</v>
      </c>
      <c r="D10565" s="29">
        <v>45491</v>
      </c>
      <c r="E10565">
        <v>0</v>
      </c>
      <c r="F10565">
        <v>0</v>
      </c>
      <c r="G10565">
        <v>0</v>
      </c>
      <c r="H10565">
        <v>0</v>
      </c>
      <c r="L10565">
        <v>339.11828700000001</v>
      </c>
      <c r="M10565">
        <v>34.909253999999997</v>
      </c>
      <c r="N10565">
        <v>34.909253999999997</v>
      </c>
      <c r="R10565">
        <v>339.118292</v>
      </c>
      <c r="S10565" t="s">
        <v>204</v>
      </c>
      <c r="T10565" s="247">
        <v>45342.356099537035</v>
      </c>
    </row>
    <row r="10566" spans="1:20" x14ac:dyDescent="0.35">
      <c r="A10566" t="s">
        <v>135</v>
      </c>
      <c r="B10566" t="s">
        <v>136</v>
      </c>
      <c r="C10566" t="s">
        <v>97</v>
      </c>
      <c r="D10566" s="29">
        <v>45492</v>
      </c>
      <c r="E10566">
        <v>0</v>
      </c>
      <c r="F10566">
        <v>0</v>
      </c>
      <c r="G10566">
        <v>0</v>
      </c>
      <c r="H10566">
        <v>0</v>
      </c>
      <c r="L10566">
        <v>339.11828700000001</v>
      </c>
      <c r="M10566">
        <v>34.909253999999997</v>
      </c>
      <c r="N10566">
        <v>34.909253999999997</v>
      </c>
      <c r="R10566">
        <v>339.118292</v>
      </c>
      <c r="S10566" t="s">
        <v>204</v>
      </c>
      <c r="T10566" s="247">
        <v>45342.356099537035</v>
      </c>
    </row>
    <row r="10567" spans="1:20" x14ac:dyDescent="0.35">
      <c r="A10567" t="s">
        <v>135</v>
      </c>
      <c r="B10567" t="s">
        <v>136</v>
      </c>
      <c r="C10567" t="s">
        <v>97</v>
      </c>
      <c r="D10567" s="29">
        <v>45493</v>
      </c>
      <c r="E10567">
        <v>0</v>
      </c>
      <c r="F10567">
        <v>0</v>
      </c>
      <c r="G10567">
        <v>0</v>
      </c>
      <c r="H10567">
        <v>0</v>
      </c>
      <c r="L10567">
        <v>339.11828700000001</v>
      </c>
      <c r="M10567">
        <v>34.909253999999997</v>
      </c>
      <c r="N10567">
        <v>34.909253999999997</v>
      </c>
      <c r="R10567">
        <v>339.118292</v>
      </c>
      <c r="S10567" t="s">
        <v>204</v>
      </c>
      <c r="T10567" s="247">
        <v>45342.356099537035</v>
      </c>
    </row>
    <row r="10568" spans="1:20" x14ac:dyDescent="0.35">
      <c r="A10568" t="s">
        <v>135</v>
      </c>
      <c r="B10568" t="s">
        <v>136</v>
      </c>
      <c r="C10568" t="s">
        <v>97</v>
      </c>
      <c r="D10568" s="29">
        <v>45494</v>
      </c>
      <c r="E10568">
        <v>0</v>
      </c>
      <c r="F10568">
        <v>0</v>
      </c>
      <c r="G10568">
        <v>0</v>
      </c>
      <c r="H10568">
        <v>0</v>
      </c>
      <c r="L10568">
        <v>339.11828700000001</v>
      </c>
      <c r="M10568">
        <v>34.909253999999997</v>
      </c>
      <c r="N10568">
        <v>34.909253999999997</v>
      </c>
      <c r="R10568">
        <v>339.118292</v>
      </c>
      <c r="S10568" t="s">
        <v>204</v>
      </c>
      <c r="T10568" s="247">
        <v>45342.356111111112</v>
      </c>
    </row>
    <row r="10569" spans="1:20" x14ac:dyDescent="0.35">
      <c r="A10569" t="s">
        <v>135</v>
      </c>
      <c r="B10569" t="s">
        <v>136</v>
      </c>
      <c r="C10569" t="s">
        <v>97</v>
      </c>
      <c r="D10569" s="29">
        <v>45495</v>
      </c>
      <c r="E10569">
        <v>0</v>
      </c>
      <c r="F10569">
        <v>0</v>
      </c>
      <c r="G10569">
        <v>0</v>
      </c>
      <c r="H10569">
        <v>0</v>
      </c>
      <c r="L10569">
        <v>339.11828700000001</v>
      </c>
      <c r="M10569">
        <v>34.909253999999997</v>
      </c>
      <c r="N10569">
        <v>34.909253999999997</v>
      </c>
      <c r="R10569">
        <v>339.118292</v>
      </c>
      <c r="S10569" t="s">
        <v>204</v>
      </c>
      <c r="T10569" s="247">
        <v>45342.356099537035</v>
      </c>
    </row>
    <row r="10570" spans="1:20" x14ac:dyDescent="0.35">
      <c r="A10570" t="s">
        <v>135</v>
      </c>
      <c r="B10570" t="s">
        <v>136</v>
      </c>
      <c r="C10570" t="s">
        <v>97</v>
      </c>
      <c r="D10570" s="29">
        <v>45496</v>
      </c>
      <c r="E10570">
        <v>0</v>
      </c>
      <c r="F10570">
        <v>0</v>
      </c>
      <c r="G10570">
        <v>0</v>
      </c>
      <c r="H10570">
        <v>0</v>
      </c>
      <c r="L10570">
        <v>339.11828700000001</v>
      </c>
      <c r="M10570">
        <v>34.909253999999997</v>
      </c>
      <c r="N10570">
        <v>34.909253999999997</v>
      </c>
      <c r="R10570">
        <v>339.118292</v>
      </c>
      <c r="S10570" t="s">
        <v>204</v>
      </c>
      <c r="T10570" s="247">
        <v>45342.356099537035</v>
      </c>
    </row>
    <row r="10571" spans="1:20" x14ac:dyDescent="0.35">
      <c r="A10571" t="s">
        <v>135</v>
      </c>
      <c r="B10571" t="s">
        <v>136</v>
      </c>
      <c r="C10571" t="s">
        <v>97</v>
      </c>
      <c r="D10571" s="29">
        <v>45497</v>
      </c>
      <c r="E10571">
        <v>0</v>
      </c>
      <c r="F10571">
        <v>0</v>
      </c>
      <c r="G10571">
        <v>0</v>
      </c>
      <c r="H10571">
        <v>0</v>
      </c>
      <c r="L10571">
        <v>339.11828700000001</v>
      </c>
      <c r="M10571">
        <v>34.909253999999997</v>
      </c>
      <c r="N10571">
        <v>34.909253999999997</v>
      </c>
      <c r="R10571">
        <v>339.118292</v>
      </c>
      <c r="S10571" t="s">
        <v>204</v>
      </c>
      <c r="T10571" s="247">
        <v>45342.356099537035</v>
      </c>
    </row>
    <row r="10572" spans="1:20" x14ac:dyDescent="0.35">
      <c r="A10572" t="s">
        <v>135</v>
      </c>
      <c r="B10572" t="s">
        <v>136</v>
      </c>
      <c r="C10572" t="s">
        <v>97</v>
      </c>
      <c r="D10572" s="29">
        <v>45498</v>
      </c>
      <c r="E10572">
        <v>0</v>
      </c>
      <c r="F10572">
        <v>0</v>
      </c>
      <c r="G10572">
        <v>0</v>
      </c>
      <c r="H10572">
        <v>0</v>
      </c>
      <c r="L10572">
        <v>339.11828700000001</v>
      </c>
      <c r="M10572">
        <v>34.909253999999997</v>
      </c>
      <c r="N10572">
        <v>34.909253999999997</v>
      </c>
      <c r="R10572">
        <v>339.118292</v>
      </c>
      <c r="S10572" t="s">
        <v>204</v>
      </c>
      <c r="T10572" s="247">
        <v>45342.356099537035</v>
      </c>
    </row>
    <row r="10573" spans="1:20" x14ac:dyDescent="0.35">
      <c r="A10573" t="s">
        <v>135</v>
      </c>
      <c r="B10573" t="s">
        <v>136</v>
      </c>
      <c r="C10573" t="s">
        <v>97</v>
      </c>
      <c r="D10573" s="29">
        <v>45499</v>
      </c>
      <c r="E10573">
        <v>0</v>
      </c>
      <c r="F10573">
        <v>0</v>
      </c>
      <c r="G10573">
        <v>0</v>
      </c>
      <c r="H10573">
        <v>0</v>
      </c>
      <c r="L10573">
        <v>339.11828700000001</v>
      </c>
      <c r="M10573">
        <v>34.909253999999997</v>
      </c>
      <c r="N10573">
        <v>34.909253999999997</v>
      </c>
      <c r="R10573">
        <v>339.118292</v>
      </c>
      <c r="S10573" t="s">
        <v>204</v>
      </c>
      <c r="T10573" s="247">
        <v>45342.356099537035</v>
      </c>
    </row>
    <row r="10574" spans="1:20" x14ac:dyDescent="0.35">
      <c r="A10574" t="s">
        <v>135</v>
      </c>
      <c r="B10574" t="s">
        <v>136</v>
      </c>
      <c r="C10574" t="s">
        <v>97</v>
      </c>
      <c r="D10574" s="29">
        <v>45500</v>
      </c>
      <c r="E10574">
        <v>0</v>
      </c>
      <c r="F10574">
        <v>0</v>
      </c>
      <c r="G10574">
        <v>0</v>
      </c>
      <c r="H10574">
        <v>0</v>
      </c>
      <c r="L10574">
        <v>339.11828700000001</v>
      </c>
      <c r="M10574">
        <v>34.909253999999997</v>
      </c>
      <c r="N10574">
        <v>34.909253999999997</v>
      </c>
      <c r="R10574">
        <v>339.118292</v>
      </c>
      <c r="S10574" t="s">
        <v>204</v>
      </c>
      <c r="T10574" s="247">
        <v>45342.356099537035</v>
      </c>
    </row>
    <row r="10575" spans="1:20" x14ac:dyDescent="0.35">
      <c r="A10575" t="s">
        <v>135</v>
      </c>
      <c r="B10575" t="s">
        <v>136</v>
      </c>
      <c r="C10575" t="s">
        <v>97</v>
      </c>
      <c r="D10575" s="29">
        <v>45501</v>
      </c>
      <c r="E10575">
        <v>0</v>
      </c>
      <c r="F10575">
        <v>0</v>
      </c>
      <c r="G10575">
        <v>0</v>
      </c>
      <c r="H10575">
        <v>0</v>
      </c>
      <c r="L10575">
        <v>339.11828700000001</v>
      </c>
      <c r="M10575">
        <v>34.909253999999997</v>
      </c>
      <c r="N10575">
        <v>34.909253999999997</v>
      </c>
      <c r="R10575">
        <v>339.118292</v>
      </c>
      <c r="S10575" t="s">
        <v>204</v>
      </c>
      <c r="T10575" s="247">
        <v>45342.356099537035</v>
      </c>
    </row>
    <row r="10576" spans="1:20" x14ac:dyDescent="0.35">
      <c r="A10576" t="s">
        <v>135</v>
      </c>
      <c r="B10576" t="s">
        <v>136</v>
      </c>
      <c r="C10576" t="s">
        <v>97</v>
      </c>
      <c r="D10576" s="29">
        <v>45502</v>
      </c>
      <c r="E10576">
        <v>0</v>
      </c>
      <c r="F10576">
        <v>0</v>
      </c>
      <c r="G10576">
        <v>0</v>
      </c>
      <c r="H10576">
        <v>0</v>
      </c>
      <c r="L10576">
        <v>339.11828700000001</v>
      </c>
      <c r="M10576">
        <v>34.909253999999997</v>
      </c>
      <c r="N10576">
        <v>34.909253999999997</v>
      </c>
      <c r="R10576">
        <v>339.118292</v>
      </c>
      <c r="S10576" t="s">
        <v>204</v>
      </c>
      <c r="T10576" s="247">
        <v>45342.356099537035</v>
      </c>
    </row>
    <row r="10577" spans="1:20" x14ac:dyDescent="0.35">
      <c r="A10577" t="s">
        <v>135</v>
      </c>
      <c r="B10577" t="s">
        <v>136</v>
      </c>
      <c r="C10577" t="s">
        <v>97</v>
      </c>
      <c r="D10577" s="29">
        <v>45503</v>
      </c>
      <c r="E10577">
        <v>0</v>
      </c>
      <c r="F10577">
        <v>0</v>
      </c>
      <c r="G10577">
        <v>0</v>
      </c>
      <c r="H10577">
        <v>0</v>
      </c>
      <c r="L10577">
        <v>339.11828700000001</v>
      </c>
      <c r="M10577">
        <v>34.909253999999997</v>
      </c>
      <c r="N10577">
        <v>34.909253999999997</v>
      </c>
      <c r="R10577">
        <v>339.118292</v>
      </c>
      <c r="S10577" t="s">
        <v>204</v>
      </c>
      <c r="T10577" s="247">
        <v>45342.356099537035</v>
      </c>
    </row>
    <row r="10578" spans="1:20" x14ac:dyDescent="0.35">
      <c r="A10578" t="s">
        <v>135</v>
      </c>
      <c r="B10578" t="s">
        <v>136</v>
      </c>
      <c r="C10578" t="s">
        <v>97</v>
      </c>
      <c r="D10578" s="29">
        <v>45504</v>
      </c>
      <c r="E10578">
        <v>0</v>
      </c>
      <c r="F10578">
        <v>0</v>
      </c>
      <c r="G10578">
        <v>0</v>
      </c>
      <c r="H10578">
        <v>0</v>
      </c>
      <c r="L10578">
        <v>339.11828700000001</v>
      </c>
      <c r="M10578">
        <v>34.909253999999997</v>
      </c>
      <c r="N10578">
        <v>34.909253999999997</v>
      </c>
      <c r="R10578">
        <v>339.118292</v>
      </c>
      <c r="S10578" t="s">
        <v>204</v>
      </c>
      <c r="T10578" s="247">
        <v>45342.356099537035</v>
      </c>
    </row>
    <row r="10579" spans="1:20" x14ac:dyDescent="0.35">
      <c r="A10579" t="s">
        <v>135</v>
      </c>
      <c r="B10579" t="s">
        <v>136</v>
      </c>
      <c r="C10579" t="s">
        <v>97</v>
      </c>
      <c r="D10579" s="29">
        <v>45505</v>
      </c>
      <c r="E10579">
        <v>0</v>
      </c>
      <c r="F10579">
        <v>0</v>
      </c>
      <c r="G10579">
        <v>0</v>
      </c>
      <c r="H10579">
        <v>0</v>
      </c>
      <c r="L10579">
        <v>339.11828700000001</v>
      </c>
      <c r="M10579">
        <v>34.909253999999997</v>
      </c>
      <c r="N10579">
        <v>34.909253999999997</v>
      </c>
      <c r="R10579">
        <v>339.118292</v>
      </c>
      <c r="S10579" t="s">
        <v>204</v>
      </c>
      <c r="T10579" s="247">
        <v>45342.356111111112</v>
      </c>
    </row>
    <row r="10580" spans="1:20" x14ac:dyDescent="0.35">
      <c r="A10580" t="s">
        <v>135</v>
      </c>
      <c r="B10580" t="s">
        <v>136</v>
      </c>
      <c r="C10580" t="s">
        <v>97</v>
      </c>
      <c r="D10580" s="29">
        <v>45506</v>
      </c>
      <c r="E10580">
        <v>0</v>
      </c>
      <c r="F10580">
        <v>0</v>
      </c>
      <c r="G10580">
        <v>0</v>
      </c>
      <c r="H10580">
        <v>0</v>
      </c>
      <c r="L10580">
        <v>339.11828700000001</v>
      </c>
      <c r="M10580">
        <v>34.909253999999997</v>
      </c>
      <c r="N10580">
        <v>34.909253999999997</v>
      </c>
      <c r="R10580">
        <v>339.118292</v>
      </c>
      <c r="S10580" t="s">
        <v>204</v>
      </c>
      <c r="T10580" s="247">
        <v>45342.356099537035</v>
      </c>
    </row>
    <row r="10581" spans="1:20" x14ac:dyDescent="0.35">
      <c r="A10581" t="s">
        <v>135</v>
      </c>
      <c r="B10581" t="s">
        <v>136</v>
      </c>
      <c r="C10581" t="s">
        <v>97</v>
      </c>
      <c r="D10581" s="29">
        <v>45507</v>
      </c>
      <c r="E10581">
        <v>0</v>
      </c>
      <c r="F10581">
        <v>0</v>
      </c>
      <c r="G10581">
        <v>0</v>
      </c>
      <c r="H10581">
        <v>0</v>
      </c>
      <c r="L10581">
        <v>339.11828700000001</v>
      </c>
      <c r="M10581">
        <v>34.909253999999997</v>
      </c>
      <c r="N10581">
        <v>34.909253999999997</v>
      </c>
      <c r="R10581">
        <v>339.118292</v>
      </c>
      <c r="S10581" t="s">
        <v>204</v>
      </c>
      <c r="T10581" s="247">
        <v>45342.356099537035</v>
      </c>
    </row>
    <row r="10582" spans="1:20" x14ac:dyDescent="0.35">
      <c r="A10582" t="s">
        <v>135</v>
      </c>
      <c r="B10582" t="s">
        <v>136</v>
      </c>
      <c r="C10582" t="s">
        <v>97</v>
      </c>
      <c r="D10582" s="29">
        <v>45508</v>
      </c>
      <c r="E10582">
        <v>0</v>
      </c>
      <c r="F10582">
        <v>0</v>
      </c>
      <c r="G10582">
        <v>0</v>
      </c>
      <c r="H10582">
        <v>0</v>
      </c>
      <c r="L10582">
        <v>339.11828700000001</v>
      </c>
      <c r="M10582">
        <v>34.909253999999997</v>
      </c>
      <c r="N10582">
        <v>34.909253999999997</v>
      </c>
      <c r="R10582">
        <v>339.118292</v>
      </c>
      <c r="S10582" t="s">
        <v>204</v>
      </c>
      <c r="T10582" s="247">
        <v>45342.356111111112</v>
      </c>
    </row>
    <row r="10583" spans="1:20" x14ac:dyDescent="0.35">
      <c r="A10583" t="s">
        <v>135</v>
      </c>
      <c r="B10583" t="s">
        <v>136</v>
      </c>
      <c r="C10583" t="s">
        <v>97</v>
      </c>
      <c r="D10583" s="29">
        <v>45509</v>
      </c>
      <c r="E10583">
        <v>0</v>
      </c>
      <c r="F10583">
        <v>0</v>
      </c>
      <c r="G10583">
        <v>0</v>
      </c>
      <c r="H10583">
        <v>0</v>
      </c>
      <c r="L10583">
        <v>339.11828700000001</v>
      </c>
      <c r="M10583">
        <v>34.909253999999997</v>
      </c>
      <c r="N10583">
        <v>34.909253999999997</v>
      </c>
      <c r="R10583">
        <v>339.118292</v>
      </c>
      <c r="S10583" t="s">
        <v>204</v>
      </c>
      <c r="T10583" s="247">
        <v>45342.356111111112</v>
      </c>
    </row>
    <row r="10584" spans="1:20" x14ac:dyDescent="0.35">
      <c r="A10584" t="s">
        <v>135</v>
      </c>
      <c r="B10584" t="s">
        <v>136</v>
      </c>
      <c r="C10584" t="s">
        <v>97</v>
      </c>
      <c r="D10584" s="29">
        <v>45510</v>
      </c>
      <c r="E10584">
        <v>0</v>
      </c>
      <c r="F10584">
        <v>0</v>
      </c>
      <c r="G10584">
        <v>0</v>
      </c>
      <c r="H10584">
        <v>0</v>
      </c>
      <c r="L10584">
        <v>339.11828700000001</v>
      </c>
      <c r="M10584">
        <v>34.909253999999997</v>
      </c>
      <c r="N10584">
        <v>34.909253999999997</v>
      </c>
      <c r="R10584">
        <v>339.118292</v>
      </c>
      <c r="S10584" t="s">
        <v>204</v>
      </c>
      <c r="T10584" s="247">
        <v>45342.356099537035</v>
      </c>
    </row>
    <row r="10585" spans="1:20" x14ac:dyDescent="0.35">
      <c r="A10585" t="s">
        <v>135</v>
      </c>
      <c r="B10585" t="s">
        <v>136</v>
      </c>
      <c r="C10585" t="s">
        <v>97</v>
      </c>
      <c r="D10585" s="29">
        <v>45511</v>
      </c>
      <c r="E10585">
        <v>0</v>
      </c>
      <c r="F10585">
        <v>0</v>
      </c>
      <c r="G10585">
        <v>0</v>
      </c>
      <c r="H10585">
        <v>0</v>
      </c>
      <c r="L10585">
        <v>339.11828700000001</v>
      </c>
      <c r="M10585">
        <v>34.909253999999997</v>
      </c>
      <c r="N10585">
        <v>34.909253999999997</v>
      </c>
      <c r="R10585">
        <v>339.118292</v>
      </c>
      <c r="S10585" t="s">
        <v>204</v>
      </c>
      <c r="T10585" s="247">
        <v>45342.356111111112</v>
      </c>
    </row>
    <row r="10586" spans="1:20" x14ac:dyDescent="0.35">
      <c r="A10586" t="s">
        <v>135</v>
      </c>
      <c r="B10586" t="s">
        <v>136</v>
      </c>
      <c r="C10586" t="s">
        <v>97</v>
      </c>
      <c r="D10586" s="29">
        <v>45512</v>
      </c>
      <c r="E10586">
        <v>0</v>
      </c>
      <c r="F10586">
        <v>0</v>
      </c>
      <c r="G10586">
        <v>0</v>
      </c>
      <c r="H10586">
        <v>0</v>
      </c>
      <c r="L10586">
        <v>339.11828700000001</v>
      </c>
      <c r="M10586">
        <v>34.909253999999997</v>
      </c>
      <c r="N10586">
        <v>34.909253999999997</v>
      </c>
      <c r="R10586">
        <v>339.118292</v>
      </c>
      <c r="S10586" t="s">
        <v>204</v>
      </c>
      <c r="T10586" s="247">
        <v>45342.356111111112</v>
      </c>
    </row>
    <row r="10587" spans="1:20" x14ac:dyDescent="0.35">
      <c r="A10587" t="s">
        <v>135</v>
      </c>
      <c r="B10587" t="s">
        <v>136</v>
      </c>
      <c r="C10587" t="s">
        <v>97</v>
      </c>
      <c r="D10587" s="29">
        <v>45513</v>
      </c>
      <c r="E10587">
        <v>0</v>
      </c>
      <c r="F10587">
        <v>0</v>
      </c>
      <c r="G10587">
        <v>0</v>
      </c>
      <c r="H10587">
        <v>0</v>
      </c>
      <c r="L10587">
        <v>339.11828700000001</v>
      </c>
      <c r="M10587">
        <v>34.909253999999997</v>
      </c>
      <c r="N10587">
        <v>34.909253999999997</v>
      </c>
      <c r="R10587">
        <v>339.118292</v>
      </c>
      <c r="S10587" t="s">
        <v>204</v>
      </c>
      <c r="T10587" s="247">
        <v>45342.356111111112</v>
      </c>
    </row>
    <row r="10588" spans="1:20" x14ac:dyDescent="0.35">
      <c r="A10588" t="s">
        <v>135</v>
      </c>
      <c r="B10588" t="s">
        <v>136</v>
      </c>
      <c r="C10588" t="s">
        <v>97</v>
      </c>
      <c r="D10588" s="29">
        <v>45514</v>
      </c>
      <c r="E10588">
        <v>0</v>
      </c>
      <c r="F10588">
        <v>0</v>
      </c>
      <c r="G10588">
        <v>0</v>
      </c>
      <c r="H10588">
        <v>0</v>
      </c>
      <c r="L10588">
        <v>339.11828700000001</v>
      </c>
      <c r="M10588">
        <v>34.909253999999997</v>
      </c>
      <c r="N10588">
        <v>34.909253999999997</v>
      </c>
      <c r="R10588">
        <v>339.118292</v>
      </c>
      <c r="S10588" t="s">
        <v>204</v>
      </c>
      <c r="T10588" s="247">
        <v>45342.356111111112</v>
      </c>
    </row>
    <row r="10589" spans="1:20" x14ac:dyDescent="0.35">
      <c r="A10589" t="s">
        <v>135</v>
      </c>
      <c r="B10589" t="s">
        <v>136</v>
      </c>
      <c r="C10589" t="s">
        <v>97</v>
      </c>
      <c r="D10589" s="29">
        <v>45515</v>
      </c>
      <c r="E10589">
        <v>0</v>
      </c>
      <c r="F10589">
        <v>0</v>
      </c>
      <c r="G10589">
        <v>0</v>
      </c>
      <c r="H10589">
        <v>0</v>
      </c>
      <c r="L10589">
        <v>339.11828700000001</v>
      </c>
      <c r="M10589">
        <v>34.909253999999997</v>
      </c>
      <c r="N10589">
        <v>34.909253999999997</v>
      </c>
      <c r="R10589">
        <v>339.118292</v>
      </c>
      <c r="S10589" t="s">
        <v>204</v>
      </c>
      <c r="T10589" s="247">
        <v>45342.356111111112</v>
      </c>
    </row>
    <row r="10590" spans="1:20" x14ac:dyDescent="0.35">
      <c r="A10590" t="s">
        <v>135</v>
      </c>
      <c r="B10590" t="s">
        <v>136</v>
      </c>
      <c r="C10590" t="s">
        <v>97</v>
      </c>
      <c r="D10590" s="29">
        <v>45516</v>
      </c>
      <c r="E10590">
        <v>0</v>
      </c>
      <c r="F10590">
        <v>0</v>
      </c>
      <c r="G10590">
        <v>0</v>
      </c>
      <c r="H10590">
        <v>0</v>
      </c>
      <c r="L10590">
        <v>339.11828700000001</v>
      </c>
      <c r="M10590">
        <v>34.909253999999997</v>
      </c>
      <c r="N10590">
        <v>34.909253999999997</v>
      </c>
      <c r="R10590">
        <v>339.118292</v>
      </c>
      <c r="S10590" t="s">
        <v>204</v>
      </c>
      <c r="T10590" s="247">
        <v>45342.356111111112</v>
      </c>
    </row>
    <row r="10591" spans="1:20" x14ac:dyDescent="0.35">
      <c r="A10591" t="s">
        <v>135</v>
      </c>
      <c r="B10591" t="s">
        <v>136</v>
      </c>
      <c r="C10591" t="s">
        <v>97</v>
      </c>
      <c r="D10591" s="29">
        <v>45517</v>
      </c>
      <c r="E10591">
        <v>0</v>
      </c>
      <c r="F10591">
        <v>0</v>
      </c>
      <c r="G10591">
        <v>0</v>
      </c>
      <c r="H10591">
        <v>0</v>
      </c>
      <c r="L10591">
        <v>339.11828700000001</v>
      </c>
      <c r="M10591">
        <v>34.909253999999997</v>
      </c>
      <c r="N10591">
        <v>34.909253999999997</v>
      </c>
      <c r="R10591">
        <v>339.118292</v>
      </c>
      <c r="S10591" t="s">
        <v>204</v>
      </c>
      <c r="T10591" s="247">
        <v>45342.356111111112</v>
      </c>
    </row>
    <row r="10592" spans="1:20" x14ac:dyDescent="0.35">
      <c r="A10592" t="s">
        <v>135</v>
      </c>
      <c r="B10592" t="s">
        <v>136</v>
      </c>
      <c r="C10592" t="s">
        <v>97</v>
      </c>
      <c r="D10592" s="29">
        <v>45518</v>
      </c>
      <c r="E10592">
        <v>0</v>
      </c>
      <c r="F10592">
        <v>0</v>
      </c>
      <c r="G10592">
        <v>0</v>
      </c>
      <c r="H10592">
        <v>0</v>
      </c>
      <c r="L10592">
        <v>339.11828700000001</v>
      </c>
      <c r="M10592">
        <v>34.909253999999997</v>
      </c>
      <c r="N10592">
        <v>34.909253999999997</v>
      </c>
      <c r="R10592">
        <v>339.118292</v>
      </c>
      <c r="S10592" t="s">
        <v>204</v>
      </c>
      <c r="T10592" s="247">
        <v>45342.356111111112</v>
      </c>
    </row>
    <row r="10593" spans="1:20" x14ac:dyDescent="0.35">
      <c r="A10593" t="s">
        <v>135</v>
      </c>
      <c r="B10593" t="s">
        <v>136</v>
      </c>
      <c r="C10593" t="s">
        <v>97</v>
      </c>
      <c r="D10593" s="29">
        <v>45519</v>
      </c>
      <c r="E10593">
        <v>0</v>
      </c>
      <c r="F10593">
        <v>0</v>
      </c>
      <c r="G10593">
        <v>0</v>
      </c>
      <c r="H10593">
        <v>0</v>
      </c>
      <c r="L10593">
        <v>339.11828700000001</v>
      </c>
      <c r="M10593">
        <v>34.909253999999997</v>
      </c>
      <c r="N10593">
        <v>34.909253999999997</v>
      </c>
      <c r="R10593">
        <v>339.118292</v>
      </c>
      <c r="S10593" t="s">
        <v>204</v>
      </c>
      <c r="T10593" s="247">
        <v>45342.356111111112</v>
      </c>
    </row>
    <row r="10594" spans="1:20" x14ac:dyDescent="0.35">
      <c r="A10594" t="s">
        <v>135</v>
      </c>
      <c r="B10594" t="s">
        <v>136</v>
      </c>
      <c r="C10594" t="s">
        <v>97</v>
      </c>
      <c r="D10594" s="29">
        <v>45520</v>
      </c>
      <c r="E10594">
        <v>0</v>
      </c>
      <c r="F10594">
        <v>0</v>
      </c>
      <c r="G10594">
        <v>0</v>
      </c>
      <c r="H10594">
        <v>0</v>
      </c>
      <c r="L10594">
        <v>339.11828700000001</v>
      </c>
      <c r="M10594">
        <v>34.909253999999997</v>
      </c>
      <c r="N10594">
        <v>34.909253999999997</v>
      </c>
      <c r="R10594">
        <v>339.118292</v>
      </c>
      <c r="S10594" t="s">
        <v>204</v>
      </c>
      <c r="T10594" s="247">
        <v>45342.356111111112</v>
      </c>
    </row>
    <row r="10595" spans="1:20" x14ac:dyDescent="0.35">
      <c r="A10595" t="s">
        <v>135</v>
      </c>
      <c r="B10595" t="s">
        <v>136</v>
      </c>
      <c r="C10595" t="s">
        <v>97</v>
      </c>
      <c r="D10595" s="29">
        <v>45521</v>
      </c>
      <c r="E10595">
        <v>0</v>
      </c>
      <c r="F10595">
        <v>0</v>
      </c>
      <c r="G10595">
        <v>0</v>
      </c>
      <c r="H10595">
        <v>0</v>
      </c>
      <c r="L10595">
        <v>339.11828700000001</v>
      </c>
      <c r="M10595">
        <v>34.909253999999997</v>
      </c>
      <c r="N10595">
        <v>34.909253999999997</v>
      </c>
      <c r="R10595">
        <v>339.118292</v>
      </c>
      <c r="S10595" t="s">
        <v>204</v>
      </c>
      <c r="T10595" s="247">
        <v>45342.356111111112</v>
      </c>
    </row>
    <row r="10596" spans="1:20" x14ac:dyDescent="0.35">
      <c r="A10596" t="s">
        <v>135</v>
      </c>
      <c r="B10596" t="s">
        <v>136</v>
      </c>
      <c r="C10596" t="s">
        <v>97</v>
      </c>
      <c r="D10596" s="29">
        <v>45522</v>
      </c>
      <c r="E10596">
        <v>0</v>
      </c>
      <c r="F10596">
        <v>0</v>
      </c>
      <c r="G10596">
        <v>0</v>
      </c>
      <c r="H10596">
        <v>0</v>
      </c>
      <c r="L10596">
        <v>339.11828700000001</v>
      </c>
      <c r="M10596">
        <v>34.909253999999997</v>
      </c>
      <c r="N10596">
        <v>34.909253999999997</v>
      </c>
      <c r="R10596">
        <v>339.118292</v>
      </c>
      <c r="S10596" t="s">
        <v>204</v>
      </c>
      <c r="T10596" s="247">
        <v>45342.356111111112</v>
      </c>
    </row>
    <row r="10597" spans="1:20" x14ac:dyDescent="0.35">
      <c r="A10597" t="s">
        <v>135</v>
      </c>
      <c r="B10597" t="s">
        <v>136</v>
      </c>
      <c r="C10597" t="s">
        <v>97</v>
      </c>
      <c r="D10597" s="29">
        <v>45523</v>
      </c>
      <c r="E10597">
        <v>0</v>
      </c>
      <c r="F10597">
        <v>0</v>
      </c>
      <c r="G10597">
        <v>0</v>
      </c>
      <c r="H10597">
        <v>0</v>
      </c>
      <c r="L10597">
        <v>339.11828700000001</v>
      </c>
      <c r="M10597">
        <v>34.909253999999997</v>
      </c>
      <c r="N10597">
        <v>34.909253999999997</v>
      </c>
      <c r="R10597">
        <v>339.118292</v>
      </c>
      <c r="S10597" t="s">
        <v>204</v>
      </c>
      <c r="T10597" s="247">
        <v>45342.356111111112</v>
      </c>
    </row>
    <row r="10598" spans="1:20" x14ac:dyDescent="0.35">
      <c r="A10598" t="s">
        <v>135</v>
      </c>
      <c r="B10598" t="s">
        <v>136</v>
      </c>
      <c r="C10598" t="s">
        <v>97</v>
      </c>
      <c r="D10598" s="29">
        <v>45524</v>
      </c>
      <c r="E10598">
        <v>0</v>
      </c>
      <c r="F10598">
        <v>0</v>
      </c>
      <c r="G10598">
        <v>0</v>
      </c>
      <c r="H10598">
        <v>0</v>
      </c>
      <c r="L10598">
        <v>339.11828700000001</v>
      </c>
      <c r="M10598">
        <v>34.909253999999997</v>
      </c>
      <c r="N10598">
        <v>34.909253999999997</v>
      </c>
      <c r="R10598">
        <v>339.118292</v>
      </c>
      <c r="S10598" t="s">
        <v>204</v>
      </c>
      <c r="T10598" s="247">
        <v>45342.356111111112</v>
      </c>
    </row>
    <row r="10599" spans="1:20" x14ac:dyDescent="0.35">
      <c r="A10599" t="s">
        <v>135</v>
      </c>
      <c r="B10599" t="s">
        <v>136</v>
      </c>
      <c r="C10599" t="s">
        <v>97</v>
      </c>
      <c r="D10599" s="29">
        <v>45525</v>
      </c>
      <c r="E10599">
        <v>0</v>
      </c>
      <c r="F10599">
        <v>0</v>
      </c>
      <c r="G10599">
        <v>0</v>
      </c>
      <c r="H10599">
        <v>0</v>
      </c>
      <c r="L10599">
        <v>339.11828700000001</v>
      </c>
      <c r="M10599">
        <v>34.909253999999997</v>
      </c>
      <c r="N10599">
        <v>34.909253999999997</v>
      </c>
      <c r="R10599">
        <v>339.118292</v>
      </c>
      <c r="S10599" t="s">
        <v>204</v>
      </c>
      <c r="T10599" s="247">
        <v>45342.356122685182</v>
      </c>
    </row>
    <row r="10600" spans="1:20" x14ac:dyDescent="0.35">
      <c r="A10600" t="s">
        <v>135</v>
      </c>
      <c r="B10600" t="s">
        <v>136</v>
      </c>
      <c r="C10600" t="s">
        <v>97</v>
      </c>
      <c r="D10600" s="29">
        <v>45526</v>
      </c>
      <c r="E10600">
        <v>0</v>
      </c>
      <c r="F10600">
        <v>0</v>
      </c>
      <c r="G10600">
        <v>0</v>
      </c>
      <c r="H10600">
        <v>0</v>
      </c>
      <c r="L10600">
        <v>339.11828700000001</v>
      </c>
      <c r="M10600">
        <v>34.909253999999997</v>
      </c>
      <c r="N10600">
        <v>34.909253999999997</v>
      </c>
      <c r="R10600">
        <v>339.118292</v>
      </c>
      <c r="S10600" t="s">
        <v>204</v>
      </c>
      <c r="T10600" s="247">
        <v>45342.356111111112</v>
      </c>
    </row>
    <row r="10601" spans="1:20" x14ac:dyDescent="0.35">
      <c r="A10601" t="s">
        <v>135</v>
      </c>
      <c r="B10601" t="s">
        <v>136</v>
      </c>
      <c r="C10601" t="s">
        <v>97</v>
      </c>
      <c r="D10601" s="29">
        <v>45527</v>
      </c>
      <c r="E10601">
        <v>0</v>
      </c>
      <c r="F10601">
        <v>0</v>
      </c>
      <c r="G10601">
        <v>0</v>
      </c>
      <c r="H10601">
        <v>0</v>
      </c>
      <c r="L10601">
        <v>339.11828700000001</v>
      </c>
      <c r="M10601">
        <v>34.909253999999997</v>
      </c>
      <c r="N10601">
        <v>34.909253999999997</v>
      </c>
      <c r="R10601">
        <v>339.118292</v>
      </c>
      <c r="S10601" t="s">
        <v>204</v>
      </c>
      <c r="T10601" s="247">
        <v>45342.356122685182</v>
      </c>
    </row>
    <row r="10602" spans="1:20" x14ac:dyDescent="0.35">
      <c r="A10602" t="s">
        <v>135</v>
      </c>
      <c r="B10602" t="s">
        <v>136</v>
      </c>
      <c r="C10602" t="s">
        <v>97</v>
      </c>
      <c r="D10602" s="29">
        <v>45528</v>
      </c>
      <c r="E10602">
        <v>0</v>
      </c>
      <c r="F10602">
        <v>0</v>
      </c>
      <c r="G10602">
        <v>0</v>
      </c>
      <c r="H10602">
        <v>0</v>
      </c>
      <c r="L10602">
        <v>339.11828700000001</v>
      </c>
      <c r="M10602">
        <v>34.909253999999997</v>
      </c>
      <c r="N10602">
        <v>34.909253999999997</v>
      </c>
      <c r="R10602">
        <v>339.118292</v>
      </c>
      <c r="S10602" t="s">
        <v>204</v>
      </c>
      <c r="T10602" s="247">
        <v>45342.356122685182</v>
      </c>
    </row>
    <row r="10603" spans="1:20" x14ac:dyDescent="0.35">
      <c r="A10603" t="s">
        <v>135</v>
      </c>
      <c r="B10603" t="s">
        <v>136</v>
      </c>
      <c r="C10603" t="s">
        <v>97</v>
      </c>
      <c r="D10603" s="29">
        <v>45529</v>
      </c>
      <c r="E10603">
        <v>0</v>
      </c>
      <c r="F10603">
        <v>0</v>
      </c>
      <c r="G10603">
        <v>0</v>
      </c>
      <c r="H10603">
        <v>0</v>
      </c>
      <c r="L10603">
        <v>339.11828700000001</v>
      </c>
      <c r="M10603">
        <v>34.909253999999997</v>
      </c>
      <c r="N10603">
        <v>34.909253999999997</v>
      </c>
      <c r="R10603">
        <v>339.118292</v>
      </c>
      <c r="S10603" t="s">
        <v>204</v>
      </c>
      <c r="T10603" s="247">
        <v>45342.356122685182</v>
      </c>
    </row>
    <row r="10604" spans="1:20" x14ac:dyDescent="0.35">
      <c r="A10604" t="s">
        <v>135</v>
      </c>
      <c r="B10604" t="s">
        <v>136</v>
      </c>
      <c r="C10604" t="s">
        <v>97</v>
      </c>
      <c r="D10604" s="29">
        <v>45530</v>
      </c>
      <c r="E10604">
        <v>0</v>
      </c>
      <c r="F10604">
        <v>0</v>
      </c>
      <c r="G10604">
        <v>0</v>
      </c>
      <c r="H10604">
        <v>0</v>
      </c>
      <c r="L10604">
        <v>339.11828700000001</v>
      </c>
      <c r="M10604">
        <v>34.909253999999997</v>
      </c>
      <c r="N10604">
        <v>34.909253999999997</v>
      </c>
      <c r="R10604">
        <v>339.118292</v>
      </c>
      <c r="S10604" t="s">
        <v>204</v>
      </c>
      <c r="T10604" s="247">
        <v>45342.356122685182</v>
      </c>
    </row>
    <row r="10605" spans="1:20" x14ac:dyDescent="0.35">
      <c r="A10605" t="s">
        <v>135</v>
      </c>
      <c r="B10605" t="s">
        <v>136</v>
      </c>
      <c r="C10605" t="s">
        <v>97</v>
      </c>
      <c r="D10605" s="29">
        <v>45531</v>
      </c>
      <c r="E10605">
        <v>0</v>
      </c>
      <c r="F10605">
        <v>0</v>
      </c>
      <c r="G10605">
        <v>0</v>
      </c>
      <c r="H10605">
        <v>0</v>
      </c>
      <c r="L10605">
        <v>339.11828700000001</v>
      </c>
      <c r="M10605">
        <v>34.909253999999997</v>
      </c>
      <c r="N10605">
        <v>34.909253999999997</v>
      </c>
      <c r="R10605">
        <v>339.118292</v>
      </c>
      <c r="S10605" t="s">
        <v>204</v>
      </c>
      <c r="T10605" s="247">
        <v>45342.356122685182</v>
      </c>
    </row>
    <row r="10606" spans="1:20" x14ac:dyDescent="0.35">
      <c r="A10606" t="s">
        <v>135</v>
      </c>
      <c r="B10606" t="s">
        <v>136</v>
      </c>
      <c r="C10606" t="s">
        <v>97</v>
      </c>
      <c r="D10606" s="29">
        <v>45532</v>
      </c>
      <c r="E10606">
        <v>0</v>
      </c>
      <c r="F10606">
        <v>0</v>
      </c>
      <c r="G10606">
        <v>0</v>
      </c>
      <c r="H10606">
        <v>0</v>
      </c>
      <c r="L10606">
        <v>339.11828700000001</v>
      </c>
      <c r="M10606">
        <v>34.909253999999997</v>
      </c>
      <c r="N10606">
        <v>34.909253999999997</v>
      </c>
      <c r="R10606">
        <v>339.118292</v>
      </c>
      <c r="S10606" t="s">
        <v>204</v>
      </c>
      <c r="T10606" s="247">
        <v>45342.356122685182</v>
      </c>
    </row>
    <row r="10607" spans="1:20" x14ac:dyDescent="0.35">
      <c r="A10607" t="s">
        <v>135</v>
      </c>
      <c r="B10607" t="s">
        <v>136</v>
      </c>
      <c r="C10607" t="s">
        <v>97</v>
      </c>
      <c r="D10607" s="29">
        <v>45533</v>
      </c>
      <c r="E10607">
        <v>0</v>
      </c>
      <c r="F10607">
        <v>0</v>
      </c>
      <c r="G10607">
        <v>0</v>
      </c>
      <c r="H10607">
        <v>0</v>
      </c>
      <c r="L10607">
        <v>339.11828700000001</v>
      </c>
      <c r="M10607">
        <v>34.909253999999997</v>
      </c>
      <c r="N10607">
        <v>34.909253999999997</v>
      </c>
      <c r="R10607">
        <v>339.118292</v>
      </c>
      <c r="S10607" t="s">
        <v>204</v>
      </c>
      <c r="T10607" s="247">
        <v>45342.356122685182</v>
      </c>
    </row>
    <row r="10608" spans="1:20" x14ac:dyDescent="0.35">
      <c r="A10608" t="s">
        <v>135</v>
      </c>
      <c r="B10608" t="s">
        <v>136</v>
      </c>
      <c r="C10608" t="s">
        <v>97</v>
      </c>
      <c r="D10608" s="29">
        <v>45534</v>
      </c>
      <c r="E10608">
        <v>0</v>
      </c>
      <c r="F10608">
        <v>0</v>
      </c>
      <c r="G10608">
        <v>0</v>
      </c>
      <c r="H10608">
        <v>0</v>
      </c>
      <c r="L10608">
        <v>339.11828700000001</v>
      </c>
      <c r="M10608">
        <v>34.909253999999997</v>
      </c>
      <c r="N10608">
        <v>34.909253999999997</v>
      </c>
      <c r="R10608">
        <v>339.118292</v>
      </c>
      <c r="S10608" t="s">
        <v>204</v>
      </c>
      <c r="T10608" s="247">
        <v>45342.356122685182</v>
      </c>
    </row>
    <row r="10609" spans="1:20" x14ac:dyDescent="0.35">
      <c r="A10609" t="s">
        <v>135</v>
      </c>
      <c r="B10609" t="s">
        <v>136</v>
      </c>
      <c r="C10609" t="s">
        <v>97</v>
      </c>
      <c r="D10609" s="29">
        <v>45535</v>
      </c>
      <c r="E10609">
        <v>0</v>
      </c>
      <c r="F10609">
        <v>0</v>
      </c>
      <c r="G10609">
        <v>0</v>
      </c>
      <c r="H10609">
        <v>0</v>
      </c>
      <c r="L10609">
        <v>339.11828700000001</v>
      </c>
      <c r="M10609">
        <v>34.909253999999997</v>
      </c>
      <c r="N10609">
        <v>34.909253999999997</v>
      </c>
      <c r="R10609">
        <v>339.118292</v>
      </c>
      <c r="S10609" t="s">
        <v>204</v>
      </c>
      <c r="T10609" s="247">
        <v>45342.356122685182</v>
      </c>
    </row>
    <row r="10610" spans="1:20" x14ac:dyDescent="0.35">
      <c r="A10610" t="s">
        <v>135</v>
      </c>
      <c r="B10610" t="s">
        <v>136</v>
      </c>
      <c r="C10610" t="s">
        <v>97</v>
      </c>
      <c r="D10610" s="29">
        <v>45536</v>
      </c>
      <c r="E10610">
        <v>0</v>
      </c>
      <c r="F10610">
        <v>0</v>
      </c>
      <c r="G10610">
        <v>0</v>
      </c>
      <c r="H10610">
        <v>0</v>
      </c>
      <c r="L10610">
        <v>339.11828700000001</v>
      </c>
      <c r="M10610">
        <v>34.909253999999997</v>
      </c>
      <c r="N10610">
        <v>34.909253999999997</v>
      </c>
      <c r="R10610">
        <v>339.118292</v>
      </c>
      <c r="S10610" t="s">
        <v>204</v>
      </c>
      <c r="T10610" s="247">
        <v>45342.356122685182</v>
      </c>
    </row>
    <row r="10611" spans="1:20" x14ac:dyDescent="0.35">
      <c r="A10611" t="s">
        <v>135</v>
      </c>
      <c r="B10611" t="s">
        <v>136</v>
      </c>
      <c r="C10611" t="s">
        <v>97</v>
      </c>
      <c r="D10611" s="29">
        <v>45537</v>
      </c>
      <c r="E10611">
        <v>0</v>
      </c>
      <c r="F10611">
        <v>0</v>
      </c>
      <c r="G10611">
        <v>0</v>
      </c>
      <c r="H10611">
        <v>0</v>
      </c>
      <c r="L10611">
        <v>339.11828700000001</v>
      </c>
      <c r="M10611">
        <v>34.909253999999997</v>
      </c>
      <c r="N10611">
        <v>34.909253999999997</v>
      </c>
      <c r="R10611">
        <v>339.118292</v>
      </c>
      <c r="S10611" t="s">
        <v>204</v>
      </c>
      <c r="T10611" s="247">
        <v>45342.356122685182</v>
      </c>
    </row>
    <row r="10612" spans="1:20" x14ac:dyDescent="0.35">
      <c r="A10612" t="s">
        <v>135</v>
      </c>
      <c r="B10612" t="s">
        <v>136</v>
      </c>
      <c r="C10612" t="s">
        <v>97</v>
      </c>
      <c r="D10612" s="29">
        <v>45538</v>
      </c>
      <c r="E10612">
        <v>0</v>
      </c>
      <c r="F10612">
        <v>0</v>
      </c>
      <c r="G10612">
        <v>0</v>
      </c>
      <c r="H10612">
        <v>0</v>
      </c>
      <c r="L10612">
        <v>339.11828700000001</v>
      </c>
      <c r="M10612">
        <v>34.909253999999997</v>
      </c>
      <c r="N10612">
        <v>34.909253999999997</v>
      </c>
      <c r="R10612">
        <v>339.118292</v>
      </c>
      <c r="S10612" t="s">
        <v>204</v>
      </c>
      <c r="T10612" s="247">
        <v>45342.356122685182</v>
      </c>
    </row>
    <row r="10613" spans="1:20" x14ac:dyDescent="0.35">
      <c r="A10613" t="s">
        <v>135</v>
      </c>
      <c r="B10613" t="s">
        <v>136</v>
      </c>
      <c r="C10613" t="s">
        <v>97</v>
      </c>
      <c r="D10613" s="29">
        <v>45539</v>
      </c>
      <c r="E10613">
        <v>0</v>
      </c>
      <c r="F10613">
        <v>0</v>
      </c>
      <c r="G10613">
        <v>0</v>
      </c>
      <c r="H10613">
        <v>0</v>
      </c>
      <c r="L10613">
        <v>339.11828700000001</v>
      </c>
      <c r="M10613">
        <v>34.909253999999997</v>
      </c>
      <c r="N10613">
        <v>34.909253999999997</v>
      </c>
      <c r="R10613">
        <v>339.118292</v>
      </c>
      <c r="S10613" t="s">
        <v>204</v>
      </c>
      <c r="T10613" s="247">
        <v>45342.356122685182</v>
      </c>
    </row>
    <row r="10614" spans="1:20" x14ac:dyDescent="0.35">
      <c r="A10614" t="s">
        <v>135</v>
      </c>
      <c r="B10614" t="s">
        <v>136</v>
      </c>
      <c r="C10614" t="s">
        <v>97</v>
      </c>
      <c r="D10614" s="29">
        <v>45540</v>
      </c>
      <c r="E10614">
        <v>0</v>
      </c>
      <c r="F10614">
        <v>0</v>
      </c>
      <c r="G10614">
        <v>0</v>
      </c>
      <c r="H10614">
        <v>0</v>
      </c>
      <c r="L10614">
        <v>339.11828700000001</v>
      </c>
      <c r="M10614">
        <v>34.909253999999997</v>
      </c>
      <c r="N10614">
        <v>34.909253999999997</v>
      </c>
      <c r="R10614">
        <v>339.118292</v>
      </c>
      <c r="S10614" t="s">
        <v>204</v>
      </c>
      <c r="T10614" s="247">
        <v>45342.356122685182</v>
      </c>
    </row>
    <row r="10615" spans="1:20" x14ac:dyDescent="0.35">
      <c r="A10615" t="s">
        <v>135</v>
      </c>
      <c r="B10615" t="s">
        <v>136</v>
      </c>
      <c r="C10615" t="s">
        <v>97</v>
      </c>
      <c r="D10615" s="29">
        <v>45541</v>
      </c>
      <c r="E10615">
        <v>0</v>
      </c>
      <c r="F10615">
        <v>0</v>
      </c>
      <c r="G10615">
        <v>0</v>
      </c>
      <c r="H10615">
        <v>0</v>
      </c>
      <c r="L10615">
        <v>339.11828700000001</v>
      </c>
      <c r="M10615">
        <v>34.909253999999997</v>
      </c>
      <c r="N10615">
        <v>34.909253999999997</v>
      </c>
      <c r="R10615">
        <v>339.118292</v>
      </c>
      <c r="S10615" t="s">
        <v>204</v>
      </c>
      <c r="T10615" s="247">
        <v>45342.356122685182</v>
      </c>
    </row>
    <row r="10616" spans="1:20" x14ac:dyDescent="0.35">
      <c r="A10616" t="s">
        <v>135</v>
      </c>
      <c r="B10616" t="s">
        <v>136</v>
      </c>
      <c r="C10616" t="s">
        <v>97</v>
      </c>
      <c r="D10616" s="29">
        <v>45542</v>
      </c>
      <c r="E10616">
        <v>0</v>
      </c>
      <c r="F10616">
        <v>0</v>
      </c>
      <c r="G10616">
        <v>0</v>
      </c>
      <c r="H10616">
        <v>0</v>
      </c>
      <c r="L10616">
        <v>339.11828700000001</v>
      </c>
      <c r="M10616">
        <v>34.909253999999997</v>
      </c>
      <c r="N10616">
        <v>34.909253999999997</v>
      </c>
      <c r="R10616">
        <v>339.118292</v>
      </c>
      <c r="S10616" t="s">
        <v>204</v>
      </c>
      <c r="T10616" s="247">
        <v>45342.356122685182</v>
      </c>
    </row>
    <row r="10617" spans="1:20" x14ac:dyDescent="0.35">
      <c r="A10617" t="s">
        <v>135</v>
      </c>
      <c r="B10617" t="s">
        <v>136</v>
      </c>
      <c r="C10617" t="s">
        <v>97</v>
      </c>
      <c r="D10617" s="29">
        <v>45543</v>
      </c>
      <c r="E10617">
        <v>0</v>
      </c>
      <c r="F10617">
        <v>0</v>
      </c>
      <c r="G10617">
        <v>0</v>
      </c>
      <c r="H10617">
        <v>0</v>
      </c>
      <c r="L10617">
        <v>339.11828700000001</v>
      </c>
      <c r="M10617">
        <v>34.909253999999997</v>
      </c>
      <c r="N10617">
        <v>34.909253999999997</v>
      </c>
      <c r="R10617">
        <v>339.118292</v>
      </c>
      <c r="S10617" t="s">
        <v>204</v>
      </c>
      <c r="T10617" s="247">
        <v>45342.356122685182</v>
      </c>
    </row>
    <row r="10618" spans="1:20" x14ac:dyDescent="0.35">
      <c r="A10618" t="s">
        <v>135</v>
      </c>
      <c r="B10618" t="s">
        <v>136</v>
      </c>
      <c r="C10618" t="s">
        <v>97</v>
      </c>
      <c r="D10618" s="29">
        <v>45544</v>
      </c>
      <c r="E10618">
        <v>0</v>
      </c>
      <c r="F10618">
        <v>0</v>
      </c>
      <c r="G10618">
        <v>0</v>
      </c>
      <c r="H10618">
        <v>0</v>
      </c>
      <c r="L10618">
        <v>339.11828700000001</v>
      </c>
      <c r="M10618">
        <v>34.909253999999997</v>
      </c>
      <c r="N10618">
        <v>34.909253999999997</v>
      </c>
      <c r="R10618">
        <v>339.118292</v>
      </c>
      <c r="S10618" t="s">
        <v>204</v>
      </c>
      <c r="T10618" s="247">
        <v>45342.356134259258</v>
      </c>
    </row>
    <row r="10619" spans="1:20" x14ac:dyDescent="0.35">
      <c r="A10619" t="s">
        <v>135</v>
      </c>
      <c r="B10619" t="s">
        <v>136</v>
      </c>
      <c r="C10619" t="s">
        <v>97</v>
      </c>
      <c r="D10619" s="29">
        <v>45545</v>
      </c>
      <c r="E10619">
        <v>0</v>
      </c>
      <c r="F10619">
        <v>0</v>
      </c>
      <c r="G10619">
        <v>0</v>
      </c>
      <c r="H10619">
        <v>0</v>
      </c>
      <c r="L10619">
        <v>339.11828700000001</v>
      </c>
      <c r="M10619">
        <v>34.909253999999997</v>
      </c>
      <c r="N10619">
        <v>34.909253999999997</v>
      </c>
      <c r="R10619">
        <v>339.118292</v>
      </c>
      <c r="S10619" t="s">
        <v>204</v>
      </c>
      <c r="T10619" s="247">
        <v>45342.356134259258</v>
      </c>
    </row>
    <row r="10620" spans="1:20" x14ac:dyDescent="0.35">
      <c r="A10620" t="s">
        <v>135</v>
      </c>
      <c r="B10620" t="s">
        <v>136</v>
      </c>
      <c r="C10620" t="s">
        <v>97</v>
      </c>
      <c r="D10620" s="29">
        <v>45546</v>
      </c>
      <c r="E10620">
        <v>0</v>
      </c>
      <c r="F10620">
        <v>0</v>
      </c>
      <c r="G10620">
        <v>0</v>
      </c>
      <c r="H10620">
        <v>0</v>
      </c>
      <c r="L10620">
        <v>339.11828700000001</v>
      </c>
      <c r="M10620">
        <v>34.909253999999997</v>
      </c>
      <c r="N10620">
        <v>34.909253999999997</v>
      </c>
      <c r="R10620">
        <v>339.118292</v>
      </c>
      <c r="S10620" t="s">
        <v>204</v>
      </c>
      <c r="T10620" s="247">
        <v>45342.356134259258</v>
      </c>
    </row>
    <row r="10621" spans="1:20" x14ac:dyDescent="0.35">
      <c r="A10621" t="s">
        <v>135</v>
      </c>
      <c r="B10621" t="s">
        <v>136</v>
      </c>
      <c r="C10621" t="s">
        <v>97</v>
      </c>
      <c r="D10621" s="29">
        <v>45547</v>
      </c>
      <c r="E10621">
        <v>0</v>
      </c>
      <c r="F10621">
        <v>0</v>
      </c>
      <c r="G10621">
        <v>0</v>
      </c>
      <c r="H10621">
        <v>0</v>
      </c>
      <c r="L10621">
        <v>339.11828700000001</v>
      </c>
      <c r="M10621">
        <v>34.909253999999997</v>
      </c>
      <c r="N10621">
        <v>34.909253999999997</v>
      </c>
      <c r="R10621">
        <v>339.118292</v>
      </c>
      <c r="S10621" t="s">
        <v>204</v>
      </c>
      <c r="T10621" s="247">
        <v>45342.356134259258</v>
      </c>
    </row>
    <row r="10622" spans="1:20" x14ac:dyDescent="0.35">
      <c r="A10622" t="s">
        <v>135</v>
      </c>
      <c r="B10622" t="s">
        <v>136</v>
      </c>
      <c r="C10622" t="s">
        <v>97</v>
      </c>
      <c r="D10622" s="29">
        <v>45548</v>
      </c>
      <c r="E10622">
        <v>0</v>
      </c>
      <c r="F10622">
        <v>0</v>
      </c>
      <c r="G10622">
        <v>0</v>
      </c>
      <c r="H10622">
        <v>0</v>
      </c>
      <c r="L10622">
        <v>339.11828700000001</v>
      </c>
      <c r="M10622">
        <v>34.909253999999997</v>
      </c>
      <c r="N10622">
        <v>34.909253999999997</v>
      </c>
      <c r="R10622">
        <v>339.118292</v>
      </c>
      <c r="S10622" t="s">
        <v>204</v>
      </c>
      <c r="T10622" s="247">
        <v>45342.356122685182</v>
      </c>
    </row>
    <row r="10623" spans="1:20" x14ac:dyDescent="0.35">
      <c r="A10623" t="s">
        <v>135</v>
      </c>
      <c r="B10623" t="s">
        <v>136</v>
      </c>
      <c r="C10623" t="s">
        <v>97</v>
      </c>
      <c r="D10623" s="29">
        <v>45549</v>
      </c>
      <c r="E10623">
        <v>0</v>
      </c>
      <c r="F10623">
        <v>0</v>
      </c>
      <c r="G10623">
        <v>0</v>
      </c>
      <c r="H10623">
        <v>0</v>
      </c>
      <c r="L10623">
        <v>339.11828700000001</v>
      </c>
      <c r="M10623">
        <v>34.909253999999997</v>
      </c>
      <c r="N10623">
        <v>34.909253999999997</v>
      </c>
      <c r="R10623">
        <v>339.118292</v>
      </c>
      <c r="S10623" t="s">
        <v>204</v>
      </c>
      <c r="T10623" s="247">
        <v>45342.356134259258</v>
      </c>
    </row>
    <row r="10624" spans="1:20" x14ac:dyDescent="0.35">
      <c r="A10624" t="s">
        <v>135</v>
      </c>
      <c r="B10624" t="s">
        <v>136</v>
      </c>
      <c r="C10624" t="s">
        <v>97</v>
      </c>
      <c r="D10624" s="29">
        <v>45550</v>
      </c>
      <c r="E10624">
        <v>0</v>
      </c>
      <c r="F10624">
        <v>0</v>
      </c>
      <c r="G10624">
        <v>0</v>
      </c>
      <c r="H10624">
        <v>0</v>
      </c>
      <c r="L10624">
        <v>339.11828700000001</v>
      </c>
      <c r="M10624">
        <v>34.909253999999997</v>
      </c>
      <c r="N10624">
        <v>34.909253999999997</v>
      </c>
      <c r="R10624">
        <v>339.118292</v>
      </c>
      <c r="S10624" t="s">
        <v>204</v>
      </c>
      <c r="T10624" s="247">
        <v>45342.356122685182</v>
      </c>
    </row>
    <row r="10625" spans="1:20" x14ac:dyDescent="0.35">
      <c r="A10625" t="s">
        <v>135</v>
      </c>
      <c r="B10625" t="s">
        <v>136</v>
      </c>
      <c r="C10625" t="s">
        <v>97</v>
      </c>
      <c r="D10625" s="29">
        <v>45551</v>
      </c>
      <c r="E10625">
        <v>0</v>
      </c>
      <c r="F10625">
        <v>0</v>
      </c>
      <c r="G10625">
        <v>0</v>
      </c>
      <c r="H10625">
        <v>0</v>
      </c>
      <c r="L10625">
        <v>339.11828700000001</v>
      </c>
      <c r="M10625">
        <v>34.909253999999997</v>
      </c>
      <c r="N10625">
        <v>34.909253999999997</v>
      </c>
      <c r="R10625">
        <v>339.118292</v>
      </c>
      <c r="S10625" t="s">
        <v>204</v>
      </c>
      <c r="T10625" s="247">
        <v>45342.356134259258</v>
      </c>
    </row>
    <row r="10626" spans="1:20" x14ac:dyDescent="0.35">
      <c r="A10626" t="s">
        <v>135</v>
      </c>
      <c r="B10626" t="s">
        <v>136</v>
      </c>
      <c r="C10626" t="s">
        <v>97</v>
      </c>
      <c r="D10626" s="29">
        <v>45552</v>
      </c>
      <c r="E10626">
        <v>0</v>
      </c>
      <c r="F10626">
        <v>0</v>
      </c>
      <c r="G10626">
        <v>0</v>
      </c>
      <c r="H10626">
        <v>0</v>
      </c>
      <c r="L10626">
        <v>339.11828700000001</v>
      </c>
      <c r="M10626">
        <v>34.909253999999997</v>
      </c>
      <c r="N10626">
        <v>34.909253999999997</v>
      </c>
      <c r="R10626">
        <v>339.118292</v>
      </c>
      <c r="S10626" t="s">
        <v>204</v>
      </c>
      <c r="T10626" s="247">
        <v>45342.356134259258</v>
      </c>
    </row>
    <row r="10627" spans="1:20" x14ac:dyDescent="0.35">
      <c r="A10627" t="s">
        <v>135</v>
      </c>
      <c r="B10627" t="s">
        <v>136</v>
      </c>
      <c r="C10627" t="s">
        <v>97</v>
      </c>
      <c r="D10627" s="29">
        <v>45553</v>
      </c>
      <c r="E10627">
        <v>0</v>
      </c>
      <c r="F10627">
        <v>0</v>
      </c>
      <c r="G10627">
        <v>0</v>
      </c>
      <c r="H10627">
        <v>0</v>
      </c>
      <c r="L10627">
        <v>339.11828700000001</v>
      </c>
      <c r="M10627">
        <v>34.909253999999997</v>
      </c>
      <c r="N10627">
        <v>34.909253999999997</v>
      </c>
      <c r="R10627">
        <v>339.118292</v>
      </c>
      <c r="S10627" t="s">
        <v>204</v>
      </c>
      <c r="T10627" s="247">
        <v>45342.356134259258</v>
      </c>
    </row>
    <row r="10628" spans="1:20" x14ac:dyDescent="0.35">
      <c r="A10628" t="s">
        <v>135</v>
      </c>
      <c r="B10628" t="s">
        <v>136</v>
      </c>
      <c r="C10628" t="s">
        <v>97</v>
      </c>
      <c r="D10628" s="29">
        <v>45554</v>
      </c>
      <c r="E10628">
        <v>0</v>
      </c>
      <c r="F10628">
        <v>0</v>
      </c>
      <c r="G10628">
        <v>0</v>
      </c>
      <c r="H10628">
        <v>0</v>
      </c>
      <c r="L10628">
        <v>339.11828700000001</v>
      </c>
      <c r="M10628">
        <v>34.909253999999997</v>
      </c>
      <c r="N10628">
        <v>34.909253999999997</v>
      </c>
      <c r="R10628">
        <v>339.118292</v>
      </c>
      <c r="S10628" t="s">
        <v>204</v>
      </c>
      <c r="T10628" s="247">
        <v>45342.356134259258</v>
      </c>
    </row>
    <row r="10629" spans="1:20" x14ac:dyDescent="0.35">
      <c r="A10629" t="s">
        <v>135</v>
      </c>
      <c r="B10629" t="s">
        <v>136</v>
      </c>
      <c r="C10629" t="s">
        <v>97</v>
      </c>
      <c r="D10629" s="29">
        <v>45555</v>
      </c>
      <c r="E10629">
        <v>0</v>
      </c>
      <c r="F10629">
        <v>0</v>
      </c>
      <c r="G10629">
        <v>0</v>
      </c>
      <c r="H10629">
        <v>0</v>
      </c>
      <c r="L10629">
        <v>339.11828700000001</v>
      </c>
      <c r="M10629">
        <v>34.909253999999997</v>
      </c>
      <c r="N10629">
        <v>34.909253999999997</v>
      </c>
      <c r="R10629">
        <v>339.118292</v>
      </c>
      <c r="S10629" t="s">
        <v>204</v>
      </c>
      <c r="T10629" s="247">
        <v>45342.356134259258</v>
      </c>
    </row>
    <row r="10630" spans="1:20" x14ac:dyDescent="0.35">
      <c r="A10630" t="s">
        <v>135</v>
      </c>
      <c r="B10630" t="s">
        <v>136</v>
      </c>
      <c r="C10630" t="s">
        <v>97</v>
      </c>
      <c r="D10630" s="29">
        <v>45556</v>
      </c>
      <c r="E10630">
        <v>0</v>
      </c>
      <c r="F10630">
        <v>0</v>
      </c>
      <c r="G10630">
        <v>0</v>
      </c>
      <c r="H10630">
        <v>0</v>
      </c>
      <c r="L10630">
        <v>339.11828700000001</v>
      </c>
      <c r="M10630">
        <v>34.909253999999997</v>
      </c>
      <c r="N10630">
        <v>34.909253999999997</v>
      </c>
      <c r="R10630">
        <v>339.118292</v>
      </c>
      <c r="S10630" t="s">
        <v>204</v>
      </c>
      <c r="T10630" s="247">
        <v>45342.356134259258</v>
      </c>
    </row>
    <row r="10631" spans="1:20" x14ac:dyDescent="0.35">
      <c r="A10631" t="s">
        <v>135</v>
      </c>
      <c r="B10631" t="s">
        <v>136</v>
      </c>
      <c r="C10631" t="s">
        <v>97</v>
      </c>
      <c r="D10631" s="29">
        <v>45557</v>
      </c>
      <c r="E10631">
        <v>0</v>
      </c>
      <c r="F10631">
        <v>0</v>
      </c>
      <c r="G10631">
        <v>0</v>
      </c>
      <c r="H10631">
        <v>0</v>
      </c>
      <c r="L10631">
        <v>339.11828700000001</v>
      </c>
      <c r="M10631">
        <v>34.909253999999997</v>
      </c>
      <c r="N10631">
        <v>34.909253999999997</v>
      </c>
      <c r="R10631">
        <v>339.118292</v>
      </c>
      <c r="S10631" t="s">
        <v>204</v>
      </c>
      <c r="T10631" s="247">
        <v>45342.356134259258</v>
      </c>
    </row>
    <row r="10632" spans="1:20" x14ac:dyDescent="0.35">
      <c r="A10632" t="s">
        <v>135</v>
      </c>
      <c r="B10632" t="s">
        <v>136</v>
      </c>
      <c r="C10632" t="s">
        <v>97</v>
      </c>
      <c r="D10632" s="29">
        <v>45558</v>
      </c>
      <c r="E10632">
        <v>0</v>
      </c>
      <c r="F10632">
        <v>0</v>
      </c>
      <c r="G10632">
        <v>0</v>
      </c>
      <c r="H10632">
        <v>0</v>
      </c>
      <c r="L10632">
        <v>339.11828700000001</v>
      </c>
      <c r="M10632">
        <v>34.909253999999997</v>
      </c>
      <c r="N10632">
        <v>34.909253999999997</v>
      </c>
      <c r="R10632">
        <v>339.118292</v>
      </c>
      <c r="S10632" t="s">
        <v>204</v>
      </c>
      <c r="T10632" s="247">
        <v>45342.356145833335</v>
      </c>
    </row>
    <row r="10633" spans="1:20" x14ac:dyDescent="0.35">
      <c r="A10633" t="s">
        <v>135</v>
      </c>
      <c r="B10633" t="s">
        <v>136</v>
      </c>
      <c r="C10633" t="s">
        <v>97</v>
      </c>
      <c r="D10633" s="29">
        <v>45559</v>
      </c>
      <c r="E10633">
        <v>0</v>
      </c>
      <c r="F10633">
        <v>0</v>
      </c>
      <c r="G10633">
        <v>0</v>
      </c>
      <c r="H10633">
        <v>0</v>
      </c>
      <c r="L10633">
        <v>339.11828700000001</v>
      </c>
      <c r="M10633">
        <v>34.909253999999997</v>
      </c>
      <c r="N10633">
        <v>34.909253999999997</v>
      </c>
      <c r="R10633">
        <v>339.118292</v>
      </c>
      <c r="S10633" t="s">
        <v>204</v>
      </c>
      <c r="T10633" s="247">
        <v>45342.356145833335</v>
      </c>
    </row>
    <row r="10634" spans="1:20" x14ac:dyDescent="0.35">
      <c r="A10634" t="s">
        <v>135</v>
      </c>
      <c r="B10634" t="s">
        <v>136</v>
      </c>
      <c r="C10634" t="s">
        <v>97</v>
      </c>
      <c r="D10634" s="29">
        <v>45560</v>
      </c>
      <c r="E10634">
        <v>0</v>
      </c>
      <c r="F10634">
        <v>0</v>
      </c>
      <c r="G10634">
        <v>0</v>
      </c>
      <c r="H10634">
        <v>0</v>
      </c>
      <c r="L10634">
        <v>339.11828700000001</v>
      </c>
      <c r="M10634">
        <v>34.909253999999997</v>
      </c>
      <c r="N10634">
        <v>34.909253999999997</v>
      </c>
      <c r="R10634">
        <v>339.118292</v>
      </c>
      <c r="S10634" t="s">
        <v>204</v>
      </c>
      <c r="T10634" s="247">
        <v>45342.356134259258</v>
      </c>
    </row>
    <row r="10635" spans="1:20" x14ac:dyDescent="0.35">
      <c r="A10635" t="s">
        <v>135</v>
      </c>
      <c r="B10635" t="s">
        <v>136</v>
      </c>
      <c r="C10635" t="s">
        <v>97</v>
      </c>
      <c r="D10635" s="29">
        <v>45561</v>
      </c>
      <c r="E10635">
        <v>0</v>
      </c>
      <c r="F10635">
        <v>0</v>
      </c>
      <c r="G10635">
        <v>0</v>
      </c>
      <c r="H10635">
        <v>0</v>
      </c>
      <c r="L10635">
        <v>339.11828700000001</v>
      </c>
      <c r="M10635">
        <v>34.909253999999997</v>
      </c>
      <c r="N10635">
        <v>34.909253999999997</v>
      </c>
      <c r="R10635">
        <v>339.118292</v>
      </c>
      <c r="S10635" t="s">
        <v>204</v>
      </c>
      <c r="T10635" s="247">
        <v>45342.356134259258</v>
      </c>
    </row>
    <row r="10636" spans="1:20" x14ac:dyDescent="0.35">
      <c r="A10636" t="s">
        <v>135</v>
      </c>
      <c r="B10636" t="s">
        <v>136</v>
      </c>
      <c r="C10636" t="s">
        <v>97</v>
      </c>
      <c r="D10636" s="29">
        <v>45562</v>
      </c>
      <c r="E10636">
        <v>0</v>
      </c>
      <c r="F10636">
        <v>0</v>
      </c>
      <c r="G10636">
        <v>0</v>
      </c>
      <c r="H10636">
        <v>0</v>
      </c>
      <c r="L10636">
        <v>339.11828700000001</v>
      </c>
      <c r="M10636">
        <v>34.909253999999997</v>
      </c>
      <c r="N10636">
        <v>34.909253999999997</v>
      </c>
      <c r="R10636">
        <v>339.118292</v>
      </c>
      <c r="S10636" t="s">
        <v>204</v>
      </c>
      <c r="T10636" s="247">
        <v>45342.356134259258</v>
      </c>
    </row>
    <row r="10637" spans="1:20" x14ac:dyDescent="0.35">
      <c r="A10637" t="s">
        <v>135</v>
      </c>
      <c r="B10637" t="s">
        <v>136</v>
      </c>
      <c r="C10637" t="s">
        <v>97</v>
      </c>
      <c r="D10637" s="29">
        <v>45563</v>
      </c>
      <c r="E10637">
        <v>0</v>
      </c>
      <c r="F10637">
        <v>0</v>
      </c>
      <c r="G10637">
        <v>0</v>
      </c>
      <c r="H10637">
        <v>0</v>
      </c>
      <c r="L10637">
        <v>339.11828700000001</v>
      </c>
      <c r="M10637">
        <v>34.909253999999997</v>
      </c>
      <c r="N10637">
        <v>34.909253999999997</v>
      </c>
      <c r="R10637">
        <v>339.118292</v>
      </c>
      <c r="S10637" t="s">
        <v>204</v>
      </c>
      <c r="T10637" s="247">
        <v>45342.356145833335</v>
      </c>
    </row>
    <row r="10638" spans="1:20" x14ac:dyDescent="0.35">
      <c r="A10638" t="s">
        <v>135</v>
      </c>
      <c r="B10638" t="s">
        <v>136</v>
      </c>
      <c r="C10638" t="s">
        <v>97</v>
      </c>
      <c r="D10638" s="29">
        <v>45564</v>
      </c>
      <c r="E10638">
        <v>0</v>
      </c>
      <c r="F10638">
        <v>0</v>
      </c>
      <c r="G10638">
        <v>0</v>
      </c>
      <c r="H10638">
        <v>0</v>
      </c>
      <c r="L10638">
        <v>339.11828700000001</v>
      </c>
      <c r="M10638">
        <v>34.909253999999997</v>
      </c>
      <c r="N10638">
        <v>34.909253999999997</v>
      </c>
      <c r="R10638">
        <v>339.118292</v>
      </c>
      <c r="S10638" t="s">
        <v>204</v>
      </c>
      <c r="T10638" s="247">
        <v>45342.356145833335</v>
      </c>
    </row>
    <row r="10639" spans="1:20" x14ac:dyDescent="0.35">
      <c r="A10639" t="s">
        <v>135</v>
      </c>
      <c r="B10639" t="s">
        <v>136</v>
      </c>
      <c r="C10639" t="s">
        <v>97</v>
      </c>
      <c r="D10639" s="29">
        <v>45565</v>
      </c>
      <c r="E10639">
        <v>0</v>
      </c>
      <c r="F10639">
        <v>0</v>
      </c>
      <c r="G10639">
        <v>0</v>
      </c>
      <c r="H10639">
        <v>0</v>
      </c>
      <c r="L10639">
        <v>339.11828700000001</v>
      </c>
      <c r="M10639">
        <v>34.909253999999997</v>
      </c>
      <c r="N10639">
        <v>34.909253999999997</v>
      </c>
      <c r="R10639">
        <v>339.118292</v>
      </c>
      <c r="S10639" t="s">
        <v>204</v>
      </c>
      <c r="T10639" s="247">
        <v>45342.356145833335</v>
      </c>
    </row>
    <row r="10640" spans="1:20" x14ac:dyDescent="0.35">
      <c r="A10640" t="s">
        <v>135</v>
      </c>
      <c r="B10640" t="s">
        <v>136</v>
      </c>
      <c r="C10640" t="s">
        <v>97</v>
      </c>
      <c r="D10640" s="29">
        <v>45566</v>
      </c>
      <c r="E10640">
        <v>0</v>
      </c>
      <c r="F10640">
        <v>0</v>
      </c>
      <c r="G10640">
        <v>0</v>
      </c>
      <c r="H10640">
        <v>0</v>
      </c>
      <c r="L10640">
        <v>339.11828700000001</v>
      </c>
      <c r="M10640">
        <v>34.909253999999997</v>
      </c>
      <c r="N10640">
        <v>34.909253999999997</v>
      </c>
      <c r="R10640">
        <v>339.118292</v>
      </c>
      <c r="S10640" t="s">
        <v>204</v>
      </c>
      <c r="T10640" s="247">
        <v>45342.356145833335</v>
      </c>
    </row>
    <row r="10641" spans="1:20" x14ac:dyDescent="0.35">
      <c r="A10641" t="s">
        <v>135</v>
      </c>
      <c r="B10641" t="s">
        <v>136</v>
      </c>
      <c r="C10641" t="s">
        <v>97</v>
      </c>
      <c r="D10641" s="29">
        <v>45567</v>
      </c>
      <c r="E10641">
        <v>0</v>
      </c>
      <c r="F10641">
        <v>0</v>
      </c>
      <c r="G10641">
        <v>0</v>
      </c>
      <c r="H10641">
        <v>0</v>
      </c>
      <c r="L10641">
        <v>339.11828700000001</v>
      </c>
      <c r="M10641">
        <v>34.909253999999997</v>
      </c>
      <c r="N10641">
        <v>34.909253999999997</v>
      </c>
      <c r="R10641">
        <v>339.118292</v>
      </c>
      <c r="S10641" t="s">
        <v>204</v>
      </c>
      <c r="T10641" s="247">
        <v>45342.356145833335</v>
      </c>
    </row>
    <row r="10642" spans="1:20" x14ac:dyDescent="0.35">
      <c r="A10642" t="s">
        <v>135</v>
      </c>
      <c r="B10642" t="s">
        <v>136</v>
      </c>
      <c r="C10642" t="s">
        <v>97</v>
      </c>
      <c r="D10642" s="29">
        <v>45568</v>
      </c>
      <c r="E10642">
        <v>0</v>
      </c>
      <c r="F10642">
        <v>0</v>
      </c>
      <c r="G10642">
        <v>0</v>
      </c>
      <c r="H10642">
        <v>0</v>
      </c>
      <c r="L10642">
        <v>339.11828700000001</v>
      </c>
      <c r="M10642">
        <v>34.909253999999997</v>
      </c>
      <c r="N10642">
        <v>34.909253999999997</v>
      </c>
      <c r="R10642">
        <v>339.118292</v>
      </c>
      <c r="S10642" t="s">
        <v>204</v>
      </c>
      <c r="T10642" s="247">
        <v>45342.356145833335</v>
      </c>
    </row>
    <row r="10643" spans="1:20" x14ac:dyDescent="0.35">
      <c r="A10643" t="s">
        <v>135</v>
      </c>
      <c r="B10643" t="s">
        <v>136</v>
      </c>
      <c r="C10643" t="s">
        <v>97</v>
      </c>
      <c r="D10643" s="29">
        <v>45569</v>
      </c>
      <c r="E10643">
        <v>0</v>
      </c>
      <c r="F10643">
        <v>0</v>
      </c>
      <c r="G10643">
        <v>0</v>
      </c>
      <c r="H10643">
        <v>0</v>
      </c>
      <c r="L10643">
        <v>339.11828700000001</v>
      </c>
      <c r="M10643">
        <v>34.909253999999997</v>
      </c>
      <c r="N10643">
        <v>34.909253999999997</v>
      </c>
      <c r="R10643">
        <v>339.118292</v>
      </c>
      <c r="S10643" t="s">
        <v>204</v>
      </c>
      <c r="T10643" s="247">
        <v>45342.356145833335</v>
      </c>
    </row>
    <row r="10644" spans="1:20" x14ac:dyDescent="0.35">
      <c r="A10644" t="s">
        <v>135</v>
      </c>
      <c r="B10644" t="s">
        <v>136</v>
      </c>
      <c r="C10644" t="s">
        <v>97</v>
      </c>
      <c r="D10644" s="29">
        <v>45570</v>
      </c>
      <c r="E10644">
        <v>0</v>
      </c>
      <c r="F10644">
        <v>0</v>
      </c>
      <c r="G10644">
        <v>0</v>
      </c>
      <c r="H10644">
        <v>0</v>
      </c>
      <c r="L10644">
        <v>339.11828700000001</v>
      </c>
      <c r="M10644">
        <v>34.909253999999997</v>
      </c>
      <c r="N10644">
        <v>34.909253999999997</v>
      </c>
      <c r="R10644">
        <v>339.118292</v>
      </c>
      <c r="S10644" t="s">
        <v>204</v>
      </c>
      <c r="T10644" s="247">
        <v>45342.356145833335</v>
      </c>
    </row>
    <row r="10645" spans="1:20" x14ac:dyDescent="0.35">
      <c r="A10645" t="s">
        <v>135</v>
      </c>
      <c r="B10645" t="s">
        <v>136</v>
      </c>
      <c r="C10645" t="s">
        <v>97</v>
      </c>
      <c r="D10645" s="29">
        <v>45571</v>
      </c>
      <c r="E10645">
        <v>0</v>
      </c>
      <c r="F10645">
        <v>0</v>
      </c>
      <c r="G10645">
        <v>0</v>
      </c>
      <c r="H10645">
        <v>0</v>
      </c>
      <c r="L10645">
        <v>339.11828700000001</v>
      </c>
      <c r="M10645">
        <v>34.909253999999997</v>
      </c>
      <c r="N10645">
        <v>34.909253999999997</v>
      </c>
      <c r="R10645">
        <v>339.118292</v>
      </c>
      <c r="S10645" t="s">
        <v>204</v>
      </c>
      <c r="T10645" s="247">
        <v>45342.356145833335</v>
      </c>
    </row>
    <row r="10646" spans="1:20" x14ac:dyDescent="0.35">
      <c r="A10646" t="s">
        <v>135</v>
      </c>
      <c r="B10646" t="s">
        <v>136</v>
      </c>
      <c r="C10646" t="s">
        <v>97</v>
      </c>
      <c r="D10646" s="29">
        <v>45572</v>
      </c>
      <c r="E10646">
        <v>0</v>
      </c>
      <c r="F10646">
        <v>0</v>
      </c>
      <c r="G10646">
        <v>0</v>
      </c>
      <c r="H10646">
        <v>0</v>
      </c>
      <c r="L10646">
        <v>339.11828700000001</v>
      </c>
      <c r="M10646">
        <v>34.909253999999997</v>
      </c>
      <c r="N10646">
        <v>34.909253999999997</v>
      </c>
      <c r="R10646">
        <v>339.118292</v>
      </c>
      <c r="S10646" t="s">
        <v>204</v>
      </c>
      <c r="T10646" s="247">
        <v>45342.356145833335</v>
      </c>
    </row>
    <row r="10647" spans="1:20" x14ac:dyDescent="0.35">
      <c r="A10647" t="s">
        <v>135</v>
      </c>
      <c r="B10647" t="s">
        <v>136</v>
      </c>
      <c r="C10647" t="s">
        <v>97</v>
      </c>
      <c r="D10647" s="29">
        <v>45573</v>
      </c>
      <c r="E10647">
        <v>0</v>
      </c>
      <c r="F10647">
        <v>0</v>
      </c>
      <c r="G10647">
        <v>0</v>
      </c>
      <c r="H10647">
        <v>0</v>
      </c>
      <c r="L10647">
        <v>339.11828700000001</v>
      </c>
      <c r="M10647">
        <v>34.909253999999997</v>
      </c>
      <c r="N10647">
        <v>34.909253999999997</v>
      </c>
      <c r="R10647">
        <v>339.118292</v>
      </c>
      <c r="S10647" t="s">
        <v>204</v>
      </c>
      <c r="T10647" s="247">
        <v>45342.356145833335</v>
      </c>
    </row>
    <row r="10648" spans="1:20" x14ac:dyDescent="0.35">
      <c r="A10648" t="s">
        <v>135</v>
      </c>
      <c r="B10648" t="s">
        <v>136</v>
      </c>
      <c r="C10648" t="s">
        <v>97</v>
      </c>
      <c r="D10648" s="29">
        <v>45574</v>
      </c>
      <c r="E10648">
        <v>0</v>
      </c>
      <c r="F10648">
        <v>0</v>
      </c>
      <c r="G10648">
        <v>0</v>
      </c>
      <c r="H10648">
        <v>0</v>
      </c>
      <c r="L10648">
        <v>339.11828700000001</v>
      </c>
      <c r="M10648">
        <v>34.909253999999997</v>
      </c>
      <c r="N10648">
        <v>34.909253999999997</v>
      </c>
      <c r="R10648">
        <v>339.118292</v>
      </c>
      <c r="S10648" t="s">
        <v>204</v>
      </c>
      <c r="T10648" s="247">
        <v>45342.356157407405</v>
      </c>
    </row>
    <row r="10649" spans="1:20" x14ac:dyDescent="0.35">
      <c r="A10649" t="s">
        <v>135</v>
      </c>
      <c r="B10649" t="s">
        <v>136</v>
      </c>
      <c r="C10649" t="s">
        <v>97</v>
      </c>
      <c r="D10649" s="29">
        <v>45575</v>
      </c>
      <c r="E10649">
        <v>0</v>
      </c>
      <c r="F10649">
        <v>0</v>
      </c>
      <c r="G10649">
        <v>0</v>
      </c>
      <c r="H10649">
        <v>0</v>
      </c>
      <c r="L10649">
        <v>339.11828700000001</v>
      </c>
      <c r="M10649">
        <v>34.909253999999997</v>
      </c>
      <c r="N10649">
        <v>34.909253999999997</v>
      </c>
      <c r="R10649">
        <v>339.118292</v>
      </c>
      <c r="S10649" t="s">
        <v>204</v>
      </c>
      <c r="T10649" s="247">
        <v>45342.356145833335</v>
      </c>
    </row>
    <row r="10650" spans="1:20" x14ac:dyDescent="0.35">
      <c r="A10650" t="s">
        <v>135</v>
      </c>
      <c r="B10650" t="s">
        <v>136</v>
      </c>
      <c r="C10650" t="s">
        <v>97</v>
      </c>
      <c r="D10650" s="29">
        <v>45576</v>
      </c>
      <c r="E10650">
        <v>0</v>
      </c>
      <c r="F10650">
        <v>0</v>
      </c>
      <c r="G10650">
        <v>0</v>
      </c>
      <c r="H10650">
        <v>0</v>
      </c>
      <c r="L10650">
        <v>339.11828700000001</v>
      </c>
      <c r="M10650">
        <v>34.909253999999997</v>
      </c>
      <c r="N10650">
        <v>34.909253999999997</v>
      </c>
      <c r="R10650">
        <v>339.118292</v>
      </c>
      <c r="S10650" t="s">
        <v>204</v>
      </c>
      <c r="T10650" s="247">
        <v>45342.356157407405</v>
      </c>
    </row>
    <row r="10651" spans="1:20" x14ac:dyDescent="0.35">
      <c r="A10651" t="s">
        <v>135</v>
      </c>
      <c r="B10651" t="s">
        <v>136</v>
      </c>
      <c r="C10651" t="s">
        <v>97</v>
      </c>
      <c r="D10651" s="29">
        <v>45577</v>
      </c>
      <c r="E10651">
        <v>0</v>
      </c>
      <c r="F10651">
        <v>0</v>
      </c>
      <c r="G10651">
        <v>0</v>
      </c>
      <c r="H10651">
        <v>0</v>
      </c>
      <c r="L10651">
        <v>339.11828700000001</v>
      </c>
      <c r="M10651">
        <v>34.909253999999997</v>
      </c>
      <c r="N10651">
        <v>34.909253999999997</v>
      </c>
      <c r="R10651">
        <v>339.118292</v>
      </c>
      <c r="S10651" t="s">
        <v>204</v>
      </c>
      <c r="T10651" s="247">
        <v>45342.356157407405</v>
      </c>
    </row>
    <row r="10652" spans="1:20" x14ac:dyDescent="0.35">
      <c r="A10652" t="s">
        <v>135</v>
      </c>
      <c r="B10652" t="s">
        <v>136</v>
      </c>
      <c r="C10652" t="s">
        <v>97</v>
      </c>
      <c r="D10652" s="29">
        <v>45578</v>
      </c>
      <c r="E10652">
        <v>0</v>
      </c>
      <c r="F10652">
        <v>0</v>
      </c>
      <c r="G10652">
        <v>0</v>
      </c>
      <c r="H10652">
        <v>0</v>
      </c>
      <c r="L10652">
        <v>339.11828700000001</v>
      </c>
      <c r="M10652">
        <v>34.909253999999997</v>
      </c>
      <c r="N10652">
        <v>34.909253999999997</v>
      </c>
      <c r="R10652">
        <v>339.118292</v>
      </c>
      <c r="S10652" t="s">
        <v>204</v>
      </c>
      <c r="T10652" s="247">
        <v>45342.356157407405</v>
      </c>
    </row>
    <row r="10653" spans="1:20" x14ac:dyDescent="0.35">
      <c r="A10653" t="s">
        <v>135</v>
      </c>
      <c r="B10653" t="s">
        <v>136</v>
      </c>
      <c r="C10653" t="s">
        <v>97</v>
      </c>
      <c r="D10653" s="29">
        <v>45579</v>
      </c>
      <c r="E10653">
        <v>0</v>
      </c>
      <c r="F10653">
        <v>0</v>
      </c>
      <c r="G10653">
        <v>0</v>
      </c>
      <c r="H10653">
        <v>0</v>
      </c>
      <c r="L10653">
        <v>339.11828700000001</v>
      </c>
      <c r="M10653">
        <v>34.909253999999997</v>
      </c>
      <c r="N10653">
        <v>34.909253999999997</v>
      </c>
      <c r="R10653">
        <v>339.118292</v>
      </c>
      <c r="S10653" t="s">
        <v>204</v>
      </c>
      <c r="T10653" s="247">
        <v>45342.356145833335</v>
      </c>
    </row>
    <row r="10654" spans="1:20" x14ac:dyDescent="0.35">
      <c r="A10654" t="s">
        <v>135</v>
      </c>
      <c r="B10654" t="s">
        <v>136</v>
      </c>
      <c r="C10654" t="s">
        <v>97</v>
      </c>
      <c r="D10654" s="29">
        <v>45580</v>
      </c>
      <c r="E10654">
        <v>0</v>
      </c>
      <c r="F10654">
        <v>0</v>
      </c>
      <c r="G10654">
        <v>0</v>
      </c>
      <c r="H10654">
        <v>0</v>
      </c>
      <c r="L10654">
        <v>339.11828700000001</v>
      </c>
      <c r="M10654">
        <v>34.909253999999997</v>
      </c>
      <c r="N10654">
        <v>34.909253999999997</v>
      </c>
      <c r="R10654">
        <v>339.118292</v>
      </c>
      <c r="S10654" t="s">
        <v>204</v>
      </c>
      <c r="T10654" s="247">
        <v>45342.356145833335</v>
      </c>
    </row>
    <row r="10655" spans="1:20" x14ac:dyDescent="0.35">
      <c r="A10655" t="s">
        <v>135</v>
      </c>
      <c r="B10655" t="s">
        <v>136</v>
      </c>
      <c r="C10655" t="s">
        <v>97</v>
      </c>
      <c r="D10655" s="29">
        <v>45581</v>
      </c>
      <c r="E10655">
        <v>0</v>
      </c>
      <c r="F10655">
        <v>0</v>
      </c>
      <c r="G10655">
        <v>0</v>
      </c>
      <c r="H10655">
        <v>0</v>
      </c>
      <c r="L10655">
        <v>339.11828700000001</v>
      </c>
      <c r="M10655">
        <v>34.909253999999997</v>
      </c>
      <c r="N10655">
        <v>34.909253999999997</v>
      </c>
      <c r="R10655">
        <v>339.118292</v>
      </c>
      <c r="S10655" t="s">
        <v>204</v>
      </c>
      <c r="T10655" s="247">
        <v>45342.356145833335</v>
      </c>
    </row>
    <row r="10656" spans="1:20" x14ac:dyDescent="0.35">
      <c r="A10656" t="s">
        <v>135</v>
      </c>
      <c r="B10656" t="s">
        <v>136</v>
      </c>
      <c r="C10656" t="s">
        <v>97</v>
      </c>
      <c r="D10656" s="29">
        <v>45582</v>
      </c>
      <c r="E10656">
        <v>0</v>
      </c>
      <c r="F10656">
        <v>0</v>
      </c>
      <c r="G10656">
        <v>0</v>
      </c>
      <c r="H10656">
        <v>0</v>
      </c>
      <c r="L10656">
        <v>339.11828700000001</v>
      </c>
      <c r="M10656">
        <v>34.909253999999997</v>
      </c>
      <c r="N10656">
        <v>34.909253999999997</v>
      </c>
      <c r="R10656">
        <v>339.118292</v>
      </c>
      <c r="S10656" t="s">
        <v>204</v>
      </c>
      <c r="T10656" s="247">
        <v>45342.356157407405</v>
      </c>
    </row>
    <row r="10657" spans="1:20" x14ac:dyDescent="0.35">
      <c r="A10657" t="s">
        <v>135</v>
      </c>
      <c r="B10657" t="s">
        <v>136</v>
      </c>
      <c r="C10657" t="s">
        <v>97</v>
      </c>
      <c r="D10657" s="29">
        <v>45583</v>
      </c>
      <c r="E10657">
        <v>0</v>
      </c>
      <c r="F10657">
        <v>0</v>
      </c>
      <c r="G10657">
        <v>0</v>
      </c>
      <c r="H10657">
        <v>0</v>
      </c>
      <c r="L10657">
        <v>339.11828700000001</v>
      </c>
      <c r="M10657">
        <v>34.909253999999997</v>
      </c>
      <c r="N10657">
        <v>34.909253999999997</v>
      </c>
      <c r="R10657">
        <v>339.118292</v>
      </c>
      <c r="S10657" t="s">
        <v>204</v>
      </c>
      <c r="T10657" s="247">
        <v>45342.356157407405</v>
      </c>
    </row>
    <row r="10658" spans="1:20" x14ac:dyDescent="0.35">
      <c r="A10658" t="s">
        <v>135</v>
      </c>
      <c r="B10658" t="s">
        <v>136</v>
      </c>
      <c r="C10658" t="s">
        <v>97</v>
      </c>
      <c r="D10658" s="29">
        <v>45584</v>
      </c>
      <c r="E10658">
        <v>0</v>
      </c>
      <c r="F10658">
        <v>0</v>
      </c>
      <c r="G10658">
        <v>0</v>
      </c>
      <c r="H10658">
        <v>0</v>
      </c>
      <c r="L10658">
        <v>339.11828700000001</v>
      </c>
      <c r="M10658">
        <v>34.909253999999997</v>
      </c>
      <c r="N10658">
        <v>34.909253999999997</v>
      </c>
      <c r="R10658">
        <v>339.118292</v>
      </c>
      <c r="S10658" t="s">
        <v>204</v>
      </c>
      <c r="T10658" s="247">
        <v>45342.356157407405</v>
      </c>
    </row>
    <row r="10659" spans="1:20" x14ac:dyDescent="0.35">
      <c r="A10659" t="s">
        <v>135</v>
      </c>
      <c r="B10659" t="s">
        <v>136</v>
      </c>
      <c r="C10659" t="s">
        <v>97</v>
      </c>
      <c r="D10659" s="29">
        <v>45585</v>
      </c>
      <c r="E10659">
        <v>0</v>
      </c>
      <c r="F10659">
        <v>0</v>
      </c>
      <c r="G10659">
        <v>0</v>
      </c>
      <c r="H10659">
        <v>0</v>
      </c>
      <c r="L10659">
        <v>339.11828700000001</v>
      </c>
      <c r="M10659">
        <v>34.909253999999997</v>
      </c>
      <c r="N10659">
        <v>34.909253999999997</v>
      </c>
      <c r="R10659">
        <v>339.118292</v>
      </c>
      <c r="S10659" t="s">
        <v>204</v>
      </c>
      <c r="T10659" s="247">
        <v>45342.356192129628</v>
      </c>
    </row>
    <row r="10660" spans="1:20" x14ac:dyDescent="0.35">
      <c r="A10660" t="s">
        <v>135</v>
      </c>
      <c r="B10660" t="s">
        <v>136</v>
      </c>
      <c r="C10660" t="s">
        <v>97</v>
      </c>
      <c r="D10660" s="29">
        <v>45586</v>
      </c>
      <c r="E10660">
        <v>0</v>
      </c>
      <c r="F10660">
        <v>0</v>
      </c>
      <c r="G10660">
        <v>0</v>
      </c>
      <c r="H10660">
        <v>0</v>
      </c>
      <c r="L10660">
        <v>339.11828700000001</v>
      </c>
      <c r="M10660">
        <v>34.909253999999997</v>
      </c>
      <c r="N10660">
        <v>34.909253999999997</v>
      </c>
      <c r="R10660">
        <v>339.118292</v>
      </c>
      <c r="S10660" t="s">
        <v>204</v>
      </c>
      <c r="T10660" s="247">
        <v>45342.356157407405</v>
      </c>
    </row>
    <row r="10661" spans="1:20" x14ac:dyDescent="0.35">
      <c r="A10661" t="s">
        <v>135</v>
      </c>
      <c r="B10661" t="s">
        <v>136</v>
      </c>
      <c r="C10661" t="s">
        <v>97</v>
      </c>
      <c r="D10661" s="29">
        <v>45587</v>
      </c>
      <c r="E10661">
        <v>0</v>
      </c>
      <c r="F10661">
        <v>0</v>
      </c>
      <c r="G10661">
        <v>0</v>
      </c>
      <c r="H10661">
        <v>0</v>
      </c>
      <c r="L10661">
        <v>339.11828700000001</v>
      </c>
      <c r="M10661">
        <v>34.909253999999997</v>
      </c>
      <c r="N10661">
        <v>34.909253999999997</v>
      </c>
      <c r="R10661">
        <v>339.118292</v>
      </c>
      <c r="S10661" t="s">
        <v>204</v>
      </c>
      <c r="T10661" s="247">
        <v>45342.356180555558</v>
      </c>
    </row>
    <row r="10662" spans="1:20" x14ac:dyDescent="0.35">
      <c r="A10662" t="s">
        <v>135</v>
      </c>
      <c r="B10662" t="s">
        <v>136</v>
      </c>
      <c r="C10662" t="s">
        <v>97</v>
      </c>
      <c r="D10662" s="29">
        <v>45588</v>
      </c>
      <c r="E10662">
        <v>0</v>
      </c>
      <c r="F10662">
        <v>0</v>
      </c>
      <c r="G10662">
        <v>0</v>
      </c>
      <c r="H10662">
        <v>0</v>
      </c>
      <c r="L10662">
        <v>339.11828700000001</v>
      </c>
      <c r="M10662">
        <v>34.909253999999997</v>
      </c>
      <c r="N10662">
        <v>34.909253999999997</v>
      </c>
      <c r="R10662">
        <v>339.118292</v>
      </c>
      <c r="S10662" t="s">
        <v>204</v>
      </c>
      <c r="T10662" s="247">
        <v>45342.356157407405</v>
      </c>
    </row>
    <row r="10663" spans="1:20" x14ac:dyDescent="0.35">
      <c r="A10663" t="s">
        <v>135</v>
      </c>
      <c r="B10663" t="s">
        <v>136</v>
      </c>
      <c r="C10663" t="s">
        <v>97</v>
      </c>
      <c r="D10663" s="29">
        <v>45589</v>
      </c>
      <c r="E10663">
        <v>0</v>
      </c>
      <c r="F10663">
        <v>0</v>
      </c>
      <c r="G10663">
        <v>0</v>
      </c>
      <c r="H10663">
        <v>0</v>
      </c>
      <c r="L10663">
        <v>339.11828700000001</v>
      </c>
      <c r="M10663">
        <v>34.909253999999997</v>
      </c>
      <c r="N10663">
        <v>34.909253999999997</v>
      </c>
      <c r="R10663">
        <v>339.118292</v>
      </c>
      <c r="S10663" t="s">
        <v>204</v>
      </c>
      <c r="T10663" s="247">
        <v>45342.356157407405</v>
      </c>
    </row>
    <row r="10664" spans="1:20" x14ac:dyDescent="0.35">
      <c r="A10664" t="s">
        <v>135</v>
      </c>
      <c r="B10664" t="s">
        <v>136</v>
      </c>
      <c r="C10664" t="s">
        <v>97</v>
      </c>
      <c r="D10664" s="29">
        <v>45590</v>
      </c>
      <c r="E10664">
        <v>0</v>
      </c>
      <c r="F10664">
        <v>0</v>
      </c>
      <c r="G10664">
        <v>0</v>
      </c>
      <c r="H10664">
        <v>0</v>
      </c>
      <c r="L10664">
        <v>339.11828700000001</v>
      </c>
      <c r="M10664">
        <v>34.909253999999997</v>
      </c>
      <c r="N10664">
        <v>34.909253999999997</v>
      </c>
      <c r="R10664">
        <v>339.118292</v>
      </c>
      <c r="S10664" t="s">
        <v>204</v>
      </c>
      <c r="T10664" s="247">
        <v>45342.356180555558</v>
      </c>
    </row>
    <row r="10665" spans="1:20" x14ac:dyDescent="0.35">
      <c r="A10665" t="s">
        <v>135</v>
      </c>
      <c r="B10665" t="s">
        <v>136</v>
      </c>
      <c r="C10665" t="s">
        <v>97</v>
      </c>
      <c r="D10665" s="29">
        <v>45591</v>
      </c>
      <c r="E10665">
        <v>0</v>
      </c>
      <c r="F10665">
        <v>0</v>
      </c>
      <c r="G10665">
        <v>0</v>
      </c>
      <c r="H10665">
        <v>0</v>
      </c>
      <c r="L10665">
        <v>339.11828700000001</v>
      </c>
      <c r="M10665">
        <v>34.909253999999997</v>
      </c>
      <c r="N10665">
        <v>34.909253999999997</v>
      </c>
      <c r="R10665">
        <v>339.118292</v>
      </c>
      <c r="S10665" t="s">
        <v>204</v>
      </c>
      <c r="T10665" s="247">
        <v>45342.356192129628</v>
      </c>
    </row>
    <row r="10666" spans="1:20" x14ac:dyDescent="0.35">
      <c r="A10666" t="s">
        <v>135</v>
      </c>
      <c r="B10666" t="s">
        <v>136</v>
      </c>
      <c r="C10666" t="s">
        <v>97</v>
      </c>
      <c r="D10666" s="29">
        <v>45592</v>
      </c>
      <c r="E10666">
        <v>0</v>
      </c>
      <c r="F10666">
        <v>0</v>
      </c>
      <c r="G10666">
        <v>0</v>
      </c>
      <c r="H10666">
        <v>0</v>
      </c>
      <c r="L10666">
        <v>339.11828700000001</v>
      </c>
      <c r="M10666">
        <v>34.909253999999997</v>
      </c>
      <c r="N10666">
        <v>34.909253999999997</v>
      </c>
      <c r="R10666">
        <v>339.118292</v>
      </c>
      <c r="S10666" t="s">
        <v>204</v>
      </c>
      <c r="T10666" s="247">
        <v>45342.356180555558</v>
      </c>
    </row>
    <row r="10667" spans="1:20" x14ac:dyDescent="0.35">
      <c r="A10667" t="s">
        <v>135</v>
      </c>
      <c r="B10667" t="s">
        <v>136</v>
      </c>
      <c r="C10667" t="s">
        <v>97</v>
      </c>
      <c r="D10667" s="29">
        <v>45593</v>
      </c>
      <c r="E10667">
        <v>0</v>
      </c>
      <c r="F10667">
        <v>0</v>
      </c>
      <c r="G10667">
        <v>0</v>
      </c>
      <c r="H10667">
        <v>0</v>
      </c>
      <c r="L10667">
        <v>339.11828700000001</v>
      </c>
      <c r="M10667">
        <v>34.909253999999997</v>
      </c>
      <c r="N10667">
        <v>34.909253999999997</v>
      </c>
      <c r="R10667">
        <v>339.118292</v>
      </c>
      <c r="S10667" t="s">
        <v>204</v>
      </c>
      <c r="T10667" s="247">
        <v>45342.356157407405</v>
      </c>
    </row>
    <row r="10668" spans="1:20" x14ac:dyDescent="0.35">
      <c r="A10668" t="s">
        <v>135</v>
      </c>
      <c r="B10668" t="s">
        <v>136</v>
      </c>
      <c r="C10668" t="s">
        <v>97</v>
      </c>
      <c r="D10668" s="29">
        <v>45594</v>
      </c>
      <c r="E10668">
        <v>0</v>
      </c>
      <c r="F10668">
        <v>0</v>
      </c>
      <c r="G10668">
        <v>0</v>
      </c>
      <c r="H10668">
        <v>0</v>
      </c>
      <c r="L10668">
        <v>339.11828700000001</v>
      </c>
      <c r="M10668">
        <v>34.909253999999997</v>
      </c>
      <c r="N10668">
        <v>34.909253999999997</v>
      </c>
      <c r="R10668">
        <v>339.118292</v>
      </c>
      <c r="S10668" t="s">
        <v>204</v>
      </c>
      <c r="T10668" s="247">
        <v>45342.356180555558</v>
      </c>
    </row>
    <row r="10669" spans="1:20" x14ac:dyDescent="0.35">
      <c r="A10669" t="s">
        <v>135</v>
      </c>
      <c r="B10669" t="s">
        <v>136</v>
      </c>
      <c r="C10669" t="s">
        <v>97</v>
      </c>
      <c r="D10669" s="29">
        <v>45595</v>
      </c>
      <c r="E10669">
        <v>0</v>
      </c>
      <c r="F10669">
        <v>0</v>
      </c>
      <c r="G10669">
        <v>0</v>
      </c>
      <c r="H10669">
        <v>0</v>
      </c>
      <c r="L10669">
        <v>339.11828700000001</v>
      </c>
      <c r="M10669">
        <v>34.909253999999997</v>
      </c>
      <c r="N10669">
        <v>34.909253999999997</v>
      </c>
      <c r="R10669">
        <v>339.118292</v>
      </c>
      <c r="S10669" t="s">
        <v>204</v>
      </c>
      <c r="T10669" s="247">
        <v>45342.356192129628</v>
      </c>
    </row>
    <row r="10670" spans="1:20" x14ac:dyDescent="0.35">
      <c r="A10670" t="s">
        <v>135</v>
      </c>
      <c r="B10670" t="s">
        <v>136</v>
      </c>
      <c r="C10670" t="s">
        <v>97</v>
      </c>
      <c r="D10670" s="29">
        <v>45596</v>
      </c>
      <c r="E10670">
        <v>0</v>
      </c>
      <c r="F10670">
        <v>0</v>
      </c>
      <c r="G10670">
        <v>0</v>
      </c>
      <c r="H10670">
        <v>0</v>
      </c>
      <c r="L10670">
        <v>339.11828700000001</v>
      </c>
      <c r="M10670">
        <v>34.909253999999997</v>
      </c>
      <c r="N10670">
        <v>34.909253999999997</v>
      </c>
      <c r="R10670">
        <v>339.118292</v>
      </c>
      <c r="S10670" t="s">
        <v>204</v>
      </c>
      <c r="T10670" s="247">
        <v>45342.356180555558</v>
      </c>
    </row>
    <row r="10671" spans="1:20" x14ac:dyDescent="0.35">
      <c r="A10671" t="s">
        <v>135</v>
      </c>
      <c r="B10671" t="s">
        <v>136</v>
      </c>
      <c r="C10671" t="s">
        <v>97</v>
      </c>
      <c r="D10671" s="29">
        <v>45597</v>
      </c>
      <c r="E10671">
        <v>0</v>
      </c>
      <c r="F10671">
        <v>0</v>
      </c>
      <c r="G10671">
        <v>0</v>
      </c>
      <c r="H10671">
        <v>0</v>
      </c>
      <c r="L10671">
        <v>339.11828700000001</v>
      </c>
      <c r="M10671">
        <v>34.909253999999997</v>
      </c>
      <c r="N10671">
        <v>34.909253999999997</v>
      </c>
      <c r="R10671">
        <v>339.118292</v>
      </c>
      <c r="S10671" t="s">
        <v>204</v>
      </c>
      <c r="T10671" s="247">
        <v>45342.356192129628</v>
      </c>
    </row>
    <row r="10672" spans="1:20" x14ac:dyDescent="0.35">
      <c r="A10672" t="s">
        <v>135</v>
      </c>
      <c r="B10672" t="s">
        <v>136</v>
      </c>
      <c r="C10672" t="s">
        <v>97</v>
      </c>
      <c r="D10672" s="29">
        <v>45598</v>
      </c>
      <c r="E10672">
        <v>0</v>
      </c>
      <c r="F10672">
        <v>0</v>
      </c>
      <c r="G10672">
        <v>0</v>
      </c>
      <c r="H10672">
        <v>0</v>
      </c>
      <c r="L10672">
        <v>339.11828700000001</v>
      </c>
      <c r="M10672">
        <v>34.909253999999997</v>
      </c>
      <c r="N10672">
        <v>34.909253999999997</v>
      </c>
      <c r="R10672">
        <v>339.118292</v>
      </c>
      <c r="S10672" t="s">
        <v>204</v>
      </c>
      <c r="T10672" s="247">
        <v>45342.356192129628</v>
      </c>
    </row>
    <row r="10673" spans="1:20" x14ac:dyDescent="0.35">
      <c r="A10673" t="s">
        <v>135</v>
      </c>
      <c r="B10673" t="s">
        <v>136</v>
      </c>
      <c r="C10673" t="s">
        <v>97</v>
      </c>
      <c r="D10673" s="29">
        <v>45599</v>
      </c>
      <c r="E10673">
        <v>0</v>
      </c>
      <c r="F10673">
        <v>0</v>
      </c>
      <c r="G10673">
        <v>0</v>
      </c>
      <c r="H10673">
        <v>0</v>
      </c>
      <c r="L10673">
        <v>339.11828700000001</v>
      </c>
      <c r="M10673">
        <v>34.909253999999997</v>
      </c>
      <c r="N10673">
        <v>34.909253999999997</v>
      </c>
      <c r="R10673">
        <v>339.118292</v>
      </c>
      <c r="S10673" t="s">
        <v>204</v>
      </c>
      <c r="T10673" s="247">
        <v>45342.356192129628</v>
      </c>
    </row>
    <row r="10674" spans="1:20" x14ac:dyDescent="0.35">
      <c r="A10674" t="s">
        <v>135</v>
      </c>
      <c r="B10674" t="s">
        <v>136</v>
      </c>
      <c r="C10674" t="s">
        <v>97</v>
      </c>
      <c r="D10674" s="29">
        <v>45600</v>
      </c>
      <c r="E10674">
        <v>0</v>
      </c>
      <c r="F10674">
        <v>0</v>
      </c>
      <c r="G10674">
        <v>0</v>
      </c>
      <c r="H10674">
        <v>0</v>
      </c>
      <c r="L10674">
        <v>339.11828700000001</v>
      </c>
      <c r="M10674">
        <v>34.909253999999997</v>
      </c>
      <c r="N10674">
        <v>34.909253999999997</v>
      </c>
      <c r="R10674">
        <v>339.118292</v>
      </c>
      <c r="S10674" t="s">
        <v>204</v>
      </c>
      <c r="T10674" s="247">
        <v>45342.356192129628</v>
      </c>
    </row>
    <row r="10675" spans="1:20" x14ac:dyDescent="0.35">
      <c r="A10675" t="s">
        <v>135</v>
      </c>
      <c r="B10675" t="s">
        <v>136</v>
      </c>
      <c r="C10675" t="s">
        <v>97</v>
      </c>
      <c r="D10675" s="29">
        <v>45601</v>
      </c>
      <c r="E10675">
        <v>0</v>
      </c>
      <c r="F10675">
        <v>0</v>
      </c>
      <c r="G10675">
        <v>0</v>
      </c>
      <c r="H10675">
        <v>0</v>
      </c>
      <c r="L10675">
        <v>339.11828700000001</v>
      </c>
      <c r="M10675">
        <v>34.909253999999997</v>
      </c>
      <c r="N10675">
        <v>34.909253999999997</v>
      </c>
      <c r="R10675">
        <v>339.118292</v>
      </c>
      <c r="S10675" t="s">
        <v>204</v>
      </c>
      <c r="T10675" s="247">
        <v>45342.356192129628</v>
      </c>
    </row>
    <row r="10676" spans="1:20" x14ac:dyDescent="0.35">
      <c r="A10676" t="s">
        <v>135</v>
      </c>
      <c r="B10676" t="s">
        <v>136</v>
      </c>
      <c r="C10676" t="s">
        <v>97</v>
      </c>
      <c r="D10676" s="29">
        <v>45602</v>
      </c>
      <c r="E10676">
        <v>0</v>
      </c>
      <c r="F10676">
        <v>0</v>
      </c>
      <c r="G10676">
        <v>0</v>
      </c>
      <c r="H10676">
        <v>0</v>
      </c>
      <c r="L10676">
        <v>339.11828700000001</v>
      </c>
      <c r="M10676">
        <v>34.909253999999997</v>
      </c>
      <c r="N10676">
        <v>34.909253999999997</v>
      </c>
      <c r="R10676">
        <v>339.118292</v>
      </c>
      <c r="S10676" t="s">
        <v>204</v>
      </c>
      <c r="T10676" s="247">
        <v>45342.356192129628</v>
      </c>
    </row>
    <row r="10677" spans="1:20" x14ac:dyDescent="0.35">
      <c r="A10677" t="s">
        <v>135</v>
      </c>
      <c r="B10677" t="s">
        <v>136</v>
      </c>
      <c r="C10677" t="s">
        <v>97</v>
      </c>
      <c r="D10677" s="29">
        <v>45603</v>
      </c>
      <c r="E10677">
        <v>0</v>
      </c>
      <c r="F10677">
        <v>0</v>
      </c>
      <c r="G10677">
        <v>0</v>
      </c>
      <c r="H10677">
        <v>0</v>
      </c>
      <c r="L10677">
        <v>339.11828700000001</v>
      </c>
      <c r="M10677">
        <v>34.909253999999997</v>
      </c>
      <c r="N10677">
        <v>34.909253999999997</v>
      </c>
      <c r="R10677">
        <v>339.118292</v>
      </c>
      <c r="S10677" t="s">
        <v>204</v>
      </c>
      <c r="T10677" s="247">
        <v>45342.356192129628</v>
      </c>
    </row>
    <row r="10678" spans="1:20" x14ac:dyDescent="0.35">
      <c r="A10678" t="s">
        <v>135</v>
      </c>
      <c r="B10678" t="s">
        <v>136</v>
      </c>
      <c r="C10678" t="s">
        <v>97</v>
      </c>
      <c r="D10678" s="29">
        <v>45604</v>
      </c>
      <c r="E10678">
        <v>0</v>
      </c>
      <c r="F10678">
        <v>0</v>
      </c>
      <c r="G10678">
        <v>0</v>
      </c>
      <c r="H10678">
        <v>0</v>
      </c>
      <c r="L10678">
        <v>339.11828700000001</v>
      </c>
      <c r="M10678">
        <v>34.909253999999997</v>
      </c>
      <c r="N10678">
        <v>34.909253999999997</v>
      </c>
      <c r="R10678">
        <v>339.118292</v>
      </c>
      <c r="S10678" t="s">
        <v>204</v>
      </c>
      <c r="T10678" s="247">
        <v>45342.356203703705</v>
      </c>
    </row>
    <row r="10679" spans="1:20" x14ac:dyDescent="0.35">
      <c r="A10679" t="s">
        <v>135</v>
      </c>
      <c r="B10679" t="s">
        <v>136</v>
      </c>
      <c r="C10679" t="s">
        <v>97</v>
      </c>
      <c r="D10679" s="29">
        <v>45605</v>
      </c>
      <c r="E10679">
        <v>0</v>
      </c>
      <c r="F10679">
        <v>0</v>
      </c>
      <c r="G10679">
        <v>0</v>
      </c>
      <c r="H10679">
        <v>0</v>
      </c>
      <c r="L10679">
        <v>339.11828700000001</v>
      </c>
      <c r="M10679">
        <v>34.909253999999997</v>
      </c>
      <c r="N10679">
        <v>34.909253999999997</v>
      </c>
      <c r="R10679">
        <v>339.118292</v>
      </c>
      <c r="S10679" t="s">
        <v>204</v>
      </c>
      <c r="T10679" s="247">
        <v>45342.356192129628</v>
      </c>
    </row>
    <row r="10680" spans="1:20" x14ac:dyDescent="0.35">
      <c r="A10680" t="s">
        <v>135</v>
      </c>
      <c r="B10680" t="s">
        <v>136</v>
      </c>
      <c r="C10680" t="s">
        <v>97</v>
      </c>
      <c r="D10680" s="29">
        <v>45606</v>
      </c>
      <c r="E10680">
        <v>0</v>
      </c>
      <c r="F10680">
        <v>0</v>
      </c>
      <c r="G10680">
        <v>0</v>
      </c>
      <c r="H10680">
        <v>0</v>
      </c>
      <c r="L10680">
        <v>339.11828700000001</v>
      </c>
      <c r="M10680">
        <v>34.909253999999997</v>
      </c>
      <c r="N10680">
        <v>34.909253999999997</v>
      </c>
      <c r="R10680">
        <v>339.118292</v>
      </c>
      <c r="S10680" t="s">
        <v>204</v>
      </c>
      <c r="T10680" s="247">
        <v>45342.356192129628</v>
      </c>
    </row>
    <row r="10681" spans="1:20" x14ac:dyDescent="0.35">
      <c r="A10681" t="s">
        <v>135</v>
      </c>
      <c r="B10681" t="s">
        <v>136</v>
      </c>
      <c r="C10681" t="s">
        <v>97</v>
      </c>
      <c r="D10681" s="29">
        <v>45607</v>
      </c>
      <c r="E10681">
        <v>0</v>
      </c>
      <c r="F10681">
        <v>0</v>
      </c>
      <c r="G10681">
        <v>0</v>
      </c>
      <c r="H10681">
        <v>0</v>
      </c>
      <c r="L10681">
        <v>339.11828700000001</v>
      </c>
      <c r="M10681">
        <v>34.909253999999997</v>
      </c>
      <c r="N10681">
        <v>34.909253999999997</v>
      </c>
      <c r="R10681">
        <v>339.118292</v>
      </c>
      <c r="S10681" t="s">
        <v>204</v>
      </c>
      <c r="T10681" s="247">
        <v>45342.356203703705</v>
      </c>
    </row>
    <row r="10682" spans="1:20" x14ac:dyDescent="0.35">
      <c r="A10682" t="s">
        <v>135</v>
      </c>
      <c r="B10682" t="s">
        <v>136</v>
      </c>
      <c r="C10682" t="s">
        <v>97</v>
      </c>
      <c r="D10682" s="29">
        <v>45608</v>
      </c>
      <c r="E10682">
        <v>0</v>
      </c>
      <c r="F10682">
        <v>0</v>
      </c>
      <c r="G10682">
        <v>0</v>
      </c>
      <c r="H10682">
        <v>0</v>
      </c>
      <c r="L10682">
        <v>339.11828700000001</v>
      </c>
      <c r="M10682">
        <v>34.909253999999997</v>
      </c>
      <c r="N10682">
        <v>34.909253999999997</v>
      </c>
      <c r="R10682">
        <v>339.118292</v>
      </c>
      <c r="S10682" t="s">
        <v>204</v>
      </c>
      <c r="T10682" s="247">
        <v>45342.356192129628</v>
      </c>
    </row>
    <row r="10683" spans="1:20" x14ac:dyDescent="0.35">
      <c r="A10683" t="s">
        <v>135</v>
      </c>
      <c r="B10683" t="s">
        <v>136</v>
      </c>
      <c r="C10683" t="s">
        <v>97</v>
      </c>
      <c r="D10683" s="29">
        <v>45609</v>
      </c>
      <c r="E10683">
        <v>0</v>
      </c>
      <c r="F10683">
        <v>0</v>
      </c>
      <c r="G10683">
        <v>0</v>
      </c>
      <c r="H10683">
        <v>0</v>
      </c>
      <c r="L10683">
        <v>339.11828700000001</v>
      </c>
      <c r="M10683">
        <v>34.909253999999997</v>
      </c>
      <c r="N10683">
        <v>34.909253999999997</v>
      </c>
      <c r="R10683">
        <v>339.118292</v>
      </c>
      <c r="S10683" t="s">
        <v>204</v>
      </c>
      <c r="T10683" s="247">
        <v>45342.356203703705</v>
      </c>
    </row>
    <row r="10684" spans="1:20" x14ac:dyDescent="0.35">
      <c r="A10684" t="s">
        <v>135</v>
      </c>
      <c r="B10684" t="s">
        <v>136</v>
      </c>
      <c r="C10684" t="s">
        <v>97</v>
      </c>
      <c r="D10684" s="29">
        <v>45610</v>
      </c>
      <c r="E10684">
        <v>0</v>
      </c>
      <c r="F10684">
        <v>0</v>
      </c>
      <c r="G10684">
        <v>0</v>
      </c>
      <c r="H10684">
        <v>0</v>
      </c>
      <c r="L10684">
        <v>339.11828700000001</v>
      </c>
      <c r="M10684">
        <v>34.909253999999997</v>
      </c>
      <c r="N10684">
        <v>34.909253999999997</v>
      </c>
      <c r="R10684">
        <v>339.118292</v>
      </c>
      <c r="S10684" t="s">
        <v>204</v>
      </c>
      <c r="T10684" s="247">
        <v>45342.356203703705</v>
      </c>
    </row>
    <row r="10685" spans="1:20" x14ac:dyDescent="0.35">
      <c r="A10685" t="s">
        <v>135</v>
      </c>
      <c r="B10685" t="s">
        <v>136</v>
      </c>
      <c r="C10685" t="s">
        <v>97</v>
      </c>
      <c r="D10685" s="29">
        <v>45611</v>
      </c>
      <c r="E10685">
        <v>0</v>
      </c>
      <c r="F10685">
        <v>0</v>
      </c>
      <c r="G10685">
        <v>0</v>
      </c>
      <c r="H10685">
        <v>0</v>
      </c>
      <c r="L10685">
        <v>339.11828700000001</v>
      </c>
      <c r="M10685">
        <v>34.909253999999997</v>
      </c>
      <c r="N10685">
        <v>34.909253999999997</v>
      </c>
      <c r="R10685">
        <v>339.118292</v>
      </c>
      <c r="S10685" t="s">
        <v>204</v>
      </c>
      <c r="T10685" s="247">
        <v>45342.356192129628</v>
      </c>
    </row>
    <row r="10686" spans="1:20" x14ac:dyDescent="0.35">
      <c r="A10686" t="s">
        <v>135</v>
      </c>
      <c r="B10686" t="s">
        <v>136</v>
      </c>
      <c r="C10686" t="s">
        <v>97</v>
      </c>
      <c r="D10686" s="29">
        <v>45612</v>
      </c>
      <c r="E10686">
        <v>0</v>
      </c>
      <c r="F10686">
        <v>0</v>
      </c>
      <c r="G10686">
        <v>0</v>
      </c>
      <c r="H10686">
        <v>0</v>
      </c>
      <c r="L10686">
        <v>339.11828700000001</v>
      </c>
      <c r="M10686">
        <v>34.909253999999997</v>
      </c>
      <c r="N10686">
        <v>34.909253999999997</v>
      </c>
      <c r="R10686">
        <v>339.118292</v>
      </c>
      <c r="S10686" t="s">
        <v>204</v>
      </c>
      <c r="T10686" s="247">
        <v>45342.356192129628</v>
      </c>
    </row>
    <row r="10687" spans="1:20" x14ac:dyDescent="0.35">
      <c r="A10687" t="s">
        <v>135</v>
      </c>
      <c r="B10687" t="s">
        <v>136</v>
      </c>
      <c r="C10687" t="s">
        <v>97</v>
      </c>
      <c r="D10687" s="29">
        <v>45613</v>
      </c>
      <c r="E10687">
        <v>0</v>
      </c>
      <c r="F10687">
        <v>0</v>
      </c>
      <c r="G10687">
        <v>0</v>
      </c>
      <c r="H10687">
        <v>0</v>
      </c>
      <c r="L10687">
        <v>339.11828700000001</v>
      </c>
      <c r="M10687">
        <v>34.909253999999997</v>
      </c>
      <c r="N10687">
        <v>34.909253999999997</v>
      </c>
      <c r="R10687">
        <v>339.118292</v>
      </c>
      <c r="S10687" t="s">
        <v>204</v>
      </c>
      <c r="T10687" s="247">
        <v>45342.356192129628</v>
      </c>
    </row>
    <row r="10688" spans="1:20" x14ac:dyDescent="0.35">
      <c r="A10688" t="s">
        <v>135</v>
      </c>
      <c r="B10688" t="s">
        <v>136</v>
      </c>
      <c r="C10688" t="s">
        <v>97</v>
      </c>
      <c r="D10688" s="29">
        <v>45614</v>
      </c>
      <c r="E10688">
        <v>0</v>
      </c>
      <c r="F10688">
        <v>0</v>
      </c>
      <c r="G10688">
        <v>0</v>
      </c>
      <c r="H10688">
        <v>0</v>
      </c>
      <c r="L10688">
        <v>339.11828700000001</v>
      </c>
      <c r="M10688">
        <v>34.909253999999997</v>
      </c>
      <c r="N10688">
        <v>34.909253999999997</v>
      </c>
      <c r="R10688">
        <v>339.118292</v>
      </c>
      <c r="S10688" t="s">
        <v>204</v>
      </c>
      <c r="T10688" s="247">
        <v>45342.356192129628</v>
      </c>
    </row>
    <row r="10689" spans="1:20" x14ac:dyDescent="0.35">
      <c r="A10689" t="s">
        <v>135</v>
      </c>
      <c r="B10689" t="s">
        <v>136</v>
      </c>
      <c r="C10689" t="s">
        <v>97</v>
      </c>
      <c r="D10689" s="29">
        <v>45615</v>
      </c>
      <c r="E10689">
        <v>0</v>
      </c>
      <c r="F10689">
        <v>0</v>
      </c>
      <c r="G10689">
        <v>0</v>
      </c>
      <c r="H10689">
        <v>0</v>
      </c>
      <c r="L10689">
        <v>339.11828700000001</v>
      </c>
      <c r="M10689">
        <v>34.909253999999997</v>
      </c>
      <c r="N10689">
        <v>34.909253999999997</v>
      </c>
      <c r="R10689">
        <v>339.118292</v>
      </c>
      <c r="S10689" t="s">
        <v>204</v>
      </c>
      <c r="T10689" s="247">
        <v>45342.356203703705</v>
      </c>
    </row>
    <row r="10690" spans="1:20" x14ac:dyDescent="0.35">
      <c r="A10690" t="s">
        <v>135</v>
      </c>
      <c r="B10690" t="s">
        <v>136</v>
      </c>
      <c r="C10690" t="s">
        <v>97</v>
      </c>
      <c r="D10690" s="29">
        <v>45616</v>
      </c>
      <c r="E10690">
        <v>0</v>
      </c>
      <c r="F10690">
        <v>0</v>
      </c>
      <c r="G10690">
        <v>0</v>
      </c>
      <c r="H10690">
        <v>0</v>
      </c>
      <c r="L10690">
        <v>339.11828700000001</v>
      </c>
      <c r="M10690">
        <v>34.909253999999997</v>
      </c>
      <c r="N10690">
        <v>34.909253999999997</v>
      </c>
      <c r="R10690">
        <v>339.118292</v>
      </c>
      <c r="S10690" t="s">
        <v>204</v>
      </c>
      <c r="T10690" s="247">
        <v>45342.356203703705</v>
      </c>
    </row>
    <row r="10691" spans="1:20" x14ac:dyDescent="0.35">
      <c r="A10691" t="s">
        <v>135</v>
      </c>
      <c r="B10691" t="s">
        <v>136</v>
      </c>
      <c r="C10691" t="s">
        <v>97</v>
      </c>
      <c r="D10691" s="29">
        <v>45617</v>
      </c>
      <c r="E10691">
        <v>0</v>
      </c>
      <c r="F10691">
        <v>0</v>
      </c>
      <c r="G10691">
        <v>0</v>
      </c>
      <c r="H10691">
        <v>0</v>
      </c>
      <c r="L10691">
        <v>339.11828700000001</v>
      </c>
      <c r="M10691">
        <v>34.909253999999997</v>
      </c>
      <c r="N10691">
        <v>34.909253999999997</v>
      </c>
      <c r="R10691">
        <v>339.118292</v>
      </c>
      <c r="S10691" t="s">
        <v>204</v>
      </c>
      <c r="T10691" s="247">
        <v>45342.356203703705</v>
      </c>
    </row>
    <row r="10692" spans="1:20" x14ac:dyDescent="0.35">
      <c r="A10692" t="s">
        <v>135</v>
      </c>
      <c r="B10692" t="s">
        <v>136</v>
      </c>
      <c r="C10692" t="s">
        <v>97</v>
      </c>
      <c r="D10692" s="29">
        <v>45618</v>
      </c>
      <c r="E10692">
        <v>0</v>
      </c>
      <c r="F10692">
        <v>0</v>
      </c>
      <c r="G10692">
        <v>0</v>
      </c>
      <c r="H10692">
        <v>0</v>
      </c>
      <c r="L10692">
        <v>339.11828700000001</v>
      </c>
      <c r="M10692">
        <v>34.909253999999997</v>
      </c>
      <c r="N10692">
        <v>34.909253999999997</v>
      </c>
      <c r="R10692">
        <v>339.118292</v>
      </c>
      <c r="S10692" t="s">
        <v>204</v>
      </c>
      <c r="T10692" s="247">
        <v>45342.356203703705</v>
      </c>
    </row>
    <row r="10693" spans="1:20" x14ac:dyDescent="0.35">
      <c r="A10693" t="s">
        <v>135</v>
      </c>
      <c r="B10693" t="s">
        <v>136</v>
      </c>
      <c r="C10693" t="s">
        <v>97</v>
      </c>
      <c r="D10693" s="29">
        <v>45619</v>
      </c>
      <c r="E10693">
        <v>0</v>
      </c>
      <c r="F10693">
        <v>0</v>
      </c>
      <c r="G10693">
        <v>0</v>
      </c>
      <c r="H10693">
        <v>0</v>
      </c>
      <c r="L10693">
        <v>339.11828700000001</v>
      </c>
      <c r="M10693">
        <v>34.909253999999997</v>
      </c>
      <c r="N10693">
        <v>34.909253999999997</v>
      </c>
      <c r="R10693">
        <v>339.118292</v>
      </c>
      <c r="S10693" t="s">
        <v>204</v>
      </c>
      <c r="T10693" s="247">
        <v>45342.356203703705</v>
      </c>
    </row>
    <row r="10694" spans="1:20" x14ac:dyDescent="0.35">
      <c r="A10694" t="s">
        <v>135</v>
      </c>
      <c r="B10694" t="s">
        <v>136</v>
      </c>
      <c r="C10694" t="s">
        <v>97</v>
      </c>
      <c r="D10694" s="29">
        <v>45620</v>
      </c>
      <c r="E10694">
        <v>0</v>
      </c>
      <c r="F10694">
        <v>0</v>
      </c>
      <c r="G10694">
        <v>0</v>
      </c>
      <c r="H10694">
        <v>0</v>
      </c>
      <c r="L10694">
        <v>339.11828700000001</v>
      </c>
      <c r="M10694">
        <v>34.909253999999997</v>
      </c>
      <c r="N10694">
        <v>34.909253999999997</v>
      </c>
      <c r="R10694">
        <v>339.118292</v>
      </c>
      <c r="S10694" t="s">
        <v>204</v>
      </c>
      <c r="T10694" s="247">
        <v>45342.356203703705</v>
      </c>
    </row>
    <row r="10695" spans="1:20" x14ac:dyDescent="0.35">
      <c r="A10695" t="s">
        <v>135</v>
      </c>
      <c r="B10695" t="s">
        <v>136</v>
      </c>
      <c r="C10695" t="s">
        <v>97</v>
      </c>
      <c r="D10695" s="29">
        <v>45621</v>
      </c>
      <c r="E10695">
        <v>0</v>
      </c>
      <c r="F10695">
        <v>0</v>
      </c>
      <c r="G10695">
        <v>0</v>
      </c>
      <c r="H10695">
        <v>0</v>
      </c>
      <c r="L10695">
        <v>339.11828700000001</v>
      </c>
      <c r="M10695">
        <v>34.909253999999997</v>
      </c>
      <c r="N10695">
        <v>34.909253999999997</v>
      </c>
      <c r="R10695">
        <v>339.118292</v>
      </c>
      <c r="S10695" t="s">
        <v>204</v>
      </c>
      <c r="T10695" s="247">
        <v>45342.356215277781</v>
      </c>
    </row>
    <row r="10696" spans="1:20" x14ac:dyDescent="0.35">
      <c r="A10696" t="s">
        <v>135</v>
      </c>
      <c r="B10696" t="s">
        <v>136</v>
      </c>
      <c r="C10696" t="s">
        <v>97</v>
      </c>
      <c r="D10696" s="29">
        <v>45622</v>
      </c>
      <c r="E10696">
        <v>0</v>
      </c>
      <c r="F10696">
        <v>0</v>
      </c>
      <c r="G10696">
        <v>0</v>
      </c>
      <c r="H10696">
        <v>0</v>
      </c>
      <c r="L10696">
        <v>339.11828700000001</v>
      </c>
      <c r="M10696">
        <v>34.909253999999997</v>
      </c>
      <c r="N10696">
        <v>34.909253999999997</v>
      </c>
      <c r="R10696">
        <v>339.118292</v>
      </c>
      <c r="S10696" t="s">
        <v>204</v>
      </c>
      <c r="T10696" s="247">
        <v>45342.356203703705</v>
      </c>
    </row>
    <row r="10697" spans="1:20" x14ac:dyDescent="0.35">
      <c r="A10697" t="s">
        <v>135</v>
      </c>
      <c r="B10697" t="s">
        <v>136</v>
      </c>
      <c r="C10697" t="s">
        <v>97</v>
      </c>
      <c r="D10697" s="29">
        <v>45623</v>
      </c>
      <c r="E10697">
        <v>0</v>
      </c>
      <c r="F10697">
        <v>0</v>
      </c>
      <c r="G10697">
        <v>0</v>
      </c>
      <c r="H10697">
        <v>0</v>
      </c>
      <c r="L10697">
        <v>339.11828700000001</v>
      </c>
      <c r="M10697">
        <v>34.909253999999997</v>
      </c>
      <c r="N10697">
        <v>34.909253999999997</v>
      </c>
      <c r="R10697">
        <v>339.118292</v>
      </c>
      <c r="S10697" t="s">
        <v>204</v>
      </c>
      <c r="T10697" s="247">
        <v>45342.356203703705</v>
      </c>
    </row>
    <row r="10698" spans="1:20" x14ac:dyDescent="0.35">
      <c r="A10698" t="s">
        <v>135</v>
      </c>
      <c r="B10698" t="s">
        <v>136</v>
      </c>
      <c r="C10698" t="s">
        <v>97</v>
      </c>
      <c r="D10698" s="29">
        <v>45624</v>
      </c>
      <c r="E10698">
        <v>0</v>
      </c>
      <c r="F10698">
        <v>0</v>
      </c>
      <c r="G10698">
        <v>0</v>
      </c>
      <c r="H10698">
        <v>0</v>
      </c>
      <c r="L10698">
        <v>339.11828700000001</v>
      </c>
      <c r="M10698">
        <v>34.909253999999997</v>
      </c>
      <c r="N10698">
        <v>34.909253999999997</v>
      </c>
      <c r="R10698">
        <v>339.118292</v>
      </c>
      <c r="S10698" t="s">
        <v>204</v>
      </c>
      <c r="T10698" s="247">
        <v>45342.356215277781</v>
      </c>
    </row>
    <row r="10699" spans="1:20" x14ac:dyDescent="0.35">
      <c r="A10699" t="s">
        <v>135</v>
      </c>
      <c r="B10699" t="s">
        <v>136</v>
      </c>
      <c r="C10699" t="s">
        <v>97</v>
      </c>
      <c r="D10699" s="29">
        <v>45625</v>
      </c>
      <c r="E10699">
        <v>0</v>
      </c>
      <c r="F10699">
        <v>0</v>
      </c>
      <c r="G10699">
        <v>0</v>
      </c>
      <c r="H10699">
        <v>0</v>
      </c>
      <c r="L10699">
        <v>339.11828700000001</v>
      </c>
      <c r="M10699">
        <v>34.909253999999997</v>
      </c>
      <c r="N10699">
        <v>34.909253999999997</v>
      </c>
      <c r="R10699">
        <v>339.118292</v>
      </c>
      <c r="S10699" t="s">
        <v>204</v>
      </c>
      <c r="T10699" s="247">
        <v>45342.356203703705</v>
      </c>
    </row>
    <row r="10700" spans="1:20" x14ac:dyDescent="0.35">
      <c r="A10700" t="s">
        <v>135</v>
      </c>
      <c r="B10700" t="s">
        <v>136</v>
      </c>
      <c r="C10700" t="s">
        <v>97</v>
      </c>
      <c r="D10700" s="29">
        <v>45626</v>
      </c>
      <c r="E10700">
        <v>0</v>
      </c>
      <c r="F10700">
        <v>0</v>
      </c>
      <c r="G10700">
        <v>0</v>
      </c>
      <c r="H10700">
        <v>0</v>
      </c>
      <c r="L10700">
        <v>339.11828700000001</v>
      </c>
      <c r="M10700">
        <v>34.909253999999997</v>
      </c>
      <c r="N10700">
        <v>34.909253999999997</v>
      </c>
      <c r="R10700">
        <v>339.118292</v>
      </c>
      <c r="S10700" t="s">
        <v>204</v>
      </c>
      <c r="T10700" s="247">
        <v>45342.356215277781</v>
      </c>
    </row>
    <row r="10701" spans="1:20" x14ac:dyDescent="0.35">
      <c r="A10701" t="s">
        <v>135</v>
      </c>
      <c r="B10701" t="s">
        <v>136</v>
      </c>
      <c r="C10701" t="s">
        <v>97</v>
      </c>
      <c r="D10701" s="29">
        <v>45627</v>
      </c>
      <c r="E10701">
        <v>0</v>
      </c>
      <c r="F10701">
        <v>0</v>
      </c>
      <c r="G10701">
        <v>0</v>
      </c>
      <c r="H10701">
        <v>0</v>
      </c>
      <c r="L10701">
        <v>339.11828700000001</v>
      </c>
      <c r="M10701">
        <v>34.909253999999997</v>
      </c>
      <c r="N10701">
        <v>34.909253999999997</v>
      </c>
      <c r="R10701">
        <v>339.118292</v>
      </c>
      <c r="S10701" t="s">
        <v>204</v>
      </c>
      <c r="T10701" s="247">
        <v>45342.356215277781</v>
      </c>
    </row>
    <row r="10702" spans="1:20" x14ac:dyDescent="0.35">
      <c r="A10702" t="s">
        <v>135</v>
      </c>
      <c r="B10702" t="s">
        <v>136</v>
      </c>
      <c r="C10702" t="s">
        <v>97</v>
      </c>
      <c r="D10702" s="29">
        <v>45628</v>
      </c>
      <c r="E10702">
        <v>0</v>
      </c>
      <c r="F10702">
        <v>0</v>
      </c>
      <c r="G10702">
        <v>0</v>
      </c>
      <c r="H10702">
        <v>0</v>
      </c>
      <c r="L10702">
        <v>339.11828700000001</v>
      </c>
      <c r="M10702">
        <v>34.909253999999997</v>
      </c>
      <c r="N10702">
        <v>34.909253999999997</v>
      </c>
      <c r="R10702">
        <v>339.118292</v>
      </c>
      <c r="S10702" t="s">
        <v>204</v>
      </c>
      <c r="T10702" s="247">
        <v>45342.356203703705</v>
      </c>
    </row>
    <row r="10703" spans="1:20" x14ac:dyDescent="0.35">
      <c r="A10703" t="s">
        <v>135</v>
      </c>
      <c r="B10703" t="s">
        <v>136</v>
      </c>
      <c r="C10703" t="s">
        <v>97</v>
      </c>
      <c r="D10703" s="29">
        <v>45629</v>
      </c>
      <c r="E10703">
        <v>0</v>
      </c>
      <c r="F10703">
        <v>0</v>
      </c>
      <c r="G10703">
        <v>0</v>
      </c>
      <c r="H10703">
        <v>0</v>
      </c>
      <c r="L10703">
        <v>339.11828700000001</v>
      </c>
      <c r="M10703">
        <v>34.909253999999997</v>
      </c>
      <c r="N10703">
        <v>34.909253999999997</v>
      </c>
      <c r="R10703">
        <v>339.118292</v>
      </c>
      <c r="S10703" t="s">
        <v>204</v>
      </c>
      <c r="T10703" s="247">
        <v>45342.356203703705</v>
      </c>
    </row>
    <row r="10704" spans="1:20" x14ac:dyDescent="0.35">
      <c r="A10704" t="s">
        <v>135</v>
      </c>
      <c r="B10704" t="s">
        <v>136</v>
      </c>
      <c r="C10704" t="s">
        <v>97</v>
      </c>
      <c r="D10704" s="29">
        <v>45630</v>
      </c>
      <c r="E10704">
        <v>0</v>
      </c>
      <c r="F10704">
        <v>0</v>
      </c>
      <c r="G10704">
        <v>0</v>
      </c>
      <c r="H10704">
        <v>0</v>
      </c>
      <c r="L10704">
        <v>339.11828700000001</v>
      </c>
      <c r="M10704">
        <v>34.909253999999997</v>
      </c>
      <c r="N10704">
        <v>34.909253999999997</v>
      </c>
      <c r="R10704">
        <v>339.118292</v>
      </c>
      <c r="S10704" t="s">
        <v>204</v>
      </c>
      <c r="T10704" s="247">
        <v>45342.356215277781</v>
      </c>
    </row>
    <row r="10705" spans="1:20" x14ac:dyDescent="0.35">
      <c r="A10705" t="s">
        <v>135</v>
      </c>
      <c r="B10705" t="s">
        <v>136</v>
      </c>
      <c r="C10705" t="s">
        <v>97</v>
      </c>
      <c r="D10705" s="29">
        <v>45631</v>
      </c>
      <c r="E10705">
        <v>0</v>
      </c>
      <c r="F10705">
        <v>0</v>
      </c>
      <c r="G10705">
        <v>0</v>
      </c>
      <c r="H10705">
        <v>0</v>
      </c>
      <c r="L10705">
        <v>339.11828700000001</v>
      </c>
      <c r="M10705">
        <v>34.909253999999997</v>
      </c>
      <c r="N10705">
        <v>34.909253999999997</v>
      </c>
      <c r="R10705">
        <v>339.118292</v>
      </c>
      <c r="S10705" t="s">
        <v>204</v>
      </c>
      <c r="T10705" s="247">
        <v>45342.356226851851</v>
      </c>
    </row>
    <row r="10706" spans="1:20" x14ac:dyDescent="0.35">
      <c r="A10706" t="s">
        <v>135</v>
      </c>
      <c r="B10706" t="s">
        <v>136</v>
      </c>
      <c r="C10706" t="s">
        <v>97</v>
      </c>
      <c r="D10706" s="29">
        <v>45632</v>
      </c>
      <c r="E10706">
        <v>0</v>
      </c>
      <c r="F10706">
        <v>0</v>
      </c>
      <c r="G10706">
        <v>0</v>
      </c>
      <c r="H10706">
        <v>0</v>
      </c>
      <c r="L10706">
        <v>339.11828700000001</v>
      </c>
      <c r="M10706">
        <v>34.909253999999997</v>
      </c>
      <c r="N10706">
        <v>34.909253999999997</v>
      </c>
      <c r="R10706">
        <v>339.118292</v>
      </c>
      <c r="S10706" t="s">
        <v>204</v>
      </c>
      <c r="T10706" s="247">
        <v>45342.356215277781</v>
      </c>
    </row>
    <row r="10707" spans="1:20" x14ac:dyDescent="0.35">
      <c r="A10707" t="s">
        <v>135</v>
      </c>
      <c r="B10707" t="s">
        <v>136</v>
      </c>
      <c r="C10707" t="s">
        <v>97</v>
      </c>
      <c r="D10707" s="29">
        <v>45633</v>
      </c>
      <c r="E10707">
        <v>0</v>
      </c>
      <c r="F10707">
        <v>0</v>
      </c>
      <c r="G10707">
        <v>0</v>
      </c>
      <c r="H10707">
        <v>0</v>
      </c>
      <c r="L10707">
        <v>339.11828700000001</v>
      </c>
      <c r="M10707">
        <v>34.909253999999997</v>
      </c>
      <c r="N10707">
        <v>34.909253999999997</v>
      </c>
      <c r="R10707">
        <v>339.118292</v>
      </c>
      <c r="S10707" t="s">
        <v>204</v>
      </c>
      <c r="T10707" s="247">
        <v>45342.356215277781</v>
      </c>
    </row>
    <row r="10708" spans="1:20" x14ac:dyDescent="0.35">
      <c r="A10708" t="s">
        <v>135</v>
      </c>
      <c r="B10708" t="s">
        <v>136</v>
      </c>
      <c r="C10708" t="s">
        <v>97</v>
      </c>
      <c r="D10708" s="29">
        <v>45634</v>
      </c>
      <c r="E10708">
        <v>0</v>
      </c>
      <c r="F10708">
        <v>0</v>
      </c>
      <c r="G10708">
        <v>0</v>
      </c>
      <c r="H10708">
        <v>0</v>
      </c>
      <c r="L10708">
        <v>339.11828700000001</v>
      </c>
      <c r="M10708">
        <v>34.909253999999997</v>
      </c>
      <c r="N10708">
        <v>34.909253999999997</v>
      </c>
      <c r="R10708">
        <v>339.118292</v>
      </c>
      <c r="S10708" t="s">
        <v>204</v>
      </c>
      <c r="T10708" s="247">
        <v>45342.356215277781</v>
      </c>
    </row>
    <row r="10709" spans="1:20" x14ac:dyDescent="0.35">
      <c r="A10709" t="s">
        <v>135</v>
      </c>
      <c r="B10709" t="s">
        <v>136</v>
      </c>
      <c r="C10709" t="s">
        <v>97</v>
      </c>
      <c r="D10709" s="29">
        <v>45635</v>
      </c>
      <c r="E10709">
        <v>0</v>
      </c>
      <c r="F10709">
        <v>0</v>
      </c>
      <c r="G10709">
        <v>0</v>
      </c>
      <c r="H10709">
        <v>0</v>
      </c>
      <c r="L10709">
        <v>339.11828700000001</v>
      </c>
      <c r="M10709">
        <v>34.909253999999997</v>
      </c>
      <c r="N10709">
        <v>34.909253999999997</v>
      </c>
      <c r="R10709">
        <v>339.118292</v>
      </c>
      <c r="S10709" t="s">
        <v>204</v>
      </c>
      <c r="T10709" s="247">
        <v>45342.356226851851</v>
      </c>
    </row>
    <row r="10710" spans="1:20" x14ac:dyDescent="0.35">
      <c r="A10710" t="s">
        <v>135</v>
      </c>
      <c r="B10710" t="s">
        <v>136</v>
      </c>
      <c r="C10710" t="s">
        <v>97</v>
      </c>
      <c r="D10710" s="29">
        <v>45636</v>
      </c>
      <c r="E10710">
        <v>0</v>
      </c>
      <c r="F10710">
        <v>0</v>
      </c>
      <c r="G10710">
        <v>0</v>
      </c>
      <c r="H10710">
        <v>0</v>
      </c>
      <c r="L10710">
        <v>339.11828700000001</v>
      </c>
      <c r="M10710">
        <v>34.909253999999997</v>
      </c>
      <c r="N10710">
        <v>34.909253999999997</v>
      </c>
      <c r="R10710">
        <v>339.118292</v>
      </c>
      <c r="S10710" t="s">
        <v>204</v>
      </c>
      <c r="T10710" s="247">
        <v>45342.356226851851</v>
      </c>
    </row>
    <row r="10711" spans="1:20" x14ac:dyDescent="0.35">
      <c r="A10711" t="s">
        <v>135</v>
      </c>
      <c r="B10711" t="s">
        <v>136</v>
      </c>
      <c r="C10711" t="s">
        <v>97</v>
      </c>
      <c r="D10711" s="29">
        <v>45637</v>
      </c>
      <c r="E10711">
        <v>0</v>
      </c>
      <c r="F10711">
        <v>0</v>
      </c>
      <c r="G10711">
        <v>0</v>
      </c>
      <c r="H10711">
        <v>0</v>
      </c>
      <c r="L10711">
        <v>339.11828700000001</v>
      </c>
      <c r="M10711">
        <v>34.909253999999997</v>
      </c>
      <c r="N10711">
        <v>34.909253999999997</v>
      </c>
      <c r="R10711">
        <v>339.118292</v>
      </c>
      <c r="S10711" t="s">
        <v>204</v>
      </c>
      <c r="T10711" s="247">
        <v>45342.356215277781</v>
      </c>
    </row>
    <row r="10712" spans="1:20" x14ac:dyDescent="0.35">
      <c r="A10712" t="s">
        <v>135</v>
      </c>
      <c r="B10712" t="s">
        <v>136</v>
      </c>
      <c r="C10712" t="s">
        <v>97</v>
      </c>
      <c r="D10712" s="29">
        <v>45638</v>
      </c>
      <c r="E10712">
        <v>0</v>
      </c>
      <c r="F10712">
        <v>0</v>
      </c>
      <c r="G10712">
        <v>0</v>
      </c>
      <c r="H10712">
        <v>0</v>
      </c>
      <c r="L10712">
        <v>339.11828700000001</v>
      </c>
      <c r="M10712">
        <v>34.909253999999997</v>
      </c>
      <c r="N10712">
        <v>34.909253999999997</v>
      </c>
      <c r="R10712">
        <v>339.118292</v>
      </c>
      <c r="S10712" t="s">
        <v>204</v>
      </c>
      <c r="T10712" s="247">
        <v>45342.356238425928</v>
      </c>
    </row>
    <row r="10713" spans="1:20" x14ac:dyDescent="0.35">
      <c r="A10713" t="s">
        <v>135</v>
      </c>
      <c r="B10713" t="s">
        <v>136</v>
      </c>
      <c r="C10713" t="s">
        <v>97</v>
      </c>
      <c r="D10713" s="29">
        <v>45639</v>
      </c>
      <c r="E10713">
        <v>0</v>
      </c>
      <c r="F10713">
        <v>0</v>
      </c>
      <c r="G10713">
        <v>0</v>
      </c>
      <c r="H10713">
        <v>0</v>
      </c>
      <c r="L10713">
        <v>339.11828700000001</v>
      </c>
      <c r="M10713">
        <v>34.909253999999997</v>
      </c>
      <c r="N10713">
        <v>34.909253999999997</v>
      </c>
      <c r="R10713">
        <v>339.118292</v>
      </c>
      <c r="S10713" t="s">
        <v>204</v>
      </c>
      <c r="T10713" s="247">
        <v>45342.356226851851</v>
      </c>
    </row>
    <row r="10714" spans="1:20" x14ac:dyDescent="0.35">
      <c r="A10714" t="s">
        <v>135</v>
      </c>
      <c r="B10714" t="s">
        <v>136</v>
      </c>
      <c r="C10714" t="s">
        <v>97</v>
      </c>
      <c r="D10714" s="29">
        <v>45640</v>
      </c>
      <c r="E10714">
        <v>0</v>
      </c>
      <c r="F10714">
        <v>0</v>
      </c>
      <c r="G10714">
        <v>0</v>
      </c>
      <c r="H10714">
        <v>0</v>
      </c>
      <c r="L10714">
        <v>339.11828700000001</v>
      </c>
      <c r="M10714">
        <v>34.909253999999997</v>
      </c>
      <c r="N10714">
        <v>34.909253999999997</v>
      </c>
      <c r="R10714">
        <v>339.118292</v>
      </c>
      <c r="S10714" t="s">
        <v>204</v>
      </c>
      <c r="T10714" s="247">
        <v>45342.356215277781</v>
      </c>
    </row>
    <row r="10715" spans="1:20" x14ac:dyDescent="0.35">
      <c r="A10715" t="s">
        <v>135</v>
      </c>
      <c r="B10715" t="s">
        <v>136</v>
      </c>
      <c r="C10715" t="s">
        <v>97</v>
      </c>
      <c r="D10715" s="29">
        <v>45641</v>
      </c>
      <c r="E10715">
        <v>0</v>
      </c>
      <c r="F10715">
        <v>0</v>
      </c>
      <c r="G10715">
        <v>0</v>
      </c>
      <c r="H10715">
        <v>0</v>
      </c>
      <c r="L10715">
        <v>339.11828700000001</v>
      </c>
      <c r="M10715">
        <v>34.909253999999997</v>
      </c>
      <c r="N10715">
        <v>34.909253999999997</v>
      </c>
      <c r="R10715">
        <v>339.118292</v>
      </c>
      <c r="S10715" t="s">
        <v>204</v>
      </c>
      <c r="T10715" s="247">
        <v>45342.356226851851</v>
      </c>
    </row>
    <row r="10716" spans="1:20" x14ac:dyDescent="0.35">
      <c r="A10716" t="s">
        <v>135</v>
      </c>
      <c r="B10716" t="s">
        <v>136</v>
      </c>
      <c r="C10716" t="s">
        <v>97</v>
      </c>
      <c r="D10716" s="29">
        <v>45642</v>
      </c>
      <c r="E10716">
        <v>0</v>
      </c>
      <c r="F10716">
        <v>0</v>
      </c>
      <c r="G10716">
        <v>0</v>
      </c>
      <c r="H10716">
        <v>0</v>
      </c>
      <c r="L10716">
        <v>339.11828700000001</v>
      </c>
      <c r="M10716">
        <v>34.909253999999997</v>
      </c>
      <c r="N10716">
        <v>34.909253999999997</v>
      </c>
      <c r="R10716">
        <v>339.118292</v>
      </c>
      <c r="S10716" t="s">
        <v>204</v>
      </c>
      <c r="T10716" s="247">
        <v>45342.356226851851</v>
      </c>
    </row>
    <row r="10717" spans="1:20" x14ac:dyDescent="0.35">
      <c r="A10717" t="s">
        <v>135</v>
      </c>
      <c r="B10717" t="s">
        <v>136</v>
      </c>
      <c r="C10717" t="s">
        <v>97</v>
      </c>
      <c r="D10717" s="29">
        <v>45643</v>
      </c>
      <c r="E10717">
        <v>0</v>
      </c>
      <c r="F10717">
        <v>0</v>
      </c>
      <c r="G10717">
        <v>0</v>
      </c>
      <c r="H10717">
        <v>0</v>
      </c>
      <c r="L10717">
        <v>339.11828700000001</v>
      </c>
      <c r="M10717">
        <v>34.909253999999997</v>
      </c>
      <c r="N10717">
        <v>34.909253999999997</v>
      </c>
      <c r="R10717">
        <v>339.118292</v>
      </c>
      <c r="S10717" t="s">
        <v>204</v>
      </c>
      <c r="T10717" s="247">
        <v>45342.356226851851</v>
      </c>
    </row>
    <row r="10718" spans="1:20" x14ac:dyDescent="0.35">
      <c r="A10718" t="s">
        <v>135</v>
      </c>
      <c r="B10718" t="s">
        <v>136</v>
      </c>
      <c r="C10718" t="s">
        <v>97</v>
      </c>
      <c r="D10718" s="29">
        <v>45644</v>
      </c>
      <c r="E10718">
        <v>0</v>
      </c>
      <c r="F10718">
        <v>0</v>
      </c>
      <c r="G10718">
        <v>0</v>
      </c>
      <c r="H10718">
        <v>0</v>
      </c>
      <c r="L10718">
        <v>339.11828700000001</v>
      </c>
      <c r="M10718">
        <v>34.909253999999997</v>
      </c>
      <c r="N10718">
        <v>34.909253999999997</v>
      </c>
      <c r="R10718">
        <v>339.118292</v>
      </c>
      <c r="S10718" t="s">
        <v>204</v>
      </c>
      <c r="T10718" s="247">
        <v>45342.356226851851</v>
      </c>
    </row>
    <row r="10719" spans="1:20" x14ac:dyDescent="0.35">
      <c r="A10719" t="s">
        <v>135</v>
      </c>
      <c r="B10719" t="s">
        <v>136</v>
      </c>
      <c r="C10719" t="s">
        <v>97</v>
      </c>
      <c r="D10719" s="29">
        <v>45645</v>
      </c>
      <c r="E10719">
        <v>0</v>
      </c>
      <c r="F10719">
        <v>0</v>
      </c>
      <c r="G10719">
        <v>0</v>
      </c>
      <c r="H10719">
        <v>0</v>
      </c>
      <c r="L10719">
        <v>339.11828700000001</v>
      </c>
      <c r="M10719">
        <v>34.909253999999997</v>
      </c>
      <c r="N10719">
        <v>34.909253999999997</v>
      </c>
      <c r="R10719">
        <v>339.118292</v>
      </c>
      <c r="S10719" t="s">
        <v>204</v>
      </c>
      <c r="T10719" s="247">
        <v>45342.356226851851</v>
      </c>
    </row>
    <row r="10720" spans="1:20" x14ac:dyDescent="0.35">
      <c r="A10720" t="s">
        <v>135</v>
      </c>
      <c r="B10720" t="s">
        <v>136</v>
      </c>
      <c r="C10720" t="s">
        <v>97</v>
      </c>
      <c r="D10720" s="29">
        <v>45646</v>
      </c>
      <c r="E10720">
        <v>0</v>
      </c>
      <c r="F10720">
        <v>0</v>
      </c>
      <c r="G10720">
        <v>0</v>
      </c>
      <c r="H10720">
        <v>0</v>
      </c>
      <c r="L10720">
        <v>339.11828700000001</v>
      </c>
      <c r="M10720">
        <v>34.909253999999997</v>
      </c>
      <c r="N10720">
        <v>34.909253999999997</v>
      </c>
      <c r="R10720">
        <v>339.118292</v>
      </c>
      <c r="S10720" t="s">
        <v>204</v>
      </c>
      <c r="T10720" s="247">
        <v>45342.356226851851</v>
      </c>
    </row>
    <row r="10721" spans="1:20" x14ac:dyDescent="0.35">
      <c r="A10721" t="s">
        <v>135</v>
      </c>
      <c r="B10721" t="s">
        <v>136</v>
      </c>
      <c r="C10721" t="s">
        <v>97</v>
      </c>
      <c r="D10721" s="29">
        <v>45647</v>
      </c>
      <c r="E10721">
        <v>0</v>
      </c>
      <c r="F10721">
        <v>0</v>
      </c>
      <c r="G10721">
        <v>0</v>
      </c>
      <c r="H10721">
        <v>0</v>
      </c>
      <c r="L10721">
        <v>339.11828700000001</v>
      </c>
      <c r="M10721">
        <v>34.909253999999997</v>
      </c>
      <c r="N10721">
        <v>34.909253999999997</v>
      </c>
      <c r="R10721">
        <v>339.118292</v>
      </c>
      <c r="S10721" t="s">
        <v>204</v>
      </c>
      <c r="T10721" s="247">
        <v>45342.356238425928</v>
      </c>
    </row>
    <row r="10722" spans="1:20" x14ac:dyDescent="0.35">
      <c r="A10722" t="s">
        <v>135</v>
      </c>
      <c r="B10722" t="s">
        <v>136</v>
      </c>
      <c r="C10722" t="s">
        <v>97</v>
      </c>
      <c r="D10722" s="29">
        <v>45648</v>
      </c>
      <c r="E10722">
        <v>0</v>
      </c>
      <c r="F10722">
        <v>0</v>
      </c>
      <c r="G10722">
        <v>0</v>
      </c>
      <c r="H10722">
        <v>0</v>
      </c>
      <c r="L10722">
        <v>339.11828700000001</v>
      </c>
      <c r="M10722">
        <v>34.909253999999997</v>
      </c>
      <c r="N10722">
        <v>34.909253999999997</v>
      </c>
      <c r="R10722">
        <v>339.118292</v>
      </c>
      <c r="S10722" t="s">
        <v>204</v>
      </c>
      <c r="T10722" s="247">
        <v>45342.356226851851</v>
      </c>
    </row>
    <row r="10723" spans="1:20" x14ac:dyDescent="0.35">
      <c r="A10723" t="s">
        <v>135</v>
      </c>
      <c r="B10723" t="s">
        <v>136</v>
      </c>
      <c r="C10723" t="s">
        <v>97</v>
      </c>
      <c r="D10723" s="29">
        <v>45649</v>
      </c>
      <c r="E10723">
        <v>0</v>
      </c>
      <c r="F10723">
        <v>0</v>
      </c>
      <c r="G10723">
        <v>0</v>
      </c>
      <c r="H10723">
        <v>0</v>
      </c>
      <c r="L10723">
        <v>339.11828700000001</v>
      </c>
      <c r="M10723">
        <v>34.909253999999997</v>
      </c>
      <c r="N10723">
        <v>34.909253999999997</v>
      </c>
      <c r="R10723">
        <v>339.118292</v>
      </c>
      <c r="S10723" t="s">
        <v>204</v>
      </c>
      <c r="T10723" s="247">
        <v>45342.356238425928</v>
      </c>
    </row>
    <row r="10724" spans="1:20" x14ac:dyDescent="0.35">
      <c r="A10724" t="s">
        <v>135</v>
      </c>
      <c r="B10724" t="s">
        <v>136</v>
      </c>
      <c r="C10724" t="s">
        <v>97</v>
      </c>
      <c r="D10724" s="29">
        <v>45650</v>
      </c>
      <c r="E10724">
        <v>0</v>
      </c>
      <c r="F10724">
        <v>0</v>
      </c>
      <c r="G10724">
        <v>0</v>
      </c>
      <c r="H10724">
        <v>0</v>
      </c>
      <c r="L10724">
        <v>339.11828700000001</v>
      </c>
      <c r="M10724">
        <v>34.909253999999997</v>
      </c>
      <c r="N10724">
        <v>34.909253999999997</v>
      </c>
      <c r="R10724">
        <v>339.118292</v>
      </c>
      <c r="S10724" t="s">
        <v>204</v>
      </c>
      <c r="T10724" s="247">
        <v>45342.356238425928</v>
      </c>
    </row>
    <row r="10725" spans="1:20" x14ac:dyDescent="0.35">
      <c r="A10725" t="s">
        <v>135</v>
      </c>
      <c r="B10725" t="s">
        <v>136</v>
      </c>
      <c r="C10725" t="s">
        <v>97</v>
      </c>
      <c r="D10725" s="29">
        <v>45651</v>
      </c>
      <c r="E10725">
        <v>0</v>
      </c>
      <c r="F10725">
        <v>0</v>
      </c>
      <c r="G10725">
        <v>0</v>
      </c>
      <c r="H10725">
        <v>0</v>
      </c>
      <c r="L10725">
        <v>339.11828700000001</v>
      </c>
      <c r="M10725">
        <v>34.909253999999997</v>
      </c>
      <c r="N10725">
        <v>34.909253999999997</v>
      </c>
      <c r="R10725">
        <v>339.118292</v>
      </c>
      <c r="S10725" t="s">
        <v>204</v>
      </c>
      <c r="T10725" s="247">
        <v>45342.356238425928</v>
      </c>
    </row>
    <row r="10726" spans="1:20" x14ac:dyDescent="0.35">
      <c r="A10726" t="s">
        <v>135</v>
      </c>
      <c r="B10726" t="s">
        <v>136</v>
      </c>
      <c r="C10726" t="s">
        <v>97</v>
      </c>
      <c r="D10726" s="29">
        <v>45652</v>
      </c>
      <c r="E10726">
        <v>0</v>
      </c>
      <c r="F10726">
        <v>0</v>
      </c>
      <c r="G10726">
        <v>0</v>
      </c>
      <c r="H10726">
        <v>0</v>
      </c>
      <c r="L10726">
        <v>339.11828700000001</v>
      </c>
      <c r="M10726">
        <v>34.909253999999997</v>
      </c>
      <c r="N10726">
        <v>34.909253999999997</v>
      </c>
      <c r="R10726">
        <v>339.118292</v>
      </c>
      <c r="S10726" t="s">
        <v>204</v>
      </c>
      <c r="T10726" s="247">
        <v>45342.356238425928</v>
      </c>
    </row>
    <row r="10727" spans="1:20" x14ac:dyDescent="0.35">
      <c r="A10727" t="s">
        <v>135</v>
      </c>
      <c r="B10727" t="s">
        <v>136</v>
      </c>
      <c r="C10727" t="s">
        <v>97</v>
      </c>
      <c r="D10727" s="29">
        <v>45653</v>
      </c>
      <c r="E10727">
        <v>0</v>
      </c>
      <c r="F10727">
        <v>0</v>
      </c>
      <c r="G10727">
        <v>0</v>
      </c>
      <c r="H10727">
        <v>0</v>
      </c>
      <c r="L10727">
        <v>339.11828700000001</v>
      </c>
      <c r="M10727">
        <v>34.909253999999997</v>
      </c>
      <c r="N10727">
        <v>34.909253999999997</v>
      </c>
      <c r="R10727">
        <v>339.118292</v>
      </c>
      <c r="S10727" t="s">
        <v>204</v>
      </c>
      <c r="T10727" s="247">
        <v>45342.356238425928</v>
      </c>
    </row>
    <row r="10728" spans="1:20" x14ac:dyDescent="0.35">
      <c r="A10728" t="s">
        <v>135</v>
      </c>
      <c r="B10728" t="s">
        <v>136</v>
      </c>
      <c r="C10728" t="s">
        <v>97</v>
      </c>
      <c r="D10728" s="29">
        <v>45654</v>
      </c>
      <c r="E10728">
        <v>0</v>
      </c>
      <c r="F10728">
        <v>0</v>
      </c>
      <c r="G10728">
        <v>0</v>
      </c>
      <c r="H10728">
        <v>0</v>
      </c>
      <c r="L10728">
        <v>339.11828700000001</v>
      </c>
      <c r="M10728">
        <v>34.909253999999997</v>
      </c>
      <c r="N10728">
        <v>34.909253999999997</v>
      </c>
      <c r="R10728">
        <v>339.118292</v>
      </c>
      <c r="S10728" t="s">
        <v>204</v>
      </c>
      <c r="T10728" s="247">
        <v>45342.356249999997</v>
      </c>
    </row>
    <row r="10729" spans="1:20" x14ac:dyDescent="0.35">
      <c r="A10729" t="s">
        <v>135</v>
      </c>
      <c r="B10729" t="s">
        <v>136</v>
      </c>
      <c r="C10729" t="s">
        <v>97</v>
      </c>
      <c r="D10729" s="29">
        <v>45655</v>
      </c>
      <c r="E10729">
        <v>0</v>
      </c>
      <c r="F10729">
        <v>0</v>
      </c>
      <c r="G10729">
        <v>0</v>
      </c>
      <c r="H10729">
        <v>0</v>
      </c>
      <c r="L10729">
        <v>339.11828700000001</v>
      </c>
      <c r="M10729">
        <v>34.909253999999997</v>
      </c>
      <c r="N10729">
        <v>34.909253999999997</v>
      </c>
      <c r="R10729">
        <v>339.118292</v>
      </c>
      <c r="S10729" t="s">
        <v>204</v>
      </c>
      <c r="T10729" s="247">
        <v>45342.356238425928</v>
      </c>
    </row>
    <row r="10730" spans="1:20" x14ac:dyDescent="0.35">
      <c r="A10730" t="s">
        <v>135</v>
      </c>
      <c r="B10730" t="s">
        <v>136</v>
      </c>
      <c r="C10730" t="s">
        <v>97</v>
      </c>
      <c r="D10730" s="29">
        <v>45656</v>
      </c>
      <c r="E10730">
        <v>0</v>
      </c>
      <c r="F10730">
        <v>0</v>
      </c>
      <c r="G10730">
        <v>0</v>
      </c>
      <c r="H10730">
        <v>0</v>
      </c>
      <c r="L10730">
        <v>339.11828700000001</v>
      </c>
      <c r="M10730">
        <v>34.909253999999997</v>
      </c>
      <c r="N10730">
        <v>34.909253999999997</v>
      </c>
      <c r="R10730">
        <v>339.118292</v>
      </c>
      <c r="S10730" t="s">
        <v>204</v>
      </c>
      <c r="T10730" s="247">
        <v>45342.356238425928</v>
      </c>
    </row>
    <row r="10731" spans="1:20" x14ac:dyDescent="0.35">
      <c r="A10731" t="s">
        <v>135</v>
      </c>
      <c r="B10731" t="s">
        <v>136</v>
      </c>
      <c r="C10731" t="s">
        <v>97</v>
      </c>
      <c r="D10731" s="29">
        <v>45657</v>
      </c>
      <c r="E10731">
        <v>0</v>
      </c>
      <c r="F10731">
        <v>0</v>
      </c>
      <c r="G10731">
        <v>0</v>
      </c>
      <c r="H10731">
        <v>0</v>
      </c>
      <c r="L10731">
        <v>339.11828700000001</v>
      </c>
      <c r="M10731">
        <v>34.909253999999997</v>
      </c>
      <c r="N10731">
        <v>34.909253999999997</v>
      </c>
      <c r="R10731">
        <v>339.118292</v>
      </c>
      <c r="S10731" t="s">
        <v>204</v>
      </c>
      <c r="T10731" s="247">
        <v>45342.356261574074</v>
      </c>
    </row>
    <row r="10732" spans="1:20" x14ac:dyDescent="0.35">
      <c r="A10732" t="s">
        <v>237</v>
      </c>
      <c r="B10732" t="s">
        <v>238</v>
      </c>
      <c r="C10732" t="s">
        <v>97</v>
      </c>
      <c r="D10732" s="29">
        <v>45383</v>
      </c>
      <c r="E10732">
        <v>0</v>
      </c>
      <c r="F10732">
        <v>0</v>
      </c>
      <c r="G10732">
        <v>0</v>
      </c>
      <c r="H10732">
        <v>0</v>
      </c>
      <c r="R10732">
        <v>0</v>
      </c>
      <c r="S10732" t="s">
        <v>204</v>
      </c>
      <c r="T10732" s="247">
        <v>45078.313368055555</v>
      </c>
    </row>
    <row r="10733" spans="1:20" x14ac:dyDescent="0.35">
      <c r="A10733" t="s">
        <v>237</v>
      </c>
      <c r="B10733" t="s">
        <v>238</v>
      </c>
      <c r="C10733" t="s">
        <v>97</v>
      </c>
      <c r="D10733" s="29">
        <v>45384</v>
      </c>
      <c r="E10733">
        <v>0</v>
      </c>
      <c r="F10733">
        <v>0</v>
      </c>
      <c r="G10733">
        <v>0</v>
      </c>
      <c r="H10733">
        <v>0</v>
      </c>
      <c r="R10733">
        <v>0</v>
      </c>
      <c r="S10733" t="s">
        <v>204</v>
      </c>
      <c r="T10733" s="247">
        <v>45078.313472222224</v>
      </c>
    </row>
    <row r="10734" spans="1:20" x14ac:dyDescent="0.35">
      <c r="A10734" t="s">
        <v>237</v>
      </c>
      <c r="B10734" t="s">
        <v>238</v>
      </c>
      <c r="C10734" t="s">
        <v>97</v>
      </c>
      <c r="D10734" s="29">
        <v>45385</v>
      </c>
      <c r="E10734">
        <v>0</v>
      </c>
      <c r="F10734">
        <v>0</v>
      </c>
      <c r="G10734">
        <v>0</v>
      </c>
      <c r="H10734">
        <v>0</v>
      </c>
      <c r="R10734">
        <v>0</v>
      </c>
      <c r="S10734" t="s">
        <v>204</v>
      </c>
      <c r="T10734" s="247">
        <v>45078.313530092593</v>
      </c>
    </row>
    <row r="10735" spans="1:20" x14ac:dyDescent="0.35">
      <c r="A10735" t="s">
        <v>237</v>
      </c>
      <c r="B10735" t="s">
        <v>238</v>
      </c>
      <c r="C10735" t="s">
        <v>97</v>
      </c>
      <c r="D10735" s="29">
        <v>45386</v>
      </c>
      <c r="E10735">
        <v>0</v>
      </c>
      <c r="F10735">
        <v>0</v>
      </c>
      <c r="G10735">
        <v>0</v>
      </c>
      <c r="H10735">
        <v>0</v>
      </c>
      <c r="R10735">
        <v>0</v>
      </c>
      <c r="S10735" t="s">
        <v>204</v>
      </c>
      <c r="T10735" s="247">
        <v>45078.313530092593</v>
      </c>
    </row>
    <row r="10736" spans="1:20" x14ac:dyDescent="0.35">
      <c r="A10736" t="s">
        <v>237</v>
      </c>
      <c r="B10736" t="s">
        <v>238</v>
      </c>
      <c r="C10736" t="s">
        <v>97</v>
      </c>
      <c r="D10736" s="29">
        <v>45387</v>
      </c>
      <c r="E10736">
        <v>0</v>
      </c>
      <c r="F10736">
        <v>0</v>
      </c>
      <c r="G10736">
        <v>0</v>
      </c>
      <c r="H10736">
        <v>0</v>
      </c>
      <c r="R10736">
        <v>0</v>
      </c>
      <c r="S10736" t="s">
        <v>204</v>
      </c>
      <c r="T10736" s="247">
        <v>45078.31354166667</v>
      </c>
    </row>
    <row r="10737" spans="1:20" x14ac:dyDescent="0.35">
      <c r="A10737" t="s">
        <v>237</v>
      </c>
      <c r="B10737" t="s">
        <v>238</v>
      </c>
      <c r="C10737" t="s">
        <v>97</v>
      </c>
      <c r="D10737" s="29">
        <v>45388</v>
      </c>
      <c r="E10737">
        <v>0</v>
      </c>
      <c r="F10737">
        <v>0</v>
      </c>
      <c r="G10737">
        <v>0</v>
      </c>
      <c r="H10737">
        <v>0</v>
      </c>
      <c r="R10737">
        <v>0</v>
      </c>
      <c r="S10737" t="s">
        <v>204</v>
      </c>
      <c r="T10737" s="247">
        <v>45078.31354166667</v>
      </c>
    </row>
    <row r="10738" spans="1:20" x14ac:dyDescent="0.35">
      <c r="A10738" t="s">
        <v>237</v>
      </c>
      <c r="B10738" t="s">
        <v>238</v>
      </c>
      <c r="C10738" t="s">
        <v>97</v>
      </c>
      <c r="D10738" s="29">
        <v>45389</v>
      </c>
      <c r="E10738">
        <v>0</v>
      </c>
      <c r="F10738">
        <v>0</v>
      </c>
      <c r="G10738">
        <v>0</v>
      </c>
      <c r="H10738">
        <v>0</v>
      </c>
      <c r="R10738">
        <v>0</v>
      </c>
      <c r="S10738" t="s">
        <v>204</v>
      </c>
      <c r="T10738" s="247">
        <v>45078.31354166667</v>
      </c>
    </row>
    <row r="10739" spans="1:20" x14ac:dyDescent="0.35">
      <c r="A10739" t="s">
        <v>237</v>
      </c>
      <c r="B10739" t="s">
        <v>238</v>
      </c>
      <c r="C10739" t="s">
        <v>97</v>
      </c>
      <c r="D10739" s="29">
        <v>45390</v>
      </c>
      <c r="E10739">
        <v>0</v>
      </c>
      <c r="F10739">
        <v>0</v>
      </c>
      <c r="G10739">
        <v>0</v>
      </c>
      <c r="H10739">
        <v>0</v>
      </c>
      <c r="R10739">
        <v>0</v>
      </c>
      <c r="S10739" t="s">
        <v>204</v>
      </c>
      <c r="T10739" s="247">
        <v>45078.31354166667</v>
      </c>
    </row>
    <row r="10740" spans="1:20" x14ac:dyDescent="0.35">
      <c r="A10740" t="s">
        <v>237</v>
      </c>
      <c r="B10740" t="s">
        <v>238</v>
      </c>
      <c r="C10740" t="s">
        <v>97</v>
      </c>
      <c r="D10740" s="29">
        <v>45391</v>
      </c>
      <c r="E10740">
        <v>0</v>
      </c>
      <c r="F10740">
        <v>0</v>
      </c>
      <c r="G10740">
        <v>0</v>
      </c>
      <c r="H10740">
        <v>0</v>
      </c>
      <c r="R10740">
        <v>0</v>
      </c>
      <c r="S10740" t="s">
        <v>204</v>
      </c>
      <c r="T10740" s="247">
        <v>45078.31355324074</v>
      </c>
    </row>
    <row r="10741" spans="1:20" x14ac:dyDescent="0.35">
      <c r="A10741" t="s">
        <v>237</v>
      </c>
      <c r="B10741" t="s">
        <v>238</v>
      </c>
      <c r="C10741" t="s">
        <v>97</v>
      </c>
      <c r="D10741" s="29">
        <v>45392</v>
      </c>
      <c r="E10741">
        <v>0</v>
      </c>
      <c r="F10741">
        <v>0</v>
      </c>
      <c r="G10741">
        <v>0</v>
      </c>
      <c r="H10741">
        <v>0</v>
      </c>
      <c r="R10741">
        <v>0</v>
      </c>
      <c r="S10741" t="s">
        <v>204</v>
      </c>
      <c r="T10741" s="247">
        <v>45078.31355324074</v>
      </c>
    </row>
    <row r="10742" spans="1:20" x14ac:dyDescent="0.35">
      <c r="A10742" t="s">
        <v>237</v>
      </c>
      <c r="B10742" t="s">
        <v>238</v>
      </c>
      <c r="C10742" t="s">
        <v>97</v>
      </c>
      <c r="D10742" s="29">
        <v>45393</v>
      </c>
      <c r="E10742">
        <v>0</v>
      </c>
      <c r="F10742">
        <v>0</v>
      </c>
      <c r="G10742">
        <v>0</v>
      </c>
      <c r="H10742">
        <v>0</v>
      </c>
      <c r="R10742">
        <v>0</v>
      </c>
      <c r="S10742" t="s">
        <v>204</v>
      </c>
      <c r="T10742" s="247">
        <v>45078.313564814816</v>
      </c>
    </row>
    <row r="10743" spans="1:20" x14ac:dyDescent="0.35">
      <c r="A10743" t="s">
        <v>237</v>
      </c>
      <c r="B10743" t="s">
        <v>238</v>
      </c>
      <c r="C10743" t="s">
        <v>97</v>
      </c>
      <c r="D10743" s="29">
        <v>45394</v>
      </c>
      <c r="E10743">
        <v>0</v>
      </c>
      <c r="F10743">
        <v>0</v>
      </c>
      <c r="G10743">
        <v>0</v>
      </c>
      <c r="H10743">
        <v>0</v>
      </c>
      <c r="R10743">
        <v>0</v>
      </c>
      <c r="S10743" t="s">
        <v>204</v>
      </c>
      <c r="T10743" s="247">
        <v>45078.313564814816</v>
      </c>
    </row>
    <row r="10744" spans="1:20" x14ac:dyDescent="0.35">
      <c r="A10744" t="s">
        <v>237</v>
      </c>
      <c r="B10744" t="s">
        <v>238</v>
      </c>
      <c r="C10744" t="s">
        <v>97</v>
      </c>
      <c r="D10744" s="29">
        <v>45395</v>
      </c>
      <c r="E10744">
        <v>0</v>
      </c>
      <c r="F10744">
        <v>0</v>
      </c>
      <c r="G10744">
        <v>0</v>
      </c>
      <c r="H10744">
        <v>0</v>
      </c>
      <c r="R10744">
        <v>0</v>
      </c>
      <c r="S10744" t="s">
        <v>204</v>
      </c>
      <c r="T10744" s="247">
        <v>45078.313564814816</v>
      </c>
    </row>
    <row r="10745" spans="1:20" x14ac:dyDescent="0.35">
      <c r="A10745" t="s">
        <v>237</v>
      </c>
      <c r="B10745" t="s">
        <v>238</v>
      </c>
      <c r="C10745" t="s">
        <v>97</v>
      </c>
      <c r="D10745" s="29">
        <v>45396</v>
      </c>
      <c r="E10745">
        <v>0</v>
      </c>
      <c r="F10745">
        <v>0</v>
      </c>
      <c r="G10745">
        <v>0</v>
      </c>
      <c r="H10745">
        <v>0</v>
      </c>
      <c r="R10745">
        <v>0</v>
      </c>
      <c r="S10745" t="s">
        <v>204</v>
      </c>
      <c r="T10745" s="247">
        <v>45078.313564814816</v>
      </c>
    </row>
    <row r="10746" spans="1:20" x14ac:dyDescent="0.35">
      <c r="A10746" t="s">
        <v>237</v>
      </c>
      <c r="B10746" t="s">
        <v>238</v>
      </c>
      <c r="C10746" t="s">
        <v>97</v>
      </c>
      <c r="D10746" s="29">
        <v>45397</v>
      </c>
      <c r="E10746">
        <v>0</v>
      </c>
      <c r="F10746">
        <v>0</v>
      </c>
      <c r="G10746">
        <v>0</v>
      </c>
      <c r="H10746">
        <v>0</v>
      </c>
      <c r="R10746">
        <v>0</v>
      </c>
      <c r="S10746" t="s">
        <v>204</v>
      </c>
      <c r="T10746" s="247">
        <v>45078.313576388886</v>
      </c>
    </row>
    <row r="10747" spans="1:20" x14ac:dyDescent="0.35">
      <c r="A10747" t="s">
        <v>237</v>
      </c>
      <c r="B10747" t="s">
        <v>238</v>
      </c>
      <c r="C10747" t="s">
        <v>97</v>
      </c>
      <c r="D10747" s="29">
        <v>45398</v>
      </c>
      <c r="E10747">
        <v>0</v>
      </c>
      <c r="F10747">
        <v>0</v>
      </c>
      <c r="G10747">
        <v>0</v>
      </c>
      <c r="H10747">
        <v>0</v>
      </c>
      <c r="R10747">
        <v>0</v>
      </c>
      <c r="S10747" t="s">
        <v>204</v>
      </c>
      <c r="T10747" s="247">
        <v>45078.313576388886</v>
      </c>
    </row>
    <row r="10748" spans="1:20" x14ac:dyDescent="0.35">
      <c r="A10748" t="s">
        <v>237</v>
      </c>
      <c r="B10748" t="s">
        <v>238</v>
      </c>
      <c r="C10748" t="s">
        <v>97</v>
      </c>
      <c r="D10748" s="29">
        <v>45399</v>
      </c>
      <c r="E10748">
        <v>0</v>
      </c>
      <c r="F10748">
        <v>0</v>
      </c>
      <c r="G10748">
        <v>0</v>
      </c>
      <c r="H10748">
        <v>0</v>
      </c>
      <c r="R10748">
        <v>0</v>
      </c>
      <c r="S10748" t="s">
        <v>204</v>
      </c>
      <c r="T10748" s="247">
        <v>45078.313576388886</v>
      </c>
    </row>
    <row r="10749" spans="1:20" x14ac:dyDescent="0.35">
      <c r="A10749" t="s">
        <v>237</v>
      </c>
      <c r="B10749" t="s">
        <v>238</v>
      </c>
      <c r="C10749" t="s">
        <v>97</v>
      </c>
      <c r="D10749" s="29">
        <v>45400</v>
      </c>
      <c r="E10749">
        <v>0</v>
      </c>
      <c r="F10749">
        <v>0</v>
      </c>
      <c r="G10749">
        <v>0</v>
      </c>
      <c r="H10749">
        <v>0</v>
      </c>
      <c r="R10749">
        <v>0</v>
      </c>
      <c r="S10749" t="s">
        <v>204</v>
      </c>
      <c r="T10749" s="247">
        <v>45078.313587962963</v>
      </c>
    </row>
    <row r="10750" spans="1:20" x14ac:dyDescent="0.35">
      <c r="A10750" t="s">
        <v>237</v>
      </c>
      <c r="B10750" t="s">
        <v>238</v>
      </c>
      <c r="C10750" t="s">
        <v>97</v>
      </c>
      <c r="D10750" s="29">
        <v>45401</v>
      </c>
      <c r="E10750">
        <v>0</v>
      </c>
      <c r="F10750">
        <v>0</v>
      </c>
      <c r="G10750">
        <v>0</v>
      </c>
      <c r="H10750">
        <v>0</v>
      </c>
      <c r="R10750">
        <v>0</v>
      </c>
      <c r="S10750" t="s">
        <v>204</v>
      </c>
      <c r="T10750" s="247">
        <v>45078.313587962963</v>
      </c>
    </row>
    <row r="10751" spans="1:20" x14ac:dyDescent="0.35">
      <c r="A10751" t="s">
        <v>237</v>
      </c>
      <c r="B10751" t="s">
        <v>238</v>
      </c>
      <c r="C10751" t="s">
        <v>97</v>
      </c>
      <c r="D10751" s="29">
        <v>45402</v>
      </c>
      <c r="E10751">
        <v>0</v>
      </c>
      <c r="F10751">
        <v>0</v>
      </c>
      <c r="G10751">
        <v>0</v>
      </c>
      <c r="H10751">
        <v>0</v>
      </c>
      <c r="R10751">
        <v>0</v>
      </c>
      <c r="S10751" t="s">
        <v>204</v>
      </c>
      <c r="T10751" s="247">
        <v>45078.313599537039</v>
      </c>
    </row>
    <row r="10752" spans="1:20" x14ac:dyDescent="0.35">
      <c r="A10752" t="s">
        <v>237</v>
      </c>
      <c r="B10752" t="s">
        <v>238</v>
      </c>
      <c r="C10752" t="s">
        <v>97</v>
      </c>
      <c r="D10752" s="29">
        <v>45403</v>
      </c>
      <c r="E10752">
        <v>0</v>
      </c>
      <c r="F10752">
        <v>0</v>
      </c>
      <c r="G10752">
        <v>0</v>
      </c>
      <c r="H10752">
        <v>0</v>
      </c>
      <c r="R10752">
        <v>0</v>
      </c>
      <c r="S10752" t="s">
        <v>204</v>
      </c>
      <c r="T10752" s="247">
        <v>45078.313599537039</v>
      </c>
    </row>
    <row r="10753" spans="1:20" x14ac:dyDescent="0.35">
      <c r="A10753" t="s">
        <v>237</v>
      </c>
      <c r="B10753" t="s">
        <v>238</v>
      </c>
      <c r="C10753" t="s">
        <v>97</v>
      </c>
      <c r="D10753" s="29">
        <v>45404</v>
      </c>
      <c r="E10753">
        <v>0</v>
      </c>
      <c r="F10753">
        <v>0</v>
      </c>
      <c r="G10753">
        <v>0</v>
      </c>
      <c r="H10753">
        <v>0</v>
      </c>
      <c r="R10753">
        <v>0</v>
      </c>
      <c r="S10753" t="s">
        <v>204</v>
      </c>
      <c r="T10753" s="247">
        <v>45078.313599537039</v>
      </c>
    </row>
    <row r="10754" spans="1:20" x14ac:dyDescent="0.35">
      <c r="A10754" t="s">
        <v>237</v>
      </c>
      <c r="B10754" t="s">
        <v>238</v>
      </c>
      <c r="C10754" t="s">
        <v>97</v>
      </c>
      <c r="D10754" s="29">
        <v>45405</v>
      </c>
      <c r="E10754">
        <v>0</v>
      </c>
      <c r="F10754">
        <v>0</v>
      </c>
      <c r="G10754">
        <v>0</v>
      </c>
      <c r="H10754">
        <v>0</v>
      </c>
      <c r="R10754">
        <v>0</v>
      </c>
      <c r="S10754" t="s">
        <v>204</v>
      </c>
      <c r="T10754" s="247">
        <v>45078.313611111109</v>
      </c>
    </row>
    <row r="10755" spans="1:20" x14ac:dyDescent="0.35">
      <c r="A10755" t="s">
        <v>237</v>
      </c>
      <c r="B10755" t="s">
        <v>238</v>
      </c>
      <c r="C10755" t="s">
        <v>97</v>
      </c>
      <c r="D10755" s="29">
        <v>45406</v>
      </c>
      <c r="E10755">
        <v>0</v>
      </c>
      <c r="F10755">
        <v>0</v>
      </c>
      <c r="G10755">
        <v>0</v>
      </c>
      <c r="H10755">
        <v>0</v>
      </c>
      <c r="R10755">
        <v>0</v>
      </c>
      <c r="S10755" t="s">
        <v>204</v>
      </c>
      <c r="T10755" s="247">
        <v>45078.313611111109</v>
      </c>
    </row>
    <row r="10756" spans="1:20" x14ac:dyDescent="0.35">
      <c r="A10756" t="s">
        <v>237</v>
      </c>
      <c r="B10756" t="s">
        <v>238</v>
      </c>
      <c r="C10756" t="s">
        <v>97</v>
      </c>
      <c r="D10756" s="29">
        <v>45407</v>
      </c>
      <c r="E10756">
        <v>0</v>
      </c>
      <c r="F10756">
        <v>0</v>
      </c>
      <c r="G10756">
        <v>0</v>
      </c>
      <c r="H10756">
        <v>0</v>
      </c>
      <c r="R10756">
        <v>0</v>
      </c>
      <c r="S10756" t="s">
        <v>204</v>
      </c>
      <c r="T10756" s="247">
        <v>45078.313611111109</v>
      </c>
    </row>
    <row r="10757" spans="1:20" x14ac:dyDescent="0.35">
      <c r="A10757" t="s">
        <v>237</v>
      </c>
      <c r="B10757" t="s">
        <v>238</v>
      </c>
      <c r="C10757" t="s">
        <v>97</v>
      </c>
      <c r="D10757" s="29">
        <v>45408</v>
      </c>
      <c r="E10757">
        <v>0</v>
      </c>
      <c r="F10757">
        <v>0</v>
      </c>
      <c r="G10757">
        <v>0</v>
      </c>
      <c r="H10757">
        <v>0</v>
      </c>
      <c r="R10757">
        <v>0</v>
      </c>
      <c r="S10757" t="s">
        <v>204</v>
      </c>
      <c r="T10757" s="247">
        <v>45078.313622685186</v>
      </c>
    </row>
    <row r="10758" spans="1:20" x14ac:dyDescent="0.35">
      <c r="A10758" t="s">
        <v>237</v>
      </c>
      <c r="B10758" t="s">
        <v>238</v>
      </c>
      <c r="C10758" t="s">
        <v>97</v>
      </c>
      <c r="D10758" s="29">
        <v>45409</v>
      </c>
      <c r="E10758">
        <v>0</v>
      </c>
      <c r="F10758">
        <v>0</v>
      </c>
      <c r="G10758">
        <v>0</v>
      </c>
      <c r="H10758">
        <v>0</v>
      </c>
      <c r="R10758">
        <v>0</v>
      </c>
      <c r="S10758" t="s">
        <v>204</v>
      </c>
      <c r="T10758" s="247">
        <v>45078.313622685186</v>
      </c>
    </row>
    <row r="10759" spans="1:20" x14ac:dyDescent="0.35">
      <c r="A10759" t="s">
        <v>237</v>
      </c>
      <c r="B10759" t="s">
        <v>238</v>
      </c>
      <c r="C10759" t="s">
        <v>97</v>
      </c>
      <c r="D10759" s="29">
        <v>45410</v>
      </c>
      <c r="E10759">
        <v>0</v>
      </c>
      <c r="F10759">
        <v>0</v>
      </c>
      <c r="G10759">
        <v>0</v>
      </c>
      <c r="H10759">
        <v>0</v>
      </c>
      <c r="R10759">
        <v>0</v>
      </c>
      <c r="S10759" t="s">
        <v>204</v>
      </c>
      <c r="T10759" s="247">
        <v>45078.313622685186</v>
      </c>
    </row>
    <row r="10760" spans="1:20" x14ac:dyDescent="0.35">
      <c r="A10760" t="s">
        <v>237</v>
      </c>
      <c r="B10760" t="s">
        <v>238</v>
      </c>
      <c r="C10760" t="s">
        <v>97</v>
      </c>
      <c r="D10760" s="29">
        <v>45411</v>
      </c>
      <c r="E10760">
        <v>0</v>
      </c>
      <c r="F10760">
        <v>0</v>
      </c>
      <c r="G10760">
        <v>0</v>
      </c>
      <c r="H10760">
        <v>0</v>
      </c>
      <c r="R10760">
        <v>0</v>
      </c>
      <c r="S10760" t="s">
        <v>204</v>
      </c>
      <c r="T10760" s="247">
        <v>45078.313622685186</v>
      </c>
    </row>
    <row r="10761" spans="1:20" x14ac:dyDescent="0.35">
      <c r="A10761" t="s">
        <v>237</v>
      </c>
      <c r="B10761" t="s">
        <v>238</v>
      </c>
      <c r="C10761" t="s">
        <v>97</v>
      </c>
      <c r="D10761" s="29">
        <v>45412</v>
      </c>
      <c r="E10761">
        <v>0</v>
      </c>
      <c r="F10761">
        <v>0</v>
      </c>
      <c r="G10761">
        <v>0</v>
      </c>
      <c r="H10761">
        <v>0</v>
      </c>
      <c r="R10761">
        <v>0</v>
      </c>
      <c r="S10761" t="s">
        <v>204</v>
      </c>
      <c r="T10761" s="247">
        <v>45078.313634259262</v>
      </c>
    </row>
    <row r="10762" spans="1:20" x14ac:dyDescent="0.35">
      <c r="A10762" t="s">
        <v>237</v>
      </c>
      <c r="B10762" t="s">
        <v>238</v>
      </c>
      <c r="C10762" t="s">
        <v>97</v>
      </c>
      <c r="D10762" s="29">
        <v>45413</v>
      </c>
      <c r="E10762">
        <v>0</v>
      </c>
      <c r="F10762">
        <v>0</v>
      </c>
      <c r="G10762">
        <v>0</v>
      </c>
      <c r="H10762">
        <v>0</v>
      </c>
      <c r="R10762">
        <v>0</v>
      </c>
      <c r="S10762" t="s">
        <v>204</v>
      </c>
      <c r="T10762" s="247">
        <v>45108.313240740739</v>
      </c>
    </row>
    <row r="10763" spans="1:20" x14ac:dyDescent="0.35">
      <c r="A10763" t="s">
        <v>237</v>
      </c>
      <c r="B10763" t="s">
        <v>238</v>
      </c>
      <c r="C10763" t="s">
        <v>97</v>
      </c>
      <c r="D10763" s="29">
        <v>45414</v>
      </c>
      <c r="E10763">
        <v>0</v>
      </c>
      <c r="F10763">
        <v>0</v>
      </c>
      <c r="G10763">
        <v>0</v>
      </c>
      <c r="H10763">
        <v>0</v>
      </c>
      <c r="R10763">
        <v>0</v>
      </c>
      <c r="S10763" t="s">
        <v>204</v>
      </c>
      <c r="T10763" s="247">
        <v>45108.313402777778</v>
      </c>
    </row>
    <row r="10764" spans="1:20" x14ac:dyDescent="0.35">
      <c r="A10764" t="s">
        <v>237</v>
      </c>
      <c r="B10764" t="s">
        <v>238</v>
      </c>
      <c r="C10764" t="s">
        <v>97</v>
      </c>
      <c r="D10764" s="29">
        <v>45415</v>
      </c>
      <c r="E10764">
        <v>0</v>
      </c>
      <c r="F10764">
        <v>0</v>
      </c>
      <c r="G10764">
        <v>0</v>
      </c>
      <c r="H10764">
        <v>0</v>
      </c>
      <c r="R10764">
        <v>0</v>
      </c>
      <c r="S10764" t="s">
        <v>204</v>
      </c>
      <c r="T10764" s="247">
        <v>45108.313518518517</v>
      </c>
    </row>
    <row r="10765" spans="1:20" x14ac:dyDescent="0.35">
      <c r="A10765" t="s">
        <v>237</v>
      </c>
      <c r="B10765" t="s">
        <v>238</v>
      </c>
      <c r="C10765" t="s">
        <v>97</v>
      </c>
      <c r="D10765" s="29">
        <v>45416</v>
      </c>
      <c r="E10765">
        <v>0</v>
      </c>
      <c r="F10765">
        <v>0</v>
      </c>
      <c r="G10765">
        <v>0</v>
      </c>
      <c r="H10765">
        <v>0</v>
      </c>
      <c r="R10765">
        <v>0</v>
      </c>
      <c r="S10765" t="s">
        <v>204</v>
      </c>
      <c r="T10765" s="247">
        <v>45108.313530092593</v>
      </c>
    </row>
    <row r="10766" spans="1:20" x14ac:dyDescent="0.35">
      <c r="A10766" t="s">
        <v>237</v>
      </c>
      <c r="B10766" t="s">
        <v>238</v>
      </c>
      <c r="C10766" t="s">
        <v>97</v>
      </c>
      <c r="D10766" s="29">
        <v>45417</v>
      </c>
      <c r="E10766">
        <v>0</v>
      </c>
      <c r="F10766">
        <v>0</v>
      </c>
      <c r="G10766">
        <v>0</v>
      </c>
      <c r="H10766">
        <v>0</v>
      </c>
      <c r="R10766">
        <v>0</v>
      </c>
      <c r="S10766" t="s">
        <v>204</v>
      </c>
      <c r="T10766" s="247">
        <v>45108.313530092593</v>
      </c>
    </row>
    <row r="10767" spans="1:20" x14ac:dyDescent="0.35">
      <c r="A10767" t="s">
        <v>237</v>
      </c>
      <c r="B10767" t="s">
        <v>238</v>
      </c>
      <c r="C10767" t="s">
        <v>97</v>
      </c>
      <c r="D10767" s="29">
        <v>45418</v>
      </c>
      <c r="E10767">
        <v>0</v>
      </c>
      <c r="F10767">
        <v>0</v>
      </c>
      <c r="G10767">
        <v>0</v>
      </c>
      <c r="H10767">
        <v>0</v>
      </c>
      <c r="R10767">
        <v>0</v>
      </c>
      <c r="S10767" t="s">
        <v>204</v>
      </c>
      <c r="T10767" s="247">
        <v>45108.313530092593</v>
      </c>
    </row>
    <row r="10768" spans="1:20" x14ac:dyDescent="0.35">
      <c r="A10768" t="s">
        <v>237</v>
      </c>
      <c r="B10768" t="s">
        <v>238</v>
      </c>
      <c r="C10768" t="s">
        <v>97</v>
      </c>
      <c r="D10768" s="29">
        <v>45419</v>
      </c>
      <c r="E10768">
        <v>0</v>
      </c>
      <c r="F10768">
        <v>0</v>
      </c>
      <c r="G10768">
        <v>0</v>
      </c>
      <c r="H10768">
        <v>0</v>
      </c>
      <c r="R10768">
        <v>0</v>
      </c>
      <c r="S10768" t="s">
        <v>204</v>
      </c>
      <c r="T10768" s="247">
        <v>45108.313530092593</v>
      </c>
    </row>
    <row r="10769" spans="1:20" x14ac:dyDescent="0.35">
      <c r="A10769" t="s">
        <v>237</v>
      </c>
      <c r="B10769" t="s">
        <v>238</v>
      </c>
      <c r="C10769" t="s">
        <v>97</v>
      </c>
      <c r="D10769" s="29">
        <v>45420</v>
      </c>
      <c r="E10769">
        <v>0</v>
      </c>
      <c r="F10769">
        <v>0</v>
      </c>
      <c r="G10769">
        <v>0</v>
      </c>
      <c r="H10769">
        <v>0</v>
      </c>
      <c r="R10769">
        <v>0</v>
      </c>
      <c r="S10769" t="s">
        <v>204</v>
      </c>
      <c r="T10769" s="247">
        <v>45108.31354166667</v>
      </c>
    </row>
    <row r="10770" spans="1:20" x14ac:dyDescent="0.35">
      <c r="A10770" t="s">
        <v>237</v>
      </c>
      <c r="B10770" t="s">
        <v>238</v>
      </c>
      <c r="C10770" t="s">
        <v>97</v>
      </c>
      <c r="D10770" s="29">
        <v>45421</v>
      </c>
      <c r="E10770">
        <v>0</v>
      </c>
      <c r="F10770">
        <v>0</v>
      </c>
      <c r="G10770">
        <v>0</v>
      </c>
      <c r="H10770">
        <v>0</v>
      </c>
      <c r="R10770">
        <v>0</v>
      </c>
      <c r="S10770" t="s">
        <v>204</v>
      </c>
      <c r="T10770" s="247">
        <v>45108.31355324074</v>
      </c>
    </row>
    <row r="10771" spans="1:20" x14ac:dyDescent="0.35">
      <c r="A10771" t="s">
        <v>237</v>
      </c>
      <c r="B10771" t="s">
        <v>238</v>
      </c>
      <c r="C10771" t="s">
        <v>97</v>
      </c>
      <c r="D10771" s="29">
        <v>45422</v>
      </c>
      <c r="E10771">
        <v>0</v>
      </c>
      <c r="F10771">
        <v>0</v>
      </c>
      <c r="G10771">
        <v>0</v>
      </c>
      <c r="H10771">
        <v>0</v>
      </c>
      <c r="R10771">
        <v>0</v>
      </c>
      <c r="S10771" t="s">
        <v>204</v>
      </c>
      <c r="T10771" s="247">
        <v>45108.31355324074</v>
      </c>
    </row>
    <row r="10772" spans="1:20" x14ac:dyDescent="0.35">
      <c r="A10772" t="s">
        <v>237</v>
      </c>
      <c r="B10772" t="s">
        <v>238</v>
      </c>
      <c r="C10772" t="s">
        <v>97</v>
      </c>
      <c r="D10772" s="29">
        <v>45423</v>
      </c>
      <c r="E10772">
        <v>0</v>
      </c>
      <c r="F10772">
        <v>0</v>
      </c>
      <c r="G10772">
        <v>0</v>
      </c>
      <c r="H10772">
        <v>0</v>
      </c>
      <c r="R10772">
        <v>0</v>
      </c>
      <c r="S10772" t="s">
        <v>204</v>
      </c>
      <c r="T10772" s="247">
        <v>45108.313576388886</v>
      </c>
    </row>
    <row r="10773" spans="1:20" x14ac:dyDescent="0.35">
      <c r="A10773" t="s">
        <v>237</v>
      </c>
      <c r="B10773" t="s">
        <v>238</v>
      </c>
      <c r="C10773" t="s">
        <v>97</v>
      </c>
      <c r="D10773" s="29">
        <v>45424</v>
      </c>
      <c r="E10773">
        <v>0</v>
      </c>
      <c r="F10773">
        <v>0</v>
      </c>
      <c r="G10773">
        <v>0</v>
      </c>
      <c r="H10773">
        <v>0</v>
      </c>
      <c r="R10773">
        <v>0</v>
      </c>
      <c r="S10773" t="s">
        <v>204</v>
      </c>
      <c r="T10773" s="247">
        <v>45108.313564814816</v>
      </c>
    </row>
    <row r="10774" spans="1:20" x14ac:dyDescent="0.35">
      <c r="A10774" t="s">
        <v>237</v>
      </c>
      <c r="B10774" t="s">
        <v>238</v>
      </c>
      <c r="C10774" t="s">
        <v>97</v>
      </c>
      <c r="D10774" s="29">
        <v>45425</v>
      </c>
      <c r="E10774">
        <v>0</v>
      </c>
      <c r="F10774">
        <v>0</v>
      </c>
      <c r="G10774">
        <v>0</v>
      </c>
      <c r="H10774">
        <v>0</v>
      </c>
      <c r="R10774">
        <v>0</v>
      </c>
      <c r="S10774" t="s">
        <v>204</v>
      </c>
      <c r="T10774" s="247">
        <v>45108.313576388886</v>
      </c>
    </row>
    <row r="10775" spans="1:20" x14ac:dyDescent="0.35">
      <c r="A10775" t="s">
        <v>237</v>
      </c>
      <c r="B10775" t="s">
        <v>238</v>
      </c>
      <c r="C10775" t="s">
        <v>97</v>
      </c>
      <c r="D10775" s="29">
        <v>45426</v>
      </c>
      <c r="E10775">
        <v>0</v>
      </c>
      <c r="F10775">
        <v>0</v>
      </c>
      <c r="G10775">
        <v>0</v>
      </c>
      <c r="H10775">
        <v>0</v>
      </c>
      <c r="R10775">
        <v>0</v>
      </c>
      <c r="S10775" t="s">
        <v>204</v>
      </c>
      <c r="T10775" s="247">
        <v>45108.313576388886</v>
      </c>
    </row>
    <row r="10776" spans="1:20" x14ac:dyDescent="0.35">
      <c r="A10776" t="s">
        <v>237</v>
      </c>
      <c r="B10776" t="s">
        <v>238</v>
      </c>
      <c r="C10776" t="s">
        <v>97</v>
      </c>
      <c r="D10776" s="29">
        <v>45427</v>
      </c>
      <c r="E10776">
        <v>0</v>
      </c>
      <c r="F10776">
        <v>0</v>
      </c>
      <c r="G10776">
        <v>0</v>
      </c>
      <c r="H10776">
        <v>0</v>
      </c>
      <c r="R10776">
        <v>0</v>
      </c>
      <c r="S10776" t="s">
        <v>204</v>
      </c>
      <c r="T10776" s="247">
        <v>45108.313611111109</v>
      </c>
    </row>
    <row r="10777" spans="1:20" x14ac:dyDescent="0.35">
      <c r="A10777" t="s">
        <v>237</v>
      </c>
      <c r="B10777" t="s">
        <v>238</v>
      </c>
      <c r="C10777" t="s">
        <v>97</v>
      </c>
      <c r="D10777" s="29">
        <v>45428</v>
      </c>
      <c r="E10777">
        <v>0</v>
      </c>
      <c r="F10777">
        <v>0</v>
      </c>
      <c r="G10777">
        <v>0</v>
      </c>
      <c r="H10777">
        <v>0</v>
      </c>
      <c r="R10777">
        <v>0</v>
      </c>
      <c r="S10777" t="s">
        <v>204</v>
      </c>
      <c r="T10777" s="247">
        <v>45108.313599537039</v>
      </c>
    </row>
    <row r="10778" spans="1:20" x14ac:dyDescent="0.35">
      <c r="A10778" t="s">
        <v>237</v>
      </c>
      <c r="B10778" t="s">
        <v>238</v>
      </c>
      <c r="C10778" t="s">
        <v>97</v>
      </c>
      <c r="D10778" s="29">
        <v>45429</v>
      </c>
      <c r="E10778">
        <v>0</v>
      </c>
      <c r="F10778">
        <v>0</v>
      </c>
      <c r="G10778">
        <v>0</v>
      </c>
      <c r="H10778">
        <v>0</v>
      </c>
      <c r="R10778">
        <v>0</v>
      </c>
      <c r="S10778" t="s">
        <v>204</v>
      </c>
      <c r="T10778" s="247">
        <v>45108.313611111109</v>
      </c>
    </row>
    <row r="10779" spans="1:20" x14ac:dyDescent="0.35">
      <c r="A10779" t="s">
        <v>237</v>
      </c>
      <c r="B10779" t="s">
        <v>238</v>
      </c>
      <c r="C10779" t="s">
        <v>97</v>
      </c>
      <c r="D10779" s="29">
        <v>45430</v>
      </c>
      <c r="E10779">
        <v>0</v>
      </c>
      <c r="F10779">
        <v>0</v>
      </c>
      <c r="G10779">
        <v>0</v>
      </c>
      <c r="H10779">
        <v>0</v>
      </c>
      <c r="R10779">
        <v>0</v>
      </c>
      <c r="S10779" t="s">
        <v>204</v>
      </c>
      <c r="T10779" s="247">
        <v>45108.313622685186</v>
      </c>
    </row>
    <row r="10780" spans="1:20" x14ac:dyDescent="0.35">
      <c r="A10780" t="s">
        <v>237</v>
      </c>
      <c r="B10780" t="s">
        <v>238</v>
      </c>
      <c r="C10780" t="s">
        <v>97</v>
      </c>
      <c r="D10780" s="29">
        <v>45431</v>
      </c>
      <c r="E10780">
        <v>0</v>
      </c>
      <c r="F10780">
        <v>0</v>
      </c>
      <c r="G10780">
        <v>0</v>
      </c>
      <c r="H10780">
        <v>0</v>
      </c>
      <c r="R10780">
        <v>0</v>
      </c>
      <c r="S10780" t="s">
        <v>204</v>
      </c>
      <c r="T10780" s="247">
        <v>45108.313622685186</v>
      </c>
    </row>
    <row r="10781" spans="1:20" x14ac:dyDescent="0.35">
      <c r="A10781" t="s">
        <v>237</v>
      </c>
      <c r="B10781" t="s">
        <v>238</v>
      </c>
      <c r="C10781" t="s">
        <v>97</v>
      </c>
      <c r="D10781" s="29">
        <v>45432</v>
      </c>
      <c r="E10781">
        <v>0</v>
      </c>
      <c r="F10781">
        <v>0</v>
      </c>
      <c r="G10781">
        <v>0</v>
      </c>
      <c r="H10781">
        <v>0</v>
      </c>
      <c r="R10781">
        <v>0</v>
      </c>
      <c r="S10781" t="s">
        <v>204</v>
      </c>
      <c r="T10781" s="247">
        <v>45108.313634259262</v>
      </c>
    </row>
    <row r="10782" spans="1:20" x14ac:dyDescent="0.35">
      <c r="A10782" t="s">
        <v>237</v>
      </c>
      <c r="B10782" t="s">
        <v>238</v>
      </c>
      <c r="C10782" t="s">
        <v>97</v>
      </c>
      <c r="D10782" s="29">
        <v>45433</v>
      </c>
      <c r="E10782">
        <v>0</v>
      </c>
      <c r="F10782">
        <v>0</v>
      </c>
      <c r="G10782">
        <v>0</v>
      </c>
      <c r="H10782">
        <v>0</v>
      </c>
      <c r="R10782">
        <v>0</v>
      </c>
      <c r="S10782" t="s">
        <v>204</v>
      </c>
      <c r="T10782" s="247">
        <v>45108.313634259262</v>
      </c>
    </row>
    <row r="10783" spans="1:20" x14ac:dyDescent="0.35">
      <c r="A10783" t="s">
        <v>237</v>
      </c>
      <c r="B10783" t="s">
        <v>238</v>
      </c>
      <c r="C10783" t="s">
        <v>97</v>
      </c>
      <c r="D10783" s="29">
        <v>45434</v>
      </c>
      <c r="E10783">
        <v>0</v>
      </c>
      <c r="F10783">
        <v>0</v>
      </c>
      <c r="G10783">
        <v>0</v>
      </c>
      <c r="H10783">
        <v>0</v>
      </c>
      <c r="R10783">
        <v>0</v>
      </c>
      <c r="S10783" t="s">
        <v>204</v>
      </c>
      <c r="T10783" s="247">
        <v>45108.313645833332</v>
      </c>
    </row>
    <row r="10784" spans="1:20" x14ac:dyDescent="0.35">
      <c r="A10784" t="s">
        <v>237</v>
      </c>
      <c r="B10784" t="s">
        <v>238</v>
      </c>
      <c r="C10784" t="s">
        <v>97</v>
      </c>
      <c r="D10784" s="29">
        <v>45435</v>
      </c>
      <c r="E10784">
        <v>0</v>
      </c>
      <c r="F10784">
        <v>0</v>
      </c>
      <c r="G10784">
        <v>0</v>
      </c>
      <c r="H10784">
        <v>0</v>
      </c>
      <c r="R10784">
        <v>0</v>
      </c>
      <c r="S10784" t="s">
        <v>204</v>
      </c>
      <c r="T10784" s="247">
        <v>45108.313657407409</v>
      </c>
    </row>
    <row r="10785" spans="1:20" x14ac:dyDescent="0.35">
      <c r="A10785" t="s">
        <v>237</v>
      </c>
      <c r="B10785" t="s">
        <v>238</v>
      </c>
      <c r="C10785" t="s">
        <v>97</v>
      </c>
      <c r="D10785" s="29">
        <v>45436</v>
      </c>
      <c r="E10785">
        <v>0</v>
      </c>
      <c r="F10785">
        <v>0</v>
      </c>
      <c r="G10785">
        <v>0</v>
      </c>
      <c r="H10785">
        <v>0</v>
      </c>
      <c r="R10785">
        <v>0</v>
      </c>
      <c r="S10785" t="s">
        <v>204</v>
      </c>
      <c r="T10785" s="247">
        <v>45108.313668981478</v>
      </c>
    </row>
    <row r="10786" spans="1:20" x14ac:dyDescent="0.35">
      <c r="A10786" t="s">
        <v>237</v>
      </c>
      <c r="B10786" t="s">
        <v>238</v>
      </c>
      <c r="C10786" t="s">
        <v>97</v>
      </c>
      <c r="D10786" s="29">
        <v>45437</v>
      </c>
      <c r="E10786">
        <v>0</v>
      </c>
      <c r="F10786">
        <v>0</v>
      </c>
      <c r="G10786">
        <v>0</v>
      </c>
      <c r="H10786">
        <v>0</v>
      </c>
      <c r="R10786">
        <v>0</v>
      </c>
      <c r="S10786" t="s">
        <v>204</v>
      </c>
      <c r="T10786" s="247">
        <v>45108.313668981478</v>
      </c>
    </row>
    <row r="10787" spans="1:20" x14ac:dyDescent="0.35">
      <c r="A10787" t="s">
        <v>237</v>
      </c>
      <c r="B10787" t="s">
        <v>238</v>
      </c>
      <c r="C10787" t="s">
        <v>97</v>
      </c>
      <c r="D10787" s="29">
        <v>45438</v>
      </c>
      <c r="E10787">
        <v>0</v>
      </c>
      <c r="F10787">
        <v>0</v>
      </c>
      <c r="G10787">
        <v>0</v>
      </c>
      <c r="H10787">
        <v>0</v>
      </c>
      <c r="R10787">
        <v>0</v>
      </c>
      <c r="S10787" t="s">
        <v>204</v>
      </c>
      <c r="T10787" s="247">
        <v>45108.313668981478</v>
      </c>
    </row>
    <row r="10788" spans="1:20" x14ac:dyDescent="0.35">
      <c r="A10788" t="s">
        <v>237</v>
      </c>
      <c r="B10788" t="s">
        <v>238</v>
      </c>
      <c r="C10788" t="s">
        <v>97</v>
      </c>
      <c r="D10788" s="29">
        <v>45439</v>
      </c>
      <c r="E10788">
        <v>0</v>
      </c>
      <c r="F10788">
        <v>0</v>
      </c>
      <c r="G10788">
        <v>0</v>
      </c>
      <c r="H10788">
        <v>0</v>
      </c>
      <c r="R10788">
        <v>0</v>
      </c>
      <c r="S10788" t="s">
        <v>204</v>
      </c>
      <c r="T10788" s="247">
        <v>45108.313680555555</v>
      </c>
    </row>
    <row r="10789" spans="1:20" x14ac:dyDescent="0.35">
      <c r="A10789" t="s">
        <v>237</v>
      </c>
      <c r="B10789" t="s">
        <v>238</v>
      </c>
      <c r="C10789" t="s">
        <v>97</v>
      </c>
      <c r="D10789" s="29">
        <v>45440</v>
      </c>
      <c r="E10789">
        <v>0</v>
      </c>
      <c r="F10789">
        <v>0</v>
      </c>
      <c r="G10789">
        <v>0</v>
      </c>
      <c r="H10789">
        <v>0</v>
      </c>
      <c r="R10789">
        <v>0</v>
      </c>
      <c r="S10789" t="s">
        <v>204</v>
      </c>
      <c r="T10789" s="247">
        <v>45108.313680555555</v>
      </c>
    </row>
    <row r="10790" spans="1:20" x14ac:dyDescent="0.35">
      <c r="A10790" t="s">
        <v>237</v>
      </c>
      <c r="B10790" t="s">
        <v>238</v>
      </c>
      <c r="C10790" t="s">
        <v>97</v>
      </c>
      <c r="D10790" s="29">
        <v>45441</v>
      </c>
      <c r="E10790">
        <v>0</v>
      </c>
      <c r="F10790">
        <v>0</v>
      </c>
      <c r="G10790">
        <v>0</v>
      </c>
      <c r="H10790">
        <v>0</v>
      </c>
      <c r="R10790">
        <v>0</v>
      </c>
      <c r="S10790" t="s">
        <v>204</v>
      </c>
      <c r="T10790" s="247">
        <v>45108.313726851855</v>
      </c>
    </row>
    <row r="10791" spans="1:20" x14ac:dyDescent="0.35">
      <c r="A10791" t="s">
        <v>237</v>
      </c>
      <c r="B10791" t="s">
        <v>238</v>
      </c>
      <c r="C10791" t="s">
        <v>97</v>
      </c>
      <c r="D10791" s="29">
        <v>45442</v>
      </c>
      <c r="E10791">
        <v>0</v>
      </c>
      <c r="F10791">
        <v>0</v>
      </c>
      <c r="G10791">
        <v>0</v>
      </c>
      <c r="H10791">
        <v>0</v>
      </c>
      <c r="R10791">
        <v>0</v>
      </c>
      <c r="S10791" t="s">
        <v>204</v>
      </c>
      <c r="T10791" s="247">
        <v>45108.313692129632</v>
      </c>
    </row>
    <row r="10792" spans="1:20" x14ac:dyDescent="0.35">
      <c r="A10792" t="s">
        <v>237</v>
      </c>
      <c r="B10792" t="s">
        <v>238</v>
      </c>
      <c r="C10792" t="s">
        <v>97</v>
      </c>
      <c r="D10792" s="29">
        <v>45443</v>
      </c>
      <c r="E10792">
        <v>0</v>
      </c>
      <c r="F10792">
        <v>0</v>
      </c>
      <c r="G10792">
        <v>0</v>
      </c>
      <c r="H10792">
        <v>0</v>
      </c>
      <c r="R10792">
        <v>0</v>
      </c>
      <c r="S10792" t="s">
        <v>204</v>
      </c>
      <c r="T10792" s="247">
        <v>45108.313703703701</v>
      </c>
    </row>
    <row r="10793" spans="1:20" x14ac:dyDescent="0.35">
      <c r="A10793" t="s">
        <v>237</v>
      </c>
      <c r="B10793" t="s">
        <v>238</v>
      </c>
      <c r="C10793" t="s">
        <v>97</v>
      </c>
      <c r="D10793" s="29">
        <v>45444</v>
      </c>
      <c r="E10793">
        <v>0</v>
      </c>
      <c r="F10793">
        <v>0</v>
      </c>
      <c r="G10793">
        <v>0</v>
      </c>
      <c r="H10793">
        <v>0</v>
      </c>
      <c r="R10793">
        <v>0</v>
      </c>
      <c r="S10793" t="s">
        <v>204</v>
      </c>
      <c r="T10793" s="247">
        <v>45139.313414351855</v>
      </c>
    </row>
    <row r="10794" spans="1:20" x14ac:dyDescent="0.35">
      <c r="A10794" t="s">
        <v>237</v>
      </c>
      <c r="B10794" t="s">
        <v>238</v>
      </c>
      <c r="C10794" t="s">
        <v>97</v>
      </c>
      <c r="D10794" s="29">
        <v>45445</v>
      </c>
      <c r="E10794">
        <v>0</v>
      </c>
      <c r="F10794">
        <v>0</v>
      </c>
      <c r="G10794">
        <v>0</v>
      </c>
      <c r="H10794">
        <v>0</v>
      </c>
      <c r="R10794">
        <v>0</v>
      </c>
      <c r="S10794" t="s">
        <v>204</v>
      </c>
      <c r="T10794" s="247">
        <v>45139.313530092593</v>
      </c>
    </row>
    <row r="10795" spans="1:20" x14ac:dyDescent="0.35">
      <c r="A10795" t="s">
        <v>237</v>
      </c>
      <c r="B10795" t="s">
        <v>238</v>
      </c>
      <c r="C10795" t="s">
        <v>97</v>
      </c>
      <c r="D10795" s="29">
        <v>45446</v>
      </c>
      <c r="E10795">
        <v>0</v>
      </c>
      <c r="F10795">
        <v>0</v>
      </c>
      <c r="G10795">
        <v>0</v>
      </c>
      <c r="H10795">
        <v>0</v>
      </c>
      <c r="R10795">
        <v>0</v>
      </c>
      <c r="S10795" t="s">
        <v>204</v>
      </c>
      <c r="T10795" s="247">
        <v>45139.313645833332</v>
      </c>
    </row>
    <row r="10796" spans="1:20" x14ac:dyDescent="0.35">
      <c r="A10796" t="s">
        <v>237</v>
      </c>
      <c r="B10796" t="s">
        <v>238</v>
      </c>
      <c r="C10796" t="s">
        <v>97</v>
      </c>
      <c r="D10796" s="29">
        <v>45447</v>
      </c>
      <c r="E10796">
        <v>0</v>
      </c>
      <c r="F10796">
        <v>0</v>
      </c>
      <c r="G10796">
        <v>0</v>
      </c>
      <c r="H10796">
        <v>0</v>
      </c>
      <c r="R10796">
        <v>0</v>
      </c>
      <c r="S10796" t="s">
        <v>204</v>
      </c>
      <c r="T10796" s="247">
        <v>45139.313657407409</v>
      </c>
    </row>
    <row r="10797" spans="1:20" x14ac:dyDescent="0.35">
      <c r="A10797" t="s">
        <v>237</v>
      </c>
      <c r="B10797" t="s">
        <v>238</v>
      </c>
      <c r="C10797" t="s">
        <v>97</v>
      </c>
      <c r="D10797" s="29">
        <v>45448</v>
      </c>
      <c r="E10797">
        <v>0</v>
      </c>
      <c r="F10797">
        <v>0</v>
      </c>
      <c r="G10797">
        <v>0</v>
      </c>
      <c r="H10797">
        <v>0</v>
      </c>
      <c r="R10797">
        <v>0</v>
      </c>
      <c r="S10797" t="s">
        <v>204</v>
      </c>
      <c r="T10797" s="247">
        <v>45139.313668981478</v>
      </c>
    </row>
    <row r="10798" spans="1:20" x14ac:dyDescent="0.35">
      <c r="A10798" t="s">
        <v>237</v>
      </c>
      <c r="B10798" t="s">
        <v>238</v>
      </c>
      <c r="C10798" t="s">
        <v>97</v>
      </c>
      <c r="D10798" s="29">
        <v>45449</v>
      </c>
      <c r="E10798">
        <v>0</v>
      </c>
      <c r="F10798">
        <v>0</v>
      </c>
      <c r="G10798">
        <v>0</v>
      </c>
      <c r="H10798">
        <v>0</v>
      </c>
      <c r="R10798">
        <v>0</v>
      </c>
      <c r="S10798" t="s">
        <v>204</v>
      </c>
      <c r="T10798" s="247">
        <v>45139.313668981478</v>
      </c>
    </row>
    <row r="10799" spans="1:20" x14ac:dyDescent="0.35">
      <c r="A10799" t="s">
        <v>237</v>
      </c>
      <c r="B10799" t="s">
        <v>238</v>
      </c>
      <c r="C10799" t="s">
        <v>97</v>
      </c>
      <c r="D10799" s="29">
        <v>45450</v>
      </c>
      <c r="E10799">
        <v>0</v>
      </c>
      <c r="F10799">
        <v>0</v>
      </c>
      <c r="G10799">
        <v>0</v>
      </c>
      <c r="H10799">
        <v>0</v>
      </c>
      <c r="R10799">
        <v>0</v>
      </c>
      <c r="S10799" t="s">
        <v>204</v>
      </c>
      <c r="T10799" s="247">
        <v>45139.313680555555</v>
      </c>
    </row>
    <row r="10800" spans="1:20" x14ac:dyDescent="0.35">
      <c r="A10800" t="s">
        <v>237</v>
      </c>
      <c r="B10800" t="s">
        <v>238</v>
      </c>
      <c r="C10800" t="s">
        <v>97</v>
      </c>
      <c r="D10800" s="29">
        <v>45451</v>
      </c>
      <c r="E10800">
        <v>0</v>
      </c>
      <c r="F10800">
        <v>0</v>
      </c>
      <c r="G10800">
        <v>0</v>
      </c>
      <c r="H10800">
        <v>0</v>
      </c>
      <c r="R10800">
        <v>0</v>
      </c>
      <c r="S10800" t="s">
        <v>204</v>
      </c>
      <c r="T10800" s="247">
        <v>45139.313680555555</v>
      </c>
    </row>
    <row r="10801" spans="1:20" x14ac:dyDescent="0.35">
      <c r="A10801" t="s">
        <v>237</v>
      </c>
      <c r="B10801" t="s">
        <v>238</v>
      </c>
      <c r="C10801" t="s">
        <v>97</v>
      </c>
      <c r="D10801" s="29">
        <v>45452</v>
      </c>
      <c r="E10801">
        <v>0</v>
      </c>
      <c r="F10801">
        <v>0</v>
      </c>
      <c r="G10801">
        <v>0</v>
      </c>
      <c r="H10801">
        <v>0</v>
      </c>
      <c r="R10801">
        <v>0</v>
      </c>
      <c r="S10801" t="s">
        <v>204</v>
      </c>
      <c r="T10801" s="247">
        <v>45139.313703703701</v>
      </c>
    </row>
    <row r="10802" spans="1:20" x14ac:dyDescent="0.35">
      <c r="A10802" t="s">
        <v>237</v>
      </c>
      <c r="B10802" t="s">
        <v>238</v>
      </c>
      <c r="C10802" t="s">
        <v>97</v>
      </c>
      <c r="D10802" s="29">
        <v>45453</v>
      </c>
      <c r="E10802">
        <v>0</v>
      </c>
      <c r="F10802">
        <v>0</v>
      </c>
      <c r="G10802">
        <v>0</v>
      </c>
      <c r="H10802">
        <v>0</v>
      </c>
      <c r="R10802">
        <v>0</v>
      </c>
      <c r="S10802" t="s">
        <v>204</v>
      </c>
      <c r="T10802" s="247">
        <v>45139.313703703701</v>
      </c>
    </row>
    <row r="10803" spans="1:20" x14ac:dyDescent="0.35">
      <c r="A10803" t="s">
        <v>237</v>
      </c>
      <c r="B10803" t="s">
        <v>238</v>
      </c>
      <c r="C10803" t="s">
        <v>97</v>
      </c>
      <c r="D10803" s="29">
        <v>45454</v>
      </c>
      <c r="E10803">
        <v>0</v>
      </c>
      <c r="F10803">
        <v>0</v>
      </c>
      <c r="G10803">
        <v>0</v>
      </c>
      <c r="H10803">
        <v>0</v>
      </c>
      <c r="R10803">
        <v>0</v>
      </c>
      <c r="S10803" t="s">
        <v>204</v>
      </c>
      <c r="T10803" s="247">
        <v>45139.313715277778</v>
      </c>
    </row>
    <row r="10804" spans="1:20" x14ac:dyDescent="0.35">
      <c r="A10804" t="s">
        <v>237</v>
      </c>
      <c r="B10804" t="s">
        <v>238</v>
      </c>
      <c r="C10804" t="s">
        <v>97</v>
      </c>
      <c r="D10804" s="29">
        <v>45455</v>
      </c>
      <c r="E10804">
        <v>0</v>
      </c>
      <c r="F10804">
        <v>0</v>
      </c>
      <c r="G10804">
        <v>0</v>
      </c>
      <c r="H10804">
        <v>0</v>
      </c>
      <c r="R10804">
        <v>0</v>
      </c>
      <c r="S10804" t="s">
        <v>204</v>
      </c>
      <c r="T10804" s="247">
        <v>45139.313726851855</v>
      </c>
    </row>
    <row r="10805" spans="1:20" x14ac:dyDescent="0.35">
      <c r="A10805" t="s">
        <v>237</v>
      </c>
      <c r="B10805" t="s">
        <v>238</v>
      </c>
      <c r="C10805" t="s">
        <v>97</v>
      </c>
      <c r="D10805" s="29">
        <v>45456</v>
      </c>
      <c r="E10805">
        <v>0</v>
      </c>
      <c r="F10805">
        <v>0</v>
      </c>
      <c r="G10805">
        <v>0</v>
      </c>
      <c r="H10805">
        <v>0</v>
      </c>
      <c r="R10805">
        <v>0</v>
      </c>
      <c r="S10805" t="s">
        <v>204</v>
      </c>
      <c r="T10805" s="247">
        <v>45139.313738425924</v>
      </c>
    </row>
    <row r="10806" spans="1:20" x14ac:dyDescent="0.35">
      <c r="A10806" t="s">
        <v>237</v>
      </c>
      <c r="B10806" t="s">
        <v>238</v>
      </c>
      <c r="C10806" t="s">
        <v>97</v>
      </c>
      <c r="D10806" s="29">
        <v>45457</v>
      </c>
      <c r="E10806">
        <v>0</v>
      </c>
      <c r="F10806">
        <v>0</v>
      </c>
      <c r="G10806">
        <v>0</v>
      </c>
      <c r="H10806">
        <v>0</v>
      </c>
      <c r="R10806">
        <v>0</v>
      </c>
      <c r="S10806" t="s">
        <v>204</v>
      </c>
      <c r="T10806" s="247">
        <v>45139.313738425924</v>
      </c>
    </row>
    <row r="10807" spans="1:20" x14ac:dyDescent="0.35">
      <c r="A10807" t="s">
        <v>237</v>
      </c>
      <c r="B10807" t="s">
        <v>238</v>
      </c>
      <c r="C10807" t="s">
        <v>97</v>
      </c>
      <c r="D10807" s="29">
        <v>45458</v>
      </c>
      <c r="E10807">
        <v>0</v>
      </c>
      <c r="F10807">
        <v>0</v>
      </c>
      <c r="G10807">
        <v>0</v>
      </c>
      <c r="H10807">
        <v>0</v>
      </c>
      <c r="R10807">
        <v>0</v>
      </c>
      <c r="S10807" t="s">
        <v>204</v>
      </c>
      <c r="T10807" s="247">
        <v>45139.313761574071</v>
      </c>
    </row>
    <row r="10808" spans="1:20" x14ac:dyDescent="0.35">
      <c r="A10808" t="s">
        <v>237</v>
      </c>
      <c r="B10808" t="s">
        <v>238</v>
      </c>
      <c r="C10808" t="s">
        <v>97</v>
      </c>
      <c r="D10808" s="29">
        <v>45459</v>
      </c>
      <c r="E10808">
        <v>0</v>
      </c>
      <c r="F10808">
        <v>0</v>
      </c>
      <c r="G10808">
        <v>0</v>
      </c>
      <c r="H10808">
        <v>0</v>
      </c>
      <c r="R10808">
        <v>0</v>
      </c>
      <c r="S10808" t="s">
        <v>204</v>
      </c>
      <c r="T10808" s="247">
        <v>45139.313750000001</v>
      </c>
    </row>
    <row r="10809" spans="1:20" x14ac:dyDescent="0.35">
      <c r="A10809" t="s">
        <v>237</v>
      </c>
      <c r="B10809" t="s">
        <v>238</v>
      </c>
      <c r="C10809" t="s">
        <v>97</v>
      </c>
      <c r="D10809" s="29">
        <v>45460</v>
      </c>
      <c r="E10809">
        <v>0</v>
      </c>
      <c r="F10809">
        <v>0</v>
      </c>
      <c r="G10809">
        <v>0</v>
      </c>
      <c r="H10809">
        <v>0</v>
      </c>
      <c r="R10809">
        <v>0</v>
      </c>
      <c r="S10809" t="s">
        <v>204</v>
      </c>
      <c r="T10809" s="247">
        <v>45139.313761574071</v>
      </c>
    </row>
    <row r="10810" spans="1:20" x14ac:dyDescent="0.35">
      <c r="A10810" t="s">
        <v>237</v>
      </c>
      <c r="B10810" t="s">
        <v>238</v>
      </c>
      <c r="C10810" t="s">
        <v>97</v>
      </c>
      <c r="D10810" s="29">
        <v>45461</v>
      </c>
      <c r="E10810">
        <v>0</v>
      </c>
      <c r="F10810">
        <v>0</v>
      </c>
      <c r="G10810">
        <v>0</v>
      </c>
      <c r="H10810">
        <v>0</v>
      </c>
      <c r="R10810">
        <v>0</v>
      </c>
      <c r="S10810" t="s">
        <v>204</v>
      </c>
      <c r="T10810" s="247">
        <v>45139.313773148147</v>
      </c>
    </row>
    <row r="10811" spans="1:20" x14ac:dyDescent="0.35">
      <c r="A10811" t="s">
        <v>237</v>
      </c>
      <c r="B10811" t="s">
        <v>238</v>
      </c>
      <c r="C10811" t="s">
        <v>97</v>
      </c>
      <c r="D10811" s="29">
        <v>45462</v>
      </c>
      <c r="E10811">
        <v>0</v>
      </c>
      <c r="F10811">
        <v>0</v>
      </c>
      <c r="G10811">
        <v>0</v>
      </c>
      <c r="H10811">
        <v>0</v>
      </c>
      <c r="R10811">
        <v>0</v>
      </c>
      <c r="S10811" t="s">
        <v>204</v>
      </c>
      <c r="T10811" s="247">
        <v>45139.313784722224</v>
      </c>
    </row>
    <row r="10812" spans="1:20" x14ac:dyDescent="0.35">
      <c r="A10812" t="s">
        <v>237</v>
      </c>
      <c r="B10812" t="s">
        <v>238</v>
      </c>
      <c r="C10812" t="s">
        <v>97</v>
      </c>
      <c r="D10812" s="29">
        <v>45463</v>
      </c>
      <c r="E10812">
        <v>0</v>
      </c>
      <c r="F10812">
        <v>0</v>
      </c>
      <c r="G10812">
        <v>0</v>
      </c>
      <c r="H10812">
        <v>0</v>
      </c>
      <c r="R10812">
        <v>0</v>
      </c>
      <c r="S10812" t="s">
        <v>204</v>
      </c>
      <c r="T10812" s="247">
        <v>45139.313784722224</v>
      </c>
    </row>
    <row r="10813" spans="1:20" x14ac:dyDescent="0.35">
      <c r="A10813" t="s">
        <v>237</v>
      </c>
      <c r="B10813" t="s">
        <v>238</v>
      </c>
      <c r="C10813" t="s">
        <v>97</v>
      </c>
      <c r="D10813" s="29">
        <v>45464</v>
      </c>
      <c r="E10813">
        <v>0</v>
      </c>
      <c r="F10813">
        <v>0</v>
      </c>
      <c r="G10813">
        <v>0</v>
      </c>
      <c r="H10813">
        <v>0</v>
      </c>
      <c r="R10813">
        <v>0</v>
      </c>
      <c r="S10813" t="s">
        <v>204</v>
      </c>
      <c r="T10813" s="247">
        <v>45139.313784722224</v>
      </c>
    </row>
    <row r="10814" spans="1:20" x14ac:dyDescent="0.35">
      <c r="A10814" t="s">
        <v>237</v>
      </c>
      <c r="B10814" t="s">
        <v>238</v>
      </c>
      <c r="C10814" t="s">
        <v>97</v>
      </c>
      <c r="D10814" s="29">
        <v>45465</v>
      </c>
      <c r="E10814">
        <v>0</v>
      </c>
      <c r="F10814">
        <v>0</v>
      </c>
      <c r="G10814">
        <v>0</v>
      </c>
      <c r="H10814">
        <v>0</v>
      </c>
      <c r="R10814">
        <v>0</v>
      </c>
      <c r="S10814" t="s">
        <v>204</v>
      </c>
      <c r="T10814" s="247">
        <v>45139.313796296294</v>
      </c>
    </row>
    <row r="10815" spans="1:20" x14ac:dyDescent="0.35">
      <c r="A10815" t="s">
        <v>237</v>
      </c>
      <c r="B10815" t="s">
        <v>238</v>
      </c>
      <c r="C10815" t="s">
        <v>97</v>
      </c>
      <c r="D10815" s="29">
        <v>45466</v>
      </c>
      <c r="E10815">
        <v>0</v>
      </c>
      <c r="F10815">
        <v>0</v>
      </c>
      <c r="G10815">
        <v>0</v>
      </c>
      <c r="H10815">
        <v>0</v>
      </c>
      <c r="R10815">
        <v>0</v>
      </c>
      <c r="S10815" t="s">
        <v>204</v>
      </c>
      <c r="T10815" s="247">
        <v>45139.313796296294</v>
      </c>
    </row>
    <row r="10816" spans="1:20" x14ac:dyDescent="0.35">
      <c r="A10816" t="s">
        <v>237</v>
      </c>
      <c r="B10816" t="s">
        <v>238</v>
      </c>
      <c r="C10816" t="s">
        <v>97</v>
      </c>
      <c r="D10816" s="29">
        <v>45467</v>
      </c>
      <c r="E10816">
        <v>0</v>
      </c>
      <c r="F10816">
        <v>0</v>
      </c>
      <c r="G10816">
        <v>0</v>
      </c>
      <c r="H10816">
        <v>0</v>
      </c>
      <c r="R10816">
        <v>0</v>
      </c>
      <c r="S10816" t="s">
        <v>204</v>
      </c>
      <c r="T10816" s="247">
        <v>45139.313807870371</v>
      </c>
    </row>
    <row r="10817" spans="1:20" x14ac:dyDescent="0.35">
      <c r="A10817" t="s">
        <v>237</v>
      </c>
      <c r="B10817" t="s">
        <v>238</v>
      </c>
      <c r="C10817" t="s">
        <v>97</v>
      </c>
      <c r="D10817" s="29">
        <v>45468</v>
      </c>
      <c r="E10817">
        <v>0</v>
      </c>
      <c r="F10817">
        <v>0</v>
      </c>
      <c r="G10817">
        <v>0</v>
      </c>
      <c r="H10817">
        <v>0</v>
      </c>
      <c r="R10817">
        <v>0</v>
      </c>
      <c r="S10817" t="s">
        <v>204</v>
      </c>
      <c r="T10817" s="247">
        <v>45139.313807870371</v>
      </c>
    </row>
    <row r="10818" spans="1:20" x14ac:dyDescent="0.35">
      <c r="A10818" t="s">
        <v>237</v>
      </c>
      <c r="B10818" t="s">
        <v>238</v>
      </c>
      <c r="C10818" t="s">
        <v>97</v>
      </c>
      <c r="D10818" s="29">
        <v>45469</v>
      </c>
      <c r="E10818">
        <v>0</v>
      </c>
      <c r="F10818">
        <v>0</v>
      </c>
      <c r="G10818">
        <v>0</v>
      </c>
      <c r="H10818">
        <v>0</v>
      </c>
      <c r="R10818">
        <v>0</v>
      </c>
      <c r="S10818" t="s">
        <v>204</v>
      </c>
      <c r="T10818" s="247">
        <v>45139.313819444447</v>
      </c>
    </row>
    <row r="10819" spans="1:20" x14ac:dyDescent="0.35">
      <c r="A10819" t="s">
        <v>237</v>
      </c>
      <c r="B10819" t="s">
        <v>238</v>
      </c>
      <c r="C10819" t="s">
        <v>97</v>
      </c>
      <c r="D10819" s="29">
        <v>45470</v>
      </c>
      <c r="E10819">
        <v>0</v>
      </c>
      <c r="F10819">
        <v>0</v>
      </c>
      <c r="G10819">
        <v>0</v>
      </c>
      <c r="H10819">
        <v>0</v>
      </c>
      <c r="R10819">
        <v>0</v>
      </c>
      <c r="S10819" t="s">
        <v>204</v>
      </c>
      <c r="T10819" s="247">
        <v>45139.313831018517</v>
      </c>
    </row>
    <row r="10820" spans="1:20" x14ac:dyDescent="0.35">
      <c r="A10820" t="s">
        <v>237</v>
      </c>
      <c r="B10820" t="s">
        <v>238</v>
      </c>
      <c r="C10820" t="s">
        <v>97</v>
      </c>
      <c r="D10820" s="29">
        <v>45471</v>
      </c>
      <c r="E10820">
        <v>0</v>
      </c>
      <c r="F10820">
        <v>0</v>
      </c>
      <c r="G10820">
        <v>0</v>
      </c>
      <c r="H10820">
        <v>0</v>
      </c>
      <c r="R10820">
        <v>0</v>
      </c>
      <c r="S10820" t="s">
        <v>204</v>
      </c>
      <c r="T10820" s="247">
        <v>45139.313831018517</v>
      </c>
    </row>
    <row r="10821" spans="1:20" x14ac:dyDescent="0.35">
      <c r="A10821" t="s">
        <v>237</v>
      </c>
      <c r="B10821" t="s">
        <v>238</v>
      </c>
      <c r="C10821" t="s">
        <v>97</v>
      </c>
      <c r="D10821" s="29">
        <v>45472</v>
      </c>
      <c r="E10821">
        <v>0</v>
      </c>
      <c r="F10821">
        <v>0</v>
      </c>
      <c r="G10821">
        <v>0</v>
      </c>
      <c r="H10821">
        <v>0</v>
      </c>
      <c r="R10821">
        <v>0</v>
      </c>
      <c r="S10821" t="s">
        <v>204</v>
      </c>
      <c r="T10821" s="247">
        <v>45139.313842592594</v>
      </c>
    </row>
    <row r="10822" spans="1:20" x14ac:dyDescent="0.35">
      <c r="A10822" t="s">
        <v>237</v>
      </c>
      <c r="B10822" t="s">
        <v>238</v>
      </c>
      <c r="C10822" t="s">
        <v>97</v>
      </c>
      <c r="D10822" s="29">
        <v>45473</v>
      </c>
      <c r="E10822">
        <v>0</v>
      </c>
      <c r="F10822">
        <v>0</v>
      </c>
      <c r="G10822">
        <v>0</v>
      </c>
      <c r="H10822">
        <v>0</v>
      </c>
      <c r="R10822">
        <v>0</v>
      </c>
      <c r="S10822" t="s">
        <v>204</v>
      </c>
      <c r="T10822" s="247">
        <v>45139.313854166663</v>
      </c>
    </row>
    <row r="10823" spans="1:20" x14ac:dyDescent="0.35">
      <c r="A10823" t="s">
        <v>237</v>
      </c>
      <c r="B10823" t="s">
        <v>238</v>
      </c>
      <c r="C10823" t="s">
        <v>97</v>
      </c>
      <c r="D10823" s="29">
        <v>45474</v>
      </c>
      <c r="E10823">
        <v>0</v>
      </c>
      <c r="F10823">
        <v>0</v>
      </c>
      <c r="G10823">
        <v>0</v>
      </c>
      <c r="H10823">
        <v>0</v>
      </c>
      <c r="R10823">
        <v>0</v>
      </c>
      <c r="S10823" t="s">
        <v>204</v>
      </c>
      <c r="T10823" s="247">
        <v>45170.313275462962</v>
      </c>
    </row>
    <row r="10824" spans="1:20" x14ac:dyDescent="0.35">
      <c r="A10824" t="s">
        <v>237</v>
      </c>
      <c r="B10824" t="s">
        <v>238</v>
      </c>
      <c r="C10824" t="s">
        <v>97</v>
      </c>
      <c r="D10824" s="29">
        <v>45475</v>
      </c>
      <c r="E10824">
        <v>0</v>
      </c>
      <c r="F10824">
        <v>0</v>
      </c>
      <c r="G10824">
        <v>0</v>
      </c>
      <c r="H10824">
        <v>0</v>
      </c>
      <c r="R10824">
        <v>0</v>
      </c>
      <c r="S10824" t="s">
        <v>204</v>
      </c>
      <c r="T10824" s="247">
        <v>45170.313437500001</v>
      </c>
    </row>
    <row r="10825" spans="1:20" x14ac:dyDescent="0.35">
      <c r="A10825" t="s">
        <v>237</v>
      </c>
      <c r="B10825" t="s">
        <v>238</v>
      </c>
      <c r="C10825" t="s">
        <v>97</v>
      </c>
      <c r="D10825" s="29">
        <v>45476</v>
      </c>
      <c r="E10825">
        <v>0</v>
      </c>
      <c r="F10825">
        <v>0</v>
      </c>
      <c r="G10825">
        <v>0</v>
      </c>
      <c r="H10825">
        <v>0</v>
      </c>
      <c r="R10825">
        <v>0</v>
      </c>
      <c r="S10825" t="s">
        <v>204</v>
      </c>
      <c r="T10825" s="247">
        <v>45170.313599537039</v>
      </c>
    </row>
    <row r="10826" spans="1:20" x14ac:dyDescent="0.35">
      <c r="A10826" t="s">
        <v>237</v>
      </c>
      <c r="B10826" t="s">
        <v>238</v>
      </c>
      <c r="C10826" t="s">
        <v>97</v>
      </c>
      <c r="D10826" s="29">
        <v>45477</v>
      </c>
      <c r="E10826">
        <v>0</v>
      </c>
      <c r="F10826">
        <v>0</v>
      </c>
      <c r="G10826">
        <v>0</v>
      </c>
      <c r="H10826">
        <v>0</v>
      </c>
      <c r="R10826">
        <v>0</v>
      </c>
      <c r="S10826" t="s">
        <v>204</v>
      </c>
      <c r="T10826" s="247">
        <v>45170.313599537039</v>
      </c>
    </row>
    <row r="10827" spans="1:20" x14ac:dyDescent="0.35">
      <c r="A10827" t="s">
        <v>237</v>
      </c>
      <c r="B10827" t="s">
        <v>238</v>
      </c>
      <c r="C10827" t="s">
        <v>97</v>
      </c>
      <c r="D10827" s="29">
        <v>45478</v>
      </c>
      <c r="E10827">
        <v>0</v>
      </c>
      <c r="F10827">
        <v>0</v>
      </c>
      <c r="G10827">
        <v>0</v>
      </c>
      <c r="H10827">
        <v>0</v>
      </c>
      <c r="R10827">
        <v>0</v>
      </c>
      <c r="S10827" t="s">
        <v>204</v>
      </c>
      <c r="T10827" s="247">
        <v>45170.313611111109</v>
      </c>
    </row>
    <row r="10828" spans="1:20" x14ac:dyDescent="0.35">
      <c r="A10828" t="s">
        <v>237</v>
      </c>
      <c r="B10828" t="s">
        <v>238</v>
      </c>
      <c r="C10828" t="s">
        <v>97</v>
      </c>
      <c r="D10828" s="29">
        <v>45479</v>
      </c>
      <c r="E10828">
        <v>0</v>
      </c>
      <c r="F10828">
        <v>0</v>
      </c>
      <c r="G10828">
        <v>0</v>
      </c>
      <c r="H10828">
        <v>0</v>
      </c>
      <c r="R10828">
        <v>0</v>
      </c>
      <c r="S10828" t="s">
        <v>204</v>
      </c>
      <c r="T10828" s="247">
        <v>45170.313611111109</v>
      </c>
    </row>
    <row r="10829" spans="1:20" x14ac:dyDescent="0.35">
      <c r="A10829" t="s">
        <v>237</v>
      </c>
      <c r="B10829" t="s">
        <v>238</v>
      </c>
      <c r="C10829" t="s">
        <v>97</v>
      </c>
      <c r="D10829" s="29">
        <v>45480</v>
      </c>
      <c r="E10829">
        <v>0</v>
      </c>
      <c r="F10829">
        <v>0</v>
      </c>
      <c r="G10829">
        <v>0</v>
      </c>
      <c r="H10829">
        <v>0</v>
      </c>
      <c r="R10829">
        <v>0</v>
      </c>
      <c r="S10829" t="s">
        <v>204</v>
      </c>
      <c r="T10829" s="247">
        <v>45170.313611111109</v>
      </c>
    </row>
    <row r="10830" spans="1:20" x14ac:dyDescent="0.35">
      <c r="A10830" t="s">
        <v>237</v>
      </c>
      <c r="B10830" t="s">
        <v>238</v>
      </c>
      <c r="C10830" t="s">
        <v>97</v>
      </c>
      <c r="D10830" s="29">
        <v>45481</v>
      </c>
      <c r="E10830">
        <v>0</v>
      </c>
      <c r="F10830">
        <v>0</v>
      </c>
      <c r="G10830">
        <v>0</v>
      </c>
      <c r="H10830">
        <v>0</v>
      </c>
      <c r="R10830">
        <v>0</v>
      </c>
      <c r="S10830" t="s">
        <v>204</v>
      </c>
      <c r="T10830" s="247">
        <v>45170.313611111109</v>
      </c>
    </row>
    <row r="10831" spans="1:20" x14ac:dyDescent="0.35">
      <c r="A10831" t="s">
        <v>237</v>
      </c>
      <c r="B10831" t="s">
        <v>238</v>
      </c>
      <c r="C10831" t="s">
        <v>97</v>
      </c>
      <c r="D10831" s="29">
        <v>45482</v>
      </c>
      <c r="E10831">
        <v>0</v>
      </c>
      <c r="F10831">
        <v>0</v>
      </c>
      <c r="G10831">
        <v>0</v>
      </c>
      <c r="H10831">
        <v>0</v>
      </c>
      <c r="R10831">
        <v>0</v>
      </c>
      <c r="S10831" t="s">
        <v>204</v>
      </c>
      <c r="T10831" s="247">
        <v>45170.313611111109</v>
      </c>
    </row>
    <row r="10832" spans="1:20" x14ac:dyDescent="0.35">
      <c r="A10832" t="s">
        <v>237</v>
      </c>
      <c r="B10832" t="s">
        <v>238</v>
      </c>
      <c r="C10832" t="s">
        <v>97</v>
      </c>
      <c r="D10832" s="29">
        <v>45483</v>
      </c>
      <c r="E10832">
        <v>0</v>
      </c>
      <c r="F10832">
        <v>0</v>
      </c>
      <c r="G10832">
        <v>0</v>
      </c>
      <c r="H10832">
        <v>0</v>
      </c>
      <c r="R10832">
        <v>0</v>
      </c>
      <c r="S10832" t="s">
        <v>204</v>
      </c>
      <c r="T10832" s="247">
        <v>45170.313622685186</v>
      </c>
    </row>
    <row r="10833" spans="1:20" x14ac:dyDescent="0.35">
      <c r="A10833" t="s">
        <v>237</v>
      </c>
      <c r="B10833" t="s">
        <v>238</v>
      </c>
      <c r="C10833" t="s">
        <v>97</v>
      </c>
      <c r="D10833" s="29">
        <v>45484</v>
      </c>
      <c r="E10833">
        <v>0</v>
      </c>
      <c r="F10833">
        <v>0</v>
      </c>
      <c r="G10833">
        <v>0</v>
      </c>
      <c r="H10833">
        <v>0</v>
      </c>
      <c r="R10833">
        <v>0</v>
      </c>
      <c r="S10833" t="s">
        <v>204</v>
      </c>
      <c r="T10833" s="247">
        <v>45170.313622685186</v>
      </c>
    </row>
    <row r="10834" spans="1:20" x14ac:dyDescent="0.35">
      <c r="A10834" t="s">
        <v>237</v>
      </c>
      <c r="B10834" t="s">
        <v>238</v>
      </c>
      <c r="C10834" t="s">
        <v>97</v>
      </c>
      <c r="D10834" s="29">
        <v>45485</v>
      </c>
      <c r="E10834">
        <v>0</v>
      </c>
      <c r="F10834">
        <v>0</v>
      </c>
      <c r="G10834">
        <v>0</v>
      </c>
      <c r="H10834">
        <v>0</v>
      </c>
      <c r="R10834">
        <v>0</v>
      </c>
      <c r="S10834" t="s">
        <v>204</v>
      </c>
      <c r="T10834" s="247">
        <v>45170.313634259262</v>
      </c>
    </row>
    <row r="10835" spans="1:20" x14ac:dyDescent="0.35">
      <c r="A10835" t="s">
        <v>237</v>
      </c>
      <c r="B10835" t="s">
        <v>238</v>
      </c>
      <c r="C10835" t="s">
        <v>97</v>
      </c>
      <c r="D10835" s="29">
        <v>45486</v>
      </c>
      <c r="E10835">
        <v>0</v>
      </c>
      <c r="F10835">
        <v>0</v>
      </c>
      <c r="G10835">
        <v>0</v>
      </c>
      <c r="H10835">
        <v>0</v>
      </c>
      <c r="R10835">
        <v>0</v>
      </c>
      <c r="S10835" t="s">
        <v>204</v>
      </c>
      <c r="T10835" s="247">
        <v>45170.313634259262</v>
      </c>
    </row>
    <row r="10836" spans="1:20" x14ac:dyDescent="0.35">
      <c r="A10836" t="s">
        <v>237</v>
      </c>
      <c r="B10836" t="s">
        <v>238</v>
      </c>
      <c r="C10836" t="s">
        <v>97</v>
      </c>
      <c r="D10836" s="29">
        <v>45487</v>
      </c>
      <c r="E10836">
        <v>0</v>
      </c>
      <c r="F10836">
        <v>0</v>
      </c>
      <c r="G10836">
        <v>0</v>
      </c>
      <c r="H10836">
        <v>0</v>
      </c>
      <c r="R10836">
        <v>0</v>
      </c>
      <c r="S10836" t="s">
        <v>204</v>
      </c>
      <c r="T10836" s="247">
        <v>45170.313634259262</v>
      </c>
    </row>
    <row r="10837" spans="1:20" x14ac:dyDescent="0.35">
      <c r="A10837" t="s">
        <v>237</v>
      </c>
      <c r="B10837" t="s">
        <v>238</v>
      </c>
      <c r="C10837" t="s">
        <v>97</v>
      </c>
      <c r="D10837" s="29">
        <v>45488</v>
      </c>
      <c r="E10837">
        <v>0</v>
      </c>
      <c r="F10837">
        <v>0</v>
      </c>
      <c r="G10837">
        <v>0</v>
      </c>
      <c r="H10837">
        <v>0</v>
      </c>
      <c r="R10837">
        <v>0</v>
      </c>
      <c r="S10837" t="s">
        <v>204</v>
      </c>
      <c r="T10837" s="247">
        <v>45170.313634259262</v>
      </c>
    </row>
    <row r="10838" spans="1:20" x14ac:dyDescent="0.35">
      <c r="A10838" t="s">
        <v>237</v>
      </c>
      <c r="B10838" t="s">
        <v>238</v>
      </c>
      <c r="C10838" t="s">
        <v>97</v>
      </c>
      <c r="D10838" s="29">
        <v>45489</v>
      </c>
      <c r="E10838">
        <v>0</v>
      </c>
      <c r="F10838">
        <v>0</v>
      </c>
      <c r="G10838">
        <v>0</v>
      </c>
      <c r="H10838">
        <v>0</v>
      </c>
      <c r="R10838">
        <v>0</v>
      </c>
      <c r="S10838" t="s">
        <v>204</v>
      </c>
      <c r="T10838" s="247">
        <v>45170.313645833332</v>
      </c>
    </row>
    <row r="10839" spans="1:20" x14ac:dyDescent="0.35">
      <c r="A10839" t="s">
        <v>237</v>
      </c>
      <c r="B10839" t="s">
        <v>238</v>
      </c>
      <c r="C10839" t="s">
        <v>97</v>
      </c>
      <c r="D10839" s="29">
        <v>45490</v>
      </c>
      <c r="E10839">
        <v>0</v>
      </c>
      <c r="F10839">
        <v>0</v>
      </c>
      <c r="G10839">
        <v>0</v>
      </c>
      <c r="H10839">
        <v>0</v>
      </c>
      <c r="R10839">
        <v>0</v>
      </c>
      <c r="S10839" t="s">
        <v>204</v>
      </c>
      <c r="T10839" s="247">
        <v>45170.313645833332</v>
      </c>
    </row>
    <row r="10840" spans="1:20" x14ac:dyDescent="0.35">
      <c r="A10840" t="s">
        <v>237</v>
      </c>
      <c r="B10840" t="s">
        <v>238</v>
      </c>
      <c r="C10840" t="s">
        <v>97</v>
      </c>
      <c r="D10840" s="29">
        <v>45491</v>
      </c>
      <c r="E10840">
        <v>0</v>
      </c>
      <c r="F10840">
        <v>0</v>
      </c>
      <c r="G10840">
        <v>0</v>
      </c>
      <c r="H10840">
        <v>0</v>
      </c>
      <c r="R10840">
        <v>0</v>
      </c>
      <c r="S10840" t="s">
        <v>204</v>
      </c>
      <c r="T10840" s="247">
        <v>45170.313645833332</v>
      </c>
    </row>
    <row r="10841" spans="1:20" x14ac:dyDescent="0.35">
      <c r="A10841" t="s">
        <v>237</v>
      </c>
      <c r="B10841" t="s">
        <v>238</v>
      </c>
      <c r="C10841" t="s">
        <v>97</v>
      </c>
      <c r="D10841" s="29">
        <v>45492</v>
      </c>
      <c r="E10841">
        <v>0</v>
      </c>
      <c r="F10841">
        <v>0</v>
      </c>
      <c r="G10841">
        <v>0</v>
      </c>
      <c r="H10841">
        <v>0</v>
      </c>
      <c r="R10841">
        <v>0</v>
      </c>
      <c r="S10841" t="s">
        <v>204</v>
      </c>
      <c r="T10841" s="247">
        <v>45170.313657407409</v>
      </c>
    </row>
    <row r="10842" spans="1:20" x14ac:dyDescent="0.35">
      <c r="A10842" t="s">
        <v>237</v>
      </c>
      <c r="B10842" t="s">
        <v>238</v>
      </c>
      <c r="C10842" t="s">
        <v>97</v>
      </c>
      <c r="D10842" s="29">
        <v>45493</v>
      </c>
      <c r="E10842">
        <v>0</v>
      </c>
      <c r="F10842">
        <v>0</v>
      </c>
      <c r="G10842">
        <v>0</v>
      </c>
      <c r="H10842">
        <v>0</v>
      </c>
      <c r="R10842">
        <v>0</v>
      </c>
      <c r="S10842" t="s">
        <v>204</v>
      </c>
      <c r="T10842" s="247">
        <v>45170.313657407409</v>
      </c>
    </row>
    <row r="10843" spans="1:20" x14ac:dyDescent="0.35">
      <c r="A10843" t="s">
        <v>237</v>
      </c>
      <c r="B10843" t="s">
        <v>238</v>
      </c>
      <c r="C10843" t="s">
        <v>97</v>
      </c>
      <c r="D10843" s="29">
        <v>45494</v>
      </c>
      <c r="E10843">
        <v>0</v>
      </c>
      <c r="F10843">
        <v>0</v>
      </c>
      <c r="G10843">
        <v>0</v>
      </c>
      <c r="H10843">
        <v>0</v>
      </c>
      <c r="R10843">
        <v>0</v>
      </c>
      <c r="S10843" t="s">
        <v>204</v>
      </c>
      <c r="T10843" s="247">
        <v>45170.313657407409</v>
      </c>
    </row>
    <row r="10844" spans="1:20" x14ac:dyDescent="0.35">
      <c r="A10844" t="s">
        <v>237</v>
      </c>
      <c r="B10844" t="s">
        <v>238</v>
      </c>
      <c r="C10844" t="s">
        <v>97</v>
      </c>
      <c r="D10844" s="29">
        <v>45495</v>
      </c>
      <c r="E10844">
        <v>0</v>
      </c>
      <c r="F10844">
        <v>0</v>
      </c>
      <c r="G10844">
        <v>0</v>
      </c>
      <c r="H10844">
        <v>0</v>
      </c>
      <c r="R10844">
        <v>0</v>
      </c>
      <c r="S10844" t="s">
        <v>204</v>
      </c>
      <c r="T10844" s="247">
        <v>45170.313668981478</v>
      </c>
    </row>
    <row r="10845" spans="1:20" x14ac:dyDescent="0.35">
      <c r="A10845" t="s">
        <v>237</v>
      </c>
      <c r="B10845" t="s">
        <v>238</v>
      </c>
      <c r="C10845" t="s">
        <v>97</v>
      </c>
      <c r="D10845" s="29">
        <v>45496</v>
      </c>
      <c r="E10845">
        <v>0</v>
      </c>
      <c r="F10845">
        <v>0</v>
      </c>
      <c r="G10845">
        <v>0</v>
      </c>
      <c r="H10845">
        <v>0</v>
      </c>
      <c r="R10845">
        <v>0</v>
      </c>
      <c r="S10845" t="s">
        <v>204</v>
      </c>
      <c r="T10845" s="247">
        <v>45170.313668981478</v>
      </c>
    </row>
    <row r="10846" spans="1:20" x14ac:dyDescent="0.35">
      <c r="A10846" t="s">
        <v>237</v>
      </c>
      <c r="B10846" t="s">
        <v>238</v>
      </c>
      <c r="C10846" t="s">
        <v>97</v>
      </c>
      <c r="D10846" s="29">
        <v>45497</v>
      </c>
      <c r="E10846">
        <v>0</v>
      </c>
      <c r="F10846">
        <v>0</v>
      </c>
      <c r="G10846">
        <v>0</v>
      </c>
      <c r="H10846">
        <v>0</v>
      </c>
      <c r="R10846">
        <v>0</v>
      </c>
      <c r="S10846" t="s">
        <v>204</v>
      </c>
      <c r="T10846" s="247">
        <v>45170.313668981478</v>
      </c>
    </row>
    <row r="10847" spans="1:20" x14ac:dyDescent="0.35">
      <c r="A10847" t="s">
        <v>237</v>
      </c>
      <c r="B10847" t="s">
        <v>238</v>
      </c>
      <c r="C10847" t="s">
        <v>97</v>
      </c>
      <c r="D10847" s="29">
        <v>45498</v>
      </c>
      <c r="E10847">
        <v>0</v>
      </c>
      <c r="F10847">
        <v>0</v>
      </c>
      <c r="G10847">
        <v>0</v>
      </c>
      <c r="H10847">
        <v>0</v>
      </c>
      <c r="R10847">
        <v>0</v>
      </c>
      <c r="S10847" t="s">
        <v>204</v>
      </c>
      <c r="T10847" s="247">
        <v>45170.313680555555</v>
      </c>
    </row>
    <row r="10848" spans="1:20" x14ac:dyDescent="0.35">
      <c r="A10848" t="s">
        <v>237</v>
      </c>
      <c r="B10848" t="s">
        <v>238</v>
      </c>
      <c r="C10848" t="s">
        <v>97</v>
      </c>
      <c r="D10848" s="29">
        <v>45499</v>
      </c>
      <c r="E10848">
        <v>0</v>
      </c>
      <c r="F10848">
        <v>0</v>
      </c>
      <c r="G10848">
        <v>0</v>
      </c>
      <c r="H10848">
        <v>0</v>
      </c>
      <c r="R10848">
        <v>0</v>
      </c>
      <c r="S10848" t="s">
        <v>204</v>
      </c>
      <c r="T10848" s="247">
        <v>45170.313680555555</v>
      </c>
    </row>
    <row r="10849" spans="1:20" x14ac:dyDescent="0.35">
      <c r="A10849" t="s">
        <v>237</v>
      </c>
      <c r="B10849" t="s">
        <v>238</v>
      </c>
      <c r="C10849" t="s">
        <v>97</v>
      </c>
      <c r="D10849" s="29">
        <v>45500</v>
      </c>
      <c r="E10849">
        <v>0</v>
      </c>
      <c r="F10849">
        <v>0</v>
      </c>
      <c r="G10849">
        <v>0</v>
      </c>
      <c r="H10849">
        <v>0</v>
      </c>
      <c r="R10849">
        <v>0</v>
      </c>
      <c r="S10849" t="s">
        <v>204</v>
      </c>
      <c r="T10849" s="247">
        <v>45170.313680555555</v>
      </c>
    </row>
    <row r="10850" spans="1:20" x14ac:dyDescent="0.35">
      <c r="A10850" t="s">
        <v>237</v>
      </c>
      <c r="B10850" t="s">
        <v>238</v>
      </c>
      <c r="C10850" t="s">
        <v>97</v>
      </c>
      <c r="D10850" s="29">
        <v>45501</v>
      </c>
      <c r="E10850">
        <v>0</v>
      </c>
      <c r="F10850">
        <v>0</v>
      </c>
      <c r="G10850">
        <v>0</v>
      </c>
      <c r="H10850">
        <v>0</v>
      </c>
      <c r="R10850">
        <v>0</v>
      </c>
      <c r="S10850" t="s">
        <v>204</v>
      </c>
      <c r="T10850" s="247">
        <v>45170.313680555555</v>
      </c>
    </row>
    <row r="10851" spans="1:20" x14ac:dyDescent="0.35">
      <c r="A10851" t="s">
        <v>237</v>
      </c>
      <c r="B10851" t="s">
        <v>238</v>
      </c>
      <c r="C10851" t="s">
        <v>97</v>
      </c>
      <c r="D10851" s="29">
        <v>45502</v>
      </c>
      <c r="E10851">
        <v>0</v>
      </c>
      <c r="F10851">
        <v>0</v>
      </c>
      <c r="G10851">
        <v>0</v>
      </c>
      <c r="H10851">
        <v>0</v>
      </c>
      <c r="R10851">
        <v>0</v>
      </c>
      <c r="S10851" t="s">
        <v>204</v>
      </c>
      <c r="T10851" s="247">
        <v>45170.313692129632</v>
      </c>
    </row>
    <row r="10852" spans="1:20" x14ac:dyDescent="0.35">
      <c r="A10852" t="s">
        <v>237</v>
      </c>
      <c r="B10852" t="s">
        <v>238</v>
      </c>
      <c r="C10852" t="s">
        <v>97</v>
      </c>
      <c r="D10852" s="29">
        <v>45503</v>
      </c>
      <c r="E10852">
        <v>0</v>
      </c>
      <c r="F10852">
        <v>0</v>
      </c>
      <c r="G10852">
        <v>0</v>
      </c>
      <c r="H10852">
        <v>0</v>
      </c>
      <c r="R10852">
        <v>0</v>
      </c>
      <c r="S10852" t="s">
        <v>204</v>
      </c>
      <c r="T10852" s="247">
        <v>45170.313692129632</v>
      </c>
    </row>
    <row r="10853" spans="1:20" x14ac:dyDescent="0.35">
      <c r="A10853" t="s">
        <v>237</v>
      </c>
      <c r="B10853" t="s">
        <v>238</v>
      </c>
      <c r="C10853" t="s">
        <v>97</v>
      </c>
      <c r="D10853" s="29">
        <v>45504</v>
      </c>
      <c r="E10853">
        <v>0</v>
      </c>
      <c r="F10853">
        <v>0</v>
      </c>
      <c r="G10853">
        <v>0</v>
      </c>
      <c r="H10853">
        <v>0</v>
      </c>
      <c r="R10853">
        <v>0</v>
      </c>
      <c r="S10853" t="s">
        <v>204</v>
      </c>
      <c r="T10853" s="247">
        <v>45170.313692129632</v>
      </c>
    </row>
    <row r="10854" spans="1:20" x14ac:dyDescent="0.35">
      <c r="A10854" t="s">
        <v>237</v>
      </c>
      <c r="B10854" t="s">
        <v>238</v>
      </c>
      <c r="C10854" t="s">
        <v>97</v>
      </c>
      <c r="D10854" s="29">
        <v>45505</v>
      </c>
      <c r="E10854">
        <v>0</v>
      </c>
      <c r="F10854">
        <v>0</v>
      </c>
      <c r="G10854">
        <v>0</v>
      </c>
      <c r="H10854">
        <v>0</v>
      </c>
      <c r="R10854">
        <v>0</v>
      </c>
      <c r="S10854" t="s">
        <v>204</v>
      </c>
      <c r="T10854" s="247">
        <v>45200.313333333332</v>
      </c>
    </row>
    <row r="10855" spans="1:20" x14ac:dyDescent="0.35">
      <c r="A10855" t="s">
        <v>237</v>
      </c>
      <c r="B10855" t="s">
        <v>238</v>
      </c>
      <c r="C10855" t="s">
        <v>97</v>
      </c>
      <c r="D10855" s="29">
        <v>45506</v>
      </c>
      <c r="E10855">
        <v>0</v>
      </c>
      <c r="F10855">
        <v>0</v>
      </c>
      <c r="G10855">
        <v>0</v>
      </c>
      <c r="H10855">
        <v>0</v>
      </c>
      <c r="R10855">
        <v>0</v>
      </c>
      <c r="S10855" t="s">
        <v>204</v>
      </c>
      <c r="T10855" s="247">
        <v>45200.313483796293</v>
      </c>
    </row>
    <row r="10856" spans="1:20" x14ac:dyDescent="0.35">
      <c r="A10856" t="s">
        <v>237</v>
      </c>
      <c r="B10856" t="s">
        <v>238</v>
      </c>
      <c r="C10856" t="s">
        <v>97</v>
      </c>
      <c r="D10856" s="29">
        <v>45507</v>
      </c>
      <c r="E10856">
        <v>0</v>
      </c>
      <c r="F10856">
        <v>0</v>
      </c>
      <c r="G10856">
        <v>0</v>
      </c>
      <c r="H10856">
        <v>0</v>
      </c>
      <c r="R10856">
        <v>0</v>
      </c>
      <c r="S10856" t="s">
        <v>204</v>
      </c>
      <c r="T10856" s="247">
        <v>45200.313703703701</v>
      </c>
    </row>
    <row r="10857" spans="1:20" x14ac:dyDescent="0.35">
      <c r="A10857" t="s">
        <v>237</v>
      </c>
      <c r="B10857" t="s">
        <v>238</v>
      </c>
      <c r="C10857" t="s">
        <v>97</v>
      </c>
      <c r="D10857" s="29">
        <v>45508</v>
      </c>
      <c r="E10857">
        <v>0</v>
      </c>
      <c r="F10857">
        <v>0</v>
      </c>
      <c r="G10857">
        <v>0</v>
      </c>
      <c r="H10857">
        <v>0</v>
      </c>
      <c r="R10857">
        <v>0</v>
      </c>
      <c r="S10857" t="s">
        <v>204</v>
      </c>
      <c r="T10857" s="247">
        <v>45200.313703703701</v>
      </c>
    </row>
    <row r="10858" spans="1:20" x14ac:dyDescent="0.35">
      <c r="A10858" t="s">
        <v>237</v>
      </c>
      <c r="B10858" t="s">
        <v>238</v>
      </c>
      <c r="C10858" t="s">
        <v>97</v>
      </c>
      <c r="D10858" s="29">
        <v>45509</v>
      </c>
      <c r="E10858">
        <v>0</v>
      </c>
      <c r="F10858">
        <v>0</v>
      </c>
      <c r="G10858">
        <v>0</v>
      </c>
      <c r="H10858">
        <v>0</v>
      </c>
      <c r="R10858">
        <v>0</v>
      </c>
      <c r="S10858" t="s">
        <v>204</v>
      </c>
      <c r="T10858" s="247">
        <v>45200.313715277778</v>
      </c>
    </row>
    <row r="10859" spans="1:20" x14ac:dyDescent="0.35">
      <c r="A10859" t="s">
        <v>237</v>
      </c>
      <c r="B10859" t="s">
        <v>238</v>
      </c>
      <c r="C10859" t="s">
        <v>97</v>
      </c>
      <c r="D10859" s="29">
        <v>45510</v>
      </c>
      <c r="E10859">
        <v>0</v>
      </c>
      <c r="F10859">
        <v>0</v>
      </c>
      <c r="G10859">
        <v>0</v>
      </c>
      <c r="H10859">
        <v>0</v>
      </c>
      <c r="R10859">
        <v>0</v>
      </c>
      <c r="S10859" t="s">
        <v>204</v>
      </c>
      <c r="T10859" s="247">
        <v>45200.313738425924</v>
      </c>
    </row>
    <row r="10860" spans="1:20" x14ac:dyDescent="0.35">
      <c r="A10860" t="s">
        <v>237</v>
      </c>
      <c r="B10860" t="s">
        <v>238</v>
      </c>
      <c r="C10860" t="s">
        <v>97</v>
      </c>
      <c r="D10860" s="29">
        <v>45511</v>
      </c>
      <c r="E10860">
        <v>0</v>
      </c>
      <c r="F10860">
        <v>0</v>
      </c>
      <c r="G10860">
        <v>0</v>
      </c>
      <c r="H10860">
        <v>0</v>
      </c>
      <c r="R10860">
        <v>0</v>
      </c>
      <c r="S10860" t="s">
        <v>204</v>
      </c>
      <c r="T10860" s="247">
        <v>45200.313726851855</v>
      </c>
    </row>
    <row r="10861" spans="1:20" x14ac:dyDescent="0.35">
      <c r="A10861" t="s">
        <v>237</v>
      </c>
      <c r="B10861" t="s">
        <v>238</v>
      </c>
      <c r="C10861" t="s">
        <v>97</v>
      </c>
      <c r="D10861" s="29">
        <v>45512</v>
      </c>
      <c r="E10861">
        <v>0</v>
      </c>
      <c r="F10861">
        <v>0</v>
      </c>
      <c r="G10861">
        <v>0</v>
      </c>
      <c r="H10861">
        <v>0</v>
      </c>
      <c r="R10861">
        <v>0</v>
      </c>
      <c r="S10861" t="s">
        <v>204</v>
      </c>
      <c r="T10861" s="247">
        <v>45200.313726851855</v>
      </c>
    </row>
    <row r="10862" spans="1:20" x14ac:dyDescent="0.35">
      <c r="A10862" t="s">
        <v>237</v>
      </c>
      <c r="B10862" t="s">
        <v>238</v>
      </c>
      <c r="C10862" t="s">
        <v>97</v>
      </c>
      <c r="D10862" s="29">
        <v>45513</v>
      </c>
      <c r="E10862">
        <v>0</v>
      </c>
      <c r="F10862">
        <v>0</v>
      </c>
      <c r="G10862">
        <v>0</v>
      </c>
      <c r="H10862">
        <v>0</v>
      </c>
      <c r="R10862">
        <v>0</v>
      </c>
      <c r="S10862" t="s">
        <v>204</v>
      </c>
      <c r="T10862" s="247">
        <v>45200.313738425924</v>
      </c>
    </row>
    <row r="10863" spans="1:20" x14ac:dyDescent="0.35">
      <c r="A10863" t="s">
        <v>237</v>
      </c>
      <c r="B10863" t="s">
        <v>238</v>
      </c>
      <c r="C10863" t="s">
        <v>97</v>
      </c>
      <c r="D10863" s="29">
        <v>45514</v>
      </c>
      <c r="E10863">
        <v>0</v>
      </c>
      <c r="F10863">
        <v>0</v>
      </c>
      <c r="G10863">
        <v>0</v>
      </c>
      <c r="H10863">
        <v>0</v>
      </c>
      <c r="R10863">
        <v>0</v>
      </c>
      <c r="S10863" t="s">
        <v>204</v>
      </c>
      <c r="T10863" s="247">
        <v>45200.313750000001</v>
      </c>
    </row>
    <row r="10864" spans="1:20" x14ac:dyDescent="0.35">
      <c r="A10864" t="s">
        <v>237</v>
      </c>
      <c r="B10864" t="s">
        <v>238</v>
      </c>
      <c r="C10864" t="s">
        <v>97</v>
      </c>
      <c r="D10864" s="29">
        <v>45515</v>
      </c>
      <c r="E10864">
        <v>0</v>
      </c>
      <c r="F10864">
        <v>0</v>
      </c>
      <c r="G10864">
        <v>0</v>
      </c>
      <c r="H10864">
        <v>0</v>
      </c>
      <c r="R10864">
        <v>0</v>
      </c>
      <c r="S10864" t="s">
        <v>204</v>
      </c>
      <c r="T10864" s="247">
        <v>45200.313761574071</v>
      </c>
    </row>
    <row r="10865" spans="1:20" x14ac:dyDescent="0.35">
      <c r="A10865" t="s">
        <v>237</v>
      </c>
      <c r="B10865" t="s">
        <v>238</v>
      </c>
      <c r="C10865" t="s">
        <v>97</v>
      </c>
      <c r="D10865" s="29">
        <v>45516</v>
      </c>
      <c r="E10865">
        <v>0</v>
      </c>
      <c r="F10865">
        <v>0</v>
      </c>
      <c r="G10865">
        <v>0</v>
      </c>
      <c r="H10865">
        <v>0</v>
      </c>
      <c r="R10865">
        <v>0</v>
      </c>
      <c r="S10865" t="s">
        <v>204</v>
      </c>
      <c r="T10865" s="247">
        <v>45200.313761574071</v>
      </c>
    </row>
    <row r="10866" spans="1:20" x14ac:dyDescent="0.35">
      <c r="A10866" t="s">
        <v>237</v>
      </c>
      <c r="B10866" t="s">
        <v>238</v>
      </c>
      <c r="C10866" t="s">
        <v>97</v>
      </c>
      <c r="D10866" s="29">
        <v>45517</v>
      </c>
      <c r="E10866">
        <v>0</v>
      </c>
      <c r="F10866">
        <v>0</v>
      </c>
      <c r="G10866">
        <v>0</v>
      </c>
      <c r="H10866">
        <v>0</v>
      </c>
      <c r="R10866">
        <v>0</v>
      </c>
      <c r="S10866" t="s">
        <v>204</v>
      </c>
      <c r="T10866" s="247">
        <v>45200.313773148147</v>
      </c>
    </row>
    <row r="10867" spans="1:20" x14ac:dyDescent="0.35">
      <c r="A10867" t="s">
        <v>237</v>
      </c>
      <c r="B10867" t="s">
        <v>238</v>
      </c>
      <c r="C10867" t="s">
        <v>97</v>
      </c>
      <c r="D10867" s="29">
        <v>45518</v>
      </c>
      <c r="E10867">
        <v>0</v>
      </c>
      <c r="F10867">
        <v>0</v>
      </c>
      <c r="G10867">
        <v>0</v>
      </c>
      <c r="H10867">
        <v>0</v>
      </c>
      <c r="R10867">
        <v>0</v>
      </c>
      <c r="S10867" t="s">
        <v>204</v>
      </c>
      <c r="T10867" s="247">
        <v>45200.313773148147</v>
      </c>
    </row>
    <row r="10868" spans="1:20" x14ac:dyDescent="0.35">
      <c r="A10868" t="s">
        <v>237</v>
      </c>
      <c r="B10868" t="s">
        <v>238</v>
      </c>
      <c r="C10868" t="s">
        <v>97</v>
      </c>
      <c r="D10868" s="29">
        <v>45519</v>
      </c>
      <c r="E10868">
        <v>0</v>
      </c>
      <c r="F10868">
        <v>0</v>
      </c>
      <c r="G10868">
        <v>0</v>
      </c>
      <c r="H10868">
        <v>0</v>
      </c>
      <c r="R10868">
        <v>0</v>
      </c>
      <c r="S10868" t="s">
        <v>204</v>
      </c>
      <c r="T10868" s="247">
        <v>45200.313784722224</v>
      </c>
    </row>
    <row r="10869" spans="1:20" x14ac:dyDescent="0.35">
      <c r="A10869" t="s">
        <v>237</v>
      </c>
      <c r="B10869" t="s">
        <v>238</v>
      </c>
      <c r="C10869" t="s">
        <v>97</v>
      </c>
      <c r="D10869" s="29">
        <v>45520</v>
      </c>
      <c r="E10869">
        <v>0</v>
      </c>
      <c r="F10869">
        <v>0</v>
      </c>
      <c r="G10869">
        <v>0</v>
      </c>
      <c r="H10869">
        <v>0</v>
      </c>
      <c r="R10869">
        <v>0</v>
      </c>
      <c r="S10869" t="s">
        <v>204</v>
      </c>
      <c r="T10869" s="247">
        <v>45200.313796296294</v>
      </c>
    </row>
    <row r="10870" spans="1:20" x14ac:dyDescent="0.35">
      <c r="A10870" t="s">
        <v>237</v>
      </c>
      <c r="B10870" t="s">
        <v>238</v>
      </c>
      <c r="C10870" t="s">
        <v>97</v>
      </c>
      <c r="D10870" s="29">
        <v>45521</v>
      </c>
      <c r="E10870">
        <v>0</v>
      </c>
      <c r="F10870">
        <v>0</v>
      </c>
      <c r="G10870">
        <v>0</v>
      </c>
      <c r="H10870">
        <v>0</v>
      </c>
      <c r="R10870">
        <v>0</v>
      </c>
      <c r="S10870" t="s">
        <v>204</v>
      </c>
      <c r="T10870" s="247">
        <v>45200.313807870371</v>
      </c>
    </row>
    <row r="10871" spans="1:20" x14ac:dyDescent="0.35">
      <c r="A10871" t="s">
        <v>237</v>
      </c>
      <c r="B10871" t="s">
        <v>238</v>
      </c>
      <c r="C10871" t="s">
        <v>97</v>
      </c>
      <c r="D10871" s="29">
        <v>45522</v>
      </c>
      <c r="E10871">
        <v>0</v>
      </c>
      <c r="F10871">
        <v>0</v>
      </c>
      <c r="G10871">
        <v>0</v>
      </c>
      <c r="H10871">
        <v>0</v>
      </c>
      <c r="R10871">
        <v>0</v>
      </c>
      <c r="S10871" t="s">
        <v>204</v>
      </c>
      <c r="T10871" s="247">
        <v>45200.313807870371</v>
      </c>
    </row>
    <row r="10872" spans="1:20" x14ac:dyDescent="0.35">
      <c r="A10872" t="s">
        <v>237</v>
      </c>
      <c r="B10872" t="s">
        <v>238</v>
      </c>
      <c r="C10872" t="s">
        <v>97</v>
      </c>
      <c r="D10872" s="29">
        <v>45523</v>
      </c>
      <c r="E10872">
        <v>0</v>
      </c>
      <c r="F10872">
        <v>0</v>
      </c>
      <c r="G10872">
        <v>0</v>
      </c>
      <c r="H10872">
        <v>0</v>
      </c>
      <c r="R10872">
        <v>0</v>
      </c>
      <c r="S10872" t="s">
        <v>204</v>
      </c>
      <c r="T10872" s="247">
        <v>45200.313807870371</v>
      </c>
    </row>
    <row r="10873" spans="1:20" x14ac:dyDescent="0.35">
      <c r="A10873" t="s">
        <v>237</v>
      </c>
      <c r="B10873" t="s">
        <v>238</v>
      </c>
      <c r="C10873" t="s">
        <v>97</v>
      </c>
      <c r="D10873" s="29">
        <v>45524</v>
      </c>
      <c r="E10873">
        <v>0</v>
      </c>
      <c r="F10873">
        <v>0</v>
      </c>
      <c r="G10873">
        <v>0</v>
      </c>
      <c r="H10873">
        <v>0</v>
      </c>
      <c r="R10873">
        <v>0</v>
      </c>
      <c r="S10873" t="s">
        <v>204</v>
      </c>
      <c r="T10873" s="247">
        <v>45200.313819444447</v>
      </c>
    </row>
    <row r="10874" spans="1:20" x14ac:dyDescent="0.35">
      <c r="A10874" t="s">
        <v>237</v>
      </c>
      <c r="B10874" t="s">
        <v>238</v>
      </c>
      <c r="C10874" t="s">
        <v>97</v>
      </c>
      <c r="D10874" s="29">
        <v>45525</v>
      </c>
      <c r="E10874">
        <v>0</v>
      </c>
      <c r="F10874">
        <v>0</v>
      </c>
      <c r="G10874">
        <v>0</v>
      </c>
      <c r="H10874">
        <v>0</v>
      </c>
      <c r="R10874">
        <v>0</v>
      </c>
      <c r="S10874" t="s">
        <v>204</v>
      </c>
      <c r="T10874" s="247">
        <v>45200.313831018517</v>
      </c>
    </row>
    <row r="10875" spans="1:20" x14ac:dyDescent="0.35">
      <c r="A10875" t="s">
        <v>237</v>
      </c>
      <c r="B10875" t="s">
        <v>238</v>
      </c>
      <c r="C10875" t="s">
        <v>97</v>
      </c>
      <c r="D10875" s="29">
        <v>45526</v>
      </c>
      <c r="E10875">
        <v>0</v>
      </c>
      <c r="F10875">
        <v>0</v>
      </c>
      <c r="G10875">
        <v>0</v>
      </c>
      <c r="H10875">
        <v>0</v>
      </c>
      <c r="R10875">
        <v>0</v>
      </c>
      <c r="S10875" t="s">
        <v>204</v>
      </c>
      <c r="T10875" s="247">
        <v>45200.313831018517</v>
      </c>
    </row>
    <row r="10876" spans="1:20" x14ac:dyDescent="0.35">
      <c r="A10876" t="s">
        <v>237</v>
      </c>
      <c r="B10876" t="s">
        <v>238</v>
      </c>
      <c r="C10876" t="s">
        <v>97</v>
      </c>
      <c r="D10876" s="29">
        <v>45527</v>
      </c>
      <c r="E10876">
        <v>0</v>
      </c>
      <c r="F10876">
        <v>0</v>
      </c>
      <c r="G10876">
        <v>0</v>
      </c>
      <c r="H10876">
        <v>0</v>
      </c>
      <c r="R10876">
        <v>0</v>
      </c>
      <c r="S10876" t="s">
        <v>204</v>
      </c>
      <c r="T10876" s="247">
        <v>45200.313831018517</v>
      </c>
    </row>
    <row r="10877" spans="1:20" x14ac:dyDescent="0.35">
      <c r="A10877" t="s">
        <v>237</v>
      </c>
      <c r="B10877" t="s">
        <v>238</v>
      </c>
      <c r="C10877" t="s">
        <v>97</v>
      </c>
      <c r="D10877" s="29">
        <v>45528</v>
      </c>
      <c r="E10877">
        <v>0</v>
      </c>
      <c r="F10877">
        <v>0</v>
      </c>
      <c r="G10877">
        <v>0</v>
      </c>
      <c r="H10877">
        <v>0</v>
      </c>
      <c r="R10877">
        <v>0</v>
      </c>
      <c r="S10877" t="s">
        <v>204</v>
      </c>
      <c r="T10877" s="247">
        <v>45200.313831018517</v>
      </c>
    </row>
    <row r="10878" spans="1:20" x14ac:dyDescent="0.35">
      <c r="A10878" t="s">
        <v>237</v>
      </c>
      <c r="B10878" t="s">
        <v>238</v>
      </c>
      <c r="C10878" t="s">
        <v>97</v>
      </c>
      <c r="D10878" s="29">
        <v>45529</v>
      </c>
      <c r="E10878">
        <v>0</v>
      </c>
      <c r="F10878">
        <v>0</v>
      </c>
      <c r="G10878">
        <v>0</v>
      </c>
      <c r="H10878">
        <v>0</v>
      </c>
      <c r="R10878">
        <v>0</v>
      </c>
      <c r="S10878" t="s">
        <v>204</v>
      </c>
      <c r="T10878" s="247">
        <v>45200.313842592594</v>
      </c>
    </row>
    <row r="10879" spans="1:20" x14ac:dyDescent="0.35">
      <c r="A10879" t="s">
        <v>237</v>
      </c>
      <c r="B10879" t="s">
        <v>238</v>
      </c>
      <c r="C10879" t="s">
        <v>97</v>
      </c>
      <c r="D10879" s="29">
        <v>45530</v>
      </c>
      <c r="E10879">
        <v>0</v>
      </c>
      <c r="F10879">
        <v>0</v>
      </c>
      <c r="G10879">
        <v>0</v>
      </c>
      <c r="H10879">
        <v>0</v>
      </c>
      <c r="R10879">
        <v>0</v>
      </c>
      <c r="S10879" t="s">
        <v>204</v>
      </c>
      <c r="T10879" s="247">
        <v>45200.313842592594</v>
      </c>
    </row>
    <row r="10880" spans="1:20" x14ac:dyDescent="0.35">
      <c r="A10880" t="s">
        <v>237</v>
      </c>
      <c r="B10880" t="s">
        <v>238</v>
      </c>
      <c r="C10880" t="s">
        <v>97</v>
      </c>
      <c r="D10880" s="29">
        <v>45531</v>
      </c>
      <c r="E10880">
        <v>0</v>
      </c>
      <c r="F10880">
        <v>0</v>
      </c>
      <c r="G10880">
        <v>0</v>
      </c>
      <c r="H10880">
        <v>0</v>
      </c>
      <c r="R10880">
        <v>0</v>
      </c>
      <c r="S10880" t="s">
        <v>204</v>
      </c>
      <c r="T10880" s="247">
        <v>45200.313854166663</v>
      </c>
    </row>
    <row r="10881" spans="1:20" x14ac:dyDescent="0.35">
      <c r="A10881" t="s">
        <v>237</v>
      </c>
      <c r="B10881" t="s">
        <v>238</v>
      </c>
      <c r="C10881" t="s">
        <v>97</v>
      </c>
      <c r="D10881" s="29">
        <v>45532</v>
      </c>
      <c r="E10881">
        <v>0</v>
      </c>
      <c r="F10881">
        <v>0</v>
      </c>
      <c r="G10881">
        <v>0</v>
      </c>
      <c r="H10881">
        <v>0</v>
      </c>
      <c r="R10881">
        <v>0</v>
      </c>
      <c r="S10881" t="s">
        <v>204</v>
      </c>
      <c r="T10881" s="247">
        <v>45200.313854166663</v>
      </c>
    </row>
    <row r="10882" spans="1:20" x14ac:dyDescent="0.35">
      <c r="A10882" t="s">
        <v>237</v>
      </c>
      <c r="B10882" t="s">
        <v>238</v>
      </c>
      <c r="C10882" t="s">
        <v>97</v>
      </c>
      <c r="D10882" s="29">
        <v>45533</v>
      </c>
      <c r="E10882">
        <v>0</v>
      </c>
      <c r="F10882">
        <v>0</v>
      </c>
      <c r="G10882">
        <v>0</v>
      </c>
      <c r="H10882">
        <v>0</v>
      </c>
      <c r="R10882">
        <v>0</v>
      </c>
      <c r="S10882" t="s">
        <v>204</v>
      </c>
      <c r="T10882" s="247">
        <v>45200.313854166663</v>
      </c>
    </row>
    <row r="10883" spans="1:20" x14ac:dyDescent="0.35">
      <c r="A10883" t="s">
        <v>237</v>
      </c>
      <c r="B10883" t="s">
        <v>238</v>
      </c>
      <c r="C10883" t="s">
        <v>97</v>
      </c>
      <c r="D10883" s="29">
        <v>45534</v>
      </c>
      <c r="E10883">
        <v>0</v>
      </c>
      <c r="F10883">
        <v>0</v>
      </c>
      <c r="G10883">
        <v>0</v>
      </c>
      <c r="H10883">
        <v>0</v>
      </c>
      <c r="R10883">
        <v>0</v>
      </c>
      <c r="S10883" t="s">
        <v>204</v>
      </c>
      <c r="T10883" s="247">
        <v>45200.31386574074</v>
      </c>
    </row>
    <row r="10884" spans="1:20" x14ac:dyDescent="0.35">
      <c r="A10884" t="s">
        <v>237</v>
      </c>
      <c r="B10884" t="s">
        <v>238</v>
      </c>
      <c r="C10884" t="s">
        <v>97</v>
      </c>
      <c r="D10884" s="29">
        <v>45535</v>
      </c>
      <c r="E10884">
        <v>0</v>
      </c>
      <c r="F10884">
        <v>0</v>
      </c>
      <c r="G10884">
        <v>0</v>
      </c>
      <c r="H10884">
        <v>0</v>
      </c>
      <c r="R10884">
        <v>0</v>
      </c>
      <c r="S10884" t="s">
        <v>204</v>
      </c>
      <c r="T10884" s="247">
        <v>45200.313877314817</v>
      </c>
    </row>
    <row r="10885" spans="1:20" x14ac:dyDescent="0.35">
      <c r="A10885" t="s">
        <v>237</v>
      </c>
      <c r="B10885" t="s">
        <v>238</v>
      </c>
      <c r="C10885" t="s">
        <v>97</v>
      </c>
      <c r="D10885" s="29">
        <v>45536</v>
      </c>
      <c r="E10885">
        <v>0</v>
      </c>
      <c r="F10885">
        <v>0</v>
      </c>
      <c r="G10885">
        <v>0</v>
      </c>
      <c r="H10885">
        <v>0</v>
      </c>
      <c r="R10885">
        <v>0</v>
      </c>
      <c r="S10885" t="s">
        <v>204</v>
      </c>
      <c r="T10885" s="247">
        <v>45231.313715277778</v>
      </c>
    </row>
    <row r="10886" spans="1:20" x14ac:dyDescent="0.35">
      <c r="A10886" t="s">
        <v>237</v>
      </c>
      <c r="B10886" t="s">
        <v>238</v>
      </c>
      <c r="C10886" t="s">
        <v>97</v>
      </c>
      <c r="D10886" s="29">
        <v>45537</v>
      </c>
      <c r="E10886">
        <v>0</v>
      </c>
      <c r="F10886">
        <v>0</v>
      </c>
      <c r="G10886">
        <v>0</v>
      </c>
      <c r="H10886">
        <v>0</v>
      </c>
      <c r="R10886">
        <v>0</v>
      </c>
      <c r="S10886" t="s">
        <v>204</v>
      </c>
      <c r="T10886" s="247">
        <v>45231.313738425924</v>
      </c>
    </row>
    <row r="10887" spans="1:20" x14ac:dyDescent="0.35">
      <c r="A10887" t="s">
        <v>237</v>
      </c>
      <c r="B10887" t="s">
        <v>238</v>
      </c>
      <c r="C10887" t="s">
        <v>97</v>
      </c>
      <c r="D10887" s="29">
        <v>45538</v>
      </c>
      <c r="E10887">
        <v>0</v>
      </c>
      <c r="F10887">
        <v>0</v>
      </c>
      <c r="G10887">
        <v>0</v>
      </c>
      <c r="H10887">
        <v>0</v>
      </c>
      <c r="R10887">
        <v>0</v>
      </c>
      <c r="S10887" t="s">
        <v>204</v>
      </c>
      <c r="T10887" s="247">
        <v>45231.313773148147</v>
      </c>
    </row>
    <row r="10888" spans="1:20" x14ac:dyDescent="0.35">
      <c r="A10888" t="s">
        <v>237</v>
      </c>
      <c r="B10888" t="s">
        <v>238</v>
      </c>
      <c r="C10888" t="s">
        <v>97</v>
      </c>
      <c r="D10888" s="29">
        <v>45539</v>
      </c>
      <c r="E10888">
        <v>0</v>
      </c>
      <c r="F10888">
        <v>0</v>
      </c>
      <c r="G10888">
        <v>0</v>
      </c>
      <c r="H10888">
        <v>0</v>
      </c>
      <c r="R10888">
        <v>0</v>
      </c>
      <c r="S10888" t="s">
        <v>204</v>
      </c>
      <c r="T10888" s="247">
        <v>45231.313784722224</v>
      </c>
    </row>
    <row r="10889" spans="1:20" x14ac:dyDescent="0.35">
      <c r="A10889" t="s">
        <v>237</v>
      </c>
      <c r="B10889" t="s">
        <v>238</v>
      </c>
      <c r="C10889" t="s">
        <v>97</v>
      </c>
      <c r="D10889" s="29">
        <v>45540</v>
      </c>
      <c r="E10889">
        <v>0</v>
      </c>
      <c r="F10889">
        <v>0</v>
      </c>
      <c r="G10889">
        <v>0</v>
      </c>
      <c r="H10889">
        <v>0</v>
      </c>
      <c r="R10889">
        <v>0</v>
      </c>
      <c r="S10889" t="s">
        <v>204</v>
      </c>
      <c r="T10889" s="247">
        <v>45231.313807870371</v>
      </c>
    </row>
    <row r="10890" spans="1:20" x14ac:dyDescent="0.35">
      <c r="A10890" t="s">
        <v>237</v>
      </c>
      <c r="B10890" t="s">
        <v>238</v>
      </c>
      <c r="C10890" t="s">
        <v>97</v>
      </c>
      <c r="D10890" s="29">
        <v>45541</v>
      </c>
      <c r="E10890">
        <v>0</v>
      </c>
      <c r="F10890">
        <v>0</v>
      </c>
      <c r="G10890">
        <v>0</v>
      </c>
      <c r="H10890">
        <v>0</v>
      </c>
      <c r="R10890">
        <v>0</v>
      </c>
      <c r="S10890" t="s">
        <v>204</v>
      </c>
      <c r="T10890" s="247">
        <v>45231.313819444447</v>
      </c>
    </row>
    <row r="10891" spans="1:20" x14ac:dyDescent="0.35">
      <c r="A10891" t="s">
        <v>237</v>
      </c>
      <c r="B10891" t="s">
        <v>238</v>
      </c>
      <c r="C10891" t="s">
        <v>97</v>
      </c>
      <c r="D10891" s="29">
        <v>45542</v>
      </c>
      <c r="E10891">
        <v>0</v>
      </c>
      <c r="F10891">
        <v>0</v>
      </c>
      <c r="G10891">
        <v>0</v>
      </c>
      <c r="H10891">
        <v>0</v>
      </c>
      <c r="R10891">
        <v>0</v>
      </c>
      <c r="S10891" t="s">
        <v>204</v>
      </c>
      <c r="T10891" s="247">
        <v>45231.313842592594</v>
      </c>
    </row>
    <row r="10892" spans="1:20" x14ac:dyDescent="0.35">
      <c r="A10892" t="s">
        <v>237</v>
      </c>
      <c r="B10892" t="s">
        <v>238</v>
      </c>
      <c r="C10892" t="s">
        <v>97</v>
      </c>
      <c r="D10892" s="29">
        <v>45543</v>
      </c>
      <c r="E10892">
        <v>0</v>
      </c>
      <c r="F10892">
        <v>0</v>
      </c>
      <c r="G10892">
        <v>0</v>
      </c>
      <c r="H10892">
        <v>0</v>
      </c>
      <c r="R10892">
        <v>0</v>
      </c>
      <c r="S10892" t="s">
        <v>204</v>
      </c>
      <c r="T10892" s="247">
        <v>45231.313854166663</v>
      </c>
    </row>
    <row r="10893" spans="1:20" x14ac:dyDescent="0.35">
      <c r="A10893" t="s">
        <v>237</v>
      </c>
      <c r="B10893" t="s">
        <v>238</v>
      </c>
      <c r="C10893" t="s">
        <v>97</v>
      </c>
      <c r="D10893" s="29">
        <v>45544</v>
      </c>
      <c r="E10893">
        <v>0</v>
      </c>
      <c r="F10893">
        <v>0</v>
      </c>
      <c r="G10893">
        <v>0</v>
      </c>
      <c r="H10893">
        <v>0</v>
      </c>
      <c r="R10893">
        <v>0</v>
      </c>
      <c r="S10893" t="s">
        <v>204</v>
      </c>
      <c r="T10893" s="247">
        <v>45231.31386574074</v>
      </c>
    </row>
    <row r="10894" spans="1:20" x14ac:dyDescent="0.35">
      <c r="A10894" t="s">
        <v>237</v>
      </c>
      <c r="B10894" t="s">
        <v>238</v>
      </c>
      <c r="C10894" t="s">
        <v>97</v>
      </c>
      <c r="D10894" s="29">
        <v>45545</v>
      </c>
      <c r="E10894">
        <v>0</v>
      </c>
      <c r="F10894">
        <v>0</v>
      </c>
      <c r="G10894">
        <v>0</v>
      </c>
      <c r="H10894">
        <v>0</v>
      </c>
      <c r="R10894">
        <v>0</v>
      </c>
      <c r="S10894" t="s">
        <v>204</v>
      </c>
      <c r="T10894" s="247">
        <v>45231.313877314817</v>
      </c>
    </row>
    <row r="10895" spans="1:20" x14ac:dyDescent="0.35">
      <c r="A10895" t="s">
        <v>237</v>
      </c>
      <c r="B10895" t="s">
        <v>238</v>
      </c>
      <c r="C10895" t="s">
        <v>97</v>
      </c>
      <c r="D10895" s="29">
        <v>45546</v>
      </c>
      <c r="E10895">
        <v>0</v>
      </c>
      <c r="F10895">
        <v>0</v>
      </c>
      <c r="G10895">
        <v>0</v>
      </c>
      <c r="H10895">
        <v>0</v>
      </c>
      <c r="R10895">
        <v>0</v>
      </c>
      <c r="S10895" t="s">
        <v>204</v>
      </c>
      <c r="T10895" s="247">
        <v>45231.313900462963</v>
      </c>
    </row>
    <row r="10896" spans="1:20" x14ac:dyDescent="0.35">
      <c r="A10896" t="s">
        <v>237</v>
      </c>
      <c r="B10896" t="s">
        <v>238</v>
      </c>
      <c r="C10896" t="s">
        <v>97</v>
      </c>
      <c r="D10896" s="29">
        <v>45547</v>
      </c>
      <c r="E10896">
        <v>0</v>
      </c>
      <c r="F10896">
        <v>0</v>
      </c>
      <c r="G10896">
        <v>0</v>
      </c>
      <c r="H10896">
        <v>0</v>
      </c>
      <c r="R10896">
        <v>0</v>
      </c>
      <c r="S10896" t="s">
        <v>204</v>
      </c>
      <c r="T10896" s="247">
        <v>45231.313923611109</v>
      </c>
    </row>
    <row r="10897" spans="1:20" x14ac:dyDescent="0.35">
      <c r="A10897" t="s">
        <v>237</v>
      </c>
      <c r="B10897" t="s">
        <v>238</v>
      </c>
      <c r="C10897" t="s">
        <v>97</v>
      </c>
      <c r="D10897" s="29">
        <v>45548</v>
      </c>
      <c r="E10897">
        <v>0</v>
      </c>
      <c r="F10897">
        <v>0</v>
      </c>
      <c r="G10897">
        <v>0</v>
      </c>
      <c r="H10897">
        <v>0</v>
      </c>
      <c r="R10897">
        <v>0</v>
      </c>
      <c r="S10897" t="s">
        <v>204</v>
      </c>
      <c r="T10897" s="247">
        <v>45231.313969907409</v>
      </c>
    </row>
    <row r="10898" spans="1:20" x14ac:dyDescent="0.35">
      <c r="A10898" t="s">
        <v>237</v>
      </c>
      <c r="B10898" t="s">
        <v>238</v>
      </c>
      <c r="C10898" t="s">
        <v>97</v>
      </c>
      <c r="D10898" s="29">
        <v>45549</v>
      </c>
      <c r="E10898">
        <v>0</v>
      </c>
      <c r="F10898">
        <v>0</v>
      </c>
      <c r="G10898">
        <v>0</v>
      </c>
      <c r="H10898">
        <v>0</v>
      </c>
      <c r="R10898">
        <v>0</v>
      </c>
      <c r="S10898" t="s">
        <v>204</v>
      </c>
      <c r="T10898" s="247">
        <v>45231.313969907409</v>
      </c>
    </row>
    <row r="10899" spans="1:20" x14ac:dyDescent="0.35">
      <c r="A10899" t="s">
        <v>237</v>
      </c>
      <c r="B10899" t="s">
        <v>238</v>
      </c>
      <c r="C10899" t="s">
        <v>97</v>
      </c>
      <c r="D10899" s="29">
        <v>45550</v>
      </c>
      <c r="E10899">
        <v>0</v>
      </c>
      <c r="F10899">
        <v>0</v>
      </c>
      <c r="G10899">
        <v>0</v>
      </c>
      <c r="H10899">
        <v>0</v>
      </c>
      <c r="R10899">
        <v>0</v>
      </c>
      <c r="S10899" t="s">
        <v>204</v>
      </c>
      <c r="T10899" s="247">
        <v>45231.313981481479</v>
      </c>
    </row>
    <row r="10900" spans="1:20" x14ac:dyDescent="0.35">
      <c r="A10900" t="s">
        <v>237</v>
      </c>
      <c r="B10900" t="s">
        <v>238</v>
      </c>
      <c r="C10900" t="s">
        <v>97</v>
      </c>
      <c r="D10900" s="29">
        <v>45551</v>
      </c>
      <c r="E10900">
        <v>0</v>
      </c>
      <c r="F10900">
        <v>0</v>
      </c>
      <c r="G10900">
        <v>0</v>
      </c>
      <c r="H10900">
        <v>0</v>
      </c>
      <c r="R10900">
        <v>0</v>
      </c>
      <c r="S10900" t="s">
        <v>204</v>
      </c>
      <c r="T10900" s="247">
        <v>45231.313993055555</v>
      </c>
    </row>
    <row r="10901" spans="1:20" x14ac:dyDescent="0.35">
      <c r="A10901" t="s">
        <v>237</v>
      </c>
      <c r="B10901" t="s">
        <v>238</v>
      </c>
      <c r="C10901" t="s">
        <v>97</v>
      </c>
      <c r="D10901" s="29">
        <v>45552</v>
      </c>
      <c r="E10901">
        <v>0</v>
      </c>
      <c r="F10901">
        <v>0</v>
      </c>
      <c r="G10901">
        <v>0</v>
      </c>
      <c r="H10901">
        <v>0</v>
      </c>
      <c r="R10901">
        <v>0</v>
      </c>
      <c r="S10901" t="s">
        <v>204</v>
      </c>
      <c r="T10901" s="247">
        <v>45231.314004629632</v>
      </c>
    </row>
    <row r="10902" spans="1:20" x14ac:dyDescent="0.35">
      <c r="A10902" t="s">
        <v>237</v>
      </c>
      <c r="B10902" t="s">
        <v>238</v>
      </c>
      <c r="C10902" t="s">
        <v>97</v>
      </c>
      <c r="D10902" s="29">
        <v>45553</v>
      </c>
      <c r="E10902">
        <v>0</v>
      </c>
      <c r="F10902">
        <v>0</v>
      </c>
      <c r="G10902">
        <v>0</v>
      </c>
      <c r="H10902">
        <v>0</v>
      </c>
      <c r="R10902">
        <v>0</v>
      </c>
      <c r="S10902" t="s">
        <v>204</v>
      </c>
      <c r="T10902" s="247">
        <v>45231.314016203702</v>
      </c>
    </row>
    <row r="10903" spans="1:20" x14ac:dyDescent="0.35">
      <c r="A10903" t="s">
        <v>237</v>
      </c>
      <c r="B10903" t="s">
        <v>238</v>
      </c>
      <c r="C10903" t="s">
        <v>97</v>
      </c>
      <c r="D10903" s="29">
        <v>45554</v>
      </c>
      <c r="E10903">
        <v>0</v>
      </c>
      <c r="F10903">
        <v>0</v>
      </c>
      <c r="G10903">
        <v>0</v>
      </c>
      <c r="H10903">
        <v>0</v>
      </c>
      <c r="R10903">
        <v>0</v>
      </c>
      <c r="S10903" t="s">
        <v>204</v>
      </c>
      <c r="T10903" s="247">
        <v>45231.314027777778</v>
      </c>
    </row>
    <row r="10904" spans="1:20" x14ac:dyDescent="0.35">
      <c r="A10904" t="s">
        <v>237</v>
      </c>
      <c r="B10904" t="s">
        <v>238</v>
      </c>
      <c r="C10904" t="s">
        <v>97</v>
      </c>
      <c r="D10904" s="29">
        <v>45555</v>
      </c>
      <c r="E10904">
        <v>0</v>
      </c>
      <c r="F10904">
        <v>0</v>
      </c>
      <c r="G10904">
        <v>0</v>
      </c>
      <c r="H10904">
        <v>0</v>
      </c>
      <c r="R10904">
        <v>0</v>
      </c>
      <c r="S10904" t="s">
        <v>204</v>
      </c>
      <c r="T10904" s="247">
        <v>45231.314039351855</v>
      </c>
    </row>
    <row r="10905" spans="1:20" x14ac:dyDescent="0.35">
      <c r="A10905" t="s">
        <v>237</v>
      </c>
      <c r="B10905" t="s">
        <v>238</v>
      </c>
      <c r="C10905" t="s">
        <v>97</v>
      </c>
      <c r="D10905" s="29">
        <v>45556</v>
      </c>
      <c r="E10905">
        <v>0</v>
      </c>
      <c r="F10905">
        <v>0</v>
      </c>
      <c r="G10905">
        <v>0</v>
      </c>
      <c r="H10905">
        <v>0</v>
      </c>
      <c r="R10905">
        <v>0</v>
      </c>
      <c r="S10905" t="s">
        <v>204</v>
      </c>
      <c r="T10905" s="247">
        <v>45231.314050925925</v>
      </c>
    </row>
    <row r="10906" spans="1:20" x14ac:dyDescent="0.35">
      <c r="A10906" t="s">
        <v>237</v>
      </c>
      <c r="B10906" t="s">
        <v>238</v>
      </c>
      <c r="C10906" t="s">
        <v>97</v>
      </c>
      <c r="D10906" s="29">
        <v>45557</v>
      </c>
      <c r="E10906">
        <v>0</v>
      </c>
      <c r="F10906">
        <v>0</v>
      </c>
      <c r="G10906">
        <v>0</v>
      </c>
      <c r="H10906">
        <v>0</v>
      </c>
      <c r="R10906">
        <v>0</v>
      </c>
      <c r="S10906" t="s">
        <v>204</v>
      </c>
      <c r="T10906" s="247">
        <v>45231.314050925925</v>
      </c>
    </row>
    <row r="10907" spans="1:20" x14ac:dyDescent="0.35">
      <c r="A10907" t="s">
        <v>237</v>
      </c>
      <c r="B10907" t="s">
        <v>238</v>
      </c>
      <c r="C10907" t="s">
        <v>97</v>
      </c>
      <c r="D10907" s="29">
        <v>45558</v>
      </c>
      <c r="E10907">
        <v>0</v>
      </c>
      <c r="F10907">
        <v>0</v>
      </c>
      <c r="G10907">
        <v>0</v>
      </c>
      <c r="H10907">
        <v>0</v>
      </c>
      <c r="R10907">
        <v>0</v>
      </c>
      <c r="S10907" t="s">
        <v>204</v>
      </c>
      <c r="T10907" s="247">
        <v>45231.314062500001</v>
      </c>
    </row>
    <row r="10908" spans="1:20" x14ac:dyDescent="0.35">
      <c r="A10908" t="s">
        <v>237</v>
      </c>
      <c r="B10908" t="s">
        <v>238</v>
      </c>
      <c r="C10908" t="s">
        <v>97</v>
      </c>
      <c r="D10908" s="29">
        <v>45559</v>
      </c>
      <c r="E10908">
        <v>0</v>
      </c>
      <c r="F10908">
        <v>0</v>
      </c>
      <c r="G10908">
        <v>0</v>
      </c>
      <c r="H10908">
        <v>0</v>
      </c>
      <c r="R10908">
        <v>0</v>
      </c>
      <c r="S10908" t="s">
        <v>204</v>
      </c>
      <c r="T10908" s="247">
        <v>45231.314074074071</v>
      </c>
    </row>
    <row r="10909" spans="1:20" x14ac:dyDescent="0.35">
      <c r="A10909" t="s">
        <v>237</v>
      </c>
      <c r="B10909" t="s">
        <v>238</v>
      </c>
      <c r="C10909" t="s">
        <v>97</v>
      </c>
      <c r="D10909" s="29">
        <v>45560</v>
      </c>
      <c r="E10909">
        <v>0</v>
      </c>
      <c r="F10909">
        <v>0</v>
      </c>
      <c r="G10909">
        <v>0</v>
      </c>
      <c r="H10909">
        <v>0</v>
      </c>
      <c r="R10909">
        <v>0</v>
      </c>
      <c r="S10909" t="s">
        <v>204</v>
      </c>
      <c r="T10909" s="247">
        <v>45231.314085648148</v>
      </c>
    </row>
    <row r="10910" spans="1:20" x14ac:dyDescent="0.35">
      <c r="A10910" t="s">
        <v>237</v>
      </c>
      <c r="B10910" t="s">
        <v>238</v>
      </c>
      <c r="C10910" t="s">
        <v>97</v>
      </c>
      <c r="D10910" s="29">
        <v>45561</v>
      </c>
      <c r="E10910">
        <v>0</v>
      </c>
      <c r="F10910">
        <v>0</v>
      </c>
      <c r="G10910">
        <v>0</v>
      </c>
      <c r="H10910">
        <v>0</v>
      </c>
      <c r="R10910">
        <v>0</v>
      </c>
      <c r="S10910" t="s">
        <v>204</v>
      </c>
      <c r="T10910" s="247">
        <v>45231.314097222225</v>
      </c>
    </row>
    <row r="10911" spans="1:20" x14ac:dyDescent="0.35">
      <c r="A10911" t="s">
        <v>237</v>
      </c>
      <c r="B10911" t="s">
        <v>238</v>
      </c>
      <c r="C10911" t="s">
        <v>97</v>
      </c>
      <c r="D10911" s="29">
        <v>45562</v>
      </c>
      <c r="E10911">
        <v>0</v>
      </c>
      <c r="F10911">
        <v>0</v>
      </c>
      <c r="G10911">
        <v>0</v>
      </c>
      <c r="H10911">
        <v>0</v>
      </c>
      <c r="R10911">
        <v>0</v>
      </c>
      <c r="S10911" t="s">
        <v>204</v>
      </c>
      <c r="T10911" s="247">
        <v>45231.314108796294</v>
      </c>
    </row>
    <row r="10912" spans="1:20" x14ac:dyDescent="0.35">
      <c r="A10912" t="s">
        <v>237</v>
      </c>
      <c r="B10912" t="s">
        <v>238</v>
      </c>
      <c r="C10912" t="s">
        <v>97</v>
      </c>
      <c r="D10912" s="29">
        <v>45563</v>
      </c>
      <c r="E10912">
        <v>0</v>
      </c>
      <c r="F10912">
        <v>0</v>
      </c>
      <c r="G10912">
        <v>0</v>
      </c>
      <c r="H10912">
        <v>0</v>
      </c>
      <c r="R10912">
        <v>0</v>
      </c>
      <c r="S10912" t="s">
        <v>204</v>
      </c>
      <c r="T10912" s="247">
        <v>45231.314120370371</v>
      </c>
    </row>
    <row r="10913" spans="1:20" x14ac:dyDescent="0.35">
      <c r="A10913" t="s">
        <v>237</v>
      </c>
      <c r="B10913" t="s">
        <v>238</v>
      </c>
      <c r="C10913" t="s">
        <v>97</v>
      </c>
      <c r="D10913" s="29">
        <v>45564</v>
      </c>
      <c r="E10913">
        <v>0</v>
      </c>
      <c r="F10913">
        <v>0</v>
      </c>
      <c r="G10913">
        <v>0</v>
      </c>
      <c r="H10913">
        <v>0</v>
      </c>
      <c r="R10913">
        <v>0</v>
      </c>
      <c r="S10913" t="s">
        <v>204</v>
      </c>
      <c r="T10913" s="247">
        <v>45231.314120370371</v>
      </c>
    </row>
    <row r="10914" spans="1:20" x14ac:dyDescent="0.35">
      <c r="A10914" t="s">
        <v>237</v>
      </c>
      <c r="B10914" t="s">
        <v>238</v>
      </c>
      <c r="C10914" t="s">
        <v>97</v>
      </c>
      <c r="D10914" s="29">
        <v>45565</v>
      </c>
      <c r="E10914">
        <v>0</v>
      </c>
      <c r="F10914">
        <v>0</v>
      </c>
      <c r="G10914">
        <v>0</v>
      </c>
      <c r="H10914">
        <v>0</v>
      </c>
      <c r="R10914">
        <v>0</v>
      </c>
      <c r="S10914" t="s">
        <v>204</v>
      </c>
      <c r="T10914" s="247">
        <v>45231.314131944448</v>
      </c>
    </row>
    <row r="10915" spans="1:20" x14ac:dyDescent="0.35">
      <c r="A10915" t="s">
        <v>237</v>
      </c>
      <c r="B10915" t="s">
        <v>238</v>
      </c>
      <c r="C10915" t="s">
        <v>97</v>
      </c>
      <c r="D10915" s="29">
        <v>45566</v>
      </c>
      <c r="E10915">
        <v>0</v>
      </c>
      <c r="F10915">
        <v>0</v>
      </c>
      <c r="G10915">
        <v>0</v>
      </c>
      <c r="H10915">
        <v>0</v>
      </c>
      <c r="R10915">
        <v>0</v>
      </c>
      <c r="S10915" t="s">
        <v>204</v>
      </c>
      <c r="T10915" s="247">
        <v>45261.313692129632</v>
      </c>
    </row>
    <row r="10916" spans="1:20" x14ac:dyDescent="0.35">
      <c r="A10916" t="s">
        <v>237</v>
      </c>
      <c r="B10916" t="s">
        <v>238</v>
      </c>
      <c r="C10916" t="s">
        <v>97</v>
      </c>
      <c r="D10916" s="29">
        <v>45567</v>
      </c>
      <c r="E10916">
        <v>0</v>
      </c>
      <c r="F10916">
        <v>0</v>
      </c>
      <c r="G10916">
        <v>0</v>
      </c>
      <c r="H10916">
        <v>0</v>
      </c>
      <c r="R10916">
        <v>0</v>
      </c>
      <c r="S10916" t="s">
        <v>204</v>
      </c>
      <c r="T10916" s="247">
        <v>45261.313726851855</v>
      </c>
    </row>
    <row r="10917" spans="1:20" x14ac:dyDescent="0.35">
      <c r="A10917" t="s">
        <v>237</v>
      </c>
      <c r="B10917" t="s">
        <v>238</v>
      </c>
      <c r="C10917" t="s">
        <v>97</v>
      </c>
      <c r="D10917" s="29">
        <v>45568</v>
      </c>
      <c r="E10917">
        <v>0</v>
      </c>
      <c r="F10917">
        <v>0</v>
      </c>
      <c r="G10917">
        <v>0</v>
      </c>
      <c r="H10917">
        <v>0</v>
      </c>
      <c r="R10917">
        <v>0</v>
      </c>
      <c r="S10917" t="s">
        <v>204</v>
      </c>
      <c r="T10917" s="247">
        <v>45261.313750000001</v>
      </c>
    </row>
    <row r="10918" spans="1:20" x14ac:dyDescent="0.35">
      <c r="A10918" t="s">
        <v>237</v>
      </c>
      <c r="B10918" t="s">
        <v>238</v>
      </c>
      <c r="C10918" t="s">
        <v>97</v>
      </c>
      <c r="D10918" s="29">
        <v>45569</v>
      </c>
      <c r="E10918">
        <v>0</v>
      </c>
      <c r="F10918">
        <v>0</v>
      </c>
      <c r="G10918">
        <v>0</v>
      </c>
      <c r="H10918">
        <v>0</v>
      </c>
      <c r="R10918">
        <v>0</v>
      </c>
      <c r="S10918" t="s">
        <v>204</v>
      </c>
      <c r="T10918" s="247">
        <v>45261.313773148147</v>
      </c>
    </row>
    <row r="10919" spans="1:20" x14ac:dyDescent="0.35">
      <c r="A10919" t="s">
        <v>237</v>
      </c>
      <c r="B10919" t="s">
        <v>238</v>
      </c>
      <c r="C10919" t="s">
        <v>97</v>
      </c>
      <c r="D10919" s="29">
        <v>45570</v>
      </c>
      <c r="E10919">
        <v>0</v>
      </c>
      <c r="F10919">
        <v>0</v>
      </c>
      <c r="G10919">
        <v>0</v>
      </c>
      <c r="H10919">
        <v>0</v>
      </c>
      <c r="R10919">
        <v>0</v>
      </c>
      <c r="S10919" t="s">
        <v>204</v>
      </c>
      <c r="T10919" s="247">
        <v>45261.313796296294</v>
      </c>
    </row>
    <row r="10920" spans="1:20" x14ac:dyDescent="0.35">
      <c r="A10920" t="s">
        <v>237</v>
      </c>
      <c r="B10920" t="s">
        <v>238</v>
      </c>
      <c r="C10920" t="s">
        <v>97</v>
      </c>
      <c r="D10920" s="29">
        <v>45571</v>
      </c>
      <c r="E10920">
        <v>0</v>
      </c>
      <c r="F10920">
        <v>0</v>
      </c>
      <c r="G10920">
        <v>0</v>
      </c>
      <c r="H10920">
        <v>0</v>
      </c>
      <c r="R10920">
        <v>0</v>
      </c>
      <c r="S10920" t="s">
        <v>204</v>
      </c>
      <c r="T10920" s="247">
        <v>45261.313819444447</v>
      </c>
    </row>
    <row r="10921" spans="1:20" x14ac:dyDescent="0.35">
      <c r="A10921" t="s">
        <v>237</v>
      </c>
      <c r="B10921" t="s">
        <v>238</v>
      </c>
      <c r="C10921" t="s">
        <v>97</v>
      </c>
      <c r="D10921" s="29">
        <v>45572</v>
      </c>
      <c r="E10921">
        <v>0</v>
      </c>
      <c r="F10921">
        <v>0</v>
      </c>
      <c r="G10921">
        <v>0</v>
      </c>
      <c r="H10921">
        <v>0</v>
      </c>
      <c r="R10921">
        <v>0</v>
      </c>
      <c r="S10921" t="s">
        <v>204</v>
      </c>
      <c r="T10921" s="247">
        <v>45261.313831018517</v>
      </c>
    </row>
    <row r="10922" spans="1:20" x14ac:dyDescent="0.35">
      <c r="A10922" t="s">
        <v>237</v>
      </c>
      <c r="B10922" t="s">
        <v>238</v>
      </c>
      <c r="C10922" t="s">
        <v>97</v>
      </c>
      <c r="D10922" s="29">
        <v>45573</v>
      </c>
      <c r="E10922">
        <v>0</v>
      </c>
      <c r="F10922">
        <v>0</v>
      </c>
      <c r="G10922">
        <v>0</v>
      </c>
      <c r="H10922">
        <v>0</v>
      </c>
      <c r="R10922">
        <v>0</v>
      </c>
      <c r="S10922" t="s">
        <v>204</v>
      </c>
      <c r="T10922" s="247">
        <v>45261.313854166663</v>
      </c>
    </row>
    <row r="10923" spans="1:20" x14ac:dyDescent="0.35">
      <c r="A10923" t="s">
        <v>237</v>
      </c>
      <c r="B10923" t="s">
        <v>238</v>
      </c>
      <c r="C10923" t="s">
        <v>97</v>
      </c>
      <c r="D10923" s="29">
        <v>45574</v>
      </c>
      <c r="E10923">
        <v>0</v>
      </c>
      <c r="F10923">
        <v>0</v>
      </c>
      <c r="G10923">
        <v>0</v>
      </c>
      <c r="H10923">
        <v>0</v>
      </c>
      <c r="R10923">
        <v>0</v>
      </c>
      <c r="S10923" t="s">
        <v>204</v>
      </c>
      <c r="T10923" s="247">
        <v>45261.31386574074</v>
      </c>
    </row>
    <row r="10924" spans="1:20" x14ac:dyDescent="0.35">
      <c r="A10924" t="s">
        <v>237</v>
      </c>
      <c r="B10924" t="s">
        <v>238</v>
      </c>
      <c r="C10924" t="s">
        <v>97</v>
      </c>
      <c r="D10924" s="29">
        <v>45575</v>
      </c>
      <c r="E10924">
        <v>0</v>
      </c>
      <c r="F10924">
        <v>0</v>
      </c>
      <c r="G10924">
        <v>0</v>
      </c>
      <c r="H10924">
        <v>0</v>
      </c>
      <c r="R10924">
        <v>0</v>
      </c>
      <c r="S10924" t="s">
        <v>204</v>
      </c>
      <c r="T10924" s="247">
        <v>45261.31391203704</v>
      </c>
    </row>
    <row r="10925" spans="1:20" x14ac:dyDescent="0.35">
      <c r="A10925" t="s">
        <v>237</v>
      </c>
      <c r="B10925" t="s">
        <v>238</v>
      </c>
      <c r="C10925" t="s">
        <v>97</v>
      </c>
      <c r="D10925" s="29">
        <v>45576</v>
      </c>
      <c r="E10925">
        <v>0</v>
      </c>
      <c r="F10925">
        <v>0</v>
      </c>
      <c r="G10925">
        <v>0</v>
      </c>
      <c r="H10925">
        <v>0</v>
      </c>
      <c r="R10925">
        <v>0</v>
      </c>
      <c r="S10925" t="s">
        <v>204</v>
      </c>
      <c r="T10925" s="247">
        <v>45261.313935185186</v>
      </c>
    </row>
    <row r="10926" spans="1:20" x14ac:dyDescent="0.35">
      <c r="A10926" t="s">
        <v>237</v>
      </c>
      <c r="B10926" t="s">
        <v>238</v>
      </c>
      <c r="C10926" t="s">
        <v>97</v>
      </c>
      <c r="D10926" s="29">
        <v>45577</v>
      </c>
      <c r="E10926">
        <v>0</v>
      </c>
      <c r="F10926">
        <v>0</v>
      </c>
      <c r="G10926">
        <v>0</v>
      </c>
      <c r="H10926">
        <v>0</v>
      </c>
      <c r="R10926">
        <v>0</v>
      </c>
      <c r="S10926" t="s">
        <v>204</v>
      </c>
      <c r="T10926" s="247">
        <v>45261.313946759263</v>
      </c>
    </row>
    <row r="10927" spans="1:20" x14ac:dyDescent="0.35">
      <c r="A10927" t="s">
        <v>237</v>
      </c>
      <c r="B10927" t="s">
        <v>238</v>
      </c>
      <c r="C10927" t="s">
        <v>97</v>
      </c>
      <c r="D10927" s="29">
        <v>45578</v>
      </c>
      <c r="E10927">
        <v>0</v>
      </c>
      <c r="F10927">
        <v>0</v>
      </c>
      <c r="G10927">
        <v>0</v>
      </c>
      <c r="H10927">
        <v>0</v>
      </c>
      <c r="R10927">
        <v>0</v>
      </c>
      <c r="S10927" t="s">
        <v>204</v>
      </c>
      <c r="T10927" s="247">
        <v>45261.313969907409</v>
      </c>
    </row>
    <row r="10928" spans="1:20" x14ac:dyDescent="0.35">
      <c r="A10928" t="s">
        <v>237</v>
      </c>
      <c r="B10928" t="s">
        <v>238</v>
      </c>
      <c r="C10928" t="s">
        <v>97</v>
      </c>
      <c r="D10928" s="29">
        <v>45579</v>
      </c>
      <c r="E10928">
        <v>0</v>
      </c>
      <c r="F10928">
        <v>0</v>
      </c>
      <c r="G10928">
        <v>0</v>
      </c>
      <c r="H10928">
        <v>0</v>
      </c>
      <c r="R10928">
        <v>0</v>
      </c>
      <c r="S10928" t="s">
        <v>204</v>
      </c>
      <c r="T10928" s="247">
        <v>45261.313969907409</v>
      </c>
    </row>
    <row r="10929" spans="1:20" x14ac:dyDescent="0.35">
      <c r="A10929" t="s">
        <v>237</v>
      </c>
      <c r="B10929" t="s">
        <v>238</v>
      </c>
      <c r="C10929" t="s">
        <v>97</v>
      </c>
      <c r="D10929" s="29">
        <v>45580</v>
      </c>
      <c r="E10929">
        <v>0</v>
      </c>
      <c r="F10929">
        <v>0</v>
      </c>
      <c r="G10929">
        <v>0</v>
      </c>
      <c r="H10929">
        <v>0</v>
      </c>
      <c r="R10929">
        <v>0</v>
      </c>
      <c r="S10929" t="s">
        <v>204</v>
      </c>
      <c r="T10929" s="247">
        <v>45261.313981481479</v>
      </c>
    </row>
    <row r="10930" spans="1:20" x14ac:dyDescent="0.35">
      <c r="A10930" t="s">
        <v>237</v>
      </c>
      <c r="B10930" t="s">
        <v>238</v>
      </c>
      <c r="C10930" t="s">
        <v>97</v>
      </c>
      <c r="D10930" s="29">
        <v>45581</v>
      </c>
      <c r="E10930">
        <v>0</v>
      </c>
      <c r="F10930">
        <v>0</v>
      </c>
      <c r="G10930">
        <v>0</v>
      </c>
      <c r="H10930">
        <v>0</v>
      </c>
      <c r="R10930">
        <v>0</v>
      </c>
      <c r="S10930" t="s">
        <v>204</v>
      </c>
      <c r="T10930" s="247">
        <v>45261.313993055555</v>
      </c>
    </row>
    <row r="10931" spans="1:20" x14ac:dyDescent="0.35">
      <c r="A10931" t="s">
        <v>237</v>
      </c>
      <c r="B10931" t="s">
        <v>238</v>
      </c>
      <c r="C10931" t="s">
        <v>97</v>
      </c>
      <c r="D10931" s="29">
        <v>45582</v>
      </c>
      <c r="E10931">
        <v>0</v>
      </c>
      <c r="F10931">
        <v>0</v>
      </c>
      <c r="G10931">
        <v>0</v>
      </c>
      <c r="H10931">
        <v>0</v>
      </c>
      <c r="R10931">
        <v>0</v>
      </c>
      <c r="S10931" t="s">
        <v>204</v>
      </c>
      <c r="T10931" s="247">
        <v>45261.314004629632</v>
      </c>
    </row>
    <row r="10932" spans="1:20" x14ac:dyDescent="0.35">
      <c r="A10932" t="s">
        <v>237</v>
      </c>
      <c r="B10932" t="s">
        <v>238</v>
      </c>
      <c r="C10932" t="s">
        <v>97</v>
      </c>
      <c r="D10932" s="29">
        <v>45583</v>
      </c>
      <c r="E10932">
        <v>0</v>
      </c>
      <c r="F10932">
        <v>0</v>
      </c>
      <c r="G10932">
        <v>0</v>
      </c>
      <c r="H10932">
        <v>0</v>
      </c>
      <c r="R10932">
        <v>0</v>
      </c>
      <c r="S10932" t="s">
        <v>204</v>
      </c>
      <c r="T10932" s="247">
        <v>45261.314016203702</v>
      </c>
    </row>
    <row r="10933" spans="1:20" x14ac:dyDescent="0.35">
      <c r="A10933" t="s">
        <v>237</v>
      </c>
      <c r="B10933" t="s">
        <v>238</v>
      </c>
      <c r="C10933" t="s">
        <v>97</v>
      </c>
      <c r="D10933" s="29">
        <v>45584</v>
      </c>
      <c r="E10933">
        <v>0</v>
      </c>
      <c r="F10933">
        <v>0</v>
      </c>
      <c r="G10933">
        <v>0</v>
      </c>
      <c r="H10933">
        <v>0</v>
      </c>
      <c r="R10933">
        <v>0</v>
      </c>
      <c r="S10933" t="s">
        <v>204</v>
      </c>
      <c r="T10933" s="247">
        <v>45261.314027777778</v>
      </c>
    </row>
    <row r="10934" spans="1:20" x14ac:dyDescent="0.35">
      <c r="A10934" t="s">
        <v>237</v>
      </c>
      <c r="B10934" t="s">
        <v>238</v>
      </c>
      <c r="C10934" t="s">
        <v>97</v>
      </c>
      <c r="D10934" s="29">
        <v>45585</v>
      </c>
      <c r="E10934">
        <v>0</v>
      </c>
      <c r="F10934">
        <v>0</v>
      </c>
      <c r="G10934">
        <v>0</v>
      </c>
      <c r="H10934">
        <v>0</v>
      </c>
      <c r="R10934">
        <v>0</v>
      </c>
      <c r="S10934" t="s">
        <v>204</v>
      </c>
      <c r="T10934" s="247">
        <v>45261.314050925925</v>
      </c>
    </row>
    <row r="10935" spans="1:20" x14ac:dyDescent="0.35">
      <c r="A10935" t="s">
        <v>237</v>
      </c>
      <c r="B10935" t="s">
        <v>238</v>
      </c>
      <c r="C10935" t="s">
        <v>97</v>
      </c>
      <c r="D10935" s="29">
        <v>45586</v>
      </c>
      <c r="E10935">
        <v>0</v>
      </c>
      <c r="F10935">
        <v>0</v>
      </c>
      <c r="G10935">
        <v>0</v>
      </c>
      <c r="H10935">
        <v>0</v>
      </c>
      <c r="R10935">
        <v>0</v>
      </c>
      <c r="S10935" t="s">
        <v>204</v>
      </c>
      <c r="T10935" s="247">
        <v>45261.314050925925</v>
      </c>
    </row>
    <row r="10936" spans="1:20" x14ac:dyDescent="0.35">
      <c r="A10936" t="s">
        <v>237</v>
      </c>
      <c r="B10936" t="s">
        <v>238</v>
      </c>
      <c r="C10936" t="s">
        <v>97</v>
      </c>
      <c r="D10936" s="29">
        <v>45587</v>
      </c>
      <c r="E10936">
        <v>0</v>
      </c>
      <c r="F10936">
        <v>0</v>
      </c>
      <c r="G10936">
        <v>0</v>
      </c>
      <c r="H10936">
        <v>0</v>
      </c>
      <c r="R10936">
        <v>0</v>
      </c>
      <c r="S10936" t="s">
        <v>204</v>
      </c>
      <c r="T10936" s="247">
        <v>45261.314074074071</v>
      </c>
    </row>
    <row r="10937" spans="1:20" x14ac:dyDescent="0.35">
      <c r="A10937" t="s">
        <v>237</v>
      </c>
      <c r="B10937" t="s">
        <v>238</v>
      </c>
      <c r="C10937" t="s">
        <v>97</v>
      </c>
      <c r="D10937" s="29">
        <v>45588</v>
      </c>
      <c r="E10937">
        <v>0</v>
      </c>
      <c r="F10937">
        <v>0</v>
      </c>
      <c r="G10937">
        <v>0</v>
      </c>
      <c r="H10937">
        <v>0</v>
      </c>
      <c r="R10937">
        <v>0</v>
      </c>
      <c r="S10937" t="s">
        <v>204</v>
      </c>
      <c r="T10937" s="247">
        <v>45261.314085648148</v>
      </c>
    </row>
    <row r="10938" spans="1:20" x14ac:dyDescent="0.35">
      <c r="A10938" t="s">
        <v>237</v>
      </c>
      <c r="B10938" t="s">
        <v>238</v>
      </c>
      <c r="C10938" t="s">
        <v>97</v>
      </c>
      <c r="D10938" s="29">
        <v>45589</v>
      </c>
      <c r="E10938">
        <v>0</v>
      </c>
      <c r="F10938">
        <v>0</v>
      </c>
      <c r="G10938">
        <v>0</v>
      </c>
      <c r="H10938">
        <v>0</v>
      </c>
      <c r="R10938">
        <v>0</v>
      </c>
      <c r="S10938" t="s">
        <v>204</v>
      </c>
      <c r="T10938" s="247">
        <v>45261.314097222225</v>
      </c>
    </row>
    <row r="10939" spans="1:20" x14ac:dyDescent="0.35">
      <c r="A10939" t="s">
        <v>237</v>
      </c>
      <c r="B10939" t="s">
        <v>238</v>
      </c>
      <c r="C10939" t="s">
        <v>97</v>
      </c>
      <c r="D10939" s="29">
        <v>45590</v>
      </c>
      <c r="E10939">
        <v>0</v>
      </c>
      <c r="F10939">
        <v>0</v>
      </c>
      <c r="G10939">
        <v>0</v>
      </c>
      <c r="H10939">
        <v>0</v>
      </c>
      <c r="R10939">
        <v>0</v>
      </c>
      <c r="S10939" t="s">
        <v>204</v>
      </c>
      <c r="T10939" s="247">
        <v>45261.314108796294</v>
      </c>
    </row>
    <row r="10940" spans="1:20" x14ac:dyDescent="0.35">
      <c r="A10940" t="s">
        <v>237</v>
      </c>
      <c r="B10940" t="s">
        <v>238</v>
      </c>
      <c r="C10940" t="s">
        <v>97</v>
      </c>
      <c r="D10940" s="29">
        <v>45591</v>
      </c>
      <c r="E10940">
        <v>0</v>
      </c>
      <c r="F10940">
        <v>0</v>
      </c>
      <c r="G10940">
        <v>0</v>
      </c>
      <c r="H10940">
        <v>0</v>
      </c>
      <c r="R10940">
        <v>0</v>
      </c>
      <c r="S10940" t="s">
        <v>204</v>
      </c>
      <c r="T10940" s="247">
        <v>45261.314120370371</v>
      </c>
    </row>
    <row r="10941" spans="1:20" x14ac:dyDescent="0.35">
      <c r="A10941" t="s">
        <v>237</v>
      </c>
      <c r="B10941" t="s">
        <v>238</v>
      </c>
      <c r="C10941" t="s">
        <v>97</v>
      </c>
      <c r="D10941" s="29">
        <v>45592</v>
      </c>
      <c r="E10941">
        <v>0</v>
      </c>
      <c r="F10941">
        <v>0</v>
      </c>
      <c r="G10941">
        <v>0</v>
      </c>
      <c r="H10941">
        <v>0</v>
      </c>
      <c r="R10941">
        <v>0</v>
      </c>
      <c r="S10941" t="s">
        <v>204</v>
      </c>
      <c r="T10941" s="247">
        <v>45261.314131944448</v>
      </c>
    </row>
    <row r="10942" spans="1:20" x14ac:dyDescent="0.35">
      <c r="A10942" t="s">
        <v>237</v>
      </c>
      <c r="B10942" t="s">
        <v>238</v>
      </c>
      <c r="C10942" t="s">
        <v>97</v>
      </c>
      <c r="D10942" s="29">
        <v>45593</v>
      </c>
      <c r="E10942">
        <v>0</v>
      </c>
      <c r="F10942">
        <v>0</v>
      </c>
      <c r="G10942">
        <v>0</v>
      </c>
      <c r="H10942">
        <v>0</v>
      </c>
      <c r="R10942">
        <v>0</v>
      </c>
      <c r="S10942" t="s">
        <v>204</v>
      </c>
      <c r="T10942" s="247">
        <v>45261.314143518517</v>
      </c>
    </row>
    <row r="10943" spans="1:20" x14ac:dyDescent="0.35">
      <c r="A10943" t="s">
        <v>237</v>
      </c>
      <c r="B10943" t="s">
        <v>238</v>
      </c>
      <c r="C10943" t="s">
        <v>97</v>
      </c>
      <c r="D10943" s="29">
        <v>45594</v>
      </c>
      <c r="E10943">
        <v>0</v>
      </c>
      <c r="F10943">
        <v>0</v>
      </c>
      <c r="G10943">
        <v>0</v>
      </c>
      <c r="H10943">
        <v>0</v>
      </c>
      <c r="R10943">
        <v>0</v>
      </c>
      <c r="S10943" t="s">
        <v>204</v>
      </c>
      <c r="T10943" s="247">
        <v>45261.314155092594</v>
      </c>
    </row>
    <row r="10944" spans="1:20" x14ac:dyDescent="0.35">
      <c r="A10944" t="s">
        <v>237</v>
      </c>
      <c r="B10944" t="s">
        <v>238</v>
      </c>
      <c r="C10944" t="s">
        <v>97</v>
      </c>
      <c r="D10944" s="29">
        <v>45595</v>
      </c>
      <c r="E10944">
        <v>0</v>
      </c>
      <c r="F10944">
        <v>0</v>
      </c>
      <c r="G10944">
        <v>0</v>
      </c>
      <c r="H10944">
        <v>0</v>
      </c>
      <c r="R10944">
        <v>0</v>
      </c>
      <c r="S10944" t="s">
        <v>204</v>
      </c>
      <c r="T10944" s="247">
        <v>45261.314166666663</v>
      </c>
    </row>
    <row r="10945" spans="1:20" x14ac:dyDescent="0.35">
      <c r="A10945" t="s">
        <v>237</v>
      </c>
      <c r="B10945" t="s">
        <v>238</v>
      </c>
      <c r="C10945" t="s">
        <v>97</v>
      </c>
      <c r="D10945" s="29">
        <v>45596</v>
      </c>
      <c r="E10945">
        <v>0</v>
      </c>
      <c r="F10945">
        <v>0</v>
      </c>
      <c r="G10945">
        <v>0</v>
      </c>
      <c r="H10945">
        <v>0</v>
      </c>
      <c r="R10945">
        <v>0</v>
      </c>
      <c r="S10945" t="s">
        <v>204</v>
      </c>
      <c r="T10945" s="247">
        <v>45261.31417824074</v>
      </c>
    </row>
    <row r="10946" spans="1:20" x14ac:dyDescent="0.35">
      <c r="A10946" t="s">
        <v>237</v>
      </c>
      <c r="B10946" t="s">
        <v>238</v>
      </c>
      <c r="C10946" t="s">
        <v>97</v>
      </c>
      <c r="D10946" s="29">
        <v>45597</v>
      </c>
      <c r="E10946">
        <v>0</v>
      </c>
      <c r="F10946">
        <v>0</v>
      </c>
      <c r="G10946">
        <v>0</v>
      </c>
      <c r="H10946">
        <v>0</v>
      </c>
      <c r="R10946">
        <v>0</v>
      </c>
      <c r="S10946" t="s">
        <v>204</v>
      </c>
      <c r="T10946" s="247">
        <v>45292.313796296294</v>
      </c>
    </row>
    <row r="10947" spans="1:20" x14ac:dyDescent="0.35">
      <c r="A10947" t="s">
        <v>237</v>
      </c>
      <c r="B10947" t="s">
        <v>238</v>
      </c>
      <c r="C10947" t="s">
        <v>97</v>
      </c>
      <c r="D10947" s="29">
        <v>45598</v>
      </c>
      <c r="E10947">
        <v>0</v>
      </c>
      <c r="F10947">
        <v>0</v>
      </c>
      <c r="G10947">
        <v>0</v>
      </c>
      <c r="H10947">
        <v>0</v>
      </c>
      <c r="R10947">
        <v>0</v>
      </c>
      <c r="S10947" t="s">
        <v>204</v>
      </c>
      <c r="T10947" s="247">
        <v>45292.313807870371</v>
      </c>
    </row>
    <row r="10948" spans="1:20" x14ac:dyDescent="0.35">
      <c r="A10948" t="s">
        <v>237</v>
      </c>
      <c r="B10948" t="s">
        <v>238</v>
      </c>
      <c r="C10948" t="s">
        <v>97</v>
      </c>
      <c r="D10948" s="29">
        <v>45599</v>
      </c>
      <c r="E10948">
        <v>0</v>
      </c>
      <c r="F10948">
        <v>0</v>
      </c>
      <c r="G10948">
        <v>0</v>
      </c>
      <c r="H10948">
        <v>0</v>
      </c>
      <c r="R10948">
        <v>0</v>
      </c>
      <c r="S10948" t="s">
        <v>204</v>
      </c>
      <c r="T10948" s="247">
        <v>45292.313819444447</v>
      </c>
    </row>
    <row r="10949" spans="1:20" x14ac:dyDescent="0.35">
      <c r="A10949" t="s">
        <v>237</v>
      </c>
      <c r="B10949" t="s">
        <v>238</v>
      </c>
      <c r="C10949" t="s">
        <v>97</v>
      </c>
      <c r="D10949" s="29">
        <v>45600</v>
      </c>
      <c r="E10949">
        <v>0</v>
      </c>
      <c r="F10949">
        <v>0</v>
      </c>
      <c r="G10949">
        <v>0</v>
      </c>
      <c r="H10949">
        <v>0</v>
      </c>
      <c r="R10949">
        <v>0</v>
      </c>
      <c r="S10949" t="s">
        <v>204</v>
      </c>
      <c r="T10949" s="247">
        <v>45292.313842592594</v>
      </c>
    </row>
    <row r="10950" spans="1:20" x14ac:dyDescent="0.35">
      <c r="A10950" t="s">
        <v>237</v>
      </c>
      <c r="B10950" t="s">
        <v>238</v>
      </c>
      <c r="C10950" t="s">
        <v>97</v>
      </c>
      <c r="D10950" s="29">
        <v>45601</v>
      </c>
      <c r="E10950">
        <v>0</v>
      </c>
      <c r="F10950">
        <v>0</v>
      </c>
      <c r="G10950">
        <v>0</v>
      </c>
      <c r="H10950">
        <v>0</v>
      </c>
      <c r="R10950">
        <v>0</v>
      </c>
      <c r="S10950" t="s">
        <v>204</v>
      </c>
      <c r="T10950" s="247">
        <v>45292.313854166663</v>
      </c>
    </row>
    <row r="10951" spans="1:20" x14ac:dyDescent="0.35">
      <c r="A10951" t="s">
        <v>237</v>
      </c>
      <c r="B10951" t="s">
        <v>238</v>
      </c>
      <c r="C10951" t="s">
        <v>97</v>
      </c>
      <c r="D10951" s="29">
        <v>45602</v>
      </c>
      <c r="E10951">
        <v>0</v>
      </c>
      <c r="F10951">
        <v>0</v>
      </c>
      <c r="G10951">
        <v>0</v>
      </c>
      <c r="H10951">
        <v>0</v>
      </c>
      <c r="R10951">
        <v>0</v>
      </c>
      <c r="S10951" t="s">
        <v>204</v>
      </c>
      <c r="T10951" s="247">
        <v>45292.31386574074</v>
      </c>
    </row>
    <row r="10952" spans="1:20" x14ac:dyDescent="0.35">
      <c r="A10952" t="s">
        <v>237</v>
      </c>
      <c r="B10952" t="s">
        <v>238</v>
      </c>
      <c r="C10952" t="s">
        <v>97</v>
      </c>
      <c r="D10952" s="29">
        <v>45603</v>
      </c>
      <c r="E10952">
        <v>0</v>
      </c>
      <c r="F10952">
        <v>0</v>
      </c>
      <c r="G10952">
        <v>0</v>
      </c>
      <c r="H10952">
        <v>0</v>
      </c>
      <c r="R10952">
        <v>0</v>
      </c>
      <c r="S10952" t="s">
        <v>204</v>
      </c>
      <c r="T10952" s="247">
        <v>45292.313888888886</v>
      </c>
    </row>
    <row r="10953" spans="1:20" x14ac:dyDescent="0.35">
      <c r="A10953" t="s">
        <v>237</v>
      </c>
      <c r="B10953" t="s">
        <v>238</v>
      </c>
      <c r="C10953" t="s">
        <v>97</v>
      </c>
      <c r="D10953" s="29">
        <v>45604</v>
      </c>
      <c r="E10953">
        <v>0</v>
      </c>
      <c r="F10953">
        <v>0</v>
      </c>
      <c r="G10953">
        <v>0</v>
      </c>
      <c r="H10953">
        <v>0</v>
      </c>
      <c r="R10953">
        <v>0</v>
      </c>
      <c r="S10953" t="s">
        <v>204</v>
      </c>
      <c r="T10953" s="247">
        <v>45292.313900462963</v>
      </c>
    </row>
    <row r="10954" spans="1:20" x14ac:dyDescent="0.35">
      <c r="A10954" t="s">
        <v>237</v>
      </c>
      <c r="B10954" t="s">
        <v>238</v>
      </c>
      <c r="C10954" t="s">
        <v>97</v>
      </c>
      <c r="D10954" s="29">
        <v>45605</v>
      </c>
      <c r="E10954">
        <v>0</v>
      </c>
      <c r="F10954">
        <v>0</v>
      </c>
      <c r="G10954">
        <v>0</v>
      </c>
      <c r="H10954">
        <v>0</v>
      </c>
      <c r="R10954">
        <v>0</v>
      </c>
      <c r="S10954" t="s">
        <v>204</v>
      </c>
      <c r="T10954" s="247">
        <v>45292.313923611109</v>
      </c>
    </row>
    <row r="10955" spans="1:20" x14ac:dyDescent="0.35">
      <c r="A10955" t="s">
        <v>237</v>
      </c>
      <c r="B10955" t="s">
        <v>238</v>
      </c>
      <c r="C10955" t="s">
        <v>97</v>
      </c>
      <c r="D10955" s="29">
        <v>45606</v>
      </c>
      <c r="E10955">
        <v>0</v>
      </c>
      <c r="F10955">
        <v>0</v>
      </c>
      <c r="G10955">
        <v>0</v>
      </c>
      <c r="H10955">
        <v>0</v>
      </c>
      <c r="R10955">
        <v>0</v>
      </c>
      <c r="S10955" t="s">
        <v>204</v>
      </c>
      <c r="T10955" s="247">
        <v>45292.313935185186</v>
      </c>
    </row>
    <row r="10956" spans="1:20" x14ac:dyDescent="0.35">
      <c r="A10956" t="s">
        <v>237</v>
      </c>
      <c r="B10956" t="s">
        <v>238</v>
      </c>
      <c r="C10956" t="s">
        <v>97</v>
      </c>
      <c r="D10956" s="29">
        <v>45607</v>
      </c>
      <c r="E10956">
        <v>0</v>
      </c>
      <c r="F10956">
        <v>0</v>
      </c>
      <c r="G10956">
        <v>0</v>
      </c>
      <c r="H10956">
        <v>0</v>
      </c>
      <c r="R10956">
        <v>0</v>
      </c>
      <c r="S10956" t="s">
        <v>204</v>
      </c>
      <c r="T10956" s="247">
        <v>45292.313958333332</v>
      </c>
    </row>
    <row r="10957" spans="1:20" x14ac:dyDescent="0.35">
      <c r="A10957" t="s">
        <v>237</v>
      </c>
      <c r="B10957" t="s">
        <v>238</v>
      </c>
      <c r="C10957" t="s">
        <v>97</v>
      </c>
      <c r="D10957" s="29">
        <v>45608</v>
      </c>
      <c r="E10957">
        <v>0</v>
      </c>
      <c r="F10957">
        <v>0</v>
      </c>
      <c r="G10957">
        <v>0</v>
      </c>
      <c r="H10957">
        <v>0</v>
      </c>
      <c r="R10957">
        <v>0</v>
      </c>
      <c r="S10957" t="s">
        <v>204</v>
      </c>
      <c r="T10957" s="247">
        <v>45292.313969907409</v>
      </c>
    </row>
    <row r="10958" spans="1:20" x14ac:dyDescent="0.35">
      <c r="A10958" t="s">
        <v>237</v>
      </c>
      <c r="B10958" t="s">
        <v>238</v>
      </c>
      <c r="C10958" t="s">
        <v>97</v>
      </c>
      <c r="D10958" s="29">
        <v>45609</v>
      </c>
      <c r="E10958">
        <v>0</v>
      </c>
      <c r="F10958">
        <v>0</v>
      </c>
      <c r="G10958">
        <v>0</v>
      </c>
      <c r="H10958">
        <v>0</v>
      </c>
      <c r="R10958">
        <v>0</v>
      </c>
      <c r="S10958" t="s">
        <v>204</v>
      </c>
      <c r="T10958" s="247">
        <v>45292.313981481479</v>
      </c>
    </row>
    <row r="10959" spans="1:20" x14ac:dyDescent="0.35">
      <c r="A10959" t="s">
        <v>237</v>
      </c>
      <c r="B10959" t="s">
        <v>238</v>
      </c>
      <c r="C10959" t="s">
        <v>97</v>
      </c>
      <c r="D10959" s="29">
        <v>45610</v>
      </c>
      <c r="E10959">
        <v>0</v>
      </c>
      <c r="F10959">
        <v>0</v>
      </c>
      <c r="G10959">
        <v>0</v>
      </c>
      <c r="H10959">
        <v>0</v>
      </c>
      <c r="R10959">
        <v>0</v>
      </c>
      <c r="S10959" t="s">
        <v>204</v>
      </c>
      <c r="T10959" s="247">
        <v>45292.314004629632</v>
      </c>
    </row>
    <row r="10960" spans="1:20" x14ac:dyDescent="0.35">
      <c r="A10960" t="s">
        <v>237</v>
      </c>
      <c r="B10960" t="s">
        <v>238</v>
      </c>
      <c r="C10960" t="s">
        <v>97</v>
      </c>
      <c r="D10960" s="29">
        <v>45611</v>
      </c>
      <c r="E10960">
        <v>0</v>
      </c>
      <c r="F10960">
        <v>0</v>
      </c>
      <c r="G10960">
        <v>0</v>
      </c>
      <c r="H10960">
        <v>0</v>
      </c>
      <c r="R10960">
        <v>0</v>
      </c>
      <c r="S10960" t="s">
        <v>204</v>
      </c>
      <c r="T10960" s="247">
        <v>45292.314016203702</v>
      </c>
    </row>
    <row r="10961" spans="1:20" x14ac:dyDescent="0.35">
      <c r="A10961" t="s">
        <v>237</v>
      </c>
      <c r="B10961" t="s">
        <v>238</v>
      </c>
      <c r="C10961" t="s">
        <v>97</v>
      </c>
      <c r="D10961" s="29">
        <v>45612</v>
      </c>
      <c r="E10961">
        <v>0</v>
      </c>
      <c r="F10961">
        <v>0</v>
      </c>
      <c r="G10961">
        <v>0</v>
      </c>
      <c r="H10961">
        <v>0</v>
      </c>
      <c r="R10961">
        <v>0</v>
      </c>
      <c r="S10961" t="s">
        <v>204</v>
      </c>
      <c r="T10961" s="247">
        <v>45292.314039351855</v>
      </c>
    </row>
    <row r="10962" spans="1:20" x14ac:dyDescent="0.35">
      <c r="A10962" t="s">
        <v>237</v>
      </c>
      <c r="B10962" t="s">
        <v>238</v>
      </c>
      <c r="C10962" t="s">
        <v>97</v>
      </c>
      <c r="D10962" s="29">
        <v>45613</v>
      </c>
      <c r="E10962">
        <v>0</v>
      </c>
      <c r="F10962">
        <v>0</v>
      </c>
      <c r="G10962">
        <v>0</v>
      </c>
      <c r="H10962">
        <v>0</v>
      </c>
      <c r="R10962">
        <v>0</v>
      </c>
      <c r="S10962" t="s">
        <v>204</v>
      </c>
      <c r="T10962" s="247">
        <v>45292.314050925925</v>
      </c>
    </row>
    <row r="10963" spans="1:20" x14ac:dyDescent="0.35">
      <c r="A10963" t="s">
        <v>237</v>
      </c>
      <c r="B10963" t="s">
        <v>238</v>
      </c>
      <c r="C10963" t="s">
        <v>97</v>
      </c>
      <c r="D10963" s="29">
        <v>45614</v>
      </c>
      <c r="E10963">
        <v>0</v>
      </c>
      <c r="F10963">
        <v>0</v>
      </c>
      <c r="G10963">
        <v>0</v>
      </c>
      <c r="H10963">
        <v>0</v>
      </c>
      <c r="R10963">
        <v>0</v>
      </c>
      <c r="S10963" t="s">
        <v>204</v>
      </c>
      <c r="T10963" s="247">
        <v>45292.314074074071</v>
      </c>
    </row>
    <row r="10964" spans="1:20" x14ac:dyDescent="0.35">
      <c r="A10964" t="s">
        <v>237</v>
      </c>
      <c r="B10964" t="s">
        <v>238</v>
      </c>
      <c r="C10964" t="s">
        <v>97</v>
      </c>
      <c r="D10964" s="29">
        <v>45615</v>
      </c>
      <c r="E10964">
        <v>0</v>
      </c>
      <c r="F10964">
        <v>0</v>
      </c>
      <c r="G10964">
        <v>0</v>
      </c>
      <c r="H10964">
        <v>0</v>
      </c>
      <c r="R10964">
        <v>0</v>
      </c>
      <c r="S10964" t="s">
        <v>204</v>
      </c>
      <c r="T10964" s="247">
        <v>45292.314085648148</v>
      </c>
    </row>
    <row r="10965" spans="1:20" x14ac:dyDescent="0.35">
      <c r="A10965" t="s">
        <v>237</v>
      </c>
      <c r="B10965" t="s">
        <v>238</v>
      </c>
      <c r="C10965" t="s">
        <v>97</v>
      </c>
      <c r="D10965" s="29">
        <v>45616</v>
      </c>
      <c r="E10965">
        <v>0</v>
      </c>
      <c r="F10965">
        <v>0</v>
      </c>
      <c r="G10965">
        <v>0</v>
      </c>
      <c r="H10965">
        <v>0</v>
      </c>
      <c r="R10965">
        <v>0</v>
      </c>
      <c r="S10965" t="s">
        <v>204</v>
      </c>
      <c r="T10965" s="247">
        <v>45292.314097222225</v>
      </c>
    </row>
    <row r="10966" spans="1:20" x14ac:dyDescent="0.35">
      <c r="A10966" t="s">
        <v>237</v>
      </c>
      <c r="B10966" t="s">
        <v>238</v>
      </c>
      <c r="C10966" t="s">
        <v>97</v>
      </c>
      <c r="D10966" s="29">
        <v>45617</v>
      </c>
      <c r="E10966">
        <v>0</v>
      </c>
      <c r="F10966">
        <v>0</v>
      </c>
      <c r="G10966">
        <v>0</v>
      </c>
      <c r="H10966">
        <v>0</v>
      </c>
      <c r="R10966">
        <v>0</v>
      </c>
      <c r="S10966" t="s">
        <v>204</v>
      </c>
      <c r="T10966" s="247">
        <v>45292.314120370371</v>
      </c>
    </row>
    <row r="10967" spans="1:20" x14ac:dyDescent="0.35">
      <c r="A10967" t="s">
        <v>237</v>
      </c>
      <c r="B10967" t="s">
        <v>238</v>
      </c>
      <c r="C10967" t="s">
        <v>97</v>
      </c>
      <c r="D10967" s="29">
        <v>45618</v>
      </c>
      <c r="E10967">
        <v>0</v>
      </c>
      <c r="F10967">
        <v>0</v>
      </c>
      <c r="G10967">
        <v>0</v>
      </c>
      <c r="H10967">
        <v>0</v>
      </c>
      <c r="R10967">
        <v>0</v>
      </c>
      <c r="S10967" t="s">
        <v>204</v>
      </c>
      <c r="T10967" s="247">
        <v>45292.314131944448</v>
      </c>
    </row>
    <row r="10968" spans="1:20" x14ac:dyDescent="0.35">
      <c r="A10968" t="s">
        <v>237</v>
      </c>
      <c r="B10968" t="s">
        <v>238</v>
      </c>
      <c r="C10968" t="s">
        <v>97</v>
      </c>
      <c r="D10968" s="29">
        <v>45619</v>
      </c>
      <c r="E10968">
        <v>0</v>
      </c>
      <c r="F10968">
        <v>0</v>
      </c>
      <c r="G10968">
        <v>0</v>
      </c>
      <c r="H10968">
        <v>0</v>
      </c>
      <c r="R10968">
        <v>0</v>
      </c>
      <c r="S10968" t="s">
        <v>204</v>
      </c>
      <c r="T10968" s="247">
        <v>45292.314155092594</v>
      </c>
    </row>
    <row r="10969" spans="1:20" x14ac:dyDescent="0.35">
      <c r="A10969" t="s">
        <v>237</v>
      </c>
      <c r="B10969" t="s">
        <v>238</v>
      </c>
      <c r="C10969" t="s">
        <v>97</v>
      </c>
      <c r="D10969" s="29">
        <v>45620</v>
      </c>
      <c r="E10969">
        <v>0</v>
      </c>
      <c r="F10969">
        <v>0</v>
      </c>
      <c r="G10969">
        <v>0</v>
      </c>
      <c r="H10969">
        <v>0</v>
      </c>
      <c r="R10969">
        <v>0</v>
      </c>
      <c r="S10969" t="s">
        <v>204</v>
      </c>
      <c r="T10969" s="247">
        <v>45292.314166666663</v>
      </c>
    </row>
    <row r="10970" spans="1:20" x14ac:dyDescent="0.35">
      <c r="A10970" t="s">
        <v>237</v>
      </c>
      <c r="B10970" t="s">
        <v>238</v>
      </c>
      <c r="C10970" t="s">
        <v>97</v>
      </c>
      <c r="D10970" s="29">
        <v>45621</v>
      </c>
      <c r="E10970">
        <v>0</v>
      </c>
      <c r="F10970">
        <v>0</v>
      </c>
      <c r="G10970">
        <v>0</v>
      </c>
      <c r="H10970">
        <v>0</v>
      </c>
      <c r="R10970">
        <v>0</v>
      </c>
      <c r="S10970" t="s">
        <v>204</v>
      </c>
      <c r="T10970" s="247">
        <v>45292.31417824074</v>
      </c>
    </row>
    <row r="10971" spans="1:20" x14ac:dyDescent="0.35">
      <c r="A10971" t="s">
        <v>237</v>
      </c>
      <c r="B10971" t="s">
        <v>238</v>
      </c>
      <c r="C10971" t="s">
        <v>97</v>
      </c>
      <c r="D10971" s="29">
        <v>45622</v>
      </c>
      <c r="E10971">
        <v>0</v>
      </c>
      <c r="F10971">
        <v>0</v>
      </c>
      <c r="G10971">
        <v>0</v>
      </c>
      <c r="H10971">
        <v>0</v>
      </c>
      <c r="R10971">
        <v>0</v>
      </c>
      <c r="S10971" t="s">
        <v>204</v>
      </c>
      <c r="T10971" s="247">
        <v>45292.314201388886</v>
      </c>
    </row>
    <row r="10972" spans="1:20" x14ac:dyDescent="0.35">
      <c r="A10972" t="s">
        <v>237</v>
      </c>
      <c r="B10972" t="s">
        <v>238</v>
      </c>
      <c r="C10972" t="s">
        <v>97</v>
      </c>
      <c r="D10972" s="29">
        <v>45623</v>
      </c>
      <c r="E10972">
        <v>0</v>
      </c>
      <c r="F10972">
        <v>0</v>
      </c>
      <c r="G10972">
        <v>0</v>
      </c>
      <c r="H10972">
        <v>0</v>
      </c>
      <c r="R10972">
        <v>0</v>
      </c>
      <c r="S10972" t="s">
        <v>204</v>
      </c>
      <c r="T10972" s="247">
        <v>45292.314212962963</v>
      </c>
    </row>
    <row r="10973" spans="1:20" x14ac:dyDescent="0.35">
      <c r="A10973" t="s">
        <v>237</v>
      </c>
      <c r="B10973" t="s">
        <v>238</v>
      </c>
      <c r="C10973" t="s">
        <v>97</v>
      </c>
      <c r="D10973" s="29">
        <v>45624</v>
      </c>
      <c r="E10973">
        <v>0</v>
      </c>
      <c r="F10973">
        <v>0</v>
      </c>
      <c r="G10973">
        <v>0</v>
      </c>
      <c r="H10973">
        <v>0</v>
      </c>
      <c r="R10973">
        <v>0</v>
      </c>
      <c r="S10973" t="s">
        <v>204</v>
      </c>
      <c r="T10973" s="247">
        <v>45292.31422453704</v>
      </c>
    </row>
    <row r="10974" spans="1:20" x14ac:dyDescent="0.35">
      <c r="A10974" t="s">
        <v>237</v>
      </c>
      <c r="B10974" t="s">
        <v>238</v>
      </c>
      <c r="C10974" t="s">
        <v>97</v>
      </c>
      <c r="D10974" s="29">
        <v>45625</v>
      </c>
      <c r="E10974">
        <v>0</v>
      </c>
      <c r="F10974">
        <v>0</v>
      </c>
      <c r="G10974">
        <v>0</v>
      </c>
      <c r="H10974">
        <v>0</v>
      </c>
      <c r="R10974">
        <v>0</v>
      </c>
      <c r="S10974" t="s">
        <v>204</v>
      </c>
      <c r="T10974" s="247">
        <v>45292.314247685186</v>
      </c>
    </row>
    <row r="10975" spans="1:20" x14ac:dyDescent="0.35">
      <c r="A10975" t="s">
        <v>237</v>
      </c>
      <c r="B10975" t="s">
        <v>238</v>
      </c>
      <c r="C10975" t="s">
        <v>97</v>
      </c>
      <c r="D10975" s="29">
        <v>45626</v>
      </c>
      <c r="E10975">
        <v>0</v>
      </c>
      <c r="F10975">
        <v>0</v>
      </c>
      <c r="G10975">
        <v>0</v>
      </c>
      <c r="H10975">
        <v>0</v>
      </c>
      <c r="R10975">
        <v>0</v>
      </c>
      <c r="S10975" t="s">
        <v>204</v>
      </c>
      <c r="T10975" s="247">
        <v>45292.314259259256</v>
      </c>
    </row>
    <row r="10976" spans="1:20" x14ac:dyDescent="0.35">
      <c r="A10976" t="s">
        <v>237</v>
      </c>
      <c r="B10976" t="s">
        <v>238</v>
      </c>
      <c r="C10976" t="s">
        <v>97</v>
      </c>
      <c r="D10976" s="29">
        <v>45627</v>
      </c>
      <c r="E10976">
        <v>0</v>
      </c>
      <c r="F10976">
        <v>0</v>
      </c>
      <c r="G10976">
        <v>0</v>
      </c>
      <c r="H10976">
        <v>0</v>
      </c>
      <c r="R10976">
        <v>0</v>
      </c>
      <c r="S10976" t="s">
        <v>204</v>
      </c>
      <c r="T10976" s="247">
        <v>45323.313761574071</v>
      </c>
    </row>
    <row r="10977" spans="1:20" x14ac:dyDescent="0.35">
      <c r="A10977" t="s">
        <v>237</v>
      </c>
      <c r="B10977" t="s">
        <v>238</v>
      </c>
      <c r="C10977" t="s">
        <v>97</v>
      </c>
      <c r="D10977" s="29">
        <v>45628</v>
      </c>
      <c r="E10977">
        <v>0</v>
      </c>
      <c r="F10977">
        <v>0</v>
      </c>
      <c r="G10977">
        <v>0</v>
      </c>
      <c r="H10977">
        <v>0</v>
      </c>
      <c r="R10977">
        <v>0</v>
      </c>
      <c r="S10977" t="s">
        <v>204</v>
      </c>
      <c r="T10977" s="247">
        <v>45323.313796296294</v>
      </c>
    </row>
    <row r="10978" spans="1:20" x14ac:dyDescent="0.35">
      <c r="A10978" t="s">
        <v>237</v>
      </c>
      <c r="B10978" t="s">
        <v>238</v>
      </c>
      <c r="C10978" t="s">
        <v>97</v>
      </c>
      <c r="D10978" s="29">
        <v>45629</v>
      </c>
      <c r="E10978">
        <v>0</v>
      </c>
      <c r="F10978">
        <v>0</v>
      </c>
      <c r="G10978">
        <v>0</v>
      </c>
      <c r="H10978">
        <v>0</v>
      </c>
      <c r="R10978">
        <v>0</v>
      </c>
      <c r="S10978" t="s">
        <v>204</v>
      </c>
      <c r="T10978" s="247">
        <v>45323.313807870371</v>
      </c>
    </row>
    <row r="10979" spans="1:20" x14ac:dyDescent="0.35">
      <c r="A10979" t="s">
        <v>237</v>
      </c>
      <c r="B10979" t="s">
        <v>238</v>
      </c>
      <c r="C10979" t="s">
        <v>97</v>
      </c>
      <c r="D10979" s="29">
        <v>45630</v>
      </c>
      <c r="E10979">
        <v>0</v>
      </c>
      <c r="F10979">
        <v>0</v>
      </c>
      <c r="G10979">
        <v>0</v>
      </c>
      <c r="H10979">
        <v>0</v>
      </c>
      <c r="R10979">
        <v>0</v>
      </c>
      <c r="S10979" t="s">
        <v>204</v>
      </c>
      <c r="T10979" s="247">
        <v>45323.313831018517</v>
      </c>
    </row>
    <row r="10980" spans="1:20" x14ac:dyDescent="0.35">
      <c r="A10980" t="s">
        <v>237</v>
      </c>
      <c r="B10980" t="s">
        <v>238</v>
      </c>
      <c r="C10980" t="s">
        <v>97</v>
      </c>
      <c r="D10980" s="29">
        <v>45631</v>
      </c>
      <c r="E10980">
        <v>0</v>
      </c>
      <c r="F10980">
        <v>0</v>
      </c>
      <c r="G10980">
        <v>0</v>
      </c>
      <c r="H10980">
        <v>0</v>
      </c>
      <c r="R10980">
        <v>0</v>
      </c>
      <c r="S10980" t="s">
        <v>204</v>
      </c>
      <c r="T10980" s="247">
        <v>45323.313854166663</v>
      </c>
    </row>
    <row r="10981" spans="1:20" x14ac:dyDescent="0.35">
      <c r="A10981" t="s">
        <v>237</v>
      </c>
      <c r="B10981" t="s">
        <v>238</v>
      </c>
      <c r="C10981" t="s">
        <v>97</v>
      </c>
      <c r="D10981" s="29">
        <v>45632</v>
      </c>
      <c r="E10981">
        <v>0</v>
      </c>
      <c r="F10981">
        <v>0</v>
      </c>
      <c r="G10981">
        <v>0</v>
      </c>
      <c r="H10981">
        <v>0</v>
      </c>
      <c r="R10981">
        <v>0</v>
      </c>
      <c r="S10981" t="s">
        <v>204</v>
      </c>
      <c r="T10981" s="247">
        <v>45323.313877314817</v>
      </c>
    </row>
    <row r="10982" spans="1:20" x14ac:dyDescent="0.35">
      <c r="A10982" t="s">
        <v>237</v>
      </c>
      <c r="B10982" t="s">
        <v>238</v>
      </c>
      <c r="C10982" t="s">
        <v>97</v>
      </c>
      <c r="D10982" s="29">
        <v>45633</v>
      </c>
      <c r="E10982">
        <v>0</v>
      </c>
      <c r="F10982">
        <v>0</v>
      </c>
      <c r="G10982">
        <v>0</v>
      </c>
      <c r="H10982">
        <v>0</v>
      </c>
      <c r="R10982">
        <v>0</v>
      </c>
      <c r="S10982" t="s">
        <v>204</v>
      </c>
      <c r="T10982" s="247">
        <v>45323.313900462963</v>
      </c>
    </row>
    <row r="10983" spans="1:20" x14ac:dyDescent="0.35">
      <c r="A10983" t="s">
        <v>237</v>
      </c>
      <c r="B10983" t="s">
        <v>238</v>
      </c>
      <c r="C10983" t="s">
        <v>97</v>
      </c>
      <c r="D10983" s="29">
        <v>45634</v>
      </c>
      <c r="E10983">
        <v>0</v>
      </c>
      <c r="F10983">
        <v>0</v>
      </c>
      <c r="G10983">
        <v>0</v>
      </c>
      <c r="H10983">
        <v>0</v>
      </c>
      <c r="R10983">
        <v>0</v>
      </c>
      <c r="S10983" t="s">
        <v>204</v>
      </c>
      <c r="T10983" s="247">
        <v>45323.313923611109</v>
      </c>
    </row>
    <row r="10984" spans="1:20" x14ac:dyDescent="0.35">
      <c r="A10984" t="s">
        <v>237</v>
      </c>
      <c r="B10984" t="s">
        <v>238</v>
      </c>
      <c r="C10984" t="s">
        <v>97</v>
      </c>
      <c r="D10984" s="29">
        <v>45635</v>
      </c>
      <c r="E10984">
        <v>0</v>
      </c>
      <c r="F10984">
        <v>0</v>
      </c>
      <c r="G10984">
        <v>0</v>
      </c>
      <c r="H10984">
        <v>0</v>
      </c>
      <c r="R10984">
        <v>0</v>
      </c>
      <c r="S10984" t="s">
        <v>204</v>
      </c>
      <c r="T10984" s="247">
        <v>45323.313935185186</v>
      </c>
    </row>
    <row r="10985" spans="1:20" x14ac:dyDescent="0.35">
      <c r="A10985" t="s">
        <v>237</v>
      </c>
      <c r="B10985" t="s">
        <v>238</v>
      </c>
      <c r="C10985" t="s">
        <v>97</v>
      </c>
      <c r="D10985" s="29">
        <v>45636</v>
      </c>
      <c r="E10985">
        <v>0</v>
      </c>
      <c r="F10985">
        <v>0</v>
      </c>
      <c r="G10985">
        <v>0</v>
      </c>
      <c r="H10985">
        <v>0</v>
      </c>
      <c r="R10985">
        <v>0</v>
      </c>
      <c r="S10985" t="s">
        <v>204</v>
      </c>
      <c r="T10985" s="247">
        <v>45323.313981481479</v>
      </c>
    </row>
    <row r="10986" spans="1:20" x14ac:dyDescent="0.35">
      <c r="A10986" t="s">
        <v>237</v>
      </c>
      <c r="B10986" t="s">
        <v>238</v>
      </c>
      <c r="C10986" t="s">
        <v>97</v>
      </c>
      <c r="D10986" s="29">
        <v>45637</v>
      </c>
      <c r="E10986">
        <v>0</v>
      </c>
      <c r="F10986">
        <v>0</v>
      </c>
      <c r="G10986">
        <v>0</v>
      </c>
      <c r="H10986">
        <v>0</v>
      </c>
      <c r="R10986">
        <v>0</v>
      </c>
      <c r="S10986" t="s">
        <v>204</v>
      </c>
      <c r="T10986" s="247">
        <v>45323.314004629632</v>
      </c>
    </row>
    <row r="10987" spans="1:20" x14ac:dyDescent="0.35">
      <c r="A10987" t="s">
        <v>237</v>
      </c>
      <c r="B10987" t="s">
        <v>238</v>
      </c>
      <c r="C10987" t="s">
        <v>97</v>
      </c>
      <c r="D10987" s="29">
        <v>45638</v>
      </c>
      <c r="E10987">
        <v>0</v>
      </c>
      <c r="F10987">
        <v>0</v>
      </c>
      <c r="G10987">
        <v>0</v>
      </c>
      <c r="H10987">
        <v>0</v>
      </c>
      <c r="R10987">
        <v>0</v>
      </c>
      <c r="S10987" t="s">
        <v>204</v>
      </c>
      <c r="T10987" s="247">
        <v>45323.314016203702</v>
      </c>
    </row>
    <row r="10988" spans="1:20" x14ac:dyDescent="0.35">
      <c r="A10988" t="s">
        <v>237</v>
      </c>
      <c r="B10988" t="s">
        <v>238</v>
      </c>
      <c r="C10988" t="s">
        <v>97</v>
      </c>
      <c r="D10988" s="29">
        <v>45639</v>
      </c>
      <c r="E10988">
        <v>0</v>
      </c>
      <c r="F10988">
        <v>0</v>
      </c>
      <c r="G10988">
        <v>0</v>
      </c>
      <c r="H10988">
        <v>0</v>
      </c>
      <c r="R10988">
        <v>0</v>
      </c>
      <c r="S10988" t="s">
        <v>204</v>
      </c>
      <c r="T10988" s="247">
        <v>45323.314027777778</v>
      </c>
    </row>
    <row r="10989" spans="1:20" x14ac:dyDescent="0.35">
      <c r="A10989" t="s">
        <v>237</v>
      </c>
      <c r="B10989" t="s">
        <v>238</v>
      </c>
      <c r="C10989" t="s">
        <v>97</v>
      </c>
      <c r="D10989" s="29">
        <v>45640</v>
      </c>
      <c r="E10989">
        <v>0</v>
      </c>
      <c r="F10989">
        <v>0</v>
      </c>
      <c r="G10989">
        <v>0</v>
      </c>
      <c r="H10989">
        <v>0</v>
      </c>
      <c r="R10989">
        <v>0</v>
      </c>
      <c r="S10989" t="s">
        <v>204</v>
      </c>
      <c r="T10989" s="247">
        <v>45323.314039351855</v>
      </c>
    </row>
    <row r="10990" spans="1:20" x14ac:dyDescent="0.35">
      <c r="A10990" t="s">
        <v>237</v>
      </c>
      <c r="B10990" t="s">
        <v>238</v>
      </c>
      <c r="C10990" t="s">
        <v>97</v>
      </c>
      <c r="D10990" s="29">
        <v>45641</v>
      </c>
      <c r="E10990">
        <v>0</v>
      </c>
      <c r="F10990">
        <v>0</v>
      </c>
      <c r="G10990">
        <v>0</v>
      </c>
      <c r="H10990">
        <v>0</v>
      </c>
      <c r="R10990">
        <v>0</v>
      </c>
      <c r="S10990" t="s">
        <v>204</v>
      </c>
      <c r="T10990" s="247">
        <v>45323.314062500001</v>
      </c>
    </row>
    <row r="10991" spans="1:20" x14ac:dyDescent="0.35">
      <c r="A10991" t="s">
        <v>237</v>
      </c>
      <c r="B10991" t="s">
        <v>238</v>
      </c>
      <c r="C10991" t="s">
        <v>97</v>
      </c>
      <c r="D10991" s="29">
        <v>45642</v>
      </c>
      <c r="E10991">
        <v>0</v>
      </c>
      <c r="F10991">
        <v>0</v>
      </c>
      <c r="G10991">
        <v>0</v>
      </c>
      <c r="H10991">
        <v>0</v>
      </c>
      <c r="R10991">
        <v>0</v>
      </c>
      <c r="S10991" t="s">
        <v>204</v>
      </c>
      <c r="T10991" s="247">
        <v>45323.314074074071</v>
      </c>
    </row>
    <row r="10992" spans="1:20" x14ac:dyDescent="0.35">
      <c r="A10992" t="s">
        <v>237</v>
      </c>
      <c r="B10992" t="s">
        <v>238</v>
      </c>
      <c r="C10992" t="s">
        <v>97</v>
      </c>
      <c r="D10992" s="29">
        <v>45643</v>
      </c>
      <c r="E10992">
        <v>0</v>
      </c>
      <c r="F10992">
        <v>0</v>
      </c>
      <c r="G10992">
        <v>0</v>
      </c>
      <c r="H10992">
        <v>0</v>
      </c>
      <c r="R10992">
        <v>0</v>
      </c>
      <c r="S10992" t="s">
        <v>204</v>
      </c>
      <c r="T10992" s="247">
        <v>45323.314085648148</v>
      </c>
    </row>
    <row r="10993" spans="1:20" x14ac:dyDescent="0.35">
      <c r="A10993" t="s">
        <v>237</v>
      </c>
      <c r="B10993" t="s">
        <v>238</v>
      </c>
      <c r="C10993" t="s">
        <v>97</v>
      </c>
      <c r="D10993" s="29">
        <v>45644</v>
      </c>
      <c r="E10993">
        <v>0</v>
      </c>
      <c r="F10993">
        <v>0</v>
      </c>
      <c r="G10993">
        <v>0</v>
      </c>
      <c r="H10993">
        <v>0</v>
      </c>
      <c r="R10993">
        <v>0</v>
      </c>
      <c r="S10993" t="s">
        <v>204</v>
      </c>
      <c r="T10993" s="247">
        <v>45323.314097222225</v>
      </c>
    </row>
    <row r="10994" spans="1:20" x14ac:dyDescent="0.35">
      <c r="A10994" t="s">
        <v>237</v>
      </c>
      <c r="B10994" t="s">
        <v>238</v>
      </c>
      <c r="C10994" t="s">
        <v>97</v>
      </c>
      <c r="D10994" s="29">
        <v>45645</v>
      </c>
      <c r="E10994">
        <v>0</v>
      </c>
      <c r="F10994">
        <v>0</v>
      </c>
      <c r="G10994">
        <v>0</v>
      </c>
      <c r="H10994">
        <v>0</v>
      </c>
      <c r="R10994">
        <v>0</v>
      </c>
      <c r="S10994" t="s">
        <v>204</v>
      </c>
      <c r="T10994" s="247">
        <v>45323.314097222225</v>
      </c>
    </row>
    <row r="10995" spans="1:20" x14ac:dyDescent="0.35">
      <c r="A10995" t="s">
        <v>237</v>
      </c>
      <c r="B10995" t="s">
        <v>238</v>
      </c>
      <c r="C10995" t="s">
        <v>97</v>
      </c>
      <c r="D10995" s="29">
        <v>45646</v>
      </c>
      <c r="E10995">
        <v>0</v>
      </c>
      <c r="F10995">
        <v>0</v>
      </c>
      <c r="G10995">
        <v>0</v>
      </c>
      <c r="H10995">
        <v>0</v>
      </c>
      <c r="R10995">
        <v>0</v>
      </c>
      <c r="S10995" t="s">
        <v>204</v>
      </c>
      <c r="T10995" s="247">
        <v>45323.314108796294</v>
      </c>
    </row>
    <row r="10996" spans="1:20" x14ac:dyDescent="0.35">
      <c r="A10996" t="s">
        <v>237</v>
      </c>
      <c r="B10996" t="s">
        <v>238</v>
      </c>
      <c r="C10996" t="s">
        <v>97</v>
      </c>
      <c r="D10996" s="29">
        <v>45647</v>
      </c>
      <c r="E10996">
        <v>0</v>
      </c>
      <c r="F10996">
        <v>0</v>
      </c>
      <c r="G10996">
        <v>0</v>
      </c>
      <c r="H10996">
        <v>0</v>
      </c>
      <c r="R10996">
        <v>0</v>
      </c>
      <c r="S10996" t="s">
        <v>204</v>
      </c>
      <c r="T10996" s="247">
        <v>45323.314131944448</v>
      </c>
    </row>
    <row r="10997" spans="1:20" x14ac:dyDescent="0.35">
      <c r="A10997" t="s">
        <v>237</v>
      </c>
      <c r="B10997" t="s">
        <v>238</v>
      </c>
      <c r="C10997" t="s">
        <v>97</v>
      </c>
      <c r="D10997" s="29">
        <v>45648</v>
      </c>
      <c r="E10997">
        <v>0</v>
      </c>
      <c r="F10997">
        <v>0</v>
      </c>
      <c r="G10997">
        <v>0</v>
      </c>
      <c r="H10997">
        <v>0</v>
      </c>
      <c r="R10997">
        <v>0</v>
      </c>
      <c r="S10997" t="s">
        <v>204</v>
      </c>
      <c r="T10997" s="247">
        <v>45323.314131944448</v>
      </c>
    </row>
    <row r="10998" spans="1:20" x14ac:dyDescent="0.35">
      <c r="A10998" t="s">
        <v>237</v>
      </c>
      <c r="B10998" t="s">
        <v>238</v>
      </c>
      <c r="C10998" t="s">
        <v>97</v>
      </c>
      <c r="D10998" s="29">
        <v>45649</v>
      </c>
      <c r="E10998">
        <v>0</v>
      </c>
      <c r="F10998">
        <v>0</v>
      </c>
      <c r="G10998">
        <v>0</v>
      </c>
      <c r="H10998">
        <v>0</v>
      </c>
      <c r="R10998">
        <v>0</v>
      </c>
      <c r="S10998" t="s">
        <v>204</v>
      </c>
      <c r="T10998" s="247">
        <v>45323.314143518517</v>
      </c>
    </row>
    <row r="10999" spans="1:20" x14ac:dyDescent="0.35">
      <c r="A10999" t="s">
        <v>237</v>
      </c>
      <c r="B10999" t="s">
        <v>238</v>
      </c>
      <c r="C10999" t="s">
        <v>97</v>
      </c>
      <c r="D10999" s="29">
        <v>45650</v>
      </c>
      <c r="E10999">
        <v>0</v>
      </c>
      <c r="F10999">
        <v>0</v>
      </c>
      <c r="G10999">
        <v>0</v>
      </c>
      <c r="H10999">
        <v>0</v>
      </c>
      <c r="R10999">
        <v>0</v>
      </c>
      <c r="S10999" t="s">
        <v>204</v>
      </c>
      <c r="T10999" s="247">
        <v>45323.314155092594</v>
      </c>
    </row>
    <row r="11000" spans="1:20" x14ac:dyDescent="0.35">
      <c r="A11000" t="s">
        <v>237</v>
      </c>
      <c r="B11000" t="s">
        <v>238</v>
      </c>
      <c r="C11000" t="s">
        <v>97</v>
      </c>
      <c r="D11000" s="29">
        <v>45651</v>
      </c>
      <c r="E11000">
        <v>0</v>
      </c>
      <c r="F11000">
        <v>0</v>
      </c>
      <c r="G11000">
        <v>0</v>
      </c>
      <c r="H11000">
        <v>0</v>
      </c>
      <c r="R11000">
        <v>0</v>
      </c>
      <c r="S11000" t="s">
        <v>204</v>
      </c>
      <c r="T11000" s="247">
        <v>45323.314166666663</v>
      </c>
    </row>
    <row r="11001" spans="1:20" x14ac:dyDescent="0.35">
      <c r="A11001" t="s">
        <v>237</v>
      </c>
      <c r="B11001" t="s">
        <v>238</v>
      </c>
      <c r="C11001" t="s">
        <v>97</v>
      </c>
      <c r="D11001" s="29">
        <v>45652</v>
      </c>
      <c r="E11001">
        <v>0</v>
      </c>
      <c r="F11001">
        <v>0</v>
      </c>
      <c r="G11001">
        <v>0</v>
      </c>
      <c r="H11001">
        <v>0</v>
      </c>
      <c r="R11001">
        <v>0</v>
      </c>
      <c r="S11001" t="s">
        <v>204</v>
      </c>
      <c r="T11001" s="247">
        <v>45323.31417824074</v>
      </c>
    </row>
    <row r="11002" spans="1:20" x14ac:dyDescent="0.35">
      <c r="A11002" t="s">
        <v>237</v>
      </c>
      <c r="B11002" t="s">
        <v>238</v>
      </c>
      <c r="C11002" t="s">
        <v>97</v>
      </c>
      <c r="D11002" s="29">
        <v>45653</v>
      </c>
      <c r="E11002">
        <v>0</v>
      </c>
      <c r="F11002">
        <v>0</v>
      </c>
      <c r="G11002">
        <v>0</v>
      </c>
      <c r="H11002">
        <v>0</v>
      </c>
      <c r="R11002">
        <v>0</v>
      </c>
      <c r="S11002" t="s">
        <v>204</v>
      </c>
      <c r="T11002" s="247">
        <v>45323.314189814817</v>
      </c>
    </row>
    <row r="11003" spans="1:20" x14ac:dyDescent="0.35">
      <c r="A11003" t="s">
        <v>237</v>
      </c>
      <c r="B11003" t="s">
        <v>238</v>
      </c>
      <c r="C11003" t="s">
        <v>97</v>
      </c>
      <c r="D11003" s="29">
        <v>45654</v>
      </c>
      <c r="E11003">
        <v>0</v>
      </c>
      <c r="F11003">
        <v>0</v>
      </c>
      <c r="G11003">
        <v>0</v>
      </c>
      <c r="H11003">
        <v>0</v>
      </c>
      <c r="R11003">
        <v>0</v>
      </c>
      <c r="S11003" t="s">
        <v>204</v>
      </c>
      <c r="T11003" s="247">
        <v>45323.314201388886</v>
      </c>
    </row>
    <row r="11004" spans="1:20" x14ac:dyDescent="0.35">
      <c r="A11004" t="s">
        <v>237</v>
      </c>
      <c r="B11004" t="s">
        <v>238</v>
      </c>
      <c r="C11004" t="s">
        <v>97</v>
      </c>
      <c r="D11004" s="29">
        <v>45655</v>
      </c>
      <c r="E11004">
        <v>0</v>
      </c>
      <c r="F11004">
        <v>0</v>
      </c>
      <c r="G11004">
        <v>0</v>
      </c>
      <c r="H11004">
        <v>0</v>
      </c>
      <c r="R11004">
        <v>0</v>
      </c>
      <c r="S11004" t="s">
        <v>204</v>
      </c>
      <c r="T11004" s="247">
        <v>45323.314212962963</v>
      </c>
    </row>
    <row r="11005" spans="1:20" x14ac:dyDescent="0.35">
      <c r="A11005" t="s">
        <v>237</v>
      </c>
      <c r="B11005" t="s">
        <v>238</v>
      </c>
      <c r="C11005" t="s">
        <v>97</v>
      </c>
      <c r="D11005" s="29">
        <v>45656</v>
      </c>
      <c r="E11005">
        <v>0</v>
      </c>
      <c r="F11005">
        <v>0</v>
      </c>
      <c r="G11005">
        <v>0</v>
      </c>
      <c r="H11005">
        <v>0</v>
      </c>
      <c r="R11005">
        <v>0</v>
      </c>
      <c r="S11005" t="s">
        <v>204</v>
      </c>
      <c r="T11005" s="247">
        <v>45323.31422453704</v>
      </c>
    </row>
    <row r="11006" spans="1:20" x14ac:dyDescent="0.35">
      <c r="A11006" t="s">
        <v>237</v>
      </c>
      <c r="B11006" t="s">
        <v>238</v>
      </c>
      <c r="C11006" t="s">
        <v>97</v>
      </c>
      <c r="D11006" s="29">
        <v>45657</v>
      </c>
      <c r="E11006">
        <v>0</v>
      </c>
      <c r="F11006">
        <v>0</v>
      </c>
      <c r="G11006">
        <v>0</v>
      </c>
      <c r="H11006">
        <v>0</v>
      </c>
      <c r="R11006">
        <v>0</v>
      </c>
      <c r="S11006" t="s">
        <v>204</v>
      </c>
      <c r="T11006" s="247">
        <v>45323.314236111109</v>
      </c>
    </row>
    <row r="11009" customFormat="1" x14ac:dyDescent="0.35"/>
    <row r="11010" customFormat="1" x14ac:dyDescent="0.35"/>
    <row r="11011" customFormat="1" x14ac:dyDescent="0.35"/>
    <row r="11012" customFormat="1" x14ac:dyDescent="0.35"/>
    <row r="11013" customFormat="1" x14ac:dyDescent="0.35"/>
    <row r="11014" customFormat="1" x14ac:dyDescent="0.35"/>
    <row r="11015" customFormat="1" x14ac:dyDescent="0.35"/>
    <row r="11016" customFormat="1" x14ac:dyDescent="0.35"/>
    <row r="11017" customFormat="1" x14ac:dyDescent="0.35"/>
    <row r="11018" customFormat="1" x14ac:dyDescent="0.35"/>
    <row r="11019" customFormat="1" x14ac:dyDescent="0.35"/>
    <row r="11020" customFormat="1" x14ac:dyDescent="0.35"/>
    <row r="11021" customFormat="1" x14ac:dyDescent="0.35"/>
    <row r="11022" customFormat="1" x14ac:dyDescent="0.35"/>
    <row r="11023" customFormat="1" x14ac:dyDescent="0.35"/>
    <row r="11024" customFormat="1" x14ac:dyDescent="0.35"/>
    <row r="11025" customFormat="1" x14ac:dyDescent="0.35"/>
    <row r="11026" customFormat="1" x14ac:dyDescent="0.35"/>
    <row r="11027" customFormat="1" x14ac:dyDescent="0.35"/>
    <row r="11028" customFormat="1" x14ac:dyDescent="0.35"/>
    <row r="11029" customFormat="1" x14ac:dyDescent="0.35"/>
    <row r="11030" customFormat="1" x14ac:dyDescent="0.35"/>
    <row r="11031" customFormat="1" x14ac:dyDescent="0.35"/>
    <row r="11032" customFormat="1" x14ac:dyDescent="0.35"/>
    <row r="11033" customFormat="1" x14ac:dyDescent="0.35"/>
    <row r="11034" customFormat="1" x14ac:dyDescent="0.35"/>
    <row r="11035" customFormat="1" x14ac:dyDescent="0.35"/>
    <row r="11036" customFormat="1" x14ac:dyDescent="0.35"/>
    <row r="11037" customFormat="1" x14ac:dyDescent="0.35"/>
    <row r="11038" customFormat="1" x14ac:dyDescent="0.35"/>
    <row r="11039" customFormat="1" x14ac:dyDescent="0.35"/>
    <row r="11040" customFormat="1" x14ac:dyDescent="0.35"/>
    <row r="11041" customFormat="1" x14ac:dyDescent="0.35"/>
    <row r="11042" customFormat="1" x14ac:dyDescent="0.35"/>
    <row r="11043" customFormat="1" x14ac:dyDescent="0.35"/>
    <row r="11044" customFormat="1" x14ac:dyDescent="0.35"/>
    <row r="11045" customFormat="1" x14ac:dyDescent="0.35"/>
    <row r="11046" customFormat="1" x14ac:dyDescent="0.35"/>
    <row r="11047" customFormat="1" x14ac:dyDescent="0.35"/>
    <row r="11048" customFormat="1" x14ac:dyDescent="0.35"/>
    <row r="11049" customFormat="1" x14ac:dyDescent="0.35"/>
    <row r="11050" customFormat="1" x14ac:dyDescent="0.35"/>
    <row r="11051" customFormat="1" x14ac:dyDescent="0.35"/>
    <row r="11052" customFormat="1" x14ac:dyDescent="0.35"/>
    <row r="11053" customFormat="1" x14ac:dyDescent="0.35"/>
    <row r="11054" customFormat="1" x14ac:dyDescent="0.35"/>
    <row r="11055" customFormat="1" x14ac:dyDescent="0.35"/>
    <row r="11056" customFormat="1" x14ac:dyDescent="0.35"/>
    <row r="11057" customFormat="1" x14ac:dyDescent="0.35"/>
    <row r="11058" customFormat="1" x14ac:dyDescent="0.35"/>
    <row r="11059" customFormat="1" x14ac:dyDescent="0.35"/>
    <row r="11060" customFormat="1" x14ac:dyDescent="0.35"/>
    <row r="11061" customFormat="1" x14ac:dyDescent="0.35"/>
    <row r="11062" customFormat="1" x14ac:dyDescent="0.35"/>
    <row r="11063" customFormat="1" x14ac:dyDescent="0.35"/>
    <row r="11064" customFormat="1" x14ac:dyDescent="0.35"/>
    <row r="11065" customFormat="1" x14ac:dyDescent="0.35"/>
    <row r="11066" customFormat="1" x14ac:dyDescent="0.35"/>
    <row r="11067" customFormat="1" x14ac:dyDescent="0.35"/>
    <row r="11068" customFormat="1" x14ac:dyDescent="0.35"/>
    <row r="11069" customFormat="1" x14ac:dyDescent="0.35"/>
    <row r="11070" customFormat="1" x14ac:dyDescent="0.35"/>
    <row r="11071" customFormat="1" x14ac:dyDescent="0.35"/>
    <row r="11072" customFormat="1" x14ac:dyDescent="0.35"/>
    <row r="11073" customFormat="1" x14ac:dyDescent="0.35"/>
    <row r="11074" customFormat="1" x14ac:dyDescent="0.35"/>
    <row r="11075" customFormat="1" x14ac:dyDescent="0.35"/>
    <row r="11076" customFormat="1" x14ac:dyDescent="0.35"/>
    <row r="11077" customFormat="1" x14ac:dyDescent="0.35"/>
    <row r="11078" customFormat="1" x14ac:dyDescent="0.35"/>
    <row r="11079" customFormat="1" x14ac:dyDescent="0.35"/>
    <row r="11080" customFormat="1" x14ac:dyDescent="0.35"/>
    <row r="11081" customFormat="1" x14ac:dyDescent="0.35"/>
    <row r="11082" customFormat="1" x14ac:dyDescent="0.35"/>
    <row r="11083" customFormat="1" x14ac:dyDescent="0.35"/>
    <row r="11084" customFormat="1" x14ac:dyDescent="0.35"/>
    <row r="11085" customFormat="1" x14ac:dyDescent="0.35"/>
    <row r="11086" customFormat="1" x14ac:dyDescent="0.35"/>
    <row r="11087" customFormat="1" x14ac:dyDescent="0.35"/>
    <row r="11088" customFormat="1" x14ac:dyDescent="0.35"/>
    <row r="11089" customFormat="1" x14ac:dyDescent="0.35"/>
    <row r="11090" customFormat="1" x14ac:dyDescent="0.35"/>
    <row r="11091" customFormat="1" x14ac:dyDescent="0.35"/>
    <row r="11092" customFormat="1" x14ac:dyDescent="0.35"/>
    <row r="11093" customFormat="1" x14ac:dyDescent="0.35"/>
    <row r="11094" customFormat="1" x14ac:dyDescent="0.35"/>
    <row r="11095" customFormat="1" x14ac:dyDescent="0.35"/>
    <row r="11096" customFormat="1" x14ac:dyDescent="0.35"/>
    <row r="11097" customFormat="1" x14ac:dyDescent="0.35"/>
    <row r="11098" customFormat="1" x14ac:dyDescent="0.35"/>
    <row r="11099" customFormat="1" x14ac:dyDescent="0.35"/>
    <row r="11100" customFormat="1" x14ac:dyDescent="0.35"/>
    <row r="11101" customFormat="1" x14ac:dyDescent="0.35"/>
    <row r="11102" customFormat="1" x14ac:dyDescent="0.35"/>
    <row r="11103" customFormat="1" x14ac:dyDescent="0.35"/>
    <row r="11104" customFormat="1" x14ac:dyDescent="0.35"/>
    <row r="11105" customFormat="1" x14ac:dyDescent="0.35"/>
    <row r="11106" customFormat="1" x14ac:dyDescent="0.35"/>
    <row r="11107" customFormat="1" x14ac:dyDescent="0.35"/>
    <row r="11108" customFormat="1" x14ac:dyDescent="0.35"/>
    <row r="11109" customFormat="1" x14ac:dyDescent="0.35"/>
    <row r="11110" customFormat="1" x14ac:dyDescent="0.35"/>
    <row r="11111" customFormat="1" x14ac:dyDescent="0.35"/>
    <row r="11112" customFormat="1" x14ac:dyDescent="0.35"/>
    <row r="11113" customFormat="1" x14ac:dyDescent="0.35"/>
    <row r="11114" customFormat="1" x14ac:dyDescent="0.35"/>
    <row r="11115" customFormat="1" x14ac:dyDescent="0.35"/>
    <row r="11116" customFormat="1" x14ac:dyDescent="0.35"/>
    <row r="11117" customFormat="1" x14ac:dyDescent="0.35"/>
    <row r="11118" customFormat="1" x14ac:dyDescent="0.35"/>
    <row r="11119" customFormat="1" x14ac:dyDescent="0.35"/>
    <row r="11120" customFormat="1" x14ac:dyDescent="0.35"/>
    <row r="11121" customFormat="1" x14ac:dyDescent="0.35"/>
    <row r="11122" customFormat="1" x14ac:dyDescent="0.35"/>
    <row r="11123" customFormat="1" x14ac:dyDescent="0.35"/>
    <row r="11124" customFormat="1" x14ac:dyDescent="0.35"/>
    <row r="11125" customFormat="1" x14ac:dyDescent="0.35"/>
    <row r="11126" customFormat="1" x14ac:dyDescent="0.35"/>
    <row r="11127" customFormat="1" x14ac:dyDescent="0.35"/>
    <row r="11128" customFormat="1" x14ac:dyDescent="0.35"/>
    <row r="11129" customFormat="1" x14ac:dyDescent="0.35"/>
    <row r="11130" customFormat="1" x14ac:dyDescent="0.35"/>
    <row r="11131" customFormat="1" x14ac:dyDescent="0.35"/>
    <row r="11132" customFormat="1" x14ac:dyDescent="0.35"/>
    <row r="11133" customFormat="1" x14ac:dyDescent="0.35"/>
    <row r="11134" customFormat="1" x14ac:dyDescent="0.35"/>
    <row r="11135" customFormat="1" x14ac:dyDescent="0.35"/>
    <row r="11136" customFormat="1" x14ac:dyDescent="0.35"/>
    <row r="11137" customFormat="1" x14ac:dyDescent="0.35"/>
    <row r="11138" customFormat="1" x14ac:dyDescent="0.35"/>
    <row r="11139" customFormat="1" x14ac:dyDescent="0.35"/>
    <row r="11140" customFormat="1" x14ac:dyDescent="0.35"/>
    <row r="11141" customFormat="1" x14ac:dyDescent="0.35"/>
    <row r="11142" customFormat="1" x14ac:dyDescent="0.35"/>
    <row r="11143" customFormat="1" x14ac:dyDescent="0.35"/>
    <row r="11144" customFormat="1" x14ac:dyDescent="0.35"/>
    <row r="11145" customFormat="1" x14ac:dyDescent="0.35"/>
    <row r="11146" customFormat="1" x14ac:dyDescent="0.35"/>
    <row r="11147" customFormat="1" x14ac:dyDescent="0.35"/>
    <row r="11148" customFormat="1" x14ac:dyDescent="0.35"/>
    <row r="11149" customFormat="1" x14ac:dyDescent="0.35"/>
    <row r="11150" customFormat="1" x14ac:dyDescent="0.35"/>
    <row r="11151" customFormat="1" x14ac:dyDescent="0.35"/>
    <row r="11152" customFormat="1" x14ac:dyDescent="0.35"/>
    <row r="11153" customFormat="1" x14ac:dyDescent="0.35"/>
    <row r="11154" customFormat="1" x14ac:dyDescent="0.35"/>
    <row r="11155" customFormat="1" x14ac:dyDescent="0.35"/>
    <row r="11156" customFormat="1" x14ac:dyDescent="0.35"/>
    <row r="11157" customFormat="1" x14ac:dyDescent="0.35"/>
    <row r="11158" customFormat="1" x14ac:dyDescent="0.35"/>
    <row r="11159" customFormat="1" x14ac:dyDescent="0.35"/>
    <row r="11160" customFormat="1" x14ac:dyDescent="0.35"/>
    <row r="11161" customFormat="1" x14ac:dyDescent="0.35"/>
    <row r="11162" customFormat="1" x14ac:dyDescent="0.35"/>
    <row r="11163" customFormat="1" x14ac:dyDescent="0.35"/>
    <row r="11164" customFormat="1" x14ac:dyDescent="0.35"/>
    <row r="11165" customFormat="1" x14ac:dyDescent="0.35"/>
    <row r="11166" customFormat="1" x14ac:dyDescent="0.35"/>
    <row r="11167" customFormat="1" x14ac:dyDescent="0.35"/>
    <row r="11168" customFormat="1" x14ac:dyDescent="0.35"/>
    <row r="11169" customFormat="1" x14ac:dyDescent="0.35"/>
    <row r="11170" customFormat="1" x14ac:dyDescent="0.35"/>
    <row r="11171" customFormat="1" x14ac:dyDescent="0.35"/>
    <row r="11172" customFormat="1" x14ac:dyDescent="0.35"/>
    <row r="11173" customFormat="1" x14ac:dyDescent="0.35"/>
    <row r="11174" customFormat="1" x14ac:dyDescent="0.35"/>
    <row r="11175" customFormat="1" x14ac:dyDescent="0.35"/>
    <row r="11176" customFormat="1" x14ac:dyDescent="0.35"/>
    <row r="11177" customFormat="1" x14ac:dyDescent="0.35"/>
    <row r="11178" customFormat="1" x14ac:dyDescent="0.35"/>
    <row r="11179" customFormat="1" x14ac:dyDescent="0.35"/>
    <row r="11180" customFormat="1" x14ac:dyDescent="0.35"/>
    <row r="11181" customFormat="1" x14ac:dyDescent="0.35"/>
    <row r="11182" customFormat="1" x14ac:dyDescent="0.35"/>
    <row r="11183" customFormat="1" x14ac:dyDescent="0.35"/>
    <row r="11184" customFormat="1" x14ac:dyDescent="0.35"/>
    <row r="11185" customFormat="1" x14ac:dyDescent="0.35"/>
    <row r="11186" customFormat="1" x14ac:dyDescent="0.35"/>
    <row r="11187" customFormat="1" x14ac:dyDescent="0.35"/>
    <row r="11188" customFormat="1" x14ac:dyDescent="0.35"/>
    <row r="11189" customFormat="1" x14ac:dyDescent="0.35"/>
    <row r="11190" customFormat="1" x14ac:dyDescent="0.35"/>
    <row r="11191" customFormat="1" x14ac:dyDescent="0.35"/>
    <row r="11192" customFormat="1" x14ac:dyDescent="0.35"/>
    <row r="11193" customFormat="1" x14ac:dyDescent="0.35"/>
    <row r="11194" customFormat="1" x14ac:dyDescent="0.35"/>
    <row r="11195" customFormat="1" x14ac:dyDescent="0.35"/>
    <row r="11196" customFormat="1" x14ac:dyDescent="0.35"/>
    <row r="11197" customFormat="1" x14ac:dyDescent="0.35"/>
    <row r="11198" customFormat="1" x14ac:dyDescent="0.35"/>
    <row r="11199" customFormat="1" x14ac:dyDescent="0.35"/>
    <row r="11200" customFormat="1" x14ac:dyDescent="0.35"/>
    <row r="11201" customFormat="1" x14ac:dyDescent="0.35"/>
    <row r="11202" customFormat="1" x14ac:dyDescent="0.35"/>
    <row r="11203" customFormat="1" x14ac:dyDescent="0.35"/>
    <row r="11204" customFormat="1" x14ac:dyDescent="0.35"/>
    <row r="11205" customFormat="1" x14ac:dyDescent="0.35"/>
    <row r="11206" customFormat="1" x14ac:dyDescent="0.35"/>
    <row r="11207" customFormat="1" x14ac:dyDescent="0.35"/>
    <row r="11208" customFormat="1" x14ac:dyDescent="0.35"/>
    <row r="11209" customFormat="1" x14ac:dyDescent="0.35"/>
    <row r="11210" customFormat="1" x14ac:dyDescent="0.35"/>
    <row r="11211" customFormat="1" x14ac:dyDescent="0.35"/>
    <row r="11212" customFormat="1" x14ac:dyDescent="0.35"/>
    <row r="11213" customFormat="1" x14ac:dyDescent="0.35"/>
    <row r="11214" customFormat="1" x14ac:dyDescent="0.35"/>
    <row r="11215" customFormat="1" x14ac:dyDescent="0.35"/>
    <row r="11216" customFormat="1" x14ac:dyDescent="0.35"/>
    <row r="11217" customFormat="1" x14ac:dyDescent="0.35"/>
    <row r="11218" customFormat="1" x14ac:dyDescent="0.35"/>
    <row r="11219" customFormat="1" x14ac:dyDescent="0.35"/>
    <row r="11220" customFormat="1" x14ac:dyDescent="0.35"/>
    <row r="11221" customFormat="1" x14ac:dyDescent="0.35"/>
    <row r="11222" customFormat="1" x14ac:dyDescent="0.35"/>
    <row r="11223" customFormat="1" x14ac:dyDescent="0.35"/>
    <row r="11224" customFormat="1" x14ac:dyDescent="0.35"/>
    <row r="11225" customFormat="1" x14ac:dyDescent="0.35"/>
    <row r="11226" customFormat="1" x14ac:dyDescent="0.35"/>
    <row r="11227" customFormat="1" x14ac:dyDescent="0.35"/>
    <row r="11228" customFormat="1" x14ac:dyDescent="0.35"/>
    <row r="11229" customFormat="1" x14ac:dyDescent="0.35"/>
    <row r="11230" customFormat="1" x14ac:dyDescent="0.35"/>
    <row r="11231" customFormat="1" x14ac:dyDescent="0.35"/>
    <row r="11232" customFormat="1" x14ac:dyDescent="0.35"/>
    <row r="11233" customFormat="1" x14ac:dyDescent="0.35"/>
    <row r="11234" customFormat="1" x14ac:dyDescent="0.35"/>
    <row r="11235" customFormat="1" x14ac:dyDescent="0.35"/>
    <row r="11236" customFormat="1" x14ac:dyDescent="0.35"/>
    <row r="11237" customFormat="1" x14ac:dyDescent="0.35"/>
    <row r="11238" customFormat="1" x14ac:dyDescent="0.35"/>
    <row r="11239" customFormat="1" x14ac:dyDescent="0.35"/>
    <row r="11240" customFormat="1" x14ac:dyDescent="0.35"/>
    <row r="11241" customFormat="1" x14ac:dyDescent="0.35"/>
    <row r="11242" customFormat="1" x14ac:dyDescent="0.35"/>
    <row r="11243" customFormat="1" x14ac:dyDescent="0.35"/>
    <row r="11244" customFormat="1" x14ac:dyDescent="0.35"/>
    <row r="11245" customFormat="1" x14ac:dyDescent="0.35"/>
    <row r="11246" customFormat="1" x14ac:dyDescent="0.35"/>
    <row r="11247" customFormat="1" x14ac:dyDescent="0.35"/>
    <row r="11248" customFormat="1" x14ac:dyDescent="0.35"/>
    <row r="11249" customFormat="1" x14ac:dyDescent="0.35"/>
    <row r="11250" customFormat="1" x14ac:dyDescent="0.35"/>
    <row r="11251" customFormat="1" x14ac:dyDescent="0.35"/>
    <row r="11252" customFormat="1" x14ac:dyDescent="0.35"/>
    <row r="11253" customFormat="1" x14ac:dyDescent="0.35"/>
    <row r="11254" customFormat="1" x14ac:dyDescent="0.35"/>
    <row r="11255" customFormat="1" x14ac:dyDescent="0.35"/>
    <row r="11256" customFormat="1" x14ac:dyDescent="0.35"/>
    <row r="11257" customFormat="1" x14ac:dyDescent="0.35"/>
    <row r="11258" customFormat="1" x14ac:dyDescent="0.35"/>
    <row r="11259" customFormat="1" x14ac:dyDescent="0.35"/>
    <row r="11260" customFormat="1" x14ac:dyDescent="0.35"/>
    <row r="11261" customFormat="1" x14ac:dyDescent="0.35"/>
    <row r="11262" customFormat="1" x14ac:dyDescent="0.35"/>
    <row r="11263" customFormat="1" x14ac:dyDescent="0.35"/>
    <row r="11264" customFormat="1" x14ac:dyDescent="0.35"/>
    <row r="11265" customFormat="1" x14ac:dyDescent="0.35"/>
    <row r="11266" customFormat="1" x14ac:dyDescent="0.35"/>
    <row r="11267" customFormat="1" x14ac:dyDescent="0.35"/>
    <row r="11268" customFormat="1" x14ac:dyDescent="0.35"/>
    <row r="11269" customFormat="1" x14ac:dyDescent="0.35"/>
    <row r="11270" customFormat="1" x14ac:dyDescent="0.35"/>
    <row r="11271" customFormat="1" x14ac:dyDescent="0.35"/>
    <row r="11272" customFormat="1" x14ac:dyDescent="0.35"/>
    <row r="11273" customFormat="1" x14ac:dyDescent="0.35"/>
    <row r="11274" customFormat="1" x14ac:dyDescent="0.35"/>
    <row r="11275" customFormat="1" x14ac:dyDescent="0.35"/>
    <row r="11276" customFormat="1" x14ac:dyDescent="0.35"/>
    <row r="11277" customFormat="1" x14ac:dyDescent="0.35"/>
    <row r="11278" customFormat="1" x14ac:dyDescent="0.35"/>
    <row r="11279" customFormat="1" x14ac:dyDescent="0.35"/>
    <row r="11280" customFormat="1" x14ac:dyDescent="0.35"/>
    <row r="11281" customFormat="1" x14ac:dyDescent="0.35"/>
    <row r="11282" customFormat="1" x14ac:dyDescent="0.35"/>
    <row r="11283" customFormat="1" x14ac:dyDescent="0.35"/>
    <row r="11284" customFormat="1" x14ac:dyDescent="0.35"/>
    <row r="11285" customFormat="1" x14ac:dyDescent="0.35"/>
    <row r="11286" customFormat="1" x14ac:dyDescent="0.35"/>
    <row r="11287" customFormat="1" x14ac:dyDescent="0.35"/>
    <row r="11288" customFormat="1" x14ac:dyDescent="0.35"/>
    <row r="11289" customFormat="1" x14ac:dyDescent="0.35"/>
    <row r="11290" customFormat="1" x14ac:dyDescent="0.35"/>
    <row r="11291" customFormat="1" x14ac:dyDescent="0.35"/>
    <row r="11292" customFormat="1" x14ac:dyDescent="0.35"/>
    <row r="11293" customFormat="1" x14ac:dyDescent="0.35"/>
    <row r="11294" customFormat="1" x14ac:dyDescent="0.35"/>
    <row r="11295" customFormat="1" x14ac:dyDescent="0.35"/>
    <row r="11296" customFormat="1" x14ac:dyDescent="0.35"/>
    <row r="11297" customFormat="1" x14ac:dyDescent="0.35"/>
    <row r="11298" customFormat="1" x14ac:dyDescent="0.35"/>
    <row r="11299" customFormat="1" x14ac:dyDescent="0.35"/>
    <row r="11300" customFormat="1" x14ac:dyDescent="0.35"/>
    <row r="11301" customFormat="1" x14ac:dyDescent="0.35"/>
    <row r="11302" customFormat="1" x14ac:dyDescent="0.35"/>
    <row r="11303" customFormat="1" x14ac:dyDescent="0.35"/>
    <row r="11304" customFormat="1" x14ac:dyDescent="0.35"/>
    <row r="11305" customFormat="1" x14ac:dyDescent="0.35"/>
    <row r="11306" customFormat="1" x14ac:dyDescent="0.35"/>
    <row r="11307" customFormat="1" x14ac:dyDescent="0.35"/>
    <row r="11308" customFormat="1" x14ac:dyDescent="0.35"/>
    <row r="11309" customFormat="1" x14ac:dyDescent="0.35"/>
    <row r="11310" customFormat="1" x14ac:dyDescent="0.35"/>
    <row r="11311" customFormat="1" x14ac:dyDescent="0.35"/>
    <row r="11312" customFormat="1" x14ac:dyDescent="0.35"/>
    <row r="11313" customFormat="1" x14ac:dyDescent="0.35"/>
    <row r="11314" customFormat="1" x14ac:dyDescent="0.35"/>
    <row r="11315" customFormat="1" x14ac:dyDescent="0.35"/>
    <row r="11316" customFormat="1" x14ac:dyDescent="0.35"/>
    <row r="11317" customFormat="1" x14ac:dyDescent="0.35"/>
    <row r="11318" customFormat="1" x14ac:dyDescent="0.35"/>
    <row r="11319" customFormat="1" x14ac:dyDescent="0.35"/>
    <row r="11320" customFormat="1" x14ac:dyDescent="0.35"/>
    <row r="11321" customFormat="1" x14ac:dyDescent="0.35"/>
    <row r="11322" customFormat="1" x14ac:dyDescent="0.35"/>
    <row r="11323" customFormat="1" x14ac:dyDescent="0.35"/>
    <row r="11324" customFormat="1" x14ac:dyDescent="0.35"/>
    <row r="11325" customFormat="1" x14ac:dyDescent="0.35"/>
    <row r="11326" customFormat="1" x14ac:dyDescent="0.35"/>
    <row r="11327" customFormat="1" x14ac:dyDescent="0.35"/>
    <row r="11328" customFormat="1" x14ac:dyDescent="0.35"/>
    <row r="11329" customFormat="1" x14ac:dyDescent="0.35"/>
    <row r="11330" customFormat="1" x14ac:dyDescent="0.35"/>
    <row r="11331" customFormat="1" x14ac:dyDescent="0.35"/>
    <row r="11332" customFormat="1" x14ac:dyDescent="0.35"/>
    <row r="11333" customFormat="1" x14ac:dyDescent="0.35"/>
    <row r="11334" customFormat="1" x14ac:dyDescent="0.35"/>
    <row r="11335" customFormat="1" x14ac:dyDescent="0.35"/>
    <row r="11336" customFormat="1" x14ac:dyDescent="0.35"/>
    <row r="11337" customFormat="1" x14ac:dyDescent="0.35"/>
    <row r="11338" customFormat="1" x14ac:dyDescent="0.35"/>
    <row r="11339" customFormat="1" x14ac:dyDescent="0.35"/>
    <row r="11340" customFormat="1" x14ac:dyDescent="0.35"/>
    <row r="11341" customFormat="1" x14ac:dyDescent="0.35"/>
    <row r="11342" customFormat="1" x14ac:dyDescent="0.35"/>
    <row r="11343" customFormat="1" x14ac:dyDescent="0.35"/>
    <row r="11344" customFormat="1" x14ac:dyDescent="0.35"/>
    <row r="11345" customFormat="1" x14ac:dyDescent="0.35"/>
    <row r="11346" customFormat="1" x14ac:dyDescent="0.35"/>
    <row r="11347" customFormat="1" x14ac:dyDescent="0.35"/>
    <row r="11348" customFormat="1" x14ac:dyDescent="0.35"/>
    <row r="11349" customFormat="1" x14ac:dyDescent="0.35"/>
    <row r="11350" customFormat="1" x14ac:dyDescent="0.35"/>
    <row r="11351" customFormat="1" x14ac:dyDescent="0.35"/>
    <row r="11352" customFormat="1" x14ac:dyDescent="0.35"/>
    <row r="11353" customFormat="1" x14ac:dyDescent="0.35"/>
    <row r="11354" customFormat="1" x14ac:dyDescent="0.35"/>
    <row r="11355" customFormat="1" x14ac:dyDescent="0.35"/>
    <row r="11356" customFormat="1" x14ac:dyDescent="0.35"/>
    <row r="11357" customFormat="1" x14ac:dyDescent="0.35"/>
    <row r="11358" customFormat="1" x14ac:dyDescent="0.35"/>
    <row r="11359" customFormat="1" x14ac:dyDescent="0.35"/>
    <row r="11360" customFormat="1" x14ac:dyDescent="0.35"/>
    <row r="11361" customFormat="1" x14ac:dyDescent="0.35"/>
    <row r="11362" customFormat="1" x14ac:dyDescent="0.35"/>
    <row r="11363" customFormat="1" x14ac:dyDescent="0.35"/>
    <row r="11364" customFormat="1" x14ac:dyDescent="0.35"/>
    <row r="11365" customFormat="1" x14ac:dyDescent="0.35"/>
    <row r="11366" customFormat="1" x14ac:dyDescent="0.35"/>
    <row r="11367" customFormat="1" x14ac:dyDescent="0.35"/>
    <row r="11368" customFormat="1" x14ac:dyDescent="0.35"/>
    <row r="11369" customFormat="1" x14ac:dyDescent="0.35"/>
    <row r="11370" customFormat="1" x14ac:dyDescent="0.35"/>
    <row r="11371" customFormat="1" x14ac:dyDescent="0.35"/>
    <row r="11372" customFormat="1" x14ac:dyDescent="0.35"/>
    <row r="11373" customFormat="1" x14ac:dyDescent="0.35"/>
    <row r="11374" customFormat="1" x14ac:dyDescent="0.35"/>
    <row r="11375" customFormat="1" x14ac:dyDescent="0.35"/>
    <row r="11376" customFormat="1" x14ac:dyDescent="0.35"/>
    <row r="11377" customFormat="1" x14ac:dyDescent="0.35"/>
    <row r="11378" customFormat="1" x14ac:dyDescent="0.35"/>
    <row r="11379" customFormat="1" x14ac:dyDescent="0.35"/>
    <row r="11380" customFormat="1" x14ac:dyDescent="0.35"/>
    <row r="11381" customFormat="1" x14ac:dyDescent="0.35"/>
    <row r="11382" customFormat="1" x14ac:dyDescent="0.35"/>
    <row r="11383" customFormat="1" x14ac:dyDescent="0.35"/>
    <row r="11384" customFormat="1" x14ac:dyDescent="0.35"/>
    <row r="11385" customFormat="1" x14ac:dyDescent="0.35"/>
    <row r="11386" customFormat="1" x14ac:dyDescent="0.35"/>
    <row r="11387" customFormat="1" x14ac:dyDescent="0.35"/>
    <row r="11388" customFormat="1" x14ac:dyDescent="0.35"/>
    <row r="11389" customFormat="1" x14ac:dyDescent="0.35"/>
    <row r="11390" customFormat="1" x14ac:dyDescent="0.35"/>
    <row r="11391" customFormat="1" x14ac:dyDescent="0.35"/>
    <row r="11392" customFormat="1" x14ac:dyDescent="0.35"/>
    <row r="11393" customFormat="1" x14ac:dyDescent="0.35"/>
    <row r="11394" customFormat="1" x14ac:dyDescent="0.35"/>
    <row r="11395" customFormat="1" x14ac:dyDescent="0.35"/>
    <row r="11396" customFormat="1" x14ac:dyDescent="0.35"/>
    <row r="11397" customFormat="1" x14ac:dyDescent="0.35"/>
    <row r="11398" customFormat="1" x14ac:dyDescent="0.35"/>
    <row r="11399" customFormat="1" x14ac:dyDescent="0.35"/>
    <row r="11400" customFormat="1" x14ac:dyDescent="0.35"/>
    <row r="11401" customFormat="1" x14ac:dyDescent="0.35"/>
    <row r="11402" customFormat="1" x14ac:dyDescent="0.35"/>
    <row r="11403" customFormat="1" x14ac:dyDescent="0.35"/>
    <row r="11404" customFormat="1" x14ac:dyDescent="0.35"/>
    <row r="11405" customFormat="1" x14ac:dyDescent="0.35"/>
    <row r="11406" customFormat="1" x14ac:dyDescent="0.35"/>
    <row r="11407" customFormat="1" x14ac:dyDescent="0.35"/>
    <row r="11408" customFormat="1" x14ac:dyDescent="0.35"/>
    <row r="11409" customFormat="1" x14ac:dyDescent="0.35"/>
    <row r="11410" customFormat="1" x14ac:dyDescent="0.35"/>
    <row r="11411" customFormat="1" x14ac:dyDescent="0.35"/>
    <row r="11412" customFormat="1" x14ac:dyDescent="0.35"/>
    <row r="11413" customFormat="1" x14ac:dyDescent="0.35"/>
    <row r="11414" customFormat="1" x14ac:dyDescent="0.35"/>
    <row r="11415" customFormat="1" x14ac:dyDescent="0.35"/>
    <row r="11416" customFormat="1" x14ac:dyDescent="0.35"/>
    <row r="11417" customFormat="1" x14ac:dyDescent="0.35"/>
    <row r="11418" customFormat="1" x14ac:dyDescent="0.35"/>
    <row r="11419" customFormat="1" x14ac:dyDescent="0.35"/>
    <row r="11420" customFormat="1" x14ac:dyDescent="0.35"/>
    <row r="11421" customFormat="1" x14ac:dyDescent="0.35"/>
    <row r="11422" customFormat="1" x14ac:dyDescent="0.35"/>
    <row r="11423" customFormat="1" x14ac:dyDescent="0.35"/>
    <row r="11424" customFormat="1" x14ac:dyDescent="0.35"/>
    <row r="11425" customFormat="1" x14ac:dyDescent="0.35"/>
    <row r="11426" customFormat="1" x14ac:dyDescent="0.35"/>
    <row r="11427" customFormat="1" x14ac:dyDescent="0.35"/>
    <row r="11428" customFormat="1" x14ac:dyDescent="0.35"/>
    <row r="11429" customFormat="1" x14ac:dyDescent="0.35"/>
    <row r="11430" customFormat="1" x14ac:dyDescent="0.35"/>
    <row r="11431" customFormat="1" x14ac:dyDescent="0.35"/>
    <row r="11432" customFormat="1" x14ac:dyDescent="0.35"/>
    <row r="11433" customFormat="1" x14ac:dyDescent="0.35"/>
    <row r="11434" customFormat="1" x14ac:dyDescent="0.35"/>
    <row r="11435" customFormat="1" x14ac:dyDescent="0.35"/>
    <row r="11436" customFormat="1" x14ac:dyDescent="0.35"/>
    <row r="11437" customFormat="1" x14ac:dyDescent="0.35"/>
    <row r="11438" customFormat="1" x14ac:dyDescent="0.35"/>
    <row r="11439" customFormat="1" x14ac:dyDescent="0.35"/>
    <row r="11440" customFormat="1" x14ac:dyDescent="0.35"/>
    <row r="11441" customFormat="1" x14ac:dyDescent="0.35"/>
    <row r="11442" customFormat="1" x14ac:dyDescent="0.35"/>
    <row r="11443" customFormat="1" x14ac:dyDescent="0.35"/>
    <row r="11444" customFormat="1" x14ac:dyDescent="0.35"/>
    <row r="11445" customFormat="1" x14ac:dyDescent="0.35"/>
    <row r="11446" customFormat="1" x14ac:dyDescent="0.35"/>
    <row r="11447" customFormat="1" x14ac:dyDescent="0.35"/>
    <row r="11448" customFormat="1" x14ac:dyDescent="0.35"/>
    <row r="11449" customFormat="1" x14ac:dyDescent="0.35"/>
    <row r="11450" customFormat="1" x14ac:dyDescent="0.35"/>
    <row r="11451" customFormat="1" x14ac:dyDescent="0.35"/>
    <row r="11452" customFormat="1" x14ac:dyDescent="0.35"/>
    <row r="11453" customFormat="1" x14ac:dyDescent="0.35"/>
    <row r="11454" customFormat="1" x14ac:dyDescent="0.35"/>
    <row r="11455" customFormat="1" x14ac:dyDescent="0.35"/>
    <row r="11456" customFormat="1" x14ac:dyDescent="0.35"/>
    <row r="11457" customFormat="1" x14ac:dyDescent="0.35"/>
    <row r="11458" customFormat="1" x14ac:dyDescent="0.35"/>
    <row r="11459" customFormat="1" x14ac:dyDescent="0.35"/>
    <row r="11460" customFormat="1" x14ac:dyDescent="0.35"/>
    <row r="11461" customFormat="1" x14ac:dyDescent="0.35"/>
    <row r="11462" customFormat="1" x14ac:dyDescent="0.35"/>
    <row r="11463" customFormat="1" x14ac:dyDescent="0.35"/>
    <row r="11464" customFormat="1" x14ac:dyDescent="0.35"/>
    <row r="11465" customFormat="1" x14ac:dyDescent="0.35"/>
    <row r="11466" customFormat="1" x14ac:dyDescent="0.35"/>
    <row r="11467" customFormat="1" x14ac:dyDescent="0.35"/>
    <row r="11468" customFormat="1" x14ac:dyDescent="0.35"/>
    <row r="11469" customFormat="1" x14ac:dyDescent="0.35"/>
    <row r="11470" customFormat="1" x14ac:dyDescent="0.35"/>
    <row r="11471" customFormat="1" x14ac:dyDescent="0.35"/>
    <row r="11472" customFormat="1" x14ac:dyDescent="0.35"/>
    <row r="11473" customFormat="1" x14ac:dyDescent="0.35"/>
    <row r="11474" customFormat="1" x14ac:dyDescent="0.35"/>
    <row r="11475" customFormat="1" x14ac:dyDescent="0.35"/>
    <row r="11476" customFormat="1" x14ac:dyDescent="0.35"/>
    <row r="11477" customFormat="1" x14ac:dyDescent="0.35"/>
    <row r="11478" customFormat="1" x14ac:dyDescent="0.35"/>
    <row r="11479" customFormat="1" x14ac:dyDescent="0.35"/>
    <row r="11480" customFormat="1" x14ac:dyDescent="0.35"/>
    <row r="11481" customFormat="1" x14ac:dyDescent="0.35"/>
    <row r="11482" customFormat="1" x14ac:dyDescent="0.35"/>
    <row r="11483" customFormat="1" x14ac:dyDescent="0.35"/>
    <row r="11484" customFormat="1" x14ac:dyDescent="0.35"/>
    <row r="11485" customFormat="1" x14ac:dyDescent="0.35"/>
    <row r="11486" customFormat="1" x14ac:dyDescent="0.35"/>
    <row r="11487" customFormat="1" x14ac:dyDescent="0.35"/>
    <row r="11488" customFormat="1" x14ac:dyDescent="0.35"/>
    <row r="11489" customFormat="1" x14ac:dyDescent="0.35"/>
    <row r="11490" customFormat="1" x14ac:dyDescent="0.35"/>
    <row r="11491" customFormat="1" x14ac:dyDescent="0.35"/>
    <row r="11492" customFormat="1" x14ac:dyDescent="0.35"/>
    <row r="11493" customFormat="1" x14ac:dyDescent="0.35"/>
    <row r="11494" customFormat="1" x14ac:dyDescent="0.35"/>
    <row r="11495" customFormat="1" x14ac:dyDescent="0.35"/>
    <row r="11496" customFormat="1" x14ac:dyDescent="0.35"/>
    <row r="11497" customFormat="1" x14ac:dyDescent="0.35"/>
    <row r="11498" customFormat="1" x14ac:dyDescent="0.35"/>
    <row r="11499" customFormat="1" x14ac:dyDescent="0.35"/>
    <row r="11500" customFormat="1" x14ac:dyDescent="0.35"/>
    <row r="11501" customFormat="1" x14ac:dyDescent="0.35"/>
    <row r="11502" customFormat="1" x14ac:dyDescent="0.35"/>
    <row r="11503" customFormat="1" x14ac:dyDescent="0.35"/>
    <row r="11504" customFormat="1" x14ac:dyDescent="0.35"/>
    <row r="11505" customFormat="1" x14ac:dyDescent="0.35"/>
    <row r="11506" customFormat="1" x14ac:dyDescent="0.35"/>
    <row r="11507" customFormat="1" x14ac:dyDescent="0.35"/>
    <row r="11508" customFormat="1" x14ac:dyDescent="0.35"/>
    <row r="11509" customFormat="1" x14ac:dyDescent="0.35"/>
    <row r="11510" customFormat="1" x14ac:dyDescent="0.35"/>
    <row r="11511" customFormat="1" x14ac:dyDescent="0.35"/>
    <row r="11512" customFormat="1" x14ac:dyDescent="0.35"/>
    <row r="11513" customFormat="1" x14ac:dyDescent="0.35"/>
    <row r="11514" customFormat="1" x14ac:dyDescent="0.35"/>
    <row r="11515" customFormat="1" x14ac:dyDescent="0.35"/>
    <row r="11516" customFormat="1" x14ac:dyDescent="0.35"/>
    <row r="11517" customFormat="1" x14ac:dyDescent="0.35"/>
    <row r="11518" customFormat="1" x14ac:dyDescent="0.35"/>
    <row r="11519" customFormat="1" x14ac:dyDescent="0.35"/>
    <row r="11520" customFormat="1" x14ac:dyDescent="0.35"/>
    <row r="11521" customFormat="1" x14ac:dyDescent="0.35"/>
    <row r="11522" customFormat="1" x14ac:dyDescent="0.35"/>
    <row r="11523" customFormat="1" x14ac:dyDescent="0.35"/>
    <row r="11524" customFormat="1" x14ac:dyDescent="0.35"/>
    <row r="11525" customFormat="1" x14ac:dyDescent="0.35"/>
    <row r="11526" customFormat="1" x14ac:dyDescent="0.35"/>
    <row r="11527" customFormat="1" x14ac:dyDescent="0.35"/>
    <row r="11528" customFormat="1" x14ac:dyDescent="0.35"/>
    <row r="11529" customFormat="1" x14ac:dyDescent="0.35"/>
    <row r="11530" customFormat="1" x14ac:dyDescent="0.35"/>
    <row r="11531" customFormat="1" x14ac:dyDescent="0.35"/>
    <row r="11532" customFormat="1" x14ac:dyDescent="0.35"/>
    <row r="11533" customFormat="1" x14ac:dyDescent="0.35"/>
    <row r="11534" customFormat="1" x14ac:dyDescent="0.35"/>
    <row r="11535" customFormat="1" x14ac:dyDescent="0.35"/>
    <row r="11536" customFormat="1" x14ac:dyDescent="0.35"/>
    <row r="11537" customFormat="1" x14ac:dyDescent="0.35"/>
    <row r="11538" customFormat="1" x14ac:dyDescent="0.35"/>
    <row r="11539" customFormat="1" x14ac:dyDescent="0.35"/>
    <row r="11540" customFormat="1" x14ac:dyDescent="0.35"/>
    <row r="11541" customFormat="1" x14ac:dyDescent="0.35"/>
    <row r="11542" customFormat="1" x14ac:dyDescent="0.35"/>
    <row r="11543" customFormat="1" x14ac:dyDescent="0.35"/>
    <row r="11544" customFormat="1" x14ac:dyDescent="0.35"/>
    <row r="11545" customFormat="1" x14ac:dyDescent="0.35"/>
    <row r="11546" customFormat="1" x14ac:dyDescent="0.35"/>
    <row r="11547" customFormat="1" x14ac:dyDescent="0.35"/>
    <row r="11548" customFormat="1" x14ac:dyDescent="0.35"/>
    <row r="11549" customFormat="1" x14ac:dyDescent="0.35"/>
    <row r="11550" customFormat="1" x14ac:dyDescent="0.35"/>
    <row r="11551" customFormat="1" x14ac:dyDescent="0.35"/>
    <row r="11552" customFormat="1" x14ac:dyDescent="0.35"/>
    <row r="11553" customFormat="1" x14ac:dyDescent="0.35"/>
    <row r="11554" customFormat="1" x14ac:dyDescent="0.35"/>
    <row r="11555" customFormat="1" x14ac:dyDescent="0.35"/>
    <row r="11556" customFormat="1" x14ac:dyDescent="0.35"/>
    <row r="11557" customFormat="1" x14ac:dyDescent="0.35"/>
    <row r="11558" customFormat="1" x14ac:dyDescent="0.35"/>
    <row r="11559" customFormat="1" x14ac:dyDescent="0.35"/>
    <row r="11560" customFormat="1" x14ac:dyDescent="0.35"/>
    <row r="11561" customFormat="1" x14ac:dyDescent="0.35"/>
    <row r="11562" customFormat="1" x14ac:dyDescent="0.35"/>
    <row r="11563" customFormat="1" x14ac:dyDescent="0.35"/>
    <row r="11564" customFormat="1" x14ac:dyDescent="0.35"/>
    <row r="11565" customFormat="1" x14ac:dyDescent="0.35"/>
    <row r="11566" customFormat="1" x14ac:dyDescent="0.35"/>
    <row r="11567" customFormat="1" x14ac:dyDescent="0.35"/>
    <row r="11568" customFormat="1" x14ac:dyDescent="0.35"/>
    <row r="11569" customFormat="1" x14ac:dyDescent="0.35"/>
    <row r="11570" customFormat="1" x14ac:dyDescent="0.35"/>
    <row r="11571" customFormat="1" x14ac:dyDescent="0.35"/>
    <row r="11572" customFormat="1" x14ac:dyDescent="0.35"/>
    <row r="11573" customFormat="1" x14ac:dyDescent="0.35"/>
    <row r="11574" customFormat="1" x14ac:dyDescent="0.35"/>
    <row r="11575" customFormat="1" x14ac:dyDescent="0.35"/>
    <row r="11576" customFormat="1" x14ac:dyDescent="0.35"/>
    <row r="11577" customFormat="1" x14ac:dyDescent="0.35"/>
    <row r="11578" customFormat="1" x14ac:dyDescent="0.35"/>
    <row r="11579" customFormat="1" x14ac:dyDescent="0.35"/>
    <row r="11580" customFormat="1" x14ac:dyDescent="0.35"/>
    <row r="11581" customFormat="1" x14ac:dyDescent="0.35"/>
    <row r="11582" customFormat="1" x14ac:dyDescent="0.35"/>
    <row r="11583" customFormat="1" x14ac:dyDescent="0.35"/>
    <row r="11584" customFormat="1" x14ac:dyDescent="0.35"/>
    <row r="11585" customFormat="1" x14ac:dyDescent="0.35"/>
    <row r="11586" customFormat="1" x14ac:dyDescent="0.35"/>
    <row r="11587" customFormat="1" x14ac:dyDescent="0.35"/>
    <row r="11588" customFormat="1" x14ac:dyDescent="0.35"/>
    <row r="11589" customFormat="1" x14ac:dyDescent="0.35"/>
    <row r="11590" customFormat="1" x14ac:dyDescent="0.35"/>
    <row r="11591" customFormat="1" x14ac:dyDescent="0.35"/>
    <row r="11592" customFormat="1" x14ac:dyDescent="0.35"/>
    <row r="11593" customFormat="1" x14ac:dyDescent="0.35"/>
    <row r="11594" customFormat="1" x14ac:dyDescent="0.35"/>
    <row r="11595" customFormat="1" x14ac:dyDescent="0.35"/>
    <row r="11596" customFormat="1" x14ac:dyDescent="0.35"/>
    <row r="11597" customFormat="1" x14ac:dyDescent="0.35"/>
    <row r="11598" customFormat="1" x14ac:dyDescent="0.35"/>
    <row r="11599" customFormat="1" x14ac:dyDescent="0.35"/>
    <row r="11600" customFormat="1" x14ac:dyDescent="0.35"/>
    <row r="11601" customFormat="1" x14ac:dyDescent="0.35"/>
    <row r="11602" customFormat="1" x14ac:dyDescent="0.35"/>
    <row r="11603" customFormat="1" x14ac:dyDescent="0.35"/>
    <row r="11604" customFormat="1" x14ac:dyDescent="0.35"/>
    <row r="11605" customFormat="1" x14ac:dyDescent="0.35"/>
    <row r="11606" customFormat="1" x14ac:dyDescent="0.35"/>
    <row r="11607" customFormat="1" x14ac:dyDescent="0.35"/>
    <row r="11608" customFormat="1" x14ac:dyDescent="0.35"/>
    <row r="11609" customFormat="1" x14ac:dyDescent="0.35"/>
    <row r="11610" customFormat="1" x14ac:dyDescent="0.35"/>
    <row r="11611" customFormat="1" x14ac:dyDescent="0.35"/>
    <row r="11612" customFormat="1" x14ac:dyDescent="0.35"/>
    <row r="11613" customFormat="1" x14ac:dyDescent="0.35"/>
    <row r="11614" customFormat="1" x14ac:dyDescent="0.35"/>
    <row r="11615" customFormat="1" x14ac:dyDescent="0.35"/>
    <row r="11616" customFormat="1" x14ac:dyDescent="0.35"/>
    <row r="11617" customFormat="1" x14ac:dyDescent="0.35"/>
    <row r="11618" customFormat="1" x14ac:dyDescent="0.35"/>
    <row r="11619" customFormat="1" x14ac:dyDescent="0.35"/>
    <row r="11620" customFormat="1" x14ac:dyDescent="0.35"/>
    <row r="11621" customFormat="1" x14ac:dyDescent="0.35"/>
    <row r="11622" customFormat="1" x14ac:dyDescent="0.35"/>
    <row r="11623" customFormat="1" x14ac:dyDescent="0.35"/>
    <row r="11624" customFormat="1" x14ac:dyDescent="0.35"/>
    <row r="11625" customFormat="1" x14ac:dyDescent="0.35"/>
    <row r="11626" customFormat="1" x14ac:dyDescent="0.35"/>
    <row r="11627" customFormat="1" x14ac:dyDescent="0.35"/>
    <row r="11628" customFormat="1" x14ac:dyDescent="0.35"/>
    <row r="11629" customFormat="1" x14ac:dyDescent="0.35"/>
    <row r="11630" customFormat="1" x14ac:dyDescent="0.35"/>
    <row r="11631" customFormat="1" x14ac:dyDescent="0.35"/>
    <row r="11632" customFormat="1" x14ac:dyDescent="0.35"/>
    <row r="11633" customFormat="1" x14ac:dyDescent="0.35"/>
    <row r="11634" customFormat="1" x14ac:dyDescent="0.35"/>
    <row r="11635" customFormat="1" x14ac:dyDescent="0.35"/>
    <row r="11636" customFormat="1" x14ac:dyDescent="0.35"/>
    <row r="11637" customFormat="1" x14ac:dyDescent="0.35"/>
    <row r="11638" customFormat="1" x14ac:dyDescent="0.35"/>
    <row r="11639" customFormat="1" x14ac:dyDescent="0.35"/>
    <row r="11640" customFormat="1" x14ac:dyDescent="0.35"/>
    <row r="11641" customFormat="1" x14ac:dyDescent="0.35"/>
    <row r="11642" customFormat="1" x14ac:dyDescent="0.35"/>
    <row r="11643" customFormat="1" x14ac:dyDescent="0.35"/>
    <row r="11644" customFormat="1" x14ac:dyDescent="0.35"/>
    <row r="11645" customFormat="1" x14ac:dyDescent="0.35"/>
    <row r="11646" customFormat="1" x14ac:dyDescent="0.35"/>
    <row r="11647" customFormat="1" x14ac:dyDescent="0.35"/>
    <row r="11648" customFormat="1" x14ac:dyDescent="0.35"/>
    <row r="11649" customFormat="1" x14ac:dyDescent="0.35"/>
    <row r="11650" customFormat="1" x14ac:dyDescent="0.35"/>
    <row r="11651" customFormat="1" x14ac:dyDescent="0.35"/>
    <row r="11652" customFormat="1" x14ac:dyDescent="0.35"/>
    <row r="11653" customFormat="1" x14ac:dyDescent="0.35"/>
    <row r="11654" customFormat="1" x14ac:dyDescent="0.35"/>
    <row r="11655" customFormat="1" x14ac:dyDescent="0.35"/>
    <row r="11656" customFormat="1" x14ac:dyDescent="0.35"/>
    <row r="11657" customFormat="1" x14ac:dyDescent="0.35"/>
    <row r="11658" customFormat="1" x14ac:dyDescent="0.35"/>
    <row r="11659" customFormat="1" x14ac:dyDescent="0.35"/>
    <row r="11660" customFormat="1" x14ac:dyDescent="0.35"/>
    <row r="11661" customFormat="1" x14ac:dyDescent="0.35"/>
    <row r="11662" customFormat="1" x14ac:dyDescent="0.35"/>
    <row r="11663" customFormat="1" x14ac:dyDescent="0.35"/>
    <row r="11664" customFormat="1" x14ac:dyDescent="0.35"/>
    <row r="11665" customFormat="1" x14ac:dyDescent="0.35"/>
    <row r="11666" customFormat="1" x14ac:dyDescent="0.35"/>
    <row r="11667" customFormat="1" x14ac:dyDescent="0.35"/>
    <row r="11668" customFormat="1" x14ac:dyDescent="0.35"/>
    <row r="11669" customFormat="1" x14ac:dyDescent="0.35"/>
    <row r="11670" customFormat="1" x14ac:dyDescent="0.35"/>
    <row r="11671" customFormat="1" x14ac:dyDescent="0.35"/>
    <row r="11672" customFormat="1" x14ac:dyDescent="0.35"/>
    <row r="11673" customFormat="1" x14ac:dyDescent="0.35"/>
    <row r="11674" customFormat="1" x14ac:dyDescent="0.35"/>
    <row r="11675" customFormat="1" x14ac:dyDescent="0.35"/>
    <row r="11676" customFormat="1" x14ac:dyDescent="0.35"/>
    <row r="11677" customFormat="1" x14ac:dyDescent="0.35"/>
    <row r="11678" customFormat="1" x14ac:dyDescent="0.35"/>
    <row r="11679" customFormat="1" x14ac:dyDescent="0.35"/>
    <row r="11680" customFormat="1" x14ac:dyDescent="0.35"/>
    <row r="11681" customFormat="1" x14ac:dyDescent="0.35"/>
    <row r="11682" customFormat="1" x14ac:dyDescent="0.35"/>
    <row r="11683" customFormat="1" x14ac:dyDescent="0.35"/>
    <row r="11684" customFormat="1" x14ac:dyDescent="0.35"/>
    <row r="11685" customFormat="1" x14ac:dyDescent="0.35"/>
    <row r="11686" customFormat="1" x14ac:dyDescent="0.35"/>
    <row r="11687" customFormat="1" x14ac:dyDescent="0.35"/>
    <row r="11688" customFormat="1" x14ac:dyDescent="0.35"/>
    <row r="11689" customFormat="1" x14ac:dyDescent="0.35"/>
    <row r="11690" customFormat="1" x14ac:dyDescent="0.35"/>
    <row r="11691" customFormat="1" x14ac:dyDescent="0.35"/>
    <row r="11692" customFormat="1" x14ac:dyDescent="0.35"/>
    <row r="11693" customFormat="1" x14ac:dyDescent="0.35"/>
    <row r="11694" customFormat="1" x14ac:dyDescent="0.35"/>
    <row r="11695" customFormat="1" x14ac:dyDescent="0.35"/>
    <row r="11696" customFormat="1" x14ac:dyDescent="0.35"/>
    <row r="11697" customFormat="1" x14ac:dyDescent="0.35"/>
    <row r="11698" customFormat="1" x14ac:dyDescent="0.35"/>
    <row r="11699" customFormat="1" x14ac:dyDescent="0.35"/>
    <row r="11700" customFormat="1" x14ac:dyDescent="0.35"/>
    <row r="11701" customFormat="1" x14ac:dyDescent="0.35"/>
    <row r="11702" customFormat="1" x14ac:dyDescent="0.35"/>
    <row r="11703" customFormat="1" x14ac:dyDescent="0.35"/>
    <row r="11704" customFormat="1" x14ac:dyDescent="0.35"/>
    <row r="11705" customFormat="1" x14ac:dyDescent="0.35"/>
    <row r="11706" customFormat="1" x14ac:dyDescent="0.35"/>
    <row r="11707" customFormat="1" x14ac:dyDescent="0.35"/>
    <row r="11708" customFormat="1" x14ac:dyDescent="0.35"/>
    <row r="11709" customFormat="1" x14ac:dyDescent="0.35"/>
    <row r="11710" customFormat="1" x14ac:dyDescent="0.35"/>
    <row r="11711" customFormat="1" x14ac:dyDescent="0.35"/>
    <row r="11712" customFormat="1" x14ac:dyDescent="0.35"/>
    <row r="11713" customFormat="1" x14ac:dyDescent="0.35"/>
    <row r="11714" customFormat="1" x14ac:dyDescent="0.35"/>
    <row r="11715" customFormat="1" x14ac:dyDescent="0.35"/>
    <row r="11716" customFormat="1" x14ac:dyDescent="0.35"/>
    <row r="11717" customFormat="1" x14ac:dyDescent="0.35"/>
    <row r="11718" customFormat="1" x14ac:dyDescent="0.35"/>
    <row r="11719" customFormat="1" x14ac:dyDescent="0.35"/>
    <row r="11720" customFormat="1" x14ac:dyDescent="0.35"/>
    <row r="11721" customFormat="1" x14ac:dyDescent="0.35"/>
    <row r="11722" customFormat="1" x14ac:dyDescent="0.35"/>
    <row r="11723" customFormat="1" x14ac:dyDescent="0.35"/>
    <row r="11724" customFormat="1" x14ac:dyDescent="0.35"/>
    <row r="11725" customFormat="1" x14ac:dyDescent="0.35"/>
    <row r="11726" customFormat="1" x14ac:dyDescent="0.35"/>
    <row r="11727" customFormat="1" x14ac:dyDescent="0.35"/>
    <row r="11728" customFormat="1" x14ac:dyDescent="0.35"/>
    <row r="11729" customFormat="1" x14ac:dyDescent="0.35"/>
    <row r="11730" customFormat="1" x14ac:dyDescent="0.35"/>
    <row r="11731" customFormat="1" x14ac:dyDescent="0.35"/>
    <row r="11732" customFormat="1" x14ac:dyDescent="0.35"/>
    <row r="11733" customFormat="1" x14ac:dyDescent="0.35"/>
    <row r="11734" customFormat="1" x14ac:dyDescent="0.35"/>
    <row r="11735" customFormat="1" x14ac:dyDescent="0.35"/>
    <row r="11736" customFormat="1" x14ac:dyDescent="0.35"/>
    <row r="11737" customFormat="1" x14ac:dyDescent="0.35"/>
    <row r="11738" customFormat="1" x14ac:dyDescent="0.35"/>
    <row r="11739" customFormat="1" x14ac:dyDescent="0.35"/>
    <row r="11740" customFormat="1" x14ac:dyDescent="0.35"/>
    <row r="11741" customFormat="1" x14ac:dyDescent="0.35"/>
    <row r="11742" customFormat="1" x14ac:dyDescent="0.35"/>
    <row r="11743" customFormat="1" x14ac:dyDescent="0.35"/>
    <row r="11744" customFormat="1" x14ac:dyDescent="0.35"/>
    <row r="11745" customFormat="1" x14ac:dyDescent="0.35"/>
    <row r="11746" customFormat="1" x14ac:dyDescent="0.35"/>
    <row r="11747" customFormat="1" x14ac:dyDescent="0.35"/>
    <row r="11748" customFormat="1" x14ac:dyDescent="0.35"/>
    <row r="11749" customFormat="1" x14ac:dyDescent="0.35"/>
    <row r="11750" customFormat="1" x14ac:dyDescent="0.35"/>
    <row r="11751" customFormat="1" x14ac:dyDescent="0.35"/>
    <row r="11752" customFormat="1" x14ac:dyDescent="0.35"/>
    <row r="11753" customFormat="1" x14ac:dyDescent="0.35"/>
    <row r="11754" customFormat="1" x14ac:dyDescent="0.35"/>
    <row r="11755" customFormat="1" x14ac:dyDescent="0.35"/>
    <row r="11756" customFormat="1" x14ac:dyDescent="0.35"/>
    <row r="11757" customFormat="1" x14ac:dyDescent="0.35"/>
    <row r="11758" customFormat="1" x14ac:dyDescent="0.35"/>
    <row r="11759" customFormat="1" x14ac:dyDescent="0.35"/>
    <row r="11760" customFormat="1" x14ac:dyDescent="0.35"/>
    <row r="11761" customFormat="1" x14ac:dyDescent="0.35"/>
    <row r="11762" customFormat="1" x14ac:dyDescent="0.35"/>
    <row r="11763" customFormat="1" x14ac:dyDescent="0.35"/>
    <row r="11764" customFormat="1" x14ac:dyDescent="0.35"/>
    <row r="11765" customFormat="1" x14ac:dyDescent="0.35"/>
    <row r="11766" customFormat="1" x14ac:dyDescent="0.35"/>
    <row r="11767" customFormat="1" x14ac:dyDescent="0.35"/>
    <row r="11768" customFormat="1" x14ac:dyDescent="0.35"/>
    <row r="11769" customFormat="1" x14ac:dyDescent="0.35"/>
    <row r="11770" customFormat="1" x14ac:dyDescent="0.35"/>
    <row r="11771" customFormat="1" x14ac:dyDescent="0.35"/>
    <row r="11772" customFormat="1" x14ac:dyDescent="0.35"/>
    <row r="11773" customFormat="1" x14ac:dyDescent="0.35"/>
    <row r="11774" customFormat="1" x14ac:dyDescent="0.35"/>
    <row r="11775" customFormat="1" x14ac:dyDescent="0.35"/>
    <row r="11776" customFormat="1" x14ac:dyDescent="0.35"/>
    <row r="11777" customFormat="1" x14ac:dyDescent="0.35"/>
    <row r="11778" customFormat="1" x14ac:dyDescent="0.35"/>
    <row r="11779" customFormat="1" x14ac:dyDescent="0.35"/>
    <row r="11780" customFormat="1" x14ac:dyDescent="0.35"/>
    <row r="11781" customFormat="1" x14ac:dyDescent="0.35"/>
    <row r="11782" customFormat="1" x14ac:dyDescent="0.35"/>
    <row r="11783" customFormat="1" x14ac:dyDescent="0.35"/>
    <row r="11784" customFormat="1" x14ac:dyDescent="0.35"/>
    <row r="11785" customFormat="1" x14ac:dyDescent="0.35"/>
    <row r="11786" customFormat="1" x14ac:dyDescent="0.35"/>
    <row r="11787" customFormat="1" x14ac:dyDescent="0.35"/>
    <row r="11788" customFormat="1" x14ac:dyDescent="0.35"/>
    <row r="11789" customFormat="1" x14ac:dyDescent="0.35"/>
    <row r="11790" customFormat="1" x14ac:dyDescent="0.35"/>
    <row r="11791" customFormat="1" x14ac:dyDescent="0.35"/>
    <row r="11792" customFormat="1" x14ac:dyDescent="0.35"/>
    <row r="11793" customFormat="1" x14ac:dyDescent="0.35"/>
    <row r="11794" customFormat="1" x14ac:dyDescent="0.35"/>
    <row r="11795" customFormat="1" x14ac:dyDescent="0.35"/>
    <row r="11796" customFormat="1" x14ac:dyDescent="0.35"/>
    <row r="11797" customFormat="1" x14ac:dyDescent="0.35"/>
    <row r="11798" customFormat="1" x14ac:dyDescent="0.35"/>
    <row r="11799" customFormat="1" x14ac:dyDescent="0.35"/>
    <row r="11800" customFormat="1" x14ac:dyDescent="0.35"/>
    <row r="11801" customFormat="1" x14ac:dyDescent="0.35"/>
    <row r="11802" customFormat="1" x14ac:dyDescent="0.35"/>
    <row r="11803" customFormat="1" x14ac:dyDescent="0.35"/>
    <row r="11804" customFormat="1" x14ac:dyDescent="0.35"/>
    <row r="11805" customFormat="1" x14ac:dyDescent="0.35"/>
    <row r="11806" customFormat="1" x14ac:dyDescent="0.35"/>
    <row r="11807" customFormat="1" x14ac:dyDescent="0.35"/>
    <row r="11808" customFormat="1" x14ac:dyDescent="0.35"/>
    <row r="11809" customFormat="1" x14ac:dyDescent="0.35"/>
    <row r="11810" customFormat="1" x14ac:dyDescent="0.35"/>
    <row r="11811" customFormat="1" x14ac:dyDescent="0.35"/>
    <row r="11812" customFormat="1" x14ac:dyDescent="0.35"/>
    <row r="11813" customFormat="1" x14ac:dyDescent="0.35"/>
    <row r="11814" customFormat="1" x14ac:dyDescent="0.35"/>
    <row r="11815" customFormat="1" x14ac:dyDescent="0.35"/>
    <row r="11816" customFormat="1" x14ac:dyDescent="0.35"/>
    <row r="11817" customFormat="1" x14ac:dyDescent="0.35"/>
    <row r="11818" customFormat="1" x14ac:dyDescent="0.35"/>
    <row r="11819" customFormat="1" x14ac:dyDescent="0.35"/>
    <row r="11820" customFormat="1" x14ac:dyDescent="0.35"/>
    <row r="11821" customFormat="1" x14ac:dyDescent="0.35"/>
    <row r="11822" customFormat="1" x14ac:dyDescent="0.35"/>
    <row r="11823" customFormat="1" x14ac:dyDescent="0.35"/>
    <row r="11824" customFormat="1" x14ac:dyDescent="0.35"/>
    <row r="11825" customFormat="1" x14ac:dyDescent="0.35"/>
    <row r="11826" customFormat="1" x14ac:dyDescent="0.35"/>
    <row r="11827" customFormat="1" x14ac:dyDescent="0.35"/>
    <row r="11828" customFormat="1" x14ac:dyDescent="0.35"/>
    <row r="11829" customFormat="1" x14ac:dyDescent="0.35"/>
    <row r="11830" customFormat="1" x14ac:dyDescent="0.35"/>
    <row r="11831" customFormat="1" x14ac:dyDescent="0.35"/>
    <row r="11832" customFormat="1" x14ac:dyDescent="0.35"/>
    <row r="11833" customFormat="1" x14ac:dyDescent="0.35"/>
    <row r="11834" customFormat="1" x14ac:dyDescent="0.35"/>
    <row r="11835" customFormat="1" x14ac:dyDescent="0.35"/>
    <row r="11836" customFormat="1" x14ac:dyDescent="0.35"/>
    <row r="11837" customFormat="1" x14ac:dyDescent="0.35"/>
    <row r="11838" customFormat="1" x14ac:dyDescent="0.35"/>
    <row r="11839" customFormat="1" x14ac:dyDescent="0.35"/>
    <row r="11840" customFormat="1" x14ac:dyDescent="0.35"/>
    <row r="11841" customFormat="1" x14ac:dyDescent="0.35"/>
    <row r="11842" customFormat="1" x14ac:dyDescent="0.35"/>
    <row r="11843" customFormat="1" x14ac:dyDescent="0.35"/>
    <row r="11844" customFormat="1" x14ac:dyDescent="0.35"/>
    <row r="11845" customFormat="1" x14ac:dyDescent="0.35"/>
    <row r="11846" customFormat="1" x14ac:dyDescent="0.35"/>
    <row r="11847" customFormat="1" x14ac:dyDescent="0.35"/>
    <row r="11848" customFormat="1" x14ac:dyDescent="0.35"/>
    <row r="11849" customFormat="1" x14ac:dyDescent="0.35"/>
    <row r="11850" customFormat="1" x14ac:dyDescent="0.35"/>
    <row r="11851" customFormat="1" x14ac:dyDescent="0.35"/>
    <row r="11852" customFormat="1" x14ac:dyDescent="0.35"/>
    <row r="11853" customFormat="1" x14ac:dyDescent="0.35"/>
    <row r="11854" customFormat="1" x14ac:dyDescent="0.35"/>
    <row r="11855" customFormat="1" x14ac:dyDescent="0.35"/>
    <row r="11856" customFormat="1" x14ac:dyDescent="0.35"/>
    <row r="11857" customFormat="1" x14ac:dyDescent="0.35"/>
    <row r="11858" customFormat="1" x14ac:dyDescent="0.35"/>
    <row r="11859" customFormat="1" x14ac:dyDescent="0.35"/>
    <row r="11860" customFormat="1" x14ac:dyDescent="0.35"/>
    <row r="11861" customFormat="1" x14ac:dyDescent="0.35"/>
    <row r="11862" customFormat="1" x14ac:dyDescent="0.35"/>
    <row r="11863" customFormat="1" x14ac:dyDescent="0.35"/>
    <row r="11864" customFormat="1" x14ac:dyDescent="0.35"/>
    <row r="11865" customFormat="1" x14ac:dyDescent="0.35"/>
    <row r="11866" customFormat="1" x14ac:dyDescent="0.35"/>
    <row r="11867" customFormat="1" x14ac:dyDescent="0.35"/>
    <row r="11868" customFormat="1" x14ac:dyDescent="0.35"/>
    <row r="11869" customFormat="1" x14ac:dyDescent="0.35"/>
    <row r="11870" customFormat="1" x14ac:dyDescent="0.35"/>
    <row r="11871" customFormat="1" x14ac:dyDescent="0.35"/>
    <row r="11872" customFormat="1" x14ac:dyDescent="0.35"/>
    <row r="11873" customFormat="1" x14ac:dyDescent="0.35"/>
    <row r="11874" customFormat="1" x14ac:dyDescent="0.35"/>
    <row r="11875" customFormat="1" x14ac:dyDescent="0.35"/>
    <row r="11876" customFormat="1" x14ac:dyDescent="0.35"/>
    <row r="11877" customFormat="1" x14ac:dyDescent="0.35"/>
    <row r="11878" customFormat="1" x14ac:dyDescent="0.35"/>
    <row r="11879" customFormat="1" x14ac:dyDescent="0.35"/>
    <row r="11880" customFormat="1" x14ac:dyDescent="0.35"/>
    <row r="11881" customFormat="1" x14ac:dyDescent="0.35"/>
    <row r="11882" customFormat="1" x14ac:dyDescent="0.35"/>
    <row r="11883" customFormat="1" x14ac:dyDescent="0.35"/>
    <row r="11884" customFormat="1" x14ac:dyDescent="0.35"/>
    <row r="11885" customFormat="1" x14ac:dyDescent="0.35"/>
    <row r="11886" customFormat="1" x14ac:dyDescent="0.35"/>
    <row r="11887" customFormat="1" x14ac:dyDescent="0.35"/>
    <row r="11888" customFormat="1" x14ac:dyDescent="0.35"/>
    <row r="11889" customFormat="1" x14ac:dyDescent="0.35"/>
    <row r="11890" customFormat="1" x14ac:dyDescent="0.35"/>
    <row r="11891" customFormat="1" x14ac:dyDescent="0.35"/>
    <row r="11892" customFormat="1" x14ac:dyDescent="0.35"/>
    <row r="11893" customFormat="1" x14ac:dyDescent="0.35"/>
    <row r="11894" customFormat="1" x14ac:dyDescent="0.35"/>
    <row r="11895" customFormat="1" x14ac:dyDescent="0.35"/>
    <row r="11896" customFormat="1" x14ac:dyDescent="0.35"/>
    <row r="11897" customFormat="1" x14ac:dyDescent="0.35"/>
    <row r="11898" customFormat="1" x14ac:dyDescent="0.35"/>
    <row r="11899" customFormat="1" x14ac:dyDescent="0.35"/>
    <row r="11900" customFormat="1" x14ac:dyDescent="0.35"/>
    <row r="11901" customFormat="1" x14ac:dyDescent="0.35"/>
    <row r="11902" customFormat="1" x14ac:dyDescent="0.35"/>
    <row r="11903" customFormat="1" x14ac:dyDescent="0.35"/>
    <row r="11904" customFormat="1" x14ac:dyDescent="0.35"/>
    <row r="11905" customFormat="1" x14ac:dyDescent="0.35"/>
    <row r="11906" customFormat="1" x14ac:dyDescent="0.35"/>
    <row r="11907" customFormat="1" x14ac:dyDescent="0.35"/>
    <row r="11908" customFormat="1" x14ac:dyDescent="0.35"/>
    <row r="11909" customFormat="1" x14ac:dyDescent="0.35"/>
    <row r="11910" customFormat="1" x14ac:dyDescent="0.35"/>
    <row r="11911" customFormat="1" x14ac:dyDescent="0.35"/>
    <row r="11912" customFormat="1" x14ac:dyDescent="0.35"/>
    <row r="11913" customFormat="1" x14ac:dyDescent="0.35"/>
    <row r="11914" customFormat="1" x14ac:dyDescent="0.35"/>
    <row r="11915" customFormat="1" x14ac:dyDescent="0.35"/>
    <row r="11916" customFormat="1" x14ac:dyDescent="0.35"/>
    <row r="11917" customFormat="1" x14ac:dyDescent="0.35"/>
    <row r="11918" customFormat="1" x14ac:dyDescent="0.35"/>
    <row r="11919" customFormat="1" x14ac:dyDescent="0.35"/>
    <row r="11920" customFormat="1" x14ac:dyDescent="0.35"/>
    <row r="11921" customFormat="1" x14ac:dyDescent="0.35"/>
    <row r="11922" customFormat="1" x14ac:dyDescent="0.35"/>
    <row r="11923" customFormat="1" x14ac:dyDescent="0.35"/>
    <row r="11924" customFormat="1" x14ac:dyDescent="0.35"/>
    <row r="11925" customFormat="1" x14ac:dyDescent="0.35"/>
    <row r="11926" customFormat="1" x14ac:dyDescent="0.35"/>
    <row r="11927" customFormat="1" x14ac:dyDescent="0.35"/>
    <row r="11928" customFormat="1" x14ac:dyDescent="0.35"/>
    <row r="11929" customFormat="1" x14ac:dyDescent="0.35"/>
    <row r="11930" customFormat="1" x14ac:dyDescent="0.35"/>
    <row r="11931" customFormat="1" x14ac:dyDescent="0.35"/>
    <row r="11932" customFormat="1" x14ac:dyDescent="0.35"/>
    <row r="11933" customFormat="1" x14ac:dyDescent="0.35"/>
    <row r="11934" customFormat="1" x14ac:dyDescent="0.35"/>
    <row r="11935" customFormat="1" x14ac:dyDescent="0.35"/>
    <row r="11936" customFormat="1" x14ac:dyDescent="0.35"/>
    <row r="11937" customFormat="1" x14ac:dyDescent="0.35"/>
    <row r="11938" customFormat="1" x14ac:dyDescent="0.35"/>
    <row r="11939" customFormat="1" x14ac:dyDescent="0.35"/>
    <row r="11940" customFormat="1" x14ac:dyDescent="0.35"/>
    <row r="11941" customFormat="1" x14ac:dyDescent="0.35"/>
    <row r="11942" customFormat="1" x14ac:dyDescent="0.35"/>
    <row r="11943" customFormat="1" x14ac:dyDescent="0.35"/>
    <row r="11944" customFormat="1" x14ac:dyDescent="0.35"/>
    <row r="11945" customFormat="1" x14ac:dyDescent="0.35"/>
    <row r="11946" customFormat="1" x14ac:dyDescent="0.35"/>
    <row r="11947" customFormat="1" x14ac:dyDescent="0.35"/>
    <row r="11948" customFormat="1" x14ac:dyDescent="0.35"/>
    <row r="11949" customFormat="1" x14ac:dyDescent="0.35"/>
    <row r="11950" customFormat="1" x14ac:dyDescent="0.35"/>
    <row r="11951" customFormat="1" x14ac:dyDescent="0.35"/>
    <row r="11952" customFormat="1" x14ac:dyDescent="0.35"/>
    <row r="11953" customFormat="1" x14ac:dyDescent="0.35"/>
    <row r="11954" customFormat="1" x14ac:dyDescent="0.35"/>
    <row r="11955" customFormat="1" x14ac:dyDescent="0.35"/>
    <row r="11956" customFormat="1" x14ac:dyDescent="0.35"/>
    <row r="11957" customFormat="1" x14ac:dyDescent="0.35"/>
    <row r="11958" customFormat="1" x14ac:dyDescent="0.35"/>
    <row r="11959" customFormat="1" x14ac:dyDescent="0.35"/>
    <row r="11960" customFormat="1" x14ac:dyDescent="0.35"/>
    <row r="11961" customFormat="1" x14ac:dyDescent="0.35"/>
    <row r="11962" customFormat="1" x14ac:dyDescent="0.35"/>
    <row r="11963" customFormat="1" x14ac:dyDescent="0.35"/>
    <row r="11964" customFormat="1" x14ac:dyDescent="0.35"/>
    <row r="11965" customFormat="1" x14ac:dyDescent="0.35"/>
    <row r="11966" customFormat="1" x14ac:dyDescent="0.35"/>
    <row r="11967" customFormat="1" x14ac:dyDescent="0.35"/>
    <row r="11968" customFormat="1" x14ac:dyDescent="0.35"/>
    <row r="11969" customFormat="1" x14ac:dyDescent="0.35"/>
    <row r="11970" customFormat="1" x14ac:dyDescent="0.35"/>
    <row r="11971" customFormat="1" x14ac:dyDescent="0.35"/>
    <row r="11972" customFormat="1" x14ac:dyDescent="0.35"/>
    <row r="11973" customFormat="1" x14ac:dyDescent="0.35"/>
    <row r="11974" customFormat="1" x14ac:dyDescent="0.35"/>
    <row r="11975" customFormat="1" x14ac:dyDescent="0.35"/>
    <row r="11976" customFormat="1" x14ac:dyDescent="0.35"/>
    <row r="11977" customFormat="1" x14ac:dyDescent="0.35"/>
    <row r="11978" customFormat="1" x14ac:dyDescent="0.35"/>
    <row r="11979" customFormat="1" x14ac:dyDescent="0.35"/>
    <row r="11980" customFormat="1" x14ac:dyDescent="0.35"/>
    <row r="11981" customFormat="1" x14ac:dyDescent="0.35"/>
    <row r="11982" customFormat="1" x14ac:dyDescent="0.35"/>
    <row r="11983" customFormat="1" x14ac:dyDescent="0.35"/>
    <row r="11984" customFormat="1" x14ac:dyDescent="0.35"/>
    <row r="11985" customFormat="1" x14ac:dyDescent="0.35"/>
    <row r="11986" customFormat="1" x14ac:dyDescent="0.35"/>
    <row r="11987" customFormat="1" x14ac:dyDescent="0.35"/>
    <row r="11988" customFormat="1" x14ac:dyDescent="0.35"/>
    <row r="11989" customFormat="1" x14ac:dyDescent="0.35"/>
    <row r="11990" customFormat="1" x14ac:dyDescent="0.35"/>
    <row r="11991" customFormat="1" x14ac:dyDescent="0.35"/>
    <row r="11992" customFormat="1" x14ac:dyDescent="0.35"/>
    <row r="11993" customFormat="1" x14ac:dyDescent="0.35"/>
    <row r="11994" customFormat="1" x14ac:dyDescent="0.35"/>
    <row r="11995" customFormat="1" x14ac:dyDescent="0.35"/>
    <row r="11996" customFormat="1" x14ac:dyDescent="0.35"/>
    <row r="11997" customFormat="1" x14ac:dyDescent="0.35"/>
    <row r="11998" customFormat="1" x14ac:dyDescent="0.35"/>
    <row r="11999" customFormat="1" x14ac:dyDescent="0.35"/>
    <row r="12000" customFormat="1" x14ac:dyDescent="0.35"/>
    <row r="12001" customFormat="1" x14ac:dyDescent="0.35"/>
    <row r="12002" customFormat="1" x14ac:dyDescent="0.35"/>
    <row r="12003" customFormat="1" x14ac:dyDescent="0.35"/>
    <row r="12004" customFormat="1" x14ac:dyDescent="0.35"/>
    <row r="12005" customFormat="1" x14ac:dyDescent="0.35"/>
    <row r="12006" customFormat="1" x14ac:dyDescent="0.35"/>
    <row r="12007" customFormat="1" x14ac:dyDescent="0.35"/>
    <row r="12008" customFormat="1" x14ac:dyDescent="0.35"/>
    <row r="12009" customFormat="1" x14ac:dyDescent="0.35"/>
    <row r="12010" customFormat="1" x14ac:dyDescent="0.35"/>
    <row r="12011" customFormat="1" x14ac:dyDescent="0.35"/>
    <row r="12012" customFormat="1" x14ac:dyDescent="0.35"/>
    <row r="12013" customFormat="1" x14ac:dyDescent="0.35"/>
    <row r="12014" customFormat="1" x14ac:dyDescent="0.35"/>
    <row r="12015" customFormat="1" x14ac:dyDescent="0.35"/>
    <row r="12016" customFormat="1" x14ac:dyDescent="0.35"/>
    <row r="12017" customFormat="1" x14ac:dyDescent="0.35"/>
    <row r="12018" customFormat="1" x14ac:dyDescent="0.35"/>
    <row r="12019" customFormat="1" x14ac:dyDescent="0.35"/>
    <row r="12020" customFormat="1" x14ac:dyDescent="0.35"/>
    <row r="12021" customFormat="1" x14ac:dyDescent="0.35"/>
    <row r="12022" customFormat="1" x14ac:dyDescent="0.35"/>
    <row r="12023" customFormat="1" x14ac:dyDescent="0.35"/>
    <row r="12024" customFormat="1" x14ac:dyDescent="0.35"/>
    <row r="12025" customFormat="1" x14ac:dyDescent="0.35"/>
    <row r="12026" customFormat="1" x14ac:dyDescent="0.35"/>
    <row r="12027" customFormat="1" x14ac:dyDescent="0.35"/>
    <row r="12028" customFormat="1" x14ac:dyDescent="0.35"/>
    <row r="12029" customFormat="1" x14ac:dyDescent="0.35"/>
    <row r="12030" customFormat="1" x14ac:dyDescent="0.35"/>
    <row r="12031" customFormat="1" x14ac:dyDescent="0.35"/>
    <row r="12032" customFormat="1" x14ac:dyDescent="0.35"/>
    <row r="12033" customFormat="1" x14ac:dyDescent="0.35"/>
    <row r="12034" customFormat="1" x14ac:dyDescent="0.35"/>
    <row r="12035" customFormat="1" x14ac:dyDescent="0.35"/>
    <row r="12036" customFormat="1" x14ac:dyDescent="0.35"/>
    <row r="12037" customFormat="1" x14ac:dyDescent="0.35"/>
    <row r="12038" customFormat="1" x14ac:dyDescent="0.35"/>
    <row r="12039" customFormat="1" x14ac:dyDescent="0.35"/>
    <row r="12040" customFormat="1" x14ac:dyDescent="0.35"/>
    <row r="12041" customFormat="1" x14ac:dyDescent="0.35"/>
    <row r="12042" customFormat="1" x14ac:dyDescent="0.35"/>
    <row r="12043" customFormat="1" x14ac:dyDescent="0.35"/>
    <row r="12044" customFormat="1" x14ac:dyDescent="0.35"/>
    <row r="12045" customFormat="1" x14ac:dyDescent="0.35"/>
    <row r="12046" customFormat="1" x14ac:dyDescent="0.35"/>
    <row r="12047" customFormat="1" x14ac:dyDescent="0.35"/>
    <row r="12048" customFormat="1" x14ac:dyDescent="0.35"/>
    <row r="12049" customFormat="1" x14ac:dyDescent="0.35"/>
    <row r="12050" customFormat="1" x14ac:dyDescent="0.35"/>
    <row r="12051" customFormat="1" x14ac:dyDescent="0.35"/>
    <row r="12052" customFormat="1" x14ac:dyDescent="0.35"/>
    <row r="12053" customFormat="1" x14ac:dyDescent="0.35"/>
    <row r="12054" customFormat="1" x14ac:dyDescent="0.35"/>
    <row r="12055" customFormat="1" x14ac:dyDescent="0.35"/>
    <row r="12056" customFormat="1" x14ac:dyDescent="0.35"/>
    <row r="12057" customFormat="1" x14ac:dyDescent="0.35"/>
    <row r="12058" customFormat="1" x14ac:dyDescent="0.35"/>
    <row r="12059" customFormat="1" x14ac:dyDescent="0.35"/>
    <row r="12060" customFormat="1" x14ac:dyDescent="0.35"/>
    <row r="12061" customFormat="1" x14ac:dyDescent="0.35"/>
    <row r="12062" customFormat="1" x14ac:dyDescent="0.35"/>
    <row r="12063" customFormat="1" x14ac:dyDescent="0.35"/>
    <row r="12064" customFormat="1" x14ac:dyDescent="0.35"/>
    <row r="12065" customFormat="1" x14ac:dyDescent="0.35"/>
    <row r="12066" customFormat="1" x14ac:dyDescent="0.35"/>
    <row r="12067" customFormat="1" x14ac:dyDescent="0.35"/>
    <row r="12068" customFormat="1" x14ac:dyDescent="0.35"/>
    <row r="12069" customFormat="1" x14ac:dyDescent="0.35"/>
    <row r="12070" customFormat="1" x14ac:dyDescent="0.35"/>
    <row r="12071" customFormat="1" x14ac:dyDescent="0.35"/>
    <row r="12072" customFormat="1" x14ac:dyDescent="0.35"/>
    <row r="12073" customFormat="1" x14ac:dyDescent="0.35"/>
    <row r="12074" customFormat="1" x14ac:dyDescent="0.35"/>
    <row r="12075" customFormat="1" x14ac:dyDescent="0.35"/>
    <row r="12076" customFormat="1" x14ac:dyDescent="0.35"/>
    <row r="12077" customFormat="1" x14ac:dyDescent="0.35"/>
    <row r="12078" customFormat="1" x14ac:dyDescent="0.35"/>
    <row r="12079" customFormat="1" x14ac:dyDescent="0.35"/>
    <row r="12080" customFormat="1" x14ac:dyDescent="0.35"/>
    <row r="12081" customFormat="1" x14ac:dyDescent="0.35"/>
    <row r="12082" customFormat="1" x14ac:dyDescent="0.35"/>
    <row r="12083" customFormat="1" x14ac:dyDescent="0.35"/>
    <row r="12084" customFormat="1" x14ac:dyDescent="0.35"/>
    <row r="12085" customFormat="1" x14ac:dyDescent="0.35"/>
    <row r="12086" customFormat="1" x14ac:dyDescent="0.35"/>
    <row r="12087" customFormat="1" x14ac:dyDescent="0.35"/>
    <row r="12088" customFormat="1" x14ac:dyDescent="0.35"/>
    <row r="12089" customFormat="1" x14ac:dyDescent="0.35"/>
    <row r="12090" customFormat="1" x14ac:dyDescent="0.35"/>
    <row r="12091" customFormat="1" x14ac:dyDescent="0.35"/>
    <row r="12092" customFormat="1" x14ac:dyDescent="0.35"/>
    <row r="12093" customFormat="1" x14ac:dyDescent="0.35"/>
    <row r="12094" customFormat="1" x14ac:dyDescent="0.35"/>
    <row r="12095" customFormat="1" x14ac:dyDescent="0.35"/>
    <row r="12096" customFormat="1" x14ac:dyDescent="0.35"/>
    <row r="12097" customFormat="1" x14ac:dyDescent="0.35"/>
    <row r="12098" customFormat="1" x14ac:dyDescent="0.35"/>
    <row r="12099" customFormat="1" x14ac:dyDescent="0.35"/>
    <row r="12100" customFormat="1" x14ac:dyDescent="0.35"/>
    <row r="12101" customFormat="1" x14ac:dyDescent="0.35"/>
    <row r="12102" customFormat="1" x14ac:dyDescent="0.35"/>
    <row r="12103" customFormat="1" x14ac:dyDescent="0.35"/>
    <row r="12104" customFormat="1" x14ac:dyDescent="0.35"/>
    <row r="12105" customFormat="1" x14ac:dyDescent="0.35"/>
    <row r="12106" customFormat="1" x14ac:dyDescent="0.35"/>
    <row r="12107" customFormat="1" x14ac:dyDescent="0.35"/>
    <row r="12108" customFormat="1" x14ac:dyDescent="0.35"/>
    <row r="12109" customFormat="1" x14ac:dyDescent="0.35"/>
    <row r="12110" customFormat="1" x14ac:dyDescent="0.35"/>
    <row r="12111" customFormat="1" x14ac:dyDescent="0.35"/>
    <row r="12112" customFormat="1" x14ac:dyDescent="0.35"/>
    <row r="12113" customFormat="1" x14ac:dyDescent="0.35"/>
    <row r="12114" customFormat="1" x14ac:dyDescent="0.35"/>
    <row r="12115" customFormat="1" x14ac:dyDescent="0.35"/>
    <row r="12116" customFormat="1" x14ac:dyDescent="0.35"/>
    <row r="12117" customFormat="1" x14ac:dyDescent="0.35"/>
    <row r="12118" customFormat="1" x14ac:dyDescent="0.35"/>
    <row r="12119" customFormat="1" x14ac:dyDescent="0.35"/>
    <row r="12120" customFormat="1" x14ac:dyDescent="0.35"/>
    <row r="12121" customFormat="1" x14ac:dyDescent="0.35"/>
    <row r="12122" customFormat="1" x14ac:dyDescent="0.35"/>
    <row r="12123" customFormat="1" x14ac:dyDescent="0.35"/>
    <row r="12124" customFormat="1" x14ac:dyDescent="0.35"/>
    <row r="12125" customFormat="1" x14ac:dyDescent="0.35"/>
    <row r="12126" customFormat="1" x14ac:dyDescent="0.35"/>
    <row r="12127" customFormat="1" x14ac:dyDescent="0.35"/>
    <row r="12128" customFormat="1" x14ac:dyDescent="0.35"/>
    <row r="12129" customFormat="1" x14ac:dyDescent="0.35"/>
    <row r="12130" customFormat="1" x14ac:dyDescent="0.35"/>
    <row r="12131" customFormat="1" x14ac:dyDescent="0.35"/>
    <row r="12132" customFormat="1" x14ac:dyDescent="0.35"/>
    <row r="12133" customFormat="1" x14ac:dyDescent="0.35"/>
    <row r="12134" customFormat="1" x14ac:dyDescent="0.35"/>
    <row r="12135" customFormat="1" x14ac:dyDescent="0.35"/>
    <row r="12136" customFormat="1" x14ac:dyDescent="0.35"/>
    <row r="12137" customFormat="1" x14ac:dyDescent="0.35"/>
    <row r="12138" customFormat="1" x14ac:dyDescent="0.35"/>
    <row r="12139" customFormat="1" x14ac:dyDescent="0.35"/>
    <row r="12140" customFormat="1" x14ac:dyDescent="0.35"/>
    <row r="12141" customFormat="1" x14ac:dyDescent="0.35"/>
    <row r="12142" customFormat="1" x14ac:dyDescent="0.35"/>
    <row r="12143" customFormat="1" x14ac:dyDescent="0.35"/>
    <row r="12144" customFormat="1" x14ac:dyDescent="0.35"/>
    <row r="12145" customFormat="1" x14ac:dyDescent="0.35"/>
    <row r="12146" customFormat="1" x14ac:dyDescent="0.35"/>
    <row r="12147" customFormat="1" x14ac:dyDescent="0.35"/>
    <row r="12148" customFormat="1" x14ac:dyDescent="0.35"/>
    <row r="12149" customFormat="1" x14ac:dyDescent="0.35"/>
    <row r="12150" customFormat="1" x14ac:dyDescent="0.35"/>
    <row r="12151" customFormat="1" x14ac:dyDescent="0.35"/>
    <row r="12152" customFormat="1" x14ac:dyDescent="0.35"/>
    <row r="12153" customFormat="1" x14ac:dyDescent="0.35"/>
    <row r="12154" customFormat="1" x14ac:dyDescent="0.35"/>
    <row r="12155" customFormat="1" x14ac:dyDescent="0.35"/>
    <row r="12156" customFormat="1" x14ac:dyDescent="0.35"/>
    <row r="12157" customFormat="1" x14ac:dyDescent="0.35"/>
    <row r="12158" customFormat="1" x14ac:dyDescent="0.35"/>
    <row r="12159" customFormat="1" x14ac:dyDescent="0.35"/>
    <row r="12160" customFormat="1" x14ac:dyDescent="0.35"/>
    <row r="12161" customFormat="1" x14ac:dyDescent="0.35"/>
    <row r="12162" customFormat="1" x14ac:dyDescent="0.35"/>
    <row r="12163" customFormat="1" x14ac:dyDescent="0.35"/>
    <row r="12164" customFormat="1" x14ac:dyDescent="0.35"/>
    <row r="12165" customFormat="1" x14ac:dyDescent="0.35"/>
    <row r="12166" customFormat="1" x14ac:dyDescent="0.35"/>
    <row r="12167" customFormat="1" x14ac:dyDescent="0.35"/>
    <row r="12168" customFormat="1" x14ac:dyDescent="0.35"/>
    <row r="12169" customFormat="1" x14ac:dyDescent="0.35"/>
    <row r="12170" customFormat="1" x14ac:dyDescent="0.35"/>
    <row r="12171" customFormat="1" x14ac:dyDescent="0.35"/>
    <row r="12172" customFormat="1" x14ac:dyDescent="0.35"/>
    <row r="12173" customFormat="1" x14ac:dyDescent="0.35"/>
    <row r="12174" customFormat="1" x14ac:dyDescent="0.35"/>
    <row r="12175" customFormat="1" x14ac:dyDescent="0.35"/>
    <row r="12176" customFormat="1" x14ac:dyDescent="0.35"/>
    <row r="12177" customFormat="1" x14ac:dyDescent="0.35"/>
    <row r="12178" customFormat="1" x14ac:dyDescent="0.35"/>
    <row r="12179" customFormat="1" x14ac:dyDescent="0.35"/>
    <row r="12180" customFormat="1" x14ac:dyDescent="0.35"/>
    <row r="12181" customFormat="1" x14ac:dyDescent="0.35"/>
    <row r="12182" customFormat="1" x14ac:dyDescent="0.35"/>
    <row r="12183" customFormat="1" x14ac:dyDescent="0.35"/>
    <row r="12184" customFormat="1" x14ac:dyDescent="0.35"/>
    <row r="12185" customFormat="1" x14ac:dyDescent="0.35"/>
    <row r="12186" customFormat="1" x14ac:dyDescent="0.35"/>
    <row r="12187" customFormat="1" x14ac:dyDescent="0.35"/>
    <row r="12188" customFormat="1" x14ac:dyDescent="0.35"/>
    <row r="12189" customFormat="1" x14ac:dyDescent="0.35"/>
    <row r="12190" customFormat="1" x14ac:dyDescent="0.35"/>
    <row r="12191" customFormat="1" x14ac:dyDescent="0.35"/>
    <row r="12192" customFormat="1" x14ac:dyDescent="0.35"/>
    <row r="12193" customFormat="1" x14ac:dyDescent="0.35"/>
    <row r="12194" customFormat="1" x14ac:dyDescent="0.35"/>
    <row r="12195" customFormat="1" x14ac:dyDescent="0.35"/>
    <row r="12196" customFormat="1" x14ac:dyDescent="0.35"/>
    <row r="12197" customFormat="1" x14ac:dyDescent="0.35"/>
    <row r="12198" customFormat="1" x14ac:dyDescent="0.35"/>
    <row r="12199" customFormat="1" x14ac:dyDescent="0.35"/>
    <row r="12200" customFormat="1" x14ac:dyDescent="0.35"/>
    <row r="12201" customFormat="1" x14ac:dyDescent="0.35"/>
    <row r="12202" customFormat="1" x14ac:dyDescent="0.35"/>
    <row r="12203" customFormat="1" x14ac:dyDescent="0.35"/>
    <row r="12204" customFormat="1" x14ac:dyDescent="0.35"/>
    <row r="12205" customFormat="1" x14ac:dyDescent="0.35"/>
    <row r="12206" customFormat="1" x14ac:dyDescent="0.35"/>
    <row r="12207" customFormat="1" x14ac:dyDescent="0.35"/>
    <row r="12208" customFormat="1" x14ac:dyDescent="0.35"/>
    <row r="12209" customFormat="1" x14ac:dyDescent="0.35"/>
    <row r="12210" customFormat="1" x14ac:dyDescent="0.35"/>
    <row r="12211" customFormat="1" x14ac:dyDescent="0.35"/>
    <row r="12212" customFormat="1" x14ac:dyDescent="0.35"/>
    <row r="12213" customFormat="1" x14ac:dyDescent="0.35"/>
    <row r="12214" customFormat="1" x14ac:dyDescent="0.35"/>
    <row r="12215" customFormat="1" x14ac:dyDescent="0.35"/>
    <row r="12216" customFormat="1" x14ac:dyDescent="0.35"/>
    <row r="12217" customFormat="1" x14ac:dyDescent="0.35"/>
    <row r="12218" customFormat="1" x14ac:dyDescent="0.35"/>
    <row r="12219" customFormat="1" x14ac:dyDescent="0.35"/>
    <row r="12220" customFormat="1" x14ac:dyDescent="0.35"/>
    <row r="12221" customFormat="1" x14ac:dyDescent="0.35"/>
    <row r="12222" customFormat="1" x14ac:dyDescent="0.35"/>
    <row r="12223" customFormat="1" x14ac:dyDescent="0.35"/>
    <row r="12224" customFormat="1" x14ac:dyDescent="0.35"/>
    <row r="12225" customFormat="1" x14ac:dyDescent="0.35"/>
    <row r="12226" customFormat="1" x14ac:dyDescent="0.35"/>
    <row r="12227" customFormat="1" x14ac:dyDescent="0.35"/>
    <row r="12228" customFormat="1" x14ac:dyDescent="0.35"/>
    <row r="12229" customFormat="1" x14ac:dyDescent="0.35"/>
    <row r="12230" customFormat="1" x14ac:dyDescent="0.35"/>
    <row r="12231" customFormat="1" x14ac:dyDescent="0.35"/>
    <row r="12232" customFormat="1" x14ac:dyDescent="0.35"/>
    <row r="12233" customFormat="1" x14ac:dyDescent="0.35"/>
    <row r="12234" customFormat="1" x14ac:dyDescent="0.35"/>
    <row r="12235" customFormat="1" x14ac:dyDescent="0.35"/>
    <row r="12236" customFormat="1" x14ac:dyDescent="0.35"/>
    <row r="12237" customFormat="1" x14ac:dyDescent="0.35"/>
    <row r="12238" customFormat="1" x14ac:dyDescent="0.35"/>
    <row r="12239" customFormat="1" x14ac:dyDescent="0.35"/>
    <row r="12240" customFormat="1" x14ac:dyDescent="0.35"/>
    <row r="12241" customFormat="1" x14ac:dyDescent="0.35"/>
    <row r="12242" customFormat="1" x14ac:dyDescent="0.35"/>
    <row r="12243" customFormat="1" x14ac:dyDescent="0.35"/>
    <row r="12244" customFormat="1" x14ac:dyDescent="0.35"/>
    <row r="12245" customFormat="1" x14ac:dyDescent="0.35"/>
    <row r="12246" customFormat="1" x14ac:dyDescent="0.35"/>
    <row r="12247" customFormat="1" x14ac:dyDescent="0.35"/>
    <row r="12248" customFormat="1" x14ac:dyDescent="0.35"/>
    <row r="12249" customFormat="1" x14ac:dyDescent="0.35"/>
    <row r="12250" customFormat="1" x14ac:dyDescent="0.35"/>
    <row r="12251" customFormat="1" x14ac:dyDescent="0.35"/>
    <row r="12252" customFormat="1" x14ac:dyDescent="0.35"/>
    <row r="12253" customFormat="1" x14ac:dyDescent="0.35"/>
    <row r="12254" customFormat="1" x14ac:dyDescent="0.35"/>
    <row r="12255" customFormat="1" x14ac:dyDescent="0.35"/>
    <row r="12256" customFormat="1" x14ac:dyDescent="0.35"/>
    <row r="12257" customFormat="1" x14ac:dyDescent="0.35"/>
    <row r="12258" customFormat="1" x14ac:dyDescent="0.35"/>
    <row r="12259" customFormat="1" x14ac:dyDescent="0.35"/>
    <row r="12260" customFormat="1" x14ac:dyDescent="0.35"/>
    <row r="12261" customFormat="1" x14ac:dyDescent="0.35"/>
    <row r="12262" customFormat="1" x14ac:dyDescent="0.35"/>
    <row r="12263" customFormat="1" x14ac:dyDescent="0.35"/>
    <row r="12264" customFormat="1" x14ac:dyDescent="0.35"/>
    <row r="12265" customFormat="1" x14ac:dyDescent="0.35"/>
    <row r="12266" customFormat="1" x14ac:dyDescent="0.35"/>
    <row r="12267" customFormat="1" x14ac:dyDescent="0.35"/>
    <row r="12268" customFormat="1" x14ac:dyDescent="0.35"/>
    <row r="12269" customFormat="1" x14ac:dyDescent="0.35"/>
    <row r="12270" customFormat="1" x14ac:dyDescent="0.35"/>
    <row r="12271" customFormat="1" x14ac:dyDescent="0.35"/>
    <row r="12272" customFormat="1" x14ac:dyDescent="0.35"/>
    <row r="12273" customFormat="1" x14ac:dyDescent="0.35"/>
    <row r="12274" customFormat="1" x14ac:dyDescent="0.35"/>
    <row r="12275" customFormat="1" x14ac:dyDescent="0.35"/>
    <row r="12276" customFormat="1" x14ac:dyDescent="0.35"/>
    <row r="12277" customFormat="1" x14ac:dyDescent="0.35"/>
    <row r="12278" customFormat="1" x14ac:dyDescent="0.35"/>
    <row r="12279" customFormat="1" x14ac:dyDescent="0.35"/>
    <row r="12280" customFormat="1" x14ac:dyDescent="0.35"/>
    <row r="12281" customFormat="1" x14ac:dyDescent="0.35"/>
    <row r="12282" customFormat="1" x14ac:dyDescent="0.35"/>
    <row r="12283" customFormat="1" x14ac:dyDescent="0.35"/>
    <row r="12284" customFormat="1" x14ac:dyDescent="0.35"/>
    <row r="12285" customFormat="1" x14ac:dyDescent="0.35"/>
    <row r="12286" customFormat="1" x14ac:dyDescent="0.35"/>
    <row r="12287" customFormat="1" x14ac:dyDescent="0.35"/>
    <row r="12288" customFormat="1" x14ac:dyDescent="0.35"/>
    <row r="12289" customFormat="1" x14ac:dyDescent="0.35"/>
    <row r="12290" customFormat="1" x14ac:dyDescent="0.35"/>
    <row r="12291" customFormat="1" x14ac:dyDescent="0.35"/>
    <row r="12292" customFormat="1" x14ac:dyDescent="0.35"/>
    <row r="12293" customFormat="1" x14ac:dyDescent="0.35"/>
    <row r="12294" customFormat="1" x14ac:dyDescent="0.35"/>
    <row r="12295" customFormat="1" x14ac:dyDescent="0.35"/>
    <row r="12296" customFormat="1" x14ac:dyDescent="0.35"/>
    <row r="12297" customFormat="1" x14ac:dyDescent="0.35"/>
    <row r="12298" customFormat="1" x14ac:dyDescent="0.35"/>
    <row r="12299" customFormat="1" x14ac:dyDescent="0.35"/>
    <row r="12300" customFormat="1" x14ac:dyDescent="0.35"/>
    <row r="12301" customFormat="1" x14ac:dyDescent="0.35"/>
    <row r="12302" customFormat="1" x14ac:dyDescent="0.35"/>
    <row r="12303" customFormat="1" x14ac:dyDescent="0.35"/>
    <row r="12304" customFormat="1" x14ac:dyDescent="0.35"/>
    <row r="12305" customFormat="1" x14ac:dyDescent="0.35"/>
    <row r="12306" customFormat="1" x14ac:dyDescent="0.35"/>
    <row r="12307" customFormat="1" x14ac:dyDescent="0.35"/>
    <row r="12308" customFormat="1" x14ac:dyDescent="0.35"/>
    <row r="12309" customFormat="1" x14ac:dyDescent="0.35"/>
    <row r="12310" customFormat="1" x14ac:dyDescent="0.35"/>
    <row r="12311" customFormat="1" x14ac:dyDescent="0.35"/>
    <row r="12312" customFormat="1" x14ac:dyDescent="0.35"/>
    <row r="12313" customFormat="1" x14ac:dyDescent="0.35"/>
    <row r="12314" customFormat="1" x14ac:dyDescent="0.35"/>
    <row r="12315" customFormat="1" x14ac:dyDescent="0.35"/>
    <row r="12316" customFormat="1" x14ac:dyDescent="0.35"/>
    <row r="12317" customFormat="1" x14ac:dyDescent="0.35"/>
    <row r="12318" customFormat="1" x14ac:dyDescent="0.35"/>
    <row r="12319" customFormat="1" x14ac:dyDescent="0.35"/>
    <row r="12320" customFormat="1" x14ac:dyDescent="0.35"/>
    <row r="12321" customFormat="1" x14ac:dyDescent="0.35"/>
    <row r="12322" customFormat="1" x14ac:dyDescent="0.35"/>
    <row r="12323" customFormat="1" x14ac:dyDescent="0.35"/>
    <row r="12324" customFormat="1" x14ac:dyDescent="0.35"/>
    <row r="12325" customFormat="1" x14ac:dyDescent="0.35"/>
    <row r="12326" customFormat="1" x14ac:dyDescent="0.35"/>
    <row r="12327" customFormat="1" x14ac:dyDescent="0.35"/>
    <row r="12328" customFormat="1" x14ac:dyDescent="0.35"/>
    <row r="12329" customFormat="1" x14ac:dyDescent="0.35"/>
    <row r="12330" customFormat="1" x14ac:dyDescent="0.35"/>
    <row r="12331" customFormat="1" x14ac:dyDescent="0.35"/>
    <row r="12332" customFormat="1" x14ac:dyDescent="0.35"/>
    <row r="12333" customFormat="1" x14ac:dyDescent="0.35"/>
    <row r="12334" customFormat="1" x14ac:dyDescent="0.35"/>
    <row r="12335" customFormat="1" x14ac:dyDescent="0.35"/>
    <row r="12336" customFormat="1" x14ac:dyDescent="0.35"/>
    <row r="12337" customFormat="1" x14ac:dyDescent="0.35"/>
    <row r="12338" customFormat="1" x14ac:dyDescent="0.35"/>
    <row r="12339" customFormat="1" x14ac:dyDescent="0.35"/>
    <row r="12340" customFormat="1" x14ac:dyDescent="0.35"/>
    <row r="12341" customFormat="1" x14ac:dyDescent="0.35"/>
    <row r="12342" customFormat="1" x14ac:dyDescent="0.35"/>
    <row r="12343" customFormat="1" x14ac:dyDescent="0.35"/>
    <row r="12344" customFormat="1" x14ac:dyDescent="0.35"/>
    <row r="12345" customFormat="1" x14ac:dyDescent="0.35"/>
    <row r="12346" customFormat="1" x14ac:dyDescent="0.35"/>
    <row r="12347" customFormat="1" x14ac:dyDescent="0.35"/>
    <row r="12348" customFormat="1" x14ac:dyDescent="0.35"/>
    <row r="12349" customFormat="1" x14ac:dyDescent="0.35"/>
    <row r="12350" customFormat="1" x14ac:dyDescent="0.35"/>
    <row r="12351" customFormat="1" x14ac:dyDescent="0.35"/>
    <row r="12352" customFormat="1" x14ac:dyDescent="0.35"/>
    <row r="12353" customFormat="1" x14ac:dyDescent="0.35"/>
    <row r="12354" customFormat="1" x14ac:dyDescent="0.35"/>
    <row r="12355" customFormat="1" x14ac:dyDescent="0.35"/>
    <row r="12356" customFormat="1" x14ac:dyDescent="0.35"/>
    <row r="12357" customFormat="1" x14ac:dyDescent="0.35"/>
    <row r="12358" customFormat="1" x14ac:dyDescent="0.35"/>
    <row r="12359" customFormat="1" x14ac:dyDescent="0.35"/>
    <row r="12360" customFormat="1" x14ac:dyDescent="0.35"/>
    <row r="12361" customFormat="1" x14ac:dyDescent="0.35"/>
    <row r="12362" customFormat="1" x14ac:dyDescent="0.35"/>
    <row r="12363" customFormat="1" x14ac:dyDescent="0.35"/>
    <row r="12364" customFormat="1" x14ac:dyDescent="0.35"/>
    <row r="12365" customFormat="1" x14ac:dyDescent="0.35"/>
    <row r="12366" customFormat="1" x14ac:dyDescent="0.35"/>
    <row r="12367" customFormat="1" x14ac:dyDescent="0.35"/>
    <row r="12368" customFormat="1" x14ac:dyDescent="0.35"/>
    <row r="12369" customFormat="1" x14ac:dyDescent="0.35"/>
    <row r="12370" customFormat="1" x14ac:dyDescent="0.35"/>
    <row r="12371" customFormat="1" x14ac:dyDescent="0.35"/>
    <row r="12372" customFormat="1" x14ac:dyDescent="0.35"/>
    <row r="12373" customFormat="1" x14ac:dyDescent="0.35"/>
    <row r="12374" customFormat="1" x14ac:dyDescent="0.35"/>
    <row r="12375" customFormat="1" x14ac:dyDescent="0.35"/>
    <row r="12376" customFormat="1" x14ac:dyDescent="0.35"/>
    <row r="12377" customFormat="1" x14ac:dyDescent="0.35"/>
    <row r="12378" customFormat="1" x14ac:dyDescent="0.35"/>
    <row r="12379" customFormat="1" x14ac:dyDescent="0.35"/>
    <row r="12380" customFormat="1" x14ac:dyDescent="0.35"/>
    <row r="12381" customFormat="1" x14ac:dyDescent="0.35"/>
    <row r="12382" customFormat="1" x14ac:dyDescent="0.35"/>
    <row r="12383" customFormat="1" x14ac:dyDescent="0.35"/>
    <row r="12384" customFormat="1" x14ac:dyDescent="0.35"/>
    <row r="12385" customFormat="1" x14ac:dyDescent="0.35"/>
    <row r="12386" customFormat="1" x14ac:dyDescent="0.35"/>
    <row r="12387" customFormat="1" x14ac:dyDescent="0.35"/>
    <row r="12388" customFormat="1" x14ac:dyDescent="0.35"/>
    <row r="12389" customFormat="1" x14ac:dyDescent="0.35"/>
    <row r="12390" customFormat="1" x14ac:dyDescent="0.35"/>
    <row r="12391" customFormat="1" x14ac:dyDescent="0.35"/>
    <row r="12392" customFormat="1" x14ac:dyDescent="0.35"/>
    <row r="12393" customFormat="1" x14ac:dyDescent="0.35"/>
    <row r="12394" customFormat="1" x14ac:dyDescent="0.35"/>
    <row r="12395" customFormat="1" x14ac:dyDescent="0.35"/>
    <row r="12396" customFormat="1" x14ac:dyDescent="0.35"/>
    <row r="12397" customFormat="1" x14ac:dyDescent="0.35"/>
    <row r="12398" customFormat="1" x14ac:dyDescent="0.35"/>
    <row r="12399" customFormat="1" x14ac:dyDescent="0.35"/>
    <row r="12400" customFormat="1" x14ac:dyDescent="0.35"/>
    <row r="12401" customFormat="1" x14ac:dyDescent="0.35"/>
    <row r="12402" customFormat="1" x14ac:dyDescent="0.35"/>
    <row r="12403" customFormat="1" x14ac:dyDescent="0.35"/>
    <row r="12404" customFormat="1" x14ac:dyDescent="0.35"/>
    <row r="12405" customFormat="1" x14ac:dyDescent="0.35"/>
    <row r="12406" customFormat="1" x14ac:dyDescent="0.35"/>
    <row r="12407" customFormat="1" x14ac:dyDescent="0.35"/>
    <row r="12408" customFormat="1" x14ac:dyDescent="0.35"/>
    <row r="12409" customFormat="1" x14ac:dyDescent="0.35"/>
    <row r="12410" customFormat="1" x14ac:dyDescent="0.35"/>
    <row r="12411" customFormat="1" x14ac:dyDescent="0.35"/>
    <row r="12412" customFormat="1" x14ac:dyDescent="0.35"/>
    <row r="12413" customFormat="1" x14ac:dyDescent="0.35"/>
    <row r="12414" customFormat="1" x14ac:dyDescent="0.35"/>
    <row r="12415" customFormat="1" x14ac:dyDescent="0.35"/>
    <row r="12416" customFormat="1" x14ac:dyDescent="0.35"/>
    <row r="12417" customFormat="1" x14ac:dyDescent="0.35"/>
    <row r="12418" customFormat="1" x14ac:dyDescent="0.35"/>
    <row r="12419" customFormat="1" x14ac:dyDescent="0.35"/>
    <row r="12420" customFormat="1" x14ac:dyDescent="0.35"/>
    <row r="12421" customFormat="1" x14ac:dyDescent="0.35"/>
    <row r="12422" customFormat="1" x14ac:dyDescent="0.35"/>
    <row r="12423" customFormat="1" x14ac:dyDescent="0.35"/>
    <row r="12424" customFormat="1" x14ac:dyDescent="0.35"/>
    <row r="12425" customFormat="1" x14ac:dyDescent="0.35"/>
    <row r="12426" customFormat="1" x14ac:dyDescent="0.35"/>
    <row r="12427" customFormat="1" x14ac:dyDescent="0.35"/>
    <row r="12428" customFormat="1" x14ac:dyDescent="0.35"/>
    <row r="12429" customFormat="1" x14ac:dyDescent="0.35"/>
    <row r="12430" customFormat="1" x14ac:dyDescent="0.35"/>
    <row r="12431" customFormat="1" x14ac:dyDescent="0.35"/>
    <row r="12432" customFormat="1" x14ac:dyDescent="0.35"/>
    <row r="12433" customFormat="1" x14ac:dyDescent="0.35"/>
    <row r="12434" customFormat="1" x14ac:dyDescent="0.35"/>
    <row r="12435" customFormat="1" x14ac:dyDescent="0.35"/>
    <row r="12436" customFormat="1" x14ac:dyDescent="0.35"/>
    <row r="12437" customFormat="1" x14ac:dyDescent="0.35"/>
    <row r="12438" customFormat="1" x14ac:dyDescent="0.35"/>
    <row r="12439" customFormat="1" x14ac:dyDescent="0.35"/>
    <row r="12440" customFormat="1" x14ac:dyDescent="0.35"/>
    <row r="12441" customFormat="1" x14ac:dyDescent="0.35"/>
    <row r="12442" customFormat="1" x14ac:dyDescent="0.35"/>
    <row r="12443" customFormat="1" x14ac:dyDescent="0.35"/>
    <row r="12444" customFormat="1" x14ac:dyDescent="0.35"/>
    <row r="12445" customFormat="1" x14ac:dyDescent="0.35"/>
    <row r="12446" customFormat="1" x14ac:dyDescent="0.35"/>
    <row r="12447" customFormat="1" x14ac:dyDescent="0.35"/>
    <row r="12448" customFormat="1" x14ac:dyDescent="0.35"/>
    <row r="12449" customFormat="1" x14ac:dyDescent="0.35"/>
    <row r="12450" customFormat="1" x14ac:dyDescent="0.35"/>
    <row r="12451" customFormat="1" x14ac:dyDescent="0.35"/>
    <row r="12452" customFormat="1" x14ac:dyDescent="0.35"/>
    <row r="12453" customFormat="1" x14ac:dyDescent="0.35"/>
    <row r="12454" customFormat="1" x14ac:dyDescent="0.35"/>
    <row r="12455" customFormat="1" x14ac:dyDescent="0.35"/>
    <row r="12456" customFormat="1" x14ac:dyDescent="0.35"/>
    <row r="12457" customFormat="1" x14ac:dyDescent="0.35"/>
    <row r="12458" customFormat="1" x14ac:dyDescent="0.35"/>
    <row r="12459" customFormat="1" x14ac:dyDescent="0.35"/>
    <row r="12460" customFormat="1" x14ac:dyDescent="0.35"/>
    <row r="12461" customFormat="1" x14ac:dyDescent="0.35"/>
    <row r="12462" customFormat="1" x14ac:dyDescent="0.35"/>
    <row r="12463" customFormat="1" x14ac:dyDescent="0.35"/>
    <row r="12464" customFormat="1" x14ac:dyDescent="0.35"/>
    <row r="12465" customFormat="1" x14ac:dyDescent="0.35"/>
    <row r="12466" customFormat="1" x14ac:dyDescent="0.35"/>
    <row r="12467" customFormat="1" x14ac:dyDescent="0.35"/>
    <row r="12468" customFormat="1" x14ac:dyDescent="0.35"/>
    <row r="12469" customFormat="1" x14ac:dyDescent="0.35"/>
    <row r="12470" customFormat="1" x14ac:dyDescent="0.35"/>
    <row r="12471" customFormat="1" x14ac:dyDescent="0.35"/>
    <row r="12472" customFormat="1" x14ac:dyDescent="0.35"/>
    <row r="12473" customFormat="1" x14ac:dyDescent="0.35"/>
    <row r="12474" customFormat="1" x14ac:dyDescent="0.35"/>
    <row r="12475" customFormat="1" x14ac:dyDescent="0.35"/>
    <row r="12476" customFormat="1" x14ac:dyDescent="0.35"/>
    <row r="12477" customFormat="1" x14ac:dyDescent="0.35"/>
    <row r="12478" customFormat="1" x14ac:dyDescent="0.35"/>
    <row r="12479" customFormat="1" x14ac:dyDescent="0.35"/>
    <row r="12480" customFormat="1" x14ac:dyDescent="0.35"/>
    <row r="12481" customFormat="1" x14ac:dyDescent="0.35"/>
    <row r="12482" customFormat="1" x14ac:dyDescent="0.35"/>
    <row r="12483" customFormat="1" x14ac:dyDescent="0.35"/>
    <row r="12484" customFormat="1" x14ac:dyDescent="0.35"/>
    <row r="12485" customFormat="1" x14ac:dyDescent="0.35"/>
    <row r="12486" customFormat="1" x14ac:dyDescent="0.35"/>
    <row r="12487" customFormat="1" x14ac:dyDescent="0.35"/>
    <row r="12488" customFormat="1" x14ac:dyDescent="0.35"/>
    <row r="12489" customFormat="1" x14ac:dyDescent="0.35"/>
    <row r="12490" customFormat="1" x14ac:dyDescent="0.35"/>
    <row r="12491" customFormat="1" x14ac:dyDescent="0.35"/>
    <row r="12492" customFormat="1" x14ac:dyDescent="0.35"/>
    <row r="12493" customFormat="1" x14ac:dyDescent="0.35"/>
    <row r="12494" customFormat="1" x14ac:dyDescent="0.35"/>
    <row r="12495" customFormat="1" x14ac:dyDescent="0.35"/>
    <row r="12496" customFormat="1" x14ac:dyDescent="0.35"/>
    <row r="12497" customFormat="1" x14ac:dyDescent="0.35"/>
    <row r="12498" customFormat="1" x14ac:dyDescent="0.35"/>
    <row r="12499" customFormat="1" x14ac:dyDescent="0.35"/>
    <row r="12500" customFormat="1" x14ac:dyDescent="0.35"/>
    <row r="12501" customFormat="1" x14ac:dyDescent="0.35"/>
    <row r="12502" customFormat="1" x14ac:dyDescent="0.35"/>
    <row r="12503" customFormat="1" x14ac:dyDescent="0.35"/>
    <row r="12504" customFormat="1" x14ac:dyDescent="0.35"/>
    <row r="12505" customFormat="1" x14ac:dyDescent="0.35"/>
    <row r="12506" customFormat="1" x14ac:dyDescent="0.35"/>
    <row r="12507" customFormat="1" x14ac:dyDescent="0.35"/>
    <row r="12508" customFormat="1" x14ac:dyDescent="0.35"/>
    <row r="12509" customFormat="1" x14ac:dyDescent="0.35"/>
    <row r="12510" customFormat="1" x14ac:dyDescent="0.35"/>
    <row r="12511" customFormat="1" x14ac:dyDescent="0.35"/>
    <row r="12512" customFormat="1" x14ac:dyDescent="0.35"/>
    <row r="12513" customFormat="1" x14ac:dyDescent="0.35"/>
    <row r="12514" customFormat="1" x14ac:dyDescent="0.35"/>
    <row r="12515" customFormat="1" x14ac:dyDescent="0.35"/>
    <row r="12516" customFormat="1" x14ac:dyDescent="0.35"/>
    <row r="12517" customFormat="1" x14ac:dyDescent="0.35"/>
    <row r="12518" customFormat="1" x14ac:dyDescent="0.35"/>
    <row r="12519" customFormat="1" x14ac:dyDescent="0.35"/>
    <row r="12520" customFormat="1" x14ac:dyDescent="0.35"/>
    <row r="12521" customFormat="1" x14ac:dyDescent="0.35"/>
    <row r="12522" customFormat="1" x14ac:dyDescent="0.35"/>
    <row r="12523" customFormat="1" x14ac:dyDescent="0.35"/>
    <row r="12524" customFormat="1" x14ac:dyDescent="0.35"/>
    <row r="12525" customFormat="1" x14ac:dyDescent="0.35"/>
    <row r="12526" customFormat="1" x14ac:dyDescent="0.35"/>
    <row r="12527" customFormat="1" x14ac:dyDescent="0.35"/>
    <row r="12528" customFormat="1" x14ac:dyDescent="0.35"/>
    <row r="12529" customFormat="1" x14ac:dyDescent="0.35"/>
    <row r="12530" customFormat="1" x14ac:dyDescent="0.35"/>
    <row r="12531" customFormat="1" x14ac:dyDescent="0.35"/>
    <row r="12532" customFormat="1" x14ac:dyDescent="0.35"/>
    <row r="12533" customFormat="1" x14ac:dyDescent="0.35"/>
    <row r="12534" customFormat="1" x14ac:dyDescent="0.35"/>
    <row r="12535" customFormat="1" x14ac:dyDescent="0.35"/>
    <row r="12536" customFormat="1" x14ac:dyDescent="0.35"/>
    <row r="12537" customFormat="1" x14ac:dyDescent="0.35"/>
    <row r="12538" customFormat="1" x14ac:dyDescent="0.35"/>
    <row r="12539" customFormat="1" x14ac:dyDescent="0.35"/>
    <row r="12540" customFormat="1" x14ac:dyDescent="0.35"/>
    <row r="12541" customFormat="1" x14ac:dyDescent="0.35"/>
    <row r="12542" customFormat="1" x14ac:dyDescent="0.35"/>
    <row r="12543" customFormat="1" x14ac:dyDescent="0.35"/>
    <row r="12544" customFormat="1" x14ac:dyDescent="0.35"/>
    <row r="12545" customFormat="1" x14ac:dyDescent="0.35"/>
    <row r="12546" customFormat="1" x14ac:dyDescent="0.35"/>
    <row r="12547" customFormat="1" x14ac:dyDescent="0.35"/>
    <row r="12548" customFormat="1" x14ac:dyDescent="0.35"/>
    <row r="12549" customFormat="1" x14ac:dyDescent="0.35"/>
    <row r="12550" customFormat="1" x14ac:dyDescent="0.35"/>
    <row r="12551" customFormat="1" x14ac:dyDescent="0.35"/>
    <row r="12552" customFormat="1" x14ac:dyDescent="0.35"/>
    <row r="12553" customFormat="1" x14ac:dyDescent="0.35"/>
    <row r="12554" customFormat="1" x14ac:dyDescent="0.35"/>
    <row r="12555" customFormat="1" x14ac:dyDescent="0.35"/>
    <row r="12556" customFormat="1" x14ac:dyDescent="0.35"/>
    <row r="12557" customFormat="1" x14ac:dyDescent="0.35"/>
    <row r="12558" customFormat="1" x14ac:dyDescent="0.35"/>
    <row r="12559" customFormat="1" x14ac:dyDescent="0.35"/>
    <row r="12560" customFormat="1" x14ac:dyDescent="0.35"/>
    <row r="12561" customFormat="1" x14ac:dyDescent="0.35"/>
    <row r="12562" customFormat="1" x14ac:dyDescent="0.35"/>
    <row r="12563" customFormat="1" x14ac:dyDescent="0.35"/>
    <row r="12564" customFormat="1" x14ac:dyDescent="0.35"/>
    <row r="12565" customFormat="1" x14ac:dyDescent="0.35"/>
    <row r="12566" customFormat="1" x14ac:dyDescent="0.35"/>
    <row r="12567" customFormat="1" x14ac:dyDescent="0.35"/>
    <row r="12568" customFormat="1" x14ac:dyDescent="0.35"/>
    <row r="12569" customFormat="1" x14ac:dyDescent="0.35"/>
    <row r="12570" customFormat="1" x14ac:dyDescent="0.35"/>
    <row r="12571" customFormat="1" x14ac:dyDescent="0.35"/>
    <row r="12572" customFormat="1" x14ac:dyDescent="0.35"/>
    <row r="12573" customFormat="1" x14ac:dyDescent="0.35"/>
    <row r="12574" customFormat="1" x14ac:dyDescent="0.35"/>
    <row r="12575" customFormat="1" x14ac:dyDescent="0.35"/>
    <row r="12576" customFormat="1" x14ac:dyDescent="0.35"/>
    <row r="12577" customFormat="1" x14ac:dyDescent="0.35"/>
    <row r="12578" customFormat="1" x14ac:dyDescent="0.35"/>
    <row r="12579" customFormat="1" x14ac:dyDescent="0.35"/>
    <row r="12580" customFormat="1" x14ac:dyDescent="0.35"/>
    <row r="12581" customFormat="1" x14ac:dyDescent="0.35"/>
    <row r="12582" customFormat="1" x14ac:dyDescent="0.35"/>
    <row r="12583" customFormat="1" x14ac:dyDescent="0.35"/>
    <row r="12584" customFormat="1" x14ac:dyDescent="0.35"/>
    <row r="12585" customFormat="1" x14ac:dyDescent="0.35"/>
    <row r="12586" customFormat="1" x14ac:dyDescent="0.35"/>
    <row r="12587" customFormat="1" x14ac:dyDescent="0.35"/>
    <row r="12588" customFormat="1" x14ac:dyDescent="0.35"/>
    <row r="12589" customFormat="1" x14ac:dyDescent="0.35"/>
    <row r="12590" customFormat="1" x14ac:dyDescent="0.35"/>
    <row r="12591" customFormat="1" x14ac:dyDescent="0.35"/>
    <row r="12592" customFormat="1" x14ac:dyDescent="0.35"/>
    <row r="12593" customFormat="1" x14ac:dyDescent="0.35"/>
    <row r="12594" customFormat="1" x14ac:dyDescent="0.35"/>
    <row r="12595" customFormat="1" x14ac:dyDescent="0.35"/>
    <row r="12596" customFormat="1" x14ac:dyDescent="0.35"/>
    <row r="12597" customFormat="1" x14ac:dyDescent="0.35"/>
    <row r="12598" customFormat="1" x14ac:dyDescent="0.35"/>
    <row r="12599" customFormat="1" x14ac:dyDescent="0.35"/>
    <row r="12600" customFormat="1" x14ac:dyDescent="0.35"/>
    <row r="12601" customFormat="1" x14ac:dyDescent="0.35"/>
    <row r="12602" customFormat="1" x14ac:dyDescent="0.35"/>
    <row r="12603" customFormat="1" x14ac:dyDescent="0.35"/>
    <row r="12604" customFormat="1" x14ac:dyDescent="0.35"/>
    <row r="12605" customFormat="1" x14ac:dyDescent="0.35"/>
    <row r="12606" customFormat="1" x14ac:dyDescent="0.35"/>
    <row r="12607" customFormat="1" x14ac:dyDescent="0.35"/>
    <row r="12608" customFormat="1" x14ac:dyDescent="0.35"/>
    <row r="12609" customFormat="1" x14ac:dyDescent="0.35"/>
    <row r="12610" customFormat="1" x14ac:dyDescent="0.35"/>
    <row r="12611" customFormat="1" x14ac:dyDescent="0.35"/>
    <row r="12612" customFormat="1" x14ac:dyDescent="0.35"/>
    <row r="12613" customFormat="1" x14ac:dyDescent="0.35"/>
    <row r="12614" customFormat="1" x14ac:dyDescent="0.35"/>
    <row r="12615" customFormat="1" x14ac:dyDescent="0.35"/>
    <row r="12616" customFormat="1" x14ac:dyDescent="0.35"/>
    <row r="12617" customFormat="1" x14ac:dyDescent="0.35"/>
    <row r="12618" customFormat="1" x14ac:dyDescent="0.35"/>
    <row r="12619" customFormat="1" x14ac:dyDescent="0.35"/>
    <row r="12620" customFormat="1" x14ac:dyDescent="0.35"/>
    <row r="12621" customFormat="1" x14ac:dyDescent="0.35"/>
    <row r="12622" customFormat="1" x14ac:dyDescent="0.35"/>
    <row r="12623" customFormat="1" x14ac:dyDescent="0.35"/>
    <row r="12624" customFormat="1" x14ac:dyDescent="0.35"/>
    <row r="12625" customFormat="1" x14ac:dyDescent="0.35"/>
    <row r="12626" customFormat="1" x14ac:dyDescent="0.35"/>
    <row r="12627" customFormat="1" x14ac:dyDescent="0.35"/>
    <row r="12628" customFormat="1" x14ac:dyDescent="0.35"/>
    <row r="12629" customFormat="1" x14ac:dyDescent="0.35"/>
    <row r="12630" customFormat="1" x14ac:dyDescent="0.35"/>
    <row r="12631" customFormat="1" x14ac:dyDescent="0.35"/>
    <row r="12632" customFormat="1" x14ac:dyDescent="0.35"/>
    <row r="12633" customFormat="1" x14ac:dyDescent="0.35"/>
    <row r="12634" customFormat="1" x14ac:dyDescent="0.35"/>
    <row r="12635" customFormat="1" x14ac:dyDescent="0.35"/>
    <row r="12636" customFormat="1" x14ac:dyDescent="0.35"/>
    <row r="12637" customFormat="1" x14ac:dyDescent="0.35"/>
    <row r="12638" customFormat="1" x14ac:dyDescent="0.35"/>
    <row r="12639" customFormat="1" x14ac:dyDescent="0.35"/>
    <row r="12640" customFormat="1" x14ac:dyDescent="0.35"/>
    <row r="12641" customFormat="1" x14ac:dyDescent="0.35"/>
    <row r="12642" customFormat="1" x14ac:dyDescent="0.35"/>
    <row r="12643" customFormat="1" x14ac:dyDescent="0.35"/>
    <row r="12644" customFormat="1" x14ac:dyDescent="0.35"/>
    <row r="12645" customFormat="1" x14ac:dyDescent="0.35"/>
    <row r="12646" customFormat="1" x14ac:dyDescent="0.35"/>
    <row r="12647" customFormat="1" x14ac:dyDescent="0.35"/>
    <row r="12648" customFormat="1" x14ac:dyDescent="0.35"/>
    <row r="12649" customFormat="1" x14ac:dyDescent="0.35"/>
    <row r="12650" customFormat="1" x14ac:dyDescent="0.35"/>
    <row r="12651" customFormat="1" x14ac:dyDescent="0.35"/>
    <row r="12652" customFormat="1" x14ac:dyDescent="0.35"/>
    <row r="12653" customFormat="1" x14ac:dyDescent="0.35"/>
    <row r="12654" customFormat="1" x14ac:dyDescent="0.35"/>
    <row r="12655" customFormat="1" x14ac:dyDescent="0.35"/>
    <row r="12656" customFormat="1" x14ac:dyDescent="0.35"/>
    <row r="12657" customFormat="1" x14ac:dyDescent="0.35"/>
    <row r="12658" customFormat="1" x14ac:dyDescent="0.35"/>
    <row r="12659" customFormat="1" x14ac:dyDescent="0.35"/>
    <row r="12660" customFormat="1" x14ac:dyDescent="0.35"/>
    <row r="12661" customFormat="1" x14ac:dyDescent="0.35"/>
    <row r="12662" customFormat="1" x14ac:dyDescent="0.35"/>
    <row r="12663" customFormat="1" x14ac:dyDescent="0.35"/>
    <row r="12664" customFormat="1" x14ac:dyDescent="0.35"/>
    <row r="12665" customFormat="1" x14ac:dyDescent="0.35"/>
    <row r="12666" customFormat="1" x14ac:dyDescent="0.35"/>
    <row r="12667" customFormat="1" x14ac:dyDescent="0.35"/>
    <row r="12668" customFormat="1" x14ac:dyDescent="0.35"/>
    <row r="12669" customFormat="1" x14ac:dyDescent="0.35"/>
    <row r="12670" customFormat="1" x14ac:dyDescent="0.35"/>
    <row r="12671" customFormat="1" x14ac:dyDescent="0.35"/>
    <row r="12672" customFormat="1" x14ac:dyDescent="0.35"/>
    <row r="12673" customFormat="1" x14ac:dyDescent="0.35"/>
    <row r="12674" customFormat="1" x14ac:dyDescent="0.35"/>
    <row r="12675" customFormat="1" x14ac:dyDescent="0.35"/>
    <row r="12676" customFormat="1" x14ac:dyDescent="0.35"/>
    <row r="12677" customFormat="1" x14ac:dyDescent="0.35"/>
    <row r="12678" customFormat="1" x14ac:dyDescent="0.35"/>
    <row r="12679" customFormat="1" x14ac:dyDescent="0.35"/>
    <row r="12680" customFormat="1" x14ac:dyDescent="0.35"/>
    <row r="12681" customFormat="1" x14ac:dyDescent="0.35"/>
    <row r="12682" customFormat="1" x14ac:dyDescent="0.35"/>
    <row r="12683" customFormat="1" x14ac:dyDescent="0.35"/>
    <row r="12684" customFormat="1" x14ac:dyDescent="0.35"/>
    <row r="12685" customFormat="1" x14ac:dyDescent="0.35"/>
    <row r="12686" customFormat="1" x14ac:dyDescent="0.35"/>
    <row r="12687" customFormat="1" x14ac:dyDescent="0.35"/>
    <row r="12688" customFormat="1" x14ac:dyDescent="0.35"/>
    <row r="12689" customFormat="1" x14ac:dyDescent="0.35"/>
    <row r="12690" customFormat="1" x14ac:dyDescent="0.35"/>
    <row r="12691" customFormat="1" x14ac:dyDescent="0.35"/>
    <row r="12692" customFormat="1" x14ac:dyDescent="0.35"/>
    <row r="12693" customFormat="1" x14ac:dyDescent="0.35"/>
    <row r="12694" customFormat="1" x14ac:dyDescent="0.35"/>
    <row r="12695" customFormat="1" x14ac:dyDescent="0.35"/>
    <row r="12696" customFormat="1" x14ac:dyDescent="0.35"/>
    <row r="12697" customFormat="1" x14ac:dyDescent="0.35"/>
    <row r="12698" customFormat="1" x14ac:dyDescent="0.35"/>
    <row r="12699" customFormat="1" x14ac:dyDescent="0.35"/>
    <row r="12700" customFormat="1" x14ac:dyDescent="0.35"/>
    <row r="12701" customFormat="1" x14ac:dyDescent="0.35"/>
    <row r="12702" customFormat="1" x14ac:dyDescent="0.35"/>
    <row r="12703" customFormat="1" x14ac:dyDescent="0.35"/>
    <row r="12704" customFormat="1" x14ac:dyDescent="0.35"/>
    <row r="12705" customFormat="1" x14ac:dyDescent="0.35"/>
    <row r="12706" customFormat="1" x14ac:dyDescent="0.35"/>
    <row r="12707" customFormat="1" x14ac:dyDescent="0.35"/>
    <row r="12708" customFormat="1" x14ac:dyDescent="0.35"/>
    <row r="12709" customFormat="1" x14ac:dyDescent="0.35"/>
    <row r="12710" customFormat="1" x14ac:dyDescent="0.35"/>
    <row r="12711" customFormat="1" x14ac:dyDescent="0.35"/>
    <row r="12712" customFormat="1" x14ac:dyDescent="0.35"/>
    <row r="12713" customFormat="1" x14ac:dyDescent="0.35"/>
    <row r="12714" customFormat="1" x14ac:dyDescent="0.35"/>
    <row r="12715" customFormat="1" x14ac:dyDescent="0.35"/>
    <row r="12716" customFormat="1" x14ac:dyDescent="0.35"/>
    <row r="12717" customFormat="1" x14ac:dyDescent="0.35"/>
    <row r="12718" customFormat="1" x14ac:dyDescent="0.35"/>
    <row r="12719" customFormat="1" x14ac:dyDescent="0.35"/>
    <row r="12720" customFormat="1" x14ac:dyDescent="0.35"/>
    <row r="12721" customFormat="1" x14ac:dyDescent="0.35"/>
    <row r="12722" customFormat="1" x14ac:dyDescent="0.35"/>
    <row r="12723" customFormat="1" x14ac:dyDescent="0.35"/>
    <row r="12724" customFormat="1" x14ac:dyDescent="0.35"/>
    <row r="12725" customFormat="1" x14ac:dyDescent="0.35"/>
    <row r="12726" customFormat="1" x14ac:dyDescent="0.35"/>
    <row r="12727" customFormat="1" x14ac:dyDescent="0.35"/>
    <row r="12728" customFormat="1" x14ac:dyDescent="0.35"/>
    <row r="12729" customFormat="1" x14ac:dyDescent="0.35"/>
    <row r="12730" customFormat="1" x14ac:dyDescent="0.35"/>
    <row r="12731" customFormat="1" x14ac:dyDescent="0.35"/>
    <row r="12732" customFormat="1" x14ac:dyDescent="0.35"/>
    <row r="12733" customFormat="1" x14ac:dyDescent="0.35"/>
    <row r="12734" customFormat="1" x14ac:dyDescent="0.35"/>
    <row r="12735" customFormat="1" x14ac:dyDescent="0.35"/>
    <row r="12736" customFormat="1" x14ac:dyDescent="0.35"/>
    <row r="12737" customFormat="1" x14ac:dyDescent="0.35"/>
    <row r="12738" customFormat="1" x14ac:dyDescent="0.35"/>
    <row r="12739" customFormat="1" x14ac:dyDescent="0.35"/>
    <row r="12740" customFormat="1" x14ac:dyDescent="0.35"/>
    <row r="12741" customFormat="1" x14ac:dyDescent="0.35"/>
    <row r="12742" customFormat="1" x14ac:dyDescent="0.35"/>
    <row r="12743" customFormat="1" x14ac:dyDescent="0.35"/>
    <row r="12744" customFormat="1" x14ac:dyDescent="0.35"/>
    <row r="12745" customFormat="1" x14ac:dyDescent="0.35"/>
    <row r="12746" customFormat="1" x14ac:dyDescent="0.35"/>
    <row r="12747" customFormat="1" x14ac:dyDescent="0.35"/>
    <row r="12748" customFormat="1" x14ac:dyDescent="0.35"/>
    <row r="12749" customFormat="1" x14ac:dyDescent="0.35"/>
    <row r="12750" customFormat="1" x14ac:dyDescent="0.35"/>
    <row r="12751" customFormat="1" x14ac:dyDescent="0.35"/>
    <row r="12752" customFormat="1" x14ac:dyDescent="0.35"/>
    <row r="12753" customFormat="1" x14ac:dyDescent="0.35"/>
    <row r="12754" customFormat="1" x14ac:dyDescent="0.35"/>
    <row r="12755" customFormat="1" x14ac:dyDescent="0.35"/>
    <row r="12756" customFormat="1" x14ac:dyDescent="0.35"/>
    <row r="12757" customFormat="1" x14ac:dyDescent="0.35"/>
    <row r="12758" customFormat="1" x14ac:dyDescent="0.35"/>
    <row r="12759" customFormat="1" x14ac:dyDescent="0.35"/>
    <row r="12760" customFormat="1" x14ac:dyDescent="0.35"/>
    <row r="12761" customFormat="1" x14ac:dyDescent="0.35"/>
    <row r="12762" customFormat="1" x14ac:dyDescent="0.35"/>
    <row r="12763" customFormat="1" x14ac:dyDescent="0.35"/>
    <row r="12764" customFormat="1" x14ac:dyDescent="0.35"/>
    <row r="12765" customFormat="1" x14ac:dyDescent="0.35"/>
    <row r="12766" customFormat="1" x14ac:dyDescent="0.35"/>
    <row r="12767" customFormat="1" x14ac:dyDescent="0.35"/>
    <row r="12768" customFormat="1" x14ac:dyDescent="0.35"/>
    <row r="12769" customFormat="1" x14ac:dyDescent="0.35"/>
    <row r="12770" customFormat="1" x14ac:dyDescent="0.35"/>
    <row r="12771" customFormat="1" x14ac:dyDescent="0.35"/>
    <row r="12772" customFormat="1" x14ac:dyDescent="0.35"/>
    <row r="12773" customFormat="1" x14ac:dyDescent="0.35"/>
    <row r="12774" customFormat="1" x14ac:dyDescent="0.35"/>
    <row r="12775" customFormat="1" x14ac:dyDescent="0.35"/>
    <row r="12776" customFormat="1" x14ac:dyDescent="0.35"/>
    <row r="12777" customFormat="1" x14ac:dyDescent="0.35"/>
    <row r="12778" customFormat="1" x14ac:dyDescent="0.35"/>
    <row r="12779" customFormat="1" x14ac:dyDescent="0.35"/>
    <row r="12780" customFormat="1" x14ac:dyDescent="0.35"/>
    <row r="12781" customFormat="1" x14ac:dyDescent="0.35"/>
    <row r="12782" customFormat="1" x14ac:dyDescent="0.35"/>
    <row r="12783" customFormat="1" x14ac:dyDescent="0.35"/>
    <row r="12784" customFormat="1" x14ac:dyDescent="0.35"/>
    <row r="12785" customFormat="1" x14ac:dyDescent="0.35"/>
    <row r="12786" customFormat="1" x14ac:dyDescent="0.35"/>
    <row r="12787" customFormat="1" x14ac:dyDescent="0.35"/>
    <row r="12788" customFormat="1" x14ac:dyDescent="0.35"/>
    <row r="12789" customFormat="1" x14ac:dyDescent="0.35"/>
    <row r="12790" customFormat="1" x14ac:dyDescent="0.35"/>
    <row r="12791" customFormat="1" x14ac:dyDescent="0.35"/>
    <row r="12792" customFormat="1" x14ac:dyDescent="0.35"/>
    <row r="12793" customFormat="1" x14ac:dyDescent="0.35"/>
    <row r="12794" customFormat="1" x14ac:dyDescent="0.35"/>
    <row r="12795" customFormat="1" x14ac:dyDescent="0.35"/>
    <row r="12796" customFormat="1" x14ac:dyDescent="0.35"/>
    <row r="12797" customFormat="1" x14ac:dyDescent="0.35"/>
    <row r="12798" customFormat="1" x14ac:dyDescent="0.35"/>
    <row r="12799" customFormat="1" x14ac:dyDescent="0.35"/>
    <row r="12800" customFormat="1" x14ac:dyDescent="0.35"/>
    <row r="12801" customFormat="1" x14ac:dyDescent="0.35"/>
    <row r="12802" customFormat="1" x14ac:dyDescent="0.35"/>
    <row r="12803" customFormat="1" x14ac:dyDescent="0.35"/>
    <row r="12804" customFormat="1" x14ac:dyDescent="0.35"/>
    <row r="12805" customFormat="1" x14ac:dyDescent="0.35"/>
    <row r="12806" customFormat="1" x14ac:dyDescent="0.35"/>
    <row r="12807" customFormat="1" x14ac:dyDescent="0.35"/>
    <row r="12808" customFormat="1" x14ac:dyDescent="0.35"/>
    <row r="12809" customFormat="1" x14ac:dyDescent="0.35"/>
    <row r="12810" customFormat="1" x14ac:dyDescent="0.35"/>
    <row r="12811" customFormat="1" x14ac:dyDescent="0.35"/>
    <row r="12812" customFormat="1" x14ac:dyDescent="0.35"/>
    <row r="12813" customFormat="1" x14ac:dyDescent="0.35"/>
    <row r="12814" customFormat="1" x14ac:dyDescent="0.35"/>
    <row r="12815" customFormat="1" x14ac:dyDescent="0.35"/>
    <row r="12816" customFormat="1" x14ac:dyDescent="0.35"/>
    <row r="12817" customFormat="1" x14ac:dyDescent="0.35"/>
    <row r="12818" customFormat="1" x14ac:dyDescent="0.35"/>
    <row r="12819" customFormat="1" x14ac:dyDescent="0.35"/>
    <row r="12820" customFormat="1" x14ac:dyDescent="0.35"/>
    <row r="12821" customFormat="1" x14ac:dyDescent="0.35"/>
    <row r="12822" customFormat="1" x14ac:dyDescent="0.35"/>
    <row r="12823" customFormat="1" x14ac:dyDescent="0.35"/>
    <row r="12824" customFormat="1" x14ac:dyDescent="0.35"/>
    <row r="12825" customFormat="1" x14ac:dyDescent="0.35"/>
    <row r="12826" customFormat="1" x14ac:dyDescent="0.35"/>
    <row r="12827" customFormat="1" x14ac:dyDescent="0.35"/>
    <row r="12828" customFormat="1" x14ac:dyDescent="0.35"/>
    <row r="12829" customFormat="1" x14ac:dyDescent="0.35"/>
    <row r="12830" customFormat="1" x14ac:dyDescent="0.35"/>
    <row r="12831" customFormat="1" x14ac:dyDescent="0.35"/>
    <row r="12832" customFormat="1" x14ac:dyDescent="0.35"/>
    <row r="12833" customFormat="1" x14ac:dyDescent="0.35"/>
    <row r="12834" customFormat="1" x14ac:dyDescent="0.35"/>
    <row r="12835" customFormat="1" x14ac:dyDescent="0.35"/>
    <row r="12836" customFormat="1" x14ac:dyDescent="0.35"/>
    <row r="12837" customFormat="1" x14ac:dyDescent="0.35"/>
    <row r="12838" customFormat="1" x14ac:dyDescent="0.35"/>
    <row r="12839" customFormat="1" x14ac:dyDescent="0.35"/>
    <row r="12840" customFormat="1" x14ac:dyDescent="0.35"/>
    <row r="12841" customFormat="1" x14ac:dyDescent="0.35"/>
    <row r="12842" customFormat="1" x14ac:dyDescent="0.35"/>
    <row r="12843" customFormat="1" x14ac:dyDescent="0.35"/>
    <row r="12844" customFormat="1" x14ac:dyDescent="0.35"/>
    <row r="12845" customFormat="1" x14ac:dyDescent="0.35"/>
    <row r="12846" customFormat="1" x14ac:dyDescent="0.35"/>
    <row r="12847" customFormat="1" x14ac:dyDescent="0.35"/>
    <row r="12848" customFormat="1" x14ac:dyDescent="0.35"/>
    <row r="12849" customFormat="1" x14ac:dyDescent="0.35"/>
    <row r="12850" customFormat="1" x14ac:dyDescent="0.35"/>
    <row r="12851" customFormat="1" x14ac:dyDescent="0.35"/>
    <row r="12852" customFormat="1" x14ac:dyDescent="0.35"/>
    <row r="12853" customFormat="1" x14ac:dyDescent="0.35"/>
    <row r="12854" customFormat="1" x14ac:dyDescent="0.35"/>
    <row r="12855" customFormat="1" x14ac:dyDescent="0.35"/>
    <row r="12856" customFormat="1" x14ac:dyDescent="0.35"/>
    <row r="12857" customFormat="1" x14ac:dyDescent="0.35"/>
    <row r="12858" customFormat="1" x14ac:dyDescent="0.35"/>
    <row r="12859" customFormat="1" x14ac:dyDescent="0.35"/>
    <row r="12860" customFormat="1" x14ac:dyDescent="0.35"/>
    <row r="12861" customFormat="1" x14ac:dyDescent="0.35"/>
    <row r="12862" customFormat="1" x14ac:dyDescent="0.35"/>
    <row r="12863" customFormat="1" x14ac:dyDescent="0.35"/>
    <row r="12864" customFormat="1" x14ac:dyDescent="0.35"/>
    <row r="12865" customFormat="1" x14ac:dyDescent="0.35"/>
    <row r="12866" customFormat="1" x14ac:dyDescent="0.35"/>
    <row r="12867" customFormat="1" x14ac:dyDescent="0.35"/>
    <row r="12868" customFormat="1" x14ac:dyDescent="0.35"/>
    <row r="12869" customFormat="1" x14ac:dyDescent="0.35"/>
    <row r="12870" customFormat="1" x14ac:dyDescent="0.35"/>
    <row r="12871" customFormat="1" x14ac:dyDescent="0.35"/>
    <row r="12872" customFormat="1" x14ac:dyDescent="0.35"/>
    <row r="12873" customFormat="1" x14ac:dyDescent="0.35"/>
    <row r="12874" customFormat="1" x14ac:dyDescent="0.35"/>
    <row r="12875" customFormat="1" x14ac:dyDescent="0.35"/>
    <row r="12876" customFormat="1" x14ac:dyDescent="0.35"/>
    <row r="12877" customFormat="1" x14ac:dyDescent="0.35"/>
    <row r="12878" customFormat="1" x14ac:dyDescent="0.35"/>
    <row r="12879" customFormat="1" x14ac:dyDescent="0.35"/>
    <row r="12880" customFormat="1" x14ac:dyDescent="0.35"/>
    <row r="12881" customFormat="1" x14ac:dyDescent="0.35"/>
    <row r="12882" customFormat="1" x14ac:dyDescent="0.35"/>
    <row r="12883" customFormat="1" x14ac:dyDescent="0.35"/>
    <row r="12884" customFormat="1" x14ac:dyDescent="0.35"/>
    <row r="12885" customFormat="1" x14ac:dyDescent="0.35"/>
    <row r="12886" customFormat="1" x14ac:dyDescent="0.35"/>
    <row r="12887" customFormat="1" x14ac:dyDescent="0.35"/>
    <row r="12888" customFormat="1" x14ac:dyDescent="0.35"/>
    <row r="12889" customFormat="1" x14ac:dyDescent="0.35"/>
    <row r="12890" customFormat="1" x14ac:dyDescent="0.35"/>
    <row r="12891" customFormat="1" x14ac:dyDescent="0.35"/>
    <row r="12892" customFormat="1" x14ac:dyDescent="0.35"/>
    <row r="12893" customFormat="1" x14ac:dyDescent="0.35"/>
    <row r="12894" customFormat="1" x14ac:dyDescent="0.35"/>
    <row r="12895" customFormat="1" x14ac:dyDescent="0.35"/>
    <row r="12896" customFormat="1" x14ac:dyDescent="0.35"/>
    <row r="12897" customFormat="1" x14ac:dyDescent="0.35"/>
    <row r="12898" customFormat="1" x14ac:dyDescent="0.35"/>
    <row r="12899" customFormat="1" x14ac:dyDescent="0.35"/>
    <row r="12900" customFormat="1" x14ac:dyDescent="0.35"/>
    <row r="12901" customFormat="1" x14ac:dyDescent="0.35"/>
    <row r="12902" customFormat="1" x14ac:dyDescent="0.35"/>
    <row r="12903" customFormat="1" x14ac:dyDescent="0.35"/>
    <row r="12904" customFormat="1" x14ac:dyDescent="0.35"/>
    <row r="12905" customFormat="1" x14ac:dyDescent="0.35"/>
    <row r="12906" customFormat="1" x14ac:dyDescent="0.35"/>
    <row r="12907" customFormat="1" x14ac:dyDescent="0.35"/>
    <row r="12908" customFormat="1" x14ac:dyDescent="0.35"/>
    <row r="12909" customFormat="1" x14ac:dyDescent="0.35"/>
    <row r="12910" customFormat="1" x14ac:dyDescent="0.35"/>
    <row r="12911" customFormat="1" x14ac:dyDescent="0.35"/>
    <row r="12912" customFormat="1" x14ac:dyDescent="0.35"/>
    <row r="12913" customFormat="1" x14ac:dyDescent="0.35"/>
    <row r="12914" customFormat="1" x14ac:dyDescent="0.35"/>
    <row r="12915" customFormat="1" x14ac:dyDescent="0.35"/>
    <row r="12916" customFormat="1" x14ac:dyDescent="0.35"/>
    <row r="12917" customFormat="1" x14ac:dyDescent="0.35"/>
    <row r="12918" customFormat="1" x14ac:dyDescent="0.35"/>
    <row r="12919" customFormat="1" x14ac:dyDescent="0.35"/>
    <row r="12920" customFormat="1" x14ac:dyDescent="0.35"/>
    <row r="12921" customFormat="1" x14ac:dyDescent="0.35"/>
    <row r="12922" customFormat="1" x14ac:dyDescent="0.35"/>
    <row r="12923" customFormat="1" x14ac:dyDescent="0.35"/>
    <row r="12924" customFormat="1" x14ac:dyDescent="0.35"/>
    <row r="12925" customFormat="1" x14ac:dyDescent="0.35"/>
    <row r="12926" customFormat="1" x14ac:dyDescent="0.35"/>
    <row r="12927" customFormat="1" x14ac:dyDescent="0.35"/>
    <row r="12928" customFormat="1" x14ac:dyDescent="0.35"/>
    <row r="12929" customFormat="1" x14ac:dyDescent="0.35"/>
    <row r="12930" customFormat="1" x14ac:dyDescent="0.35"/>
    <row r="12931" customFormat="1" x14ac:dyDescent="0.35"/>
    <row r="12932" customFormat="1" x14ac:dyDescent="0.35"/>
    <row r="12933" customFormat="1" x14ac:dyDescent="0.35"/>
    <row r="12934" customFormat="1" x14ac:dyDescent="0.35"/>
    <row r="12935" customFormat="1" x14ac:dyDescent="0.35"/>
    <row r="12936" customFormat="1" x14ac:dyDescent="0.35"/>
    <row r="12937" customFormat="1" x14ac:dyDescent="0.35"/>
    <row r="12938" customFormat="1" x14ac:dyDescent="0.35"/>
    <row r="12939" customFormat="1" x14ac:dyDescent="0.35"/>
    <row r="12940" customFormat="1" x14ac:dyDescent="0.35"/>
    <row r="12941" customFormat="1" x14ac:dyDescent="0.35"/>
    <row r="12942" customFormat="1" x14ac:dyDescent="0.35"/>
    <row r="12943" customFormat="1" x14ac:dyDescent="0.35"/>
    <row r="12944" customFormat="1" x14ac:dyDescent="0.35"/>
    <row r="12945" customFormat="1" x14ac:dyDescent="0.35"/>
    <row r="12946" customFormat="1" x14ac:dyDescent="0.35"/>
    <row r="12947" customFormat="1" x14ac:dyDescent="0.35"/>
    <row r="12948" customFormat="1" x14ac:dyDescent="0.35"/>
    <row r="12949" customFormat="1" x14ac:dyDescent="0.35"/>
    <row r="12950" customFormat="1" x14ac:dyDescent="0.35"/>
    <row r="12951" customFormat="1" x14ac:dyDescent="0.35"/>
    <row r="12952" customFormat="1" x14ac:dyDescent="0.35"/>
    <row r="12953" customFormat="1" x14ac:dyDescent="0.35"/>
    <row r="12954" customFormat="1" x14ac:dyDescent="0.35"/>
    <row r="12955" customFormat="1" x14ac:dyDescent="0.35"/>
    <row r="12956" customFormat="1" x14ac:dyDescent="0.35"/>
    <row r="12957" customFormat="1" x14ac:dyDescent="0.35"/>
    <row r="12958" customFormat="1" x14ac:dyDescent="0.35"/>
    <row r="12959" customFormat="1" x14ac:dyDescent="0.35"/>
    <row r="12960" customFormat="1" x14ac:dyDescent="0.35"/>
    <row r="12961" customFormat="1" x14ac:dyDescent="0.35"/>
    <row r="12962" customFormat="1" x14ac:dyDescent="0.35"/>
    <row r="12963" customFormat="1" x14ac:dyDescent="0.35"/>
    <row r="12964" customFormat="1" x14ac:dyDescent="0.35"/>
    <row r="12965" customFormat="1" x14ac:dyDescent="0.35"/>
    <row r="12966" customFormat="1" x14ac:dyDescent="0.35"/>
    <row r="12967" customFormat="1" x14ac:dyDescent="0.35"/>
    <row r="12968" customFormat="1" x14ac:dyDescent="0.35"/>
    <row r="12969" customFormat="1" x14ac:dyDescent="0.35"/>
    <row r="12970" customFormat="1" x14ac:dyDescent="0.35"/>
    <row r="12971" customFormat="1" x14ac:dyDescent="0.35"/>
    <row r="12972" customFormat="1" x14ac:dyDescent="0.35"/>
    <row r="12973" customFormat="1" x14ac:dyDescent="0.35"/>
    <row r="12974" customFormat="1" x14ac:dyDescent="0.35"/>
    <row r="12975" customFormat="1" x14ac:dyDescent="0.35"/>
    <row r="12976" customFormat="1" x14ac:dyDescent="0.35"/>
    <row r="12977" customFormat="1" x14ac:dyDescent="0.35"/>
    <row r="12978" customFormat="1" x14ac:dyDescent="0.35"/>
    <row r="12979" customFormat="1" x14ac:dyDescent="0.35"/>
    <row r="12980" customFormat="1" x14ac:dyDescent="0.35"/>
    <row r="12981" customFormat="1" x14ac:dyDescent="0.35"/>
    <row r="12982" customFormat="1" x14ac:dyDescent="0.35"/>
    <row r="12983" customFormat="1" x14ac:dyDescent="0.35"/>
    <row r="12984" customFormat="1" x14ac:dyDescent="0.35"/>
    <row r="12985" customFormat="1" x14ac:dyDescent="0.35"/>
    <row r="12986" customFormat="1" x14ac:dyDescent="0.35"/>
    <row r="12987" customFormat="1" x14ac:dyDescent="0.35"/>
    <row r="12988" customFormat="1" x14ac:dyDescent="0.35"/>
    <row r="12989" customFormat="1" x14ac:dyDescent="0.35"/>
    <row r="12990" customFormat="1" x14ac:dyDescent="0.35"/>
    <row r="12991" customFormat="1" x14ac:dyDescent="0.35"/>
    <row r="12992" customFormat="1" x14ac:dyDescent="0.35"/>
    <row r="12993" customFormat="1" x14ac:dyDescent="0.35"/>
    <row r="12994" customFormat="1" x14ac:dyDescent="0.35"/>
    <row r="12995" customFormat="1" x14ac:dyDescent="0.35"/>
    <row r="12996" customFormat="1" x14ac:dyDescent="0.35"/>
    <row r="12997" customFormat="1" x14ac:dyDescent="0.35"/>
    <row r="12998" customFormat="1" x14ac:dyDescent="0.35"/>
    <row r="12999" customFormat="1" x14ac:dyDescent="0.35"/>
    <row r="13000" customFormat="1" x14ac:dyDescent="0.35"/>
    <row r="13001" customFormat="1" x14ac:dyDescent="0.35"/>
    <row r="13002" customFormat="1" x14ac:dyDescent="0.35"/>
    <row r="13003" customFormat="1" x14ac:dyDescent="0.35"/>
    <row r="13004" customFormat="1" x14ac:dyDescent="0.35"/>
    <row r="13005" customFormat="1" x14ac:dyDescent="0.35"/>
    <row r="13006" customFormat="1" x14ac:dyDescent="0.35"/>
    <row r="13007" customFormat="1" x14ac:dyDescent="0.35"/>
    <row r="13008" customFormat="1" x14ac:dyDescent="0.35"/>
    <row r="13009" customFormat="1" x14ac:dyDescent="0.35"/>
    <row r="13010" customFormat="1" x14ac:dyDescent="0.35"/>
    <row r="13011" customFormat="1" x14ac:dyDescent="0.35"/>
    <row r="13012" customFormat="1" x14ac:dyDescent="0.35"/>
    <row r="13013" customFormat="1" x14ac:dyDescent="0.35"/>
    <row r="13014" customFormat="1" x14ac:dyDescent="0.35"/>
    <row r="13015" customFormat="1" x14ac:dyDescent="0.35"/>
    <row r="13016" customFormat="1" x14ac:dyDescent="0.35"/>
    <row r="13017" customFormat="1" x14ac:dyDescent="0.35"/>
    <row r="13018" customFormat="1" x14ac:dyDescent="0.35"/>
    <row r="13019" customFormat="1" x14ac:dyDescent="0.35"/>
    <row r="13020" customFormat="1" x14ac:dyDescent="0.35"/>
    <row r="13021" customFormat="1" x14ac:dyDescent="0.35"/>
    <row r="13022" customFormat="1" x14ac:dyDescent="0.35"/>
    <row r="13023" customFormat="1" x14ac:dyDescent="0.35"/>
    <row r="13024" customFormat="1" x14ac:dyDescent="0.35"/>
    <row r="13025" customFormat="1" x14ac:dyDescent="0.35"/>
    <row r="13026" customFormat="1" x14ac:dyDescent="0.35"/>
    <row r="13027" customFormat="1" x14ac:dyDescent="0.35"/>
    <row r="13028" customFormat="1" x14ac:dyDescent="0.35"/>
    <row r="13029" customFormat="1" x14ac:dyDescent="0.35"/>
    <row r="13030" customFormat="1" x14ac:dyDescent="0.35"/>
    <row r="13031" customFormat="1" x14ac:dyDescent="0.35"/>
    <row r="13032" customFormat="1" x14ac:dyDescent="0.35"/>
    <row r="13033" customFormat="1" x14ac:dyDescent="0.35"/>
    <row r="13034" customFormat="1" x14ac:dyDescent="0.35"/>
    <row r="13035" customFormat="1" x14ac:dyDescent="0.35"/>
    <row r="13036" customFormat="1" x14ac:dyDescent="0.35"/>
    <row r="13037" customFormat="1" x14ac:dyDescent="0.35"/>
    <row r="13038" customFormat="1" x14ac:dyDescent="0.35"/>
    <row r="13039" customFormat="1" x14ac:dyDescent="0.35"/>
    <row r="13040" customFormat="1" x14ac:dyDescent="0.35"/>
    <row r="13041" customFormat="1" x14ac:dyDescent="0.35"/>
    <row r="13042" customFormat="1" x14ac:dyDescent="0.35"/>
    <row r="13043" customFormat="1" x14ac:dyDescent="0.35"/>
    <row r="13044" customFormat="1" x14ac:dyDescent="0.35"/>
    <row r="13045" customFormat="1" x14ac:dyDescent="0.35"/>
    <row r="13046" customFormat="1" x14ac:dyDescent="0.35"/>
    <row r="13047" customFormat="1" x14ac:dyDescent="0.35"/>
    <row r="13048" customFormat="1" x14ac:dyDescent="0.35"/>
    <row r="13049" customFormat="1" x14ac:dyDescent="0.35"/>
    <row r="13050" customFormat="1" x14ac:dyDescent="0.35"/>
    <row r="13051" customFormat="1" x14ac:dyDescent="0.35"/>
    <row r="13052" customFormat="1" x14ac:dyDescent="0.35"/>
    <row r="13053" customFormat="1" x14ac:dyDescent="0.35"/>
    <row r="13054" customFormat="1" x14ac:dyDescent="0.35"/>
    <row r="13055" customFormat="1" x14ac:dyDescent="0.35"/>
    <row r="13056" customFormat="1" x14ac:dyDescent="0.35"/>
    <row r="13057" customFormat="1" x14ac:dyDescent="0.35"/>
    <row r="13058" customFormat="1" x14ac:dyDescent="0.35"/>
    <row r="13059" customFormat="1" x14ac:dyDescent="0.35"/>
    <row r="13060" customFormat="1" x14ac:dyDescent="0.35"/>
    <row r="13061" customFormat="1" x14ac:dyDescent="0.35"/>
    <row r="13062" customFormat="1" x14ac:dyDescent="0.35"/>
    <row r="13063" customFormat="1" x14ac:dyDescent="0.35"/>
    <row r="13064" customFormat="1" x14ac:dyDescent="0.35"/>
    <row r="13065" customFormat="1" x14ac:dyDescent="0.35"/>
    <row r="13066" customFormat="1" x14ac:dyDescent="0.35"/>
    <row r="13067" customFormat="1" x14ac:dyDescent="0.35"/>
    <row r="13068" customFormat="1" x14ac:dyDescent="0.35"/>
    <row r="13069" customFormat="1" x14ac:dyDescent="0.35"/>
    <row r="13070" customFormat="1" x14ac:dyDescent="0.35"/>
    <row r="13071" customFormat="1" x14ac:dyDescent="0.35"/>
    <row r="13072" customFormat="1" x14ac:dyDescent="0.35"/>
    <row r="13073" customFormat="1" x14ac:dyDescent="0.35"/>
    <row r="13074" customFormat="1" x14ac:dyDescent="0.35"/>
    <row r="13075" customFormat="1" x14ac:dyDescent="0.35"/>
    <row r="13076" customFormat="1" x14ac:dyDescent="0.35"/>
    <row r="13077" customFormat="1" x14ac:dyDescent="0.35"/>
    <row r="13078" customFormat="1" x14ac:dyDescent="0.35"/>
    <row r="13079" customFormat="1" x14ac:dyDescent="0.35"/>
    <row r="13080" customFormat="1" x14ac:dyDescent="0.35"/>
    <row r="13081" customFormat="1" x14ac:dyDescent="0.35"/>
    <row r="13082" customFormat="1" x14ac:dyDescent="0.35"/>
    <row r="13083" customFormat="1" x14ac:dyDescent="0.35"/>
    <row r="13084" customFormat="1" x14ac:dyDescent="0.35"/>
    <row r="13085" customFormat="1" x14ac:dyDescent="0.35"/>
    <row r="13086" customFormat="1" x14ac:dyDescent="0.35"/>
    <row r="13087" customFormat="1" x14ac:dyDescent="0.35"/>
    <row r="13088" customFormat="1" x14ac:dyDescent="0.35"/>
    <row r="13089" customFormat="1" x14ac:dyDescent="0.35"/>
    <row r="13090" customFormat="1" x14ac:dyDescent="0.35"/>
    <row r="13091" customFormat="1" x14ac:dyDescent="0.35"/>
    <row r="13092" customFormat="1" x14ac:dyDescent="0.35"/>
    <row r="13093" customFormat="1" x14ac:dyDescent="0.35"/>
    <row r="13094" customFormat="1" x14ac:dyDescent="0.35"/>
    <row r="13095" customFormat="1" x14ac:dyDescent="0.35"/>
    <row r="13096" customFormat="1" x14ac:dyDescent="0.35"/>
    <row r="13097" customFormat="1" x14ac:dyDescent="0.35"/>
    <row r="13098" customFormat="1" x14ac:dyDescent="0.35"/>
    <row r="13099" customFormat="1" x14ac:dyDescent="0.35"/>
    <row r="13100" customFormat="1" x14ac:dyDescent="0.35"/>
    <row r="13101" customFormat="1" x14ac:dyDescent="0.35"/>
    <row r="13102" customFormat="1" x14ac:dyDescent="0.35"/>
    <row r="13103" customFormat="1" x14ac:dyDescent="0.35"/>
    <row r="13104" customFormat="1" x14ac:dyDescent="0.35"/>
    <row r="13105" customFormat="1" x14ac:dyDescent="0.35"/>
    <row r="13106" customFormat="1" x14ac:dyDescent="0.35"/>
    <row r="13107" customFormat="1" x14ac:dyDescent="0.35"/>
    <row r="13108" customFormat="1" x14ac:dyDescent="0.35"/>
    <row r="13109" customFormat="1" x14ac:dyDescent="0.35"/>
    <row r="13110" customFormat="1" x14ac:dyDescent="0.35"/>
    <row r="13111" customFormat="1" x14ac:dyDescent="0.35"/>
    <row r="13112" customFormat="1" x14ac:dyDescent="0.35"/>
    <row r="13113" customFormat="1" x14ac:dyDescent="0.35"/>
    <row r="13114" customFormat="1" x14ac:dyDescent="0.35"/>
    <row r="13115" customFormat="1" x14ac:dyDescent="0.35"/>
    <row r="13116" customFormat="1" x14ac:dyDescent="0.35"/>
    <row r="13117" customFormat="1" x14ac:dyDescent="0.35"/>
    <row r="13118" customFormat="1" x14ac:dyDescent="0.35"/>
    <row r="13119" customFormat="1" x14ac:dyDescent="0.35"/>
    <row r="13120" customFormat="1" x14ac:dyDescent="0.35"/>
    <row r="13121" customFormat="1" x14ac:dyDescent="0.35"/>
    <row r="13122" customFormat="1" x14ac:dyDescent="0.35"/>
    <row r="13123" customFormat="1" x14ac:dyDescent="0.35"/>
    <row r="13124" customFormat="1" x14ac:dyDescent="0.35"/>
    <row r="13125" customFormat="1" x14ac:dyDescent="0.35"/>
    <row r="13126" customFormat="1" x14ac:dyDescent="0.35"/>
    <row r="13127" customFormat="1" x14ac:dyDescent="0.35"/>
    <row r="13128" customFormat="1" x14ac:dyDescent="0.35"/>
    <row r="13129" customFormat="1" x14ac:dyDescent="0.35"/>
    <row r="13130" customFormat="1" x14ac:dyDescent="0.35"/>
    <row r="13131" customFormat="1" x14ac:dyDescent="0.35"/>
    <row r="13132" customFormat="1" x14ac:dyDescent="0.35"/>
    <row r="13133" customFormat="1" x14ac:dyDescent="0.35"/>
    <row r="13134" customFormat="1" x14ac:dyDescent="0.35"/>
    <row r="13135" customFormat="1" x14ac:dyDescent="0.35"/>
    <row r="13136" customFormat="1" x14ac:dyDescent="0.35"/>
    <row r="13137" customFormat="1" x14ac:dyDescent="0.35"/>
    <row r="13138" customFormat="1" x14ac:dyDescent="0.35"/>
    <row r="13139" customFormat="1" x14ac:dyDescent="0.35"/>
    <row r="13140" customFormat="1" x14ac:dyDescent="0.35"/>
    <row r="13141" customFormat="1" x14ac:dyDescent="0.35"/>
    <row r="13142" customFormat="1" x14ac:dyDescent="0.35"/>
    <row r="13143" customFormat="1" x14ac:dyDescent="0.35"/>
    <row r="13144" customFormat="1" x14ac:dyDescent="0.35"/>
    <row r="13145" customFormat="1" x14ac:dyDescent="0.35"/>
    <row r="13146" customFormat="1" x14ac:dyDescent="0.35"/>
    <row r="13147" customFormat="1" x14ac:dyDescent="0.35"/>
    <row r="13148" customFormat="1" x14ac:dyDescent="0.35"/>
    <row r="13149" customFormat="1" x14ac:dyDescent="0.35"/>
    <row r="13150" customFormat="1" x14ac:dyDescent="0.35"/>
    <row r="13151" customFormat="1" x14ac:dyDescent="0.35"/>
    <row r="13152" customFormat="1" x14ac:dyDescent="0.35"/>
    <row r="13153" customFormat="1" x14ac:dyDescent="0.35"/>
    <row r="13154" customFormat="1" x14ac:dyDescent="0.35"/>
    <row r="13155" customFormat="1" x14ac:dyDescent="0.35"/>
    <row r="13156" customFormat="1" x14ac:dyDescent="0.35"/>
    <row r="13157" customFormat="1" x14ac:dyDescent="0.35"/>
    <row r="13158" customFormat="1" x14ac:dyDescent="0.35"/>
    <row r="13159" customFormat="1" x14ac:dyDescent="0.35"/>
    <row r="13160" customFormat="1" x14ac:dyDescent="0.35"/>
    <row r="13161" customFormat="1" x14ac:dyDescent="0.35"/>
    <row r="13162" customFormat="1" x14ac:dyDescent="0.35"/>
    <row r="13163" customFormat="1" x14ac:dyDescent="0.35"/>
    <row r="13164" customFormat="1" x14ac:dyDescent="0.35"/>
    <row r="13165" customFormat="1" x14ac:dyDescent="0.35"/>
    <row r="13166" customFormat="1" x14ac:dyDescent="0.35"/>
    <row r="13167" customFormat="1" x14ac:dyDescent="0.35"/>
    <row r="13168" customFormat="1" x14ac:dyDescent="0.35"/>
    <row r="13169" customFormat="1" x14ac:dyDescent="0.35"/>
    <row r="13170" customFormat="1" x14ac:dyDescent="0.35"/>
    <row r="13171" customFormat="1" x14ac:dyDescent="0.35"/>
    <row r="13172" customFormat="1" x14ac:dyDescent="0.35"/>
    <row r="13173" customFormat="1" x14ac:dyDescent="0.35"/>
    <row r="13174" customFormat="1" x14ac:dyDescent="0.35"/>
    <row r="13175" customFormat="1" x14ac:dyDescent="0.35"/>
    <row r="13176" customFormat="1" x14ac:dyDescent="0.35"/>
    <row r="13177" customFormat="1" x14ac:dyDescent="0.35"/>
    <row r="13178" customFormat="1" x14ac:dyDescent="0.35"/>
    <row r="13179" customFormat="1" x14ac:dyDescent="0.35"/>
    <row r="13180" customFormat="1" x14ac:dyDescent="0.35"/>
    <row r="13181" customFormat="1" x14ac:dyDescent="0.35"/>
    <row r="13182" customFormat="1" x14ac:dyDescent="0.35"/>
    <row r="13183" customFormat="1" x14ac:dyDescent="0.35"/>
    <row r="13184" customFormat="1" x14ac:dyDescent="0.35"/>
    <row r="13185" customFormat="1" x14ac:dyDescent="0.35"/>
    <row r="13186" customFormat="1" x14ac:dyDescent="0.35"/>
    <row r="13187" customFormat="1" x14ac:dyDescent="0.35"/>
    <row r="13188" customFormat="1" x14ac:dyDescent="0.35"/>
    <row r="13189" customFormat="1" x14ac:dyDescent="0.35"/>
    <row r="13190" customFormat="1" x14ac:dyDescent="0.35"/>
    <row r="13191" customFormat="1" x14ac:dyDescent="0.35"/>
    <row r="13192" customFormat="1" x14ac:dyDescent="0.35"/>
    <row r="13193" customFormat="1" x14ac:dyDescent="0.35"/>
    <row r="13194" customFormat="1" x14ac:dyDescent="0.35"/>
    <row r="13195" customFormat="1" x14ac:dyDescent="0.35"/>
    <row r="13196" customFormat="1" x14ac:dyDescent="0.35"/>
    <row r="13197" customFormat="1" x14ac:dyDescent="0.35"/>
    <row r="13198" customFormat="1" x14ac:dyDescent="0.35"/>
    <row r="13199" customFormat="1" x14ac:dyDescent="0.35"/>
    <row r="13200" customFormat="1" x14ac:dyDescent="0.35"/>
    <row r="13201" customFormat="1" x14ac:dyDescent="0.35"/>
    <row r="13202" customFormat="1" x14ac:dyDescent="0.35"/>
    <row r="13203" customFormat="1" x14ac:dyDescent="0.35"/>
    <row r="13204" customFormat="1" x14ac:dyDescent="0.35"/>
    <row r="13205" customFormat="1" x14ac:dyDescent="0.35"/>
    <row r="13206" customFormat="1" x14ac:dyDescent="0.35"/>
    <row r="13207" customFormat="1" x14ac:dyDescent="0.35"/>
    <row r="13208" customFormat="1" x14ac:dyDescent="0.35"/>
    <row r="13209" customFormat="1" x14ac:dyDescent="0.35"/>
    <row r="13210" customFormat="1" x14ac:dyDescent="0.35"/>
    <row r="13211" customFormat="1" x14ac:dyDescent="0.35"/>
    <row r="13212" customFormat="1" x14ac:dyDescent="0.35"/>
    <row r="13213" customFormat="1" x14ac:dyDescent="0.35"/>
    <row r="13214" customFormat="1" x14ac:dyDescent="0.35"/>
    <row r="13215" customFormat="1" x14ac:dyDescent="0.35"/>
    <row r="13216" customFormat="1" x14ac:dyDescent="0.35"/>
    <row r="13217" customFormat="1" x14ac:dyDescent="0.35"/>
    <row r="13218" customFormat="1" x14ac:dyDescent="0.35"/>
    <row r="13219" customFormat="1" x14ac:dyDescent="0.35"/>
    <row r="13220" customFormat="1" x14ac:dyDescent="0.35"/>
    <row r="13221" customFormat="1" x14ac:dyDescent="0.35"/>
    <row r="13222" customFormat="1" x14ac:dyDescent="0.35"/>
    <row r="13223" customFormat="1" x14ac:dyDescent="0.35"/>
    <row r="13224" customFormat="1" x14ac:dyDescent="0.35"/>
    <row r="13225" customFormat="1" x14ac:dyDescent="0.35"/>
    <row r="13226" customFormat="1" x14ac:dyDescent="0.35"/>
    <row r="13227" customFormat="1" x14ac:dyDescent="0.35"/>
    <row r="13228" customFormat="1" x14ac:dyDescent="0.35"/>
    <row r="13229" customFormat="1" x14ac:dyDescent="0.35"/>
    <row r="13230" customFormat="1" x14ac:dyDescent="0.35"/>
    <row r="13231" customFormat="1" x14ac:dyDescent="0.35"/>
    <row r="13232" customFormat="1" x14ac:dyDescent="0.35"/>
    <row r="13233" customFormat="1" x14ac:dyDescent="0.35"/>
    <row r="13234" customFormat="1" x14ac:dyDescent="0.35"/>
    <row r="13235" customFormat="1" x14ac:dyDescent="0.35"/>
    <row r="13236" customFormat="1" x14ac:dyDescent="0.35"/>
    <row r="13237" customFormat="1" x14ac:dyDescent="0.35"/>
    <row r="13238" customFormat="1" x14ac:dyDescent="0.35"/>
    <row r="13239" customFormat="1" x14ac:dyDescent="0.35"/>
    <row r="13240" customFormat="1" x14ac:dyDescent="0.35"/>
    <row r="13241" customFormat="1" x14ac:dyDescent="0.35"/>
    <row r="13242" customFormat="1" x14ac:dyDescent="0.35"/>
    <row r="13243" customFormat="1" x14ac:dyDescent="0.35"/>
    <row r="13244" customFormat="1" x14ac:dyDescent="0.35"/>
    <row r="13245" customFormat="1" x14ac:dyDescent="0.35"/>
    <row r="13246" customFormat="1" x14ac:dyDescent="0.35"/>
    <row r="13247" customFormat="1" x14ac:dyDescent="0.35"/>
    <row r="13248" customFormat="1" x14ac:dyDescent="0.35"/>
    <row r="13249" customFormat="1" x14ac:dyDescent="0.35"/>
    <row r="13250" customFormat="1" x14ac:dyDescent="0.35"/>
    <row r="13251" customFormat="1" x14ac:dyDescent="0.35"/>
    <row r="13252" customFormat="1" x14ac:dyDescent="0.35"/>
    <row r="13253" customFormat="1" x14ac:dyDescent="0.35"/>
    <row r="13254" customFormat="1" x14ac:dyDescent="0.35"/>
    <row r="13255" customFormat="1" x14ac:dyDescent="0.35"/>
    <row r="13256" customFormat="1" x14ac:dyDescent="0.35"/>
    <row r="13257" customFormat="1" x14ac:dyDescent="0.35"/>
    <row r="13258" customFormat="1" x14ac:dyDescent="0.35"/>
    <row r="13259" customFormat="1" x14ac:dyDescent="0.35"/>
    <row r="13260" customFormat="1" x14ac:dyDescent="0.35"/>
    <row r="13261" customFormat="1" x14ac:dyDescent="0.35"/>
    <row r="13262" customFormat="1" x14ac:dyDescent="0.35"/>
    <row r="13263" customFormat="1" x14ac:dyDescent="0.35"/>
    <row r="13264" customFormat="1" x14ac:dyDescent="0.35"/>
    <row r="13265" customFormat="1" x14ac:dyDescent="0.35"/>
    <row r="13266" customFormat="1" x14ac:dyDescent="0.35"/>
    <row r="13267" customFormat="1" x14ac:dyDescent="0.35"/>
    <row r="13268" customFormat="1" x14ac:dyDescent="0.35"/>
    <row r="13269" customFormat="1" x14ac:dyDescent="0.35"/>
    <row r="13270" customFormat="1" x14ac:dyDescent="0.35"/>
    <row r="13271" customFormat="1" x14ac:dyDescent="0.35"/>
    <row r="13272" customFormat="1" x14ac:dyDescent="0.35"/>
    <row r="13273" customFormat="1" x14ac:dyDescent="0.35"/>
    <row r="13274" customFormat="1" x14ac:dyDescent="0.35"/>
    <row r="13275" customFormat="1" x14ac:dyDescent="0.35"/>
    <row r="13276" customFormat="1" x14ac:dyDescent="0.35"/>
    <row r="13277" customFormat="1" x14ac:dyDescent="0.35"/>
    <row r="13278" customFormat="1" x14ac:dyDescent="0.35"/>
    <row r="13279" customFormat="1" x14ac:dyDescent="0.35"/>
    <row r="13280" customFormat="1" x14ac:dyDescent="0.35"/>
    <row r="13281" customFormat="1" x14ac:dyDescent="0.35"/>
    <row r="13282" customFormat="1" x14ac:dyDescent="0.35"/>
    <row r="13283" customFormat="1" x14ac:dyDescent="0.35"/>
    <row r="13284" customFormat="1" x14ac:dyDescent="0.35"/>
    <row r="13285" customFormat="1" x14ac:dyDescent="0.35"/>
    <row r="13286" customFormat="1" x14ac:dyDescent="0.35"/>
    <row r="13287" customFormat="1" x14ac:dyDescent="0.35"/>
    <row r="13288" customFormat="1" x14ac:dyDescent="0.35"/>
    <row r="13289" customFormat="1" x14ac:dyDescent="0.35"/>
    <row r="13290" customFormat="1" x14ac:dyDescent="0.35"/>
    <row r="13291" customFormat="1" x14ac:dyDescent="0.35"/>
    <row r="13292" customFormat="1" x14ac:dyDescent="0.35"/>
    <row r="13293" customFormat="1" x14ac:dyDescent="0.35"/>
    <row r="13294" customFormat="1" x14ac:dyDescent="0.35"/>
    <row r="13295" customFormat="1" x14ac:dyDescent="0.35"/>
    <row r="13296" customFormat="1" x14ac:dyDescent="0.35"/>
    <row r="13297" customFormat="1" x14ac:dyDescent="0.35"/>
    <row r="13298" customFormat="1" x14ac:dyDescent="0.35"/>
    <row r="13299" customFormat="1" x14ac:dyDescent="0.35"/>
    <row r="13300" customFormat="1" x14ac:dyDescent="0.35"/>
    <row r="13301" customFormat="1" x14ac:dyDescent="0.35"/>
    <row r="13302" customFormat="1" x14ac:dyDescent="0.35"/>
    <row r="13303" customFormat="1" x14ac:dyDescent="0.35"/>
    <row r="13304" customFormat="1" x14ac:dyDescent="0.35"/>
    <row r="13305" customFormat="1" x14ac:dyDescent="0.35"/>
    <row r="13306" customFormat="1" x14ac:dyDescent="0.35"/>
    <row r="13307" customFormat="1" x14ac:dyDescent="0.35"/>
    <row r="13308" customFormat="1" x14ac:dyDescent="0.35"/>
    <row r="13309" customFormat="1" x14ac:dyDescent="0.35"/>
    <row r="13310" customFormat="1" x14ac:dyDescent="0.35"/>
    <row r="13311" customFormat="1" x14ac:dyDescent="0.35"/>
    <row r="13312" customFormat="1" x14ac:dyDescent="0.35"/>
    <row r="13313" customFormat="1" x14ac:dyDescent="0.35"/>
    <row r="13314" customFormat="1" x14ac:dyDescent="0.35"/>
    <row r="13315" customFormat="1" x14ac:dyDescent="0.35"/>
    <row r="13316" customFormat="1" x14ac:dyDescent="0.35"/>
    <row r="13317" customFormat="1" x14ac:dyDescent="0.35"/>
    <row r="13318" customFormat="1" x14ac:dyDescent="0.35"/>
    <row r="13319" customFormat="1" x14ac:dyDescent="0.35"/>
    <row r="13320" customFormat="1" x14ac:dyDescent="0.35"/>
    <row r="13321" customFormat="1" x14ac:dyDescent="0.35"/>
    <row r="13322" customFormat="1" x14ac:dyDescent="0.35"/>
    <row r="13323" customFormat="1" x14ac:dyDescent="0.35"/>
    <row r="13324" customFormat="1" x14ac:dyDescent="0.35"/>
    <row r="13325" customFormat="1" x14ac:dyDescent="0.35"/>
    <row r="13326" customFormat="1" x14ac:dyDescent="0.35"/>
    <row r="13327" customFormat="1" x14ac:dyDescent="0.35"/>
    <row r="13328" customFormat="1" x14ac:dyDescent="0.35"/>
    <row r="13329" customFormat="1" x14ac:dyDescent="0.35"/>
    <row r="13330" customFormat="1" x14ac:dyDescent="0.35"/>
    <row r="13331" customFormat="1" x14ac:dyDescent="0.35"/>
    <row r="13332" customFormat="1" x14ac:dyDescent="0.35"/>
    <row r="13333" customFormat="1" x14ac:dyDescent="0.35"/>
    <row r="13334" customFormat="1" x14ac:dyDescent="0.35"/>
    <row r="13335" customFormat="1" x14ac:dyDescent="0.35"/>
    <row r="13336" customFormat="1" x14ac:dyDescent="0.35"/>
    <row r="13337" customFormat="1" x14ac:dyDescent="0.35"/>
    <row r="13338" customFormat="1" x14ac:dyDescent="0.35"/>
    <row r="13339" customFormat="1" x14ac:dyDescent="0.35"/>
    <row r="13340" customFormat="1" x14ac:dyDescent="0.35"/>
    <row r="13341" customFormat="1" x14ac:dyDescent="0.35"/>
    <row r="13342" customFormat="1" x14ac:dyDescent="0.35"/>
    <row r="13343" customFormat="1" x14ac:dyDescent="0.35"/>
    <row r="13344" customFormat="1" x14ac:dyDescent="0.35"/>
    <row r="13345" customFormat="1" x14ac:dyDescent="0.35"/>
    <row r="13346" customFormat="1" x14ac:dyDescent="0.35"/>
    <row r="13347" customFormat="1" x14ac:dyDescent="0.35"/>
    <row r="13348" customFormat="1" x14ac:dyDescent="0.35"/>
    <row r="13349" customFormat="1" x14ac:dyDescent="0.35"/>
    <row r="13350" customFormat="1" x14ac:dyDescent="0.35"/>
    <row r="13351" customFormat="1" x14ac:dyDescent="0.35"/>
    <row r="13352" customFormat="1" x14ac:dyDescent="0.35"/>
    <row r="13353" customFormat="1" x14ac:dyDescent="0.35"/>
    <row r="13354" customFormat="1" x14ac:dyDescent="0.35"/>
    <row r="13355" customFormat="1" x14ac:dyDescent="0.35"/>
    <row r="13356" customFormat="1" x14ac:dyDescent="0.35"/>
    <row r="13357" customFormat="1" x14ac:dyDescent="0.35"/>
    <row r="13358" customFormat="1" x14ac:dyDescent="0.35"/>
    <row r="13359" customFormat="1" x14ac:dyDescent="0.35"/>
    <row r="13360" customFormat="1" x14ac:dyDescent="0.35"/>
    <row r="13361" customFormat="1" x14ac:dyDescent="0.35"/>
    <row r="13362" customFormat="1" x14ac:dyDescent="0.35"/>
    <row r="13363" customFormat="1" x14ac:dyDescent="0.35"/>
    <row r="13364" customFormat="1" x14ac:dyDescent="0.35"/>
    <row r="13365" customFormat="1" x14ac:dyDescent="0.35"/>
    <row r="13366" customFormat="1" x14ac:dyDescent="0.35"/>
    <row r="13367" customFormat="1" x14ac:dyDescent="0.35"/>
    <row r="13368" customFormat="1" x14ac:dyDescent="0.35"/>
    <row r="13369" customFormat="1" x14ac:dyDescent="0.35"/>
    <row r="13370" customFormat="1" x14ac:dyDescent="0.35"/>
    <row r="13371" customFormat="1" x14ac:dyDescent="0.35"/>
    <row r="13372" customFormat="1" x14ac:dyDescent="0.35"/>
    <row r="13373" customFormat="1" x14ac:dyDescent="0.35"/>
    <row r="13374" customFormat="1" x14ac:dyDescent="0.35"/>
    <row r="13375" customFormat="1" x14ac:dyDescent="0.35"/>
    <row r="13376" customFormat="1" x14ac:dyDescent="0.35"/>
    <row r="13377" customFormat="1" x14ac:dyDescent="0.35"/>
    <row r="13378" customFormat="1" x14ac:dyDescent="0.35"/>
    <row r="13379" customFormat="1" x14ac:dyDescent="0.35"/>
    <row r="13380" customFormat="1" x14ac:dyDescent="0.35"/>
    <row r="13381" customFormat="1" x14ac:dyDescent="0.35"/>
    <row r="13382" customFormat="1" x14ac:dyDescent="0.35"/>
    <row r="13383" customFormat="1" x14ac:dyDescent="0.35"/>
    <row r="13384" customFormat="1" x14ac:dyDescent="0.35"/>
    <row r="13385" customFormat="1" x14ac:dyDescent="0.35"/>
    <row r="13386" customFormat="1" x14ac:dyDescent="0.35"/>
    <row r="13387" customFormat="1" x14ac:dyDescent="0.35"/>
    <row r="13388" customFormat="1" x14ac:dyDescent="0.35"/>
    <row r="13389" customFormat="1" x14ac:dyDescent="0.35"/>
    <row r="13390" customFormat="1" x14ac:dyDescent="0.35"/>
    <row r="13391" customFormat="1" x14ac:dyDescent="0.35"/>
    <row r="13392" customFormat="1" x14ac:dyDescent="0.35"/>
    <row r="13393" customFormat="1" x14ac:dyDescent="0.35"/>
    <row r="13394" customFormat="1" x14ac:dyDescent="0.35"/>
    <row r="13395" customFormat="1" x14ac:dyDescent="0.35"/>
    <row r="13396" customFormat="1" x14ac:dyDescent="0.35"/>
    <row r="13397" customFormat="1" x14ac:dyDescent="0.35"/>
    <row r="13398" customFormat="1" x14ac:dyDescent="0.35"/>
    <row r="13399" customFormat="1" x14ac:dyDescent="0.35"/>
    <row r="13400" customFormat="1" x14ac:dyDescent="0.35"/>
    <row r="13401" customFormat="1" x14ac:dyDescent="0.35"/>
    <row r="13402" customFormat="1" x14ac:dyDescent="0.35"/>
    <row r="13403" customFormat="1" x14ac:dyDescent="0.35"/>
    <row r="13404" customFormat="1" x14ac:dyDescent="0.35"/>
    <row r="13405" customFormat="1" x14ac:dyDescent="0.35"/>
    <row r="13406" customFormat="1" x14ac:dyDescent="0.35"/>
    <row r="13407" customFormat="1" x14ac:dyDescent="0.35"/>
    <row r="13408" customFormat="1" x14ac:dyDescent="0.35"/>
    <row r="13409" customFormat="1" x14ac:dyDescent="0.35"/>
    <row r="13410" customFormat="1" x14ac:dyDescent="0.35"/>
    <row r="13411" customFormat="1" x14ac:dyDescent="0.35"/>
    <row r="13412" customFormat="1" x14ac:dyDescent="0.35"/>
    <row r="13413" customFormat="1" x14ac:dyDescent="0.35"/>
    <row r="13414" customFormat="1" x14ac:dyDescent="0.35"/>
    <row r="13415" customFormat="1" x14ac:dyDescent="0.35"/>
    <row r="13416" customFormat="1" x14ac:dyDescent="0.35"/>
    <row r="13417" customFormat="1" x14ac:dyDescent="0.35"/>
    <row r="13418" customFormat="1" x14ac:dyDescent="0.35"/>
    <row r="13419" customFormat="1" x14ac:dyDescent="0.35"/>
    <row r="13420" customFormat="1" x14ac:dyDescent="0.35"/>
    <row r="13421" customFormat="1" x14ac:dyDescent="0.35"/>
    <row r="13422" customFormat="1" x14ac:dyDescent="0.35"/>
    <row r="13423" customFormat="1" x14ac:dyDescent="0.35"/>
    <row r="13424" customFormat="1" x14ac:dyDescent="0.35"/>
    <row r="13425" customFormat="1" x14ac:dyDescent="0.35"/>
    <row r="13426" customFormat="1" x14ac:dyDescent="0.35"/>
    <row r="13427" customFormat="1" x14ac:dyDescent="0.35"/>
    <row r="13428" customFormat="1" x14ac:dyDescent="0.35"/>
    <row r="13429" customFormat="1" x14ac:dyDescent="0.35"/>
    <row r="13430" customFormat="1" x14ac:dyDescent="0.35"/>
    <row r="13431" customFormat="1" x14ac:dyDescent="0.35"/>
    <row r="13432" customFormat="1" x14ac:dyDescent="0.35"/>
    <row r="13433" customFormat="1" x14ac:dyDescent="0.35"/>
    <row r="13434" customFormat="1" x14ac:dyDescent="0.35"/>
    <row r="13435" customFormat="1" x14ac:dyDescent="0.35"/>
    <row r="13436" customFormat="1" x14ac:dyDescent="0.35"/>
    <row r="13437" customFormat="1" x14ac:dyDescent="0.35"/>
    <row r="13438" customFormat="1" x14ac:dyDescent="0.35"/>
    <row r="13439" customFormat="1" x14ac:dyDescent="0.35"/>
    <row r="13440" customFormat="1" x14ac:dyDescent="0.35"/>
    <row r="13441" customFormat="1" x14ac:dyDescent="0.35"/>
    <row r="13442" customFormat="1" x14ac:dyDescent="0.35"/>
    <row r="13443" customFormat="1" x14ac:dyDescent="0.35"/>
    <row r="13444" customFormat="1" x14ac:dyDescent="0.35"/>
    <row r="13445" customFormat="1" x14ac:dyDescent="0.35"/>
    <row r="13446" customFormat="1" x14ac:dyDescent="0.35"/>
    <row r="13447" customFormat="1" x14ac:dyDescent="0.35"/>
    <row r="13448" customFormat="1" x14ac:dyDescent="0.35"/>
    <row r="13449" customFormat="1" x14ac:dyDescent="0.35"/>
    <row r="13450" customFormat="1" x14ac:dyDescent="0.35"/>
    <row r="13451" customFormat="1" x14ac:dyDescent="0.35"/>
    <row r="13452" customFormat="1" x14ac:dyDescent="0.35"/>
    <row r="13453" customFormat="1" x14ac:dyDescent="0.35"/>
    <row r="13454" customFormat="1" x14ac:dyDescent="0.35"/>
    <row r="13455" customFormat="1" x14ac:dyDescent="0.35"/>
    <row r="13456" customFormat="1" x14ac:dyDescent="0.35"/>
    <row r="13457" customFormat="1" x14ac:dyDescent="0.35"/>
    <row r="13458" customFormat="1" x14ac:dyDescent="0.35"/>
    <row r="13459" customFormat="1" x14ac:dyDescent="0.35"/>
    <row r="13460" customFormat="1" x14ac:dyDescent="0.35"/>
    <row r="13461" customFormat="1" x14ac:dyDescent="0.35"/>
    <row r="13462" customFormat="1" x14ac:dyDescent="0.35"/>
    <row r="13463" customFormat="1" x14ac:dyDescent="0.35"/>
    <row r="13464" customFormat="1" x14ac:dyDescent="0.35"/>
    <row r="13465" customFormat="1" x14ac:dyDescent="0.35"/>
    <row r="13466" customFormat="1" x14ac:dyDescent="0.35"/>
    <row r="13467" customFormat="1" x14ac:dyDescent="0.35"/>
    <row r="13468" customFormat="1" x14ac:dyDescent="0.35"/>
    <row r="13469" customFormat="1" x14ac:dyDescent="0.35"/>
    <row r="13470" customFormat="1" x14ac:dyDescent="0.35"/>
    <row r="13471" customFormat="1" x14ac:dyDescent="0.35"/>
    <row r="13472" customFormat="1" x14ac:dyDescent="0.35"/>
    <row r="13473" customFormat="1" x14ac:dyDescent="0.35"/>
    <row r="13474" customFormat="1" x14ac:dyDescent="0.35"/>
    <row r="13475" customFormat="1" x14ac:dyDescent="0.35"/>
    <row r="13476" customFormat="1" x14ac:dyDescent="0.35"/>
    <row r="13477" customFormat="1" x14ac:dyDescent="0.35"/>
    <row r="13478" customFormat="1" x14ac:dyDescent="0.35"/>
    <row r="13479" customFormat="1" x14ac:dyDescent="0.35"/>
    <row r="13480" customFormat="1" x14ac:dyDescent="0.35"/>
    <row r="13481" customFormat="1" x14ac:dyDescent="0.35"/>
    <row r="13482" customFormat="1" x14ac:dyDescent="0.35"/>
    <row r="13483" customFormat="1" x14ac:dyDescent="0.35"/>
    <row r="13484" customFormat="1" x14ac:dyDescent="0.35"/>
    <row r="13485" customFormat="1" x14ac:dyDescent="0.35"/>
    <row r="13486" customFormat="1" x14ac:dyDescent="0.35"/>
    <row r="13487" customFormat="1" x14ac:dyDescent="0.35"/>
    <row r="13488" customFormat="1" x14ac:dyDescent="0.35"/>
    <row r="13489" customFormat="1" x14ac:dyDescent="0.35"/>
    <row r="13490" customFormat="1" x14ac:dyDescent="0.35"/>
    <row r="13491" customFormat="1" x14ac:dyDescent="0.35"/>
    <row r="13492" customFormat="1" x14ac:dyDescent="0.35"/>
    <row r="13493" customFormat="1" x14ac:dyDescent="0.35"/>
    <row r="13494" customFormat="1" x14ac:dyDescent="0.35"/>
    <row r="13495" customFormat="1" x14ac:dyDescent="0.35"/>
    <row r="13496" customFormat="1" x14ac:dyDescent="0.35"/>
    <row r="13497" customFormat="1" x14ac:dyDescent="0.35"/>
    <row r="13498" customFormat="1" x14ac:dyDescent="0.35"/>
    <row r="13499" customFormat="1" x14ac:dyDescent="0.35"/>
    <row r="13500" customFormat="1" x14ac:dyDescent="0.35"/>
    <row r="13501" customFormat="1" x14ac:dyDescent="0.35"/>
    <row r="13502" customFormat="1" x14ac:dyDescent="0.35"/>
    <row r="13503" customFormat="1" x14ac:dyDescent="0.35"/>
    <row r="13504" customFormat="1" x14ac:dyDescent="0.35"/>
    <row r="13505" customFormat="1" x14ac:dyDescent="0.35"/>
    <row r="13506" customFormat="1" x14ac:dyDescent="0.35"/>
    <row r="13507" customFormat="1" x14ac:dyDescent="0.35"/>
    <row r="13508" customFormat="1" x14ac:dyDescent="0.35"/>
    <row r="13509" customFormat="1" x14ac:dyDescent="0.35"/>
    <row r="13510" customFormat="1" x14ac:dyDescent="0.35"/>
    <row r="13511" customFormat="1" x14ac:dyDescent="0.35"/>
    <row r="13512" customFormat="1" x14ac:dyDescent="0.35"/>
    <row r="13513" customFormat="1" x14ac:dyDescent="0.35"/>
    <row r="13514" customFormat="1" x14ac:dyDescent="0.35"/>
    <row r="13515" customFormat="1" x14ac:dyDescent="0.35"/>
    <row r="13516" customFormat="1" x14ac:dyDescent="0.35"/>
    <row r="13517" customFormat="1" x14ac:dyDescent="0.35"/>
    <row r="13518" customFormat="1" x14ac:dyDescent="0.35"/>
    <row r="13519" customFormat="1" x14ac:dyDescent="0.35"/>
    <row r="13520" customFormat="1" x14ac:dyDescent="0.35"/>
    <row r="13521" customFormat="1" x14ac:dyDescent="0.35"/>
    <row r="13522" customFormat="1" x14ac:dyDescent="0.35"/>
    <row r="13523" customFormat="1" x14ac:dyDescent="0.35"/>
    <row r="13524" customFormat="1" x14ac:dyDescent="0.35"/>
    <row r="13525" customFormat="1" x14ac:dyDescent="0.35"/>
    <row r="13526" customFormat="1" x14ac:dyDescent="0.35"/>
    <row r="13527" customFormat="1" x14ac:dyDescent="0.35"/>
    <row r="13528" customFormat="1" x14ac:dyDescent="0.35"/>
    <row r="13529" customFormat="1" x14ac:dyDescent="0.35"/>
    <row r="13530" customFormat="1" x14ac:dyDescent="0.35"/>
    <row r="13531" customFormat="1" x14ac:dyDescent="0.35"/>
    <row r="13532" customFormat="1" x14ac:dyDescent="0.35"/>
    <row r="13533" customFormat="1" x14ac:dyDescent="0.35"/>
    <row r="13534" customFormat="1" x14ac:dyDescent="0.35"/>
    <row r="13535" customFormat="1" x14ac:dyDescent="0.35"/>
    <row r="13536" customFormat="1" x14ac:dyDescent="0.35"/>
    <row r="13537" customFormat="1" x14ac:dyDescent="0.35"/>
    <row r="13538" customFormat="1" x14ac:dyDescent="0.35"/>
    <row r="13539" customFormat="1" x14ac:dyDescent="0.35"/>
    <row r="13540" customFormat="1" x14ac:dyDescent="0.35"/>
    <row r="13541" customFormat="1" x14ac:dyDescent="0.35"/>
    <row r="13542" customFormat="1" x14ac:dyDescent="0.35"/>
    <row r="13543" customFormat="1" x14ac:dyDescent="0.35"/>
    <row r="13544" customFormat="1" x14ac:dyDescent="0.35"/>
    <row r="13545" customFormat="1" x14ac:dyDescent="0.35"/>
    <row r="13546" customFormat="1" x14ac:dyDescent="0.35"/>
    <row r="13547" customFormat="1" x14ac:dyDescent="0.35"/>
    <row r="13548" customFormat="1" x14ac:dyDescent="0.35"/>
    <row r="13549" customFormat="1" x14ac:dyDescent="0.35"/>
    <row r="13550" customFormat="1" x14ac:dyDescent="0.35"/>
    <row r="13551" customFormat="1" x14ac:dyDescent="0.35"/>
    <row r="13552" customFormat="1" x14ac:dyDescent="0.35"/>
    <row r="13553" customFormat="1" x14ac:dyDescent="0.35"/>
    <row r="13554" customFormat="1" x14ac:dyDescent="0.35"/>
    <row r="13555" customFormat="1" x14ac:dyDescent="0.35"/>
    <row r="13556" customFormat="1" x14ac:dyDescent="0.35"/>
    <row r="13557" customFormat="1" x14ac:dyDescent="0.35"/>
    <row r="13558" customFormat="1" x14ac:dyDescent="0.35"/>
    <row r="13559" customFormat="1" x14ac:dyDescent="0.35"/>
    <row r="13560" customFormat="1" x14ac:dyDescent="0.35"/>
    <row r="13561" customFormat="1" x14ac:dyDescent="0.35"/>
    <row r="13562" customFormat="1" x14ac:dyDescent="0.35"/>
    <row r="13563" customFormat="1" x14ac:dyDescent="0.35"/>
    <row r="13564" customFormat="1" x14ac:dyDescent="0.35"/>
    <row r="13565" customFormat="1" x14ac:dyDescent="0.35"/>
    <row r="13566" customFormat="1" x14ac:dyDescent="0.35"/>
    <row r="13567" customFormat="1" x14ac:dyDescent="0.35"/>
    <row r="13568" customFormat="1" x14ac:dyDescent="0.35"/>
    <row r="13569" customFormat="1" x14ac:dyDescent="0.35"/>
    <row r="13570" customFormat="1" x14ac:dyDescent="0.35"/>
    <row r="13571" customFormat="1" x14ac:dyDescent="0.35"/>
    <row r="13572" customFormat="1" x14ac:dyDescent="0.35"/>
    <row r="13573" customFormat="1" x14ac:dyDescent="0.35"/>
    <row r="13574" customFormat="1" x14ac:dyDescent="0.35"/>
    <row r="13575" customFormat="1" x14ac:dyDescent="0.35"/>
    <row r="13576" customFormat="1" x14ac:dyDescent="0.35"/>
    <row r="13577" customFormat="1" x14ac:dyDescent="0.35"/>
    <row r="13578" customFormat="1" x14ac:dyDescent="0.35"/>
    <row r="13579" customFormat="1" x14ac:dyDescent="0.35"/>
    <row r="13580" customFormat="1" x14ac:dyDescent="0.35"/>
    <row r="13581" customFormat="1" x14ac:dyDescent="0.35"/>
    <row r="13582" customFormat="1" x14ac:dyDescent="0.35"/>
    <row r="13583" customFormat="1" x14ac:dyDescent="0.35"/>
    <row r="13584" customFormat="1" x14ac:dyDescent="0.35"/>
    <row r="13585" customFormat="1" x14ac:dyDescent="0.35"/>
    <row r="13586" customFormat="1" x14ac:dyDescent="0.35"/>
    <row r="13587" customFormat="1" x14ac:dyDescent="0.35"/>
    <row r="13588" customFormat="1" x14ac:dyDescent="0.35"/>
    <row r="13589" customFormat="1" x14ac:dyDescent="0.35"/>
    <row r="13590" customFormat="1" x14ac:dyDescent="0.35"/>
    <row r="13591" customFormat="1" x14ac:dyDescent="0.35"/>
    <row r="13592" customFormat="1" x14ac:dyDescent="0.35"/>
    <row r="13593" customFormat="1" x14ac:dyDescent="0.35"/>
    <row r="13594" customFormat="1" x14ac:dyDescent="0.35"/>
    <row r="13595" customFormat="1" x14ac:dyDescent="0.35"/>
    <row r="13596" customFormat="1" x14ac:dyDescent="0.35"/>
    <row r="13597" customFormat="1" x14ac:dyDescent="0.35"/>
    <row r="13598" customFormat="1" x14ac:dyDescent="0.35"/>
    <row r="13599" customFormat="1" x14ac:dyDescent="0.35"/>
    <row r="13600" customFormat="1" x14ac:dyDescent="0.35"/>
    <row r="13601" customFormat="1" x14ac:dyDescent="0.35"/>
    <row r="13602" customFormat="1" x14ac:dyDescent="0.35"/>
    <row r="13603" customFormat="1" x14ac:dyDescent="0.35"/>
    <row r="13604" customFormat="1" x14ac:dyDescent="0.35"/>
    <row r="13605" customFormat="1" x14ac:dyDescent="0.35"/>
    <row r="13606" customFormat="1" x14ac:dyDescent="0.35"/>
    <row r="13607" customFormat="1" x14ac:dyDescent="0.35"/>
    <row r="13608" customFormat="1" x14ac:dyDescent="0.35"/>
    <row r="13609" customFormat="1" x14ac:dyDescent="0.35"/>
    <row r="13610" customFormat="1" x14ac:dyDescent="0.35"/>
    <row r="13611" customFormat="1" x14ac:dyDescent="0.35"/>
    <row r="13612" customFormat="1" x14ac:dyDescent="0.35"/>
    <row r="13613" customFormat="1" x14ac:dyDescent="0.35"/>
    <row r="13614" customFormat="1" x14ac:dyDescent="0.35"/>
    <row r="13615" customFormat="1" x14ac:dyDescent="0.35"/>
    <row r="13616" customFormat="1" x14ac:dyDescent="0.35"/>
    <row r="13617" customFormat="1" x14ac:dyDescent="0.35"/>
    <row r="13618" customFormat="1" x14ac:dyDescent="0.35"/>
    <row r="13619" customFormat="1" x14ac:dyDescent="0.35"/>
    <row r="13620" customFormat="1" x14ac:dyDescent="0.35"/>
    <row r="13621" customFormat="1" x14ac:dyDescent="0.35"/>
    <row r="13622" customFormat="1" x14ac:dyDescent="0.35"/>
    <row r="13623" customFormat="1" x14ac:dyDescent="0.35"/>
    <row r="13624" customFormat="1" x14ac:dyDescent="0.35"/>
    <row r="13625" customFormat="1" x14ac:dyDescent="0.35"/>
    <row r="13626" customFormat="1" x14ac:dyDescent="0.35"/>
    <row r="13627" customFormat="1" x14ac:dyDescent="0.35"/>
    <row r="13628" customFormat="1" x14ac:dyDescent="0.35"/>
    <row r="13629" customFormat="1" x14ac:dyDescent="0.35"/>
    <row r="13630" customFormat="1" x14ac:dyDescent="0.35"/>
    <row r="13631" customFormat="1" x14ac:dyDescent="0.35"/>
    <row r="13632" customFormat="1" x14ac:dyDescent="0.35"/>
    <row r="13633" customFormat="1" x14ac:dyDescent="0.35"/>
    <row r="13634" customFormat="1" x14ac:dyDescent="0.35"/>
    <row r="13635" customFormat="1" x14ac:dyDescent="0.35"/>
    <row r="13636" customFormat="1" x14ac:dyDescent="0.35"/>
    <row r="13637" customFormat="1" x14ac:dyDescent="0.35"/>
    <row r="13638" customFormat="1" x14ac:dyDescent="0.35"/>
    <row r="13639" customFormat="1" x14ac:dyDescent="0.35"/>
    <row r="13640" customFormat="1" x14ac:dyDescent="0.35"/>
    <row r="13641" customFormat="1" x14ac:dyDescent="0.35"/>
    <row r="13642" customFormat="1" x14ac:dyDescent="0.35"/>
    <row r="13643" customFormat="1" x14ac:dyDescent="0.35"/>
    <row r="13644" customFormat="1" x14ac:dyDescent="0.35"/>
    <row r="13645" customFormat="1" x14ac:dyDescent="0.35"/>
    <row r="13646" customFormat="1" x14ac:dyDescent="0.35"/>
    <row r="13647" customFormat="1" x14ac:dyDescent="0.35"/>
    <row r="13648" customFormat="1" x14ac:dyDescent="0.35"/>
    <row r="13649" customFormat="1" x14ac:dyDescent="0.35"/>
    <row r="13650" customFormat="1" x14ac:dyDescent="0.35"/>
    <row r="13651" customFormat="1" x14ac:dyDescent="0.35"/>
    <row r="13652" customFormat="1" x14ac:dyDescent="0.35"/>
    <row r="13653" customFormat="1" x14ac:dyDescent="0.35"/>
    <row r="13654" customFormat="1" x14ac:dyDescent="0.35"/>
    <row r="13655" customFormat="1" x14ac:dyDescent="0.35"/>
    <row r="13656" customFormat="1" x14ac:dyDescent="0.35"/>
    <row r="13657" customFormat="1" x14ac:dyDescent="0.35"/>
    <row r="13658" customFormat="1" x14ac:dyDescent="0.35"/>
    <row r="13659" customFormat="1" x14ac:dyDescent="0.35"/>
    <row r="13660" customFormat="1" x14ac:dyDescent="0.35"/>
    <row r="13661" customFormat="1" x14ac:dyDescent="0.35"/>
    <row r="13662" customFormat="1" x14ac:dyDescent="0.35"/>
    <row r="13663" customFormat="1" x14ac:dyDescent="0.35"/>
    <row r="13664" customFormat="1" x14ac:dyDescent="0.35"/>
    <row r="13665" customFormat="1" x14ac:dyDescent="0.35"/>
    <row r="13666" customFormat="1" x14ac:dyDescent="0.35"/>
    <row r="13667" customFormat="1" x14ac:dyDescent="0.35"/>
    <row r="13668" customFormat="1" x14ac:dyDescent="0.35"/>
    <row r="13669" customFormat="1" x14ac:dyDescent="0.35"/>
    <row r="13670" customFormat="1" x14ac:dyDescent="0.35"/>
    <row r="13671" customFormat="1" x14ac:dyDescent="0.35"/>
    <row r="13672" customFormat="1" x14ac:dyDescent="0.35"/>
    <row r="13673" customFormat="1" x14ac:dyDescent="0.35"/>
    <row r="13674" customFormat="1" x14ac:dyDescent="0.35"/>
    <row r="13675" customFormat="1" x14ac:dyDescent="0.35"/>
    <row r="13676" customFormat="1" x14ac:dyDescent="0.35"/>
    <row r="13677" customFormat="1" x14ac:dyDescent="0.35"/>
    <row r="13678" customFormat="1" x14ac:dyDescent="0.35"/>
    <row r="13679" customFormat="1" x14ac:dyDescent="0.35"/>
    <row r="13680" customFormat="1" x14ac:dyDescent="0.35"/>
    <row r="13681" customFormat="1" x14ac:dyDescent="0.35"/>
    <row r="13682" customFormat="1" x14ac:dyDescent="0.35"/>
    <row r="13683" customFormat="1" x14ac:dyDescent="0.35"/>
    <row r="13684" customFormat="1" x14ac:dyDescent="0.35"/>
    <row r="13685" customFormat="1" x14ac:dyDescent="0.35"/>
    <row r="13686" customFormat="1" x14ac:dyDescent="0.35"/>
    <row r="13687" customFormat="1" x14ac:dyDescent="0.35"/>
    <row r="13688" customFormat="1" x14ac:dyDescent="0.35"/>
    <row r="13689" customFormat="1" x14ac:dyDescent="0.35"/>
    <row r="13690" customFormat="1" x14ac:dyDescent="0.35"/>
    <row r="13691" customFormat="1" x14ac:dyDescent="0.35"/>
    <row r="13692" customFormat="1" x14ac:dyDescent="0.35"/>
    <row r="13693" customFormat="1" x14ac:dyDescent="0.35"/>
    <row r="13694" customFormat="1" x14ac:dyDescent="0.35"/>
    <row r="13695" customFormat="1" x14ac:dyDescent="0.35"/>
    <row r="13696" customFormat="1" x14ac:dyDescent="0.35"/>
    <row r="13697" customFormat="1" x14ac:dyDescent="0.35"/>
    <row r="13698" customFormat="1" x14ac:dyDescent="0.35"/>
    <row r="13699" customFormat="1" x14ac:dyDescent="0.35"/>
    <row r="13700" customFormat="1" x14ac:dyDescent="0.35"/>
    <row r="13701" customFormat="1" x14ac:dyDescent="0.35"/>
    <row r="13702" customFormat="1" x14ac:dyDescent="0.35"/>
    <row r="13703" customFormat="1" x14ac:dyDescent="0.35"/>
    <row r="13704" customFormat="1" x14ac:dyDescent="0.35"/>
    <row r="13705" customFormat="1" x14ac:dyDescent="0.35"/>
    <row r="13706" customFormat="1" x14ac:dyDescent="0.35"/>
    <row r="13707" customFormat="1" x14ac:dyDescent="0.35"/>
    <row r="13708" customFormat="1" x14ac:dyDescent="0.35"/>
    <row r="13709" customFormat="1" x14ac:dyDescent="0.35"/>
    <row r="13710" customFormat="1" x14ac:dyDescent="0.35"/>
    <row r="13711" customFormat="1" x14ac:dyDescent="0.35"/>
    <row r="13712" customFormat="1" x14ac:dyDescent="0.35"/>
    <row r="13713" customFormat="1" x14ac:dyDescent="0.35"/>
    <row r="13714" customFormat="1" x14ac:dyDescent="0.35"/>
    <row r="13715" customFormat="1" x14ac:dyDescent="0.35"/>
    <row r="13716" customFormat="1" x14ac:dyDescent="0.35"/>
    <row r="13717" customFormat="1" x14ac:dyDescent="0.35"/>
    <row r="13718" customFormat="1" x14ac:dyDescent="0.35"/>
    <row r="13719" customFormat="1" x14ac:dyDescent="0.35"/>
    <row r="13720" customFormat="1" x14ac:dyDescent="0.35"/>
    <row r="13721" customFormat="1" x14ac:dyDescent="0.35"/>
    <row r="13722" customFormat="1" x14ac:dyDescent="0.35"/>
    <row r="13723" customFormat="1" x14ac:dyDescent="0.35"/>
    <row r="13724" customFormat="1" x14ac:dyDescent="0.35"/>
    <row r="13725" customFormat="1" x14ac:dyDescent="0.35"/>
    <row r="13726" customFormat="1" x14ac:dyDescent="0.35"/>
    <row r="13727" customFormat="1" x14ac:dyDescent="0.35"/>
    <row r="13728" customFormat="1" x14ac:dyDescent="0.35"/>
    <row r="13729" customFormat="1" x14ac:dyDescent="0.35"/>
    <row r="13730" customFormat="1" x14ac:dyDescent="0.35"/>
    <row r="13731" customFormat="1" x14ac:dyDescent="0.35"/>
    <row r="13732" customFormat="1" x14ac:dyDescent="0.35"/>
    <row r="13733" customFormat="1" x14ac:dyDescent="0.35"/>
    <row r="13734" customFormat="1" x14ac:dyDescent="0.35"/>
    <row r="13735" customFormat="1" x14ac:dyDescent="0.35"/>
    <row r="13736" customFormat="1" x14ac:dyDescent="0.35"/>
    <row r="13737" customFormat="1" x14ac:dyDescent="0.35"/>
    <row r="13738" customFormat="1" x14ac:dyDescent="0.35"/>
    <row r="13739" customFormat="1" x14ac:dyDescent="0.35"/>
    <row r="13740" customFormat="1" x14ac:dyDescent="0.35"/>
    <row r="13741" customFormat="1" x14ac:dyDescent="0.35"/>
    <row r="13742" customFormat="1" x14ac:dyDescent="0.35"/>
    <row r="13743" customFormat="1" x14ac:dyDescent="0.35"/>
    <row r="13744" customFormat="1" x14ac:dyDescent="0.35"/>
    <row r="13745" customFormat="1" x14ac:dyDescent="0.35"/>
    <row r="13746" customFormat="1" x14ac:dyDescent="0.35"/>
    <row r="13747" customFormat="1" x14ac:dyDescent="0.35"/>
    <row r="13748" customFormat="1" x14ac:dyDescent="0.35"/>
    <row r="13749" customFormat="1" x14ac:dyDescent="0.35"/>
    <row r="13750" customFormat="1" x14ac:dyDescent="0.35"/>
    <row r="13751" customFormat="1" x14ac:dyDescent="0.35"/>
    <row r="13752" customFormat="1" x14ac:dyDescent="0.35"/>
    <row r="13753" customFormat="1" x14ac:dyDescent="0.35"/>
    <row r="13754" customFormat="1" x14ac:dyDescent="0.35"/>
    <row r="13755" customFormat="1" x14ac:dyDescent="0.35"/>
    <row r="13756" customFormat="1" x14ac:dyDescent="0.35"/>
    <row r="13757" customFormat="1" x14ac:dyDescent="0.35"/>
    <row r="13758" customFormat="1" x14ac:dyDescent="0.35"/>
    <row r="13759" customFormat="1" x14ac:dyDescent="0.35"/>
    <row r="13760" customFormat="1" x14ac:dyDescent="0.35"/>
    <row r="13761" customFormat="1" x14ac:dyDescent="0.35"/>
    <row r="13762" customFormat="1" x14ac:dyDescent="0.35"/>
    <row r="13763" customFormat="1" x14ac:dyDescent="0.35"/>
    <row r="13764" customFormat="1" x14ac:dyDescent="0.35"/>
    <row r="13765" customFormat="1" x14ac:dyDescent="0.35"/>
    <row r="13766" customFormat="1" x14ac:dyDescent="0.35"/>
    <row r="13767" customFormat="1" x14ac:dyDescent="0.35"/>
    <row r="13768" customFormat="1" x14ac:dyDescent="0.35"/>
    <row r="13769" customFormat="1" x14ac:dyDescent="0.35"/>
    <row r="13770" customFormat="1" x14ac:dyDescent="0.35"/>
    <row r="13771" customFormat="1" x14ac:dyDescent="0.35"/>
    <row r="13772" customFormat="1" x14ac:dyDescent="0.35"/>
    <row r="13773" customFormat="1" x14ac:dyDescent="0.35"/>
    <row r="13774" customFormat="1" x14ac:dyDescent="0.35"/>
    <row r="13775" customFormat="1" x14ac:dyDescent="0.35"/>
    <row r="13776" customFormat="1" x14ac:dyDescent="0.35"/>
    <row r="13777" customFormat="1" x14ac:dyDescent="0.35"/>
    <row r="13778" customFormat="1" x14ac:dyDescent="0.35"/>
    <row r="13779" customFormat="1" x14ac:dyDescent="0.35"/>
    <row r="13780" customFormat="1" x14ac:dyDescent="0.35"/>
    <row r="13781" customFormat="1" x14ac:dyDescent="0.35"/>
    <row r="13782" customFormat="1" x14ac:dyDescent="0.35"/>
    <row r="13783" customFormat="1" x14ac:dyDescent="0.35"/>
    <row r="13784" customFormat="1" x14ac:dyDescent="0.35"/>
    <row r="13785" customFormat="1" x14ac:dyDescent="0.35"/>
    <row r="13786" customFormat="1" x14ac:dyDescent="0.35"/>
    <row r="13787" customFormat="1" x14ac:dyDescent="0.35"/>
    <row r="13788" customFormat="1" x14ac:dyDescent="0.35"/>
    <row r="13789" customFormat="1" x14ac:dyDescent="0.35"/>
    <row r="13790" customFormat="1" x14ac:dyDescent="0.35"/>
    <row r="13791" customFormat="1" x14ac:dyDescent="0.35"/>
    <row r="13792" customFormat="1" x14ac:dyDescent="0.35"/>
    <row r="13793" customFormat="1" x14ac:dyDescent="0.35"/>
    <row r="13794" customFormat="1" x14ac:dyDescent="0.35"/>
    <row r="13795" customFormat="1" x14ac:dyDescent="0.35"/>
    <row r="13796" customFormat="1" x14ac:dyDescent="0.35"/>
    <row r="13797" customFormat="1" x14ac:dyDescent="0.35"/>
    <row r="13798" customFormat="1" x14ac:dyDescent="0.35"/>
    <row r="13799" customFormat="1" x14ac:dyDescent="0.35"/>
    <row r="13800" customFormat="1" x14ac:dyDescent="0.35"/>
    <row r="13801" customFormat="1" x14ac:dyDescent="0.35"/>
    <row r="13802" customFormat="1" x14ac:dyDescent="0.35"/>
    <row r="13803" customFormat="1" x14ac:dyDescent="0.35"/>
    <row r="13804" customFormat="1" x14ac:dyDescent="0.35"/>
    <row r="13805" customFormat="1" x14ac:dyDescent="0.35"/>
    <row r="13806" customFormat="1" x14ac:dyDescent="0.35"/>
    <row r="13807" customFormat="1" x14ac:dyDescent="0.35"/>
    <row r="13808" customFormat="1" x14ac:dyDescent="0.35"/>
    <row r="13809" customFormat="1" x14ac:dyDescent="0.35"/>
    <row r="13810" customFormat="1" x14ac:dyDescent="0.35"/>
    <row r="13811" customFormat="1" x14ac:dyDescent="0.35"/>
    <row r="13812" customFormat="1" x14ac:dyDescent="0.35"/>
    <row r="13813" customFormat="1" x14ac:dyDescent="0.35"/>
    <row r="13814" customFormat="1" x14ac:dyDescent="0.35"/>
    <row r="13815" customFormat="1" x14ac:dyDescent="0.35"/>
    <row r="13816" customFormat="1" x14ac:dyDescent="0.35"/>
    <row r="13817" customFormat="1" x14ac:dyDescent="0.35"/>
    <row r="13818" customFormat="1" x14ac:dyDescent="0.35"/>
    <row r="13819" customFormat="1" x14ac:dyDescent="0.35"/>
    <row r="13820" customFormat="1" x14ac:dyDescent="0.35"/>
    <row r="13821" customFormat="1" x14ac:dyDescent="0.35"/>
    <row r="13822" customFormat="1" x14ac:dyDescent="0.35"/>
    <row r="13823" customFormat="1" x14ac:dyDescent="0.35"/>
    <row r="13824" customFormat="1" x14ac:dyDescent="0.35"/>
    <row r="13825" customFormat="1" x14ac:dyDescent="0.35"/>
    <row r="13826" customFormat="1" x14ac:dyDescent="0.35"/>
    <row r="13827" customFormat="1" x14ac:dyDescent="0.35"/>
    <row r="13828" customFormat="1" x14ac:dyDescent="0.35"/>
    <row r="13829" customFormat="1" x14ac:dyDescent="0.35"/>
    <row r="13830" customFormat="1" x14ac:dyDescent="0.35"/>
    <row r="13831" customFormat="1" x14ac:dyDescent="0.35"/>
    <row r="13832" customFormat="1" x14ac:dyDescent="0.35"/>
    <row r="13833" customFormat="1" x14ac:dyDescent="0.35"/>
    <row r="13834" customFormat="1" x14ac:dyDescent="0.35"/>
    <row r="13835" customFormat="1" x14ac:dyDescent="0.35"/>
    <row r="13836" customFormat="1" x14ac:dyDescent="0.35"/>
    <row r="13837" customFormat="1" x14ac:dyDescent="0.35"/>
    <row r="13838" customFormat="1" x14ac:dyDescent="0.35"/>
    <row r="13839" customFormat="1" x14ac:dyDescent="0.35"/>
    <row r="13840" customFormat="1" x14ac:dyDescent="0.35"/>
    <row r="13841" customFormat="1" x14ac:dyDescent="0.35"/>
    <row r="13842" customFormat="1" x14ac:dyDescent="0.35"/>
    <row r="13843" customFormat="1" x14ac:dyDescent="0.35"/>
    <row r="13844" customFormat="1" x14ac:dyDescent="0.35"/>
    <row r="13845" customFormat="1" x14ac:dyDescent="0.35"/>
    <row r="13846" customFormat="1" x14ac:dyDescent="0.35"/>
    <row r="13847" customFormat="1" x14ac:dyDescent="0.35"/>
    <row r="13848" customFormat="1" x14ac:dyDescent="0.35"/>
    <row r="13849" customFormat="1" x14ac:dyDescent="0.35"/>
    <row r="13850" customFormat="1" x14ac:dyDescent="0.35"/>
    <row r="13851" customFormat="1" x14ac:dyDescent="0.35"/>
    <row r="13852" customFormat="1" x14ac:dyDescent="0.35"/>
    <row r="13853" customFormat="1" x14ac:dyDescent="0.35"/>
    <row r="13854" customFormat="1" x14ac:dyDescent="0.35"/>
    <row r="13855" customFormat="1" x14ac:dyDescent="0.35"/>
    <row r="13856" customFormat="1" x14ac:dyDescent="0.35"/>
    <row r="13857" customFormat="1" x14ac:dyDescent="0.35"/>
    <row r="13858" customFormat="1" x14ac:dyDescent="0.35"/>
    <row r="13859" customFormat="1" x14ac:dyDescent="0.35"/>
    <row r="13860" customFormat="1" x14ac:dyDescent="0.35"/>
    <row r="13861" customFormat="1" x14ac:dyDescent="0.35"/>
    <row r="13862" customFormat="1" x14ac:dyDescent="0.35"/>
    <row r="13863" customFormat="1" x14ac:dyDescent="0.35"/>
    <row r="13864" customFormat="1" x14ac:dyDescent="0.35"/>
    <row r="13865" customFormat="1" x14ac:dyDescent="0.35"/>
    <row r="13866" customFormat="1" x14ac:dyDescent="0.35"/>
    <row r="13867" customFormat="1" x14ac:dyDescent="0.35"/>
    <row r="13868" customFormat="1" x14ac:dyDescent="0.35"/>
    <row r="13869" customFormat="1" x14ac:dyDescent="0.35"/>
    <row r="13870" customFormat="1" x14ac:dyDescent="0.35"/>
    <row r="13871" customFormat="1" x14ac:dyDescent="0.35"/>
    <row r="13872" customFormat="1" x14ac:dyDescent="0.35"/>
    <row r="13873" customFormat="1" x14ac:dyDescent="0.35"/>
    <row r="13874" customFormat="1" x14ac:dyDescent="0.35"/>
    <row r="13875" customFormat="1" x14ac:dyDescent="0.35"/>
    <row r="13876" customFormat="1" x14ac:dyDescent="0.35"/>
    <row r="13877" customFormat="1" x14ac:dyDescent="0.35"/>
    <row r="13878" customFormat="1" x14ac:dyDescent="0.35"/>
    <row r="13879" customFormat="1" x14ac:dyDescent="0.35"/>
    <row r="13880" customFormat="1" x14ac:dyDescent="0.35"/>
    <row r="13881" customFormat="1" x14ac:dyDescent="0.35"/>
    <row r="13882" customFormat="1" x14ac:dyDescent="0.35"/>
    <row r="13883" customFormat="1" x14ac:dyDescent="0.35"/>
    <row r="13884" customFormat="1" x14ac:dyDescent="0.35"/>
    <row r="13885" customFormat="1" x14ac:dyDescent="0.35"/>
    <row r="13886" customFormat="1" x14ac:dyDescent="0.35"/>
    <row r="13887" customFormat="1" x14ac:dyDescent="0.35"/>
    <row r="13888" customFormat="1" x14ac:dyDescent="0.35"/>
    <row r="13889" customFormat="1" x14ac:dyDescent="0.35"/>
    <row r="13890" customFormat="1" x14ac:dyDescent="0.35"/>
    <row r="13891" customFormat="1" x14ac:dyDescent="0.35"/>
    <row r="13892" customFormat="1" x14ac:dyDescent="0.35"/>
    <row r="13893" customFormat="1" x14ac:dyDescent="0.35"/>
    <row r="13894" customFormat="1" x14ac:dyDescent="0.35"/>
    <row r="13895" customFormat="1" x14ac:dyDescent="0.35"/>
    <row r="13896" customFormat="1" x14ac:dyDescent="0.35"/>
    <row r="13897" customFormat="1" x14ac:dyDescent="0.35"/>
    <row r="13898" customFormat="1" x14ac:dyDescent="0.35"/>
    <row r="13899" customFormat="1" x14ac:dyDescent="0.35"/>
    <row r="13900" customFormat="1" x14ac:dyDescent="0.35"/>
    <row r="13901" customFormat="1" x14ac:dyDescent="0.35"/>
    <row r="13902" customFormat="1" x14ac:dyDescent="0.35"/>
    <row r="13903" customFormat="1" x14ac:dyDescent="0.35"/>
    <row r="13904" customFormat="1" x14ac:dyDescent="0.35"/>
    <row r="13905" customFormat="1" x14ac:dyDescent="0.35"/>
    <row r="13906" customFormat="1" x14ac:dyDescent="0.35"/>
    <row r="13907" customFormat="1" x14ac:dyDescent="0.35"/>
    <row r="13908" customFormat="1" x14ac:dyDescent="0.35"/>
    <row r="13909" customFormat="1" x14ac:dyDescent="0.35"/>
    <row r="13910" customFormat="1" x14ac:dyDescent="0.35"/>
    <row r="13911" customFormat="1" x14ac:dyDescent="0.35"/>
    <row r="13912" customFormat="1" x14ac:dyDescent="0.35"/>
    <row r="13913" customFormat="1" x14ac:dyDescent="0.35"/>
    <row r="13914" customFormat="1" x14ac:dyDescent="0.35"/>
    <row r="13915" customFormat="1" x14ac:dyDescent="0.35"/>
    <row r="13916" customFormat="1" x14ac:dyDescent="0.35"/>
    <row r="13917" customFormat="1" x14ac:dyDescent="0.35"/>
    <row r="13918" customFormat="1" x14ac:dyDescent="0.35"/>
    <row r="13919" customFormat="1" x14ac:dyDescent="0.35"/>
    <row r="13920" customFormat="1" x14ac:dyDescent="0.35"/>
    <row r="13921" customFormat="1" x14ac:dyDescent="0.35"/>
    <row r="13922" customFormat="1" x14ac:dyDescent="0.35"/>
    <row r="13923" customFormat="1" x14ac:dyDescent="0.35"/>
    <row r="13924" customFormat="1" x14ac:dyDescent="0.35"/>
    <row r="13925" customFormat="1" x14ac:dyDescent="0.35"/>
    <row r="13926" customFormat="1" x14ac:dyDescent="0.35"/>
    <row r="13927" customFormat="1" x14ac:dyDescent="0.35"/>
    <row r="13928" customFormat="1" x14ac:dyDescent="0.35"/>
    <row r="13929" customFormat="1" x14ac:dyDescent="0.35"/>
    <row r="13930" customFormat="1" x14ac:dyDescent="0.35"/>
    <row r="13931" customFormat="1" x14ac:dyDescent="0.35"/>
    <row r="13932" customFormat="1" x14ac:dyDescent="0.35"/>
    <row r="13933" customFormat="1" x14ac:dyDescent="0.35"/>
    <row r="13934" customFormat="1" x14ac:dyDescent="0.35"/>
    <row r="13935" customFormat="1" x14ac:dyDescent="0.35"/>
    <row r="13936" customFormat="1" x14ac:dyDescent="0.35"/>
    <row r="13937" customFormat="1" x14ac:dyDescent="0.35"/>
    <row r="13938" customFormat="1" x14ac:dyDescent="0.35"/>
    <row r="13939" customFormat="1" x14ac:dyDescent="0.35"/>
    <row r="13940" customFormat="1" x14ac:dyDescent="0.35"/>
    <row r="13941" customFormat="1" x14ac:dyDescent="0.35"/>
    <row r="13942" customFormat="1" x14ac:dyDescent="0.35"/>
    <row r="13943" customFormat="1" x14ac:dyDescent="0.35"/>
    <row r="13944" customFormat="1" x14ac:dyDescent="0.35"/>
    <row r="13945" customFormat="1" x14ac:dyDescent="0.35"/>
    <row r="13946" customFormat="1" x14ac:dyDescent="0.35"/>
    <row r="13947" customFormat="1" x14ac:dyDescent="0.35"/>
    <row r="13948" customFormat="1" x14ac:dyDescent="0.35"/>
    <row r="13949" customFormat="1" x14ac:dyDescent="0.35"/>
    <row r="13950" customFormat="1" x14ac:dyDescent="0.35"/>
    <row r="13951" customFormat="1" x14ac:dyDescent="0.35"/>
    <row r="13952" customFormat="1" x14ac:dyDescent="0.35"/>
    <row r="13953" customFormat="1" x14ac:dyDescent="0.35"/>
    <row r="13954" customFormat="1" x14ac:dyDescent="0.35"/>
    <row r="13955" customFormat="1" x14ac:dyDescent="0.35"/>
    <row r="13956" customFormat="1" x14ac:dyDescent="0.35"/>
    <row r="13957" customFormat="1" x14ac:dyDescent="0.35"/>
    <row r="13958" customFormat="1" x14ac:dyDescent="0.35"/>
    <row r="13959" customFormat="1" x14ac:dyDescent="0.35"/>
    <row r="13960" customFormat="1" x14ac:dyDescent="0.35"/>
    <row r="13961" customFormat="1" x14ac:dyDescent="0.35"/>
    <row r="13962" customFormat="1" x14ac:dyDescent="0.35"/>
    <row r="13963" customFormat="1" x14ac:dyDescent="0.35"/>
    <row r="13964" customFormat="1" x14ac:dyDescent="0.35"/>
    <row r="13965" customFormat="1" x14ac:dyDescent="0.35"/>
    <row r="13966" customFormat="1" x14ac:dyDescent="0.35"/>
    <row r="13967" customFormat="1" x14ac:dyDescent="0.35"/>
    <row r="13968" customFormat="1" x14ac:dyDescent="0.35"/>
    <row r="13969" customFormat="1" x14ac:dyDescent="0.35"/>
    <row r="13970" customFormat="1" x14ac:dyDescent="0.35"/>
    <row r="13971" customFormat="1" x14ac:dyDescent="0.35"/>
    <row r="13972" customFormat="1" x14ac:dyDescent="0.35"/>
    <row r="13973" customFormat="1" x14ac:dyDescent="0.35"/>
    <row r="13974" customFormat="1" x14ac:dyDescent="0.35"/>
    <row r="13975" customFormat="1" x14ac:dyDescent="0.35"/>
    <row r="13976" customFormat="1" x14ac:dyDescent="0.35"/>
    <row r="13977" customFormat="1" x14ac:dyDescent="0.35"/>
    <row r="13978" customFormat="1" x14ac:dyDescent="0.35"/>
    <row r="13979" customFormat="1" x14ac:dyDescent="0.35"/>
    <row r="13980" customFormat="1" x14ac:dyDescent="0.35"/>
    <row r="13981" customFormat="1" x14ac:dyDescent="0.35"/>
    <row r="13982" customFormat="1" x14ac:dyDescent="0.35"/>
    <row r="13983" customFormat="1" x14ac:dyDescent="0.35"/>
    <row r="13984" customFormat="1" x14ac:dyDescent="0.35"/>
    <row r="13985" customFormat="1" x14ac:dyDescent="0.35"/>
    <row r="13986" customFormat="1" x14ac:dyDescent="0.35"/>
    <row r="13987" customFormat="1" x14ac:dyDescent="0.35"/>
    <row r="13988" customFormat="1" x14ac:dyDescent="0.35"/>
    <row r="13989" customFormat="1" x14ac:dyDescent="0.35"/>
    <row r="13990" customFormat="1" x14ac:dyDescent="0.35"/>
    <row r="13991" customFormat="1" x14ac:dyDescent="0.35"/>
    <row r="13992" customFormat="1" x14ac:dyDescent="0.35"/>
    <row r="13993" customFormat="1" x14ac:dyDescent="0.35"/>
    <row r="13994" customFormat="1" x14ac:dyDescent="0.35"/>
    <row r="13995" customFormat="1" x14ac:dyDescent="0.35"/>
    <row r="13996" customFormat="1" x14ac:dyDescent="0.35"/>
    <row r="13997" customFormat="1" x14ac:dyDescent="0.35"/>
    <row r="13998" customFormat="1" x14ac:dyDescent="0.35"/>
    <row r="13999" customFormat="1" x14ac:dyDescent="0.35"/>
    <row r="14000" customFormat="1" x14ac:dyDescent="0.35"/>
    <row r="14001" customFormat="1" x14ac:dyDescent="0.35"/>
    <row r="14002" customFormat="1" x14ac:dyDescent="0.35"/>
    <row r="14003" customFormat="1" x14ac:dyDescent="0.35"/>
    <row r="14004" customFormat="1" x14ac:dyDescent="0.35"/>
    <row r="14005" customFormat="1" x14ac:dyDescent="0.35"/>
    <row r="14006" customFormat="1" x14ac:dyDescent="0.35"/>
    <row r="14007" customFormat="1" x14ac:dyDescent="0.35"/>
    <row r="14008" customFormat="1" x14ac:dyDescent="0.35"/>
    <row r="14009" customFormat="1" x14ac:dyDescent="0.35"/>
    <row r="14010" customFormat="1" x14ac:dyDescent="0.35"/>
    <row r="14011" customFormat="1" x14ac:dyDescent="0.35"/>
    <row r="14012" customFormat="1" x14ac:dyDescent="0.35"/>
    <row r="14013" customFormat="1" x14ac:dyDescent="0.35"/>
    <row r="14014" customFormat="1" x14ac:dyDescent="0.35"/>
    <row r="14015" customFormat="1" x14ac:dyDescent="0.35"/>
    <row r="14016" customFormat="1" x14ac:dyDescent="0.35"/>
    <row r="14017" customFormat="1" x14ac:dyDescent="0.35"/>
    <row r="14018" customFormat="1" x14ac:dyDescent="0.35"/>
    <row r="14019" customFormat="1" x14ac:dyDescent="0.35"/>
    <row r="14020" customFormat="1" x14ac:dyDescent="0.35"/>
    <row r="14021" customFormat="1" x14ac:dyDescent="0.35"/>
    <row r="14022" customFormat="1" x14ac:dyDescent="0.35"/>
    <row r="14023" customFormat="1" x14ac:dyDescent="0.35"/>
    <row r="14024" customFormat="1" x14ac:dyDescent="0.35"/>
    <row r="14025" customFormat="1" x14ac:dyDescent="0.35"/>
    <row r="14026" customFormat="1" x14ac:dyDescent="0.35"/>
    <row r="14027" customFormat="1" x14ac:dyDescent="0.35"/>
    <row r="14028" customFormat="1" x14ac:dyDescent="0.35"/>
    <row r="14029" customFormat="1" x14ac:dyDescent="0.35"/>
    <row r="14030" customFormat="1" x14ac:dyDescent="0.35"/>
    <row r="14031" customFormat="1" x14ac:dyDescent="0.35"/>
    <row r="14032" customFormat="1" x14ac:dyDescent="0.35"/>
    <row r="14033" customFormat="1" x14ac:dyDescent="0.35"/>
    <row r="14034" customFormat="1" x14ac:dyDescent="0.35"/>
    <row r="14035" customFormat="1" x14ac:dyDescent="0.35"/>
    <row r="14036" customFormat="1" x14ac:dyDescent="0.35"/>
    <row r="14037" customFormat="1" x14ac:dyDescent="0.35"/>
    <row r="14038" customFormat="1" x14ac:dyDescent="0.35"/>
    <row r="14039" customFormat="1" x14ac:dyDescent="0.35"/>
    <row r="14040" customFormat="1" x14ac:dyDescent="0.35"/>
    <row r="14041" customFormat="1" x14ac:dyDescent="0.35"/>
    <row r="14042" customFormat="1" x14ac:dyDescent="0.35"/>
    <row r="14043" customFormat="1" x14ac:dyDescent="0.35"/>
    <row r="14044" customFormat="1" x14ac:dyDescent="0.35"/>
    <row r="14045" customFormat="1" x14ac:dyDescent="0.35"/>
    <row r="14046" customFormat="1" x14ac:dyDescent="0.35"/>
    <row r="14047" customFormat="1" x14ac:dyDescent="0.35"/>
    <row r="14048" customFormat="1" x14ac:dyDescent="0.35"/>
    <row r="14049" customFormat="1" x14ac:dyDescent="0.35"/>
    <row r="14050" customFormat="1" x14ac:dyDescent="0.35"/>
    <row r="14051" customFormat="1" x14ac:dyDescent="0.35"/>
    <row r="14052" customFormat="1" x14ac:dyDescent="0.35"/>
    <row r="14053" customFormat="1" x14ac:dyDescent="0.35"/>
    <row r="14054" customFormat="1" x14ac:dyDescent="0.35"/>
    <row r="14055" customFormat="1" x14ac:dyDescent="0.35"/>
    <row r="14056" customFormat="1" x14ac:dyDescent="0.35"/>
    <row r="14057" customFormat="1" x14ac:dyDescent="0.35"/>
    <row r="14058" customFormat="1" x14ac:dyDescent="0.35"/>
    <row r="14059" customFormat="1" x14ac:dyDescent="0.35"/>
    <row r="14060" customFormat="1" x14ac:dyDescent="0.35"/>
    <row r="14061" customFormat="1" x14ac:dyDescent="0.35"/>
    <row r="14062" customFormat="1" x14ac:dyDescent="0.35"/>
    <row r="14063" customFormat="1" x14ac:dyDescent="0.35"/>
    <row r="14064" customFormat="1" x14ac:dyDescent="0.35"/>
    <row r="14065" customFormat="1" x14ac:dyDescent="0.35"/>
    <row r="14066" customFormat="1" x14ac:dyDescent="0.35"/>
    <row r="14067" customFormat="1" x14ac:dyDescent="0.35"/>
    <row r="14068" customFormat="1" x14ac:dyDescent="0.35"/>
    <row r="14069" customFormat="1" x14ac:dyDescent="0.35"/>
    <row r="14070" customFormat="1" x14ac:dyDescent="0.35"/>
    <row r="14071" customFormat="1" x14ac:dyDescent="0.35"/>
    <row r="14072" customFormat="1" x14ac:dyDescent="0.35"/>
    <row r="14073" customFormat="1" x14ac:dyDescent="0.35"/>
    <row r="14074" customFormat="1" x14ac:dyDescent="0.35"/>
    <row r="14075" customFormat="1" x14ac:dyDescent="0.35"/>
    <row r="14076" customFormat="1" x14ac:dyDescent="0.35"/>
    <row r="14077" customFormat="1" x14ac:dyDescent="0.35"/>
    <row r="14078" customFormat="1" x14ac:dyDescent="0.35"/>
    <row r="14079" customFormat="1" x14ac:dyDescent="0.35"/>
    <row r="14080" customFormat="1" x14ac:dyDescent="0.35"/>
    <row r="14081" customFormat="1" x14ac:dyDescent="0.35"/>
    <row r="14082" customFormat="1" x14ac:dyDescent="0.35"/>
    <row r="14083" customFormat="1" x14ac:dyDescent="0.35"/>
    <row r="14084" customFormat="1" x14ac:dyDescent="0.35"/>
    <row r="14085" customFormat="1" x14ac:dyDescent="0.35"/>
    <row r="14086" customFormat="1" x14ac:dyDescent="0.35"/>
    <row r="14087" customFormat="1" x14ac:dyDescent="0.35"/>
    <row r="14088" customFormat="1" x14ac:dyDescent="0.35"/>
    <row r="14089" customFormat="1" x14ac:dyDescent="0.35"/>
    <row r="14090" customFormat="1" x14ac:dyDescent="0.35"/>
    <row r="14091" customFormat="1" x14ac:dyDescent="0.35"/>
    <row r="14092" customFormat="1" x14ac:dyDescent="0.35"/>
    <row r="14093" customFormat="1" x14ac:dyDescent="0.35"/>
    <row r="14094" customFormat="1" x14ac:dyDescent="0.35"/>
    <row r="14095" customFormat="1" x14ac:dyDescent="0.35"/>
    <row r="14096" customFormat="1" x14ac:dyDescent="0.35"/>
    <row r="14097" customFormat="1" x14ac:dyDescent="0.35"/>
    <row r="14098" customFormat="1" x14ac:dyDescent="0.35"/>
    <row r="14099" customFormat="1" x14ac:dyDescent="0.35"/>
    <row r="14100" customFormat="1" x14ac:dyDescent="0.35"/>
    <row r="14101" customFormat="1" x14ac:dyDescent="0.35"/>
    <row r="14102" customFormat="1" x14ac:dyDescent="0.35"/>
    <row r="14103" customFormat="1" x14ac:dyDescent="0.35"/>
    <row r="14104" customFormat="1" x14ac:dyDescent="0.35"/>
    <row r="14105" customFormat="1" x14ac:dyDescent="0.35"/>
    <row r="14106" customFormat="1" x14ac:dyDescent="0.35"/>
    <row r="14107" customFormat="1" x14ac:dyDescent="0.35"/>
    <row r="14108" customFormat="1" x14ac:dyDescent="0.35"/>
    <row r="14109" customFormat="1" x14ac:dyDescent="0.35"/>
    <row r="14110" customFormat="1" x14ac:dyDescent="0.35"/>
    <row r="14111" customFormat="1" x14ac:dyDescent="0.35"/>
    <row r="14112" customFormat="1" x14ac:dyDescent="0.35"/>
    <row r="14113" customFormat="1" x14ac:dyDescent="0.35"/>
    <row r="14114" customFormat="1" x14ac:dyDescent="0.35"/>
    <row r="14115" customFormat="1" x14ac:dyDescent="0.35"/>
    <row r="14116" customFormat="1" x14ac:dyDescent="0.35"/>
    <row r="14117" customFormat="1" x14ac:dyDescent="0.35"/>
    <row r="14118" customFormat="1" x14ac:dyDescent="0.35"/>
    <row r="14119" customFormat="1" x14ac:dyDescent="0.35"/>
    <row r="14120" customFormat="1" x14ac:dyDescent="0.35"/>
    <row r="14121" customFormat="1" x14ac:dyDescent="0.35"/>
    <row r="14122" customFormat="1" x14ac:dyDescent="0.35"/>
    <row r="14123" customFormat="1" x14ac:dyDescent="0.35"/>
    <row r="14124" customFormat="1" x14ac:dyDescent="0.35"/>
    <row r="14125" customFormat="1" x14ac:dyDescent="0.35"/>
    <row r="14126" customFormat="1" x14ac:dyDescent="0.35"/>
    <row r="14127" customFormat="1" x14ac:dyDescent="0.35"/>
    <row r="14128" customFormat="1" x14ac:dyDescent="0.35"/>
    <row r="14129" customFormat="1" x14ac:dyDescent="0.35"/>
    <row r="14130" customFormat="1" x14ac:dyDescent="0.35"/>
    <row r="14131" customFormat="1" x14ac:dyDescent="0.35"/>
    <row r="14132" customFormat="1" x14ac:dyDescent="0.35"/>
    <row r="14133" customFormat="1" x14ac:dyDescent="0.35"/>
    <row r="14134" customFormat="1" x14ac:dyDescent="0.35"/>
    <row r="14135" customFormat="1" x14ac:dyDescent="0.35"/>
    <row r="14136" customFormat="1" x14ac:dyDescent="0.35"/>
    <row r="14137" customFormat="1" x14ac:dyDescent="0.35"/>
    <row r="14138" customFormat="1" x14ac:dyDescent="0.35"/>
    <row r="14139" customFormat="1" x14ac:dyDescent="0.35"/>
    <row r="14140" customFormat="1" x14ac:dyDescent="0.35"/>
    <row r="14141" customFormat="1" x14ac:dyDescent="0.35"/>
    <row r="14142" customFormat="1" x14ac:dyDescent="0.35"/>
    <row r="14143" customFormat="1" x14ac:dyDescent="0.35"/>
    <row r="14144" customFormat="1" x14ac:dyDescent="0.35"/>
    <row r="14145" customFormat="1" x14ac:dyDescent="0.35"/>
    <row r="14146" customFormat="1" x14ac:dyDescent="0.35"/>
    <row r="14147" customFormat="1" x14ac:dyDescent="0.35"/>
    <row r="14148" customFormat="1" x14ac:dyDescent="0.35"/>
    <row r="14149" customFormat="1" x14ac:dyDescent="0.35"/>
    <row r="14150" customFormat="1" x14ac:dyDescent="0.35"/>
    <row r="14151" customFormat="1" x14ac:dyDescent="0.35"/>
    <row r="14152" customFormat="1" x14ac:dyDescent="0.35"/>
    <row r="14153" customFormat="1" x14ac:dyDescent="0.35"/>
    <row r="14154" customFormat="1" x14ac:dyDescent="0.35"/>
    <row r="14155" customFormat="1" x14ac:dyDescent="0.35"/>
    <row r="14156" customFormat="1" x14ac:dyDescent="0.35"/>
    <row r="14157" customFormat="1" x14ac:dyDescent="0.35"/>
    <row r="14158" customFormat="1" x14ac:dyDescent="0.35"/>
    <row r="14159" customFormat="1" x14ac:dyDescent="0.35"/>
    <row r="14160" customFormat="1" x14ac:dyDescent="0.35"/>
    <row r="14161" customFormat="1" x14ac:dyDescent="0.35"/>
    <row r="14162" customFormat="1" x14ac:dyDescent="0.35"/>
    <row r="14163" customFormat="1" x14ac:dyDescent="0.35"/>
    <row r="14164" customFormat="1" x14ac:dyDescent="0.35"/>
    <row r="14165" customFormat="1" x14ac:dyDescent="0.35"/>
    <row r="14166" customFormat="1" x14ac:dyDescent="0.35"/>
    <row r="14167" customFormat="1" x14ac:dyDescent="0.35"/>
    <row r="14168" customFormat="1" x14ac:dyDescent="0.35"/>
    <row r="14169" customFormat="1" x14ac:dyDescent="0.35"/>
    <row r="14170" customFormat="1" x14ac:dyDescent="0.35"/>
    <row r="14171" customFormat="1" x14ac:dyDescent="0.35"/>
    <row r="14172" customFormat="1" x14ac:dyDescent="0.35"/>
    <row r="14173" customFormat="1" x14ac:dyDescent="0.35"/>
    <row r="14174" customFormat="1" x14ac:dyDescent="0.35"/>
    <row r="14175" customFormat="1" x14ac:dyDescent="0.35"/>
    <row r="14176" customFormat="1" x14ac:dyDescent="0.35"/>
    <row r="14177" customFormat="1" x14ac:dyDescent="0.35"/>
    <row r="14178" customFormat="1" x14ac:dyDescent="0.35"/>
    <row r="14179" customFormat="1" x14ac:dyDescent="0.35"/>
    <row r="14180" customFormat="1" x14ac:dyDescent="0.35"/>
    <row r="14181" customFormat="1" x14ac:dyDescent="0.35"/>
    <row r="14182" customFormat="1" x14ac:dyDescent="0.35"/>
    <row r="14183" customFormat="1" x14ac:dyDescent="0.35"/>
    <row r="14184" customFormat="1" x14ac:dyDescent="0.35"/>
    <row r="14185" customFormat="1" x14ac:dyDescent="0.35"/>
    <row r="14186" customFormat="1" x14ac:dyDescent="0.35"/>
    <row r="14187" customFormat="1" x14ac:dyDescent="0.35"/>
    <row r="14188" customFormat="1" x14ac:dyDescent="0.35"/>
    <row r="14189" customFormat="1" x14ac:dyDescent="0.35"/>
    <row r="14190" customFormat="1" x14ac:dyDescent="0.35"/>
    <row r="14191" customFormat="1" x14ac:dyDescent="0.35"/>
    <row r="14192" customFormat="1" x14ac:dyDescent="0.35"/>
    <row r="14193" customFormat="1" x14ac:dyDescent="0.35"/>
    <row r="14194" customFormat="1" x14ac:dyDescent="0.35"/>
    <row r="14195" customFormat="1" x14ac:dyDescent="0.35"/>
    <row r="14196" customFormat="1" x14ac:dyDescent="0.35"/>
    <row r="14197" customFormat="1" x14ac:dyDescent="0.35"/>
    <row r="14198" customFormat="1" x14ac:dyDescent="0.35"/>
    <row r="14199" customFormat="1" x14ac:dyDescent="0.35"/>
    <row r="14200" customFormat="1" x14ac:dyDescent="0.35"/>
    <row r="14201" customFormat="1" x14ac:dyDescent="0.35"/>
    <row r="14202" customFormat="1" x14ac:dyDescent="0.35"/>
    <row r="14203" customFormat="1" x14ac:dyDescent="0.35"/>
    <row r="14204" customFormat="1" x14ac:dyDescent="0.35"/>
    <row r="14205" customFormat="1" x14ac:dyDescent="0.35"/>
    <row r="14206" customFormat="1" x14ac:dyDescent="0.35"/>
    <row r="14207" customFormat="1" x14ac:dyDescent="0.35"/>
    <row r="14208" customFormat="1" x14ac:dyDescent="0.35"/>
    <row r="14209" customFormat="1" x14ac:dyDescent="0.35"/>
    <row r="14210" customFormat="1" x14ac:dyDescent="0.35"/>
    <row r="14211" customFormat="1" x14ac:dyDescent="0.35"/>
    <row r="14212" customFormat="1" x14ac:dyDescent="0.35"/>
    <row r="14213" customFormat="1" x14ac:dyDescent="0.35"/>
    <row r="14214" customFormat="1" x14ac:dyDescent="0.35"/>
    <row r="14215" customFormat="1" x14ac:dyDescent="0.35"/>
    <row r="14216" customFormat="1" x14ac:dyDescent="0.35"/>
    <row r="14217" customFormat="1" x14ac:dyDescent="0.35"/>
    <row r="14218" customFormat="1" x14ac:dyDescent="0.35"/>
    <row r="14219" customFormat="1" x14ac:dyDescent="0.35"/>
    <row r="14220" customFormat="1" x14ac:dyDescent="0.35"/>
    <row r="14221" customFormat="1" x14ac:dyDescent="0.35"/>
    <row r="14222" customFormat="1" x14ac:dyDescent="0.35"/>
    <row r="14223" customFormat="1" x14ac:dyDescent="0.35"/>
    <row r="14224" customFormat="1" x14ac:dyDescent="0.35"/>
    <row r="14225" customFormat="1" x14ac:dyDescent="0.35"/>
    <row r="14226" customFormat="1" x14ac:dyDescent="0.35"/>
    <row r="14227" customFormat="1" x14ac:dyDescent="0.35"/>
    <row r="14228" customFormat="1" x14ac:dyDescent="0.35"/>
    <row r="14229" customFormat="1" x14ac:dyDescent="0.35"/>
    <row r="14230" customFormat="1" x14ac:dyDescent="0.35"/>
    <row r="14231" customFormat="1" x14ac:dyDescent="0.35"/>
    <row r="14232" customFormat="1" x14ac:dyDescent="0.35"/>
    <row r="14233" customFormat="1" x14ac:dyDescent="0.35"/>
    <row r="14234" customFormat="1" x14ac:dyDescent="0.35"/>
    <row r="14235" customFormat="1" x14ac:dyDescent="0.35"/>
    <row r="14236" customFormat="1" x14ac:dyDescent="0.35"/>
    <row r="14237" customFormat="1" x14ac:dyDescent="0.35"/>
    <row r="14238" customFormat="1" x14ac:dyDescent="0.35"/>
    <row r="14239" customFormat="1" x14ac:dyDescent="0.35"/>
    <row r="14240" customFormat="1" x14ac:dyDescent="0.35"/>
    <row r="14241" customFormat="1" x14ac:dyDescent="0.35"/>
    <row r="14242" customFormat="1" x14ac:dyDescent="0.35"/>
    <row r="14243" customFormat="1" x14ac:dyDescent="0.35"/>
    <row r="14244" customFormat="1" x14ac:dyDescent="0.35"/>
    <row r="14245" customFormat="1" x14ac:dyDescent="0.35"/>
    <row r="14246" customFormat="1" x14ac:dyDescent="0.35"/>
    <row r="14247" customFormat="1" x14ac:dyDescent="0.35"/>
    <row r="14248" customFormat="1" x14ac:dyDescent="0.35"/>
    <row r="14249" customFormat="1" x14ac:dyDescent="0.35"/>
    <row r="14250" customFormat="1" x14ac:dyDescent="0.35"/>
    <row r="14251" customFormat="1" x14ac:dyDescent="0.35"/>
    <row r="14252" customFormat="1" x14ac:dyDescent="0.35"/>
    <row r="14253" customFormat="1" x14ac:dyDescent="0.35"/>
    <row r="14254" customFormat="1" x14ac:dyDescent="0.35"/>
    <row r="14255" customFormat="1" x14ac:dyDescent="0.35"/>
    <row r="14256" customFormat="1" x14ac:dyDescent="0.35"/>
    <row r="14257" customFormat="1" x14ac:dyDescent="0.35"/>
    <row r="14258" customFormat="1" x14ac:dyDescent="0.35"/>
    <row r="14259" customFormat="1" x14ac:dyDescent="0.35"/>
    <row r="14260" customFormat="1" x14ac:dyDescent="0.35"/>
    <row r="14261" customFormat="1" x14ac:dyDescent="0.35"/>
    <row r="14262" customFormat="1" x14ac:dyDescent="0.35"/>
    <row r="14263" customFormat="1" x14ac:dyDescent="0.35"/>
    <row r="14264" customFormat="1" x14ac:dyDescent="0.35"/>
    <row r="14265" customFormat="1" x14ac:dyDescent="0.35"/>
    <row r="14266" customFormat="1" x14ac:dyDescent="0.35"/>
    <row r="14267" customFormat="1" x14ac:dyDescent="0.35"/>
    <row r="14268" customFormat="1" x14ac:dyDescent="0.35"/>
    <row r="14269" customFormat="1" x14ac:dyDescent="0.35"/>
    <row r="14270" customFormat="1" x14ac:dyDescent="0.35"/>
    <row r="14271" customFormat="1" x14ac:dyDescent="0.35"/>
    <row r="14272" customFormat="1" x14ac:dyDescent="0.35"/>
    <row r="14273" customFormat="1" x14ac:dyDescent="0.35"/>
    <row r="14274" customFormat="1" x14ac:dyDescent="0.35"/>
    <row r="14275" customFormat="1" x14ac:dyDescent="0.35"/>
    <row r="14276" customFormat="1" x14ac:dyDescent="0.35"/>
    <row r="14277" customFormat="1" x14ac:dyDescent="0.35"/>
    <row r="14278" customFormat="1" x14ac:dyDescent="0.35"/>
    <row r="14279" customFormat="1" x14ac:dyDescent="0.35"/>
    <row r="14280" customFormat="1" x14ac:dyDescent="0.35"/>
    <row r="14281" customFormat="1" x14ac:dyDescent="0.35"/>
    <row r="14282" customFormat="1" x14ac:dyDescent="0.35"/>
    <row r="14283" customFormat="1" x14ac:dyDescent="0.35"/>
    <row r="14284" customFormat="1" x14ac:dyDescent="0.35"/>
    <row r="14285" customFormat="1" x14ac:dyDescent="0.35"/>
    <row r="14286" customFormat="1" x14ac:dyDescent="0.35"/>
    <row r="14287" customFormat="1" x14ac:dyDescent="0.35"/>
    <row r="14288" customFormat="1" x14ac:dyDescent="0.35"/>
    <row r="14289" customFormat="1" x14ac:dyDescent="0.35"/>
    <row r="14290" customFormat="1" x14ac:dyDescent="0.35"/>
    <row r="14291" customFormat="1" x14ac:dyDescent="0.35"/>
    <row r="14292" customFormat="1" x14ac:dyDescent="0.35"/>
    <row r="14293" customFormat="1" x14ac:dyDescent="0.35"/>
    <row r="14294" customFormat="1" x14ac:dyDescent="0.35"/>
    <row r="14295" customFormat="1" x14ac:dyDescent="0.35"/>
    <row r="14296" customFormat="1" x14ac:dyDescent="0.35"/>
    <row r="14297" customFormat="1" x14ac:dyDescent="0.35"/>
    <row r="14298" customFormat="1" x14ac:dyDescent="0.35"/>
    <row r="14299" customFormat="1" x14ac:dyDescent="0.35"/>
    <row r="14300" customFormat="1" x14ac:dyDescent="0.35"/>
    <row r="14301" customFormat="1" x14ac:dyDescent="0.35"/>
    <row r="14302" customFormat="1" x14ac:dyDescent="0.35"/>
    <row r="14303" customFormat="1" x14ac:dyDescent="0.35"/>
    <row r="14304" customFormat="1" x14ac:dyDescent="0.35"/>
    <row r="14305" customFormat="1" x14ac:dyDescent="0.35"/>
    <row r="14306" customFormat="1" x14ac:dyDescent="0.35"/>
    <row r="14307" customFormat="1" x14ac:dyDescent="0.35"/>
    <row r="14308" customFormat="1" x14ac:dyDescent="0.35"/>
    <row r="14309" customFormat="1" x14ac:dyDescent="0.35"/>
    <row r="14310" customFormat="1" x14ac:dyDescent="0.35"/>
    <row r="14311" customFormat="1" x14ac:dyDescent="0.35"/>
    <row r="14312" customFormat="1" x14ac:dyDescent="0.35"/>
    <row r="14313" customFormat="1" x14ac:dyDescent="0.35"/>
    <row r="14314" customFormat="1" x14ac:dyDescent="0.35"/>
    <row r="14315" customFormat="1" x14ac:dyDescent="0.35"/>
    <row r="14316" customFormat="1" x14ac:dyDescent="0.35"/>
    <row r="14317" customFormat="1" x14ac:dyDescent="0.35"/>
    <row r="14318" customFormat="1" x14ac:dyDescent="0.35"/>
    <row r="14319" customFormat="1" x14ac:dyDescent="0.35"/>
    <row r="14320" customFormat="1" x14ac:dyDescent="0.35"/>
    <row r="14321" customFormat="1" x14ac:dyDescent="0.35"/>
    <row r="14322" customFormat="1" x14ac:dyDescent="0.35"/>
    <row r="14323" customFormat="1" x14ac:dyDescent="0.35"/>
    <row r="14324" customFormat="1" x14ac:dyDescent="0.35"/>
    <row r="14325" customFormat="1" x14ac:dyDescent="0.35"/>
    <row r="14326" customFormat="1" x14ac:dyDescent="0.35"/>
    <row r="14327" customFormat="1" x14ac:dyDescent="0.35"/>
    <row r="14328" customFormat="1" x14ac:dyDescent="0.35"/>
    <row r="14329" customFormat="1" x14ac:dyDescent="0.35"/>
    <row r="14330" customFormat="1" x14ac:dyDescent="0.35"/>
    <row r="14331" customFormat="1" x14ac:dyDescent="0.35"/>
    <row r="14332" customFormat="1" x14ac:dyDescent="0.35"/>
    <row r="14333" customFormat="1" x14ac:dyDescent="0.35"/>
    <row r="14334" customFormat="1" x14ac:dyDescent="0.35"/>
    <row r="14335" customFormat="1" x14ac:dyDescent="0.35"/>
    <row r="14336" customFormat="1" x14ac:dyDescent="0.35"/>
    <row r="14337" customFormat="1" x14ac:dyDescent="0.35"/>
    <row r="14338" customFormat="1" x14ac:dyDescent="0.35"/>
    <row r="14339" customFormat="1" x14ac:dyDescent="0.35"/>
    <row r="14340" customFormat="1" x14ac:dyDescent="0.35"/>
    <row r="14341" customFormat="1" x14ac:dyDescent="0.35"/>
    <row r="14342" customFormat="1" x14ac:dyDescent="0.35"/>
    <row r="14343" customFormat="1" x14ac:dyDescent="0.35"/>
    <row r="14344" customFormat="1" x14ac:dyDescent="0.35"/>
    <row r="14345" customFormat="1" x14ac:dyDescent="0.35"/>
    <row r="14346" customFormat="1" x14ac:dyDescent="0.35"/>
    <row r="14347" customFormat="1" x14ac:dyDescent="0.35"/>
    <row r="14348" customFormat="1" x14ac:dyDescent="0.35"/>
    <row r="14349" customFormat="1" x14ac:dyDescent="0.35"/>
    <row r="14350" customFormat="1" x14ac:dyDescent="0.35"/>
    <row r="14351" customFormat="1" x14ac:dyDescent="0.35"/>
    <row r="14352" customFormat="1" x14ac:dyDescent="0.35"/>
    <row r="14353" customFormat="1" x14ac:dyDescent="0.35"/>
    <row r="14354" customFormat="1" x14ac:dyDescent="0.35"/>
    <row r="14355" customFormat="1" x14ac:dyDescent="0.35"/>
    <row r="14356" customFormat="1" x14ac:dyDescent="0.35"/>
    <row r="14357" customFormat="1" x14ac:dyDescent="0.35"/>
    <row r="14358" customFormat="1" x14ac:dyDescent="0.35"/>
    <row r="14359" customFormat="1" x14ac:dyDescent="0.35"/>
    <row r="14360" customFormat="1" x14ac:dyDescent="0.35"/>
    <row r="14361" customFormat="1" x14ac:dyDescent="0.35"/>
    <row r="14362" customFormat="1" x14ac:dyDescent="0.35"/>
    <row r="14363" customFormat="1" x14ac:dyDescent="0.35"/>
    <row r="14364" customFormat="1" x14ac:dyDescent="0.35"/>
    <row r="14365" customFormat="1" x14ac:dyDescent="0.35"/>
    <row r="14366" customFormat="1" x14ac:dyDescent="0.35"/>
    <row r="14367" customFormat="1" x14ac:dyDescent="0.35"/>
    <row r="14368" customFormat="1" x14ac:dyDescent="0.35"/>
    <row r="14369" customFormat="1" x14ac:dyDescent="0.35"/>
    <row r="14370" customFormat="1" x14ac:dyDescent="0.35"/>
    <row r="14371" customFormat="1" x14ac:dyDescent="0.35"/>
    <row r="14372" customFormat="1" x14ac:dyDescent="0.35"/>
    <row r="14373" customFormat="1" x14ac:dyDescent="0.35"/>
    <row r="14374" customFormat="1" x14ac:dyDescent="0.35"/>
    <row r="14375" customFormat="1" x14ac:dyDescent="0.35"/>
    <row r="14376" customFormat="1" x14ac:dyDescent="0.35"/>
    <row r="14377" customFormat="1" x14ac:dyDescent="0.35"/>
    <row r="14378" customFormat="1" x14ac:dyDescent="0.35"/>
    <row r="14379" customFormat="1" x14ac:dyDescent="0.35"/>
    <row r="14380" customFormat="1" x14ac:dyDescent="0.35"/>
    <row r="14381" customFormat="1" x14ac:dyDescent="0.35"/>
    <row r="14382" customFormat="1" x14ac:dyDescent="0.35"/>
    <row r="14383" customFormat="1" x14ac:dyDescent="0.35"/>
    <row r="14384" customFormat="1" x14ac:dyDescent="0.35"/>
    <row r="14385" customFormat="1" x14ac:dyDescent="0.35"/>
    <row r="14386" customFormat="1" x14ac:dyDescent="0.35"/>
    <row r="14387" customFormat="1" x14ac:dyDescent="0.35"/>
    <row r="14388" customFormat="1" x14ac:dyDescent="0.35"/>
    <row r="14389" customFormat="1" x14ac:dyDescent="0.35"/>
    <row r="14390" customFormat="1" x14ac:dyDescent="0.35"/>
    <row r="14391" customFormat="1" x14ac:dyDescent="0.35"/>
    <row r="14392" customFormat="1" x14ac:dyDescent="0.35"/>
    <row r="14393" customFormat="1" x14ac:dyDescent="0.35"/>
    <row r="14394" customFormat="1" x14ac:dyDescent="0.35"/>
    <row r="14395" customFormat="1" x14ac:dyDescent="0.35"/>
    <row r="14396" customFormat="1" x14ac:dyDescent="0.35"/>
    <row r="14397" customFormat="1" x14ac:dyDescent="0.35"/>
    <row r="14398" customFormat="1" x14ac:dyDescent="0.35"/>
    <row r="14399" customFormat="1" x14ac:dyDescent="0.35"/>
    <row r="14400" customFormat="1" x14ac:dyDescent="0.35"/>
    <row r="14401" customFormat="1" x14ac:dyDescent="0.35"/>
    <row r="14402" customFormat="1" x14ac:dyDescent="0.35"/>
    <row r="14403" customFormat="1" x14ac:dyDescent="0.35"/>
    <row r="14404" customFormat="1" x14ac:dyDescent="0.35"/>
    <row r="14405" customFormat="1" x14ac:dyDescent="0.35"/>
    <row r="14406" customFormat="1" x14ac:dyDescent="0.35"/>
    <row r="14407" customFormat="1" x14ac:dyDescent="0.35"/>
    <row r="14408" customFormat="1" x14ac:dyDescent="0.35"/>
    <row r="14409" customFormat="1" x14ac:dyDescent="0.35"/>
    <row r="14410" customFormat="1" x14ac:dyDescent="0.35"/>
    <row r="14411" customFormat="1" x14ac:dyDescent="0.35"/>
    <row r="14412" customFormat="1" x14ac:dyDescent="0.35"/>
    <row r="14413" customFormat="1" x14ac:dyDescent="0.35"/>
    <row r="14414" customFormat="1" x14ac:dyDescent="0.35"/>
    <row r="14415" customFormat="1" x14ac:dyDescent="0.35"/>
    <row r="14416" customFormat="1" x14ac:dyDescent="0.35"/>
    <row r="14417" customFormat="1" x14ac:dyDescent="0.35"/>
    <row r="14418" customFormat="1" x14ac:dyDescent="0.35"/>
    <row r="14419" customFormat="1" x14ac:dyDescent="0.35"/>
    <row r="14420" customFormat="1" x14ac:dyDescent="0.35"/>
    <row r="14421" customFormat="1" x14ac:dyDescent="0.35"/>
    <row r="14422" customFormat="1" x14ac:dyDescent="0.35"/>
    <row r="14423" customFormat="1" x14ac:dyDescent="0.35"/>
    <row r="14424" customFormat="1" x14ac:dyDescent="0.35"/>
    <row r="14425" customFormat="1" x14ac:dyDescent="0.35"/>
    <row r="14426" customFormat="1" x14ac:dyDescent="0.35"/>
    <row r="14427" customFormat="1" x14ac:dyDescent="0.35"/>
    <row r="14428" customFormat="1" x14ac:dyDescent="0.35"/>
    <row r="14429" customFormat="1" x14ac:dyDescent="0.35"/>
    <row r="14430" customFormat="1" x14ac:dyDescent="0.35"/>
    <row r="14431" customFormat="1" x14ac:dyDescent="0.35"/>
    <row r="14432" customFormat="1" x14ac:dyDescent="0.35"/>
    <row r="14433" customFormat="1" x14ac:dyDescent="0.35"/>
    <row r="14434" customFormat="1" x14ac:dyDescent="0.35"/>
    <row r="14435" customFormat="1" x14ac:dyDescent="0.35"/>
    <row r="14436" customFormat="1" x14ac:dyDescent="0.35"/>
    <row r="14437" customFormat="1" x14ac:dyDescent="0.35"/>
    <row r="14438" customFormat="1" x14ac:dyDescent="0.35"/>
    <row r="14439" customFormat="1" x14ac:dyDescent="0.35"/>
    <row r="14440" customFormat="1" x14ac:dyDescent="0.35"/>
    <row r="14441" customFormat="1" x14ac:dyDescent="0.35"/>
    <row r="14442" customFormat="1" x14ac:dyDescent="0.35"/>
    <row r="14443" customFormat="1" x14ac:dyDescent="0.35"/>
    <row r="14444" customFormat="1" x14ac:dyDescent="0.35"/>
    <row r="14445" customFormat="1" x14ac:dyDescent="0.35"/>
    <row r="14446" customFormat="1" x14ac:dyDescent="0.35"/>
    <row r="14447" customFormat="1" x14ac:dyDescent="0.35"/>
    <row r="14448" customFormat="1" x14ac:dyDescent="0.35"/>
    <row r="14449" customFormat="1" x14ac:dyDescent="0.35"/>
    <row r="14450" customFormat="1" x14ac:dyDescent="0.35"/>
    <row r="14451" customFormat="1" x14ac:dyDescent="0.35"/>
    <row r="14452" customFormat="1" x14ac:dyDescent="0.35"/>
    <row r="14453" customFormat="1" x14ac:dyDescent="0.35"/>
    <row r="14454" customFormat="1" x14ac:dyDescent="0.35"/>
    <row r="14455" customFormat="1" x14ac:dyDescent="0.35"/>
    <row r="14456" customFormat="1" x14ac:dyDescent="0.35"/>
    <row r="14457" customFormat="1" x14ac:dyDescent="0.35"/>
    <row r="14458" customFormat="1" x14ac:dyDescent="0.35"/>
    <row r="14459" customFormat="1" x14ac:dyDescent="0.35"/>
    <row r="14460" customFormat="1" x14ac:dyDescent="0.35"/>
    <row r="14461" customFormat="1" x14ac:dyDescent="0.35"/>
    <row r="14462" customFormat="1" x14ac:dyDescent="0.35"/>
    <row r="14463" customFormat="1" x14ac:dyDescent="0.35"/>
    <row r="14464" customFormat="1" x14ac:dyDescent="0.35"/>
    <row r="14465" customFormat="1" x14ac:dyDescent="0.35"/>
    <row r="14466" customFormat="1" x14ac:dyDescent="0.35"/>
    <row r="14467" customFormat="1" x14ac:dyDescent="0.35"/>
    <row r="14468" customFormat="1" x14ac:dyDescent="0.35"/>
    <row r="14469" customFormat="1" x14ac:dyDescent="0.35"/>
    <row r="14470" customFormat="1" x14ac:dyDescent="0.35"/>
    <row r="14471" customFormat="1" x14ac:dyDescent="0.35"/>
    <row r="14472" customFormat="1" x14ac:dyDescent="0.35"/>
    <row r="14473" customFormat="1" x14ac:dyDescent="0.35"/>
    <row r="14474" customFormat="1" x14ac:dyDescent="0.35"/>
    <row r="14475" customFormat="1" x14ac:dyDescent="0.35"/>
    <row r="14476" customFormat="1" x14ac:dyDescent="0.35"/>
    <row r="14477" customFormat="1" x14ac:dyDescent="0.35"/>
    <row r="14478" customFormat="1" x14ac:dyDescent="0.35"/>
    <row r="14479" customFormat="1" x14ac:dyDescent="0.35"/>
    <row r="14480" customFormat="1" x14ac:dyDescent="0.35"/>
    <row r="14481" customFormat="1" x14ac:dyDescent="0.35"/>
    <row r="14482" customFormat="1" x14ac:dyDescent="0.35"/>
    <row r="14483" customFormat="1" x14ac:dyDescent="0.35"/>
    <row r="14484" customFormat="1" x14ac:dyDescent="0.35"/>
    <row r="14485" customFormat="1" x14ac:dyDescent="0.35"/>
    <row r="14486" customFormat="1" x14ac:dyDescent="0.35"/>
    <row r="14487" customFormat="1" x14ac:dyDescent="0.35"/>
    <row r="14488" customFormat="1" x14ac:dyDescent="0.35"/>
    <row r="14489" customFormat="1" x14ac:dyDescent="0.35"/>
    <row r="14490" customFormat="1" x14ac:dyDescent="0.35"/>
    <row r="14491" customFormat="1" x14ac:dyDescent="0.35"/>
    <row r="14492" customFormat="1" x14ac:dyDescent="0.35"/>
    <row r="14493" customFormat="1" x14ac:dyDescent="0.35"/>
    <row r="14494" customFormat="1" x14ac:dyDescent="0.35"/>
    <row r="14495" customFormat="1" x14ac:dyDescent="0.35"/>
    <row r="14496" customFormat="1" x14ac:dyDescent="0.35"/>
    <row r="14497" customFormat="1" x14ac:dyDescent="0.35"/>
    <row r="14498" customFormat="1" x14ac:dyDescent="0.35"/>
    <row r="14499" customFormat="1" x14ac:dyDescent="0.35"/>
    <row r="14500" customFormat="1" x14ac:dyDescent="0.35"/>
    <row r="14501" customFormat="1" x14ac:dyDescent="0.35"/>
    <row r="14502" customFormat="1" x14ac:dyDescent="0.35"/>
    <row r="14503" customFormat="1" x14ac:dyDescent="0.35"/>
    <row r="14504" customFormat="1" x14ac:dyDescent="0.35"/>
    <row r="14505" customFormat="1" x14ac:dyDescent="0.35"/>
    <row r="14506" customFormat="1" x14ac:dyDescent="0.35"/>
    <row r="14507" customFormat="1" x14ac:dyDescent="0.35"/>
    <row r="14508" customFormat="1" x14ac:dyDescent="0.35"/>
    <row r="14509" customFormat="1" x14ac:dyDescent="0.35"/>
    <row r="14510" customFormat="1" x14ac:dyDescent="0.35"/>
    <row r="14511" customFormat="1" x14ac:dyDescent="0.35"/>
    <row r="14512" customFormat="1" x14ac:dyDescent="0.35"/>
    <row r="14513" customFormat="1" x14ac:dyDescent="0.35"/>
    <row r="14514" customFormat="1" x14ac:dyDescent="0.35"/>
    <row r="14515" customFormat="1" x14ac:dyDescent="0.35"/>
    <row r="14516" customFormat="1" x14ac:dyDescent="0.35"/>
    <row r="14517" customFormat="1" x14ac:dyDescent="0.35"/>
    <row r="14518" customFormat="1" x14ac:dyDescent="0.35"/>
    <row r="14519" customFormat="1" x14ac:dyDescent="0.35"/>
    <row r="14520" customFormat="1" x14ac:dyDescent="0.35"/>
    <row r="14521" customFormat="1" x14ac:dyDescent="0.35"/>
    <row r="14522" customFormat="1" x14ac:dyDescent="0.35"/>
    <row r="14523" customFormat="1" x14ac:dyDescent="0.35"/>
    <row r="14524" customFormat="1" x14ac:dyDescent="0.35"/>
    <row r="14525" customFormat="1" x14ac:dyDescent="0.35"/>
    <row r="14526" customFormat="1" x14ac:dyDescent="0.35"/>
    <row r="14527" customFormat="1" x14ac:dyDescent="0.35"/>
    <row r="14528" customFormat="1" x14ac:dyDescent="0.35"/>
    <row r="14529" customFormat="1" x14ac:dyDescent="0.35"/>
    <row r="14530" customFormat="1" x14ac:dyDescent="0.35"/>
    <row r="14531" customFormat="1" x14ac:dyDescent="0.35"/>
    <row r="14532" customFormat="1" x14ac:dyDescent="0.35"/>
    <row r="14533" customFormat="1" x14ac:dyDescent="0.35"/>
    <row r="14534" customFormat="1" x14ac:dyDescent="0.35"/>
    <row r="14535" customFormat="1" x14ac:dyDescent="0.35"/>
    <row r="14536" customFormat="1" x14ac:dyDescent="0.35"/>
    <row r="14537" customFormat="1" x14ac:dyDescent="0.35"/>
    <row r="14538" customFormat="1" x14ac:dyDescent="0.35"/>
    <row r="14539" customFormat="1" x14ac:dyDescent="0.35"/>
    <row r="14540" customFormat="1" x14ac:dyDescent="0.35"/>
    <row r="14541" customFormat="1" x14ac:dyDescent="0.35"/>
    <row r="14542" customFormat="1" x14ac:dyDescent="0.35"/>
    <row r="14543" customFormat="1" x14ac:dyDescent="0.35"/>
    <row r="14544" customFormat="1" x14ac:dyDescent="0.35"/>
    <row r="14545" customFormat="1" x14ac:dyDescent="0.35"/>
    <row r="14546" customFormat="1" x14ac:dyDescent="0.35"/>
    <row r="14547" customFormat="1" x14ac:dyDescent="0.35"/>
    <row r="14548" customFormat="1" x14ac:dyDescent="0.35"/>
    <row r="14549" customFormat="1" x14ac:dyDescent="0.35"/>
    <row r="14550" customFormat="1" x14ac:dyDescent="0.35"/>
    <row r="14551" customFormat="1" x14ac:dyDescent="0.35"/>
    <row r="14552" customFormat="1" x14ac:dyDescent="0.35"/>
    <row r="14553" customFormat="1" x14ac:dyDescent="0.35"/>
    <row r="14554" customFormat="1" x14ac:dyDescent="0.35"/>
    <row r="14555" customFormat="1" x14ac:dyDescent="0.35"/>
    <row r="14556" customFormat="1" x14ac:dyDescent="0.35"/>
    <row r="14557" customFormat="1" x14ac:dyDescent="0.35"/>
    <row r="14558" customFormat="1" x14ac:dyDescent="0.35"/>
    <row r="14559" customFormat="1" x14ac:dyDescent="0.35"/>
    <row r="14560" customFormat="1" x14ac:dyDescent="0.35"/>
    <row r="14561" customFormat="1" x14ac:dyDescent="0.35"/>
    <row r="14562" customFormat="1" x14ac:dyDescent="0.35"/>
    <row r="14563" customFormat="1" x14ac:dyDescent="0.35"/>
    <row r="14564" customFormat="1" x14ac:dyDescent="0.35"/>
    <row r="14565" customFormat="1" x14ac:dyDescent="0.35"/>
    <row r="14566" customFormat="1" x14ac:dyDescent="0.35"/>
    <row r="14567" customFormat="1" x14ac:dyDescent="0.35"/>
    <row r="14568" customFormat="1" x14ac:dyDescent="0.35"/>
    <row r="14569" customFormat="1" x14ac:dyDescent="0.35"/>
    <row r="14570" customFormat="1" x14ac:dyDescent="0.35"/>
    <row r="14571" customFormat="1" x14ac:dyDescent="0.35"/>
    <row r="14572" customFormat="1" x14ac:dyDescent="0.35"/>
    <row r="14573" customFormat="1" x14ac:dyDescent="0.35"/>
    <row r="14574" customFormat="1" x14ac:dyDescent="0.35"/>
    <row r="14575" customFormat="1" x14ac:dyDescent="0.35"/>
    <row r="14576" customFormat="1" x14ac:dyDescent="0.35"/>
    <row r="14577" customFormat="1" x14ac:dyDescent="0.35"/>
    <row r="14578" customFormat="1" x14ac:dyDescent="0.35"/>
    <row r="14579" customFormat="1" x14ac:dyDescent="0.35"/>
    <row r="14580" customFormat="1" x14ac:dyDescent="0.35"/>
    <row r="14581" customFormat="1" x14ac:dyDescent="0.35"/>
    <row r="14582" customFormat="1" x14ac:dyDescent="0.35"/>
    <row r="14583" customFormat="1" x14ac:dyDescent="0.35"/>
    <row r="14584" customFormat="1" x14ac:dyDescent="0.35"/>
    <row r="14585" customFormat="1" x14ac:dyDescent="0.35"/>
    <row r="14586" customFormat="1" x14ac:dyDescent="0.35"/>
    <row r="14587" customFormat="1" x14ac:dyDescent="0.35"/>
    <row r="14588" customFormat="1" x14ac:dyDescent="0.35"/>
    <row r="14589" customFormat="1" x14ac:dyDescent="0.35"/>
    <row r="14590" customFormat="1" x14ac:dyDescent="0.35"/>
    <row r="14591" customFormat="1" x14ac:dyDescent="0.35"/>
    <row r="14592" customFormat="1" x14ac:dyDescent="0.35"/>
    <row r="14593" customFormat="1" x14ac:dyDescent="0.35"/>
    <row r="14594" customFormat="1" x14ac:dyDescent="0.35"/>
    <row r="14595" customFormat="1" x14ac:dyDescent="0.35"/>
    <row r="14596" customFormat="1" x14ac:dyDescent="0.35"/>
    <row r="14597" customFormat="1" x14ac:dyDescent="0.35"/>
    <row r="14598" customFormat="1" x14ac:dyDescent="0.35"/>
    <row r="14599" customFormat="1" x14ac:dyDescent="0.35"/>
    <row r="14600" customFormat="1" x14ac:dyDescent="0.35"/>
    <row r="14601" customFormat="1" x14ac:dyDescent="0.35"/>
    <row r="14602" customFormat="1" x14ac:dyDescent="0.35"/>
    <row r="14603" customFormat="1" x14ac:dyDescent="0.35"/>
    <row r="14604" customFormat="1" x14ac:dyDescent="0.35"/>
    <row r="14605" customFormat="1" x14ac:dyDescent="0.35"/>
    <row r="14606" customFormat="1" x14ac:dyDescent="0.35"/>
    <row r="14607" customFormat="1" x14ac:dyDescent="0.35"/>
    <row r="14608" customFormat="1" x14ac:dyDescent="0.35"/>
    <row r="14609" customFormat="1" x14ac:dyDescent="0.35"/>
    <row r="14610" customFormat="1" x14ac:dyDescent="0.35"/>
    <row r="14611" customFormat="1" x14ac:dyDescent="0.35"/>
    <row r="14612" customFormat="1" x14ac:dyDescent="0.35"/>
    <row r="14613" customFormat="1" x14ac:dyDescent="0.35"/>
    <row r="14614" customFormat="1" x14ac:dyDescent="0.35"/>
    <row r="14615" customFormat="1" x14ac:dyDescent="0.35"/>
    <row r="14616" customFormat="1" x14ac:dyDescent="0.35"/>
    <row r="14617" customFormat="1" x14ac:dyDescent="0.35"/>
    <row r="14618" customFormat="1" x14ac:dyDescent="0.35"/>
    <row r="14619" customFormat="1" x14ac:dyDescent="0.35"/>
    <row r="14620" customFormat="1" x14ac:dyDescent="0.35"/>
    <row r="14621" customFormat="1" x14ac:dyDescent="0.35"/>
    <row r="14622" customFormat="1" x14ac:dyDescent="0.35"/>
    <row r="14623" customFormat="1" x14ac:dyDescent="0.35"/>
    <row r="14624" customFormat="1" x14ac:dyDescent="0.35"/>
    <row r="14625" customFormat="1" x14ac:dyDescent="0.35"/>
    <row r="14626" customFormat="1" x14ac:dyDescent="0.35"/>
    <row r="14627" customFormat="1" x14ac:dyDescent="0.35"/>
    <row r="14628" customFormat="1" x14ac:dyDescent="0.35"/>
    <row r="14629" customFormat="1" x14ac:dyDescent="0.35"/>
    <row r="14630" customFormat="1" x14ac:dyDescent="0.35"/>
    <row r="14631" customFormat="1" x14ac:dyDescent="0.35"/>
    <row r="14632" customFormat="1" x14ac:dyDescent="0.35"/>
    <row r="14633" customFormat="1" x14ac:dyDescent="0.35"/>
    <row r="14634" customFormat="1" x14ac:dyDescent="0.35"/>
    <row r="14635" customFormat="1" x14ac:dyDescent="0.35"/>
    <row r="14636" customFormat="1" x14ac:dyDescent="0.35"/>
    <row r="14637" customFormat="1" x14ac:dyDescent="0.35"/>
    <row r="14638" customFormat="1" x14ac:dyDescent="0.35"/>
    <row r="14639" customFormat="1" x14ac:dyDescent="0.35"/>
    <row r="14640" customFormat="1" x14ac:dyDescent="0.35"/>
    <row r="14641" customFormat="1" x14ac:dyDescent="0.35"/>
    <row r="14642" customFormat="1" x14ac:dyDescent="0.35"/>
    <row r="14643" customFormat="1" x14ac:dyDescent="0.35"/>
    <row r="14644" customFormat="1" x14ac:dyDescent="0.35"/>
    <row r="14645" customFormat="1" x14ac:dyDescent="0.35"/>
    <row r="14646" customFormat="1" x14ac:dyDescent="0.35"/>
    <row r="14647" customFormat="1" x14ac:dyDescent="0.35"/>
    <row r="14648" customFormat="1" x14ac:dyDescent="0.35"/>
    <row r="14649" customFormat="1" x14ac:dyDescent="0.35"/>
    <row r="14650" customFormat="1" x14ac:dyDescent="0.35"/>
    <row r="14651" customFormat="1" x14ac:dyDescent="0.35"/>
    <row r="14652" customFormat="1" x14ac:dyDescent="0.35"/>
    <row r="14653" customFormat="1" x14ac:dyDescent="0.35"/>
    <row r="14654" customFormat="1" x14ac:dyDescent="0.35"/>
    <row r="14655" customFormat="1" x14ac:dyDescent="0.35"/>
    <row r="14656" customFormat="1" x14ac:dyDescent="0.35"/>
    <row r="14657" customFormat="1" x14ac:dyDescent="0.35"/>
    <row r="14658" customFormat="1" x14ac:dyDescent="0.35"/>
    <row r="14659" customFormat="1" x14ac:dyDescent="0.35"/>
    <row r="14660" customFormat="1" x14ac:dyDescent="0.35"/>
    <row r="14661" customFormat="1" x14ac:dyDescent="0.35"/>
    <row r="14662" customFormat="1" x14ac:dyDescent="0.35"/>
    <row r="14663" customFormat="1" x14ac:dyDescent="0.35"/>
    <row r="14664" customFormat="1" x14ac:dyDescent="0.35"/>
    <row r="14665" customFormat="1" x14ac:dyDescent="0.35"/>
    <row r="14666" customFormat="1" x14ac:dyDescent="0.35"/>
    <row r="14667" customFormat="1" x14ac:dyDescent="0.35"/>
    <row r="14668" customFormat="1" x14ac:dyDescent="0.35"/>
    <row r="14669" customFormat="1" x14ac:dyDescent="0.35"/>
    <row r="14670" customFormat="1" x14ac:dyDescent="0.35"/>
    <row r="14671" customFormat="1" x14ac:dyDescent="0.35"/>
    <row r="14672" customFormat="1" x14ac:dyDescent="0.35"/>
    <row r="14673" customFormat="1" x14ac:dyDescent="0.35"/>
    <row r="14674" customFormat="1" x14ac:dyDescent="0.35"/>
    <row r="14675" customFormat="1" x14ac:dyDescent="0.35"/>
    <row r="14676" customFormat="1" x14ac:dyDescent="0.35"/>
    <row r="14677" customFormat="1" x14ac:dyDescent="0.35"/>
    <row r="14678" customFormat="1" x14ac:dyDescent="0.35"/>
    <row r="14679" customFormat="1" x14ac:dyDescent="0.35"/>
    <row r="14680" customFormat="1" x14ac:dyDescent="0.35"/>
    <row r="14681" customFormat="1" x14ac:dyDescent="0.35"/>
    <row r="14682" customFormat="1" x14ac:dyDescent="0.35"/>
    <row r="14683" customFormat="1" x14ac:dyDescent="0.35"/>
    <row r="14684" customFormat="1" x14ac:dyDescent="0.35"/>
    <row r="14685" customFormat="1" x14ac:dyDescent="0.35"/>
    <row r="14686" customFormat="1" x14ac:dyDescent="0.35"/>
    <row r="14687" customFormat="1" x14ac:dyDescent="0.35"/>
    <row r="14688" customFormat="1" x14ac:dyDescent="0.35"/>
    <row r="14689" customFormat="1" x14ac:dyDescent="0.35"/>
    <row r="14690" customFormat="1" x14ac:dyDescent="0.35"/>
    <row r="14691" customFormat="1" x14ac:dyDescent="0.35"/>
    <row r="14692" customFormat="1" x14ac:dyDescent="0.35"/>
    <row r="14693" customFormat="1" x14ac:dyDescent="0.35"/>
    <row r="14694" customFormat="1" x14ac:dyDescent="0.35"/>
    <row r="14695" customFormat="1" x14ac:dyDescent="0.35"/>
    <row r="14696" customFormat="1" x14ac:dyDescent="0.35"/>
    <row r="14697" customFormat="1" x14ac:dyDescent="0.35"/>
    <row r="14698" customFormat="1" x14ac:dyDescent="0.35"/>
    <row r="14699" customFormat="1" x14ac:dyDescent="0.35"/>
    <row r="14700" customFormat="1" x14ac:dyDescent="0.35"/>
    <row r="14701" customFormat="1" x14ac:dyDescent="0.35"/>
    <row r="14702" customFormat="1" x14ac:dyDescent="0.35"/>
    <row r="14703" customFormat="1" x14ac:dyDescent="0.35"/>
    <row r="14704" customFormat="1" x14ac:dyDescent="0.35"/>
    <row r="14705" customFormat="1" x14ac:dyDescent="0.35"/>
    <row r="14706" customFormat="1" x14ac:dyDescent="0.35"/>
    <row r="14707" customFormat="1" x14ac:dyDescent="0.35"/>
    <row r="14708" customFormat="1" x14ac:dyDescent="0.35"/>
    <row r="14709" customFormat="1" x14ac:dyDescent="0.35"/>
    <row r="14710" customFormat="1" x14ac:dyDescent="0.35"/>
    <row r="14711" customFormat="1" x14ac:dyDescent="0.35"/>
    <row r="14712" customFormat="1" x14ac:dyDescent="0.35"/>
    <row r="14713" customFormat="1" x14ac:dyDescent="0.35"/>
    <row r="14714" customFormat="1" x14ac:dyDescent="0.35"/>
    <row r="14715" customFormat="1" x14ac:dyDescent="0.35"/>
    <row r="14716" customFormat="1" x14ac:dyDescent="0.35"/>
    <row r="14717" customFormat="1" x14ac:dyDescent="0.35"/>
    <row r="14718" customFormat="1" x14ac:dyDescent="0.35"/>
    <row r="14719" customFormat="1" x14ac:dyDescent="0.35"/>
    <row r="14720" customFormat="1" x14ac:dyDescent="0.35"/>
    <row r="14721" customFormat="1" x14ac:dyDescent="0.35"/>
    <row r="14722" customFormat="1" x14ac:dyDescent="0.35"/>
    <row r="14723" customFormat="1" x14ac:dyDescent="0.35"/>
    <row r="14724" customFormat="1" x14ac:dyDescent="0.35"/>
    <row r="14725" customFormat="1" x14ac:dyDescent="0.35"/>
    <row r="14726" customFormat="1" x14ac:dyDescent="0.35"/>
    <row r="14727" customFormat="1" x14ac:dyDescent="0.35"/>
    <row r="14728" customFormat="1" x14ac:dyDescent="0.35"/>
    <row r="14729" customFormat="1" x14ac:dyDescent="0.35"/>
    <row r="14730" customFormat="1" x14ac:dyDescent="0.35"/>
    <row r="14731" customFormat="1" x14ac:dyDescent="0.35"/>
    <row r="14732" customFormat="1" x14ac:dyDescent="0.35"/>
    <row r="14733" customFormat="1" x14ac:dyDescent="0.35"/>
    <row r="14734" customFormat="1" x14ac:dyDescent="0.35"/>
    <row r="14735" customFormat="1" x14ac:dyDescent="0.35"/>
    <row r="14736" customFormat="1" x14ac:dyDescent="0.35"/>
    <row r="14737" customFormat="1" x14ac:dyDescent="0.35"/>
    <row r="14738" customFormat="1" x14ac:dyDescent="0.35"/>
    <row r="14739" customFormat="1" x14ac:dyDescent="0.35"/>
    <row r="14740" customFormat="1" x14ac:dyDescent="0.35"/>
    <row r="14741" customFormat="1" x14ac:dyDescent="0.35"/>
    <row r="14742" customFormat="1" x14ac:dyDescent="0.35"/>
    <row r="14743" customFormat="1" x14ac:dyDescent="0.35"/>
    <row r="14744" customFormat="1" x14ac:dyDescent="0.35"/>
    <row r="14745" customFormat="1" x14ac:dyDescent="0.35"/>
    <row r="14746" customFormat="1" x14ac:dyDescent="0.35"/>
    <row r="14747" customFormat="1" x14ac:dyDescent="0.35"/>
    <row r="14748" customFormat="1" x14ac:dyDescent="0.35"/>
    <row r="14749" customFormat="1" x14ac:dyDescent="0.35"/>
    <row r="14750" customFormat="1" x14ac:dyDescent="0.35"/>
    <row r="14751" customFormat="1" x14ac:dyDescent="0.35"/>
    <row r="14752" customFormat="1" x14ac:dyDescent="0.35"/>
    <row r="14753" customFormat="1" x14ac:dyDescent="0.35"/>
    <row r="14754" customFormat="1" x14ac:dyDescent="0.35"/>
    <row r="14755" customFormat="1" x14ac:dyDescent="0.35"/>
    <row r="14756" customFormat="1" x14ac:dyDescent="0.35"/>
    <row r="14757" customFormat="1" x14ac:dyDescent="0.35"/>
    <row r="14758" customFormat="1" x14ac:dyDescent="0.35"/>
    <row r="14759" customFormat="1" x14ac:dyDescent="0.35"/>
    <row r="14760" customFormat="1" x14ac:dyDescent="0.35"/>
    <row r="14761" customFormat="1" x14ac:dyDescent="0.35"/>
    <row r="14762" customFormat="1" x14ac:dyDescent="0.35"/>
    <row r="14763" customFormat="1" x14ac:dyDescent="0.35"/>
    <row r="14764" customFormat="1" x14ac:dyDescent="0.35"/>
    <row r="14765" customFormat="1" x14ac:dyDescent="0.35"/>
    <row r="14766" customFormat="1" x14ac:dyDescent="0.35"/>
    <row r="14767" customFormat="1" x14ac:dyDescent="0.35"/>
    <row r="14768" customFormat="1" x14ac:dyDescent="0.35"/>
    <row r="14769" customFormat="1" x14ac:dyDescent="0.35"/>
    <row r="14770" customFormat="1" x14ac:dyDescent="0.35"/>
    <row r="14771" customFormat="1" x14ac:dyDescent="0.35"/>
    <row r="14772" customFormat="1" x14ac:dyDescent="0.35"/>
    <row r="14773" customFormat="1" x14ac:dyDescent="0.35"/>
    <row r="14774" customFormat="1" x14ac:dyDescent="0.35"/>
    <row r="14775" customFormat="1" x14ac:dyDescent="0.35"/>
    <row r="14776" customFormat="1" x14ac:dyDescent="0.35"/>
    <row r="14777" customFormat="1" x14ac:dyDescent="0.35"/>
    <row r="14778" customFormat="1" x14ac:dyDescent="0.35"/>
    <row r="14779" customFormat="1" x14ac:dyDescent="0.35"/>
    <row r="14780" customFormat="1" x14ac:dyDescent="0.35"/>
    <row r="14781" customFormat="1" x14ac:dyDescent="0.35"/>
    <row r="14782" customFormat="1" x14ac:dyDescent="0.35"/>
    <row r="14783" customFormat="1" x14ac:dyDescent="0.35"/>
    <row r="14784" customFormat="1" x14ac:dyDescent="0.35"/>
    <row r="14785" customFormat="1" x14ac:dyDescent="0.35"/>
    <row r="14786" customFormat="1" x14ac:dyDescent="0.35"/>
    <row r="14787" customFormat="1" x14ac:dyDescent="0.35"/>
    <row r="14788" customFormat="1" x14ac:dyDescent="0.35"/>
    <row r="14789" customFormat="1" x14ac:dyDescent="0.35"/>
    <row r="14790" customFormat="1" x14ac:dyDescent="0.35"/>
    <row r="14791" customFormat="1" x14ac:dyDescent="0.35"/>
    <row r="14792" customFormat="1" x14ac:dyDescent="0.35"/>
    <row r="14793" customFormat="1" x14ac:dyDescent="0.35"/>
    <row r="14794" customFormat="1" x14ac:dyDescent="0.35"/>
    <row r="14795" customFormat="1" x14ac:dyDescent="0.35"/>
    <row r="14796" customFormat="1" x14ac:dyDescent="0.35"/>
    <row r="14797" customFormat="1" x14ac:dyDescent="0.35"/>
    <row r="14798" customFormat="1" x14ac:dyDescent="0.35"/>
    <row r="14799" customFormat="1" x14ac:dyDescent="0.35"/>
    <row r="14800" customFormat="1" x14ac:dyDescent="0.35"/>
    <row r="14801" customFormat="1" x14ac:dyDescent="0.35"/>
    <row r="14802" customFormat="1" x14ac:dyDescent="0.35"/>
    <row r="14803" customFormat="1" x14ac:dyDescent="0.35"/>
    <row r="14804" customFormat="1" x14ac:dyDescent="0.35"/>
    <row r="14805" customFormat="1" x14ac:dyDescent="0.35"/>
    <row r="14806" customFormat="1" x14ac:dyDescent="0.35"/>
    <row r="14807" customFormat="1" x14ac:dyDescent="0.35"/>
    <row r="14808" customFormat="1" x14ac:dyDescent="0.35"/>
    <row r="14809" customFormat="1" x14ac:dyDescent="0.35"/>
    <row r="14810" customFormat="1" x14ac:dyDescent="0.35"/>
    <row r="14811" customFormat="1" x14ac:dyDescent="0.35"/>
    <row r="14812" customFormat="1" x14ac:dyDescent="0.35"/>
    <row r="14813" customFormat="1" x14ac:dyDescent="0.35"/>
    <row r="14814" customFormat="1" x14ac:dyDescent="0.35"/>
    <row r="14815" customFormat="1" x14ac:dyDescent="0.35"/>
    <row r="14816" customFormat="1" x14ac:dyDescent="0.35"/>
    <row r="14817" customFormat="1" x14ac:dyDescent="0.35"/>
    <row r="14818" customFormat="1" x14ac:dyDescent="0.35"/>
    <row r="14819" customFormat="1" x14ac:dyDescent="0.35"/>
    <row r="14820" customFormat="1" x14ac:dyDescent="0.35"/>
    <row r="14821" customFormat="1" x14ac:dyDescent="0.35"/>
    <row r="14822" customFormat="1" x14ac:dyDescent="0.35"/>
    <row r="14823" customFormat="1" x14ac:dyDescent="0.35"/>
    <row r="14824" customFormat="1" x14ac:dyDescent="0.35"/>
    <row r="14825" customFormat="1" x14ac:dyDescent="0.35"/>
    <row r="14826" customFormat="1" x14ac:dyDescent="0.35"/>
    <row r="14827" customFormat="1" x14ac:dyDescent="0.35"/>
    <row r="14828" customFormat="1" x14ac:dyDescent="0.35"/>
    <row r="14829" customFormat="1" x14ac:dyDescent="0.35"/>
    <row r="14830" customFormat="1" x14ac:dyDescent="0.35"/>
    <row r="14831" customFormat="1" x14ac:dyDescent="0.35"/>
    <row r="14832" customFormat="1" x14ac:dyDescent="0.35"/>
    <row r="14833" customFormat="1" x14ac:dyDescent="0.35"/>
    <row r="14834" customFormat="1" x14ac:dyDescent="0.35"/>
    <row r="14835" customFormat="1" x14ac:dyDescent="0.35"/>
    <row r="14836" customFormat="1" x14ac:dyDescent="0.35"/>
    <row r="14837" customFormat="1" x14ac:dyDescent="0.35"/>
    <row r="14838" customFormat="1" x14ac:dyDescent="0.35"/>
    <row r="14839" customFormat="1" x14ac:dyDescent="0.35"/>
    <row r="14840" customFormat="1" x14ac:dyDescent="0.35"/>
    <row r="14841" customFormat="1" x14ac:dyDescent="0.35"/>
    <row r="14842" customFormat="1" x14ac:dyDescent="0.35"/>
    <row r="14843" customFormat="1" x14ac:dyDescent="0.35"/>
    <row r="14844" customFormat="1" x14ac:dyDescent="0.35"/>
    <row r="14845" customFormat="1" x14ac:dyDescent="0.35"/>
    <row r="14846" customFormat="1" x14ac:dyDescent="0.35"/>
    <row r="14847" customFormat="1" x14ac:dyDescent="0.35"/>
    <row r="14848" customFormat="1" x14ac:dyDescent="0.35"/>
    <row r="14849" customFormat="1" x14ac:dyDescent="0.35"/>
    <row r="14850" customFormat="1" x14ac:dyDescent="0.35"/>
    <row r="14851" customFormat="1" x14ac:dyDescent="0.35"/>
    <row r="14852" customFormat="1" x14ac:dyDescent="0.35"/>
    <row r="14853" customFormat="1" x14ac:dyDescent="0.35"/>
    <row r="14854" customFormat="1" x14ac:dyDescent="0.35"/>
    <row r="14855" customFormat="1" x14ac:dyDescent="0.35"/>
    <row r="14856" customFormat="1" x14ac:dyDescent="0.35"/>
    <row r="14857" customFormat="1" x14ac:dyDescent="0.35"/>
    <row r="14858" customFormat="1" x14ac:dyDescent="0.35"/>
    <row r="14859" customFormat="1" x14ac:dyDescent="0.35"/>
    <row r="14860" customFormat="1" x14ac:dyDescent="0.35"/>
    <row r="14861" customFormat="1" x14ac:dyDescent="0.35"/>
    <row r="14862" customFormat="1" x14ac:dyDescent="0.35"/>
    <row r="14863" customFormat="1" x14ac:dyDescent="0.35"/>
    <row r="14864" customFormat="1" x14ac:dyDescent="0.35"/>
    <row r="14865" customFormat="1" x14ac:dyDescent="0.35"/>
    <row r="14866" customFormat="1" x14ac:dyDescent="0.35"/>
    <row r="14867" customFormat="1" x14ac:dyDescent="0.35"/>
    <row r="14868" customFormat="1" x14ac:dyDescent="0.35"/>
    <row r="14869" customFormat="1" x14ac:dyDescent="0.35"/>
    <row r="14870" customFormat="1" x14ac:dyDescent="0.35"/>
    <row r="14871" customFormat="1" x14ac:dyDescent="0.35"/>
    <row r="14872" customFormat="1" x14ac:dyDescent="0.35"/>
    <row r="14873" customFormat="1" x14ac:dyDescent="0.35"/>
    <row r="14874" customFormat="1" x14ac:dyDescent="0.35"/>
    <row r="14875" customFormat="1" x14ac:dyDescent="0.35"/>
    <row r="14876" customFormat="1" x14ac:dyDescent="0.35"/>
    <row r="14877" customFormat="1" x14ac:dyDescent="0.35"/>
    <row r="14878" customFormat="1" x14ac:dyDescent="0.35"/>
    <row r="14879" customFormat="1" x14ac:dyDescent="0.35"/>
    <row r="14880" customFormat="1" x14ac:dyDescent="0.35"/>
    <row r="14881" customFormat="1" x14ac:dyDescent="0.35"/>
    <row r="14882" customFormat="1" x14ac:dyDescent="0.35"/>
    <row r="14883" customFormat="1" x14ac:dyDescent="0.35"/>
    <row r="14884" customFormat="1" x14ac:dyDescent="0.35"/>
    <row r="14885" customFormat="1" x14ac:dyDescent="0.35"/>
    <row r="14886" customFormat="1" x14ac:dyDescent="0.35"/>
    <row r="14887" customFormat="1" x14ac:dyDescent="0.35"/>
    <row r="14888" customFormat="1" x14ac:dyDescent="0.35"/>
    <row r="14889" customFormat="1" x14ac:dyDescent="0.35"/>
    <row r="14890" customFormat="1" x14ac:dyDescent="0.35"/>
    <row r="14891" customFormat="1" x14ac:dyDescent="0.35"/>
    <row r="14892" customFormat="1" x14ac:dyDescent="0.35"/>
    <row r="14893" customFormat="1" x14ac:dyDescent="0.35"/>
    <row r="14894" customFormat="1" x14ac:dyDescent="0.35"/>
    <row r="14895" customFormat="1" x14ac:dyDescent="0.35"/>
    <row r="14896" customFormat="1" x14ac:dyDescent="0.35"/>
    <row r="14897" customFormat="1" x14ac:dyDescent="0.35"/>
    <row r="14898" customFormat="1" x14ac:dyDescent="0.35"/>
    <row r="14899" customFormat="1" x14ac:dyDescent="0.35"/>
    <row r="14900" customFormat="1" x14ac:dyDescent="0.35"/>
    <row r="14901" customFormat="1" x14ac:dyDescent="0.35"/>
    <row r="14902" customFormat="1" x14ac:dyDescent="0.35"/>
    <row r="14903" customFormat="1" x14ac:dyDescent="0.35"/>
    <row r="14904" customFormat="1" x14ac:dyDescent="0.35"/>
    <row r="14905" customFormat="1" x14ac:dyDescent="0.35"/>
    <row r="14906" customFormat="1" x14ac:dyDescent="0.35"/>
    <row r="14907" customFormat="1" x14ac:dyDescent="0.35"/>
    <row r="14908" customFormat="1" x14ac:dyDescent="0.35"/>
    <row r="14909" customFormat="1" x14ac:dyDescent="0.35"/>
    <row r="14910" customFormat="1" x14ac:dyDescent="0.35"/>
    <row r="14911" customFormat="1" x14ac:dyDescent="0.35"/>
    <row r="14912" customFormat="1" x14ac:dyDescent="0.35"/>
    <row r="14913" customFormat="1" x14ac:dyDescent="0.35"/>
    <row r="14914" customFormat="1" x14ac:dyDescent="0.35"/>
    <row r="14915" customFormat="1" x14ac:dyDescent="0.35"/>
    <row r="14916" customFormat="1" x14ac:dyDescent="0.35"/>
    <row r="14917" customFormat="1" x14ac:dyDescent="0.35"/>
    <row r="14918" customFormat="1" x14ac:dyDescent="0.35"/>
    <row r="14919" customFormat="1" x14ac:dyDescent="0.35"/>
    <row r="14920" customFormat="1" x14ac:dyDescent="0.35"/>
    <row r="14921" customFormat="1" x14ac:dyDescent="0.35"/>
    <row r="14922" customFormat="1" x14ac:dyDescent="0.35"/>
    <row r="14923" customFormat="1" x14ac:dyDescent="0.35"/>
    <row r="14924" customFormat="1" x14ac:dyDescent="0.35"/>
    <row r="14925" customFormat="1" x14ac:dyDescent="0.35"/>
    <row r="14926" customFormat="1" x14ac:dyDescent="0.35"/>
    <row r="14927" customFormat="1" x14ac:dyDescent="0.35"/>
    <row r="14928" customFormat="1" x14ac:dyDescent="0.35"/>
    <row r="14929" customFormat="1" x14ac:dyDescent="0.35"/>
    <row r="14930" customFormat="1" x14ac:dyDescent="0.35"/>
    <row r="14931" customFormat="1" x14ac:dyDescent="0.35"/>
    <row r="14932" customFormat="1" x14ac:dyDescent="0.35"/>
    <row r="14933" customFormat="1" x14ac:dyDescent="0.35"/>
    <row r="14934" customFormat="1" x14ac:dyDescent="0.35"/>
    <row r="14935" customFormat="1" x14ac:dyDescent="0.35"/>
    <row r="14936" customFormat="1" x14ac:dyDescent="0.35"/>
    <row r="14937" customFormat="1" x14ac:dyDescent="0.35"/>
    <row r="14938" customFormat="1" x14ac:dyDescent="0.35"/>
    <row r="14939" customFormat="1" x14ac:dyDescent="0.35"/>
    <row r="14940" customFormat="1" x14ac:dyDescent="0.35"/>
    <row r="14941" customFormat="1" x14ac:dyDescent="0.35"/>
    <row r="14942" customFormat="1" x14ac:dyDescent="0.35"/>
    <row r="14943" customFormat="1" x14ac:dyDescent="0.35"/>
    <row r="14944" customFormat="1" x14ac:dyDescent="0.35"/>
    <row r="14945" customFormat="1" x14ac:dyDescent="0.35"/>
    <row r="14946" customFormat="1" x14ac:dyDescent="0.35"/>
    <row r="14947" customFormat="1" x14ac:dyDescent="0.35"/>
    <row r="14948" customFormat="1" x14ac:dyDescent="0.35"/>
    <row r="14949" customFormat="1" x14ac:dyDescent="0.35"/>
    <row r="14950" customFormat="1" x14ac:dyDescent="0.35"/>
    <row r="14951" customFormat="1" x14ac:dyDescent="0.35"/>
    <row r="14952" customFormat="1" x14ac:dyDescent="0.35"/>
    <row r="14953" customFormat="1" x14ac:dyDescent="0.35"/>
    <row r="14954" customFormat="1" x14ac:dyDescent="0.35"/>
    <row r="14955" customFormat="1" x14ac:dyDescent="0.35"/>
    <row r="14956" customFormat="1" x14ac:dyDescent="0.35"/>
    <row r="14957" customFormat="1" x14ac:dyDescent="0.35"/>
    <row r="14958" customFormat="1" x14ac:dyDescent="0.35"/>
    <row r="14959" customFormat="1" x14ac:dyDescent="0.35"/>
    <row r="14960" customFormat="1" x14ac:dyDescent="0.35"/>
    <row r="14961" customFormat="1" x14ac:dyDescent="0.35"/>
    <row r="14962" customFormat="1" x14ac:dyDescent="0.35"/>
    <row r="14963" customFormat="1" x14ac:dyDescent="0.35"/>
    <row r="14964" customFormat="1" x14ac:dyDescent="0.35"/>
    <row r="14965" customFormat="1" x14ac:dyDescent="0.35"/>
    <row r="14966" customFormat="1" x14ac:dyDescent="0.35"/>
    <row r="14967" customFormat="1" x14ac:dyDescent="0.35"/>
    <row r="14968" customFormat="1" x14ac:dyDescent="0.35"/>
    <row r="14969" customFormat="1" x14ac:dyDescent="0.35"/>
    <row r="14970" customFormat="1" x14ac:dyDescent="0.35"/>
    <row r="14971" customFormat="1" x14ac:dyDescent="0.35"/>
    <row r="14972" customFormat="1" x14ac:dyDescent="0.35"/>
    <row r="14973" customFormat="1" x14ac:dyDescent="0.35"/>
    <row r="14974" customFormat="1" x14ac:dyDescent="0.35"/>
    <row r="14975" customFormat="1" x14ac:dyDescent="0.35"/>
    <row r="14976" customFormat="1" x14ac:dyDescent="0.35"/>
    <row r="14977" customFormat="1" x14ac:dyDescent="0.35"/>
    <row r="14978" customFormat="1" x14ac:dyDescent="0.35"/>
    <row r="14979" customFormat="1" x14ac:dyDescent="0.35"/>
    <row r="14980" customFormat="1" x14ac:dyDescent="0.35"/>
    <row r="14981" customFormat="1" x14ac:dyDescent="0.35"/>
    <row r="14982" customFormat="1" x14ac:dyDescent="0.35"/>
    <row r="14983" customFormat="1" x14ac:dyDescent="0.35"/>
    <row r="14984" customFormat="1" x14ac:dyDescent="0.35"/>
    <row r="14985" customFormat="1" x14ac:dyDescent="0.35"/>
    <row r="14986" customFormat="1" x14ac:dyDescent="0.35"/>
    <row r="14987" customFormat="1" x14ac:dyDescent="0.35"/>
    <row r="14988" customFormat="1" x14ac:dyDescent="0.35"/>
    <row r="14989" customFormat="1" x14ac:dyDescent="0.35"/>
    <row r="14990" customFormat="1" x14ac:dyDescent="0.35"/>
    <row r="14991" customFormat="1" x14ac:dyDescent="0.35"/>
    <row r="14992" customFormat="1" x14ac:dyDescent="0.35"/>
    <row r="14993" customFormat="1" x14ac:dyDescent="0.35"/>
    <row r="14994" customFormat="1" x14ac:dyDescent="0.35"/>
    <row r="14995" customFormat="1" x14ac:dyDescent="0.35"/>
    <row r="14996" customFormat="1" x14ac:dyDescent="0.35"/>
    <row r="14997" customFormat="1" x14ac:dyDescent="0.35"/>
    <row r="14998" customFormat="1" x14ac:dyDescent="0.35"/>
    <row r="14999" customFormat="1" x14ac:dyDescent="0.35"/>
    <row r="15000" customFormat="1" x14ac:dyDescent="0.35"/>
    <row r="15001" customFormat="1" x14ac:dyDescent="0.35"/>
    <row r="15002" customFormat="1" x14ac:dyDescent="0.35"/>
    <row r="15003" customFormat="1" x14ac:dyDescent="0.35"/>
    <row r="15004" customFormat="1" x14ac:dyDescent="0.35"/>
    <row r="15005" customFormat="1" x14ac:dyDescent="0.35"/>
    <row r="15006" customFormat="1" x14ac:dyDescent="0.35"/>
    <row r="15007" customFormat="1" x14ac:dyDescent="0.35"/>
    <row r="15008" customFormat="1" x14ac:dyDescent="0.35"/>
    <row r="15009" customFormat="1" x14ac:dyDescent="0.35"/>
    <row r="15010" customFormat="1" x14ac:dyDescent="0.35"/>
    <row r="15011" customFormat="1" x14ac:dyDescent="0.35"/>
    <row r="15012" customFormat="1" x14ac:dyDescent="0.35"/>
    <row r="15013" customFormat="1" x14ac:dyDescent="0.35"/>
    <row r="15014" customFormat="1" x14ac:dyDescent="0.35"/>
    <row r="15015" customFormat="1" x14ac:dyDescent="0.35"/>
    <row r="15016" customFormat="1" x14ac:dyDescent="0.35"/>
    <row r="15017" customFormat="1" x14ac:dyDescent="0.35"/>
    <row r="15018" customFormat="1" x14ac:dyDescent="0.35"/>
    <row r="15019" customFormat="1" x14ac:dyDescent="0.35"/>
    <row r="15020" customFormat="1" x14ac:dyDescent="0.35"/>
    <row r="15021" customFormat="1" x14ac:dyDescent="0.35"/>
    <row r="15022" customFormat="1" x14ac:dyDescent="0.35"/>
    <row r="15023" customFormat="1" x14ac:dyDescent="0.35"/>
    <row r="15024" customFormat="1" x14ac:dyDescent="0.35"/>
    <row r="15025" customFormat="1" x14ac:dyDescent="0.35"/>
    <row r="15026" customFormat="1" x14ac:dyDescent="0.35"/>
    <row r="15027" customFormat="1" x14ac:dyDescent="0.35"/>
    <row r="15028" customFormat="1" x14ac:dyDescent="0.35"/>
    <row r="15029" customFormat="1" x14ac:dyDescent="0.35"/>
    <row r="15030" customFormat="1" x14ac:dyDescent="0.35"/>
    <row r="15031" customFormat="1" x14ac:dyDescent="0.35"/>
    <row r="15032" customFormat="1" x14ac:dyDescent="0.35"/>
    <row r="15033" customFormat="1" x14ac:dyDescent="0.35"/>
    <row r="15034" customFormat="1" x14ac:dyDescent="0.35"/>
    <row r="15035" customFormat="1" x14ac:dyDescent="0.35"/>
    <row r="15036" customFormat="1" x14ac:dyDescent="0.35"/>
    <row r="15037" customFormat="1" x14ac:dyDescent="0.35"/>
    <row r="15038" customFormat="1" x14ac:dyDescent="0.35"/>
    <row r="15039" customFormat="1" x14ac:dyDescent="0.35"/>
    <row r="15040" customFormat="1" x14ac:dyDescent="0.35"/>
    <row r="15041" customFormat="1" x14ac:dyDescent="0.35"/>
    <row r="15042" customFormat="1" x14ac:dyDescent="0.35"/>
    <row r="15043" customFormat="1" x14ac:dyDescent="0.35"/>
    <row r="15044" customFormat="1" x14ac:dyDescent="0.35"/>
    <row r="15045" customFormat="1" x14ac:dyDescent="0.35"/>
    <row r="15046" customFormat="1" x14ac:dyDescent="0.35"/>
    <row r="15047" customFormat="1" x14ac:dyDescent="0.35"/>
    <row r="15048" customFormat="1" x14ac:dyDescent="0.35"/>
    <row r="15049" customFormat="1" x14ac:dyDescent="0.35"/>
    <row r="15050" customFormat="1" x14ac:dyDescent="0.35"/>
    <row r="15051" customFormat="1" x14ac:dyDescent="0.35"/>
    <row r="15052" customFormat="1" x14ac:dyDescent="0.35"/>
    <row r="15053" customFormat="1" x14ac:dyDescent="0.35"/>
    <row r="15054" customFormat="1" x14ac:dyDescent="0.35"/>
    <row r="15055" customFormat="1" x14ac:dyDescent="0.35"/>
    <row r="15056" customFormat="1" x14ac:dyDescent="0.35"/>
    <row r="15057" customFormat="1" x14ac:dyDescent="0.35"/>
    <row r="15058" customFormat="1" x14ac:dyDescent="0.35"/>
    <row r="15059" customFormat="1" x14ac:dyDescent="0.35"/>
    <row r="15060" customFormat="1" x14ac:dyDescent="0.35"/>
    <row r="15061" customFormat="1" x14ac:dyDescent="0.35"/>
    <row r="15062" customFormat="1" x14ac:dyDescent="0.35"/>
    <row r="15063" customFormat="1" x14ac:dyDescent="0.35"/>
    <row r="15064" customFormat="1" x14ac:dyDescent="0.35"/>
    <row r="15065" customFormat="1" x14ac:dyDescent="0.35"/>
    <row r="15066" customFormat="1" x14ac:dyDescent="0.35"/>
    <row r="15067" customFormat="1" x14ac:dyDescent="0.35"/>
    <row r="15068" customFormat="1" x14ac:dyDescent="0.35"/>
    <row r="15069" customFormat="1" x14ac:dyDescent="0.35"/>
    <row r="15070" customFormat="1" x14ac:dyDescent="0.35"/>
    <row r="15071" customFormat="1" x14ac:dyDescent="0.35"/>
    <row r="15072" customFormat="1" x14ac:dyDescent="0.35"/>
    <row r="15073" customFormat="1" x14ac:dyDescent="0.35"/>
    <row r="15074" customFormat="1" x14ac:dyDescent="0.35"/>
    <row r="15075" customFormat="1" x14ac:dyDescent="0.35"/>
    <row r="15076" customFormat="1" x14ac:dyDescent="0.35"/>
    <row r="15077" customFormat="1" x14ac:dyDescent="0.35"/>
    <row r="15078" customFormat="1" x14ac:dyDescent="0.35"/>
    <row r="15079" customFormat="1" x14ac:dyDescent="0.35"/>
    <row r="15080" customFormat="1" x14ac:dyDescent="0.35"/>
    <row r="15081" customFormat="1" x14ac:dyDescent="0.35"/>
    <row r="15082" customFormat="1" x14ac:dyDescent="0.35"/>
    <row r="15083" customFormat="1" x14ac:dyDescent="0.35"/>
    <row r="15084" customFormat="1" x14ac:dyDescent="0.35"/>
    <row r="15085" customFormat="1" x14ac:dyDescent="0.35"/>
    <row r="15086" customFormat="1" x14ac:dyDescent="0.35"/>
    <row r="15087" customFormat="1" x14ac:dyDescent="0.35"/>
    <row r="15088" customFormat="1" x14ac:dyDescent="0.35"/>
    <row r="15089" customFormat="1" x14ac:dyDescent="0.35"/>
    <row r="15090" customFormat="1" x14ac:dyDescent="0.35"/>
    <row r="15091" customFormat="1" x14ac:dyDescent="0.35"/>
    <row r="15092" customFormat="1" x14ac:dyDescent="0.35"/>
    <row r="15093" customFormat="1" x14ac:dyDescent="0.35"/>
    <row r="15094" customFormat="1" x14ac:dyDescent="0.35"/>
    <row r="15095" customFormat="1" x14ac:dyDescent="0.35"/>
    <row r="15096" customFormat="1" x14ac:dyDescent="0.35"/>
    <row r="15097" customFormat="1" x14ac:dyDescent="0.35"/>
    <row r="15098" customFormat="1" x14ac:dyDescent="0.35"/>
    <row r="15099" customFormat="1" x14ac:dyDescent="0.35"/>
    <row r="15100" customFormat="1" x14ac:dyDescent="0.35"/>
    <row r="15101" customFormat="1" x14ac:dyDescent="0.35"/>
    <row r="15102" customFormat="1" x14ac:dyDescent="0.35"/>
    <row r="15103" customFormat="1" x14ac:dyDescent="0.35"/>
    <row r="15104" customFormat="1" x14ac:dyDescent="0.35"/>
    <row r="15105" customFormat="1" x14ac:dyDescent="0.35"/>
    <row r="15106" customFormat="1" x14ac:dyDescent="0.35"/>
    <row r="15107" customFormat="1" x14ac:dyDescent="0.35"/>
    <row r="15108" customFormat="1" x14ac:dyDescent="0.35"/>
    <row r="15109" customFormat="1" x14ac:dyDescent="0.35"/>
    <row r="15110" customFormat="1" x14ac:dyDescent="0.35"/>
    <row r="15111" customFormat="1" x14ac:dyDescent="0.35"/>
    <row r="15112" customFormat="1" x14ac:dyDescent="0.35"/>
    <row r="15113" customFormat="1" x14ac:dyDescent="0.35"/>
    <row r="15114" customFormat="1" x14ac:dyDescent="0.35"/>
    <row r="15115" customFormat="1" x14ac:dyDescent="0.35"/>
    <row r="15116" customFormat="1" x14ac:dyDescent="0.35"/>
    <row r="15117" customFormat="1" x14ac:dyDescent="0.35"/>
    <row r="15118" customFormat="1" x14ac:dyDescent="0.35"/>
    <row r="15119" customFormat="1" x14ac:dyDescent="0.35"/>
    <row r="15120" customFormat="1" x14ac:dyDescent="0.35"/>
    <row r="15121" customFormat="1" x14ac:dyDescent="0.35"/>
    <row r="15122" customFormat="1" x14ac:dyDescent="0.35"/>
    <row r="15123" customFormat="1" x14ac:dyDescent="0.35"/>
    <row r="15124" customFormat="1" x14ac:dyDescent="0.35"/>
    <row r="15125" customFormat="1" x14ac:dyDescent="0.35"/>
    <row r="15126" customFormat="1" x14ac:dyDescent="0.35"/>
    <row r="15127" customFormat="1" x14ac:dyDescent="0.35"/>
    <row r="15128" customFormat="1" x14ac:dyDescent="0.35"/>
    <row r="15129" customFormat="1" x14ac:dyDescent="0.35"/>
    <row r="15130" customFormat="1" x14ac:dyDescent="0.35"/>
    <row r="15131" customFormat="1" x14ac:dyDescent="0.35"/>
    <row r="15132" customFormat="1" x14ac:dyDescent="0.35"/>
    <row r="15133" customFormat="1" x14ac:dyDescent="0.35"/>
    <row r="15134" customFormat="1" x14ac:dyDescent="0.35"/>
    <row r="15135" customFormat="1" x14ac:dyDescent="0.35"/>
    <row r="15136" customFormat="1" x14ac:dyDescent="0.35"/>
    <row r="15137" customFormat="1" x14ac:dyDescent="0.35"/>
    <row r="15138" customFormat="1" x14ac:dyDescent="0.35"/>
    <row r="15139" customFormat="1" x14ac:dyDescent="0.35"/>
    <row r="15140" customFormat="1" x14ac:dyDescent="0.35"/>
    <row r="15141" customFormat="1" x14ac:dyDescent="0.35"/>
    <row r="15142" customFormat="1" x14ac:dyDescent="0.35"/>
    <row r="15143" customFormat="1" x14ac:dyDescent="0.35"/>
    <row r="15144" customFormat="1" x14ac:dyDescent="0.35"/>
    <row r="15145" customFormat="1" x14ac:dyDescent="0.35"/>
    <row r="15146" customFormat="1" x14ac:dyDescent="0.35"/>
    <row r="15147" customFormat="1" x14ac:dyDescent="0.35"/>
    <row r="15148" customFormat="1" x14ac:dyDescent="0.35"/>
    <row r="15149" customFormat="1" x14ac:dyDescent="0.35"/>
    <row r="15150" customFormat="1" x14ac:dyDescent="0.35"/>
    <row r="15151" customFormat="1" x14ac:dyDescent="0.35"/>
    <row r="15152" customFormat="1" x14ac:dyDescent="0.35"/>
    <row r="15153" customFormat="1" x14ac:dyDescent="0.35"/>
    <row r="15154" customFormat="1" x14ac:dyDescent="0.35"/>
    <row r="15155" customFormat="1" x14ac:dyDescent="0.35"/>
    <row r="15156" customFormat="1" x14ac:dyDescent="0.35"/>
    <row r="15157" customFormat="1" x14ac:dyDescent="0.35"/>
    <row r="15158" customFormat="1" x14ac:dyDescent="0.35"/>
    <row r="15159" customFormat="1" x14ac:dyDescent="0.35"/>
    <row r="15160" customFormat="1" x14ac:dyDescent="0.35"/>
    <row r="15161" customFormat="1" x14ac:dyDescent="0.35"/>
    <row r="15162" customFormat="1" x14ac:dyDescent="0.35"/>
    <row r="15163" customFormat="1" x14ac:dyDescent="0.35"/>
    <row r="15164" customFormat="1" x14ac:dyDescent="0.35"/>
    <row r="15165" customFormat="1" x14ac:dyDescent="0.35"/>
    <row r="15166" customFormat="1" x14ac:dyDescent="0.35"/>
    <row r="15167" customFormat="1" x14ac:dyDescent="0.35"/>
    <row r="15168" customFormat="1" x14ac:dyDescent="0.35"/>
    <row r="15169" customFormat="1" x14ac:dyDescent="0.35"/>
    <row r="15170" customFormat="1" x14ac:dyDescent="0.35"/>
    <row r="15171" customFormat="1" x14ac:dyDescent="0.35"/>
    <row r="15172" customFormat="1" x14ac:dyDescent="0.35"/>
    <row r="15173" customFormat="1" x14ac:dyDescent="0.35"/>
    <row r="15174" customFormat="1" x14ac:dyDescent="0.35"/>
    <row r="15175" customFormat="1" x14ac:dyDescent="0.35"/>
    <row r="15176" customFormat="1" x14ac:dyDescent="0.35"/>
    <row r="15177" customFormat="1" x14ac:dyDescent="0.35"/>
    <row r="15178" customFormat="1" x14ac:dyDescent="0.35"/>
    <row r="15179" customFormat="1" x14ac:dyDescent="0.35"/>
    <row r="15180" customFormat="1" x14ac:dyDescent="0.35"/>
    <row r="15181" customFormat="1" x14ac:dyDescent="0.35"/>
    <row r="15182" customFormat="1" x14ac:dyDescent="0.35"/>
    <row r="15183" customFormat="1" x14ac:dyDescent="0.35"/>
    <row r="15184" customFormat="1" x14ac:dyDescent="0.35"/>
    <row r="15185" customFormat="1" x14ac:dyDescent="0.35"/>
    <row r="15186" customFormat="1" x14ac:dyDescent="0.35"/>
    <row r="15187" customFormat="1" x14ac:dyDescent="0.35"/>
    <row r="15188" customFormat="1" x14ac:dyDescent="0.35"/>
    <row r="15189" customFormat="1" x14ac:dyDescent="0.35"/>
    <row r="15190" customFormat="1" x14ac:dyDescent="0.35"/>
    <row r="15191" customFormat="1" x14ac:dyDescent="0.35"/>
    <row r="15192" customFormat="1" x14ac:dyDescent="0.35"/>
    <row r="15193" customFormat="1" x14ac:dyDescent="0.35"/>
    <row r="15194" customFormat="1" x14ac:dyDescent="0.35"/>
    <row r="15195" customFormat="1" x14ac:dyDescent="0.35"/>
    <row r="15196" customFormat="1" x14ac:dyDescent="0.35"/>
    <row r="15197" customFormat="1" x14ac:dyDescent="0.35"/>
    <row r="15198" customFormat="1" x14ac:dyDescent="0.35"/>
    <row r="15199" customFormat="1" x14ac:dyDescent="0.35"/>
    <row r="15200" customFormat="1" x14ac:dyDescent="0.35"/>
    <row r="15201" customFormat="1" x14ac:dyDescent="0.35"/>
    <row r="15202" customFormat="1" x14ac:dyDescent="0.35"/>
    <row r="15203" customFormat="1" x14ac:dyDescent="0.35"/>
    <row r="15204" customFormat="1" x14ac:dyDescent="0.35"/>
    <row r="15205" customFormat="1" x14ac:dyDescent="0.35"/>
    <row r="15206" customFormat="1" x14ac:dyDescent="0.35"/>
    <row r="15207" customFormat="1" x14ac:dyDescent="0.35"/>
    <row r="15208" customFormat="1" x14ac:dyDescent="0.35"/>
    <row r="15209" customFormat="1" x14ac:dyDescent="0.35"/>
    <row r="15210" customFormat="1" x14ac:dyDescent="0.35"/>
    <row r="15211" customFormat="1" x14ac:dyDescent="0.35"/>
    <row r="15212" customFormat="1" x14ac:dyDescent="0.35"/>
    <row r="15213" customFormat="1" x14ac:dyDescent="0.35"/>
    <row r="15214" customFormat="1" x14ac:dyDescent="0.35"/>
    <row r="15215" customFormat="1" x14ac:dyDescent="0.35"/>
    <row r="15216" customFormat="1" x14ac:dyDescent="0.35"/>
    <row r="15217" customFormat="1" x14ac:dyDescent="0.35"/>
    <row r="15218" customFormat="1" x14ac:dyDescent="0.35"/>
    <row r="15219" customFormat="1" x14ac:dyDescent="0.35"/>
    <row r="15220" customFormat="1" x14ac:dyDescent="0.35"/>
    <row r="15221" customFormat="1" x14ac:dyDescent="0.35"/>
    <row r="15222" customFormat="1" x14ac:dyDescent="0.35"/>
    <row r="15223" customFormat="1" x14ac:dyDescent="0.35"/>
    <row r="15224" customFormat="1" x14ac:dyDescent="0.35"/>
    <row r="15225" customFormat="1" x14ac:dyDescent="0.35"/>
    <row r="15226" customFormat="1" x14ac:dyDescent="0.35"/>
    <row r="15227" customFormat="1" x14ac:dyDescent="0.35"/>
    <row r="15228" customFormat="1" x14ac:dyDescent="0.35"/>
    <row r="15229" customFormat="1" x14ac:dyDescent="0.35"/>
    <row r="15230" customFormat="1" x14ac:dyDescent="0.35"/>
    <row r="15231" customFormat="1" x14ac:dyDescent="0.35"/>
    <row r="15232" customFormat="1" x14ac:dyDescent="0.35"/>
    <row r="15233" customFormat="1" x14ac:dyDescent="0.35"/>
    <row r="15234" customFormat="1" x14ac:dyDescent="0.35"/>
    <row r="15235" customFormat="1" x14ac:dyDescent="0.35"/>
    <row r="15236" customFormat="1" x14ac:dyDescent="0.35"/>
    <row r="15237" customFormat="1" x14ac:dyDescent="0.35"/>
    <row r="15238" customFormat="1" x14ac:dyDescent="0.35"/>
    <row r="15239" customFormat="1" x14ac:dyDescent="0.35"/>
    <row r="15240" customFormat="1" x14ac:dyDescent="0.35"/>
    <row r="15241" customFormat="1" x14ac:dyDescent="0.35"/>
    <row r="15242" customFormat="1" x14ac:dyDescent="0.35"/>
    <row r="15243" customFormat="1" x14ac:dyDescent="0.35"/>
    <row r="15244" customFormat="1" x14ac:dyDescent="0.35"/>
    <row r="15245" customFormat="1" x14ac:dyDescent="0.35"/>
    <row r="15246" customFormat="1" x14ac:dyDescent="0.35"/>
    <row r="15247" customFormat="1" x14ac:dyDescent="0.35"/>
    <row r="15248" customFormat="1" x14ac:dyDescent="0.35"/>
    <row r="15249" customFormat="1" x14ac:dyDescent="0.35"/>
    <row r="15250" customFormat="1" x14ac:dyDescent="0.35"/>
    <row r="15251" customFormat="1" x14ac:dyDescent="0.35"/>
    <row r="15252" customFormat="1" x14ac:dyDescent="0.35"/>
    <row r="15253" customFormat="1" x14ac:dyDescent="0.35"/>
    <row r="15254" customFormat="1" x14ac:dyDescent="0.35"/>
    <row r="15255" customFormat="1" x14ac:dyDescent="0.35"/>
    <row r="15256" customFormat="1" x14ac:dyDescent="0.35"/>
    <row r="15257" customFormat="1" x14ac:dyDescent="0.35"/>
    <row r="15258" customFormat="1" x14ac:dyDescent="0.35"/>
    <row r="15259" customFormat="1" x14ac:dyDescent="0.35"/>
    <row r="15260" customFormat="1" x14ac:dyDescent="0.35"/>
    <row r="15261" customFormat="1" x14ac:dyDescent="0.35"/>
    <row r="15262" customFormat="1" x14ac:dyDescent="0.35"/>
    <row r="15263" customFormat="1" x14ac:dyDescent="0.35"/>
    <row r="15264" customFormat="1" x14ac:dyDescent="0.35"/>
    <row r="15265" customFormat="1" x14ac:dyDescent="0.35"/>
    <row r="15266" customFormat="1" x14ac:dyDescent="0.35"/>
    <row r="15267" customFormat="1" x14ac:dyDescent="0.35"/>
    <row r="15268" customFormat="1" x14ac:dyDescent="0.35"/>
    <row r="15269" customFormat="1" x14ac:dyDescent="0.35"/>
    <row r="15270" customFormat="1" x14ac:dyDescent="0.35"/>
    <row r="15271" customFormat="1" x14ac:dyDescent="0.35"/>
    <row r="15272" customFormat="1" x14ac:dyDescent="0.35"/>
    <row r="15273" customFormat="1" x14ac:dyDescent="0.35"/>
    <row r="15274" customFormat="1" x14ac:dyDescent="0.35"/>
    <row r="15275" customFormat="1" x14ac:dyDescent="0.35"/>
    <row r="15276" customFormat="1" x14ac:dyDescent="0.35"/>
    <row r="15277" customFormat="1" x14ac:dyDescent="0.35"/>
    <row r="15278" customFormat="1" x14ac:dyDescent="0.35"/>
    <row r="15279" customFormat="1" x14ac:dyDescent="0.35"/>
    <row r="15280" customFormat="1" x14ac:dyDescent="0.35"/>
    <row r="15281" customFormat="1" x14ac:dyDescent="0.35"/>
    <row r="15282" customFormat="1" x14ac:dyDescent="0.35"/>
    <row r="15283" customFormat="1" x14ac:dyDescent="0.35"/>
    <row r="15284" customFormat="1" x14ac:dyDescent="0.35"/>
    <row r="15285" customFormat="1" x14ac:dyDescent="0.35"/>
    <row r="15286" customFormat="1" x14ac:dyDescent="0.35"/>
    <row r="15287" customFormat="1" x14ac:dyDescent="0.35"/>
    <row r="15288" customFormat="1" x14ac:dyDescent="0.35"/>
    <row r="15289" customFormat="1" x14ac:dyDescent="0.35"/>
    <row r="15290" customFormat="1" x14ac:dyDescent="0.35"/>
    <row r="15291" customFormat="1" x14ac:dyDescent="0.35"/>
    <row r="15292" customFormat="1" x14ac:dyDescent="0.35"/>
    <row r="15293" customFormat="1" x14ac:dyDescent="0.35"/>
    <row r="15294" customFormat="1" x14ac:dyDescent="0.35"/>
    <row r="15295" customFormat="1" x14ac:dyDescent="0.35"/>
    <row r="15296" customFormat="1" x14ac:dyDescent="0.35"/>
    <row r="15297" customFormat="1" x14ac:dyDescent="0.35"/>
    <row r="15298" customFormat="1" x14ac:dyDescent="0.35"/>
    <row r="15299" customFormat="1" x14ac:dyDescent="0.35"/>
    <row r="15300" customFormat="1" x14ac:dyDescent="0.35"/>
    <row r="15301" customFormat="1" x14ac:dyDescent="0.35"/>
    <row r="15302" customFormat="1" x14ac:dyDescent="0.35"/>
    <row r="15303" customFormat="1" x14ac:dyDescent="0.35"/>
    <row r="15304" customFormat="1" x14ac:dyDescent="0.35"/>
    <row r="15305" customFormat="1" x14ac:dyDescent="0.35"/>
    <row r="15306" customFormat="1" x14ac:dyDescent="0.35"/>
    <row r="15307" customFormat="1" x14ac:dyDescent="0.35"/>
    <row r="15308" customFormat="1" x14ac:dyDescent="0.35"/>
    <row r="15309" customFormat="1" x14ac:dyDescent="0.35"/>
    <row r="15310" customFormat="1" x14ac:dyDescent="0.35"/>
    <row r="15311" customFormat="1" x14ac:dyDescent="0.35"/>
    <row r="15312" customFormat="1" x14ac:dyDescent="0.35"/>
    <row r="15313" customFormat="1" x14ac:dyDescent="0.35"/>
    <row r="15314" customFormat="1" x14ac:dyDescent="0.35"/>
    <row r="15315" customFormat="1" x14ac:dyDescent="0.35"/>
    <row r="15316" customFormat="1" x14ac:dyDescent="0.35"/>
    <row r="15317" customFormat="1" x14ac:dyDescent="0.35"/>
    <row r="15318" customFormat="1" x14ac:dyDescent="0.35"/>
    <row r="15319" customFormat="1" x14ac:dyDescent="0.35"/>
    <row r="15320" customFormat="1" x14ac:dyDescent="0.35"/>
    <row r="15321" customFormat="1" x14ac:dyDescent="0.35"/>
    <row r="15322" customFormat="1" x14ac:dyDescent="0.35"/>
    <row r="15323" customFormat="1" x14ac:dyDescent="0.35"/>
    <row r="15324" customFormat="1" x14ac:dyDescent="0.35"/>
    <row r="15325" customFormat="1" x14ac:dyDescent="0.35"/>
    <row r="15326" customFormat="1" x14ac:dyDescent="0.35"/>
    <row r="15327" customFormat="1" x14ac:dyDescent="0.35"/>
    <row r="15328" customFormat="1" x14ac:dyDescent="0.35"/>
    <row r="15329" customFormat="1" x14ac:dyDescent="0.35"/>
    <row r="15330" customFormat="1" x14ac:dyDescent="0.35"/>
    <row r="15331" customFormat="1" x14ac:dyDescent="0.35"/>
    <row r="15332" customFormat="1" x14ac:dyDescent="0.35"/>
    <row r="15333" customFormat="1" x14ac:dyDescent="0.35"/>
    <row r="15334" customFormat="1" x14ac:dyDescent="0.35"/>
    <row r="15335" customFormat="1" x14ac:dyDescent="0.35"/>
    <row r="15336" customFormat="1" x14ac:dyDescent="0.35"/>
    <row r="15337" customFormat="1" x14ac:dyDescent="0.35"/>
    <row r="15338" customFormat="1" x14ac:dyDescent="0.35"/>
    <row r="15339" customFormat="1" x14ac:dyDescent="0.35"/>
    <row r="15340" customFormat="1" x14ac:dyDescent="0.35"/>
    <row r="15341" customFormat="1" x14ac:dyDescent="0.35"/>
    <row r="15342" customFormat="1" x14ac:dyDescent="0.35"/>
    <row r="15343" customFormat="1" x14ac:dyDescent="0.35"/>
    <row r="15344" customFormat="1" x14ac:dyDescent="0.35"/>
    <row r="15345" customFormat="1" x14ac:dyDescent="0.35"/>
    <row r="15346" customFormat="1" x14ac:dyDescent="0.35"/>
    <row r="15347" customFormat="1" x14ac:dyDescent="0.35"/>
    <row r="15348" customFormat="1" x14ac:dyDescent="0.35"/>
    <row r="15349" customFormat="1" x14ac:dyDescent="0.35"/>
    <row r="15350" customFormat="1" x14ac:dyDescent="0.35"/>
    <row r="15351" customFormat="1" x14ac:dyDescent="0.35"/>
    <row r="15352" customFormat="1" x14ac:dyDescent="0.35"/>
    <row r="15353" customFormat="1" x14ac:dyDescent="0.35"/>
    <row r="15354" customFormat="1" x14ac:dyDescent="0.35"/>
    <row r="15355" customFormat="1" x14ac:dyDescent="0.35"/>
    <row r="15356" customFormat="1" x14ac:dyDescent="0.35"/>
    <row r="15357" customFormat="1" x14ac:dyDescent="0.35"/>
    <row r="15358" customFormat="1" x14ac:dyDescent="0.35"/>
    <row r="15359" customFormat="1" x14ac:dyDescent="0.35"/>
    <row r="15360" customFormat="1" x14ac:dyDescent="0.35"/>
    <row r="15361" customFormat="1" x14ac:dyDescent="0.35"/>
    <row r="15362" customFormat="1" x14ac:dyDescent="0.35"/>
    <row r="15363" customFormat="1" x14ac:dyDescent="0.35"/>
    <row r="15364" customFormat="1" x14ac:dyDescent="0.35"/>
    <row r="15365" customFormat="1" x14ac:dyDescent="0.35"/>
    <row r="15366" customFormat="1" x14ac:dyDescent="0.35"/>
    <row r="15367" customFormat="1" x14ac:dyDescent="0.35"/>
    <row r="15368" customFormat="1" x14ac:dyDescent="0.35"/>
    <row r="15369" customFormat="1" x14ac:dyDescent="0.35"/>
    <row r="15370" customFormat="1" x14ac:dyDescent="0.35"/>
    <row r="15371" customFormat="1" x14ac:dyDescent="0.35"/>
    <row r="15372" customFormat="1" x14ac:dyDescent="0.35"/>
    <row r="15373" customFormat="1" x14ac:dyDescent="0.35"/>
    <row r="15374" customFormat="1" x14ac:dyDescent="0.35"/>
    <row r="15375" customFormat="1" x14ac:dyDescent="0.35"/>
    <row r="15376" customFormat="1" x14ac:dyDescent="0.35"/>
    <row r="15377" customFormat="1" x14ac:dyDescent="0.35"/>
    <row r="15378" customFormat="1" x14ac:dyDescent="0.35"/>
    <row r="15379" customFormat="1" x14ac:dyDescent="0.35"/>
    <row r="15380" customFormat="1" x14ac:dyDescent="0.35"/>
    <row r="15381" customFormat="1" x14ac:dyDescent="0.35"/>
    <row r="15382" customFormat="1" x14ac:dyDescent="0.35"/>
    <row r="15383" customFormat="1" x14ac:dyDescent="0.35"/>
    <row r="15384" customFormat="1" x14ac:dyDescent="0.35"/>
    <row r="15385" customFormat="1" x14ac:dyDescent="0.35"/>
    <row r="15386" customFormat="1" x14ac:dyDescent="0.35"/>
    <row r="15387" customFormat="1" x14ac:dyDescent="0.35"/>
    <row r="15388" customFormat="1" x14ac:dyDescent="0.35"/>
    <row r="15389" customFormat="1" x14ac:dyDescent="0.35"/>
    <row r="15390" customFormat="1" x14ac:dyDescent="0.35"/>
    <row r="15391" customFormat="1" x14ac:dyDescent="0.35"/>
    <row r="15392" customFormat="1" x14ac:dyDescent="0.35"/>
    <row r="15393" customFormat="1" x14ac:dyDescent="0.35"/>
    <row r="15394" customFormat="1" x14ac:dyDescent="0.35"/>
    <row r="15395" customFormat="1" x14ac:dyDescent="0.35"/>
    <row r="15396" customFormat="1" x14ac:dyDescent="0.35"/>
    <row r="15397" customFormat="1" x14ac:dyDescent="0.35"/>
    <row r="15398" customFormat="1" x14ac:dyDescent="0.35"/>
    <row r="15399" customFormat="1" x14ac:dyDescent="0.35"/>
    <row r="15400" customFormat="1" x14ac:dyDescent="0.35"/>
    <row r="15401" customFormat="1" x14ac:dyDescent="0.35"/>
    <row r="15402" customFormat="1" x14ac:dyDescent="0.35"/>
    <row r="15403" customFormat="1" x14ac:dyDescent="0.35"/>
    <row r="15404" customFormat="1" x14ac:dyDescent="0.35"/>
    <row r="15405" customFormat="1" x14ac:dyDescent="0.35"/>
    <row r="15406" customFormat="1" x14ac:dyDescent="0.35"/>
    <row r="15407" customFormat="1" x14ac:dyDescent="0.35"/>
    <row r="15408" customFormat="1" x14ac:dyDescent="0.35"/>
    <row r="15409" customFormat="1" x14ac:dyDescent="0.35"/>
    <row r="15410" customFormat="1" x14ac:dyDescent="0.35"/>
    <row r="15411" customFormat="1" x14ac:dyDescent="0.35"/>
    <row r="15412" customFormat="1" x14ac:dyDescent="0.35"/>
    <row r="15413" customFormat="1" x14ac:dyDescent="0.35"/>
    <row r="15414" customFormat="1" x14ac:dyDescent="0.35"/>
    <row r="15415" customFormat="1" x14ac:dyDescent="0.35"/>
    <row r="15416" customFormat="1" x14ac:dyDescent="0.35"/>
    <row r="15417" customFormat="1" x14ac:dyDescent="0.35"/>
    <row r="15418" customFormat="1" x14ac:dyDescent="0.35"/>
    <row r="15419" customFormat="1" x14ac:dyDescent="0.35"/>
    <row r="15420" customFormat="1" x14ac:dyDescent="0.35"/>
    <row r="15421" customFormat="1" x14ac:dyDescent="0.35"/>
    <row r="15422" customFormat="1" x14ac:dyDescent="0.35"/>
    <row r="15423" customFormat="1" x14ac:dyDescent="0.35"/>
    <row r="15424" customFormat="1" x14ac:dyDescent="0.35"/>
    <row r="15425" customFormat="1" x14ac:dyDescent="0.35"/>
    <row r="15426" customFormat="1" x14ac:dyDescent="0.35"/>
    <row r="15427" customFormat="1" x14ac:dyDescent="0.35"/>
    <row r="15428" customFormat="1" x14ac:dyDescent="0.35"/>
    <row r="15429" customFormat="1" x14ac:dyDescent="0.35"/>
    <row r="15430" customFormat="1" x14ac:dyDescent="0.35"/>
    <row r="15431" customFormat="1" x14ac:dyDescent="0.35"/>
    <row r="15432" customFormat="1" x14ac:dyDescent="0.35"/>
    <row r="15433" customFormat="1" x14ac:dyDescent="0.35"/>
    <row r="15434" customFormat="1" x14ac:dyDescent="0.35"/>
    <row r="15435" customFormat="1" x14ac:dyDescent="0.35"/>
    <row r="15436" customFormat="1" x14ac:dyDescent="0.35"/>
    <row r="15437" customFormat="1" x14ac:dyDescent="0.35"/>
    <row r="15438" customFormat="1" x14ac:dyDescent="0.35"/>
    <row r="15439" customFormat="1" x14ac:dyDescent="0.35"/>
    <row r="15440" customFormat="1" x14ac:dyDescent="0.35"/>
    <row r="15441" customFormat="1" x14ac:dyDescent="0.35"/>
    <row r="15442" customFormat="1" x14ac:dyDescent="0.35"/>
    <row r="15443" customFormat="1" x14ac:dyDescent="0.35"/>
    <row r="15444" customFormat="1" x14ac:dyDescent="0.35"/>
    <row r="15445" customFormat="1" x14ac:dyDescent="0.35"/>
    <row r="15446" customFormat="1" x14ac:dyDescent="0.35"/>
    <row r="15447" customFormat="1" x14ac:dyDescent="0.35"/>
    <row r="15448" customFormat="1" x14ac:dyDescent="0.35"/>
    <row r="15449" customFormat="1" x14ac:dyDescent="0.35"/>
    <row r="15450" customFormat="1" x14ac:dyDescent="0.35"/>
    <row r="15451" customFormat="1" x14ac:dyDescent="0.35"/>
    <row r="15452" customFormat="1" x14ac:dyDescent="0.35"/>
    <row r="15453" customFormat="1" x14ac:dyDescent="0.35"/>
    <row r="15454" customFormat="1" x14ac:dyDescent="0.35"/>
    <row r="15455" customFormat="1" x14ac:dyDescent="0.35"/>
    <row r="15456" customFormat="1" x14ac:dyDescent="0.35"/>
    <row r="15457" customFormat="1" x14ac:dyDescent="0.35"/>
    <row r="15458" customFormat="1" x14ac:dyDescent="0.35"/>
    <row r="15459" customFormat="1" x14ac:dyDescent="0.35"/>
    <row r="15460" customFormat="1" x14ac:dyDescent="0.35"/>
    <row r="15461" customFormat="1" x14ac:dyDescent="0.35"/>
    <row r="15462" customFormat="1" x14ac:dyDescent="0.35"/>
    <row r="15463" customFormat="1" x14ac:dyDescent="0.35"/>
    <row r="15464" customFormat="1" x14ac:dyDescent="0.35"/>
    <row r="15465" customFormat="1" x14ac:dyDescent="0.35"/>
    <row r="15466" customFormat="1" x14ac:dyDescent="0.35"/>
    <row r="15467" customFormat="1" x14ac:dyDescent="0.35"/>
    <row r="15468" customFormat="1" x14ac:dyDescent="0.35"/>
    <row r="15469" customFormat="1" x14ac:dyDescent="0.35"/>
    <row r="15470" customFormat="1" x14ac:dyDescent="0.35"/>
    <row r="15471" customFormat="1" x14ac:dyDescent="0.35"/>
    <row r="15472" customFormat="1" x14ac:dyDescent="0.35"/>
    <row r="15473" customFormat="1" x14ac:dyDescent="0.35"/>
    <row r="15474" customFormat="1" x14ac:dyDescent="0.35"/>
    <row r="15475" customFormat="1" x14ac:dyDescent="0.35"/>
    <row r="15476" customFormat="1" x14ac:dyDescent="0.35"/>
    <row r="15477" customFormat="1" x14ac:dyDescent="0.35"/>
    <row r="15478" customFormat="1" x14ac:dyDescent="0.35"/>
    <row r="15479" customFormat="1" x14ac:dyDescent="0.35"/>
    <row r="15480" customFormat="1" x14ac:dyDescent="0.35"/>
    <row r="15481" customFormat="1" x14ac:dyDescent="0.35"/>
    <row r="15482" customFormat="1" x14ac:dyDescent="0.35"/>
    <row r="15483" customFormat="1" x14ac:dyDescent="0.35"/>
    <row r="15484" customFormat="1" x14ac:dyDescent="0.35"/>
    <row r="15485" customFormat="1" x14ac:dyDescent="0.35"/>
    <row r="15486" customFormat="1" x14ac:dyDescent="0.35"/>
    <row r="15487" customFormat="1" x14ac:dyDescent="0.35"/>
    <row r="15488" customFormat="1" x14ac:dyDescent="0.35"/>
    <row r="15489" customFormat="1" x14ac:dyDescent="0.35"/>
    <row r="15490" customFormat="1" x14ac:dyDescent="0.35"/>
    <row r="15491" customFormat="1" x14ac:dyDescent="0.35"/>
    <row r="15492" customFormat="1" x14ac:dyDescent="0.35"/>
    <row r="15493" customFormat="1" x14ac:dyDescent="0.35"/>
    <row r="15494" customFormat="1" x14ac:dyDescent="0.35"/>
    <row r="15495" customFormat="1" x14ac:dyDescent="0.35"/>
    <row r="15496" customFormat="1" x14ac:dyDescent="0.35"/>
    <row r="15497" customFormat="1" x14ac:dyDescent="0.35"/>
    <row r="15498" customFormat="1" x14ac:dyDescent="0.35"/>
    <row r="15499" customFormat="1" x14ac:dyDescent="0.35"/>
    <row r="15500" customFormat="1" x14ac:dyDescent="0.35"/>
    <row r="15501" customFormat="1" x14ac:dyDescent="0.35"/>
    <row r="15502" customFormat="1" x14ac:dyDescent="0.35"/>
    <row r="15503" customFormat="1" x14ac:dyDescent="0.35"/>
    <row r="15504" customFormat="1" x14ac:dyDescent="0.35"/>
    <row r="15505" customFormat="1" x14ac:dyDescent="0.35"/>
    <row r="15506" customFormat="1" x14ac:dyDescent="0.35"/>
    <row r="15507" customFormat="1" x14ac:dyDescent="0.35"/>
    <row r="15508" customFormat="1" x14ac:dyDescent="0.35"/>
    <row r="15509" customFormat="1" x14ac:dyDescent="0.35"/>
    <row r="15510" customFormat="1" x14ac:dyDescent="0.35"/>
    <row r="15511" customFormat="1" x14ac:dyDescent="0.35"/>
    <row r="15512" customFormat="1" x14ac:dyDescent="0.35"/>
    <row r="15513" customFormat="1" x14ac:dyDescent="0.35"/>
    <row r="15514" customFormat="1" x14ac:dyDescent="0.35"/>
    <row r="15515" customFormat="1" x14ac:dyDescent="0.35"/>
    <row r="15516" customFormat="1" x14ac:dyDescent="0.35"/>
    <row r="15517" customFormat="1" x14ac:dyDescent="0.35"/>
    <row r="15518" customFormat="1" x14ac:dyDescent="0.35"/>
    <row r="15519" customFormat="1" x14ac:dyDescent="0.35"/>
    <row r="15520" customFormat="1" x14ac:dyDescent="0.35"/>
    <row r="15521" customFormat="1" x14ac:dyDescent="0.35"/>
    <row r="15522" customFormat="1" x14ac:dyDescent="0.35"/>
    <row r="15523" customFormat="1" x14ac:dyDescent="0.35"/>
    <row r="15524" customFormat="1" x14ac:dyDescent="0.35"/>
    <row r="15525" customFormat="1" x14ac:dyDescent="0.35"/>
    <row r="15526" customFormat="1" x14ac:dyDescent="0.35"/>
    <row r="15527" customFormat="1" x14ac:dyDescent="0.35"/>
    <row r="15528" customFormat="1" x14ac:dyDescent="0.35"/>
    <row r="15529" customFormat="1" x14ac:dyDescent="0.35"/>
    <row r="15530" customFormat="1" x14ac:dyDescent="0.35"/>
    <row r="15531" customFormat="1" x14ac:dyDescent="0.35"/>
    <row r="15532" customFormat="1" x14ac:dyDescent="0.35"/>
    <row r="15533" customFormat="1" x14ac:dyDescent="0.35"/>
    <row r="15534" customFormat="1" x14ac:dyDescent="0.35"/>
    <row r="15535" customFormat="1" x14ac:dyDescent="0.35"/>
    <row r="15536" customFormat="1" x14ac:dyDescent="0.35"/>
    <row r="15537" customFormat="1" x14ac:dyDescent="0.35"/>
    <row r="15538" customFormat="1" x14ac:dyDescent="0.35"/>
    <row r="15539" customFormat="1" x14ac:dyDescent="0.35"/>
    <row r="15540" customFormat="1" x14ac:dyDescent="0.35"/>
    <row r="15541" customFormat="1" x14ac:dyDescent="0.35"/>
    <row r="15542" customFormat="1" x14ac:dyDescent="0.35"/>
    <row r="15543" customFormat="1" x14ac:dyDescent="0.35"/>
    <row r="15544" customFormat="1" x14ac:dyDescent="0.35"/>
    <row r="15545" customFormat="1" x14ac:dyDescent="0.35"/>
    <row r="15546" customFormat="1" x14ac:dyDescent="0.35"/>
    <row r="15547" customFormat="1" x14ac:dyDescent="0.35"/>
    <row r="15548" customFormat="1" x14ac:dyDescent="0.35"/>
    <row r="15549" customFormat="1" x14ac:dyDescent="0.35"/>
    <row r="15550" customFormat="1" x14ac:dyDescent="0.35"/>
    <row r="15551" customFormat="1" x14ac:dyDescent="0.35"/>
    <row r="15552" customFormat="1" x14ac:dyDescent="0.35"/>
    <row r="15553" customFormat="1" x14ac:dyDescent="0.35"/>
    <row r="15554" customFormat="1" x14ac:dyDescent="0.35"/>
    <row r="15555" customFormat="1" x14ac:dyDescent="0.35"/>
    <row r="15556" customFormat="1" x14ac:dyDescent="0.35"/>
    <row r="15557" customFormat="1" x14ac:dyDescent="0.35"/>
    <row r="15558" customFormat="1" x14ac:dyDescent="0.35"/>
    <row r="15559" customFormat="1" x14ac:dyDescent="0.35"/>
    <row r="15560" customFormat="1" x14ac:dyDescent="0.35"/>
    <row r="15561" customFormat="1" x14ac:dyDescent="0.35"/>
    <row r="15562" customFormat="1" x14ac:dyDescent="0.35"/>
    <row r="15563" customFormat="1" x14ac:dyDescent="0.35"/>
    <row r="15564" customFormat="1" x14ac:dyDescent="0.35"/>
    <row r="15565" customFormat="1" x14ac:dyDescent="0.35"/>
    <row r="15566" customFormat="1" x14ac:dyDescent="0.35"/>
    <row r="15567" customFormat="1" x14ac:dyDescent="0.35"/>
    <row r="15568" customFormat="1" x14ac:dyDescent="0.35"/>
    <row r="15569" customFormat="1" x14ac:dyDescent="0.35"/>
    <row r="15570" customFormat="1" x14ac:dyDescent="0.35"/>
    <row r="15571" customFormat="1" x14ac:dyDescent="0.35"/>
    <row r="15572" customFormat="1" x14ac:dyDescent="0.35"/>
    <row r="15573" customFormat="1" x14ac:dyDescent="0.35"/>
    <row r="15574" customFormat="1" x14ac:dyDescent="0.35"/>
    <row r="15575" customFormat="1" x14ac:dyDescent="0.35"/>
    <row r="15576" customFormat="1" x14ac:dyDescent="0.35"/>
    <row r="15577" customFormat="1" x14ac:dyDescent="0.35"/>
    <row r="15578" customFormat="1" x14ac:dyDescent="0.35"/>
    <row r="15579" customFormat="1" x14ac:dyDescent="0.35"/>
    <row r="15580" customFormat="1" x14ac:dyDescent="0.35"/>
    <row r="15581" customFormat="1" x14ac:dyDescent="0.35"/>
    <row r="15582" customFormat="1" x14ac:dyDescent="0.35"/>
    <row r="15583" customFormat="1" x14ac:dyDescent="0.35"/>
    <row r="15584" customFormat="1" x14ac:dyDescent="0.35"/>
    <row r="15585" customFormat="1" x14ac:dyDescent="0.35"/>
    <row r="15586" customFormat="1" x14ac:dyDescent="0.35"/>
    <row r="15587" customFormat="1" x14ac:dyDescent="0.35"/>
    <row r="15588" customFormat="1" x14ac:dyDescent="0.35"/>
    <row r="15589" customFormat="1" x14ac:dyDescent="0.35"/>
    <row r="15590" customFormat="1" x14ac:dyDescent="0.35"/>
    <row r="15591" customFormat="1" x14ac:dyDescent="0.35"/>
    <row r="15592" customFormat="1" x14ac:dyDescent="0.35"/>
    <row r="15593" customFormat="1" x14ac:dyDescent="0.35"/>
    <row r="15594" customFormat="1" x14ac:dyDescent="0.35"/>
    <row r="15595" customFormat="1" x14ac:dyDescent="0.35"/>
    <row r="15596" customFormat="1" x14ac:dyDescent="0.35"/>
    <row r="15597" customFormat="1" x14ac:dyDescent="0.35"/>
    <row r="15598" customFormat="1" x14ac:dyDescent="0.35"/>
    <row r="15599" customFormat="1" x14ac:dyDescent="0.35"/>
    <row r="15600" customFormat="1" x14ac:dyDescent="0.35"/>
    <row r="15601" customFormat="1" x14ac:dyDescent="0.35"/>
    <row r="15602" customFormat="1" x14ac:dyDescent="0.35"/>
    <row r="15603" customFormat="1" x14ac:dyDescent="0.35"/>
    <row r="15604" customFormat="1" x14ac:dyDescent="0.35"/>
    <row r="15605" customFormat="1" x14ac:dyDescent="0.35"/>
    <row r="15606" customFormat="1" x14ac:dyDescent="0.35"/>
    <row r="15607" customFormat="1" x14ac:dyDescent="0.35"/>
    <row r="15608" customFormat="1" x14ac:dyDescent="0.35"/>
    <row r="15609" customFormat="1" x14ac:dyDescent="0.35"/>
    <row r="15610" customFormat="1" x14ac:dyDescent="0.35"/>
    <row r="15611" customFormat="1" x14ac:dyDescent="0.35"/>
    <row r="15612" customFormat="1" x14ac:dyDescent="0.35"/>
    <row r="15613" customFormat="1" x14ac:dyDescent="0.35"/>
    <row r="15614" customFormat="1" x14ac:dyDescent="0.35"/>
    <row r="15615" customFormat="1" x14ac:dyDescent="0.35"/>
    <row r="15616" customFormat="1" x14ac:dyDescent="0.35"/>
    <row r="15617" customFormat="1" x14ac:dyDescent="0.35"/>
    <row r="15618" customFormat="1" x14ac:dyDescent="0.35"/>
    <row r="15619" customFormat="1" x14ac:dyDescent="0.35"/>
    <row r="15620" customFormat="1" x14ac:dyDescent="0.35"/>
    <row r="15621" customFormat="1" x14ac:dyDescent="0.35"/>
    <row r="15622" customFormat="1" x14ac:dyDescent="0.35"/>
    <row r="15623" customFormat="1" x14ac:dyDescent="0.35"/>
    <row r="15624" customFormat="1" x14ac:dyDescent="0.35"/>
    <row r="15625" customFormat="1" x14ac:dyDescent="0.35"/>
    <row r="15626" customFormat="1" x14ac:dyDescent="0.35"/>
    <row r="15627" customFormat="1" x14ac:dyDescent="0.35"/>
    <row r="15628" customFormat="1" x14ac:dyDescent="0.35"/>
    <row r="15629" customFormat="1" x14ac:dyDescent="0.35"/>
    <row r="15630" customFormat="1" x14ac:dyDescent="0.35"/>
    <row r="15631" customFormat="1" x14ac:dyDescent="0.35"/>
    <row r="15632" customFormat="1" x14ac:dyDescent="0.35"/>
    <row r="15633" customFormat="1" x14ac:dyDescent="0.35"/>
    <row r="15634" customFormat="1" x14ac:dyDescent="0.35"/>
    <row r="15635" customFormat="1" x14ac:dyDescent="0.35"/>
    <row r="15636" customFormat="1" x14ac:dyDescent="0.35"/>
    <row r="15637" customFormat="1" x14ac:dyDescent="0.35"/>
    <row r="15638" customFormat="1" x14ac:dyDescent="0.35"/>
    <row r="15639" customFormat="1" x14ac:dyDescent="0.35"/>
    <row r="15640" customFormat="1" x14ac:dyDescent="0.35"/>
    <row r="15641" customFormat="1" x14ac:dyDescent="0.35"/>
    <row r="15642" customFormat="1" x14ac:dyDescent="0.35"/>
    <row r="15643" customFormat="1" x14ac:dyDescent="0.35"/>
    <row r="15644" customFormat="1" x14ac:dyDescent="0.35"/>
    <row r="15645" customFormat="1" x14ac:dyDescent="0.35"/>
    <row r="15646" customFormat="1" x14ac:dyDescent="0.35"/>
    <row r="15647" customFormat="1" x14ac:dyDescent="0.35"/>
    <row r="15648" customFormat="1" x14ac:dyDescent="0.35"/>
    <row r="15649" customFormat="1" x14ac:dyDescent="0.35"/>
    <row r="15650" customFormat="1" x14ac:dyDescent="0.35"/>
    <row r="15651" customFormat="1" x14ac:dyDescent="0.35"/>
    <row r="15652" customFormat="1" x14ac:dyDescent="0.35"/>
    <row r="15653" customFormat="1" x14ac:dyDescent="0.35"/>
    <row r="15654" customFormat="1" x14ac:dyDescent="0.35"/>
    <row r="15655" customFormat="1" x14ac:dyDescent="0.35"/>
    <row r="15656" customFormat="1" x14ac:dyDescent="0.35"/>
    <row r="15657" customFormat="1" x14ac:dyDescent="0.35"/>
    <row r="15658" customFormat="1" x14ac:dyDescent="0.35"/>
    <row r="15659" customFormat="1" x14ac:dyDescent="0.35"/>
    <row r="15660" customFormat="1" x14ac:dyDescent="0.35"/>
    <row r="15661" customFormat="1" x14ac:dyDescent="0.35"/>
    <row r="15662" customFormat="1" x14ac:dyDescent="0.35"/>
    <row r="15663" customFormat="1" x14ac:dyDescent="0.35"/>
    <row r="15664" customFormat="1" x14ac:dyDescent="0.35"/>
    <row r="15665" customFormat="1" x14ac:dyDescent="0.35"/>
    <row r="15666" customFormat="1" x14ac:dyDescent="0.35"/>
    <row r="15667" customFormat="1" x14ac:dyDescent="0.35"/>
    <row r="15668" customFormat="1" x14ac:dyDescent="0.35"/>
    <row r="15669" customFormat="1" x14ac:dyDescent="0.35"/>
    <row r="15670" customFormat="1" x14ac:dyDescent="0.35"/>
    <row r="15671" customFormat="1" x14ac:dyDescent="0.35"/>
    <row r="15672" customFormat="1" x14ac:dyDescent="0.35"/>
    <row r="15673" customFormat="1" x14ac:dyDescent="0.35"/>
    <row r="15674" customFormat="1" x14ac:dyDescent="0.35"/>
    <row r="15675" customFormat="1" x14ac:dyDescent="0.35"/>
    <row r="15676" customFormat="1" x14ac:dyDescent="0.35"/>
    <row r="15677" customFormat="1" x14ac:dyDescent="0.35"/>
    <row r="15678" customFormat="1" x14ac:dyDescent="0.35"/>
    <row r="15679" customFormat="1" x14ac:dyDescent="0.35"/>
    <row r="15680" customFormat="1" x14ac:dyDescent="0.35"/>
    <row r="15681" customFormat="1" x14ac:dyDescent="0.35"/>
    <row r="15682" customFormat="1" x14ac:dyDescent="0.35"/>
    <row r="15683" customFormat="1" x14ac:dyDescent="0.35"/>
    <row r="15684" customFormat="1" x14ac:dyDescent="0.35"/>
    <row r="15685" customFormat="1" x14ac:dyDescent="0.35"/>
    <row r="15686" customFormat="1" x14ac:dyDescent="0.35"/>
    <row r="15687" customFormat="1" x14ac:dyDescent="0.35"/>
    <row r="15688" customFormat="1" x14ac:dyDescent="0.35"/>
    <row r="15689" customFormat="1" x14ac:dyDescent="0.35"/>
    <row r="15690" customFormat="1" x14ac:dyDescent="0.35"/>
    <row r="15691" customFormat="1" x14ac:dyDescent="0.35"/>
    <row r="15692" customFormat="1" x14ac:dyDescent="0.35"/>
    <row r="15693" customFormat="1" x14ac:dyDescent="0.35"/>
    <row r="15694" customFormat="1" x14ac:dyDescent="0.35"/>
    <row r="15695" customFormat="1" x14ac:dyDescent="0.35"/>
    <row r="15696" customFormat="1" x14ac:dyDescent="0.35"/>
    <row r="15697" customFormat="1" x14ac:dyDescent="0.35"/>
    <row r="15698" customFormat="1" x14ac:dyDescent="0.35"/>
    <row r="15699" customFormat="1" x14ac:dyDescent="0.35"/>
    <row r="15700" customFormat="1" x14ac:dyDescent="0.35"/>
    <row r="15701" customFormat="1" x14ac:dyDescent="0.35"/>
  </sheetData>
  <autoFilter ref="A6:T11006" xr:uid="{0AB2C049-7010-494A-8703-369091AA75BF}"/>
  <sortState xmlns:xlrd2="http://schemas.microsoft.com/office/spreadsheetml/2017/richdata2" ref="A7:T15578">
    <sortCondition ref="D7:D15578"/>
  </sortState>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00"/>
  </sheetPr>
  <dimension ref="A2:T247"/>
  <sheetViews>
    <sheetView showGridLines="0" zoomScale="55" zoomScaleNormal="55" zoomScaleSheetLayoutView="70" workbookViewId="0">
      <selection activeCell="J248" sqref="J248"/>
    </sheetView>
  </sheetViews>
  <sheetFormatPr baseColWidth="10" defaultRowHeight="14.5" outlineLevelRow="1" x14ac:dyDescent="0.35"/>
  <cols>
    <col min="1" max="1" width="7.08984375" customWidth="1"/>
    <col min="2" max="2" width="19.90625" customWidth="1"/>
    <col min="3" max="3" width="18.90625" customWidth="1"/>
    <col min="4" max="4" width="21.453125" customWidth="1"/>
    <col min="5" max="5" width="20.90625" customWidth="1"/>
    <col min="6" max="6" width="20.36328125" customWidth="1"/>
    <col min="7" max="7" width="19.453125" customWidth="1"/>
    <col min="8" max="9" width="15.453125" customWidth="1"/>
    <col min="10" max="10" width="22.36328125" customWidth="1"/>
    <col min="11" max="11" width="17.54296875" customWidth="1"/>
    <col min="12" max="12" width="21.54296875" customWidth="1"/>
    <col min="13" max="13" width="20.26953125" customWidth="1"/>
    <col min="14" max="14" width="12.90625" bestFit="1" customWidth="1"/>
    <col min="16" max="16" width="15.54296875" bestFit="1" customWidth="1"/>
    <col min="17" max="17" width="13.54296875" bestFit="1" customWidth="1"/>
    <col min="18" max="18" width="17.90625" customWidth="1"/>
    <col min="19" max="20" width="12.36328125" bestFit="1" customWidth="1"/>
    <col min="25" max="25" width="13.90625" customWidth="1"/>
  </cols>
  <sheetData>
    <row r="2" spans="1:15" s="112" customFormat="1" ht="37.5" customHeight="1" x14ac:dyDescent="0.45">
      <c r="A2" s="220"/>
      <c r="B2" s="218" t="s">
        <v>147</v>
      </c>
      <c r="C2" s="220"/>
      <c r="D2" s="218"/>
      <c r="E2" s="219">
        <f>'PT Storengy'!K2</f>
        <v>45371</v>
      </c>
      <c r="F2" s="218"/>
      <c r="G2" s="218" t="s">
        <v>192</v>
      </c>
      <c r="H2" s="220"/>
      <c r="I2" s="218"/>
      <c r="J2" s="219">
        <v>45348</v>
      </c>
      <c r="K2" s="111"/>
      <c r="L2" s="111"/>
      <c r="M2" s="111"/>
      <c r="N2" s="111"/>
      <c r="O2" s="111"/>
    </row>
    <row r="4" spans="1:15" s="112" customFormat="1" ht="18.5" x14ac:dyDescent="0.45">
      <c r="B4" s="111" t="s">
        <v>42</v>
      </c>
      <c r="D4" s="111"/>
      <c r="E4" s="111"/>
      <c r="F4" s="111"/>
      <c r="G4" s="111"/>
      <c r="H4" s="112" t="s">
        <v>139</v>
      </c>
      <c r="I4" s="138">
        <f>DATE(J4,4,1)</f>
        <v>45383</v>
      </c>
      <c r="J4" s="140">
        <v>2024</v>
      </c>
      <c r="K4" s="139" t="s">
        <v>140</v>
      </c>
      <c r="L4" s="138">
        <f>DATE(M4,3,31)</f>
        <v>45747</v>
      </c>
      <c r="M4" s="112">
        <f>J4+1</f>
        <v>2025</v>
      </c>
    </row>
    <row r="6" spans="1:15" ht="15" thickBot="1" x14ac:dyDescent="0.4"/>
    <row r="7" spans="1:15" s="145" customFormat="1" ht="35.15" customHeight="1" thickBot="1" x14ac:dyDescent="0.4">
      <c r="C7" s="164" t="s">
        <v>39</v>
      </c>
      <c r="D7" s="165" t="s">
        <v>40</v>
      </c>
      <c r="E7" s="165" t="s">
        <v>43</v>
      </c>
      <c r="F7" s="166" t="s">
        <v>240</v>
      </c>
      <c r="G7" s="166" t="s">
        <v>44</v>
      </c>
      <c r="H7" s="166" t="s">
        <v>148</v>
      </c>
      <c r="I7" s="166" t="s">
        <v>149</v>
      </c>
      <c r="J7" s="166" t="s">
        <v>162</v>
      </c>
      <c r="K7" s="166" t="s">
        <v>190</v>
      </c>
      <c r="L7" s="166" t="s">
        <v>191</v>
      </c>
    </row>
    <row r="8" spans="1:15" ht="15" thickBot="1" x14ac:dyDescent="0.4">
      <c r="C8" s="46"/>
      <c r="D8" s="46"/>
      <c r="E8" s="46"/>
      <c r="F8" s="46"/>
      <c r="J8" s="46"/>
      <c r="K8" s="46"/>
      <c r="L8" s="46"/>
      <c r="M8" s="145"/>
      <c r="N8" s="145"/>
    </row>
    <row r="9" spans="1:15" ht="15" thickBot="1" x14ac:dyDescent="0.4">
      <c r="B9" s="278" t="s">
        <v>239</v>
      </c>
      <c r="C9" s="172" t="s">
        <v>41</v>
      </c>
      <c r="D9" s="157" t="s">
        <v>150</v>
      </c>
      <c r="E9" s="274">
        <v>45</v>
      </c>
      <c r="F9" s="301">
        <v>0</v>
      </c>
      <c r="G9" s="290">
        <f>SUM(E9:E12)</f>
        <v>45</v>
      </c>
      <c r="H9" s="292">
        <v>45383</v>
      </c>
      <c r="I9" s="292">
        <v>45580</v>
      </c>
      <c r="J9" s="184">
        <v>45</v>
      </c>
      <c r="K9" s="294">
        <f>G172</f>
        <v>375</v>
      </c>
      <c r="L9" s="294">
        <f>H172</f>
        <v>661.76470588235293</v>
      </c>
      <c r="M9" s="145"/>
      <c r="N9" s="145"/>
    </row>
    <row r="10" spans="1:15" ht="0.65" customHeight="1" x14ac:dyDescent="0.35">
      <c r="C10" s="173"/>
      <c r="D10" s="158" t="s">
        <v>209</v>
      </c>
      <c r="E10" s="196">
        <v>0</v>
      </c>
      <c r="F10" s="302"/>
      <c r="G10" s="300"/>
      <c r="H10" s="296"/>
      <c r="I10" s="296"/>
      <c r="J10" s="185">
        <v>0</v>
      </c>
      <c r="K10" s="297"/>
      <c r="L10" s="297"/>
      <c r="M10" s="145"/>
      <c r="N10" s="145"/>
    </row>
    <row r="11" spans="1:15" ht="18.75" hidden="1" customHeight="1" x14ac:dyDescent="0.35">
      <c r="C11" s="92"/>
      <c r="D11" s="159"/>
      <c r="E11" s="197"/>
      <c r="F11" s="302"/>
      <c r="G11" s="300"/>
      <c r="H11" s="296"/>
      <c r="I11" s="296"/>
      <c r="J11" s="185"/>
      <c r="K11" s="297"/>
      <c r="L11" s="297"/>
      <c r="M11" s="145"/>
      <c r="N11" s="145"/>
    </row>
    <row r="12" spans="1:15" ht="2.4" customHeight="1" thickBot="1" x14ac:dyDescent="0.4">
      <c r="C12" s="91"/>
      <c r="D12" s="160"/>
      <c r="E12" s="198"/>
      <c r="F12" s="93">
        <v>3</v>
      </c>
      <c r="G12" s="91"/>
      <c r="H12" s="293"/>
      <c r="I12" s="293"/>
      <c r="J12" s="186"/>
      <c r="K12" s="295"/>
      <c r="L12" s="295"/>
      <c r="M12" s="145"/>
      <c r="N12" s="145"/>
    </row>
    <row r="13" spans="1:15" ht="15" thickBot="1" x14ac:dyDescent="0.4">
      <c r="C13" s="46"/>
      <c r="D13" s="46"/>
      <c r="E13" s="167"/>
      <c r="F13" s="46"/>
      <c r="G13" s="46"/>
      <c r="H13" s="161"/>
      <c r="I13" s="29"/>
      <c r="J13" s="187"/>
      <c r="K13" s="207"/>
      <c r="L13" s="207"/>
      <c r="M13" s="145"/>
      <c r="N13" s="145"/>
    </row>
    <row r="14" spans="1:15" ht="14.15" customHeight="1" x14ac:dyDescent="0.35">
      <c r="C14" s="172" t="s">
        <v>4</v>
      </c>
      <c r="D14" s="157" t="s">
        <v>169</v>
      </c>
      <c r="E14" s="275">
        <v>15</v>
      </c>
      <c r="F14" s="288">
        <v>0</v>
      </c>
      <c r="G14" s="290">
        <f>SUM(E14:E17)</f>
        <v>15</v>
      </c>
      <c r="H14" s="292">
        <v>45383</v>
      </c>
      <c r="I14" s="292">
        <v>45580</v>
      </c>
      <c r="J14" s="184">
        <v>15</v>
      </c>
      <c r="K14" s="294">
        <f>G174</f>
        <v>125</v>
      </c>
      <c r="L14" s="294">
        <f>H174</f>
        <v>176.47058823529412</v>
      </c>
      <c r="M14" s="145"/>
      <c r="N14" s="145"/>
    </row>
    <row r="15" spans="1:15" ht="1.4" customHeight="1" thickBot="1" x14ac:dyDescent="0.4">
      <c r="C15" s="228"/>
      <c r="D15" s="229" t="s">
        <v>207</v>
      </c>
      <c r="E15" s="230">
        <v>0</v>
      </c>
      <c r="F15" s="289"/>
      <c r="G15" s="291"/>
      <c r="H15" s="293"/>
      <c r="I15" s="293"/>
      <c r="J15" s="186">
        <v>0</v>
      </c>
      <c r="K15" s="295"/>
      <c r="L15" s="295"/>
      <c r="M15" s="145"/>
      <c r="N15" s="145"/>
    </row>
    <row r="17" spans="2:18" ht="1.5" customHeight="1" x14ac:dyDescent="0.35"/>
    <row r="18" spans="2:18" ht="15" thickBot="1" x14ac:dyDescent="0.4"/>
    <row r="19" spans="2:18" x14ac:dyDescent="0.35">
      <c r="C19" s="172" t="s">
        <v>3</v>
      </c>
      <c r="D19" s="157" t="s">
        <v>171</v>
      </c>
      <c r="E19" s="275">
        <v>1</v>
      </c>
      <c r="F19" s="301">
        <v>0</v>
      </c>
      <c r="G19" s="290">
        <f>SUM(E19:E22)</f>
        <v>14.05</v>
      </c>
      <c r="H19" s="292">
        <v>45383</v>
      </c>
      <c r="I19" s="292">
        <v>45597</v>
      </c>
      <c r="J19" s="184">
        <v>1</v>
      </c>
      <c r="K19" s="294">
        <f>G176</f>
        <v>158.41503267973854</v>
      </c>
      <c r="L19" s="294">
        <f>H176</f>
        <v>272.90384615384619</v>
      </c>
      <c r="M19" s="145"/>
      <c r="N19" s="145"/>
    </row>
    <row r="20" spans="2:18" x14ac:dyDescent="0.35">
      <c r="C20" s="173"/>
      <c r="D20" s="158" t="s">
        <v>175</v>
      </c>
      <c r="E20" s="276">
        <v>2.5249999999999999</v>
      </c>
      <c r="F20" s="302"/>
      <c r="G20" s="300"/>
      <c r="H20" s="296"/>
      <c r="I20" s="296"/>
      <c r="J20" s="185">
        <v>2.5249999999999999</v>
      </c>
      <c r="K20" s="297"/>
      <c r="L20" s="297"/>
      <c r="M20" s="145"/>
      <c r="N20" s="145"/>
    </row>
    <row r="21" spans="2:18" ht="17.149999999999999" customHeight="1" x14ac:dyDescent="0.35">
      <c r="C21" s="92"/>
      <c r="D21" s="159" t="s">
        <v>208</v>
      </c>
      <c r="E21" s="277">
        <v>10.525</v>
      </c>
      <c r="F21" s="302"/>
      <c r="G21" s="300"/>
      <c r="H21" s="296"/>
      <c r="I21" s="296"/>
      <c r="J21" s="214">
        <v>10.525</v>
      </c>
      <c r="K21" s="297"/>
      <c r="L21" s="297"/>
      <c r="M21" s="145"/>
      <c r="N21" s="145"/>
    </row>
    <row r="22" spans="2:18" ht="2.9" customHeight="1" thickBot="1" x14ac:dyDescent="0.4">
      <c r="C22" s="91"/>
      <c r="D22" s="160"/>
      <c r="E22" s="199"/>
      <c r="F22" s="93"/>
      <c r="G22" s="91"/>
      <c r="H22" s="293"/>
      <c r="I22" s="293"/>
      <c r="J22" s="186"/>
      <c r="K22" s="295"/>
      <c r="L22" s="295"/>
      <c r="M22" s="145"/>
      <c r="N22" s="145"/>
    </row>
    <row r="23" spans="2:18" ht="15" thickBot="1" x14ac:dyDescent="0.4">
      <c r="C23" s="46"/>
      <c r="D23" s="46"/>
      <c r="E23" s="167"/>
      <c r="F23" s="46"/>
      <c r="G23" s="46"/>
      <c r="H23" s="161"/>
      <c r="I23" s="29"/>
      <c r="J23" s="187"/>
      <c r="K23" s="207"/>
      <c r="L23" s="207"/>
      <c r="M23" s="145"/>
      <c r="N23" s="145"/>
    </row>
    <row r="24" spans="2:18" x14ac:dyDescent="0.35">
      <c r="C24" s="172" t="s">
        <v>23</v>
      </c>
      <c r="D24" s="157" t="s">
        <v>172</v>
      </c>
      <c r="E24" s="275">
        <v>1</v>
      </c>
      <c r="F24" s="301">
        <v>0</v>
      </c>
      <c r="G24" s="290">
        <f>SUM(E24:E27)</f>
        <v>11.55</v>
      </c>
      <c r="H24" s="292">
        <v>45383</v>
      </c>
      <c r="I24" s="292">
        <v>45597</v>
      </c>
      <c r="J24" s="213">
        <v>1</v>
      </c>
      <c r="K24" s="294">
        <f>G178</f>
        <v>92.4</v>
      </c>
      <c r="L24" s="294">
        <f>H178</f>
        <v>641.66666666666674</v>
      </c>
      <c r="M24" s="145"/>
      <c r="N24" s="145"/>
    </row>
    <row r="25" spans="2:18" ht="19.5" customHeight="1" x14ac:dyDescent="0.35">
      <c r="C25" s="173"/>
      <c r="D25" s="158" t="s">
        <v>210</v>
      </c>
      <c r="E25" s="276">
        <v>10.55</v>
      </c>
      <c r="F25" s="302"/>
      <c r="G25" s="300"/>
      <c r="H25" s="296"/>
      <c r="I25" s="296"/>
      <c r="J25" s="214">
        <v>10.55</v>
      </c>
      <c r="K25" s="297"/>
      <c r="L25" s="297"/>
      <c r="M25" s="145"/>
      <c r="N25" s="145"/>
    </row>
    <row r="26" spans="2:18" ht="0.9" customHeight="1" x14ac:dyDescent="0.35">
      <c r="C26" s="92"/>
      <c r="D26" s="159"/>
      <c r="E26" s="175"/>
      <c r="F26" s="302"/>
      <c r="G26" s="300"/>
      <c r="H26" s="296"/>
      <c r="I26" s="296"/>
      <c r="J26" s="182"/>
      <c r="K26" s="297"/>
      <c r="L26" s="297"/>
      <c r="M26" s="145"/>
      <c r="N26" s="145"/>
    </row>
    <row r="27" spans="2:18" ht="3.9" customHeight="1" thickBot="1" x14ac:dyDescent="0.4">
      <c r="C27" s="91"/>
      <c r="D27" s="160"/>
      <c r="E27" s="174"/>
      <c r="F27" s="93"/>
      <c r="G27" s="91"/>
      <c r="H27" s="293"/>
      <c r="I27" s="293"/>
      <c r="J27" s="183"/>
      <c r="K27" s="295"/>
      <c r="L27" s="295"/>
      <c r="M27" s="145"/>
      <c r="N27" s="145"/>
    </row>
    <row r="28" spans="2:18" x14ac:dyDescent="0.35">
      <c r="M28" s="145"/>
      <c r="N28" s="145"/>
    </row>
    <row r="29" spans="2:18" x14ac:dyDescent="0.35">
      <c r="M29" s="145"/>
      <c r="N29" s="145"/>
    </row>
    <row r="30" spans="2:18" x14ac:dyDescent="0.35">
      <c r="M30" s="145"/>
      <c r="N30" s="145"/>
    </row>
    <row r="32" spans="2:18" ht="28.5" x14ac:dyDescent="0.65">
      <c r="B32" s="73" t="s">
        <v>181</v>
      </c>
      <c r="I32" s="68"/>
      <c r="R32" s="73" t="s">
        <v>182</v>
      </c>
    </row>
    <row r="33" spans="3:20" x14ac:dyDescent="0.35">
      <c r="E33" s="67" t="s">
        <v>29</v>
      </c>
      <c r="F33" s="74"/>
      <c r="G33" s="94">
        <f>DATE(YEAR(I4),10,31)</f>
        <v>45596</v>
      </c>
    </row>
    <row r="35" spans="3:20" ht="51.75" customHeight="1" x14ac:dyDescent="0.35">
      <c r="D35" s="298" t="s">
        <v>30</v>
      </c>
      <c r="E35" s="299"/>
      <c r="F35" s="134"/>
      <c r="G35" s="298" t="s">
        <v>71</v>
      </c>
      <c r="H35" s="299"/>
      <c r="S35" s="298" t="s">
        <v>30</v>
      </c>
      <c r="T35" s="299"/>
    </row>
    <row r="36" spans="3:20" ht="31.5" customHeight="1" x14ac:dyDescent="0.35">
      <c r="D36" s="53" t="s">
        <v>27</v>
      </c>
      <c r="E36" s="53" t="s">
        <v>28</v>
      </c>
      <c r="F36" s="53"/>
      <c r="G36" s="53" t="s">
        <v>27</v>
      </c>
      <c r="H36" s="53" t="s">
        <v>28</v>
      </c>
      <c r="S36" s="53" t="s">
        <v>27</v>
      </c>
      <c r="T36" s="53" t="s">
        <v>28</v>
      </c>
    </row>
    <row r="37" spans="3:20" ht="24.75" customHeight="1" x14ac:dyDescent="0.35">
      <c r="C37" s="65" t="s">
        <v>26</v>
      </c>
      <c r="D37" s="66">
        <f ca="1">Atlantique_I!G$14</f>
        <v>45551</v>
      </c>
      <c r="E37" s="58">
        <f ca="1">IFERROR($G$33-D37,"none")</f>
        <v>45</v>
      </c>
      <c r="F37" s="58"/>
      <c r="G37" s="66">
        <f ca="1">Atlantique_I!M$14</f>
        <v>45562</v>
      </c>
      <c r="H37" s="58">
        <f ca="1">IFERROR($G$33-G37,"none")</f>
        <v>34</v>
      </c>
      <c r="R37" s="65" t="s">
        <v>26</v>
      </c>
      <c r="S37" s="191">
        <f ca="1">Atlantique_W!G14</f>
        <v>45744</v>
      </c>
      <c r="T37" s="192">
        <f ca="1">DATE(M$4,3,31)-S37</f>
        <v>3</v>
      </c>
    </row>
    <row r="38" spans="3:20" ht="19.5" customHeight="1" x14ac:dyDescent="0.35">
      <c r="C38" s="65" t="s">
        <v>17</v>
      </c>
      <c r="D38" s="66">
        <f ca="1">'Nord-Est_I'!G$14</f>
        <v>45552</v>
      </c>
      <c r="E38" s="58">
        <f t="shared" ref="E38:E40" ca="1" si="0">IFERROR($G$33-D38,"none")</f>
        <v>44</v>
      </c>
      <c r="F38" s="58"/>
      <c r="G38" s="66">
        <f ca="1">'Nord-Est_I'!M$14</f>
        <v>45552</v>
      </c>
      <c r="H38" s="58">
        <f t="shared" ref="H38:H40" ca="1" si="1">IFERROR($G$33-G38,"none")</f>
        <v>44</v>
      </c>
      <c r="R38" s="65" t="s">
        <v>17</v>
      </c>
      <c r="S38" s="191">
        <f ca="1">'Nord-Est_W'!G14</f>
        <v>45741</v>
      </c>
      <c r="T38" s="192">
        <f ca="1">DATE(M$4,3,31)-S38</f>
        <v>6</v>
      </c>
    </row>
    <row r="39" spans="3:20" ht="19.5" customHeight="1" x14ac:dyDescent="0.35">
      <c r="C39" s="65" t="s">
        <v>18</v>
      </c>
      <c r="D39" s="66">
        <f ca="1">'Nord-Ouest_I'!G$14</f>
        <v>45548</v>
      </c>
      <c r="E39" s="58">
        <f t="shared" ca="1" si="0"/>
        <v>48</v>
      </c>
      <c r="F39" s="58"/>
      <c r="G39" s="66">
        <f ca="1">'Nord-Ouest_I'!M$14</f>
        <v>45548</v>
      </c>
      <c r="H39" s="58">
        <f t="shared" ca="1" si="1"/>
        <v>48</v>
      </c>
      <c r="R39" s="65" t="s">
        <v>18</v>
      </c>
      <c r="S39" s="191">
        <f ca="1">'Nord-Ouest_W'!G14</f>
        <v>45663</v>
      </c>
      <c r="T39" s="192">
        <f ca="1">DATE(M$4,3,31)-S39</f>
        <v>84</v>
      </c>
    </row>
    <row r="40" spans="3:20" ht="45" customHeight="1" x14ac:dyDescent="0.35">
      <c r="C40" s="65" t="s">
        <v>23</v>
      </c>
      <c r="D40" s="66">
        <f ca="1">'Sud-Est_I'!G$14</f>
        <v>45596</v>
      </c>
      <c r="E40" s="58">
        <f t="shared" ca="1" si="0"/>
        <v>0</v>
      </c>
      <c r="F40" s="58"/>
      <c r="G40" s="267" t="str">
        <f ca="1">'Sud-Est_I'!M$14</f>
        <v>Only 99,2% filling on 31/10</v>
      </c>
      <c r="H40" s="58" t="str">
        <f t="shared" ca="1" si="1"/>
        <v>none</v>
      </c>
      <c r="R40" s="65" t="s">
        <v>23</v>
      </c>
      <c r="S40" s="191">
        <f ca="1">'Sud-Est_W'!G14</f>
        <v>45622</v>
      </c>
      <c r="T40" s="192">
        <f ca="1">DATE(M$4,3,31)-S40</f>
        <v>125</v>
      </c>
    </row>
    <row r="45" spans="3:20" s="112" customFormat="1" ht="18.5" x14ac:dyDescent="0.45">
      <c r="C45" s="111" t="s">
        <v>61</v>
      </c>
    </row>
    <row r="97" spans="3:3" s="112" customFormat="1" ht="18.5" x14ac:dyDescent="0.45">
      <c r="C97" s="111" t="s">
        <v>254</v>
      </c>
    </row>
    <row r="146" spans="3:13" s="112" customFormat="1" ht="18.5" collapsed="1" x14ac:dyDescent="0.45">
      <c r="C146" s="111" t="s">
        <v>257</v>
      </c>
      <c r="F146" s="112" t="s">
        <v>258</v>
      </c>
    </row>
    <row r="148" spans="3:13" x14ac:dyDescent="0.35">
      <c r="M148" t="s">
        <v>187</v>
      </c>
    </row>
    <row r="150" spans="3:13" x14ac:dyDescent="0.35">
      <c r="M150" t="s">
        <v>189</v>
      </c>
    </row>
    <row r="151" spans="3:13" ht="58" x14ac:dyDescent="0.35">
      <c r="C151" s="146"/>
      <c r="D151" s="147" t="s">
        <v>141</v>
      </c>
      <c r="E151" s="147" t="s">
        <v>186</v>
      </c>
      <c r="F151" s="147" t="s">
        <v>185</v>
      </c>
      <c r="G151" s="147" t="s">
        <v>248</v>
      </c>
      <c r="H151" s="147" t="s">
        <v>250</v>
      </c>
      <c r="I151" s="147" t="s">
        <v>211</v>
      </c>
      <c r="J151" s="147" t="s">
        <v>185</v>
      </c>
      <c r="K151" s="147" t="s">
        <v>249</v>
      </c>
      <c r="M151" s="147" t="s">
        <v>188</v>
      </c>
    </row>
    <row r="153" spans="3:13" x14ac:dyDescent="0.35">
      <c r="C153" s="146" t="s">
        <v>26</v>
      </c>
      <c r="D153" s="148">
        <f>Serene_A_I!D$3</f>
        <v>45</v>
      </c>
      <c r="E153" s="149">
        <f>Serene_A_I!D$4</f>
        <v>120</v>
      </c>
      <c r="F153" s="149">
        <f>Serene_A_W!D$4</f>
        <v>68</v>
      </c>
      <c r="G153" s="223">
        <f>Serene_A_I!D$5</f>
        <v>375</v>
      </c>
      <c r="H153" s="223">
        <f>Serene_A_W!D$5</f>
        <v>661.76470588235293</v>
      </c>
      <c r="I153" s="149">
        <f ca="1">Atlantique_I!S14</f>
        <v>128</v>
      </c>
      <c r="J153" s="149">
        <f ca="1">Atlantique_W!K15</f>
        <v>159</v>
      </c>
      <c r="K153" s="223">
        <f>Serene_A_W!A77*H153</f>
        <v>347.42647058823525</v>
      </c>
      <c r="M153" s="152">
        <v>340</v>
      </c>
    </row>
    <row r="154" spans="3:13" x14ac:dyDescent="0.35">
      <c r="G154" s="224"/>
      <c r="H154" s="224"/>
      <c r="K154" s="224"/>
      <c r="M154" s="153"/>
    </row>
    <row r="155" spans="3:13" x14ac:dyDescent="0.35">
      <c r="C155" s="146" t="s">
        <v>17</v>
      </c>
      <c r="D155" s="148">
        <f>Serene_N_I!D$3</f>
        <v>15</v>
      </c>
      <c r="E155" s="149">
        <f>Serene_N_I!D$4</f>
        <v>120</v>
      </c>
      <c r="F155" s="149">
        <f>Serene_N_W!D$4</f>
        <v>85</v>
      </c>
      <c r="G155" s="223">
        <f>Serene_N_I!D$5</f>
        <v>125</v>
      </c>
      <c r="H155" s="223">
        <f>Serene_N_W!D$5</f>
        <v>176.47058823529412</v>
      </c>
      <c r="I155" s="149">
        <f ca="1">'Nord-Est_I'!S14</f>
        <v>128</v>
      </c>
      <c r="J155" s="149">
        <f ca="1">'Nord-Est_W'!K15</f>
        <v>158</v>
      </c>
      <c r="K155" s="223">
        <f>Serene_N_W!A77*H155</f>
        <v>113.12693498452012</v>
      </c>
      <c r="M155" s="152">
        <v>130</v>
      </c>
    </row>
    <row r="156" spans="3:13" x14ac:dyDescent="0.35">
      <c r="G156" s="224"/>
      <c r="H156" s="224"/>
      <c r="K156" s="224"/>
      <c r="M156" s="153"/>
    </row>
    <row r="157" spans="3:13" x14ac:dyDescent="0.35">
      <c r="C157" s="146" t="s">
        <v>18</v>
      </c>
      <c r="D157" s="148">
        <f>Sediane_N_I!D$3</f>
        <v>14.05</v>
      </c>
      <c r="E157" s="149">
        <f>Sediane_N_I!D$4</f>
        <v>88.691077875193415</v>
      </c>
      <c r="F157" s="149">
        <f>Sediane_N_W!D$4</f>
        <v>51.4982206405694</v>
      </c>
      <c r="G157" s="223">
        <f>Sediane_N_I!D$5</f>
        <v>158.41503267973854</v>
      </c>
      <c r="H157" s="223">
        <f>Sediane_N_W!D$5</f>
        <v>272.90384615384619</v>
      </c>
      <c r="I157" s="149">
        <f ca="1">'Nord-Ouest_I'!S14</f>
        <v>112</v>
      </c>
      <c r="J157" s="149">
        <f ca="1">'Nord-Ouest_W'!K15</f>
        <v>67</v>
      </c>
      <c r="K157" s="223">
        <f>Sediane_N_W!A77*H157</f>
        <v>213.90370418552035</v>
      </c>
      <c r="M157" s="152">
        <v>165</v>
      </c>
    </row>
    <row r="158" spans="3:13" x14ac:dyDescent="0.35">
      <c r="G158" s="224"/>
      <c r="H158" s="224"/>
      <c r="K158" s="224"/>
      <c r="M158" s="153"/>
    </row>
    <row r="159" spans="3:13" x14ac:dyDescent="0.35">
      <c r="C159" s="146" t="s">
        <v>23</v>
      </c>
      <c r="D159" s="148">
        <f>Saline_I!D$3</f>
        <v>11.55</v>
      </c>
      <c r="E159" s="149">
        <f>Saline_I!D$4</f>
        <v>125</v>
      </c>
      <c r="F159" s="149">
        <f>Saline_W!D$4</f>
        <v>18</v>
      </c>
      <c r="G159" s="223">
        <f>Saline_I!D$5</f>
        <v>92.4</v>
      </c>
      <c r="H159" s="223">
        <f>Saline_W!D$5</f>
        <v>641.66666666666674</v>
      </c>
      <c r="I159" s="149">
        <f ca="1">'Sud-Est_I'!S14</f>
        <v>180</v>
      </c>
      <c r="J159" s="149">
        <f ca="1">'Sud-Est_W'!K15</f>
        <v>26</v>
      </c>
      <c r="K159" s="223">
        <f>Saline_W!A77*H159</f>
        <v>641.66666666666674</v>
      </c>
      <c r="M159" s="152">
        <v>145</v>
      </c>
    </row>
    <row r="165" spans="3:13" s="112" customFormat="1" ht="18.5" hidden="1" outlineLevel="1" x14ac:dyDescent="0.45">
      <c r="C165" s="111" t="s">
        <v>213</v>
      </c>
      <c r="D165" s="112" t="s">
        <v>256</v>
      </c>
    </row>
    <row r="166" spans="3:13" hidden="1" outlineLevel="1" x14ac:dyDescent="0.35"/>
    <row r="167" spans="3:13" hidden="1" outlineLevel="1" x14ac:dyDescent="0.35">
      <c r="M167" t="s">
        <v>187</v>
      </c>
    </row>
    <row r="168" spans="3:13" hidden="1" outlineLevel="1" x14ac:dyDescent="0.35"/>
    <row r="169" spans="3:13" hidden="1" outlineLevel="1" x14ac:dyDescent="0.35">
      <c r="M169" t="s">
        <v>189</v>
      </c>
    </row>
    <row r="170" spans="3:13" ht="43.5" hidden="1" outlineLevel="1" x14ac:dyDescent="0.35">
      <c r="C170" s="146"/>
      <c r="D170" s="147" t="s">
        <v>141</v>
      </c>
      <c r="E170" s="147" t="s">
        <v>186</v>
      </c>
      <c r="F170" s="147" t="s">
        <v>185</v>
      </c>
      <c r="G170" s="147" t="s">
        <v>142</v>
      </c>
      <c r="H170" s="147" t="s">
        <v>143</v>
      </c>
      <c r="I170" s="147" t="s">
        <v>211</v>
      </c>
      <c r="J170" s="147" t="s">
        <v>185</v>
      </c>
      <c r="K170" s="147" t="s">
        <v>212</v>
      </c>
      <c r="M170" s="147" t="s">
        <v>188</v>
      </c>
    </row>
    <row r="171" spans="3:13" hidden="1" outlineLevel="1" x14ac:dyDescent="0.35"/>
    <row r="172" spans="3:13" hidden="1" outlineLevel="1" x14ac:dyDescent="0.35">
      <c r="C172" s="146" t="s">
        <v>26</v>
      </c>
      <c r="D172" s="148">
        <v>45</v>
      </c>
      <c r="E172" s="149">
        <v>120</v>
      </c>
      <c r="F172" s="149">
        <v>68</v>
      </c>
      <c r="G172" s="223">
        <v>375</v>
      </c>
      <c r="H172" s="223">
        <v>661.76470588235293</v>
      </c>
      <c r="K172" s="223">
        <v>347.42647058823525</v>
      </c>
      <c r="M172" s="152">
        <v>340</v>
      </c>
    </row>
    <row r="173" spans="3:13" hidden="1" outlineLevel="1" x14ac:dyDescent="0.35">
      <c r="G173" s="224"/>
      <c r="H173" s="224"/>
      <c r="K173" s="224"/>
      <c r="M173" s="153"/>
    </row>
    <row r="174" spans="3:13" hidden="1" outlineLevel="1" x14ac:dyDescent="0.35">
      <c r="C174" s="146" t="s">
        <v>17</v>
      </c>
      <c r="D174" s="148">
        <v>15</v>
      </c>
      <c r="E174" s="149">
        <v>120</v>
      </c>
      <c r="F174" s="149">
        <v>85</v>
      </c>
      <c r="G174" s="223">
        <v>125</v>
      </c>
      <c r="H174" s="223">
        <v>176.47058823529412</v>
      </c>
      <c r="K174" s="223">
        <v>141.94373401534526</v>
      </c>
      <c r="M174" s="152">
        <v>130</v>
      </c>
    </row>
    <row r="175" spans="3:13" hidden="1" outlineLevel="1" x14ac:dyDescent="0.35">
      <c r="G175" s="224"/>
      <c r="H175" s="224"/>
      <c r="K175" s="224"/>
      <c r="M175" s="153"/>
    </row>
    <row r="176" spans="3:13" hidden="1" outlineLevel="1" x14ac:dyDescent="0.35">
      <c r="C176" s="146" t="s">
        <v>18</v>
      </c>
      <c r="D176" s="148">
        <v>14.05</v>
      </c>
      <c r="E176" s="149">
        <v>88.691077875193415</v>
      </c>
      <c r="F176" s="149">
        <v>51.4982206405694</v>
      </c>
      <c r="G176" s="223">
        <v>158.41503267973854</v>
      </c>
      <c r="H176" s="223">
        <v>272.90384615384619</v>
      </c>
      <c r="K176" s="223">
        <v>213.90370418552035</v>
      </c>
      <c r="M176" s="152">
        <v>165</v>
      </c>
    </row>
    <row r="177" spans="3:13" hidden="1" outlineLevel="1" x14ac:dyDescent="0.35">
      <c r="G177" s="224"/>
      <c r="H177" s="224"/>
      <c r="K177" s="224"/>
      <c r="M177" s="153"/>
    </row>
    <row r="178" spans="3:13" hidden="1" outlineLevel="1" x14ac:dyDescent="0.35">
      <c r="C178" s="146" t="s">
        <v>23</v>
      </c>
      <c r="D178" s="148">
        <v>11.55</v>
      </c>
      <c r="E178" s="149">
        <v>125</v>
      </c>
      <c r="F178" s="149">
        <v>18</v>
      </c>
      <c r="G178" s="223">
        <v>92.4</v>
      </c>
      <c r="H178" s="223">
        <v>641.66666666666674</v>
      </c>
      <c r="K178" s="223">
        <v>641.66666666666674</v>
      </c>
      <c r="M178" s="152">
        <v>145</v>
      </c>
    </row>
    <row r="179" spans="3:13" hidden="1" outlineLevel="1" x14ac:dyDescent="0.35"/>
    <row r="180" spans="3:13" hidden="1" outlineLevel="1" x14ac:dyDescent="0.35"/>
    <row r="181" spans="3:13" hidden="1" outlineLevel="1" x14ac:dyDescent="0.35"/>
    <row r="182" spans="3:13" collapsed="1" x14ac:dyDescent="0.35"/>
    <row r="185" spans="3:13" s="112" customFormat="1" ht="18.5" collapsed="1" x14ac:dyDescent="0.45">
      <c r="C185" s="111" t="s">
        <v>252</v>
      </c>
      <c r="F185" s="112" t="s">
        <v>258</v>
      </c>
    </row>
    <row r="188" spans="3:13" x14ac:dyDescent="0.35">
      <c r="C188" t="s">
        <v>26</v>
      </c>
      <c r="F188" t="s">
        <v>17</v>
      </c>
      <c r="I188" t="s">
        <v>23</v>
      </c>
      <c r="L188" t="s">
        <v>18</v>
      </c>
    </row>
    <row r="190" spans="3:13" hidden="1" outlineLevel="1" x14ac:dyDescent="0.35">
      <c r="C190" t="s">
        <v>242</v>
      </c>
      <c r="D190" t="s">
        <v>243</v>
      </c>
      <c r="F190" t="s">
        <v>242</v>
      </c>
      <c r="G190" t="s">
        <v>243</v>
      </c>
      <c r="I190" t="s">
        <v>242</v>
      </c>
      <c r="J190" t="s">
        <v>243</v>
      </c>
      <c r="L190" t="s">
        <v>242</v>
      </c>
      <c r="M190" t="s">
        <v>243</v>
      </c>
    </row>
    <row r="191" spans="3:13" hidden="1" outlineLevel="1" x14ac:dyDescent="0.35">
      <c r="C191" s="253">
        <f>IF(Serene_A_I!$H$3&gt;0,Serene_A_I!$I6,0)</f>
        <v>1</v>
      </c>
      <c r="D191" s="253">
        <f>IF(Serene_A_W!$H$3&gt;0,Serene_A_W!$I6,0)</f>
        <v>1</v>
      </c>
      <c r="F191" s="253">
        <f>IF(Serene_N_I!$H$3&gt;0,Serene_N_I!$I6,0)</f>
        <v>1</v>
      </c>
      <c r="G191" s="253">
        <f>IF(Serene_N_W!$H$3&gt;0,Serene_N_W!$I6,0)</f>
        <v>1</v>
      </c>
      <c r="I191" s="253">
        <f>IF(Saline_I!$H$3&gt;0,Saline_I!$I6,0)</f>
        <v>1</v>
      </c>
      <c r="J191" s="253">
        <f>IF(Saline_W!$H$3&gt;0,Saline_W!$I6,0)</f>
        <v>1</v>
      </c>
      <c r="L191" s="253">
        <f>IF(Sediane_N_I!$H$3&gt;0,Sediane_N_I!$I6,0)</f>
        <v>1</v>
      </c>
      <c r="M191" s="253">
        <f>IF(Sediane_N_W!$H$3&gt;0,Sediane_N_W!$I6,0)</f>
        <v>1</v>
      </c>
    </row>
    <row r="192" spans="3:13" hidden="1" outlineLevel="1" x14ac:dyDescent="0.35">
      <c r="C192" s="253">
        <f>IF(Serene_A_I!$H$3&gt;0,Serene_A_I!$I7,0)</f>
        <v>0.8</v>
      </c>
      <c r="D192" s="253">
        <f>IF(Serene_A_W!$H$3&gt;0,Serene_A_W!$I7,0)</f>
        <v>0.75</v>
      </c>
      <c r="F192" s="253">
        <f>IF(Serene_N_I!$H$3&gt;0,Serene_N_I!$I7,0)</f>
        <v>0.85</v>
      </c>
      <c r="G192" s="253">
        <f>IF(Serene_N_W!$H$3&gt;0,Serene_N_W!$I7,0)</f>
        <v>0.54</v>
      </c>
      <c r="I192" s="253">
        <f>IF(Saline_I!$H$3&gt;0,Saline_I!$I7,0)</f>
        <v>0.95</v>
      </c>
      <c r="J192" s="253">
        <f>IF(Saline_W!$H$3&gt;0,Saline_W!$I7,0)</f>
        <v>0.4</v>
      </c>
      <c r="L192" s="253">
        <f>IF(Sediane_N_I!$H$3&gt;0,Sediane_N_I!$I7,0)</f>
        <v>0.6</v>
      </c>
      <c r="M192" s="253">
        <f>IF(Sediane_N_W!$H$3&gt;0,Sediane_N_W!$I7,0)</f>
        <v>0.8</v>
      </c>
    </row>
    <row r="193" spans="3:13" hidden="1" outlineLevel="1" x14ac:dyDescent="0.35">
      <c r="C193" s="253">
        <f>IF(Serene_A_I!$H$3&gt;0,Serene_A_I!$I8,0)</f>
        <v>0.5</v>
      </c>
      <c r="D193" s="253">
        <f>IF(Serene_A_W!$H$3&gt;0,Serene_A_W!$I8,0)</f>
        <v>0.35</v>
      </c>
      <c r="F193" s="253">
        <f>IF(Serene_N_I!$H$3&gt;0,Serene_N_I!$I8,0)</f>
        <v>0.75</v>
      </c>
      <c r="G193" s="253">
        <f>IF(Serene_N_W!$H$3&gt;0,Serene_N_W!$I8,0)</f>
        <v>0.35</v>
      </c>
      <c r="I193" s="253">
        <f>IF(Saline_I!$H$3&gt;0,Saline_I!$I8,0)</f>
        <v>0.9</v>
      </c>
      <c r="J193" s="253">
        <f>IF(Saline_W!$H$3&gt;0,Saline_W!$I8,0)</f>
        <v>0.2</v>
      </c>
      <c r="L193" s="253">
        <f>IF(Sediane_N_I!$H$3&gt;0,Sediane_N_I!$I8,0)</f>
        <v>0</v>
      </c>
      <c r="M193" s="253">
        <f>IF(Sediane_N_W!$H$3&gt;0,Sediane_N_W!$I8,0)</f>
        <v>0.3</v>
      </c>
    </row>
    <row r="194" spans="3:13" hidden="1" outlineLevel="1" x14ac:dyDescent="0.35">
      <c r="C194" s="253">
        <f>IF(Serene_A_I!$H$3&gt;0,Serene_A_I!$I9,0)</f>
        <v>0</v>
      </c>
      <c r="D194" s="253">
        <f>IF(Serene_A_W!$H$3&gt;0,Serene_A_W!$I9,0)</f>
        <v>0.2</v>
      </c>
      <c r="F194" s="253">
        <f>IF(Serene_N_I!$H$3&gt;0,Serene_N_I!$I9,0)</f>
        <v>0</v>
      </c>
      <c r="G194" s="253">
        <f>IF(Serene_N_W!$H$3&gt;0,Serene_N_W!$I9,0)</f>
        <v>0.11</v>
      </c>
      <c r="I194" s="253">
        <f>IF(Saline_I!$H$3&gt;0,Saline_I!$I9,0)</f>
        <v>0.45</v>
      </c>
      <c r="J194" s="253">
        <f>IF(Saline_W!$H$3&gt;0,Saline_W!$I9,0)</f>
        <v>0</v>
      </c>
      <c r="L194" s="253" t="str">
        <f>IF(Sediane_N_I!$H$3&gt;0,Sediane_N_I!$I9,0)</f>
        <v/>
      </c>
      <c r="M194" s="253">
        <f>IF(Sediane_N_W!$H$3&gt;0,Sediane_N_W!$I9,0)</f>
        <v>0</v>
      </c>
    </row>
    <row r="195" spans="3:13" hidden="1" outlineLevel="1" x14ac:dyDescent="0.35">
      <c r="C195" s="253" t="str">
        <f>IF(Serene_A_I!$H$3&gt;0,Serene_A_I!$I10,0)</f>
        <v/>
      </c>
      <c r="D195" s="253">
        <f>IF(Serene_A_W!$H$3&gt;0,Serene_A_W!$I10,0)</f>
        <v>0</v>
      </c>
      <c r="F195" s="253" t="str">
        <f>IF(Serene_N_I!$H$3&gt;0,Serene_N_I!$I10,0)</f>
        <v/>
      </c>
      <c r="G195" s="253">
        <f>IF(Serene_N_W!$H$3&gt;0,Serene_N_W!$I10,0)</f>
        <v>0</v>
      </c>
      <c r="I195" s="253">
        <f>IF(Saline_I!$H$3&gt;0,Saline_I!$I10,0)</f>
        <v>0</v>
      </c>
      <c r="J195" s="253" t="str">
        <f>IF(Saline_W!$H$3&gt;0,Saline_W!$I10,0)</f>
        <v/>
      </c>
      <c r="L195" s="253" t="str">
        <f>IF(Sediane_N_I!$H$3&gt;0,Sediane_N_I!$I10,0)</f>
        <v/>
      </c>
      <c r="M195" s="253" t="str">
        <f>IF(Sediane_N_W!$H$3&gt;0,Sediane_N_W!$I10,0)</f>
        <v/>
      </c>
    </row>
    <row r="196" spans="3:13" hidden="1" outlineLevel="1" x14ac:dyDescent="0.35">
      <c r="C196" s="253" t="str">
        <f>IF(Serene_A_I!$H$3&gt;0,Serene_A_I!$I11,0)</f>
        <v/>
      </c>
      <c r="D196" s="253" t="str">
        <f>IF(Serene_A_W!$H$3&gt;0,Serene_A_W!$I11,0)</f>
        <v/>
      </c>
      <c r="F196" s="253" t="str">
        <f>IF(Serene_N_I!$H$3&gt;0,Serene_N_I!$I11,0)</f>
        <v/>
      </c>
      <c r="G196" s="253" t="str">
        <f>IF(Serene_N_W!$H$3&gt;0,Serene_N_W!$I11,0)</f>
        <v/>
      </c>
      <c r="I196" s="253" t="str">
        <f>IF(Saline_I!$H$3&gt;0,Saline_I!$I11,0)</f>
        <v/>
      </c>
      <c r="J196" s="253" t="str">
        <f>IF(Saline_W!$H$3&gt;0,Saline_W!$I11,0)</f>
        <v/>
      </c>
      <c r="L196" s="253" t="str">
        <f>IF(Sediane_N_I!$H$3&gt;0,Sediane_N_I!$I11,0)</f>
        <v/>
      </c>
      <c r="M196" s="253" t="str">
        <f>IF(Sediane_N_W!$H$3&gt;0,Sediane_N_W!$I11,0)</f>
        <v/>
      </c>
    </row>
    <row r="197" spans="3:13" hidden="1" outlineLevel="1" x14ac:dyDescent="0.35">
      <c r="C197" s="251">
        <f>IF(Serene_A_I!$M$3&gt;0,Serene_A_I!$N6,0)</f>
        <v>0</v>
      </c>
      <c r="D197" s="251">
        <f>IF(Serene_A_W!$M$3&gt;0,Serene_A_W!$N6,0)</f>
        <v>0</v>
      </c>
      <c r="F197" s="251">
        <f>IF(Serene_N_I!$M$3&gt;0,Serene_N_I!$N6,0)</f>
        <v>0</v>
      </c>
      <c r="G197" s="251">
        <f>IF(Serene_N_W!$M$3&gt;0,Serene_N_W!$N6,0)</f>
        <v>0</v>
      </c>
      <c r="I197" s="251">
        <f>IF(Saline_I!$M$3&gt;0,Saline_I!$N6,0)</f>
        <v>1</v>
      </c>
      <c r="J197" s="251">
        <f>IF(Saline_W!$M$3&gt;0,Saline_W!$N6,0)</f>
        <v>1</v>
      </c>
      <c r="L197" s="251">
        <f>IF(Sediane_N_I!$M$3&gt;0,Sediane_N_I!$N6,0)</f>
        <v>1</v>
      </c>
      <c r="M197" s="251">
        <f>IF(Sediane_N_W!$M$3&gt;0,Sediane_N_W!$N6,0)</f>
        <v>1</v>
      </c>
    </row>
    <row r="198" spans="3:13" hidden="1" outlineLevel="1" x14ac:dyDescent="0.35">
      <c r="C198" s="251">
        <f>IF(Serene_A_I!$M$3&gt;0,Serene_A_I!$N7,0)</f>
        <v>0</v>
      </c>
      <c r="D198" s="251">
        <f>IF(Serene_A_W!$M$3&gt;0,Serene_A_W!$N7,0)</f>
        <v>0</v>
      </c>
      <c r="F198" s="251">
        <f>IF(Serene_N_I!$M$3&gt;0,Serene_N_I!$N7,0)</f>
        <v>0</v>
      </c>
      <c r="G198" s="251">
        <f>IF(Serene_N_W!$M$3&gt;0,Serene_N_W!$N7,0)</f>
        <v>0</v>
      </c>
      <c r="I198" s="251">
        <f>IF(Saline_I!$M$3&gt;0,Saline_I!$N7,0)</f>
        <v>0.95</v>
      </c>
      <c r="J198" s="251">
        <f>IF(Saline_W!$M$3&gt;0,Saline_W!$N7,0)</f>
        <v>0.4</v>
      </c>
      <c r="L198" s="251">
        <f>IF(Sediane_N_I!$M$3&gt;0,Sediane_N_I!$N7,0)</f>
        <v>0.7</v>
      </c>
      <c r="M198" s="251">
        <f>IF(Sediane_N_W!$M$3&gt;0,Sediane_N_W!$N7,0)</f>
        <v>0.8</v>
      </c>
    </row>
    <row r="199" spans="3:13" hidden="1" outlineLevel="1" x14ac:dyDescent="0.35">
      <c r="C199" s="251">
        <f>IF(Serene_A_I!$M$3&gt;0,Serene_A_I!$N8,0)</f>
        <v>0</v>
      </c>
      <c r="D199" s="251">
        <f>IF(Serene_A_W!$M$3&gt;0,Serene_A_W!$N8,0)</f>
        <v>0</v>
      </c>
      <c r="F199" s="251">
        <f>IF(Serene_N_I!$M$3&gt;0,Serene_N_I!$N8,0)</f>
        <v>0</v>
      </c>
      <c r="G199" s="251">
        <f>IF(Serene_N_W!$M$3&gt;0,Serene_N_W!$N8,0)</f>
        <v>0</v>
      </c>
      <c r="I199" s="251">
        <f>IF(Saline_I!$M$3&gt;0,Saline_I!$N8,0)</f>
        <v>0.9</v>
      </c>
      <c r="J199" s="251">
        <f>IF(Saline_W!$M$3&gt;0,Saline_W!$N8,0)</f>
        <v>0.2</v>
      </c>
      <c r="L199" s="251">
        <f>IF(Sediane_N_I!$M$3&gt;0,Sediane_N_I!$N8,0)</f>
        <v>0.4</v>
      </c>
      <c r="M199" s="251">
        <f>IF(Sediane_N_W!$M$3&gt;0,Sediane_N_W!$N8,0)</f>
        <v>0.3</v>
      </c>
    </row>
    <row r="200" spans="3:13" hidden="1" outlineLevel="1" x14ac:dyDescent="0.35">
      <c r="C200" s="251">
        <f>IF(Serene_A_I!$M$3&gt;0,Serene_A_I!$N9,0)</f>
        <v>0</v>
      </c>
      <c r="D200" s="251">
        <f>IF(Serene_A_W!$M$3&gt;0,Serene_A_W!$N9,0)</f>
        <v>0</v>
      </c>
      <c r="F200" s="251">
        <f>IF(Serene_N_I!$M$3&gt;0,Serene_N_I!$N9,0)</f>
        <v>0</v>
      </c>
      <c r="G200" s="251">
        <f>IF(Serene_N_W!$M$3&gt;0,Serene_N_W!$N9,0)</f>
        <v>0</v>
      </c>
      <c r="I200" s="251">
        <f>IF(Saline_I!$M$3&gt;0,Saline_I!$N9,0)</f>
        <v>0.45</v>
      </c>
      <c r="J200" s="251">
        <f>IF(Saline_W!$M$3&gt;0,Saline_W!$N9,0)</f>
        <v>0</v>
      </c>
      <c r="L200" s="251">
        <f>IF(Sediane_N_I!$M$3&gt;0,Sediane_N_I!$N9,0)</f>
        <v>0</v>
      </c>
      <c r="M200" s="251">
        <f>IF(Sediane_N_W!$M$3&gt;0,Sediane_N_W!$N9,0)</f>
        <v>0</v>
      </c>
    </row>
    <row r="201" spans="3:13" hidden="1" outlineLevel="1" x14ac:dyDescent="0.35">
      <c r="C201" s="251">
        <f>IF(Serene_A_I!$M$3&gt;0,Serene_A_I!$N10,0)</f>
        <v>0</v>
      </c>
      <c r="D201" s="251">
        <f>IF(Serene_A_W!$M$3&gt;0,Serene_A_W!$N10,0)</f>
        <v>0</v>
      </c>
      <c r="F201" s="251">
        <f>IF(Serene_N_I!$M$3&gt;0,Serene_N_I!$N10,0)</f>
        <v>0</v>
      </c>
      <c r="G201" s="251">
        <f>IF(Serene_N_W!$M$3&gt;0,Serene_N_W!$N10,0)</f>
        <v>0</v>
      </c>
      <c r="I201" s="251">
        <f>IF(Saline_I!$M$3&gt;0,Saline_I!$N10,0)</f>
        <v>0</v>
      </c>
      <c r="J201" s="251" t="str">
        <f>IF(Saline_W!$M$3&gt;0,Saline_W!$N10,0)</f>
        <v/>
      </c>
      <c r="L201" s="251" t="str">
        <f>IF(Sediane_N_I!$M$3&gt;0,Sediane_N_I!$N10,0)</f>
        <v/>
      </c>
      <c r="M201" s="251" t="str">
        <f>IF(Sediane_N_W!$M$3&gt;0,Sediane_N_W!$N10,0)</f>
        <v/>
      </c>
    </row>
    <row r="202" spans="3:13" hidden="1" outlineLevel="1" x14ac:dyDescent="0.35">
      <c r="C202" s="251">
        <f>IF(Serene_A_I!$M$3&gt;0,Serene_A_I!$N11,0)</f>
        <v>0</v>
      </c>
      <c r="D202" s="251">
        <f>IF(Serene_A_W!$M$3&gt;0,Serene_A_W!$N11,0)</f>
        <v>0</v>
      </c>
      <c r="F202" s="251">
        <f>IF(Serene_N_I!$M$3&gt;0,Serene_N_I!$N11,0)</f>
        <v>0</v>
      </c>
      <c r="G202" s="251">
        <f>IF(Serene_N_W!$M$3&gt;0,Serene_N_W!$N11,0)</f>
        <v>0</v>
      </c>
      <c r="I202" s="251" t="str">
        <f>IF(Saline_I!$M$3&gt;0,Saline_I!$N11,0)</f>
        <v/>
      </c>
      <c r="J202" s="251" t="str">
        <f>IF(Saline_W!$M$3&gt;0,Saline_W!$N11,0)</f>
        <v/>
      </c>
      <c r="L202" s="251" t="str">
        <f>IF(Sediane_N_I!$M$3&gt;0,Sediane_N_I!$N11,0)</f>
        <v/>
      </c>
      <c r="M202" s="251" t="str">
        <f>IF(Sediane_N_W!$M$3&gt;0,Sediane_N_W!$N11,0)</f>
        <v/>
      </c>
    </row>
    <row r="203" spans="3:13" hidden="1" outlineLevel="1" x14ac:dyDescent="0.35">
      <c r="C203" s="252">
        <f>IF(Serene_A_I!$R$3&gt;0,Serene_A_I!$S6,0)</f>
        <v>0</v>
      </c>
      <c r="D203" s="252">
        <f>IF(Serene_A_W!$R$3&gt;0,Serene_A_W!$S6,0)</f>
        <v>0</v>
      </c>
      <c r="F203" s="252">
        <f>IF(Serene_N_I!$R$3&gt;0,Serene_N_I!$S6,0)</f>
        <v>0</v>
      </c>
      <c r="G203" s="252">
        <f>IF(Serene_N_W!$R$3&gt;0,Serene_N_W!$S6,0)</f>
        <v>0</v>
      </c>
      <c r="I203" s="252">
        <f>IF(Saline_I!$R$3&gt;0,Saline_I!$S6,0)</f>
        <v>0</v>
      </c>
      <c r="J203" s="252">
        <f>IF(Saline_W!$R$3&gt;0,Saline_W!$S6,0)</f>
        <v>0</v>
      </c>
      <c r="L203" s="252">
        <f>IF(Sediane_N_I!$R$3&gt;0,Sediane_N_I!$S6,0)</f>
        <v>1</v>
      </c>
      <c r="M203" s="252">
        <f>IF(Sediane_N_W!$R$3&gt;0,Sediane_N_W!$S6,0)</f>
        <v>1</v>
      </c>
    </row>
    <row r="204" spans="3:13" hidden="1" outlineLevel="1" x14ac:dyDescent="0.35">
      <c r="C204" s="252">
        <f>IF(Serene_A_I!$R$3&gt;0,Serene_A_I!$S7,0)</f>
        <v>0</v>
      </c>
      <c r="D204" s="252">
        <f>IF(Serene_A_W!$R$3&gt;0,Serene_A_W!$S7,0)</f>
        <v>0</v>
      </c>
      <c r="F204" s="252">
        <f>IF(Serene_N_I!$R$3&gt;0,Serene_N_I!$S7,0)</f>
        <v>0</v>
      </c>
      <c r="G204" s="252">
        <f>IF(Serene_N_W!$R$3&gt;0,Serene_N_W!$S7,0)</f>
        <v>0</v>
      </c>
      <c r="I204" s="252">
        <f>IF(Saline_I!$R$3&gt;0,Saline_I!$S7,0)</f>
        <v>0</v>
      </c>
      <c r="J204" s="252">
        <f>IF(Saline_W!$R$3&gt;0,Saline_W!$S7,0)</f>
        <v>0</v>
      </c>
      <c r="L204" s="252">
        <f>IF(Sediane_N_I!$R$3&gt;0,Sediane_N_I!$S7,0)</f>
        <v>0.75</v>
      </c>
      <c r="M204" s="252">
        <f>IF(Sediane_N_W!$R$3&gt;0,Sediane_N_W!$S7,0)</f>
        <v>0.78</v>
      </c>
    </row>
    <row r="205" spans="3:13" hidden="1" outlineLevel="1" x14ac:dyDescent="0.35">
      <c r="C205" s="252">
        <f>IF(Serene_A_I!$R$3&gt;0,Serene_A_I!$S8,0)</f>
        <v>0</v>
      </c>
      <c r="D205" s="252">
        <f>IF(Serene_A_W!$R$3&gt;0,Serene_A_W!$S8,0)</f>
        <v>0</v>
      </c>
      <c r="F205" s="252">
        <f>IF(Serene_N_I!$R$3&gt;0,Serene_N_I!$S8,0)</f>
        <v>0</v>
      </c>
      <c r="G205" s="252">
        <f>IF(Serene_N_W!$R$3&gt;0,Serene_N_W!$S8,0)</f>
        <v>0</v>
      </c>
      <c r="I205" s="252">
        <f>IF(Saline_I!$R$3&gt;0,Saline_I!$S8,0)</f>
        <v>0</v>
      </c>
      <c r="J205" s="252">
        <f>IF(Saline_W!$R$3&gt;0,Saline_W!$S8,0)</f>
        <v>0</v>
      </c>
      <c r="L205" s="252">
        <f>IF(Sediane_N_I!$R$3&gt;0,Sediane_N_I!$S8,0)</f>
        <v>0.56999999999999995</v>
      </c>
      <c r="M205" s="252">
        <f>IF(Sediane_N_W!$R$3&gt;0,Sediane_N_W!$S8,0)</f>
        <v>0.1</v>
      </c>
    </row>
    <row r="206" spans="3:13" hidden="1" outlineLevel="1" x14ac:dyDescent="0.35">
      <c r="C206" s="252">
        <f>IF(Serene_A_I!$R$3&gt;0,Serene_A_I!$S9,0)</f>
        <v>0</v>
      </c>
      <c r="D206" s="252">
        <f>IF(Serene_A_W!$R$3&gt;0,Serene_A_W!$S9,0)</f>
        <v>0</v>
      </c>
      <c r="F206" s="252">
        <f>IF(Serene_N_I!$R$3&gt;0,Serene_N_I!$S9,0)</f>
        <v>0</v>
      </c>
      <c r="G206" s="252">
        <f>IF(Serene_N_W!$R$3&gt;0,Serene_N_W!$S9,0)</f>
        <v>0</v>
      </c>
      <c r="I206" s="252">
        <f>IF(Saline_I!$R$3&gt;0,Saline_I!$S9,0)</f>
        <v>0</v>
      </c>
      <c r="J206" s="252">
        <f>IF(Saline_W!$R$3&gt;0,Saline_W!$S9,0)</f>
        <v>0</v>
      </c>
      <c r="L206" s="252">
        <f>IF(Sediane_N_I!$R$3&gt;0,Sediane_N_I!$S9,0)</f>
        <v>0</v>
      </c>
      <c r="M206" s="252">
        <f>IF(Sediane_N_W!$R$3&gt;0,Sediane_N_W!$S9,0)</f>
        <v>0</v>
      </c>
    </row>
    <row r="207" spans="3:13" hidden="1" outlineLevel="1" x14ac:dyDescent="0.35">
      <c r="C207" s="252">
        <f>IF(Serene_A_I!$R$3&gt;0,Serene_A_I!$S10,0)</f>
        <v>0</v>
      </c>
      <c r="D207" s="252">
        <f>IF(Serene_A_W!$R$3&gt;0,Serene_A_W!$S10,0)</f>
        <v>0</v>
      </c>
      <c r="F207" s="252">
        <f>IF(Serene_N_I!$R$3&gt;0,Serene_N_I!$S10,0)</f>
        <v>0</v>
      </c>
      <c r="G207" s="252">
        <f>IF(Serene_N_W!$R$3&gt;0,Serene_N_W!$S10,0)</f>
        <v>0</v>
      </c>
      <c r="I207" s="252">
        <f>IF(Saline_I!$R$3&gt;0,Saline_I!$S10,0)</f>
        <v>0</v>
      </c>
      <c r="J207" s="252">
        <f>IF(Saline_W!$R$3&gt;0,Saline_W!$S10,0)</f>
        <v>0</v>
      </c>
      <c r="L207" s="252" t="str">
        <f>IF(Sediane_N_I!$R$3&gt;0,Sediane_N_I!$S10,0)</f>
        <v/>
      </c>
      <c r="M207" s="252" t="str">
        <f>IF(Sediane_N_W!$R$3&gt;0,Sediane_N_W!$S10,0)</f>
        <v/>
      </c>
    </row>
    <row r="208" spans="3:13" hidden="1" outlineLevel="1" x14ac:dyDescent="0.35">
      <c r="C208" s="252">
        <f>IF(Serene_A_I!$R$3&gt;0,Serene_A_I!$S11,0)</f>
        <v>0</v>
      </c>
      <c r="D208" s="252">
        <f>IF(Serene_A_W!$R$3&gt;0,Serene_A_W!$S11,0)</f>
        <v>0</v>
      </c>
      <c r="F208" s="252">
        <f>IF(Serene_N_I!$R$3&gt;0,Serene_N_I!$S11,0)</f>
        <v>0</v>
      </c>
      <c r="G208" s="252">
        <f>IF(Serene_N_W!$R$3&gt;0,Serene_N_W!$S11,0)</f>
        <v>0</v>
      </c>
      <c r="I208" s="252">
        <f>IF(Saline_I!$R$3&gt;0,Saline_I!$S11,0)</f>
        <v>0</v>
      </c>
      <c r="J208" s="252">
        <f>IF(Saline_W!$R$3&gt;0,Saline_W!$S11,0)</f>
        <v>0</v>
      </c>
      <c r="L208" s="252" t="str">
        <f>IF(Sediane_N_I!$R$3&gt;0,Sediane_N_I!$S11,0)</f>
        <v/>
      </c>
      <c r="M208" s="252" t="str">
        <f>IF(Sediane_N_W!$R$3&gt;0,Sediane_N_W!$S11,0)</f>
        <v/>
      </c>
    </row>
    <row r="209" spans="3:13" hidden="1" outlineLevel="1" x14ac:dyDescent="0.35">
      <c r="C209" s="251">
        <f>IF(Serene_A_I!$W$3&gt;0,Serene_A_I!$X6,0)</f>
        <v>0</v>
      </c>
      <c r="D209" s="251">
        <f>IF(Serene_A_W!$W$3&gt;0,Serene_A_W!$X6,0)</f>
        <v>0</v>
      </c>
      <c r="F209" s="251">
        <f>IF(Serene_N_I!$W$3&gt;0,Serene_N_I!$X6,0)</f>
        <v>0</v>
      </c>
      <c r="G209" s="251">
        <f>IF(Serene_N_W!$W$3&gt;0,Serene_N_W!$X6,0)</f>
        <v>0</v>
      </c>
      <c r="I209" s="251">
        <f>IF(Saline_I!$W$3&gt;0,Saline_I!$X6,0)</f>
        <v>0</v>
      </c>
      <c r="J209" s="251">
        <f>IF(Saline_W!$W$3&gt;0,Saline_W!$X6,0)</f>
        <v>0</v>
      </c>
      <c r="L209" s="251">
        <f>IF(Sediane_N_I!$W$3&gt;0,Sediane_N_I!$X6,0)</f>
        <v>0</v>
      </c>
      <c r="M209" s="251">
        <f>IF(Sediane_N_W!$W$3&gt;0,Sediane_N_W!$X6,0)</f>
        <v>0</v>
      </c>
    </row>
    <row r="210" spans="3:13" hidden="1" outlineLevel="1" x14ac:dyDescent="0.35">
      <c r="C210" s="251">
        <f>IF(Serene_A_I!$W$3&gt;0,Serene_A_I!$X7,0)</f>
        <v>0</v>
      </c>
      <c r="D210" s="251">
        <f>IF(Serene_A_W!$W$3&gt;0,Serene_A_W!$X7,0)</f>
        <v>0</v>
      </c>
      <c r="F210" s="251">
        <f>IF(Serene_N_I!$W$3&gt;0,Serene_N_I!$X7,0)</f>
        <v>0</v>
      </c>
      <c r="G210" s="251">
        <f>IF(Serene_N_W!$W$3&gt;0,Serene_N_W!$X7,0)</f>
        <v>0</v>
      </c>
      <c r="I210" s="251">
        <f>IF(Saline_I!$W$3&gt;0,Saline_I!$X7,0)</f>
        <v>0</v>
      </c>
      <c r="J210" s="251">
        <f>IF(Saline_W!$W$3&gt;0,Saline_W!$X7,0)</f>
        <v>0</v>
      </c>
      <c r="L210" s="251">
        <f>IF(Sediane_N_I!$W$3&gt;0,Sediane_N_I!$X7,0)</f>
        <v>0</v>
      </c>
      <c r="M210" s="251">
        <f>IF(Sediane_N_W!$W$3&gt;0,Sediane_N_W!$X7,0)</f>
        <v>0</v>
      </c>
    </row>
    <row r="211" spans="3:13" hidden="1" outlineLevel="1" x14ac:dyDescent="0.35">
      <c r="C211" s="251">
        <f>IF(Serene_A_I!$W$3&gt;0,Serene_A_I!$X8,0)</f>
        <v>0</v>
      </c>
      <c r="D211" s="251">
        <f>IF(Serene_A_W!$W$3&gt;0,Serene_A_W!$X8,0)</f>
        <v>0</v>
      </c>
      <c r="F211" s="251">
        <f>IF(Serene_N_I!$W$3&gt;0,Serene_N_I!$X8,0)</f>
        <v>0</v>
      </c>
      <c r="G211" s="251">
        <f>IF(Serene_N_W!$W$3&gt;0,Serene_N_W!$X8,0)</f>
        <v>0</v>
      </c>
      <c r="I211" s="251">
        <f>IF(Saline_I!$W$3&gt;0,Saline_I!$X8,0)</f>
        <v>0</v>
      </c>
      <c r="J211" s="251">
        <f>IF(Saline_W!$W$3&gt;0,Saline_W!$X8,0)</f>
        <v>0</v>
      </c>
      <c r="L211" s="251">
        <f>IF(Sediane_N_I!$W$3&gt;0,Sediane_N_I!$X8,0)</f>
        <v>0</v>
      </c>
      <c r="M211" s="251">
        <f>IF(Sediane_N_W!$W$3&gt;0,Sediane_N_W!$X8,0)</f>
        <v>0</v>
      </c>
    </row>
    <row r="212" spans="3:13" hidden="1" outlineLevel="1" x14ac:dyDescent="0.35">
      <c r="C212" s="251">
        <f>IF(Serene_A_I!$W$3&gt;0,Serene_A_I!$X9,0)</f>
        <v>0</v>
      </c>
      <c r="D212" s="251">
        <f>IF(Serene_A_W!$W$3&gt;0,Serene_A_W!$X9,0)</f>
        <v>0</v>
      </c>
      <c r="F212" s="251">
        <f>IF(Serene_N_I!$W$3&gt;0,Serene_N_I!$X9,0)</f>
        <v>0</v>
      </c>
      <c r="G212" s="251">
        <f>IF(Serene_N_W!$W$3&gt;0,Serene_N_W!$X9,0)</f>
        <v>0</v>
      </c>
      <c r="I212" s="251">
        <f>IF(Saline_I!$W$3&gt;0,Saline_I!$X9,0)</f>
        <v>0</v>
      </c>
      <c r="J212" s="251">
        <f>IF(Saline_W!$W$3&gt;0,Saline_W!$X9,0)</f>
        <v>0</v>
      </c>
      <c r="L212" s="251">
        <f>IF(Sediane_N_I!$W$3&gt;0,Sediane_N_I!$X9,0)</f>
        <v>0</v>
      </c>
      <c r="M212" s="251">
        <f>IF(Sediane_N_W!$W$3&gt;0,Sediane_N_W!$X9,0)</f>
        <v>0</v>
      </c>
    </row>
    <row r="213" spans="3:13" hidden="1" outlineLevel="1" x14ac:dyDescent="0.35">
      <c r="C213" s="251">
        <f>IF(Serene_A_I!$W$3&gt;0,Serene_A_I!$X10,0)</f>
        <v>0</v>
      </c>
      <c r="D213" s="251">
        <f>IF(Serene_A_W!$W$3&gt;0,Serene_A_W!$X10,0)</f>
        <v>0</v>
      </c>
      <c r="F213" s="251">
        <f>IF(Serene_N_I!$W$3&gt;0,Serene_N_I!$X10,0)</f>
        <v>0</v>
      </c>
      <c r="G213" s="251">
        <f>IF(Serene_N_W!$W$3&gt;0,Serene_N_W!$X10,0)</f>
        <v>0</v>
      </c>
      <c r="I213" s="251">
        <f>IF(Saline_I!$W$3&gt;0,Saline_I!$X10,0)</f>
        <v>0</v>
      </c>
      <c r="J213" s="251">
        <f>IF(Saline_W!$W$3&gt;0,Saline_W!$X10,0)</f>
        <v>0</v>
      </c>
      <c r="L213" s="251">
        <f>IF(Sediane_N_I!$W$3&gt;0,Sediane_N_I!$X10,0)</f>
        <v>0</v>
      </c>
      <c r="M213" s="251">
        <f>IF(Sediane_N_W!$W$3&gt;0,Sediane_N_W!$X10,0)</f>
        <v>0</v>
      </c>
    </row>
    <row r="214" spans="3:13" hidden="1" outlineLevel="1" x14ac:dyDescent="0.35">
      <c r="C214" s="251">
        <f>IF(Serene_A_I!$W$3&gt;0,Serene_A_I!$X11,0)</f>
        <v>0</v>
      </c>
      <c r="D214" s="251">
        <f>IF(Serene_A_W!$W$3&gt;0,Serene_A_W!$X11,0)</f>
        <v>0</v>
      </c>
      <c r="F214" s="251">
        <f>IF(Serene_N_I!$W$3&gt;0,Serene_N_I!$X11,0)</f>
        <v>0</v>
      </c>
      <c r="G214" s="251">
        <f>IF(Serene_N_W!$W$3&gt;0,Serene_N_W!$X11,0)</f>
        <v>0</v>
      </c>
      <c r="I214" s="251">
        <f>IF(Saline_I!$W$3&gt;0,Saline_I!$X11,0)</f>
        <v>0</v>
      </c>
      <c r="J214" s="251">
        <f>IF(Saline_W!$W$3&gt;0,Saline_W!$X11,0)</f>
        <v>0</v>
      </c>
      <c r="L214" s="251">
        <f>IF(Sediane_N_I!$W$3&gt;0,Sediane_N_I!$X11,0)</f>
        <v>0</v>
      </c>
      <c r="M214" s="251">
        <f>IF(Sediane_N_W!$W$3&gt;0,Sediane_N_W!$X11,0)</f>
        <v>0</v>
      </c>
    </row>
    <row r="215" spans="3:13" collapsed="1" x14ac:dyDescent="0.35">
      <c r="C215" s="50"/>
      <c r="D215" s="50"/>
      <c r="F215" s="50"/>
      <c r="G215" s="50"/>
      <c r="I215" s="50"/>
      <c r="J215" s="50"/>
      <c r="L215" s="50"/>
      <c r="M215" s="50"/>
    </row>
    <row r="216" spans="3:13" ht="15" x14ac:dyDescent="0.35">
      <c r="C216" s="249" t="s">
        <v>1</v>
      </c>
      <c r="D216" s="249"/>
      <c r="F216" s="249" t="s">
        <v>1</v>
      </c>
      <c r="G216" s="249"/>
      <c r="I216" s="249" t="s">
        <v>1</v>
      </c>
      <c r="J216" s="249"/>
      <c r="L216" s="249" t="s">
        <v>1</v>
      </c>
      <c r="M216" s="249"/>
    </row>
    <row r="217" spans="3:13" ht="15.5" thickBot="1" x14ac:dyDescent="0.4">
      <c r="C217" s="254">
        <f>E153</f>
        <v>120</v>
      </c>
      <c r="D217" s="254"/>
      <c r="F217" s="254">
        <f>E155</f>
        <v>120</v>
      </c>
      <c r="G217" s="254"/>
      <c r="I217" s="254">
        <f>E159</f>
        <v>125</v>
      </c>
      <c r="J217" s="254"/>
      <c r="L217" s="254">
        <f>E157</f>
        <v>88.691077875193415</v>
      </c>
      <c r="M217" s="254"/>
    </row>
    <row r="218" spans="3:13" x14ac:dyDescent="0.35">
      <c r="C218" s="264" cm="1">
        <f t="array" ref="C218:C221">_xlfn._xlws.SORT(_xlfn.UNIQUE(_xlfn._xlws.FILTER(C191:C214,C191:C214&lt;&gt;"")),,-1)</f>
        <v>1</v>
      </c>
      <c r="D218" s="261">
        <f>_xlfn.XLOOKUP(C218,Serene_A_I!$G$41:$G$141,Serene_A_I!$A$41:$A$141,"",0)</f>
        <v>0.79999999999999993</v>
      </c>
      <c r="F218" s="264" cm="1">
        <f t="array" ref="F218:F221">_xlfn._xlws.SORT(_xlfn.UNIQUE(_xlfn._xlws.FILTER(F191:F214,F191:F214&lt;&gt;"")),,-1)</f>
        <v>1</v>
      </c>
      <c r="G218" s="261">
        <f>_xlfn.XLOOKUP(F218,Serene_N_I!$G$41:$G$141,Serene_N_I!$A$41:$A$141,"",0)</f>
        <v>0.70000000000000007</v>
      </c>
      <c r="I218" s="264" cm="1">
        <f t="array" ref="I218:I222">_xlfn._xlws.SORT(_xlfn.UNIQUE(_xlfn._xlws.FILTER(I191:I214,I191:I214&lt;&gt;"")),,-1)</f>
        <v>1</v>
      </c>
      <c r="J218" s="261">
        <f>_xlfn.XLOOKUP(I218,Saline_I!$G$41:$G$141,Saline_I!$A$41:$A$141,"",0)</f>
        <v>0.25000000000000011</v>
      </c>
      <c r="L218" s="255" cm="1">
        <f t="array" ref="L218:L224">_xlfn._xlws.SORT(_xlfn.UNIQUE(_xlfn._xlws.FILTER(L191:L214,L191:L214&lt;&gt;"")),,-1)</f>
        <v>1</v>
      </c>
      <c r="M218" s="261">
        <f>_xlfn.XLOOKUP(L218,Sediane_N_I!$G$41:$G$141,Sediane_N_I!$A$41:$A$141,"",0)</f>
        <v>0.35594120680763275</v>
      </c>
    </row>
    <row r="219" spans="3:13" x14ac:dyDescent="0.35">
      <c r="C219" s="265">
        <v>0.8</v>
      </c>
      <c r="D219" s="262">
        <f>_xlfn.XLOOKUP(C219,Serene_A_I!$G$41:$G$141,Serene_A_I!$A$41:$A$141,"",0)</f>
        <v>0.84999999999999976</v>
      </c>
      <c r="F219" s="265">
        <v>0.85</v>
      </c>
      <c r="G219" s="262">
        <f>_xlfn.XLOOKUP(F219,Serene_N_I!$G$41:$G$141,Serene_N_I!$A$41:$A$141,"",0)</f>
        <v>0.80000000000000016</v>
      </c>
      <c r="I219" s="265">
        <v>0.95</v>
      </c>
      <c r="J219" s="262">
        <f>_xlfn.XLOOKUP(I219,Saline_I!$G$41:$G$141,Saline_I!$A$41:$A$141,"",0)</f>
        <v>0.30000000000000016</v>
      </c>
      <c r="L219" s="256">
        <v>0.75</v>
      </c>
      <c r="M219" s="262">
        <f>_xlfn.XLOOKUP(L219,Sediane_N_I!$G$41:$G$141,Sediane_N_I!$A$41:$A$141,"",0)</f>
        <v>0.74019082001031467</v>
      </c>
    </row>
    <row r="220" spans="3:13" x14ac:dyDescent="0.35">
      <c r="C220" s="265">
        <v>0.5</v>
      </c>
      <c r="D220" s="262">
        <f>_xlfn.XLOOKUP(C220,Serene_A_I!$G$41:$G$141,Serene_A_I!$A$41:$A$141,"",0)</f>
        <v>1</v>
      </c>
      <c r="F220" s="265">
        <v>0.75</v>
      </c>
      <c r="G220" s="262">
        <f>_xlfn.XLOOKUP(F220,Serene_N_I!$G$41:$G$141,Serene_N_I!$A$41:$A$141,"",0)</f>
        <v>1</v>
      </c>
      <c r="I220" s="265">
        <v>0.9</v>
      </c>
      <c r="J220" s="262">
        <f>_xlfn.XLOOKUP(I220,Saline_I!$G$41:$G$141,Saline_I!$A$41:$A$141,"",0)</f>
        <v>0.55000000000000071</v>
      </c>
      <c r="L220" s="256">
        <v>0.7</v>
      </c>
      <c r="M220" s="262">
        <f>_xlfn.XLOOKUP(L220,Sediane_N_I!$G$41:$G$141,Sediane_N_I!$A$41:$A$141,"",0)</f>
        <v>0.80924846713655374</v>
      </c>
    </row>
    <row r="221" spans="3:13" x14ac:dyDescent="0.35">
      <c r="C221" s="265">
        <v>0</v>
      </c>
      <c r="D221" s="262">
        <f>_xlfn.XLOOKUP(C221,Serene_A_I!$G$41:$G$141,Serene_A_I!$A$41:$A$141,"",0)</f>
        <v>1</v>
      </c>
      <c r="F221" s="265">
        <v>0</v>
      </c>
      <c r="G221" s="262">
        <f>_xlfn.XLOOKUP(F221,Serene_N_I!$G$41:$G$141,Serene_N_I!$A$41:$A$141,"",0)</f>
        <v>1</v>
      </c>
      <c r="I221" s="265">
        <v>0.45</v>
      </c>
      <c r="J221" s="262">
        <f>_xlfn.XLOOKUP(I221,Saline_I!$G$41:$G$141,Saline_I!$A$41:$A$141,"",0)</f>
        <v>0.85000000000000009</v>
      </c>
      <c r="L221" s="256">
        <v>0.6</v>
      </c>
      <c r="M221" s="262">
        <f>_xlfn.XLOOKUP(L221,Sediane_N_I!$G$41:$G$141,Sediane_N_I!$A$41:$A$141,"",0)</f>
        <v>0.93798779439573643</v>
      </c>
    </row>
    <row r="222" spans="3:13" x14ac:dyDescent="0.35">
      <c r="C222" s="265"/>
      <c r="D222" s="262" t="str">
        <f>_xlfn.XLOOKUP(C222,Serene_A_I!$G$41:$G$141,Serene_A_I!$A$41:$A$141,"",0)</f>
        <v/>
      </c>
      <c r="F222" s="265"/>
      <c r="G222" s="262" t="str">
        <f>_xlfn.XLOOKUP(F222,Serene_N_I!$G$41:$G$141,Serene_N_I!$A$41:$A$141,"",0)</f>
        <v/>
      </c>
      <c r="I222" s="265">
        <v>0</v>
      </c>
      <c r="J222" s="262">
        <f>_xlfn.XLOOKUP(I222,Saline_I!$G$41:$G$141,Saline_I!$A$41:$A$141,"",0)</f>
        <v>1</v>
      </c>
      <c r="L222" s="256">
        <v>0.56999999999999995</v>
      </c>
      <c r="M222" s="262">
        <f>_xlfn.XLOOKUP(L222,Sediane_N_I!$G$41:$G$141,Sediane_N_I!$A$41:$A$141,"",0)</f>
        <v>0.97343476018566266</v>
      </c>
    </row>
    <row r="223" spans="3:13" x14ac:dyDescent="0.35">
      <c r="C223" s="265"/>
      <c r="D223" s="262" t="str">
        <f>_xlfn.XLOOKUP(C223,Serene_A_I!$G$41:$G$141,Serene_A_I!$A$41:$A$141,"",0)</f>
        <v/>
      </c>
      <c r="F223" s="265"/>
      <c r="G223" s="262" t="str">
        <f>_xlfn.XLOOKUP(F223,Serene_N_I!$G$41:$G$141,Serene_N_I!$A$41:$A$141,"",0)</f>
        <v/>
      </c>
      <c r="I223" s="265"/>
      <c r="J223" s="262" t="str">
        <f>_xlfn.XLOOKUP(I223,Saline_I!$G$41:$G$141,Saline_I!$A$41:$A$141,"",0)</f>
        <v/>
      </c>
      <c r="L223" s="256">
        <v>0.4</v>
      </c>
      <c r="M223" s="262">
        <f>_xlfn.XLOOKUP(L223,Sediane_N_I!$G$41:$G$141,Sediane_N_I!$A$41:$A$141,"",0)</f>
        <v>1</v>
      </c>
    </row>
    <row r="224" spans="3:13" x14ac:dyDescent="0.35">
      <c r="C224" s="262"/>
      <c r="D224" s="262"/>
      <c r="F224" s="262"/>
      <c r="G224" s="262"/>
      <c r="I224" s="262"/>
      <c r="J224" s="262"/>
      <c r="L224" s="257">
        <v>0</v>
      </c>
      <c r="M224" s="262">
        <f>_xlfn.XLOOKUP(L224,Sediane_N_I!$G$41:$G$141,Sediane_N_I!$A$41:$A$141,"",0)</f>
        <v>1</v>
      </c>
    </row>
    <row r="225" spans="3:13" x14ac:dyDescent="0.35">
      <c r="C225" s="262"/>
      <c r="D225" s="262"/>
      <c r="F225" s="262"/>
      <c r="G225" s="262"/>
      <c r="I225" s="262"/>
      <c r="J225" s="262"/>
      <c r="L225" s="257"/>
      <c r="M225" s="262" t="str">
        <f>_xlfn.XLOOKUP(L225,Sediane_N_I!$G$41:$G$141,Sediane_N_I!$A$41:$A$141,"",0)</f>
        <v/>
      </c>
    </row>
    <row r="228" spans="3:13" ht="15" x14ac:dyDescent="0.35">
      <c r="C228" s="97" t="s">
        <v>58</v>
      </c>
      <c r="D228" s="97"/>
      <c r="F228" s="97" t="s">
        <v>58</v>
      </c>
      <c r="G228" s="97"/>
      <c r="I228" s="97" t="s">
        <v>58</v>
      </c>
      <c r="J228" s="97"/>
      <c r="L228" s="97" t="s">
        <v>58</v>
      </c>
      <c r="M228" s="97"/>
    </row>
    <row r="229" spans="3:13" ht="15" x14ac:dyDescent="0.35">
      <c r="C229" s="250">
        <f>F153</f>
        <v>68</v>
      </c>
      <c r="D229" s="250"/>
      <c r="F229" s="250">
        <f>F155</f>
        <v>85</v>
      </c>
      <c r="G229" s="250"/>
      <c r="I229" s="250">
        <f>F159</f>
        <v>18</v>
      </c>
      <c r="J229" s="250"/>
      <c r="L229" s="250">
        <f>F157</f>
        <v>51.4982206405694</v>
      </c>
      <c r="M229" s="250"/>
    </row>
    <row r="230" spans="3:13" x14ac:dyDescent="0.35">
      <c r="C230" s="263" cm="1">
        <f t="array" ref="C230:C234">_xlfn._xlws.SORT(_xlfn.UNIQUE(_xlfn._xlws.FILTER(D191:D214,D191:D214&lt;&gt;"")),,-1)</f>
        <v>1</v>
      </c>
      <c r="D230" s="263">
        <f>_xlfn.XLOOKUP(C230,Serene_A_W!$G$32:$G$132,Serene_A_W!$A$32:$A$132,"",0)</f>
        <v>1</v>
      </c>
      <c r="F230" s="194" cm="1">
        <f t="array" ref="F230:F234">_xlfn._xlws.SORT(_xlfn.UNIQUE(_xlfn._xlws.FILTER(G191:G214,G191:G214&lt;&gt;"")),,-1)</f>
        <v>1</v>
      </c>
      <c r="G230" s="194">
        <f>_xlfn.XLOOKUP(F230,Serene_N_W!$G$32:$G$132,Serene_N_W!$A$32:$A$132,"",0)</f>
        <v>1</v>
      </c>
      <c r="I230" s="263" cm="1">
        <f t="array" ref="I230:I233">_xlfn._xlws.SORT(_xlfn.UNIQUE(_xlfn._xlws.FILTER(J191:J214,J191:J214&lt;&gt;"")),,-1)</f>
        <v>1</v>
      </c>
      <c r="J230" s="263">
        <f>_xlfn.XLOOKUP(I230,Saline_W!$G$32:$G$132,Saline_W!$A$32:$A$132,"",0)</f>
        <v>1</v>
      </c>
      <c r="L230" s="194" cm="1">
        <f t="array" ref="L230:L235">_xlfn._xlws.SORT(_xlfn.UNIQUE(_xlfn._xlws.FILTER(M191:M214,M191:M214&lt;&gt;"")),,-1)</f>
        <v>1</v>
      </c>
      <c r="M230" s="263">
        <f>_xlfn.XLOOKUP(L230,Sediane_N_W!$G$32:$G$132,Sediane_N_W!$A$32:$A$132,"",0)</f>
        <v>1</v>
      </c>
    </row>
    <row r="231" spans="3:13" x14ac:dyDescent="0.35">
      <c r="C231" s="263">
        <v>0.75</v>
      </c>
      <c r="D231" s="263">
        <f>_xlfn.XLOOKUP(C231,Serene_A_W!$G$32:$G$132,Serene_A_W!$A$32:$A$132,"",0)</f>
        <v>0.75</v>
      </c>
      <c r="F231" s="194">
        <v>0.54</v>
      </c>
      <c r="G231" s="194">
        <f>_xlfn.XLOOKUP(F231,Serene_N_W!$G$32:$G$132,Serene_N_W!$A$32:$A$132,"",0)</f>
        <v>0.75</v>
      </c>
      <c r="I231" s="263">
        <v>0.4</v>
      </c>
      <c r="J231" s="263">
        <f>_xlfn.XLOOKUP(I231,Saline_W!$G$32:$G$132,Saline_W!$A$32:$A$132,"",0)</f>
        <v>1</v>
      </c>
      <c r="L231" s="194">
        <v>0.8</v>
      </c>
      <c r="M231" s="263">
        <f>_xlfn.XLOOKUP(L231,Sediane_N_W!$G$32:$G$132,Sediane_N_W!$A$32:$A$132,"",0)</f>
        <v>0.93988635562872758</v>
      </c>
    </row>
    <row r="232" spans="3:13" x14ac:dyDescent="0.35">
      <c r="C232" s="263">
        <v>0.35</v>
      </c>
      <c r="D232" s="263">
        <f>_xlfn.XLOOKUP(C232,Serene_A_W!$G$32:$G$132,Serene_A_W!$A$32:$A$132,"",0)</f>
        <v>0.4499999999999999</v>
      </c>
      <c r="F232" s="194">
        <v>0.35</v>
      </c>
      <c r="G232" s="194">
        <f>_xlfn.XLOOKUP(F232,Serene_N_W!$G$32:$G$132,Serene_N_W!$A$32:$A$132,"",0)</f>
        <v>0.52</v>
      </c>
      <c r="I232" s="263">
        <v>0.2</v>
      </c>
      <c r="J232" s="263">
        <f>_xlfn.XLOOKUP(I232,Saline_W!$G$32:$G$132,Saline_W!$A$32:$A$132,"",0)</f>
        <v>0.69999999999999984</v>
      </c>
      <c r="L232" s="194">
        <v>0.78</v>
      </c>
      <c r="M232" s="263">
        <f>_xlfn.XLOOKUP(L232,Sediane_N_W!$G$32:$G$132,Sediane_N_W!$A$32:$A$132,"",0)</f>
        <v>0.93289332675639491</v>
      </c>
    </row>
    <row r="233" spans="3:13" x14ac:dyDescent="0.35">
      <c r="C233" s="263">
        <v>0.2</v>
      </c>
      <c r="D233" s="263">
        <f>_xlfn.XLOOKUP(C233,Serene_A_W!$G$32:$G$132,Serene_A_W!$A$32:$A$132,"",0)</f>
        <v>0.24999999999999994</v>
      </c>
      <c r="F233" s="194">
        <v>0.11</v>
      </c>
      <c r="G233" s="194">
        <f>_xlfn.XLOOKUP(F233,Serene_N_W!$G$32:$G$132,Serene_N_W!$A$32:$A$132,"",0)</f>
        <v>0.30000000000000004</v>
      </c>
      <c r="I233" s="263">
        <v>0</v>
      </c>
      <c r="J233" s="263">
        <f>_xlfn.XLOOKUP(I233,Saline_W!$G$32:$G$132,Saline_W!$A$32:$A$132,"",0)</f>
        <v>9.9999999999999992E-2</v>
      </c>
      <c r="L233" s="194">
        <v>0.3</v>
      </c>
      <c r="M233" s="263">
        <f>_xlfn.XLOOKUP(L233,Sediane_N_W!$G$32:$G$132,Sediane_N_W!$A$32:$A$132,"",0)</f>
        <v>0.7160392046325964</v>
      </c>
    </row>
    <row r="234" spans="3:13" x14ac:dyDescent="0.35">
      <c r="C234" s="263">
        <v>0</v>
      </c>
      <c r="D234" s="263">
        <f>_xlfn.XLOOKUP(C234,Serene_A_W!$G$32:$G$132,Serene_A_W!$A$32:$A$132,"",0)</f>
        <v>0.18</v>
      </c>
      <c r="F234" s="194">
        <v>0</v>
      </c>
      <c r="G234" s="194">
        <f>_xlfn.XLOOKUP(F234,Serene_N_W!$G$32:$G$132,Serene_N_W!$A$32:$A$132,"",0)</f>
        <v>0.21000000000000002</v>
      </c>
      <c r="I234" s="263"/>
      <c r="J234" s="263" t="str">
        <f>_xlfn.XLOOKUP(I234,Saline_W!$G$32:$G$132,Saline_W!$A$32:$A$132,"",0)</f>
        <v/>
      </c>
      <c r="L234" s="194">
        <v>0.1</v>
      </c>
      <c r="M234" s="263">
        <f>_xlfn.XLOOKUP(L234,Sediane_N_W!$G$32:$G$132,Sediane_N_W!$A$32:$A$132,"",0)</f>
        <v>0.62602776407582272</v>
      </c>
    </row>
    <row r="235" spans="3:13" x14ac:dyDescent="0.35">
      <c r="C235" s="263"/>
      <c r="D235" s="263" t="str">
        <f>_xlfn.XLOOKUP(C235,Serene_A_W!$G$32:$G$132,Serene_A_W!$A$32:$A$132,"",0)</f>
        <v/>
      </c>
      <c r="G235" s="194" t="str">
        <f>_xlfn.XLOOKUP(F235,Serene_N_W!$G$32:$G$132,Serene_N_W!$A$32:$A$132,"",0)</f>
        <v/>
      </c>
      <c r="I235" s="266"/>
      <c r="J235" s="263" t="str">
        <f>_xlfn.XLOOKUP(I235,Saline_W!$G$32:$G$132,Saline_W!$A$32:$A$132,"",0)</f>
        <v/>
      </c>
      <c r="L235">
        <v>0</v>
      </c>
      <c r="M235" s="263">
        <f>_xlfn.XLOOKUP(L235,Sediane_N_W!$G$32:$G$132,Sediane_N_W!$A$32:$A$132,"",0)</f>
        <v>0.45166654922133753</v>
      </c>
    </row>
    <row r="236" spans="3:13" x14ac:dyDescent="0.35">
      <c r="C236" s="262"/>
      <c r="D236" s="262"/>
      <c r="F236" s="257"/>
      <c r="G236" s="257"/>
      <c r="I236" s="262"/>
      <c r="J236" s="262"/>
      <c r="L236" s="257"/>
      <c r="M236" s="262"/>
    </row>
    <row r="237" spans="3:13" x14ac:dyDescent="0.35">
      <c r="C237" s="262"/>
      <c r="D237" s="262"/>
      <c r="F237" s="257"/>
      <c r="G237" s="257"/>
      <c r="I237" s="262"/>
      <c r="J237" s="262"/>
      <c r="L237" s="257"/>
      <c r="M237" s="262"/>
    </row>
    <row r="240" spans="3:13" x14ac:dyDescent="0.35">
      <c r="C240" s="287" t="s">
        <v>253</v>
      </c>
      <c r="D240" s="287"/>
      <c r="E240" s="287"/>
      <c r="F240" s="287"/>
      <c r="G240" s="194" t="str">
        <f>_xlfn.XLOOKUP(F240,Serene_N_W!$G$32:$G$132,Serene_N_W!$A$32:$A$132,"",0)</f>
        <v/>
      </c>
    </row>
    <row r="241" spans="3:14" ht="15" thickBot="1" x14ac:dyDescent="0.4"/>
    <row r="242" spans="3:14" ht="16" thickBot="1" x14ac:dyDescent="0.4">
      <c r="C242" s="273" t="s">
        <v>244</v>
      </c>
      <c r="D242" s="279">
        <v>0.4</v>
      </c>
      <c r="E242" s="268" t="s">
        <v>247</v>
      </c>
      <c r="F242" s="273" t="s">
        <v>244</v>
      </c>
      <c r="G242" s="279">
        <v>0.4</v>
      </c>
      <c r="H242" s="268" t="s">
        <v>247</v>
      </c>
      <c r="I242" s="273" t="s">
        <v>244</v>
      </c>
      <c r="J242" s="279">
        <v>0.4</v>
      </c>
      <c r="K242" s="268" t="s">
        <v>247</v>
      </c>
      <c r="L242" s="273" t="s">
        <v>244</v>
      </c>
      <c r="M242" s="279">
        <v>0.4</v>
      </c>
      <c r="N242" s="268" t="s">
        <v>247</v>
      </c>
    </row>
    <row r="243" spans="3:14" ht="15.5" x14ac:dyDescent="0.35">
      <c r="C243" s="271" t="s">
        <v>245</v>
      </c>
      <c r="D243" s="272" cm="1">
        <f t="array" ref="D243">ROUND(G153/1.0026,6)*IF(D$242&gt;=C$219,TREND(D$218:D$219,C$218:C$219,D$242),IF(D$242&gt;=C$220,TREND(D$219:D$220,C$219:C$220,D$242),IF(D$242&gt;=C$221,TREND(D$220:D$221,C$220:C$221,D$242),IF(D$242&gt;=C$222,TREND(D$221:D$222,C$221:C$222,D$242),IF(D$242&gt;=C$223,TREND(D$222:D$223,C$222:C$223,D$242),IF(D$242&gt;=C$224,TREND(D$223:D$224,C$223:C$224,D$242),IF(D$242&gt;=C$225,TREND(D$224:D$225,C$224:C$225,D$242),0)))))))*1000</f>
        <v>374027.52799999999</v>
      </c>
      <c r="E243" s="268" t="s">
        <v>251</v>
      </c>
      <c r="F243" s="271" t="s">
        <v>245</v>
      </c>
      <c r="G243" s="272" cm="1">
        <f t="array" ref="G243">ROUND(G155/1.0026,6)*IF(G$242&gt;=F$219,TREND(G$218:G$219,F$218:F$219,G$242),IF(G$242&gt;=F$220,TREND(G$219:G$220,F$219:F$220,G$242),IF(G$242&gt;=F$221,TREND(G$220:G$221,F$220:F$221,G$242),IF(G$242&gt;=F$222,TREND(G$221:G$222,F$221:F$222,G$242),IF(G$242&gt;=F$223,TREND(G$222:G$223,F$222:F$223,G$242),IF(G$242&gt;=F$224,TREND(G$223:G$224,F$223:F$224,G$242),IF(G$242&gt;=F$225,TREND(G$224:G$225,F$224:F$225,G$242),0)))))))*1000</f>
        <v>124675.84299999999</v>
      </c>
      <c r="H243" s="268" t="s">
        <v>251</v>
      </c>
      <c r="I243" s="271" t="s">
        <v>245</v>
      </c>
      <c r="J243" s="272" cm="1">
        <f t="array" ref="J243">ROUND(G159/1.0026,6)*IF(J$242&gt;=I$219,TREND(J$218:J$219,I$218:I$219,J$242),IF(J$242&gt;=I$220,TREND(J$219:J$220,I$219:I$220,J$242),IF(J$242&gt;=I$221,TREND(J$220:J$221,I$220:I$221,J$242),IF(J$242&gt;=I$222,TREND(J$221:J$222,I$221:I$222,J$242),IF(J$242&gt;=I$223,TREND(J$222:J$223,I$222:I$223,J$242),IF(J$242&gt;=I$224,TREND(J$223:J$224,I$223:I$224,J$242),IF(J$242&gt;=I$225,TREND(J$224:J$225,I$224:I$225,J$242),0)))))))*1000</f>
        <v>79872.331933333335</v>
      </c>
      <c r="K243" s="268" t="s">
        <v>251</v>
      </c>
      <c r="L243" s="271" t="s">
        <v>245</v>
      </c>
      <c r="M243" s="272" cm="1">
        <f t="array" ref="M243">ROUND(G157/1.0026,6)*IF(M$242&gt;=L$219,TREND(M$218:M$219,L$218:L$219,M$242),IF(M$242&gt;=L$220,TREND(M$219:M$220,L$219:L$220,M$242),IF(M$242&gt;=L$221,TREND(M$220:M$221,L$220:L$221,M$242),IF(M$242&gt;=L$222,TREND(M$221:M$222,L$221:L$222,M$242),IF(M$242&gt;=L$223,TREND(M$222:M$223,L$222:L$223,M$242),IF(M$242&gt;=L$224,TREND(M$223:M$224,L$223:L$224,M$242),IF(M$242&gt;=L$225,TREND(M$224:M$225,L$224:L$225,M$242),0)))))))*1000</f>
        <v>158004.22200000001</v>
      </c>
      <c r="N243" s="268" t="s">
        <v>251</v>
      </c>
    </row>
    <row r="244" spans="3:14" ht="16" thickBot="1" x14ac:dyDescent="0.4">
      <c r="C244" s="269" t="s">
        <v>246</v>
      </c>
      <c r="D244" s="270" cm="1">
        <f t="array" ref="D244">ROUND(H153/1.0026,6)*IF(D$242&gt;=C$231,TREND(D$230:D$231,C$230:C$231,D$242),IF(D$242&gt;=C$232,TREND(D$231:D$232,C$231:C$232,D$242),IF(D$242&gt;=C$233,TREND(D$232:D$233,C$232:C$233,D$242),IF(D$242&gt;=C$234,TREND(D$233:D$234,C$233:C$234,D$242),IF(D$242&gt;=C$235,TREND(D$234:D$235,C$234:C$235,D$242),0)))))*1000</f>
        <v>321773.68274999998</v>
      </c>
      <c r="E244" s="268" t="s">
        <v>251</v>
      </c>
      <c r="F244" s="269" t="s">
        <v>246</v>
      </c>
      <c r="G244" s="270" cm="1">
        <f t="array" ref="G244">ROUND(H155/1.0026,6)*IF(G$242&gt;=F$231,TREND(G$230:G$231,F$230:F$231,G$242),IF(G$242&gt;=F$232,TREND(G$231:G$232,F$231:F$232,G$242),IF(G$242&gt;=F$233,TREND(G$232:G$233,F$232:F$233,G$242),IF(G$242&gt;=F$234,TREND(G$233:G$234,F$233:F$234,G$242),IF(G$242&gt;=F$235,TREND(G$234:G$235,F$234:F$235,G$242),0)))))*1000</f>
        <v>102180.15229736843</v>
      </c>
      <c r="H244" s="268" t="s">
        <v>251</v>
      </c>
      <c r="I244" s="269" t="s">
        <v>246</v>
      </c>
      <c r="J244" s="270" cm="1">
        <f t="array" ref="J244">ROUND(H159/1.0026,6)*IF(J$242&gt;=I$231,TREND(J$230:J$231,I$230:I$231,J$242),IF(J$242&gt;=I$232,TREND(J$231:J$232,I$231:I$232,J$242),IF(J$242&gt;=I$233,TREND(J$232:J$233,I$232:I$233,J$242),IF(J$242&gt;=I$234,TREND(J$233:J$234,I$233:I$234,J$242),IF(J$242&gt;=I$235,TREND(J$234:J$235,I$234:I$235,J$242),0)))))*1000</f>
        <v>640002.66</v>
      </c>
      <c r="K244" s="268" t="s">
        <v>251</v>
      </c>
      <c r="L244" s="269" t="s">
        <v>246</v>
      </c>
      <c r="M244" s="270" cm="1">
        <f t="array" ref="M244">ROUND(H157/1.0026,6)*IF(M$242&gt;=L$231,TREND(M$230:M$231,L$230:L$231,M$242),IF(M$242&gt;=L$232,TREND(M$231:M$232,L$231:L$232,M$242),IF(M$242&gt;=L$233,TREND(M$232:M$233,L$232:L$233,M$242),IF(M$242&gt;=L$234,TREND(M$233:M$234,L$233:L$234,M$242),IF(M$242&gt;=L$235,TREND(M$234:M$235,L$234:L$235,M$242),0)))))*1000</f>
        <v>207200.36600004148</v>
      </c>
      <c r="N244" s="268" t="s">
        <v>251</v>
      </c>
    </row>
    <row r="246" spans="3:14" x14ac:dyDescent="0.35">
      <c r="D246" s="258"/>
      <c r="G246" s="258"/>
      <c r="J246" s="258"/>
      <c r="M246" s="258"/>
    </row>
    <row r="247" spans="3:14" x14ac:dyDescent="0.35">
      <c r="D247" s="258"/>
      <c r="G247" s="258"/>
      <c r="J247" s="258"/>
      <c r="M247" s="258"/>
    </row>
  </sheetData>
  <sheetProtection sheet="1" objects="1" scenarios="1"/>
  <mergeCells count="28">
    <mergeCell ref="S35:T35"/>
    <mergeCell ref="D35:E35"/>
    <mergeCell ref="G9:G11"/>
    <mergeCell ref="F9:F11"/>
    <mergeCell ref="H9:H12"/>
    <mergeCell ref="F19:F21"/>
    <mergeCell ref="G19:G21"/>
    <mergeCell ref="H19:H22"/>
    <mergeCell ref="F24:F26"/>
    <mergeCell ref="G24:G26"/>
    <mergeCell ref="H24:H27"/>
    <mergeCell ref="K9:K12"/>
    <mergeCell ref="L9:L12"/>
    <mergeCell ref="I9:I12"/>
    <mergeCell ref="L14:L15"/>
    <mergeCell ref="G35:H35"/>
    <mergeCell ref="K14:K15"/>
    <mergeCell ref="I19:I22"/>
    <mergeCell ref="K19:K22"/>
    <mergeCell ref="L19:L22"/>
    <mergeCell ref="I24:I27"/>
    <mergeCell ref="K24:K27"/>
    <mergeCell ref="L24:L27"/>
    <mergeCell ref="C240:F240"/>
    <mergeCell ref="F14:F15"/>
    <mergeCell ref="G14:G15"/>
    <mergeCell ref="H14:H15"/>
    <mergeCell ref="I14:I15"/>
  </mergeCells>
  <conditionalFormatting sqref="C218:D225">
    <cfRule type="cellIs" dxfId="23" priority="12" operator="notEqual">
      <formula>""""""</formula>
    </cfRule>
  </conditionalFormatting>
  <conditionalFormatting sqref="C230:D237">
    <cfRule type="cellIs" dxfId="22" priority="4" operator="notEqual">
      <formula>""""""</formula>
    </cfRule>
  </conditionalFormatting>
  <conditionalFormatting sqref="F218:G225">
    <cfRule type="cellIs" dxfId="21" priority="14" operator="notEqual">
      <formula>""""""</formula>
    </cfRule>
  </conditionalFormatting>
  <conditionalFormatting sqref="F230:G237">
    <cfRule type="cellIs" dxfId="20" priority="6" operator="notEqual">
      <formula>""""""</formula>
    </cfRule>
  </conditionalFormatting>
  <conditionalFormatting sqref="I218:J225">
    <cfRule type="cellIs" dxfId="19" priority="16" operator="notEqual">
      <formula>""""""</formula>
    </cfRule>
  </conditionalFormatting>
  <conditionalFormatting sqref="I230:J237">
    <cfRule type="cellIs" dxfId="18" priority="8" operator="notEqual">
      <formula>""""""</formula>
    </cfRule>
  </conditionalFormatting>
  <conditionalFormatting sqref="L218:M225">
    <cfRule type="cellIs" dxfId="17" priority="18" operator="notEqual">
      <formula>""""""</formula>
    </cfRule>
  </conditionalFormatting>
  <conditionalFormatting sqref="L230:M237">
    <cfRule type="cellIs" dxfId="16" priority="10" operator="notEqual">
      <formula>""""""</formula>
    </cfRule>
  </conditionalFormatting>
  <dataValidations count="1">
    <dataValidation type="list" allowBlank="1" showInputMessage="1" showErrorMessage="1" sqref="B9 H13 H23" xr:uid="{113F7DC7-DDE1-4248-AEB6-4F29F48EE48B}">
      <formula1>"Firm,Firm+Interuptible"</formula1>
    </dataValidation>
  </dataValidations>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258F-9ACF-4DA1-ACD7-8EDA47098E17}">
  <sheetPr codeName="Feuil20">
    <tabColor rgb="FF002060"/>
  </sheetPr>
  <dimension ref="A1"/>
  <sheetViews>
    <sheetView workbookViewId="0">
      <selection activeCell="G37" sqref="G37"/>
    </sheetView>
  </sheetViews>
  <sheetFormatPr baseColWidth="10"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57">
    <tabColor theme="7" tint="0.59999389629810485"/>
    <pageSetUpPr fitToPage="1"/>
  </sheetPr>
  <dimension ref="A1:AP938"/>
  <sheetViews>
    <sheetView showGridLines="0" zoomScale="55" zoomScaleNormal="55" workbookViewId="0">
      <selection activeCell="C49" sqref="C49"/>
    </sheetView>
  </sheetViews>
  <sheetFormatPr baseColWidth="10" defaultColWidth="11.36328125" defaultRowHeight="14.5" x14ac:dyDescent="0.35"/>
  <cols>
    <col min="1" max="1" width="17.453125" style="1" customWidth="1"/>
    <col min="2" max="3" width="11.36328125" style="1"/>
    <col min="4" max="4" width="16.54296875" style="1" bestFit="1" customWidth="1"/>
    <col min="5" max="5" width="10.9062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32" width="11.36328125" style="1"/>
    <col min="33" max="33" width="1.90625" style="1" customWidth="1"/>
    <col min="34" max="34" width="10.54296875" style="1" customWidth="1"/>
    <col min="35" max="35" width="1.90625" style="1" customWidth="1"/>
    <col min="38" max="40" width="11.36328125" style="1"/>
    <col min="41" max="41" width="11.54296875" style="1" bestFit="1" customWidth="1"/>
    <col min="42" max="16384" width="11.36328125" style="1"/>
  </cols>
  <sheetData>
    <row r="1" spans="1:42" s="96" customFormat="1" ht="15" x14ac:dyDescent="0.35">
      <c r="A1" s="133" t="s">
        <v>67</v>
      </c>
      <c r="G1" s="96" t="s">
        <v>49</v>
      </c>
      <c r="K1" s="96" t="s">
        <v>1</v>
      </c>
      <c r="L1" s="96" t="s">
        <v>1</v>
      </c>
      <c r="AJ1" s="96" t="s">
        <v>137</v>
      </c>
    </row>
    <row r="2" spans="1:42" x14ac:dyDescent="0.35">
      <c r="A2" s="114"/>
      <c r="B2" s="114"/>
      <c r="C2" s="115"/>
      <c r="D2" s="116"/>
      <c r="F2" s="2"/>
      <c r="G2" s="3"/>
      <c r="H2" s="3"/>
      <c r="I2" s="3"/>
      <c r="J2" s="3"/>
      <c r="K2" s="3"/>
      <c r="L2" s="3"/>
      <c r="M2" s="3"/>
      <c r="N2" s="3"/>
      <c r="O2" s="3"/>
      <c r="P2" s="3"/>
      <c r="Q2" s="3"/>
      <c r="R2" s="3"/>
      <c r="S2" s="3"/>
      <c r="V2" s="3"/>
      <c r="W2" s="3"/>
      <c r="X2" s="3"/>
      <c r="AI2" s="2"/>
      <c r="AL2"/>
      <c r="AM2"/>
      <c r="AN2"/>
    </row>
    <row r="3" spans="1:42" ht="15" x14ac:dyDescent="0.35">
      <c r="A3" s="114" t="s">
        <v>62</v>
      </c>
      <c r="B3" s="114"/>
      <c r="C3" s="115"/>
      <c r="D3" s="116">
        <f>H3+M3+R3+W3</f>
        <v>45</v>
      </c>
      <c r="E3" s="114" t="s">
        <v>15</v>
      </c>
      <c r="F3" s="2"/>
      <c r="G3" s="3" t="str">
        <f>Results!D9</f>
        <v>Serene Atl 23</v>
      </c>
      <c r="H3" s="3">
        <f>Results!E9</f>
        <v>45</v>
      </c>
      <c r="I3" s="7" t="s">
        <v>1</v>
      </c>
      <c r="J3" s="8"/>
      <c r="K3" s="3"/>
      <c r="L3" s="3" t="str">
        <f>Results!D10</f>
        <v>Serene Atl 24</v>
      </c>
      <c r="M3" s="3">
        <f>Results!E10</f>
        <v>0</v>
      </c>
      <c r="N3" s="7" t="s">
        <v>1</v>
      </c>
      <c r="O3" s="8"/>
      <c r="P3" s="3"/>
      <c r="Q3" s="3">
        <f>Results!D11</f>
        <v>0</v>
      </c>
      <c r="R3" s="3">
        <f>Results!E11</f>
        <v>0</v>
      </c>
      <c r="S3" s="7" t="s">
        <v>1</v>
      </c>
      <c r="T3" s="8"/>
      <c r="V3" s="3">
        <f>Results!D12</f>
        <v>0</v>
      </c>
      <c r="W3" s="3">
        <f>Results!E12</f>
        <v>0</v>
      </c>
      <c r="X3" s="7" t="s">
        <v>1</v>
      </c>
      <c r="Y3" s="8"/>
      <c r="AH3" s="114"/>
      <c r="AI3" s="2"/>
      <c r="AL3"/>
      <c r="AM3"/>
      <c r="AN3"/>
    </row>
    <row r="4" spans="1:42" ht="25.5" customHeight="1" x14ac:dyDescent="0.35">
      <c r="A4" s="114" t="s">
        <v>64</v>
      </c>
      <c r="B4" s="114"/>
      <c r="C4" s="115"/>
      <c r="D4" s="212">
        <f>IFERROR(D3/D5*1000,0)</f>
        <v>120</v>
      </c>
      <c r="E4" s="114" t="s">
        <v>63</v>
      </c>
      <c r="F4" s="2"/>
      <c r="G4" s="303" t="s">
        <v>50</v>
      </c>
      <c r="H4" s="304"/>
      <c r="I4" s="7">
        <f>SUMIFS('Base Produits'!$S:$S,'Base Produits'!$R:$R,G3)</f>
        <v>120</v>
      </c>
      <c r="J4" s="8"/>
      <c r="K4" s="3"/>
      <c r="L4" s="303" t="s">
        <v>50</v>
      </c>
      <c r="M4" s="304"/>
      <c r="N4" s="7">
        <f>SUMIFS('Base Produits'!$S:$S,'Base Produits'!$R:$R,L3)</f>
        <v>120</v>
      </c>
      <c r="O4" s="8"/>
      <c r="P4" s="3"/>
      <c r="Q4" s="303" t="s">
        <v>50</v>
      </c>
      <c r="R4" s="304"/>
      <c r="S4" s="7">
        <f>SUMIFS('Base Produits'!$S:$S,'Base Produits'!$R:$R,Q3)</f>
        <v>0</v>
      </c>
      <c r="T4" s="8"/>
      <c r="V4" s="303" t="s">
        <v>50</v>
      </c>
      <c r="W4" s="304"/>
      <c r="X4" s="7">
        <f>SUMIFS('Base Produits'!$S:$S,'Base Produits'!$R:$R,V3)</f>
        <v>0</v>
      </c>
      <c r="Y4" s="8"/>
      <c r="AH4" s="114"/>
      <c r="AI4" s="2"/>
      <c r="AL4"/>
      <c r="AM4"/>
      <c r="AN4"/>
    </row>
    <row r="5" spans="1:42" ht="38.25" customHeight="1" x14ac:dyDescent="0.35">
      <c r="A5" s="114" t="s">
        <v>65</v>
      </c>
      <c r="B5" s="114"/>
      <c r="C5" s="115"/>
      <c r="D5" s="222">
        <f>(IFERROR(H3/I4,0)+IFERROR(M3/N4,0)+IFERROR(R3/S4,0)+IFERROR(W3/X4,0))*1000</f>
        <v>375</v>
      </c>
      <c r="E5" s="114" t="s">
        <v>66</v>
      </c>
      <c r="F5" s="2"/>
      <c r="G5" s="305" t="s">
        <v>51</v>
      </c>
      <c r="H5" s="306"/>
      <c r="I5" s="9" t="s">
        <v>215</v>
      </c>
      <c r="J5" s="10" t="s">
        <v>214</v>
      </c>
      <c r="K5" s="3"/>
      <c r="L5" s="305" t="s">
        <v>51</v>
      </c>
      <c r="M5" s="306"/>
      <c r="N5" s="9" t="s">
        <v>215</v>
      </c>
      <c r="O5" s="10" t="s">
        <v>214</v>
      </c>
      <c r="P5" s="3"/>
      <c r="Q5" s="305" t="s">
        <v>51</v>
      </c>
      <c r="R5" s="306"/>
      <c r="S5" s="9" t="s">
        <v>215</v>
      </c>
      <c r="T5" s="10" t="s">
        <v>214</v>
      </c>
      <c r="V5" s="305" t="s">
        <v>51</v>
      </c>
      <c r="W5" s="306"/>
      <c r="X5" s="9" t="s">
        <v>215</v>
      </c>
      <c r="Y5" s="10" t="s">
        <v>214</v>
      </c>
      <c r="AH5" s="114"/>
      <c r="AI5" s="2"/>
      <c r="AL5"/>
      <c r="AM5"/>
      <c r="AN5"/>
    </row>
    <row r="6" spans="1:42" x14ac:dyDescent="0.35">
      <c r="C6" s="5"/>
      <c r="D6" s="6"/>
      <c r="F6" s="2"/>
      <c r="G6" s="307"/>
      <c r="H6" s="308"/>
      <c r="I6" s="11">
        <f>SUMIFS('Base Produits'!$C:$C,'Base Produits'!$A:$A,G$3,'Base Produits'!$B:$B,1)</f>
        <v>1</v>
      </c>
      <c r="J6" s="11">
        <f>SUMIFS('Base Produits'!$D:$D,'Base Produits'!$A:$A,G$3,'Base Produits'!$B:$B,1)</f>
        <v>0.8</v>
      </c>
      <c r="K6" s="3"/>
      <c r="L6" s="307"/>
      <c r="M6" s="308"/>
      <c r="N6" s="11">
        <f>SUMIFS('Base Produits'!$C:$C,'Base Produits'!$A:$A,L$3,'Base Produits'!$B:$B,1)</f>
        <v>1</v>
      </c>
      <c r="O6" s="11">
        <f>SUMIFS('Base Produits'!$D:$D,'Base Produits'!$A:$A,L$3,'Base Produits'!$B:$B,1)</f>
        <v>0.8</v>
      </c>
      <c r="P6" s="3"/>
      <c r="Q6" s="307"/>
      <c r="R6" s="308"/>
      <c r="S6" s="11">
        <f>SUMIFS('Base Produits'!$C:$C,'Base Produits'!$A:$A,Q$3,'Base Produits'!$B:$B,1)</f>
        <v>0</v>
      </c>
      <c r="T6" s="11">
        <f>SUMIFS('Base Produits'!$D:$D,'Base Produits'!$A:$A,Q$3,'Base Produits'!$B:$B,1)</f>
        <v>0</v>
      </c>
      <c r="V6" s="307"/>
      <c r="W6" s="308"/>
      <c r="X6" s="11">
        <f>SUMIFS('Base Produits'!$C:$C,'Base Produits'!$A:$A,V$3,'Base Produits'!$B:$B,1)</f>
        <v>0</v>
      </c>
      <c r="Y6" s="11">
        <f>SUMIFS('Base Produits'!$D:$D,'Base Produits'!$A:$A,V$3,'Base Produits'!$B:$B,1)</f>
        <v>0</v>
      </c>
      <c r="AI6" s="2"/>
      <c r="AL6"/>
      <c r="AM6"/>
      <c r="AN6"/>
    </row>
    <row r="7" spans="1:42" x14ac:dyDescent="0.35">
      <c r="C7" s="5"/>
      <c r="D7" s="6"/>
      <c r="F7" s="2"/>
      <c r="G7" s="307"/>
      <c r="H7" s="308"/>
      <c r="I7" s="11">
        <f>IF(OR(I6=0,I6=""),"",SUMIFS('Base Produits'!$C:$C,'Base Produits'!$A:$A,G$3,'Base Produits'!$B:$B,2))</f>
        <v>0.8</v>
      </c>
      <c r="J7" s="11">
        <f>IF(OR(I6=0,I6=""),"",SUMIFS('Base Produits'!$D:$D,'Base Produits'!$A:$A,G$3,'Base Produits'!$B:$B,2))</f>
        <v>0.85</v>
      </c>
      <c r="K7" s="3"/>
      <c r="L7" s="307"/>
      <c r="M7" s="308"/>
      <c r="N7" s="11">
        <f>IF(OR(N6=0,N6=""),"",SUMIFS('Base Produits'!$C:$C,'Base Produits'!$A:$A,L$3,'Base Produits'!$B:$B,2))</f>
        <v>0.8</v>
      </c>
      <c r="O7" s="11">
        <f>IF(OR(N6=0,N6=""),"",SUMIFS('Base Produits'!$D:$D,'Base Produits'!$A:$A,L$3,'Base Produits'!$B:$B,2))</f>
        <v>0.85</v>
      </c>
      <c r="P7" s="3"/>
      <c r="Q7" s="307"/>
      <c r="R7" s="308"/>
      <c r="S7" s="11" t="str">
        <f>IF(OR(S6=0,S6=""),"",SUMIFS('Base Produits'!$C:$C,'Base Produits'!$A:$A,Q$3,'Base Produits'!$B:$B,2))</f>
        <v/>
      </c>
      <c r="T7" s="11" t="str">
        <f>IF(OR(S6=0,S6=""),"",SUMIFS('Base Produits'!$D:$D,'Base Produits'!$A:$A,Q$3,'Base Produits'!$B:$B,2))</f>
        <v/>
      </c>
      <c r="V7" s="307"/>
      <c r="W7" s="308"/>
      <c r="X7" s="11" t="str">
        <f>IF(OR(X6=0,X6=""),"",SUMIFS('Base Produits'!$C:$C,'Base Produits'!$A:$A,V$3,'Base Produits'!$B:$B,2))</f>
        <v/>
      </c>
      <c r="Y7" s="11" t="str">
        <f>IF(OR(X6=0,X6=""),"",SUMIFS('Base Produits'!$D:$D,'Base Produits'!$A:$A,V$3,'Base Produits'!$B:$B,2))</f>
        <v/>
      </c>
      <c r="AI7" s="2"/>
      <c r="AL7"/>
      <c r="AM7"/>
      <c r="AN7"/>
    </row>
    <row r="8" spans="1:42" x14ac:dyDescent="0.35">
      <c r="C8" s="5"/>
      <c r="D8" s="6"/>
      <c r="F8" s="2"/>
      <c r="G8" s="307"/>
      <c r="H8" s="308"/>
      <c r="I8" s="11">
        <f>IF(OR(I7=0,I7=""),"",SUMIFS('Base Produits'!$C:$C,'Base Produits'!$A:$A,G$3,'Base Produits'!$B:$B,3))</f>
        <v>0.5</v>
      </c>
      <c r="J8" s="11">
        <f>IF(OR(I7=0,I7=""),"",SUMIFS('Base Produits'!$D:$D,'Base Produits'!$A:$A,G$3,'Base Produits'!$B:$B,3))</f>
        <v>1</v>
      </c>
      <c r="K8" s="3"/>
      <c r="L8" s="307"/>
      <c r="M8" s="308"/>
      <c r="N8" s="11">
        <f>IF(OR(N7=0,N7=""),"",SUMIFS('Base Produits'!$C:$C,'Base Produits'!$A:$A,L$3,'Base Produits'!$B:$B,3))</f>
        <v>0.5</v>
      </c>
      <c r="O8" s="11">
        <f>IF(OR(N7=0,N7=""),"",SUMIFS('Base Produits'!$D:$D,'Base Produits'!$A:$A,L$3,'Base Produits'!$B:$B,3))</f>
        <v>1</v>
      </c>
      <c r="P8" s="3"/>
      <c r="Q8" s="307"/>
      <c r="R8" s="308"/>
      <c r="S8" s="11" t="str">
        <f>IF(OR(S7=0,S7=""),"",SUMIFS('Base Produits'!$C:$C,'Base Produits'!$A:$A,Q$3,'Base Produits'!$B:$B,3))</f>
        <v/>
      </c>
      <c r="T8" s="11" t="str">
        <f>IF(OR(S7=0,S7=""),"",SUMIFS('Base Produits'!$D:$D,'Base Produits'!$A:$A,Q$3,'Base Produits'!$B:$B,3))</f>
        <v/>
      </c>
      <c r="V8" s="307"/>
      <c r="W8" s="308"/>
      <c r="X8" s="11" t="str">
        <f>IF(OR(X7=0,X7=""),"",SUMIFS('Base Produits'!$C:$C,'Base Produits'!$A:$A,V$3,'Base Produits'!$B:$B,3))</f>
        <v/>
      </c>
      <c r="Y8" s="11" t="str">
        <f>IF(OR(X7=0,X7=""),"",SUMIFS('Base Produits'!$D:$D,'Base Produits'!$A:$A,V$3,'Base Produits'!$B:$B,3))</f>
        <v/>
      </c>
      <c r="AI8" s="2"/>
      <c r="AL8"/>
      <c r="AM8"/>
      <c r="AN8"/>
    </row>
    <row r="9" spans="1:42" x14ac:dyDescent="0.35">
      <c r="A9" s="1" t="s">
        <v>164</v>
      </c>
      <c r="C9" s="5"/>
      <c r="D9" s="6">
        <f>Results!K9</f>
        <v>375</v>
      </c>
      <c r="F9" s="2"/>
      <c r="G9" s="307"/>
      <c r="H9" s="308"/>
      <c r="I9" s="11">
        <f>IF(OR(I8=0,I8=""),"",SUMIFS('Base Produits'!$C:$C,'Base Produits'!$A:$A,G$3,'Base Produits'!$B:$B,4))</f>
        <v>0</v>
      </c>
      <c r="J9" s="11">
        <f>IF(OR(I8=0,I8=""),"",SUMIFS('Base Produits'!$D:$D,'Base Produits'!$A:$A,G$3,'Base Produits'!$B:$B,4))</f>
        <v>1</v>
      </c>
      <c r="K9" s="3"/>
      <c r="L9" s="307"/>
      <c r="M9" s="308"/>
      <c r="N9" s="11">
        <f>IF(OR(N8=0,N8=""),"",SUMIFS('Base Produits'!$C:$C,'Base Produits'!$A:$A,L$3,'Base Produits'!$B:$B,4))</f>
        <v>0</v>
      </c>
      <c r="O9" s="11">
        <f>IF(OR(N8=0,N8=""),"",SUMIFS('Base Produits'!$D:$D,'Base Produits'!$A:$A,L$3,'Base Produits'!$B:$B,4))</f>
        <v>1</v>
      </c>
      <c r="P9" s="3"/>
      <c r="Q9" s="307"/>
      <c r="R9" s="308"/>
      <c r="S9" s="11" t="str">
        <f>IF(OR(S8=0,S8=""),"",SUMIFS('Base Produits'!$C:$C,'Base Produits'!$A:$A,Q$3,'Base Produits'!$B:$B,4))</f>
        <v/>
      </c>
      <c r="T9" s="11" t="str">
        <f>IF(OR(S8=0,S8=""),"",SUMIFS('Base Produits'!$D:$D,'Base Produits'!$A:$A,Q$3,'Base Produits'!$B:$B,4))</f>
        <v/>
      </c>
      <c r="V9" s="307"/>
      <c r="W9" s="308"/>
      <c r="X9" s="11" t="str">
        <f>IF(OR(X8=0,X8=""),"",SUMIFS('Base Produits'!$C:$C,'Base Produits'!$A:$A,V$3,'Base Produits'!$B:$B,4))</f>
        <v/>
      </c>
      <c r="Y9" s="11" t="str">
        <f>IF(OR(X8=0,X8=""),"",SUMIFS('Base Produits'!$D:$D,'Base Produits'!$A:$A,V$3,'Base Produits'!$B:$B,4))</f>
        <v/>
      </c>
      <c r="AI9" s="2"/>
      <c r="AL9"/>
      <c r="AM9"/>
      <c r="AN9"/>
    </row>
    <row r="10" spans="1:42" x14ac:dyDescent="0.35">
      <c r="A10" s="1" t="s">
        <v>165</v>
      </c>
      <c r="C10" s="5"/>
      <c r="D10" s="6">
        <f>Results!L9</f>
        <v>661.76470588235293</v>
      </c>
      <c r="F10" s="2"/>
      <c r="G10" s="307"/>
      <c r="H10" s="308"/>
      <c r="I10" s="11" t="str">
        <f>IF(OR(I9=0,I9=""),"",SUMIFS('Base Produits'!$C:$C,'Base Produits'!$A:$A,G$3,'Base Produits'!$B:$B,5))</f>
        <v/>
      </c>
      <c r="J10" s="11" t="str">
        <f>IF(OR(I9=0,I9=""),"",SUMIFS('Base Produits'!$D:$D,'Base Produits'!$A:$A,G$3,'Base Produits'!$B:$B,5))</f>
        <v/>
      </c>
      <c r="K10" s="3"/>
      <c r="L10" s="307"/>
      <c r="M10" s="308"/>
      <c r="N10" s="11" t="str">
        <f>IF(OR(N9=0,N9=""),"",SUMIFS('Base Produits'!$C:$C,'Base Produits'!$A:$A,L$3,'Base Produits'!$B:$B,5))</f>
        <v/>
      </c>
      <c r="O10" s="11" t="str">
        <f>IF(OR(N9=0,N9=""),"",SUMIFS('Base Produits'!$D:$D,'Base Produits'!$A:$A,L$3,'Base Produits'!$B:$B,5))</f>
        <v/>
      </c>
      <c r="P10" s="3"/>
      <c r="Q10" s="307"/>
      <c r="R10" s="308"/>
      <c r="S10" s="11" t="str">
        <f>IF(OR(S9=0,S9=""),"",SUMIFS('Base Produits'!$C:$C,'Base Produits'!$A:$A,Q$3,'Base Produits'!$B:$B,5))</f>
        <v/>
      </c>
      <c r="T10" s="11" t="str">
        <f>IF(OR(S9=0,S9=""),"",SUMIFS('Base Produits'!$D:$D,'Base Produits'!$A:$A,Q$3,'Base Produits'!$B:$B,5))</f>
        <v/>
      </c>
      <c r="V10" s="307"/>
      <c r="W10" s="308"/>
      <c r="X10" s="11" t="str">
        <f>IF(OR(X9=0,X9=""),"",SUMIFS('Base Produits'!$C:$C,'Base Produits'!$A:$A,V$3,'Base Produits'!$B:$B,5))</f>
        <v/>
      </c>
      <c r="Y10" s="11" t="str">
        <f>IF(OR(X9=0,X9=""),"",SUMIFS('Base Produits'!$D:$D,'Base Produits'!$A:$A,V$3,'Base Produits'!$B:$B,5))</f>
        <v/>
      </c>
      <c r="AI10" s="2"/>
      <c r="AL10"/>
      <c r="AM10"/>
      <c r="AN10"/>
    </row>
    <row r="11" spans="1:42" x14ac:dyDescent="0.35">
      <c r="C11" s="5"/>
      <c r="D11" s="6"/>
      <c r="F11" s="2"/>
      <c r="G11" s="309"/>
      <c r="H11" s="310"/>
      <c r="I11" s="11" t="str">
        <f>IF(OR(I10=0,I10=""),"",SUMIFS('Base Produits'!$C:$C,'Base Produits'!$A:$A,G$3,'Base Produits'!$B:$B,6))</f>
        <v/>
      </c>
      <c r="J11" s="11" t="str">
        <f>IF(OR(I10=0,I10=""),"",SUMIFS('Base Produits'!$D:$D,'Base Produits'!$A:$A,G$3,'Base Produits'!$B:$B,6))</f>
        <v/>
      </c>
      <c r="K11" s="3"/>
      <c r="L11" s="309"/>
      <c r="M11" s="310"/>
      <c r="N11" s="11" t="str">
        <f>IF(OR(N10=0,N10=""),"",SUMIFS('Base Produits'!$C:$C,'Base Produits'!$A:$A,L$3,'Base Produits'!$B:$B,6))</f>
        <v/>
      </c>
      <c r="O11" s="11" t="str">
        <f>IF(OR(N10=0,N10=""),"",SUMIFS('Base Produits'!$D:$D,'Base Produits'!$A:$A,L$3,'Base Produits'!$B:$B,6))</f>
        <v/>
      </c>
      <c r="P11" s="3"/>
      <c r="Q11" s="309"/>
      <c r="R11" s="310"/>
      <c r="S11" s="11" t="str">
        <f>IF(OR(S10=0,S10=""),"",SUMIFS('Base Produits'!$C:$C,'Base Produits'!$A:$A,Q$3,'Base Produits'!$B:$B,6))</f>
        <v/>
      </c>
      <c r="T11" s="11" t="str">
        <f>IF(OR(S10=0,S10=""),"",SUMIFS('Base Produits'!$D:$D,'Base Produits'!$A:$A,Q$3,'Base Produits'!$B:$B,6))</f>
        <v/>
      </c>
      <c r="V11" s="309"/>
      <c r="W11" s="310"/>
      <c r="X11" s="11" t="str">
        <f>IF(OR(X10=0,X10=""),"",SUMIFS('Base Produits'!$C:$C,'Base Produits'!$A:$A,V$3,'Base Produits'!$B:$B,6))</f>
        <v/>
      </c>
      <c r="Y11" s="11" t="str">
        <f>IF(OR(X10=0,X10=""),"",SUMIFS('Base Produits'!$D:$D,'Base Produits'!$A:$A,V$3,'Base Produits'!$B:$B,6))</f>
        <v/>
      </c>
      <c r="AI11" s="2"/>
      <c r="AL11"/>
      <c r="AM11"/>
      <c r="AN11"/>
    </row>
    <row r="12" spans="1:42" ht="25.5" customHeight="1" x14ac:dyDescent="0.35">
      <c r="C12" s="5"/>
      <c r="F12" s="2"/>
      <c r="G12" s="303" t="s">
        <v>52</v>
      </c>
      <c r="H12" s="304"/>
      <c r="I12" s="7">
        <f>SUMIFS('Base Produits'!$T:$T,'Base Produits'!$R:$R,G3)</f>
        <v>128</v>
      </c>
      <c r="J12" s="8"/>
      <c r="K12" s="3"/>
      <c r="L12" s="303" t="s">
        <v>52</v>
      </c>
      <c r="M12" s="304"/>
      <c r="N12" s="7">
        <f>SUMIFS('Base Produits'!$T:$T,'Base Produits'!$R:$R,L3)</f>
        <v>128</v>
      </c>
      <c r="O12" s="8"/>
      <c r="P12" s="3"/>
      <c r="Q12" s="303" t="s">
        <v>52</v>
      </c>
      <c r="R12" s="304"/>
      <c r="S12" s="7">
        <f>SUMIFS('Base Produits'!$T:$T,'Base Produits'!$R:$R,Q3)</f>
        <v>0</v>
      </c>
      <c r="T12" s="8"/>
      <c r="V12" s="303" t="s">
        <v>52</v>
      </c>
      <c r="W12" s="304"/>
      <c r="X12" s="7">
        <f>SUMIFS('Base Produits'!$T:$T,'Base Produits'!$R:$R,V3)</f>
        <v>0</v>
      </c>
      <c r="Y12" s="8"/>
      <c r="AI12" s="2"/>
      <c r="AL12"/>
      <c r="AM12"/>
      <c r="AN12"/>
      <c r="AO12" s="19"/>
      <c r="AP12" s="19"/>
    </row>
    <row r="13" spans="1:42" ht="15" thickBot="1" x14ac:dyDescent="0.4">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4">
      <c r="A14" s="75" t="s">
        <v>45</v>
      </c>
      <c r="B14" s="81" t="s">
        <v>46</v>
      </c>
      <c r="C14" s="81"/>
      <c r="D14" s="80" t="s">
        <v>15</v>
      </c>
      <c r="F14" s="2"/>
      <c r="G14" s="75" t="s">
        <v>45</v>
      </c>
      <c r="H14" s="81" t="s">
        <v>46</v>
      </c>
      <c r="I14" s="81"/>
      <c r="J14" s="80" t="s">
        <v>15</v>
      </c>
      <c r="K14" s="3"/>
      <c r="L14" s="75" t="s">
        <v>45</v>
      </c>
      <c r="M14" s="81" t="s">
        <v>46</v>
      </c>
      <c r="N14" s="81"/>
      <c r="O14" s="80" t="s">
        <v>15</v>
      </c>
      <c r="P14" s="3"/>
      <c r="Q14" s="75" t="s">
        <v>45</v>
      </c>
      <c r="R14" s="81" t="s">
        <v>46</v>
      </c>
      <c r="S14" s="81"/>
      <c r="T14" s="80" t="s">
        <v>15</v>
      </c>
      <c r="V14" s="75" t="s">
        <v>45</v>
      </c>
      <c r="W14" s="81" t="s">
        <v>46</v>
      </c>
      <c r="X14" s="81"/>
      <c r="Y14" s="80" t="s">
        <v>15</v>
      </c>
      <c r="AI14" s="2"/>
      <c r="AL14"/>
      <c r="AM14"/>
      <c r="AN14"/>
      <c r="AO14" s="19"/>
      <c r="AP14" s="19"/>
    </row>
    <row r="15" spans="1:42" x14ac:dyDescent="0.35">
      <c r="A15" s="78"/>
      <c r="B15" s="78"/>
      <c r="C15" s="78"/>
      <c r="D15" s="79"/>
      <c r="F15" s="2"/>
      <c r="G15" s="123" t="str">
        <f t="shared" ref="G15:G24" si="0">IF($A15&lt;DATE(2000,1,1),"",$A15)</f>
        <v/>
      </c>
      <c r="H15" s="129"/>
      <c r="I15" s="119"/>
      <c r="J15" s="143"/>
      <c r="L15" s="123" t="str">
        <f t="shared" ref="L15:L24" si="1">IF($A15&lt;DATE(2000,1,1),"",$A15)</f>
        <v/>
      </c>
      <c r="M15" s="129"/>
      <c r="N15" s="119"/>
      <c r="O15" s="143"/>
      <c r="Q15" s="123" t="str">
        <f t="shared" ref="Q15:Q24" si="2">IF($A15&lt;DATE(2000,1,1),"",$A15)</f>
        <v/>
      </c>
      <c r="R15" s="129"/>
      <c r="S15" s="119"/>
      <c r="T15" s="143"/>
      <c r="V15" s="123" t="str">
        <f t="shared" ref="V15:V24" si="3">IF($A15&lt;DATE(2000,1,1),"",$A15)</f>
        <v/>
      </c>
      <c r="W15" s="129"/>
      <c r="X15" s="119"/>
      <c r="Y15" s="143"/>
      <c r="AI15" s="2"/>
      <c r="AL15"/>
      <c r="AM15"/>
      <c r="AN15"/>
      <c r="AO15" s="19"/>
      <c r="AP15" s="19"/>
    </row>
    <row r="16" spans="1:42" x14ac:dyDescent="0.35">
      <c r="A16" s="118">
        <f>DATE(Results!$J$4,4,1)</f>
        <v>45383</v>
      </c>
      <c r="B16" s="83">
        <f>D16/SUM($H$3,$M$3,$R$3,$W$3,$AB$3)</f>
        <v>0.35</v>
      </c>
      <c r="C16" s="82"/>
      <c r="D16" s="156">
        <f>SUM(J16,O16,T16,Y16)</f>
        <v>15.749999999999998</v>
      </c>
      <c r="F16" s="2"/>
      <c r="G16" s="124">
        <f>$A16</f>
        <v>45383</v>
      </c>
      <c r="H16" s="130">
        <f>IF(SUMIFS('Base Produits'!$L:$L,'Base Produits'!$J:$J,G$3,'Base Produits'!$K:$K,DATE(1900,MONTH($A16),DAY($A16)))=0,100%,SUMIFS('Base Produits'!$L:$L,'Base Produits'!$J:$J,G$3,'Base Produits'!$K:$K,DATE(1900,MONTH($A16),DAY($A16))))</f>
        <v>0.35</v>
      </c>
      <c r="I16" s="121"/>
      <c r="J16" s="143">
        <f t="shared" ref="J16:J23" si="4">H16*H$3</f>
        <v>15.749999999999998</v>
      </c>
      <c r="L16" s="124">
        <f>$A16</f>
        <v>45383</v>
      </c>
      <c r="M16" s="130">
        <f>IF(SUMIFS('Base Produits'!$L:$L,'Base Produits'!$J:$J,L$3,'Base Produits'!$K:$K,DATE(1900,MONTH($A16),DAY($A16)))=0,100%,SUMIFS('Base Produits'!$L:$L,'Base Produits'!$J:$J,L$3,'Base Produits'!$K:$K,DATE(1900,MONTH($A16),DAY($A16))))</f>
        <v>0.35</v>
      </c>
      <c r="N16" s="121"/>
      <c r="O16" s="143">
        <f t="shared" ref="O16:O23" si="5">M16*M$3</f>
        <v>0</v>
      </c>
      <c r="Q16" s="124">
        <f>$A16</f>
        <v>45383</v>
      </c>
      <c r="R16" s="130">
        <f>IF(SUMIFS('Base Produits'!$L:$L,'Base Produits'!$J:$J,Q$3,'Base Produits'!$K:$K,DATE(1900,MONTH($A16),DAY($A16)))=0,100%,SUMIFS('Base Produits'!$L:$L,'Base Produits'!$J:$J,Q$3,'Base Produits'!$K:$K,DATE(1900,MONTH($A16),DAY($A16))))</f>
        <v>1</v>
      </c>
      <c r="S16" s="121"/>
      <c r="T16" s="143">
        <f t="shared" ref="T16:T23" si="6">R16*R$3</f>
        <v>0</v>
      </c>
      <c r="V16" s="124">
        <f>$A16</f>
        <v>45383</v>
      </c>
      <c r="W16" s="130">
        <f>IF(SUMIFS('Base Produits'!$L:$L,'Base Produits'!$J:$J,V$3,'Base Produits'!$K:$K,DATE(1900,MONTH($A16),DAY($A16)))=0,100%,SUMIFS('Base Produits'!$L:$L,'Base Produits'!$J:$J,V$3,'Base Produits'!$K:$K,DATE(1900,MONTH($A16),DAY($A16))))</f>
        <v>1</v>
      </c>
      <c r="X16" s="121"/>
      <c r="Y16" s="143">
        <f t="shared" ref="Y16:Y23" si="7">W16*W$3</f>
        <v>0</v>
      </c>
      <c r="AI16" s="2"/>
      <c r="AL16"/>
      <c r="AM16"/>
      <c r="AN16"/>
      <c r="AO16" s="19"/>
      <c r="AP16" s="19"/>
    </row>
    <row r="17" spans="1:42" x14ac:dyDescent="0.35">
      <c r="A17" s="118">
        <f>A18-1</f>
        <v>45443</v>
      </c>
      <c r="B17" s="83">
        <f t="shared" ref="B17:B23" si="8">D17/SUM($H$3,$M$3,$R$3,$W$3,$AB$3)</f>
        <v>1</v>
      </c>
      <c r="C17" s="82"/>
      <c r="D17" s="156">
        <f t="shared" ref="D17:D23" si="9">SUM(J17,O17,T17,Y17)</f>
        <v>45</v>
      </c>
      <c r="F17" s="2"/>
      <c r="G17" s="124">
        <f t="shared" ref="G17:G23" si="10">$A17</f>
        <v>45443</v>
      </c>
      <c r="H17" s="130">
        <f>IF(SUMIFS('Base Produits'!$L:$L,'Base Produits'!$J:$J,G$3,'Base Produits'!$K:$K,DATE(1900,MONTH($A17),DAY($A17)))=0,100%,SUMIFS('Base Produits'!$L:$L,'Base Produits'!$J:$J,G$3,'Base Produits'!$K:$K,DATE(1900,MONTH($A17),DAY($A17))))</f>
        <v>1</v>
      </c>
      <c r="I17" s="121"/>
      <c r="J17" s="143">
        <f t="shared" si="4"/>
        <v>45</v>
      </c>
      <c r="L17" s="124">
        <f t="shared" ref="L17:L23" si="11">$A17</f>
        <v>45443</v>
      </c>
      <c r="M17" s="130">
        <f>IF(SUMIFS('Base Produits'!$L:$L,'Base Produits'!$J:$J,L$3,'Base Produits'!$K:$K,DATE(1900,MONTH($A17),DAY($A17)))=0,100%,SUMIFS('Base Produits'!$L:$L,'Base Produits'!$J:$J,L$3,'Base Produits'!$K:$K,DATE(1900,MONTH($A17),DAY($A17))))</f>
        <v>1</v>
      </c>
      <c r="N17" s="121"/>
      <c r="O17" s="143">
        <f t="shared" si="5"/>
        <v>0</v>
      </c>
      <c r="Q17" s="124">
        <f t="shared" ref="Q17:Q23" si="12">$A17</f>
        <v>45443</v>
      </c>
      <c r="R17" s="130">
        <f>IF(SUMIFS('Base Produits'!$L:$L,'Base Produits'!$J:$J,Q$3,'Base Produits'!$K:$K,DATE(1900,MONTH($A17),DAY($A17)))=0,100%,SUMIFS('Base Produits'!$L:$L,'Base Produits'!$J:$J,Q$3,'Base Produits'!$K:$K,DATE(1900,MONTH($A17),DAY($A17))))</f>
        <v>1</v>
      </c>
      <c r="S17" s="121"/>
      <c r="T17" s="143">
        <f t="shared" si="6"/>
        <v>0</v>
      </c>
      <c r="V17" s="124">
        <f t="shared" ref="V17:V23" si="13">$A17</f>
        <v>45443</v>
      </c>
      <c r="W17" s="130">
        <f>IF(SUMIFS('Base Produits'!$L:$L,'Base Produits'!$J:$J,V$3,'Base Produits'!$K:$K,DATE(1900,MONTH($A17),DAY($A17)))=0,100%,SUMIFS('Base Produits'!$L:$L,'Base Produits'!$J:$J,V$3,'Base Produits'!$K:$K,DATE(1900,MONTH($A17),DAY($A17))))</f>
        <v>1</v>
      </c>
      <c r="X17" s="121"/>
      <c r="Y17" s="143">
        <f t="shared" si="7"/>
        <v>0</v>
      </c>
      <c r="AI17" s="2"/>
      <c r="AL17"/>
      <c r="AM17"/>
      <c r="AN17"/>
      <c r="AO17" s="19"/>
      <c r="AP17" s="19"/>
    </row>
    <row r="18" spans="1:42" x14ac:dyDescent="0.35">
      <c r="A18" s="118">
        <f>DATE(Results!$J$4,6,1)</f>
        <v>45444</v>
      </c>
      <c r="B18" s="83">
        <f t="shared" si="8"/>
        <v>1</v>
      </c>
      <c r="C18" s="82"/>
      <c r="D18" s="156">
        <f t="shared" si="9"/>
        <v>45</v>
      </c>
      <c r="F18" s="2"/>
      <c r="G18" s="124">
        <f t="shared" si="10"/>
        <v>45444</v>
      </c>
      <c r="H18" s="130">
        <f>IF(SUMIFS('Base Produits'!$L:$L,'Base Produits'!$J:$J,G$3,'Base Produits'!$K:$K,DATE(1900,MONTH($A18),DAY($A18)))=0,100%,SUMIFS('Base Produits'!$L:$L,'Base Produits'!$J:$J,G$3,'Base Produits'!$K:$K,DATE(1900,MONTH($A18),DAY($A18))))</f>
        <v>1</v>
      </c>
      <c r="I18" s="121"/>
      <c r="J18" s="143">
        <f t="shared" si="4"/>
        <v>45</v>
      </c>
      <c r="L18" s="124">
        <f t="shared" si="11"/>
        <v>45444</v>
      </c>
      <c r="M18" s="130">
        <f>IF(SUMIFS('Base Produits'!$L:$L,'Base Produits'!$J:$J,L$3,'Base Produits'!$K:$K,DATE(1900,MONTH($A18),DAY($A18)))=0,100%,SUMIFS('Base Produits'!$L:$L,'Base Produits'!$J:$J,L$3,'Base Produits'!$K:$K,DATE(1900,MONTH($A18),DAY($A18))))</f>
        <v>1</v>
      </c>
      <c r="N18" s="121"/>
      <c r="O18" s="143">
        <f t="shared" si="5"/>
        <v>0</v>
      </c>
      <c r="Q18" s="124">
        <f t="shared" si="12"/>
        <v>45444</v>
      </c>
      <c r="R18" s="130">
        <f>IF(SUMIFS('Base Produits'!$L:$L,'Base Produits'!$J:$J,Q$3,'Base Produits'!$K:$K,DATE(1900,MONTH($A18),DAY($A18)))=0,100%,SUMIFS('Base Produits'!$L:$L,'Base Produits'!$J:$J,Q$3,'Base Produits'!$K:$K,DATE(1900,MONTH($A18),DAY($A18))))</f>
        <v>1</v>
      </c>
      <c r="S18" s="121"/>
      <c r="T18" s="143">
        <f t="shared" si="6"/>
        <v>0</v>
      </c>
      <c r="V18" s="124">
        <f t="shared" si="13"/>
        <v>45444</v>
      </c>
      <c r="W18" s="130">
        <f>IF(SUMIFS('Base Produits'!$L:$L,'Base Produits'!$J:$J,V$3,'Base Produits'!$K:$K,DATE(1900,MONTH($A18),DAY($A18)))=0,100%,SUMIFS('Base Produits'!$L:$L,'Base Produits'!$J:$J,V$3,'Base Produits'!$K:$K,DATE(1900,MONTH($A18),DAY($A18))))</f>
        <v>1</v>
      </c>
      <c r="X18" s="121"/>
      <c r="Y18" s="143">
        <f t="shared" si="7"/>
        <v>0</v>
      </c>
      <c r="AI18" s="2"/>
      <c r="AL18"/>
      <c r="AM18"/>
      <c r="AN18"/>
      <c r="AO18" s="19"/>
      <c r="AP18" s="19"/>
    </row>
    <row r="19" spans="1:42" x14ac:dyDescent="0.35">
      <c r="A19" s="118">
        <f>A20-1</f>
        <v>45504</v>
      </c>
      <c r="B19" s="83">
        <f t="shared" si="8"/>
        <v>0.85</v>
      </c>
      <c r="C19" s="82"/>
      <c r="D19" s="156">
        <f t="shared" si="9"/>
        <v>38.25</v>
      </c>
      <c r="F19" s="2"/>
      <c r="G19" s="124">
        <f t="shared" si="10"/>
        <v>45504</v>
      </c>
      <c r="H19" s="130">
        <f>IF(SUMIFS('Base Produits'!$L:$L,'Base Produits'!$J:$J,G$3,'Base Produits'!$K:$K,DATE(1900,MONTH($A19),DAY($A19)))=0,100%,SUMIFS('Base Produits'!$L:$L,'Base Produits'!$J:$J,G$3,'Base Produits'!$K:$K,DATE(1900,MONTH($A19),DAY($A19))))</f>
        <v>0.85</v>
      </c>
      <c r="I19" s="121"/>
      <c r="J19" s="143">
        <f t="shared" si="4"/>
        <v>38.25</v>
      </c>
      <c r="L19" s="124">
        <f t="shared" si="11"/>
        <v>45504</v>
      </c>
      <c r="M19" s="130">
        <f>IF(SUMIFS('Base Produits'!$L:$L,'Base Produits'!$J:$J,L$3,'Base Produits'!$K:$K,DATE(1900,MONTH($A19),DAY($A19)))=0,100%,SUMIFS('Base Produits'!$L:$L,'Base Produits'!$J:$J,L$3,'Base Produits'!$K:$K,DATE(1900,MONTH($A19),DAY($A19))))</f>
        <v>0.85</v>
      </c>
      <c r="N19" s="121"/>
      <c r="O19" s="143">
        <f t="shared" si="5"/>
        <v>0</v>
      </c>
      <c r="Q19" s="124">
        <f t="shared" si="12"/>
        <v>45504</v>
      </c>
      <c r="R19" s="130">
        <f>IF(SUMIFS('Base Produits'!$L:$L,'Base Produits'!$J:$J,Q$3,'Base Produits'!$K:$K,DATE(1900,MONTH($A19),DAY($A19)))=0,100%,SUMIFS('Base Produits'!$L:$L,'Base Produits'!$J:$J,Q$3,'Base Produits'!$K:$K,DATE(1900,MONTH($A19),DAY($A19))))</f>
        <v>1</v>
      </c>
      <c r="S19" s="121"/>
      <c r="T19" s="143">
        <f t="shared" si="6"/>
        <v>0</v>
      </c>
      <c r="V19" s="124">
        <f t="shared" si="13"/>
        <v>45504</v>
      </c>
      <c r="W19" s="130">
        <f>IF(SUMIFS('Base Produits'!$L:$L,'Base Produits'!$J:$J,V$3,'Base Produits'!$K:$K,DATE(1900,MONTH($A19),DAY($A19)))=0,100%,SUMIFS('Base Produits'!$L:$L,'Base Produits'!$J:$J,V$3,'Base Produits'!$K:$K,DATE(1900,MONTH($A19),DAY($A19))))</f>
        <v>1</v>
      </c>
      <c r="X19" s="121"/>
      <c r="Y19" s="143">
        <f t="shared" si="7"/>
        <v>0</v>
      </c>
      <c r="AI19" s="2"/>
      <c r="AL19"/>
      <c r="AM19"/>
      <c r="AN19"/>
      <c r="AO19" s="19"/>
      <c r="AP19" s="19"/>
    </row>
    <row r="20" spans="1:42" x14ac:dyDescent="0.35">
      <c r="A20" s="118">
        <f>DATE(Results!$J$4,8,1)</f>
        <v>45505</v>
      </c>
      <c r="B20" s="83">
        <f t="shared" si="8"/>
        <v>1</v>
      </c>
      <c r="C20" s="82"/>
      <c r="D20" s="156">
        <f t="shared" si="9"/>
        <v>45</v>
      </c>
      <c r="F20" s="2"/>
      <c r="G20" s="124">
        <f t="shared" si="10"/>
        <v>45505</v>
      </c>
      <c r="H20" s="130">
        <f>IF(SUMIFS('Base Produits'!$L:$L,'Base Produits'!$J:$J,G$3,'Base Produits'!$K:$K,DATE(1900,MONTH($A20),DAY($A20)))=0,100%,SUMIFS('Base Produits'!$L:$L,'Base Produits'!$J:$J,G$3,'Base Produits'!$K:$K,DATE(1900,MONTH($A20),DAY($A20))))</f>
        <v>1</v>
      </c>
      <c r="I20" s="121"/>
      <c r="J20" s="143">
        <f t="shared" si="4"/>
        <v>45</v>
      </c>
      <c r="L20" s="124">
        <f t="shared" si="11"/>
        <v>45505</v>
      </c>
      <c r="M20" s="130">
        <f>IF(SUMIFS('Base Produits'!$L:$L,'Base Produits'!$J:$J,L$3,'Base Produits'!$K:$K,DATE(1900,MONTH($A20),DAY($A20)))=0,100%,SUMIFS('Base Produits'!$L:$L,'Base Produits'!$J:$J,L$3,'Base Produits'!$K:$K,DATE(1900,MONTH($A20),DAY($A20))))</f>
        <v>1</v>
      </c>
      <c r="N20" s="121"/>
      <c r="O20" s="143">
        <f t="shared" si="5"/>
        <v>0</v>
      </c>
      <c r="Q20" s="124">
        <f t="shared" si="12"/>
        <v>45505</v>
      </c>
      <c r="R20" s="130">
        <f>IF(SUMIFS('Base Produits'!$L:$L,'Base Produits'!$J:$J,Q$3,'Base Produits'!$K:$K,DATE(1900,MONTH($A20),DAY($A20)))=0,100%,SUMIFS('Base Produits'!$L:$L,'Base Produits'!$J:$J,Q$3,'Base Produits'!$K:$K,DATE(1900,MONTH($A20),DAY($A20))))</f>
        <v>1</v>
      </c>
      <c r="S20" s="121"/>
      <c r="T20" s="143">
        <f t="shared" si="6"/>
        <v>0</v>
      </c>
      <c r="V20" s="124">
        <f t="shared" si="13"/>
        <v>45505</v>
      </c>
      <c r="W20" s="130">
        <f>IF(SUMIFS('Base Produits'!$L:$L,'Base Produits'!$J:$J,V$3,'Base Produits'!$K:$K,DATE(1900,MONTH($A20),DAY($A20)))=0,100%,SUMIFS('Base Produits'!$L:$L,'Base Produits'!$J:$J,V$3,'Base Produits'!$K:$K,DATE(1900,MONTH($A20),DAY($A20))))</f>
        <v>1</v>
      </c>
      <c r="X20" s="121"/>
      <c r="Y20" s="143">
        <f t="shared" si="7"/>
        <v>0</v>
      </c>
      <c r="AI20" s="2"/>
      <c r="AL20"/>
      <c r="AM20"/>
      <c r="AN20"/>
    </row>
    <row r="21" spans="1:42" x14ac:dyDescent="0.35">
      <c r="A21" s="118">
        <f>A22-1</f>
        <v>45535</v>
      </c>
      <c r="B21" s="83">
        <f t="shared" si="8"/>
        <v>0.95</v>
      </c>
      <c r="C21" s="82"/>
      <c r="D21" s="156">
        <f t="shared" si="9"/>
        <v>42.75</v>
      </c>
      <c r="F21" s="2"/>
      <c r="G21" s="124">
        <f t="shared" si="10"/>
        <v>45535</v>
      </c>
      <c r="H21" s="130">
        <f>IF(SUMIFS('Base Produits'!$L:$L,'Base Produits'!$J:$J,G$3,'Base Produits'!$K:$K,DATE(1900,MONTH($A21),DAY($A21)))=0,100%,SUMIFS('Base Produits'!$L:$L,'Base Produits'!$J:$J,G$3,'Base Produits'!$K:$K,DATE(1900,MONTH($A21),DAY($A21))))</f>
        <v>0.95</v>
      </c>
      <c r="I21" s="121"/>
      <c r="J21" s="143">
        <f t="shared" si="4"/>
        <v>42.75</v>
      </c>
      <c r="L21" s="124">
        <f t="shared" si="11"/>
        <v>45535</v>
      </c>
      <c r="M21" s="130">
        <f>IF(SUMIFS('Base Produits'!$L:$L,'Base Produits'!$J:$J,L$3,'Base Produits'!$K:$K,DATE(1900,MONTH($A21),DAY($A21)))=0,100%,SUMIFS('Base Produits'!$L:$L,'Base Produits'!$J:$J,L$3,'Base Produits'!$K:$K,DATE(1900,MONTH($A21),DAY($A21))))</f>
        <v>0.95</v>
      </c>
      <c r="N21" s="121"/>
      <c r="O21" s="143">
        <f t="shared" si="5"/>
        <v>0</v>
      </c>
      <c r="Q21" s="124">
        <f t="shared" si="12"/>
        <v>45535</v>
      </c>
      <c r="R21" s="130">
        <f>IF(SUMIFS('Base Produits'!$L:$L,'Base Produits'!$J:$J,Q$3,'Base Produits'!$K:$K,DATE(1900,MONTH($A21),DAY($A21)))=0,100%,SUMIFS('Base Produits'!$L:$L,'Base Produits'!$J:$J,Q$3,'Base Produits'!$K:$K,DATE(1900,MONTH($A21),DAY($A21))))</f>
        <v>1</v>
      </c>
      <c r="S21" s="121"/>
      <c r="T21" s="143">
        <f t="shared" si="6"/>
        <v>0</v>
      </c>
      <c r="V21" s="124">
        <f t="shared" si="13"/>
        <v>45535</v>
      </c>
      <c r="W21" s="130">
        <f>IF(SUMIFS('Base Produits'!$L:$L,'Base Produits'!$J:$J,V$3,'Base Produits'!$K:$K,DATE(1900,MONTH($A21),DAY($A21)))=0,100%,SUMIFS('Base Produits'!$L:$L,'Base Produits'!$J:$J,V$3,'Base Produits'!$K:$K,DATE(1900,MONTH($A21),DAY($A21))))</f>
        <v>1</v>
      </c>
      <c r="X21" s="121"/>
      <c r="Y21" s="143">
        <f t="shared" si="7"/>
        <v>0</v>
      </c>
      <c r="AI21" s="2"/>
      <c r="AL21"/>
      <c r="AM21"/>
      <c r="AN21"/>
    </row>
    <row r="22" spans="1:42" x14ac:dyDescent="0.35">
      <c r="A22" s="118">
        <f>DATE(Results!$J$4,9,1)</f>
        <v>45536</v>
      </c>
      <c r="B22" s="83">
        <f t="shared" si="8"/>
        <v>1</v>
      </c>
      <c r="C22" s="82"/>
      <c r="D22" s="156">
        <f t="shared" si="9"/>
        <v>45</v>
      </c>
      <c r="F22" s="2"/>
      <c r="G22" s="124">
        <f t="shared" si="10"/>
        <v>45536</v>
      </c>
      <c r="H22" s="130">
        <f>IF(SUMIFS('Base Produits'!$L:$L,'Base Produits'!$J:$J,G$3,'Base Produits'!$K:$K,DATE(1900,MONTH($A22),DAY($A22)))=0,100%,SUMIFS('Base Produits'!$L:$L,'Base Produits'!$J:$J,G$3,'Base Produits'!$K:$K,DATE(1900,MONTH($A22),DAY($A22))))</f>
        <v>1</v>
      </c>
      <c r="I22" s="121"/>
      <c r="J22" s="143">
        <f t="shared" si="4"/>
        <v>45</v>
      </c>
      <c r="L22" s="124">
        <f t="shared" si="11"/>
        <v>45536</v>
      </c>
      <c r="M22" s="130">
        <f>IF(SUMIFS('Base Produits'!$L:$L,'Base Produits'!$J:$J,L$3,'Base Produits'!$K:$K,DATE(1900,MONTH($A22),DAY($A22)))=0,100%,SUMIFS('Base Produits'!$L:$L,'Base Produits'!$J:$J,L$3,'Base Produits'!$K:$K,DATE(1900,MONTH($A22),DAY($A22))))</f>
        <v>1</v>
      </c>
      <c r="N22" s="121"/>
      <c r="O22" s="143">
        <f t="shared" si="5"/>
        <v>0</v>
      </c>
      <c r="Q22" s="124">
        <f t="shared" si="12"/>
        <v>45536</v>
      </c>
      <c r="R22" s="130">
        <f>IF(SUMIFS('Base Produits'!$L:$L,'Base Produits'!$J:$J,Q$3,'Base Produits'!$K:$K,DATE(1900,MONTH($A22),DAY($A22)))=0,100%,SUMIFS('Base Produits'!$L:$L,'Base Produits'!$J:$J,Q$3,'Base Produits'!$K:$K,DATE(1900,MONTH($A22),DAY($A22))))</f>
        <v>1</v>
      </c>
      <c r="S22" s="121"/>
      <c r="T22" s="143">
        <f t="shared" si="6"/>
        <v>0</v>
      </c>
      <c r="V22" s="124">
        <f t="shared" si="13"/>
        <v>45536</v>
      </c>
      <c r="W22" s="130">
        <f>IF(SUMIFS('Base Produits'!$L:$L,'Base Produits'!$J:$J,V$3,'Base Produits'!$K:$K,DATE(1900,MONTH($A22),DAY($A22)))=0,100%,SUMIFS('Base Produits'!$L:$L,'Base Produits'!$J:$J,V$3,'Base Produits'!$K:$K,DATE(1900,MONTH($A22),DAY($A22))))</f>
        <v>1</v>
      </c>
      <c r="X22" s="121"/>
      <c r="Y22" s="143">
        <f t="shared" si="7"/>
        <v>0</v>
      </c>
      <c r="AI22" s="2"/>
      <c r="AL22"/>
      <c r="AM22"/>
      <c r="AN22"/>
    </row>
    <row r="23" spans="1:42" x14ac:dyDescent="0.35">
      <c r="A23" s="118">
        <f>DATE(Results!M4,3,31)</f>
        <v>45747</v>
      </c>
      <c r="B23" s="83">
        <f t="shared" si="8"/>
        <v>0.35</v>
      </c>
      <c r="C23" s="82"/>
      <c r="D23" s="156">
        <f t="shared" si="9"/>
        <v>15.749999999999998</v>
      </c>
      <c r="F23" s="2"/>
      <c r="G23" s="124">
        <f t="shared" si="10"/>
        <v>45747</v>
      </c>
      <c r="H23" s="130">
        <f>IF(SUMIFS('Base Produits'!$L:$L,'Base Produits'!$J:$J,G$3,'Base Produits'!$K:$K,DATE(1900,MONTH($A23),DAY($A23)))=0,100%,SUMIFS('Base Produits'!$L:$L,'Base Produits'!$J:$J,G$3,'Base Produits'!$K:$K,DATE(1900,MONTH($A23),DAY($A23))))</f>
        <v>0.35</v>
      </c>
      <c r="I23" s="121"/>
      <c r="J23" s="143">
        <f t="shared" si="4"/>
        <v>15.749999999999998</v>
      </c>
      <c r="L23" s="124">
        <f t="shared" si="11"/>
        <v>45747</v>
      </c>
      <c r="M23" s="130">
        <f>IF(SUMIFS('Base Produits'!$L:$L,'Base Produits'!$J:$J,L$3,'Base Produits'!$K:$K,DATE(1900,MONTH($A23),DAY($A23)))=0,100%,SUMIFS('Base Produits'!$L:$L,'Base Produits'!$J:$J,L$3,'Base Produits'!$K:$K,DATE(1900,MONTH($A23),DAY($A23))))</f>
        <v>0.35</v>
      </c>
      <c r="N23" s="121"/>
      <c r="O23" s="143">
        <f t="shared" si="5"/>
        <v>0</v>
      </c>
      <c r="Q23" s="124">
        <f t="shared" si="12"/>
        <v>45747</v>
      </c>
      <c r="R23" s="130">
        <f>IF(SUMIFS('Base Produits'!$L:$L,'Base Produits'!$J:$J,Q$3,'Base Produits'!$K:$K,DATE(1900,MONTH($A23),DAY($A23)))=0,100%,SUMIFS('Base Produits'!$L:$L,'Base Produits'!$J:$J,Q$3,'Base Produits'!$K:$K,DATE(1900,MONTH($A23),DAY($A23))))</f>
        <v>1</v>
      </c>
      <c r="S23" s="121"/>
      <c r="T23" s="143">
        <f t="shared" si="6"/>
        <v>0</v>
      </c>
      <c r="V23" s="124">
        <f t="shared" si="13"/>
        <v>45747</v>
      </c>
      <c r="W23" s="130">
        <f>IF(SUMIFS('Base Produits'!$L:$L,'Base Produits'!$J:$J,V$3,'Base Produits'!$K:$K,DATE(1900,MONTH($A23),DAY($A23)))=0,100%,SUMIFS('Base Produits'!$L:$L,'Base Produits'!$J:$J,V$3,'Base Produits'!$K:$K,DATE(1900,MONTH($A23),DAY($A23))))</f>
        <v>1</v>
      </c>
      <c r="X23" s="121"/>
      <c r="Y23" s="143">
        <f t="shared" si="7"/>
        <v>0</v>
      </c>
      <c r="AI23" s="2"/>
      <c r="AL23"/>
      <c r="AM23"/>
      <c r="AN23"/>
      <c r="AO23" s="19"/>
      <c r="AP23" s="19"/>
    </row>
    <row r="24" spans="1:42" ht="15" thickBot="1" x14ac:dyDescent="0.4">
      <c r="A24" s="122"/>
      <c r="B24" s="122"/>
      <c r="C24" s="122"/>
      <c r="D24" s="128"/>
      <c r="F24" s="2"/>
      <c r="G24" s="144" t="str">
        <f t="shared" si="0"/>
        <v/>
      </c>
      <c r="H24" s="150"/>
      <c r="I24" s="151"/>
      <c r="J24" s="128"/>
      <c r="L24" s="144" t="str">
        <f t="shared" si="1"/>
        <v/>
      </c>
      <c r="M24" s="150"/>
      <c r="N24" s="151"/>
      <c r="O24" s="128"/>
      <c r="Q24" s="144" t="str">
        <f t="shared" si="2"/>
        <v/>
      </c>
      <c r="R24" s="150"/>
      <c r="S24" s="151"/>
      <c r="T24" s="128"/>
      <c r="V24" s="144" t="str">
        <f t="shared" si="3"/>
        <v/>
      </c>
      <c r="W24" s="150"/>
      <c r="X24" s="151"/>
      <c r="Y24" s="128"/>
      <c r="AI24" s="2"/>
      <c r="AL24"/>
      <c r="AM24"/>
      <c r="AN24"/>
    </row>
    <row r="25" spans="1:42" ht="15" thickBot="1" x14ac:dyDescent="0.4">
      <c r="F25" s="2"/>
      <c r="AI25" s="2"/>
      <c r="AL25"/>
      <c r="AM25"/>
      <c r="AN25"/>
    </row>
    <row r="26" spans="1:42" ht="15" thickBot="1" x14ac:dyDescent="0.4">
      <c r="A26" s="75" t="s">
        <v>45</v>
      </c>
      <c r="B26" s="81" t="s">
        <v>54</v>
      </c>
      <c r="C26" s="81"/>
      <c r="D26" s="80" t="s">
        <v>15</v>
      </c>
      <c r="F26" s="2"/>
      <c r="G26" s="75" t="s">
        <v>45</v>
      </c>
      <c r="H26" s="81" t="s">
        <v>54</v>
      </c>
      <c r="I26" s="81"/>
      <c r="J26" s="80" t="s">
        <v>15</v>
      </c>
      <c r="L26" s="75" t="s">
        <v>45</v>
      </c>
      <c r="M26" s="81" t="s">
        <v>54</v>
      </c>
      <c r="N26" s="81"/>
      <c r="O26" s="80" t="s">
        <v>15</v>
      </c>
      <c r="Q26" s="75" t="s">
        <v>45</v>
      </c>
      <c r="R26" s="81" t="s">
        <v>54</v>
      </c>
      <c r="S26" s="81"/>
      <c r="T26" s="80" t="s">
        <v>15</v>
      </c>
      <c r="V26" s="75" t="s">
        <v>45</v>
      </c>
      <c r="W26" s="81" t="s">
        <v>54</v>
      </c>
      <c r="X26" s="81"/>
      <c r="Y26" s="80" t="s">
        <v>15</v>
      </c>
      <c r="AI26" s="2"/>
      <c r="AL26"/>
      <c r="AM26"/>
      <c r="AN26"/>
    </row>
    <row r="27" spans="1:42" x14ac:dyDescent="0.35">
      <c r="A27" s="78"/>
      <c r="B27" s="78"/>
      <c r="C27" s="78"/>
      <c r="D27" s="79"/>
      <c r="F27" s="2"/>
      <c r="G27" s="123" t="str">
        <f>IF($A27&lt;DATE(2000,1,1),"",$A27)</f>
        <v/>
      </c>
      <c r="H27" s="129"/>
      <c r="I27" s="119"/>
      <c r="J27" s="126">
        <f>H27*H$3</f>
        <v>0</v>
      </c>
      <c r="L27" s="123" t="str">
        <f>IF($A27&lt;DATE(2000,1,1),"",$A27)</f>
        <v/>
      </c>
      <c r="M27" s="129"/>
      <c r="N27" s="119"/>
      <c r="O27" s="126">
        <f>M27*M$3</f>
        <v>0</v>
      </c>
      <c r="Q27" s="123" t="str">
        <f>IF($A27&lt;DATE(2000,1,1),"",$A27)</f>
        <v/>
      </c>
      <c r="R27" s="129"/>
      <c r="S27" s="119"/>
      <c r="T27" s="126">
        <f>R27*R$3</f>
        <v>0</v>
      </c>
      <c r="V27" s="123" t="str">
        <f>IF($A27&lt;DATE(2000,1,1),"",$A27)</f>
        <v/>
      </c>
      <c r="W27" s="129"/>
      <c r="X27" s="119"/>
      <c r="Y27" s="126">
        <f>W27*W$3</f>
        <v>0</v>
      </c>
      <c r="AI27" s="2"/>
      <c r="AL27"/>
      <c r="AM27"/>
      <c r="AN27"/>
    </row>
    <row r="28" spans="1:42" x14ac:dyDescent="0.35">
      <c r="A28" s="118">
        <f>A29-1</f>
        <v>45443</v>
      </c>
      <c r="B28" s="83">
        <f t="shared" ref="B28:B35" si="14">D28/SUM($H$3,$M$3,$R$3,$W$3,$AB$3)</f>
        <v>0</v>
      </c>
      <c r="C28" s="82"/>
      <c r="D28" s="156">
        <f t="shared" ref="D28:D35" si="15">SUM(J28,O28,T28,Y28)</f>
        <v>0</v>
      </c>
      <c r="F28" s="2"/>
      <c r="G28" s="124">
        <f>$A28</f>
        <v>45443</v>
      </c>
      <c r="H28" s="130">
        <f>IF(SUMIFS('Base Produits'!$P:$P,'Base Produits'!$N:$N,G$3,'Base Produits'!$O:$O,DATE(1900,MONTH($A28),DAY($A28)))=0,0%,SUMIFS('Base Produits'!$P:$P,'Base Produits'!$N:$N,G$3,'Base Produits'!$O:$O,DATE(1900,MONTH($A28),DAY($A28))))</f>
        <v>0</v>
      </c>
      <c r="I28" s="120"/>
      <c r="J28" s="127">
        <f t="shared" ref="J28:J35" si="16">H28*H$3</f>
        <v>0</v>
      </c>
      <c r="L28" s="124">
        <f>$A28</f>
        <v>45443</v>
      </c>
      <c r="M28" s="130">
        <f>IF(SUMIFS('Base Produits'!$P:$P,'Base Produits'!$N:$N,L$3,'Base Produits'!$O:$O,DATE(1900,MONTH($A28),DAY($A28)))=0,0%,SUMIFS('Base Produits'!$P:$P,'Base Produits'!$N:$N,L$3,'Base Produits'!$O:$O,DATE(1900,MONTH($A28),DAY($A28))))</f>
        <v>0</v>
      </c>
      <c r="N28" s="120"/>
      <c r="O28" s="127">
        <f t="shared" ref="O28:O35" si="17">M28*M$3</f>
        <v>0</v>
      </c>
      <c r="Q28" s="124">
        <f>$A28</f>
        <v>45443</v>
      </c>
      <c r="R28" s="130">
        <f>IF(SUMIFS('Base Produits'!$P:$P,'Base Produits'!$N:$N,Q$3,'Base Produits'!$O:$O,DATE(1900,MONTH($A28),DAY($A28)))=0,0%,SUMIFS('Base Produits'!$P:$P,'Base Produits'!$N:$N,Q$3,'Base Produits'!$O:$O,DATE(1900,MONTH($A28),DAY($A28))))</f>
        <v>0</v>
      </c>
      <c r="S28" s="120"/>
      <c r="T28" s="127">
        <f t="shared" ref="T28:T35" si="18">R28*R$3</f>
        <v>0</v>
      </c>
      <c r="V28" s="124">
        <f>$A28</f>
        <v>45443</v>
      </c>
      <c r="W28" s="130">
        <f>IF(SUMIFS('Base Produits'!$P:$P,'Base Produits'!$N:$N,V$3,'Base Produits'!$O:$O,DATE(1900,MONTH($A28),DAY($A28)))=0,0%,SUMIFS('Base Produits'!$P:$P,'Base Produits'!$N:$N,V$3,'Base Produits'!$O:$O,DATE(1900,MONTH($A28),DAY($A28))))</f>
        <v>0</v>
      </c>
      <c r="X28" s="120"/>
      <c r="Y28" s="127">
        <f t="shared" ref="Y28:Y35" si="19">W28*W$3</f>
        <v>0</v>
      </c>
      <c r="AI28" s="2"/>
      <c r="AL28"/>
      <c r="AM28"/>
      <c r="AN28"/>
    </row>
    <row r="29" spans="1:42" x14ac:dyDescent="0.35">
      <c r="A29" s="118">
        <f>DATE(Results!$J$4,6,1)</f>
        <v>45444</v>
      </c>
      <c r="B29" s="83">
        <f t="shared" si="14"/>
        <v>0</v>
      </c>
      <c r="C29" s="82"/>
      <c r="D29" s="156">
        <f t="shared" si="15"/>
        <v>0</v>
      </c>
      <c r="F29" s="2"/>
      <c r="G29" s="124">
        <f t="shared" ref="G29:G35" si="20">$A29</f>
        <v>45444</v>
      </c>
      <c r="H29" s="130">
        <f>IF(SUMIFS('Base Produits'!$P:$P,'Base Produits'!$N:$N,G$3,'Base Produits'!$O:$O,DATE(1900,MONTH($A29),DAY($A29)))=0,0%,SUMIFS('Base Produits'!$P:$P,'Base Produits'!$N:$N,G$3,'Base Produits'!$O:$O,DATE(1900,MONTH($A29),DAY($A29))))</f>
        <v>0</v>
      </c>
      <c r="I29" s="120"/>
      <c r="J29" s="127">
        <f t="shared" si="16"/>
        <v>0</v>
      </c>
      <c r="L29" s="124">
        <f t="shared" ref="L29:L35" si="21">$A29</f>
        <v>45444</v>
      </c>
      <c r="M29" s="130">
        <f>IF(SUMIFS('Base Produits'!$P:$P,'Base Produits'!$N:$N,L$3,'Base Produits'!$O:$O,DATE(1900,MONTH($A29),DAY($A29)))=0,0%,SUMIFS('Base Produits'!$P:$P,'Base Produits'!$N:$N,L$3,'Base Produits'!$O:$O,DATE(1900,MONTH($A29),DAY($A29))))</f>
        <v>0</v>
      </c>
      <c r="N29" s="120"/>
      <c r="O29" s="127">
        <f t="shared" si="17"/>
        <v>0</v>
      </c>
      <c r="Q29" s="124">
        <f t="shared" ref="Q29:Q35" si="22">$A29</f>
        <v>45444</v>
      </c>
      <c r="R29" s="130">
        <f>IF(SUMIFS('Base Produits'!$P:$P,'Base Produits'!$N:$N,Q$3,'Base Produits'!$O:$O,DATE(1900,MONTH($A29),DAY($A29)))=0,0%,SUMIFS('Base Produits'!$P:$P,'Base Produits'!$N:$N,Q$3,'Base Produits'!$O:$O,DATE(1900,MONTH($A29),DAY($A29))))</f>
        <v>0</v>
      </c>
      <c r="S29" s="120"/>
      <c r="T29" s="127">
        <f t="shared" si="18"/>
        <v>0</v>
      </c>
      <c r="V29" s="124">
        <f t="shared" ref="V29:V35" si="23">$A29</f>
        <v>45444</v>
      </c>
      <c r="W29" s="130">
        <f>IF(SUMIFS('Base Produits'!$P:$P,'Base Produits'!$N:$N,V$3,'Base Produits'!$O:$O,DATE(1900,MONTH($A29),DAY($A29)))=0,0%,SUMIFS('Base Produits'!$P:$P,'Base Produits'!$N:$N,V$3,'Base Produits'!$O:$O,DATE(1900,MONTH($A29),DAY($A29))))</f>
        <v>0</v>
      </c>
      <c r="X29" s="120"/>
      <c r="Y29" s="127">
        <f t="shared" si="19"/>
        <v>0</v>
      </c>
      <c r="AI29" s="2"/>
      <c r="AL29"/>
      <c r="AM29"/>
      <c r="AN29"/>
    </row>
    <row r="30" spans="1:42" x14ac:dyDescent="0.35">
      <c r="A30" s="118">
        <f>A31-1</f>
        <v>45504</v>
      </c>
      <c r="B30" s="83">
        <f t="shared" si="14"/>
        <v>0</v>
      </c>
      <c r="C30" s="82"/>
      <c r="D30" s="156">
        <f t="shared" si="15"/>
        <v>0</v>
      </c>
      <c r="F30" s="2"/>
      <c r="G30" s="124">
        <f t="shared" si="20"/>
        <v>45504</v>
      </c>
      <c r="H30" s="130">
        <f>IF(SUMIFS('Base Produits'!$P:$P,'Base Produits'!$N:$N,G$3,'Base Produits'!$O:$O,DATE(1900,MONTH($A30),DAY($A30)))=0,0%,SUMIFS('Base Produits'!$P:$P,'Base Produits'!$N:$N,G$3,'Base Produits'!$O:$O,DATE(1900,MONTH($A30),DAY($A30))))</f>
        <v>0</v>
      </c>
      <c r="I30" s="120"/>
      <c r="J30" s="127">
        <f t="shared" si="16"/>
        <v>0</v>
      </c>
      <c r="L30" s="124">
        <f t="shared" si="21"/>
        <v>45504</v>
      </c>
      <c r="M30" s="130">
        <f>IF(SUMIFS('Base Produits'!$P:$P,'Base Produits'!$N:$N,L$3,'Base Produits'!$O:$O,DATE(1900,MONTH($A30),DAY($A30)))=0,0%,SUMIFS('Base Produits'!$P:$P,'Base Produits'!$N:$N,L$3,'Base Produits'!$O:$O,DATE(1900,MONTH($A30),DAY($A30))))</f>
        <v>0</v>
      </c>
      <c r="N30" s="120"/>
      <c r="O30" s="127">
        <f t="shared" si="17"/>
        <v>0</v>
      </c>
      <c r="Q30" s="124">
        <f t="shared" si="22"/>
        <v>45504</v>
      </c>
      <c r="R30" s="130">
        <f>IF(SUMIFS('Base Produits'!$P:$P,'Base Produits'!$N:$N,Q$3,'Base Produits'!$O:$O,DATE(1900,MONTH($A30),DAY($A30)))=0,0%,SUMIFS('Base Produits'!$P:$P,'Base Produits'!$N:$N,Q$3,'Base Produits'!$O:$O,DATE(1900,MONTH($A30),DAY($A30))))</f>
        <v>0</v>
      </c>
      <c r="S30" s="120"/>
      <c r="T30" s="127">
        <f t="shared" si="18"/>
        <v>0</v>
      </c>
      <c r="V30" s="124">
        <f t="shared" si="23"/>
        <v>45504</v>
      </c>
      <c r="W30" s="130">
        <f>IF(SUMIFS('Base Produits'!$P:$P,'Base Produits'!$N:$N,V$3,'Base Produits'!$O:$O,DATE(1900,MONTH($A30),DAY($A30)))=0,0%,SUMIFS('Base Produits'!$P:$P,'Base Produits'!$N:$N,V$3,'Base Produits'!$O:$O,DATE(1900,MONTH($A30),DAY($A30))))</f>
        <v>0</v>
      </c>
      <c r="X30" s="120"/>
      <c r="Y30" s="127">
        <f t="shared" si="19"/>
        <v>0</v>
      </c>
      <c r="AI30" s="2"/>
      <c r="AL30"/>
      <c r="AM30"/>
      <c r="AN30"/>
    </row>
    <row r="31" spans="1:42" x14ac:dyDescent="0.35">
      <c r="A31" s="118">
        <f>DATE(Results!$J$4,8,1)</f>
        <v>45505</v>
      </c>
      <c r="B31" s="83">
        <f t="shared" si="14"/>
        <v>0</v>
      </c>
      <c r="C31" s="82"/>
      <c r="D31" s="156">
        <f t="shared" si="15"/>
        <v>0</v>
      </c>
      <c r="F31" s="2"/>
      <c r="G31" s="124">
        <f t="shared" si="20"/>
        <v>45505</v>
      </c>
      <c r="H31" s="130">
        <f>IF(SUMIFS('Base Produits'!$P:$P,'Base Produits'!$N:$N,G$3,'Base Produits'!$O:$O,DATE(1900,MONTH($A31),DAY($A31)))=0,0%,SUMIFS('Base Produits'!$P:$P,'Base Produits'!$N:$N,G$3,'Base Produits'!$O:$O,DATE(1900,MONTH($A31),DAY($A31))))</f>
        <v>0</v>
      </c>
      <c r="I31" s="120"/>
      <c r="J31" s="127">
        <f t="shared" si="16"/>
        <v>0</v>
      </c>
      <c r="L31" s="124">
        <f t="shared" si="21"/>
        <v>45505</v>
      </c>
      <c r="M31" s="130">
        <f>IF(SUMIFS('Base Produits'!$P:$P,'Base Produits'!$N:$N,L$3,'Base Produits'!$O:$O,DATE(1900,MONTH($A31),DAY($A31)))=0,0%,SUMIFS('Base Produits'!$P:$P,'Base Produits'!$N:$N,L$3,'Base Produits'!$O:$O,DATE(1900,MONTH($A31),DAY($A31))))</f>
        <v>0</v>
      </c>
      <c r="N31" s="120"/>
      <c r="O31" s="127">
        <f t="shared" si="17"/>
        <v>0</v>
      </c>
      <c r="Q31" s="124">
        <f t="shared" si="22"/>
        <v>45505</v>
      </c>
      <c r="R31" s="130">
        <f>IF(SUMIFS('Base Produits'!$P:$P,'Base Produits'!$N:$N,Q$3,'Base Produits'!$O:$O,DATE(1900,MONTH($A31),DAY($A31)))=0,0%,SUMIFS('Base Produits'!$P:$P,'Base Produits'!$N:$N,Q$3,'Base Produits'!$O:$O,DATE(1900,MONTH($A31),DAY($A31))))</f>
        <v>0</v>
      </c>
      <c r="S31" s="120"/>
      <c r="T31" s="127">
        <f t="shared" si="18"/>
        <v>0</v>
      </c>
      <c r="V31" s="124">
        <f t="shared" si="23"/>
        <v>45505</v>
      </c>
      <c r="W31" s="130">
        <f>IF(SUMIFS('Base Produits'!$P:$P,'Base Produits'!$N:$N,V$3,'Base Produits'!$O:$O,DATE(1900,MONTH($A31),DAY($A31)))=0,0%,SUMIFS('Base Produits'!$P:$P,'Base Produits'!$N:$N,V$3,'Base Produits'!$O:$O,DATE(1900,MONTH($A31),DAY($A31))))</f>
        <v>0</v>
      </c>
      <c r="X31" s="120"/>
      <c r="Y31" s="127">
        <f t="shared" si="19"/>
        <v>0</v>
      </c>
      <c r="AI31" s="2"/>
      <c r="AL31"/>
      <c r="AM31"/>
      <c r="AN31"/>
    </row>
    <row r="32" spans="1:42" x14ac:dyDescent="0.35">
      <c r="A32" s="118">
        <f>A33-1</f>
        <v>45565</v>
      </c>
      <c r="B32" s="83">
        <f t="shared" si="14"/>
        <v>0.9</v>
      </c>
      <c r="C32" s="82"/>
      <c r="D32" s="156">
        <f t="shared" si="15"/>
        <v>40.5</v>
      </c>
      <c r="F32" s="2"/>
      <c r="G32" s="124">
        <f t="shared" si="20"/>
        <v>45565</v>
      </c>
      <c r="H32" s="130">
        <f>IF(SUMIFS('Base Produits'!$P:$P,'Base Produits'!$N:$N,G$3,'Base Produits'!$O:$O,DATE(1900,MONTH($A32),DAY($A32)))=0,0%,SUMIFS('Base Produits'!$P:$P,'Base Produits'!$N:$N,G$3,'Base Produits'!$O:$O,DATE(1900,MONTH($A32),DAY($A32))))</f>
        <v>0.9</v>
      </c>
      <c r="I32" s="120"/>
      <c r="J32" s="127">
        <f t="shared" si="16"/>
        <v>40.5</v>
      </c>
      <c r="L32" s="124">
        <f t="shared" si="21"/>
        <v>45565</v>
      </c>
      <c r="M32" s="130">
        <f>IF(SUMIFS('Base Produits'!$P:$P,'Base Produits'!$N:$N,L$3,'Base Produits'!$O:$O,DATE(1900,MONTH($A32),DAY($A32)))=0,0%,SUMIFS('Base Produits'!$P:$P,'Base Produits'!$N:$N,L$3,'Base Produits'!$O:$O,DATE(1900,MONTH($A32),DAY($A32))))</f>
        <v>0.9</v>
      </c>
      <c r="N32" s="120"/>
      <c r="O32" s="127">
        <f t="shared" si="17"/>
        <v>0</v>
      </c>
      <c r="Q32" s="124">
        <f t="shared" si="22"/>
        <v>45565</v>
      </c>
      <c r="R32" s="130">
        <f>IF(SUMIFS('Base Produits'!$P:$P,'Base Produits'!$N:$N,Q$3,'Base Produits'!$O:$O,DATE(1900,MONTH($A32),DAY($A32)))=0,0%,SUMIFS('Base Produits'!$P:$P,'Base Produits'!$N:$N,Q$3,'Base Produits'!$O:$O,DATE(1900,MONTH($A32),DAY($A32))))</f>
        <v>0</v>
      </c>
      <c r="S32" s="120"/>
      <c r="T32" s="127">
        <f t="shared" si="18"/>
        <v>0</v>
      </c>
      <c r="V32" s="124">
        <f t="shared" si="23"/>
        <v>45565</v>
      </c>
      <c r="W32" s="130">
        <f>IF(SUMIFS('Base Produits'!$P:$P,'Base Produits'!$N:$N,V$3,'Base Produits'!$O:$O,DATE(1900,MONTH($A32),DAY($A32)))=0,0%,SUMIFS('Base Produits'!$P:$P,'Base Produits'!$N:$N,V$3,'Base Produits'!$O:$O,DATE(1900,MONTH($A32),DAY($A32))))</f>
        <v>0</v>
      </c>
      <c r="X32" s="120"/>
      <c r="Y32" s="127">
        <f t="shared" si="19"/>
        <v>0</v>
      </c>
      <c r="AI32" s="2"/>
      <c r="AL32"/>
      <c r="AM32"/>
      <c r="AN32"/>
    </row>
    <row r="33" spans="1:41" x14ac:dyDescent="0.35">
      <c r="A33" s="118">
        <f>DATE(Results!$J$4,10,1)</f>
        <v>45566</v>
      </c>
      <c r="B33" s="83">
        <f t="shared" si="14"/>
        <v>0</v>
      </c>
      <c r="C33" s="82"/>
      <c r="D33" s="156">
        <f t="shared" si="15"/>
        <v>0</v>
      </c>
      <c r="F33" s="2"/>
      <c r="G33" s="124">
        <f t="shared" si="20"/>
        <v>45566</v>
      </c>
      <c r="H33" s="130">
        <f>IF(SUMIFS('Base Produits'!$P:$P,'Base Produits'!$N:$N,G$3,'Base Produits'!$O:$O,DATE(1900,MONTH($A33),DAY($A33)))=0,0%,SUMIFS('Base Produits'!$P:$P,'Base Produits'!$N:$N,G$3,'Base Produits'!$O:$O,DATE(1900,MONTH($A33),DAY($A33))))</f>
        <v>0</v>
      </c>
      <c r="I33" s="120"/>
      <c r="J33" s="127">
        <f t="shared" si="16"/>
        <v>0</v>
      </c>
      <c r="L33" s="124">
        <f t="shared" si="21"/>
        <v>45566</v>
      </c>
      <c r="M33" s="130">
        <f>IF(SUMIFS('Base Produits'!$P:$P,'Base Produits'!$N:$N,L$3,'Base Produits'!$O:$O,DATE(1900,MONTH($A33),DAY($A33)))=0,0%,SUMIFS('Base Produits'!$P:$P,'Base Produits'!$N:$N,L$3,'Base Produits'!$O:$O,DATE(1900,MONTH($A33),DAY($A33))))</f>
        <v>0</v>
      </c>
      <c r="N33" s="120"/>
      <c r="O33" s="127">
        <f t="shared" si="17"/>
        <v>0</v>
      </c>
      <c r="Q33" s="124">
        <f t="shared" si="22"/>
        <v>45566</v>
      </c>
      <c r="R33" s="130">
        <f>IF(SUMIFS('Base Produits'!$P:$P,'Base Produits'!$N:$N,Q$3,'Base Produits'!$O:$O,DATE(1900,MONTH($A33),DAY($A33)))=0,0%,SUMIFS('Base Produits'!$P:$P,'Base Produits'!$N:$N,Q$3,'Base Produits'!$O:$O,DATE(1900,MONTH($A33),DAY($A33))))</f>
        <v>0</v>
      </c>
      <c r="S33" s="120"/>
      <c r="T33" s="127">
        <f t="shared" si="18"/>
        <v>0</v>
      </c>
      <c r="V33" s="124">
        <f t="shared" si="23"/>
        <v>45566</v>
      </c>
      <c r="W33" s="130">
        <f>IF(SUMIFS('Base Produits'!$P:$P,'Base Produits'!$N:$N,V$3,'Base Produits'!$O:$O,DATE(1900,MONTH($A33),DAY($A33)))=0,0%,SUMIFS('Base Produits'!$P:$P,'Base Produits'!$N:$N,V$3,'Base Produits'!$O:$O,DATE(1900,MONTH($A33),DAY($A33))))</f>
        <v>0</v>
      </c>
      <c r="X33" s="120"/>
      <c r="Y33" s="127">
        <f t="shared" si="19"/>
        <v>0</v>
      </c>
      <c r="AI33" s="2"/>
      <c r="AL33"/>
      <c r="AM33"/>
      <c r="AN33"/>
    </row>
    <row r="34" spans="1:41" x14ac:dyDescent="0.35">
      <c r="A34" s="118">
        <f>A35-1</f>
        <v>45596</v>
      </c>
      <c r="B34" s="83">
        <f t="shared" si="14"/>
        <v>0.85</v>
      </c>
      <c r="C34" s="82"/>
      <c r="D34" s="156">
        <f t="shared" si="15"/>
        <v>38.25</v>
      </c>
      <c r="F34" s="2"/>
      <c r="G34" s="124">
        <f t="shared" si="20"/>
        <v>45596</v>
      </c>
      <c r="H34" s="130">
        <f>IF(SUMIFS('Base Produits'!$P:$P,'Base Produits'!$N:$N,G$3,'Base Produits'!$O:$O,DATE(1900,MONTH($A34),DAY($A34)))=0,0%,SUMIFS('Base Produits'!$P:$P,'Base Produits'!$N:$N,G$3,'Base Produits'!$O:$O,DATE(1900,MONTH($A34),DAY($A34))))</f>
        <v>0.85</v>
      </c>
      <c r="I34" s="120"/>
      <c r="J34" s="127">
        <f t="shared" si="16"/>
        <v>38.25</v>
      </c>
      <c r="L34" s="124">
        <f t="shared" si="21"/>
        <v>45596</v>
      </c>
      <c r="M34" s="130">
        <f>IF(SUMIFS('Base Produits'!$P:$P,'Base Produits'!$N:$N,L$3,'Base Produits'!$O:$O,DATE(1900,MONTH($A34),DAY($A34)))=0,0%,SUMIFS('Base Produits'!$P:$P,'Base Produits'!$N:$N,L$3,'Base Produits'!$O:$O,DATE(1900,MONTH($A34),DAY($A34))))</f>
        <v>0.85</v>
      </c>
      <c r="N34" s="120"/>
      <c r="O34" s="127">
        <f t="shared" si="17"/>
        <v>0</v>
      </c>
      <c r="Q34" s="124">
        <f t="shared" si="22"/>
        <v>45596</v>
      </c>
      <c r="R34" s="130">
        <f>IF(SUMIFS('Base Produits'!$P:$P,'Base Produits'!$N:$N,Q$3,'Base Produits'!$O:$O,DATE(1900,MONTH($A34),DAY($A34)))=0,0%,SUMIFS('Base Produits'!$P:$P,'Base Produits'!$N:$N,Q$3,'Base Produits'!$O:$O,DATE(1900,MONTH($A34),DAY($A34))))</f>
        <v>0</v>
      </c>
      <c r="S34" s="120"/>
      <c r="T34" s="127">
        <f t="shared" si="18"/>
        <v>0</v>
      </c>
      <c r="V34" s="124">
        <f t="shared" si="23"/>
        <v>45596</v>
      </c>
      <c r="W34" s="130">
        <f>IF(SUMIFS('Base Produits'!$P:$P,'Base Produits'!$N:$N,V$3,'Base Produits'!$O:$O,DATE(1900,MONTH($A34),DAY($A34)))=0,0%,SUMIFS('Base Produits'!$P:$P,'Base Produits'!$N:$N,V$3,'Base Produits'!$O:$O,DATE(1900,MONTH($A34),DAY($A34))))</f>
        <v>0</v>
      </c>
      <c r="X34" s="120"/>
      <c r="Y34" s="127">
        <f t="shared" si="19"/>
        <v>0</v>
      </c>
      <c r="AI34" s="2"/>
      <c r="AL34"/>
      <c r="AM34"/>
      <c r="AN34"/>
    </row>
    <row r="35" spans="1:41" x14ac:dyDescent="0.35">
      <c r="A35" s="118">
        <f>DATE(Results!$J$4,11,1)</f>
        <v>45597</v>
      </c>
      <c r="B35" s="83">
        <f t="shared" si="14"/>
        <v>0</v>
      </c>
      <c r="C35" s="82"/>
      <c r="D35" s="156">
        <f t="shared" si="15"/>
        <v>0</v>
      </c>
      <c r="F35" s="2"/>
      <c r="G35" s="124">
        <f t="shared" si="20"/>
        <v>45597</v>
      </c>
      <c r="H35" s="130">
        <f>IF(SUMIFS('Base Produits'!$P:$P,'Base Produits'!$N:$N,G$3,'Base Produits'!$O:$O,DATE(1900,MONTH($A35),DAY($A35)))=0,0%,SUMIFS('Base Produits'!$P:$P,'Base Produits'!$N:$N,G$3,'Base Produits'!$O:$O,DATE(1900,MONTH($A35),DAY($A35))))</f>
        <v>0</v>
      </c>
      <c r="I35" s="120"/>
      <c r="J35" s="127">
        <f t="shared" si="16"/>
        <v>0</v>
      </c>
      <c r="L35" s="124">
        <f t="shared" si="21"/>
        <v>45597</v>
      </c>
      <c r="M35" s="130">
        <f>IF(SUMIFS('Base Produits'!$P:$P,'Base Produits'!$N:$N,L$3,'Base Produits'!$O:$O,DATE(1900,MONTH($A35),DAY($A35)))=0,0%,SUMIFS('Base Produits'!$P:$P,'Base Produits'!$N:$N,L$3,'Base Produits'!$O:$O,DATE(1900,MONTH($A35),DAY($A35))))</f>
        <v>0</v>
      </c>
      <c r="N35" s="120"/>
      <c r="O35" s="127">
        <f t="shared" si="17"/>
        <v>0</v>
      </c>
      <c r="Q35" s="124">
        <f t="shared" si="22"/>
        <v>45597</v>
      </c>
      <c r="R35" s="130">
        <f>IF(SUMIFS('Base Produits'!$P:$P,'Base Produits'!$N:$N,Q$3,'Base Produits'!$O:$O,DATE(1900,MONTH($A35),DAY($A35)))=0,0%,SUMIFS('Base Produits'!$P:$P,'Base Produits'!$N:$N,Q$3,'Base Produits'!$O:$O,DATE(1900,MONTH($A35),DAY($A35))))</f>
        <v>0</v>
      </c>
      <c r="S35" s="120"/>
      <c r="T35" s="127">
        <f t="shared" si="18"/>
        <v>0</v>
      </c>
      <c r="V35" s="124">
        <f t="shared" si="23"/>
        <v>45597</v>
      </c>
      <c r="W35" s="130">
        <f>IF(SUMIFS('Base Produits'!$P:$P,'Base Produits'!$N:$N,V$3,'Base Produits'!$O:$O,DATE(1900,MONTH($A35),DAY($A35)))=0,0%,SUMIFS('Base Produits'!$P:$P,'Base Produits'!$N:$N,V$3,'Base Produits'!$O:$O,DATE(1900,MONTH($A35),DAY($A35))))</f>
        <v>0</v>
      </c>
      <c r="X35" s="120"/>
      <c r="Y35" s="127">
        <f t="shared" si="19"/>
        <v>0</v>
      </c>
      <c r="AI35" s="2"/>
      <c r="AL35"/>
      <c r="AM35"/>
      <c r="AN35"/>
    </row>
    <row r="36" spans="1:41" ht="15" thickBot="1" x14ac:dyDescent="0.4">
      <c r="A36" s="76"/>
      <c r="B36" s="76"/>
      <c r="C36" s="76"/>
      <c r="D36" s="77"/>
      <c r="F36" s="2"/>
      <c r="G36" s="125" t="str">
        <f>IF($A36&lt;DATE(2000,1,1),"",$A36)</f>
        <v/>
      </c>
      <c r="H36" s="131"/>
      <c r="I36" s="122"/>
      <c r="J36" s="128"/>
      <c r="L36" s="125" t="str">
        <f>IF($A36&lt;DATE(2000,1,1),"",$A36)</f>
        <v/>
      </c>
      <c r="M36" s="131"/>
      <c r="N36" s="122"/>
      <c r="O36" s="128"/>
      <c r="Q36" s="125" t="str">
        <f>IF($A36&lt;DATE(2000,1,1),"",$A36)</f>
        <v/>
      </c>
      <c r="R36" s="131"/>
      <c r="S36" s="122"/>
      <c r="T36" s="128"/>
      <c r="V36" s="125" t="str">
        <f>IF($A36&lt;DATE(2000,1,1),"",$A36)</f>
        <v/>
      </c>
      <c r="W36" s="131"/>
      <c r="X36" s="122"/>
      <c r="Y36" s="128"/>
      <c r="AI36" s="2"/>
      <c r="AL36"/>
      <c r="AM36"/>
      <c r="AN36"/>
    </row>
    <row r="37" spans="1:41" x14ac:dyDescent="0.35">
      <c r="F37" s="2"/>
      <c r="AI37" s="2"/>
      <c r="AL37" s="20"/>
    </row>
    <row r="38" spans="1:41" x14ac:dyDescent="0.35">
      <c r="F38" s="2"/>
      <c r="AI38" s="2"/>
    </row>
    <row r="39" spans="1:41" ht="15" thickBot="1" x14ac:dyDescent="0.4">
      <c r="F39" s="2"/>
      <c r="AI39" s="2"/>
    </row>
    <row r="40" spans="1:41" x14ac:dyDescent="0.35">
      <c r="A40" s="85" t="s">
        <v>38</v>
      </c>
      <c r="E40" s="6"/>
      <c r="F40" s="2"/>
      <c r="G40" s="85" t="s">
        <v>36</v>
      </c>
      <c r="H40" s="3"/>
      <c r="I40" s="85" t="s">
        <v>37</v>
      </c>
      <c r="K40" s="3"/>
      <c r="L40" s="3"/>
      <c r="M40" s="3"/>
      <c r="N40" s="85" t="s">
        <v>37</v>
      </c>
      <c r="S40" s="85" t="s">
        <v>37</v>
      </c>
      <c r="X40" s="85" t="s">
        <v>37</v>
      </c>
      <c r="AI40" s="2"/>
      <c r="AK40" t="s">
        <v>157</v>
      </c>
      <c r="AL40" s="1" t="s">
        <v>158</v>
      </c>
      <c r="AM40" s="1" t="s">
        <v>160</v>
      </c>
      <c r="AN40" s="1" t="s">
        <v>161</v>
      </c>
      <c r="AO40" s="1" t="s">
        <v>159</v>
      </c>
    </row>
    <row r="41" spans="1:41" x14ac:dyDescent="0.35">
      <c r="A41" s="86">
        <f>(IFERROR((I41*$H$3/$I$4),0)+IFERROR((N41*$M$3/$N$4),0)+IFERROR((S41*$R$3/$S$4),0)+IFERROR((X41*$W$3/$X$4),0))/($D$5/1000)</f>
        <v>1</v>
      </c>
      <c r="F41" s="2"/>
      <c r="G41" s="86">
        <v>0</v>
      </c>
      <c r="H41" s="3"/>
      <c r="I41" s="86" cm="1">
        <f t="array" ref="I41">IF($G41&gt;=I$7,TREND(J$6:J$7,I$6:I$7,$G41),IF($G41&gt;=I$8,TREND(J$7:J$8,I$7:I$8,$G41),IF($G41&gt;=I$9,TREND(J$8:J$9,I$8:I$9,$G41),IF($G41&gt;=I$10,TREND(J$9:J$10,I$9:I$10,$G41),IF($G41&gt;=I$11,TREND(J$10:J$11,I$10:I$11,$G41),0)))))</f>
        <v>1</v>
      </c>
      <c r="J41" s="20"/>
      <c r="K41" s="3"/>
      <c r="L41" s="3"/>
      <c r="M41" s="3"/>
      <c r="N41" s="86" cm="1">
        <f t="array" ref="N41">IF($G41&gt;=N$7,TREND(O$6:O$7,N$6:N$7,$G41),IF($G41&gt;=N$8,TREND(O$7:O$8,N$7:N$8,$G41),IF($G41&gt;=N$9,TREND(O$8:O$9,N$8:N$9,$G41),IF($G41&gt;=N$10,TREND(O$9:O$10,N$9:N$10,$G41),IF($G41&gt;=N$11,TREND(O$10:O$11,N$10:N$11,$G41),0)))))</f>
        <v>1</v>
      </c>
      <c r="S41" s="86" cm="1">
        <f t="array" ref="S41">IF($G41&gt;=S$7,TREND(T$6:T$7,S$6:S$7,$G41),IF($G41&gt;=S$8,TREND(T$7:T$8,S$7:S$8,$G41),IF($G41&gt;=S$9,TREND(T$8:T$9,S$8:S$9,$G41),IF($G41&gt;=S$10,TREND(T$9:T$10,S$9:S$10,$G41),IF($G41&gt;=S$11,TREND(T$10:T$11,S$10:S$11,$G41),0)))))</f>
        <v>0</v>
      </c>
      <c r="X41" s="86"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45383</v>
      </c>
      <c r="AK41">
        <f t="shared" ref="AK41:AK104" si="24">_xlfn.XLOOKUP(AJ41,A$27:A$36,B$27:B$36,0,0)</f>
        <v>0</v>
      </c>
      <c r="AL41" s="1">
        <f t="shared" ref="AL41:AL104" si="25">_xlfn.XLOOKUP(AJ41,A$15:A$24,B$15:B$24,1,0)</f>
        <v>0.35</v>
      </c>
      <c r="AM41" s="1">
        <f t="shared" ref="AM41:AM104" si="26">_xlfn.XLOOKUP(AJ41,A$27:A$36,B$27:B$36,0,-1)</f>
        <v>0</v>
      </c>
      <c r="AN41" s="163">
        <f t="shared" ref="AN41:AN104" si="27">AK41</f>
        <v>0</v>
      </c>
      <c r="AO41" s="162">
        <f>IF(AL41=1,AO42,AL41)</f>
        <v>0.35</v>
      </c>
    </row>
    <row r="42" spans="1:41" x14ac:dyDescent="0.35">
      <c r="A42" s="86">
        <f t="shared" ref="A42:A105" si="28">(IFERROR((I42*$H$3/$I$4),0)+IFERROR((N42*$M$3/$N$4),0)+IFERROR((S42*$R$3/$S$4),0)+IFERROR((X42*$W$3/$X$4),0))/($D$5/1000)</f>
        <v>1</v>
      </c>
      <c r="D42" s="231"/>
      <c r="F42" s="2"/>
      <c r="G42" s="86">
        <v>0.01</v>
      </c>
      <c r="H42" s="3"/>
      <c r="I42" s="86" cm="1">
        <f t="array" ref="I42">IF($G42&gt;=I$7,TREND(J$6:J$7,I$6:I$7,$G42),IF($G42&gt;=I$8,TREND(J$7:J$8,I$7:I$8,$G42),IF($G42&gt;=I$9,TREND(J$8:J$9,I$8:I$9,$G42),IF($G42&gt;=I$10,TREND(J$9:J$10,I$9:I$10,$G42),IF($G42&gt;=I$11,TREND(J$10:J$11,I$10:I$11,$G42),0)))))</f>
        <v>1</v>
      </c>
      <c r="J42" s="20"/>
      <c r="K42" s="3"/>
      <c r="L42" s="3"/>
      <c r="M42" s="3"/>
      <c r="N42" s="86" cm="1">
        <f t="array" ref="N42">IF($G42&gt;=N$7,TREND(O$6:O$7,N$6:N$7,$G42),IF($G42&gt;=N$8,TREND(O$7:O$8,N$7:N$8,$G42),IF($G42&gt;=N$9,TREND(O$8:O$9,N$8:N$9,$G42),IF($G42&gt;=N$10,TREND(O$9:O$10,N$9:N$10,$G42),IF($G42&gt;=N$11,TREND(O$10:O$11,N$10:N$11,$G42),0)))))</f>
        <v>1</v>
      </c>
      <c r="S42" s="193">
        <v>0</v>
      </c>
      <c r="X42" s="193">
        <v>0</v>
      </c>
      <c r="Y42" s="20"/>
      <c r="Z42" s="18"/>
      <c r="AA42" s="18"/>
      <c r="AB42" s="18"/>
      <c r="AC42" s="18"/>
      <c r="AD42" s="18"/>
      <c r="AE42" s="18"/>
      <c r="AF42" s="18"/>
      <c r="AI42" s="2"/>
      <c r="AJ42" s="29">
        <f>AJ41+1</f>
        <v>45384</v>
      </c>
      <c r="AK42">
        <f t="shared" si="24"/>
        <v>0</v>
      </c>
      <c r="AL42" s="1">
        <f t="shared" si="25"/>
        <v>1</v>
      </c>
      <c r="AM42" s="1">
        <f t="shared" si="26"/>
        <v>0</v>
      </c>
      <c r="AN42" s="163">
        <f t="shared" si="27"/>
        <v>0</v>
      </c>
      <c r="AO42" s="162">
        <f t="shared" ref="AO42:AO105" si="29">IF(AL42=1,AO43,AL42)</f>
        <v>0.85</v>
      </c>
    </row>
    <row r="43" spans="1:41" x14ac:dyDescent="0.35">
      <c r="A43" s="86">
        <f t="shared" si="28"/>
        <v>1</v>
      </c>
      <c r="D43" s="231"/>
      <c r="F43" s="21"/>
      <c r="G43" s="86">
        <v>0.02</v>
      </c>
      <c r="H43" s="3"/>
      <c r="I43" s="86" cm="1">
        <f t="array" ref="I43">IF($G43&gt;=I$7,TREND(J$6:J$7,I$6:I$7,$G43),IF($G43&gt;=I$8,TREND(J$7:J$8,I$7:I$8,$G43),IF($G43&gt;=I$9,TREND(J$8:J$9,I$8:I$9,$G43),IF($G43&gt;=I$10,TREND(J$9:J$10,I$9:I$10,$G43),IF($G43&gt;=I$11,TREND(J$10:J$11,I$10:I$11,$G43),0)))))</f>
        <v>1</v>
      </c>
      <c r="J43" s="20"/>
      <c r="K43" s="3"/>
      <c r="L43" s="3"/>
      <c r="M43" s="3"/>
      <c r="N43" s="86" cm="1">
        <f t="array" ref="N43">IF($G43&gt;=N$7,TREND(O$6:O$7,N$6:N$7,$G43),IF($G43&gt;=N$8,TREND(O$7:O$8,N$7:N$8,$G43),IF($G43&gt;=N$9,TREND(O$8:O$9,N$8:N$9,$G43),IF($G43&gt;=N$10,TREND(O$9:O$10,N$9:N$10,$G43),IF($G43&gt;=N$11,TREND(O$10:O$11,N$10:N$11,$G43),0)))))</f>
        <v>1</v>
      </c>
      <c r="S43" s="193">
        <v>0</v>
      </c>
      <c r="X43" s="193">
        <v>0</v>
      </c>
      <c r="Y43" s="20"/>
      <c r="Z43" s="18"/>
      <c r="AA43" s="18"/>
      <c r="AB43" s="18"/>
      <c r="AC43" s="18"/>
      <c r="AD43" s="18"/>
      <c r="AE43" s="18"/>
      <c r="AF43" s="18"/>
      <c r="AI43" s="21"/>
      <c r="AJ43" s="29">
        <f t="shared" ref="AJ43:AJ106" si="30">AJ42+1</f>
        <v>45385</v>
      </c>
      <c r="AK43">
        <f t="shared" si="24"/>
        <v>0</v>
      </c>
      <c r="AL43" s="1">
        <f t="shared" si="25"/>
        <v>1</v>
      </c>
      <c r="AM43" s="1">
        <f t="shared" si="26"/>
        <v>0</v>
      </c>
      <c r="AN43" s="163">
        <f t="shared" si="27"/>
        <v>0</v>
      </c>
      <c r="AO43" s="162">
        <f t="shared" si="29"/>
        <v>0.85</v>
      </c>
    </row>
    <row r="44" spans="1:41" x14ac:dyDescent="0.35">
      <c r="A44" s="86">
        <f t="shared" si="28"/>
        <v>1</v>
      </c>
      <c r="D44" s="231"/>
      <c r="F44" s="21"/>
      <c r="G44" s="86">
        <v>0.03</v>
      </c>
      <c r="H44" s="3"/>
      <c r="I44" s="86" cm="1">
        <f t="array" ref="I44">IF($G44&gt;=I$7,TREND(J$6:J$7,I$6:I$7,$G44),IF($G44&gt;=I$8,TREND(J$7:J$8,I$7:I$8,$G44),IF($G44&gt;=I$9,TREND(J$8:J$9,I$8:I$9,$G44),IF($G44&gt;=I$10,TREND(J$9:J$10,I$9:I$10,$G44),IF($G44&gt;=I$11,TREND(J$10:J$11,I$10:I$11,$G44),0)))))</f>
        <v>1</v>
      </c>
      <c r="J44" s="20"/>
      <c r="K44" s="3"/>
      <c r="L44" s="3"/>
      <c r="M44" s="3"/>
      <c r="N44" s="86" cm="1">
        <f t="array" ref="N44">IF($G44&gt;=N$7,TREND(O$6:O$7,N$6:N$7,$G44),IF($G44&gt;=N$8,TREND(O$7:O$8,N$7:N$8,$G44),IF($G44&gt;=N$9,TREND(O$8:O$9,N$8:N$9,$G44),IF($G44&gt;=N$10,TREND(O$9:O$10,N$9:N$10,$G44),IF($G44&gt;=N$11,TREND(O$10:O$11,N$10:N$11,$G44),0)))))</f>
        <v>1</v>
      </c>
      <c r="S44" s="193">
        <v>0</v>
      </c>
      <c r="X44" s="193">
        <v>0</v>
      </c>
      <c r="Y44" s="20"/>
      <c r="Z44" s="18"/>
      <c r="AA44" s="18"/>
      <c r="AB44" s="18"/>
      <c r="AC44" s="18"/>
      <c r="AD44" s="18"/>
      <c r="AE44" s="18"/>
      <c r="AF44" s="18"/>
      <c r="AI44" s="21"/>
      <c r="AJ44" s="29">
        <f t="shared" si="30"/>
        <v>45386</v>
      </c>
      <c r="AK44">
        <f t="shared" si="24"/>
        <v>0</v>
      </c>
      <c r="AL44" s="1">
        <f t="shared" si="25"/>
        <v>1</v>
      </c>
      <c r="AM44" s="1">
        <f t="shared" si="26"/>
        <v>0</v>
      </c>
      <c r="AN44" s="163">
        <f t="shared" si="27"/>
        <v>0</v>
      </c>
      <c r="AO44" s="162">
        <f t="shared" si="29"/>
        <v>0.85</v>
      </c>
    </row>
    <row r="45" spans="1:41" x14ac:dyDescent="0.35">
      <c r="A45" s="86">
        <f t="shared" si="28"/>
        <v>1</v>
      </c>
      <c r="D45" s="231"/>
      <c r="F45" s="21"/>
      <c r="G45" s="86">
        <v>0.04</v>
      </c>
      <c r="H45" s="3"/>
      <c r="I45" s="86" cm="1">
        <f t="array" ref="I45">IF($G45&gt;=I$7,TREND(J$6:J$7,I$6:I$7,$G45),IF($G45&gt;=I$8,TREND(J$7:J$8,I$7:I$8,$G45),IF($G45&gt;=I$9,TREND(J$8:J$9,I$8:I$9,$G45),IF($G45&gt;=I$10,TREND(J$9:J$10,I$9:I$10,$G45),IF($G45&gt;=I$11,TREND(J$10:J$11,I$10:I$11,$G45),0)))))</f>
        <v>1</v>
      </c>
      <c r="J45" s="20"/>
      <c r="K45" s="3"/>
      <c r="L45" s="3"/>
      <c r="M45" s="3"/>
      <c r="N45" s="86" cm="1">
        <f t="array" ref="N45">IF($G45&gt;=N$7,TREND(O$6:O$7,N$6:N$7,$G45),IF($G45&gt;=N$8,TREND(O$7:O$8,N$7:N$8,$G45),IF($G45&gt;=N$9,TREND(O$8:O$9,N$8:N$9,$G45),IF($G45&gt;=N$10,TREND(O$9:O$10,N$9:N$10,$G45),IF($G45&gt;=N$11,TREND(O$10:O$11,N$10:N$11,$G45),0)))))</f>
        <v>1</v>
      </c>
      <c r="S45" s="193">
        <v>0</v>
      </c>
      <c r="X45" s="193">
        <v>0</v>
      </c>
      <c r="Y45" s="20"/>
      <c r="Z45" s="18"/>
      <c r="AA45" s="18"/>
      <c r="AB45" s="18"/>
      <c r="AC45" s="18"/>
      <c r="AD45" s="18"/>
      <c r="AE45" s="18"/>
      <c r="AF45" s="18"/>
      <c r="AI45" s="21"/>
      <c r="AJ45" s="29">
        <f t="shared" si="30"/>
        <v>45387</v>
      </c>
      <c r="AK45">
        <f t="shared" si="24"/>
        <v>0</v>
      </c>
      <c r="AL45" s="1">
        <f t="shared" si="25"/>
        <v>1</v>
      </c>
      <c r="AM45" s="1">
        <f t="shared" si="26"/>
        <v>0</v>
      </c>
      <c r="AN45" s="163">
        <f t="shared" si="27"/>
        <v>0</v>
      </c>
      <c r="AO45" s="162">
        <f t="shared" si="29"/>
        <v>0.85</v>
      </c>
    </row>
    <row r="46" spans="1:41" x14ac:dyDescent="0.35">
      <c r="A46" s="86">
        <f t="shared" si="28"/>
        <v>1</v>
      </c>
      <c r="D46" s="231"/>
      <c r="F46" s="21"/>
      <c r="G46" s="86">
        <v>0.05</v>
      </c>
      <c r="H46" s="3"/>
      <c r="I46" s="86" cm="1">
        <f t="array" ref="I46">IF($G46&gt;=I$7,TREND(J$6:J$7,I$6:I$7,$G46),IF($G46&gt;=I$8,TREND(J$7:J$8,I$7:I$8,$G46),IF($G46&gt;=I$9,TREND(J$8:J$9,I$8:I$9,$G46),IF($G46&gt;=I$10,TREND(J$9:J$10,I$9:I$10,$G46),IF($G46&gt;=I$11,TREND(J$10:J$11,I$10:I$11,$G46),0)))))</f>
        <v>1</v>
      </c>
      <c r="J46" s="20"/>
      <c r="K46" s="3"/>
      <c r="L46" s="3"/>
      <c r="M46" s="3"/>
      <c r="N46" s="86" cm="1">
        <f t="array" ref="N46">IF($G46&gt;=N$7,TREND(O$6:O$7,N$6:N$7,$G46),IF($G46&gt;=N$8,TREND(O$7:O$8,N$7:N$8,$G46),IF($G46&gt;=N$9,TREND(O$8:O$9,N$8:N$9,$G46),IF($G46&gt;=N$10,TREND(O$9:O$10,N$9:N$10,$G46),IF($G46&gt;=N$11,TREND(O$10:O$11,N$10:N$11,$G46),0)))))</f>
        <v>1</v>
      </c>
      <c r="S46" s="193">
        <v>0</v>
      </c>
      <c r="X46" s="193">
        <v>0</v>
      </c>
      <c r="Y46" s="20"/>
      <c r="Z46" s="18"/>
      <c r="AA46" s="18"/>
      <c r="AB46" s="18"/>
      <c r="AC46" s="18"/>
      <c r="AD46" s="18"/>
      <c r="AE46" s="18"/>
      <c r="AF46" s="18"/>
      <c r="AI46" s="21"/>
      <c r="AJ46" s="29">
        <f t="shared" si="30"/>
        <v>45388</v>
      </c>
      <c r="AK46">
        <f t="shared" si="24"/>
        <v>0</v>
      </c>
      <c r="AL46" s="1">
        <f t="shared" si="25"/>
        <v>1</v>
      </c>
      <c r="AM46" s="1">
        <f t="shared" si="26"/>
        <v>0</v>
      </c>
      <c r="AN46" s="163">
        <f t="shared" si="27"/>
        <v>0</v>
      </c>
      <c r="AO46" s="162">
        <f t="shared" si="29"/>
        <v>0.85</v>
      </c>
    </row>
    <row r="47" spans="1:41" x14ac:dyDescent="0.35">
      <c r="A47" s="86">
        <f t="shared" si="28"/>
        <v>1</v>
      </c>
      <c r="D47" s="231"/>
      <c r="F47" s="21"/>
      <c r="G47" s="86">
        <v>0.06</v>
      </c>
      <c r="H47" s="3"/>
      <c r="I47" s="86" cm="1">
        <f t="array" ref="I47">IF($G47&gt;=I$7,TREND(J$6:J$7,I$6:I$7,$G47),IF($G47&gt;=I$8,TREND(J$7:J$8,I$7:I$8,$G47),IF($G47&gt;=I$9,TREND(J$8:J$9,I$8:I$9,$G47),IF($G47&gt;=I$10,TREND(J$9:J$10,I$9:I$10,$G47),IF($G47&gt;=I$11,TREND(J$10:J$11,I$10:I$11,$G47),0)))))</f>
        <v>1</v>
      </c>
      <c r="J47" s="20"/>
      <c r="K47" s="3"/>
      <c r="L47" s="3"/>
      <c r="M47" s="3"/>
      <c r="N47" s="86" cm="1">
        <f t="array" ref="N47">IF($G47&gt;=N$7,TREND(O$6:O$7,N$6:N$7,$G47),IF($G47&gt;=N$8,TREND(O$7:O$8,N$7:N$8,$G47),IF($G47&gt;=N$9,TREND(O$8:O$9,N$8:N$9,$G47),IF($G47&gt;=N$10,TREND(O$9:O$10,N$9:N$10,$G47),IF($G47&gt;=N$11,TREND(O$10:O$11,N$10:N$11,$G47),0)))))</f>
        <v>1</v>
      </c>
      <c r="S47" s="193">
        <v>0</v>
      </c>
      <c r="X47" s="193">
        <v>0</v>
      </c>
      <c r="Y47" s="20"/>
      <c r="Z47" s="18"/>
      <c r="AA47" s="18"/>
      <c r="AB47" s="18"/>
      <c r="AC47" s="18"/>
      <c r="AD47" s="18"/>
      <c r="AE47" s="18"/>
      <c r="AF47" s="18"/>
      <c r="AI47" s="21"/>
      <c r="AJ47" s="29">
        <f t="shared" si="30"/>
        <v>45389</v>
      </c>
      <c r="AK47">
        <f t="shared" si="24"/>
        <v>0</v>
      </c>
      <c r="AL47" s="1">
        <f t="shared" si="25"/>
        <v>1</v>
      </c>
      <c r="AM47" s="1">
        <f t="shared" si="26"/>
        <v>0</v>
      </c>
      <c r="AN47" s="163">
        <f t="shared" si="27"/>
        <v>0</v>
      </c>
      <c r="AO47" s="162">
        <f t="shared" si="29"/>
        <v>0.85</v>
      </c>
    </row>
    <row r="48" spans="1:41" x14ac:dyDescent="0.35">
      <c r="A48" s="86">
        <f t="shared" si="28"/>
        <v>1</v>
      </c>
      <c r="D48" s="231"/>
      <c r="F48" s="21"/>
      <c r="G48" s="86">
        <v>7.0000000000000007E-2</v>
      </c>
      <c r="H48" s="3"/>
      <c r="I48" s="86" cm="1">
        <f t="array" ref="I48">IF($G48&gt;=I$7,TREND(J$6:J$7,I$6:I$7,$G48),IF($G48&gt;=I$8,TREND(J$7:J$8,I$7:I$8,$G48),IF($G48&gt;=I$9,TREND(J$8:J$9,I$8:I$9,$G48),IF($G48&gt;=I$10,TREND(J$9:J$10,I$9:I$10,$G48),IF($G48&gt;=I$11,TREND(J$10:J$11,I$10:I$11,$G48),0)))))</f>
        <v>1</v>
      </c>
      <c r="J48" s="20"/>
      <c r="K48" s="3"/>
      <c r="L48" s="3"/>
      <c r="M48" s="3"/>
      <c r="N48" s="86" cm="1">
        <f t="array" ref="N48">IF($G48&gt;=N$7,TREND(O$6:O$7,N$6:N$7,$G48),IF($G48&gt;=N$8,TREND(O$7:O$8,N$7:N$8,$G48),IF($G48&gt;=N$9,TREND(O$8:O$9,N$8:N$9,$G48),IF($G48&gt;=N$10,TREND(O$9:O$10,N$9:N$10,$G48),IF($G48&gt;=N$11,TREND(O$10:O$11,N$10:N$11,$G48),0)))))</f>
        <v>1</v>
      </c>
      <c r="S48" s="193">
        <v>0</v>
      </c>
      <c r="X48" s="193">
        <v>0</v>
      </c>
      <c r="Y48" s="20"/>
      <c r="Z48" s="18"/>
      <c r="AA48" s="18"/>
      <c r="AB48" s="18"/>
      <c r="AC48" s="18"/>
      <c r="AD48" s="18"/>
      <c r="AE48" s="18"/>
      <c r="AF48" s="18"/>
      <c r="AI48" s="21"/>
      <c r="AJ48" s="29">
        <f t="shared" si="30"/>
        <v>45390</v>
      </c>
      <c r="AK48">
        <f t="shared" si="24"/>
        <v>0</v>
      </c>
      <c r="AL48" s="1">
        <f t="shared" si="25"/>
        <v>1</v>
      </c>
      <c r="AM48" s="1">
        <f t="shared" si="26"/>
        <v>0</v>
      </c>
      <c r="AN48" s="163">
        <f t="shared" si="27"/>
        <v>0</v>
      </c>
      <c r="AO48" s="162">
        <f t="shared" si="29"/>
        <v>0.85</v>
      </c>
    </row>
    <row r="49" spans="1:41" x14ac:dyDescent="0.35">
      <c r="A49" s="86">
        <f t="shared" si="28"/>
        <v>1</v>
      </c>
      <c r="D49" s="231"/>
      <c r="F49" s="21"/>
      <c r="G49" s="86">
        <v>0.08</v>
      </c>
      <c r="H49" s="3"/>
      <c r="I49" s="86" cm="1">
        <f t="array" ref="I49">IF($G49&gt;=I$7,TREND(J$6:J$7,I$6:I$7,$G49),IF($G49&gt;=I$8,TREND(J$7:J$8,I$7:I$8,$G49),IF($G49&gt;=I$9,TREND(J$8:J$9,I$8:I$9,$G49),IF($G49&gt;=I$10,TREND(J$9:J$10,I$9:I$10,$G49),IF($G49&gt;=I$11,TREND(J$10:J$11,I$10:I$11,$G49),0)))))</f>
        <v>1</v>
      </c>
      <c r="J49" s="20"/>
      <c r="K49" s="3"/>
      <c r="L49" s="3"/>
      <c r="M49" s="3"/>
      <c r="N49" s="86" cm="1">
        <f t="array" ref="N49">IF($G49&gt;=N$7,TREND(O$6:O$7,N$6:N$7,$G49),IF($G49&gt;=N$8,TREND(O$7:O$8,N$7:N$8,$G49),IF($G49&gt;=N$9,TREND(O$8:O$9,N$8:N$9,$G49),IF($G49&gt;=N$10,TREND(O$9:O$10,N$9:N$10,$G49),IF($G49&gt;=N$11,TREND(O$10:O$11,N$10:N$11,$G49),0)))))</f>
        <v>1</v>
      </c>
      <c r="S49" s="193">
        <v>0</v>
      </c>
      <c r="X49" s="193">
        <v>0</v>
      </c>
      <c r="Y49" s="20"/>
      <c r="Z49" s="18"/>
      <c r="AA49" s="18"/>
      <c r="AB49" s="18"/>
      <c r="AC49" s="18"/>
      <c r="AD49" s="18"/>
      <c r="AE49" s="18"/>
      <c r="AF49" s="18"/>
      <c r="AI49" s="21"/>
      <c r="AJ49" s="29">
        <f t="shared" si="30"/>
        <v>45391</v>
      </c>
      <c r="AK49">
        <f t="shared" si="24"/>
        <v>0</v>
      </c>
      <c r="AL49" s="1">
        <f t="shared" si="25"/>
        <v>1</v>
      </c>
      <c r="AM49" s="1">
        <f t="shared" si="26"/>
        <v>0</v>
      </c>
      <c r="AN49" s="163">
        <f t="shared" si="27"/>
        <v>0</v>
      </c>
      <c r="AO49" s="162">
        <f t="shared" si="29"/>
        <v>0.85</v>
      </c>
    </row>
    <row r="50" spans="1:41" x14ac:dyDescent="0.35">
      <c r="A50" s="86">
        <f t="shared" si="28"/>
        <v>1</v>
      </c>
      <c r="D50" s="231"/>
      <c r="F50" s="21"/>
      <c r="G50" s="86">
        <v>0.09</v>
      </c>
      <c r="H50" s="3"/>
      <c r="I50" s="86" cm="1">
        <f t="array" ref="I50">IF($G50&gt;=I$7,TREND(J$6:J$7,I$6:I$7,$G50),IF($G50&gt;=I$8,TREND(J$7:J$8,I$7:I$8,$G50),IF($G50&gt;=I$9,TREND(J$8:J$9,I$8:I$9,$G50),IF($G50&gt;=I$10,TREND(J$9:J$10,I$9:I$10,$G50),IF($G50&gt;=I$11,TREND(J$10:J$11,I$10:I$11,$G50),0)))))</f>
        <v>1</v>
      </c>
      <c r="J50" s="20"/>
      <c r="K50" s="3"/>
      <c r="L50" s="3"/>
      <c r="M50" s="3"/>
      <c r="N50" s="86" cm="1">
        <f t="array" ref="N50">IF($G50&gt;=N$7,TREND(O$6:O$7,N$6:N$7,$G50),IF($G50&gt;=N$8,TREND(O$7:O$8,N$7:N$8,$G50),IF($G50&gt;=N$9,TREND(O$8:O$9,N$8:N$9,$G50),IF($G50&gt;=N$10,TREND(O$9:O$10,N$9:N$10,$G50),IF($G50&gt;=N$11,TREND(O$10:O$11,N$10:N$11,$G50),0)))))</f>
        <v>1</v>
      </c>
      <c r="S50" s="193">
        <v>0</v>
      </c>
      <c r="X50" s="193">
        <v>0</v>
      </c>
      <c r="Y50" s="20"/>
      <c r="Z50" s="18"/>
      <c r="AA50" s="18"/>
      <c r="AB50" s="18"/>
      <c r="AC50" s="18"/>
      <c r="AD50" s="18"/>
      <c r="AE50" s="18"/>
      <c r="AF50" s="18"/>
      <c r="AI50" s="21"/>
      <c r="AJ50" s="29">
        <f t="shared" si="30"/>
        <v>45392</v>
      </c>
      <c r="AK50">
        <f t="shared" si="24"/>
        <v>0</v>
      </c>
      <c r="AL50" s="1">
        <f t="shared" si="25"/>
        <v>1</v>
      </c>
      <c r="AM50" s="1">
        <f t="shared" si="26"/>
        <v>0</v>
      </c>
      <c r="AN50" s="163">
        <f t="shared" si="27"/>
        <v>0</v>
      </c>
      <c r="AO50" s="162">
        <f t="shared" si="29"/>
        <v>0.85</v>
      </c>
    </row>
    <row r="51" spans="1:41" x14ac:dyDescent="0.35">
      <c r="A51" s="86">
        <f t="shared" si="28"/>
        <v>1</v>
      </c>
      <c r="D51" s="231"/>
      <c r="F51" s="21"/>
      <c r="G51" s="86">
        <v>0.1</v>
      </c>
      <c r="H51" s="3"/>
      <c r="I51" s="86" cm="1">
        <f t="array" ref="I51">IF($G51&gt;=I$7,TREND(J$6:J$7,I$6:I$7,$G51),IF($G51&gt;=I$8,TREND(J$7:J$8,I$7:I$8,$G51),IF($G51&gt;=I$9,TREND(J$8:J$9,I$8:I$9,$G51),IF($G51&gt;=I$10,TREND(J$9:J$10,I$9:I$10,$G51),IF($G51&gt;=I$11,TREND(J$10:J$11,I$10:I$11,$G51),0)))))</f>
        <v>1</v>
      </c>
      <c r="J51" s="20"/>
      <c r="K51" s="3"/>
      <c r="L51" s="3"/>
      <c r="M51" s="27"/>
      <c r="N51" s="86" cm="1">
        <f t="array" ref="N51">IF($G51&gt;=N$7,TREND(O$6:O$7,N$6:N$7,$G51),IF($G51&gt;=N$8,TREND(O$7:O$8,N$7:N$8,$G51),IF($G51&gt;=N$9,TREND(O$8:O$9,N$8:N$9,$G51),IF($G51&gt;=N$10,TREND(O$9:O$10,N$9:N$10,$G51),IF($G51&gt;=N$11,TREND(O$10:O$11,N$10:N$11,$G51),0)))))</f>
        <v>1</v>
      </c>
      <c r="S51" s="193">
        <v>0</v>
      </c>
      <c r="X51" s="193">
        <v>0</v>
      </c>
      <c r="Y51" s="20"/>
      <c r="Z51" s="18"/>
      <c r="AA51" s="18"/>
      <c r="AB51" s="18"/>
      <c r="AC51" s="18"/>
      <c r="AD51" s="18"/>
      <c r="AE51" s="18"/>
      <c r="AF51" s="18"/>
      <c r="AI51" s="21"/>
      <c r="AJ51" s="29">
        <f t="shared" si="30"/>
        <v>45393</v>
      </c>
      <c r="AK51">
        <f t="shared" si="24"/>
        <v>0</v>
      </c>
      <c r="AL51" s="1">
        <f t="shared" si="25"/>
        <v>1</v>
      </c>
      <c r="AM51" s="1">
        <f t="shared" si="26"/>
        <v>0</v>
      </c>
      <c r="AN51" s="163">
        <f t="shared" si="27"/>
        <v>0</v>
      </c>
      <c r="AO51" s="162">
        <f t="shared" si="29"/>
        <v>0.85</v>
      </c>
    </row>
    <row r="52" spans="1:41" x14ac:dyDescent="0.35">
      <c r="A52" s="86">
        <f t="shared" si="28"/>
        <v>1</v>
      </c>
      <c r="D52" s="231"/>
      <c r="F52" s="21"/>
      <c r="G52" s="86">
        <v>0.11</v>
      </c>
      <c r="H52" s="3"/>
      <c r="I52" s="86" cm="1">
        <f t="array" ref="I52">IF($G52&gt;=I$7,TREND(J$6:J$7,I$6:I$7,$G52),IF($G52&gt;=I$8,TREND(J$7:J$8,I$7:I$8,$G52),IF($G52&gt;=I$9,TREND(J$8:J$9,I$8:I$9,$G52),IF($G52&gt;=I$10,TREND(J$9:J$10,I$9:I$10,$G52),IF($G52&gt;=I$11,TREND(J$10:J$11,I$10:I$11,$G52),0)))))</f>
        <v>1</v>
      </c>
      <c r="J52" s="20"/>
      <c r="K52" s="3"/>
      <c r="L52" s="3"/>
      <c r="M52" s="3"/>
      <c r="N52" s="86" cm="1">
        <f t="array" ref="N52">IF($G52&gt;=N$7,TREND(O$6:O$7,N$6:N$7,$G52),IF($G52&gt;=N$8,TREND(O$7:O$8,N$7:N$8,$G52),IF($G52&gt;=N$9,TREND(O$8:O$9,N$8:N$9,$G52),IF($G52&gt;=N$10,TREND(O$9:O$10,N$9:N$10,$G52),IF($G52&gt;=N$11,TREND(O$10:O$11,N$10:N$11,$G52),0)))))</f>
        <v>1</v>
      </c>
      <c r="S52" s="193">
        <v>0</v>
      </c>
      <c r="X52" s="193">
        <v>0</v>
      </c>
      <c r="Y52" s="20"/>
      <c r="Z52" s="18"/>
      <c r="AA52" s="18"/>
      <c r="AB52" s="18"/>
      <c r="AC52" s="18"/>
      <c r="AD52" s="18"/>
      <c r="AE52" s="18"/>
      <c r="AF52" s="18"/>
      <c r="AI52" s="21"/>
      <c r="AJ52" s="29">
        <f t="shared" si="30"/>
        <v>45394</v>
      </c>
      <c r="AK52">
        <f t="shared" si="24"/>
        <v>0</v>
      </c>
      <c r="AL52" s="1">
        <f t="shared" si="25"/>
        <v>1</v>
      </c>
      <c r="AM52" s="1">
        <f t="shared" si="26"/>
        <v>0</v>
      </c>
      <c r="AN52" s="163">
        <f t="shared" si="27"/>
        <v>0</v>
      </c>
      <c r="AO52" s="162">
        <f t="shared" si="29"/>
        <v>0.85</v>
      </c>
    </row>
    <row r="53" spans="1:41" x14ac:dyDescent="0.35">
      <c r="A53" s="86">
        <f t="shared" si="28"/>
        <v>1</v>
      </c>
      <c r="D53" s="231"/>
      <c r="F53" s="21"/>
      <c r="G53" s="86">
        <v>0.12</v>
      </c>
      <c r="H53" s="3"/>
      <c r="I53" s="86" cm="1">
        <f t="array" ref="I53">IF($G53&gt;=I$7,TREND(J$6:J$7,I$6:I$7,$G53),IF($G53&gt;=I$8,TREND(J$7:J$8,I$7:I$8,$G53),IF($G53&gt;=I$9,TREND(J$8:J$9,I$8:I$9,$G53),IF($G53&gt;=I$10,TREND(J$9:J$10,I$9:I$10,$G53),IF($G53&gt;=I$11,TREND(J$10:J$11,I$10:I$11,$G53),0)))))</f>
        <v>1</v>
      </c>
      <c r="J53" s="20"/>
      <c r="K53" s="3"/>
      <c r="L53" s="3"/>
      <c r="M53" s="3"/>
      <c r="N53" s="86" cm="1">
        <f t="array" ref="N53">IF($G53&gt;=N$7,TREND(O$6:O$7,N$6:N$7,$G53),IF($G53&gt;=N$8,TREND(O$7:O$8,N$7:N$8,$G53),IF($G53&gt;=N$9,TREND(O$8:O$9,N$8:N$9,$G53),IF($G53&gt;=N$10,TREND(O$9:O$10,N$9:N$10,$G53),IF($G53&gt;=N$11,TREND(O$10:O$11,N$10:N$11,$G53),0)))))</f>
        <v>1</v>
      </c>
      <c r="S53" s="193">
        <v>0</v>
      </c>
      <c r="X53" s="193">
        <v>0</v>
      </c>
      <c r="Y53" s="20"/>
      <c r="Z53" s="18"/>
      <c r="AA53" s="18"/>
      <c r="AB53" s="18"/>
      <c r="AC53" s="18"/>
      <c r="AD53" s="18"/>
      <c r="AE53" s="18"/>
      <c r="AF53" s="18"/>
      <c r="AI53" s="21"/>
      <c r="AJ53" s="29">
        <f t="shared" si="30"/>
        <v>45395</v>
      </c>
      <c r="AK53">
        <f t="shared" si="24"/>
        <v>0</v>
      </c>
      <c r="AL53" s="1">
        <f t="shared" si="25"/>
        <v>1</v>
      </c>
      <c r="AM53" s="1">
        <f t="shared" si="26"/>
        <v>0</v>
      </c>
      <c r="AN53" s="163">
        <f t="shared" si="27"/>
        <v>0</v>
      </c>
      <c r="AO53" s="162">
        <f t="shared" si="29"/>
        <v>0.85</v>
      </c>
    </row>
    <row r="54" spans="1:41" x14ac:dyDescent="0.35">
      <c r="A54" s="86">
        <f t="shared" si="28"/>
        <v>1</v>
      </c>
      <c r="D54" s="231"/>
      <c r="F54" s="21"/>
      <c r="G54" s="86">
        <v>0.13</v>
      </c>
      <c r="H54" s="3"/>
      <c r="I54" s="86" cm="1">
        <f t="array" ref="I54">IF($G54&gt;=I$7,TREND(J$6:J$7,I$6:I$7,$G54),IF($G54&gt;=I$8,TREND(J$7:J$8,I$7:I$8,$G54),IF($G54&gt;=I$9,TREND(J$8:J$9,I$8:I$9,$G54),IF($G54&gt;=I$10,TREND(J$9:J$10,I$9:I$10,$G54),IF($G54&gt;=I$11,TREND(J$10:J$11,I$10:I$11,$G54),0)))))</f>
        <v>1</v>
      </c>
      <c r="J54" s="20"/>
      <c r="K54" s="3"/>
      <c r="L54" s="3"/>
      <c r="M54" s="3"/>
      <c r="N54" s="86" cm="1">
        <f t="array" ref="N54">IF($G54&gt;=N$7,TREND(O$6:O$7,N$6:N$7,$G54),IF($G54&gt;=N$8,TREND(O$7:O$8,N$7:N$8,$G54),IF($G54&gt;=N$9,TREND(O$8:O$9,N$8:N$9,$G54),IF($G54&gt;=N$10,TREND(O$9:O$10,N$9:N$10,$G54),IF($G54&gt;=N$11,TREND(O$10:O$11,N$10:N$11,$G54),0)))))</f>
        <v>1</v>
      </c>
      <c r="S54" s="193">
        <v>0</v>
      </c>
      <c r="X54" s="193">
        <v>0</v>
      </c>
      <c r="Y54" s="20"/>
      <c r="Z54" s="18"/>
      <c r="AA54" s="18"/>
      <c r="AB54" s="18"/>
      <c r="AC54" s="18"/>
      <c r="AD54" s="18"/>
      <c r="AE54" s="18"/>
      <c r="AF54" s="18"/>
      <c r="AI54" s="21"/>
      <c r="AJ54" s="29">
        <f t="shared" si="30"/>
        <v>45396</v>
      </c>
      <c r="AK54">
        <f t="shared" si="24"/>
        <v>0</v>
      </c>
      <c r="AL54" s="1">
        <f t="shared" si="25"/>
        <v>1</v>
      </c>
      <c r="AM54" s="1">
        <f t="shared" si="26"/>
        <v>0</v>
      </c>
      <c r="AN54" s="163">
        <f t="shared" si="27"/>
        <v>0</v>
      </c>
      <c r="AO54" s="162">
        <f t="shared" si="29"/>
        <v>0.85</v>
      </c>
    </row>
    <row r="55" spans="1:41" x14ac:dyDescent="0.35">
      <c r="A55" s="86">
        <f t="shared" si="28"/>
        <v>1</v>
      </c>
      <c r="D55" s="231"/>
      <c r="F55" s="21"/>
      <c r="G55" s="86">
        <v>0.14000000000000001</v>
      </c>
      <c r="H55" s="3"/>
      <c r="I55" s="86" cm="1">
        <f t="array" ref="I55">IF($G55&gt;=I$7,TREND(J$6:J$7,I$6:I$7,$G55),IF($G55&gt;=I$8,TREND(J$7:J$8,I$7:I$8,$G55),IF($G55&gt;=I$9,TREND(J$8:J$9,I$8:I$9,$G55),IF($G55&gt;=I$10,TREND(J$9:J$10,I$9:I$10,$G55),IF($G55&gt;=I$11,TREND(J$10:J$11,I$10:I$11,$G55),0)))))</f>
        <v>1</v>
      </c>
      <c r="J55" s="20"/>
      <c r="K55" s="3"/>
      <c r="L55" s="3"/>
      <c r="M55" s="3"/>
      <c r="N55" s="86" cm="1">
        <f t="array" ref="N55">IF($G55&gt;=N$7,TREND(O$6:O$7,N$6:N$7,$G55),IF($G55&gt;=N$8,TREND(O$7:O$8,N$7:N$8,$G55),IF($G55&gt;=N$9,TREND(O$8:O$9,N$8:N$9,$G55),IF($G55&gt;=N$10,TREND(O$9:O$10,N$9:N$10,$G55),IF($G55&gt;=N$11,TREND(O$10:O$11,N$10:N$11,$G55),0)))))</f>
        <v>1</v>
      </c>
      <c r="S55" s="193">
        <v>0</v>
      </c>
      <c r="X55" s="193">
        <v>0</v>
      </c>
      <c r="Y55" s="20"/>
      <c r="Z55" s="18"/>
      <c r="AA55" s="18"/>
      <c r="AB55" s="18"/>
      <c r="AC55" s="18"/>
      <c r="AD55" s="18"/>
      <c r="AE55" s="18"/>
      <c r="AF55" s="18"/>
      <c r="AI55" s="21"/>
      <c r="AJ55" s="29">
        <f t="shared" si="30"/>
        <v>45397</v>
      </c>
      <c r="AK55">
        <f t="shared" si="24"/>
        <v>0</v>
      </c>
      <c r="AL55" s="1">
        <f t="shared" si="25"/>
        <v>1</v>
      </c>
      <c r="AM55" s="1">
        <f t="shared" si="26"/>
        <v>0</v>
      </c>
      <c r="AN55" s="163">
        <f t="shared" si="27"/>
        <v>0</v>
      </c>
      <c r="AO55" s="162">
        <f t="shared" si="29"/>
        <v>0.85</v>
      </c>
    </row>
    <row r="56" spans="1:41" x14ac:dyDescent="0.35">
      <c r="A56" s="86">
        <f t="shared" si="28"/>
        <v>1</v>
      </c>
      <c r="D56" s="231"/>
      <c r="F56" s="21"/>
      <c r="G56" s="86">
        <v>0.15</v>
      </c>
      <c r="H56" s="3"/>
      <c r="I56" s="86" cm="1">
        <f t="array" ref="I56">IF($G56&gt;=I$7,TREND(J$6:J$7,I$6:I$7,$G56),IF($G56&gt;=I$8,TREND(J$7:J$8,I$7:I$8,$G56),IF($G56&gt;=I$9,TREND(J$8:J$9,I$8:I$9,$G56),IF($G56&gt;=I$10,TREND(J$9:J$10,I$9:I$10,$G56),IF($G56&gt;=I$11,TREND(J$10:J$11,I$10:I$11,$G56),0)))))</f>
        <v>1</v>
      </c>
      <c r="J56" s="20"/>
      <c r="K56" s="3"/>
      <c r="L56" s="3"/>
      <c r="M56" s="3"/>
      <c r="N56" s="86" cm="1">
        <f t="array" ref="N56">IF($G56&gt;=N$7,TREND(O$6:O$7,N$6:N$7,$G56),IF($G56&gt;=N$8,TREND(O$7:O$8,N$7:N$8,$G56),IF($G56&gt;=N$9,TREND(O$8:O$9,N$8:N$9,$G56),IF($G56&gt;=N$10,TREND(O$9:O$10,N$9:N$10,$G56),IF($G56&gt;=N$11,TREND(O$10:O$11,N$10:N$11,$G56),0)))))</f>
        <v>1</v>
      </c>
      <c r="S56" s="193">
        <v>0</v>
      </c>
      <c r="X56" s="193">
        <v>0</v>
      </c>
      <c r="Y56" s="20"/>
      <c r="Z56" s="18"/>
      <c r="AA56" s="18"/>
      <c r="AB56" s="18"/>
      <c r="AC56" s="18"/>
      <c r="AD56" s="18"/>
      <c r="AE56" s="18"/>
      <c r="AF56" s="18"/>
      <c r="AI56" s="21"/>
      <c r="AJ56" s="29">
        <f t="shared" si="30"/>
        <v>45398</v>
      </c>
      <c r="AK56">
        <f t="shared" si="24"/>
        <v>0</v>
      </c>
      <c r="AL56" s="1">
        <f t="shared" si="25"/>
        <v>1</v>
      </c>
      <c r="AM56" s="1">
        <f t="shared" si="26"/>
        <v>0</v>
      </c>
      <c r="AN56" s="163">
        <f t="shared" si="27"/>
        <v>0</v>
      </c>
      <c r="AO56" s="162">
        <f t="shared" si="29"/>
        <v>0.85</v>
      </c>
    </row>
    <row r="57" spans="1:41" x14ac:dyDescent="0.35">
      <c r="A57" s="86">
        <f t="shared" si="28"/>
        <v>1</v>
      </c>
      <c r="D57" s="231"/>
      <c r="F57" s="21"/>
      <c r="G57" s="86">
        <v>0.16</v>
      </c>
      <c r="H57" s="3"/>
      <c r="I57" s="86" cm="1">
        <f t="array" ref="I57">IF($G57&gt;=I$7,TREND(J$6:J$7,I$6:I$7,$G57),IF($G57&gt;=I$8,TREND(J$7:J$8,I$7:I$8,$G57),IF($G57&gt;=I$9,TREND(J$8:J$9,I$8:I$9,$G57),IF($G57&gt;=I$10,TREND(J$9:J$10,I$9:I$10,$G57),IF($G57&gt;=I$11,TREND(J$10:J$11,I$10:I$11,$G57),0)))))</f>
        <v>1</v>
      </c>
      <c r="J57" s="20"/>
      <c r="K57" s="3"/>
      <c r="L57" s="3"/>
      <c r="M57" s="3"/>
      <c r="N57" s="86" cm="1">
        <f t="array" ref="N57">IF($G57&gt;=N$7,TREND(O$6:O$7,N$6:N$7,$G57),IF($G57&gt;=N$8,TREND(O$7:O$8,N$7:N$8,$G57),IF($G57&gt;=N$9,TREND(O$8:O$9,N$8:N$9,$G57),IF($G57&gt;=N$10,TREND(O$9:O$10,N$9:N$10,$G57),IF($G57&gt;=N$11,TREND(O$10:O$11,N$10:N$11,$G57),0)))))</f>
        <v>1</v>
      </c>
      <c r="S57" s="193">
        <v>0</v>
      </c>
      <c r="X57" s="193">
        <v>0</v>
      </c>
      <c r="Y57" s="20"/>
      <c r="Z57" s="18"/>
      <c r="AA57" s="18"/>
      <c r="AB57" s="18"/>
      <c r="AC57" s="18"/>
      <c r="AD57" s="18"/>
      <c r="AE57" s="18"/>
      <c r="AF57" s="18"/>
      <c r="AI57" s="21"/>
      <c r="AJ57" s="29">
        <f t="shared" si="30"/>
        <v>45399</v>
      </c>
      <c r="AK57">
        <f t="shared" si="24"/>
        <v>0</v>
      </c>
      <c r="AL57" s="1">
        <f t="shared" si="25"/>
        <v>1</v>
      </c>
      <c r="AM57" s="1">
        <f t="shared" si="26"/>
        <v>0</v>
      </c>
      <c r="AN57" s="163">
        <f t="shared" si="27"/>
        <v>0</v>
      </c>
      <c r="AO57" s="162">
        <f t="shared" si="29"/>
        <v>0.85</v>
      </c>
    </row>
    <row r="58" spans="1:41" x14ac:dyDescent="0.35">
      <c r="A58" s="86">
        <f t="shared" si="28"/>
        <v>1</v>
      </c>
      <c r="D58" s="231"/>
      <c r="F58" s="21"/>
      <c r="G58" s="86">
        <v>0.17</v>
      </c>
      <c r="H58" s="3"/>
      <c r="I58" s="86" cm="1">
        <f t="array" ref="I58">IF($G58&gt;=I$7,TREND(J$6:J$7,I$6:I$7,$G58),IF($G58&gt;=I$8,TREND(J$7:J$8,I$7:I$8,$G58),IF($G58&gt;=I$9,TREND(J$8:J$9,I$8:I$9,$G58),IF($G58&gt;=I$10,TREND(J$9:J$10,I$9:I$10,$G58),IF($G58&gt;=I$11,TREND(J$10:J$11,I$10:I$11,$G58),0)))))</f>
        <v>1</v>
      </c>
      <c r="J58" s="20"/>
      <c r="K58" s="3"/>
      <c r="L58" s="3"/>
      <c r="M58" s="3"/>
      <c r="N58" s="86" cm="1">
        <f t="array" ref="N58">IF($G58&gt;=N$7,TREND(O$6:O$7,N$6:N$7,$G58),IF($G58&gt;=N$8,TREND(O$7:O$8,N$7:N$8,$G58),IF($G58&gt;=N$9,TREND(O$8:O$9,N$8:N$9,$G58),IF($G58&gt;=N$10,TREND(O$9:O$10,N$9:N$10,$G58),IF($G58&gt;=N$11,TREND(O$10:O$11,N$10:N$11,$G58),0)))))</f>
        <v>1</v>
      </c>
      <c r="S58" s="193">
        <v>0</v>
      </c>
      <c r="X58" s="193">
        <v>0</v>
      </c>
      <c r="Y58" s="20"/>
      <c r="Z58" s="18"/>
      <c r="AA58" s="18"/>
      <c r="AB58" s="18"/>
      <c r="AC58" s="18"/>
      <c r="AD58" s="18"/>
      <c r="AE58" s="18"/>
      <c r="AF58" s="18"/>
      <c r="AI58" s="21"/>
      <c r="AJ58" s="29">
        <f t="shared" si="30"/>
        <v>45400</v>
      </c>
      <c r="AK58">
        <f t="shared" si="24"/>
        <v>0</v>
      </c>
      <c r="AL58" s="1">
        <f t="shared" si="25"/>
        <v>1</v>
      </c>
      <c r="AM58" s="1">
        <f t="shared" si="26"/>
        <v>0</v>
      </c>
      <c r="AN58" s="163">
        <f t="shared" si="27"/>
        <v>0</v>
      </c>
      <c r="AO58" s="162">
        <f t="shared" si="29"/>
        <v>0.85</v>
      </c>
    </row>
    <row r="59" spans="1:41" x14ac:dyDescent="0.35">
      <c r="A59" s="86">
        <f t="shared" si="28"/>
        <v>1</v>
      </c>
      <c r="D59" s="231"/>
      <c r="F59" s="21"/>
      <c r="G59" s="86">
        <v>0.18</v>
      </c>
      <c r="H59" s="3"/>
      <c r="I59" s="86" cm="1">
        <f t="array" ref="I59">IF($G59&gt;=I$7,TREND(J$6:J$7,I$6:I$7,$G59),IF($G59&gt;=I$8,TREND(J$7:J$8,I$7:I$8,$G59),IF($G59&gt;=I$9,TREND(J$8:J$9,I$8:I$9,$G59),IF($G59&gt;=I$10,TREND(J$9:J$10,I$9:I$10,$G59),IF($G59&gt;=I$11,TREND(J$10:J$11,I$10:I$11,$G59),0)))))</f>
        <v>1</v>
      </c>
      <c r="J59" s="20"/>
      <c r="K59" s="3"/>
      <c r="L59" s="3"/>
      <c r="M59" s="3"/>
      <c r="N59" s="86" cm="1">
        <f t="array" ref="N59">IF($G59&gt;=N$7,TREND(O$6:O$7,N$6:N$7,$G59),IF($G59&gt;=N$8,TREND(O$7:O$8,N$7:N$8,$G59),IF($G59&gt;=N$9,TREND(O$8:O$9,N$8:N$9,$G59),IF($G59&gt;=N$10,TREND(O$9:O$10,N$9:N$10,$G59),IF($G59&gt;=N$11,TREND(O$10:O$11,N$10:N$11,$G59),0)))))</f>
        <v>1</v>
      </c>
      <c r="S59" s="193">
        <v>0</v>
      </c>
      <c r="X59" s="193">
        <v>0</v>
      </c>
      <c r="Y59" s="20"/>
      <c r="Z59" s="18"/>
      <c r="AA59" s="18"/>
      <c r="AB59" s="18"/>
      <c r="AC59" s="18"/>
      <c r="AD59" s="18"/>
      <c r="AE59" s="18"/>
      <c r="AF59" s="18"/>
      <c r="AI59" s="21"/>
      <c r="AJ59" s="29">
        <f t="shared" si="30"/>
        <v>45401</v>
      </c>
      <c r="AK59">
        <f t="shared" si="24"/>
        <v>0</v>
      </c>
      <c r="AL59" s="1">
        <f t="shared" si="25"/>
        <v>1</v>
      </c>
      <c r="AM59" s="1">
        <f t="shared" si="26"/>
        <v>0</v>
      </c>
      <c r="AN59" s="163">
        <f t="shared" si="27"/>
        <v>0</v>
      </c>
      <c r="AO59" s="162">
        <f t="shared" si="29"/>
        <v>0.85</v>
      </c>
    </row>
    <row r="60" spans="1:41" ht="12.75" customHeight="1" x14ac:dyDescent="0.35">
      <c r="A60" s="86">
        <f t="shared" si="28"/>
        <v>1</v>
      </c>
      <c r="D60" s="231"/>
      <c r="F60" s="21"/>
      <c r="G60" s="86">
        <v>0.19</v>
      </c>
      <c r="H60" s="3"/>
      <c r="I60" s="86" cm="1">
        <f t="array" ref="I60">IF($G60&gt;=I$7,TREND(J$6:J$7,I$6:I$7,$G60),IF($G60&gt;=I$8,TREND(J$7:J$8,I$7:I$8,$G60),IF($G60&gt;=I$9,TREND(J$8:J$9,I$8:I$9,$G60),IF($G60&gt;=I$10,TREND(J$9:J$10,I$9:I$10,$G60),IF($G60&gt;=I$11,TREND(J$10:J$11,I$10:I$11,$G60),0)))))</f>
        <v>1</v>
      </c>
      <c r="J60" s="20"/>
      <c r="K60" s="3"/>
      <c r="L60" s="3"/>
      <c r="M60" s="3"/>
      <c r="N60" s="86" cm="1">
        <f t="array" ref="N60">IF($G60&gt;=N$7,TREND(O$6:O$7,N$6:N$7,$G60),IF($G60&gt;=N$8,TREND(O$7:O$8,N$7:N$8,$G60),IF($G60&gt;=N$9,TREND(O$8:O$9,N$8:N$9,$G60),IF($G60&gt;=N$10,TREND(O$9:O$10,N$9:N$10,$G60),IF($G60&gt;=N$11,TREND(O$10:O$11,N$10:N$11,$G60),0)))))</f>
        <v>1</v>
      </c>
      <c r="S60" s="193">
        <v>0</v>
      </c>
      <c r="X60" s="193">
        <v>0</v>
      </c>
      <c r="Y60" s="20"/>
      <c r="Z60" s="18"/>
      <c r="AA60" s="18"/>
      <c r="AB60" s="18"/>
      <c r="AC60" s="18"/>
      <c r="AD60" s="18"/>
      <c r="AE60" s="18"/>
      <c r="AF60" s="18"/>
      <c r="AI60" s="21"/>
      <c r="AJ60" s="29">
        <f t="shared" si="30"/>
        <v>45402</v>
      </c>
      <c r="AK60">
        <f t="shared" si="24"/>
        <v>0</v>
      </c>
      <c r="AL60" s="1">
        <f t="shared" si="25"/>
        <v>1</v>
      </c>
      <c r="AM60" s="1">
        <f t="shared" si="26"/>
        <v>0</v>
      </c>
      <c r="AN60" s="163">
        <f t="shared" si="27"/>
        <v>0</v>
      </c>
      <c r="AO60" s="162">
        <f t="shared" si="29"/>
        <v>0.85</v>
      </c>
    </row>
    <row r="61" spans="1:41" x14ac:dyDescent="0.35">
      <c r="A61" s="86">
        <f t="shared" si="28"/>
        <v>1</v>
      </c>
      <c r="D61" s="231"/>
      <c r="F61" s="21"/>
      <c r="G61" s="86">
        <v>0.2</v>
      </c>
      <c r="H61" s="3"/>
      <c r="I61" s="86" cm="1">
        <f t="array" ref="I61">IF($G61&gt;=I$7,TREND(J$6:J$7,I$6:I$7,$G61),IF($G61&gt;=I$8,TREND(J$7:J$8,I$7:I$8,$G61),IF($G61&gt;=I$9,TREND(J$8:J$9,I$8:I$9,$G61),IF($G61&gt;=I$10,TREND(J$9:J$10,I$9:I$10,$G61),IF($G61&gt;=I$11,TREND(J$10:J$11,I$10:I$11,$G61),0)))))</f>
        <v>1</v>
      </c>
      <c r="J61" s="20"/>
      <c r="K61" s="3"/>
      <c r="L61" s="3"/>
      <c r="M61" s="3"/>
      <c r="N61" s="86" cm="1">
        <f t="array" ref="N61">IF($G61&gt;=N$7,TREND(O$6:O$7,N$6:N$7,$G61),IF($G61&gt;=N$8,TREND(O$7:O$8,N$7:N$8,$G61),IF($G61&gt;=N$9,TREND(O$8:O$9,N$8:N$9,$G61),IF($G61&gt;=N$10,TREND(O$9:O$10,N$9:N$10,$G61),IF($G61&gt;=N$11,TREND(O$10:O$11,N$10:N$11,$G61),0)))))</f>
        <v>1</v>
      </c>
      <c r="S61" s="193">
        <v>0</v>
      </c>
      <c r="X61" s="193">
        <v>0</v>
      </c>
      <c r="Y61" s="20"/>
      <c r="Z61" s="18"/>
      <c r="AA61" s="18"/>
      <c r="AB61" s="18"/>
      <c r="AC61" s="18"/>
      <c r="AD61" s="18"/>
      <c r="AE61" s="18"/>
      <c r="AF61" s="18"/>
      <c r="AI61" s="21"/>
      <c r="AJ61" s="29">
        <f t="shared" si="30"/>
        <v>45403</v>
      </c>
      <c r="AK61">
        <f t="shared" si="24"/>
        <v>0</v>
      </c>
      <c r="AL61" s="1">
        <f t="shared" si="25"/>
        <v>1</v>
      </c>
      <c r="AM61" s="1">
        <f t="shared" si="26"/>
        <v>0</v>
      </c>
      <c r="AN61" s="163">
        <f t="shared" si="27"/>
        <v>0</v>
      </c>
      <c r="AO61" s="162">
        <f t="shared" si="29"/>
        <v>0.85</v>
      </c>
    </row>
    <row r="62" spans="1:41" x14ac:dyDescent="0.35">
      <c r="A62" s="86">
        <f t="shared" si="28"/>
        <v>1</v>
      </c>
      <c r="D62" s="231"/>
      <c r="F62" s="21"/>
      <c r="G62" s="86">
        <v>0.21</v>
      </c>
      <c r="H62" s="3"/>
      <c r="I62" s="86" cm="1">
        <f t="array" ref="I62">IF($G62&gt;=I$7,TREND(J$6:J$7,I$6:I$7,$G62),IF($G62&gt;=I$8,TREND(J$7:J$8,I$7:I$8,$G62),IF($G62&gt;=I$9,TREND(J$8:J$9,I$8:I$9,$G62),IF($G62&gt;=I$10,TREND(J$9:J$10,I$9:I$10,$G62),IF($G62&gt;=I$11,TREND(J$10:J$11,I$10:I$11,$G62),0)))))</f>
        <v>1</v>
      </c>
      <c r="J62" s="20"/>
      <c r="K62" s="3"/>
      <c r="L62" s="3"/>
      <c r="M62" s="27"/>
      <c r="N62" s="86" cm="1">
        <f t="array" ref="N62">IF($G62&gt;=N$7,TREND(O$6:O$7,N$6:N$7,$G62),IF($G62&gt;=N$8,TREND(O$7:O$8,N$7:N$8,$G62),IF($G62&gt;=N$9,TREND(O$8:O$9,N$8:N$9,$G62),IF($G62&gt;=N$10,TREND(O$9:O$10,N$9:N$10,$G62),IF($G62&gt;=N$11,TREND(O$10:O$11,N$10:N$11,$G62),0)))))</f>
        <v>1</v>
      </c>
      <c r="S62" s="193">
        <v>0</v>
      </c>
      <c r="X62" s="193">
        <v>0</v>
      </c>
      <c r="Y62" s="20"/>
      <c r="Z62" s="18"/>
      <c r="AA62" s="18"/>
      <c r="AB62" s="18"/>
      <c r="AC62" s="18"/>
      <c r="AD62" s="18"/>
      <c r="AE62" s="18"/>
      <c r="AF62" s="18"/>
      <c r="AI62" s="21"/>
      <c r="AJ62" s="29">
        <f t="shared" si="30"/>
        <v>45404</v>
      </c>
      <c r="AK62">
        <f t="shared" si="24"/>
        <v>0</v>
      </c>
      <c r="AL62" s="1">
        <f t="shared" si="25"/>
        <v>1</v>
      </c>
      <c r="AM62" s="1">
        <f t="shared" si="26"/>
        <v>0</v>
      </c>
      <c r="AN62" s="163">
        <f t="shared" si="27"/>
        <v>0</v>
      </c>
      <c r="AO62" s="162">
        <f t="shared" si="29"/>
        <v>0.85</v>
      </c>
    </row>
    <row r="63" spans="1:41" x14ac:dyDescent="0.35">
      <c r="A63" s="86">
        <f t="shared" si="28"/>
        <v>1</v>
      </c>
      <c r="D63" s="231"/>
      <c r="F63" s="21"/>
      <c r="G63" s="86">
        <v>0.22</v>
      </c>
      <c r="H63" s="3"/>
      <c r="I63" s="86" cm="1">
        <f t="array" ref="I63">IF($G63&gt;=I$7,TREND(J$6:J$7,I$6:I$7,$G63),IF($G63&gt;=I$8,TREND(J$7:J$8,I$7:I$8,$G63),IF($G63&gt;=I$9,TREND(J$8:J$9,I$8:I$9,$G63),IF($G63&gt;=I$10,TREND(J$9:J$10,I$9:I$10,$G63),IF($G63&gt;=I$11,TREND(J$10:J$11,I$10:I$11,$G63),0)))))</f>
        <v>1</v>
      </c>
      <c r="J63" s="20"/>
      <c r="K63" s="3"/>
      <c r="L63" s="3"/>
      <c r="M63" s="3"/>
      <c r="N63" s="86" cm="1">
        <f t="array" ref="N63">IF($G63&gt;=N$7,TREND(O$6:O$7,N$6:N$7,$G63),IF($G63&gt;=N$8,TREND(O$7:O$8,N$7:N$8,$G63),IF($G63&gt;=N$9,TREND(O$8:O$9,N$8:N$9,$G63),IF($G63&gt;=N$10,TREND(O$9:O$10,N$9:N$10,$G63),IF($G63&gt;=N$11,TREND(O$10:O$11,N$10:N$11,$G63),0)))))</f>
        <v>1</v>
      </c>
      <c r="S63" s="193">
        <v>0</v>
      </c>
      <c r="X63" s="193">
        <v>0</v>
      </c>
      <c r="Y63" s="20"/>
      <c r="Z63" s="18"/>
      <c r="AA63" s="18"/>
      <c r="AB63" s="18"/>
      <c r="AC63" s="18"/>
      <c r="AD63" s="18"/>
      <c r="AE63" s="18"/>
      <c r="AF63" s="18"/>
      <c r="AI63" s="21"/>
      <c r="AJ63" s="29">
        <f t="shared" si="30"/>
        <v>45405</v>
      </c>
      <c r="AK63">
        <f t="shared" si="24"/>
        <v>0</v>
      </c>
      <c r="AL63" s="1">
        <f t="shared" si="25"/>
        <v>1</v>
      </c>
      <c r="AM63" s="1">
        <f t="shared" si="26"/>
        <v>0</v>
      </c>
      <c r="AN63" s="163">
        <f t="shared" si="27"/>
        <v>0</v>
      </c>
      <c r="AO63" s="162">
        <f t="shared" si="29"/>
        <v>0.85</v>
      </c>
    </row>
    <row r="64" spans="1:41" x14ac:dyDescent="0.35">
      <c r="A64" s="86">
        <f t="shared" si="28"/>
        <v>1</v>
      </c>
      <c r="D64" s="231"/>
      <c r="F64" s="21"/>
      <c r="G64" s="86">
        <v>0.23</v>
      </c>
      <c r="H64" s="22"/>
      <c r="I64" s="86" cm="1">
        <f t="array" ref="I64">IF($G64&gt;=I$7,TREND(J$6:J$7,I$6:I$7,$G64),IF($G64&gt;=I$8,TREND(J$7:J$8,I$7:I$8,$G64),IF($G64&gt;=I$9,TREND(J$8:J$9,I$8:I$9,$G64),IF($G64&gt;=I$10,TREND(J$9:J$10,I$9:I$10,$G64),IF($G64&gt;=I$11,TREND(J$10:J$11,I$10:I$11,$G64),0)))))</f>
        <v>1</v>
      </c>
      <c r="J64" s="20"/>
      <c r="K64" s="3"/>
      <c r="L64" s="28"/>
      <c r="M64" s="28"/>
      <c r="N64" s="86" cm="1">
        <f t="array" ref="N64">IF($G64&gt;=N$7,TREND(O$6:O$7,N$6:N$7,$G64),IF($G64&gt;=N$8,TREND(O$7:O$8,N$7:N$8,$G64),IF($G64&gt;=N$9,TREND(O$8:O$9,N$8:N$9,$G64),IF($G64&gt;=N$10,TREND(O$9:O$10,N$9:N$10,$G64),IF($G64&gt;=N$11,TREND(O$10:O$11,N$10:N$11,$G64),0)))))</f>
        <v>1</v>
      </c>
      <c r="S64" s="193">
        <v>0</v>
      </c>
      <c r="X64" s="193">
        <v>0</v>
      </c>
      <c r="Y64" s="20"/>
      <c r="Z64" s="18"/>
      <c r="AA64" s="18"/>
      <c r="AB64" s="18"/>
      <c r="AC64" s="18"/>
      <c r="AD64" s="18"/>
      <c r="AE64" s="18"/>
      <c r="AF64" s="18"/>
      <c r="AI64" s="21"/>
      <c r="AJ64" s="29">
        <f t="shared" si="30"/>
        <v>45406</v>
      </c>
      <c r="AK64">
        <f t="shared" si="24"/>
        <v>0</v>
      </c>
      <c r="AL64" s="1">
        <f t="shared" si="25"/>
        <v>1</v>
      </c>
      <c r="AM64" s="1">
        <f t="shared" si="26"/>
        <v>0</v>
      </c>
      <c r="AN64" s="163">
        <f t="shared" si="27"/>
        <v>0</v>
      </c>
      <c r="AO64" s="162">
        <f t="shared" si="29"/>
        <v>0.85</v>
      </c>
    </row>
    <row r="65" spans="1:42" x14ac:dyDescent="0.35">
      <c r="A65" s="86">
        <f t="shared" si="28"/>
        <v>1</v>
      </c>
      <c r="D65" s="231"/>
      <c r="F65" s="21"/>
      <c r="G65" s="86">
        <v>0.24</v>
      </c>
      <c r="H65" s="22"/>
      <c r="I65" s="86" cm="1">
        <f t="array" ref="I65">IF($G65&gt;=I$7,TREND(J$6:J$7,I$6:I$7,$G65),IF($G65&gt;=I$8,TREND(J$7:J$8,I$7:I$8,$G65),IF($G65&gt;=I$9,TREND(J$8:J$9,I$8:I$9,$G65),IF($G65&gt;=I$10,TREND(J$9:J$10,I$9:I$10,$G65),IF($G65&gt;=I$11,TREND(J$10:J$11,I$10:I$11,$G65),0)))))</f>
        <v>1</v>
      </c>
      <c r="J65" s="20"/>
      <c r="K65" s="3"/>
      <c r="L65" s="28"/>
      <c r="M65" s="28"/>
      <c r="N65" s="86" cm="1">
        <f t="array" ref="N65">IF($G65&gt;=N$7,TREND(O$6:O$7,N$6:N$7,$G65),IF($G65&gt;=N$8,TREND(O$7:O$8,N$7:N$8,$G65),IF($G65&gt;=N$9,TREND(O$8:O$9,N$8:N$9,$G65),IF($G65&gt;=N$10,TREND(O$9:O$10,N$9:N$10,$G65),IF($G65&gt;=N$11,TREND(O$10:O$11,N$10:N$11,$G65),0)))))</f>
        <v>1</v>
      </c>
      <c r="S65" s="193">
        <v>0</v>
      </c>
      <c r="X65" s="193">
        <v>0</v>
      </c>
      <c r="Y65" s="20"/>
      <c r="Z65" s="18"/>
      <c r="AA65" s="18"/>
      <c r="AB65" s="18"/>
      <c r="AC65" s="18"/>
      <c r="AD65" s="18"/>
      <c r="AE65" s="18"/>
      <c r="AF65" s="18"/>
      <c r="AI65" s="21"/>
      <c r="AJ65" s="29">
        <f t="shared" si="30"/>
        <v>45407</v>
      </c>
      <c r="AK65">
        <f t="shared" si="24"/>
        <v>0</v>
      </c>
      <c r="AL65" s="1">
        <f t="shared" si="25"/>
        <v>1</v>
      </c>
      <c r="AM65" s="1">
        <f t="shared" si="26"/>
        <v>0</v>
      </c>
      <c r="AN65" s="163">
        <f t="shared" si="27"/>
        <v>0</v>
      </c>
      <c r="AO65" s="162">
        <f t="shared" si="29"/>
        <v>0.85</v>
      </c>
    </row>
    <row r="66" spans="1:42" x14ac:dyDescent="0.35">
      <c r="A66" s="86">
        <f t="shared" si="28"/>
        <v>1</v>
      </c>
      <c r="D66" s="231"/>
      <c r="F66" s="21"/>
      <c r="G66" s="86">
        <v>0.25</v>
      </c>
      <c r="H66" s="22"/>
      <c r="I66" s="86" cm="1">
        <f t="array" ref="I66">IF($G66&gt;=I$7,TREND(J$6:J$7,I$6:I$7,$G66),IF($G66&gt;=I$8,TREND(J$7:J$8,I$7:I$8,$G66),IF($G66&gt;=I$9,TREND(J$8:J$9,I$8:I$9,$G66),IF($G66&gt;=I$10,TREND(J$9:J$10,I$9:I$10,$G66),IF($G66&gt;=I$11,TREND(J$10:J$11,I$10:I$11,$G66),0)))))</f>
        <v>1</v>
      </c>
      <c r="J66" s="20"/>
      <c r="K66" s="3"/>
      <c r="L66" s="28"/>
      <c r="M66" s="28"/>
      <c r="N66" s="86" cm="1">
        <f t="array" ref="N66">IF($G66&gt;=N$7,TREND(O$6:O$7,N$6:N$7,$G66),IF($G66&gt;=N$8,TREND(O$7:O$8,N$7:N$8,$G66),IF($G66&gt;=N$9,TREND(O$8:O$9,N$8:N$9,$G66),IF($G66&gt;=N$10,TREND(O$9:O$10,N$9:N$10,$G66),IF($G66&gt;=N$11,TREND(O$10:O$11,N$10:N$11,$G66),0)))))</f>
        <v>1</v>
      </c>
      <c r="S66" s="193">
        <v>0</v>
      </c>
      <c r="X66" s="193">
        <v>0</v>
      </c>
      <c r="Y66" s="20"/>
      <c r="Z66" s="18"/>
      <c r="AA66" s="18"/>
      <c r="AB66" s="18"/>
      <c r="AC66" s="18"/>
      <c r="AD66" s="18"/>
      <c r="AE66" s="18"/>
      <c r="AF66" s="18"/>
      <c r="AI66" s="21"/>
      <c r="AJ66" s="29">
        <f t="shared" si="30"/>
        <v>45408</v>
      </c>
      <c r="AK66">
        <f t="shared" si="24"/>
        <v>0</v>
      </c>
      <c r="AL66" s="1">
        <f t="shared" si="25"/>
        <v>1</v>
      </c>
      <c r="AM66" s="1">
        <f t="shared" si="26"/>
        <v>0</v>
      </c>
      <c r="AN66" s="163">
        <f t="shared" si="27"/>
        <v>0</v>
      </c>
      <c r="AO66" s="162">
        <f t="shared" si="29"/>
        <v>0.85</v>
      </c>
    </row>
    <row r="67" spans="1:42" s="4" customFormat="1" x14ac:dyDescent="0.35">
      <c r="A67" s="86">
        <f t="shared" si="28"/>
        <v>1</v>
      </c>
      <c r="B67" s="1"/>
      <c r="C67" s="1"/>
      <c r="D67" s="231"/>
      <c r="E67" s="1"/>
      <c r="F67" s="21"/>
      <c r="G67" s="86">
        <v>0.26</v>
      </c>
      <c r="H67" s="22"/>
      <c r="I67" s="86" cm="1">
        <f t="array" ref="I67">IF($G67&gt;=I$7,TREND(J$6:J$7,I$6:I$7,$G67),IF($G67&gt;=I$8,TREND(J$7:J$8,I$7:I$8,$G67),IF($G67&gt;=I$9,TREND(J$8:J$9,I$8:I$9,$G67),IF($G67&gt;=I$10,TREND(J$9:J$10,I$9:I$10,$G67),IF($G67&gt;=I$11,TREND(J$10:J$11,I$10:I$11,$G67),0)))))</f>
        <v>1</v>
      </c>
      <c r="J67" s="20"/>
      <c r="K67" s="3"/>
      <c r="L67" s="28"/>
      <c r="M67" s="28"/>
      <c r="N67" s="86" cm="1">
        <f t="array" ref="N67">IF($G67&gt;=N$7,TREND(O$6:O$7,N$6:N$7,$G67),IF($G67&gt;=N$8,TREND(O$7:O$8,N$7:N$8,$G67),IF($G67&gt;=N$9,TREND(O$8:O$9,N$8:N$9,$G67),IF($G67&gt;=N$10,TREND(O$9:O$10,N$9:N$10,$G67),IF($G67&gt;=N$11,TREND(O$10:O$11,N$10:N$11,$G67),0)))))</f>
        <v>1</v>
      </c>
      <c r="O67" s="1"/>
      <c r="P67" s="1"/>
      <c r="Q67" s="1"/>
      <c r="R67" s="1"/>
      <c r="S67" s="193">
        <v>0</v>
      </c>
      <c r="T67" s="1"/>
      <c r="U67" s="1"/>
      <c r="V67" s="1"/>
      <c r="W67" s="1"/>
      <c r="X67" s="193">
        <v>0</v>
      </c>
      <c r="Y67" s="20"/>
      <c r="Z67" s="18"/>
      <c r="AA67" s="18"/>
      <c r="AB67" s="18"/>
      <c r="AC67" s="18"/>
      <c r="AD67" s="18"/>
      <c r="AE67" s="18"/>
      <c r="AF67" s="18"/>
      <c r="AG67" s="1"/>
      <c r="AH67" s="1"/>
      <c r="AI67" s="21"/>
      <c r="AJ67" s="29">
        <f t="shared" si="30"/>
        <v>45409</v>
      </c>
      <c r="AK67">
        <f t="shared" si="24"/>
        <v>0</v>
      </c>
      <c r="AL67" s="1">
        <f t="shared" si="25"/>
        <v>1</v>
      </c>
      <c r="AM67" s="1">
        <f t="shared" si="26"/>
        <v>0</v>
      </c>
      <c r="AN67" s="163">
        <f t="shared" si="27"/>
        <v>0</v>
      </c>
      <c r="AO67" s="162">
        <f t="shared" si="29"/>
        <v>0.85</v>
      </c>
      <c r="AP67" s="1"/>
    </row>
    <row r="68" spans="1:42" x14ac:dyDescent="0.35">
      <c r="A68" s="86">
        <f t="shared" si="28"/>
        <v>1</v>
      </c>
      <c r="D68" s="231"/>
      <c r="F68" s="21"/>
      <c r="G68" s="86">
        <v>0.27</v>
      </c>
      <c r="H68" s="22"/>
      <c r="I68" s="86" cm="1">
        <f t="array" ref="I68">IF($G68&gt;=I$7,TREND(J$6:J$7,I$6:I$7,$G68),IF($G68&gt;=I$8,TREND(J$7:J$8,I$7:I$8,$G68),IF($G68&gt;=I$9,TREND(J$8:J$9,I$8:I$9,$G68),IF($G68&gt;=I$10,TREND(J$9:J$10,I$9:I$10,$G68),IF($G68&gt;=I$11,TREND(J$10:J$11,I$10:I$11,$G68),0)))))</f>
        <v>1</v>
      </c>
      <c r="J68" s="20"/>
      <c r="K68" s="3"/>
      <c r="L68" s="28"/>
      <c r="M68" s="28"/>
      <c r="N68" s="86" cm="1">
        <f t="array" ref="N68">IF($G68&gt;=N$7,TREND(O$6:O$7,N$6:N$7,$G68),IF($G68&gt;=N$8,TREND(O$7:O$8,N$7:N$8,$G68),IF($G68&gt;=N$9,TREND(O$8:O$9,N$8:N$9,$G68),IF($G68&gt;=N$10,TREND(O$9:O$10,N$9:N$10,$G68),IF($G68&gt;=N$11,TREND(O$10:O$11,N$10:N$11,$G68),0)))))</f>
        <v>1</v>
      </c>
      <c r="S68" s="193">
        <v>0</v>
      </c>
      <c r="X68" s="193">
        <v>0</v>
      </c>
      <c r="Y68" s="20"/>
      <c r="Z68" s="18"/>
      <c r="AA68" s="18"/>
      <c r="AB68" s="18"/>
      <c r="AC68" s="18"/>
      <c r="AD68" s="18"/>
      <c r="AE68" s="18"/>
      <c r="AF68" s="18"/>
      <c r="AI68" s="21"/>
      <c r="AJ68" s="29">
        <f t="shared" si="30"/>
        <v>45410</v>
      </c>
      <c r="AK68">
        <f t="shared" si="24"/>
        <v>0</v>
      </c>
      <c r="AL68" s="1">
        <f t="shared" si="25"/>
        <v>1</v>
      </c>
      <c r="AM68" s="1">
        <f t="shared" si="26"/>
        <v>0</v>
      </c>
      <c r="AN68" s="163">
        <f t="shared" si="27"/>
        <v>0</v>
      </c>
      <c r="AO68" s="162">
        <f t="shared" si="29"/>
        <v>0.85</v>
      </c>
    </row>
    <row r="69" spans="1:42" x14ac:dyDescent="0.35">
      <c r="A69" s="86">
        <f t="shared" si="28"/>
        <v>1</v>
      </c>
      <c r="D69" s="231"/>
      <c r="F69" s="21"/>
      <c r="G69" s="86">
        <v>0.28000000000000003</v>
      </c>
      <c r="H69" s="22"/>
      <c r="I69" s="86" cm="1">
        <f t="array" ref="I69">IF($G69&gt;=I$7,TREND(J$6:J$7,I$6:I$7,$G69),IF($G69&gt;=I$8,TREND(J$7:J$8,I$7:I$8,$G69),IF($G69&gt;=I$9,TREND(J$8:J$9,I$8:I$9,$G69),IF($G69&gt;=I$10,TREND(J$9:J$10,I$9:I$10,$G69),IF($G69&gt;=I$11,TREND(J$10:J$11,I$10:I$11,$G69),0)))))</f>
        <v>1</v>
      </c>
      <c r="J69" s="20"/>
      <c r="K69" s="3"/>
      <c r="L69" s="28"/>
      <c r="M69" s="28"/>
      <c r="N69" s="86" cm="1">
        <f t="array" ref="N69">IF($G69&gt;=N$7,TREND(O$6:O$7,N$6:N$7,$G69),IF($G69&gt;=N$8,TREND(O$7:O$8,N$7:N$8,$G69),IF($G69&gt;=N$9,TREND(O$8:O$9,N$8:N$9,$G69),IF($G69&gt;=N$10,TREND(O$9:O$10,N$9:N$10,$G69),IF($G69&gt;=N$11,TREND(O$10:O$11,N$10:N$11,$G69),0)))))</f>
        <v>1</v>
      </c>
      <c r="S69" s="193">
        <v>0</v>
      </c>
      <c r="X69" s="193">
        <v>0</v>
      </c>
      <c r="Y69" s="20"/>
      <c r="Z69" s="18"/>
      <c r="AA69" s="18"/>
      <c r="AB69" s="18"/>
      <c r="AC69" s="18"/>
      <c r="AD69" s="18"/>
      <c r="AE69" s="18"/>
      <c r="AF69" s="18"/>
      <c r="AI69" s="21"/>
      <c r="AJ69" s="29">
        <f t="shared" si="30"/>
        <v>45411</v>
      </c>
      <c r="AK69">
        <f t="shared" si="24"/>
        <v>0</v>
      </c>
      <c r="AL69" s="1">
        <f t="shared" si="25"/>
        <v>1</v>
      </c>
      <c r="AM69" s="1">
        <f t="shared" si="26"/>
        <v>0</v>
      </c>
      <c r="AN69" s="163">
        <f t="shared" si="27"/>
        <v>0</v>
      </c>
      <c r="AO69" s="162">
        <f t="shared" si="29"/>
        <v>0.85</v>
      </c>
    </row>
    <row r="70" spans="1:42" x14ac:dyDescent="0.35">
      <c r="A70" s="86">
        <f t="shared" si="28"/>
        <v>1</v>
      </c>
      <c r="D70" s="231"/>
      <c r="F70" s="21"/>
      <c r="G70" s="86">
        <v>0.28999999999999998</v>
      </c>
      <c r="H70" s="22"/>
      <c r="I70" s="86" cm="1">
        <f t="array" ref="I70">IF($G70&gt;=I$7,TREND(J$6:J$7,I$6:I$7,$G70),IF($G70&gt;=I$8,TREND(J$7:J$8,I$7:I$8,$G70),IF($G70&gt;=I$9,TREND(J$8:J$9,I$8:I$9,$G70),IF($G70&gt;=I$10,TREND(J$9:J$10,I$9:I$10,$G70),IF($G70&gt;=I$11,TREND(J$10:J$11,I$10:I$11,$G70),0)))))</f>
        <v>1</v>
      </c>
      <c r="J70" s="20"/>
      <c r="K70" s="3"/>
      <c r="L70" s="23"/>
      <c r="M70" s="23"/>
      <c r="N70" s="86" cm="1">
        <f t="array" ref="N70">IF($G70&gt;=N$7,TREND(O$6:O$7,N$6:N$7,$G70),IF($G70&gt;=N$8,TREND(O$7:O$8,N$7:N$8,$G70),IF($G70&gt;=N$9,TREND(O$8:O$9,N$8:N$9,$G70),IF($G70&gt;=N$10,TREND(O$9:O$10,N$9:N$10,$G70),IF($G70&gt;=N$11,TREND(O$10:O$11,N$10:N$11,$G70),0)))))</f>
        <v>1</v>
      </c>
      <c r="S70" s="193">
        <v>0</v>
      </c>
      <c r="X70" s="193">
        <v>0</v>
      </c>
      <c r="Y70" s="20"/>
      <c r="Z70" s="18"/>
      <c r="AA70" s="18"/>
      <c r="AB70" s="18"/>
      <c r="AC70" s="18"/>
      <c r="AD70" s="18"/>
      <c r="AE70" s="18"/>
      <c r="AF70" s="18"/>
      <c r="AI70" s="21"/>
      <c r="AJ70" s="29">
        <f t="shared" si="30"/>
        <v>45412</v>
      </c>
      <c r="AK70">
        <f t="shared" si="24"/>
        <v>0</v>
      </c>
      <c r="AL70" s="1">
        <f t="shared" si="25"/>
        <v>1</v>
      </c>
      <c r="AM70" s="1">
        <f t="shared" si="26"/>
        <v>0</v>
      </c>
      <c r="AN70" s="163">
        <f t="shared" si="27"/>
        <v>0</v>
      </c>
      <c r="AO70" s="162">
        <f t="shared" si="29"/>
        <v>0.85</v>
      </c>
    </row>
    <row r="71" spans="1:42" x14ac:dyDescent="0.35">
      <c r="A71" s="86">
        <f t="shared" si="28"/>
        <v>1</v>
      </c>
      <c r="D71" s="231"/>
      <c r="F71" s="21"/>
      <c r="G71" s="86">
        <v>0.3</v>
      </c>
      <c r="H71" s="22"/>
      <c r="I71" s="86" cm="1">
        <f t="array" ref="I71">IF($G71&gt;=I$7,TREND(J$6:J$7,I$6:I$7,$G71),IF($G71&gt;=I$8,TREND(J$7:J$8,I$7:I$8,$G71),IF($G71&gt;=I$9,TREND(J$8:J$9,I$8:I$9,$G71),IF($G71&gt;=I$10,TREND(J$9:J$10,I$9:I$10,$G71),IF($G71&gt;=I$11,TREND(J$10:J$11,I$10:I$11,$G71),0)))))</f>
        <v>1</v>
      </c>
      <c r="J71" s="20"/>
      <c r="K71" s="3"/>
      <c r="L71" s="23"/>
      <c r="M71" s="23"/>
      <c r="N71" s="86" cm="1">
        <f t="array" ref="N71">IF($G71&gt;=N$7,TREND(O$6:O$7,N$6:N$7,$G71),IF($G71&gt;=N$8,TREND(O$7:O$8,N$7:N$8,$G71),IF($G71&gt;=N$9,TREND(O$8:O$9,N$8:N$9,$G71),IF($G71&gt;=N$10,TREND(O$9:O$10,N$9:N$10,$G71),IF($G71&gt;=N$11,TREND(O$10:O$11,N$10:N$11,$G71),0)))))</f>
        <v>1</v>
      </c>
      <c r="S71" s="193">
        <v>0</v>
      </c>
      <c r="X71" s="193">
        <v>0</v>
      </c>
      <c r="Y71" s="20"/>
      <c r="Z71" s="18"/>
      <c r="AA71" s="18"/>
      <c r="AB71" s="18"/>
      <c r="AC71" s="18"/>
      <c r="AD71" s="18"/>
      <c r="AE71" s="18"/>
      <c r="AF71" s="18"/>
      <c r="AI71" s="21"/>
      <c r="AJ71" s="29">
        <f t="shared" si="30"/>
        <v>45413</v>
      </c>
      <c r="AK71">
        <f t="shared" si="24"/>
        <v>0</v>
      </c>
      <c r="AL71" s="1">
        <f t="shared" si="25"/>
        <v>1</v>
      </c>
      <c r="AM71" s="1">
        <f t="shared" si="26"/>
        <v>0</v>
      </c>
      <c r="AN71" s="163">
        <f t="shared" si="27"/>
        <v>0</v>
      </c>
      <c r="AO71" s="162">
        <f t="shared" si="29"/>
        <v>0.85</v>
      </c>
    </row>
    <row r="72" spans="1:42" x14ac:dyDescent="0.35">
      <c r="A72" s="86">
        <f t="shared" si="28"/>
        <v>1</v>
      </c>
      <c r="D72" s="231"/>
      <c r="F72" s="21"/>
      <c r="G72" s="86">
        <v>0.31</v>
      </c>
      <c r="H72" s="22"/>
      <c r="I72" s="86" cm="1">
        <f t="array" ref="I72">IF($G72&gt;=I$7,TREND(J$6:J$7,I$6:I$7,$G72),IF($G72&gt;=I$8,TREND(J$7:J$8,I$7:I$8,$G72),IF($G72&gt;=I$9,TREND(J$8:J$9,I$8:I$9,$G72),IF($G72&gt;=I$10,TREND(J$9:J$10,I$9:I$10,$G72),IF($G72&gt;=I$11,TREND(J$10:J$11,I$10:I$11,$G72),0)))))</f>
        <v>1</v>
      </c>
      <c r="J72" s="20"/>
      <c r="K72" s="3"/>
      <c r="L72" s="23"/>
      <c r="M72" s="23"/>
      <c r="N72" s="86" cm="1">
        <f t="array" ref="N72">IF($G72&gt;=N$7,TREND(O$6:O$7,N$6:N$7,$G72),IF($G72&gt;=N$8,TREND(O$7:O$8,N$7:N$8,$G72),IF($G72&gt;=N$9,TREND(O$8:O$9,N$8:N$9,$G72),IF($G72&gt;=N$10,TREND(O$9:O$10,N$9:N$10,$G72),IF($G72&gt;=N$11,TREND(O$10:O$11,N$10:N$11,$G72),0)))))</f>
        <v>1</v>
      </c>
      <c r="S72" s="193">
        <v>0</v>
      </c>
      <c r="X72" s="193">
        <v>0</v>
      </c>
      <c r="Y72" s="20"/>
      <c r="Z72" s="18"/>
      <c r="AA72" s="18"/>
      <c r="AB72" s="18"/>
      <c r="AC72" s="18"/>
      <c r="AD72" s="18"/>
      <c r="AE72" s="18"/>
      <c r="AF72" s="18"/>
      <c r="AI72" s="21"/>
      <c r="AJ72" s="29">
        <f t="shared" si="30"/>
        <v>45414</v>
      </c>
      <c r="AK72">
        <f t="shared" si="24"/>
        <v>0</v>
      </c>
      <c r="AL72" s="1">
        <f t="shared" si="25"/>
        <v>1</v>
      </c>
      <c r="AM72" s="1">
        <f t="shared" si="26"/>
        <v>0</v>
      </c>
      <c r="AN72" s="163">
        <f t="shared" si="27"/>
        <v>0</v>
      </c>
      <c r="AO72" s="162">
        <f t="shared" si="29"/>
        <v>0.85</v>
      </c>
    </row>
    <row r="73" spans="1:42" x14ac:dyDescent="0.35">
      <c r="A73" s="86">
        <f t="shared" si="28"/>
        <v>1</v>
      </c>
      <c r="D73" s="231"/>
      <c r="F73" s="21"/>
      <c r="G73" s="86">
        <v>0.32</v>
      </c>
      <c r="H73" s="22"/>
      <c r="I73" s="86" cm="1">
        <f t="array" ref="I73">IF($G73&gt;=I$7,TREND(J$6:J$7,I$6:I$7,$G73),IF($G73&gt;=I$8,TREND(J$7:J$8,I$7:I$8,$G73),IF($G73&gt;=I$9,TREND(J$8:J$9,I$8:I$9,$G73),IF($G73&gt;=I$10,TREND(J$9:J$10,I$9:I$10,$G73),IF($G73&gt;=I$11,TREND(J$10:J$11,I$10:I$11,$G73),0)))))</f>
        <v>1</v>
      </c>
      <c r="J73" s="20"/>
      <c r="K73" s="3"/>
      <c r="L73" s="23"/>
      <c r="M73" s="23"/>
      <c r="N73" s="86" cm="1">
        <f t="array" ref="N73">IF($G73&gt;=N$7,TREND(O$6:O$7,N$6:N$7,$G73),IF($G73&gt;=N$8,TREND(O$7:O$8,N$7:N$8,$G73),IF($G73&gt;=N$9,TREND(O$8:O$9,N$8:N$9,$G73),IF($G73&gt;=N$10,TREND(O$9:O$10,N$9:N$10,$G73),IF($G73&gt;=N$11,TREND(O$10:O$11,N$10:N$11,$G73),0)))))</f>
        <v>1</v>
      </c>
      <c r="S73" s="193">
        <v>0</v>
      </c>
      <c r="X73" s="193">
        <v>0</v>
      </c>
      <c r="Y73" s="20"/>
      <c r="Z73" s="18"/>
      <c r="AA73" s="18"/>
      <c r="AB73" s="18"/>
      <c r="AC73" s="18"/>
      <c r="AD73" s="18"/>
      <c r="AE73" s="18"/>
      <c r="AF73" s="18"/>
      <c r="AI73" s="21"/>
      <c r="AJ73" s="29">
        <f t="shared" si="30"/>
        <v>45415</v>
      </c>
      <c r="AK73">
        <f t="shared" si="24"/>
        <v>0</v>
      </c>
      <c r="AL73" s="1">
        <f t="shared" si="25"/>
        <v>1</v>
      </c>
      <c r="AM73" s="1">
        <f t="shared" si="26"/>
        <v>0</v>
      </c>
      <c r="AN73" s="163">
        <f t="shared" si="27"/>
        <v>0</v>
      </c>
      <c r="AO73" s="162">
        <f t="shared" si="29"/>
        <v>0.85</v>
      </c>
    </row>
    <row r="74" spans="1:42" x14ac:dyDescent="0.35">
      <c r="A74" s="86">
        <f t="shared" si="28"/>
        <v>1</v>
      </c>
      <c r="D74" s="231"/>
      <c r="F74" s="21"/>
      <c r="G74" s="86">
        <v>0.33</v>
      </c>
      <c r="H74" s="24"/>
      <c r="I74" s="86" cm="1">
        <f t="array" ref="I74">IF($G74&gt;=I$7,TREND(J$6:J$7,I$6:I$7,$G74),IF($G74&gt;=I$8,TREND(J$7:J$8,I$7:I$8,$G74),IF($G74&gt;=I$9,TREND(J$8:J$9,I$8:I$9,$G74),IF($G74&gt;=I$10,TREND(J$9:J$10,I$9:I$10,$G74),IF($G74&gt;=I$11,TREND(J$10:J$11,I$10:I$11,$G74),0)))))</f>
        <v>1</v>
      </c>
      <c r="J74" s="20"/>
      <c r="K74" s="3"/>
      <c r="L74" s="23"/>
      <c r="M74" s="23"/>
      <c r="N74" s="86" cm="1">
        <f t="array" ref="N74">IF($G74&gt;=N$7,TREND(O$6:O$7,N$6:N$7,$G74),IF($G74&gt;=N$8,TREND(O$7:O$8,N$7:N$8,$G74),IF($G74&gt;=N$9,TREND(O$8:O$9,N$8:N$9,$G74),IF($G74&gt;=N$10,TREND(O$9:O$10,N$9:N$10,$G74),IF($G74&gt;=N$11,TREND(O$10:O$11,N$10:N$11,$G74),0)))))</f>
        <v>1</v>
      </c>
      <c r="S74" s="193">
        <v>0</v>
      </c>
      <c r="X74" s="193">
        <v>0</v>
      </c>
      <c r="Y74" s="20"/>
      <c r="Z74" s="18"/>
      <c r="AA74" s="18"/>
      <c r="AB74" s="18"/>
      <c r="AC74" s="18"/>
      <c r="AD74" s="18"/>
      <c r="AE74" s="18"/>
      <c r="AF74" s="18"/>
      <c r="AI74" s="21"/>
      <c r="AJ74" s="29">
        <f t="shared" si="30"/>
        <v>45416</v>
      </c>
      <c r="AK74">
        <f t="shared" si="24"/>
        <v>0</v>
      </c>
      <c r="AL74" s="1">
        <f t="shared" si="25"/>
        <v>1</v>
      </c>
      <c r="AM74" s="1">
        <f t="shared" si="26"/>
        <v>0</v>
      </c>
      <c r="AN74" s="163">
        <f t="shared" si="27"/>
        <v>0</v>
      </c>
      <c r="AO74" s="162">
        <f t="shared" si="29"/>
        <v>0.85</v>
      </c>
    </row>
    <row r="75" spans="1:42" x14ac:dyDescent="0.35">
      <c r="A75" s="86">
        <f t="shared" si="28"/>
        <v>1</v>
      </c>
      <c r="D75" s="231"/>
      <c r="F75" s="21"/>
      <c r="G75" s="86">
        <v>0.34</v>
      </c>
      <c r="I75" s="86" cm="1">
        <f t="array" ref="I75">IF($G75&gt;=I$7,TREND(J$6:J$7,I$6:I$7,$G75),IF($G75&gt;=I$8,TREND(J$7:J$8,I$7:I$8,$G75),IF($G75&gt;=I$9,TREND(J$8:J$9,I$8:I$9,$G75),IF($G75&gt;=I$10,TREND(J$9:J$10,I$9:I$10,$G75),IF($G75&gt;=I$11,TREND(J$10:J$11,I$10:I$11,$G75),0)))))</f>
        <v>1</v>
      </c>
      <c r="J75" s="20"/>
      <c r="K75" s="3"/>
      <c r="N75" s="86" cm="1">
        <f t="array" ref="N75">IF($G75&gt;=N$7,TREND(O$6:O$7,N$6:N$7,$G75),IF($G75&gt;=N$8,TREND(O$7:O$8,N$7:N$8,$G75),IF($G75&gt;=N$9,TREND(O$8:O$9,N$8:N$9,$G75),IF($G75&gt;=N$10,TREND(O$9:O$10,N$9:N$10,$G75),IF($G75&gt;=N$11,TREND(O$10:O$11,N$10:N$11,$G75),0)))))</f>
        <v>1</v>
      </c>
      <c r="S75" s="193">
        <v>0</v>
      </c>
      <c r="X75" s="193">
        <v>0</v>
      </c>
      <c r="Y75" s="20"/>
      <c r="Z75" s="18"/>
      <c r="AA75" s="18"/>
      <c r="AB75" s="18"/>
      <c r="AC75" s="18"/>
      <c r="AD75" s="18"/>
      <c r="AE75" s="18"/>
      <c r="AF75" s="18"/>
      <c r="AI75" s="21"/>
      <c r="AJ75" s="29">
        <f t="shared" si="30"/>
        <v>45417</v>
      </c>
      <c r="AK75">
        <f t="shared" si="24"/>
        <v>0</v>
      </c>
      <c r="AL75" s="1">
        <f t="shared" si="25"/>
        <v>1</v>
      </c>
      <c r="AM75" s="1">
        <f t="shared" si="26"/>
        <v>0</v>
      </c>
      <c r="AN75" s="163">
        <f t="shared" si="27"/>
        <v>0</v>
      </c>
      <c r="AO75" s="162">
        <f t="shared" si="29"/>
        <v>0.85</v>
      </c>
    </row>
    <row r="76" spans="1:42" x14ac:dyDescent="0.35">
      <c r="A76" s="86">
        <f t="shared" si="28"/>
        <v>1</v>
      </c>
      <c r="D76" s="231"/>
      <c r="F76" s="21"/>
      <c r="G76" s="86">
        <v>0.35</v>
      </c>
      <c r="I76" s="86" cm="1">
        <f t="array" ref="I76">IF($G76&gt;=I$7,TREND(J$6:J$7,I$6:I$7,$G76),IF($G76&gt;=I$8,TREND(J$7:J$8,I$7:I$8,$G76),IF($G76&gt;=I$9,TREND(J$8:J$9,I$8:I$9,$G76),IF($G76&gt;=I$10,TREND(J$9:J$10,I$9:I$10,$G76),IF($G76&gt;=I$11,TREND(J$10:J$11,I$10:I$11,$G76),0)))))</f>
        <v>1</v>
      </c>
      <c r="J76" s="20"/>
      <c r="K76" s="3"/>
      <c r="N76" s="86" cm="1">
        <f t="array" ref="N76">IF($G76&gt;=N$7,TREND(O$6:O$7,N$6:N$7,$G76),IF($G76&gt;=N$8,TREND(O$7:O$8,N$7:N$8,$G76),IF($G76&gt;=N$9,TREND(O$8:O$9,N$8:N$9,$G76),IF($G76&gt;=N$10,TREND(O$9:O$10,N$9:N$10,$G76),IF($G76&gt;=N$11,TREND(O$10:O$11,N$10:N$11,$G76),0)))))</f>
        <v>1</v>
      </c>
      <c r="S76" s="193">
        <v>0</v>
      </c>
      <c r="X76" s="193">
        <v>0</v>
      </c>
      <c r="Y76" s="20"/>
      <c r="Z76" s="18"/>
      <c r="AA76" s="18"/>
      <c r="AB76" s="18"/>
      <c r="AC76" s="18"/>
      <c r="AD76" s="18"/>
      <c r="AE76" s="18"/>
      <c r="AF76" s="18"/>
      <c r="AI76" s="21"/>
      <c r="AJ76" s="29">
        <f t="shared" si="30"/>
        <v>45418</v>
      </c>
      <c r="AK76">
        <f t="shared" si="24"/>
        <v>0</v>
      </c>
      <c r="AL76" s="1">
        <f t="shared" si="25"/>
        <v>1</v>
      </c>
      <c r="AM76" s="1">
        <f t="shared" si="26"/>
        <v>0</v>
      </c>
      <c r="AN76" s="163">
        <f t="shared" si="27"/>
        <v>0</v>
      </c>
      <c r="AO76" s="162">
        <f t="shared" si="29"/>
        <v>0.85</v>
      </c>
    </row>
    <row r="77" spans="1:42" x14ac:dyDescent="0.35">
      <c r="A77" s="86">
        <f t="shared" si="28"/>
        <v>1</v>
      </c>
      <c r="D77" s="231"/>
      <c r="F77" s="21"/>
      <c r="G77" s="86">
        <v>0.36</v>
      </c>
      <c r="I77" s="86" cm="1">
        <f t="array" ref="I77">IF($G77&gt;=I$7,TREND(J$6:J$7,I$6:I$7,$G77),IF($G77&gt;=I$8,TREND(J$7:J$8,I$7:I$8,$G77),IF($G77&gt;=I$9,TREND(J$8:J$9,I$8:I$9,$G77),IF($G77&gt;=I$10,TREND(J$9:J$10,I$9:I$10,$G77),IF($G77&gt;=I$11,TREND(J$10:J$11,I$10:I$11,$G77),0)))))</f>
        <v>1</v>
      </c>
      <c r="J77" s="20"/>
      <c r="K77" s="3"/>
      <c r="N77" s="86" cm="1">
        <f t="array" ref="N77">IF($G77&gt;=N$7,TREND(O$6:O$7,N$6:N$7,$G77),IF($G77&gt;=N$8,TREND(O$7:O$8,N$7:N$8,$G77),IF($G77&gt;=N$9,TREND(O$8:O$9,N$8:N$9,$G77),IF($G77&gt;=N$10,TREND(O$9:O$10,N$9:N$10,$G77),IF($G77&gt;=N$11,TREND(O$10:O$11,N$10:N$11,$G77),0)))))</f>
        <v>1</v>
      </c>
      <c r="S77" s="193">
        <v>0</v>
      </c>
      <c r="X77" s="193">
        <v>0</v>
      </c>
      <c r="Y77" s="20"/>
      <c r="Z77" s="18"/>
      <c r="AA77" s="18"/>
      <c r="AB77" s="18"/>
      <c r="AC77" s="18"/>
      <c r="AD77" s="18"/>
      <c r="AE77" s="18"/>
      <c r="AF77" s="18"/>
      <c r="AI77" s="21"/>
      <c r="AJ77" s="29">
        <f t="shared" si="30"/>
        <v>45419</v>
      </c>
      <c r="AK77">
        <f t="shared" si="24"/>
        <v>0</v>
      </c>
      <c r="AL77" s="1">
        <f t="shared" si="25"/>
        <v>1</v>
      </c>
      <c r="AM77" s="1">
        <f t="shared" si="26"/>
        <v>0</v>
      </c>
      <c r="AN77" s="163">
        <f t="shared" si="27"/>
        <v>0</v>
      </c>
      <c r="AO77" s="162">
        <f t="shared" si="29"/>
        <v>0.85</v>
      </c>
    </row>
    <row r="78" spans="1:42" x14ac:dyDescent="0.35">
      <c r="A78" s="86">
        <f t="shared" si="28"/>
        <v>1</v>
      </c>
      <c r="D78" s="231"/>
      <c r="F78" s="21"/>
      <c r="G78" s="86">
        <v>0.37</v>
      </c>
      <c r="I78" s="86" cm="1">
        <f t="array" ref="I78">IF($G78&gt;=I$7,TREND(J$6:J$7,I$6:I$7,$G78),IF($G78&gt;=I$8,TREND(J$7:J$8,I$7:I$8,$G78),IF($G78&gt;=I$9,TREND(J$8:J$9,I$8:I$9,$G78),IF($G78&gt;=I$10,TREND(J$9:J$10,I$9:I$10,$G78),IF($G78&gt;=I$11,TREND(J$10:J$11,I$10:I$11,$G78),0)))))</f>
        <v>1</v>
      </c>
      <c r="J78" s="20"/>
      <c r="K78" s="3"/>
      <c r="N78" s="86" cm="1">
        <f t="array" ref="N78">IF($G78&gt;=N$7,TREND(O$6:O$7,N$6:N$7,$G78),IF($G78&gt;=N$8,TREND(O$7:O$8,N$7:N$8,$G78),IF($G78&gt;=N$9,TREND(O$8:O$9,N$8:N$9,$G78),IF($G78&gt;=N$10,TREND(O$9:O$10,N$9:N$10,$G78),IF($G78&gt;=N$11,TREND(O$10:O$11,N$10:N$11,$G78),0)))))</f>
        <v>1</v>
      </c>
      <c r="S78" s="193">
        <v>0</v>
      </c>
      <c r="X78" s="193">
        <v>0</v>
      </c>
      <c r="Y78" s="20"/>
      <c r="Z78" s="18"/>
      <c r="AA78" s="18"/>
      <c r="AB78" s="18"/>
      <c r="AC78" s="18"/>
      <c r="AD78" s="18"/>
      <c r="AE78" s="18"/>
      <c r="AF78" s="18"/>
      <c r="AI78" s="21"/>
      <c r="AJ78" s="29">
        <f t="shared" si="30"/>
        <v>45420</v>
      </c>
      <c r="AK78">
        <f t="shared" si="24"/>
        <v>0</v>
      </c>
      <c r="AL78" s="1">
        <f t="shared" si="25"/>
        <v>1</v>
      </c>
      <c r="AM78" s="1">
        <f t="shared" si="26"/>
        <v>0</v>
      </c>
      <c r="AN78" s="163">
        <f t="shared" si="27"/>
        <v>0</v>
      </c>
      <c r="AO78" s="162">
        <f t="shared" si="29"/>
        <v>0.85</v>
      </c>
    </row>
    <row r="79" spans="1:42" x14ac:dyDescent="0.35">
      <c r="A79" s="86">
        <f t="shared" si="28"/>
        <v>1</v>
      </c>
      <c r="D79" s="231"/>
      <c r="F79" s="21"/>
      <c r="G79" s="86">
        <v>0.38</v>
      </c>
      <c r="I79" s="86" cm="1">
        <f t="array" ref="I79">IF($G79&gt;=I$7,TREND(J$6:J$7,I$6:I$7,$G79),IF($G79&gt;=I$8,TREND(J$7:J$8,I$7:I$8,$G79),IF($G79&gt;=I$9,TREND(J$8:J$9,I$8:I$9,$G79),IF($G79&gt;=I$10,TREND(J$9:J$10,I$9:I$10,$G79),IF($G79&gt;=I$11,TREND(J$10:J$11,I$10:I$11,$G79),0)))))</f>
        <v>1</v>
      </c>
      <c r="J79" s="20"/>
      <c r="K79" s="3"/>
      <c r="N79" s="86" cm="1">
        <f t="array" ref="N79">IF($G79&gt;=N$7,TREND(O$6:O$7,N$6:N$7,$G79),IF($G79&gt;=N$8,TREND(O$7:O$8,N$7:N$8,$G79),IF($G79&gt;=N$9,TREND(O$8:O$9,N$8:N$9,$G79),IF($G79&gt;=N$10,TREND(O$9:O$10,N$9:N$10,$G79),IF($G79&gt;=N$11,TREND(O$10:O$11,N$10:N$11,$G79),0)))))</f>
        <v>1</v>
      </c>
      <c r="S79" s="193">
        <v>0</v>
      </c>
      <c r="X79" s="193">
        <v>0</v>
      </c>
      <c r="Y79" s="20"/>
      <c r="Z79" s="18"/>
      <c r="AA79" s="18"/>
      <c r="AB79" s="18"/>
      <c r="AC79" s="18"/>
      <c r="AD79" s="18"/>
      <c r="AE79" s="18"/>
      <c r="AF79" s="18"/>
      <c r="AI79" s="21"/>
      <c r="AJ79" s="29">
        <f t="shared" si="30"/>
        <v>45421</v>
      </c>
      <c r="AK79">
        <f t="shared" si="24"/>
        <v>0</v>
      </c>
      <c r="AL79" s="1">
        <f t="shared" si="25"/>
        <v>1</v>
      </c>
      <c r="AM79" s="1">
        <f t="shared" si="26"/>
        <v>0</v>
      </c>
      <c r="AN79" s="163">
        <f t="shared" si="27"/>
        <v>0</v>
      </c>
      <c r="AO79" s="162">
        <f t="shared" si="29"/>
        <v>0.85</v>
      </c>
    </row>
    <row r="80" spans="1:42" x14ac:dyDescent="0.35">
      <c r="A80" s="86">
        <f t="shared" si="28"/>
        <v>1</v>
      </c>
      <c r="D80" s="231"/>
      <c r="F80" s="21"/>
      <c r="G80" s="86">
        <v>0.39</v>
      </c>
      <c r="I80" s="86" cm="1">
        <f t="array" ref="I80">IF($G80&gt;=I$7,TREND(J$6:J$7,I$6:I$7,$G80),IF($G80&gt;=I$8,TREND(J$7:J$8,I$7:I$8,$G80),IF($G80&gt;=I$9,TREND(J$8:J$9,I$8:I$9,$G80),IF($G80&gt;=I$10,TREND(J$9:J$10,I$9:I$10,$G80),IF($G80&gt;=I$11,TREND(J$10:J$11,I$10:I$11,$G80),0)))))</f>
        <v>1</v>
      </c>
      <c r="J80" s="20"/>
      <c r="K80" s="3"/>
      <c r="N80" s="86" cm="1">
        <f t="array" ref="N80">IF($G80&gt;=N$7,TREND(O$6:O$7,N$6:N$7,$G80),IF($G80&gt;=N$8,TREND(O$7:O$8,N$7:N$8,$G80),IF($G80&gt;=N$9,TREND(O$8:O$9,N$8:N$9,$G80),IF($G80&gt;=N$10,TREND(O$9:O$10,N$9:N$10,$G80),IF($G80&gt;=N$11,TREND(O$10:O$11,N$10:N$11,$G80),0)))))</f>
        <v>1</v>
      </c>
      <c r="S80" s="193">
        <v>0</v>
      </c>
      <c r="X80" s="193">
        <v>0</v>
      </c>
      <c r="Y80" s="20"/>
      <c r="Z80" s="18"/>
      <c r="AA80" s="18"/>
      <c r="AB80" s="18"/>
      <c r="AC80" s="18"/>
      <c r="AD80" s="18"/>
      <c r="AE80" s="18"/>
      <c r="AF80" s="18"/>
      <c r="AI80" s="21"/>
      <c r="AJ80" s="29">
        <f t="shared" si="30"/>
        <v>45422</v>
      </c>
      <c r="AK80">
        <f t="shared" si="24"/>
        <v>0</v>
      </c>
      <c r="AL80" s="1">
        <f t="shared" si="25"/>
        <v>1</v>
      </c>
      <c r="AM80" s="1">
        <f t="shared" si="26"/>
        <v>0</v>
      </c>
      <c r="AN80" s="163">
        <f t="shared" si="27"/>
        <v>0</v>
      </c>
      <c r="AO80" s="162">
        <f t="shared" si="29"/>
        <v>0.85</v>
      </c>
    </row>
    <row r="81" spans="1:41" x14ac:dyDescent="0.35">
      <c r="A81" s="86">
        <f t="shared" si="28"/>
        <v>1</v>
      </c>
      <c r="D81" s="231"/>
      <c r="F81" s="21"/>
      <c r="G81" s="86">
        <v>0.4</v>
      </c>
      <c r="I81" s="86" cm="1">
        <f t="array" ref="I81">IF($G81&gt;=I$7,TREND(J$6:J$7,I$6:I$7,$G81),IF($G81&gt;=I$8,TREND(J$7:J$8,I$7:I$8,$G81),IF($G81&gt;=I$9,TREND(J$8:J$9,I$8:I$9,$G81),IF($G81&gt;=I$10,TREND(J$9:J$10,I$9:I$10,$G81),IF($G81&gt;=I$11,TREND(J$10:J$11,I$10:I$11,$G81),0)))))</f>
        <v>1</v>
      </c>
      <c r="J81" s="20"/>
      <c r="K81" s="3"/>
      <c r="N81" s="86" cm="1">
        <f t="array" ref="N81">IF($G81&gt;=N$7,TREND(O$6:O$7,N$6:N$7,$G81),IF($G81&gt;=N$8,TREND(O$7:O$8,N$7:N$8,$G81),IF($G81&gt;=N$9,TREND(O$8:O$9,N$8:N$9,$G81),IF($G81&gt;=N$10,TREND(O$9:O$10,N$9:N$10,$G81),IF($G81&gt;=N$11,TREND(O$10:O$11,N$10:N$11,$G81),0)))))</f>
        <v>1</v>
      </c>
      <c r="S81" s="193">
        <v>0</v>
      </c>
      <c r="X81" s="193">
        <v>0</v>
      </c>
      <c r="Y81" s="20"/>
      <c r="Z81" s="18"/>
      <c r="AA81" s="18"/>
      <c r="AB81" s="18"/>
      <c r="AC81" s="18"/>
      <c r="AD81" s="18"/>
      <c r="AE81" s="18"/>
      <c r="AF81" s="18"/>
      <c r="AI81" s="21"/>
      <c r="AJ81" s="29">
        <f t="shared" si="30"/>
        <v>45423</v>
      </c>
      <c r="AK81">
        <f t="shared" si="24"/>
        <v>0</v>
      </c>
      <c r="AL81" s="1">
        <f t="shared" si="25"/>
        <v>1</v>
      </c>
      <c r="AM81" s="1">
        <f t="shared" si="26"/>
        <v>0</v>
      </c>
      <c r="AN81" s="163">
        <f t="shared" si="27"/>
        <v>0</v>
      </c>
      <c r="AO81" s="162">
        <f t="shared" si="29"/>
        <v>0.85</v>
      </c>
    </row>
    <row r="82" spans="1:41" x14ac:dyDescent="0.35">
      <c r="A82" s="86">
        <f t="shared" si="28"/>
        <v>1</v>
      </c>
      <c r="D82" s="231"/>
      <c r="F82" s="21"/>
      <c r="G82" s="86">
        <v>0.41</v>
      </c>
      <c r="I82" s="86" cm="1">
        <f t="array" ref="I82">IF($G82&gt;=I$7,TREND(J$6:J$7,I$6:I$7,$G82),IF($G82&gt;=I$8,TREND(J$7:J$8,I$7:I$8,$G82),IF($G82&gt;=I$9,TREND(J$8:J$9,I$8:I$9,$G82),IF($G82&gt;=I$10,TREND(J$9:J$10,I$9:I$10,$G82),IF($G82&gt;=I$11,TREND(J$10:J$11,I$10:I$11,$G82),0)))))</f>
        <v>1</v>
      </c>
      <c r="J82" s="20"/>
      <c r="K82" s="3"/>
      <c r="N82" s="86" cm="1">
        <f t="array" ref="N82">IF($G82&gt;=N$7,TREND(O$6:O$7,N$6:N$7,$G82),IF($G82&gt;=N$8,TREND(O$7:O$8,N$7:N$8,$G82),IF($G82&gt;=N$9,TREND(O$8:O$9,N$8:N$9,$G82),IF($G82&gt;=N$10,TREND(O$9:O$10,N$9:N$10,$G82),IF($G82&gt;=N$11,TREND(O$10:O$11,N$10:N$11,$G82),0)))))</f>
        <v>1</v>
      </c>
      <c r="S82" s="193">
        <v>0</v>
      </c>
      <c r="X82" s="193">
        <v>0</v>
      </c>
      <c r="Y82" s="20"/>
      <c r="Z82" s="18"/>
      <c r="AA82" s="18"/>
      <c r="AB82" s="18"/>
      <c r="AC82" s="18"/>
      <c r="AD82" s="18"/>
      <c r="AE82" s="18"/>
      <c r="AF82" s="18"/>
      <c r="AI82" s="21"/>
      <c r="AJ82" s="29">
        <f t="shared" si="30"/>
        <v>45424</v>
      </c>
      <c r="AK82">
        <f t="shared" si="24"/>
        <v>0</v>
      </c>
      <c r="AL82" s="1">
        <f t="shared" si="25"/>
        <v>1</v>
      </c>
      <c r="AM82" s="1">
        <f t="shared" si="26"/>
        <v>0</v>
      </c>
      <c r="AN82" s="163">
        <f t="shared" si="27"/>
        <v>0</v>
      </c>
      <c r="AO82" s="162">
        <f t="shared" si="29"/>
        <v>0.85</v>
      </c>
    </row>
    <row r="83" spans="1:41" x14ac:dyDescent="0.35">
      <c r="A83" s="86">
        <f t="shared" si="28"/>
        <v>1</v>
      </c>
      <c r="B83" s="4"/>
      <c r="D83" s="231"/>
      <c r="F83" s="21"/>
      <c r="G83" s="86">
        <v>0.42</v>
      </c>
      <c r="I83" s="86" cm="1">
        <f t="array" ref="I83">IF($G83&gt;=I$7,TREND(J$6:J$7,I$6:I$7,$G83),IF($G83&gt;=I$8,TREND(J$7:J$8,I$7:I$8,$G83),IF($G83&gt;=I$9,TREND(J$8:J$9,I$8:I$9,$G83),IF($G83&gt;=I$10,TREND(J$9:J$10,I$9:I$10,$G83),IF($G83&gt;=I$11,TREND(J$10:J$11,I$10:I$11,$G83),0)))))</f>
        <v>1</v>
      </c>
      <c r="J83" s="20"/>
      <c r="K83" s="3"/>
      <c r="N83" s="86" cm="1">
        <f t="array" ref="N83">IF($G83&gt;=N$7,TREND(O$6:O$7,N$6:N$7,$G83),IF($G83&gt;=N$8,TREND(O$7:O$8,N$7:N$8,$G83),IF($G83&gt;=N$9,TREND(O$8:O$9,N$8:N$9,$G83),IF($G83&gt;=N$10,TREND(O$9:O$10,N$9:N$10,$G83),IF($G83&gt;=N$11,TREND(O$10:O$11,N$10:N$11,$G83),0)))))</f>
        <v>1</v>
      </c>
      <c r="S83" s="193">
        <v>0</v>
      </c>
      <c r="X83" s="193">
        <v>0</v>
      </c>
      <c r="Y83" s="20"/>
      <c r="Z83" s="18"/>
      <c r="AA83" s="18"/>
      <c r="AB83" s="18"/>
      <c r="AC83" s="18"/>
      <c r="AD83" s="18"/>
      <c r="AE83" s="18"/>
      <c r="AF83" s="18"/>
      <c r="AI83" s="21"/>
      <c r="AJ83" s="29">
        <f t="shared" si="30"/>
        <v>45425</v>
      </c>
      <c r="AK83">
        <f t="shared" si="24"/>
        <v>0</v>
      </c>
      <c r="AL83" s="1">
        <f t="shared" si="25"/>
        <v>1</v>
      </c>
      <c r="AM83" s="1">
        <f t="shared" si="26"/>
        <v>0</v>
      </c>
      <c r="AN83" s="163">
        <f t="shared" si="27"/>
        <v>0</v>
      </c>
      <c r="AO83" s="162">
        <f t="shared" si="29"/>
        <v>0.85</v>
      </c>
    </row>
    <row r="84" spans="1:41" x14ac:dyDescent="0.35">
      <c r="A84" s="86">
        <f t="shared" si="28"/>
        <v>1</v>
      </c>
      <c r="D84" s="231"/>
      <c r="F84" s="21"/>
      <c r="G84" s="86">
        <v>0.43</v>
      </c>
      <c r="I84" s="86" cm="1">
        <f t="array" ref="I84">IF($G84&gt;=I$7,TREND(J$6:J$7,I$6:I$7,$G84),IF($G84&gt;=I$8,TREND(J$7:J$8,I$7:I$8,$G84),IF($G84&gt;=I$9,TREND(J$8:J$9,I$8:I$9,$G84),IF($G84&gt;=I$10,TREND(J$9:J$10,I$9:I$10,$G84),IF($G84&gt;=I$11,TREND(J$10:J$11,I$10:I$11,$G84),0)))))</f>
        <v>1</v>
      </c>
      <c r="J84" s="20"/>
      <c r="K84" s="3"/>
      <c r="N84" s="86" cm="1">
        <f t="array" ref="N84">IF($G84&gt;=N$7,TREND(O$6:O$7,N$6:N$7,$G84),IF($G84&gt;=N$8,TREND(O$7:O$8,N$7:N$8,$G84),IF($G84&gt;=N$9,TREND(O$8:O$9,N$8:N$9,$G84),IF($G84&gt;=N$10,TREND(O$9:O$10,N$9:N$10,$G84),IF($G84&gt;=N$11,TREND(O$10:O$11,N$10:N$11,$G84),0)))))</f>
        <v>1</v>
      </c>
      <c r="S84" s="193">
        <v>0</v>
      </c>
      <c r="X84" s="193">
        <v>0</v>
      </c>
      <c r="Y84" s="20"/>
      <c r="Z84" s="18"/>
      <c r="AA84" s="18"/>
      <c r="AB84" s="18"/>
      <c r="AC84" s="18"/>
      <c r="AD84" s="18"/>
      <c r="AE84" s="18"/>
      <c r="AF84" s="18"/>
      <c r="AI84" s="21"/>
      <c r="AJ84" s="29">
        <f t="shared" si="30"/>
        <v>45426</v>
      </c>
      <c r="AK84">
        <f t="shared" si="24"/>
        <v>0</v>
      </c>
      <c r="AL84" s="1">
        <f t="shared" si="25"/>
        <v>1</v>
      </c>
      <c r="AM84" s="1">
        <f t="shared" si="26"/>
        <v>0</v>
      </c>
      <c r="AN84" s="163">
        <f t="shared" si="27"/>
        <v>0</v>
      </c>
      <c r="AO84" s="162">
        <f t="shared" si="29"/>
        <v>0.85</v>
      </c>
    </row>
    <row r="85" spans="1:41" x14ac:dyDescent="0.35">
      <c r="A85" s="86">
        <f t="shared" si="28"/>
        <v>1</v>
      </c>
      <c r="D85" s="231"/>
      <c r="F85" s="21"/>
      <c r="G85" s="86">
        <v>0.44</v>
      </c>
      <c r="I85" s="86" cm="1">
        <f t="array" ref="I85">IF($G85&gt;=I$7,TREND(J$6:J$7,I$6:I$7,$G85),IF($G85&gt;=I$8,TREND(J$7:J$8,I$7:I$8,$G85),IF($G85&gt;=I$9,TREND(J$8:J$9,I$8:I$9,$G85),IF($G85&gt;=I$10,TREND(J$9:J$10,I$9:I$10,$G85),IF($G85&gt;=I$11,TREND(J$10:J$11,I$10:I$11,$G85),0)))))</f>
        <v>1</v>
      </c>
      <c r="J85" s="20"/>
      <c r="K85" s="3"/>
      <c r="N85" s="86" cm="1">
        <f t="array" ref="N85">IF($G85&gt;=N$7,TREND(O$6:O$7,N$6:N$7,$G85),IF($G85&gt;=N$8,TREND(O$7:O$8,N$7:N$8,$G85),IF($G85&gt;=N$9,TREND(O$8:O$9,N$8:N$9,$G85),IF($G85&gt;=N$10,TREND(O$9:O$10,N$9:N$10,$G85),IF($G85&gt;=N$11,TREND(O$10:O$11,N$10:N$11,$G85),0)))))</f>
        <v>1</v>
      </c>
      <c r="S85" s="193">
        <v>0</v>
      </c>
      <c r="X85" s="193">
        <v>0</v>
      </c>
      <c r="Y85" s="20"/>
      <c r="Z85" s="18"/>
      <c r="AA85" s="18"/>
      <c r="AB85" s="18"/>
      <c r="AC85" s="18"/>
      <c r="AD85" s="18"/>
      <c r="AE85" s="18"/>
      <c r="AF85" s="18"/>
      <c r="AI85" s="21"/>
      <c r="AJ85" s="29">
        <f t="shared" si="30"/>
        <v>45427</v>
      </c>
      <c r="AK85">
        <f t="shared" si="24"/>
        <v>0</v>
      </c>
      <c r="AL85" s="1">
        <f t="shared" si="25"/>
        <v>1</v>
      </c>
      <c r="AM85" s="1">
        <f t="shared" si="26"/>
        <v>0</v>
      </c>
      <c r="AN85" s="163">
        <f t="shared" si="27"/>
        <v>0</v>
      </c>
      <c r="AO85" s="162">
        <f t="shared" si="29"/>
        <v>0.85</v>
      </c>
    </row>
    <row r="86" spans="1:41" x14ac:dyDescent="0.35">
      <c r="A86" s="86">
        <f t="shared" si="28"/>
        <v>1</v>
      </c>
      <c r="D86" s="231"/>
      <c r="F86" s="21"/>
      <c r="G86" s="86">
        <v>0.45</v>
      </c>
      <c r="I86" s="86" cm="1">
        <f t="array" ref="I86">IF($G86&gt;=I$7,TREND(J$6:J$7,I$6:I$7,$G86),IF($G86&gt;=I$8,TREND(J$7:J$8,I$7:I$8,$G86),IF($G86&gt;=I$9,TREND(J$8:J$9,I$8:I$9,$G86),IF($G86&gt;=I$10,TREND(J$9:J$10,I$9:I$10,$G86),IF($G86&gt;=I$11,TREND(J$10:J$11,I$10:I$11,$G86),0)))))</f>
        <v>1</v>
      </c>
      <c r="J86" s="20"/>
      <c r="K86" s="3"/>
      <c r="N86" s="86" cm="1">
        <f t="array" ref="N86">IF($G86&gt;=N$7,TREND(O$6:O$7,N$6:N$7,$G86),IF($G86&gt;=N$8,TREND(O$7:O$8,N$7:N$8,$G86),IF($G86&gt;=N$9,TREND(O$8:O$9,N$8:N$9,$G86),IF($G86&gt;=N$10,TREND(O$9:O$10,N$9:N$10,$G86),IF($G86&gt;=N$11,TREND(O$10:O$11,N$10:N$11,$G86),0)))))</f>
        <v>1</v>
      </c>
      <c r="S86" s="193">
        <v>0</v>
      </c>
      <c r="X86" s="193">
        <v>0</v>
      </c>
      <c r="Y86" s="20"/>
      <c r="Z86" s="18"/>
      <c r="AA86" s="18"/>
      <c r="AB86" s="18"/>
      <c r="AC86" s="18"/>
      <c r="AD86" s="18"/>
      <c r="AE86" s="18"/>
      <c r="AF86" s="18"/>
      <c r="AI86" s="21"/>
      <c r="AJ86" s="29">
        <f t="shared" si="30"/>
        <v>45428</v>
      </c>
      <c r="AK86">
        <f t="shared" si="24"/>
        <v>0</v>
      </c>
      <c r="AL86" s="1">
        <f t="shared" si="25"/>
        <v>1</v>
      </c>
      <c r="AM86" s="1">
        <f t="shared" si="26"/>
        <v>0</v>
      </c>
      <c r="AN86" s="163">
        <f t="shared" si="27"/>
        <v>0</v>
      </c>
      <c r="AO86" s="162">
        <f t="shared" si="29"/>
        <v>0.85</v>
      </c>
    </row>
    <row r="87" spans="1:41" x14ac:dyDescent="0.35">
      <c r="A87" s="86">
        <f t="shared" si="28"/>
        <v>1</v>
      </c>
      <c r="D87" s="231"/>
      <c r="F87" s="21"/>
      <c r="G87" s="86">
        <v>0.46</v>
      </c>
      <c r="I87" s="86" cm="1">
        <f t="array" ref="I87">IF($G87&gt;=I$7,TREND(J$6:J$7,I$6:I$7,$G87),IF($G87&gt;=I$8,TREND(J$7:J$8,I$7:I$8,$G87),IF($G87&gt;=I$9,TREND(J$8:J$9,I$8:I$9,$G87),IF($G87&gt;=I$10,TREND(J$9:J$10,I$9:I$10,$G87),IF($G87&gt;=I$11,TREND(J$10:J$11,I$10:I$11,$G87),0)))))</f>
        <v>1</v>
      </c>
      <c r="J87" s="20"/>
      <c r="K87" s="3"/>
      <c r="N87" s="86" cm="1">
        <f t="array" ref="N87">IF($G87&gt;=N$7,TREND(O$6:O$7,N$6:N$7,$G87),IF($G87&gt;=N$8,TREND(O$7:O$8,N$7:N$8,$G87),IF($G87&gt;=N$9,TREND(O$8:O$9,N$8:N$9,$G87),IF($G87&gt;=N$10,TREND(O$9:O$10,N$9:N$10,$G87),IF($G87&gt;=N$11,TREND(O$10:O$11,N$10:N$11,$G87),0)))))</f>
        <v>1</v>
      </c>
      <c r="S87" s="193">
        <v>0</v>
      </c>
      <c r="X87" s="193">
        <v>0</v>
      </c>
      <c r="Y87" s="20"/>
      <c r="Z87" s="18"/>
      <c r="AA87" s="18"/>
      <c r="AB87" s="18"/>
      <c r="AC87" s="18"/>
      <c r="AD87" s="18"/>
      <c r="AE87" s="18"/>
      <c r="AF87" s="18"/>
      <c r="AI87" s="21"/>
      <c r="AJ87" s="29">
        <f t="shared" si="30"/>
        <v>45429</v>
      </c>
      <c r="AK87">
        <f t="shared" si="24"/>
        <v>0</v>
      </c>
      <c r="AL87" s="1">
        <f t="shared" si="25"/>
        <v>1</v>
      </c>
      <c r="AM87" s="1">
        <f t="shared" si="26"/>
        <v>0</v>
      </c>
      <c r="AN87" s="163">
        <f t="shared" si="27"/>
        <v>0</v>
      </c>
      <c r="AO87" s="162">
        <f t="shared" si="29"/>
        <v>0.85</v>
      </c>
    </row>
    <row r="88" spans="1:41" x14ac:dyDescent="0.35">
      <c r="A88" s="86">
        <f t="shared" si="28"/>
        <v>1</v>
      </c>
      <c r="D88" s="231"/>
      <c r="F88" s="21"/>
      <c r="G88" s="86">
        <v>0.47</v>
      </c>
      <c r="I88" s="86" cm="1">
        <f t="array" ref="I88">IF($G88&gt;=I$7,TREND(J$6:J$7,I$6:I$7,$G88),IF($G88&gt;=I$8,TREND(J$7:J$8,I$7:I$8,$G88),IF($G88&gt;=I$9,TREND(J$8:J$9,I$8:I$9,$G88),IF($G88&gt;=I$10,TREND(J$9:J$10,I$9:I$10,$G88),IF($G88&gt;=I$11,TREND(J$10:J$11,I$10:I$11,$G88),0)))))</f>
        <v>1</v>
      </c>
      <c r="J88" s="20"/>
      <c r="K88" s="3"/>
      <c r="N88" s="86" cm="1">
        <f t="array" ref="N88">IF($G88&gt;=N$7,TREND(O$6:O$7,N$6:N$7,$G88),IF($G88&gt;=N$8,TREND(O$7:O$8,N$7:N$8,$G88),IF($G88&gt;=N$9,TREND(O$8:O$9,N$8:N$9,$G88),IF($G88&gt;=N$10,TREND(O$9:O$10,N$9:N$10,$G88),IF($G88&gt;=N$11,TREND(O$10:O$11,N$10:N$11,$G88),0)))))</f>
        <v>1</v>
      </c>
      <c r="S88" s="193">
        <v>0</v>
      </c>
      <c r="X88" s="193">
        <v>0</v>
      </c>
      <c r="Y88" s="20"/>
      <c r="Z88" s="18"/>
      <c r="AA88" s="18"/>
      <c r="AB88" s="18"/>
      <c r="AC88" s="18"/>
      <c r="AD88" s="18"/>
      <c r="AE88" s="18"/>
      <c r="AF88" s="18"/>
      <c r="AI88" s="21"/>
      <c r="AJ88" s="29">
        <f t="shared" si="30"/>
        <v>45430</v>
      </c>
      <c r="AK88">
        <f t="shared" si="24"/>
        <v>0</v>
      </c>
      <c r="AL88" s="1">
        <f t="shared" si="25"/>
        <v>1</v>
      </c>
      <c r="AM88" s="1">
        <f t="shared" si="26"/>
        <v>0</v>
      </c>
      <c r="AN88" s="163">
        <f t="shared" si="27"/>
        <v>0</v>
      </c>
      <c r="AO88" s="162">
        <f t="shared" si="29"/>
        <v>0.85</v>
      </c>
    </row>
    <row r="89" spans="1:41" x14ac:dyDescent="0.35">
      <c r="A89" s="86">
        <f t="shared" si="28"/>
        <v>1</v>
      </c>
      <c r="D89" s="231"/>
      <c r="F89" s="21"/>
      <c r="G89" s="86">
        <v>0.48</v>
      </c>
      <c r="I89" s="86" cm="1">
        <f t="array" ref="I89">IF($G89&gt;=I$7,TREND(J$6:J$7,I$6:I$7,$G89),IF($G89&gt;=I$8,TREND(J$7:J$8,I$7:I$8,$G89),IF($G89&gt;=I$9,TREND(J$8:J$9,I$8:I$9,$G89),IF($G89&gt;=I$10,TREND(J$9:J$10,I$9:I$10,$G89),IF($G89&gt;=I$11,TREND(J$10:J$11,I$10:I$11,$G89),0)))))</f>
        <v>1</v>
      </c>
      <c r="J89" s="20"/>
      <c r="K89" s="3"/>
      <c r="N89" s="86" cm="1">
        <f t="array" ref="N89">IF($G89&gt;=N$7,TREND(O$6:O$7,N$6:N$7,$G89),IF($G89&gt;=N$8,TREND(O$7:O$8,N$7:N$8,$G89),IF($G89&gt;=N$9,TREND(O$8:O$9,N$8:N$9,$G89),IF($G89&gt;=N$10,TREND(O$9:O$10,N$9:N$10,$G89),IF($G89&gt;=N$11,TREND(O$10:O$11,N$10:N$11,$G89),0)))))</f>
        <v>1</v>
      </c>
      <c r="S89" s="193">
        <v>0</v>
      </c>
      <c r="X89" s="193">
        <v>0</v>
      </c>
      <c r="Y89" s="20"/>
      <c r="Z89" s="18"/>
      <c r="AA89" s="18"/>
      <c r="AB89" s="18"/>
      <c r="AC89" s="18"/>
      <c r="AD89" s="18"/>
      <c r="AE89" s="18"/>
      <c r="AF89" s="18"/>
      <c r="AI89" s="21"/>
      <c r="AJ89" s="29">
        <f t="shared" si="30"/>
        <v>45431</v>
      </c>
      <c r="AK89">
        <f t="shared" si="24"/>
        <v>0</v>
      </c>
      <c r="AL89" s="1">
        <f t="shared" si="25"/>
        <v>1</v>
      </c>
      <c r="AM89" s="1">
        <f t="shared" si="26"/>
        <v>0</v>
      </c>
      <c r="AN89" s="163">
        <f t="shared" si="27"/>
        <v>0</v>
      </c>
      <c r="AO89" s="162">
        <f t="shared" si="29"/>
        <v>0.85</v>
      </c>
    </row>
    <row r="90" spans="1:41" x14ac:dyDescent="0.35">
      <c r="A90" s="86">
        <f t="shared" si="28"/>
        <v>1</v>
      </c>
      <c r="D90" s="231"/>
      <c r="F90" s="21"/>
      <c r="G90" s="86">
        <v>0.49</v>
      </c>
      <c r="I90" s="86" cm="1">
        <f t="array" ref="I90">IF($G90&gt;=I$7,TREND(J$6:J$7,I$6:I$7,$G90),IF($G90&gt;=I$8,TREND(J$7:J$8,I$7:I$8,$G90),IF($G90&gt;=I$9,TREND(J$8:J$9,I$8:I$9,$G90),IF($G90&gt;=I$10,TREND(J$9:J$10,I$9:I$10,$G90),IF($G90&gt;=I$11,TREND(J$10:J$11,I$10:I$11,$G90),0)))))</f>
        <v>1</v>
      </c>
      <c r="J90" s="20"/>
      <c r="K90" s="3"/>
      <c r="N90" s="86" cm="1">
        <f t="array" ref="N90">IF($G90&gt;=N$7,TREND(O$6:O$7,N$6:N$7,$G90),IF($G90&gt;=N$8,TREND(O$7:O$8,N$7:N$8,$G90),IF($G90&gt;=N$9,TREND(O$8:O$9,N$8:N$9,$G90),IF($G90&gt;=N$10,TREND(O$9:O$10,N$9:N$10,$G90),IF($G90&gt;=N$11,TREND(O$10:O$11,N$10:N$11,$G90),0)))))</f>
        <v>1</v>
      </c>
      <c r="S90" s="193">
        <v>0</v>
      </c>
      <c r="X90" s="193">
        <v>0</v>
      </c>
      <c r="Y90" s="20"/>
      <c r="Z90" s="18"/>
      <c r="AA90" s="18"/>
      <c r="AB90" s="18"/>
      <c r="AC90" s="18"/>
      <c r="AD90" s="18"/>
      <c r="AE90" s="18"/>
      <c r="AF90" s="18"/>
      <c r="AI90" s="21"/>
      <c r="AJ90" s="29">
        <f t="shared" si="30"/>
        <v>45432</v>
      </c>
      <c r="AK90">
        <f t="shared" si="24"/>
        <v>0</v>
      </c>
      <c r="AL90" s="1">
        <f t="shared" si="25"/>
        <v>1</v>
      </c>
      <c r="AM90" s="1">
        <f t="shared" si="26"/>
        <v>0</v>
      </c>
      <c r="AN90" s="163">
        <f t="shared" si="27"/>
        <v>0</v>
      </c>
      <c r="AO90" s="162">
        <f t="shared" si="29"/>
        <v>0.85</v>
      </c>
    </row>
    <row r="91" spans="1:41" x14ac:dyDescent="0.35">
      <c r="A91" s="86">
        <f t="shared" si="28"/>
        <v>1</v>
      </c>
      <c r="D91" s="231"/>
      <c r="F91" s="21"/>
      <c r="G91" s="86">
        <v>0.5</v>
      </c>
      <c r="I91" s="86" cm="1">
        <f t="array" ref="I91">IF($G91&gt;=I$7,TREND(J$6:J$7,I$6:I$7,$G91),IF($G91&gt;=I$8,TREND(J$7:J$8,I$7:I$8,$G91),IF($G91&gt;=I$9,TREND(J$8:J$9,I$8:I$9,$G91),IF($G91&gt;=I$10,TREND(J$9:J$10,I$9:I$10,$G91),IF($G91&gt;=I$11,TREND(J$10:J$11,I$10:I$11,$G91),0)))))</f>
        <v>1</v>
      </c>
      <c r="J91" s="20"/>
      <c r="K91" s="3"/>
      <c r="N91" s="86" cm="1">
        <f t="array" ref="N91">IF($G91&gt;=N$7,TREND(O$6:O$7,N$6:N$7,$G91),IF($G91&gt;=N$8,TREND(O$7:O$8,N$7:N$8,$G91),IF($G91&gt;=N$9,TREND(O$8:O$9,N$8:N$9,$G91),IF($G91&gt;=N$10,TREND(O$9:O$10,N$9:N$10,$G91),IF($G91&gt;=N$11,TREND(O$10:O$11,N$10:N$11,$G91),0)))))</f>
        <v>1</v>
      </c>
      <c r="S91" s="193">
        <v>0</v>
      </c>
      <c r="X91" s="193">
        <v>0</v>
      </c>
      <c r="Y91" s="20"/>
      <c r="Z91" s="18"/>
      <c r="AA91" s="18"/>
      <c r="AB91" s="18"/>
      <c r="AC91" s="18"/>
      <c r="AD91" s="18"/>
      <c r="AE91" s="18"/>
      <c r="AF91" s="18"/>
      <c r="AI91" s="21"/>
      <c r="AJ91" s="29">
        <f t="shared" si="30"/>
        <v>45433</v>
      </c>
      <c r="AK91">
        <f t="shared" si="24"/>
        <v>0</v>
      </c>
      <c r="AL91" s="1">
        <f t="shared" si="25"/>
        <v>1</v>
      </c>
      <c r="AM91" s="1">
        <f t="shared" si="26"/>
        <v>0</v>
      </c>
      <c r="AN91" s="163">
        <f t="shared" si="27"/>
        <v>0</v>
      </c>
      <c r="AO91" s="162">
        <f t="shared" si="29"/>
        <v>0.85</v>
      </c>
    </row>
    <row r="92" spans="1:41" x14ac:dyDescent="0.35">
      <c r="A92" s="86">
        <f t="shared" si="28"/>
        <v>0.995</v>
      </c>
      <c r="D92" s="231"/>
      <c r="F92" s="21"/>
      <c r="G92" s="86">
        <v>0.51</v>
      </c>
      <c r="I92" s="86" cm="1">
        <f t="array" ref="I92">IF($G92&gt;=I$7,TREND(J$6:J$7,I$6:I$7,$G92),IF($G92&gt;=I$8,TREND(J$7:J$8,I$7:I$8,$G92),IF($G92&gt;=I$9,TREND(J$8:J$9,I$8:I$9,$G92),IF($G92&gt;=I$10,TREND(J$9:J$10,I$9:I$10,$G92),IF($G92&gt;=I$11,TREND(J$10:J$11,I$10:I$11,$G92),0)))))</f>
        <v>0.995</v>
      </c>
      <c r="J92" s="20"/>
      <c r="K92" s="3"/>
      <c r="N92" s="86" cm="1">
        <f t="array" ref="N92">IF($G92&gt;=N$7,TREND(O$6:O$7,N$6:N$7,$G92),IF($G92&gt;=N$8,TREND(O$7:O$8,N$7:N$8,$G92),IF($G92&gt;=N$9,TREND(O$8:O$9,N$8:N$9,$G92),IF($G92&gt;=N$10,TREND(O$9:O$10,N$9:N$10,$G92),IF($G92&gt;=N$11,TREND(O$10:O$11,N$10:N$11,$G92),0)))))</f>
        <v>0.995</v>
      </c>
      <c r="S92" s="193">
        <v>0</v>
      </c>
      <c r="X92" s="193">
        <v>0</v>
      </c>
      <c r="Y92" s="20"/>
      <c r="Z92" s="18"/>
      <c r="AA92" s="18"/>
      <c r="AB92" s="18"/>
      <c r="AC92" s="18"/>
      <c r="AD92" s="18"/>
      <c r="AE92" s="18"/>
      <c r="AF92" s="18"/>
      <c r="AI92" s="21"/>
      <c r="AJ92" s="29">
        <f t="shared" si="30"/>
        <v>45434</v>
      </c>
      <c r="AK92">
        <f t="shared" si="24"/>
        <v>0</v>
      </c>
      <c r="AL92" s="1">
        <f t="shared" si="25"/>
        <v>1</v>
      </c>
      <c r="AM92" s="1">
        <f t="shared" si="26"/>
        <v>0</v>
      </c>
      <c r="AN92" s="163">
        <f t="shared" si="27"/>
        <v>0</v>
      </c>
      <c r="AO92" s="162">
        <f t="shared" si="29"/>
        <v>0.85</v>
      </c>
    </row>
    <row r="93" spans="1:41" x14ac:dyDescent="0.35">
      <c r="A93" s="86">
        <f t="shared" si="28"/>
        <v>0.98999999999999988</v>
      </c>
      <c r="D93" s="231"/>
      <c r="F93" s="21"/>
      <c r="G93" s="86">
        <v>0.52</v>
      </c>
      <c r="I93" s="86" cm="1">
        <f t="array" ref="I93">IF($G93&gt;=I$7,TREND(J$6:J$7,I$6:I$7,$G93),IF($G93&gt;=I$8,TREND(J$7:J$8,I$7:I$8,$G93),IF($G93&gt;=I$9,TREND(J$8:J$9,I$8:I$9,$G93),IF($G93&gt;=I$10,TREND(J$9:J$10,I$9:I$10,$G93),IF($G93&gt;=I$11,TREND(J$10:J$11,I$10:I$11,$G93),0)))))</f>
        <v>0.99</v>
      </c>
      <c r="J93" s="20"/>
      <c r="K93" s="3"/>
      <c r="N93" s="86" cm="1">
        <f t="array" ref="N93">IF($G93&gt;=N$7,TREND(O$6:O$7,N$6:N$7,$G93),IF($G93&gt;=N$8,TREND(O$7:O$8,N$7:N$8,$G93),IF($G93&gt;=N$9,TREND(O$8:O$9,N$8:N$9,$G93),IF($G93&gt;=N$10,TREND(O$9:O$10,N$9:N$10,$G93),IF($G93&gt;=N$11,TREND(O$10:O$11,N$10:N$11,$G93),0)))))</f>
        <v>0.99</v>
      </c>
      <c r="S93" s="193">
        <v>0</v>
      </c>
      <c r="X93" s="193">
        <v>0</v>
      </c>
      <c r="Y93" s="20"/>
      <c r="Z93" s="18"/>
      <c r="AA93" s="18"/>
      <c r="AB93" s="18"/>
      <c r="AC93" s="18"/>
      <c r="AD93" s="18"/>
      <c r="AE93" s="18"/>
      <c r="AF93" s="18"/>
      <c r="AI93" s="21"/>
      <c r="AJ93" s="29">
        <f t="shared" si="30"/>
        <v>45435</v>
      </c>
      <c r="AK93">
        <f t="shared" si="24"/>
        <v>0</v>
      </c>
      <c r="AL93" s="1">
        <f t="shared" si="25"/>
        <v>1</v>
      </c>
      <c r="AM93" s="1">
        <f t="shared" si="26"/>
        <v>0</v>
      </c>
      <c r="AN93" s="163">
        <f t="shared" si="27"/>
        <v>0</v>
      </c>
      <c r="AO93" s="162">
        <f t="shared" si="29"/>
        <v>0.85</v>
      </c>
    </row>
    <row r="94" spans="1:41" x14ac:dyDescent="0.35">
      <c r="A94" s="86">
        <f t="shared" si="28"/>
        <v>0.98499999999999999</v>
      </c>
      <c r="D94" s="231"/>
      <c r="F94" s="21"/>
      <c r="G94" s="86">
        <v>0.53</v>
      </c>
      <c r="I94" s="86" cm="1">
        <f t="array" ref="I94">IF($G94&gt;=I$7,TREND(J$6:J$7,I$6:I$7,$G94),IF($G94&gt;=I$8,TREND(J$7:J$8,I$7:I$8,$G94),IF($G94&gt;=I$9,TREND(J$8:J$9,I$8:I$9,$G94),IF($G94&gt;=I$10,TREND(J$9:J$10,I$9:I$10,$G94),IF($G94&gt;=I$11,TREND(J$10:J$11,I$10:I$11,$G94),0)))))</f>
        <v>0.98499999999999999</v>
      </c>
      <c r="J94" s="20"/>
      <c r="K94" s="3"/>
      <c r="N94" s="86" cm="1">
        <f t="array" ref="N94">IF($G94&gt;=N$7,TREND(O$6:O$7,N$6:N$7,$G94),IF($G94&gt;=N$8,TREND(O$7:O$8,N$7:N$8,$G94),IF($G94&gt;=N$9,TREND(O$8:O$9,N$8:N$9,$G94),IF($G94&gt;=N$10,TREND(O$9:O$10,N$9:N$10,$G94),IF($G94&gt;=N$11,TREND(O$10:O$11,N$10:N$11,$G94),0)))))</f>
        <v>0.98499999999999999</v>
      </c>
      <c r="S94" s="193">
        <v>0</v>
      </c>
      <c r="X94" s="193">
        <v>0</v>
      </c>
      <c r="Y94" s="20"/>
      <c r="Z94" s="18"/>
      <c r="AA94" s="18"/>
      <c r="AB94" s="18"/>
      <c r="AC94" s="18"/>
      <c r="AD94" s="18"/>
      <c r="AE94" s="18"/>
      <c r="AF94" s="18"/>
      <c r="AI94" s="21"/>
      <c r="AJ94" s="29">
        <f t="shared" si="30"/>
        <v>45436</v>
      </c>
      <c r="AK94">
        <f t="shared" si="24"/>
        <v>0</v>
      </c>
      <c r="AL94" s="1">
        <f t="shared" si="25"/>
        <v>1</v>
      </c>
      <c r="AM94" s="1">
        <f t="shared" si="26"/>
        <v>0</v>
      </c>
      <c r="AN94" s="163">
        <f t="shared" si="27"/>
        <v>0</v>
      </c>
      <c r="AO94" s="162">
        <f t="shared" si="29"/>
        <v>0.85</v>
      </c>
    </row>
    <row r="95" spans="1:41" x14ac:dyDescent="0.35">
      <c r="A95" s="86">
        <f t="shared" si="28"/>
        <v>0.98</v>
      </c>
      <c r="D95" s="231"/>
      <c r="F95" s="21"/>
      <c r="G95" s="86">
        <v>0.54</v>
      </c>
      <c r="I95" s="86" cm="1">
        <f t="array" ref="I95">IF($G95&gt;=I$7,TREND(J$6:J$7,I$6:I$7,$G95),IF($G95&gt;=I$8,TREND(J$7:J$8,I$7:I$8,$G95),IF($G95&gt;=I$9,TREND(J$8:J$9,I$8:I$9,$G95),IF($G95&gt;=I$10,TREND(J$9:J$10,I$9:I$10,$G95),IF($G95&gt;=I$11,TREND(J$10:J$11,I$10:I$11,$G95),0)))))</f>
        <v>0.98</v>
      </c>
      <c r="J95" s="20"/>
      <c r="K95" s="3"/>
      <c r="N95" s="86" cm="1">
        <f t="array" ref="N95">IF($G95&gt;=N$7,TREND(O$6:O$7,N$6:N$7,$G95),IF($G95&gt;=N$8,TREND(O$7:O$8,N$7:N$8,$G95),IF($G95&gt;=N$9,TREND(O$8:O$9,N$8:N$9,$G95),IF($G95&gt;=N$10,TREND(O$9:O$10,N$9:N$10,$G95),IF($G95&gt;=N$11,TREND(O$10:O$11,N$10:N$11,$G95),0)))))</f>
        <v>0.98</v>
      </c>
      <c r="S95" s="193">
        <v>0</v>
      </c>
      <c r="X95" s="193">
        <v>0</v>
      </c>
      <c r="Y95" s="20"/>
      <c r="Z95" s="18"/>
      <c r="AA95" s="18"/>
      <c r="AB95" s="18"/>
      <c r="AC95" s="18"/>
      <c r="AD95" s="18"/>
      <c r="AE95" s="18"/>
      <c r="AF95" s="18"/>
      <c r="AI95" s="21"/>
      <c r="AJ95" s="29">
        <f t="shared" si="30"/>
        <v>45437</v>
      </c>
      <c r="AK95">
        <f t="shared" si="24"/>
        <v>0</v>
      </c>
      <c r="AL95" s="1">
        <f t="shared" si="25"/>
        <v>1</v>
      </c>
      <c r="AM95" s="1">
        <f t="shared" si="26"/>
        <v>0</v>
      </c>
      <c r="AN95" s="163">
        <f t="shared" si="27"/>
        <v>0</v>
      </c>
      <c r="AO95" s="162">
        <f t="shared" si="29"/>
        <v>0.85</v>
      </c>
    </row>
    <row r="96" spans="1:41" x14ac:dyDescent="0.35">
      <c r="A96" s="86">
        <f t="shared" si="28"/>
        <v>0.97499999999999998</v>
      </c>
      <c r="D96" s="231"/>
      <c r="F96" s="21"/>
      <c r="G96" s="86">
        <v>0.55000000000000004</v>
      </c>
      <c r="I96" s="86" cm="1">
        <f t="array" ref="I96">IF($G96&gt;=I$7,TREND(J$6:J$7,I$6:I$7,$G96),IF($G96&gt;=I$8,TREND(J$7:J$8,I$7:I$8,$G96),IF($G96&gt;=I$9,TREND(J$8:J$9,I$8:I$9,$G96),IF($G96&gt;=I$10,TREND(J$9:J$10,I$9:I$10,$G96),IF($G96&gt;=I$11,TREND(J$10:J$11,I$10:I$11,$G96),0)))))</f>
        <v>0.97499999999999998</v>
      </c>
      <c r="J96" s="20"/>
      <c r="K96" s="3"/>
      <c r="N96" s="86" cm="1">
        <f t="array" ref="N96">IF($G96&gt;=N$7,TREND(O$6:O$7,N$6:N$7,$G96),IF($G96&gt;=N$8,TREND(O$7:O$8,N$7:N$8,$G96),IF($G96&gt;=N$9,TREND(O$8:O$9,N$8:N$9,$G96),IF($G96&gt;=N$10,TREND(O$9:O$10,N$9:N$10,$G96),IF($G96&gt;=N$11,TREND(O$10:O$11,N$10:N$11,$G96),0)))))</f>
        <v>0.97499999999999998</v>
      </c>
      <c r="S96" s="193">
        <v>0</v>
      </c>
      <c r="X96" s="193">
        <v>0</v>
      </c>
      <c r="Y96" s="20"/>
      <c r="Z96" s="18"/>
      <c r="AA96" s="18"/>
      <c r="AB96" s="18"/>
      <c r="AC96" s="18"/>
      <c r="AD96" s="18"/>
      <c r="AE96" s="18"/>
      <c r="AF96" s="18"/>
      <c r="AI96" s="21"/>
      <c r="AJ96" s="29">
        <f t="shared" si="30"/>
        <v>45438</v>
      </c>
      <c r="AK96">
        <f t="shared" si="24"/>
        <v>0</v>
      </c>
      <c r="AL96" s="1">
        <f t="shared" si="25"/>
        <v>1</v>
      </c>
      <c r="AM96" s="1">
        <f t="shared" si="26"/>
        <v>0</v>
      </c>
      <c r="AN96" s="163">
        <f t="shared" si="27"/>
        <v>0</v>
      </c>
      <c r="AO96" s="162">
        <f t="shared" si="29"/>
        <v>0.85</v>
      </c>
    </row>
    <row r="97" spans="1:41" x14ac:dyDescent="0.35">
      <c r="A97" s="86">
        <f t="shared" si="28"/>
        <v>0.96999999999999986</v>
      </c>
      <c r="D97" s="231"/>
      <c r="F97" s="21"/>
      <c r="G97" s="86">
        <v>0.56000000000000005</v>
      </c>
      <c r="I97" s="86" cm="1">
        <f t="array" ref="I97">IF($G97&gt;=I$7,TREND(J$6:J$7,I$6:I$7,$G97),IF($G97&gt;=I$8,TREND(J$7:J$8,I$7:I$8,$G97),IF($G97&gt;=I$9,TREND(J$8:J$9,I$8:I$9,$G97),IF($G97&gt;=I$10,TREND(J$9:J$10,I$9:I$10,$G97),IF($G97&gt;=I$11,TREND(J$10:J$11,I$10:I$11,$G97),0)))))</f>
        <v>0.97</v>
      </c>
      <c r="J97" s="20"/>
      <c r="K97" s="3"/>
      <c r="N97" s="86" cm="1">
        <f t="array" ref="N97">IF($G97&gt;=N$7,TREND(O$6:O$7,N$6:N$7,$G97),IF($G97&gt;=N$8,TREND(O$7:O$8,N$7:N$8,$G97),IF($G97&gt;=N$9,TREND(O$8:O$9,N$8:N$9,$G97),IF($G97&gt;=N$10,TREND(O$9:O$10,N$9:N$10,$G97),IF($G97&gt;=N$11,TREND(O$10:O$11,N$10:N$11,$G97),0)))))</f>
        <v>0.97</v>
      </c>
      <c r="S97" s="193">
        <v>0</v>
      </c>
      <c r="X97" s="193">
        <v>0</v>
      </c>
      <c r="Y97" s="20"/>
      <c r="Z97" s="18"/>
      <c r="AA97" s="18"/>
      <c r="AB97" s="18"/>
      <c r="AC97" s="18"/>
      <c r="AD97" s="18"/>
      <c r="AE97" s="18"/>
      <c r="AF97" s="18"/>
      <c r="AI97" s="21"/>
      <c r="AJ97" s="29">
        <f t="shared" si="30"/>
        <v>45439</v>
      </c>
      <c r="AK97">
        <f t="shared" si="24"/>
        <v>0</v>
      </c>
      <c r="AL97" s="1">
        <f t="shared" si="25"/>
        <v>1</v>
      </c>
      <c r="AM97" s="1">
        <f t="shared" si="26"/>
        <v>0</v>
      </c>
      <c r="AN97" s="163">
        <f t="shared" si="27"/>
        <v>0</v>
      </c>
      <c r="AO97" s="162">
        <f t="shared" si="29"/>
        <v>0.85</v>
      </c>
    </row>
    <row r="98" spans="1:41" x14ac:dyDescent="0.35">
      <c r="A98" s="86">
        <f t="shared" si="28"/>
        <v>0.96500000000000019</v>
      </c>
      <c r="D98" s="231"/>
      <c r="F98" s="21"/>
      <c r="G98" s="86">
        <v>0.56999999999999995</v>
      </c>
      <c r="I98" s="86" cm="1">
        <f t="array" ref="I98">IF($G98&gt;=I$7,TREND(J$6:J$7,I$6:I$7,$G98),IF($G98&gt;=I$8,TREND(J$7:J$8,I$7:I$8,$G98),IF($G98&gt;=I$9,TREND(J$8:J$9,I$8:I$9,$G98),IF($G98&gt;=I$10,TREND(J$9:J$10,I$9:I$10,$G98),IF($G98&gt;=I$11,TREND(J$10:J$11,I$10:I$11,$G98),0)))))</f>
        <v>0.96500000000000008</v>
      </c>
      <c r="J98" s="20"/>
      <c r="K98" s="3"/>
      <c r="N98" s="86" cm="1">
        <f t="array" ref="N98">IF($G98&gt;=N$7,TREND(O$6:O$7,N$6:N$7,$G98),IF($G98&gt;=N$8,TREND(O$7:O$8,N$7:N$8,$G98),IF($G98&gt;=N$9,TREND(O$8:O$9,N$8:N$9,$G98),IF($G98&gt;=N$10,TREND(O$9:O$10,N$9:N$10,$G98),IF($G98&gt;=N$11,TREND(O$10:O$11,N$10:N$11,$G98),0)))))</f>
        <v>0.96500000000000008</v>
      </c>
      <c r="S98" s="193">
        <v>0</v>
      </c>
      <c r="X98" s="193">
        <v>0</v>
      </c>
      <c r="Y98" s="20"/>
      <c r="Z98" s="18"/>
      <c r="AA98" s="18"/>
      <c r="AB98" s="18"/>
      <c r="AC98" s="18"/>
      <c r="AD98" s="18"/>
      <c r="AE98" s="18"/>
      <c r="AF98" s="18"/>
      <c r="AI98" s="21"/>
      <c r="AJ98" s="29">
        <f t="shared" si="30"/>
        <v>45440</v>
      </c>
      <c r="AK98">
        <f t="shared" si="24"/>
        <v>0</v>
      </c>
      <c r="AL98" s="1">
        <f t="shared" si="25"/>
        <v>1</v>
      </c>
      <c r="AM98" s="1">
        <f t="shared" si="26"/>
        <v>0</v>
      </c>
      <c r="AN98" s="163">
        <f t="shared" si="27"/>
        <v>0</v>
      </c>
      <c r="AO98" s="162">
        <f t="shared" si="29"/>
        <v>0.85</v>
      </c>
    </row>
    <row r="99" spans="1:41" x14ac:dyDescent="0.35">
      <c r="A99" s="86">
        <f t="shared" si="28"/>
        <v>0.96</v>
      </c>
      <c r="D99" s="231"/>
      <c r="F99" s="21"/>
      <c r="G99" s="86">
        <v>0.57999999999999996</v>
      </c>
      <c r="I99" s="86" cm="1">
        <f t="array" ref="I99">IF($G99&gt;=I$7,TREND(J$6:J$7,I$6:I$7,$G99),IF($G99&gt;=I$8,TREND(J$7:J$8,I$7:I$8,$G99),IF($G99&gt;=I$9,TREND(J$8:J$9,I$8:I$9,$G99),IF($G99&gt;=I$10,TREND(J$9:J$10,I$9:I$10,$G99),IF($G99&gt;=I$11,TREND(J$10:J$11,I$10:I$11,$G99),0)))))</f>
        <v>0.96</v>
      </c>
      <c r="J99" s="20"/>
      <c r="K99" s="3"/>
      <c r="N99" s="86" cm="1">
        <f t="array" ref="N99">IF($G99&gt;=N$7,TREND(O$6:O$7,N$6:N$7,$G99),IF($G99&gt;=N$8,TREND(O$7:O$8,N$7:N$8,$G99),IF($G99&gt;=N$9,TREND(O$8:O$9,N$8:N$9,$G99),IF($G99&gt;=N$10,TREND(O$9:O$10,N$9:N$10,$G99),IF($G99&gt;=N$11,TREND(O$10:O$11,N$10:N$11,$G99),0)))))</f>
        <v>0.96</v>
      </c>
      <c r="S99" s="193">
        <v>0</v>
      </c>
      <c r="X99" s="193">
        <v>0</v>
      </c>
      <c r="Y99" s="20"/>
      <c r="Z99" s="18"/>
      <c r="AA99" s="18"/>
      <c r="AB99" s="18"/>
      <c r="AC99" s="18"/>
      <c r="AD99" s="18"/>
      <c r="AE99" s="18"/>
      <c r="AF99" s="18"/>
      <c r="AI99" s="21"/>
      <c r="AJ99" s="29">
        <f t="shared" si="30"/>
        <v>45441</v>
      </c>
      <c r="AK99">
        <f t="shared" si="24"/>
        <v>0</v>
      </c>
      <c r="AL99" s="1">
        <f t="shared" si="25"/>
        <v>1</v>
      </c>
      <c r="AM99" s="1">
        <f t="shared" si="26"/>
        <v>0</v>
      </c>
      <c r="AN99" s="163">
        <f t="shared" si="27"/>
        <v>0</v>
      </c>
      <c r="AO99" s="162">
        <f t="shared" si="29"/>
        <v>0.85</v>
      </c>
    </row>
    <row r="100" spans="1:41" x14ac:dyDescent="0.35">
      <c r="A100" s="86">
        <f t="shared" si="28"/>
        <v>0.95500000000000007</v>
      </c>
      <c r="D100" s="231"/>
      <c r="F100" s="21"/>
      <c r="G100" s="86">
        <v>0.59</v>
      </c>
      <c r="I100" s="86" cm="1">
        <f t="array" ref="I100">IF($G100&gt;=I$7,TREND(J$6:J$7,I$6:I$7,$G100),IF($G100&gt;=I$8,TREND(J$7:J$8,I$7:I$8,$G100),IF($G100&gt;=I$9,TREND(J$8:J$9,I$8:I$9,$G100),IF($G100&gt;=I$10,TREND(J$9:J$10,I$9:I$10,$G100),IF($G100&gt;=I$11,TREND(J$10:J$11,I$10:I$11,$G100),0)))))</f>
        <v>0.95500000000000007</v>
      </c>
      <c r="J100" s="20"/>
      <c r="K100" s="3"/>
      <c r="N100" s="86" cm="1">
        <f t="array" ref="N100">IF($G100&gt;=N$7,TREND(O$6:O$7,N$6:N$7,$G100),IF($G100&gt;=N$8,TREND(O$7:O$8,N$7:N$8,$G100),IF($G100&gt;=N$9,TREND(O$8:O$9,N$8:N$9,$G100),IF($G100&gt;=N$10,TREND(O$9:O$10,N$9:N$10,$G100),IF($G100&gt;=N$11,TREND(O$10:O$11,N$10:N$11,$G100),0)))))</f>
        <v>0.95500000000000007</v>
      </c>
      <c r="S100" s="193">
        <v>0</v>
      </c>
      <c r="X100" s="193">
        <v>0</v>
      </c>
      <c r="Y100" s="20"/>
      <c r="Z100" s="18"/>
      <c r="AA100" s="18"/>
      <c r="AB100" s="18"/>
      <c r="AC100" s="18"/>
      <c r="AD100" s="18"/>
      <c r="AE100" s="18"/>
      <c r="AF100" s="18"/>
      <c r="AI100" s="21"/>
      <c r="AJ100" s="29">
        <f t="shared" si="30"/>
        <v>45442</v>
      </c>
      <c r="AK100">
        <f t="shared" si="24"/>
        <v>0</v>
      </c>
      <c r="AL100" s="1">
        <f t="shared" si="25"/>
        <v>1</v>
      </c>
      <c r="AM100" s="1">
        <f t="shared" si="26"/>
        <v>0</v>
      </c>
      <c r="AN100" s="163">
        <f t="shared" si="27"/>
        <v>0</v>
      </c>
      <c r="AO100" s="162">
        <f t="shared" si="29"/>
        <v>0.85</v>
      </c>
    </row>
    <row r="101" spans="1:41" x14ac:dyDescent="0.35">
      <c r="A101" s="86">
        <f t="shared" si="28"/>
        <v>0.95000000000000007</v>
      </c>
      <c r="D101" s="231"/>
      <c r="F101" s="21"/>
      <c r="G101" s="86">
        <v>0.6</v>
      </c>
      <c r="I101" s="86" cm="1">
        <f t="array" ref="I101">IF($G101&gt;=I$7,TREND(J$6:J$7,I$6:I$7,$G101),IF($G101&gt;=I$8,TREND(J$7:J$8,I$7:I$8,$G101),IF($G101&gt;=I$9,TREND(J$8:J$9,I$8:I$9,$G101),IF($G101&gt;=I$10,TREND(J$9:J$10,I$9:I$10,$G101),IF($G101&gt;=I$11,TREND(J$10:J$11,I$10:I$11,$G101),0)))))</f>
        <v>0.95</v>
      </c>
      <c r="J101" s="20"/>
      <c r="K101" s="3"/>
      <c r="N101" s="86" cm="1">
        <f t="array" ref="N101">IF($G101&gt;=N$7,TREND(O$6:O$7,N$6:N$7,$G101),IF($G101&gt;=N$8,TREND(O$7:O$8,N$7:N$8,$G101),IF($G101&gt;=N$9,TREND(O$8:O$9,N$8:N$9,$G101),IF($G101&gt;=N$10,TREND(O$9:O$10,N$9:N$10,$G101),IF($G101&gt;=N$11,TREND(O$10:O$11,N$10:N$11,$G101),0)))))</f>
        <v>0.95</v>
      </c>
      <c r="S101" s="193">
        <v>0</v>
      </c>
      <c r="X101" s="193">
        <v>0</v>
      </c>
      <c r="Y101" s="20"/>
      <c r="Z101" s="18"/>
      <c r="AA101" s="18"/>
      <c r="AB101" s="18"/>
      <c r="AC101" s="18"/>
      <c r="AD101" s="18"/>
      <c r="AE101" s="18"/>
      <c r="AF101" s="18"/>
      <c r="AI101" s="21"/>
      <c r="AJ101" s="29">
        <f t="shared" si="30"/>
        <v>45443</v>
      </c>
      <c r="AK101">
        <f t="shared" si="24"/>
        <v>0</v>
      </c>
      <c r="AL101" s="1">
        <f t="shared" si="25"/>
        <v>1</v>
      </c>
      <c r="AM101" s="1">
        <f t="shared" si="26"/>
        <v>0</v>
      </c>
      <c r="AN101" s="163">
        <f t="shared" si="27"/>
        <v>0</v>
      </c>
      <c r="AO101" s="162">
        <f t="shared" si="29"/>
        <v>0.85</v>
      </c>
    </row>
    <row r="102" spans="1:41" x14ac:dyDescent="0.35">
      <c r="A102" s="86">
        <f t="shared" si="28"/>
        <v>0.94500000000000017</v>
      </c>
      <c r="D102" s="231"/>
      <c r="F102" s="21"/>
      <c r="G102" s="86">
        <v>0.61</v>
      </c>
      <c r="I102" s="86" cm="1">
        <f t="array" ref="I102">IF($G102&gt;=I$7,TREND(J$6:J$7,I$6:I$7,$G102),IF($G102&gt;=I$8,TREND(J$7:J$8,I$7:I$8,$G102),IF($G102&gt;=I$9,TREND(J$8:J$9,I$8:I$9,$G102),IF($G102&gt;=I$10,TREND(J$9:J$10,I$9:I$10,$G102),IF($G102&gt;=I$11,TREND(J$10:J$11,I$10:I$11,$G102),0)))))</f>
        <v>0.94500000000000006</v>
      </c>
      <c r="J102" s="20"/>
      <c r="K102" s="3"/>
      <c r="N102" s="86" cm="1">
        <f t="array" ref="N102">IF($G102&gt;=N$7,TREND(O$6:O$7,N$6:N$7,$G102),IF($G102&gt;=N$8,TREND(O$7:O$8,N$7:N$8,$G102),IF($G102&gt;=N$9,TREND(O$8:O$9,N$8:N$9,$G102),IF($G102&gt;=N$10,TREND(O$9:O$10,N$9:N$10,$G102),IF($G102&gt;=N$11,TREND(O$10:O$11,N$10:N$11,$G102),0)))))</f>
        <v>0.94500000000000006</v>
      </c>
      <c r="S102" s="193">
        <v>0</v>
      </c>
      <c r="X102" s="193">
        <v>0</v>
      </c>
      <c r="Y102" s="20"/>
      <c r="Z102" s="18"/>
      <c r="AA102" s="18"/>
      <c r="AB102" s="18"/>
      <c r="AC102" s="18"/>
      <c r="AD102" s="18"/>
      <c r="AE102" s="18"/>
      <c r="AF102" s="18"/>
      <c r="AI102" s="21"/>
      <c r="AJ102" s="29">
        <f t="shared" si="30"/>
        <v>45444</v>
      </c>
      <c r="AK102">
        <f t="shared" si="24"/>
        <v>0</v>
      </c>
      <c r="AL102" s="1">
        <f t="shared" si="25"/>
        <v>1</v>
      </c>
      <c r="AM102" s="1">
        <f t="shared" si="26"/>
        <v>0</v>
      </c>
      <c r="AN102" s="163">
        <f t="shared" si="27"/>
        <v>0</v>
      </c>
      <c r="AO102" s="162">
        <f t="shared" si="29"/>
        <v>0.85</v>
      </c>
    </row>
    <row r="103" spans="1:41" x14ac:dyDescent="0.35">
      <c r="A103" s="86">
        <f t="shared" si="28"/>
        <v>0.94</v>
      </c>
      <c r="D103" s="231"/>
      <c r="F103" s="21"/>
      <c r="G103" s="86">
        <v>0.62</v>
      </c>
      <c r="I103" s="86" cm="1">
        <f t="array" ref="I103">IF($G103&gt;=I$7,TREND(J$6:J$7,I$6:I$7,$G103),IF($G103&gt;=I$8,TREND(J$7:J$8,I$7:I$8,$G103),IF($G103&gt;=I$9,TREND(J$8:J$9,I$8:I$9,$G103),IF($G103&gt;=I$10,TREND(J$9:J$10,I$9:I$10,$G103),IF($G103&gt;=I$11,TREND(J$10:J$11,I$10:I$11,$G103),0)))))</f>
        <v>0.94</v>
      </c>
      <c r="J103" s="20"/>
      <c r="K103" s="3"/>
      <c r="N103" s="86" cm="1">
        <f t="array" ref="N103">IF($G103&gt;=N$7,TREND(O$6:O$7,N$6:N$7,$G103),IF($G103&gt;=N$8,TREND(O$7:O$8,N$7:N$8,$G103),IF($G103&gt;=N$9,TREND(O$8:O$9,N$8:N$9,$G103),IF($G103&gt;=N$10,TREND(O$9:O$10,N$9:N$10,$G103),IF($G103&gt;=N$11,TREND(O$10:O$11,N$10:N$11,$G103),0)))))</f>
        <v>0.94</v>
      </c>
      <c r="S103" s="193">
        <v>0</v>
      </c>
      <c r="X103" s="193">
        <v>0</v>
      </c>
      <c r="Y103" s="20"/>
      <c r="Z103" s="18"/>
      <c r="AA103" s="18"/>
      <c r="AB103" s="18"/>
      <c r="AC103" s="18"/>
      <c r="AD103" s="18"/>
      <c r="AE103" s="18"/>
      <c r="AF103" s="18"/>
      <c r="AI103" s="21"/>
      <c r="AJ103" s="29">
        <f t="shared" si="30"/>
        <v>45445</v>
      </c>
      <c r="AK103">
        <f t="shared" si="24"/>
        <v>0</v>
      </c>
      <c r="AL103" s="1">
        <f t="shared" si="25"/>
        <v>1</v>
      </c>
      <c r="AM103" s="1">
        <f t="shared" si="26"/>
        <v>0</v>
      </c>
      <c r="AN103" s="163">
        <f t="shared" si="27"/>
        <v>0</v>
      </c>
      <c r="AO103" s="162">
        <f t="shared" si="29"/>
        <v>0.85</v>
      </c>
    </row>
    <row r="104" spans="1:41" x14ac:dyDescent="0.35">
      <c r="A104" s="86">
        <f t="shared" si="28"/>
        <v>0.93500000000000005</v>
      </c>
      <c r="D104" s="231"/>
      <c r="F104" s="21"/>
      <c r="G104" s="86">
        <v>0.63</v>
      </c>
      <c r="I104" s="86" cm="1">
        <f t="array" ref="I104">IF($G104&gt;=I$7,TREND(J$6:J$7,I$6:I$7,$G104),IF($G104&gt;=I$8,TREND(J$7:J$8,I$7:I$8,$G104),IF($G104&gt;=I$9,TREND(J$8:J$9,I$8:I$9,$G104),IF($G104&gt;=I$10,TREND(J$9:J$10,I$9:I$10,$G104),IF($G104&gt;=I$11,TREND(J$10:J$11,I$10:I$11,$G104),0)))))</f>
        <v>0.93500000000000005</v>
      </c>
      <c r="J104" s="20"/>
      <c r="K104" s="3"/>
      <c r="N104" s="86" cm="1">
        <f t="array" ref="N104">IF($G104&gt;=N$7,TREND(O$6:O$7,N$6:N$7,$G104),IF($G104&gt;=N$8,TREND(O$7:O$8,N$7:N$8,$G104),IF($G104&gt;=N$9,TREND(O$8:O$9,N$8:N$9,$G104),IF($G104&gt;=N$10,TREND(O$9:O$10,N$9:N$10,$G104),IF($G104&gt;=N$11,TREND(O$10:O$11,N$10:N$11,$G104),0)))))</f>
        <v>0.93500000000000005</v>
      </c>
      <c r="S104" s="193">
        <v>0</v>
      </c>
      <c r="X104" s="193">
        <v>0</v>
      </c>
      <c r="Y104" s="20"/>
      <c r="Z104" s="18"/>
      <c r="AA104" s="18"/>
      <c r="AB104" s="18"/>
      <c r="AC104" s="18"/>
      <c r="AD104" s="18"/>
      <c r="AE104" s="18"/>
      <c r="AF104" s="18"/>
      <c r="AI104" s="21"/>
      <c r="AJ104" s="29">
        <f t="shared" si="30"/>
        <v>45446</v>
      </c>
      <c r="AK104">
        <f t="shared" si="24"/>
        <v>0</v>
      </c>
      <c r="AL104" s="1">
        <f t="shared" si="25"/>
        <v>1</v>
      </c>
      <c r="AM104" s="1">
        <f t="shared" si="26"/>
        <v>0</v>
      </c>
      <c r="AN104" s="163">
        <f t="shared" si="27"/>
        <v>0</v>
      </c>
      <c r="AO104" s="162">
        <f t="shared" si="29"/>
        <v>0.85</v>
      </c>
    </row>
    <row r="105" spans="1:41" x14ac:dyDescent="0.35">
      <c r="A105" s="86">
        <f t="shared" si="28"/>
        <v>0.92999999999999983</v>
      </c>
      <c r="D105" s="231"/>
      <c r="F105" s="21"/>
      <c r="G105" s="86">
        <v>0.64</v>
      </c>
      <c r="I105" s="86" cm="1">
        <f t="array" ref="I105">IF($G105&gt;=I$7,TREND(J$6:J$7,I$6:I$7,$G105),IF($G105&gt;=I$8,TREND(J$7:J$8,I$7:I$8,$G105),IF($G105&gt;=I$9,TREND(J$8:J$9,I$8:I$9,$G105),IF($G105&gt;=I$10,TREND(J$9:J$10,I$9:I$10,$G105),IF($G105&gt;=I$11,TREND(J$10:J$11,I$10:I$11,$G105),0)))))</f>
        <v>0.92999999999999994</v>
      </c>
      <c r="J105" s="20"/>
      <c r="K105" s="3"/>
      <c r="N105" s="86" cm="1">
        <f t="array" ref="N105">IF($G105&gt;=N$7,TREND(O$6:O$7,N$6:N$7,$G105),IF($G105&gt;=N$8,TREND(O$7:O$8,N$7:N$8,$G105),IF($G105&gt;=N$9,TREND(O$8:O$9,N$8:N$9,$G105),IF($G105&gt;=N$10,TREND(O$9:O$10,N$9:N$10,$G105),IF($G105&gt;=N$11,TREND(O$10:O$11,N$10:N$11,$G105),0)))))</f>
        <v>0.92999999999999994</v>
      </c>
      <c r="S105" s="193">
        <v>0</v>
      </c>
      <c r="X105" s="193">
        <v>0</v>
      </c>
      <c r="Y105" s="20"/>
      <c r="Z105" s="18"/>
      <c r="AA105" s="18"/>
      <c r="AB105" s="18"/>
      <c r="AC105" s="18"/>
      <c r="AD105" s="18"/>
      <c r="AE105" s="18"/>
      <c r="AF105" s="18"/>
      <c r="AI105" s="21"/>
      <c r="AJ105" s="29">
        <f t="shared" si="30"/>
        <v>45447</v>
      </c>
      <c r="AK105">
        <f t="shared" ref="AK105:AK168" si="31">_xlfn.XLOOKUP(AJ105,A$27:A$36,B$27:B$36,0,0)</f>
        <v>0</v>
      </c>
      <c r="AL105" s="1">
        <f t="shared" ref="AL105:AL168" si="32">_xlfn.XLOOKUP(AJ105,A$15:A$24,B$15:B$24,1,0)</f>
        <v>1</v>
      </c>
      <c r="AM105" s="1">
        <f t="shared" ref="AM105:AM168" si="33">_xlfn.XLOOKUP(AJ105,A$27:A$36,B$27:B$36,0,-1)</f>
        <v>0</v>
      </c>
      <c r="AN105" s="163">
        <f t="shared" ref="AN105:AN168" si="34">AK105</f>
        <v>0</v>
      </c>
      <c r="AO105" s="162">
        <f t="shared" si="29"/>
        <v>0.85</v>
      </c>
    </row>
    <row r="106" spans="1:41" x14ac:dyDescent="0.35">
      <c r="A106" s="86">
        <f t="shared" ref="A106:A141" si="35">(IFERROR((I106*$H$3/$I$4),0)+IFERROR((N106*$M$3/$N$4),0)+IFERROR((S106*$R$3/$S$4),0)+IFERROR((X106*$W$3/$X$4),0))/($D$5/1000)</f>
        <v>0.92499999999999993</v>
      </c>
      <c r="D106" s="231"/>
      <c r="F106" s="21"/>
      <c r="G106" s="86">
        <v>0.65</v>
      </c>
      <c r="I106" s="86" cm="1">
        <f t="array" ref="I106">IF($G106&gt;=I$7,TREND(J$6:J$7,I$6:I$7,$G106),IF($G106&gt;=I$8,TREND(J$7:J$8,I$7:I$8,$G106),IF($G106&gt;=I$9,TREND(J$8:J$9,I$8:I$9,$G106),IF($G106&gt;=I$10,TREND(J$9:J$10,I$9:I$10,$G106),IF($G106&gt;=I$11,TREND(J$10:J$11,I$10:I$11,$G106),0)))))</f>
        <v>0.92500000000000004</v>
      </c>
      <c r="J106" s="20"/>
      <c r="K106" s="3"/>
      <c r="N106" s="86" cm="1">
        <f t="array" ref="N106">IF($G106&gt;=N$7,TREND(O$6:O$7,N$6:N$7,$G106),IF($G106&gt;=N$8,TREND(O$7:O$8,N$7:N$8,$G106),IF($G106&gt;=N$9,TREND(O$8:O$9,N$8:N$9,$G106),IF($G106&gt;=N$10,TREND(O$9:O$10,N$9:N$10,$G106),IF($G106&gt;=N$11,TREND(O$10:O$11,N$10:N$11,$G106),0)))))</f>
        <v>0.92500000000000004</v>
      </c>
      <c r="S106" s="193">
        <v>0</v>
      </c>
      <c r="X106" s="193">
        <v>0</v>
      </c>
      <c r="Y106" s="20"/>
      <c r="Z106" s="18"/>
      <c r="AA106" s="18"/>
      <c r="AB106" s="18"/>
      <c r="AC106" s="18"/>
      <c r="AD106" s="18"/>
      <c r="AE106" s="18"/>
      <c r="AF106" s="18"/>
      <c r="AI106" s="21"/>
      <c r="AJ106" s="29">
        <f t="shared" si="30"/>
        <v>45448</v>
      </c>
      <c r="AK106">
        <f t="shared" si="31"/>
        <v>0</v>
      </c>
      <c r="AL106" s="1">
        <f t="shared" si="32"/>
        <v>1</v>
      </c>
      <c r="AM106" s="1">
        <f t="shared" si="33"/>
        <v>0</v>
      </c>
      <c r="AN106" s="163">
        <f t="shared" si="34"/>
        <v>0</v>
      </c>
      <c r="AO106" s="162">
        <f t="shared" ref="AO106:AO169" si="36">IF(AL106=1,AO107,AL106)</f>
        <v>0.85</v>
      </c>
    </row>
    <row r="107" spans="1:41" x14ac:dyDescent="0.35">
      <c r="A107" s="86">
        <f t="shared" si="35"/>
        <v>0.91999999999999993</v>
      </c>
      <c r="D107" s="231"/>
      <c r="F107" s="21"/>
      <c r="G107" s="86">
        <v>0.66</v>
      </c>
      <c r="I107" s="86" cm="1">
        <f t="array" ref="I107">IF($G107&gt;=I$7,TREND(J$6:J$7,I$6:I$7,$G107),IF($G107&gt;=I$8,TREND(J$7:J$8,I$7:I$8,$G107),IF($G107&gt;=I$9,TREND(J$8:J$9,I$8:I$9,$G107),IF($G107&gt;=I$10,TREND(J$9:J$10,I$9:I$10,$G107),IF($G107&gt;=I$11,TREND(J$10:J$11,I$10:I$11,$G107),0)))))</f>
        <v>0.91999999999999993</v>
      </c>
      <c r="J107" s="20"/>
      <c r="K107" s="3"/>
      <c r="N107" s="86" cm="1">
        <f t="array" ref="N107">IF($G107&gt;=N$7,TREND(O$6:O$7,N$6:N$7,$G107),IF($G107&gt;=N$8,TREND(O$7:O$8,N$7:N$8,$G107),IF($G107&gt;=N$9,TREND(O$8:O$9,N$8:N$9,$G107),IF($G107&gt;=N$10,TREND(O$9:O$10,N$9:N$10,$G107),IF($G107&gt;=N$11,TREND(O$10:O$11,N$10:N$11,$G107),0)))))</f>
        <v>0.91999999999999993</v>
      </c>
      <c r="S107" s="193">
        <v>0</v>
      </c>
      <c r="X107" s="193">
        <v>0</v>
      </c>
      <c r="Y107" s="20"/>
      <c r="Z107" s="18"/>
      <c r="AA107" s="18"/>
      <c r="AB107" s="18"/>
      <c r="AC107" s="18"/>
      <c r="AD107" s="18"/>
      <c r="AE107" s="18"/>
      <c r="AF107" s="18"/>
      <c r="AI107" s="21"/>
      <c r="AJ107" s="29">
        <f t="shared" ref="AJ107:AJ170" si="37">AJ106+1</f>
        <v>45449</v>
      </c>
      <c r="AK107">
        <f t="shared" si="31"/>
        <v>0</v>
      </c>
      <c r="AL107" s="1">
        <f t="shared" si="32"/>
        <v>1</v>
      </c>
      <c r="AM107" s="1">
        <f t="shared" si="33"/>
        <v>0</v>
      </c>
      <c r="AN107" s="163">
        <f t="shared" si="34"/>
        <v>0</v>
      </c>
      <c r="AO107" s="162">
        <f t="shared" si="36"/>
        <v>0.85</v>
      </c>
    </row>
    <row r="108" spans="1:41" x14ac:dyDescent="0.35">
      <c r="A108" s="86">
        <f t="shared" si="35"/>
        <v>0.91500000000000004</v>
      </c>
      <c r="D108" s="231"/>
      <c r="F108" s="21"/>
      <c r="G108" s="86">
        <v>0.67</v>
      </c>
      <c r="I108" s="86" cm="1">
        <f t="array" ref="I108">IF($G108&gt;=I$7,TREND(J$6:J$7,I$6:I$7,$G108),IF($G108&gt;=I$8,TREND(J$7:J$8,I$7:I$8,$G108),IF($G108&gt;=I$9,TREND(J$8:J$9,I$8:I$9,$G108),IF($G108&gt;=I$10,TREND(J$9:J$10,I$9:I$10,$G108),IF($G108&gt;=I$11,TREND(J$10:J$11,I$10:I$11,$G108),0)))))</f>
        <v>0.91500000000000004</v>
      </c>
      <c r="J108" s="20"/>
      <c r="K108" s="3"/>
      <c r="N108" s="86" cm="1">
        <f t="array" ref="N108">IF($G108&gt;=N$7,TREND(O$6:O$7,N$6:N$7,$G108),IF($G108&gt;=N$8,TREND(O$7:O$8,N$7:N$8,$G108),IF($G108&gt;=N$9,TREND(O$8:O$9,N$8:N$9,$G108),IF($G108&gt;=N$10,TREND(O$9:O$10,N$9:N$10,$G108),IF($G108&gt;=N$11,TREND(O$10:O$11,N$10:N$11,$G108),0)))))</f>
        <v>0.91500000000000004</v>
      </c>
      <c r="S108" s="193">
        <v>0</v>
      </c>
      <c r="X108" s="193">
        <v>0</v>
      </c>
      <c r="Y108" s="20"/>
      <c r="Z108" s="18"/>
      <c r="AA108" s="18"/>
      <c r="AB108" s="18"/>
      <c r="AC108" s="18"/>
      <c r="AD108" s="18"/>
      <c r="AE108" s="18"/>
      <c r="AF108" s="18"/>
      <c r="AI108" s="21"/>
      <c r="AJ108" s="29">
        <f t="shared" si="37"/>
        <v>45450</v>
      </c>
      <c r="AK108">
        <f t="shared" si="31"/>
        <v>0</v>
      </c>
      <c r="AL108" s="1">
        <f t="shared" si="32"/>
        <v>1</v>
      </c>
      <c r="AM108" s="1">
        <f t="shared" si="33"/>
        <v>0</v>
      </c>
      <c r="AN108" s="163">
        <f t="shared" si="34"/>
        <v>0</v>
      </c>
      <c r="AO108" s="162">
        <f t="shared" si="36"/>
        <v>0.85</v>
      </c>
    </row>
    <row r="109" spans="1:41" x14ac:dyDescent="0.35">
      <c r="A109" s="86">
        <f t="shared" si="35"/>
        <v>0.90999999999999981</v>
      </c>
      <c r="D109" s="231"/>
      <c r="F109" s="21"/>
      <c r="G109" s="86">
        <v>0.68</v>
      </c>
      <c r="I109" s="86" cm="1">
        <f t="array" ref="I109">IF($G109&gt;=I$7,TREND(J$6:J$7,I$6:I$7,$G109),IF($G109&gt;=I$8,TREND(J$7:J$8,I$7:I$8,$G109),IF($G109&gt;=I$9,TREND(J$8:J$9,I$8:I$9,$G109),IF($G109&gt;=I$10,TREND(J$9:J$10,I$9:I$10,$G109),IF($G109&gt;=I$11,TREND(J$10:J$11,I$10:I$11,$G109),0)))))</f>
        <v>0.90999999999999992</v>
      </c>
      <c r="J109" s="20"/>
      <c r="K109" s="3"/>
      <c r="N109" s="86" cm="1">
        <f t="array" ref="N109">IF($G109&gt;=N$7,TREND(O$6:O$7,N$6:N$7,$G109),IF($G109&gt;=N$8,TREND(O$7:O$8,N$7:N$8,$G109),IF($G109&gt;=N$9,TREND(O$8:O$9,N$8:N$9,$G109),IF($G109&gt;=N$10,TREND(O$9:O$10,N$9:N$10,$G109),IF($G109&gt;=N$11,TREND(O$10:O$11,N$10:N$11,$G109),0)))))</f>
        <v>0.90999999999999992</v>
      </c>
      <c r="S109" s="193">
        <v>0</v>
      </c>
      <c r="X109" s="193">
        <v>0</v>
      </c>
      <c r="Y109" s="20"/>
      <c r="Z109" s="18"/>
      <c r="AA109" s="18"/>
      <c r="AB109" s="18"/>
      <c r="AC109" s="18"/>
      <c r="AD109" s="18"/>
      <c r="AE109" s="18"/>
      <c r="AF109" s="18"/>
      <c r="AI109" s="21"/>
      <c r="AJ109" s="29">
        <f t="shared" si="37"/>
        <v>45451</v>
      </c>
      <c r="AK109">
        <f t="shared" si="31"/>
        <v>0</v>
      </c>
      <c r="AL109" s="1">
        <f t="shared" si="32"/>
        <v>1</v>
      </c>
      <c r="AM109" s="1">
        <f t="shared" si="33"/>
        <v>0</v>
      </c>
      <c r="AN109" s="163">
        <f t="shared" si="34"/>
        <v>0</v>
      </c>
      <c r="AO109" s="162">
        <f t="shared" si="36"/>
        <v>0.85</v>
      </c>
    </row>
    <row r="110" spans="1:41" x14ac:dyDescent="0.35">
      <c r="A110" s="86">
        <f t="shared" si="35"/>
        <v>0.90500000000000014</v>
      </c>
      <c r="D110" s="231"/>
      <c r="F110" s="21"/>
      <c r="G110" s="86">
        <v>0.69</v>
      </c>
      <c r="I110" s="86" cm="1">
        <f t="array" ref="I110">IF($G110&gt;=I$7,TREND(J$6:J$7,I$6:I$7,$G110),IF($G110&gt;=I$8,TREND(J$7:J$8,I$7:I$8,$G110),IF($G110&gt;=I$9,TREND(J$8:J$9,I$8:I$9,$G110),IF($G110&gt;=I$10,TREND(J$9:J$10,I$9:I$10,$G110),IF($G110&gt;=I$11,TREND(J$10:J$11,I$10:I$11,$G110),0)))))</f>
        <v>0.90500000000000003</v>
      </c>
      <c r="J110" s="20"/>
      <c r="K110" s="3"/>
      <c r="N110" s="86" cm="1">
        <f t="array" ref="N110">IF($G110&gt;=N$7,TREND(O$6:O$7,N$6:N$7,$G110),IF($G110&gt;=N$8,TREND(O$7:O$8,N$7:N$8,$G110),IF($G110&gt;=N$9,TREND(O$8:O$9,N$8:N$9,$G110),IF($G110&gt;=N$10,TREND(O$9:O$10,N$9:N$10,$G110),IF($G110&gt;=N$11,TREND(O$10:O$11,N$10:N$11,$G110),0)))))</f>
        <v>0.90500000000000003</v>
      </c>
      <c r="S110" s="193">
        <v>0</v>
      </c>
      <c r="X110" s="193">
        <v>0</v>
      </c>
      <c r="Y110" s="20"/>
      <c r="Z110" s="18"/>
      <c r="AA110" s="18"/>
      <c r="AB110" s="18"/>
      <c r="AC110" s="18"/>
      <c r="AD110" s="18"/>
      <c r="AE110" s="18"/>
      <c r="AF110" s="18"/>
      <c r="AI110" s="21"/>
      <c r="AJ110" s="29">
        <f t="shared" si="37"/>
        <v>45452</v>
      </c>
      <c r="AK110">
        <f t="shared" si="31"/>
        <v>0</v>
      </c>
      <c r="AL110" s="1">
        <f t="shared" si="32"/>
        <v>1</v>
      </c>
      <c r="AM110" s="1">
        <f t="shared" si="33"/>
        <v>0</v>
      </c>
      <c r="AN110" s="163">
        <f t="shared" si="34"/>
        <v>0</v>
      </c>
      <c r="AO110" s="162">
        <f t="shared" si="36"/>
        <v>0.85</v>
      </c>
    </row>
    <row r="111" spans="1:41" x14ac:dyDescent="0.35">
      <c r="A111" s="86">
        <f t="shared" si="35"/>
        <v>0.9</v>
      </c>
      <c r="D111" s="231"/>
      <c r="F111" s="21"/>
      <c r="G111" s="86">
        <v>0.7</v>
      </c>
      <c r="I111" s="86" cm="1">
        <f t="array" ref="I111">IF($G111&gt;=I$7,TREND(J$6:J$7,I$6:I$7,$G111),IF($G111&gt;=I$8,TREND(J$7:J$8,I$7:I$8,$G111),IF($G111&gt;=I$9,TREND(J$8:J$9,I$8:I$9,$G111),IF($G111&gt;=I$10,TREND(J$9:J$10,I$9:I$10,$G111),IF($G111&gt;=I$11,TREND(J$10:J$11,I$10:I$11,$G111),0)))))</f>
        <v>0.9</v>
      </c>
      <c r="J111" s="20"/>
      <c r="K111" s="3"/>
      <c r="N111" s="86" cm="1">
        <f t="array" ref="N111">IF($G111&gt;=N$7,TREND(O$6:O$7,N$6:N$7,$G111),IF($G111&gt;=N$8,TREND(O$7:O$8,N$7:N$8,$G111),IF($G111&gt;=N$9,TREND(O$8:O$9,N$8:N$9,$G111),IF($G111&gt;=N$10,TREND(O$9:O$10,N$9:N$10,$G111),IF($G111&gt;=N$11,TREND(O$10:O$11,N$10:N$11,$G111),0)))))</f>
        <v>0.9</v>
      </c>
      <c r="S111" s="193">
        <v>0</v>
      </c>
      <c r="X111" s="193">
        <v>0</v>
      </c>
      <c r="Y111" s="20"/>
      <c r="Z111" s="18"/>
      <c r="AA111" s="18"/>
      <c r="AB111" s="18"/>
      <c r="AC111" s="18"/>
      <c r="AD111" s="18"/>
      <c r="AE111" s="18"/>
      <c r="AF111" s="18"/>
      <c r="AI111" s="21"/>
      <c r="AJ111" s="29">
        <f t="shared" si="37"/>
        <v>45453</v>
      </c>
      <c r="AK111">
        <f t="shared" si="31"/>
        <v>0</v>
      </c>
      <c r="AL111" s="1">
        <f t="shared" si="32"/>
        <v>1</v>
      </c>
      <c r="AM111" s="1">
        <f t="shared" si="33"/>
        <v>0</v>
      </c>
      <c r="AN111" s="163">
        <f t="shared" si="34"/>
        <v>0</v>
      </c>
      <c r="AO111" s="162">
        <f t="shared" si="36"/>
        <v>0.85</v>
      </c>
    </row>
    <row r="112" spans="1:41" x14ac:dyDescent="0.35">
      <c r="A112" s="86">
        <f t="shared" si="35"/>
        <v>0.89500000000000002</v>
      </c>
      <c r="D112" s="231"/>
      <c r="F112" s="21"/>
      <c r="G112" s="86">
        <v>0.71</v>
      </c>
      <c r="I112" s="86" cm="1">
        <f t="array" ref="I112">IF($G112&gt;=I$7,TREND(J$6:J$7,I$6:I$7,$G112),IF($G112&gt;=I$8,TREND(J$7:J$8,I$7:I$8,$G112),IF($G112&gt;=I$9,TREND(J$8:J$9,I$8:I$9,$G112),IF($G112&gt;=I$10,TREND(J$9:J$10,I$9:I$10,$G112),IF($G112&gt;=I$11,TREND(J$10:J$11,I$10:I$11,$G112),0)))))</f>
        <v>0.89500000000000002</v>
      </c>
      <c r="J112" s="20"/>
      <c r="K112" s="3"/>
      <c r="N112" s="86" cm="1">
        <f t="array" ref="N112">IF($G112&gt;=N$7,TREND(O$6:O$7,N$6:N$7,$G112),IF($G112&gt;=N$8,TREND(O$7:O$8,N$7:N$8,$G112),IF($G112&gt;=N$9,TREND(O$8:O$9,N$8:N$9,$G112),IF($G112&gt;=N$10,TREND(O$9:O$10,N$9:N$10,$G112),IF($G112&gt;=N$11,TREND(O$10:O$11,N$10:N$11,$G112),0)))))</f>
        <v>0.89500000000000002</v>
      </c>
      <c r="S112" s="193">
        <v>0</v>
      </c>
      <c r="X112" s="193">
        <v>0</v>
      </c>
      <c r="Y112" s="20"/>
      <c r="Z112" s="18"/>
      <c r="AA112" s="18"/>
      <c r="AB112" s="18"/>
      <c r="AC112" s="18"/>
      <c r="AD112" s="18"/>
      <c r="AE112" s="18"/>
      <c r="AF112" s="18"/>
      <c r="AI112" s="21"/>
      <c r="AJ112" s="29">
        <f t="shared" si="37"/>
        <v>45454</v>
      </c>
      <c r="AK112">
        <f t="shared" si="31"/>
        <v>0</v>
      </c>
      <c r="AL112" s="1">
        <f t="shared" si="32"/>
        <v>1</v>
      </c>
      <c r="AM112" s="1">
        <f t="shared" si="33"/>
        <v>0</v>
      </c>
      <c r="AN112" s="163">
        <f t="shared" si="34"/>
        <v>0</v>
      </c>
      <c r="AO112" s="162">
        <f t="shared" si="36"/>
        <v>0.85</v>
      </c>
    </row>
    <row r="113" spans="1:41" x14ac:dyDescent="0.35">
      <c r="A113" s="86">
        <f t="shared" si="35"/>
        <v>0.89</v>
      </c>
      <c r="D113" s="231"/>
      <c r="F113" s="21"/>
      <c r="G113" s="86">
        <v>0.72</v>
      </c>
      <c r="I113" s="86" cm="1">
        <f t="array" ref="I113">IF($G113&gt;=I$7,TREND(J$6:J$7,I$6:I$7,$G113),IF($G113&gt;=I$8,TREND(J$7:J$8,I$7:I$8,$G113),IF($G113&gt;=I$9,TREND(J$8:J$9,I$8:I$9,$G113),IF($G113&gt;=I$10,TREND(J$9:J$10,I$9:I$10,$G113),IF($G113&gt;=I$11,TREND(J$10:J$11,I$10:I$11,$G113),0)))))</f>
        <v>0.89</v>
      </c>
      <c r="J113" s="20"/>
      <c r="K113" s="3"/>
      <c r="N113" s="86" cm="1">
        <f t="array" ref="N113">IF($G113&gt;=N$7,TREND(O$6:O$7,N$6:N$7,$G113),IF($G113&gt;=N$8,TREND(O$7:O$8,N$7:N$8,$G113),IF($G113&gt;=N$9,TREND(O$8:O$9,N$8:N$9,$G113),IF($G113&gt;=N$10,TREND(O$9:O$10,N$9:N$10,$G113),IF($G113&gt;=N$11,TREND(O$10:O$11,N$10:N$11,$G113),0)))))</f>
        <v>0.89</v>
      </c>
      <c r="S113" s="193">
        <v>0</v>
      </c>
      <c r="X113" s="193">
        <v>0</v>
      </c>
      <c r="Y113" s="20"/>
      <c r="Z113" s="18"/>
      <c r="AA113" s="18"/>
      <c r="AB113" s="18"/>
      <c r="AC113" s="18"/>
      <c r="AD113" s="18"/>
      <c r="AE113" s="18"/>
      <c r="AF113" s="18"/>
      <c r="AI113" s="21"/>
      <c r="AJ113" s="29">
        <f t="shared" si="37"/>
        <v>45455</v>
      </c>
      <c r="AK113">
        <f t="shared" si="31"/>
        <v>0</v>
      </c>
      <c r="AL113" s="1">
        <f t="shared" si="32"/>
        <v>1</v>
      </c>
      <c r="AM113" s="1">
        <f t="shared" si="33"/>
        <v>0</v>
      </c>
      <c r="AN113" s="163">
        <f t="shared" si="34"/>
        <v>0</v>
      </c>
      <c r="AO113" s="162">
        <f t="shared" si="36"/>
        <v>0.85</v>
      </c>
    </row>
    <row r="114" spans="1:41" x14ac:dyDescent="0.35">
      <c r="A114" s="86">
        <f t="shared" si="35"/>
        <v>0.88500000000000012</v>
      </c>
      <c r="D114" s="231"/>
      <c r="F114" s="21"/>
      <c r="G114" s="86">
        <v>0.73</v>
      </c>
      <c r="I114" s="86" cm="1">
        <f t="array" ref="I114">IF($G114&gt;=I$7,TREND(J$6:J$7,I$6:I$7,$G114),IF($G114&gt;=I$8,TREND(J$7:J$8,I$7:I$8,$G114),IF($G114&gt;=I$9,TREND(J$8:J$9,I$8:I$9,$G114),IF($G114&gt;=I$10,TREND(J$9:J$10,I$9:I$10,$G114),IF($G114&gt;=I$11,TREND(J$10:J$11,I$10:I$11,$G114),0)))))</f>
        <v>0.88500000000000001</v>
      </c>
      <c r="J114" s="20"/>
      <c r="K114" s="3"/>
      <c r="N114" s="86" cm="1">
        <f t="array" ref="N114">IF($G114&gt;=N$7,TREND(O$6:O$7,N$6:N$7,$G114),IF($G114&gt;=N$8,TREND(O$7:O$8,N$7:N$8,$G114),IF($G114&gt;=N$9,TREND(O$8:O$9,N$8:N$9,$G114),IF($G114&gt;=N$10,TREND(O$9:O$10,N$9:N$10,$G114),IF($G114&gt;=N$11,TREND(O$10:O$11,N$10:N$11,$G114),0)))))</f>
        <v>0.88500000000000001</v>
      </c>
      <c r="S114" s="193">
        <v>0</v>
      </c>
      <c r="X114" s="193">
        <v>0</v>
      </c>
      <c r="Y114" s="20"/>
      <c r="Z114" s="18"/>
      <c r="AA114" s="18"/>
      <c r="AB114" s="18"/>
      <c r="AC114" s="18"/>
      <c r="AD114" s="18"/>
      <c r="AE114" s="18"/>
      <c r="AF114" s="18"/>
      <c r="AI114" s="21"/>
      <c r="AJ114" s="29">
        <f t="shared" si="37"/>
        <v>45456</v>
      </c>
      <c r="AK114">
        <f t="shared" si="31"/>
        <v>0</v>
      </c>
      <c r="AL114" s="1">
        <f t="shared" si="32"/>
        <v>1</v>
      </c>
      <c r="AM114" s="1">
        <f t="shared" si="33"/>
        <v>0</v>
      </c>
      <c r="AN114" s="163">
        <f t="shared" si="34"/>
        <v>0</v>
      </c>
      <c r="AO114" s="162">
        <f t="shared" si="36"/>
        <v>0.85</v>
      </c>
    </row>
    <row r="115" spans="1:41" x14ac:dyDescent="0.35">
      <c r="A115" s="86">
        <f t="shared" si="35"/>
        <v>0.88</v>
      </c>
      <c r="D115" s="231"/>
      <c r="F115" s="21"/>
      <c r="G115" s="86">
        <v>0.74</v>
      </c>
      <c r="I115" s="86" cm="1">
        <f t="array" ref="I115">IF($G115&gt;=I$7,TREND(J$6:J$7,I$6:I$7,$G115),IF($G115&gt;=I$8,TREND(J$7:J$8,I$7:I$8,$G115),IF($G115&gt;=I$9,TREND(J$8:J$9,I$8:I$9,$G115),IF($G115&gt;=I$10,TREND(J$9:J$10,I$9:I$10,$G115),IF($G115&gt;=I$11,TREND(J$10:J$11,I$10:I$11,$G115),0)))))</f>
        <v>0.88</v>
      </c>
      <c r="J115" s="20"/>
      <c r="K115" s="3"/>
      <c r="N115" s="86" cm="1">
        <f t="array" ref="N115">IF($G115&gt;=N$7,TREND(O$6:O$7,N$6:N$7,$G115),IF($G115&gt;=N$8,TREND(O$7:O$8,N$7:N$8,$G115),IF($G115&gt;=N$9,TREND(O$8:O$9,N$8:N$9,$G115),IF($G115&gt;=N$10,TREND(O$9:O$10,N$9:N$10,$G115),IF($G115&gt;=N$11,TREND(O$10:O$11,N$10:N$11,$G115),0)))))</f>
        <v>0.88</v>
      </c>
      <c r="S115" s="193">
        <v>0</v>
      </c>
      <c r="X115" s="193">
        <v>0</v>
      </c>
      <c r="Y115" s="20"/>
      <c r="Z115" s="18"/>
      <c r="AA115" s="18"/>
      <c r="AB115" s="18"/>
      <c r="AC115" s="18"/>
      <c r="AD115" s="18"/>
      <c r="AE115" s="18"/>
      <c r="AF115" s="18"/>
      <c r="AI115" s="21"/>
      <c r="AJ115" s="29">
        <f t="shared" si="37"/>
        <v>45457</v>
      </c>
      <c r="AK115">
        <f t="shared" si="31"/>
        <v>0</v>
      </c>
      <c r="AL115" s="1">
        <f t="shared" si="32"/>
        <v>1</v>
      </c>
      <c r="AM115" s="1">
        <f t="shared" si="33"/>
        <v>0</v>
      </c>
      <c r="AN115" s="163">
        <f t="shared" si="34"/>
        <v>0</v>
      </c>
      <c r="AO115" s="162">
        <f t="shared" si="36"/>
        <v>0.85</v>
      </c>
    </row>
    <row r="116" spans="1:41" x14ac:dyDescent="0.35">
      <c r="A116" s="86">
        <f t="shared" si="35"/>
        <v>0.875</v>
      </c>
      <c r="D116" s="231"/>
      <c r="F116" s="21"/>
      <c r="G116" s="86">
        <v>0.75</v>
      </c>
      <c r="I116" s="86" cm="1">
        <f t="array" ref="I116">IF($G116&gt;=I$7,TREND(J$6:J$7,I$6:I$7,$G116),IF($G116&gt;=I$8,TREND(J$7:J$8,I$7:I$8,$G116),IF($G116&gt;=I$9,TREND(J$8:J$9,I$8:I$9,$G116),IF($G116&gt;=I$10,TREND(J$9:J$10,I$9:I$10,$G116),IF($G116&gt;=I$11,TREND(J$10:J$11,I$10:I$11,$G116),0)))))</f>
        <v>0.875</v>
      </c>
      <c r="J116" s="20"/>
      <c r="K116" s="3"/>
      <c r="N116" s="86" cm="1">
        <f t="array" ref="N116">IF($G116&gt;=N$7,TREND(O$6:O$7,N$6:N$7,$G116),IF($G116&gt;=N$8,TREND(O$7:O$8,N$7:N$8,$G116),IF($G116&gt;=N$9,TREND(O$8:O$9,N$8:N$9,$G116),IF($G116&gt;=N$10,TREND(O$9:O$10,N$9:N$10,$G116),IF($G116&gt;=N$11,TREND(O$10:O$11,N$10:N$11,$G116),0)))))</f>
        <v>0.875</v>
      </c>
      <c r="S116" s="193">
        <v>0</v>
      </c>
      <c r="X116" s="193">
        <v>0</v>
      </c>
      <c r="Y116" s="20"/>
      <c r="Z116" s="18"/>
      <c r="AA116" s="18"/>
      <c r="AB116" s="18"/>
      <c r="AC116" s="18"/>
      <c r="AD116" s="18"/>
      <c r="AE116" s="18"/>
      <c r="AF116" s="18"/>
      <c r="AI116" s="21"/>
      <c r="AJ116" s="29">
        <f t="shared" si="37"/>
        <v>45458</v>
      </c>
      <c r="AK116">
        <f t="shared" si="31"/>
        <v>0</v>
      </c>
      <c r="AL116" s="1">
        <f t="shared" si="32"/>
        <v>1</v>
      </c>
      <c r="AM116" s="1">
        <f t="shared" si="33"/>
        <v>0</v>
      </c>
      <c r="AN116" s="163">
        <f t="shared" si="34"/>
        <v>0</v>
      </c>
      <c r="AO116" s="162">
        <f t="shared" si="36"/>
        <v>0.85</v>
      </c>
    </row>
    <row r="117" spans="1:41" x14ac:dyDescent="0.35">
      <c r="A117" s="86">
        <f t="shared" si="35"/>
        <v>0.87</v>
      </c>
      <c r="D117" s="231"/>
      <c r="F117" s="21"/>
      <c r="G117" s="86">
        <v>0.76</v>
      </c>
      <c r="I117" s="86" cm="1">
        <f t="array" ref="I117">IF($G117&gt;=I$7,TREND(J$6:J$7,I$6:I$7,$G117),IF($G117&gt;=I$8,TREND(J$7:J$8,I$7:I$8,$G117),IF($G117&gt;=I$9,TREND(J$8:J$9,I$8:I$9,$G117),IF($G117&gt;=I$10,TREND(J$9:J$10,I$9:I$10,$G117),IF($G117&gt;=I$11,TREND(J$10:J$11,I$10:I$11,$G117),0)))))</f>
        <v>0.87</v>
      </c>
      <c r="J117" s="20"/>
      <c r="K117" s="3"/>
      <c r="N117" s="86" cm="1">
        <f t="array" ref="N117">IF($G117&gt;=N$7,TREND(O$6:O$7,N$6:N$7,$G117),IF($G117&gt;=N$8,TREND(O$7:O$8,N$7:N$8,$G117),IF($G117&gt;=N$9,TREND(O$8:O$9,N$8:N$9,$G117),IF($G117&gt;=N$10,TREND(O$9:O$10,N$9:N$10,$G117),IF($G117&gt;=N$11,TREND(O$10:O$11,N$10:N$11,$G117),0)))))</f>
        <v>0.87</v>
      </c>
      <c r="S117" s="193">
        <v>0</v>
      </c>
      <c r="X117" s="193">
        <v>0</v>
      </c>
      <c r="Y117" s="20"/>
      <c r="Z117" s="18"/>
      <c r="AA117" s="18"/>
      <c r="AB117" s="18"/>
      <c r="AC117" s="18"/>
      <c r="AD117" s="18"/>
      <c r="AE117" s="18"/>
      <c r="AF117" s="18"/>
      <c r="AI117" s="21"/>
      <c r="AJ117" s="29">
        <f t="shared" si="37"/>
        <v>45459</v>
      </c>
      <c r="AK117">
        <f t="shared" si="31"/>
        <v>0</v>
      </c>
      <c r="AL117" s="1">
        <f t="shared" si="32"/>
        <v>1</v>
      </c>
      <c r="AM117" s="1">
        <f t="shared" si="33"/>
        <v>0</v>
      </c>
      <c r="AN117" s="163">
        <f t="shared" si="34"/>
        <v>0</v>
      </c>
      <c r="AO117" s="162">
        <f t="shared" si="36"/>
        <v>0.85</v>
      </c>
    </row>
    <row r="118" spans="1:41" x14ac:dyDescent="0.35">
      <c r="A118" s="86">
        <f t="shared" si="35"/>
        <v>0.86499999999999988</v>
      </c>
      <c r="D118" s="231"/>
      <c r="F118" s="21"/>
      <c r="G118" s="86">
        <v>0.77</v>
      </c>
      <c r="I118" s="86" cm="1">
        <f t="array" ref="I118">IF($G118&gt;=I$7,TREND(J$6:J$7,I$6:I$7,$G118),IF($G118&gt;=I$8,TREND(J$7:J$8,I$7:I$8,$G118),IF($G118&gt;=I$9,TREND(J$8:J$9,I$8:I$9,$G118),IF($G118&gt;=I$10,TREND(J$9:J$10,I$9:I$10,$G118),IF($G118&gt;=I$11,TREND(J$10:J$11,I$10:I$11,$G118),0)))))</f>
        <v>0.86499999999999999</v>
      </c>
      <c r="J118" s="20"/>
      <c r="K118" s="3"/>
      <c r="N118" s="86" cm="1">
        <f t="array" ref="N118">IF($G118&gt;=N$7,TREND(O$6:O$7,N$6:N$7,$G118),IF($G118&gt;=N$8,TREND(O$7:O$8,N$7:N$8,$G118),IF($G118&gt;=N$9,TREND(O$8:O$9,N$8:N$9,$G118),IF($G118&gt;=N$10,TREND(O$9:O$10,N$9:N$10,$G118),IF($G118&gt;=N$11,TREND(O$10:O$11,N$10:N$11,$G118),0)))))</f>
        <v>0.86499999999999999</v>
      </c>
      <c r="S118" s="193">
        <v>0</v>
      </c>
      <c r="X118" s="193">
        <v>0</v>
      </c>
      <c r="Y118" s="20"/>
      <c r="Z118" s="18"/>
      <c r="AA118" s="18"/>
      <c r="AB118" s="18"/>
      <c r="AC118" s="18"/>
      <c r="AD118" s="18"/>
      <c r="AE118" s="18"/>
      <c r="AF118" s="18"/>
      <c r="AI118" s="21"/>
      <c r="AJ118" s="29">
        <f t="shared" si="37"/>
        <v>45460</v>
      </c>
      <c r="AK118">
        <f t="shared" si="31"/>
        <v>0</v>
      </c>
      <c r="AL118" s="1">
        <f t="shared" si="32"/>
        <v>1</v>
      </c>
      <c r="AM118" s="1">
        <f t="shared" si="33"/>
        <v>0</v>
      </c>
      <c r="AN118" s="163">
        <f t="shared" si="34"/>
        <v>0</v>
      </c>
      <c r="AO118" s="162">
        <f t="shared" si="36"/>
        <v>0.85</v>
      </c>
    </row>
    <row r="119" spans="1:41" x14ac:dyDescent="0.35">
      <c r="A119" s="86">
        <f t="shared" si="35"/>
        <v>0.86</v>
      </c>
      <c r="D119" s="231"/>
      <c r="F119" s="21"/>
      <c r="G119" s="86">
        <v>0.78</v>
      </c>
      <c r="I119" s="86" cm="1">
        <f t="array" ref="I119">IF($G119&gt;=I$7,TREND(J$6:J$7,I$6:I$7,$G119),IF($G119&gt;=I$8,TREND(J$7:J$8,I$7:I$8,$G119),IF($G119&gt;=I$9,TREND(J$8:J$9,I$8:I$9,$G119),IF($G119&gt;=I$10,TREND(J$9:J$10,I$9:I$10,$G119),IF($G119&gt;=I$11,TREND(J$10:J$11,I$10:I$11,$G119),0)))))</f>
        <v>0.86</v>
      </c>
      <c r="J119" s="20"/>
      <c r="K119" s="3"/>
      <c r="N119" s="86" cm="1">
        <f t="array" ref="N119">IF($G119&gt;=N$7,TREND(O$6:O$7,N$6:N$7,$G119),IF($G119&gt;=N$8,TREND(O$7:O$8,N$7:N$8,$G119),IF($G119&gt;=N$9,TREND(O$8:O$9,N$8:N$9,$G119),IF($G119&gt;=N$10,TREND(O$9:O$10,N$9:N$10,$G119),IF($G119&gt;=N$11,TREND(O$10:O$11,N$10:N$11,$G119),0)))))</f>
        <v>0.86</v>
      </c>
      <c r="S119" s="193">
        <v>0</v>
      </c>
      <c r="X119" s="193">
        <v>0</v>
      </c>
      <c r="Y119" s="20"/>
      <c r="Z119" s="18"/>
      <c r="AA119" s="18"/>
      <c r="AB119" s="18"/>
      <c r="AC119" s="18"/>
      <c r="AD119" s="18"/>
      <c r="AE119" s="18"/>
      <c r="AF119" s="18"/>
      <c r="AI119" s="21"/>
      <c r="AJ119" s="29">
        <f t="shared" si="37"/>
        <v>45461</v>
      </c>
      <c r="AK119">
        <f t="shared" si="31"/>
        <v>0</v>
      </c>
      <c r="AL119" s="1">
        <f t="shared" si="32"/>
        <v>1</v>
      </c>
      <c r="AM119" s="1">
        <f t="shared" si="33"/>
        <v>0</v>
      </c>
      <c r="AN119" s="163">
        <f t="shared" si="34"/>
        <v>0</v>
      </c>
      <c r="AO119" s="162">
        <f t="shared" si="36"/>
        <v>0.85</v>
      </c>
    </row>
    <row r="120" spans="1:41" x14ac:dyDescent="0.35">
      <c r="A120" s="86">
        <f t="shared" si="35"/>
        <v>0.85499999999999998</v>
      </c>
      <c r="D120" s="231"/>
      <c r="F120" s="21"/>
      <c r="G120" s="86">
        <v>0.79</v>
      </c>
      <c r="I120" s="86" cm="1">
        <f t="array" ref="I120">IF($G120&gt;=I$7,TREND(J$6:J$7,I$6:I$7,$G120),IF($G120&gt;=I$8,TREND(J$7:J$8,I$7:I$8,$G120),IF($G120&gt;=I$9,TREND(J$8:J$9,I$8:I$9,$G120),IF($G120&gt;=I$10,TREND(J$9:J$10,I$9:I$10,$G120),IF($G120&gt;=I$11,TREND(J$10:J$11,I$10:I$11,$G120),0)))))</f>
        <v>0.85499999999999998</v>
      </c>
      <c r="J120" s="20"/>
      <c r="K120" s="3"/>
      <c r="N120" s="86" cm="1">
        <f t="array" ref="N120">IF($G120&gt;=N$7,TREND(O$6:O$7,N$6:N$7,$G120),IF($G120&gt;=N$8,TREND(O$7:O$8,N$7:N$8,$G120),IF($G120&gt;=N$9,TREND(O$8:O$9,N$8:N$9,$G120),IF($G120&gt;=N$10,TREND(O$9:O$10,N$9:N$10,$G120),IF($G120&gt;=N$11,TREND(O$10:O$11,N$10:N$11,$G120),0)))))</f>
        <v>0.85499999999999998</v>
      </c>
      <c r="S120" s="193">
        <v>0</v>
      </c>
      <c r="X120" s="193">
        <v>0</v>
      </c>
      <c r="Y120" s="20"/>
      <c r="Z120" s="18"/>
      <c r="AA120" s="18"/>
      <c r="AB120" s="18"/>
      <c r="AC120" s="18"/>
      <c r="AD120" s="18"/>
      <c r="AE120" s="18"/>
      <c r="AF120" s="18"/>
      <c r="AI120" s="21"/>
      <c r="AJ120" s="29">
        <f t="shared" si="37"/>
        <v>45462</v>
      </c>
      <c r="AK120">
        <f t="shared" si="31"/>
        <v>0</v>
      </c>
      <c r="AL120" s="1">
        <f t="shared" si="32"/>
        <v>1</v>
      </c>
      <c r="AM120" s="1">
        <f t="shared" si="33"/>
        <v>0</v>
      </c>
      <c r="AN120" s="163">
        <f t="shared" si="34"/>
        <v>0</v>
      </c>
      <c r="AO120" s="162">
        <f t="shared" si="36"/>
        <v>0.85</v>
      </c>
    </row>
    <row r="121" spans="1:41" x14ac:dyDescent="0.35">
      <c r="A121" s="86">
        <f t="shared" si="35"/>
        <v>0.84999999999999976</v>
      </c>
      <c r="D121" s="231"/>
      <c r="F121" s="21"/>
      <c r="G121" s="86">
        <v>0.8</v>
      </c>
      <c r="I121" s="86" cm="1">
        <f t="array" ref="I121">IF($G121&gt;=I$7,TREND(J$6:J$7,I$6:I$7,$G121),IF($G121&gt;=I$8,TREND(J$7:J$8,I$7:I$8,$G121),IF($G121&gt;=I$9,TREND(J$8:J$9,I$8:I$9,$G121),IF($G121&gt;=I$10,TREND(J$9:J$10,I$9:I$10,$G121),IF($G121&gt;=I$11,TREND(J$10:J$11,I$10:I$11,$G121),0)))))</f>
        <v>0.84999999999999987</v>
      </c>
      <c r="J121" s="20"/>
      <c r="K121" s="3"/>
      <c r="N121" s="86" cm="1">
        <f t="array" ref="N121">IF($G121&gt;=N$7,TREND(O$6:O$7,N$6:N$7,$G121),IF($G121&gt;=N$8,TREND(O$7:O$8,N$7:N$8,$G121),IF($G121&gt;=N$9,TREND(O$8:O$9,N$8:N$9,$G121),IF($G121&gt;=N$10,TREND(O$9:O$10,N$9:N$10,$G121),IF($G121&gt;=N$11,TREND(O$10:O$11,N$10:N$11,$G121),0)))))</f>
        <v>0.84999999999999987</v>
      </c>
      <c r="S121" s="193">
        <v>0</v>
      </c>
      <c r="X121" s="193">
        <v>0</v>
      </c>
      <c r="Y121" s="20"/>
      <c r="Z121" s="18"/>
      <c r="AA121" s="18"/>
      <c r="AB121" s="18"/>
      <c r="AC121" s="18"/>
      <c r="AD121" s="18"/>
      <c r="AE121" s="18"/>
      <c r="AF121" s="18"/>
      <c r="AI121" s="21"/>
      <c r="AJ121" s="29">
        <f t="shared" si="37"/>
        <v>45463</v>
      </c>
      <c r="AK121">
        <f t="shared" si="31"/>
        <v>0</v>
      </c>
      <c r="AL121" s="1">
        <f t="shared" si="32"/>
        <v>1</v>
      </c>
      <c r="AM121" s="1">
        <f t="shared" si="33"/>
        <v>0</v>
      </c>
      <c r="AN121" s="163">
        <f t="shared" si="34"/>
        <v>0</v>
      </c>
      <c r="AO121" s="162">
        <f t="shared" si="36"/>
        <v>0.85</v>
      </c>
    </row>
    <row r="122" spans="1:41" x14ac:dyDescent="0.35">
      <c r="A122" s="86">
        <f t="shared" si="35"/>
        <v>0.8474999999999997</v>
      </c>
      <c r="D122" s="231"/>
      <c r="F122" s="21"/>
      <c r="G122" s="86">
        <v>0.81</v>
      </c>
      <c r="I122" s="86" cm="1">
        <f t="array" ref="I122">IF($G122&gt;=I$7,TREND(J$6:J$7,I$6:I$7,$G122),IF($G122&gt;=I$8,TREND(J$7:J$8,I$7:I$8,$G122),IF($G122&gt;=I$9,TREND(J$8:J$9,I$8:I$9,$G122),IF($G122&gt;=I$10,TREND(J$9:J$10,I$9:I$10,$G122),IF($G122&gt;=I$11,TREND(J$10:J$11,I$10:I$11,$G122),0)))))</f>
        <v>0.84749999999999981</v>
      </c>
      <c r="J122" s="20"/>
      <c r="K122" s="3"/>
      <c r="N122" s="86" cm="1">
        <f t="array" ref="N122">IF($G122&gt;=N$7,TREND(O$6:O$7,N$6:N$7,$G122),IF($G122&gt;=N$8,TREND(O$7:O$8,N$7:N$8,$G122),IF($G122&gt;=N$9,TREND(O$8:O$9,N$8:N$9,$G122),IF($G122&gt;=N$10,TREND(O$9:O$10,N$9:N$10,$G122),IF($G122&gt;=N$11,TREND(O$10:O$11,N$10:N$11,$G122),0)))))</f>
        <v>0.84749999999999981</v>
      </c>
      <c r="S122" s="193">
        <v>0</v>
      </c>
      <c r="X122" s="193">
        <v>0</v>
      </c>
      <c r="Y122" s="20"/>
      <c r="Z122" s="18"/>
      <c r="AA122" s="18"/>
      <c r="AB122" s="18"/>
      <c r="AC122" s="18"/>
      <c r="AD122" s="18"/>
      <c r="AE122" s="18"/>
      <c r="AF122" s="18"/>
      <c r="AI122" s="21"/>
      <c r="AJ122" s="29">
        <f t="shared" si="37"/>
        <v>45464</v>
      </c>
      <c r="AK122">
        <f t="shared" si="31"/>
        <v>0</v>
      </c>
      <c r="AL122" s="1">
        <f t="shared" si="32"/>
        <v>1</v>
      </c>
      <c r="AM122" s="1">
        <f t="shared" si="33"/>
        <v>0</v>
      </c>
      <c r="AN122" s="163">
        <f t="shared" si="34"/>
        <v>0</v>
      </c>
      <c r="AO122" s="162">
        <f t="shared" si="36"/>
        <v>0.85</v>
      </c>
    </row>
    <row r="123" spans="1:41" x14ac:dyDescent="0.35">
      <c r="A123" s="86">
        <f t="shared" si="35"/>
        <v>0.84499999999999975</v>
      </c>
      <c r="D123" s="231"/>
      <c r="F123" s="21"/>
      <c r="G123" s="86">
        <v>0.82</v>
      </c>
      <c r="I123" s="86" cm="1">
        <f t="array" ref="I123">IF($G123&gt;=I$7,TREND(J$6:J$7,I$6:I$7,$G123),IF($G123&gt;=I$8,TREND(J$7:J$8,I$7:I$8,$G123),IF($G123&gt;=I$9,TREND(J$8:J$9,I$8:I$9,$G123),IF($G123&gt;=I$10,TREND(J$9:J$10,I$9:I$10,$G123),IF($G123&gt;=I$11,TREND(J$10:J$11,I$10:I$11,$G123),0)))))</f>
        <v>0.84499999999999986</v>
      </c>
      <c r="J123" s="20"/>
      <c r="K123" s="3"/>
      <c r="N123" s="86" cm="1">
        <f t="array" ref="N123">IF($G123&gt;=N$7,TREND(O$6:O$7,N$6:N$7,$G123),IF($G123&gt;=N$8,TREND(O$7:O$8,N$7:N$8,$G123),IF($G123&gt;=N$9,TREND(O$8:O$9,N$8:N$9,$G123),IF($G123&gt;=N$10,TREND(O$9:O$10,N$9:N$10,$G123),IF($G123&gt;=N$11,TREND(O$10:O$11,N$10:N$11,$G123),0)))))</f>
        <v>0.84499999999999986</v>
      </c>
      <c r="S123" s="193">
        <v>0</v>
      </c>
      <c r="X123" s="193">
        <v>0</v>
      </c>
      <c r="Y123" s="20"/>
      <c r="Z123" s="18"/>
      <c r="AA123" s="18"/>
      <c r="AB123" s="18"/>
      <c r="AC123" s="18"/>
      <c r="AD123" s="18"/>
      <c r="AE123" s="18"/>
      <c r="AF123" s="18"/>
      <c r="AI123" s="21"/>
      <c r="AJ123" s="29">
        <f t="shared" si="37"/>
        <v>45465</v>
      </c>
      <c r="AK123">
        <f t="shared" si="31"/>
        <v>0</v>
      </c>
      <c r="AL123" s="1">
        <f t="shared" si="32"/>
        <v>1</v>
      </c>
      <c r="AM123" s="1">
        <f t="shared" si="33"/>
        <v>0</v>
      </c>
      <c r="AN123" s="163">
        <f t="shared" si="34"/>
        <v>0</v>
      </c>
      <c r="AO123" s="162">
        <f t="shared" si="36"/>
        <v>0.85</v>
      </c>
    </row>
    <row r="124" spans="1:41" x14ac:dyDescent="0.35">
      <c r="A124" s="86">
        <f t="shared" si="35"/>
        <v>0.8424999999999998</v>
      </c>
      <c r="D124" s="231"/>
      <c r="F124" s="21"/>
      <c r="G124" s="86">
        <v>0.83</v>
      </c>
      <c r="I124" s="86" cm="1">
        <f t="array" ref="I124">IF($G124&gt;=I$7,TREND(J$6:J$7,I$6:I$7,$G124),IF($G124&gt;=I$8,TREND(J$7:J$8,I$7:I$8,$G124),IF($G124&gt;=I$9,TREND(J$8:J$9,I$8:I$9,$G124),IF($G124&gt;=I$10,TREND(J$9:J$10,I$9:I$10,$G124),IF($G124&gt;=I$11,TREND(J$10:J$11,I$10:I$11,$G124),0)))))</f>
        <v>0.8424999999999998</v>
      </c>
      <c r="J124" s="20"/>
      <c r="K124" s="3"/>
      <c r="N124" s="86" cm="1">
        <f t="array" ref="N124">IF($G124&gt;=N$7,TREND(O$6:O$7,N$6:N$7,$G124),IF($G124&gt;=N$8,TREND(O$7:O$8,N$7:N$8,$G124),IF($G124&gt;=N$9,TREND(O$8:O$9,N$8:N$9,$G124),IF($G124&gt;=N$10,TREND(O$9:O$10,N$9:N$10,$G124),IF($G124&gt;=N$11,TREND(O$10:O$11,N$10:N$11,$G124),0)))))</f>
        <v>0.8424999999999998</v>
      </c>
      <c r="S124" s="193">
        <v>0</v>
      </c>
      <c r="X124" s="193">
        <v>0</v>
      </c>
      <c r="Y124" s="20"/>
      <c r="Z124" s="18"/>
      <c r="AA124" s="18"/>
      <c r="AB124" s="18"/>
      <c r="AC124" s="18"/>
      <c r="AD124" s="18"/>
      <c r="AE124" s="18"/>
      <c r="AF124" s="18"/>
      <c r="AI124" s="21"/>
      <c r="AJ124" s="29">
        <f t="shared" si="37"/>
        <v>45466</v>
      </c>
      <c r="AK124">
        <f t="shared" si="31"/>
        <v>0</v>
      </c>
      <c r="AL124" s="1">
        <f t="shared" si="32"/>
        <v>1</v>
      </c>
      <c r="AM124" s="1">
        <f t="shared" si="33"/>
        <v>0</v>
      </c>
      <c r="AN124" s="163">
        <f t="shared" si="34"/>
        <v>0</v>
      </c>
      <c r="AO124" s="162">
        <f t="shared" si="36"/>
        <v>0.85</v>
      </c>
    </row>
    <row r="125" spans="1:41" x14ac:dyDescent="0.35">
      <c r="A125" s="86">
        <f t="shared" si="35"/>
        <v>0.84</v>
      </c>
      <c r="D125" s="231"/>
      <c r="F125" s="21"/>
      <c r="G125" s="86">
        <v>0.84</v>
      </c>
      <c r="I125" s="86" cm="1">
        <f t="array" ref="I125">IF($G125&gt;=I$7,TREND(J$6:J$7,I$6:I$7,$G125),IF($G125&gt;=I$8,TREND(J$7:J$8,I$7:I$8,$G125),IF($G125&gt;=I$9,TREND(J$8:J$9,I$8:I$9,$G125),IF($G125&gt;=I$10,TREND(J$9:J$10,I$9:I$10,$G125),IF($G125&gt;=I$11,TREND(J$10:J$11,I$10:I$11,$G125),0)))))</f>
        <v>0.83999999999999986</v>
      </c>
      <c r="J125" s="20"/>
      <c r="K125" s="3"/>
      <c r="N125" s="86" cm="1">
        <f t="array" ref="N125">IF($G125&gt;=N$7,TREND(O$6:O$7,N$6:N$7,$G125),IF($G125&gt;=N$8,TREND(O$7:O$8,N$7:N$8,$G125),IF($G125&gt;=N$9,TREND(O$8:O$9,N$8:N$9,$G125),IF($G125&gt;=N$10,TREND(O$9:O$10,N$9:N$10,$G125),IF($G125&gt;=N$11,TREND(O$10:O$11,N$10:N$11,$G125),0)))))</f>
        <v>0.83999999999999986</v>
      </c>
      <c r="S125" s="193">
        <v>0</v>
      </c>
      <c r="X125" s="193">
        <v>0</v>
      </c>
      <c r="Y125" s="20"/>
      <c r="Z125" s="18"/>
      <c r="AA125" s="18"/>
      <c r="AB125" s="18"/>
      <c r="AC125" s="18"/>
      <c r="AD125" s="18"/>
      <c r="AE125" s="18"/>
      <c r="AF125" s="18"/>
      <c r="AI125" s="21"/>
      <c r="AJ125" s="29">
        <f t="shared" si="37"/>
        <v>45467</v>
      </c>
      <c r="AK125">
        <f t="shared" si="31"/>
        <v>0</v>
      </c>
      <c r="AL125" s="1">
        <f t="shared" si="32"/>
        <v>1</v>
      </c>
      <c r="AM125" s="1">
        <f t="shared" si="33"/>
        <v>0</v>
      </c>
      <c r="AN125" s="163">
        <f t="shared" si="34"/>
        <v>0</v>
      </c>
      <c r="AO125" s="162">
        <f t="shared" si="36"/>
        <v>0.85</v>
      </c>
    </row>
    <row r="126" spans="1:41" x14ac:dyDescent="0.35">
      <c r="A126" s="86">
        <f t="shared" si="35"/>
        <v>0.83749999999999991</v>
      </c>
      <c r="D126" s="231"/>
      <c r="F126" s="21"/>
      <c r="G126" s="86">
        <v>0.85</v>
      </c>
      <c r="I126" s="86" cm="1">
        <f t="array" ref="I126">IF($G126&gt;=I$7,TREND(J$6:J$7,I$6:I$7,$G126),IF($G126&gt;=I$8,TREND(J$7:J$8,I$7:I$8,$G126),IF($G126&gt;=I$9,TREND(J$8:J$9,I$8:I$9,$G126),IF($G126&gt;=I$10,TREND(J$9:J$10,I$9:I$10,$G126),IF($G126&gt;=I$11,TREND(J$10:J$11,I$10:I$11,$G126),0)))))</f>
        <v>0.83749999999999991</v>
      </c>
      <c r="J126" s="20"/>
      <c r="K126" s="3"/>
      <c r="N126" s="86" cm="1">
        <f t="array" ref="N126">IF($G126&gt;=N$7,TREND(O$6:O$7,N$6:N$7,$G126),IF($G126&gt;=N$8,TREND(O$7:O$8,N$7:N$8,$G126),IF($G126&gt;=N$9,TREND(O$8:O$9,N$8:N$9,$G126),IF($G126&gt;=N$10,TREND(O$9:O$10,N$9:N$10,$G126),IF($G126&gt;=N$11,TREND(O$10:O$11,N$10:N$11,$G126),0)))))</f>
        <v>0.83749999999999991</v>
      </c>
      <c r="S126" s="193">
        <v>0</v>
      </c>
      <c r="X126" s="193">
        <v>0</v>
      </c>
      <c r="Y126" s="20"/>
      <c r="Z126" s="18"/>
      <c r="AA126" s="18"/>
      <c r="AB126" s="18"/>
      <c r="AC126" s="18"/>
      <c r="AD126" s="18"/>
      <c r="AE126" s="18"/>
      <c r="AF126" s="18"/>
      <c r="AI126" s="21"/>
      <c r="AJ126" s="29">
        <f t="shared" si="37"/>
        <v>45468</v>
      </c>
      <c r="AK126">
        <f t="shared" si="31"/>
        <v>0</v>
      </c>
      <c r="AL126" s="1">
        <f t="shared" si="32"/>
        <v>1</v>
      </c>
      <c r="AM126" s="1">
        <f t="shared" si="33"/>
        <v>0</v>
      </c>
      <c r="AN126" s="163">
        <f t="shared" si="34"/>
        <v>0</v>
      </c>
      <c r="AO126" s="162">
        <f t="shared" si="36"/>
        <v>0.85</v>
      </c>
    </row>
    <row r="127" spans="1:41" x14ac:dyDescent="0.35">
      <c r="A127" s="86">
        <f t="shared" si="35"/>
        <v>0.83499999999999996</v>
      </c>
      <c r="D127" s="231"/>
      <c r="F127" s="21"/>
      <c r="G127" s="86">
        <v>0.86</v>
      </c>
      <c r="I127" s="86" cm="1">
        <f t="array" ref="I127">IF($G127&gt;=I$7,TREND(J$6:J$7,I$6:I$7,$G127),IF($G127&gt;=I$8,TREND(J$7:J$8,I$7:I$8,$G127),IF($G127&gt;=I$9,TREND(J$8:J$9,I$8:I$9,$G127),IF($G127&gt;=I$10,TREND(J$9:J$10,I$9:I$10,$G127),IF($G127&gt;=I$11,TREND(J$10:J$11,I$10:I$11,$G127),0)))))</f>
        <v>0.83499999999999985</v>
      </c>
      <c r="J127" s="20"/>
      <c r="K127" s="3"/>
      <c r="N127" s="86" cm="1">
        <f t="array" ref="N127">IF($G127&gt;=N$7,TREND(O$6:O$7,N$6:N$7,$G127),IF($G127&gt;=N$8,TREND(O$7:O$8,N$7:N$8,$G127),IF($G127&gt;=N$9,TREND(O$8:O$9,N$8:N$9,$G127),IF($G127&gt;=N$10,TREND(O$9:O$10,N$9:N$10,$G127),IF($G127&gt;=N$11,TREND(O$10:O$11,N$10:N$11,$G127),0)))))</f>
        <v>0.83499999999999985</v>
      </c>
      <c r="S127" s="193">
        <v>0</v>
      </c>
      <c r="X127" s="193">
        <v>0</v>
      </c>
      <c r="Y127" s="20"/>
      <c r="Z127" s="18"/>
      <c r="AA127" s="18"/>
      <c r="AB127" s="18"/>
      <c r="AC127" s="18"/>
      <c r="AD127" s="18"/>
      <c r="AE127" s="18"/>
      <c r="AF127" s="18"/>
      <c r="AI127" s="21"/>
      <c r="AJ127" s="29">
        <f t="shared" si="37"/>
        <v>45469</v>
      </c>
      <c r="AK127">
        <f t="shared" si="31"/>
        <v>0</v>
      </c>
      <c r="AL127" s="1">
        <f t="shared" si="32"/>
        <v>1</v>
      </c>
      <c r="AM127" s="1">
        <f t="shared" si="33"/>
        <v>0</v>
      </c>
      <c r="AN127" s="163">
        <f t="shared" si="34"/>
        <v>0</v>
      </c>
      <c r="AO127" s="162">
        <f t="shared" si="36"/>
        <v>0.85</v>
      </c>
    </row>
    <row r="128" spans="1:41" x14ac:dyDescent="0.35">
      <c r="A128" s="86">
        <f t="shared" si="35"/>
        <v>0.83250000000000002</v>
      </c>
      <c r="D128" s="231"/>
      <c r="F128" s="21"/>
      <c r="G128" s="86">
        <v>0.87</v>
      </c>
      <c r="I128" s="86" cm="1">
        <f t="array" ref="I128">IF($G128&gt;=I$7,TREND(J$6:J$7,I$6:I$7,$G128),IF($G128&gt;=I$8,TREND(J$7:J$8,I$7:I$8,$G128),IF($G128&gt;=I$9,TREND(J$8:J$9,I$8:I$9,$G128),IF($G128&gt;=I$10,TREND(J$9:J$10,I$9:I$10,$G128),IF($G128&gt;=I$11,TREND(J$10:J$11,I$10:I$11,$G128),0)))))</f>
        <v>0.83249999999999991</v>
      </c>
      <c r="J128" s="20"/>
      <c r="K128" s="3"/>
      <c r="N128" s="86" cm="1">
        <f t="array" ref="N128">IF($G128&gt;=N$7,TREND(O$6:O$7,N$6:N$7,$G128),IF($G128&gt;=N$8,TREND(O$7:O$8,N$7:N$8,$G128),IF($G128&gt;=N$9,TREND(O$8:O$9,N$8:N$9,$G128),IF($G128&gt;=N$10,TREND(O$9:O$10,N$9:N$10,$G128),IF($G128&gt;=N$11,TREND(O$10:O$11,N$10:N$11,$G128),0)))))</f>
        <v>0.83249999999999991</v>
      </c>
      <c r="S128" s="193">
        <v>0</v>
      </c>
      <c r="X128" s="193">
        <v>0</v>
      </c>
      <c r="Y128" s="20"/>
      <c r="Z128" s="18"/>
      <c r="AA128" s="18"/>
      <c r="AB128" s="18"/>
      <c r="AC128" s="18"/>
      <c r="AD128" s="18"/>
      <c r="AE128" s="18"/>
      <c r="AF128" s="18"/>
      <c r="AI128" s="21"/>
      <c r="AJ128" s="29">
        <f t="shared" si="37"/>
        <v>45470</v>
      </c>
      <c r="AK128">
        <f t="shared" si="31"/>
        <v>0</v>
      </c>
      <c r="AL128" s="1">
        <f t="shared" si="32"/>
        <v>1</v>
      </c>
      <c r="AM128" s="1">
        <f t="shared" si="33"/>
        <v>0</v>
      </c>
      <c r="AN128" s="163">
        <f t="shared" si="34"/>
        <v>0</v>
      </c>
      <c r="AO128" s="162">
        <f t="shared" si="36"/>
        <v>0.85</v>
      </c>
    </row>
    <row r="129" spans="1:41" x14ac:dyDescent="0.35">
      <c r="A129" s="86">
        <f t="shared" si="35"/>
        <v>0.83</v>
      </c>
      <c r="D129" s="231"/>
      <c r="F129" s="21"/>
      <c r="G129" s="86">
        <v>0.88</v>
      </c>
      <c r="I129" s="86" cm="1">
        <f t="array" ref="I129">IF($G129&gt;=I$7,TREND(J$6:J$7,I$6:I$7,$G129),IF($G129&gt;=I$8,TREND(J$7:J$8,I$7:I$8,$G129),IF($G129&gt;=I$9,TREND(J$8:J$9,I$8:I$9,$G129),IF($G129&gt;=I$10,TREND(J$9:J$10,I$9:I$10,$G129),IF($G129&gt;=I$11,TREND(J$10:J$11,I$10:I$11,$G129),0)))))</f>
        <v>0.82999999999999985</v>
      </c>
      <c r="J129" s="20"/>
      <c r="K129" s="3"/>
      <c r="N129" s="86" cm="1">
        <f t="array" ref="N129">IF($G129&gt;=N$7,TREND(O$6:O$7,N$6:N$7,$G129),IF($G129&gt;=N$8,TREND(O$7:O$8,N$7:N$8,$G129),IF($G129&gt;=N$9,TREND(O$8:O$9,N$8:N$9,$G129),IF($G129&gt;=N$10,TREND(O$9:O$10,N$9:N$10,$G129),IF($G129&gt;=N$11,TREND(O$10:O$11,N$10:N$11,$G129),0)))))</f>
        <v>0.82999999999999985</v>
      </c>
      <c r="S129" s="193">
        <v>0</v>
      </c>
      <c r="X129" s="193">
        <v>0</v>
      </c>
      <c r="Y129" s="20"/>
      <c r="Z129" s="18"/>
      <c r="AA129" s="18"/>
      <c r="AB129" s="18"/>
      <c r="AC129" s="18"/>
      <c r="AD129" s="18"/>
      <c r="AE129" s="18"/>
      <c r="AF129" s="18"/>
      <c r="AI129" s="21"/>
      <c r="AJ129" s="29">
        <f t="shared" si="37"/>
        <v>45471</v>
      </c>
      <c r="AK129">
        <f t="shared" si="31"/>
        <v>0</v>
      </c>
      <c r="AL129" s="1">
        <f t="shared" si="32"/>
        <v>1</v>
      </c>
      <c r="AM129" s="1">
        <f t="shared" si="33"/>
        <v>0</v>
      </c>
      <c r="AN129" s="163">
        <f t="shared" si="34"/>
        <v>0</v>
      </c>
      <c r="AO129" s="162">
        <f t="shared" si="36"/>
        <v>0.85</v>
      </c>
    </row>
    <row r="130" spans="1:41" x14ac:dyDescent="0.35">
      <c r="A130" s="86">
        <f t="shared" si="35"/>
        <v>0.82750000000000001</v>
      </c>
      <c r="D130" s="231"/>
      <c r="F130" s="21"/>
      <c r="G130" s="86">
        <v>0.89</v>
      </c>
      <c r="I130" s="86" cm="1">
        <f t="array" ref="I130">IF($G130&gt;=I$7,TREND(J$6:J$7,I$6:I$7,$G130),IF($G130&gt;=I$8,TREND(J$7:J$8,I$7:I$8,$G130),IF($G130&gt;=I$9,TREND(J$8:J$9,I$8:I$9,$G130),IF($G130&gt;=I$10,TREND(J$9:J$10,I$9:I$10,$G130),IF($G130&gt;=I$11,TREND(J$10:J$11,I$10:I$11,$G130),0)))))</f>
        <v>0.8274999999999999</v>
      </c>
      <c r="J130" s="20"/>
      <c r="K130" s="3"/>
      <c r="N130" s="86" cm="1">
        <f t="array" ref="N130">IF($G130&gt;=N$7,TREND(O$6:O$7,N$6:N$7,$G130),IF($G130&gt;=N$8,TREND(O$7:O$8,N$7:N$8,$G130),IF($G130&gt;=N$9,TREND(O$8:O$9,N$8:N$9,$G130),IF($G130&gt;=N$10,TREND(O$9:O$10,N$9:N$10,$G130),IF($G130&gt;=N$11,TREND(O$10:O$11,N$10:N$11,$G130),0)))))</f>
        <v>0.8274999999999999</v>
      </c>
      <c r="S130" s="193">
        <v>0</v>
      </c>
      <c r="X130" s="193">
        <v>0</v>
      </c>
      <c r="Y130" s="20"/>
      <c r="Z130" s="18"/>
      <c r="AA130" s="18"/>
      <c r="AB130" s="18"/>
      <c r="AC130" s="18"/>
      <c r="AD130" s="18"/>
      <c r="AE130" s="18"/>
      <c r="AF130" s="18"/>
      <c r="AI130" s="21"/>
      <c r="AJ130" s="29">
        <f t="shared" si="37"/>
        <v>45472</v>
      </c>
      <c r="AK130">
        <f t="shared" si="31"/>
        <v>0</v>
      </c>
      <c r="AL130" s="1">
        <f t="shared" si="32"/>
        <v>1</v>
      </c>
      <c r="AM130" s="1">
        <f t="shared" si="33"/>
        <v>0</v>
      </c>
      <c r="AN130" s="163">
        <f t="shared" si="34"/>
        <v>0</v>
      </c>
      <c r="AO130" s="162">
        <f t="shared" si="36"/>
        <v>0.85</v>
      </c>
    </row>
    <row r="131" spans="1:41" x14ac:dyDescent="0.35">
      <c r="A131" s="86">
        <f t="shared" si="35"/>
        <v>0.82499999999999984</v>
      </c>
      <c r="D131" s="231"/>
      <c r="F131" s="21"/>
      <c r="G131" s="86">
        <v>0.9</v>
      </c>
      <c r="I131" s="86" cm="1">
        <f t="array" ref="I131">IF($G131&gt;=I$7,TREND(J$6:J$7,I$6:I$7,$G131),IF($G131&gt;=I$8,TREND(J$7:J$8,I$7:I$8,$G131),IF($G131&gt;=I$9,TREND(J$8:J$9,I$8:I$9,$G131),IF($G131&gt;=I$10,TREND(J$9:J$10,I$9:I$10,$G131),IF($G131&gt;=I$11,TREND(J$10:J$11,I$10:I$11,$G131),0)))))</f>
        <v>0.82499999999999984</v>
      </c>
      <c r="J131" s="20"/>
      <c r="K131" s="3"/>
      <c r="N131" s="86" cm="1">
        <f t="array" ref="N131">IF($G131&gt;=N$7,TREND(O$6:O$7,N$6:N$7,$G131),IF($G131&gt;=N$8,TREND(O$7:O$8,N$7:N$8,$G131),IF($G131&gt;=N$9,TREND(O$8:O$9,N$8:N$9,$G131),IF($G131&gt;=N$10,TREND(O$9:O$10,N$9:N$10,$G131),IF($G131&gt;=N$11,TREND(O$10:O$11,N$10:N$11,$G131),0)))))</f>
        <v>0.82499999999999984</v>
      </c>
      <c r="S131" s="193">
        <v>0</v>
      </c>
      <c r="X131" s="193">
        <v>0</v>
      </c>
      <c r="Y131" s="20"/>
      <c r="Z131" s="18"/>
      <c r="AA131" s="18"/>
      <c r="AB131" s="18"/>
      <c r="AC131" s="18"/>
      <c r="AD131" s="18"/>
      <c r="AE131" s="18"/>
      <c r="AF131" s="18"/>
      <c r="AI131" s="21"/>
      <c r="AJ131" s="29">
        <f t="shared" si="37"/>
        <v>45473</v>
      </c>
      <c r="AK131">
        <f t="shared" si="31"/>
        <v>0</v>
      </c>
      <c r="AL131" s="1">
        <f t="shared" si="32"/>
        <v>1</v>
      </c>
      <c r="AM131" s="1">
        <f t="shared" si="33"/>
        <v>0</v>
      </c>
      <c r="AN131" s="163">
        <f t="shared" si="34"/>
        <v>0</v>
      </c>
      <c r="AO131" s="162">
        <f t="shared" si="36"/>
        <v>0.85</v>
      </c>
    </row>
    <row r="132" spans="1:41" x14ac:dyDescent="0.35">
      <c r="A132" s="86">
        <f t="shared" si="35"/>
        <v>0.8224999999999999</v>
      </c>
      <c r="D132" s="231"/>
      <c r="F132" s="21"/>
      <c r="G132" s="86">
        <v>0.91</v>
      </c>
      <c r="I132" s="86" cm="1">
        <f t="array" ref="I132">IF($G132&gt;=I$7,TREND(J$6:J$7,I$6:I$7,$G132),IF($G132&gt;=I$8,TREND(J$7:J$8,I$7:I$8,$G132),IF($G132&gt;=I$9,TREND(J$8:J$9,I$8:I$9,$G132),IF($G132&gt;=I$10,TREND(J$9:J$10,I$9:I$10,$G132),IF($G132&gt;=I$11,TREND(J$10:J$11,I$10:I$11,$G132),0)))))</f>
        <v>0.8224999999999999</v>
      </c>
      <c r="J132" s="20"/>
      <c r="K132" s="3"/>
      <c r="N132" s="86" cm="1">
        <f t="array" ref="N132">IF($G132&gt;=N$7,TREND(O$6:O$7,N$6:N$7,$G132),IF($G132&gt;=N$8,TREND(O$7:O$8,N$7:N$8,$G132),IF($G132&gt;=N$9,TREND(O$8:O$9,N$8:N$9,$G132),IF($G132&gt;=N$10,TREND(O$9:O$10,N$9:N$10,$G132),IF($G132&gt;=N$11,TREND(O$10:O$11,N$10:N$11,$G132),0)))))</f>
        <v>0.8224999999999999</v>
      </c>
      <c r="S132" s="193">
        <v>0</v>
      </c>
      <c r="X132" s="193">
        <v>0</v>
      </c>
      <c r="Y132" s="20"/>
      <c r="Z132" s="18"/>
      <c r="AA132" s="18"/>
      <c r="AB132" s="18"/>
      <c r="AC132" s="18"/>
      <c r="AD132" s="18"/>
      <c r="AE132" s="18"/>
      <c r="AF132" s="18"/>
      <c r="AI132" s="21"/>
      <c r="AJ132" s="29">
        <f t="shared" si="37"/>
        <v>45474</v>
      </c>
      <c r="AK132">
        <f t="shared" si="31"/>
        <v>0</v>
      </c>
      <c r="AL132" s="1">
        <f t="shared" si="32"/>
        <v>1</v>
      </c>
      <c r="AM132" s="1">
        <f t="shared" si="33"/>
        <v>0</v>
      </c>
      <c r="AN132" s="163">
        <f t="shared" si="34"/>
        <v>0</v>
      </c>
      <c r="AO132" s="162">
        <f t="shared" si="36"/>
        <v>0.85</v>
      </c>
    </row>
    <row r="133" spans="1:41" x14ac:dyDescent="0.35">
      <c r="A133" s="86">
        <f t="shared" si="35"/>
        <v>0.81999999999999984</v>
      </c>
      <c r="D133" s="231"/>
      <c r="F133" s="21"/>
      <c r="G133" s="86">
        <v>0.92</v>
      </c>
      <c r="I133" s="86" cm="1">
        <f t="array" ref="I133">IF($G133&gt;=I$7,TREND(J$6:J$7,I$6:I$7,$G133),IF($G133&gt;=I$8,TREND(J$7:J$8,I$7:I$8,$G133),IF($G133&gt;=I$9,TREND(J$8:J$9,I$8:I$9,$G133),IF($G133&gt;=I$10,TREND(J$9:J$10,I$9:I$10,$G133),IF($G133&gt;=I$11,TREND(J$10:J$11,I$10:I$11,$G133),0)))))</f>
        <v>0.81999999999999984</v>
      </c>
      <c r="J133" s="20"/>
      <c r="K133" s="3"/>
      <c r="N133" s="86" cm="1">
        <f t="array" ref="N133">IF($G133&gt;=N$7,TREND(O$6:O$7,N$6:N$7,$G133),IF($G133&gt;=N$8,TREND(O$7:O$8,N$7:N$8,$G133),IF($G133&gt;=N$9,TREND(O$8:O$9,N$8:N$9,$G133),IF($G133&gt;=N$10,TREND(O$9:O$10,N$9:N$10,$G133),IF($G133&gt;=N$11,TREND(O$10:O$11,N$10:N$11,$G133),0)))))</f>
        <v>0.81999999999999984</v>
      </c>
      <c r="S133" s="193">
        <v>0</v>
      </c>
      <c r="X133" s="193">
        <v>0</v>
      </c>
      <c r="Y133" s="20"/>
      <c r="Z133" s="18"/>
      <c r="AA133" s="18"/>
      <c r="AB133" s="18"/>
      <c r="AC133" s="18"/>
      <c r="AD133" s="18"/>
      <c r="AE133" s="18"/>
      <c r="AF133" s="18"/>
      <c r="AI133" s="21"/>
      <c r="AJ133" s="29">
        <f t="shared" si="37"/>
        <v>45475</v>
      </c>
      <c r="AK133">
        <f t="shared" si="31"/>
        <v>0</v>
      </c>
      <c r="AL133" s="1">
        <f t="shared" si="32"/>
        <v>1</v>
      </c>
      <c r="AM133" s="1">
        <f t="shared" si="33"/>
        <v>0</v>
      </c>
      <c r="AN133" s="163">
        <f t="shared" si="34"/>
        <v>0</v>
      </c>
      <c r="AO133" s="162">
        <f t="shared" si="36"/>
        <v>0.85</v>
      </c>
    </row>
    <row r="134" spans="1:41" x14ac:dyDescent="0.35">
      <c r="A134" s="86">
        <f t="shared" si="35"/>
        <v>0.81749999999999989</v>
      </c>
      <c r="D134" s="231"/>
      <c r="F134" s="21"/>
      <c r="G134" s="86">
        <v>0.93</v>
      </c>
      <c r="I134" s="86" cm="1">
        <f t="array" ref="I134">IF($G134&gt;=I$7,TREND(J$6:J$7,I$6:I$7,$G134),IF($G134&gt;=I$8,TREND(J$7:J$8,I$7:I$8,$G134),IF($G134&gt;=I$9,TREND(J$8:J$9,I$8:I$9,$G134),IF($G134&gt;=I$10,TREND(J$9:J$10,I$9:I$10,$G134),IF($G134&gt;=I$11,TREND(J$10:J$11,I$10:I$11,$G134),0)))))</f>
        <v>0.81749999999999989</v>
      </c>
      <c r="J134" s="20"/>
      <c r="K134" s="3"/>
      <c r="N134" s="86" cm="1">
        <f t="array" ref="N134">IF($G134&gt;=N$7,TREND(O$6:O$7,N$6:N$7,$G134),IF($G134&gt;=N$8,TREND(O$7:O$8,N$7:N$8,$G134),IF($G134&gt;=N$9,TREND(O$8:O$9,N$8:N$9,$G134),IF($G134&gt;=N$10,TREND(O$9:O$10,N$9:N$10,$G134),IF($G134&gt;=N$11,TREND(O$10:O$11,N$10:N$11,$G134),0)))))</f>
        <v>0.81749999999999989</v>
      </c>
      <c r="S134" s="193">
        <v>0</v>
      </c>
      <c r="X134" s="193">
        <v>0</v>
      </c>
      <c r="Y134" s="20"/>
      <c r="Z134" s="18"/>
      <c r="AA134" s="18"/>
      <c r="AB134" s="18"/>
      <c r="AC134" s="18"/>
      <c r="AD134" s="18"/>
      <c r="AE134" s="18"/>
      <c r="AF134" s="18"/>
      <c r="AI134" s="21"/>
      <c r="AJ134" s="29">
        <f t="shared" si="37"/>
        <v>45476</v>
      </c>
      <c r="AK134">
        <f t="shared" si="31"/>
        <v>0</v>
      </c>
      <c r="AL134" s="1">
        <f t="shared" si="32"/>
        <v>1</v>
      </c>
      <c r="AM134" s="1">
        <f t="shared" si="33"/>
        <v>0</v>
      </c>
      <c r="AN134" s="163">
        <f t="shared" si="34"/>
        <v>0</v>
      </c>
      <c r="AO134" s="162">
        <f t="shared" si="36"/>
        <v>0.85</v>
      </c>
    </row>
    <row r="135" spans="1:41" x14ac:dyDescent="0.35">
      <c r="A135" s="86">
        <f t="shared" si="35"/>
        <v>0.81499999999999995</v>
      </c>
      <c r="D135" s="231"/>
      <c r="F135" s="21"/>
      <c r="G135" s="86">
        <v>0.94</v>
      </c>
      <c r="I135" s="86" cm="1">
        <f t="array" ref="I135">IF($G135&gt;=I$7,TREND(J$6:J$7,I$6:I$7,$G135),IF($G135&gt;=I$8,TREND(J$7:J$8,I$7:I$8,$G135),IF($G135&gt;=I$9,TREND(J$8:J$9,I$8:I$9,$G135),IF($G135&gt;=I$10,TREND(J$9:J$10,I$9:I$10,$G135),IF($G135&gt;=I$11,TREND(J$10:J$11,I$10:I$11,$G135),0)))))</f>
        <v>0.81499999999999995</v>
      </c>
      <c r="J135" s="20"/>
      <c r="K135" s="3"/>
      <c r="N135" s="86" cm="1">
        <f t="array" ref="N135">IF($G135&gt;=N$7,TREND(O$6:O$7,N$6:N$7,$G135),IF($G135&gt;=N$8,TREND(O$7:O$8,N$7:N$8,$G135),IF($G135&gt;=N$9,TREND(O$8:O$9,N$8:N$9,$G135),IF($G135&gt;=N$10,TREND(O$9:O$10,N$9:N$10,$G135),IF($G135&gt;=N$11,TREND(O$10:O$11,N$10:N$11,$G135),0)))))</f>
        <v>0.81499999999999995</v>
      </c>
      <c r="S135" s="193">
        <v>0</v>
      </c>
      <c r="X135" s="193">
        <v>0</v>
      </c>
      <c r="Y135" s="20"/>
      <c r="Z135" s="18"/>
      <c r="AA135" s="18"/>
      <c r="AB135" s="18"/>
      <c r="AC135" s="18"/>
      <c r="AD135" s="18"/>
      <c r="AE135" s="18"/>
      <c r="AF135" s="18"/>
      <c r="AI135" s="21"/>
      <c r="AJ135" s="29">
        <f t="shared" si="37"/>
        <v>45477</v>
      </c>
      <c r="AK135">
        <f t="shared" si="31"/>
        <v>0</v>
      </c>
      <c r="AL135" s="1">
        <f t="shared" si="32"/>
        <v>1</v>
      </c>
      <c r="AM135" s="1">
        <f t="shared" si="33"/>
        <v>0</v>
      </c>
      <c r="AN135" s="163">
        <f t="shared" si="34"/>
        <v>0</v>
      </c>
      <c r="AO135" s="162">
        <f t="shared" si="36"/>
        <v>0.85</v>
      </c>
    </row>
    <row r="136" spans="1:41" x14ac:dyDescent="0.35">
      <c r="A136" s="86">
        <f t="shared" si="35"/>
        <v>0.81249999999999989</v>
      </c>
      <c r="D136" s="231"/>
      <c r="F136" s="21"/>
      <c r="G136" s="86">
        <v>0.95</v>
      </c>
      <c r="I136" s="86" cm="1">
        <f t="array" ref="I136">IF($G136&gt;=I$7,TREND(J$6:J$7,I$6:I$7,$G136),IF($G136&gt;=I$8,TREND(J$7:J$8,I$7:I$8,$G136),IF($G136&gt;=I$9,TREND(J$8:J$9,I$8:I$9,$G136),IF($G136&gt;=I$10,TREND(J$9:J$10,I$9:I$10,$G136),IF($G136&gt;=I$11,TREND(J$10:J$11,I$10:I$11,$G136),0)))))</f>
        <v>0.81249999999999989</v>
      </c>
      <c r="J136" s="20"/>
      <c r="K136" s="3"/>
      <c r="N136" s="86" cm="1">
        <f t="array" ref="N136">IF($G136&gt;=N$7,TREND(O$6:O$7,N$6:N$7,$G136),IF($G136&gt;=N$8,TREND(O$7:O$8,N$7:N$8,$G136),IF($G136&gt;=N$9,TREND(O$8:O$9,N$8:N$9,$G136),IF($G136&gt;=N$10,TREND(O$9:O$10,N$9:N$10,$G136),IF($G136&gt;=N$11,TREND(O$10:O$11,N$10:N$11,$G136),0)))))</f>
        <v>0.81249999999999989</v>
      </c>
      <c r="S136" s="193">
        <v>0</v>
      </c>
      <c r="X136" s="193">
        <v>0</v>
      </c>
      <c r="Y136" s="20"/>
      <c r="Z136" s="18"/>
      <c r="AA136" s="18"/>
      <c r="AB136" s="18"/>
      <c r="AC136" s="18"/>
      <c r="AD136" s="18"/>
      <c r="AE136" s="18"/>
      <c r="AF136" s="18"/>
      <c r="AI136" s="21"/>
      <c r="AJ136" s="29">
        <f t="shared" si="37"/>
        <v>45478</v>
      </c>
      <c r="AK136">
        <f t="shared" si="31"/>
        <v>0</v>
      </c>
      <c r="AL136" s="1">
        <f t="shared" si="32"/>
        <v>1</v>
      </c>
      <c r="AM136" s="1">
        <f t="shared" si="33"/>
        <v>0</v>
      </c>
      <c r="AN136" s="163">
        <f t="shared" si="34"/>
        <v>0</v>
      </c>
      <c r="AO136" s="162">
        <f t="shared" si="36"/>
        <v>0.85</v>
      </c>
    </row>
    <row r="137" spans="1:41" x14ac:dyDescent="0.35">
      <c r="A137" s="86">
        <f t="shared" si="35"/>
        <v>0.80999999999999994</v>
      </c>
      <c r="D137" s="231"/>
      <c r="F137" s="21"/>
      <c r="G137" s="86">
        <v>0.96</v>
      </c>
      <c r="I137" s="86" cm="1">
        <f t="array" ref="I137">IF($G137&gt;=I$7,TREND(J$6:J$7,I$6:I$7,$G137),IF($G137&gt;=I$8,TREND(J$7:J$8,I$7:I$8,$G137),IF($G137&gt;=I$9,TREND(J$8:J$9,I$8:I$9,$G137),IF($G137&gt;=I$10,TREND(J$9:J$10,I$9:I$10,$G137),IF($G137&gt;=I$11,TREND(J$10:J$11,I$10:I$11,$G137),0)))))</f>
        <v>0.80999999999999994</v>
      </c>
      <c r="J137" s="20"/>
      <c r="K137" s="3"/>
      <c r="N137" s="86" cm="1">
        <f t="array" ref="N137">IF($G137&gt;=N$7,TREND(O$6:O$7,N$6:N$7,$G137),IF($G137&gt;=N$8,TREND(O$7:O$8,N$7:N$8,$G137),IF($G137&gt;=N$9,TREND(O$8:O$9,N$8:N$9,$G137),IF($G137&gt;=N$10,TREND(O$9:O$10,N$9:N$10,$G137),IF($G137&gt;=N$11,TREND(O$10:O$11,N$10:N$11,$G137),0)))))</f>
        <v>0.80999999999999994</v>
      </c>
      <c r="S137" s="193">
        <v>0</v>
      </c>
      <c r="X137" s="193">
        <v>0</v>
      </c>
      <c r="Y137" s="20"/>
      <c r="Z137" s="18"/>
      <c r="AA137" s="18"/>
      <c r="AB137" s="18"/>
      <c r="AC137" s="18"/>
      <c r="AD137" s="18"/>
      <c r="AE137" s="18"/>
      <c r="AF137" s="18"/>
      <c r="AI137" s="21"/>
      <c r="AJ137" s="29">
        <f t="shared" si="37"/>
        <v>45479</v>
      </c>
      <c r="AK137">
        <f t="shared" si="31"/>
        <v>0</v>
      </c>
      <c r="AL137" s="1">
        <f t="shared" si="32"/>
        <v>1</v>
      </c>
      <c r="AM137" s="1">
        <f t="shared" si="33"/>
        <v>0</v>
      </c>
      <c r="AN137" s="163">
        <f t="shared" si="34"/>
        <v>0</v>
      </c>
      <c r="AO137" s="162">
        <f t="shared" si="36"/>
        <v>0.85</v>
      </c>
    </row>
    <row r="138" spans="1:41" x14ac:dyDescent="0.35">
      <c r="A138" s="86">
        <f t="shared" si="35"/>
        <v>0.80749999999999977</v>
      </c>
      <c r="D138" s="231"/>
      <c r="F138" s="21"/>
      <c r="G138" s="86">
        <v>0.97</v>
      </c>
      <c r="I138" s="86" cm="1">
        <f t="array" ref="I138">IF($G138&gt;=I$7,TREND(J$6:J$7,I$6:I$7,$G138),IF($G138&gt;=I$8,TREND(J$7:J$8,I$7:I$8,$G138),IF($G138&gt;=I$9,TREND(J$8:J$9,I$8:I$9,$G138),IF($G138&gt;=I$10,TREND(J$9:J$10,I$9:I$10,$G138),IF($G138&gt;=I$11,TREND(J$10:J$11,I$10:I$11,$G138),0)))))</f>
        <v>0.80749999999999988</v>
      </c>
      <c r="J138" s="20"/>
      <c r="K138" s="3"/>
      <c r="N138" s="86" cm="1">
        <f t="array" ref="N138">IF($G138&gt;=N$7,TREND(O$6:O$7,N$6:N$7,$G138),IF($G138&gt;=N$8,TREND(O$7:O$8,N$7:N$8,$G138),IF($G138&gt;=N$9,TREND(O$8:O$9,N$8:N$9,$G138),IF($G138&gt;=N$10,TREND(O$9:O$10,N$9:N$10,$G138),IF($G138&gt;=N$11,TREND(O$10:O$11,N$10:N$11,$G138),0)))))</f>
        <v>0.80749999999999988</v>
      </c>
      <c r="S138" s="193">
        <v>0</v>
      </c>
      <c r="X138" s="193">
        <v>0</v>
      </c>
      <c r="Y138" s="20"/>
      <c r="Z138" s="18"/>
      <c r="AA138" s="18"/>
      <c r="AB138" s="18"/>
      <c r="AC138" s="18"/>
      <c r="AD138" s="18"/>
      <c r="AE138" s="18"/>
      <c r="AF138" s="18"/>
      <c r="AI138" s="21"/>
      <c r="AJ138" s="29">
        <f t="shared" si="37"/>
        <v>45480</v>
      </c>
      <c r="AK138">
        <f t="shared" si="31"/>
        <v>0</v>
      </c>
      <c r="AL138" s="1">
        <f t="shared" si="32"/>
        <v>1</v>
      </c>
      <c r="AM138" s="1">
        <f t="shared" si="33"/>
        <v>0</v>
      </c>
      <c r="AN138" s="163">
        <f t="shared" si="34"/>
        <v>0</v>
      </c>
      <c r="AO138" s="162">
        <f t="shared" si="36"/>
        <v>0.85</v>
      </c>
    </row>
    <row r="139" spans="1:41" x14ac:dyDescent="0.35">
      <c r="A139" s="86">
        <f t="shared" si="35"/>
        <v>0.80499999999999983</v>
      </c>
      <c r="D139" s="231"/>
      <c r="F139" s="21"/>
      <c r="G139" s="86">
        <v>0.98</v>
      </c>
      <c r="I139" s="86" cm="1">
        <f t="array" ref="I139">IF($G139&gt;=I$7,TREND(J$6:J$7,I$6:I$7,$G139),IF($G139&gt;=I$8,TREND(J$7:J$8,I$7:I$8,$G139),IF($G139&gt;=I$9,TREND(J$8:J$9,I$8:I$9,$G139),IF($G139&gt;=I$10,TREND(J$9:J$10,I$9:I$10,$G139),IF($G139&gt;=I$11,TREND(J$10:J$11,I$10:I$11,$G139),0)))))</f>
        <v>0.80499999999999994</v>
      </c>
      <c r="J139" s="20"/>
      <c r="K139" s="3"/>
      <c r="N139" s="86" cm="1">
        <f t="array" ref="N139">IF($G139&gt;=N$7,TREND(O$6:O$7,N$6:N$7,$G139),IF($G139&gt;=N$8,TREND(O$7:O$8,N$7:N$8,$G139),IF($G139&gt;=N$9,TREND(O$8:O$9,N$8:N$9,$G139),IF($G139&gt;=N$10,TREND(O$9:O$10,N$9:N$10,$G139),IF($G139&gt;=N$11,TREND(O$10:O$11,N$10:N$11,$G139),0)))))</f>
        <v>0.80499999999999994</v>
      </c>
      <c r="S139" s="193">
        <v>0</v>
      </c>
      <c r="X139" s="193">
        <v>0</v>
      </c>
      <c r="Y139" s="20"/>
      <c r="Z139" s="18"/>
      <c r="AA139" s="18"/>
      <c r="AB139" s="18"/>
      <c r="AC139" s="18"/>
      <c r="AD139" s="18"/>
      <c r="AE139" s="18"/>
      <c r="AF139" s="18"/>
      <c r="AI139" s="21"/>
      <c r="AJ139" s="29">
        <f t="shared" si="37"/>
        <v>45481</v>
      </c>
      <c r="AK139">
        <f t="shared" si="31"/>
        <v>0</v>
      </c>
      <c r="AL139" s="1">
        <f t="shared" si="32"/>
        <v>1</v>
      </c>
      <c r="AM139" s="1">
        <f t="shared" si="33"/>
        <v>0</v>
      </c>
      <c r="AN139" s="163">
        <f t="shared" si="34"/>
        <v>0</v>
      </c>
      <c r="AO139" s="162">
        <f t="shared" si="36"/>
        <v>0.85</v>
      </c>
    </row>
    <row r="140" spans="1:41" x14ac:dyDescent="0.35">
      <c r="A140" s="86">
        <f t="shared" si="35"/>
        <v>0.80249999999999988</v>
      </c>
      <c r="D140" s="231"/>
      <c r="F140" s="21"/>
      <c r="G140" s="86">
        <v>0.99</v>
      </c>
      <c r="I140" s="86" cm="1">
        <f t="array" ref="I140">IF($G140&gt;=I$7,TREND(J$6:J$7,I$6:I$7,$G140),IF($G140&gt;=I$8,TREND(J$7:J$8,I$7:I$8,$G140),IF($G140&gt;=I$9,TREND(J$8:J$9,I$8:I$9,$G140),IF($G140&gt;=I$10,TREND(J$9:J$10,I$9:I$10,$G140),IF($G140&gt;=I$11,TREND(J$10:J$11,I$10:I$11,$G140),0)))))</f>
        <v>0.80249999999999988</v>
      </c>
      <c r="J140" s="20"/>
      <c r="K140" s="3"/>
      <c r="N140" s="86" cm="1">
        <f t="array" ref="N140">IF($G140&gt;=N$7,TREND(O$6:O$7,N$6:N$7,$G140),IF($G140&gt;=N$8,TREND(O$7:O$8,N$7:N$8,$G140),IF($G140&gt;=N$9,TREND(O$8:O$9,N$8:N$9,$G140),IF($G140&gt;=N$10,TREND(O$9:O$10,N$9:N$10,$G140),IF($G140&gt;=N$11,TREND(O$10:O$11,N$10:N$11,$G140),0)))))</f>
        <v>0.80249999999999988</v>
      </c>
      <c r="S140" s="193">
        <v>0</v>
      </c>
      <c r="X140" s="193">
        <v>0</v>
      </c>
      <c r="Y140" s="20"/>
      <c r="Z140" s="18"/>
      <c r="AA140" s="18"/>
      <c r="AB140" s="18"/>
      <c r="AC140" s="18"/>
      <c r="AD140" s="18"/>
      <c r="AE140" s="18"/>
      <c r="AF140" s="18"/>
      <c r="AI140" s="21"/>
      <c r="AJ140" s="29">
        <f t="shared" si="37"/>
        <v>45482</v>
      </c>
      <c r="AK140">
        <f t="shared" si="31"/>
        <v>0</v>
      </c>
      <c r="AL140" s="1">
        <f t="shared" si="32"/>
        <v>1</v>
      </c>
      <c r="AM140" s="1">
        <f t="shared" si="33"/>
        <v>0</v>
      </c>
      <c r="AN140" s="163">
        <f t="shared" si="34"/>
        <v>0</v>
      </c>
      <c r="AO140" s="162">
        <f t="shared" si="36"/>
        <v>0.85</v>
      </c>
    </row>
    <row r="141" spans="1:41" x14ac:dyDescent="0.35">
      <c r="A141" s="86">
        <f t="shared" si="35"/>
        <v>0.79999999999999993</v>
      </c>
      <c r="D141" s="231"/>
      <c r="F141" s="21"/>
      <c r="G141" s="86">
        <v>1</v>
      </c>
      <c r="I141" s="86" cm="1">
        <f t="array" ref="I141">IF($G141&gt;=I$7,TREND(J$6:J$7,I$6:I$7,$G141),IF($G141&gt;=I$8,TREND(J$7:J$8,I$7:I$8,$G141),IF($G141&gt;=I$9,TREND(J$8:J$9,I$8:I$9,$G141),IF($G141&gt;=I$10,TREND(J$9:J$10,I$9:I$10,$G141),IF($G141&gt;=I$11,TREND(J$10:J$11,I$10:I$11,$G141),0)))))</f>
        <v>0.79999999999999993</v>
      </c>
      <c r="J141" s="20"/>
      <c r="K141" s="3"/>
      <c r="N141" s="86" cm="1">
        <f t="array" ref="N141">IF($G141&gt;=N$7,TREND(O$6:O$7,N$6:N$7,$G141),IF($G141&gt;=N$8,TREND(O$7:O$8,N$7:N$8,$G141),IF($G141&gt;=N$9,TREND(O$8:O$9,N$8:N$9,$G141),IF($G141&gt;=N$10,TREND(O$9:O$10,N$9:N$10,$G141),IF($G141&gt;=N$11,TREND(O$10:O$11,N$10:N$11,$G141),0)))))</f>
        <v>0.79999999999999993</v>
      </c>
      <c r="S141" s="193">
        <v>0</v>
      </c>
      <c r="X141" s="193">
        <v>0</v>
      </c>
      <c r="Y141" s="20"/>
      <c r="Z141" s="18"/>
      <c r="AA141" s="18"/>
      <c r="AB141" s="18"/>
      <c r="AC141" s="18"/>
      <c r="AD141" s="18"/>
      <c r="AE141" s="18"/>
      <c r="AF141" s="18"/>
      <c r="AI141" s="21"/>
      <c r="AJ141" s="29">
        <f t="shared" si="37"/>
        <v>45483</v>
      </c>
      <c r="AK141">
        <f t="shared" si="31"/>
        <v>0</v>
      </c>
      <c r="AL141" s="1">
        <f t="shared" si="32"/>
        <v>1</v>
      </c>
      <c r="AM141" s="1">
        <f t="shared" si="33"/>
        <v>0</v>
      </c>
      <c r="AN141" s="163">
        <f t="shared" si="34"/>
        <v>0</v>
      </c>
      <c r="AO141" s="162">
        <f t="shared" si="36"/>
        <v>0.85</v>
      </c>
    </row>
    <row r="142" spans="1:41" x14ac:dyDescent="0.35">
      <c r="D142" s="231"/>
      <c r="AJ142" s="29">
        <f t="shared" si="37"/>
        <v>45484</v>
      </c>
      <c r="AK142">
        <f t="shared" si="31"/>
        <v>0</v>
      </c>
      <c r="AL142" s="1">
        <f t="shared" si="32"/>
        <v>1</v>
      </c>
      <c r="AM142" s="1">
        <f t="shared" si="33"/>
        <v>0</v>
      </c>
      <c r="AN142" s="163">
        <f t="shared" si="34"/>
        <v>0</v>
      </c>
      <c r="AO142" s="162">
        <f t="shared" si="36"/>
        <v>0.85</v>
      </c>
    </row>
    <row r="143" spans="1:41" x14ac:dyDescent="0.35">
      <c r="AJ143" s="29">
        <f t="shared" si="37"/>
        <v>45485</v>
      </c>
      <c r="AK143">
        <f t="shared" si="31"/>
        <v>0</v>
      </c>
      <c r="AL143" s="1">
        <f t="shared" si="32"/>
        <v>1</v>
      </c>
      <c r="AM143" s="1">
        <f t="shared" si="33"/>
        <v>0</v>
      </c>
      <c r="AN143" s="163">
        <f t="shared" si="34"/>
        <v>0</v>
      </c>
      <c r="AO143" s="162">
        <f t="shared" si="36"/>
        <v>0.85</v>
      </c>
    </row>
    <row r="144" spans="1:41" x14ac:dyDescent="0.35">
      <c r="AJ144" s="29">
        <f t="shared" si="37"/>
        <v>45486</v>
      </c>
      <c r="AK144">
        <f t="shared" si="31"/>
        <v>0</v>
      </c>
      <c r="AL144" s="1">
        <f t="shared" si="32"/>
        <v>1</v>
      </c>
      <c r="AM144" s="1">
        <f t="shared" si="33"/>
        <v>0</v>
      </c>
      <c r="AN144" s="163">
        <f t="shared" si="34"/>
        <v>0</v>
      </c>
      <c r="AO144" s="162">
        <f t="shared" si="36"/>
        <v>0.85</v>
      </c>
    </row>
    <row r="145" spans="36:41" x14ac:dyDescent="0.35">
      <c r="AJ145" s="29">
        <f t="shared" si="37"/>
        <v>45487</v>
      </c>
      <c r="AK145">
        <f t="shared" si="31"/>
        <v>0</v>
      </c>
      <c r="AL145" s="1">
        <f t="shared" si="32"/>
        <v>1</v>
      </c>
      <c r="AM145" s="1">
        <f t="shared" si="33"/>
        <v>0</v>
      </c>
      <c r="AN145" s="163">
        <f t="shared" si="34"/>
        <v>0</v>
      </c>
      <c r="AO145" s="162">
        <f t="shared" si="36"/>
        <v>0.85</v>
      </c>
    </row>
    <row r="146" spans="36:41" x14ac:dyDescent="0.35">
      <c r="AJ146" s="29">
        <f t="shared" si="37"/>
        <v>45488</v>
      </c>
      <c r="AK146">
        <f t="shared" si="31"/>
        <v>0</v>
      </c>
      <c r="AL146" s="1">
        <f t="shared" si="32"/>
        <v>1</v>
      </c>
      <c r="AM146" s="1">
        <f t="shared" si="33"/>
        <v>0</v>
      </c>
      <c r="AN146" s="163">
        <f t="shared" si="34"/>
        <v>0</v>
      </c>
      <c r="AO146" s="162">
        <f t="shared" si="36"/>
        <v>0.85</v>
      </c>
    </row>
    <row r="147" spans="36:41" x14ac:dyDescent="0.35">
      <c r="AJ147" s="29">
        <f t="shared" si="37"/>
        <v>45489</v>
      </c>
      <c r="AK147">
        <f t="shared" si="31"/>
        <v>0</v>
      </c>
      <c r="AL147" s="1">
        <f t="shared" si="32"/>
        <v>1</v>
      </c>
      <c r="AM147" s="1">
        <f t="shared" si="33"/>
        <v>0</v>
      </c>
      <c r="AN147" s="163">
        <f t="shared" si="34"/>
        <v>0</v>
      </c>
      <c r="AO147" s="162">
        <f t="shared" si="36"/>
        <v>0.85</v>
      </c>
    </row>
    <row r="148" spans="36:41" x14ac:dyDescent="0.35">
      <c r="AJ148" s="29">
        <f t="shared" si="37"/>
        <v>45490</v>
      </c>
      <c r="AK148">
        <f t="shared" si="31"/>
        <v>0</v>
      </c>
      <c r="AL148" s="1">
        <f t="shared" si="32"/>
        <v>1</v>
      </c>
      <c r="AM148" s="1">
        <f t="shared" si="33"/>
        <v>0</v>
      </c>
      <c r="AN148" s="163">
        <f t="shared" si="34"/>
        <v>0</v>
      </c>
      <c r="AO148" s="162">
        <f t="shared" si="36"/>
        <v>0.85</v>
      </c>
    </row>
    <row r="149" spans="36:41" x14ac:dyDescent="0.35">
      <c r="AJ149" s="29">
        <f t="shared" si="37"/>
        <v>45491</v>
      </c>
      <c r="AK149">
        <f t="shared" si="31"/>
        <v>0</v>
      </c>
      <c r="AL149" s="1">
        <f t="shared" si="32"/>
        <v>1</v>
      </c>
      <c r="AM149" s="1">
        <f t="shared" si="33"/>
        <v>0</v>
      </c>
      <c r="AN149" s="163">
        <f t="shared" si="34"/>
        <v>0</v>
      </c>
      <c r="AO149" s="162">
        <f t="shared" si="36"/>
        <v>0.85</v>
      </c>
    </row>
    <row r="150" spans="36:41" x14ac:dyDescent="0.35">
      <c r="AJ150" s="29">
        <f t="shared" si="37"/>
        <v>45492</v>
      </c>
      <c r="AK150">
        <f t="shared" si="31"/>
        <v>0</v>
      </c>
      <c r="AL150" s="1">
        <f t="shared" si="32"/>
        <v>1</v>
      </c>
      <c r="AM150" s="1">
        <f t="shared" si="33"/>
        <v>0</v>
      </c>
      <c r="AN150" s="163">
        <f t="shared" si="34"/>
        <v>0</v>
      </c>
      <c r="AO150" s="162">
        <f t="shared" si="36"/>
        <v>0.85</v>
      </c>
    </row>
    <row r="151" spans="36:41" x14ac:dyDescent="0.35">
      <c r="AJ151" s="29">
        <f t="shared" si="37"/>
        <v>45493</v>
      </c>
      <c r="AK151">
        <f t="shared" si="31"/>
        <v>0</v>
      </c>
      <c r="AL151" s="1">
        <f t="shared" si="32"/>
        <v>1</v>
      </c>
      <c r="AM151" s="1">
        <f t="shared" si="33"/>
        <v>0</v>
      </c>
      <c r="AN151" s="163">
        <f t="shared" si="34"/>
        <v>0</v>
      </c>
      <c r="AO151" s="162">
        <f t="shared" si="36"/>
        <v>0.85</v>
      </c>
    </row>
    <row r="152" spans="36:41" x14ac:dyDescent="0.35">
      <c r="AJ152" s="29">
        <f t="shared" si="37"/>
        <v>45494</v>
      </c>
      <c r="AK152">
        <f t="shared" si="31"/>
        <v>0</v>
      </c>
      <c r="AL152" s="1">
        <f t="shared" si="32"/>
        <v>1</v>
      </c>
      <c r="AM152" s="1">
        <f t="shared" si="33"/>
        <v>0</v>
      </c>
      <c r="AN152" s="163">
        <f t="shared" si="34"/>
        <v>0</v>
      </c>
      <c r="AO152" s="162">
        <f t="shared" si="36"/>
        <v>0.85</v>
      </c>
    </row>
    <row r="153" spans="36:41" x14ac:dyDescent="0.35">
      <c r="AJ153" s="29">
        <f t="shared" si="37"/>
        <v>45495</v>
      </c>
      <c r="AK153">
        <f t="shared" si="31"/>
        <v>0</v>
      </c>
      <c r="AL153" s="1">
        <f t="shared" si="32"/>
        <v>1</v>
      </c>
      <c r="AM153" s="1">
        <f t="shared" si="33"/>
        <v>0</v>
      </c>
      <c r="AN153" s="163">
        <f t="shared" si="34"/>
        <v>0</v>
      </c>
      <c r="AO153" s="162">
        <f t="shared" si="36"/>
        <v>0.85</v>
      </c>
    </row>
    <row r="154" spans="36:41" x14ac:dyDescent="0.35">
      <c r="AJ154" s="29">
        <f t="shared" si="37"/>
        <v>45496</v>
      </c>
      <c r="AK154">
        <f t="shared" si="31"/>
        <v>0</v>
      </c>
      <c r="AL154" s="1">
        <f t="shared" si="32"/>
        <v>1</v>
      </c>
      <c r="AM154" s="1">
        <f t="shared" si="33"/>
        <v>0</v>
      </c>
      <c r="AN154" s="163">
        <f t="shared" si="34"/>
        <v>0</v>
      </c>
      <c r="AO154" s="162">
        <f t="shared" si="36"/>
        <v>0.85</v>
      </c>
    </row>
    <row r="155" spans="36:41" x14ac:dyDescent="0.35">
      <c r="AJ155" s="29">
        <f t="shared" si="37"/>
        <v>45497</v>
      </c>
      <c r="AK155">
        <f t="shared" si="31"/>
        <v>0</v>
      </c>
      <c r="AL155" s="1">
        <f t="shared" si="32"/>
        <v>1</v>
      </c>
      <c r="AM155" s="1">
        <f t="shared" si="33"/>
        <v>0</v>
      </c>
      <c r="AN155" s="163">
        <f t="shared" si="34"/>
        <v>0</v>
      </c>
      <c r="AO155" s="162">
        <f t="shared" si="36"/>
        <v>0.85</v>
      </c>
    </row>
    <row r="156" spans="36:41" x14ac:dyDescent="0.35">
      <c r="AJ156" s="29">
        <f t="shared" si="37"/>
        <v>45498</v>
      </c>
      <c r="AK156">
        <f t="shared" si="31"/>
        <v>0</v>
      </c>
      <c r="AL156" s="1">
        <f t="shared" si="32"/>
        <v>1</v>
      </c>
      <c r="AM156" s="1">
        <f t="shared" si="33"/>
        <v>0</v>
      </c>
      <c r="AN156" s="163">
        <f t="shared" si="34"/>
        <v>0</v>
      </c>
      <c r="AO156" s="162">
        <f t="shared" si="36"/>
        <v>0.85</v>
      </c>
    </row>
    <row r="157" spans="36:41" x14ac:dyDescent="0.35">
      <c r="AJ157" s="29">
        <f t="shared" si="37"/>
        <v>45499</v>
      </c>
      <c r="AK157">
        <f t="shared" si="31"/>
        <v>0</v>
      </c>
      <c r="AL157" s="1">
        <f t="shared" si="32"/>
        <v>1</v>
      </c>
      <c r="AM157" s="1">
        <f t="shared" si="33"/>
        <v>0</v>
      </c>
      <c r="AN157" s="163">
        <f t="shared" si="34"/>
        <v>0</v>
      </c>
      <c r="AO157" s="162">
        <f t="shared" si="36"/>
        <v>0.85</v>
      </c>
    </row>
    <row r="158" spans="36:41" x14ac:dyDescent="0.35">
      <c r="AJ158" s="29">
        <f t="shared" si="37"/>
        <v>45500</v>
      </c>
      <c r="AK158">
        <f t="shared" si="31"/>
        <v>0</v>
      </c>
      <c r="AL158" s="1">
        <f t="shared" si="32"/>
        <v>1</v>
      </c>
      <c r="AM158" s="1">
        <f t="shared" si="33"/>
        <v>0</v>
      </c>
      <c r="AN158" s="163">
        <f t="shared" si="34"/>
        <v>0</v>
      </c>
      <c r="AO158" s="162">
        <f t="shared" si="36"/>
        <v>0.85</v>
      </c>
    </row>
    <row r="159" spans="36:41" x14ac:dyDescent="0.35">
      <c r="AJ159" s="29">
        <f t="shared" si="37"/>
        <v>45501</v>
      </c>
      <c r="AK159">
        <f t="shared" si="31"/>
        <v>0</v>
      </c>
      <c r="AL159" s="1">
        <f t="shared" si="32"/>
        <v>1</v>
      </c>
      <c r="AM159" s="1">
        <f t="shared" si="33"/>
        <v>0</v>
      </c>
      <c r="AN159" s="163">
        <f t="shared" si="34"/>
        <v>0</v>
      </c>
      <c r="AO159" s="162">
        <f t="shared" si="36"/>
        <v>0.85</v>
      </c>
    </row>
    <row r="160" spans="36:41" x14ac:dyDescent="0.35">
      <c r="AJ160" s="29">
        <f t="shared" si="37"/>
        <v>45502</v>
      </c>
      <c r="AK160">
        <f t="shared" si="31"/>
        <v>0</v>
      </c>
      <c r="AL160" s="1">
        <f t="shared" si="32"/>
        <v>1</v>
      </c>
      <c r="AM160" s="1">
        <f t="shared" si="33"/>
        <v>0</v>
      </c>
      <c r="AN160" s="163">
        <f t="shared" si="34"/>
        <v>0</v>
      </c>
      <c r="AO160" s="162">
        <f t="shared" si="36"/>
        <v>0.85</v>
      </c>
    </row>
    <row r="161" spans="36:41" x14ac:dyDescent="0.35">
      <c r="AJ161" s="29">
        <f t="shared" si="37"/>
        <v>45503</v>
      </c>
      <c r="AK161">
        <f t="shared" si="31"/>
        <v>0</v>
      </c>
      <c r="AL161" s="1">
        <f t="shared" si="32"/>
        <v>1</v>
      </c>
      <c r="AM161" s="1">
        <f t="shared" si="33"/>
        <v>0</v>
      </c>
      <c r="AN161" s="163">
        <f t="shared" si="34"/>
        <v>0</v>
      </c>
      <c r="AO161" s="162">
        <f t="shared" si="36"/>
        <v>0.85</v>
      </c>
    </row>
    <row r="162" spans="36:41" x14ac:dyDescent="0.35">
      <c r="AJ162" s="29">
        <f t="shared" si="37"/>
        <v>45504</v>
      </c>
      <c r="AK162">
        <f t="shared" si="31"/>
        <v>0</v>
      </c>
      <c r="AL162" s="1">
        <f t="shared" si="32"/>
        <v>0.85</v>
      </c>
      <c r="AM162" s="1">
        <f t="shared" si="33"/>
        <v>0</v>
      </c>
      <c r="AN162" s="163">
        <f t="shared" si="34"/>
        <v>0</v>
      </c>
      <c r="AO162" s="162">
        <f t="shared" si="36"/>
        <v>0.85</v>
      </c>
    </row>
    <row r="163" spans="36:41" x14ac:dyDescent="0.35">
      <c r="AJ163" s="29">
        <f t="shared" si="37"/>
        <v>45505</v>
      </c>
      <c r="AK163">
        <f t="shared" si="31"/>
        <v>0</v>
      </c>
      <c r="AL163" s="1">
        <f t="shared" si="32"/>
        <v>1</v>
      </c>
      <c r="AM163" s="1">
        <f t="shared" si="33"/>
        <v>0</v>
      </c>
      <c r="AN163" s="163">
        <f t="shared" si="34"/>
        <v>0</v>
      </c>
      <c r="AO163" s="201">
        <f>AO164</f>
        <v>0.95</v>
      </c>
    </row>
    <row r="164" spans="36:41" x14ac:dyDescent="0.35">
      <c r="AJ164" s="29">
        <f t="shared" si="37"/>
        <v>45506</v>
      </c>
      <c r="AK164">
        <f t="shared" si="31"/>
        <v>0</v>
      </c>
      <c r="AL164" s="1">
        <f t="shared" si="32"/>
        <v>1</v>
      </c>
      <c r="AM164" s="1">
        <f t="shared" si="33"/>
        <v>0</v>
      </c>
      <c r="AN164" s="163">
        <f t="shared" si="34"/>
        <v>0</v>
      </c>
      <c r="AO164" s="162">
        <f t="shared" si="36"/>
        <v>0.95</v>
      </c>
    </row>
    <row r="165" spans="36:41" x14ac:dyDescent="0.35">
      <c r="AJ165" s="29">
        <f t="shared" si="37"/>
        <v>45507</v>
      </c>
      <c r="AK165">
        <f t="shared" si="31"/>
        <v>0</v>
      </c>
      <c r="AL165" s="1">
        <f t="shared" si="32"/>
        <v>1</v>
      </c>
      <c r="AM165" s="1">
        <f t="shared" si="33"/>
        <v>0</v>
      </c>
      <c r="AN165" s="163">
        <f t="shared" si="34"/>
        <v>0</v>
      </c>
      <c r="AO165" s="162">
        <f t="shared" si="36"/>
        <v>0.95</v>
      </c>
    </row>
    <row r="166" spans="36:41" x14ac:dyDescent="0.35">
      <c r="AJ166" s="29">
        <f t="shared" si="37"/>
        <v>45508</v>
      </c>
      <c r="AK166">
        <f t="shared" si="31"/>
        <v>0</v>
      </c>
      <c r="AL166" s="1">
        <f t="shared" si="32"/>
        <v>1</v>
      </c>
      <c r="AM166" s="1">
        <f t="shared" si="33"/>
        <v>0</v>
      </c>
      <c r="AN166" s="163">
        <f t="shared" si="34"/>
        <v>0</v>
      </c>
      <c r="AO166" s="162">
        <f t="shared" si="36"/>
        <v>0.95</v>
      </c>
    </row>
    <row r="167" spans="36:41" x14ac:dyDescent="0.35">
      <c r="AJ167" s="29">
        <f t="shared" si="37"/>
        <v>45509</v>
      </c>
      <c r="AK167">
        <f t="shared" si="31"/>
        <v>0</v>
      </c>
      <c r="AL167" s="1">
        <f t="shared" si="32"/>
        <v>1</v>
      </c>
      <c r="AM167" s="1">
        <f t="shared" si="33"/>
        <v>0</v>
      </c>
      <c r="AN167" s="163">
        <f t="shared" si="34"/>
        <v>0</v>
      </c>
      <c r="AO167" s="162">
        <f t="shared" si="36"/>
        <v>0.95</v>
      </c>
    </row>
    <row r="168" spans="36:41" x14ac:dyDescent="0.35">
      <c r="AJ168" s="29">
        <f t="shared" si="37"/>
        <v>45510</v>
      </c>
      <c r="AK168">
        <f t="shared" si="31"/>
        <v>0</v>
      </c>
      <c r="AL168" s="1">
        <f t="shared" si="32"/>
        <v>1</v>
      </c>
      <c r="AM168" s="1">
        <f t="shared" si="33"/>
        <v>0</v>
      </c>
      <c r="AN168" s="163">
        <f t="shared" si="34"/>
        <v>0</v>
      </c>
      <c r="AO168" s="162">
        <f t="shared" si="36"/>
        <v>0.95</v>
      </c>
    </row>
    <row r="169" spans="36:41" x14ac:dyDescent="0.35">
      <c r="AJ169" s="29">
        <f t="shared" si="37"/>
        <v>45511</v>
      </c>
      <c r="AK169">
        <f t="shared" ref="AK169:AK232" si="38">_xlfn.XLOOKUP(AJ169,A$27:A$36,B$27:B$36,0,0)</f>
        <v>0</v>
      </c>
      <c r="AL169" s="1">
        <f t="shared" ref="AL169:AL232" si="39">_xlfn.XLOOKUP(AJ169,A$15:A$24,B$15:B$24,1,0)</f>
        <v>1</v>
      </c>
      <c r="AM169" s="1">
        <f t="shared" ref="AM169:AM232" si="40">_xlfn.XLOOKUP(AJ169,A$27:A$36,B$27:B$36,0,-1)</f>
        <v>0</v>
      </c>
      <c r="AN169" s="163">
        <f t="shared" ref="AN169:AN223" si="41">AK169</f>
        <v>0</v>
      </c>
      <c r="AO169" s="162">
        <f t="shared" si="36"/>
        <v>0.95</v>
      </c>
    </row>
    <row r="170" spans="36:41" x14ac:dyDescent="0.35">
      <c r="AJ170" s="29">
        <f t="shared" si="37"/>
        <v>45512</v>
      </c>
      <c r="AK170">
        <f t="shared" si="38"/>
        <v>0</v>
      </c>
      <c r="AL170" s="1">
        <f t="shared" si="39"/>
        <v>1</v>
      </c>
      <c r="AM170" s="1">
        <f t="shared" si="40"/>
        <v>0</v>
      </c>
      <c r="AN170" s="163">
        <f t="shared" si="41"/>
        <v>0</v>
      </c>
      <c r="AO170" s="162">
        <f t="shared" ref="AO170:AO233" si="42">IF(AL170=1,AO171,AL170)</f>
        <v>0.95</v>
      </c>
    </row>
    <row r="171" spans="36:41" x14ac:dyDescent="0.35">
      <c r="AJ171" s="29">
        <f t="shared" ref="AJ171:AJ234" si="43">AJ170+1</f>
        <v>45513</v>
      </c>
      <c r="AK171">
        <f t="shared" si="38"/>
        <v>0</v>
      </c>
      <c r="AL171" s="1">
        <f t="shared" si="39"/>
        <v>1</v>
      </c>
      <c r="AM171" s="1">
        <f t="shared" si="40"/>
        <v>0</v>
      </c>
      <c r="AN171" s="163">
        <f t="shared" si="41"/>
        <v>0</v>
      </c>
      <c r="AO171" s="162">
        <f t="shared" si="42"/>
        <v>0.95</v>
      </c>
    </row>
    <row r="172" spans="36:41" x14ac:dyDescent="0.35">
      <c r="AJ172" s="29">
        <f t="shared" si="43"/>
        <v>45514</v>
      </c>
      <c r="AK172">
        <f t="shared" si="38"/>
        <v>0</v>
      </c>
      <c r="AL172" s="1">
        <f t="shared" si="39"/>
        <v>1</v>
      </c>
      <c r="AM172" s="1">
        <f t="shared" si="40"/>
        <v>0</v>
      </c>
      <c r="AN172" s="163">
        <f t="shared" si="41"/>
        <v>0</v>
      </c>
      <c r="AO172" s="162">
        <f t="shared" si="42"/>
        <v>0.95</v>
      </c>
    </row>
    <row r="173" spans="36:41" x14ac:dyDescent="0.35">
      <c r="AJ173" s="29">
        <f t="shared" si="43"/>
        <v>45515</v>
      </c>
      <c r="AK173">
        <f t="shared" si="38"/>
        <v>0</v>
      </c>
      <c r="AL173" s="1">
        <f t="shared" si="39"/>
        <v>1</v>
      </c>
      <c r="AM173" s="1">
        <f t="shared" si="40"/>
        <v>0</v>
      </c>
      <c r="AN173" s="163">
        <f t="shared" si="41"/>
        <v>0</v>
      </c>
      <c r="AO173" s="162">
        <f t="shared" si="42"/>
        <v>0.95</v>
      </c>
    </row>
    <row r="174" spans="36:41" x14ac:dyDescent="0.35">
      <c r="AJ174" s="29">
        <f t="shared" si="43"/>
        <v>45516</v>
      </c>
      <c r="AK174">
        <f t="shared" si="38"/>
        <v>0</v>
      </c>
      <c r="AL174" s="1">
        <f t="shared" si="39"/>
        <v>1</v>
      </c>
      <c r="AM174" s="1">
        <f t="shared" si="40"/>
        <v>0</v>
      </c>
      <c r="AN174" s="163">
        <f t="shared" si="41"/>
        <v>0</v>
      </c>
      <c r="AO174" s="162">
        <f t="shared" si="42"/>
        <v>0.95</v>
      </c>
    </row>
    <row r="175" spans="36:41" x14ac:dyDescent="0.35">
      <c r="AJ175" s="29">
        <f t="shared" si="43"/>
        <v>45517</v>
      </c>
      <c r="AK175">
        <f t="shared" si="38"/>
        <v>0</v>
      </c>
      <c r="AL175" s="1">
        <f t="shared" si="39"/>
        <v>1</v>
      </c>
      <c r="AM175" s="1">
        <f t="shared" si="40"/>
        <v>0</v>
      </c>
      <c r="AN175" s="163">
        <f t="shared" si="41"/>
        <v>0</v>
      </c>
      <c r="AO175" s="162">
        <f t="shared" si="42"/>
        <v>0.95</v>
      </c>
    </row>
    <row r="176" spans="36:41" x14ac:dyDescent="0.35">
      <c r="AJ176" s="29">
        <f t="shared" si="43"/>
        <v>45518</v>
      </c>
      <c r="AK176">
        <f t="shared" si="38"/>
        <v>0</v>
      </c>
      <c r="AL176" s="1">
        <f t="shared" si="39"/>
        <v>1</v>
      </c>
      <c r="AM176" s="1">
        <f t="shared" si="40"/>
        <v>0</v>
      </c>
      <c r="AN176" s="163">
        <f t="shared" si="41"/>
        <v>0</v>
      </c>
      <c r="AO176" s="162">
        <f t="shared" si="42"/>
        <v>0.95</v>
      </c>
    </row>
    <row r="177" spans="36:41" x14ac:dyDescent="0.35">
      <c r="AJ177" s="29">
        <f t="shared" si="43"/>
        <v>45519</v>
      </c>
      <c r="AK177">
        <f t="shared" si="38"/>
        <v>0</v>
      </c>
      <c r="AL177" s="1">
        <f t="shared" si="39"/>
        <v>1</v>
      </c>
      <c r="AM177" s="1">
        <f t="shared" si="40"/>
        <v>0</v>
      </c>
      <c r="AN177" s="163">
        <f t="shared" si="41"/>
        <v>0</v>
      </c>
      <c r="AO177" s="162">
        <f t="shared" si="42"/>
        <v>0.95</v>
      </c>
    </row>
    <row r="178" spans="36:41" x14ac:dyDescent="0.35">
      <c r="AJ178" s="29">
        <f t="shared" si="43"/>
        <v>45520</v>
      </c>
      <c r="AK178">
        <f t="shared" si="38"/>
        <v>0</v>
      </c>
      <c r="AL178" s="1">
        <f t="shared" si="39"/>
        <v>1</v>
      </c>
      <c r="AM178" s="1">
        <f t="shared" si="40"/>
        <v>0</v>
      </c>
      <c r="AN178" s="163">
        <f t="shared" si="41"/>
        <v>0</v>
      </c>
      <c r="AO178" s="162">
        <f t="shared" si="42"/>
        <v>0.95</v>
      </c>
    </row>
    <row r="179" spans="36:41" x14ac:dyDescent="0.35">
      <c r="AJ179" s="29">
        <f t="shared" si="43"/>
        <v>45521</v>
      </c>
      <c r="AK179">
        <f t="shared" si="38"/>
        <v>0</v>
      </c>
      <c r="AL179" s="1">
        <f t="shared" si="39"/>
        <v>1</v>
      </c>
      <c r="AM179" s="1">
        <f t="shared" si="40"/>
        <v>0</v>
      </c>
      <c r="AN179" s="163">
        <f t="shared" si="41"/>
        <v>0</v>
      </c>
      <c r="AO179" s="162">
        <f t="shared" si="42"/>
        <v>0.95</v>
      </c>
    </row>
    <row r="180" spans="36:41" x14ac:dyDescent="0.35">
      <c r="AJ180" s="29">
        <f t="shared" si="43"/>
        <v>45522</v>
      </c>
      <c r="AK180">
        <f t="shared" si="38"/>
        <v>0</v>
      </c>
      <c r="AL180" s="1">
        <f t="shared" si="39"/>
        <v>1</v>
      </c>
      <c r="AM180" s="1">
        <f t="shared" si="40"/>
        <v>0</v>
      </c>
      <c r="AN180" s="163">
        <f t="shared" si="41"/>
        <v>0</v>
      </c>
      <c r="AO180" s="162">
        <f t="shared" si="42"/>
        <v>0.95</v>
      </c>
    </row>
    <row r="181" spans="36:41" x14ac:dyDescent="0.35">
      <c r="AJ181" s="29">
        <f t="shared" si="43"/>
        <v>45523</v>
      </c>
      <c r="AK181">
        <f t="shared" si="38"/>
        <v>0</v>
      </c>
      <c r="AL181" s="1">
        <f t="shared" si="39"/>
        <v>1</v>
      </c>
      <c r="AM181" s="1">
        <f t="shared" si="40"/>
        <v>0</v>
      </c>
      <c r="AN181" s="163">
        <f t="shared" si="41"/>
        <v>0</v>
      </c>
      <c r="AO181" s="162">
        <f t="shared" si="42"/>
        <v>0.95</v>
      </c>
    </row>
    <row r="182" spans="36:41" x14ac:dyDescent="0.35">
      <c r="AJ182" s="29">
        <f t="shared" si="43"/>
        <v>45524</v>
      </c>
      <c r="AK182">
        <f t="shared" si="38"/>
        <v>0</v>
      </c>
      <c r="AL182" s="1">
        <f t="shared" si="39"/>
        <v>1</v>
      </c>
      <c r="AM182" s="1">
        <f t="shared" si="40"/>
        <v>0</v>
      </c>
      <c r="AN182" s="163">
        <f t="shared" si="41"/>
        <v>0</v>
      </c>
      <c r="AO182" s="162">
        <f t="shared" si="42"/>
        <v>0.95</v>
      </c>
    </row>
    <row r="183" spans="36:41" x14ac:dyDescent="0.35">
      <c r="AJ183" s="29">
        <f t="shared" si="43"/>
        <v>45525</v>
      </c>
      <c r="AK183">
        <f t="shared" si="38"/>
        <v>0</v>
      </c>
      <c r="AL183" s="1">
        <f t="shared" si="39"/>
        <v>1</v>
      </c>
      <c r="AM183" s="1">
        <f t="shared" si="40"/>
        <v>0</v>
      </c>
      <c r="AN183" s="163">
        <f t="shared" si="41"/>
        <v>0</v>
      </c>
      <c r="AO183" s="162">
        <f t="shared" si="42"/>
        <v>0.95</v>
      </c>
    </row>
    <row r="184" spans="36:41" x14ac:dyDescent="0.35">
      <c r="AJ184" s="29">
        <f t="shared" si="43"/>
        <v>45526</v>
      </c>
      <c r="AK184">
        <f t="shared" si="38"/>
        <v>0</v>
      </c>
      <c r="AL184" s="1">
        <f t="shared" si="39"/>
        <v>1</v>
      </c>
      <c r="AM184" s="1">
        <f t="shared" si="40"/>
        <v>0</v>
      </c>
      <c r="AN184" s="163">
        <f t="shared" si="41"/>
        <v>0</v>
      </c>
      <c r="AO184" s="162">
        <f t="shared" si="42"/>
        <v>0.95</v>
      </c>
    </row>
    <row r="185" spans="36:41" x14ac:dyDescent="0.35">
      <c r="AJ185" s="29">
        <f t="shared" si="43"/>
        <v>45527</v>
      </c>
      <c r="AK185">
        <f t="shared" si="38"/>
        <v>0</v>
      </c>
      <c r="AL185" s="1">
        <f t="shared" si="39"/>
        <v>1</v>
      </c>
      <c r="AM185" s="1">
        <f t="shared" si="40"/>
        <v>0</v>
      </c>
      <c r="AN185" s="163">
        <f t="shared" si="41"/>
        <v>0</v>
      </c>
      <c r="AO185" s="162">
        <f t="shared" si="42"/>
        <v>0.95</v>
      </c>
    </row>
    <row r="186" spans="36:41" x14ac:dyDescent="0.35">
      <c r="AJ186" s="29">
        <f t="shared" si="43"/>
        <v>45528</v>
      </c>
      <c r="AK186">
        <f t="shared" si="38"/>
        <v>0</v>
      </c>
      <c r="AL186" s="1">
        <f t="shared" si="39"/>
        <v>1</v>
      </c>
      <c r="AM186" s="1">
        <f t="shared" si="40"/>
        <v>0</v>
      </c>
      <c r="AN186" s="163">
        <f t="shared" si="41"/>
        <v>0</v>
      </c>
      <c r="AO186" s="162">
        <f t="shared" si="42"/>
        <v>0.95</v>
      </c>
    </row>
    <row r="187" spans="36:41" x14ac:dyDescent="0.35">
      <c r="AJ187" s="29">
        <f t="shared" si="43"/>
        <v>45529</v>
      </c>
      <c r="AK187">
        <f t="shared" si="38"/>
        <v>0</v>
      </c>
      <c r="AL187" s="1">
        <f t="shared" si="39"/>
        <v>1</v>
      </c>
      <c r="AM187" s="1">
        <f t="shared" si="40"/>
        <v>0</v>
      </c>
      <c r="AN187" s="163">
        <f t="shared" si="41"/>
        <v>0</v>
      </c>
      <c r="AO187" s="162">
        <f t="shared" si="42"/>
        <v>0.95</v>
      </c>
    </row>
    <row r="188" spans="36:41" x14ac:dyDescent="0.35">
      <c r="AJ188" s="29">
        <f t="shared" si="43"/>
        <v>45530</v>
      </c>
      <c r="AK188">
        <f t="shared" si="38"/>
        <v>0</v>
      </c>
      <c r="AL188" s="1">
        <f t="shared" si="39"/>
        <v>1</v>
      </c>
      <c r="AM188" s="1">
        <f t="shared" si="40"/>
        <v>0</v>
      </c>
      <c r="AN188" s="163">
        <f t="shared" si="41"/>
        <v>0</v>
      </c>
      <c r="AO188" s="162">
        <f t="shared" si="42"/>
        <v>0.95</v>
      </c>
    </row>
    <row r="189" spans="36:41" x14ac:dyDescent="0.35">
      <c r="AJ189" s="29">
        <f t="shared" si="43"/>
        <v>45531</v>
      </c>
      <c r="AK189">
        <f t="shared" si="38"/>
        <v>0</v>
      </c>
      <c r="AL189" s="1">
        <f t="shared" si="39"/>
        <v>1</v>
      </c>
      <c r="AM189" s="1">
        <f t="shared" si="40"/>
        <v>0</v>
      </c>
      <c r="AN189" s="163">
        <f t="shared" si="41"/>
        <v>0</v>
      </c>
      <c r="AO189" s="162">
        <f t="shared" si="42"/>
        <v>0.95</v>
      </c>
    </row>
    <row r="190" spans="36:41" x14ac:dyDescent="0.35">
      <c r="AJ190" s="29">
        <f t="shared" si="43"/>
        <v>45532</v>
      </c>
      <c r="AK190">
        <f t="shared" si="38"/>
        <v>0</v>
      </c>
      <c r="AL190" s="1">
        <f t="shared" si="39"/>
        <v>1</v>
      </c>
      <c r="AM190" s="1">
        <f t="shared" si="40"/>
        <v>0</v>
      </c>
      <c r="AN190" s="163">
        <f t="shared" si="41"/>
        <v>0</v>
      </c>
      <c r="AO190" s="162">
        <f t="shared" si="42"/>
        <v>0.95</v>
      </c>
    </row>
    <row r="191" spans="36:41" x14ac:dyDescent="0.35">
      <c r="AJ191" s="29">
        <f t="shared" si="43"/>
        <v>45533</v>
      </c>
      <c r="AK191">
        <f t="shared" si="38"/>
        <v>0</v>
      </c>
      <c r="AL191" s="1">
        <f t="shared" si="39"/>
        <v>1</v>
      </c>
      <c r="AM191" s="1">
        <f t="shared" si="40"/>
        <v>0</v>
      </c>
      <c r="AN191" s="163">
        <f t="shared" si="41"/>
        <v>0</v>
      </c>
      <c r="AO191" s="162">
        <f t="shared" si="42"/>
        <v>0.95</v>
      </c>
    </row>
    <row r="192" spans="36:41" x14ac:dyDescent="0.35">
      <c r="AJ192" s="29">
        <f t="shared" si="43"/>
        <v>45534</v>
      </c>
      <c r="AK192">
        <f t="shared" si="38"/>
        <v>0</v>
      </c>
      <c r="AL192" s="1">
        <f t="shared" si="39"/>
        <v>1</v>
      </c>
      <c r="AM192" s="1">
        <f t="shared" si="40"/>
        <v>0</v>
      </c>
      <c r="AN192" s="163">
        <f t="shared" si="41"/>
        <v>0</v>
      </c>
      <c r="AO192" s="162">
        <f t="shared" si="42"/>
        <v>0.95</v>
      </c>
    </row>
    <row r="193" spans="36:41" x14ac:dyDescent="0.35">
      <c r="AJ193" s="29">
        <f t="shared" si="43"/>
        <v>45535</v>
      </c>
      <c r="AK193">
        <f t="shared" si="38"/>
        <v>0</v>
      </c>
      <c r="AL193" s="1">
        <f t="shared" si="39"/>
        <v>0.95</v>
      </c>
      <c r="AM193" s="1">
        <f t="shared" si="40"/>
        <v>0</v>
      </c>
      <c r="AN193" s="163">
        <f t="shared" si="41"/>
        <v>0</v>
      </c>
      <c r="AO193" s="162">
        <f t="shared" si="42"/>
        <v>0.95</v>
      </c>
    </row>
    <row r="194" spans="36:41" x14ac:dyDescent="0.35">
      <c r="AJ194" s="29">
        <f t="shared" si="43"/>
        <v>45536</v>
      </c>
      <c r="AK194">
        <f t="shared" si="38"/>
        <v>0</v>
      </c>
      <c r="AL194" s="1">
        <f t="shared" si="39"/>
        <v>1</v>
      </c>
      <c r="AM194" s="1">
        <f t="shared" si="40"/>
        <v>0</v>
      </c>
      <c r="AN194" s="163">
        <f t="shared" si="41"/>
        <v>0</v>
      </c>
      <c r="AO194" s="162">
        <f t="shared" si="42"/>
        <v>1</v>
      </c>
    </row>
    <row r="195" spans="36:41" x14ac:dyDescent="0.35">
      <c r="AJ195" s="29">
        <f t="shared" si="43"/>
        <v>45537</v>
      </c>
      <c r="AK195">
        <f t="shared" si="38"/>
        <v>0</v>
      </c>
      <c r="AL195" s="1">
        <f t="shared" si="39"/>
        <v>1</v>
      </c>
      <c r="AM195" s="1">
        <f t="shared" si="40"/>
        <v>0</v>
      </c>
      <c r="AN195" s="163">
        <f t="shared" si="41"/>
        <v>0</v>
      </c>
      <c r="AO195" s="162">
        <f t="shared" si="42"/>
        <v>1</v>
      </c>
    </row>
    <row r="196" spans="36:41" x14ac:dyDescent="0.35">
      <c r="AJ196" s="29">
        <f t="shared" si="43"/>
        <v>45538</v>
      </c>
      <c r="AK196">
        <f t="shared" si="38"/>
        <v>0</v>
      </c>
      <c r="AL196" s="1">
        <f t="shared" si="39"/>
        <v>1</v>
      </c>
      <c r="AM196" s="1">
        <f t="shared" si="40"/>
        <v>0</v>
      </c>
      <c r="AN196" s="163">
        <f t="shared" si="41"/>
        <v>0</v>
      </c>
      <c r="AO196" s="162">
        <f t="shared" si="42"/>
        <v>1</v>
      </c>
    </row>
    <row r="197" spans="36:41" x14ac:dyDescent="0.35">
      <c r="AJ197" s="29">
        <f t="shared" si="43"/>
        <v>45539</v>
      </c>
      <c r="AK197">
        <f t="shared" si="38"/>
        <v>0</v>
      </c>
      <c r="AL197" s="1">
        <f t="shared" si="39"/>
        <v>1</v>
      </c>
      <c r="AM197" s="1">
        <f t="shared" si="40"/>
        <v>0</v>
      </c>
      <c r="AN197" s="163">
        <f t="shared" si="41"/>
        <v>0</v>
      </c>
      <c r="AO197" s="162">
        <f t="shared" si="42"/>
        <v>1</v>
      </c>
    </row>
    <row r="198" spans="36:41" x14ac:dyDescent="0.35">
      <c r="AJ198" s="29">
        <f t="shared" si="43"/>
        <v>45540</v>
      </c>
      <c r="AK198">
        <f t="shared" si="38"/>
        <v>0</v>
      </c>
      <c r="AL198" s="1">
        <f t="shared" si="39"/>
        <v>1</v>
      </c>
      <c r="AM198" s="1">
        <f t="shared" si="40"/>
        <v>0</v>
      </c>
      <c r="AN198" s="163">
        <f t="shared" si="41"/>
        <v>0</v>
      </c>
      <c r="AO198" s="162">
        <f t="shared" si="42"/>
        <v>1</v>
      </c>
    </row>
    <row r="199" spans="36:41" x14ac:dyDescent="0.35">
      <c r="AJ199" s="29">
        <f t="shared" si="43"/>
        <v>45541</v>
      </c>
      <c r="AK199">
        <f t="shared" si="38"/>
        <v>0</v>
      </c>
      <c r="AL199" s="1">
        <f t="shared" si="39"/>
        <v>1</v>
      </c>
      <c r="AM199" s="1">
        <f t="shared" si="40"/>
        <v>0</v>
      </c>
      <c r="AN199" s="163">
        <f t="shared" si="41"/>
        <v>0</v>
      </c>
      <c r="AO199" s="162">
        <f t="shared" si="42"/>
        <v>1</v>
      </c>
    </row>
    <row r="200" spans="36:41" x14ac:dyDescent="0.35">
      <c r="AJ200" s="29">
        <f t="shared" si="43"/>
        <v>45542</v>
      </c>
      <c r="AK200">
        <f t="shared" si="38"/>
        <v>0</v>
      </c>
      <c r="AL200" s="1">
        <f t="shared" si="39"/>
        <v>1</v>
      </c>
      <c r="AM200" s="1">
        <f t="shared" si="40"/>
        <v>0</v>
      </c>
      <c r="AN200" s="163">
        <f t="shared" si="41"/>
        <v>0</v>
      </c>
      <c r="AO200" s="162">
        <f t="shared" si="42"/>
        <v>1</v>
      </c>
    </row>
    <row r="201" spans="36:41" x14ac:dyDescent="0.35">
      <c r="AJ201" s="29">
        <f t="shared" si="43"/>
        <v>45543</v>
      </c>
      <c r="AK201">
        <f t="shared" si="38"/>
        <v>0</v>
      </c>
      <c r="AL201" s="1">
        <f t="shared" si="39"/>
        <v>1</v>
      </c>
      <c r="AM201" s="1">
        <f t="shared" si="40"/>
        <v>0</v>
      </c>
      <c r="AN201" s="163">
        <f t="shared" si="41"/>
        <v>0</v>
      </c>
      <c r="AO201" s="162">
        <f t="shared" si="42"/>
        <v>1</v>
      </c>
    </row>
    <row r="202" spans="36:41" x14ac:dyDescent="0.35">
      <c r="AJ202" s="29">
        <f t="shared" si="43"/>
        <v>45544</v>
      </c>
      <c r="AK202">
        <f t="shared" si="38"/>
        <v>0</v>
      </c>
      <c r="AL202" s="1">
        <f t="shared" si="39"/>
        <v>1</v>
      </c>
      <c r="AM202" s="1">
        <f t="shared" si="40"/>
        <v>0</v>
      </c>
      <c r="AN202" s="163">
        <f t="shared" si="41"/>
        <v>0</v>
      </c>
      <c r="AO202" s="162">
        <f t="shared" si="42"/>
        <v>1</v>
      </c>
    </row>
    <row r="203" spans="36:41" x14ac:dyDescent="0.35">
      <c r="AJ203" s="29">
        <f t="shared" si="43"/>
        <v>45545</v>
      </c>
      <c r="AK203">
        <f t="shared" si="38"/>
        <v>0</v>
      </c>
      <c r="AL203" s="1">
        <f t="shared" si="39"/>
        <v>1</v>
      </c>
      <c r="AM203" s="1">
        <f t="shared" si="40"/>
        <v>0</v>
      </c>
      <c r="AN203" s="163">
        <f t="shared" si="41"/>
        <v>0</v>
      </c>
      <c r="AO203" s="162">
        <f t="shared" si="42"/>
        <v>1</v>
      </c>
    </row>
    <row r="204" spans="36:41" x14ac:dyDescent="0.35">
      <c r="AJ204" s="29">
        <f t="shared" si="43"/>
        <v>45546</v>
      </c>
      <c r="AK204">
        <f t="shared" si="38"/>
        <v>0</v>
      </c>
      <c r="AL204" s="1">
        <f t="shared" si="39"/>
        <v>1</v>
      </c>
      <c r="AM204" s="1">
        <f t="shared" si="40"/>
        <v>0</v>
      </c>
      <c r="AN204" s="163">
        <f t="shared" si="41"/>
        <v>0</v>
      </c>
      <c r="AO204" s="162">
        <f t="shared" si="42"/>
        <v>1</v>
      </c>
    </row>
    <row r="205" spans="36:41" x14ac:dyDescent="0.35">
      <c r="AJ205" s="29">
        <f t="shared" si="43"/>
        <v>45547</v>
      </c>
      <c r="AK205">
        <f t="shared" si="38"/>
        <v>0</v>
      </c>
      <c r="AL205" s="1">
        <f t="shared" si="39"/>
        <v>1</v>
      </c>
      <c r="AM205" s="1">
        <f t="shared" si="40"/>
        <v>0</v>
      </c>
      <c r="AN205" s="163">
        <f t="shared" si="41"/>
        <v>0</v>
      </c>
      <c r="AO205" s="162">
        <f t="shared" si="42"/>
        <v>1</v>
      </c>
    </row>
    <row r="206" spans="36:41" x14ac:dyDescent="0.35">
      <c r="AJ206" s="29">
        <f t="shared" si="43"/>
        <v>45548</v>
      </c>
      <c r="AK206">
        <f t="shared" si="38"/>
        <v>0</v>
      </c>
      <c r="AL206" s="1">
        <f t="shared" si="39"/>
        <v>1</v>
      </c>
      <c r="AM206" s="1">
        <f t="shared" si="40"/>
        <v>0</v>
      </c>
      <c r="AN206" s="163">
        <f t="shared" si="41"/>
        <v>0</v>
      </c>
      <c r="AO206" s="162">
        <f t="shared" si="42"/>
        <v>1</v>
      </c>
    </row>
    <row r="207" spans="36:41" x14ac:dyDescent="0.35">
      <c r="AJ207" s="29">
        <f t="shared" si="43"/>
        <v>45549</v>
      </c>
      <c r="AK207">
        <f t="shared" si="38"/>
        <v>0</v>
      </c>
      <c r="AL207" s="1">
        <f t="shared" si="39"/>
        <v>1</v>
      </c>
      <c r="AM207" s="1">
        <f t="shared" si="40"/>
        <v>0</v>
      </c>
      <c r="AN207" s="163">
        <f t="shared" si="41"/>
        <v>0</v>
      </c>
      <c r="AO207" s="162">
        <f t="shared" si="42"/>
        <v>1</v>
      </c>
    </row>
    <row r="208" spans="36:41" x14ac:dyDescent="0.35">
      <c r="AJ208" s="29">
        <f t="shared" si="43"/>
        <v>45550</v>
      </c>
      <c r="AK208">
        <f t="shared" si="38"/>
        <v>0</v>
      </c>
      <c r="AL208" s="1">
        <f t="shared" si="39"/>
        <v>1</v>
      </c>
      <c r="AM208" s="1">
        <f t="shared" si="40"/>
        <v>0</v>
      </c>
      <c r="AN208" s="163">
        <f t="shared" si="41"/>
        <v>0</v>
      </c>
      <c r="AO208" s="162">
        <f t="shared" si="42"/>
        <v>1</v>
      </c>
    </row>
    <row r="209" spans="36:41" x14ac:dyDescent="0.35">
      <c r="AJ209" s="29">
        <f t="shared" si="43"/>
        <v>45551</v>
      </c>
      <c r="AK209">
        <f t="shared" si="38"/>
        <v>0</v>
      </c>
      <c r="AL209" s="1">
        <f t="shared" si="39"/>
        <v>1</v>
      </c>
      <c r="AM209" s="1">
        <f t="shared" si="40"/>
        <v>0</v>
      </c>
      <c r="AN209" s="163">
        <f t="shared" si="41"/>
        <v>0</v>
      </c>
      <c r="AO209" s="162">
        <f t="shared" si="42"/>
        <v>1</v>
      </c>
    </row>
    <row r="210" spans="36:41" x14ac:dyDescent="0.35">
      <c r="AJ210" s="29">
        <f t="shared" si="43"/>
        <v>45552</v>
      </c>
      <c r="AK210">
        <f t="shared" si="38"/>
        <v>0</v>
      </c>
      <c r="AL210" s="1">
        <f t="shared" si="39"/>
        <v>1</v>
      </c>
      <c r="AM210" s="1">
        <f t="shared" si="40"/>
        <v>0</v>
      </c>
      <c r="AN210" s="163">
        <f t="shared" si="41"/>
        <v>0</v>
      </c>
      <c r="AO210" s="162">
        <f t="shared" si="42"/>
        <v>1</v>
      </c>
    </row>
    <row r="211" spans="36:41" x14ac:dyDescent="0.35">
      <c r="AJ211" s="29">
        <f t="shared" si="43"/>
        <v>45553</v>
      </c>
      <c r="AK211">
        <f t="shared" si="38"/>
        <v>0</v>
      </c>
      <c r="AL211" s="1">
        <f t="shared" si="39"/>
        <v>1</v>
      </c>
      <c r="AM211" s="1">
        <f t="shared" si="40"/>
        <v>0</v>
      </c>
      <c r="AN211" s="163">
        <f t="shared" si="41"/>
        <v>0</v>
      </c>
      <c r="AO211" s="162">
        <f t="shared" si="42"/>
        <v>1</v>
      </c>
    </row>
    <row r="212" spans="36:41" x14ac:dyDescent="0.35">
      <c r="AJ212" s="29">
        <f t="shared" si="43"/>
        <v>45554</v>
      </c>
      <c r="AK212">
        <f t="shared" si="38"/>
        <v>0</v>
      </c>
      <c r="AL212" s="1">
        <f t="shared" si="39"/>
        <v>1</v>
      </c>
      <c r="AM212" s="1">
        <f t="shared" si="40"/>
        <v>0</v>
      </c>
      <c r="AN212" s="163">
        <f t="shared" si="41"/>
        <v>0</v>
      </c>
      <c r="AO212" s="162">
        <f t="shared" si="42"/>
        <v>1</v>
      </c>
    </row>
    <row r="213" spans="36:41" x14ac:dyDescent="0.35">
      <c r="AJ213" s="29">
        <f t="shared" si="43"/>
        <v>45555</v>
      </c>
      <c r="AK213">
        <f t="shared" si="38"/>
        <v>0</v>
      </c>
      <c r="AL213" s="1">
        <f t="shared" si="39"/>
        <v>1</v>
      </c>
      <c r="AM213" s="1">
        <f t="shared" si="40"/>
        <v>0</v>
      </c>
      <c r="AN213" s="163">
        <f t="shared" si="41"/>
        <v>0</v>
      </c>
      <c r="AO213" s="162">
        <f t="shared" si="42"/>
        <v>1</v>
      </c>
    </row>
    <row r="214" spans="36:41" x14ac:dyDescent="0.35">
      <c r="AJ214" s="29">
        <f t="shared" si="43"/>
        <v>45556</v>
      </c>
      <c r="AK214">
        <f t="shared" si="38"/>
        <v>0</v>
      </c>
      <c r="AL214" s="1">
        <f t="shared" si="39"/>
        <v>1</v>
      </c>
      <c r="AM214" s="1">
        <f t="shared" si="40"/>
        <v>0</v>
      </c>
      <c r="AN214" s="163">
        <f t="shared" si="41"/>
        <v>0</v>
      </c>
      <c r="AO214" s="162">
        <f t="shared" si="42"/>
        <v>1</v>
      </c>
    </row>
    <row r="215" spans="36:41" x14ac:dyDescent="0.35">
      <c r="AJ215" s="29">
        <f t="shared" si="43"/>
        <v>45557</v>
      </c>
      <c r="AK215">
        <f t="shared" si="38"/>
        <v>0</v>
      </c>
      <c r="AL215" s="1">
        <f t="shared" si="39"/>
        <v>1</v>
      </c>
      <c r="AM215" s="1">
        <f t="shared" si="40"/>
        <v>0</v>
      </c>
      <c r="AN215" s="163">
        <f t="shared" si="41"/>
        <v>0</v>
      </c>
      <c r="AO215" s="162">
        <f t="shared" si="42"/>
        <v>1</v>
      </c>
    </row>
    <row r="216" spans="36:41" x14ac:dyDescent="0.35">
      <c r="AJ216" s="29">
        <f t="shared" si="43"/>
        <v>45558</v>
      </c>
      <c r="AK216">
        <f t="shared" si="38"/>
        <v>0</v>
      </c>
      <c r="AL216" s="1">
        <f t="shared" si="39"/>
        <v>1</v>
      </c>
      <c r="AM216" s="1">
        <f t="shared" si="40"/>
        <v>0</v>
      </c>
      <c r="AN216" s="163">
        <f t="shared" si="41"/>
        <v>0</v>
      </c>
      <c r="AO216" s="162">
        <f t="shared" si="42"/>
        <v>1</v>
      </c>
    </row>
    <row r="217" spans="36:41" x14ac:dyDescent="0.35">
      <c r="AJ217" s="29">
        <f t="shared" si="43"/>
        <v>45559</v>
      </c>
      <c r="AK217">
        <f t="shared" si="38"/>
        <v>0</v>
      </c>
      <c r="AL217" s="1">
        <f t="shared" si="39"/>
        <v>1</v>
      </c>
      <c r="AM217" s="1">
        <f t="shared" si="40"/>
        <v>0</v>
      </c>
      <c r="AN217" s="163">
        <f t="shared" si="41"/>
        <v>0</v>
      </c>
      <c r="AO217" s="162">
        <f t="shared" si="42"/>
        <v>1</v>
      </c>
    </row>
    <row r="218" spans="36:41" x14ac:dyDescent="0.35">
      <c r="AJ218" s="29">
        <f t="shared" si="43"/>
        <v>45560</v>
      </c>
      <c r="AK218">
        <f t="shared" si="38"/>
        <v>0</v>
      </c>
      <c r="AL218" s="1">
        <f t="shared" si="39"/>
        <v>1</v>
      </c>
      <c r="AM218" s="1">
        <f t="shared" si="40"/>
        <v>0</v>
      </c>
      <c r="AN218" s="163">
        <f t="shared" si="41"/>
        <v>0</v>
      </c>
      <c r="AO218" s="162">
        <f t="shared" si="42"/>
        <v>1</v>
      </c>
    </row>
    <row r="219" spans="36:41" x14ac:dyDescent="0.35">
      <c r="AJ219" s="29">
        <f t="shared" si="43"/>
        <v>45561</v>
      </c>
      <c r="AK219">
        <f t="shared" si="38"/>
        <v>0</v>
      </c>
      <c r="AL219" s="1">
        <f t="shared" si="39"/>
        <v>1</v>
      </c>
      <c r="AM219" s="1">
        <f t="shared" si="40"/>
        <v>0</v>
      </c>
      <c r="AN219" s="163">
        <f t="shared" si="41"/>
        <v>0</v>
      </c>
      <c r="AO219" s="162">
        <f t="shared" si="42"/>
        <v>1</v>
      </c>
    </row>
    <row r="220" spans="36:41" x14ac:dyDescent="0.35">
      <c r="AJ220" s="29">
        <f t="shared" si="43"/>
        <v>45562</v>
      </c>
      <c r="AK220">
        <f t="shared" si="38"/>
        <v>0</v>
      </c>
      <c r="AL220" s="1">
        <f t="shared" si="39"/>
        <v>1</v>
      </c>
      <c r="AM220" s="1">
        <f t="shared" si="40"/>
        <v>0</v>
      </c>
      <c r="AN220" s="163">
        <f t="shared" si="41"/>
        <v>0</v>
      </c>
      <c r="AO220" s="162">
        <f t="shared" si="42"/>
        <v>1</v>
      </c>
    </row>
    <row r="221" spans="36:41" x14ac:dyDescent="0.35">
      <c r="AJ221" s="29">
        <f t="shared" si="43"/>
        <v>45563</v>
      </c>
      <c r="AK221">
        <f t="shared" si="38"/>
        <v>0</v>
      </c>
      <c r="AL221" s="1">
        <f t="shared" si="39"/>
        <v>1</v>
      </c>
      <c r="AM221" s="1">
        <f t="shared" si="40"/>
        <v>0</v>
      </c>
      <c r="AN221" s="163">
        <f t="shared" si="41"/>
        <v>0</v>
      </c>
      <c r="AO221" s="162">
        <f t="shared" si="42"/>
        <v>1</v>
      </c>
    </row>
    <row r="222" spans="36:41" x14ac:dyDescent="0.35">
      <c r="AJ222" s="29">
        <f t="shared" si="43"/>
        <v>45564</v>
      </c>
      <c r="AK222">
        <f t="shared" si="38"/>
        <v>0</v>
      </c>
      <c r="AL222" s="1">
        <f t="shared" si="39"/>
        <v>1</v>
      </c>
      <c r="AM222" s="1">
        <f t="shared" si="40"/>
        <v>0</v>
      </c>
      <c r="AN222" s="163">
        <f t="shared" si="41"/>
        <v>0</v>
      </c>
      <c r="AO222" s="162">
        <f t="shared" si="42"/>
        <v>1</v>
      </c>
    </row>
    <row r="223" spans="36:41" x14ac:dyDescent="0.35">
      <c r="AJ223" s="29">
        <f t="shared" si="43"/>
        <v>45565</v>
      </c>
      <c r="AK223">
        <f t="shared" si="38"/>
        <v>0.9</v>
      </c>
      <c r="AL223" s="1">
        <f t="shared" si="39"/>
        <v>1</v>
      </c>
      <c r="AM223" s="1">
        <f t="shared" si="40"/>
        <v>0.9</v>
      </c>
      <c r="AN223" s="163">
        <f t="shared" si="41"/>
        <v>0.9</v>
      </c>
      <c r="AO223" s="162">
        <f t="shared" si="42"/>
        <v>1</v>
      </c>
    </row>
    <row r="224" spans="36:41" x14ac:dyDescent="0.35">
      <c r="AJ224" s="29">
        <f t="shared" si="43"/>
        <v>45566</v>
      </c>
      <c r="AK224">
        <f t="shared" si="38"/>
        <v>0</v>
      </c>
      <c r="AL224" s="1">
        <f t="shared" si="39"/>
        <v>1</v>
      </c>
      <c r="AM224" s="1">
        <f t="shared" si="40"/>
        <v>0</v>
      </c>
      <c r="AN224" s="200">
        <f>AN225</f>
        <v>0.85</v>
      </c>
      <c r="AO224" s="162">
        <f t="shared" si="42"/>
        <v>1</v>
      </c>
    </row>
    <row r="225" spans="36:41" x14ac:dyDescent="0.35">
      <c r="AJ225" s="29">
        <f t="shared" si="43"/>
        <v>45567</v>
      </c>
      <c r="AK225">
        <f t="shared" si="38"/>
        <v>0</v>
      </c>
      <c r="AL225" s="1">
        <f t="shared" si="39"/>
        <v>1</v>
      </c>
      <c r="AM225" s="1">
        <f t="shared" si="40"/>
        <v>0</v>
      </c>
      <c r="AN225" s="1">
        <f t="shared" ref="AN225:AN256" si="44">_xlfn.XLOOKUP(AJ225,A$27:A$36,B$27:B$36,0,1)</f>
        <v>0.85</v>
      </c>
      <c r="AO225" s="162">
        <f t="shared" si="42"/>
        <v>1</v>
      </c>
    </row>
    <row r="226" spans="36:41" x14ac:dyDescent="0.35">
      <c r="AJ226" s="29">
        <f t="shared" si="43"/>
        <v>45568</v>
      </c>
      <c r="AK226">
        <f t="shared" si="38"/>
        <v>0</v>
      </c>
      <c r="AL226" s="1">
        <f t="shared" si="39"/>
        <v>1</v>
      </c>
      <c r="AM226" s="1">
        <f t="shared" si="40"/>
        <v>0</v>
      </c>
      <c r="AN226" s="1">
        <f t="shared" si="44"/>
        <v>0.85</v>
      </c>
      <c r="AO226" s="162">
        <f t="shared" si="42"/>
        <v>1</v>
      </c>
    </row>
    <row r="227" spans="36:41" x14ac:dyDescent="0.35">
      <c r="AJ227" s="29">
        <f t="shared" si="43"/>
        <v>45569</v>
      </c>
      <c r="AK227">
        <f t="shared" si="38"/>
        <v>0</v>
      </c>
      <c r="AL227" s="1">
        <f t="shared" si="39"/>
        <v>1</v>
      </c>
      <c r="AM227" s="1">
        <f t="shared" si="40"/>
        <v>0</v>
      </c>
      <c r="AN227" s="1">
        <f t="shared" si="44"/>
        <v>0.85</v>
      </c>
      <c r="AO227" s="162">
        <f t="shared" si="42"/>
        <v>1</v>
      </c>
    </row>
    <row r="228" spans="36:41" x14ac:dyDescent="0.35">
      <c r="AJ228" s="29">
        <f t="shared" si="43"/>
        <v>45570</v>
      </c>
      <c r="AK228">
        <f t="shared" si="38"/>
        <v>0</v>
      </c>
      <c r="AL228" s="1">
        <f t="shared" si="39"/>
        <v>1</v>
      </c>
      <c r="AM228" s="1">
        <f t="shared" si="40"/>
        <v>0</v>
      </c>
      <c r="AN228" s="1">
        <f t="shared" si="44"/>
        <v>0.85</v>
      </c>
      <c r="AO228" s="162">
        <f t="shared" si="42"/>
        <v>1</v>
      </c>
    </row>
    <row r="229" spans="36:41" x14ac:dyDescent="0.35">
      <c r="AJ229" s="29">
        <f t="shared" si="43"/>
        <v>45571</v>
      </c>
      <c r="AK229">
        <f t="shared" si="38"/>
        <v>0</v>
      </c>
      <c r="AL229" s="1">
        <f t="shared" si="39"/>
        <v>1</v>
      </c>
      <c r="AM229" s="1">
        <f t="shared" si="40"/>
        <v>0</v>
      </c>
      <c r="AN229" s="1">
        <f t="shared" si="44"/>
        <v>0.85</v>
      </c>
      <c r="AO229" s="162">
        <f t="shared" si="42"/>
        <v>1</v>
      </c>
    </row>
    <row r="230" spans="36:41" x14ac:dyDescent="0.35">
      <c r="AJ230" s="29">
        <f t="shared" si="43"/>
        <v>45572</v>
      </c>
      <c r="AK230">
        <f t="shared" si="38"/>
        <v>0</v>
      </c>
      <c r="AL230" s="1">
        <f t="shared" si="39"/>
        <v>1</v>
      </c>
      <c r="AM230" s="1">
        <f t="shared" si="40"/>
        <v>0</v>
      </c>
      <c r="AN230" s="1">
        <f t="shared" si="44"/>
        <v>0.85</v>
      </c>
      <c r="AO230" s="162">
        <f t="shared" si="42"/>
        <v>1</v>
      </c>
    </row>
    <row r="231" spans="36:41" x14ac:dyDescent="0.35">
      <c r="AJ231" s="29">
        <f t="shared" si="43"/>
        <v>45573</v>
      </c>
      <c r="AK231">
        <f t="shared" si="38"/>
        <v>0</v>
      </c>
      <c r="AL231" s="1">
        <f t="shared" si="39"/>
        <v>1</v>
      </c>
      <c r="AM231" s="1">
        <f t="shared" si="40"/>
        <v>0</v>
      </c>
      <c r="AN231" s="1">
        <f t="shared" si="44"/>
        <v>0.85</v>
      </c>
      <c r="AO231" s="162">
        <f t="shared" si="42"/>
        <v>1</v>
      </c>
    </row>
    <row r="232" spans="36:41" x14ac:dyDescent="0.35">
      <c r="AJ232" s="29">
        <f t="shared" si="43"/>
        <v>45574</v>
      </c>
      <c r="AK232">
        <f t="shared" si="38"/>
        <v>0</v>
      </c>
      <c r="AL232" s="1">
        <f t="shared" si="39"/>
        <v>1</v>
      </c>
      <c r="AM232" s="1">
        <f t="shared" si="40"/>
        <v>0</v>
      </c>
      <c r="AN232" s="1">
        <f t="shared" si="44"/>
        <v>0.85</v>
      </c>
      <c r="AO232" s="162">
        <f t="shared" si="42"/>
        <v>1</v>
      </c>
    </row>
    <row r="233" spans="36:41" x14ac:dyDescent="0.35">
      <c r="AJ233" s="29">
        <f t="shared" si="43"/>
        <v>45575</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62">
        <f t="shared" si="42"/>
        <v>1</v>
      </c>
    </row>
    <row r="234" spans="36:41" x14ac:dyDescent="0.35">
      <c r="AJ234" s="29">
        <f t="shared" si="43"/>
        <v>45576</v>
      </c>
      <c r="AK234">
        <f t="shared" si="45"/>
        <v>0</v>
      </c>
      <c r="AL234" s="1">
        <f t="shared" si="46"/>
        <v>1</v>
      </c>
      <c r="AM234" s="1">
        <f t="shared" si="47"/>
        <v>0</v>
      </c>
      <c r="AN234" s="1">
        <f t="shared" si="44"/>
        <v>0.85</v>
      </c>
      <c r="AO234" s="162">
        <f t="shared" ref="AO234:AO254" si="48">IF(AL234=1,AO235,AL234)</f>
        <v>1</v>
      </c>
    </row>
    <row r="235" spans="36:41" x14ac:dyDescent="0.35">
      <c r="AJ235" s="29">
        <f t="shared" ref="AJ235:AJ298" si="49">AJ234+1</f>
        <v>45577</v>
      </c>
      <c r="AK235">
        <f t="shared" si="45"/>
        <v>0</v>
      </c>
      <c r="AL235" s="1">
        <f t="shared" si="46"/>
        <v>1</v>
      </c>
      <c r="AM235" s="1">
        <f t="shared" si="47"/>
        <v>0</v>
      </c>
      <c r="AN235" s="1">
        <f t="shared" si="44"/>
        <v>0.85</v>
      </c>
      <c r="AO235" s="162">
        <f t="shared" si="48"/>
        <v>1</v>
      </c>
    </row>
    <row r="236" spans="36:41" x14ac:dyDescent="0.35">
      <c r="AJ236" s="29">
        <f t="shared" si="49"/>
        <v>45578</v>
      </c>
      <c r="AK236">
        <f t="shared" si="45"/>
        <v>0</v>
      </c>
      <c r="AL236" s="1">
        <f t="shared" si="46"/>
        <v>1</v>
      </c>
      <c r="AM236" s="1">
        <f t="shared" si="47"/>
        <v>0</v>
      </c>
      <c r="AN236" s="1">
        <f t="shared" si="44"/>
        <v>0.85</v>
      </c>
      <c r="AO236" s="162">
        <f t="shared" si="48"/>
        <v>1</v>
      </c>
    </row>
    <row r="237" spans="36:41" x14ac:dyDescent="0.35">
      <c r="AJ237" s="29">
        <f t="shared" si="49"/>
        <v>45579</v>
      </c>
      <c r="AK237">
        <f t="shared" si="45"/>
        <v>0</v>
      </c>
      <c r="AL237" s="1">
        <f t="shared" si="46"/>
        <v>1</v>
      </c>
      <c r="AM237" s="1">
        <f t="shared" si="47"/>
        <v>0</v>
      </c>
      <c r="AN237" s="1">
        <f t="shared" si="44"/>
        <v>0.85</v>
      </c>
      <c r="AO237" s="162">
        <f t="shared" si="48"/>
        <v>1</v>
      </c>
    </row>
    <row r="238" spans="36:41" x14ac:dyDescent="0.35">
      <c r="AJ238" s="29">
        <f t="shared" si="49"/>
        <v>45580</v>
      </c>
      <c r="AK238">
        <f t="shared" si="45"/>
        <v>0</v>
      </c>
      <c r="AL238" s="1">
        <f t="shared" si="46"/>
        <v>1</v>
      </c>
      <c r="AM238" s="1">
        <f t="shared" si="47"/>
        <v>0</v>
      </c>
      <c r="AN238" s="1">
        <f t="shared" si="44"/>
        <v>0.85</v>
      </c>
      <c r="AO238" s="162">
        <f t="shared" si="48"/>
        <v>1</v>
      </c>
    </row>
    <row r="239" spans="36:41" x14ac:dyDescent="0.35">
      <c r="AJ239" s="29">
        <f t="shared" si="49"/>
        <v>45581</v>
      </c>
      <c r="AK239">
        <f t="shared" si="45"/>
        <v>0</v>
      </c>
      <c r="AL239" s="1">
        <f t="shared" si="46"/>
        <v>1</v>
      </c>
      <c r="AM239" s="1">
        <f t="shared" si="47"/>
        <v>0</v>
      </c>
      <c r="AN239" s="1">
        <f t="shared" si="44"/>
        <v>0.85</v>
      </c>
      <c r="AO239" s="162">
        <f t="shared" si="48"/>
        <v>1</v>
      </c>
    </row>
    <row r="240" spans="36:41" x14ac:dyDescent="0.35">
      <c r="AJ240" s="29">
        <f t="shared" si="49"/>
        <v>45582</v>
      </c>
      <c r="AK240">
        <f t="shared" si="45"/>
        <v>0</v>
      </c>
      <c r="AL240" s="1">
        <f t="shared" si="46"/>
        <v>1</v>
      </c>
      <c r="AM240" s="1">
        <f t="shared" si="47"/>
        <v>0</v>
      </c>
      <c r="AN240" s="1">
        <f t="shared" si="44"/>
        <v>0.85</v>
      </c>
      <c r="AO240" s="162">
        <f t="shared" si="48"/>
        <v>1</v>
      </c>
    </row>
    <row r="241" spans="36:41" x14ac:dyDescent="0.35">
      <c r="AJ241" s="29">
        <f t="shared" si="49"/>
        <v>45583</v>
      </c>
      <c r="AK241">
        <f t="shared" si="45"/>
        <v>0</v>
      </c>
      <c r="AL241" s="1">
        <f t="shared" si="46"/>
        <v>1</v>
      </c>
      <c r="AM241" s="1">
        <f t="shared" si="47"/>
        <v>0</v>
      </c>
      <c r="AN241" s="1">
        <f t="shared" si="44"/>
        <v>0.85</v>
      </c>
      <c r="AO241" s="162">
        <f t="shared" si="48"/>
        <v>1</v>
      </c>
    </row>
    <row r="242" spans="36:41" x14ac:dyDescent="0.35">
      <c r="AJ242" s="29">
        <f t="shared" si="49"/>
        <v>45584</v>
      </c>
      <c r="AK242">
        <f t="shared" si="45"/>
        <v>0</v>
      </c>
      <c r="AL242" s="1">
        <f t="shared" si="46"/>
        <v>1</v>
      </c>
      <c r="AM242" s="1">
        <f t="shared" si="47"/>
        <v>0</v>
      </c>
      <c r="AN242" s="1">
        <f t="shared" si="44"/>
        <v>0.85</v>
      </c>
      <c r="AO242" s="162">
        <f t="shared" si="48"/>
        <v>1</v>
      </c>
    </row>
    <row r="243" spans="36:41" x14ac:dyDescent="0.35">
      <c r="AJ243" s="29">
        <f t="shared" si="49"/>
        <v>45585</v>
      </c>
      <c r="AK243">
        <f t="shared" si="45"/>
        <v>0</v>
      </c>
      <c r="AL243" s="1">
        <f t="shared" si="46"/>
        <v>1</v>
      </c>
      <c r="AM243" s="1">
        <f t="shared" si="47"/>
        <v>0</v>
      </c>
      <c r="AN243" s="1">
        <f t="shared" si="44"/>
        <v>0.85</v>
      </c>
      <c r="AO243" s="162">
        <f t="shared" si="48"/>
        <v>1</v>
      </c>
    </row>
    <row r="244" spans="36:41" x14ac:dyDescent="0.35">
      <c r="AJ244" s="29">
        <f t="shared" si="49"/>
        <v>45586</v>
      </c>
      <c r="AK244">
        <f t="shared" si="45"/>
        <v>0</v>
      </c>
      <c r="AL244" s="1">
        <f t="shared" si="46"/>
        <v>1</v>
      </c>
      <c r="AM244" s="1">
        <f t="shared" si="47"/>
        <v>0</v>
      </c>
      <c r="AN244" s="1">
        <f t="shared" si="44"/>
        <v>0.85</v>
      </c>
      <c r="AO244" s="162">
        <f t="shared" si="48"/>
        <v>1</v>
      </c>
    </row>
    <row r="245" spans="36:41" x14ac:dyDescent="0.35">
      <c r="AJ245" s="29">
        <f t="shared" si="49"/>
        <v>45587</v>
      </c>
      <c r="AK245">
        <f t="shared" si="45"/>
        <v>0</v>
      </c>
      <c r="AL245" s="1">
        <f t="shared" si="46"/>
        <v>1</v>
      </c>
      <c r="AM245" s="1">
        <f t="shared" si="47"/>
        <v>0</v>
      </c>
      <c r="AN245" s="1">
        <f t="shared" si="44"/>
        <v>0.85</v>
      </c>
      <c r="AO245" s="162">
        <f t="shared" si="48"/>
        <v>1</v>
      </c>
    </row>
    <row r="246" spans="36:41" x14ac:dyDescent="0.35">
      <c r="AJ246" s="29">
        <f t="shared" si="49"/>
        <v>45588</v>
      </c>
      <c r="AK246">
        <f t="shared" si="45"/>
        <v>0</v>
      </c>
      <c r="AL246" s="1">
        <f t="shared" si="46"/>
        <v>1</v>
      </c>
      <c r="AM246" s="1">
        <f t="shared" si="47"/>
        <v>0</v>
      </c>
      <c r="AN246" s="1">
        <f t="shared" si="44"/>
        <v>0.85</v>
      </c>
      <c r="AO246" s="162">
        <f t="shared" si="48"/>
        <v>1</v>
      </c>
    </row>
    <row r="247" spans="36:41" x14ac:dyDescent="0.35">
      <c r="AJ247" s="29">
        <f t="shared" si="49"/>
        <v>45589</v>
      </c>
      <c r="AK247">
        <f t="shared" si="45"/>
        <v>0</v>
      </c>
      <c r="AL247" s="1">
        <f t="shared" si="46"/>
        <v>1</v>
      </c>
      <c r="AM247" s="1">
        <f t="shared" si="47"/>
        <v>0</v>
      </c>
      <c r="AN247" s="1">
        <f t="shared" si="44"/>
        <v>0.85</v>
      </c>
      <c r="AO247" s="162">
        <f t="shared" si="48"/>
        <v>1</v>
      </c>
    </row>
    <row r="248" spans="36:41" x14ac:dyDescent="0.35">
      <c r="AJ248" s="29">
        <f t="shared" si="49"/>
        <v>45590</v>
      </c>
      <c r="AK248">
        <f t="shared" si="45"/>
        <v>0</v>
      </c>
      <c r="AL248" s="1">
        <f t="shared" si="46"/>
        <v>1</v>
      </c>
      <c r="AM248" s="1">
        <f t="shared" si="47"/>
        <v>0</v>
      </c>
      <c r="AN248" s="1">
        <f t="shared" si="44"/>
        <v>0.85</v>
      </c>
      <c r="AO248" s="162">
        <f t="shared" si="48"/>
        <v>1</v>
      </c>
    </row>
    <row r="249" spans="36:41" x14ac:dyDescent="0.35">
      <c r="AJ249" s="29">
        <f t="shared" si="49"/>
        <v>45591</v>
      </c>
      <c r="AK249">
        <f t="shared" si="45"/>
        <v>0</v>
      </c>
      <c r="AL249" s="1">
        <f t="shared" si="46"/>
        <v>1</v>
      </c>
      <c r="AM249" s="1">
        <f t="shared" si="47"/>
        <v>0</v>
      </c>
      <c r="AN249" s="1">
        <f t="shared" si="44"/>
        <v>0.85</v>
      </c>
      <c r="AO249" s="162">
        <f t="shared" si="48"/>
        <v>1</v>
      </c>
    </row>
    <row r="250" spans="36:41" x14ac:dyDescent="0.35">
      <c r="AJ250" s="29">
        <f t="shared" si="49"/>
        <v>45592</v>
      </c>
      <c r="AK250">
        <f t="shared" si="45"/>
        <v>0</v>
      </c>
      <c r="AL250" s="1">
        <f t="shared" si="46"/>
        <v>1</v>
      </c>
      <c r="AM250" s="1">
        <f t="shared" si="47"/>
        <v>0</v>
      </c>
      <c r="AN250" s="1">
        <f t="shared" si="44"/>
        <v>0.85</v>
      </c>
      <c r="AO250" s="162">
        <f t="shared" si="48"/>
        <v>1</v>
      </c>
    </row>
    <row r="251" spans="36:41" x14ac:dyDescent="0.35">
      <c r="AJ251" s="29">
        <f t="shared" si="49"/>
        <v>45593</v>
      </c>
      <c r="AK251">
        <f t="shared" si="45"/>
        <v>0</v>
      </c>
      <c r="AL251" s="1">
        <f t="shared" si="46"/>
        <v>1</v>
      </c>
      <c r="AM251" s="1">
        <f t="shared" si="47"/>
        <v>0</v>
      </c>
      <c r="AN251" s="1">
        <f t="shared" si="44"/>
        <v>0.85</v>
      </c>
      <c r="AO251" s="162">
        <f t="shared" si="48"/>
        <v>1</v>
      </c>
    </row>
    <row r="252" spans="36:41" x14ac:dyDescent="0.35">
      <c r="AJ252" s="29">
        <f t="shared" si="49"/>
        <v>45594</v>
      </c>
      <c r="AK252">
        <f t="shared" si="45"/>
        <v>0</v>
      </c>
      <c r="AL252" s="1">
        <f t="shared" si="46"/>
        <v>1</v>
      </c>
      <c r="AM252" s="1">
        <f t="shared" si="47"/>
        <v>0</v>
      </c>
      <c r="AN252" s="1">
        <f t="shared" si="44"/>
        <v>0.85</v>
      </c>
      <c r="AO252" s="162">
        <f t="shared" si="48"/>
        <v>1</v>
      </c>
    </row>
    <row r="253" spans="36:41" x14ac:dyDescent="0.35">
      <c r="AJ253" s="29">
        <f t="shared" si="49"/>
        <v>45595</v>
      </c>
      <c r="AK253">
        <f t="shared" si="45"/>
        <v>0</v>
      </c>
      <c r="AL253" s="1">
        <f t="shared" si="46"/>
        <v>1</v>
      </c>
      <c r="AM253" s="1">
        <f t="shared" si="47"/>
        <v>0</v>
      </c>
      <c r="AN253" s="1">
        <f t="shared" si="44"/>
        <v>0.85</v>
      </c>
      <c r="AO253" s="162">
        <f t="shared" si="48"/>
        <v>1</v>
      </c>
    </row>
    <row r="254" spans="36:41" x14ac:dyDescent="0.35">
      <c r="AJ254" s="29">
        <f t="shared" si="49"/>
        <v>45596</v>
      </c>
      <c r="AK254">
        <f t="shared" si="45"/>
        <v>0.85</v>
      </c>
      <c r="AL254" s="1">
        <f t="shared" si="46"/>
        <v>1</v>
      </c>
      <c r="AM254" s="1">
        <f t="shared" si="47"/>
        <v>0.85</v>
      </c>
      <c r="AN254" s="1">
        <f t="shared" si="44"/>
        <v>0.85</v>
      </c>
      <c r="AO254" s="162">
        <f t="shared" si="48"/>
        <v>1</v>
      </c>
    </row>
    <row r="255" spans="36:41" x14ac:dyDescent="0.35">
      <c r="AJ255" s="29">
        <f t="shared" si="49"/>
        <v>45597</v>
      </c>
      <c r="AK255">
        <f t="shared" si="45"/>
        <v>0</v>
      </c>
      <c r="AL255" s="1">
        <f t="shared" si="46"/>
        <v>1</v>
      </c>
      <c r="AM255" s="1">
        <f t="shared" si="47"/>
        <v>0</v>
      </c>
      <c r="AN255" s="1">
        <f t="shared" si="44"/>
        <v>0</v>
      </c>
      <c r="AO255" s="170">
        <f>AL255</f>
        <v>1</v>
      </c>
    </row>
    <row r="256" spans="36:41" x14ac:dyDescent="0.35">
      <c r="AJ256" s="29">
        <f t="shared" si="49"/>
        <v>45598</v>
      </c>
      <c r="AK256">
        <f t="shared" si="45"/>
        <v>0</v>
      </c>
      <c r="AL256" s="1">
        <f t="shared" si="46"/>
        <v>1</v>
      </c>
      <c r="AM256" s="1">
        <f t="shared" si="47"/>
        <v>0</v>
      </c>
      <c r="AN256" s="1">
        <f t="shared" si="44"/>
        <v>0</v>
      </c>
      <c r="AO256" s="1">
        <f>AL256</f>
        <v>1</v>
      </c>
    </row>
    <row r="257" spans="36:41" x14ac:dyDescent="0.35">
      <c r="AJ257" s="29">
        <f t="shared" si="49"/>
        <v>45599</v>
      </c>
      <c r="AK257">
        <f t="shared" si="45"/>
        <v>0</v>
      </c>
      <c r="AL257" s="1">
        <f t="shared" si="46"/>
        <v>1</v>
      </c>
      <c r="AM257" s="1">
        <f t="shared" si="47"/>
        <v>0</v>
      </c>
      <c r="AN257" s="1">
        <f t="shared" ref="AN257:AN288" si="50">_xlfn.XLOOKUP(AJ257,A$27:A$36,B$27:B$36,0,1)</f>
        <v>0</v>
      </c>
      <c r="AO257" s="1">
        <f t="shared" ref="AO257:AO320" si="51">AL257</f>
        <v>1</v>
      </c>
    </row>
    <row r="258" spans="36:41" x14ac:dyDescent="0.35">
      <c r="AJ258" s="29">
        <f t="shared" si="49"/>
        <v>45600</v>
      </c>
      <c r="AK258">
        <f t="shared" si="45"/>
        <v>0</v>
      </c>
      <c r="AL258" s="1">
        <f t="shared" si="46"/>
        <v>1</v>
      </c>
      <c r="AM258" s="1">
        <f t="shared" si="47"/>
        <v>0</v>
      </c>
      <c r="AN258" s="1">
        <f t="shared" si="50"/>
        <v>0</v>
      </c>
      <c r="AO258" s="1">
        <f t="shared" si="51"/>
        <v>1</v>
      </c>
    </row>
    <row r="259" spans="36:41" x14ac:dyDescent="0.35">
      <c r="AJ259" s="29">
        <f t="shared" si="49"/>
        <v>45601</v>
      </c>
      <c r="AK259">
        <f t="shared" si="45"/>
        <v>0</v>
      </c>
      <c r="AL259" s="1">
        <f t="shared" si="46"/>
        <v>1</v>
      </c>
      <c r="AM259" s="1">
        <f t="shared" si="47"/>
        <v>0</v>
      </c>
      <c r="AN259" s="1">
        <f t="shared" si="50"/>
        <v>0</v>
      </c>
      <c r="AO259" s="1">
        <f t="shared" si="51"/>
        <v>1</v>
      </c>
    </row>
    <row r="260" spans="36:41" x14ac:dyDescent="0.35">
      <c r="AJ260" s="29">
        <f t="shared" si="49"/>
        <v>45602</v>
      </c>
      <c r="AK260">
        <f t="shared" si="45"/>
        <v>0</v>
      </c>
      <c r="AL260" s="1">
        <f t="shared" si="46"/>
        <v>1</v>
      </c>
      <c r="AM260" s="1">
        <f t="shared" si="47"/>
        <v>0</v>
      </c>
      <c r="AN260" s="1">
        <f t="shared" si="50"/>
        <v>0</v>
      </c>
      <c r="AO260" s="1">
        <f t="shared" si="51"/>
        <v>1</v>
      </c>
    </row>
    <row r="261" spans="36:41" x14ac:dyDescent="0.35">
      <c r="AJ261" s="29">
        <f t="shared" si="49"/>
        <v>45603</v>
      </c>
      <c r="AK261">
        <f t="shared" si="45"/>
        <v>0</v>
      </c>
      <c r="AL261" s="1">
        <f t="shared" si="46"/>
        <v>1</v>
      </c>
      <c r="AM261" s="1">
        <f t="shared" si="47"/>
        <v>0</v>
      </c>
      <c r="AN261" s="1">
        <f t="shared" si="50"/>
        <v>0</v>
      </c>
      <c r="AO261" s="1">
        <f t="shared" si="51"/>
        <v>1</v>
      </c>
    </row>
    <row r="262" spans="36:41" x14ac:dyDescent="0.35">
      <c r="AJ262" s="29">
        <f t="shared" si="49"/>
        <v>45604</v>
      </c>
      <c r="AK262">
        <f t="shared" si="45"/>
        <v>0</v>
      </c>
      <c r="AL262" s="1">
        <f t="shared" si="46"/>
        <v>1</v>
      </c>
      <c r="AM262" s="1">
        <f t="shared" si="47"/>
        <v>0</v>
      </c>
      <c r="AN262" s="1">
        <f t="shared" si="50"/>
        <v>0</v>
      </c>
      <c r="AO262" s="1">
        <f t="shared" si="51"/>
        <v>1</v>
      </c>
    </row>
    <row r="263" spans="36:41" x14ac:dyDescent="0.35">
      <c r="AJ263" s="29">
        <f t="shared" si="49"/>
        <v>45605</v>
      </c>
      <c r="AK263">
        <f t="shared" si="45"/>
        <v>0</v>
      </c>
      <c r="AL263" s="1">
        <f t="shared" si="46"/>
        <v>1</v>
      </c>
      <c r="AM263" s="1">
        <f t="shared" si="47"/>
        <v>0</v>
      </c>
      <c r="AN263" s="1">
        <f t="shared" si="50"/>
        <v>0</v>
      </c>
      <c r="AO263" s="1">
        <f t="shared" si="51"/>
        <v>1</v>
      </c>
    </row>
    <row r="264" spans="36:41" x14ac:dyDescent="0.35">
      <c r="AJ264" s="29">
        <f t="shared" si="49"/>
        <v>45606</v>
      </c>
      <c r="AK264">
        <f t="shared" si="45"/>
        <v>0</v>
      </c>
      <c r="AL264" s="1">
        <f t="shared" si="46"/>
        <v>1</v>
      </c>
      <c r="AM264" s="1">
        <f t="shared" si="47"/>
        <v>0</v>
      </c>
      <c r="AN264" s="1">
        <f t="shared" si="50"/>
        <v>0</v>
      </c>
      <c r="AO264" s="1">
        <f t="shared" si="51"/>
        <v>1</v>
      </c>
    </row>
    <row r="265" spans="36:41" x14ac:dyDescent="0.35">
      <c r="AJ265" s="29">
        <f t="shared" si="49"/>
        <v>45607</v>
      </c>
      <c r="AK265">
        <f t="shared" si="45"/>
        <v>0</v>
      </c>
      <c r="AL265" s="1">
        <f t="shared" si="46"/>
        <v>1</v>
      </c>
      <c r="AM265" s="1">
        <f t="shared" si="47"/>
        <v>0</v>
      </c>
      <c r="AN265" s="1">
        <f t="shared" si="50"/>
        <v>0</v>
      </c>
      <c r="AO265" s="1">
        <f t="shared" si="51"/>
        <v>1</v>
      </c>
    </row>
    <row r="266" spans="36:41" x14ac:dyDescent="0.35">
      <c r="AJ266" s="29">
        <f t="shared" si="49"/>
        <v>45608</v>
      </c>
      <c r="AK266">
        <f t="shared" si="45"/>
        <v>0</v>
      </c>
      <c r="AL266" s="1">
        <f t="shared" si="46"/>
        <v>1</v>
      </c>
      <c r="AM266" s="1">
        <f t="shared" si="47"/>
        <v>0</v>
      </c>
      <c r="AN266" s="1">
        <f t="shared" si="50"/>
        <v>0</v>
      </c>
      <c r="AO266" s="1">
        <f t="shared" si="51"/>
        <v>1</v>
      </c>
    </row>
    <row r="267" spans="36:41" x14ac:dyDescent="0.35">
      <c r="AJ267" s="29">
        <f t="shared" si="49"/>
        <v>45609</v>
      </c>
      <c r="AK267">
        <f t="shared" si="45"/>
        <v>0</v>
      </c>
      <c r="AL267" s="1">
        <f t="shared" si="46"/>
        <v>1</v>
      </c>
      <c r="AM267" s="1">
        <f t="shared" si="47"/>
        <v>0</v>
      </c>
      <c r="AN267" s="1">
        <f t="shared" si="50"/>
        <v>0</v>
      </c>
      <c r="AO267" s="1">
        <f t="shared" si="51"/>
        <v>1</v>
      </c>
    </row>
    <row r="268" spans="36:41" x14ac:dyDescent="0.35">
      <c r="AJ268" s="29">
        <f t="shared" si="49"/>
        <v>45610</v>
      </c>
      <c r="AK268">
        <f t="shared" si="45"/>
        <v>0</v>
      </c>
      <c r="AL268" s="1">
        <f t="shared" si="46"/>
        <v>1</v>
      </c>
      <c r="AM268" s="1">
        <f t="shared" si="47"/>
        <v>0</v>
      </c>
      <c r="AN268" s="1">
        <f t="shared" si="50"/>
        <v>0</v>
      </c>
      <c r="AO268" s="1">
        <f t="shared" si="51"/>
        <v>1</v>
      </c>
    </row>
    <row r="269" spans="36:41" x14ac:dyDescent="0.35">
      <c r="AJ269" s="29">
        <f t="shared" si="49"/>
        <v>45611</v>
      </c>
      <c r="AK269">
        <f t="shared" si="45"/>
        <v>0</v>
      </c>
      <c r="AL269" s="1">
        <f t="shared" si="46"/>
        <v>1</v>
      </c>
      <c r="AM269" s="1">
        <f t="shared" si="47"/>
        <v>0</v>
      </c>
      <c r="AN269" s="1">
        <f t="shared" si="50"/>
        <v>0</v>
      </c>
      <c r="AO269" s="1">
        <f t="shared" si="51"/>
        <v>1</v>
      </c>
    </row>
    <row r="270" spans="36:41" x14ac:dyDescent="0.35">
      <c r="AJ270" s="29">
        <f t="shared" si="49"/>
        <v>45612</v>
      </c>
      <c r="AK270">
        <f t="shared" si="45"/>
        <v>0</v>
      </c>
      <c r="AL270" s="1">
        <f t="shared" si="46"/>
        <v>1</v>
      </c>
      <c r="AM270" s="1">
        <f t="shared" si="47"/>
        <v>0</v>
      </c>
      <c r="AN270" s="1">
        <f t="shared" si="50"/>
        <v>0</v>
      </c>
      <c r="AO270" s="1">
        <f t="shared" si="51"/>
        <v>1</v>
      </c>
    </row>
    <row r="271" spans="36:41" x14ac:dyDescent="0.35">
      <c r="AJ271" s="29">
        <f t="shared" si="49"/>
        <v>45613</v>
      </c>
      <c r="AK271">
        <f t="shared" si="45"/>
        <v>0</v>
      </c>
      <c r="AL271" s="1">
        <f t="shared" si="46"/>
        <v>1</v>
      </c>
      <c r="AM271" s="1">
        <f t="shared" si="47"/>
        <v>0</v>
      </c>
      <c r="AN271" s="1">
        <f t="shared" si="50"/>
        <v>0</v>
      </c>
      <c r="AO271" s="1">
        <f t="shared" si="51"/>
        <v>1</v>
      </c>
    </row>
    <row r="272" spans="36:41" x14ac:dyDescent="0.35">
      <c r="AJ272" s="29">
        <f t="shared" si="49"/>
        <v>45614</v>
      </c>
      <c r="AK272">
        <f t="shared" si="45"/>
        <v>0</v>
      </c>
      <c r="AL272" s="1">
        <f t="shared" si="46"/>
        <v>1</v>
      </c>
      <c r="AM272" s="1">
        <f t="shared" si="47"/>
        <v>0</v>
      </c>
      <c r="AN272" s="1">
        <f t="shared" si="50"/>
        <v>0</v>
      </c>
      <c r="AO272" s="1">
        <f t="shared" si="51"/>
        <v>1</v>
      </c>
    </row>
    <row r="273" spans="36:41" x14ac:dyDescent="0.35">
      <c r="AJ273" s="29">
        <f t="shared" si="49"/>
        <v>45615</v>
      </c>
      <c r="AK273">
        <f t="shared" si="45"/>
        <v>0</v>
      </c>
      <c r="AL273" s="1">
        <f t="shared" si="46"/>
        <v>1</v>
      </c>
      <c r="AM273" s="1">
        <f t="shared" si="47"/>
        <v>0</v>
      </c>
      <c r="AN273" s="1">
        <f t="shared" si="50"/>
        <v>0</v>
      </c>
      <c r="AO273" s="1">
        <f t="shared" si="51"/>
        <v>1</v>
      </c>
    </row>
    <row r="274" spans="36:41" x14ac:dyDescent="0.35">
      <c r="AJ274" s="29">
        <f t="shared" si="49"/>
        <v>45616</v>
      </c>
      <c r="AK274">
        <f t="shared" si="45"/>
        <v>0</v>
      </c>
      <c r="AL274" s="1">
        <f t="shared" si="46"/>
        <v>1</v>
      </c>
      <c r="AM274" s="1">
        <f t="shared" si="47"/>
        <v>0</v>
      </c>
      <c r="AN274" s="1">
        <f t="shared" si="50"/>
        <v>0</v>
      </c>
      <c r="AO274" s="1">
        <f t="shared" si="51"/>
        <v>1</v>
      </c>
    </row>
    <row r="275" spans="36:41" x14ac:dyDescent="0.35">
      <c r="AJ275" s="29">
        <f t="shared" si="49"/>
        <v>45617</v>
      </c>
      <c r="AK275">
        <f t="shared" si="45"/>
        <v>0</v>
      </c>
      <c r="AL275" s="1">
        <f t="shared" si="46"/>
        <v>1</v>
      </c>
      <c r="AM275" s="1">
        <f t="shared" si="47"/>
        <v>0</v>
      </c>
      <c r="AN275" s="1">
        <f t="shared" si="50"/>
        <v>0</v>
      </c>
      <c r="AO275" s="1">
        <f t="shared" si="51"/>
        <v>1</v>
      </c>
    </row>
    <row r="276" spans="36:41" x14ac:dyDescent="0.35">
      <c r="AJ276" s="29">
        <f t="shared" si="49"/>
        <v>45618</v>
      </c>
      <c r="AK276">
        <f t="shared" si="45"/>
        <v>0</v>
      </c>
      <c r="AL276" s="1">
        <f t="shared" si="46"/>
        <v>1</v>
      </c>
      <c r="AM276" s="1">
        <f t="shared" si="47"/>
        <v>0</v>
      </c>
      <c r="AN276" s="1">
        <f t="shared" si="50"/>
        <v>0</v>
      </c>
      <c r="AO276" s="1">
        <f t="shared" si="51"/>
        <v>1</v>
      </c>
    </row>
    <row r="277" spans="36:41" x14ac:dyDescent="0.35">
      <c r="AJ277" s="29">
        <f t="shared" si="49"/>
        <v>45619</v>
      </c>
      <c r="AK277">
        <f t="shared" si="45"/>
        <v>0</v>
      </c>
      <c r="AL277" s="1">
        <f t="shared" si="46"/>
        <v>1</v>
      </c>
      <c r="AM277" s="1">
        <f t="shared" si="47"/>
        <v>0</v>
      </c>
      <c r="AN277" s="1">
        <f t="shared" si="50"/>
        <v>0</v>
      </c>
      <c r="AO277" s="1">
        <f t="shared" si="51"/>
        <v>1</v>
      </c>
    </row>
    <row r="278" spans="36:41" x14ac:dyDescent="0.35">
      <c r="AJ278" s="29">
        <f t="shared" si="49"/>
        <v>45620</v>
      </c>
      <c r="AK278">
        <f t="shared" si="45"/>
        <v>0</v>
      </c>
      <c r="AL278" s="1">
        <f t="shared" si="46"/>
        <v>1</v>
      </c>
      <c r="AM278" s="1">
        <f t="shared" si="47"/>
        <v>0</v>
      </c>
      <c r="AN278" s="1">
        <f t="shared" si="50"/>
        <v>0</v>
      </c>
      <c r="AO278" s="1">
        <f t="shared" si="51"/>
        <v>1</v>
      </c>
    </row>
    <row r="279" spans="36:41" x14ac:dyDescent="0.35">
      <c r="AJ279" s="29">
        <f t="shared" si="49"/>
        <v>45621</v>
      </c>
      <c r="AK279">
        <f t="shared" si="45"/>
        <v>0</v>
      </c>
      <c r="AL279" s="1">
        <f t="shared" si="46"/>
        <v>1</v>
      </c>
      <c r="AM279" s="1">
        <f t="shared" si="47"/>
        <v>0</v>
      </c>
      <c r="AN279" s="1">
        <f t="shared" si="50"/>
        <v>0</v>
      </c>
      <c r="AO279" s="1">
        <f t="shared" si="51"/>
        <v>1</v>
      </c>
    </row>
    <row r="280" spans="36:41" x14ac:dyDescent="0.35">
      <c r="AJ280" s="29">
        <f t="shared" si="49"/>
        <v>45622</v>
      </c>
      <c r="AK280">
        <f t="shared" si="45"/>
        <v>0</v>
      </c>
      <c r="AL280" s="1">
        <f t="shared" si="46"/>
        <v>1</v>
      </c>
      <c r="AM280" s="1">
        <f t="shared" si="47"/>
        <v>0</v>
      </c>
      <c r="AN280" s="1">
        <f t="shared" si="50"/>
        <v>0</v>
      </c>
      <c r="AO280" s="1">
        <f t="shared" si="51"/>
        <v>1</v>
      </c>
    </row>
    <row r="281" spans="36:41" x14ac:dyDescent="0.35">
      <c r="AJ281" s="29">
        <f t="shared" si="49"/>
        <v>45623</v>
      </c>
      <c r="AK281">
        <f t="shared" si="45"/>
        <v>0</v>
      </c>
      <c r="AL281" s="1">
        <f t="shared" si="46"/>
        <v>1</v>
      </c>
      <c r="AM281" s="1">
        <f t="shared" si="47"/>
        <v>0</v>
      </c>
      <c r="AN281" s="1">
        <f t="shared" si="50"/>
        <v>0</v>
      </c>
      <c r="AO281" s="1">
        <f t="shared" si="51"/>
        <v>1</v>
      </c>
    </row>
    <row r="282" spans="36:41" x14ac:dyDescent="0.35">
      <c r="AJ282" s="29">
        <f t="shared" si="49"/>
        <v>45624</v>
      </c>
      <c r="AK282">
        <f t="shared" si="45"/>
        <v>0</v>
      </c>
      <c r="AL282" s="1">
        <f t="shared" si="46"/>
        <v>1</v>
      </c>
      <c r="AM282" s="1">
        <f t="shared" si="47"/>
        <v>0</v>
      </c>
      <c r="AN282" s="1">
        <f t="shared" si="50"/>
        <v>0</v>
      </c>
      <c r="AO282" s="1">
        <f t="shared" si="51"/>
        <v>1</v>
      </c>
    </row>
    <row r="283" spans="36:41" x14ac:dyDescent="0.35">
      <c r="AJ283" s="29">
        <f t="shared" si="49"/>
        <v>45625</v>
      </c>
      <c r="AK283">
        <f t="shared" si="45"/>
        <v>0</v>
      </c>
      <c r="AL283" s="1">
        <f t="shared" si="46"/>
        <v>1</v>
      </c>
      <c r="AM283" s="1">
        <f t="shared" si="47"/>
        <v>0</v>
      </c>
      <c r="AN283" s="1">
        <f t="shared" si="50"/>
        <v>0</v>
      </c>
      <c r="AO283" s="1">
        <f t="shared" si="51"/>
        <v>1</v>
      </c>
    </row>
    <row r="284" spans="36:41" x14ac:dyDescent="0.35">
      <c r="AJ284" s="29">
        <f t="shared" si="49"/>
        <v>45626</v>
      </c>
      <c r="AK284">
        <f t="shared" si="45"/>
        <v>0</v>
      </c>
      <c r="AL284" s="1">
        <f t="shared" si="46"/>
        <v>1</v>
      </c>
      <c r="AM284" s="1">
        <f t="shared" si="47"/>
        <v>0</v>
      </c>
      <c r="AN284" s="1">
        <f t="shared" si="50"/>
        <v>0</v>
      </c>
      <c r="AO284" s="1">
        <f t="shared" si="51"/>
        <v>1</v>
      </c>
    </row>
    <row r="285" spans="36:41" x14ac:dyDescent="0.35">
      <c r="AJ285" s="29">
        <f t="shared" si="49"/>
        <v>45627</v>
      </c>
      <c r="AK285">
        <f t="shared" si="45"/>
        <v>0</v>
      </c>
      <c r="AL285" s="1">
        <f t="shared" si="46"/>
        <v>1</v>
      </c>
      <c r="AM285" s="1">
        <f t="shared" si="47"/>
        <v>0</v>
      </c>
      <c r="AN285" s="1">
        <f t="shared" si="50"/>
        <v>0</v>
      </c>
      <c r="AO285" s="1">
        <f t="shared" si="51"/>
        <v>1</v>
      </c>
    </row>
    <row r="286" spans="36:41" x14ac:dyDescent="0.35">
      <c r="AJ286" s="29">
        <f t="shared" si="49"/>
        <v>45628</v>
      </c>
      <c r="AK286">
        <f t="shared" si="45"/>
        <v>0</v>
      </c>
      <c r="AL286" s="1">
        <f t="shared" si="46"/>
        <v>1</v>
      </c>
      <c r="AM286" s="1">
        <f t="shared" si="47"/>
        <v>0</v>
      </c>
      <c r="AN286" s="1">
        <f t="shared" si="50"/>
        <v>0</v>
      </c>
      <c r="AO286" s="1">
        <f t="shared" si="51"/>
        <v>1</v>
      </c>
    </row>
    <row r="287" spans="36:41" x14ac:dyDescent="0.35">
      <c r="AJ287" s="29">
        <f t="shared" si="49"/>
        <v>45629</v>
      </c>
      <c r="AK287">
        <f t="shared" si="45"/>
        <v>0</v>
      </c>
      <c r="AL287" s="1">
        <f t="shared" si="46"/>
        <v>1</v>
      </c>
      <c r="AM287" s="1">
        <f t="shared" si="47"/>
        <v>0</v>
      </c>
      <c r="AN287" s="1">
        <f t="shared" si="50"/>
        <v>0</v>
      </c>
      <c r="AO287" s="1">
        <f t="shared" si="51"/>
        <v>1</v>
      </c>
    </row>
    <row r="288" spans="36:41" x14ac:dyDescent="0.35">
      <c r="AJ288" s="29">
        <f t="shared" si="49"/>
        <v>45630</v>
      </c>
      <c r="AK288">
        <f t="shared" si="45"/>
        <v>0</v>
      </c>
      <c r="AL288" s="1">
        <f t="shared" si="46"/>
        <v>1</v>
      </c>
      <c r="AM288" s="1">
        <f t="shared" si="47"/>
        <v>0</v>
      </c>
      <c r="AN288" s="1">
        <f t="shared" si="50"/>
        <v>0</v>
      </c>
      <c r="AO288" s="1">
        <f t="shared" si="51"/>
        <v>1</v>
      </c>
    </row>
    <row r="289" spans="36:41" x14ac:dyDescent="0.35">
      <c r="AJ289" s="29">
        <f t="shared" si="49"/>
        <v>45631</v>
      </c>
      <c r="AK289">
        <f t="shared" si="45"/>
        <v>0</v>
      </c>
      <c r="AL289" s="1">
        <f t="shared" si="46"/>
        <v>1</v>
      </c>
      <c r="AM289" s="1">
        <f t="shared" si="47"/>
        <v>0</v>
      </c>
      <c r="AN289" s="1">
        <f t="shared" ref="AN289:AN320" si="52">_xlfn.XLOOKUP(AJ289,A$27:A$36,B$27:B$36,0,1)</f>
        <v>0</v>
      </c>
      <c r="AO289" s="1">
        <f t="shared" si="51"/>
        <v>1</v>
      </c>
    </row>
    <row r="290" spans="36:41" x14ac:dyDescent="0.35">
      <c r="AJ290" s="29">
        <f t="shared" si="49"/>
        <v>45632</v>
      </c>
      <c r="AK290">
        <f t="shared" si="45"/>
        <v>0</v>
      </c>
      <c r="AL290" s="1">
        <f t="shared" si="46"/>
        <v>1</v>
      </c>
      <c r="AM290" s="1">
        <f t="shared" si="47"/>
        <v>0</v>
      </c>
      <c r="AN290" s="1">
        <f t="shared" si="52"/>
        <v>0</v>
      </c>
      <c r="AO290" s="1">
        <f t="shared" si="51"/>
        <v>1</v>
      </c>
    </row>
    <row r="291" spans="36:41" x14ac:dyDescent="0.35">
      <c r="AJ291" s="29">
        <f t="shared" si="49"/>
        <v>45633</v>
      </c>
      <c r="AK291">
        <f t="shared" si="45"/>
        <v>0</v>
      </c>
      <c r="AL291" s="1">
        <f t="shared" si="46"/>
        <v>1</v>
      </c>
      <c r="AM291" s="1">
        <f t="shared" si="47"/>
        <v>0</v>
      </c>
      <c r="AN291" s="1">
        <f t="shared" si="52"/>
        <v>0</v>
      </c>
      <c r="AO291" s="1">
        <f t="shared" si="51"/>
        <v>1</v>
      </c>
    </row>
    <row r="292" spans="36:41" x14ac:dyDescent="0.35">
      <c r="AJ292" s="29">
        <f t="shared" si="49"/>
        <v>45634</v>
      </c>
      <c r="AK292">
        <f t="shared" si="45"/>
        <v>0</v>
      </c>
      <c r="AL292" s="1">
        <f t="shared" si="46"/>
        <v>1</v>
      </c>
      <c r="AM292" s="1">
        <f t="shared" si="47"/>
        <v>0</v>
      </c>
      <c r="AN292" s="1">
        <f t="shared" si="52"/>
        <v>0</v>
      </c>
      <c r="AO292" s="1">
        <f t="shared" si="51"/>
        <v>1</v>
      </c>
    </row>
    <row r="293" spans="36:41" x14ac:dyDescent="0.35">
      <c r="AJ293" s="29">
        <f t="shared" si="49"/>
        <v>45635</v>
      </c>
      <c r="AK293">
        <f t="shared" si="45"/>
        <v>0</v>
      </c>
      <c r="AL293" s="1">
        <f t="shared" si="46"/>
        <v>1</v>
      </c>
      <c r="AM293" s="1">
        <f t="shared" si="47"/>
        <v>0</v>
      </c>
      <c r="AN293" s="1">
        <f t="shared" si="52"/>
        <v>0</v>
      </c>
      <c r="AO293" s="1">
        <f t="shared" si="51"/>
        <v>1</v>
      </c>
    </row>
    <row r="294" spans="36:41" x14ac:dyDescent="0.35">
      <c r="AJ294" s="29">
        <f t="shared" si="49"/>
        <v>45636</v>
      </c>
      <c r="AK294">
        <f t="shared" si="45"/>
        <v>0</v>
      </c>
      <c r="AL294" s="1">
        <f t="shared" si="46"/>
        <v>1</v>
      </c>
      <c r="AM294" s="1">
        <f t="shared" si="47"/>
        <v>0</v>
      </c>
      <c r="AN294" s="1">
        <f t="shared" si="52"/>
        <v>0</v>
      </c>
      <c r="AO294" s="1">
        <f t="shared" si="51"/>
        <v>1</v>
      </c>
    </row>
    <row r="295" spans="36:41" x14ac:dyDescent="0.35">
      <c r="AJ295" s="29">
        <f t="shared" si="49"/>
        <v>45637</v>
      </c>
      <c r="AK295">
        <f t="shared" si="45"/>
        <v>0</v>
      </c>
      <c r="AL295" s="1">
        <f t="shared" si="46"/>
        <v>1</v>
      </c>
      <c r="AM295" s="1">
        <f t="shared" si="47"/>
        <v>0</v>
      </c>
      <c r="AN295" s="1">
        <f t="shared" si="52"/>
        <v>0</v>
      </c>
      <c r="AO295" s="1">
        <f t="shared" si="51"/>
        <v>1</v>
      </c>
    </row>
    <row r="296" spans="36:41" x14ac:dyDescent="0.35">
      <c r="AJ296" s="29">
        <f t="shared" si="49"/>
        <v>45638</v>
      </c>
      <c r="AK296">
        <f t="shared" si="45"/>
        <v>0</v>
      </c>
      <c r="AL296" s="1">
        <f t="shared" si="46"/>
        <v>1</v>
      </c>
      <c r="AM296" s="1">
        <f t="shared" si="47"/>
        <v>0</v>
      </c>
      <c r="AN296" s="1">
        <f t="shared" si="52"/>
        <v>0</v>
      </c>
      <c r="AO296" s="1">
        <f t="shared" si="51"/>
        <v>1</v>
      </c>
    </row>
    <row r="297" spans="36:41" x14ac:dyDescent="0.35">
      <c r="AJ297" s="29">
        <f t="shared" si="49"/>
        <v>45639</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x14ac:dyDescent="0.35">
      <c r="AJ298" s="29">
        <f t="shared" si="49"/>
        <v>45640</v>
      </c>
      <c r="AK298">
        <f t="shared" si="53"/>
        <v>0</v>
      </c>
      <c r="AL298" s="1">
        <f t="shared" si="54"/>
        <v>1</v>
      </c>
      <c r="AM298" s="1">
        <f t="shared" si="55"/>
        <v>0</v>
      </c>
      <c r="AN298" s="1">
        <f t="shared" si="52"/>
        <v>0</v>
      </c>
      <c r="AO298" s="1">
        <f t="shared" si="51"/>
        <v>1</v>
      </c>
    </row>
    <row r="299" spans="36:41" x14ac:dyDescent="0.35">
      <c r="AJ299" s="29">
        <f t="shared" ref="AJ299:AJ362" si="56">AJ298+1</f>
        <v>45641</v>
      </c>
      <c r="AK299">
        <f t="shared" si="53"/>
        <v>0</v>
      </c>
      <c r="AL299" s="1">
        <f t="shared" si="54"/>
        <v>1</v>
      </c>
      <c r="AM299" s="1">
        <f t="shared" si="55"/>
        <v>0</v>
      </c>
      <c r="AN299" s="1">
        <f t="shared" si="52"/>
        <v>0</v>
      </c>
      <c r="AO299" s="1">
        <f t="shared" si="51"/>
        <v>1</v>
      </c>
    </row>
    <row r="300" spans="36:41" x14ac:dyDescent="0.35">
      <c r="AJ300" s="29">
        <f t="shared" si="56"/>
        <v>45642</v>
      </c>
      <c r="AK300">
        <f t="shared" si="53"/>
        <v>0</v>
      </c>
      <c r="AL300" s="1">
        <f t="shared" si="54"/>
        <v>1</v>
      </c>
      <c r="AM300" s="1">
        <f t="shared" si="55"/>
        <v>0</v>
      </c>
      <c r="AN300" s="1">
        <f t="shared" si="52"/>
        <v>0</v>
      </c>
      <c r="AO300" s="1">
        <f t="shared" si="51"/>
        <v>1</v>
      </c>
    </row>
    <row r="301" spans="36:41" x14ac:dyDescent="0.35">
      <c r="AJ301" s="29">
        <f t="shared" si="56"/>
        <v>45643</v>
      </c>
      <c r="AK301">
        <f t="shared" si="53"/>
        <v>0</v>
      </c>
      <c r="AL301" s="1">
        <f t="shared" si="54"/>
        <v>1</v>
      </c>
      <c r="AM301" s="1">
        <f t="shared" si="55"/>
        <v>0</v>
      </c>
      <c r="AN301" s="1">
        <f t="shared" si="52"/>
        <v>0</v>
      </c>
      <c r="AO301" s="1">
        <f t="shared" si="51"/>
        <v>1</v>
      </c>
    </row>
    <row r="302" spans="36:41" x14ac:dyDescent="0.35">
      <c r="AJ302" s="29">
        <f t="shared" si="56"/>
        <v>45644</v>
      </c>
      <c r="AK302">
        <f t="shared" si="53"/>
        <v>0</v>
      </c>
      <c r="AL302" s="1">
        <f t="shared" si="54"/>
        <v>1</v>
      </c>
      <c r="AM302" s="1">
        <f t="shared" si="55"/>
        <v>0</v>
      </c>
      <c r="AN302" s="1">
        <f t="shared" si="52"/>
        <v>0</v>
      </c>
      <c r="AO302" s="1">
        <f t="shared" si="51"/>
        <v>1</v>
      </c>
    </row>
    <row r="303" spans="36:41" x14ac:dyDescent="0.35">
      <c r="AJ303" s="29">
        <f t="shared" si="56"/>
        <v>45645</v>
      </c>
      <c r="AK303">
        <f t="shared" si="53"/>
        <v>0</v>
      </c>
      <c r="AL303" s="1">
        <f t="shared" si="54"/>
        <v>1</v>
      </c>
      <c r="AM303" s="1">
        <f t="shared" si="55"/>
        <v>0</v>
      </c>
      <c r="AN303" s="1">
        <f t="shared" si="52"/>
        <v>0</v>
      </c>
      <c r="AO303" s="1">
        <f t="shared" si="51"/>
        <v>1</v>
      </c>
    </row>
    <row r="304" spans="36:41" x14ac:dyDescent="0.35">
      <c r="AJ304" s="29">
        <f t="shared" si="56"/>
        <v>45646</v>
      </c>
      <c r="AK304">
        <f t="shared" si="53"/>
        <v>0</v>
      </c>
      <c r="AL304" s="1">
        <f t="shared" si="54"/>
        <v>1</v>
      </c>
      <c r="AM304" s="1">
        <f t="shared" si="55"/>
        <v>0</v>
      </c>
      <c r="AN304" s="1">
        <f t="shared" si="52"/>
        <v>0</v>
      </c>
      <c r="AO304" s="1">
        <f t="shared" si="51"/>
        <v>1</v>
      </c>
    </row>
    <row r="305" spans="36:41" x14ac:dyDescent="0.35">
      <c r="AJ305" s="29">
        <f t="shared" si="56"/>
        <v>45647</v>
      </c>
      <c r="AK305">
        <f t="shared" si="53"/>
        <v>0</v>
      </c>
      <c r="AL305" s="1">
        <f t="shared" si="54"/>
        <v>1</v>
      </c>
      <c r="AM305" s="1">
        <f t="shared" si="55"/>
        <v>0</v>
      </c>
      <c r="AN305" s="1">
        <f t="shared" si="52"/>
        <v>0</v>
      </c>
      <c r="AO305" s="1">
        <f t="shared" si="51"/>
        <v>1</v>
      </c>
    </row>
    <row r="306" spans="36:41" x14ac:dyDescent="0.35">
      <c r="AJ306" s="29">
        <f t="shared" si="56"/>
        <v>45648</v>
      </c>
      <c r="AK306">
        <f t="shared" si="53"/>
        <v>0</v>
      </c>
      <c r="AL306" s="1">
        <f t="shared" si="54"/>
        <v>1</v>
      </c>
      <c r="AM306" s="1">
        <f t="shared" si="55"/>
        <v>0</v>
      </c>
      <c r="AN306" s="1">
        <f t="shared" si="52"/>
        <v>0</v>
      </c>
      <c r="AO306" s="1">
        <f t="shared" si="51"/>
        <v>1</v>
      </c>
    </row>
    <row r="307" spans="36:41" x14ac:dyDescent="0.35">
      <c r="AJ307" s="29">
        <f t="shared" si="56"/>
        <v>45649</v>
      </c>
      <c r="AK307">
        <f t="shared" si="53"/>
        <v>0</v>
      </c>
      <c r="AL307" s="1">
        <f t="shared" si="54"/>
        <v>1</v>
      </c>
      <c r="AM307" s="1">
        <f t="shared" si="55"/>
        <v>0</v>
      </c>
      <c r="AN307" s="1">
        <f t="shared" si="52"/>
        <v>0</v>
      </c>
      <c r="AO307" s="1">
        <f t="shared" si="51"/>
        <v>1</v>
      </c>
    </row>
    <row r="308" spans="36:41" x14ac:dyDescent="0.35">
      <c r="AJ308" s="29">
        <f t="shared" si="56"/>
        <v>45650</v>
      </c>
      <c r="AK308">
        <f t="shared" si="53"/>
        <v>0</v>
      </c>
      <c r="AL308" s="1">
        <f t="shared" si="54"/>
        <v>1</v>
      </c>
      <c r="AM308" s="1">
        <f t="shared" si="55"/>
        <v>0</v>
      </c>
      <c r="AN308" s="1">
        <f t="shared" si="52"/>
        <v>0</v>
      </c>
      <c r="AO308" s="1">
        <f t="shared" si="51"/>
        <v>1</v>
      </c>
    </row>
    <row r="309" spans="36:41" x14ac:dyDescent="0.35">
      <c r="AJ309" s="29">
        <f t="shared" si="56"/>
        <v>45651</v>
      </c>
      <c r="AK309">
        <f t="shared" si="53"/>
        <v>0</v>
      </c>
      <c r="AL309" s="1">
        <f t="shared" si="54"/>
        <v>1</v>
      </c>
      <c r="AM309" s="1">
        <f t="shared" si="55"/>
        <v>0</v>
      </c>
      <c r="AN309" s="1">
        <f t="shared" si="52"/>
        <v>0</v>
      </c>
      <c r="AO309" s="1">
        <f t="shared" si="51"/>
        <v>1</v>
      </c>
    </row>
    <row r="310" spans="36:41" x14ac:dyDescent="0.35">
      <c r="AJ310" s="29">
        <f t="shared" si="56"/>
        <v>45652</v>
      </c>
      <c r="AK310">
        <f t="shared" si="53"/>
        <v>0</v>
      </c>
      <c r="AL310" s="1">
        <f t="shared" si="54"/>
        <v>1</v>
      </c>
      <c r="AM310" s="1">
        <f t="shared" si="55"/>
        <v>0</v>
      </c>
      <c r="AN310" s="1">
        <f t="shared" si="52"/>
        <v>0</v>
      </c>
      <c r="AO310" s="1">
        <f t="shared" si="51"/>
        <v>1</v>
      </c>
    </row>
    <row r="311" spans="36:41" x14ac:dyDescent="0.35">
      <c r="AJ311" s="29">
        <f t="shared" si="56"/>
        <v>45653</v>
      </c>
      <c r="AK311">
        <f t="shared" si="53"/>
        <v>0</v>
      </c>
      <c r="AL311" s="1">
        <f t="shared" si="54"/>
        <v>1</v>
      </c>
      <c r="AM311" s="1">
        <f t="shared" si="55"/>
        <v>0</v>
      </c>
      <c r="AN311" s="1">
        <f t="shared" si="52"/>
        <v>0</v>
      </c>
      <c r="AO311" s="1">
        <f t="shared" si="51"/>
        <v>1</v>
      </c>
    </row>
    <row r="312" spans="36:41" x14ac:dyDescent="0.35">
      <c r="AJ312" s="29">
        <f t="shared" si="56"/>
        <v>45654</v>
      </c>
      <c r="AK312">
        <f t="shared" si="53"/>
        <v>0</v>
      </c>
      <c r="AL312" s="1">
        <f t="shared" si="54"/>
        <v>1</v>
      </c>
      <c r="AM312" s="1">
        <f t="shared" si="55"/>
        <v>0</v>
      </c>
      <c r="AN312" s="1">
        <f t="shared" si="52"/>
        <v>0</v>
      </c>
      <c r="AO312" s="1">
        <f t="shared" si="51"/>
        <v>1</v>
      </c>
    </row>
    <row r="313" spans="36:41" x14ac:dyDescent="0.35">
      <c r="AJ313" s="29">
        <f t="shared" si="56"/>
        <v>45655</v>
      </c>
      <c r="AK313">
        <f t="shared" si="53"/>
        <v>0</v>
      </c>
      <c r="AL313" s="1">
        <f t="shared" si="54"/>
        <v>1</v>
      </c>
      <c r="AM313" s="1">
        <f t="shared" si="55"/>
        <v>0</v>
      </c>
      <c r="AN313" s="1">
        <f t="shared" si="52"/>
        <v>0</v>
      </c>
      <c r="AO313" s="1">
        <f t="shared" si="51"/>
        <v>1</v>
      </c>
    </row>
    <row r="314" spans="36:41" x14ac:dyDescent="0.35">
      <c r="AJ314" s="29">
        <f t="shared" si="56"/>
        <v>45656</v>
      </c>
      <c r="AK314">
        <f t="shared" si="53"/>
        <v>0</v>
      </c>
      <c r="AL314" s="1">
        <f t="shared" si="54"/>
        <v>1</v>
      </c>
      <c r="AM314" s="1">
        <f t="shared" si="55"/>
        <v>0</v>
      </c>
      <c r="AN314" s="1">
        <f t="shared" si="52"/>
        <v>0</v>
      </c>
      <c r="AO314" s="1">
        <f t="shared" si="51"/>
        <v>1</v>
      </c>
    </row>
    <row r="315" spans="36:41" x14ac:dyDescent="0.35">
      <c r="AJ315" s="29">
        <f t="shared" si="56"/>
        <v>45657</v>
      </c>
      <c r="AK315">
        <f t="shared" si="53"/>
        <v>0</v>
      </c>
      <c r="AL315" s="1">
        <f t="shared" si="54"/>
        <v>1</v>
      </c>
      <c r="AM315" s="1">
        <f t="shared" si="55"/>
        <v>0</v>
      </c>
      <c r="AN315" s="1">
        <f t="shared" si="52"/>
        <v>0</v>
      </c>
      <c r="AO315" s="1">
        <f t="shared" si="51"/>
        <v>1</v>
      </c>
    </row>
    <row r="316" spans="36:41" x14ac:dyDescent="0.35">
      <c r="AJ316" s="29">
        <f t="shared" si="56"/>
        <v>45658</v>
      </c>
      <c r="AK316">
        <f t="shared" si="53"/>
        <v>0</v>
      </c>
      <c r="AL316" s="1">
        <f t="shared" si="54"/>
        <v>1</v>
      </c>
      <c r="AM316" s="1">
        <f t="shared" si="55"/>
        <v>0</v>
      </c>
      <c r="AN316" s="1">
        <f t="shared" si="52"/>
        <v>0</v>
      </c>
      <c r="AO316" s="1">
        <f t="shared" si="51"/>
        <v>1</v>
      </c>
    </row>
    <row r="317" spans="36:41" x14ac:dyDescent="0.35">
      <c r="AJ317" s="29">
        <f t="shared" si="56"/>
        <v>45659</v>
      </c>
      <c r="AK317">
        <f t="shared" si="53"/>
        <v>0</v>
      </c>
      <c r="AL317" s="1">
        <f t="shared" si="54"/>
        <v>1</v>
      </c>
      <c r="AM317" s="1">
        <f t="shared" si="55"/>
        <v>0</v>
      </c>
      <c r="AN317" s="1">
        <f t="shared" si="52"/>
        <v>0</v>
      </c>
      <c r="AO317" s="1">
        <f t="shared" si="51"/>
        <v>1</v>
      </c>
    </row>
    <row r="318" spans="36:41" x14ac:dyDescent="0.35">
      <c r="AJ318" s="29">
        <f t="shared" si="56"/>
        <v>45660</v>
      </c>
      <c r="AK318">
        <f t="shared" si="53"/>
        <v>0</v>
      </c>
      <c r="AL318" s="1">
        <f t="shared" si="54"/>
        <v>1</v>
      </c>
      <c r="AM318" s="1">
        <f t="shared" si="55"/>
        <v>0</v>
      </c>
      <c r="AN318" s="1">
        <f t="shared" si="52"/>
        <v>0</v>
      </c>
      <c r="AO318" s="1">
        <f t="shared" si="51"/>
        <v>1</v>
      </c>
    </row>
    <row r="319" spans="36:41" x14ac:dyDescent="0.35">
      <c r="AJ319" s="29">
        <f t="shared" si="56"/>
        <v>45661</v>
      </c>
      <c r="AK319">
        <f t="shared" si="53"/>
        <v>0</v>
      </c>
      <c r="AL319" s="1">
        <f t="shared" si="54"/>
        <v>1</v>
      </c>
      <c r="AM319" s="1">
        <f t="shared" si="55"/>
        <v>0</v>
      </c>
      <c r="AN319" s="1">
        <f t="shared" si="52"/>
        <v>0</v>
      </c>
      <c r="AO319" s="1">
        <f t="shared" si="51"/>
        <v>1</v>
      </c>
    </row>
    <row r="320" spans="36:41" x14ac:dyDescent="0.35">
      <c r="AJ320" s="29">
        <f t="shared" si="56"/>
        <v>45662</v>
      </c>
      <c r="AK320">
        <f t="shared" si="53"/>
        <v>0</v>
      </c>
      <c r="AL320" s="1">
        <f t="shared" si="54"/>
        <v>1</v>
      </c>
      <c r="AM320" s="1">
        <f t="shared" si="55"/>
        <v>0</v>
      </c>
      <c r="AN320" s="1">
        <f t="shared" si="52"/>
        <v>0</v>
      </c>
      <c r="AO320" s="1">
        <f t="shared" si="51"/>
        <v>1</v>
      </c>
    </row>
    <row r="321" spans="36:41" x14ac:dyDescent="0.35">
      <c r="AJ321" s="29">
        <f t="shared" si="56"/>
        <v>45663</v>
      </c>
      <c r="AK321">
        <f t="shared" si="53"/>
        <v>0</v>
      </c>
      <c r="AL321" s="1">
        <f t="shared" si="54"/>
        <v>1</v>
      </c>
      <c r="AM321" s="1">
        <f t="shared" si="55"/>
        <v>0</v>
      </c>
      <c r="AN321" s="1">
        <f t="shared" ref="AN321:AN352" si="57">_xlfn.XLOOKUP(AJ321,A$27:A$36,B$27:B$36,0,1)</f>
        <v>0</v>
      </c>
      <c r="AO321" s="1">
        <f t="shared" ref="AO321:AO384" si="58">AL321</f>
        <v>1</v>
      </c>
    </row>
    <row r="322" spans="36:41" x14ac:dyDescent="0.35">
      <c r="AJ322" s="29">
        <f t="shared" si="56"/>
        <v>45664</v>
      </c>
      <c r="AK322">
        <f t="shared" si="53"/>
        <v>0</v>
      </c>
      <c r="AL322" s="1">
        <f t="shared" si="54"/>
        <v>1</v>
      </c>
      <c r="AM322" s="1">
        <f t="shared" si="55"/>
        <v>0</v>
      </c>
      <c r="AN322" s="1">
        <f t="shared" si="57"/>
        <v>0</v>
      </c>
      <c r="AO322" s="1">
        <f t="shared" si="58"/>
        <v>1</v>
      </c>
    </row>
    <row r="323" spans="36:41" x14ac:dyDescent="0.35">
      <c r="AJ323" s="29">
        <f t="shared" si="56"/>
        <v>45665</v>
      </c>
      <c r="AK323">
        <f t="shared" si="53"/>
        <v>0</v>
      </c>
      <c r="AL323" s="1">
        <f t="shared" si="54"/>
        <v>1</v>
      </c>
      <c r="AM323" s="1">
        <f t="shared" si="55"/>
        <v>0</v>
      </c>
      <c r="AN323" s="1">
        <f t="shared" si="57"/>
        <v>0</v>
      </c>
      <c r="AO323" s="1">
        <f t="shared" si="58"/>
        <v>1</v>
      </c>
    </row>
    <row r="324" spans="36:41" x14ac:dyDescent="0.35">
      <c r="AJ324" s="29">
        <f t="shared" si="56"/>
        <v>45666</v>
      </c>
      <c r="AK324">
        <f t="shared" si="53"/>
        <v>0</v>
      </c>
      <c r="AL324" s="1">
        <f t="shared" si="54"/>
        <v>1</v>
      </c>
      <c r="AM324" s="1">
        <f t="shared" si="55"/>
        <v>0</v>
      </c>
      <c r="AN324" s="1">
        <f t="shared" si="57"/>
        <v>0</v>
      </c>
      <c r="AO324" s="1">
        <f t="shared" si="58"/>
        <v>1</v>
      </c>
    </row>
    <row r="325" spans="36:41" x14ac:dyDescent="0.35">
      <c r="AJ325" s="29">
        <f t="shared" si="56"/>
        <v>45667</v>
      </c>
      <c r="AK325">
        <f t="shared" si="53"/>
        <v>0</v>
      </c>
      <c r="AL325" s="1">
        <f t="shared" si="54"/>
        <v>1</v>
      </c>
      <c r="AM325" s="1">
        <f t="shared" si="55"/>
        <v>0</v>
      </c>
      <c r="AN325" s="1">
        <f t="shared" si="57"/>
        <v>0</v>
      </c>
      <c r="AO325" s="1">
        <f t="shared" si="58"/>
        <v>1</v>
      </c>
    </row>
    <row r="326" spans="36:41" x14ac:dyDescent="0.35">
      <c r="AJ326" s="29">
        <f t="shared" si="56"/>
        <v>45668</v>
      </c>
      <c r="AK326">
        <f t="shared" si="53"/>
        <v>0</v>
      </c>
      <c r="AL326" s="1">
        <f t="shared" si="54"/>
        <v>1</v>
      </c>
      <c r="AM326" s="1">
        <f t="shared" si="55"/>
        <v>0</v>
      </c>
      <c r="AN326" s="1">
        <f t="shared" si="57"/>
        <v>0</v>
      </c>
      <c r="AO326" s="1">
        <f t="shared" si="58"/>
        <v>1</v>
      </c>
    </row>
    <row r="327" spans="36:41" x14ac:dyDescent="0.35">
      <c r="AJ327" s="29">
        <f t="shared" si="56"/>
        <v>45669</v>
      </c>
      <c r="AK327">
        <f t="shared" si="53"/>
        <v>0</v>
      </c>
      <c r="AL327" s="1">
        <f t="shared" si="54"/>
        <v>1</v>
      </c>
      <c r="AM327" s="1">
        <f t="shared" si="55"/>
        <v>0</v>
      </c>
      <c r="AN327" s="1">
        <f t="shared" si="57"/>
        <v>0</v>
      </c>
      <c r="AO327" s="1">
        <f t="shared" si="58"/>
        <v>1</v>
      </c>
    </row>
    <row r="328" spans="36:41" x14ac:dyDescent="0.35">
      <c r="AJ328" s="29">
        <f t="shared" si="56"/>
        <v>45670</v>
      </c>
      <c r="AK328">
        <f t="shared" si="53"/>
        <v>0</v>
      </c>
      <c r="AL328" s="1">
        <f t="shared" si="54"/>
        <v>1</v>
      </c>
      <c r="AM328" s="1">
        <f t="shared" si="55"/>
        <v>0</v>
      </c>
      <c r="AN328" s="1">
        <f t="shared" si="57"/>
        <v>0</v>
      </c>
      <c r="AO328" s="1">
        <f t="shared" si="58"/>
        <v>1</v>
      </c>
    </row>
    <row r="329" spans="36:41" x14ac:dyDescent="0.35">
      <c r="AJ329" s="29">
        <f t="shared" si="56"/>
        <v>45671</v>
      </c>
      <c r="AK329">
        <f t="shared" si="53"/>
        <v>0</v>
      </c>
      <c r="AL329" s="1">
        <f t="shared" si="54"/>
        <v>1</v>
      </c>
      <c r="AM329" s="1">
        <f t="shared" si="55"/>
        <v>0</v>
      </c>
      <c r="AN329" s="1">
        <f t="shared" si="57"/>
        <v>0</v>
      </c>
      <c r="AO329" s="1">
        <f t="shared" si="58"/>
        <v>1</v>
      </c>
    </row>
    <row r="330" spans="36:41" x14ac:dyDescent="0.35">
      <c r="AJ330" s="29">
        <f t="shared" si="56"/>
        <v>45672</v>
      </c>
      <c r="AK330">
        <f t="shared" si="53"/>
        <v>0</v>
      </c>
      <c r="AL330" s="1">
        <f t="shared" si="54"/>
        <v>1</v>
      </c>
      <c r="AM330" s="1">
        <f t="shared" si="55"/>
        <v>0</v>
      </c>
      <c r="AN330" s="1">
        <f t="shared" si="57"/>
        <v>0</v>
      </c>
      <c r="AO330" s="1">
        <f t="shared" si="58"/>
        <v>1</v>
      </c>
    </row>
    <row r="331" spans="36:41" x14ac:dyDescent="0.35">
      <c r="AJ331" s="29">
        <f t="shared" si="56"/>
        <v>45673</v>
      </c>
      <c r="AK331">
        <f t="shared" si="53"/>
        <v>0</v>
      </c>
      <c r="AL331" s="1">
        <f t="shared" si="54"/>
        <v>1</v>
      </c>
      <c r="AM331" s="1">
        <f t="shared" si="55"/>
        <v>0</v>
      </c>
      <c r="AN331" s="1">
        <f t="shared" si="57"/>
        <v>0</v>
      </c>
      <c r="AO331" s="1">
        <f t="shared" si="58"/>
        <v>1</v>
      </c>
    </row>
    <row r="332" spans="36:41" x14ac:dyDescent="0.35">
      <c r="AJ332" s="29">
        <f t="shared" si="56"/>
        <v>45674</v>
      </c>
      <c r="AK332">
        <f t="shared" si="53"/>
        <v>0</v>
      </c>
      <c r="AL332" s="1">
        <f t="shared" si="54"/>
        <v>1</v>
      </c>
      <c r="AM332" s="1">
        <f t="shared" si="55"/>
        <v>0</v>
      </c>
      <c r="AN332" s="1">
        <f t="shared" si="57"/>
        <v>0</v>
      </c>
      <c r="AO332" s="1">
        <f t="shared" si="58"/>
        <v>1</v>
      </c>
    </row>
    <row r="333" spans="36:41" x14ac:dyDescent="0.35">
      <c r="AJ333" s="29">
        <f t="shared" si="56"/>
        <v>45675</v>
      </c>
      <c r="AK333">
        <f t="shared" si="53"/>
        <v>0</v>
      </c>
      <c r="AL333" s="1">
        <f t="shared" si="54"/>
        <v>1</v>
      </c>
      <c r="AM333" s="1">
        <f t="shared" si="55"/>
        <v>0</v>
      </c>
      <c r="AN333" s="1">
        <f t="shared" si="57"/>
        <v>0</v>
      </c>
      <c r="AO333" s="1">
        <f t="shared" si="58"/>
        <v>1</v>
      </c>
    </row>
    <row r="334" spans="36:41" x14ac:dyDescent="0.35">
      <c r="AJ334" s="29">
        <f t="shared" si="56"/>
        <v>45676</v>
      </c>
      <c r="AK334">
        <f t="shared" si="53"/>
        <v>0</v>
      </c>
      <c r="AL334" s="1">
        <f t="shared" si="54"/>
        <v>1</v>
      </c>
      <c r="AM334" s="1">
        <f t="shared" si="55"/>
        <v>0</v>
      </c>
      <c r="AN334" s="1">
        <f t="shared" si="57"/>
        <v>0</v>
      </c>
      <c r="AO334" s="1">
        <f t="shared" si="58"/>
        <v>1</v>
      </c>
    </row>
    <row r="335" spans="36:41" x14ac:dyDescent="0.35">
      <c r="AJ335" s="29">
        <f t="shared" si="56"/>
        <v>45677</v>
      </c>
      <c r="AK335">
        <f t="shared" si="53"/>
        <v>0</v>
      </c>
      <c r="AL335" s="1">
        <f t="shared" si="54"/>
        <v>1</v>
      </c>
      <c r="AM335" s="1">
        <f t="shared" si="55"/>
        <v>0</v>
      </c>
      <c r="AN335" s="1">
        <f t="shared" si="57"/>
        <v>0</v>
      </c>
      <c r="AO335" s="1">
        <f t="shared" si="58"/>
        <v>1</v>
      </c>
    </row>
    <row r="336" spans="36:41" x14ac:dyDescent="0.35">
      <c r="AJ336" s="29">
        <f t="shared" si="56"/>
        <v>45678</v>
      </c>
      <c r="AK336">
        <f t="shared" si="53"/>
        <v>0</v>
      </c>
      <c r="AL336" s="1">
        <f t="shared" si="54"/>
        <v>1</v>
      </c>
      <c r="AM336" s="1">
        <f t="shared" si="55"/>
        <v>0</v>
      </c>
      <c r="AN336" s="1">
        <f t="shared" si="57"/>
        <v>0</v>
      </c>
      <c r="AO336" s="1">
        <f t="shared" si="58"/>
        <v>1</v>
      </c>
    </row>
    <row r="337" spans="36:41" x14ac:dyDescent="0.35">
      <c r="AJ337" s="29">
        <f t="shared" si="56"/>
        <v>45679</v>
      </c>
      <c r="AK337">
        <f t="shared" si="53"/>
        <v>0</v>
      </c>
      <c r="AL337" s="1">
        <f t="shared" si="54"/>
        <v>1</v>
      </c>
      <c r="AM337" s="1">
        <f t="shared" si="55"/>
        <v>0</v>
      </c>
      <c r="AN337" s="1">
        <f t="shared" si="57"/>
        <v>0</v>
      </c>
      <c r="AO337" s="1">
        <f t="shared" si="58"/>
        <v>1</v>
      </c>
    </row>
    <row r="338" spans="36:41" x14ac:dyDescent="0.35">
      <c r="AJ338" s="29">
        <f t="shared" si="56"/>
        <v>45680</v>
      </c>
      <c r="AK338">
        <f t="shared" si="53"/>
        <v>0</v>
      </c>
      <c r="AL338" s="1">
        <f t="shared" si="54"/>
        <v>1</v>
      </c>
      <c r="AM338" s="1">
        <f t="shared" si="55"/>
        <v>0</v>
      </c>
      <c r="AN338" s="1">
        <f t="shared" si="57"/>
        <v>0</v>
      </c>
      <c r="AO338" s="1">
        <f t="shared" si="58"/>
        <v>1</v>
      </c>
    </row>
    <row r="339" spans="36:41" x14ac:dyDescent="0.35">
      <c r="AJ339" s="29">
        <f t="shared" si="56"/>
        <v>45681</v>
      </c>
      <c r="AK339">
        <f t="shared" si="53"/>
        <v>0</v>
      </c>
      <c r="AL339" s="1">
        <f t="shared" si="54"/>
        <v>1</v>
      </c>
      <c r="AM339" s="1">
        <f t="shared" si="55"/>
        <v>0</v>
      </c>
      <c r="AN339" s="1">
        <f t="shared" si="57"/>
        <v>0</v>
      </c>
      <c r="AO339" s="1">
        <f t="shared" si="58"/>
        <v>1</v>
      </c>
    </row>
    <row r="340" spans="36:41" x14ac:dyDescent="0.35">
      <c r="AJ340" s="29">
        <f t="shared" si="56"/>
        <v>45682</v>
      </c>
      <c r="AK340">
        <f t="shared" si="53"/>
        <v>0</v>
      </c>
      <c r="AL340" s="1">
        <f t="shared" si="54"/>
        <v>1</v>
      </c>
      <c r="AM340" s="1">
        <f t="shared" si="55"/>
        <v>0</v>
      </c>
      <c r="AN340" s="1">
        <f t="shared" si="57"/>
        <v>0</v>
      </c>
      <c r="AO340" s="1">
        <f t="shared" si="58"/>
        <v>1</v>
      </c>
    </row>
    <row r="341" spans="36:41" x14ac:dyDescent="0.35">
      <c r="AJ341" s="29">
        <f t="shared" si="56"/>
        <v>45683</v>
      </c>
      <c r="AK341">
        <f t="shared" si="53"/>
        <v>0</v>
      </c>
      <c r="AL341" s="1">
        <f t="shared" si="54"/>
        <v>1</v>
      </c>
      <c r="AM341" s="1">
        <f t="shared" si="55"/>
        <v>0</v>
      </c>
      <c r="AN341" s="1">
        <f t="shared" si="57"/>
        <v>0</v>
      </c>
      <c r="AO341" s="1">
        <f t="shared" si="58"/>
        <v>1</v>
      </c>
    </row>
    <row r="342" spans="36:41" x14ac:dyDescent="0.35">
      <c r="AJ342" s="29">
        <f t="shared" si="56"/>
        <v>45684</v>
      </c>
      <c r="AK342">
        <f t="shared" si="53"/>
        <v>0</v>
      </c>
      <c r="AL342" s="1">
        <f t="shared" si="54"/>
        <v>1</v>
      </c>
      <c r="AM342" s="1">
        <f t="shared" si="55"/>
        <v>0</v>
      </c>
      <c r="AN342" s="1">
        <f t="shared" si="57"/>
        <v>0</v>
      </c>
      <c r="AO342" s="1">
        <f t="shared" si="58"/>
        <v>1</v>
      </c>
    </row>
    <row r="343" spans="36:41" x14ac:dyDescent="0.35">
      <c r="AJ343" s="29">
        <f t="shared" si="56"/>
        <v>45685</v>
      </c>
      <c r="AK343">
        <f t="shared" si="53"/>
        <v>0</v>
      </c>
      <c r="AL343" s="1">
        <f t="shared" si="54"/>
        <v>1</v>
      </c>
      <c r="AM343" s="1">
        <f t="shared" si="55"/>
        <v>0</v>
      </c>
      <c r="AN343" s="1">
        <f t="shared" si="57"/>
        <v>0</v>
      </c>
      <c r="AO343" s="1">
        <f t="shared" si="58"/>
        <v>1</v>
      </c>
    </row>
    <row r="344" spans="36:41" x14ac:dyDescent="0.35">
      <c r="AJ344" s="29">
        <f t="shared" si="56"/>
        <v>45686</v>
      </c>
      <c r="AK344">
        <f t="shared" si="53"/>
        <v>0</v>
      </c>
      <c r="AL344" s="1">
        <f t="shared" si="54"/>
        <v>1</v>
      </c>
      <c r="AM344" s="1">
        <f t="shared" si="55"/>
        <v>0</v>
      </c>
      <c r="AN344" s="1">
        <f t="shared" si="57"/>
        <v>0</v>
      </c>
      <c r="AO344" s="1">
        <f t="shared" si="58"/>
        <v>1</v>
      </c>
    </row>
    <row r="345" spans="36:41" x14ac:dyDescent="0.35">
      <c r="AJ345" s="29">
        <f t="shared" si="56"/>
        <v>45687</v>
      </c>
      <c r="AK345">
        <f t="shared" si="53"/>
        <v>0</v>
      </c>
      <c r="AL345" s="1">
        <f t="shared" si="54"/>
        <v>1</v>
      </c>
      <c r="AM345" s="1">
        <f t="shared" si="55"/>
        <v>0</v>
      </c>
      <c r="AN345" s="1">
        <f t="shared" si="57"/>
        <v>0</v>
      </c>
      <c r="AO345" s="1">
        <f t="shared" si="58"/>
        <v>1</v>
      </c>
    </row>
    <row r="346" spans="36:41" x14ac:dyDescent="0.35">
      <c r="AJ346" s="29">
        <f t="shared" si="56"/>
        <v>45688</v>
      </c>
      <c r="AK346">
        <f t="shared" si="53"/>
        <v>0</v>
      </c>
      <c r="AL346" s="1">
        <f t="shared" si="54"/>
        <v>1</v>
      </c>
      <c r="AM346" s="1">
        <f t="shared" si="55"/>
        <v>0</v>
      </c>
      <c r="AN346" s="1">
        <f t="shared" si="57"/>
        <v>0</v>
      </c>
      <c r="AO346" s="1">
        <f t="shared" si="58"/>
        <v>1</v>
      </c>
    </row>
    <row r="347" spans="36:41" x14ac:dyDescent="0.35">
      <c r="AJ347" s="29">
        <f t="shared" si="56"/>
        <v>45689</v>
      </c>
      <c r="AK347">
        <f t="shared" si="53"/>
        <v>0</v>
      </c>
      <c r="AL347" s="1">
        <f t="shared" si="54"/>
        <v>1</v>
      </c>
      <c r="AM347" s="1">
        <f t="shared" si="55"/>
        <v>0</v>
      </c>
      <c r="AN347" s="1">
        <f t="shared" si="57"/>
        <v>0</v>
      </c>
      <c r="AO347" s="1">
        <f t="shared" si="58"/>
        <v>1</v>
      </c>
    </row>
    <row r="348" spans="36:41" x14ac:dyDescent="0.35">
      <c r="AJ348" s="29">
        <f t="shared" si="56"/>
        <v>45690</v>
      </c>
      <c r="AK348">
        <f t="shared" si="53"/>
        <v>0</v>
      </c>
      <c r="AL348" s="1">
        <f t="shared" si="54"/>
        <v>1</v>
      </c>
      <c r="AM348" s="1">
        <f t="shared" si="55"/>
        <v>0</v>
      </c>
      <c r="AN348" s="1">
        <f t="shared" si="57"/>
        <v>0</v>
      </c>
      <c r="AO348" s="1">
        <f t="shared" si="58"/>
        <v>1</v>
      </c>
    </row>
    <row r="349" spans="36:41" x14ac:dyDescent="0.35">
      <c r="AJ349" s="29">
        <f t="shared" si="56"/>
        <v>45691</v>
      </c>
      <c r="AK349">
        <f t="shared" si="53"/>
        <v>0</v>
      </c>
      <c r="AL349" s="1">
        <f t="shared" si="54"/>
        <v>1</v>
      </c>
      <c r="AM349" s="1">
        <f t="shared" si="55"/>
        <v>0</v>
      </c>
      <c r="AN349" s="1">
        <f t="shared" si="57"/>
        <v>0</v>
      </c>
      <c r="AO349" s="1">
        <f t="shared" si="58"/>
        <v>1</v>
      </c>
    </row>
    <row r="350" spans="36:41" x14ac:dyDescent="0.35">
      <c r="AJ350" s="29">
        <f t="shared" si="56"/>
        <v>45692</v>
      </c>
      <c r="AK350">
        <f t="shared" si="53"/>
        <v>0</v>
      </c>
      <c r="AL350" s="1">
        <f t="shared" si="54"/>
        <v>1</v>
      </c>
      <c r="AM350" s="1">
        <f t="shared" si="55"/>
        <v>0</v>
      </c>
      <c r="AN350" s="1">
        <f t="shared" si="57"/>
        <v>0</v>
      </c>
      <c r="AO350" s="1">
        <f t="shared" si="58"/>
        <v>1</v>
      </c>
    </row>
    <row r="351" spans="36:41" x14ac:dyDescent="0.35">
      <c r="AJ351" s="29">
        <f t="shared" si="56"/>
        <v>45693</v>
      </c>
      <c r="AK351">
        <f t="shared" si="53"/>
        <v>0</v>
      </c>
      <c r="AL351" s="1">
        <f t="shared" si="54"/>
        <v>1</v>
      </c>
      <c r="AM351" s="1">
        <f t="shared" si="55"/>
        <v>0</v>
      </c>
      <c r="AN351" s="1">
        <f t="shared" si="57"/>
        <v>0</v>
      </c>
      <c r="AO351" s="1">
        <f t="shared" si="58"/>
        <v>1</v>
      </c>
    </row>
    <row r="352" spans="36:41" x14ac:dyDescent="0.35">
      <c r="AJ352" s="29">
        <f t="shared" si="56"/>
        <v>45694</v>
      </c>
      <c r="AK352">
        <f t="shared" si="53"/>
        <v>0</v>
      </c>
      <c r="AL352" s="1">
        <f t="shared" si="54"/>
        <v>1</v>
      </c>
      <c r="AM352" s="1">
        <f t="shared" si="55"/>
        <v>0</v>
      </c>
      <c r="AN352" s="1">
        <f t="shared" si="57"/>
        <v>0</v>
      </c>
      <c r="AO352" s="1">
        <f t="shared" si="58"/>
        <v>1</v>
      </c>
    </row>
    <row r="353" spans="36:41" x14ac:dyDescent="0.35">
      <c r="AJ353" s="29">
        <f t="shared" si="56"/>
        <v>45695</v>
      </c>
      <c r="AK353">
        <f t="shared" si="53"/>
        <v>0</v>
      </c>
      <c r="AL353" s="1">
        <f t="shared" si="54"/>
        <v>1</v>
      </c>
      <c r="AM353" s="1">
        <f t="shared" si="55"/>
        <v>0</v>
      </c>
      <c r="AN353" s="1">
        <f t="shared" ref="AN353:AN384" si="59">_xlfn.XLOOKUP(AJ353,A$27:A$36,B$27:B$36,0,1)</f>
        <v>0</v>
      </c>
      <c r="AO353" s="1">
        <f t="shared" si="58"/>
        <v>1</v>
      </c>
    </row>
    <row r="354" spans="36:41" x14ac:dyDescent="0.35">
      <c r="AJ354" s="29">
        <f t="shared" si="56"/>
        <v>45696</v>
      </c>
      <c r="AK354">
        <f t="shared" si="53"/>
        <v>0</v>
      </c>
      <c r="AL354" s="1">
        <f t="shared" si="54"/>
        <v>1</v>
      </c>
      <c r="AM354" s="1">
        <f t="shared" si="55"/>
        <v>0</v>
      </c>
      <c r="AN354" s="1">
        <f t="shared" si="59"/>
        <v>0</v>
      </c>
      <c r="AO354" s="1">
        <f t="shared" si="58"/>
        <v>1</v>
      </c>
    </row>
    <row r="355" spans="36:41" x14ac:dyDescent="0.35">
      <c r="AJ355" s="29">
        <f t="shared" si="56"/>
        <v>45697</v>
      </c>
      <c r="AK355">
        <f t="shared" si="53"/>
        <v>0</v>
      </c>
      <c r="AL355" s="1">
        <f t="shared" si="54"/>
        <v>1</v>
      </c>
      <c r="AM355" s="1">
        <f t="shared" si="55"/>
        <v>0</v>
      </c>
      <c r="AN355" s="1">
        <f t="shared" si="59"/>
        <v>0</v>
      </c>
      <c r="AO355" s="1">
        <f t="shared" si="58"/>
        <v>1</v>
      </c>
    </row>
    <row r="356" spans="36:41" x14ac:dyDescent="0.35">
      <c r="AJ356" s="29">
        <f t="shared" si="56"/>
        <v>45698</v>
      </c>
      <c r="AK356">
        <f t="shared" si="53"/>
        <v>0</v>
      </c>
      <c r="AL356" s="1">
        <f t="shared" si="54"/>
        <v>1</v>
      </c>
      <c r="AM356" s="1">
        <f t="shared" si="55"/>
        <v>0</v>
      </c>
      <c r="AN356" s="1">
        <f t="shared" si="59"/>
        <v>0</v>
      </c>
      <c r="AO356" s="1">
        <f t="shared" si="58"/>
        <v>1</v>
      </c>
    </row>
    <row r="357" spans="36:41" x14ac:dyDescent="0.35">
      <c r="AJ357" s="29">
        <f t="shared" si="56"/>
        <v>45699</v>
      </c>
      <c r="AK357">
        <f t="shared" si="53"/>
        <v>0</v>
      </c>
      <c r="AL357" s="1">
        <f t="shared" si="54"/>
        <v>1</v>
      </c>
      <c r="AM357" s="1">
        <f t="shared" si="55"/>
        <v>0</v>
      </c>
      <c r="AN357" s="1">
        <f t="shared" si="59"/>
        <v>0</v>
      </c>
      <c r="AO357" s="1">
        <f t="shared" si="58"/>
        <v>1</v>
      </c>
    </row>
    <row r="358" spans="36:41" x14ac:dyDescent="0.35">
      <c r="AJ358" s="29">
        <f t="shared" si="56"/>
        <v>45700</v>
      </c>
      <c r="AK358">
        <f t="shared" si="53"/>
        <v>0</v>
      </c>
      <c r="AL358" s="1">
        <f t="shared" si="54"/>
        <v>1</v>
      </c>
      <c r="AM358" s="1">
        <f t="shared" si="55"/>
        <v>0</v>
      </c>
      <c r="AN358" s="1">
        <f t="shared" si="59"/>
        <v>0</v>
      </c>
      <c r="AO358" s="1">
        <f t="shared" si="58"/>
        <v>1</v>
      </c>
    </row>
    <row r="359" spans="36:41" x14ac:dyDescent="0.35">
      <c r="AJ359" s="29">
        <f t="shared" si="56"/>
        <v>45701</v>
      </c>
      <c r="AK359">
        <f t="shared" si="53"/>
        <v>0</v>
      </c>
      <c r="AL359" s="1">
        <f t="shared" si="54"/>
        <v>1</v>
      </c>
      <c r="AM359" s="1">
        <f t="shared" si="55"/>
        <v>0</v>
      </c>
      <c r="AN359" s="1">
        <f t="shared" si="59"/>
        <v>0</v>
      </c>
      <c r="AO359" s="1">
        <f t="shared" si="58"/>
        <v>1</v>
      </c>
    </row>
    <row r="360" spans="36:41" x14ac:dyDescent="0.35">
      <c r="AJ360" s="29">
        <f t="shared" si="56"/>
        <v>45702</v>
      </c>
      <c r="AK360">
        <f t="shared" si="53"/>
        <v>0</v>
      </c>
      <c r="AL360" s="1">
        <f t="shared" si="54"/>
        <v>1</v>
      </c>
      <c r="AM360" s="1">
        <f t="shared" si="55"/>
        <v>0</v>
      </c>
      <c r="AN360" s="1">
        <f t="shared" si="59"/>
        <v>0</v>
      </c>
      <c r="AO360" s="1">
        <f t="shared" si="58"/>
        <v>1</v>
      </c>
    </row>
    <row r="361" spans="36:41" x14ac:dyDescent="0.35">
      <c r="AJ361" s="29">
        <f t="shared" si="56"/>
        <v>45703</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x14ac:dyDescent="0.35">
      <c r="AJ362" s="29">
        <f t="shared" si="56"/>
        <v>45704</v>
      </c>
      <c r="AK362">
        <f t="shared" si="60"/>
        <v>0</v>
      </c>
      <c r="AL362" s="1">
        <f t="shared" si="61"/>
        <v>1</v>
      </c>
      <c r="AM362" s="1">
        <f t="shared" si="62"/>
        <v>0</v>
      </c>
      <c r="AN362" s="1">
        <f t="shared" si="59"/>
        <v>0</v>
      </c>
      <c r="AO362" s="1">
        <f t="shared" si="58"/>
        <v>1</v>
      </c>
    </row>
    <row r="363" spans="36:41" x14ac:dyDescent="0.35">
      <c r="AJ363" s="29">
        <f t="shared" ref="AJ363:AJ406" si="63">AJ362+1</f>
        <v>45705</v>
      </c>
      <c r="AK363">
        <f t="shared" si="60"/>
        <v>0</v>
      </c>
      <c r="AL363" s="1">
        <f t="shared" si="61"/>
        <v>1</v>
      </c>
      <c r="AM363" s="1">
        <f t="shared" si="62"/>
        <v>0</v>
      </c>
      <c r="AN363" s="1">
        <f t="shared" si="59"/>
        <v>0</v>
      </c>
      <c r="AO363" s="1">
        <f t="shared" si="58"/>
        <v>1</v>
      </c>
    </row>
    <row r="364" spans="36:41" x14ac:dyDescent="0.35">
      <c r="AJ364" s="29">
        <f t="shared" si="63"/>
        <v>45706</v>
      </c>
      <c r="AK364">
        <f t="shared" si="60"/>
        <v>0</v>
      </c>
      <c r="AL364" s="1">
        <f t="shared" si="61"/>
        <v>1</v>
      </c>
      <c r="AM364" s="1">
        <f t="shared" si="62"/>
        <v>0</v>
      </c>
      <c r="AN364" s="1">
        <f t="shared" si="59"/>
        <v>0</v>
      </c>
      <c r="AO364" s="1">
        <f t="shared" si="58"/>
        <v>1</v>
      </c>
    </row>
    <row r="365" spans="36:41" x14ac:dyDescent="0.35">
      <c r="AJ365" s="29">
        <f t="shared" si="63"/>
        <v>45707</v>
      </c>
      <c r="AK365">
        <f t="shared" si="60"/>
        <v>0</v>
      </c>
      <c r="AL365" s="1">
        <f t="shared" si="61"/>
        <v>1</v>
      </c>
      <c r="AM365" s="1">
        <f t="shared" si="62"/>
        <v>0</v>
      </c>
      <c r="AN365" s="1">
        <f t="shared" si="59"/>
        <v>0</v>
      </c>
      <c r="AO365" s="1">
        <f t="shared" si="58"/>
        <v>1</v>
      </c>
    </row>
    <row r="366" spans="36:41" x14ac:dyDescent="0.35">
      <c r="AJ366" s="29">
        <f t="shared" si="63"/>
        <v>45708</v>
      </c>
      <c r="AK366">
        <f t="shared" si="60"/>
        <v>0</v>
      </c>
      <c r="AL366" s="1">
        <f t="shared" si="61"/>
        <v>1</v>
      </c>
      <c r="AM366" s="1">
        <f t="shared" si="62"/>
        <v>0</v>
      </c>
      <c r="AN366" s="1">
        <f t="shared" si="59"/>
        <v>0</v>
      </c>
      <c r="AO366" s="1">
        <f t="shared" si="58"/>
        <v>1</v>
      </c>
    </row>
    <row r="367" spans="36:41" x14ac:dyDescent="0.35">
      <c r="AJ367" s="29">
        <f t="shared" si="63"/>
        <v>45709</v>
      </c>
      <c r="AK367">
        <f t="shared" si="60"/>
        <v>0</v>
      </c>
      <c r="AL367" s="1">
        <f t="shared" si="61"/>
        <v>1</v>
      </c>
      <c r="AM367" s="1">
        <f t="shared" si="62"/>
        <v>0</v>
      </c>
      <c r="AN367" s="1">
        <f t="shared" si="59"/>
        <v>0</v>
      </c>
      <c r="AO367" s="1">
        <f t="shared" si="58"/>
        <v>1</v>
      </c>
    </row>
    <row r="368" spans="36:41" x14ac:dyDescent="0.35">
      <c r="AJ368" s="29">
        <f t="shared" si="63"/>
        <v>45710</v>
      </c>
      <c r="AK368">
        <f t="shared" si="60"/>
        <v>0</v>
      </c>
      <c r="AL368" s="1">
        <f t="shared" si="61"/>
        <v>1</v>
      </c>
      <c r="AM368" s="1">
        <f t="shared" si="62"/>
        <v>0</v>
      </c>
      <c r="AN368" s="1">
        <f t="shared" si="59"/>
        <v>0</v>
      </c>
      <c r="AO368" s="1">
        <f t="shared" si="58"/>
        <v>1</v>
      </c>
    </row>
    <row r="369" spans="36:41" x14ac:dyDescent="0.35">
      <c r="AJ369" s="29">
        <f t="shared" si="63"/>
        <v>45711</v>
      </c>
      <c r="AK369">
        <f t="shared" si="60"/>
        <v>0</v>
      </c>
      <c r="AL369" s="1">
        <f t="shared" si="61"/>
        <v>1</v>
      </c>
      <c r="AM369" s="1">
        <f t="shared" si="62"/>
        <v>0</v>
      </c>
      <c r="AN369" s="1">
        <f t="shared" si="59"/>
        <v>0</v>
      </c>
      <c r="AO369" s="1">
        <f t="shared" si="58"/>
        <v>1</v>
      </c>
    </row>
    <row r="370" spans="36:41" x14ac:dyDescent="0.35">
      <c r="AJ370" s="29">
        <f t="shared" si="63"/>
        <v>45712</v>
      </c>
      <c r="AK370">
        <f t="shared" si="60"/>
        <v>0</v>
      </c>
      <c r="AL370" s="1">
        <f t="shared" si="61"/>
        <v>1</v>
      </c>
      <c r="AM370" s="1">
        <f t="shared" si="62"/>
        <v>0</v>
      </c>
      <c r="AN370" s="1">
        <f t="shared" si="59"/>
        <v>0</v>
      </c>
      <c r="AO370" s="1">
        <f t="shared" si="58"/>
        <v>1</v>
      </c>
    </row>
    <row r="371" spans="36:41" x14ac:dyDescent="0.35">
      <c r="AJ371" s="29">
        <f t="shared" si="63"/>
        <v>45713</v>
      </c>
      <c r="AK371">
        <f t="shared" si="60"/>
        <v>0</v>
      </c>
      <c r="AL371" s="1">
        <f t="shared" si="61"/>
        <v>1</v>
      </c>
      <c r="AM371" s="1">
        <f t="shared" si="62"/>
        <v>0</v>
      </c>
      <c r="AN371" s="1">
        <f t="shared" si="59"/>
        <v>0</v>
      </c>
      <c r="AO371" s="1">
        <f t="shared" si="58"/>
        <v>1</v>
      </c>
    </row>
    <row r="372" spans="36:41" x14ac:dyDescent="0.35">
      <c r="AJ372" s="29">
        <f t="shared" si="63"/>
        <v>45714</v>
      </c>
      <c r="AK372">
        <f t="shared" si="60"/>
        <v>0</v>
      </c>
      <c r="AL372" s="1">
        <f t="shared" si="61"/>
        <v>1</v>
      </c>
      <c r="AM372" s="1">
        <f t="shared" si="62"/>
        <v>0</v>
      </c>
      <c r="AN372" s="1">
        <f t="shared" si="59"/>
        <v>0</v>
      </c>
      <c r="AO372" s="1">
        <f t="shared" si="58"/>
        <v>1</v>
      </c>
    </row>
    <row r="373" spans="36:41" x14ac:dyDescent="0.35">
      <c r="AJ373" s="29">
        <f t="shared" si="63"/>
        <v>45715</v>
      </c>
      <c r="AK373">
        <f t="shared" si="60"/>
        <v>0</v>
      </c>
      <c r="AL373" s="1">
        <f t="shared" si="61"/>
        <v>1</v>
      </c>
      <c r="AM373" s="1">
        <f t="shared" si="62"/>
        <v>0</v>
      </c>
      <c r="AN373" s="1">
        <f t="shared" si="59"/>
        <v>0</v>
      </c>
      <c r="AO373" s="1">
        <f t="shared" si="58"/>
        <v>1</v>
      </c>
    </row>
    <row r="374" spans="36:41" x14ac:dyDescent="0.35">
      <c r="AJ374" s="29">
        <f t="shared" si="63"/>
        <v>45716</v>
      </c>
      <c r="AK374">
        <f t="shared" si="60"/>
        <v>0</v>
      </c>
      <c r="AL374" s="1">
        <f t="shared" si="61"/>
        <v>1</v>
      </c>
      <c r="AM374" s="1">
        <f t="shared" si="62"/>
        <v>0</v>
      </c>
      <c r="AN374" s="1">
        <f t="shared" si="59"/>
        <v>0</v>
      </c>
      <c r="AO374" s="1">
        <f t="shared" si="58"/>
        <v>1</v>
      </c>
    </row>
    <row r="375" spans="36:41" x14ac:dyDescent="0.35">
      <c r="AJ375" s="29">
        <f t="shared" si="63"/>
        <v>45717</v>
      </c>
      <c r="AK375">
        <f t="shared" si="60"/>
        <v>0</v>
      </c>
      <c r="AL375" s="1">
        <f t="shared" si="61"/>
        <v>1</v>
      </c>
      <c r="AM375" s="1">
        <f t="shared" si="62"/>
        <v>0</v>
      </c>
      <c r="AN375" s="1">
        <f t="shared" si="59"/>
        <v>0</v>
      </c>
      <c r="AO375" s="1">
        <f t="shared" si="58"/>
        <v>1</v>
      </c>
    </row>
    <row r="376" spans="36:41" x14ac:dyDescent="0.35">
      <c r="AJ376" s="29">
        <f t="shared" si="63"/>
        <v>45718</v>
      </c>
      <c r="AK376">
        <f t="shared" si="60"/>
        <v>0</v>
      </c>
      <c r="AL376" s="1">
        <f t="shared" si="61"/>
        <v>1</v>
      </c>
      <c r="AM376" s="1">
        <f t="shared" si="62"/>
        <v>0</v>
      </c>
      <c r="AN376" s="1">
        <f t="shared" si="59"/>
        <v>0</v>
      </c>
      <c r="AO376" s="1">
        <f t="shared" si="58"/>
        <v>1</v>
      </c>
    </row>
    <row r="377" spans="36:41" x14ac:dyDescent="0.35">
      <c r="AJ377" s="29">
        <f t="shared" si="63"/>
        <v>45719</v>
      </c>
      <c r="AK377">
        <f t="shared" si="60"/>
        <v>0</v>
      </c>
      <c r="AL377" s="1">
        <f t="shared" si="61"/>
        <v>1</v>
      </c>
      <c r="AM377" s="1">
        <f t="shared" si="62"/>
        <v>0</v>
      </c>
      <c r="AN377" s="1">
        <f t="shared" si="59"/>
        <v>0</v>
      </c>
      <c r="AO377" s="1">
        <f t="shared" si="58"/>
        <v>1</v>
      </c>
    </row>
    <row r="378" spans="36:41" x14ac:dyDescent="0.35">
      <c r="AJ378" s="29">
        <f t="shared" si="63"/>
        <v>45720</v>
      </c>
      <c r="AK378">
        <f t="shared" si="60"/>
        <v>0</v>
      </c>
      <c r="AL378" s="1">
        <f t="shared" si="61"/>
        <v>1</v>
      </c>
      <c r="AM378" s="1">
        <f t="shared" si="62"/>
        <v>0</v>
      </c>
      <c r="AN378" s="1">
        <f t="shared" si="59"/>
        <v>0</v>
      </c>
      <c r="AO378" s="1">
        <f t="shared" si="58"/>
        <v>1</v>
      </c>
    </row>
    <row r="379" spans="36:41" x14ac:dyDescent="0.35">
      <c r="AJ379" s="29">
        <f t="shared" si="63"/>
        <v>45721</v>
      </c>
      <c r="AK379">
        <f t="shared" si="60"/>
        <v>0</v>
      </c>
      <c r="AL379" s="1">
        <f t="shared" si="61"/>
        <v>1</v>
      </c>
      <c r="AM379" s="1">
        <f t="shared" si="62"/>
        <v>0</v>
      </c>
      <c r="AN379" s="1">
        <f t="shared" si="59"/>
        <v>0</v>
      </c>
      <c r="AO379" s="1">
        <f t="shared" si="58"/>
        <v>1</v>
      </c>
    </row>
    <row r="380" spans="36:41" x14ac:dyDescent="0.35">
      <c r="AJ380" s="29">
        <f t="shared" si="63"/>
        <v>45722</v>
      </c>
      <c r="AK380">
        <f t="shared" si="60"/>
        <v>0</v>
      </c>
      <c r="AL380" s="1">
        <f t="shared" si="61"/>
        <v>1</v>
      </c>
      <c r="AM380" s="1">
        <f t="shared" si="62"/>
        <v>0</v>
      </c>
      <c r="AN380" s="1">
        <f t="shared" si="59"/>
        <v>0</v>
      </c>
      <c r="AO380" s="1">
        <f t="shared" si="58"/>
        <v>1</v>
      </c>
    </row>
    <row r="381" spans="36:41" x14ac:dyDescent="0.35">
      <c r="AJ381" s="29">
        <f t="shared" si="63"/>
        <v>45723</v>
      </c>
      <c r="AK381">
        <f t="shared" si="60"/>
        <v>0</v>
      </c>
      <c r="AL381" s="1">
        <f t="shared" si="61"/>
        <v>1</v>
      </c>
      <c r="AM381" s="1">
        <f t="shared" si="62"/>
        <v>0</v>
      </c>
      <c r="AN381" s="1">
        <f t="shared" si="59"/>
        <v>0</v>
      </c>
      <c r="AO381" s="1">
        <f t="shared" si="58"/>
        <v>1</v>
      </c>
    </row>
    <row r="382" spans="36:41" x14ac:dyDescent="0.35">
      <c r="AJ382" s="29">
        <f t="shared" si="63"/>
        <v>45724</v>
      </c>
      <c r="AK382">
        <f t="shared" si="60"/>
        <v>0</v>
      </c>
      <c r="AL382" s="1">
        <f t="shared" si="61"/>
        <v>1</v>
      </c>
      <c r="AM382" s="1">
        <f t="shared" si="62"/>
        <v>0</v>
      </c>
      <c r="AN382" s="1">
        <f t="shared" si="59"/>
        <v>0</v>
      </c>
      <c r="AO382" s="1">
        <f t="shared" si="58"/>
        <v>1</v>
      </c>
    </row>
    <row r="383" spans="36:41" x14ac:dyDescent="0.35">
      <c r="AJ383" s="29">
        <f t="shared" si="63"/>
        <v>45725</v>
      </c>
      <c r="AK383">
        <f t="shared" si="60"/>
        <v>0</v>
      </c>
      <c r="AL383" s="1">
        <f t="shared" si="61"/>
        <v>1</v>
      </c>
      <c r="AM383" s="1">
        <f t="shared" si="62"/>
        <v>0</v>
      </c>
      <c r="AN383" s="1">
        <f t="shared" si="59"/>
        <v>0</v>
      </c>
      <c r="AO383" s="1">
        <f t="shared" si="58"/>
        <v>1</v>
      </c>
    </row>
    <row r="384" spans="36:41" x14ac:dyDescent="0.35">
      <c r="AJ384" s="29">
        <f t="shared" si="63"/>
        <v>45726</v>
      </c>
      <c r="AK384">
        <f t="shared" si="60"/>
        <v>0</v>
      </c>
      <c r="AL384" s="1">
        <f t="shared" si="61"/>
        <v>1</v>
      </c>
      <c r="AM384" s="1">
        <f t="shared" si="62"/>
        <v>0</v>
      </c>
      <c r="AN384" s="1">
        <f t="shared" si="59"/>
        <v>0</v>
      </c>
      <c r="AO384" s="1">
        <f t="shared" si="58"/>
        <v>1</v>
      </c>
    </row>
    <row r="385" spans="36:41" x14ac:dyDescent="0.35">
      <c r="AJ385" s="29">
        <f t="shared" si="63"/>
        <v>45727</v>
      </c>
      <c r="AK385">
        <f t="shared" si="60"/>
        <v>0</v>
      </c>
      <c r="AL385" s="1">
        <f t="shared" si="61"/>
        <v>1</v>
      </c>
      <c r="AM385" s="1">
        <f t="shared" si="62"/>
        <v>0</v>
      </c>
      <c r="AN385" s="1">
        <f t="shared" ref="AN385:AN406" si="64">_xlfn.XLOOKUP(AJ385,A$27:A$36,B$27:B$36,0,1)</f>
        <v>0</v>
      </c>
      <c r="AO385" s="1">
        <f t="shared" ref="AO385:AO406" si="65">AL385</f>
        <v>1</v>
      </c>
    </row>
    <row r="386" spans="36:41" x14ac:dyDescent="0.35">
      <c r="AJ386" s="29">
        <f t="shared" si="63"/>
        <v>45728</v>
      </c>
      <c r="AK386">
        <f t="shared" si="60"/>
        <v>0</v>
      </c>
      <c r="AL386" s="1">
        <f t="shared" si="61"/>
        <v>1</v>
      </c>
      <c r="AM386" s="1">
        <f t="shared" si="62"/>
        <v>0</v>
      </c>
      <c r="AN386" s="1">
        <f t="shared" si="64"/>
        <v>0</v>
      </c>
      <c r="AO386" s="1">
        <f t="shared" si="65"/>
        <v>1</v>
      </c>
    </row>
    <row r="387" spans="36:41" x14ac:dyDescent="0.35">
      <c r="AJ387" s="29">
        <f t="shared" si="63"/>
        <v>45729</v>
      </c>
      <c r="AK387">
        <f t="shared" si="60"/>
        <v>0</v>
      </c>
      <c r="AL387" s="1">
        <f t="shared" si="61"/>
        <v>1</v>
      </c>
      <c r="AM387" s="1">
        <f t="shared" si="62"/>
        <v>0</v>
      </c>
      <c r="AN387" s="1">
        <f t="shared" si="64"/>
        <v>0</v>
      </c>
      <c r="AO387" s="1">
        <f t="shared" si="65"/>
        <v>1</v>
      </c>
    </row>
    <row r="388" spans="36:41" x14ac:dyDescent="0.35">
      <c r="AJ388" s="29">
        <f t="shared" si="63"/>
        <v>45730</v>
      </c>
      <c r="AK388">
        <f t="shared" si="60"/>
        <v>0</v>
      </c>
      <c r="AL388" s="1">
        <f t="shared" si="61"/>
        <v>1</v>
      </c>
      <c r="AM388" s="1">
        <f t="shared" si="62"/>
        <v>0</v>
      </c>
      <c r="AN388" s="1">
        <f t="shared" si="64"/>
        <v>0</v>
      </c>
      <c r="AO388" s="1">
        <f t="shared" si="65"/>
        <v>1</v>
      </c>
    </row>
    <row r="389" spans="36:41" x14ac:dyDescent="0.35">
      <c r="AJ389" s="29">
        <f t="shared" si="63"/>
        <v>45731</v>
      </c>
      <c r="AK389">
        <f t="shared" si="60"/>
        <v>0</v>
      </c>
      <c r="AL389" s="1">
        <f t="shared" si="61"/>
        <v>1</v>
      </c>
      <c r="AM389" s="1">
        <f t="shared" si="62"/>
        <v>0</v>
      </c>
      <c r="AN389" s="1">
        <f t="shared" si="64"/>
        <v>0</v>
      </c>
      <c r="AO389" s="1">
        <f t="shared" si="65"/>
        <v>1</v>
      </c>
    </row>
    <row r="390" spans="36:41" x14ac:dyDescent="0.35">
      <c r="AJ390" s="29">
        <f t="shared" si="63"/>
        <v>45732</v>
      </c>
      <c r="AK390">
        <f t="shared" si="60"/>
        <v>0</v>
      </c>
      <c r="AL390" s="1">
        <f t="shared" si="61"/>
        <v>1</v>
      </c>
      <c r="AM390" s="1">
        <f t="shared" si="62"/>
        <v>0</v>
      </c>
      <c r="AN390" s="1">
        <f t="shared" si="64"/>
        <v>0</v>
      </c>
      <c r="AO390" s="1">
        <f t="shared" si="65"/>
        <v>1</v>
      </c>
    </row>
    <row r="391" spans="36:41" x14ac:dyDescent="0.35">
      <c r="AJ391" s="29">
        <f t="shared" si="63"/>
        <v>45733</v>
      </c>
      <c r="AK391">
        <f t="shared" si="60"/>
        <v>0</v>
      </c>
      <c r="AL391" s="1">
        <f t="shared" si="61"/>
        <v>1</v>
      </c>
      <c r="AM391" s="1">
        <f t="shared" si="62"/>
        <v>0</v>
      </c>
      <c r="AN391" s="1">
        <f t="shared" si="64"/>
        <v>0</v>
      </c>
      <c r="AO391" s="1">
        <f t="shared" si="65"/>
        <v>1</v>
      </c>
    </row>
    <row r="392" spans="36:41" x14ac:dyDescent="0.35">
      <c r="AJ392" s="29">
        <f t="shared" si="63"/>
        <v>45734</v>
      </c>
      <c r="AK392">
        <f t="shared" si="60"/>
        <v>0</v>
      </c>
      <c r="AL392" s="1">
        <f t="shared" si="61"/>
        <v>1</v>
      </c>
      <c r="AM392" s="1">
        <f t="shared" si="62"/>
        <v>0</v>
      </c>
      <c r="AN392" s="1">
        <f t="shared" si="64"/>
        <v>0</v>
      </c>
      <c r="AO392" s="1">
        <f t="shared" si="65"/>
        <v>1</v>
      </c>
    </row>
    <row r="393" spans="36:41" x14ac:dyDescent="0.35">
      <c r="AJ393" s="29">
        <f t="shared" si="63"/>
        <v>45735</v>
      </c>
      <c r="AK393">
        <f t="shared" si="60"/>
        <v>0</v>
      </c>
      <c r="AL393" s="1">
        <f t="shared" si="61"/>
        <v>1</v>
      </c>
      <c r="AM393" s="1">
        <f t="shared" si="62"/>
        <v>0</v>
      </c>
      <c r="AN393" s="1">
        <f t="shared" si="64"/>
        <v>0</v>
      </c>
      <c r="AO393" s="1">
        <f t="shared" si="65"/>
        <v>1</v>
      </c>
    </row>
    <row r="394" spans="36:41" x14ac:dyDescent="0.35">
      <c r="AJ394" s="29">
        <f t="shared" si="63"/>
        <v>45736</v>
      </c>
      <c r="AK394">
        <f t="shared" si="60"/>
        <v>0</v>
      </c>
      <c r="AL394" s="1">
        <f t="shared" si="61"/>
        <v>1</v>
      </c>
      <c r="AM394" s="1">
        <f t="shared" si="62"/>
        <v>0</v>
      </c>
      <c r="AN394" s="1">
        <f t="shared" si="64"/>
        <v>0</v>
      </c>
      <c r="AO394" s="1">
        <f t="shared" si="65"/>
        <v>1</v>
      </c>
    </row>
    <row r="395" spans="36:41" x14ac:dyDescent="0.35">
      <c r="AJ395" s="29">
        <f t="shared" si="63"/>
        <v>45737</v>
      </c>
      <c r="AK395">
        <f t="shared" si="60"/>
        <v>0</v>
      </c>
      <c r="AL395" s="1">
        <f t="shared" si="61"/>
        <v>1</v>
      </c>
      <c r="AM395" s="1">
        <f t="shared" si="62"/>
        <v>0</v>
      </c>
      <c r="AN395" s="1">
        <f t="shared" si="64"/>
        <v>0</v>
      </c>
      <c r="AO395" s="1">
        <f t="shared" si="65"/>
        <v>1</v>
      </c>
    </row>
    <row r="396" spans="36:41" x14ac:dyDescent="0.35">
      <c r="AJ396" s="29">
        <f t="shared" si="63"/>
        <v>45738</v>
      </c>
      <c r="AK396">
        <f t="shared" si="60"/>
        <v>0</v>
      </c>
      <c r="AL396" s="1">
        <f t="shared" si="61"/>
        <v>1</v>
      </c>
      <c r="AM396" s="1">
        <f t="shared" si="62"/>
        <v>0</v>
      </c>
      <c r="AN396" s="1">
        <f t="shared" si="64"/>
        <v>0</v>
      </c>
      <c r="AO396" s="1">
        <f t="shared" si="65"/>
        <v>1</v>
      </c>
    </row>
    <row r="397" spans="36:41" x14ac:dyDescent="0.35">
      <c r="AJ397" s="29">
        <f t="shared" si="63"/>
        <v>45739</v>
      </c>
      <c r="AK397">
        <f t="shared" si="60"/>
        <v>0</v>
      </c>
      <c r="AL397" s="1">
        <f t="shared" si="61"/>
        <v>1</v>
      </c>
      <c r="AM397" s="1">
        <f t="shared" si="62"/>
        <v>0</v>
      </c>
      <c r="AN397" s="1">
        <f t="shared" si="64"/>
        <v>0</v>
      </c>
      <c r="AO397" s="1">
        <f t="shared" si="65"/>
        <v>1</v>
      </c>
    </row>
    <row r="398" spans="36:41" x14ac:dyDescent="0.35">
      <c r="AJ398" s="29">
        <f t="shared" si="63"/>
        <v>45740</v>
      </c>
      <c r="AK398">
        <f t="shared" si="60"/>
        <v>0</v>
      </c>
      <c r="AL398" s="1">
        <f t="shared" si="61"/>
        <v>1</v>
      </c>
      <c r="AM398" s="1">
        <f t="shared" si="62"/>
        <v>0</v>
      </c>
      <c r="AN398" s="1">
        <f t="shared" si="64"/>
        <v>0</v>
      </c>
      <c r="AO398" s="1">
        <f t="shared" si="65"/>
        <v>1</v>
      </c>
    </row>
    <row r="399" spans="36:41" x14ac:dyDescent="0.35">
      <c r="AJ399" s="29">
        <f t="shared" si="63"/>
        <v>45741</v>
      </c>
      <c r="AK399">
        <f t="shared" si="60"/>
        <v>0</v>
      </c>
      <c r="AL399" s="1">
        <f t="shared" si="61"/>
        <v>1</v>
      </c>
      <c r="AM399" s="1">
        <f t="shared" si="62"/>
        <v>0</v>
      </c>
      <c r="AN399" s="1">
        <f t="shared" si="64"/>
        <v>0</v>
      </c>
      <c r="AO399" s="1">
        <f t="shared" si="65"/>
        <v>1</v>
      </c>
    </row>
    <row r="400" spans="36:41" x14ac:dyDescent="0.35">
      <c r="AJ400" s="29">
        <f t="shared" si="63"/>
        <v>45742</v>
      </c>
      <c r="AK400">
        <f t="shared" si="60"/>
        <v>0</v>
      </c>
      <c r="AL400" s="1">
        <f t="shared" si="61"/>
        <v>1</v>
      </c>
      <c r="AM400" s="1">
        <f t="shared" si="62"/>
        <v>0</v>
      </c>
      <c r="AN400" s="1">
        <f t="shared" si="64"/>
        <v>0</v>
      </c>
      <c r="AO400" s="1">
        <f t="shared" si="65"/>
        <v>1</v>
      </c>
    </row>
    <row r="401" spans="36:41" x14ac:dyDescent="0.35">
      <c r="AJ401" s="29">
        <f t="shared" si="63"/>
        <v>45743</v>
      </c>
      <c r="AK401">
        <f t="shared" si="60"/>
        <v>0</v>
      </c>
      <c r="AL401" s="1">
        <f t="shared" si="61"/>
        <v>1</v>
      </c>
      <c r="AM401" s="1">
        <f t="shared" si="62"/>
        <v>0</v>
      </c>
      <c r="AN401" s="1">
        <f t="shared" si="64"/>
        <v>0</v>
      </c>
      <c r="AO401" s="1">
        <f t="shared" si="65"/>
        <v>1</v>
      </c>
    </row>
    <row r="402" spans="36:41" x14ac:dyDescent="0.35">
      <c r="AJ402" s="29">
        <f t="shared" si="63"/>
        <v>45744</v>
      </c>
      <c r="AK402">
        <f t="shared" si="60"/>
        <v>0</v>
      </c>
      <c r="AL402" s="1">
        <f t="shared" si="61"/>
        <v>1</v>
      </c>
      <c r="AM402" s="1">
        <f t="shared" si="62"/>
        <v>0</v>
      </c>
      <c r="AN402" s="1">
        <f t="shared" si="64"/>
        <v>0</v>
      </c>
      <c r="AO402" s="1">
        <f t="shared" si="65"/>
        <v>1</v>
      </c>
    </row>
    <row r="403" spans="36:41" x14ac:dyDescent="0.35">
      <c r="AJ403" s="29">
        <f t="shared" si="63"/>
        <v>45745</v>
      </c>
      <c r="AK403">
        <f t="shared" si="60"/>
        <v>0</v>
      </c>
      <c r="AL403" s="1">
        <f t="shared" si="61"/>
        <v>1</v>
      </c>
      <c r="AM403" s="1">
        <f t="shared" si="62"/>
        <v>0</v>
      </c>
      <c r="AN403" s="1">
        <f t="shared" si="64"/>
        <v>0</v>
      </c>
      <c r="AO403" s="1">
        <f t="shared" si="65"/>
        <v>1</v>
      </c>
    </row>
    <row r="404" spans="36:41" x14ac:dyDescent="0.35">
      <c r="AJ404" s="29">
        <f t="shared" si="63"/>
        <v>45746</v>
      </c>
      <c r="AK404">
        <f t="shared" si="60"/>
        <v>0</v>
      </c>
      <c r="AL404" s="1">
        <f t="shared" si="61"/>
        <v>1</v>
      </c>
      <c r="AM404" s="1">
        <f t="shared" si="62"/>
        <v>0</v>
      </c>
      <c r="AN404" s="1">
        <f t="shared" si="64"/>
        <v>0</v>
      </c>
      <c r="AO404" s="1">
        <f t="shared" si="65"/>
        <v>1</v>
      </c>
    </row>
    <row r="405" spans="36:41" x14ac:dyDescent="0.35">
      <c r="AJ405" s="29">
        <f t="shared" si="63"/>
        <v>45747</v>
      </c>
      <c r="AK405">
        <f t="shared" si="60"/>
        <v>0</v>
      </c>
      <c r="AL405" s="1">
        <f t="shared" si="61"/>
        <v>0.35</v>
      </c>
      <c r="AM405" s="1">
        <f t="shared" si="62"/>
        <v>0</v>
      </c>
      <c r="AN405" s="1">
        <f t="shared" si="64"/>
        <v>0</v>
      </c>
      <c r="AO405" s="1">
        <f t="shared" si="65"/>
        <v>0.35</v>
      </c>
    </row>
    <row r="406" spans="36:41" x14ac:dyDescent="0.35">
      <c r="AJ406" s="29">
        <f t="shared" si="63"/>
        <v>45748</v>
      </c>
      <c r="AK406">
        <f t="shared" si="60"/>
        <v>0</v>
      </c>
      <c r="AL406" s="1">
        <f t="shared" si="61"/>
        <v>1</v>
      </c>
      <c r="AM406" s="1">
        <f t="shared" si="62"/>
        <v>0</v>
      </c>
      <c r="AN406" s="1">
        <f t="shared" si="64"/>
        <v>0</v>
      </c>
      <c r="AO406" s="1">
        <f t="shared" si="65"/>
        <v>1</v>
      </c>
    </row>
    <row r="407" spans="36:41" x14ac:dyDescent="0.35">
      <c r="AJ407" s="29"/>
      <c r="AK407" s="1"/>
    </row>
    <row r="408" spans="36:41" x14ac:dyDescent="0.35">
      <c r="AJ408" s="29"/>
      <c r="AK408" s="1"/>
    </row>
    <row r="874" spans="15:22" x14ac:dyDescent="0.35">
      <c r="O874" s="25"/>
      <c r="P874" s="26"/>
      <c r="Q874" s="26"/>
      <c r="V874" s="26"/>
    </row>
    <row r="875" spans="15:22" x14ac:dyDescent="0.35">
      <c r="O875" s="25"/>
      <c r="P875" s="26"/>
      <c r="Q875" s="26"/>
      <c r="V875" s="26"/>
    </row>
    <row r="876" spans="15:22" x14ac:dyDescent="0.35">
      <c r="O876" s="25"/>
      <c r="P876" s="26"/>
      <c r="Q876" s="26"/>
      <c r="V876" s="26"/>
    </row>
    <row r="877" spans="15:22" x14ac:dyDescent="0.35">
      <c r="O877" s="25"/>
      <c r="P877" s="26"/>
      <c r="Q877" s="26"/>
      <c r="V877" s="26"/>
    </row>
    <row r="878" spans="15:22" x14ac:dyDescent="0.35">
      <c r="O878" s="25"/>
      <c r="P878" s="26"/>
      <c r="Q878" s="26"/>
      <c r="V878" s="26"/>
    </row>
    <row r="879" spans="15:22" x14ac:dyDescent="0.35">
      <c r="O879" s="25"/>
      <c r="P879" s="26"/>
      <c r="Q879" s="26"/>
      <c r="V879" s="26"/>
    </row>
    <row r="880" spans="15:22" x14ac:dyDescent="0.35">
      <c r="O880" s="25"/>
      <c r="P880" s="26"/>
      <c r="Q880" s="26"/>
      <c r="V880" s="26"/>
    </row>
    <row r="881" spans="15:22" x14ac:dyDescent="0.35">
      <c r="O881" s="25"/>
      <c r="P881" s="26"/>
      <c r="Q881" s="26"/>
      <c r="V881" s="26"/>
    </row>
    <row r="882" spans="15:22" x14ac:dyDescent="0.35">
      <c r="O882" s="25"/>
      <c r="P882" s="26"/>
      <c r="Q882" s="26"/>
      <c r="V882" s="26"/>
    </row>
    <row r="883" spans="15:22" x14ac:dyDescent="0.35">
      <c r="O883" s="25"/>
      <c r="P883" s="26"/>
      <c r="Q883" s="26"/>
      <c r="V883" s="26"/>
    </row>
    <row r="884" spans="15:22" x14ac:dyDescent="0.35">
      <c r="O884" s="25"/>
      <c r="P884" s="26"/>
      <c r="Q884" s="26"/>
      <c r="V884" s="26"/>
    </row>
    <row r="885" spans="15:22" x14ac:dyDescent="0.35">
      <c r="O885" s="25"/>
      <c r="P885" s="26"/>
      <c r="Q885" s="26"/>
      <c r="V885" s="26"/>
    </row>
    <row r="886" spans="15:22" x14ac:dyDescent="0.35">
      <c r="O886" s="25"/>
      <c r="P886" s="26"/>
      <c r="Q886" s="26"/>
      <c r="V886" s="26"/>
    </row>
    <row r="887" spans="15:22" x14ac:dyDescent="0.35">
      <c r="O887" s="25"/>
      <c r="P887" s="26"/>
      <c r="Q887" s="26"/>
      <c r="V887" s="26"/>
    </row>
    <row r="888" spans="15:22" x14ac:dyDescent="0.35">
      <c r="O888" s="25"/>
      <c r="P888" s="26"/>
      <c r="Q888" s="26"/>
      <c r="V888" s="26"/>
    </row>
    <row r="889" spans="15:22" x14ac:dyDescent="0.35">
      <c r="O889" s="25"/>
      <c r="P889" s="26"/>
      <c r="Q889" s="26"/>
      <c r="V889" s="26"/>
    </row>
    <row r="890" spans="15:22" x14ac:dyDescent="0.35">
      <c r="O890" s="25"/>
      <c r="P890" s="26"/>
      <c r="Q890" s="26"/>
      <c r="V890" s="26"/>
    </row>
    <row r="891" spans="15:22" x14ac:dyDescent="0.35">
      <c r="O891" s="25"/>
      <c r="P891" s="26"/>
      <c r="Q891" s="26"/>
      <c r="V891" s="26"/>
    </row>
    <row r="892" spans="15:22" x14ac:dyDescent="0.35">
      <c r="O892" s="25"/>
      <c r="P892" s="26"/>
      <c r="Q892" s="26"/>
      <c r="V892" s="26"/>
    </row>
    <row r="893" spans="15:22" x14ac:dyDescent="0.35">
      <c r="O893" s="25"/>
      <c r="P893" s="26"/>
      <c r="Q893" s="26"/>
      <c r="V893" s="26"/>
    </row>
    <row r="894" spans="15:22" x14ac:dyDescent="0.35">
      <c r="O894" s="25"/>
      <c r="P894" s="26"/>
      <c r="Q894" s="26"/>
      <c r="V894" s="26"/>
    </row>
    <row r="895" spans="15:22" x14ac:dyDescent="0.35">
      <c r="O895" s="25"/>
      <c r="P895" s="26"/>
      <c r="Q895" s="26"/>
      <c r="V895" s="26"/>
    </row>
    <row r="896" spans="15:22" x14ac:dyDescent="0.35">
      <c r="O896" s="25"/>
      <c r="P896" s="26"/>
      <c r="Q896" s="26"/>
      <c r="V896" s="26"/>
    </row>
    <row r="897" spans="15:22" x14ac:dyDescent="0.35">
      <c r="O897" s="25"/>
      <c r="P897" s="26"/>
      <c r="Q897" s="26"/>
      <c r="V897" s="26"/>
    </row>
    <row r="898" spans="15:22" x14ac:dyDescent="0.35">
      <c r="O898" s="25"/>
      <c r="P898" s="26"/>
      <c r="Q898" s="26"/>
      <c r="V898" s="26"/>
    </row>
    <row r="899" spans="15:22" x14ac:dyDescent="0.35">
      <c r="O899" s="25"/>
      <c r="P899" s="26"/>
      <c r="Q899" s="26"/>
      <c r="V899" s="26"/>
    </row>
    <row r="900" spans="15:22" x14ac:dyDescent="0.35">
      <c r="O900" s="25"/>
      <c r="P900" s="26"/>
      <c r="Q900" s="26"/>
      <c r="V900" s="26"/>
    </row>
    <row r="901" spans="15:22" x14ac:dyDescent="0.35">
      <c r="O901" s="25"/>
      <c r="P901" s="26"/>
      <c r="Q901" s="26"/>
      <c r="V901" s="26"/>
    </row>
    <row r="902" spans="15:22" x14ac:dyDescent="0.35">
      <c r="O902" s="25"/>
      <c r="P902" s="26"/>
      <c r="Q902" s="26"/>
      <c r="V902" s="26"/>
    </row>
    <row r="903" spans="15:22" x14ac:dyDescent="0.35">
      <c r="O903" s="25"/>
      <c r="P903" s="26"/>
      <c r="Q903" s="26"/>
      <c r="V903" s="26"/>
    </row>
    <row r="904" spans="15:22" x14ac:dyDescent="0.35">
      <c r="O904" s="25"/>
      <c r="P904" s="26"/>
      <c r="Q904" s="26"/>
      <c r="V904" s="26"/>
    </row>
    <row r="905" spans="15:22" x14ac:dyDescent="0.35">
      <c r="O905" s="25"/>
      <c r="P905" s="26"/>
      <c r="Q905" s="26"/>
      <c r="V905" s="26"/>
    </row>
    <row r="906" spans="15:22" x14ac:dyDescent="0.35">
      <c r="O906" s="25"/>
      <c r="P906" s="26"/>
      <c r="Q906" s="26"/>
      <c r="V906" s="26"/>
    </row>
    <row r="907" spans="15:22" x14ac:dyDescent="0.35">
      <c r="O907" s="25"/>
      <c r="P907" s="26"/>
      <c r="Q907" s="26"/>
      <c r="V907" s="26"/>
    </row>
    <row r="908" spans="15:22" x14ac:dyDescent="0.35">
      <c r="O908" s="25"/>
      <c r="P908" s="26"/>
      <c r="Q908" s="26"/>
      <c r="V908" s="26"/>
    </row>
    <row r="909" spans="15:22" x14ac:dyDescent="0.35">
      <c r="O909" s="25"/>
      <c r="P909" s="26"/>
      <c r="Q909" s="26"/>
      <c r="V909" s="26"/>
    </row>
    <row r="910" spans="15:22" x14ac:dyDescent="0.35">
      <c r="O910" s="25"/>
      <c r="P910" s="26"/>
      <c r="Q910" s="26"/>
      <c r="V910" s="26"/>
    </row>
    <row r="911" spans="15:22" x14ac:dyDescent="0.35">
      <c r="O911" s="25"/>
      <c r="P911" s="26"/>
      <c r="Q911" s="26"/>
      <c r="V911" s="26"/>
    </row>
    <row r="912" spans="15:22" x14ac:dyDescent="0.35">
      <c r="O912" s="25"/>
      <c r="P912" s="26"/>
      <c r="Q912" s="26"/>
      <c r="V912" s="26"/>
    </row>
    <row r="913" spans="15:22" x14ac:dyDescent="0.35">
      <c r="O913" s="25"/>
      <c r="P913" s="26"/>
      <c r="Q913" s="26"/>
      <c r="V913" s="26"/>
    </row>
    <row r="914" spans="15:22" x14ac:dyDescent="0.35">
      <c r="O914" s="25"/>
      <c r="P914" s="26"/>
      <c r="Q914" s="26"/>
      <c r="V914" s="26"/>
    </row>
    <row r="915" spans="15:22" x14ac:dyDescent="0.35">
      <c r="O915" s="25"/>
      <c r="P915" s="26"/>
      <c r="Q915" s="26"/>
      <c r="V915" s="26"/>
    </row>
    <row r="916" spans="15:22" x14ac:dyDescent="0.35">
      <c r="O916" s="25"/>
      <c r="P916" s="26"/>
      <c r="Q916" s="26"/>
      <c r="V916" s="26"/>
    </row>
    <row r="917" spans="15:22" x14ac:dyDescent="0.35">
      <c r="O917" s="25"/>
      <c r="P917" s="26"/>
      <c r="Q917" s="26"/>
      <c r="V917" s="26"/>
    </row>
    <row r="918" spans="15:22" x14ac:dyDescent="0.35">
      <c r="O918" s="25"/>
      <c r="P918" s="26"/>
      <c r="Q918" s="26"/>
      <c r="V918" s="26"/>
    </row>
    <row r="919" spans="15:22" x14ac:dyDescent="0.35">
      <c r="O919" s="25"/>
      <c r="P919" s="26"/>
      <c r="Q919" s="26"/>
      <c r="V919" s="26"/>
    </row>
    <row r="920" spans="15:22" x14ac:dyDescent="0.35">
      <c r="O920" s="25"/>
      <c r="P920" s="26"/>
      <c r="Q920" s="26"/>
      <c r="V920" s="26"/>
    </row>
    <row r="921" spans="15:22" x14ac:dyDescent="0.35">
      <c r="O921" s="25"/>
      <c r="P921" s="26"/>
      <c r="Q921" s="26"/>
      <c r="V921" s="26"/>
    </row>
    <row r="922" spans="15:22" x14ac:dyDescent="0.35">
      <c r="O922" s="25"/>
      <c r="P922" s="26"/>
      <c r="Q922" s="26"/>
      <c r="V922" s="26"/>
    </row>
    <row r="923" spans="15:22" x14ac:dyDescent="0.35">
      <c r="O923" s="25"/>
      <c r="P923" s="26"/>
      <c r="Q923" s="26"/>
      <c r="V923" s="26"/>
    </row>
    <row r="924" spans="15:22" x14ac:dyDescent="0.35">
      <c r="O924" s="25"/>
      <c r="P924" s="26"/>
      <c r="Q924" s="26"/>
      <c r="V924" s="26"/>
    </row>
    <row r="925" spans="15:22" x14ac:dyDescent="0.35">
      <c r="O925" s="25"/>
      <c r="P925" s="26"/>
      <c r="Q925" s="26"/>
      <c r="V925" s="26"/>
    </row>
    <row r="926" spans="15:22" x14ac:dyDescent="0.35">
      <c r="O926" s="25"/>
      <c r="P926" s="26"/>
      <c r="Q926" s="26"/>
      <c r="V926" s="26"/>
    </row>
    <row r="927" spans="15:22" x14ac:dyDescent="0.35">
      <c r="O927" s="25"/>
      <c r="P927" s="26"/>
      <c r="Q927" s="26"/>
      <c r="V927" s="26"/>
    </row>
    <row r="928" spans="15:22" x14ac:dyDescent="0.35">
      <c r="O928" s="25"/>
      <c r="P928" s="26"/>
      <c r="Q928" s="26"/>
      <c r="V928" s="26"/>
    </row>
    <row r="929" spans="15:22" x14ac:dyDescent="0.35">
      <c r="O929" s="25"/>
      <c r="P929" s="26"/>
      <c r="Q929" s="26"/>
      <c r="V929" s="26"/>
    </row>
    <row r="930" spans="15:22" x14ac:dyDescent="0.35">
      <c r="O930" s="25"/>
      <c r="P930" s="26"/>
      <c r="Q930" s="26"/>
      <c r="V930" s="26"/>
    </row>
    <row r="938" spans="15:22" x14ac:dyDescent="0.35">
      <c r="O938" s="19"/>
    </row>
  </sheetData>
  <mergeCells count="12">
    <mergeCell ref="G4:H4"/>
    <mergeCell ref="L4:M4"/>
    <mergeCell ref="V4:W4"/>
    <mergeCell ref="Q4:R4"/>
    <mergeCell ref="V12:W12"/>
    <mergeCell ref="Q12:R12"/>
    <mergeCell ref="L12:M12"/>
    <mergeCell ref="G12:H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0" orientation="portrait" r:id="rId1"/>
  <headerFooter>
    <oddFooter>&amp;L&amp;1#&amp;"Calibri"&amp;10&amp;K317100Classification GRTgaz : Public [ ] Interne [X] Restreint [ ] Secret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C07A-0F09-4DB3-AB69-FBAB2C5786AA}">
  <sheetPr codeName="Feuil3">
    <tabColor theme="7" tint="0.59999389629810485"/>
    <pageSetUpPr fitToPage="1"/>
  </sheetPr>
  <dimension ref="A1:AF936"/>
  <sheetViews>
    <sheetView showGridLines="0" zoomScale="55" zoomScaleNormal="55" workbookViewId="0">
      <selection activeCell="I6" sqref="I6:J10"/>
    </sheetView>
  </sheetViews>
  <sheetFormatPr baseColWidth="10" defaultColWidth="11.36328125" defaultRowHeight="14.5" x14ac:dyDescent="0.35"/>
  <cols>
    <col min="1" max="1" width="17.453125" style="1" customWidth="1"/>
    <col min="2" max="4" width="11.36328125" style="1"/>
    <col min="5" max="5" width="12.54296875" style="1" customWidth="1"/>
    <col min="6" max="6" width="1.90625" style="1" customWidth="1"/>
    <col min="7" max="7" width="23.54296875" style="1" customWidth="1"/>
    <col min="8" max="8" width="8.08984375" style="1" customWidth="1"/>
    <col min="9" max="9" width="13.90625" style="1" customWidth="1"/>
    <col min="10" max="18" width="12.54296875" style="1" customWidth="1"/>
    <col min="19" max="19" width="13.54296875" style="1" customWidth="1"/>
    <col min="20" max="21" width="11.36328125" style="1"/>
    <col min="22" max="23" width="12.54296875" style="1" customWidth="1"/>
    <col min="24" max="24" width="13.54296875" style="1" customWidth="1"/>
    <col min="25" max="26" width="11.36328125" style="1"/>
    <col min="27" max="27" width="1.90625" style="1" customWidth="1"/>
    <col min="32" max="16384" width="11.36328125" style="1"/>
  </cols>
  <sheetData>
    <row r="1" spans="1:32" s="101" customFormat="1" ht="17.5" x14ac:dyDescent="0.3">
      <c r="A1" s="132" t="s">
        <v>67</v>
      </c>
      <c r="C1" s="106"/>
      <c r="E1" s="104"/>
      <c r="F1" s="102"/>
      <c r="G1" s="103" t="s">
        <v>49</v>
      </c>
      <c r="H1" s="103"/>
      <c r="I1" s="104"/>
      <c r="J1" s="104"/>
      <c r="K1" s="105" t="s">
        <v>58</v>
      </c>
      <c r="L1" s="104"/>
      <c r="M1" s="104"/>
      <c r="N1" s="104"/>
      <c r="O1" s="104"/>
      <c r="P1" s="104"/>
      <c r="Q1" s="104"/>
      <c r="R1" s="104"/>
      <c r="S1" s="104"/>
      <c r="V1" s="104"/>
      <c r="W1" s="104"/>
      <c r="X1" s="104"/>
    </row>
    <row r="2" spans="1:32" x14ac:dyDescent="0.35">
      <c r="C2" s="5"/>
      <c r="D2" s="6"/>
      <c r="E2" s="3"/>
      <c r="F2" s="2"/>
      <c r="G2" s="3"/>
      <c r="H2" s="3"/>
      <c r="I2" s="3"/>
      <c r="J2" s="3"/>
      <c r="K2" s="3"/>
      <c r="L2" s="3"/>
      <c r="M2" s="3"/>
      <c r="N2" s="3"/>
      <c r="O2" s="3"/>
      <c r="P2" s="3"/>
      <c r="Q2" s="3"/>
      <c r="R2" s="3"/>
      <c r="S2" s="3"/>
      <c r="V2" s="3"/>
      <c r="W2" s="3"/>
      <c r="X2" s="3"/>
      <c r="AF2" s="6"/>
    </row>
    <row r="3" spans="1:32" ht="15" x14ac:dyDescent="0.35">
      <c r="A3" s="114" t="s">
        <v>62</v>
      </c>
      <c r="B3" s="114"/>
      <c r="C3" s="115"/>
      <c r="D3" s="116">
        <f>H3+M3+R3+W3</f>
        <v>45</v>
      </c>
      <c r="E3" s="114" t="s">
        <v>15</v>
      </c>
      <c r="F3" s="2"/>
      <c r="G3" s="142" t="str">
        <f>Serene_A_I!G3</f>
        <v>Serene Atl 23</v>
      </c>
      <c r="H3" s="142">
        <f>Serene_A_I!H3</f>
        <v>45</v>
      </c>
      <c r="I3" s="97" t="s">
        <v>58</v>
      </c>
      <c r="J3" s="98"/>
      <c r="K3" s="3"/>
      <c r="L3" s="142" t="str">
        <f>Serene_A_I!L3</f>
        <v>Serene Atl 24</v>
      </c>
      <c r="M3" s="142">
        <f>Serene_A_I!M3</f>
        <v>0</v>
      </c>
      <c r="N3" s="97" t="s">
        <v>58</v>
      </c>
      <c r="O3" s="98"/>
      <c r="P3" s="3"/>
      <c r="Q3" s="142">
        <f>Serene_A_I!Q3</f>
        <v>0</v>
      </c>
      <c r="R3" s="142">
        <f>Serene_A_I!R3</f>
        <v>0</v>
      </c>
      <c r="S3" s="97" t="s">
        <v>58</v>
      </c>
      <c r="T3" s="98"/>
      <c r="V3" s="142">
        <f>Serene_A_I!V3</f>
        <v>0</v>
      </c>
      <c r="W3" s="142">
        <f>Serene_A_I!W3</f>
        <v>0</v>
      </c>
      <c r="X3" s="97" t="s">
        <v>58</v>
      </c>
      <c r="Y3" s="98"/>
      <c r="AF3" s="6"/>
    </row>
    <row r="4" spans="1:32" ht="25.5" customHeight="1" x14ac:dyDescent="0.35">
      <c r="A4" s="114" t="s">
        <v>64</v>
      </c>
      <c r="B4" s="114"/>
      <c r="C4" s="115"/>
      <c r="D4" s="116">
        <f>(H3*I4+M3*N4+R3*S4+W3*X4)/D3</f>
        <v>68</v>
      </c>
      <c r="E4" s="114" t="s">
        <v>63</v>
      </c>
      <c r="F4" s="2"/>
      <c r="G4" s="303" t="s">
        <v>50</v>
      </c>
      <c r="H4" s="304"/>
      <c r="I4" s="97">
        <f>SUMIFS('Base Produits'!$W:$W,'Base Produits'!$V:$V,G3)</f>
        <v>68</v>
      </c>
      <c r="J4" s="98"/>
      <c r="K4" s="3"/>
      <c r="L4" s="303" t="s">
        <v>50</v>
      </c>
      <c r="M4" s="304"/>
      <c r="N4" s="97">
        <f>SUMIFS('Base Produits'!$W:$W,'Base Produits'!$V:$V,L3)</f>
        <v>70</v>
      </c>
      <c r="O4" s="98"/>
      <c r="P4" s="3"/>
      <c r="Q4" s="303" t="s">
        <v>50</v>
      </c>
      <c r="R4" s="304"/>
      <c r="S4" s="97">
        <f>SUMIFS('Base Produits'!$W:$W,'Base Produits'!$V:$V,Q3)</f>
        <v>0</v>
      </c>
      <c r="T4" s="98"/>
      <c r="V4" s="303" t="s">
        <v>50</v>
      </c>
      <c r="W4" s="304"/>
      <c r="X4" s="97">
        <f>SUMIFS('Base Produits'!$W:$W,'Base Produits'!$V:$V,V3)</f>
        <v>0</v>
      </c>
      <c r="Y4" s="98"/>
      <c r="AF4" s="6"/>
    </row>
    <row r="5" spans="1:32" ht="38.25" customHeight="1" x14ac:dyDescent="0.35">
      <c r="A5" s="114" t="s">
        <v>65</v>
      </c>
      <c r="B5" s="114"/>
      <c r="C5" s="115"/>
      <c r="D5" s="117">
        <f>(IFERROR(H3/I4,0)+IFERROR(M3/N4,0)+IFERROR(R3/S4,0)+IFERROR(W3/X4,0))*1000</f>
        <v>661.76470588235293</v>
      </c>
      <c r="E5" s="114" t="s">
        <v>66</v>
      </c>
      <c r="F5" s="2"/>
      <c r="G5" s="305" t="s">
        <v>51</v>
      </c>
      <c r="H5" s="306"/>
      <c r="I5" s="99" t="s">
        <v>215</v>
      </c>
      <c r="J5" s="100" t="s">
        <v>214</v>
      </c>
      <c r="K5" s="3"/>
      <c r="L5" s="305" t="s">
        <v>51</v>
      </c>
      <c r="M5" s="306"/>
      <c r="N5" s="99" t="s">
        <v>215</v>
      </c>
      <c r="O5" s="100" t="s">
        <v>214</v>
      </c>
      <c r="P5" s="3"/>
      <c r="Q5" s="305" t="s">
        <v>51</v>
      </c>
      <c r="R5" s="306"/>
      <c r="S5" s="99" t="s">
        <v>215</v>
      </c>
      <c r="T5" s="100" t="s">
        <v>214</v>
      </c>
      <c r="V5" s="305" t="s">
        <v>51</v>
      </c>
      <c r="W5" s="306"/>
      <c r="X5" s="99" t="s">
        <v>215</v>
      </c>
      <c r="Y5" s="100" t="s">
        <v>214</v>
      </c>
      <c r="AF5" s="6"/>
    </row>
    <row r="6" spans="1:32" x14ac:dyDescent="0.35">
      <c r="C6" s="5"/>
      <c r="D6" s="6"/>
      <c r="F6" s="2"/>
      <c r="G6" s="307"/>
      <c r="H6" s="308"/>
      <c r="I6" s="107">
        <f>SUMIFS('Base Produits'!$G:$G,'Base Produits'!$E:$E,G$3,'Base Produits'!$F:$F,1)</f>
        <v>1</v>
      </c>
      <c r="J6" s="108">
        <f>SUMIFS('Base Produits'!$H:$H,'Base Produits'!$E:$E,G$3,'Base Produits'!$F:$F,1)</f>
        <v>1</v>
      </c>
      <c r="K6" s="3"/>
      <c r="L6" s="307"/>
      <c r="M6" s="308"/>
      <c r="N6" s="107">
        <f>SUMIFS('Base Produits'!$G:$G,'Base Produits'!$E:$E,L$3,'Base Produits'!$F:$F,1)</f>
        <v>1</v>
      </c>
      <c r="O6" s="108">
        <f>SUMIFS('Base Produits'!$H:$H,'Base Produits'!$E:$E,L$3,'Base Produits'!$F:$F,1)</f>
        <v>1</v>
      </c>
      <c r="P6" s="3"/>
      <c r="Q6" s="307"/>
      <c r="R6" s="308"/>
      <c r="S6" s="107">
        <f>SUMIFS('Base Produits'!$G:$G,'Base Produits'!$E:$E,Q$3,'Base Produits'!$F:$F,1)</f>
        <v>0</v>
      </c>
      <c r="T6" s="108">
        <f>SUMIFS('Base Produits'!$H:$H,'Base Produits'!$E:$E,Q$3,'Base Produits'!$F:$F,1)</f>
        <v>0</v>
      </c>
      <c r="V6" s="307"/>
      <c r="W6" s="308"/>
      <c r="X6" s="107">
        <f>SUMIFS('Base Produits'!$G:$G,'Base Produits'!$E:$E,V$3,'Base Produits'!$F:$F,1)</f>
        <v>0</v>
      </c>
      <c r="Y6" s="108">
        <f>SUMIFS('Base Produits'!$H:$H,'Base Produits'!$E:$E,V$3,'Base Produits'!$F:$F,1)</f>
        <v>0</v>
      </c>
      <c r="AF6" s="6"/>
    </row>
    <row r="7" spans="1:32" x14ac:dyDescent="0.35">
      <c r="C7" s="5"/>
      <c r="D7" s="6"/>
      <c r="F7" s="2"/>
      <c r="G7" s="307"/>
      <c r="H7" s="308"/>
      <c r="I7" s="109">
        <f>IF(OR(I6=0,I6=""),"",SUMIFS('Base Produits'!$G:$G,'Base Produits'!$E:$E,G$3,'Base Produits'!$F:$F,2))</f>
        <v>0.75</v>
      </c>
      <c r="J7" s="110">
        <f>IF(OR(I6=0,I6=""),"",SUMIFS('Base Produits'!$H:$H,'Base Produits'!$E:$E,G$3,'Base Produits'!$F:$F,2))</f>
        <v>0.75</v>
      </c>
      <c r="K7" s="3"/>
      <c r="L7" s="307"/>
      <c r="M7" s="308"/>
      <c r="N7" s="109">
        <f>IF(OR(N6=0,N6=""),"",SUMIFS('Base Produits'!$G:$G,'Base Produits'!$E:$E,L$3,'Base Produits'!$F:$F,2))</f>
        <v>0.75</v>
      </c>
      <c r="O7" s="110">
        <f>IF(OR(N6=0,N6=""),"",SUMIFS('Base Produits'!$H:$H,'Base Produits'!$E:$E,L$3,'Base Produits'!$F:$F,2))</f>
        <v>0.73</v>
      </c>
      <c r="P7" s="3"/>
      <c r="Q7" s="307"/>
      <c r="R7" s="308"/>
      <c r="S7" s="109" t="str">
        <f>IF(OR(S6=0,S6=""),"",SUMIFS('Base Produits'!$G:$G,'Base Produits'!$E:$E,Q$3,'Base Produits'!$F:$F,2))</f>
        <v/>
      </c>
      <c r="T7" s="110" t="str">
        <f>IF(OR(S6=0,S6=""),"",SUMIFS('Base Produits'!$H:$H,'Base Produits'!$E:$E,Q$3,'Base Produits'!$F:$F,2))</f>
        <v/>
      </c>
      <c r="V7" s="307"/>
      <c r="W7" s="308"/>
      <c r="X7" s="109" t="str">
        <f>IF(OR(X6=0,X6=""),"",SUMIFS('Base Produits'!$G:$G,'Base Produits'!$E:$E,V$3,'Base Produits'!$F:$F,2))</f>
        <v/>
      </c>
      <c r="Y7" s="110" t="str">
        <f>IF(OR(X6=0,X6=""),"",SUMIFS('Base Produits'!$H:$H,'Base Produits'!$E:$E,V$3,'Base Produits'!$F:$F,2))</f>
        <v/>
      </c>
      <c r="AF7" s="6"/>
    </row>
    <row r="8" spans="1:32" x14ac:dyDescent="0.35">
      <c r="C8" s="5"/>
      <c r="D8" s="6"/>
      <c r="F8" s="2"/>
      <c r="G8" s="307"/>
      <c r="H8" s="308"/>
      <c r="I8" s="109">
        <f>IF(OR(I7=0,I7=""),"",SUMIFS('Base Produits'!$G:$G,'Base Produits'!$E:$E,G$3,'Base Produits'!$F:$F,3))</f>
        <v>0.35</v>
      </c>
      <c r="J8" s="110">
        <f>IF(OR(I7=0,I7=""),"",SUMIFS('Base Produits'!$H:$H,'Base Produits'!$E:$E,G$3,'Base Produits'!$F:$F,3))</f>
        <v>0.45</v>
      </c>
      <c r="K8" s="3"/>
      <c r="L8" s="307"/>
      <c r="M8" s="308"/>
      <c r="N8" s="109">
        <f>IF(OR(N7=0,N7=""),"",SUMIFS('Base Produits'!$G:$G,'Base Produits'!$E:$E,L$3,'Base Produits'!$F:$F,3))</f>
        <v>0.45</v>
      </c>
      <c r="O8" s="110">
        <f>IF(OR(N7=0,N7=""),"",SUMIFS('Base Produits'!$H:$H,'Base Produits'!$E:$E,L$3,'Base Produits'!$F:$F,3))</f>
        <v>0.5</v>
      </c>
      <c r="P8" s="3"/>
      <c r="Q8" s="307"/>
      <c r="R8" s="308"/>
      <c r="S8" s="109" t="str">
        <f>IF(OR(S7=0,S7=""),"",SUMIFS('Base Produits'!$G:$G,'Base Produits'!$E:$E,Q$3,'Base Produits'!$F:$F,3))</f>
        <v/>
      </c>
      <c r="T8" s="110" t="str">
        <f>IF(OR(S7=0,S7=""),"",SUMIFS('Base Produits'!$H:$H,'Base Produits'!$E:$E,Q$3,'Base Produits'!$F:$F,3))</f>
        <v/>
      </c>
      <c r="V8" s="307"/>
      <c r="W8" s="308"/>
      <c r="X8" s="109" t="str">
        <f>IF(OR(X7=0,X7=""),"",SUMIFS('Base Produits'!$G:$G,'Base Produits'!$E:$E,V$3,'Base Produits'!$F:$F,3))</f>
        <v/>
      </c>
      <c r="Y8" s="110" t="str">
        <f>IF(OR(X7=0,X7=""),"",SUMIFS('Base Produits'!$H:$H,'Base Produits'!$E:$E,V$3,'Base Produits'!$F:$F,3))</f>
        <v/>
      </c>
      <c r="AF8" s="6"/>
    </row>
    <row r="9" spans="1:32" x14ac:dyDescent="0.35">
      <c r="C9" s="5"/>
      <c r="D9" s="6"/>
      <c r="F9" s="2"/>
      <c r="G9" s="307"/>
      <c r="H9" s="308"/>
      <c r="I9" s="109">
        <f>IF(OR(I8=0,I8=""),"",SUMIFS('Base Produits'!$G:$G,'Base Produits'!$E:$E,G$3,'Base Produits'!$F:$F,4))</f>
        <v>0.2</v>
      </c>
      <c r="J9" s="110">
        <f>IF(OR(I8=0,I8=""),"",SUMIFS('Base Produits'!$H:$H,'Base Produits'!$E:$E,G$3,'Base Produits'!$F:$F,4))</f>
        <v>0.25</v>
      </c>
      <c r="K9" s="3"/>
      <c r="L9" s="307"/>
      <c r="M9" s="308"/>
      <c r="N9" s="109">
        <f>IF(OR(N8=0,N8=""),"",SUMIFS('Base Produits'!$G:$G,'Base Produits'!$E:$E,L$3,'Base Produits'!$F:$F,4))</f>
        <v>0</v>
      </c>
      <c r="O9" s="110">
        <f>IF(OR(N8=0,N8=""),"",SUMIFS('Base Produits'!$H:$H,'Base Produits'!$E:$E,L$3,'Base Produits'!$F:$F,4))</f>
        <v>0.17</v>
      </c>
      <c r="P9" s="3"/>
      <c r="Q9" s="307"/>
      <c r="R9" s="308"/>
      <c r="S9" s="109" t="str">
        <f>IF(OR(S8=0,S8=""),"",SUMIFS('Base Produits'!$G:$G,'Base Produits'!$E:$E,Q$3,'Base Produits'!$F:$F,4))</f>
        <v/>
      </c>
      <c r="T9" s="110" t="str">
        <f>IF(OR(S8=0,S8=""),"",SUMIFS('Base Produits'!$H:$H,'Base Produits'!$E:$E,Q$3,'Base Produits'!$F:$F,4))</f>
        <v/>
      </c>
      <c r="V9" s="307"/>
      <c r="W9" s="308"/>
      <c r="X9" s="109" t="str">
        <f>IF(OR(X8=0,X8=""),"",SUMIFS('Base Produits'!$G:$G,'Base Produits'!$E:$E,V$3,'Base Produits'!$F:$F,4))</f>
        <v/>
      </c>
      <c r="Y9" s="110" t="str">
        <f>IF(OR(X8=0,X8=""),"",SUMIFS('Base Produits'!$H:$H,'Base Produits'!$E:$E,V$3,'Base Produits'!$F:$F,4))</f>
        <v/>
      </c>
      <c r="AF9" s="6"/>
    </row>
    <row r="10" spans="1:32" x14ac:dyDescent="0.35">
      <c r="C10" s="5"/>
      <c r="D10" s="6"/>
      <c r="E10" s="3"/>
      <c r="F10" s="2"/>
      <c r="G10" s="307"/>
      <c r="H10" s="308"/>
      <c r="I10" s="109">
        <f>IF(OR(I9=0,I9=""),"",SUMIFS('Base Produits'!$G:$G,'Base Produits'!$E:$E,G$3,'Base Produits'!$F:$F,5))</f>
        <v>0</v>
      </c>
      <c r="J10" s="110">
        <f>IF(OR(I9=0,I9=""),"",SUMIFS('Base Produits'!$H:$H,'Base Produits'!$E:$E,G$3,'Base Produits'!$F:$F,5))</f>
        <v>0.18</v>
      </c>
      <c r="K10" s="3"/>
      <c r="L10" s="307"/>
      <c r="M10" s="308"/>
      <c r="N10" s="109" t="str">
        <f>IF(OR(N9=0,N9=""),"",SUMIFS('Base Produits'!$G:$G,'Base Produits'!$E:$E,L$3,'Base Produits'!$F:$F,5))</f>
        <v/>
      </c>
      <c r="O10" s="110" t="str">
        <f>IF(OR(N9=0,N9=""),"",SUMIFS('Base Produits'!$H:$H,'Base Produits'!$E:$E,L$3,'Base Produits'!$F:$F,5))</f>
        <v/>
      </c>
      <c r="P10" s="3"/>
      <c r="Q10" s="307"/>
      <c r="R10" s="308"/>
      <c r="S10" s="109" t="str">
        <f>IF(OR(S9=0,S9=""),"",SUMIFS('Base Produits'!$G:$G,'Base Produits'!$E:$E,Q$3,'Base Produits'!$F:$F,5))</f>
        <v/>
      </c>
      <c r="T10" s="110" t="str">
        <f>IF(OR(S9=0,S9=""),"",SUMIFS('Base Produits'!$H:$H,'Base Produits'!$E:$E,Q$3,'Base Produits'!$F:$F,5))</f>
        <v/>
      </c>
      <c r="V10" s="307"/>
      <c r="W10" s="308"/>
      <c r="X10" s="109" t="str">
        <f>IF(OR(X9=0,X9=""),"",SUMIFS('Base Produits'!$G:$G,'Base Produits'!$E:$E,V$3,'Base Produits'!$F:$F,5))</f>
        <v/>
      </c>
      <c r="Y10" s="110" t="str">
        <f>IF(OR(X9=0,X9=""),"",SUMIFS('Base Produits'!$H:$H,'Base Produits'!$E:$E,V$3,'Base Produits'!$F:$F,5))</f>
        <v/>
      </c>
      <c r="AF10" s="6"/>
    </row>
    <row r="11" spans="1:32" x14ac:dyDescent="0.35">
      <c r="C11" s="5"/>
      <c r="D11" s="6"/>
      <c r="E11" s="3"/>
      <c r="F11" s="2"/>
      <c r="G11" s="309"/>
      <c r="H11" s="310"/>
      <c r="I11" s="109" t="str">
        <f>IF(OR(I10=0,I10=""),"",SUMIFS('Base Produits'!$G:$G,'Base Produits'!$E:$E,G$3,'Base Produits'!$F:$F,6))</f>
        <v/>
      </c>
      <c r="J11" s="110" t="str">
        <f>IF(OR(I10=0,I10=""),"",SUMIFS('Base Produits'!$H:$H,'Base Produits'!$E:$E,G$3,'Base Produits'!$F:$F,6))</f>
        <v/>
      </c>
      <c r="K11" s="3"/>
      <c r="L11" s="309"/>
      <c r="M11" s="310"/>
      <c r="N11" s="109" t="str">
        <f>IF(OR(N10=0,N10=""),"",SUMIFS('Base Produits'!$G:$G,'Base Produits'!$E:$E,L$3,'Base Produits'!$F:$F,6))</f>
        <v/>
      </c>
      <c r="O11" s="110" t="str">
        <f>IF(OR(N10=0,N10=""),"",SUMIFS('Base Produits'!$H:$H,'Base Produits'!$E:$E,L$3,'Base Produits'!$F:$F,6))</f>
        <v/>
      </c>
      <c r="P11" s="3"/>
      <c r="Q11" s="309"/>
      <c r="R11" s="310"/>
      <c r="S11" s="109" t="str">
        <f>IF(OR(S10=0,S10=""),"",SUMIFS('Base Produits'!$G:$G,'Base Produits'!$E:$E,Q$3,'Base Produits'!$F:$F,6))</f>
        <v/>
      </c>
      <c r="T11" s="110" t="str">
        <f>IF(OR(S10=0,S10=""),"",SUMIFS('Base Produits'!$H:$H,'Base Produits'!$E:$E,Q$3,'Base Produits'!$F:$F,6))</f>
        <v/>
      </c>
      <c r="V11" s="309"/>
      <c r="W11" s="310"/>
      <c r="X11" s="109" t="str">
        <f>IF(OR(X10=0,X10=""),"",SUMIFS('Base Produits'!$G:$G,'Base Produits'!$E:$E,V$3,'Base Produits'!$F:$F,6))</f>
        <v/>
      </c>
      <c r="Y11" s="110" t="str">
        <f>IF(OR(X10=0,X10=""),"",SUMIFS('Base Produits'!$H:$H,'Base Produits'!$E:$E,V$3,'Base Produits'!$F:$F,6))</f>
        <v/>
      </c>
      <c r="AF11" s="6"/>
    </row>
    <row r="12" spans="1:32" ht="25.5" customHeight="1" x14ac:dyDescent="0.35">
      <c r="C12" s="5"/>
      <c r="D12" s="6"/>
      <c r="E12" s="3"/>
      <c r="F12" s="2"/>
      <c r="G12" s="303" t="s">
        <v>52</v>
      </c>
      <c r="H12" s="304"/>
      <c r="I12" s="97">
        <f>SUMIFS('Base Produits'!$X:$X,'Base Produits'!$V:$V,G3)</f>
        <v>159</v>
      </c>
      <c r="J12" s="98"/>
      <c r="K12" s="3"/>
      <c r="L12" s="303" t="s">
        <v>52</v>
      </c>
      <c r="M12" s="304"/>
      <c r="N12" s="97">
        <f>SUMIFS('Base Produits'!$X:$X,'Base Produits'!$V:$V,L3)</f>
        <v>158</v>
      </c>
      <c r="O12" s="98"/>
      <c r="P12" s="3"/>
      <c r="Q12" s="303" t="s">
        <v>52</v>
      </c>
      <c r="R12" s="304"/>
      <c r="S12" s="97">
        <f>SUMIFS('Base Produits'!$X:$X,'Base Produits'!$V:$V,Q3)</f>
        <v>0</v>
      </c>
      <c r="T12" s="98"/>
      <c r="V12" s="303" t="s">
        <v>52</v>
      </c>
      <c r="W12" s="304"/>
      <c r="X12" s="97">
        <f>SUMIFS('Base Produits'!$X:$X,'Base Produits'!$V:$V,V3)</f>
        <v>0</v>
      </c>
      <c r="Y12" s="98"/>
      <c r="AF12" s="6"/>
    </row>
    <row r="13" spans="1:32" x14ac:dyDescent="0.35">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5">
      <c r="C14" s="5"/>
      <c r="D14" s="6"/>
      <c r="E14" s="3"/>
      <c r="F14" s="2"/>
      <c r="G14" s="15"/>
      <c r="H14" s="15"/>
      <c r="I14" s="16"/>
      <c r="J14" s="16"/>
      <c r="K14" s="3"/>
      <c r="L14" s="15"/>
      <c r="M14" s="15"/>
      <c r="N14" s="16"/>
      <c r="O14" s="16"/>
      <c r="P14" s="3"/>
      <c r="Q14" s="15"/>
      <c r="R14" s="15"/>
      <c r="S14" s="16"/>
      <c r="T14" s="16"/>
      <c r="V14" s="15"/>
      <c r="W14" s="15"/>
      <c r="X14" s="16"/>
      <c r="Y14" s="16"/>
    </row>
    <row r="15" spans="1:32" ht="11.15" customHeight="1" x14ac:dyDescent="0.35">
      <c r="C15" s="5"/>
      <c r="D15" s="6"/>
      <c r="E15" s="3"/>
      <c r="F15" s="2"/>
      <c r="G15" s="15"/>
      <c r="H15" s="15"/>
      <c r="I15" s="16"/>
      <c r="J15" s="16"/>
      <c r="K15" s="3"/>
      <c r="L15" s="15"/>
      <c r="M15" s="15"/>
      <c r="N15" s="16"/>
      <c r="O15" s="16"/>
      <c r="P15" s="3"/>
      <c r="Q15" s="15"/>
      <c r="R15" s="15"/>
      <c r="S15" s="16"/>
      <c r="T15" s="16"/>
      <c r="V15" s="15"/>
      <c r="W15" s="15"/>
      <c r="X15" s="16"/>
      <c r="Y15" s="16"/>
    </row>
    <row r="16" spans="1:32" x14ac:dyDescent="0.35">
      <c r="C16" s="5"/>
      <c r="D16" s="6"/>
      <c r="E16" s="3"/>
      <c r="F16" s="2"/>
      <c r="G16" s="15"/>
      <c r="H16" s="15"/>
      <c r="I16" s="16"/>
      <c r="J16" s="16"/>
      <c r="K16" s="3"/>
      <c r="L16" s="15"/>
      <c r="M16" s="15"/>
      <c r="N16" s="16"/>
      <c r="O16" s="16"/>
      <c r="P16" s="3"/>
      <c r="Q16" s="15"/>
      <c r="R16" s="15"/>
      <c r="S16" s="16"/>
      <c r="T16" s="16"/>
      <c r="V16" s="15"/>
      <c r="W16" s="15"/>
      <c r="X16" s="16"/>
      <c r="Y16" s="16"/>
    </row>
    <row r="17" spans="1:32" x14ac:dyDescent="0.35">
      <c r="C17" s="5"/>
      <c r="D17" s="6"/>
      <c r="E17" s="3"/>
      <c r="F17" s="2"/>
      <c r="G17" s="15"/>
      <c r="H17" s="15"/>
      <c r="I17" s="16"/>
      <c r="J17" s="16"/>
      <c r="K17" s="3"/>
      <c r="L17" s="15"/>
      <c r="M17" s="15"/>
      <c r="N17" s="16"/>
      <c r="O17" s="16"/>
      <c r="P17" s="3"/>
      <c r="Q17" s="15"/>
      <c r="R17" s="15"/>
      <c r="S17" s="16"/>
      <c r="T17" s="16"/>
      <c r="V17" s="15"/>
      <c r="W17" s="15"/>
      <c r="X17" s="16"/>
      <c r="Y17" s="16"/>
    </row>
    <row r="18" spans="1:32" x14ac:dyDescent="0.35">
      <c r="C18" s="5"/>
      <c r="D18" s="6"/>
      <c r="E18" s="3"/>
      <c r="F18" s="2"/>
      <c r="G18" s="15"/>
      <c r="H18" s="15"/>
      <c r="I18" s="16"/>
      <c r="J18" s="16"/>
      <c r="K18" s="3"/>
      <c r="L18" s="15"/>
      <c r="M18" s="15"/>
      <c r="N18" s="16"/>
      <c r="O18" s="16"/>
      <c r="P18" s="3"/>
      <c r="Q18" s="15"/>
      <c r="R18" s="15"/>
      <c r="S18" s="16"/>
      <c r="T18" s="16"/>
      <c r="V18" s="15"/>
      <c r="W18" s="15"/>
      <c r="X18" s="16"/>
      <c r="Y18" s="16"/>
    </row>
    <row r="19" spans="1:32" x14ac:dyDescent="0.35">
      <c r="C19" s="5"/>
      <c r="D19" s="6"/>
      <c r="E19" s="3"/>
      <c r="F19" s="2"/>
      <c r="G19" s="15"/>
      <c r="H19" s="15"/>
      <c r="I19" s="16"/>
      <c r="J19" s="16"/>
      <c r="K19" s="3"/>
      <c r="L19" s="15"/>
      <c r="M19" s="15"/>
      <c r="N19" s="16"/>
      <c r="O19" s="16"/>
      <c r="P19" s="3"/>
      <c r="Q19" s="15"/>
      <c r="R19" s="15"/>
      <c r="S19" s="16"/>
      <c r="T19" s="16"/>
      <c r="V19" s="15"/>
      <c r="W19" s="15"/>
      <c r="X19" s="16"/>
      <c r="Y19" s="16"/>
    </row>
    <row r="20" spans="1:32" x14ac:dyDescent="0.35">
      <c r="C20" s="5"/>
      <c r="D20" s="6"/>
      <c r="E20" s="3"/>
      <c r="F20" s="2"/>
      <c r="G20" s="15"/>
      <c r="H20" s="15"/>
      <c r="I20" s="16"/>
      <c r="J20" s="16"/>
      <c r="K20" s="3"/>
      <c r="L20" s="15"/>
      <c r="M20" s="15"/>
      <c r="N20" s="16"/>
      <c r="O20" s="16"/>
      <c r="P20" s="3"/>
      <c r="Q20" s="15"/>
      <c r="R20" s="15"/>
      <c r="S20" s="16"/>
      <c r="T20" s="16"/>
      <c r="V20" s="15"/>
      <c r="W20" s="15"/>
      <c r="X20" s="16"/>
      <c r="Y20" s="16"/>
    </row>
    <row r="21" spans="1:32" x14ac:dyDescent="0.35">
      <c r="C21" s="5"/>
      <c r="D21" s="6"/>
      <c r="E21" s="3"/>
      <c r="F21" s="2"/>
      <c r="G21" s="15"/>
      <c r="H21" s="15"/>
      <c r="I21" s="16"/>
      <c r="J21" s="16"/>
      <c r="K21" s="3"/>
      <c r="L21" s="15"/>
      <c r="M21" s="15"/>
      <c r="N21" s="16"/>
      <c r="O21" s="16"/>
      <c r="P21" s="3"/>
      <c r="Q21" s="15"/>
      <c r="R21" s="15"/>
      <c r="S21" s="16"/>
      <c r="T21" s="16"/>
      <c r="V21" s="15"/>
      <c r="W21" s="15"/>
      <c r="X21" s="16"/>
      <c r="Y21" s="16"/>
    </row>
    <row r="22" spans="1:32" x14ac:dyDescent="0.35">
      <c r="C22" s="5"/>
      <c r="D22" s="6"/>
      <c r="E22" s="3"/>
      <c r="F22" s="2"/>
      <c r="G22" s="15"/>
      <c r="H22" s="15"/>
      <c r="I22" s="16"/>
      <c r="J22" s="16"/>
      <c r="K22" s="3"/>
      <c r="L22" s="15"/>
      <c r="M22" s="15"/>
      <c r="N22" s="16"/>
      <c r="O22" s="16"/>
      <c r="P22" s="3"/>
      <c r="Q22" s="15"/>
      <c r="R22" s="15"/>
      <c r="S22" s="16"/>
      <c r="T22" s="16"/>
      <c r="V22" s="15"/>
      <c r="W22" s="15"/>
      <c r="X22" s="16"/>
      <c r="Y22" s="16"/>
    </row>
    <row r="23" spans="1:32" x14ac:dyDescent="0.35">
      <c r="C23" s="5"/>
      <c r="D23" s="6"/>
      <c r="E23" s="3"/>
      <c r="F23" s="2"/>
      <c r="G23" s="15"/>
      <c r="H23" s="15"/>
      <c r="I23" s="16"/>
      <c r="J23" s="16"/>
      <c r="K23" s="3"/>
      <c r="L23" s="15"/>
      <c r="M23" s="15"/>
      <c r="N23" s="16"/>
      <c r="O23" s="16"/>
      <c r="P23" s="3"/>
      <c r="Q23" s="15"/>
      <c r="R23" s="15"/>
      <c r="S23" s="16"/>
      <c r="T23" s="16"/>
      <c r="V23" s="15"/>
      <c r="W23" s="15"/>
      <c r="X23" s="16"/>
      <c r="Y23" s="16"/>
    </row>
    <row r="24" spans="1:32" x14ac:dyDescent="0.35">
      <c r="C24" s="5"/>
      <c r="D24" s="6"/>
      <c r="E24" s="3"/>
      <c r="F24" s="2"/>
      <c r="G24" s="15"/>
      <c r="H24" s="15"/>
      <c r="I24" s="16"/>
      <c r="J24" s="16"/>
      <c r="K24" s="3"/>
      <c r="L24" s="15"/>
      <c r="M24" s="15"/>
      <c r="N24" s="16"/>
      <c r="O24" s="16"/>
      <c r="P24" s="3"/>
      <c r="Q24" s="15"/>
      <c r="R24" s="15"/>
      <c r="S24" s="16"/>
      <c r="T24" s="16"/>
      <c r="V24" s="15"/>
      <c r="W24" s="15"/>
      <c r="X24" s="16"/>
      <c r="Y24" s="16"/>
    </row>
    <row r="25" spans="1:32" x14ac:dyDescent="0.35">
      <c r="C25" s="5"/>
      <c r="D25" s="6"/>
      <c r="E25" s="3"/>
      <c r="F25" s="2"/>
      <c r="G25" s="15"/>
      <c r="H25" s="15"/>
      <c r="I25" s="16"/>
      <c r="J25" s="16"/>
      <c r="K25" s="3"/>
      <c r="L25" s="15"/>
      <c r="M25" s="15"/>
      <c r="N25" s="16"/>
      <c r="O25" s="16"/>
      <c r="P25" s="3"/>
      <c r="Q25" s="15"/>
      <c r="R25" s="15"/>
      <c r="S25" s="16"/>
      <c r="T25" s="16"/>
      <c r="V25" s="15"/>
      <c r="W25" s="15"/>
      <c r="X25" s="16"/>
      <c r="Y25" s="16"/>
    </row>
    <row r="26" spans="1:32" x14ac:dyDescent="0.35">
      <c r="C26" s="5"/>
      <c r="D26" s="6"/>
      <c r="E26" s="3"/>
      <c r="F26" s="2"/>
      <c r="G26" s="15"/>
      <c r="H26" s="15"/>
      <c r="I26" s="16"/>
      <c r="J26" s="16"/>
      <c r="K26" s="3"/>
      <c r="L26" s="15"/>
      <c r="M26" s="15"/>
      <c r="N26" s="16"/>
      <c r="O26" s="16"/>
      <c r="P26" s="3"/>
      <c r="Q26" s="15"/>
      <c r="R26" s="15"/>
      <c r="S26" s="16"/>
      <c r="T26" s="16"/>
      <c r="V26" s="15"/>
      <c r="W26" s="15"/>
      <c r="X26" s="16"/>
      <c r="Y26" s="16"/>
    </row>
    <row r="27" spans="1:32" x14ac:dyDescent="0.35">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5">
      <c r="E28" s="3"/>
      <c r="F28" s="2"/>
      <c r="AF28" s="20"/>
    </row>
    <row r="29" spans="1:32" x14ac:dyDescent="0.35">
      <c r="E29" s="3"/>
      <c r="F29" s="2"/>
    </row>
    <row r="30" spans="1:32" ht="15" thickBot="1" x14ac:dyDescent="0.4">
      <c r="E30" s="3"/>
      <c r="F30" s="2"/>
      <c r="I30" s="5"/>
      <c r="N30" s="5"/>
      <c r="S30" s="5"/>
      <c r="X30" s="5"/>
    </row>
    <row r="31" spans="1:32" x14ac:dyDescent="0.35">
      <c r="A31" s="85" t="s">
        <v>38</v>
      </c>
      <c r="E31" s="3"/>
      <c r="F31" s="2"/>
      <c r="G31" s="85" t="s">
        <v>36</v>
      </c>
      <c r="H31" s="3"/>
      <c r="I31" s="85" t="s">
        <v>37</v>
      </c>
      <c r="J31" s="3"/>
      <c r="K31" s="3"/>
      <c r="L31" s="3"/>
      <c r="M31" s="3"/>
      <c r="N31" s="85" t="s">
        <v>37</v>
      </c>
      <c r="O31" s="3"/>
      <c r="P31" s="3"/>
      <c r="Q31" s="3"/>
      <c r="R31" s="3"/>
      <c r="S31" s="85" t="s">
        <v>37</v>
      </c>
      <c r="T31" s="3"/>
      <c r="U31" s="3"/>
      <c r="V31" s="3"/>
      <c r="W31" s="3"/>
      <c r="X31" s="85" t="s">
        <v>37</v>
      </c>
    </row>
    <row r="32" spans="1:32" x14ac:dyDescent="0.35">
      <c r="A32" s="86">
        <f>(IFERROR((I32*$H$3/$I$4),0)+IFERROR((N32*$M$3/$N$4),0)+IFERROR((S32*$R$3/$S$4),0)+IFERROR((X32*$W$3/$X$4),0))/($D$5/1000)</f>
        <v>0.18</v>
      </c>
      <c r="E32" s="3"/>
      <c r="F32" s="2"/>
      <c r="G32" s="204">
        <v>0</v>
      </c>
      <c r="H32" s="3"/>
      <c r="I32" s="86" cm="1">
        <f t="array" ref="I32">IF($G32&gt;=I$7,TREND(J$6:J$7,I$6:I$7,$G32),IF($G32&gt;=I$8,TREND(J$7:J$8,I$7:I$8,$G32),IF($G32&gt;=I$9,TREND(J$8:J$9,I$8:I$9,$G32),IF($G32&gt;=I$10,TREND(J$9:J$10,I$9:I$10,$G32),IF($G32&gt;=I$11,TREND(J$10:J$11,I$10:I$11,$G32),0)))))</f>
        <v>0.18</v>
      </c>
      <c r="J32" s="3"/>
      <c r="K32" s="3"/>
      <c r="L32" s="3"/>
      <c r="M32" s="3"/>
      <c r="N32" s="86" cm="1">
        <f t="array" ref="N32">IF($G32&gt;=N$7,TREND(O$6:O$7,N$6:N$7,$G32),IF($G32&gt;=N$8,TREND(O$7:O$8,N$7:N$8,$G32),IF($G32&gt;=N$9,TREND(O$8:O$9,N$8:N$9,$G32),IF($G32&gt;=N$10,TREND(O$9:O$10,N$9:N$10,$G32),IF($G32&gt;=N$11,TREND(O$10:O$11,N$10:N$11,$G32),0)))))</f>
        <v>0.17000000000000004</v>
      </c>
      <c r="O32" s="3"/>
      <c r="P32" s="3"/>
      <c r="Q32" s="3"/>
      <c r="R32" s="3"/>
      <c r="S32" s="86" cm="1">
        <f t="array" ref="S32">IF($G32&gt;=S$7,TREND(T$6:T$7,S$6:S$7,$G32),IF($G32&gt;=S$8,TREND(T$7:T$8,S$7:S$8,$G32),IF($G32&gt;=S$9,TREND(T$8:T$9,S$8:S$9,$G32),IF($G32&gt;=S$10,TREND(T$9:T$10,S$9:S$10,$G32),IF($G32&gt;=S$11,TREND(T$10:T$11,S$10:S$11,$G32),0)))))</f>
        <v>0</v>
      </c>
      <c r="T32" s="3"/>
      <c r="U32" s="3"/>
      <c r="V32" s="3"/>
      <c r="W32" s="3"/>
      <c r="X32" s="86" cm="1">
        <f t="array" ref="X32">IF($G32&gt;=X$7,TREND(Y$6:Y$7,X$6:X$7,$G32),IF($G32&gt;=X$8,TREND(Y$7:Y$8,X$7:X$8,$G32),IF($G32&gt;=X$9,TREND(Y$8:Y$9,X$8:X$9,$G32),IF($G32&gt;=X$10,TREND(Y$9:Y$10,X$9:X$10,$G32),IF($G32&gt;=X$11,TREND(Y$10:Y$11,X$10:X$11,$G32),0)))))</f>
        <v>0</v>
      </c>
      <c r="Y32" s="3"/>
      <c r="Z32" s="3"/>
      <c r="AA32" s="3"/>
      <c r="AB32" s="3"/>
    </row>
    <row r="33" spans="1:28" x14ac:dyDescent="0.35">
      <c r="A33" s="86">
        <f t="shared" ref="A33:A96" si="0">(IFERROR((I33*$H$3/$I$4),0)+IFERROR((N33*$M$3/$N$4),0)+IFERROR((S33*$R$3/$S$4),0)+IFERROR((X33*$W$3/$X$4),0))/($D$5/1000)</f>
        <v>0.18350000000000002</v>
      </c>
      <c r="D33" s="231"/>
      <c r="E33" s="3"/>
      <c r="F33" s="2"/>
      <c r="G33" s="204">
        <v>0.01</v>
      </c>
      <c r="H33" s="3"/>
      <c r="I33" s="86" cm="1">
        <f t="array" ref="I33">IF($G33&gt;=I$7,TREND(J$6:J$7,I$6:I$7,$G33),IF($G33&gt;=I$8,TREND(J$7:J$8,I$7:I$8,$G33),IF($G33&gt;=I$9,TREND(J$8:J$9,I$8:I$9,$G33),IF($G33&gt;=I$10,TREND(J$9:J$10,I$9:I$10,$G33),IF($G33&gt;=I$11,TREND(J$10:J$11,I$10:I$11,$G33),0)))))</f>
        <v>0.1835</v>
      </c>
      <c r="J33" s="3"/>
      <c r="K33" s="3"/>
      <c r="L33" s="3"/>
      <c r="M33" s="3"/>
      <c r="N33" s="86" cm="1">
        <f t="array" ref="N33">IF($G33&gt;=N$7,TREND(O$6:O$7,N$6:N$7,$G33),IF($G33&gt;=N$8,TREND(O$7:O$8,N$7:N$8,$G33),IF($G33&gt;=N$9,TREND(O$8:O$9,N$8:N$9,$G33),IF($G33&gt;=N$10,TREND(O$9:O$10,N$9:N$10,$G33),IF($G33&gt;=N$11,TREND(O$10:O$11,N$10:N$11,$G33),0)))))</f>
        <v>0.17733333333333337</v>
      </c>
      <c r="O33" s="3"/>
      <c r="P33" s="3"/>
      <c r="Q33" s="3"/>
      <c r="R33" s="3"/>
      <c r="S33" s="193">
        <v>0</v>
      </c>
      <c r="T33" s="3"/>
      <c r="U33" s="3"/>
      <c r="V33" s="3"/>
      <c r="W33" s="3"/>
      <c r="X33" s="193">
        <v>0</v>
      </c>
      <c r="Y33" s="3"/>
      <c r="Z33" s="3"/>
      <c r="AA33" s="3"/>
      <c r="AB33" s="3"/>
    </row>
    <row r="34" spans="1:28" x14ac:dyDescent="0.35">
      <c r="A34" s="86">
        <f t="shared" si="0"/>
        <v>0.18699999999999997</v>
      </c>
      <c r="D34" s="231"/>
      <c r="E34" s="3"/>
      <c r="F34" s="21"/>
      <c r="G34" s="204">
        <v>0.02</v>
      </c>
      <c r="H34" s="3"/>
      <c r="I34" s="86" cm="1">
        <f t="array" ref="I34">IF($G34&gt;=I$7,TREND(J$6:J$7,I$6:I$7,$G34),IF($G34&gt;=I$8,TREND(J$7:J$8,I$7:I$8,$G34),IF($G34&gt;=I$9,TREND(J$8:J$9,I$8:I$9,$G34),IF($G34&gt;=I$10,TREND(J$9:J$10,I$9:I$10,$G34),IF($G34&gt;=I$11,TREND(J$10:J$11,I$10:I$11,$G34),0)))))</f>
        <v>0.187</v>
      </c>
      <c r="J34" s="3"/>
      <c r="K34" s="3"/>
      <c r="L34" s="3"/>
      <c r="M34" s="3"/>
      <c r="N34" s="86" cm="1">
        <f t="array" ref="N34">IF($G34&gt;=N$7,TREND(O$6:O$7,N$6:N$7,$G34),IF($G34&gt;=N$8,TREND(O$7:O$8,N$7:N$8,$G34),IF($G34&gt;=N$9,TREND(O$8:O$9,N$8:N$9,$G34),IF($G34&gt;=N$10,TREND(O$9:O$10,N$9:N$10,$G34),IF($G34&gt;=N$11,TREND(O$10:O$11,N$10:N$11,$G34),0)))))</f>
        <v>0.1846666666666667</v>
      </c>
      <c r="O34" s="3"/>
      <c r="P34" s="3"/>
      <c r="Q34" s="3"/>
      <c r="R34" s="3"/>
      <c r="S34" s="193">
        <v>0</v>
      </c>
      <c r="T34" s="3"/>
      <c r="U34" s="3"/>
      <c r="V34" s="3"/>
      <c r="W34" s="3"/>
      <c r="X34" s="193">
        <v>0</v>
      </c>
      <c r="Y34" s="3"/>
      <c r="Z34" s="3"/>
      <c r="AA34" s="3"/>
      <c r="AB34" s="3"/>
    </row>
    <row r="35" spans="1:28" x14ac:dyDescent="0.35">
      <c r="A35" s="86">
        <f t="shared" si="0"/>
        <v>0.1905</v>
      </c>
      <c r="D35" s="231"/>
      <c r="E35" s="3"/>
      <c r="F35" s="21"/>
      <c r="G35" s="204">
        <v>0.03</v>
      </c>
      <c r="H35" s="3"/>
      <c r="I35" s="86" cm="1">
        <f t="array" ref="I35">IF($G35&gt;=I$7,TREND(J$6:J$7,I$6:I$7,$G35),IF($G35&gt;=I$8,TREND(J$7:J$8,I$7:I$8,$G35),IF($G35&gt;=I$9,TREND(J$8:J$9,I$8:I$9,$G35),IF($G35&gt;=I$10,TREND(J$9:J$10,I$9:I$10,$G35),IF($G35&gt;=I$11,TREND(J$10:J$11,I$10:I$11,$G35),0)))))</f>
        <v>0.1905</v>
      </c>
      <c r="J35" s="3"/>
      <c r="K35" s="3"/>
      <c r="L35" s="3"/>
      <c r="M35" s="3"/>
      <c r="N35" s="86" cm="1">
        <f t="array" ref="N35">IF($G35&gt;=N$7,TREND(O$6:O$7,N$6:N$7,$G35),IF($G35&gt;=N$8,TREND(O$7:O$8,N$7:N$8,$G35),IF($G35&gt;=N$9,TREND(O$8:O$9,N$8:N$9,$G35),IF($G35&gt;=N$10,TREND(O$9:O$10,N$9:N$10,$G35),IF($G35&gt;=N$11,TREND(O$10:O$11,N$10:N$11,$G35),0)))))</f>
        <v>0.19200000000000003</v>
      </c>
      <c r="O35" s="3"/>
      <c r="P35" s="3"/>
      <c r="Q35" s="3"/>
      <c r="R35" s="3"/>
      <c r="S35" s="193">
        <v>0</v>
      </c>
      <c r="T35" s="3"/>
      <c r="U35" s="3"/>
      <c r="V35" s="3"/>
      <c r="W35" s="3"/>
      <c r="X35" s="193">
        <v>0</v>
      </c>
      <c r="Y35" s="3"/>
      <c r="Z35" s="3"/>
      <c r="AA35" s="3"/>
      <c r="AB35" s="3"/>
    </row>
    <row r="36" spans="1:28" x14ac:dyDescent="0.35">
      <c r="A36" s="86">
        <f t="shared" si="0"/>
        <v>0.19400000000000001</v>
      </c>
      <c r="D36" s="231"/>
      <c r="E36" s="3"/>
      <c r="F36" s="21"/>
      <c r="G36" s="204">
        <v>0.04</v>
      </c>
      <c r="H36" s="3"/>
      <c r="I36" s="86" cm="1">
        <f t="array" ref="I36">IF($G36&gt;=I$7,TREND(J$6:J$7,I$6:I$7,$G36),IF($G36&gt;=I$8,TREND(J$7:J$8,I$7:I$8,$G36),IF($G36&gt;=I$9,TREND(J$8:J$9,I$8:I$9,$G36),IF($G36&gt;=I$10,TREND(J$9:J$10,I$9:I$10,$G36),IF($G36&gt;=I$11,TREND(J$10:J$11,I$10:I$11,$G36),0)))))</f>
        <v>0.19400000000000001</v>
      </c>
      <c r="J36" s="3"/>
      <c r="K36" s="3"/>
      <c r="L36" s="3"/>
      <c r="M36" s="3"/>
      <c r="N36" s="86" cm="1">
        <f t="array" ref="N36">IF($G36&gt;=N$7,TREND(O$6:O$7,N$6:N$7,$G36),IF($G36&gt;=N$8,TREND(O$7:O$8,N$7:N$8,$G36),IF($G36&gt;=N$9,TREND(O$8:O$9,N$8:N$9,$G36),IF($G36&gt;=N$10,TREND(O$9:O$10,N$9:N$10,$G36),IF($G36&gt;=N$11,TREND(O$10:O$11,N$10:N$11,$G36),0)))))</f>
        <v>0.19933333333333336</v>
      </c>
      <c r="O36" s="3"/>
      <c r="P36" s="3"/>
      <c r="Q36" s="3"/>
      <c r="R36" s="3"/>
      <c r="S36" s="193">
        <v>0</v>
      </c>
      <c r="T36" s="3"/>
      <c r="U36" s="3"/>
      <c r="V36" s="3"/>
      <c r="W36" s="3"/>
      <c r="X36" s="193">
        <v>0</v>
      </c>
      <c r="Y36" s="3"/>
      <c r="Z36" s="3"/>
      <c r="AA36" s="3"/>
      <c r="AB36" s="3"/>
    </row>
    <row r="37" spans="1:28" x14ac:dyDescent="0.35">
      <c r="A37" s="86">
        <f t="shared" si="0"/>
        <v>0.19750000000000001</v>
      </c>
      <c r="D37" s="231"/>
      <c r="E37" s="3"/>
      <c r="F37" s="21"/>
      <c r="G37" s="204">
        <v>0.05</v>
      </c>
      <c r="H37" s="3"/>
      <c r="I37" s="86" cm="1">
        <f t="array" ref="I37">IF($G37&gt;=I$7,TREND(J$6:J$7,I$6:I$7,$G37),IF($G37&gt;=I$8,TREND(J$7:J$8,I$7:I$8,$G37),IF($G37&gt;=I$9,TREND(J$8:J$9,I$8:I$9,$G37),IF($G37&gt;=I$10,TREND(J$9:J$10,I$9:I$10,$G37),IF($G37&gt;=I$11,TREND(J$10:J$11,I$10:I$11,$G37),0)))))</f>
        <v>0.19750000000000001</v>
      </c>
      <c r="J37" s="3"/>
      <c r="K37" s="3"/>
      <c r="L37" s="3"/>
      <c r="M37" s="3"/>
      <c r="N37" s="86" cm="1">
        <f t="array" ref="N37">IF($G37&gt;=N$7,TREND(O$6:O$7,N$6:N$7,$G37),IF($G37&gt;=N$8,TREND(O$7:O$8,N$7:N$8,$G37),IF($G37&gt;=N$9,TREND(O$8:O$9,N$8:N$9,$G37),IF($G37&gt;=N$10,TREND(O$9:O$10,N$9:N$10,$G37),IF($G37&gt;=N$11,TREND(O$10:O$11,N$10:N$11,$G37),0)))))</f>
        <v>0.20666666666666672</v>
      </c>
      <c r="O37" s="3"/>
      <c r="P37" s="3"/>
      <c r="Q37" s="3"/>
      <c r="R37" s="3"/>
      <c r="S37" s="193">
        <v>0</v>
      </c>
      <c r="T37" s="3"/>
      <c r="U37" s="3"/>
      <c r="V37" s="3"/>
      <c r="W37" s="3"/>
      <c r="X37" s="193">
        <v>0</v>
      </c>
      <c r="Y37" s="3"/>
      <c r="Z37" s="3"/>
      <c r="AA37" s="3"/>
      <c r="AB37" s="3"/>
    </row>
    <row r="38" spans="1:28" x14ac:dyDescent="0.35">
      <c r="A38" s="86">
        <f t="shared" si="0"/>
        <v>0.20100000000000001</v>
      </c>
      <c r="D38" s="231"/>
      <c r="E38" s="3"/>
      <c r="F38" s="21"/>
      <c r="G38" s="204">
        <v>0.06</v>
      </c>
      <c r="H38" s="3"/>
      <c r="I38" s="86" cm="1">
        <f t="array" ref="I38">IF($G38&gt;=I$7,TREND(J$6:J$7,I$6:I$7,$G38),IF($G38&gt;=I$8,TREND(J$7:J$8,I$7:I$8,$G38),IF($G38&gt;=I$9,TREND(J$8:J$9,I$8:I$9,$G38),IF($G38&gt;=I$10,TREND(J$9:J$10,I$9:I$10,$G38),IF($G38&gt;=I$11,TREND(J$10:J$11,I$10:I$11,$G38),0)))))</f>
        <v>0.20099999999999998</v>
      </c>
      <c r="J38" s="3"/>
      <c r="K38" s="3"/>
      <c r="L38" s="3"/>
      <c r="M38" s="3"/>
      <c r="N38" s="86" cm="1">
        <f t="array" ref="N38">IF($G38&gt;=N$7,TREND(O$6:O$7,N$6:N$7,$G38),IF($G38&gt;=N$8,TREND(O$7:O$8,N$7:N$8,$G38),IF($G38&gt;=N$9,TREND(O$8:O$9,N$8:N$9,$G38),IF($G38&gt;=N$10,TREND(O$9:O$10,N$9:N$10,$G38),IF($G38&gt;=N$11,TREND(O$10:O$11,N$10:N$11,$G38),0)))))</f>
        <v>0.21400000000000002</v>
      </c>
      <c r="O38" s="3"/>
      <c r="P38" s="3"/>
      <c r="Q38" s="3"/>
      <c r="R38" s="3"/>
      <c r="S38" s="193">
        <v>0</v>
      </c>
      <c r="T38" s="3"/>
      <c r="U38" s="3"/>
      <c r="V38" s="3"/>
      <c r="W38" s="3"/>
      <c r="X38" s="193">
        <v>0</v>
      </c>
      <c r="Y38" s="3"/>
      <c r="Z38" s="3"/>
      <c r="AA38" s="3"/>
      <c r="AB38" s="3"/>
    </row>
    <row r="39" spans="1:28" x14ac:dyDescent="0.35">
      <c r="A39" s="86">
        <f t="shared" si="0"/>
        <v>0.20449999999999999</v>
      </c>
      <c r="D39" s="231"/>
      <c r="E39" s="3"/>
      <c r="F39" s="21"/>
      <c r="G39" s="204">
        <v>7.0000000000000007E-2</v>
      </c>
      <c r="H39" s="3"/>
      <c r="I39" s="86" cm="1">
        <f t="array" ref="I39">IF($G39&gt;=I$7,TREND(J$6:J$7,I$6:I$7,$G39),IF($G39&gt;=I$8,TREND(J$7:J$8,I$7:I$8,$G39),IF($G39&gt;=I$9,TREND(J$8:J$9,I$8:I$9,$G39),IF($G39&gt;=I$10,TREND(J$9:J$10,I$9:I$10,$G39),IF($G39&gt;=I$11,TREND(J$10:J$11,I$10:I$11,$G39),0)))))</f>
        <v>0.20449999999999999</v>
      </c>
      <c r="J39" s="3"/>
      <c r="K39" s="3"/>
      <c r="L39" s="3"/>
      <c r="M39" s="3"/>
      <c r="N39" s="86" cm="1">
        <f t="array" ref="N39">IF($G39&gt;=N$7,TREND(O$6:O$7,N$6:N$7,$G39),IF($G39&gt;=N$8,TREND(O$7:O$8,N$7:N$8,$G39),IF($G39&gt;=N$9,TREND(O$8:O$9,N$8:N$9,$G39),IF($G39&gt;=N$10,TREND(O$9:O$10,N$9:N$10,$G39),IF($G39&gt;=N$11,TREND(O$10:O$11,N$10:N$11,$G39),0)))))</f>
        <v>0.22133333333333338</v>
      </c>
      <c r="O39" s="3"/>
      <c r="P39" s="3"/>
      <c r="Q39" s="3"/>
      <c r="R39" s="3"/>
      <c r="S39" s="193">
        <v>0</v>
      </c>
      <c r="T39" s="3"/>
      <c r="U39" s="3"/>
      <c r="V39" s="3"/>
      <c r="W39" s="3"/>
      <c r="X39" s="193">
        <v>0</v>
      </c>
      <c r="Y39" s="3"/>
      <c r="Z39" s="3"/>
      <c r="AA39" s="3"/>
      <c r="AB39" s="3"/>
    </row>
    <row r="40" spans="1:28" x14ac:dyDescent="0.35">
      <c r="A40" s="86">
        <f t="shared" si="0"/>
        <v>0.20799999999999999</v>
      </c>
      <c r="D40" s="231"/>
      <c r="E40" s="3"/>
      <c r="F40" s="21"/>
      <c r="G40" s="204">
        <v>0.08</v>
      </c>
      <c r="H40" s="3"/>
      <c r="I40" s="86" cm="1">
        <f t="array" ref="I40">IF($G40&gt;=I$7,TREND(J$6:J$7,I$6:I$7,$G40),IF($G40&gt;=I$8,TREND(J$7:J$8,I$7:I$8,$G40),IF($G40&gt;=I$9,TREND(J$8:J$9,I$8:I$9,$G40),IF($G40&gt;=I$10,TREND(J$9:J$10,I$9:I$10,$G40),IF($G40&gt;=I$11,TREND(J$10:J$11,I$10:I$11,$G40),0)))))</f>
        <v>0.20799999999999999</v>
      </c>
      <c r="J40" s="3"/>
      <c r="K40" s="3"/>
      <c r="L40" s="3"/>
      <c r="M40" s="3"/>
      <c r="N40" s="86" cm="1">
        <f t="array" ref="N40">IF($G40&gt;=N$7,TREND(O$6:O$7,N$6:N$7,$G40),IF($G40&gt;=N$8,TREND(O$7:O$8,N$7:N$8,$G40),IF($G40&gt;=N$9,TREND(O$8:O$9,N$8:N$9,$G40),IF($G40&gt;=N$10,TREND(O$9:O$10,N$9:N$10,$G40),IF($G40&gt;=N$11,TREND(O$10:O$11,N$10:N$11,$G40),0)))))</f>
        <v>0.22866666666666671</v>
      </c>
      <c r="O40" s="3"/>
      <c r="P40" s="3"/>
      <c r="Q40" s="3"/>
      <c r="R40" s="3"/>
      <c r="S40" s="193">
        <v>0</v>
      </c>
      <c r="T40" s="3"/>
      <c r="U40" s="3"/>
      <c r="V40" s="3"/>
      <c r="W40" s="3"/>
      <c r="X40" s="193">
        <v>0</v>
      </c>
      <c r="Y40" s="3"/>
      <c r="Z40" s="3"/>
      <c r="AA40" s="3"/>
      <c r="AB40" s="3"/>
    </row>
    <row r="41" spans="1:28" x14ac:dyDescent="0.35">
      <c r="A41" s="86">
        <f t="shared" si="0"/>
        <v>0.21149999999999999</v>
      </c>
      <c r="D41" s="231"/>
      <c r="E41" s="3"/>
      <c r="F41" s="21"/>
      <c r="G41" s="204">
        <v>0.09</v>
      </c>
      <c r="H41" s="3"/>
      <c r="I41" s="86" cm="1">
        <f t="array" ref="I41">IF($G41&gt;=I$7,TREND(J$6:J$7,I$6:I$7,$G41),IF($G41&gt;=I$8,TREND(J$7:J$8,I$7:I$8,$G41),IF($G41&gt;=I$9,TREND(J$8:J$9,I$8:I$9,$G41),IF($G41&gt;=I$10,TREND(J$9:J$10,I$9:I$10,$G41),IF($G41&gt;=I$11,TREND(J$10:J$11,I$10:I$11,$G41),0)))))</f>
        <v>0.21149999999999999</v>
      </c>
      <c r="J41" s="3"/>
      <c r="K41" s="3"/>
      <c r="L41" s="3"/>
      <c r="M41" s="3"/>
      <c r="N41" s="86" cm="1">
        <f t="array" ref="N41">IF($G41&gt;=N$7,TREND(O$6:O$7,N$6:N$7,$G41),IF($G41&gt;=N$8,TREND(O$7:O$8,N$7:N$8,$G41),IF($G41&gt;=N$9,TREND(O$8:O$9,N$8:N$9,$G41),IF($G41&gt;=N$10,TREND(O$9:O$10,N$9:N$10,$G41),IF($G41&gt;=N$11,TREND(O$10:O$11,N$10:N$11,$G41),0)))))</f>
        <v>0.23600000000000004</v>
      </c>
      <c r="O41" s="3"/>
      <c r="P41" s="3"/>
      <c r="Q41" s="3"/>
      <c r="R41" s="3"/>
      <c r="S41" s="193">
        <v>0</v>
      </c>
      <c r="T41" s="3"/>
      <c r="U41" s="3"/>
      <c r="V41" s="3"/>
      <c r="W41" s="3"/>
      <c r="X41" s="193">
        <v>0</v>
      </c>
      <c r="Y41" s="3"/>
      <c r="Z41" s="3"/>
      <c r="AA41" s="3"/>
      <c r="AB41" s="3"/>
    </row>
    <row r="42" spans="1:28" x14ac:dyDescent="0.35">
      <c r="A42" s="86">
        <f t="shared" si="0"/>
        <v>0.21500000000000005</v>
      </c>
      <c r="D42" s="231"/>
      <c r="E42" s="17"/>
      <c r="F42" s="21"/>
      <c r="G42" s="204">
        <v>0.1</v>
      </c>
      <c r="H42" s="3"/>
      <c r="I42" s="86" cm="1">
        <f t="array" ref="I42">IF($G42&gt;=I$7,TREND(J$6:J$7,I$6:I$7,$G42),IF($G42&gt;=I$8,TREND(J$7:J$8,I$7:I$8,$G42),IF($G42&gt;=I$9,TREND(J$8:J$9,I$8:I$9,$G42),IF($G42&gt;=I$10,TREND(J$9:J$10,I$9:I$10,$G42),IF($G42&gt;=I$11,TREND(J$10:J$11,I$10:I$11,$G42),0)))))</f>
        <v>0.215</v>
      </c>
      <c r="J42" s="3"/>
      <c r="K42" s="3"/>
      <c r="L42" s="3"/>
      <c r="M42" s="27"/>
      <c r="N42" s="86" cm="1">
        <f t="array" ref="N42">IF($G42&gt;=N$7,TREND(O$6:O$7,N$6:N$7,$G42),IF($G42&gt;=N$8,TREND(O$7:O$8,N$7:N$8,$G42),IF($G42&gt;=N$9,TREND(O$8:O$9,N$8:N$9,$G42),IF($G42&gt;=N$10,TREND(O$9:O$10,N$9:N$10,$G42),IF($G42&gt;=N$11,TREND(O$10:O$11,N$10:N$11,$G42),0)))))</f>
        <v>0.24333333333333337</v>
      </c>
      <c r="O42" s="3"/>
      <c r="P42" s="3"/>
      <c r="Q42" s="3"/>
      <c r="R42" s="3"/>
      <c r="S42" s="193">
        <v>0</v>
      </c>
      <c r="T42" s="3"/>
      <c r="U42" s="3"/>
      <c r="V42" s="3"/>
      <c r="W42" s="3"/>
      <c r="X42" s="193">
        <v>0</v>
      </c>
      <c r="Y42" s="3"/>
      <c r="Z42" s="3"/>
      <c r="AA42" s="3"/>
      <c r="AB42" s="3"/>
    </row>
    <row r="43" spans="1:28" x14ac:dyDescent="0.35">
      <c r="A43" s="86">
        <f t="shared" si="0"/>
        <v>0.2185</v>
      </c>
      <c r="D43" s="231"/>
      <c r="E43" s="3"/>
      <c r="F43" s="21"/>
      <c r="G43" s="204">
        <v>0.11</v>
      </c>
      <c r="H43" s="3"/>
      <c r="I43" s="86" cm="1">
        <f t="array" ref="I43">IF($G43&gt;=I$7,TREND(J$6:J$7,I$6:I$7,$G43),IF($G43&gt;=I$8,TREND(J$7:J$8,I$7:I$8,$G43),IF($G43&gt;=I$9,TREND(J$8:J$9,I$8:I$9,$G43),IF($G43&gt;=I$10,TREND(J$9:J$10,I$9:I$10,$G43),IF($G43&gt;=I$11,TREND(J$10:J$11,I$10:I$11,$G43),0)))))</f>
        <v>0.2185</v>
      </c>
      <c r="J43" s="3"/>
      <c r="K43" s="3"/>
      <c r="L43" s="3"/>
      <c r="M43" s="3"/>
      <c r="N43" s="86" cm="1">
        <f t="array" ref="N43">IF($G43&gt;=N$7,TREND(O$6:O$7,N$6:N$7,$G43),IF($G43&gt;=N$8,TREND(O$7:O$8,N$7:N$8,$G43),IF($G43&gt;=N$9,TREND(O$8:O$9,N$8:N$9,$G43),IF($G43&gt;=N$10,TREND(O$9:O$10,N$9:N$10,$G43),IF($G43&gt;=N$11,TREND(O$10:O$11,N$10:N$11,$G43),0)))))</f>
        <v>0.2506666666666667</v>
      </c>
      <c r="O43" s="3"/>
      <c r="P43" s="3"/>
      <c r="Q43" s="3"/>
      <c r="R43" s="3"/>
      <c r="S43" s="193">
        <v>0</v>
      </c>
      <c r="T43" s="3"/>
      <c r="U43" s="3"/>
      <c r="V43" s="3"/>
      <c r="W43" s="3"/>
      <c r="X43" s="193">
        <v>0</v>
      </c>
      <c r="Y43" s="3"/>
      <c r="Z43" s="3"/>
      <c r="AA43" s="3"/>
      <c r="AB43" s="3"/>
    </row>
    <row r="44" spans="1:28" x14ac:dyDescent="0.35">
      <c r="A44" s="86">
        <f t="shared" si="0"/>
        <v>0.222</v>
      </c>
      <c r="D44" s="231"/>
      <c r="E44" s="3"/>
      <c r="F44" s="21"/>
      <c r="G44" s="204">
        <v>0.12</v>
      </c>
      <c r="H44" s="3"/>
      <c r="I44" s="86" cm="1">
        <f t="array" ref="I44">IF($G44&gt;=I$7,TREND(J$6:J$7,I$6:I$7,$G44),IF($G44&gt;=I$8,TREND(J$7:J$8,I$7:I$8,$G44),IF($G44&gt;=I$9,TREND(J$8:J$9,I$8:I$9,$G44),IF($G44&gt;=I$10,TREND(J$9:J$10,I$9:I$10,$G44),IF($G44&gt;=I$11,TREND(J$10:J$11,I$10:I$11,$G44),0)))))</f>
        <v>0.222</v>
      </c>
      <c r="J44" s="3"/>
      <c r="K44" s="3"/>
      <c r="L44" s="3"/>
      <c r="M44" s="3"/>
      <c r="N44" s="86" cm="1">
        <f t="array" ref="N44">IF($G44&gt;=N$7,TREND(O$6:O$7,N$6:N$7,$G44),IF($G44&gt;=N$8,TREND(O$7:O$8,N$7:N$8,$G44),IF($G44&gt;=N$9,TREND(O$8:O$9,N$8:N$9,$G44),IF($G44&gt;=N$10,TREND(O$9:O$10,N$9:N$10,$G44),IF($G44&gt;=N$11,TREND(O$10:O$11,N$10:N$11,$G44),0)))))</f>
        <v>0.25800000000000001</v>
      </c>
      <c r="O44" s="3"/>
      <c r="P44" s="3"/>
      <c r="Q44" s="3"/>
      <c r="R44" s="3"/>
      <c r="S44" s="193">
        <v>0</v>
      </c>
      <c r="T44" s="3"/>
      <c r="U44" s="3"/>
      <c r="V44" s="3"/>
      <c r="W44" s="3"/>
      <c r="X44" s="193">
        <v>0</v>
      </c>
      <c r="Y44" s="3"/>
      <c r="Z44" s="3"/>
      <c r="AA44" s="3"/>
      <c r="AB44" s="3"/>
    </row>
    <row r="45" spans="1:28" x14ac:dyDescent="0.35">
      <c r="A45" s="86">
        <f t="shared" si="0"/>
        <v>0.22550000000000001</v>
      </c>
      <c r="D45" s="231"/>
      <c r="E45" s="3"/>
      <c r="F45" s="21"/>
      <c r="G45" s="204">
        <v>0.13</v>
      </c>
      <c r="H45" s="3"/>
      <c r="I45" s="86" cm="1">
        <f t="array" ref="I45">IF($G45&gt;=I$7,TREND(J$6:J$7,I$6:I$7,$G45),IF($G45&gt;=I$8,TREND(J$7:J$8,I$7:I$8,$G45),IF($G45&gt;=I$9,TREND(J$8:J$9,I$8:I$9,$G45),IF($G45&gt;=I$10,TREND(J$9:J$10,I$9:I$10,$G45),IF($G45&gt;=I$11,TREND(J$10:J$11,I$10:I$11,$G45),0)))))</f>
        <v>0.22550000000000001</v>
      </c>
      <c r="J45" s="3"/>
      <c r="K45" s="3"/>
      <c r="L45" s="3"/>
      <c r="M45" s="3"/>
      <c r="N45" s="86" cm="1">
        <f t="array" ref="N45">IF($G45&gt;=N$7,TREND(O$6:O$7,N$6:N$7,$G45),IF($G45&gt;=N$8,TREND(O$7:O$8,N$7:N$8,$G45),IF($G45&gt;=N$9,TREND(O$8:O$9,N$8:N$9,$G45),IF($G45&gt;=N$10,TREND(O$9:O$10,N$9:N$10,$G45),IF($G45&gt;=N$11,TREND(O$10:O$11,N$10:N$11,$G45),0)))))</f>
        <v>0.26533333333333337</v>
      </c>
      <c r="O45" s="3"/>
      <c r="P45" s="3"/>
      <c r="Q45" s="3"/>
      <c r="R45" s="3"/>
      <c r="S45" s="193">
        <v>0</v>
      </c>
      <c r="T45" s="3"/>
      <c r="U45" s="3"/>
      <c r="V45" s="3"/>
      <c r="W45" s="3"/>
      <c r="X45" s="193">
        <v>0</v>
      </c>
      <c r="Y45" s="3"/>
      <c r="Z45" s="3"/>
      <c r="AA45" s="3"/>
      <c r="AB45" s="3"/>
    </row>
    <row r="46" spans="1:28" x14ac:dyDescent="0.35">
      <c r="A46" s="86">
        <f t="shared" si="0"/>
        <v>0.22900000000000001</v>
      </c>
      <c r="D46" s="231"/>
      <c r="E46" s="3"/>
      <c r="F46" s="21"/>
      <c r="G46" s="204">
        <v>0.14000000000000001</v>
      </c>
      <c r="H46" s="3"/>
      <c r="I46" s="86" cm="1">
        <f t="array" ref="I46">IF($G46&gt;=I$7,TREND(J$6:J$7,I$6:I$7,$G46),IF($G46&gt;=I$8,TREND(J$7:J$8,I$7:I$8,$G46),IF($G46&gt;=I$9,TREND(J$8:J$9,I$8:I$9,$G46),IF($G46&gt;=I$10,TREND(J$9:J$10,I$9:I$10,$G46),IF($G46&gt;=I$11,TREND(J$10:J$11,I$10:I$11,$G46),0)))))</f>
        <v>0.22900000000000001</v>
      </c>
      <c r="J46" s="3"/>
      <c r="K46" s="3"/>
      <c r="L46" s="3"/>
      <c r="M46" s="3"/>
      <c r="N46" s="86" cm="1">
        <f t="array" ref="N46">IF($G46&gt;=N$7,TREND(O$6:O$7,N$6:N$7,$G46),IF($G46&gt;=N$8,TREND(O$7:O$8,N$7:N$8,$G46),IF($G46&gt;=N$9,TREND(O$8:O$9,N$8:N$9,$G46),IF($G46&gt;=N$10,TREND(O$9:O$10,N$9:N$10,$G46),IF($G46&gt;=N$11,TREND(O$10:O$11,N$10:N$11,$G46),0)))))</f>
        <v>0.27266666666666672</v>
      </c>
      <c r="O46" s="3"/>
      <c r="P46" s="3"/>
      <c r="Q46" s="3"/>
      <c r="R46" s="3"/>
      <c r="S46" s="193">
        <v>0</v>
      </c>
      <c r="T46" s="3"/>
      <c r="U46" s="3"/>
      <c r="V46" s="3"/>
      <c r="W46" s="3"/>
      <c r="X46" s="193">
        <v>0</v>
      </c>
      <c r="Y46" s="3"/>
      <c r="Z46" s="3"/>
      <c r="AA46" s="3"/>
      <c r="AB46" s="3"/>
    </row>
    <row r="47" spans="1:28" x14ac:dyDescent="0.35">
      <c r="A47" s="86">
        <f t="shared" si="0"/>
        <v>0.23249999999999998</v>
      </c>
      <c r="D47" s="231"/>
      <c r="E47" s="3"/>
      <c r="F47" s="21"/>
      <c r="G47" s="204">
        <v>0.15</v>
      </c>
      <c r="H47" s="3"/>
      <c r="I47" s="86" cm="1">
        <f t="array" ref="I47">IF($G47&gt;=I$7,TREND(J$6:J$7,I$6:I$7,$G47),IF($G47&gt;=I$8,TREND(J$7:J$8,I$7:I$8,$G47),IF($G47&gt;=I$9,TREND(J$8:J$9,I$8:I$9,$G47),IF($G47&gt;=I$10,TREND(J$9:J$10,I$9:I$10,$G47),IF($G47&gt;=I$11,TREND(J$10:J$11,I$10:I$11,$G47),0)))))</f>
        <v>0.23249999999999998</v>
      </c>
      <c r="J47" s="3"/>
      <c r="K47" s="3"/>
      <c r="L47" s="3"/>
      <c r="M47" s="3"/>
      <c r="N47" s="86" cm="1">
        <f t="array" ref="N47">IF($G47&gt;=N$7,TREND(O$6:O$7,N$6:N$7,$G47),IF($G47&gt;=N$8,TREND(O$7:O$8,N$7:N$8,$G47),IF($G47&gt;=N$9,TREND(O$8:O$9,N$8:N$9,$G47),IF($G47&gt;=N$10,TREND(O$9:O$10,N$9:N$10,$G47),IF($G47&gt;=N$11,TREND(O$10:O$11,N$10:N$11,$G47),0)))))</f>
        <v>0.28000000000000003</v>
      </c>
      <c r="O47" s="3"/>
      <c r="P47" s="3"/>
      <c r="Q47" s="3"/>
      <c r="R47" s="3"/>
      <c r="S47" s="193">
        <v>0</v>
      </c>
      <c r="T47" s="3"/>
      <c r="U47" s="3"/>
      <c r="V47" s="3"/>
      <c r="W47" s="3"/>
      <c r="X47" s="193">
        <v>0</v>
      </c>
      <c r="Y47" s="3"/>
      <c r="Z47" s="3"/>
      <c r="AA47" s="3"/>
      <c r="AB47" s="3"/>
    </row>
    <row r="48" spans="1:28" x14ac:dyDescent="0.35">
      <c r="A48" s="86">
        <f t="shared" si="0"/>
        <v>0.23599999999999999</v>
      </c>
      <c r="D48" s="231"/>
      <c r="E48" s="3"/>
      <c r="F48" s="21"/>
      <c r="G48" s="204">
        <v>0.16</v>
      </c>
      <c r="H48" s="3"/>
      <c r="I48" s="86" cm="1">
        <f t="array" ref="I48">IF($G48&gt;=I$7,TREND(J$6:J$7,I$6:I$7,$G48),IF($G48&gt;=I$8,TREND(J$7:J$8,I$7:I$8,$G48),IF($G48&gt;=I$9,TREND(J$8:J$9,I$8:I$9,$G48),IF($G48&gt;=I$10,TREND(J$9:J$10,I$9:I$10,$G48),IF($G48&gt;=I$11,TREND(J$10:J$11,I$10:I$11,$G48),0)))))</f>
        <v>0.23599999999999999</v>
      </c>
      <c r="J48" s="3"/>
      <c r="K48" s="3"/>
      <c r="L48" s="3"/>
      <c r="M48" s="3"/>
      <c r="N48" s="86" cm="1">
        <f t="array" ref="N48">IF($G48&gt;=N$7,TREND(O$6:O$7,N$6:N$7,$G48),IF($G48&gt;=N$8,TREND(O$7:O$8,N$7:N$8,$G48),IF($G48&gt;=N$9,TREND(O$8:O$9,N$8:N$9,$G48),IF($G48&gt;=N$10,TREND(O$9:O$10,N$9:N$10,$G48),IF($G48&gt;=N$11,TREND(O$10:O$11,N$10:N$11,$G48),0)))))</f>
        <v>0.28733333333333338</v>
      </c>
      <c r="O48" s="3"/>
      <c r="P48" s="3"/>
      <c r="Q48" s="3"/>
      <c r="R48" s="3"/>
      <c r="S48" s="193">
        <v>0</v>
      </c>
      <c r="T48" s="3"/>
      <c r="U48" s="3"/>
      <c r="V48" s="3"/>
      <c r="W48" s="3"/>
      <c r="X48" s="193">
        <v>0</v>
      </c>
      <c r="Y48" s="3"/>
      <c r="Z48" s="3"/>
      <c r="AA48" s="3"/>
      <c r="AB48" s="3"/>
    </row>
    <row r="49" spans="1:28" x14ac:dyDescent="0.35">
      <c r="A49" s="86">
        <f t="shared" si="0"/>
        <v>0.23949999999999999</v>
      </c>
      <c r="D49" s="231"/>
      <c r="F49" s="21"/>
      <c r="G49" s="204">
        <v>0.17</v>
      </c>
      <c r="H49" s="3"/>
      <c r="I49" s="86" cm="1">
        <f t="array" ref="I49">IF($G49&gt;=I$7,TREND(J$6:J$7,I$6:I$7,$G49),IF($G49&gt;=I$8,TREND(J$7:J$8,I$7:I$8,$G49),IF($G49&gt;=I$9,TREND(J$8:J$9,I$8:I$9,$G49),IF($G49&gt;=I$10,TREND(J$9:J$10,I$9:I$10,$G49),IF($G49&gt;=I$11,TREND(J$10:J$11,I$10:I$11,$G49),0)))))</f>
        <v>0.23949999999999999</v>
      </c>
      <c r="J49" s="3"/>
      <c r="K49" s="3"/>
      <c r="L49" s="3"/>
      <c r="M49" s="3"/>
      <c r="N49" s="86" cm="1">
        <f t="array" ref="N49">IF($G49&gt;=N$7,TREND(O$6:O$7,N$6:N$7,$G49),IF($G49&gt;=N$8,TREND(O$7:O$8,N$7:N$8,$G49),IF($G49&gt;=N$9,TREND(O$8:O$9,N$8:N$9,$G49),IF($G49&gt;=N$10,TREND(O$9:O$10,N$9:N$10,$G49),IF($G49&gt;=N$11,TREND(O$10:O$11,N$10:N$11,$G49),0)))))</f>
        <v>0.29466666666666669</v>
      </c>
      <c r="O49" s="3"/>
      <c r="P49" s="3"/>
      <c r="Q49" s="3"/>
      <c r="R49" s="3"/>
      <c r="S49" s="193">
        <v>0</v>
      </c>
      <c r="T49" s="3"/>
      <c r="U49" s="3"/>
      <c r="V49" s="3"/>
      <c r="W49" s="3"/>
      <c r="X49" s="193">
        <v>0</v>
      </c>
      <c r="Y49" s="3"/>
      <c r="Z49" s="3"/>
      <c r="AA49" s="3"/>
      <c r="AB49" s="3"/>
    </row>
    <row r="50" spans="1:28" x14ac:dyDescent="0.35">
      <c r="A50" s="86">
        <f t="shared" si="0"/>
        <v>0.24300000000000002</v>
      </c>
      <c r="D50" s="231"/>
      <c r="F50" s="21"/>
      <c r="G50" s="204">
        <v>0.18</v>
      </c>
      <c r="H50" s="3"/>
      <c r="I50" s="86" cm="1">
        <f t="array" ref="I50">IF($G50&gt;=I$7,TREND(J$6:J$7,I$6:I$7,$G50),IF($G50&gt;=I$8,TREND(J$7:J$8,I$7:I$8,$G50),IF($G50&gt;=I$9,TREND(J$8:J$9,I$8:I$9,$G50),IF($G50&gt;=I$10,TREND(J$9:J$10,I$9:I$10,$G50),IF($G50&gt;=I$11,TREND(J$10:J$11,I$10:I$11,$G50),0)))))</f>
        <v>0.24299999999999999</v>
      </c>
      <c r="J50" s="3"/>
      <c r="K50" s="3"/>
      <c r="L50" s="3"/>
      <c r="M50" s="3"/>
      <c r="N50" s="86" cm="1">
        <f t="array" ref="N50">IF($G50&gt;=N$7,TREND(O$6:O$7,N$6:N$7,$G50),IF($G50&gt;=N$8,TREND(O$7:O$8,N$7:N$8,$G50),IF($G50&gt;=N$9,TREND(O$8:O$9,N$8:N$9,$G50),IF($G50&gt;=N$10,TREND(O$9:O$10,N$9:N$10,$G50),IF($G50&gt;=N$11,TREND(O$10:O$11,N$10:N$11,$G50),0)))))</f>
        <v>0.30200000000000005</v>
      </c>
      <c r="O50" s="3"/>
      <c r="P50" s="3"/>
      <c r="Q50" s="3"/>
      <c r="R50" s="3"/>
      <c r="S50" s="193">
        <v>0</v>
      </c>
      <c r="T50" s="3"/>
      <c r="U50" s="3"/>
      <c r="V50" s="3"/>
      <c r="W50" s="3"/>
      <c r="X50" s="193">
        <v>0</v>
      </c>
      <c r="Y50" s="3"/>
      <c r="Z50" s="3"/>
      <c r="AA50" s="3"/>
      <c r="AB50" s="3"/>
    </row>
    <row r="51" spans="1:28" ht="12.75" customHeight="1" x14ac:dyDescent="0.35">
      <c r="A51" s="86">
        <f t="shared" si="0"/>
        <v>0.2465</v>
      </c>
      <c r="D51" s="231"/>
      <c r="F51" s="21"/>
      <c r="G51" s="204">
        <v>0.19</v>
      </c>
      <c r="H51" s="3"/>
      <c r="I51" s="86" cm="1">
        <f t="array" ref="I51">IF($G51&gt;=I$7,TREND(J$6:J$7,I$6:I$7,$G51),IF($G51&gt;=I$8,TREND(J$7:J$8,I$7:I$8,$G51),IF($G51&gt;=I$9,TREND(J$8:J$9,I$8:I$9,$G51),IF($G51&gt;=I$10,TREND(J$9:J$10,I$9:I$10,$G51),IF($G51&gt;=I$11,TREND(J$10:J$11,I$10:I$11,$G51),0)))))</f>
        <v>0.2465</v>
      </c>
      <c r="J51" s="3"/>
      <c r="K51" s="3"/>
      <c r="L51" s="3"/>
      <c r="M51" s="3"/>
      <c r="N51" s="86" cm="1">
        <f t="array" ref="N51">IF($G51&gt;=N$7,TREND(O$6:O$7,N$6:N$7,$G51),IF($G51&gt;=N$8,TREND(O$7:O$8,N$7:N$8,$G51),IF($G51&gt;=N$9,TREND(O$8:O$9,N$8:N$9,$G51),IF($G51&gt;=N$10,TREND(O$9:O$10,N$9:N$10,$G51),IF($G51&gt;=N$11,TREND(O$10:O$11,N$10:N$11,$G51),0)))))</f>
        <v>0.30933333333333335</v>
      </c>
      <c r="O51" s="3"/>
      <c r="P51" s="3"/>
      <c r="Q51" s="3"/>
      <c r="R51" s="3"/>
      <c r="S51" s="193">
        <v>0</v>
      </c>
      <c r="T51" s="3"/>
      <c r="U51" s="3"/>
      <c r="V51" s="3"/>
      <c r="W51" s="3"/>
      <c r="X51" s="193">
        <v>0</v>
      </c>
      <c r="Y51" s="3"/>
      <c r="Z51" s="3"/>
      <c r="AA51" s="3"/>
      <c r="AB51" s="3"/>
    </row>
    <row r="52" spans="1:28" x14ac:dyDescent="0.35">
      <c r="A52" s="86">
        <f t="shared" si="0"/>
        <v>0.24999999999999994</v>
      </c>
      <c r="D52" s="231"/>
      <c r="F52" s="21"/>
      <c r="G52" s="204">
        <v>0.2</v>
      </c>
      <c r="H52" s="3"/>
      <c r="I52" s="86" cm="1">
        <f t="array" ref="I52">IF($G52&gt;=I$7,TREND(J$6:J$7,I$6:I$7,$G52),IF($G52&gt;=I$8,TREND(J$7:J$8,I$7:I$8,$G52),IF($G52&gt;=I$9,TREND(J$8:J$9,I$8:I$9,$G52),IF($G52&gt;=I$10,TREND(J$9:J$10,I$9:I$10,$G52),IF($G52&gt;=I$11,TREND(J$10:J$11,I$10:I$11,$G52),0)))))</f>
        <v>0.24999999999999994</v>
      </c>
      <c r="J52" s="3"/>
      <c r="K52" s="3"/>
      <c r="L52" s="3"/>
      <c r="M52" s="3"/>
      <c r="N52" s="86" cm="1">
        <f t="array" ref="N52">IF($G52&gt;=N$7,TREND(O$6:O$7,N$6:N$7,$G52),IF($G52&gt;=N$8,TREND(O$7:O$8,N$7:N$8,$G52),IF($G52&gt;=N$9,TREND(O$8:O$9,N$8:N$9,$G52),IF($G52&gt;=N$10,TREND(O$9:O$10,N$9:N$10,$G52),IF($G52&gt;=N$11,TREND(O$10:O$11,N$10:N$11,$G52),0)))))</f>
        <v>0.31666666666666671</v>
      </c>
      <c r="O52" s="3"/>
      <c r="P52" s="3"/>
      <c r="Q52" s="3"/>
      <c r="R52" s="3"/>
      <c r="S52" s="193">
        <v>0</v>
      </c>
      <c r="T52" s="3"/>
      <c r="U52" s="3"/>
      <c r="V52" s="3"/>
      <c r="W52" s="3"/>
      <c r="X52" s="193">
        <v>0</v>
      </c>
      <c r="Y52" s="3"/>
      <c r="Z52" s="3"/>
      <c r="AA52" s="3"/>
      <c r="AB52" s="3"/>
    </row>
    <row r="53" spans="1:28" x14ac:dyDescent="0.35">
      <c r="A53" s="86">
        <f t="shared" si="0"/>
        <v>0.26333333333333325</v>
      </c>
      <c r="D53" s="231"/>
      <c r="F53" s="21"/>
      <c r="G53" s="204">
        <v>0.21</v>
      </c>
      <c r="H53" s="3"/>
      <c r="I53" s="86" cm="1">
        <f t="array" ref="I53">IF($G53&gt;=I$7,TREND(J$6:J$7,I$6:I$7,$G53),IF($G53&gt;=I$8,TREND(J$7:J$8,I$7:I$8,$G53),IF($G53&gt;=I$9,TREND(J$8:J$9,I$8:I$9,$G53),IF($G53&gt;=I$10,TREND(J$9:J$10,I$9:I$10,$G53),IF($G53&gt;=I$11,TREND(J$10:J$11,I$10:I$11,$G53),0)))))</f>
        <v>0.26333333333333325</v>
      </c>
      <c r="J53" s="3"/>
      <c r="K53" s="3"/>
      <c r="L53" s="3"/>
      <c r="M53" s="27"/>
      <c r="N53" s="86" cm="1">
        <f t="array" ref="N53">IF($G53&gt;=N$7,TREND(O$6:O$7,N$6:N$7,$G53),IF($G53&gt;=N$8,TREND(O$7:O$8,N$7:N$8,$G53),IF($G53&gt;=N$9,TREND(O$8:O$9,N$8:N$9,$G53),IF($G53&gt;=N$10,TREND(O$9:O$10,N$9:N$10,$G53),IF($G53&gt;=N$11,TREND(O$10:O$11,N$10:N$11,$G53),0)))))</f>
        <v>0.32400000000000001</v>
      </c>
      <c r="O53" s="3"/>
      <c r="P53" s="3"/>
      <c r="Q53" s="3"/>
      <c r="R53" s="3"/>
      <c r="S53" s="193">
        <v>0</v>
      </c>
      <c r="T53" s="3"/>
      <c r="U53" s="3"/>
      <c r="V53" s="3"/>
      <c r="W53" s="3"/>
      <c r="X53" s="193">
        <v>0</v>
      </c>
      <c r="Y53" s="3"/>
      <c r="Z53" s="3"/>
      <c r="AA53" s="3"/>
      <c r="AB53" s="3"/>
    </row>
    <row r="54" spans="1:28" x14ac:dyDescent="0.35">
      <c r="A54" s="86">
        <f t="shared" si="0"/>
        <v>0.27666666666666656</v>
      </c>
      <c r="D54" s="231"/>
      <c r="F54" s="21"/>
      <c r="G54" s="204">
        <v>0.22</v>
      </c>
      <c r="H54" s="3"/>
      <c r="I54" s="86" cm="1">
        <f t="array" ref="I54">IF($G54&gt;=I$7,TREND(J$6:J$7,I$6:I$7,$G54),IF($G54&gt;=I$8,TREND(J$7:J$8,I$7:I$8,$G54),IF($G54&gt;=I$9,TREND(J$8:J$9,I$8:I$9,$G54),IF($G54&gt;=I$10,TREND(J$9:J$10,I$9:I$10,$G54),IF($G54&gt;=I$11,TREND(J$10:J$11,I$10:I$11,$G54),0)))))</f>
        <v>0.27666666666666656</v>
      </c>
      <c r="J54" s="3"/>
      <c r="K54" s="3"/>
      <c r="L54" s="3"/>
      <c r="M54" s="3"/>
      <c r="N54" s="86" cm="1">
        <f t="array" ref="N54">IF($G54&gt;=N$7,TREND(O$6:O$7,N$6:N$7,$G54),IF($G54&gt;=N$8,TREND(O$7:O$8,N$7:N$8,$G54),IF($G54&gt;=N$9,TREND(O$8:O$9,N$8:N$9,$G54),IF($G54&gt;=N$10,TREND(O$9:O$10,N$9:N$10,$G54),IF($G54&gt;=N$11,TREND(O$10:O$11,N$10:N$11,$G54),0)))))</f>
        <v>0.33133333333333337</v>
      </c>
      <c r="O54" s="3"/>
      <c r="P54" s="3"/>
      <c r="Q54" s="3"/>
      <c r="R54" s="3"/>
      <c r="S54" s="193">
        <v>0</v>
      </c>
      <c r="T54" s="3"/>
      <c r="U54" s="3"/>
      <c r="V54" s="3"/>
      <c r="W54" s="3"/>
      <c r="X54" s="193">
        <v>0</v>
      </c>
      <c r="Y54" s="3"/>
      <c r="Z54" s="3"/>
      <c r="AA54" s="3"/>
      <c r="AB54" s="3"/>
    </row>
    <row r="55" spans="1:28" x14ac:dyDescent="0.35">
      <c r="A55" s="86">
        <f t="shared" si="0"/>
        <v>0.28999999999999992</v>
      </c>
      <c r="D55" s="231"/>
      <c r="F55" s="21"/>
      <c r="G55" s="204">
        <v>0.23</v>
      </c>
      <c r="H55" s="22"/>
      <c r="I55" s="86" cm="1">
        <f t="array" ref="I55">IF($G55&gt;=I$7,TREND(J$6:J$7,I$6:I$7,$G55),IF($G55&gt;=I$8,TREND(J$7:J$8,I$7:I$8,$G55),IF($G55&gt;=I$9,TREND(J$8:J$9,I$8:I$9,$G55),IF($G55&gt;=I$10,TREND(J$9:J$10,I$9:I$10,$G55),IF($G55&gt;=I$11,TREND(J$10:J$11,I$10:I$11,$G55),0)))))</f>
        <v>0.28999999999999992</v>
      </c>
      <c r="J55" s="3"/>
      <c r="K55" s="3"/>
      <c r="L55" s="28"/>
      <c r="M55" s="28"/>
      <c r="N55" s="86" cm="1">
        <f t="array" ref="N55">IF($G55&gt;=N$7,TREND(O$6:O$7,N$6:N$7,$G55),IF($G55&gt;=N$8,TREND(O$7:O$8,N$7:N$8,$G55),IF($G55&gt;=N$9,TREND(O$8:O$9,N$8:N$9,$G55),IF($G55&gt;=N$10,TREND(O$9:O$10,N$9:N$10,$G55),IF($G55&gt;=N$11,TREND(O$10:O$11,N$10:N$11,$G55),0)))))</f>
        <v>0.33866666666666667</v>
      </c>
      <c r="O55" s="3"/>
      <c r="P55" s="3"/>
      <c r="Q55" s="3"/>
      <c r="R55" s="3"/>
      <c r="S55" s="193">
        <v>0</v>
      </c>
      <c r="T55" s="3"/>
      <c r="U55" s="3"/>
      <c r="V55" s="3"/>
      <c r="W55" s="3"/>
      <c r="X55" s="193">
        <v>0</v>
      </c>
      <c r="Y55" s="3"/>
      <c r="Z55" s="3"/>
      <c r="AA55" s="3"/>
      <c r="AB55" s="3"/>
    </row>
    <row r="56" spans="1:28" x14ac:dyDescent="0.35">
      <c r="A56" s="86">
        <f t="shared" si="0"/>
        <v>0.30333333333333323</v>
      </c>
      <c r="D56" s="231"/>
      <c r="F56" s="21"/>
      <c r="G56" s="204">
        <v>0.24</v>
      </c>
      <c r="H56" s="22"/>
      <c r="I56" s="86" cm="1">
        <f t="array" ref="I56">IF($G56&gt;=I$7,TREND(J$6:J$7,I$6:I$7,$G56),IF($G56&gt;=I$8,TREND(J$7:J$8,I$7:I$8,$G56),IF($G56&gt;=I$9,TREND(J$8:J$9,I$8:I$9,$G56),IF($G56&gt;=I$10,TREND(J$9:J$10,I$9:I$10,$G56),IF($G56&gt;=I$11,TREND(J$10:J$11,I$10:I$11,$G56),0)))))</f>
        <v>0.30333333333333323</v>
      </c>
      <c r="J56" s="3"/>
      <c r="K56" s="3"/>
      <c r="L56" s="28"/>
      <c r="M56" s="28"/>
      <c r="N56" s="86" cm="1">
        <f t="array" ref="N56">IF($G56&gt;=N$7,TREND(O$6:O$7,N$6:N$7,$G56),IF($G56&gt;=N$8,TREND(O$7:O$8,N$7:N$8,$G56),IF($G56&gt;=N$9,TREND(O$8:O$9,N$8:N$9,$G56),IF($G56&gt;=N$10,TREND(O$9:O$10,N$9:N$10,$G56),IF($G56&gt;=N$11,TREND(O$10:O$11,N$10:N$11,$G56),0)))))</f>
        <v>0.34600000000000003</v>
      </c>
      <c r="O56" s="3"/>
      <c r="P56" s="3"/>
      <c r="Q56" s="3"/>
      <c r="R56" s="3"/>
      <c r="S56" s="193">
        <v>0</v>
      </c>
      <c r="T56" s="3"/>
      <c r="U56" s="3"/>
      <c r="V56" s="3"/>
      <c r="W56" s="3"/>
      <c r="X56" s="193">
        <v>0</v>
      </c>
      <c r="Y56" s="3"/>
      <c r="Z56" s="3"/>
      <c r="AA56" s="3"/>
      <c r="AB56" s="3"/>
    </row>
    <row r="57" spans="1:28" x14ac:dyDescent="0.35">
      <c r="A57" s="86">
        <f t="shared" si="0"/>
        <v>0.3166666666666666</v>
      </c>
      <c r="D57" s="231"/>
      <c r="F57" s="21"/>
      <c r="G57" s="204">
        <v>0.25</v>
      </c>
      <c r="H57" s="22"/>
      <c r="I57" s="86" cm="1">
        <f t="array" ref="I57">IF($G57&gt;=I$7,TREND(J$6:J$7,I$6:I$7,$G57),IF($G57&gt;=I$8,TREND(J$7:J$8,I$7:I$8,$G57),IF($G57&gt;=I$9,TREND(J$8:J$9,I$8:I$9,$G57),IF($G57&gt;=I$10,TREND(J$9:J$10,I$9:I$10,$G57),IF($G57&gt;=I$11,TREND(J$10:J$11,I$10:I$11,$G57),0)))))</f>
        <v>0.3166666666666666</v>
      </c>
      <c r="J57" s="3"/>
      <c r="K57" s="3"/>
      <c r="L57" s="28"/>
      <c r="M57" s="28"/>
      <c r="N57" s="86" cm="1">
        <f t="array" ref="N57">IF($G57&gt;=N$7,TREND(O$6:O$7,N$6:N$7,$G57),IF($G57&gt;=N$8,TREND(O$7:O$8,N$7:N$8,$G57),IF($G57&gt;=N$9,TREND(O$8:O$9,N$8:N$9,$G57),IF($G57&gt;=N$10,TREND(O$9:O$10,N$9:N$10,$G57),IF($G57&gt;=N$11,TREND(O$10:O$11,N$10:N$11,$G57),0)))))</f>
        <v>0.35333333333333339</v>
      </c>
      <c r="O57" s="3"/>
      <c r="P57" s="3"/>
      <c r="Q57" s="3"/>
      <c r="R57" s="3"/>
      <c r="S57" s="193">
        <v>0</v>
      </c>
      <c r="T57" s="3"/>
      <c r="U57" s="3"/>
      <c r="V57" s="3"/>
      <c r="W57" s="3"/>
      <c r="X57" s="193">
        <v>0</v>
      </c>
      <c r="Y57" s="3"/>
      <c r="Z57" s="3"/>
      <c r="AA57" s="3"/>
      <c r="AB57" s="3"/>
    </row>
    <row r="58" spans="1:28" s="4" customFormat="1" x14ac:dyDescent="0.25">
      <c r="A58" s="86">
        <f t="shared" si="0"/>
        <v>0.32999999999999996</v>
      </c>
      <c r="B58" s="1"/>
      <c r="C58" s="1"/>
      <c r="D58" s="231"/>
      <c r="E58" s="1"/>
      <c r="F58" s="21"/>
      <c r="G58" s="204">
        <v>0.26</v>
      </c>
      <c r="H58" s="22"/>
      <c r="I58" s="86" cm="1">
        <f t="array" ref="I58">IF($G58&gt;=I$7,TREND(J$6:J$7,I$6:I$7,$G58),IF($G58&gt;=I$8,TREND(J$7:J$8,I$7:I$8,$G58),IF($G58&gt;=I$9,TREND(J$8:J$9,I$8:I$9,$G58),IF($G58&gt;=I$10,TREND(J$9:J$10,I$9:I$10,$G58),IF($G58&gt;=I$11,TREND(J$10:J$11,I$10:I$11,$G58),0)))))</f>
        <v>0.32999999999999996</v>
      </c>
      <c r="J58" s="3"/>
      <c r="K58" s="3"/>
      <c r="L58" s="28"/>
      <c r="M58" s="28"/>
      <c r="N58" s="86" cm="1">
        <f t="array" ref="N58">IF($G58&gt;=N$7,TREND(O$6:O$7,N$6:N$7,$G58),IF($G58&gt;=N$8,TREND(O$7:O$8,N$7:N$8,$G58),IF($G58&gt;=N$9,TREND(O$8:O$9,N$8:N$9,$G58),IF($G58&gt;=N$10,TREND(O$9:O$10,N$9:N$10,$G58),IF($G58&gt;=N$11,TREND(O$10:O$11,N$10:N$11,$G58),0)))))</f>
        <v>0.36066666666666669</v>
      </c>
      <c r="O58" s="3"/>
      <c r="P58" s="3"/>
      <c r="Q58" s="3"/>
      <c r="R58" s="3"/>
      <c r="S58" s="193">
        <v>0</v>
      </c>
      <c r="T58" s="3"/>
      <c r="U58" s="3"/>
      <c r="V58" s="3"/>
      <c r="W58" s="3"/>
      <c r="X58" s="193">
        <v>0</v>
      </c>
      <c r="Y58" s="3"/>
      <c r="Z58" s="3"/>
      <c r="AA58" s="3"/>
      <c r="AB58" s="3"/>
    </row>
    <row r="59" spans="1:28" x14ac:dyDescent="0.35">
      <c r="A59" s="86">
        <f t="shared" si="0"/>
        <v>0.34333333333333332</v>
      </c>
      <c r="D59" s="231"/>
      <c r="F59" s="21"/>
      <c r="G59" s="204">
        <v>0.27</v>
      </c>
      <c r="H59" s="22"/>
      <c r="I59" s="86" cm="1">
        <f t="array" ref="I59">IF($G59&gt;=I$7,TREND(J$6:J$7,I$6:I$7,$G59),IF($G59&gt;=I$8,TREND(J$7:J$8,I$7:I$8,$G59),IF($G59&gt;=I$9,TREND(J$8:J$9,I$8:I$9,$G59),IF($G59&gt;=I$10,TREND(J$9:J$10,I$9:I$10,$G59),IF($G59&gt;=I$11,TREND(J$10:J$11,I$10:I$11,$G59),0)))))</f>
        <v>0.34333333333333327</v>
      </c>
      <c r="J59" s="3"/>
      <c r="K59" s="3"/>
      <c r="L59" s="28"/>
      <c r="M59" s="28"/>
      <c r="N59" s="86" cm="1">
        <f t="array" ref="N59">IF($G59&gt;=N$7,TREND(O$6:O$7,N$6:N$7,$G59),IF($G59&gt;=N$8,TREND(O$7:O$8,N$7:N$8,$G59),IF($G59&gt;=N$9,TREND(O$8:O$9,N$8:N$9,$G59),IF($G59&gt;=N$10,TREND(O$9:O$10,N$9:N$10,$G59),IF($G59&gt;=N$11,TREND(O$10:O$11,N$10:N$11,$G59),0)))))</f>
        <v>0.36800000000000005</v>
      </c>
      <c r="O59" s="3"/>
      <c r="P59" s="3"/>
      <c r="Q59" s="3"/>
      <c r="R59" s="3"/>
      <c r="S59" s="193">
        <v>0</v>
      </c>
      <c r="T59" s="3"/>
      <c r="U59" s="3"/>
      <c r="V59" s="3"/>
      <c r="W59" s="3"/>
      <c r="X59" s="193">
        <v>0</v>
      </c>
      <c r="Y59" s="3"/>
      <c r="Z59" s="3"/>
      <c r="AA59" s="3"/>
      <c r="AB59" s="3"/>
    </row>
    <row r="60" spans="1:28" x14ac:dyDescent="0.35">
      <c r="A60" s="86">
        <f t="shared" si="0"/>
        <v>0.35666666666666663</v>
      </c>
      <c r="D60" s="231"/>
      <c r="F60" s="21"/>
      <c r="G60" s="204">
        <v>0.28000000000000003</v>
      </c>
      <c r="H60" s="22"/>
      <c r="I60" s="86" cm="1">
        <f t="array" ref="I60">IF($G60&gt;=I$7,TREND(J$6:J$7,I$6:I$7,$G60),IF($G60&gt;=I$8,TREND(J$7:J$8,I$7:I$8,$G60),IF($G60&gt;=I$9,TREND(J$8:J$9,I$8:I$9,$G60),IF($G60&gt;=I$10,TREND(J$9:J$10,I$9:I$10,$G60),IF($G60&gt;=I$11,TREND(J$10:J$11,I$10:I$11,$G60),0)))))</f>
        <v>0.35666666666666663</v>
      </c>
      <c r="J60" s="3"/>
      <c r="K60" s="3"/>
      <c r="L60" s="28"/>
      <c r="M60" s="28"/>
      <c r="N60" s="86" cm="1">
        <f t="array" ref="N60">IF($G60&gt;=N$7,TREND(O$6:O$7,N$6:N$7,$G60),IF($G60&gt;=N$8,TREND(O$7:O$8,N$7:N$8,$G60),IF($G60&gt;=N$9,TREND(O$8:O$9,N$8:N$9,$G60),IF($G60&gt;=N$10,TREND(O$9:O$10,N$9:N$10,$G60),IF($G60&gt;=N$11,TREND(O$10:O$11,N$10:N$11,$G60),0)))))</f>
        <v>0.37533333333333341</v>
      </c>
      <c r="O60" s="3"/>
      <c r="P60" s="3"/>
      <c r="Q60" s="3"/>
      <c r="R60" s="3"/>
      <c r="S60" s="193">
        <v>0</v>
      </c>
      <c r="T60" s="3"/>
      <c r="U60" s="3"/>
      <c r="V60" s="3"/>
      <c r="W60" s="3"/>
      <c r="X60" s="193">
        <v>0</v>
      </c>
      <c r="Y60" s="3"/>
      <c r="Z60" s="3"/>
      <c r="AA60" s="3"/>
      <c r="AB60" s="3"/>
    </row>
    <row r="61" spans="1:28" x14ac:dyDescent="0.35">
      <c r="A61" s="86">
        <f t="shared" si="0"/>
        <v>0.37</v>
      </c>
      <c r="D61" s="231"/>
      <c r="F61" s="21"/>
      <c r="G61" s="204">
        <v>0.28999999999999998</v>
      </c>
      <c r="H61" s="22"/>
      <c r="I61" s="86" cm="1">
        <f t="array" ref="I61">IF($G61&gt;=I$7,TREND(J$6:J$7,I$6:I$7,$G61),IF($G61&gt;=I$8,TREND(J$7:J$8,I$7:I$8,$G61),IF($G61&gt;=I$9,TREND(J$8:J$9,I$8:I$9,$G61),IF($G61&gt;=I$10,TREND(J$9:J$10,I$9:I$10,$G61),IF($G61&gt;=I$11,TREND(J$10:J$11,I$10:I$11,$G61),0)))))</f>
        <v>0.36999999999999994</v>
      </c>
      <c r="J61" s="3"/>
      <c r="K61" s="3"/>
      <c r="L61" s="23"/>
      <c r="M61" s="23"/>
      <c r="N61" s="86" cm="1">
        <f t="array" ref="N61">IF($G61&gt;=N$7,TREND(O$6:O$7,N$6:N$7,$G61),IF($G61&gt;=N$8,TREND(O$7:O$8,N$7:N$8,$G61),IF($G61&gt;=N$9,TREND(O$8:O$9,N$8:N$9,$G61),IF($G61&gt;=N$10,TREND(O$9:O$10,N$9:N$10,$G61),IF($G61&gt;=N$11,TREND(O$10:O$11,N$10:N$11,$G61),0)))))</f>
        <v>0.38266666666666671</v>
      </c>
      <c r="O61" s="3"/>
      <c r="P61" s="3"/>
      <c r="Q61" s="3"/>
      <c r="R61" s="3"/>
      <c r="S61" s="193">
        <v>0</v>
      </c>
      <c r="T61" s="3"/>
      <c r="U61" s="3"/>
      <c r="V61" s="3"/>
      <c r="W61" s="3"/>
      <c r="X61" s="193">
        <v>0</v>
      </c>
      <c r="Y61" s="3"/>
      <c r="Z61" s="3"/>
      <c r="AA61" s="3"/>
      <c r="AB61" s="3"/>
    </row>
    <row r="62" spans="1:28" x14ac:dyDescent="0.35">
      <c r="A62" s="86">
        <f t="shared" si="0"/>
        <v>0.38333333333333325</v>
      </c>
      <c r="D62" s="231"/>
      <c r="F62" s="21"/>
      <c r="G62" s="204">
        <v>0.3</v>
      </c>
      <c r="H62" s="22"/>
      <c r="I62" s="86" cm="1">
        <f t="array" ref="I62">IF($G62&gt;=I$7,TREND(J$6:J$7,I$6:I$7,$G62),IF($G62&gt;=I$8,TREND(J$7:J$8,I$7:I$8,$G62),IF($G62&gt;=I$9,TREND(J$8:J$9,I$8:I$9,$G62),IF($G62&gt;=I$10,TREND(J$9:J$10,I$9:I$10,$G62),IF($G62&gt;=I$11,TREND(J$10:J$11,I$10:I$11,$G62),0)))))</f>
        <v>0.38333333333333325</v>
      </c>
      <c r="J62" s="3"/>
      <c r="K62" s="3"/>
      <c r="L62" s="23"/>
      <c r="M62" s="23"/>
      <c r="N62" s="86" cm="1">
        <f t="array" ref="N62">IF($G62&gt;=N$7,TREND(O$6:O$7,N$6:N$7,$G62),IF($G62&gt;=N$8,TREND(O$7:O$8,N$7:N$8,$G62),IF($G62&gt;=N$9,TREND(O$8:O$9,N$8:N$9,$G62),IF($G62&gt;=N$10,TREND(O$9:O$10,N$9:N$10,$G62),IF($G62&gt;=N$11,TREND(O$10:O$11,N$10:N$11,$G62),0)))))</f>
        <v>0.39</v>
      </c>
      <c r="O62" s="3"/>
      <c r="P62" s="3"/>
      <c r="Q62" s="3"/>
      <c r="R62" s="3"/>
      <c r="S62" s="193">
        <v>0</v>
      </c>
      <c r="T62" s="3"/>
      <c r="U62" s="3"/>
      <c r="V62" s="3"/>
      <c r="W62" s="3"/>
      <c r="X62" s="193">
        <v>0</v>
      </c>
      <c r="Y62" s="3"/>
      <c r="Z62" s="3"/>
      <c r="AA62" s="3"/>
      <c r="AB62" s="3"/>
    </row>
    <row r="63" spans="1:28" x14ac:dyDescent="0.35">
      <c r="A63" s="86">
        <f t="shared" si="0"/>
        <v>0.39666666666666661</v>
      </c>
      <c r="D63" s="231"/>
      <c r="F63" s="21"/>
      <c r="G63" s="204">
        <v>0.31</v>
      </c>
      <c r="H63" s="22"/>
      <c r="I63" s="86" cm="1">
        <f t="array" ref="I63">IF($G63&gt;=I$7,TREND(J$6:J$7,I$6:I$7,$G63),IF($G63&gt;=I$8,TREND(J$7:J$8,I$7:I$8,$G63),IF($G63&gt;=I$9,TREND(J$8:J$9,I$8:I$9,$G63),IF($G63&gt;=I$10,TREND(J$9:J$10,I$9:I$10,$G63),IF($G63&gt;=I$11,TREND(J$10:J$11,I$10:I$11,$G63),0)))))</f>
        <v>0.39666666666666661</v>
      </c>
      <c r="J63" s="3"/>
      <c r="K63" s="3"/>
      <c r="L63" s="23"/>
      <c r="M63" s="23"/>
      <c r="N63" s="86" cm="1">
        <f t="array" ref="N63">IF($G63&gt;=N$7,TREND(O$6:O$7,N$6:N$7,$G63),IF($G63&gt;=N$8,TREND(O$7:O$8,N$7:N$8,$G63),IF($G63&gt;=N$9,TREND(O$8:O$9,N$8:N$9,$G63),IF($G63&gt;=N$10,TREND(O$9:O$10,N$9:N$10,$G63),IF($G63&gt;=N$11,TREND(O$10:O$11,N$10:N$11,$G63),0)))))</f>
        <v>0.39733333333333332</v>
      </c>
      <c r="O63" s="3"/>
      <c r="P63" s="3"/>
      <c r="Q63" s="3"/>
      <c r="R63" s="3"/>
      <c r="S63" s="193">
        <v>0</v>
      </c>
      <c r="T63" s="3"/>
      <c r="U63" s="3"/>
      <c r="V63" s="3"/>
      <c r="W63" s="3"/>
      <c r="X63" s="193">
        <v>0</v>
      </c>
      <c r="Y63" s="3"/>
      <c r="Z63" s="3"/>
      <c r="AA63" s="3"/>
      <c r="AB63" s="3"/>
    </row>
    <row r="64" spans="1:28" x14ac:dyDescent="0.35">
      <c r="A64" s="86">
        <f t="shared" si="0"/>
        <v>0.41</v>
      </c>
      <c r="D64" s="231"/>
      <c r="F64" s="21"/>
      <c r="G64" s="204">
        <v>0.32</v>
      </c>
      <c r="H64" s="22"/>
      <c r="I64" s="86" cm="1">
        <f t="array" ref="I64">IF($G64&gt;=I$7,TREND(J$6:J$7,I$6:I$7,$G64),IF($G64&gt;=I$8,TREND(J$7:J$8,I$7:I$8,$G64),IF($G64&gt;=I$9,TREND(J$8:J$9,I$8:I$9,$G64),IF($G64&gt;=I$10,TREND(J$9:J$10,I$9:I$10,$G64),IF($G64&gt;=I$11,TREND(J$10:J$11,I$10:I$11,$G64),0)))))</f>
        <v>0.41</v>
      </c>
      <c r="J64" s="3"/>
      <c r="K64" s="3"/>
      <c r="L64" s="23"/>
      <c r="M64" s="23"/>
      <c r="N64" s="86" cm="1">
        <f t="array" ref="N64">IF($G64&gt;=N$7,TREND(O$6:O$7,N$6:N$7,$G64),IF($G64&gt;=N$8,TREND(O$7:O$8,N$7:N$8,$G64),IF($G64&gt;=N$9,TREND(O$8:O$9,N$8:N$9,$G64),IF($G64&gt;=N$10,TREND(O$9:O$10,N$9:N$10,$G64),IF($G64&gt;=N$11,TREND(O$10:O$11,N$10:N$11,$G64),0)))))</f>
        <v>0.40466666666666673</v>
      </c>
      <c r="O64" s="3"/>
      <c r="P64" s="3"/>
      <c r="Q64" s="3"/>
      <c r="R64" s="3"/>
      <c r="S64" s="193">
        <v>0</v>
      </c>
      <c r="T64" s="3"/>
      <c r="U64" s="3"/>
      <c r="V64" s="3"/>
      <c r="W64" s="3"/>
      <c r="X64" s="193">
        <v>0</v>
      </c>
      <c r="Y64" s="3"/>
      <c r="Z64" s="3"/>
      <c r="AA64" s="3"/>
      <c r="AB64" s="3"/>
    </row>
    <row r="65" spans="1:28" x14ac:dyDescent="0.35">
      <c r="A65" s="86">
        <f t="shared" si="0"/>
        <v>0.42333333333333334</v>
      </c>
      <c r="D65" s="231"/>
      <c r="F65" s="21"/>
      <c r="G65" s="204">
        <v>0.33</v>
      </c>
      <c r="H65" s="24"/>
      <c r="I65" s="86" cm="1">
        <f t="array" ref="I65">IF($G65&gt;=I$7,TREND(J$6:J$7,I$6:I$7,$G65),IF($G65&gt;=I$8,TREND(J$7:J$8,I$7:I$8,$G65),IF($G65&gt;=I$9,TREND(J$8:J$9,I$8:I$9,$G65),IF($G65&gt;=I$10,TREND(J$9:J$10,I$9:I$10,$G65),IF($G65&gt;=I$11,TREND(J$10:J$11,I$10:I$11,$G65),0)))))</f>
        <v>0.42333333333333334</v>
      </c>
      <c r="J65" s="3"/>
      <c r="K65" s="3"/>
      <c r="L65" s="23"/>
      <c r="M65" s="23"/>
      <c r="N65" s="86" cm="1">
        <f t="array" ref="N65">IF($G65&gt;=N$7,TREND(O$6:O$7,N$6:N$7,$G65),IF($G65&gt;=N$8,TREND(O$7:O$8,N$7:N$8,$G65),IF($G65&gt;=N$9,TREND(O$8:O$9,N$8:N$9,$G65),IF($G65&gt;=N$10,TREND(O$9:O$10,N$9:N$10,$G65),IF($G65&gt;=N$11,TREND(O$10:O$11,N$10:N$11,$G65),0)))))</f>
        <v>0.41200000000000003</v>
      </c>
      <c r="O65" s="3"/>
      <c r="P65" s="3"/>
      <c r="Q65" s="3"/>
      <c r="R65" s="3"/>
      <c r="S65" s="193">
        <v>0</v>
      </c>
      <c r="T65" s="3"/>
      <c r="U65" s="3"/>
      <c r="V65" s="3"/>
      <c r="W65" s="3"/>
      <c r="X65" s="193">
        <v>0</v>
      </c>
      <c r="Y65" s="3"/>
      <c r="Z65" s="3"/>
      <c r="AA65" s="3"/>
      <c r="AB65" s="3"/>
    </row>
    <row r="66" spans="1:28" x14ac:dyDescent="0.35">
      <c r="A66" s="86">
        <f t="shared" si="0"/>
        <v>0.43666666666666665</v>
      </c>
      <c r="D66" s="231"/>
      <c r="F66" s="21"/>
      <c r="G66" s="204">
        <v>0.34</v>
      </c>
      <c r="I66" s="86" cm="1">
        <f t="array" ref="I66">IF($G66&gt;=I$7,TREND(J$6:J$7,I$6:I$7,$G66),IF($G66&gt;=I$8,TREND(J$7:J$8,I$7:I$8,$G66),IF($G66&gt;=I$9,TREND(J$8:J$9,I$8:I$9,$G66),IF($G66&gt;=I$10,TREND(J$9:J$10,I$9:I$10,$G66),IF($G66&gt;=I$11,TREND(J$10:J$11,I$10:I$11,$G66),0)))))</f>
        <v>0.43666666666666665</v>
      </c>
      <c r="J66" s="3"/>
      <c r="K66" s="3"/>
      <c r="N66" s="86" cm="1">
        <f t="array" ref="N66">IF($G66&gt;=N$7,TREND(O$6:O$7,N$6:N$7,$G66),IF($G66&gt;=N$8,TREND(O$7:O$8,N$7:N$8,$G66),IF($G66&gt;=N$9,TREND(O$8:O$9,N$8:N$9,$G66),IF($G66&gt;=N$10,TREND(O$9:O$10,N$9:N$10,$G66),IF($G66&gt;=N$11,TREND(O$10:O$11,N$10:N$11,$G66),0)))))</f>
        <v>0.41933333333333334</v>
      </c>
      <c r="O66" s="3"/>
      <c r="P66" s="3"/>
      <c r="Q66" s="3"/>
      <c r="R66" s="3"/>
      <c r="S66" s="193">
        <v>0</v>
      </c>
      <c r="T66" s="3"/>
      <c r="U66" s="3"/>
      <c r="V66" s="3"/>
      <c r="W66" s="3"/>
      <c r="X66" s="193">
        <v>0</v>
      </c>
      <c r="Y66" s="3"/>
      <c r="Z66" s="3"/>
      <c r="AA66" s="3"/>
      <c r="AB66" s="3"/>
    </row>
    <row r="67" spans="1:28" x14ac:dyDescent="0.35">
      <c r="A67" s="86">
        <f t="shared" si="0"/>
        <v>0.4499999999999999</v>
      </c>
      <c r="D67" s="231"/>
      <c r="F67" s="21"/>
      <c r="G67" s="204">
        <v>0.35</v>
      </c>
      <c r="I67" s="86" cm="1">
        <f t="array" ref="I67">IF($G67&gt;=I$7,TREND(J$6:J$7,I$6:I$7,$G67),IF($G67&gt;=I$8,TREND(J$7:J$8,I$7:I$8,$G67),IF($G67&gt;=I$9,TREND(J$8:J$9,I$8:I$9,$G67),IF($G67&gt;=I$10,TREND(J$9:J$10,I$9:I$10,$G67),IF($G67&gt;=I$11,TREND(J$10:J$11,I$10:I$11,$G67),0)))))</f>
        <v>0.4499999999999999</v>
      </c>
      <c r="J67" s="3"/>
      <c r="K67" s="3"/>
      <c r="N67" s="86" cm="1">
        <f t="array" ref="N67">IF($G67&gt;=N$7,TREND(O$6:O$7,N$6:N$7,$G67),IF($G67&gt;=N$8,TREND(O$7:O$8,N$7:N$8,$G67),IF($G67&gt;=N$9,TREND(O$8:O$9,N$8:N$9,$G67),IF($G67&gt;=N$10,TREND(O$9:O$10,N$9:N$10,$G67),IF($G67&gt;=N$11,TREND(O$10:O$11,N$10:N$11,$G67),0)))))</f>
        <v>0.42666666666666669</v>
      </c>
      <c r="O67" s="3"/>
      <c r="P67" s="3"/>
      <c r="Q67" s="3"/>
      <c r="R67" s="3"/>
      <c r="S67" s="193">
        <v>0</v>
      </c>
      <c r="T67" s="3"/>
      <c r="U67" s="3"/>
      <c r="V67" s="3"/>
      <c r="W67" s="3"/>
      <c r="X67" s="193">
        <v>0</v>
      </c>
      <c r="Y67" s="3"/>
      <c r="Z67" s="3"/>
      <c r="AA67" s="3"/>
      <c r="AB67" s="3"/>
    </row>
    <row r="68" spans="1:28" x14ac:dyDescent="0.35">
      <c r="A68" s="86">
        <f t="shared" si="0"/>
        <v>0.45749999999999996</v>
      </c>
      <c r="D68" s="231"/>
      <c r="F68" s="21"/>
      <c r="G68" s="204">
        <v>0.36</v>
      </c>
      <c r="I68" s="86" cm="1">
        <f t="array" ref="I68">IF($G68&gt;=I$7,TREND(J$6:J$7,I$6:I$7,$G68),IF($G68&gt;=I$8,TREND(J$7:J$8,I$7:I$8,$G68),IF($G68&gt;=I$9,TREND(J$8:J$9,I$8:I$9,$G68),IF($G68&gt;=I$10,TREND(J$9:J$10,I$9:I$10,$G68),IF($G68&gt;=I$11,TREND(J$10:J$11,I$10:I$11,$G68),0)))))</f>
        <v>0.45749999999999996</v>
      </c>
      <c r="J68" s="3"/>
      <c r="K68" s="3"/>
      <c r="N68" s="86" cm="1">
        <f t="array" ref="N68">IF($G68&gt;=N$7,TREND(O$6:O$7,N$6:N$7,$G68),IF($G68&gt;=N$8,TREND(O$7:O$8,N$7:N$8,$G68),IF($G68&gt;=N$9,TREND(O$8:O$9,N$8:N$9,$G68),IF($G68&gt;=N$10,TREND(O$9:O$10,N$9:N$10,$G68),IF($G68&gt;=N$11,TREND(O$10:O$11,N$10:N$11,$G68),0)))))</f>
        <v>0.434</v>
      </c>
      <c r="O68" s="3"/>
      <c r="P68" s="3"/>
      <c r="Q68" s="3"/>
      <c r="R68" s="3"/>
      <c r="S68" s="193">
        <v>0</v>
      </c>
      <c r="T68" s="3"/>
      <c r="U68" s="3"/>
      <c r="V68" s="3"/>
      <c r="W68" s="3"/>
      <c r="X68" s="193">
        <v>0</v>
      </c>
      <c r="Y68" s="3"/>
      <c r="Z68" s="3"/>
      <c r="AA68" s="3"/>
      <c r="AB68" s="3"/>
    </row>
    <row r="69" spans="1:28" x14ac:dyDescent="0.35">
      <c r="A69" s="86">
        <f t="shared" si="0"/>
        <v>0.46499999999999997</v>
      </c>
      <c r="D69" s="231"/>
      <c r="F69" s="21"/>
      <c r="G69" s="204">
        <v>0.37</v>
      </c>
      <c r="I69" s="86" cm="1">
        <f t="array" ref="I69">IF($G69&gt;=I$7,TREND(J$6:J$7,I$6:I$7,$G69),IF($G69&gt;=I$8,TREND(J$7:J$8,I$7:I$8,$G69),IF($G69&gt;=I$9,TREND(J$8:J$9,I$8:I$9,$G69),IF($G69&gt;=I$10,TREND(J$9:J$10,I$9:I$10,$G69),IF($G69&gt;=I$11,TREND(J$10:J$11,I$10:I$11,$G69),0)))))</f>
        <v>0.46499999999999991</v>
      </c>
      <c r="J69" s="3"/>
      <c r="K69" s="3"/>
      <c r="N69" s="86" cm="1">
        <f t="array" ref="N69">IF($G69&gt;=N$7,TREND(O$6:O$7,N$6:N$7,$G69),IF($G69&gt;=N$8,TREND(O$7:O$8,N$7:N$8,$G69),IF($G69&gt;=N$9,TREND(O$8:O$9,N$8:N$9,$G69),IF($G69&gt;=N$10,TREND(O$9:O$10,N$9:N$10,$G69),IF($G69&gt;=N$11,TREND(O$10:O$11,N$10:N$11,$G69),0)))))</f>
        <v>0.44133333333333336</v>
      </c>
      <c r="O69" s="3"/>
      <c r="P69" s="3"/>
      <c r="Q69" s="3"/>
      <c r="R69" s="3"/>
      <c r="S69" s="193">
        <v>0</v>
      </c>
      <c r="T69" s="3"/>
      <c r="U69" s="3"/>
      <c r="V69" s="3"/>
      <c r="W69" s="3"/>
      <c r="X69" s="193">
        <v>0</v>
      </c>
      <c r="Y69" s="3"/>
      <c r="Z69" s="3"/>
      <c r="AA69" s="3"/>
      <c r="AB69" s="3"/>
    </row>
    <row r="70" spans="1:28" x14ac:dyDescent="0.35">
      <c r="A70" s="86">
        <f t="shared" si="0"/>
        <v>0.47250000000000003</v>
      </c>
      <c r="D70" s="231"/>
      <c r="F70" s="21"/>
      <c r="G70" s="204">
        <v>0.38</v>
      </c>
      <c r="I70" s="86" cm="1">
        <f t="array" ref="I70">IF($G70&gt;=I$7,TREND(J$6:J$7,I$6:I$7,$G70),IF($G70&gt;=I$8,TREND(J$7:J$8,I$7:I$8,$G70),IF($G70&gt;=I$9,TREND(J$8:J$9,I$8:I$9,$G70),IF($G70&gt;=I$10,TREND(J$9:J$10,I$9:I$10,$G70),IF($G70&gt;=I$11,TREND(J$10:J$11,I$10:I$11,$G70),0)))))</f>
        <v>0.47249999999999998</v>
      </c>
      <c r="J70" s="3"/>
      <c r="K70" s="3"/>
      <c r="N70" s="86" cm="1">
        <f t="array" ref="N70">IF($G70&gt;=N$7,TREND(O$6:O$7,N$6:N$7,$G70),IF($G70&gt;=N$8,TREND(O$7:O$8,N$7:N$8,$G70),IF($G70&gt;=N$9,TREND(O$8:O$9,N$8:N$9,$G70),IF($G70&gt;=N$10,TREND(O$9:O$10,N$9:N$10,$G70),IF($G70&gt;=N$11,TREND(O$10:O$11,N$10:N$11,$G70),0)))))</f>
        <v>0.44866666666666671</v>
      </c>
      <c r="O70" s="3"/>
      <c r="P70" s="3"/>
      <c r="Q70" s="3"/>
      <c r="R70" s="3"/>
      <c r="S70" s="193">
        <v>0</v>
      </c>
      <c r="T70" s="3"/>
      <c r="U70" s="3"/>
      <c r="V70" s="3"/>
      <c r="W70" s="3"/>
      <c r="X70" s="193">
        <v>0</v>
      </c>
      <c r="Y70" s="3"/>
      <c r="Z70" s="3"/>
      <c r="AA70" s="3"/>
      <c r="AB70" s="3"/>
    </row>
    <row r="71" spans="1:28" x14ac:dyDescent="0.35">
      <c r="A71" s="86">
        <f t="shared" si="0"/>
        <v>0.48</v>
      </c>
      <c r="D71" s="231"/>
      <c r="F71" s="21"/>
      <c r="G71" s="204">
        <v>0.39</v>
      </c>
      <c r="I71" s="86" cm="1">
        <f t="array" ref="I71">IF($G71&gt;=I$7,TREND(J$6:J$7,I$6:I$7,$G71),IF($G71&gt;=I$8,TREND(J$7:J$8,I$7:I$8,$G71),IF($G71&gt;=I$9,TREND(J$8:J$9,I$8:I$9,$G71),IF($G71&gt;=I$10,TREND(J$9:J$10,I$9:I$10,$G71),IF($G71&gt;=I$11,TREND(J$10:J$11,I$10:I$11,$G71),0)))))</f>
        <v>0.47999999999999993</v>
      </c>
      <c r="J71" s="3"/>
      <c r="K71" s="3"/>
      <c r="N71" s="86" cm="1">
        <f t="array" ref="N71">IF($G71&gt;=N$7,TREND(O$6:O$7,N$6:N$7,$G71),IF($G71&gt;=N$8,TREND(O$7:O$8,N$7:N$8,$G71),IF($G71&gt;=N$9,TREND(O$8:O$9,N$8:N$9,$G71),IF($G71&gt;=N$10,TREND(O$9:O$10,N$9:N$10,$G71),IF($G71&gt;=N$11,TREND(O$10:O$11,N$10:N$11,$G71),0)))))</f>
        <v>0.45600000000000002</v>
      </c>
      <c r="O71" s="3"/>
      <c r="P71" s="3"/>
      <c r="Q71" s="3"/>
      <c r="R71" s="3"/>
      <c r="S71" s="193">
        <v>0</v>
      </c>
      <c r="T71" s="3"/>
      <c r="U71" s="3"/>
      <c r="V71" s="3"/>
      <c r="W71" s="3"/>
      <c r="X71" s="193">
        <v>0</v>
      </c>
      <c r="Y71" s="3"/>
      <c r="Z71" s="3"/>
      <c r="AA71" s="3"/>
      <c r="AB71" s="3"/>
    </row>
    <row r="72" spans="1:28" x14ac:dyDescent="0.35">
      <c r="A72" s="86">
        <f t="shared" si="0"/>
        <v>0.48750000000000004</v>
      </c>
      <c r="D72" s="231"/>
      <c r="F72" s="21"/>
      <c r="G72" s="204">
        <v>0.4</v>
      </c>
      <c r="I72" s="86" cm="1">
        <f t="array" ref="I72">IF($G72&gt;=I$7,TREND(J$6:J$7,I$6:I$7,$G72),IF($G72&gt;=I$8,TREND(J$7:J$8,I$7:I$8,$G72),IF($G72&gt;=I$9,TREND(J$8:J$9,I$8:I$9,$G72),IF($G72&gt;=I$10,TREND(J$9:J$10,I$9:I$10,$G72),IF($G72&gt;=I$11,TREND(J$10:J$11,I$10:I$11,$G72),0)))))</f>
        <v>0.48749999999999999</v>
      </c>
      <c r="J72" s="3"/>
      <c r="K72" s="3"/>
      <c r="N72" s="86" cm="1">
        <f t="array" ref="N72">IF($G72&gt;=N$7,TREND(O$6:O$7,N$6:N$7,$G72),IF($G72&gt;=N$8,TREND(O$7:O$8,N$7:N$8,$G72),IF($G72&gt;=N$9,TREND(O$8:O$9,N$8:N$9,$G72),IF($G72&gt;=N$10,TREND(O$9:O$10,N$9:N$10,$G72),IF($G72&gt;=N$11,TREND(O$10:O$11,N$10:N$11,$G72),0)))))</f>
        <v>0.46333333333333337</v>
      </c>
      <c r="O72" s="3"/>
      <c r="P72" s="3"/>
      <c r="Q72" s="3"/>
      <c r="R72" s="3"/>
      <c r="S72" s="193">
        <v>0</v>
      </c>
      <c r="T72" s="3"/>
      <c r="U72" s="3"/>
      <c r="V72" s="3"/>
      <c r="W72" s="3"/>
      <c r="X72" s="193">
        <v>0</v>
      </c>
      <c r="Y72" s="3"/>
      <c r="Z72" s="3"/>
      <c r="AA72" s="3"/>
      <c r="AB72" s="3"/>
    </row>
    <row r="73" spans="1:28" x14ac:dyDescent="0.35">
      <c r="A73" s="86">
        <f t="shared" si="0"/>
        <v>0.495</v>
      </c>
      <c r="D73" s="231"/>
      <c r="F73" s="21"/>
      <c r="G73" s="204">
        <v>0.41</v>
      </c>
      <c r="I73" s="86" cm="1">
        <f t="array" ref="I73">IF($G73&gt;=I$7,TREND(J$6:J$7,I$6:I$7,$G73),IF($G73&gt;=I$8,TREND(J$7:J$8,I$7:I$8,$G73),IF($G73&gt;=I$9,TREND(J$8:J$9,I$8:I$9,$G73),IF($G73&gt;=I$10,TREND(J$9:J$10,I$9:I$10,$G73),IF($G73&gt;=I$11,TREND(J$10:J$11,I$10:I$11,$G73),0)))))</f>
        <v>0.49499999999999994</v>
      </c>
      <c r="J73" s="3"/>
      <c r="K73" s="3"/>
      <c r="N73" s="86" cm="1">
        <f t="array" ref="N73">IF($G73&gt;=N$7,TREND(O$6:O$7,N$6:N$7,$G73),IF($G73&gt;=N$8,TREND(O$7:O$8,N$7:N$8,$G73),IF($G73&gt;=N$9,TREND(O$8:O$9,N$8:N$9,$G73),IF($G73&gt;=N$10,TREND(O$9:O$10,N$9:N$10,$G73),IF($G73&gt;=N$11,TREND(O$10:O$11,N$10:N$11,$G73),0)))))</f>
        <v>0.47066666666666668</v>
      </c>
      <c r="O73" s="3"/>
      <c r="P73" s="3"/>
      <c r="Q73" s="3"/>
      <c r="R73" s="3"/>
      <c r="S73" s="193">
        <v>0</v>
      </c>
      <c r="T73" s="3"/>
      <c r="U73" s="3"/>
      <c r="V73" s="3"/>
      <c r="W73" s="3"/>
      <c r="X73" s="193">
        <v>0</v>
      </c>
      <c r="Y73" s="3"/>
      <c r="Z73" s="3"/>
      <c r="AA73" s="3"/>
      <c r="AB73" s="3"/>
    </row>
    <row r="74" spans="1:28" x14ac:dyDescent="0.35">
      <c r="A74" s="86">
        <f t="shared" si="0"/>
        <v>0.50249999999999995</v>
      </c>
      <c r="B74" s="4"/>
      <c r="D74" s="231"/>
      <c r="F74" s="21"/>
      <c r="G74" s="204">
        <v>0.42</v>
      </c>
      <c r="I74" s="86" cm="1">
        <f t="array" ref="I74">IF($G74&gt;=I$7,TREND(J$6:J$7,I$6:I$7,$G74),IF($G74&gt;=I$8,TREND(J$7:J$8,I$7:I$8,$G74),IF($G74&gt;=I$9,TREND(J$8:J$9,I$8:I$9,$G74),IF($G74&gt;=I$10,TREND(J$9:J$10,I$9:I$10,$G74),IF($G74&gt;=I$11,TREND(J$10:J$11,I$10:I$11,$G74),0)))))</f>
        <v>0.50249999999999995</v>
      </c>
      <c r="J74" s="3"/>
      <c r="K74" s="3"/>
      <c r="N74" s="86" cm="1">
        <f t="array" ref="N74">IF($G74&gt;=N$7,TREND(O$6:O$7,N$6:N$7,$G74),IF($G74&gt;=N$8,TREND(O$7:O$8,N$7:N$8,$G74),IF($G74&gt;=N$9,TREND(O$8:O$9,N$8:N$9,$G74),IF($G74&gt;=N$10,TREND(O$9:O$10,N$9:N$10,$G74),IF($G74&gt;=N$11,TREND(O$10:O$11,N$10:N$11,$G74),0)))))</f>
        <v>0.47799999999999998</v>
      </c>
      <c r="O74" s="3"/>
      <c r="P74" s="3"/>
      <c r="Q74" s="3"/>
      <c r="R74" s="3"/>
      <c r="S74" s="193">
        <v>0</v>
      </c>
      <c r="T74" s="3"/>
      <c r="U74" s="3"/>
      <c r="V74" s="3"/>
      <c r="W74" s="3"/>
      <c r="X74" s="193">
        <v>0</v>
      </c>
      <c r="Y74" s="3"/>
      <c r="Z74" s="3"/>
      <c r="AA74" s="3"/>
      <c r="AB74" s="3"/>
    </row>
    <row r="75" spans="1:28" x14ac:dyDescent="0.35">
      <c r="A75" s="86">
        <f t="shared" si="0"/>
        <v>0.51</v>
      </c>
      <c r="D75" s="231"/>
      <c r="F75" s="21"/>
      <c r="G75" s="204">
        <v>0.43</v>
      </c>
      <c r="I75" s="86" cm="1">
        <f t="array" ref="I75">IF($G75&gt;=I$7,TREND(J$6:J$7,I$6:I$7,$G75),IF($G75&gt;=I$8,TREND(J$7:J$8,I$7:I$8,$G75),IF($G75&gt;=I$9,TREND(J$8:J$9,I$8:I$9,$G75),IF($G75&gt;=I$10,TREND(J$9:J$10,I$9:I$10,$G75),IF($G75&gt;=I$11,TREND(J$10:J$11,I$10:I$11,$G75),0)))))</f>
        <v>0.51</v>
      </c>
      <c r="J75" s="3"/>
      <c r="K75" s="3"/>
      <c r="N75" s="86" cm="1">
        <f t="array" ref="N75">IF($G75&gt;=N$7,TREND(O$6:O$7,N$6:N$7,$G75),IF($G75&gt;=N$8,TREND(O$7:O$8,N$7:N$8,$G75),IF($G75&gt;=N$9,TREND(O$8:O$9,N$8:N$9,$G75),IF($G75&gt;=N$10,TREND(O$9:O$10,N$9:N$10,$G75),IF($G75&gt;=N$11,TREND(O$10:O$11,N$10:N$11,$G75),0)))))</f>
        <v>0.48533333333333334</v>
      </c>
      <c r="O75" s="3"/>
      <c r="P75" s="3"/>
      <c r="Q75" s="3"/>
      <c r="R75" s="3"/>
      <c r="S75" s="193">
        <v>0</v>
      </c>
      <c r="T75" s="3"/>
      <c r="U75" s="3"/>
      <c r="V75" s="3"/>
      <c r="W75" s="3"/>
      <c r="X75" s="193">
        <v>0</v>
      </c>
      <c r="Y75" s="3"/>
      <c r="Z75" s="3"/>
      <c r="AA75" s="3"/>
      <c r="AB75" s="3"/>
    </row>
    <row r="76" spans="1:28" x14ac:dyDescent="0.35">
      <c r="A76" s="86">
        <f t="shared" si="0"/>
        <v>0.51749999999999996</v>
      </c>
      <c r="D76" s="231"/>
      <c r="F76" s="21"/>
      <c r="G76" s="204">
        <v>0.44</v>
      </c>
      <c r="I76" s="86" cm="1">
        <f t="array" ref="I76">IF($G76&gt;=I$7,TREND(J$6:J$7,I$6:I$7,$G76),IF($G76&gt;=I$8,TREND(J$7:J$8,I$7:I$8,$G76),IF($G76&gt;=I$9,TREND(J$8:J$9,I$8:I$9,$G76),IF($G76&gt;=I$10,TREND(J$9:J$10,I$9:I$10,$G76),IF($G76&gt;=I$11,TREND(J$10:J$11,I$10:I$11,$G76),0)))))</f>
        <v>0.51749999999999996</v>
      </c>
      <c r="J76" s="3"/>
      <c r="K76" s="3"/>
      <c r="N76" s="86" cm="1">
        <f t="array" ref="N76">IF($G76&gt;=N$7,TREND(O$6:O$7,N$6:N$7,$G76),IF($G76&gt;=N$8,TREND(O$7:O$8,N$7:N$8,$G76),IF($G76&gt;=N$9,TREND(O$8:O$9,N$8:N$9,$G76),IF($G76&gt;=N$10,TREND(O$9:O$10,N$9:N$10,$G76),IF($G76&gt;=N$11,TREND(O$10:O$11,N$10:N$11,$G76),0)))))</f>
        <v>0.4926666666666667</v>
      </c>
      <c r="O76" s="3"/>
      <c r="P76" s="3"/>
      <c r="Q76" s="3"/>
      <c r="R76" s="3"/>
      <c r="S76" s="193">
        <v>0</v>
      </c>
      <c r="T76" s="3"/>
      <c r="U76" s="3"/>
      <c r="V76" s="3"/>
      <c r="W76" s="3"/>
      <c r="X76" s="193">
        <v>0</v>
      </c>
      <c r="Y76" s="3"/>
      <c r="Z76" s="3"/>
      <c r="AA76" s="3"/>
      <c r="AB76" s="3"/>
    </row>
    <row r="77" spans="1:28" x14ac:dyDescent="0.35">
      <c r="A77" s="86">
        <f t="shared" si="0"/>
        <v>0.52499999999999991</v>
      </c>
      <c r="D77" s="231"/>
      <c r="F77" s="21"/>
      <c r="G77" s="204">
        <v>0.45</v>
      </c>
      <c r="I77" s="86" cm="1">
        <f t="array" ref="I77">IF($G77&gt;=I$7,TREND(J$6:J$7,I$6:I$7,$G77),IF($G77&gt;=I$8,TREND(J$7:J$8,I$7:I$8,$G77),IF($G77&gt;=I$9,TREND(J$8:J$9,I$8:I$9,$G77),IF($G77&gt;=I$10,TREND(J$9:J$10,I$9:I$10,$G77),IF($G77&gt;=I$11,TREND(J$10:J$11,I$10:I$11,$G77),0)))))</f>
        <v>0.52499999999999991</v>
      </c>
      <c r="J77" s="3"/>
      <c r="K77" s="3"/>
      <c r="N77" s="86" cm="1">
        <f t="array" ref="N77">IF($G77&gt;=N$7,TREND(O$6:O$7,N$6:N$7,$G77),IF($G77&gt;=N$8,TREND(O$7:O$8,N$7:N$8,$G77),IF($G77&gt;=N$9,TREND(O$8:O$9,N$8:N$9,$G77),IF($G77&gt;=N$10,TREND(O$9:O$10,N$9:N$10,$G77),IF($G77&gt;=N$11,TREND(O$10:O$11,N$10:N$11,$G77),0)))))</f>
        <v>0.5</v>
      </c>
      <c r="O77" s="3"/>
      <c r="P77" s="3"/>
      <c r="Q77" s="3"/>
      <c r="R77" s="3"/>
      <c r="S77" s="193">
        <v>0</v>
      </c>
      <c r="T77" s="3"/>
      <c r="U77" s="3"/>
      <c r="V77" s="3"/>
      <c r="W77" s="3"/>
      <c r="X77" s="193">
        <v>0</v>
      </c>
      <c r="Y77" s="3"/>
      <c r="Z77" s="3"/>
      <c r="AA77" s="3"/>
      <c r="AB77" s="3"/>
    </row>
    <row r="78" spans="1:28" x14ac:dyDescent="0.35">
      <c r="A78" s="86">
        <f t="shared" si="0"/>
        <v>0.53249999999999997</v>
      </c>
      <c r="D78" s="231"/>
      <c r="F78" s="21"/>
      <c r="G78" s="204">
        <v>0.46</v>
      </c>
      <c r="I78" s="86" cm="1">
        <f t="array" ref="I78">IF($G78&gt;=I$7,TREND(J$6:J$7,I$6:I$7,$G78),IF($G78&gt;=I$8,TREND(J$7:J$8,I$7:I$8,$G78),IF($G78&gt;=I$9,TREND(J$8:J$9,I$8:I$9,$G78),IF($G78&gt;=I$10,TREND(J$9:J$10,I$9:I$10,$G78),IF($G78&gt;=I$11,TREND(J$10:J$11,I$10:I$11,$G78),0)))))</f>
        <v>0.53249999999999997</v>
      </c>
      <c r="J78" s="3"/>
      <c r="K78" s="3"/>
      <c r="N78" s="86" cm="1">
        <f t="array" ref="N78">IF($G78&gt;=N$7,TREND(O$6:O$7,N$6:N$7,$G78),IF($G78&gt;=N$8,TREND(O$7:O$8,N$7:N$8,$G78),IF($G78&gt;=N$9,TREND(O$8:O$9,N$8:N$9,$G78),IF($G78&gt;=N$10,TREND(O$9:O$10,N$9:N$10,$G78),IF($G78&gt;=N$11,TREND(O$10:O$11,N$10:N$11,$G78),0)))))</f>
        <v>0.50766666666666671</v>
      </c>
      <c r="O78" s="3"/>
      <c r="P78" s="3"/>
      <c r="Q78" s="3"/>
      <c r="R78" s="3"/>
      <c r="S78" s="193">
        <v>0</v>
      </c>
      <c r="T78" s="3"/>
      <c r="U78" s="3"/>
      <c r="V78" s="3"/>
      <c r="W78" s="3"/>
      <c r="X78" s="193">
        <v>0</v>
      </c>
      <c r="Y78" s="3"/>
      <c r="Z78" s="3"/>
      <c r="AA78" s="3"/>
      <c r="AB78" s="3"/>
    </row>
    <row r="79" spans="1:28" x14ac:dyDescent="0.35">
      <c r="A79" s="86">
        <f t="shared" si="0"/>
        <v>0.53999999999999992</v>
      </c>
      <c r="D79" s="231"/>
      <c r="F79" s="21"/>
      <c r="G79" s="204">
        <v>0.47</v>
      </c>
      <c r="I79" s="86" cm="1">
        <f t="array" ref="I79">IF($G79&gt;=I$7,TREND(J$6:J$7,I$6:I$7,$G79),IF($G79&gt;=I$8,TREND(J$7:J$8,I$7:I$8,$G79),IF($G79&gt;=I$9,TREND(J$8:J$9,I$8:I$9,$G79),IF($G79&gt;=I$10,TREND(J$9:J$10,I$9:I$10,$G79),IF($G79&gt;=I$11,TREND(J$10:J$11,I$10:I$11,$G79),0)))))</f>
        <v>0.53999999999999992</v>
      </c>
      <c r="J79" s="3"/>
      <c r="K79" s="3"/>
      <c r="N79" s="86" cm="1">
        <f t="array" ref="N79">IF($G79&gt;=N$7,TREND(O$6:O$7,N$6:N$7,$G79),IF($G79&gt;=N$8,TREND(O$7:O$8,N$7:N$8,$G79),IF($G79&gt;=N$9,TREND(O$8:O$9,N$8:N$9,$G79),IF($G79&gt;=N$10,TREND(O$9:O$10,N$9:N$10,$G79),IF($G79&gt;=N$11,TREND(O$10:O$11,N$10:N$11,$G79),0)))))</f>
        <v>0.51533333333333331</v>
      </c>
      <c r="O79" s="3"/>
      <c r="P79" s="3"/>
      <c r="Q79" s="3"/>
      <c r="R79" s="3"/>
      <c r="S79" s="193">
        <v>0</v>
      </c>
      <c r="T79" s="3"/>
      <c r="U79" s="3"/>
      <c r="V79" s="3"/>
      <c r="W79" s="3"/>
      <c r="X79" s="193">
        <v>0</v>
      </c>
      <c r="Y79" s="3"/>
      <c r="Z79" s="3"/>
      <c r="AA79" s="3"/>
      <c r="AB79" s="3"/>
    </row>
    <row r="80" spans="1:28" x14ac:dyDescent="0.35">
      <c r="A80" s="86">
        <f t="shared" si="0"/>
        <v>0.54749999999999988</v>
      </c>
      <c r="D80" s="231"/>
      <c r="F80" s="21"/>
      <c r="G80" s="204">
        <v>0.48</v>
      </c>
      <c r="I80" s="86" cm="1">
        <f t="array" ref="I80">IF($G80&gt;=I$7,TREND(J$6:J$7,I$6:I$7,$G80),IF($G80&gt;=I$8,TREND(J$7:J$8,I$7:I$8,$G80),IF($G80&gt;=I$9,TREND(J$8:J$9,I$8:I$9,$G80),IF($G80&gt;=I$10,TREND(J$9:J$10,I$9:I$10,$G80),IF($G80&gt;=I$11,TREND(J$10:J$11,I$10:I$11,$G80),0)))))</f>
        <v>0.54749999999999988</v>
      </c>
      <c r="J80" s="3"/>
      <c r="K80" s="3"/>
      <c r="N80" s="86" cm="1">
        <f t="array" ref="N80">IF($G80&gt;=N$7,TREND(O$6:O$7,N$6:N$7,$G80),IF($G80&gt;=N$8,TREND(O$7:O$8,N$7:N$8,$G80),IF($G80&gt;=N$9,TREND(O$8:O$9,N$8:N$9,$G80),IF($G80&gt;=N$10,TREND(O$9:O$10,N$9:N$10,$G80),IF($G80&gt;=N$11,TREND(O$10:O$11,N$10:N$11,$G80),0)))))</f>
        <v>0.52299999999999991</v>
      </c>
      <c r="O80" s="3"/>
      <c r="P80" s="3"/>
      <c r="Q80" s="3"/>
      <c r="R80" s="3"/>
      <c r="S80" s="193">
        <v>0</v>
      </c>
      <c r="T80" s="3"/>
      <c r="U80" s="3"/>
      <c r="V80" s="3"/>
      <c r="W80" s="3"/>
      <c r="X80" s="193">
        <v>0</v>
      </c>
      <c r="Y80" s="3"/>
      <c r="Z80" s="3"/>
      <c r="AA80" s="3"/>
      <c r="AB80" s="3"/>
    </row>
    <row r="81" spans="1:28" x14ac:dyDescent="0.35">
      <c r="A81" s="86">
        <f t="shared" si="0"/>
        <v>0.55499999999999994</v>
      </c>
      <c r="D81" s="231"/>
      <c r="F81" s="21"/>
      <c r="G81" s="204">
        <v>0.49</v>
      </c>
      <c r="I81" s="86" cm="1">
        <f t="array" ref="I81">IF($G81&gt;=I$7,TREND(J$6:J$7,I$6:I$7,$G81),IF($G81&gt;=I$8,TREND(J$7:J$8,I$7:I$8,$G81),IF($G81&gt;=I$9,TREND(J$8:J$9,I$8:I$9,$G81),IF($G81&gt;=I$10,TREND(J$9:J$10,I$9:I$10,$G81),IF($G81&gt;=I$11,TREND(J$10:J$11,I$10:I$11,$G81),0)))))</f>
        <v>0.55499999999999994</v>
      </c>
      <c r="J81" s="3"/>
      <c r="K81" s="3"/>
      <c r="N81" s="86" cm="1">
        <f t="array" ref="N81">IF($G81&gt;=N$7,TREND(O$6:O$7,N$6:N$7,$G81),IF($G81&gt;=N$8,TREND(O$7:O$8,N$7:N$8,$G81),IF($G81&gt;=N$9,TREND(O$8:O$9,N$8:N$9,$G81),IF($G81&gt;=N$10,TREND(O$9:O$10,N$9:N$10,$G81),IF($G81&gt;=N$11,TREND(O$10:O$11,N$10:N$11,$G81),0)))))</f>
        <v>0.53066666666666662</v>
      </c>
      <c r="O81" s="3"/>
      <c r="P81" s="3"/>
      <c r="Q81" s="3"/>
      <c r="R81" s="3"/>
      <c r="S81" s="193">
        <v>0</v>
      </c>
      <c r="T81" s="3"/>
      <c r="U81" s="3"/>
      <c r="V81" s="3"/>
      <c r="W81" s="3"/>
      <c r="X81" s="193">
        <v>0</v>
      </c>
      <c r="Y81" s="3"/>
      <c r="Z81" s="3"/>
      <c r="AA81" s="3"/>
      <c r="AB81" s="3"/>
    </row>
    <row r="82" spans="1:28" x14ac:dyDescent="0.35">
      <c r="A82" s="86">
        <f t="shared" si="0"/>
        <v>0.5625</v>
      </c>
      <c r="D82" s="231"/>
      <c r="F82" s="21"/>
      <c r="G82" s="204">
        <v>0.5</v>
      </c>
      <c r="I82" s="86" cm="1">
        <f t="array" ref="I82">IF($G82&gt;=I$7,TREND(J$6:J$7,I$6:I$7,$G82),IF($G82&gt;=I$8,TREND(J$7:J$8,I$7:I$8,$G82),IF($G82&gt;=I$9,TREND(J$8:J$9,I$8:I$9,$G82),IF($G82&gt;=I$10,TREND(J$9:J$10,I$9:I$10,$G82),IF($G82&gt;=I$11,TREND(J$10:J$11,I$10:I$11,$G82),0)))))</f>
        <v>0.5625</v>
      </c>
      <c r="J82" s="3"/>
      <c r="K82" s="3"/>
      <c r="N82" s="86" cm="1">
        <f t="array" ref="N82">IF($G82&gt;=N$7,TREND(O$6:O$7,N$6:N$7,$G82),IF($G82&gt;=N$8,TREND(O$7:O$8,N$7:N$8,$G82),IF($G82&gt;=N$9,TREND(O$8:O$9,N$8:N$9,$G82),IF($G82&gt;=N$10,TREND(O$9:O$10,N$9:N$10,$G82),IF($G82&gt;=N$11,TREND(O$10:O$11,N$10:N$11,$G82),0)))))</f>
        <v>0.53833333333333333</v>
      </c>
      <c r="O82" s="3"/>
      <c r="P82" s="3"/>
      <c r="Q82" s="3"/>
      <c r="R82" s="3"/>
      <c r="S82" s="193">
        <v>0</v>
      </c>
      <c r="T82" s="3"/>
      <c r="U82" s="3"/>
      <c r="V82" s="3"/>
      <c r="W82" s="3"/>
      <c r="X82" s="193">
        <v>0</v>
      </c>
      <c r="Y82" s="3"/>
      <c r="Z82" s="3"/>
      <c r="AA82" s="3"/>
      <c r="AB82" s="3"/>
    </row>
    <row r="83" spans="1:28" x14ac:dyDescent="0.35">
      <c r="A83" s="86">
        <f t="shared" si="0"/>
        <v>0.56999999999999995</v>
      </c>
      <c r="D83" s="231"/>
      <c r="F83" s="21"/>
      <c r="G83" s="204">
        <v>0.51</v>
      </c>
      <c r="I83" s="86" cm="1">
        <f t="array" ref="I83">IF($G83&gt;=I$7,TREND(J$6:J$7,I$6:I$7,$G83),IF($G83&gt;=I$8,TREND(J$7:J$8,I$7:I$8,$G83),IF($G83&gt;=I$9,TREND(J$8:J$9,I$8:I$9,$G83),IF($G83&gt;=I$10,TREND(J$9:J$10,I$9:I$10,$G83),IF($G83&gt;=I$11,TREND(J$10:J$11,I$10:I$11,$G83),0)))))</f>
        <v>0.56999999999999995</v>
      </c>
      <c r="J83" s="3"/>
      <c r="K83" s="3"/>
      <c r="N83" s="86" cm="1">
        <f t="array" ref="N83">IF($G83&gt;=N$7,TREND(O$6:O$7,N$6:N$7,$G83),IF($G83&gt;=N$8,TREND(O$7:O$8,N$7:N$8,$G83),IF($G83&gt;=N$9,TREND(O$8:O$9,N$8:N$9,$G83),IF($G83&gt;=N$10,TREND(O$9:O$10,N$9:N$10,$G83),IF($G83&gt;=N$11,TREND(O$10:O$11,N$10:N$11,$G83),0)))))</f>
        <v>0.54600000000000004</v>
      </c>
      <c r="O83" s="3"/>
      <c r="P83" s="3"/>
      <c r="Q83" s="3"/>
      <c r="R83" s="3"/>
      <c r="S83" s="193">
        <v>0</v>
      </c>
      <c r="T83" s="3"/>
      <c r="U83" s="3"/>
      <c r="V83" s="3"/>
      <c r="W83" s="3"/>
      <c r="X83" s="193">
        <v>0</v>
      </c>
      <c r="Y83" s="3"/>
      <c r="Z83" s="3"/>
      <c r="AA83" s="3"/>
      <c r="AB83" s="3"/>
    </row>
    <row r="84" spans="1:28" x14ac:dyDescent="0.35">
      <c r="A84" s="86">
        <f t="shared" si="0"/>
        <v>0.57750000000000001</v>
      </c>
      <c r="D84" s="231"/>
      <c r="F84" s="21"/>
      <c r="G84" s="204">
        <v>0.52</v>
      </c>
      <c r="I84" s="86" cm="1">
        <f t="array" ref="I84">IF($G84&gt;=I$7,TREND(J$6:J$7,I$6:I$7,$G84),IF($G84&gt;=I$8,TREND(J$7:J$8,I$7:I$8,$G84),IF($G84&gt;=I$9,TREND(J$8:J$9,I$8:I$9,$G84),IF($G84&gt;=I$10,TREND(J$9:J$10,I$9:I$10,$G84),IF($G84&gt;=I$11,TREND(J$10:J$11,I$10:I$11,$G84),0)))))</f>
        <v>0.5774999999999999</v>
      </c>
      <c r="J84" s="3"/>
      <c r="K84" s="3"/>
      <c r="N84" s="86" cm="1">
        <f t="array" ref="N84">IF($G84&gt;=N$7,TREND(O$6:O$7,N$6:N$7,$G84),IF($G84&gt;=N$8,TREND(O$7:O$8,N$7:N$8,$G84),IF($G84&gt;=N$9,TREND(O$8:O$9,N$8:N$9,$G84),IF($G84&gt;=N$10,TREND(O$9:O$10,N$9:N$10,$G84),IF($G84&gt;=N$11,TREND(O$10:O$11,N$10:N$11,$G84),0)))))</f>
        <v>0.55366666666666675</v>
      </c>
      <c r="O84" s="3"/>
      <c r="P84" s="3"/>
      <c r="Q84" s="3"/>
      <c r="R84" s="3"/>
      <c r="S84" s="193">
        <v>0</v>
      </c>
      <c r="T84" s="3"/>
      <c r="U84" s="3"/>
      <c r="V84" s="3"/>
      <c r="W84" s="3"/>
      <c r="X84" s="193">
        <v>0</v>
      </c>
      <c r="Y84" s="3"/>
      <c r="Z84" s="3"/>
      <c r="AA84" s="3"/>
      <c r="AB84" s="3"/>
    </row>
    <row r="85" spans="1:28" x14ac:dyDescent="0.35">
      <c r="A85" s="86">
        <f t="shared" si="0"/>
        <v>0.58500000000000008</v>
      </c>
      <c r="D85" s="231"/>
      <c r="F85" s="21"/>
      <c r="G85" s="204">
        <v>0.53</v>
      </c>
      <c r="I85" s="86" cm="1">
        <f t="array" ref="I85">IF($G85&gt;=I$7,TREND(J$6:J$7,I$6:I$7,$G85),IF($G85&gt;=I$8,TREND(J$7:J$8,I$7:I$8,$G85),IF($G85&gt;=I$9,TREND(J$8:J$9,I$8:I$9,$G85),IF($G85&gt;=I$10,TREND(J$9:J$10,I$9:I$10,$G85),IF($G85&gt;=I$11,TREND(J$10:J$11,I$10:I$11,$G85),0)))))</f>
        <v>0.58499999999999996</v>
      </c>
      <c r="J85" s="3"/>
      <c r="K85" s="3"/>
      <c r="N85" s="86" cm="1">
        <f t="array" ref="N85">IF($G85&gt;=N$7,TREND(O$6:O$7,N$6:N$7,$G85),IF($G85&gt;=N$8,TREND(O$7:O$8,N$7:N$8,$G85),IF($G85&gt;=N$9,TREND(O$8:O$9,N$8:N$9,$G85),IF($G85&gt;=N$10,TREND(O$9:O$10,N$9:N$10,$G85),IF($G85&gt;=N$11,TREND(O$10:O$11,N$10:N$11,$G85),0)))))</f>
        <v>0.56133333333333335</v>
      </c>
      <c r="O85" s="3"/>
      <c r="P85" s="3"/>
      <c r="Q85" s="3"/>
      <c r="R85" s="3"/>
      <c r="S85" s="193">
        <v>0</v>
      </c>
      <c r="T85" s="3"/>
      <c r="U85" s="3"/>
      <c r="V85" s="3"/>
      <c r="W85" s="3"/>
      <c r="X85" s="193">
        <v>0</v>
      </c>
      <c r="Y85" s="3"/>
      <c r="Z85" s="3"/>
      <c r="AA85" s="3"/>
      <c r="AB85" s="3"/>
    </row>
    <row r="86" spans="1:28" x14ac:dyDescent="0.35">
      <c r="A86" s="86">
        <f t="shared" si="0"/>
        <v>0.59250000000000003</v>
      </c>
      <c r="D86" s="231"/>
      <c r="F86" s="21"/>
      <c r="G86" s="204">
        <v>0.54</v>
      </c>
      <c r="I86" s="86" cm="1">
        <f t="array" ref="I86">IF($G86&gt;=I$7,TREND(J$6:J$7,I$6:I$7,$G86),IF($G86&gt;=I$8,TREND(J$7:J$8,I$7:I$8,$G86),IF($G86&gt;=I$9,TREND(J$8:J$9,I$8:I$9,$G86),IF($G86&gt;=I$10,TREND(J$9:J$10,I$9:I$10,$G86),IF($G86&gt;=I$11,TREND(J$10:J$11,I$10:I$11,$G86),0)))))</f>
        <v>0.59250000000000003</v>
      </c>
      <c r="J86" s="3"/>
      <c r="K86" s="3"/>
      <c r="N86" s="86" cm="1">
        <f t="array" ref="N86">IF($G86&gt;=N$7,TREND(O$6:O$7,N$6:N$7,$G86),IF($G86&gt;=N$8,TREND(O$7:O$8,N$7:N$8,$G86),IF($G86&gt;=N$9,TREND(O$8:O$9,N$8:N$9,$G86),IF($G86&gt;=N$10,TREND(O$9:O$10,N$9:N$10,$G86),IF($G86&gt;=N$11,TREND(O$10:O$11,N$10:N$11,$G86),0)))))</f>
        <v>0.56899999999999995</v>
      </c>
      <c r="O86" s="3"/>
      <c r="P86" s="3"/>
      <c r="Q86" s="3"/>
      <c r="R86" s="3"/>
      <c r="S86" s="193">
        <v>0</v>
      </c>
      <c r="T86" s="3"/>
      <c r="U86" s="3"/>
      <c r="V86" s="3"/>
      <c r="W86" s="3"/>
      <c r="X86" s="193">
        <v>0</v>
      </c>
      <c r="Y86" s="3"/>
      <c r="Z86" s="3"/>
      <c r="AA86" s="3"/>
      <c r="AB86" s="3"/>
    </row>
    <row r="87" spans="1:28" x14ac:dyDescent="0.35">
      <c r="A87" s="86">
        <f t="shared" si="0"/>
        <v>0.6</v>
      </c>
      <c r="D87" s="231"/>
      <c r="F87" s="21"/>
      <c r="G87" s="204">
        <v>0.55000000000000004</v>
      </c>
      <c r="I87" s="86" cm="1">
        <f t="array" ref="I87">IF($G87&gt;=I$7,TREND(J$6:J$7,I$6:I$7,$G87),IF($G87&gt;=I$8,TREND(J$7:J$8,I$7:I$8,$G87),IF($G87&gt;=I$9,TREND(J$8:J$9,I$8:I$9,$G87),IF($G87&gt;=I$10,TREND(J$9:J$10,I$9:I$10,$G87),IF($G87&gt;=I$11,TREND(J$10:J$11,I$10:I$11,$G87),0)))))</f>
        <v>0.6</v>
      </c>
      <c r="J87" s="3"/>
      <c r="K87" s="3"/>
      <c r="N87" s="86" cm="1">
        <f t="array" ref="N87">IF($G87&gt;=N$7,TREND(O$6:O$7,N$6:N$7,$G87),IF($G87&gt;=N$8,TREND(O$7:O$8,N$7:N$8,$G87),IF($G87&gt;=N$9,TREND(O$8:O$9,N$8:N$9,$G87),IF($G87&gt;=N$10,TREND(O$9:O$10,N$9:N$10,$G87),IF($G87&gt;=N$11,TREND(O$10:O$11,N$10:N$11,$G87),0)))))</f>
        <v>0.57666666666666666</v>
      </c>
      <c r="O87" s="3"/>
      <c r="P87" s="3"/>
      <c r="Q87" s="3"/>
      <c r="R87" s="3"/>
      <c r="S87" s="193">
        <v>0</v>
      </c>
      <c r="T87" s="3"/>
      <c r="U87" s="3"/>
      <c r="V87" s="3"/>
      <c r="W87" s="3"/>
      <c r="X87" s="193">
        <v>0</v>
      </c>
      <c r="Y87" s="3"/>
      <c r="Z87" s="3"/>
      <c r="AA87" s="3"/>
      <c r="AB87" s="3"/>
    </row>
    <row r="88" spans="1:28" x14ac:dyDescent="0.35">
      <c r="A88" s="86">
        <f t="shared" si="0"/>
        <v>0.60749999999999993</v>
      </c>
      <c r="D88" s="231"/>
      <c r="F88" s="21"/>
      <c r="G88" s="204">
        <v>0.56000000000000005</v>
      </c>
      <c r="I88" s="86" cm="1">
        <f t="array" ref="I88">IF($G88&gt;=I$7,TREND(J$6:J$7,I$6:I$7,$G88),IF($G88&gt;=I$8,TREND(J$7:J$8,I$7:I$8,$G88),IF($G88&gt;=I$9,TREND(J$8:J$9,I$8:I$9,$G88),IF($G88&gt;=I$10,TREND(J$9:J$10,I$9:I$10,$G88),IF($G88&gt;=I$11,TREND(J$10:J$11,I$10:I$11,$G88),0)))))</f>
        <v>0.60749999999999993</v>
      </c>
      <c r="J88" s="3"/>
      <c r="K88" s="3"/>
      <c r="N88" s="86" cm="1">
        <f t="array" ref="N88">IF($G88&gt;=N$7,TREND(O$6:O$7,N$6:N$7,$G88),IF($G88&gt;=N$8,TREND(O$7:O$8,N$7:N$8,$G88),IF($G88&gt;=N$9,TREND(O$8:O$9,N$8:N$9,$G88),IF($G88&gt;=N$10,TREND(O$9:O$10,N$9:N$10,$G88),IF($G88&gt;=N$11,TREND(O$10:O$11,N$10:N$11,$G88),0)))))</f>
        <v>0.58433333333333337</v>
      </c>
      <c r="O88" s="3"/>
      <c r="P88" s="3"/>
      <c r="Q88" s="3"/>
      <c r="R88" s="3"/>
      <c r="S88" s="193">
        <v>0</v>
      </c>
      <c r="T88" s="3"/>
      <c r="U88" s="3"/>
      <c r="V88" s="3"/>
      <c r="W88" s="3"/>
      <c r="X88" s="193">
        <v>0</v>
      </c>
      <c r="Y88" s="3"/>
      <c r="Z88" s="3"/>
      <c r="AA88" s="3"/>
      <c r="AB88" s="3"/>
    </row>
    <row r="89" spans="1:28" x14ac:dyDescent="0.35">
      <c r="A89" s="86">
        <f t="shared" si="0"/>
        <v>0.61499999999999999</v>
      </c>
      <c r="D89" s="231"/>
      <c r="F89" s="21"/>
      <c r="G89" s="204">
        <v>0.56999999999999995</v>
      </c>
      <c r="I89" s="86" cm="1">
        <f t="array" ref="I89">IF($G89&gt;=I$7,TREND(J$6:J$7,I$6:I$7,$G89),IF($G89&gt;=I$8,TREND(J$7:J$8,I$7:I$8,$G89),IF($G89&gt;=I$9,TREND(J$8:J$9,I$8:I$9,$G89),IF($G89&gt;=I$10,TREND(J$9:J$10,I$9:I$10,$G89),IF($G89&gt;=I$11,TREND(J$10:J$11,I$10:I$11,$G89),0)))))</f>
        <v>0.61499999999999999</v>
      </c>
      <c r="J89" s="3"/>
      <c r="K89" s="3"/>
      <c r="N89" s="86" cm="1">
        <f t="array" ref="N89">IF($G89&gt;=N$7,TREND(O$6:O$7,N$6:N$7,$G89),IF($G89&gt;=N$8,TREND(O$7:O$8,N$7:N$8,$G89),IF($G89&gt;=N$9,TREND(O$8:O$9,N$8:N$9,$G89),IF($G89&gt;=N$10,TREND(O$9:O$10,N$9:N$10,$G89),IF($G89&gt;=N$11,TREND(O$10:O$11,N$10:N$11,$G89),0)))))</f>
        <v>0.59199999999999997</v>
      </c>
      <c r="O89" s="3"/>
      <c r="P89" s="3"/>
      <c r="Q89" s="3"/>
      <c r="R89" s="3"/>
      <c r="S89" s="193">
        <v>0</v>
      </c>
      <c r="T89" s="3"/>
      <c r="U89" s="3"/>
      <c r="V89" s="3"/>
      <c r="W89" s="3"/>
      <c r="X89" s="193">
        <v>0</v>
      </c>
      <c r="Y89" s="3"/>
      <c r="Z89" s="3"/>
      <c r="AA89" s="3"/>
      <c r="AB89" s="3"/>
    </row>
    <row r="90" spans="1:28" x14ac:dyDescent="0.35">
      <c r="A90" s="86">
        <f t="shared" si="0"/>
        <v>0.62249999999999983</v>
      </c>
      <c r="D90" s="231"/>
      <c r="F90" s="21"/>
      <c r="G90" s="204">
        <v>0.57999999999999996</v>
      </c>
      <c r="I90" s="86" cm="1">
        <f t="array" ref="I90">IF($G90&gt;=I$7,TREND(J$6:J$7,I$6:I$7,$G90),IF($G90&gt;=I$8,TREND(J$7:J$8,I$7:I$8,$G90),IF($G90&gt;=I$9,TREND(J$8:J$9,I$8:I$9,$G90),IF($G90&gt;=I$10,TREND(J$9:J$10,I$9:I$10,$G90),IF($G90&gt;=I$11,TREND(J$10:J$11,I$10:I$11,$G90),0)))))</f>
        <v>0.62249999999999983</v>
      </c>
      <c r="J90" s="3"/>
      <c r="K90" s="3"/>
      <c r="N90" s="86" cm="1">
        <f t="array" ref="N90">IF($G90&gt;=N$7,TREND(O$6:O$7,N$6:N$7,$G90),IF($G90&gt;=N$8,TREND(O$7:O$8,N$7:N$8,$G90),IF($G90&gt;=N$9,TREND(O$8:O$9,N$8:N$9,$G90),IF($G90&gt;=N$10,TREND(O$9:O$10,N$9:N$10,$G90),IF($G90&gt;=N$11,TREND(O$10:O$11,N$10:N$11,$G90),0)))))</f>
        <v>0.59966666666666657</v>
      </c>
      <c r="O90" s="3"/>
      <c r="P90" s="3"/>
      <c r="Q90" s="3"/>
      <c r="R90" s="3"/>
      <c r="S90" s="193">
        <v>0</v>
      </c>
      <c r="T90" s="3"/>
      <c r="U90" s="3"/>
      <c r="V90" s="3"/>
      <c r="W90" s="3"/>
      <c r="X90" s="193">
        <v>0</v>
      </c>
      <c r="Y90" s="3"/>
      <c r="Z90" s="3"/>
      <c r="AA90" s="3"/>
      <c r="AB90" s="3"/>
    </row>
    <row r="91" spans="1:28" x14ac:dyDescent="0.35">
      <c r="A91" s="86">
        <f t="shared" si="0"/>
        <v>0.62999999999999989</v>
      </c>
      <c r="D91" s="231"/>
      <c r="F91" s="21"/>
      <c r="G91" s="204">
        <v>0.59</v>
      </c>
      <c r="I91" s="86" cm="1">
        <f t="array" ref="I91">IF($G91&gt;=I$7,TREND(J$6:J$7,I$6:I$7,$G91),IF($G91&gt;=I$8,TREND(J$7:J$8,I$7:I$8,$G91),IF($G91&gt;=I$9,TREND(J$8:J$9,I$8:I$9,$G91),IF($G91&gt;=I$10,TREND(J$9:J$10,I$9:I$10,$G91),IF($G91&gt;=I$11,TREND(J$10:J$11,I$10:I$11,$G91),0)))))</f>
        <v>0.62999999999999989</v>
      </c>
      <c r="J91" s="3"/>
      <c r="K91" s="3"/>
      <c r="N91" s="86" cm="1">
        <f t="array" ref="N91">IF($G91&gt;=N$7,TREND(O$6:O$7,N$6:N$7,$G91),IF($G91&gt;=N$8,TREND(O$7:O$8,N$7:N$8,$G91),IF($G91&gt;=N$9,TREND(O$8:O$9,N$8:N$9,$G91),IF($G91&gt;=N$10,TREND(O$9:O$10,N$9:N$10,$G91),IF($G91&gt;=N$11,TREND(O$10:O$11,N$10:N$11,$G91),0)))))</f>
        <v>0.60733333333333328</v>
      </c>
      <c r="O91" s="3"/>
      <c r="P91" s="3"/>
      <c r="Q91" s="3"/>
      <c r="R91" s="3"/>
      <c r="S91" s="193">
        <v>0</v>
      </c>
      <c r="T91" s="3"/>
      <c r="U91" s="3"/>
      <c r="V91" s="3"/>
      <c r="W91" s="3"/>
      <c r="X91" s="193">
        <v>0</v>
      </c>
      <c r="Y91" s="3"/>
      <c r="Z91" s="3"/>
      <c r="AA91" s="3"/>
      <c r="AB91" s="3"/>
    </row>
    <row r="92" spans="1:28" x14ac:dyDescent="0.35">
      <c r="A92" s="86">
        <f t="shared" si="0"/>
        <v>0.63749999999999996</v>
      </c>
      <c r="D92" s="231"/>
      <c r="F92" s="21"/>
      <c r="G92" s="204">
        <v>0.6</v>
      </c>
      <c r="I92" s="86" cm="1">
        <f t="array" ref="I92">IF($G92&gt;=I$7,TREND(J$6:J$7,I$6:I$7,$G92),IF($G92&gt;=I$8,TREND(J$7:J$8,I$7:I$8,$G92),IF($G92&gt;=I$9,TREND(J$8:J$9,I$8:I$9,$G92),IF($G92&gt;=I$10,TREND(J$9:J$10,I$9:I$10,$G92),IF($G92&gt;=I$11,TREND(J$10:J$11,I$10:I$11,$G92),0)))))</f>
        <v>0.63749999999999996</v>
      </c>
      <c r="J92" s="3"/>
      <c r="K92" s="3"/>
      <c r="N92" s="86" cm="1">
        <f t="array" ref="N92">IF($G92&gt;=N$7,TREND(O$6:O$7,N$6:N$7,$G92),IF($G92&gt;=N$8,TREND(O$7:O$8,N$7:N$8,$G92),IF($G92&gt;=N$9,TREND(O$8:O$9,N$8:N$9,$G92),IF($G92&gt;=N$10,TREND(O$9:O$10,N$9:N$10,$G92),IF($G92&gt;=N$11,TREND(O$10:O$11,N$10:N$11,$G92),0)))))</f>
        <v>0.61499999999999999</v>
      </c>
      <c r="O92" s="3"/>
      <c r="P92" s="3"/>
      <c r="Q92" s="3"/>
      <c r="R92" s="3"/>
      <c r="S92" s="193">
        <v>0</v>
      </c>
      <c r="T92" s="3"/>
      <c r="U92" s="3"/>
      <c r="V92" s="3"/>
      <c r="W92" s="3"/>
      <c r="X92" s="193">
        <v>0</v>
      </c>
      <c r="Y92" s="3"/>
      <c r="Z92" s="3"/>
      <c r="AA92" s="3"/>
      <c r="AB92" s="3"/>
    </row>
    <row r="93" spans="1:28" x14ac:dyDescent="0.35">
      <c r="A93" s="86">
        <f t="shared" si="0"/>
        <v>0.64500000000000013</v>
      </c>
      <c r="D93" s="231"/>
      <c r="F93" s="21"/>
      <c r="G93" s="204">
        <v>0.61</v>
      </c>
      <c r="I93" s="86" cm="1">
        <f t="array" ref="I93">IF($G93&gt;=I$7,TREND(J$6:J$7,I$6:I$7,$G93),IF($G93&gt;=I$8,TREND(J$7:J$8,I$7:I$8,$G93),IF($G93&gt;=I$9,TREND(J$8:J$9,I$8:I$9,$G93),IF($G93&gt;=I$10,TREND(J$9:J$10,I$9:I$10,$G93),IF($G93&gt;=I$11,TREND(J$10:J$11,I$10:I$11,$G93),0)))))</f>
        <v>0.64500000000000002</v>
      </c>
      <c r="J93" s="3"/>
      <c r="K93" s="3"/>
      <c r="N93" s="86" cm="1">
        <f t="array" ref="N93">IF($G93&gt;=N$7,TREND(O$6:O$7,N$6:N$7,$G93),IF($G93&gt;=N$8,TREND(O$7:O$8,N$7:N$8,$G93),IF($G93&gt;=N$9,TREND(O$8:O$9,N$8:N$9,$G93),IF($G93&gt;=N$10,TREND(O$9:O$10,N$9:N$10,$G93),IF($G93&gt;=N$11,TREND(O$10:O$11,N$10:N$11,$G93),0)))))</f>
        <v>0.6226666666666667</v>
      </c>
      <c r="O93" s="3"/>
      <c r="P93" s="3"/>
      <c r="Q93" s="3"/>
      <c r="R93" s="3"/>
      <c r="S93" s="193">
        <v>0</v>
      </c>
      <c r="T93" s="3"/>
      <c r="U93" s="3"/>
      <c r="V93" s="3"/>
      <c r="W93" s="3"/>
      <c r="X93" s="193">
        <v>0</v>
      </c>
      <c r="Y93" s="3"/>
      <c r="Z93" s="3"/>
      <c r="AA93" s="3"/>
      <c r="AB93" s="3"/>
    </row>
    <row r="94" spans="1:28" x14ac:dyDescent="0.35">
      <c r="A94" s="86">
        <f t="shared" si="0"/>
        <v>0.65249999999999986</v>
      </c>
      <c r="D94" s="231"/>
      <c r="F94" s="21"/>
      <c r="G94" s="204">
        <v>0.62</v>
      </c>
      <c r="I94" s="86" cm="1">
        <f t="array" ref="I94">IF($G94&gt;=I$7,TREND(J$6:J$7,I$6:I$7,$G94),IF($G94&gt;=I$8,TREND(J$7:J$8,I$7:I$8,$G94),IF($G94&gt;=I$9,TREND(J$8:J$9,I$8:I$9,$G94),IF($G94&gt;=I$10,TREND(J$9:J$10,I$9:I$10,$G94),IF($G94&gt;=I$11,TREND(J$10:J$11,I$10:I$11,$G94),0)))))</f>
        <v>0.65249999999999986</v>
      </c>
      <c r="J94" s="3"/>
      <c r="K94" s="3"/>
      <c r="N94" s="86" cm="1">
        <f t="array" ref="N94">IF($G94&gt;=N$7,TREND(O$6:O$7,N$6:N$7,$G94),IF($G94&gt;=N$8,TREND(O$7:O$8,N$7:N$8,$G94),IF($G94&gt;=N$9,TREND(O$8:O$9,N$8:N$9,$G94),IF($G94&gt;=N$10,TREND(O$9:O$10,N$9:N$10,$G94),IF($G94&gt;=N$11,TREND(O$10:O$11,N$10:N$11,$G94),0)))))</f>
        <v>0.6303333333333333</v>
      </c>
      <c r="O94" s="3"/>
      <c r="P94" s="3"/>
      <c r="Q94" s="3"/>
      <c r="R94" s="3"/>
      <c r="S94" s="193">
        <v>0</v>
      </c>
      <c r="T94" s="3"/>
      <c r="U94" s="3"/>
      <c r="V94" s="3"/>
      <c r="W94" s="3"/>
      <c r="X94" s="193">
        <v>0</v>
      </c>
      <c r="Y94" s="3"/>
      <c r="Z94" s="3"/>
      <c r="AA94" s="3"/>
      <c r="AB94" s="3"/>
    </row>
    <row r="95" spans="1:28" x14ac:dyDescent="0.35">
      <c r="A95" s="86">
        <f t="shared" si="0"/>
        <v>0.65999999999999992</v>
      </c>
      <c r="D95" s="231"/>
      <c r="F95" s="21"/>
      <c r="G95" s="204">
        <v>0.63</v>
      </c>
      <c r="I95" s="86" cm="1">
        <f t="array" ref="I95">IF($G95&gt;=I$7,TREND(J$6:J$7,I$6:I$7,$G95),IF($G95&gt;=I$8,TREND(J$7:J$8,I$7:I$8,$G95),IF($G95&gt;=I$9,TREND(J$8:J$9,I$8:I$9,$G95),IF($G95&gt;=I$10,TREND(J$9:J$10,I$9:I$10,$G95),IF($G95&gt;=I$11,TREND(J$10:J$11,I$10:I$11,$G95),0)))))</f>
        <v>0.65999999999999992</v>
      </c>
      <c r="J95" s="3"/>
      <c r="K95" s="3"/>
      <c r="N95" s="86" cm="1">
        <f t="array" ref="N95">IF($G95&gt;=N$7,TREND(O$6:O$7,N$6:N$7,$G95),IF($G95&gt;=N$8,TREND(O$7:O$8,N$7:N$8,$G95),IF($G95&gt;=N$9,TREND(O$8:O$9,N$8:N$9,$G95),IF($G95&gt;=N$10,TREND(O$9:O$10,N$9:N$10,$G95),IF($G95&gt;=N$11,TREND(O$10:O$11,N$10:N$11,$G95),0)))))</f>
        <v>0.63800000000000001</v>
      </c>
      <c r="O95" s="3"/>
      <c r="P95" s="3"/>
      <c r="Q95" s="3"/>
      <c r="R95" s="3"/>
      <c r="S95" s="193">
        <v>0</v>
      </c>
      <c r="T95" s="3"/>
      <c r="U95" s="3"/>
      <c r="V95" s="3"/>
      <c r="W95" s="3"/>
      <c r="X95" s="193">
        <v>0</v>
      </c>
      <c r="Y95" s="3"/>
      <c r="Z95" s="3"/>
      <c r="AA95" s="3"/>
      <c r="AB95" s="3"/>
    </row>
    <row r="96" spans="1:28" x14ac:dyDescent="0.35">
      <c r="A96" s="86">
        <f t="shared" si="0"/>
        <v>0.66749999999999998</v>
      </c>
      <c r="D96" s="231"/>
      <c r="F96" s="21"/>
      <c r="G96" s="204">
        <v>0.64</v>
      </c>
      <c r="I96" s="86" cm="1">
        <f t="array" ref="I96">IF($G96&gt;=I$7,TREND(J$6:J$7,I$6:I$7,$G96),IF($G96&gt;=I$8,TREND(J$7:J$8,I$7:I$8,$G96),IF($G96&gt;=I$9,TREND(J$8:J$9,I$8:I$9,$G96),IF($G96&gt;=I$10,TREND(J$9:J$10,I$9:I$10,$G96),IF($G96&gt;=I$11,TREND(J$10:J$11,I$10:I$11,$G96),0)))))</f>
        <v>0.66749999999999998</v>
      </c>
      <c r="J96" s="3"/>
      <c r="K96" s="3"/>
      <c r="N96" s="86" cm="1">
        <f t="array" ref="N96">IF($G96&gt;=N$7,TREND(O$6:O$7,N$6:N$7,$G96),IF($G96&gt;=N$8,TREND(O$7:O$8,N$7:N$8,$G96),IF($G96&gt;=N$9,TREND(O$8:O$9,N$8:N$9,$G96),IF($G96&gt;=N$10,TREND(O$9:O$10,N$9:N$10,$G96),IF($G96&gt;=N$11,TREND(O$10:O$11,N$10:N$11,$G96),0)))))</f>
        <v>0.64566666666666661</v>
      </c>
      <c r="O96" s="3"/>
      <c r="P96" s="3"/>
      <c r="Q96" s="3"/>
      <c r="R96" s="3"/>
      <c r="S96" s="193">
        <v>0</v>
      </c>
      <c r="T96" s="3"/>
      <c r="U96" s="3"/>
      <c r="V96" s="3"/>
      <c r="W96" s="3"/>
      <c r="X96" s="193">
        <v>0</v>
      </c>
      <c r="Y96" s="3"/>
      <c r="Z96" s="3"/>
      <c r="AA96" s="3"/>
      <c r="AB96" s="3"/>
    </row>
    <row r="97" spans="1:28" x14ac:dyDescent="0.35">
      <c r="A97" s="86">
        <f t="shared" ref="A97:A132" si="1">(IFERROR((I97*$H$3/$I$4),0)+IFERROR((N97*$M$3/$N$4),0)+IFERROR((S97*$R$3/$S$4),0)+IFERROR((X97*$W$3/$X$4),0))/($D$5/1000)</f>
        <v>0.67500000000000016</v>
      </c>
      <c r="D97" s="231"/>
      <c r="F97" s="21"/>
      <c r="G97" s="204">
        <v>0.65</v>
      </c>
      <c r="I97" s="86" cm="1">
        <f t="array" ref="I97">IF($G97&gt;=I$7,TREND(J$6:J$7,I$6:I$7,$G97),IF($G97&gt;=I$8,TREND(J$7:J$8,I$7:I$8,$G97),IF($G97&gt;=I$9,TREND(J$8:J$9,I$8:I$9,$G97),IF($G97&gt;=I$10,TREND(J$9:J$10,I$9:I$10,$G97),IF($G97&gt;=I$11,TREND(J$10:J$11,I$10:I$11,$G97),0)))))</f>
        <v>0.67500000000000004</v>
      </c>
      <c r="J97" s="3"/>
      <c r="K97" s="3"/>
      <c r="N97" s="86" cm="1">
        <f t="array" ref="N97">IF($G97&gt;=N$7,TREND(O$6:O$7,N$6:N$7,$G97),IF($G97&gt;=N$8,TREND(O$7:O$8,N$7:N$8,$G97),IF($G97&gt;=N$9,TREND(O$8:O$9,N$8:N$9,$G97),IF($G97&gt;=N$10,TREND(O$9:O$10,N$9:N$10,$G97),IF($G97&gt;=N$11,TREND(O$10:O$11,N$10:N$11,$G97),0)))))</f>
        <v>0.65333333333333332</v>
      </c>
      <c r="O97" s="3"/>
      <c r="P97" s="3"/>
      <c r="Q97" s="3"/>
      <c r="R97" s="3"/>
      <c r="S97" s="193">
        <v>0</v>
      </c>
      <c r="T97" s="3"/>
      <c r="U97" s="3"/>
      <c r="V97" s="3"/>
      <c r="W97" s="3"/>
      <c r="X97" s="193">
        <v>0</v>
      </c>
      <c r="Y97" s="3"/>
      <c r="Z97" s="3"/>
      <c r="AA97" s="3"/>
      <c r="AB97" s="3"/>
    </row>
    <row r="98" spans="1:28" x14ac:dyDescent="0.35">
      <c r="A98" s="86">
        <f t="shared" si="1"/>
        <v>0.6825</v>
      </c>
      <c r="D98" s="231"/>
      <c r="F98" s="21"/>
      <c r="G98" s="204">
        <v>0.66</v>
      </c>
      <c r="I98" s="86" cm="1">
        <f t="array" ref="I98">IF($G98&gt;=I$7,TREND(J$6:J$7,I$6:I$7,$G98),IF($G98&gt;=I$8,TREND(J$7:J$8,I$7:I$8,$G98),IF($G98&gt;=I$9,TREND(J$8:J$9,I$8:I$9,$G98),IF($G98&gt;=I$10,TREND(J$9:J$10,I$9:I$10,$G98),IF($G98&gt;=I$11,TREND(J$10:J$11,I$10:I$11,$G98),0)))))</f>
        <v>0.68249999999999988</v>
      </c>
      <c r="J98" s="3"/>
      <c r="K98" s="3"/>
      <c r="N98" s="86" cm="1">
        <f t="array" ref="N98">IF($G98&gt;=N$7,TREND(O$6:O$7,N$6:N$7,$G98),IF($G98&gt;=N$8,TREND(O$7:O$8,N$7:N$8,$G98),IF($G98&gt;=N$9,TREND(O$8:O$9,N$8:N$9,$G98),IF($G98&gt;=N$10,TREND(O$9:O$10,N$9:N$10,$G98),IF($G98&gt;=N$11,TREND(O$10:O$11,N$10:N$11,$G98),0)))))</f>
        <v>0.66100000000000003</v>
      </c>
      <c r="O98" s="3"/>
      <c r="P98" s="3"/>
      <c r="Q98" s="3"/>
      <c r="R98" s="3"/>
      <c r="S98" s="193">
        <v>0</v>
      </c>
      <c r="T98" s="3"/>
      <c r="U98" s="3"/>
      <c r="V98" s="3"/>
      <c r="W98" s="3"/>
      <c r="X98" s="193">
        <v>0</v>
      </c>
      <c r="Y98" s="3"/>
      <c r="Z98" s="3"/>
      <c r="AA98" s="3"/>
      <c r="AB98" s="3"/>
    </row>
    <row r="99" spans="1:28" x14ac:dyDescent="0.35">
      <c r="A99" s="86">
        <f t="shared" si="1"/>
        <v>0.69</v>
      </c>
      <c r="D99" s="231"/>
      <c r="F99" s="21"/>
      <c r="G99" s="204">
        <v>0.67</v>
      </c>
      <c r="I99" s="86" cm="1">
        <f t="array" ref="I99">IF($G99&gt;=I$7,TREND(J$6:J$7,I$6:I$7,$G99),IF($G99&gt;=I$8,TREND(J$7:J$8,I$7:I$8,$G99),IF($G99&gt;=I$9,TREND(J$8:J$9,I$8:I$9,$G99),IF($G99&gt;=I$10,TREND(J$9:J$10,I$9:I$10,$G99),IF($G99&gt;=I$11,TREND(J$10:J$11,I$10:I$11,$G99),0)))))</f>
        <v>0.69</v>
      </c>
      <c r="J99" s="3"/>
      <c r="K99" s="3"/>
      <c r="N99" s="86" cm="1">
        <f t="array" ref="N99">IF($G99&gt;=N$7,TREND(O$6:O$7,N$6:N$7,$G99),IF($G99&gt;=N$8,TREND(O$7:O$8,N$7:N$8,$G99),IF($G99&gt;=N$9,TREND(O$8:O$9,N$8:N$9,$G99),IF($G99&gt;=N$10,TREND(O$9:O$10,N$9:N$10,$G99),IF($G99&gt;=N$11,TREND(O$10:O$11,N$10:N$11,$G99),0)))))</f>
        <v>0.66866666666666663</v>
      </c>
      <c r="O99" s="3"/>
      <c r="P99" s="3"/>
      <c r="Q99" s="3"/>
      <c r="R99" s="3"/>
      <c r="S99" s="193">
        <v>0</v>
      </c>
      <c r="T99" s="3"/>
      <c r="U99" s="3"/>
      <c r="V99" s="3"/>
      <c r="W99" s="3"/>
      <c r="X99" s="193">
        <v>0</v>
      </c>
      <c r="Y99" s="3"/>
      <c r="Z99" s="3"/>
      <c r="AA99" s="3"/>
      <c r="AB99" s="3"/>
    </row>
    <row r="100" spans="1:28" x14ac:dyDescent="0.35">
      <c r="A100" s="86">
        <f t="shared" si="1"/>
        <v>0.69750000000000001</v>
      </c>
      <c r="D100" s="231"/>
      <c r="F100" s="21"/>
      <c r="G100" s="204">
        <v>0.68</v>
      </c>
      <c r="I100" s="86" cm="1">
        <f t="array" ref="I100">IF($G100&gt;=I$7,TREND(J$6:J$7,I$6:I$7,$G100),IF($G100&gt;=I$8,TREND(J$7:J$8,I$7:I$8,$G100),IF($G100&gt;=I$9,TREND(J$8:J$9,I$8:I$9,$G100),IF($G100&gt;=I$10,TREND(J$9:J$10,I$9:I$10,$G100),IF($G100&gt;=I$11,TREND(J$10:J$11,I$10:I$11,$G100),0)))))</f>
        <v>0.69750000000000001</v>
      </c>
      <c r="J100" s="3"/>
      <c r="K100" s="3"/>
      <c r="N100" s="86" cm="1">
        <f t="array" ref="N100">IF($G100&gt;=N$7,TREND(O$6:O$7,N$6:N$7,$G100),IF($G100&gt;=N$8,TREND(O$7:O$8,N$7:N$8,$G100),IF($G100&gt;=N$9,TREND(O$8:O$9,N$8:N$9,$G100),IF($G100&gt;=N$10,TREND(O$9:O$10,N$9:N$10,$G100),IF($G100&gt;=N$11,TREND(O$10:O$11,N$10:N$11,$G100),0)))))</f>
        <v>0.67633333333333334</v>
      </c>
      <c r="O100" s="3"/>
      <c r="P100" s="3"/>
      <c r="Q100" s="3"/>
      <c r="R100" s="3"/>
      <c r="S100" s="193">
        <v>0</v>
      </c>
      <c r="T100" s="3"/>
      <c r="U100" s="3"/>
      <c r="V100" s="3"/>
      <c r="W100" s="3"/>
      <c r="X100" s="193">
        <v>0</v>
      </c>
      <c r="Y100" s="3"/>
      <c r="Z100" s="3"/>
      <c r="AA100" s="3"/>
      <c r="AB100" s="3"/>
    </row>
    <row r="101" spans="1:28" x14ac:dyDescent="0.35">
      <c r="A101" s="86">
        <f t="shared" si="1"/>
        <v>0.70499999999999985</v>
      </c>
      <c r="D101" s="231"/>
      <c r="F101" s="21"/>
      <c r="G101" s="204">
        <v>0.69</v>
      </c>
      <c r="I101" s="86" cm="1">
        <f t="array" ref="I101">IF($G101&gt;=I$7,TREND(J$6:J$7,I$6:I$7,$G101),IF($G101&gt;=I$8,TREND(J$7:J$8,I$7:I$8,$G101),IF($G101&gt;=I$9,TREND(J$8:J$9,I$8:I$9,$G101),IF($G101&gt;=I$10,TREND(J$9:J$10,I$9:I$10,$G101),IF($G101&gt;=I$11,TREND(J$10:J$11,I$10:I$11,$G101),0)))))</f>
        <v>0.70499999999999985</v>
      </c>
      <c r="J101" s="3"/>
      <c r="K101" s="3"/>
      <c r="N101" s="86" cm="1">
        <f t="array" ref="N101">IF($G101&gt;=N$7,TREND(O$6:O$7,N$6:N$7,$G101),IF($G101&gt;=N$8,TREND(O$7:O$8,N$7:N$8,$G101),IF($G101&gt;=N$9,TREND(O$8:O$9,N$8:N$9,$G101),IF($G101&gt;=N$10,TREND(O$9:O$10,N$9:N$10,$G101),IF($G101&gt;=N$11,TREND(O$10:O$11,N$10:N$11,$G101),0)))))</f>
        <v>0.68399999999999994</v>
      </c>
      <c r="O101" s="3"/>
      <c r="P101" s="3"/>
      <c r="Q101" s="3"/>
      <c r="R101" s="3"/>
      <c r="S101" s="193">
        <v>0</v>
      </c>
      <c r="T101" s="3"/>
      <c r="U101" s="3"/>
      <c r="V101" s="3"/>
      <c r="W101" s="3"/>
      <c r="X101" s="193">
        <v>0</v>
      </c>
      <c r="Y101" s="3"/>
      <c r="Z101" s="3"/>
      <c r="AA101" s="3"/>
      <c r="AB101" s="3"/>
    </row>
    <row r="102" spans="1:28" x14ac:dyDescent="0.35">
      <c r="A102" s="86">
        <f t="shared" si="1"/>
        <v>0.7124999999999998</v>
      </c>
      <c r="D102" s="231"/>
      <c r="F102" s="21"/>
      <c r="G102" s="204">
        <v>0.7</v>
      </c>
      <c r="I102" s="86" cm="1">
        <f t="array" ref="I102">IF($G102&gt;=I$7,TREND(J$6:J$7,I$6:I$7,$G102),IF($G102&gt;=I$8,TREND(J$7:J$8,I$7:I$8,$G102),IF($G102&gt;=I$9,TREND(J$8:J$9,I$8:I$9,$G102),IF($G102&gt;=I$10,TREND(J$9:J$10,I$9:I$10,$G102),IF($G102&gt;=I$11,TREND(J$10:J$11,I$10:I$11,$G102),0)))))</f>
        <v>0.71249999999999991</v>
      </c>
      <c r="J102" s="3"/>
      <c r="K102" s="3"/>
      <c r="N102" s="86" cm="1">
        <f t="array" ref="N102">IF($G102&gt;=N$7,TREND(O$6:O$7,N$6:N$7,$G102),IF($G102&gt;=N$8,TREND(O$7:O$8,N$7:N$8,$G102),IF($G102&gt;=N$9,TREND(O$8:O$9,N$8:N$9,$G102),IF($G102&gt;=N$10,TREND(O$9:O$10,N$9:N$10,$G102),IF($G102&gt;=N$11,TREND(O$10:O$11,N$10:N$11,$G102),0)))))</f>
        <v>0.69166666666666665</v>
      </c>
      <c r="O102" s="3"/>
      <c r="P102" s="3"/>
      <c r="Q102" s="3"/>
      <c r="R102" s="3"/>
      <c r="S102" s="193">
        <v>0</v>
      </c>
      <c r="T102" s="3"/>
      <c r="U102" s="3"/>
      <c r="V102" s="3"/>
      <c r="W102" s="3"/>
      <c r="X102" s="193">
        <v>0</v>
      </c>
      <c r="Y102" s="3"/>
      <c r="Z102" s="3"/>
      <c r="AA102" s="3"/>
      <c r="AB102" s="3"/>
    </row>
    <row r="103" spans="1:28" x14ac:dyDescent="0.35">
      <c r="A103" s="86">
        <f t="shared" si="1"/>
        <v>0.72</v>
      </c>
      <c r="D103" s="231"/>
      <c r="F103" s="21"/>
      <c r="G103" s="204">
        <v>0.71</v>
      </c>
      <c r="I103" s="86" cm="1">
        <f t="array" ref="I103">IF($G103&gt;=I$7,TREND(J$6:J$7,I$6:I$7,$G103),IF($G103&gt;=I$8,TREND(J$7:J$8,I$7:I$8,$G103),IF($G103&gt;=I$9,TREND(J$8:J$9,I$8:I$9,$G103),IF($G103&gt;=I$10,TREND(J$9:J$10,I$9:I$10,$G103),IF($G103&gt;=I$11,TREND(J$10:J$11,I$10:I$11,$G103),0)))))</f>
        <v>0.72</v>
      </c>
      <c r="J103" s="3"/>
      <c r="K103" s="3"/>
      <c r="N103" s="86" cm="1">
        <f t="array" ref="N103">IF($G103&gt;=N$7,TREND(O$6:O$7,N$6:N$7,$G103),IF($G103&gt;=N$8,TREND(O$7:O$8,N$7:N$8,$G103),IF($G103&gt;=N$9,TREND(O$8:O$9,N$8:N$9,$G103),IF($G103&gt;=N$10,TREND(O$9:O$10,N$9:N$10,$G103),IF($G103&gt;=N$11,TREND(O$10:O$11,N$10:N$11,$G103),0)))))</f>
        <v>0.69933333333333325</v>
      </c>
      <c r="O103" s="3"/>
      <c r="P103" s="3"/>
      <c r="Q103" s="3"/>
      <c r="R103" s="3"/>
      <c r="S103" s="193">
        <v>0</v>
      </c>
      <c r="T103" s="3"/>
      <c r="U103" s="3"/>
      <c r="V103" s="3"/>
      <c r="W103" s="3"/>
      <c r="X103" s="193">
        <v>0</v>
      </c>
      <c r="Y103" s="3"/>
      <c r="Z103" s="3"/>
      <c r="AA103" s="3"/>
      <c r="AB103" s="3"/>
    </row>
    <row r="104" spans="1:28" x14ac:dyDescent="0.35">
      <c r="A104" s="86">
        <f t="shared" si="1"/>
        <v>0.72750000000000015</v>
      </c>
      <c r="D104" s="231"/>
      <c r="F104" s="21"/>
      <c r="G104" s="204">
        <v>0.72</v>
      </c>
      <c r="I104" s="86" cm="1">
        <f t="array" ref="I104">IF($G104&gt;=I$7,TREND(J$6:J$7,I$6:I$7,$G104),IF($G104&gt;=I$8,TREND(J$7:J$8,I$7:I$8,$G104),IF($G104&gt;=I$9,TREND(J$8:J$9,I$8:I$9,$G104),IF($G104&gt;=I$10,TREND(J$9:J$10,I$9:I$10,$G104),IF($G104&gt;=I$11,TREND(J$10:J$11,I$10:I$11,$G104),0)))))</f>
        <v>0.72750000000000004</v>
      </c>
      <c r="J104" s="3"/>
      <c r="K104" s="3"/>
      <c r="N104" s="86" cm="1">
        <f t="array" ref="N104">IF($G104&gt;=N$7,TREND(O$6:O$7,N$6:N$7,$G104),IF($G104&gt;=N$8,TREND(O$7:O$8,N$7:N$8,$G104),IF($G104&gt;=N$9,TREND(O$8:O$9,N$8:N$9,$G104),IF($G104&gt;=N$10,TREND(O$9:O$10,N$9:N$10,$G104),IF($G104&gt;=N$11,TREND(O$10:O$11,N$10:N$11,$G104),0)))))</f>
        <v>0.70699999999999996</v>
      </c>
      <c r="O104" s="3"/>
      <c r="P104" s="3"/>
      <c r="Q104" s="3"/>
      <c r="R104" s="3"/>
      <c r="S104" s="193">
        <v>0</v>
      </c>
      <c r="T104" s="3"/>
      <c r="U104" s="3"/>
      <c r="V104" s="3"/>
      <c r="W104" s="3"/>
      <c r="X104" s="193">
        <v>0</v>
      </c>
      <c r="Y104" s="3"/>
      <c r="Z104" s="3"/>
      <c r="AA104" s="3"/>
      <c r="AB104" s="3"/>
    </row>
    <row r="105" spans="1:28" x14ac:dyDescent="0.35">
      <c r="A105" s="86">
        <f t="shared" si="1"/>
        <v>0.73499999999999988</v>
      </c>
      <c r="D105" s="231"/>
      <c r="F105" s="21"/>
      <c r="G105" s="204">
        <v>0.73</v>
      </c>
      <c r="I105" s="86" cm="1">
        <f t="array" ref="I105">IF($G105&gt;=I$7,TREND(J$6:J$7,I$6:I$7,$G105),IF($G105&gt;=I$8,TREND(J$7:J$8,I$7:I$8,$G105),IF($G105&gt;=I$9,TREND(J$8:J$9,I$8:I$9,$G105),IF($G105&gt;=I$10,TREND(J$9:J$10,I$9:I$10,$G105),IF($G105&gt;=I$11,TREND(J$10:J$11,I$10:I$11,$G105),0)))))</f>
        <v>0.73499999999999988</v>
      </c>
      <c r="J105" s="3"/>
      <c r="K105" s="3"/>
      <c r="N105" s="86" cm="1">
        <f t="array" ref="N105">IF($G105&gt;=N$7,TREND(O$6:O$7,N$6:N$7,$G105),IF($G105&gt;=N$8,TREND(O$7:O$8,N$7:N$8,$G105),IF($G105&gt;=N$9,TREND(O$8:O$9,N$8:N$9,$G105),IF($G105&gt;=N$10,TREND(O$9:O$10,N$9:N$10,$G105),IF($G105&gt;=N$11,TREND(O$10:O$11,N$10:N$11,$G105),0)))))</f>
        <v>0.71466666666666667</v>
      </c>
      <c r="O105" s="3"/>
      <c r="P105" s="3"/>
      <c r="Q105" s="3"/>
      <c r="R105" s="3"/>
      <c r="S105" s="193">
        <v>0</v>
      </c>
      <c r="T105" s="3"/>
      <c r="U105" s="3"/>
      <c r="V105" s="3"/>
      <c r="W105" s="3"/>
      <c r="X105" s="193">
        <v>0</v>
      </c>
      <c r="Y105" s="3"/>
      <c r="Z105" s="3"/>
      <c r="AA105" s="3"/>
      <c r="AB105" s="3"/>
    </row>
    <row r="106" spans="1:28" x14ac:dyDescent="0.35">
      <c r="A106" s="86">
        <f t="shared" si="1"/>
        <v>0.74249999999999994</v>
      </c>
      <c r="D106" s="231"/>
      <c r="F106" s="21"/>
      <c r="G106" s="204">
        <v>0.74</v>
      </c>
      <c r="I106" s="86" cm="1">
        <f t="array" ref="I106">IF($G106&gt;=I$7,TREND(J$6:J$7,I$6:I$7,$G106),IF($G106&gt;=I$8,TREND(J$7:J$8,I$7:I$8,$G106),IF($G106&gt;=I$9,TREND(J$8:J$9,I$8:I$9,$G106),IF($G106&gt;=I$10,TREND(J$9:J$10,I$9:I$10,$G106),IF($G106&gt;=I$11,TREND(J$10:J$11,I$10:I$11,$G106),0)))))</f>
        <v>0.74249999999999994</v>
      </c>
      <c r="J106" s="3"/>
      <c r="K106" s="3"/>
      <c r="N106" s="86" cm="1">
        <f t="array" ref="N106">IF($G106&gt;=N$7,TREND(O$6:O$7,N$6:N$7,$G106),IF($G106&gt;=N$8,TREND(O$7:O$8,N$7:N$8,$G106),IF($G106&gt;=N$9,TREND(O$8:O$9,N$8:N$9,$G106),IF($G106&gt;=N$10,TREND(O$9:O$10,N$9:N$10,$G106),IF($G106&gt;=N$11,TREND(O$10:O$11,N$10:N$11,$G106),0)))))</f>
        <v>0.72233333333333327</v>
      </c>
      <c r="O106" s="3"/>
      <c r="P106" s="3"/>
      <c r="Q106" s="3"/>
      <c r="R106" s="3"/>
      <c r="S106" s="193">
        <v>0</v>
      </c>
      <c r="T106" s="3"/>
      <c r="U106" s="3"/>
      <c r="V106" s="3"/>
      <c r="W106" s="3"/>
      <c r="X106" s="193">
        <v>0</v>
      </c>
      <c r="Y106" s="3"/>
      <c r="Z106" s="3"/>
      <c r="AA106" s="3"/>
      <c r="AB106" s="3"/>
    </row>
    <row r="107" spans="1:28" x14ac:dyDescent="0.35">
      <c r="A107" s="86">
        <f t="shared" si="1"/>
        <v>0.75</v>
      </c>
      <c r="D107" s="231"/>
      <c r="F107" s="21"/>
      <c r="G107" s="204">
        <v>0.75</v>
      </c>
      <c r="I107" s="86" cm="1">
        <f t="array" ref="I107">IF($G107&gt;=I$7,TREND(J$6:J$7,I$6:I$7,$G107),IF($G107&gt;=I$8,TREND(J$7:J$8,I$7:I$8,$G107),IF($G107&gt;=I$9,TREND(J$8:J$9,I$8:I$9,$G107),IF($G107&gt;=I$10,TREND(J$9:J$10,I$9:I$10,$G107),IF($G107&gt;=I$11,TREND(J$10:J$11,I$10:I$11,$G107),0)))))</f>
        <v>0.75</v>
      </c>
      <c r="J107" s="3"/>
      <c r="K107" s="3"/>
      <c r="N107" s="86" cm="1">
        <f t="array" ref="N107">IF($G107&gt;=N$7,TREND(O$6:O$7,N$6:N$7,$G107),IF($G107&gt;=N$8,TREND(O$7:O$8,N$7:N$8,$G107),IF($G107&gt;=N$9,TREND(O$8:O$9,N$8:N$9,$G107),IF($G107&gt;=N$10,TREND(O$9:O$10,N$9:N$10,$G107),IF($G107&gt;=N$11,TREND(O$10:O$11,N$10:N$11,$G107),0)))))</f>
        <v>0.72999999999999987</v>
      </c>
      <c r="O107" s="3"/>
      <c r="P107" s="3"/>
      <c r="Q107" s="3"/>
      <c r="R107" s="3"/>
      <c r="S107" s="193">
        <v>0</v>
      </c>
      <c r="T107" s="3"/>
      <c r="U107" s="3"/>
      <c r="V107" s="3"/>
      <c r="W107" s="3"/>
      <c r="X107" s="193">
        <v>0</v>
      </c>
      <c r="Y107" s="3"/>
      <c r="Z107" s="3"/>
      <c r="AA107" s="3"/>
      <c r="AB107" s="3"/>
    </row>
    <row r="108" spans="1:28" x14ac:dyDescent="0.35">
      <c r="A108" s="86">
        <f t="shared" si="1"/>
        <v>0.76</v>
      </c>
      <c r="D108" s="231"/>
      <c r="F108" s="21"/>
      <c r="G108" s="204">
        <v>0.76</v>
      </c>
      <c r="I108" s="86" cm="1">
        <f t="array" ref="I108">IF($G108&gt;=I$7,TREND(J$6:J$7,I$6:I$7,$G108),IF($G108&gt;=I$8,TREND(J$7:J$8,I$7:I$8,$G108),IF($G108&gt;=I$9,TREND(J$8:J$9,I$8:I$9,$G108),IF($G108&gt;=I$10,TREND(J$9:J$10,I$9:I$10,$G108),IF($G108&gt;=I$11,TREND(J$10:J$11,I$10:I$11,$G108),0)))))</f>
        <v>0.76</v>
      </c>
      <c r="J108" s="3"/>
      <c r="K108" s="3"/>
      <c r="N108" s="86" cm="1">
        <f t="array" ref="N108">IF($G108&gt;=N$7,TREND(O$6:O$7,N$6:N$7,$G108),IF($G108&gt;=N$8,TREND(O$7:O$8,N$7:N$8,$G108),IF($G108&gt;=N$9,TREND(O$8:O$9,N$8:N$9,$G108),IF($G108&gt;=N$10,TREND(O$9:O$10,N$9:N$10,$G108),IF($G108&gt;=N$11,TREND(O$10:O$11,N$10:N$11,$G108),0)))))</f>
        <v>0.7407999999999999</v>
      </c>
      <c r="O108" s="3"/>
      <c r="P108" s="3"/>
      <c r="Q108" s="3"/>
      <c r="R108" s="3"/>
      <c r="S108" s="193">
        <v>0</v>
      </c>
      <c r="T108" s="3"/>
      <c r="U108" s="3"/>
      <c r="V108" s="3"/>
      <c r="W108" s="3"/>
      <c r="X108" s="193">
        <v>0</v>
      </c>
      <c r="Y108" s="3"/>
      <c r="Z108" s="3"/>
      <c r="AA108" s="3"/>
      <c r="AB108" s="3"/>
    </row>
    <row r="109" spans="1:28" x14ac:dyDescent="0.35">
      <c r="A109" s="86">
        <f t="shared" si="1"/>
        <v>0.77</v>
      </c>
      <c r="D109" s="231"/>
      <c r="F109" s="21"/>
      <c r="G109" s="204">
        <v>0.77</v>
      </c>
      <c r="I109" s="86" cm="1">
        <f t="array" ref="I109">IF($G109&gt;=I$7,TREND(J$6:J$7,I$6:I$7,$G109),IF($G109&gt;=I$8,TREND(J$7:J$8,I$7:I$8,$G109),IF($G109&gt;=I$9,TREND(J$8:J$9,I$8:I$9,$G109),IF($G109&gt;=I$10,TREND(J$9:J$10,I$9:I$10,$G109),IF($G109&gt;=I$11,TREND(J$10:J$11,I$10:I$11,$G109),0)))))</f>
        <v>0.77</v>
      </c>
      <c r="J109" s="3"/>
      <c r="K109" s="3"/>
      <c r="N109" s="86" cm="1">
        <f t="array" ref="N109">IF($G109&gt;=N$7,TREND(O$6:O$7,N$6:N$7,$G109),IF($G109&gt;=N$8,TREND(O$7:O$8,N$7:N$8,$G109),IF($G109&gt;=N$9,TREND(O$8:O$9,N$8:N$9,$G109),IF($G109&gt;=N$10,TREND(O$9:O$10,N$9:N$10,$G109),IF($G109&gt;=N$11,TREND(O$10:O$11,N$10:N$11,$G109),0)))))</f>
        <v>0.75159999999999993</v>
      </c>
      <c r="O109" s="3"/>
      <c r="P109" s="3"/>
      <c r="Q109" s="3"/>
      <c r="R109" s="3"/>
      <c r="S109" s="193">
        <v>0</v>
      </c>
      <c r="T109" s="3"/>
      <c r="U109" s="3"/>
      <c r="V109" s="3"/>
      <c r="W109" s="3"/>
      <c r="X109" s="193">
        <v>0</v>
      </c>
      <c r="Y109" s="3"/>
      <c r="Z109" s="3"/>
      <c r="AA109" s="3"/>
      <c r="AB109" s="3"/>
    </row>
    <row r="110" spans="1:28" x14ac:dyDescent="0.35">
      <c r="A110" s="86">
        <f t="shared" si="1"/>
        <v>0.78000000000000014</v>
      </c>
      <c r="D110" s="231"/>
      <c r="F110" s="21"/>
      <c r="G110" s="204">
        <v>0.78</v>
      </c>
      <c r="I110" s="86" cm="1">
        <f t="array" ref="I110">IF($G110&gt;=I$7,TREND(J$6:J$7,I$6:I$7,$G110),IF($G110&gt;=I$8,TREND(J$7:J$8,I$7:I$8,$G110),IF($G110&gt;=I$9,TREND(J$8:J$9,I$8:I$9,$G110),IF($G110&gt;=I$10,TREND(J$9:J$10,I$9:I$10,$G110),IF($G110&gt;=I$11,TREND(J$10:J$11,I$10:I$11,$G110),0)))))</f>
        <v>0.78</v>
      </c>
      <c r="J110" s="3"/>
      <c r="K110" s="3"/>
      <c r="N110" s="86" cm="1">
        <f t="array" ref="N110">IF($G110&gt;=N$7,TREND(O$6:O$7,N$6:N$7,$G110),IF($G110&gt;=N$8,TREND(O$7:O$8,N$7:N$8,$G110),IF($G110&gt;=N$9,TREND(O$8:O$9,N$8:N$9,$G110),IF($G110&gt;=N$10,TREND(O$9:O$10,N$9:N$10,$G110),IF($G110&gt;=N$11,TREND(O$10:O$11,N$10:N$11,$G110),0)))))</f>
        <v>0.76239999999999997</v>
      </c>
      <c r="O110" s="3"/>
      <c r="P110" s="3"/>
      <c r="Q110" s="3"/>
      <c r="R110" s="3"/>
      <c r="S110" s="193">
        <v>0</v>
      </c>
      <c r="T110" s="3"/>
      <c r="U110" s="3"/>
      <c r="V110" s="3"/>
      <c r="W110" s="3"/>
      <c r="X110" s="193">
        <v>0</v>
      </c>
      <c r="Y110" s="3"/>
      <c r="Z110" s="3"/>
      <c r="AA110" s="3"/>
      <c r="AB110" s="3"/>
    </row>
    <row r="111" spans="1:28" x14ac:dyDescent="0.35">
      <c r="A111" s="86">
        <f t="shared" si="1"/>
        <v>0.79</v>
      </c>
      <c r="D111" s="231"/>
      <c r="F111" s="21"/>
      <c r="G111" s="204">
        <v>0.79</v>
      </c>
      <c r="I111" s="86" cm="1">
        <f t="array" ref="I111">IF($G111&gt;=I$7,TREND(J$6:J$7,I$6:I$7,$G111),IF($G111&gt;=I$8,TREND(J$7:J$8,I$7:I$8,$G111),IF($G111&gt;=I$9,TREND(J$8:J$9,I$8:I$9,$G111),IF($G111&gt;=I$10,TREND(J$9:J$10,I$9:I$10,$G111),IF($G111&gt;=I$11,TREND(J$10:J$11,I$10:I$11,$G111),0)))))</f>
        <v>0.79</v>
      </c>
      <c r="J111" s="3"/>
      <c r="K111" s="3"/>
      <c r="N111" s="86" cm="1">
        <f t="array" ref="N111">IF($G111&gt;=N$7,TREND(O$6:O$7,N$6:N$7,$G111),IF($G111&gt;=N$8,TREND(O$7:O$8,N$7:N$8,$G111),IF($G111&gt;=N$9,TREND(O$8:O$9,N$8:N$9,$G111),IF($G111&gt;=N$10,TREND(O$9:O$10,N$9:N$10,$G111),IF($G111&gt;=N$11,TREND(O$10:O$11,N$10:N$11,$G111),0)))))</f>
        <v>0.77319999999999989</v>
      </c>
      <c r="O111" s="3"/>
      <c r="P111" s="3"/>
      <c r="Q111" s="3"/>
      <c r="R111" s="3"/>
      <c r="S111" s="193">
        <v>0</v>
      </c>
      <c r="T111" s="3"/>
      <c r="U111" s="3"/>
      <c r="V111" s="3"/>
      <c r="W111" s="3"/>
      <c r="X111" s="193">
        <v>0</v>
      </c>
      <c r="Y111" s="3"/>
      <c r="Z111" s="3"/>
      <c r="AA111" s="3"/>
      <c r="AB111" s="3"/>
    </row>
    <row r="112" spans="1:28" x14ac:dyDescent="0.35">
      <c r="A112" s="86">
        <f t="shared" si="1"/>
        <v>0.8</v>
      </c>
      <c r="D112" s="231"/>
      <c r="F112" s="21"/>
      <c r="G112" s="204">
        <v>0.8</v>
      </c>
      <c r="I112" s="86" cm="1">
        <f t="array" ref="I112">IF($G112&gt;=I$7,TREND(J$6:J$7,I$6:I$7,$G112),IF($G112&gt;=I$8,TREND(J$7:J$8,I$7:I$8,$G112),IF($G112&gt;=I$9,TREND(J$8:J$9,I$8:I$9,$G112),IF($G112&gt;=I$10,TREND(J$9:J$10,I$9:I$10,$G112),IF($G112&gt;=I$11,TREND(J$10:J$11,I$10:I$11,$G112),0)))))</f>
        <v>0.8</v>
      </c>
      <c r="J112" s="3"/>
      <c r="K112" s="3"/>
      <c r="N112" s="86" cm="1">
        <f t="array" ref="N112">IF($G112&gt;=N$7,TREND(O$6:O$7,N$6:N$7,$G112),IF($G112&gt;=N$8,TREND(O$7:O$8,N$7:N$8,$G112),IF($G112&gt;=N$9,TREND(O$8:O$9,N$8:N$9,$G112),IF($G112&gt;=N$10,TREND(O$9:O$10,N$9:N$10,$G112),IF($G112&gt;=N$11,TREND(O$10:O$11,N$10:N$11,$G112),0)))))</f>
        <v>0.78399999999999992</v>
      </c>
      <c r="O112" s="3"/>
      <c r="P112" s="3"/>
      <c r="Q112" s="3"/>
      <c r="R112" s="3"/>
      <c r="S112" s="193">
        <v>0</v>
      </c>
      <c r="T112" s="3"/>
      <c r="U112" s="3"/>
      <c r="V112" s="3"/>
      <c r="W112" s="3"/>
      <c r="X112" s="193">
        <v>0</v>
      </c>
      <c r="Y112" s="3"/>
      <c r="Z112" s="3"/>
      <c r="AA112" s="3"/>
      <c r="AB112" s="3"/>
    </row>
    <row r="113" spans="1:28" x14ac:dyDescent="0.35">
      <c r="A113" s="86">
        <f t="shared" si="1"/>
        <v>0.81000000000000016</v>
      </c>
      <c r="D113" s="231"/>
      <c r="F113" s="21"/>
      <c r="G113" s="204">
        <v>0.81</v>
      </c>
      <c r="I113" s="86" cm="1">
        <f t="array" ref="I113">IF($G113&gt;=I$7,TREND(J$6:J$7,I$6:I$7,$G113),IF($G113&gt;=I$8,TREND(J$7:J$8,I$7:I$8,$G113),IF($G113&gt;=I$9,TREND(J$8:J$9,I$8:I$9,$G113),IF($G113&gt;=I$10,TREND(J$9:J$10,I$9:I$10,$G113),IF($G113&gt;=I$11,TREND(J$10:J$11,I$10:I$11,$G113),0)))))</f>
        <v>0.81</v>
      </c>
      <c r="J113" s="3"/>
      <c r="K113" s="3"/>
      <c r="N113" s="86" cm="1">
        <f t="array" ref="N113">IF($G113&gt;=N$7,TREND(O$6:O$7,N$6:N$7,$G113),IF($G113&gt;=N$8,TREND(O$7:O$8,N$7:N$8,$G113),IF($G113&gt;=N$9,TREND(O$8:O$9,N$8:N$9,$G113),IF($G113&gt;=N$10,TREND(O$9:O$10,N$9:N$10,$G113),IF($G113&gt;=N$11,TREND(O$10:O$11,N$10:N$11,$G113),0)))))</f>
        <v>0.79479999999999995</v>
      </c>
      <c r="O113" s="3"/>
      <c r="P113" s="3"/>
      <c r="Q113" s="3"/>
      <c r="R113" s="3"/>
      <c r="S113" s="193">
        <v>0</v>
      </c>
      <c r="T113" s="3"/>
      <c r="U113" s="3"/>
      <c r="V113" s="3"/>
      <c r="W113" s="3"/>
      <c r="X113" s="193">
        <v>0</v>
      </c>
      <c r="Y113" s="3"/>
      <c r="Z113" s="3"/>
      <c r="AA113" s="3"/>
      <c r="AB113" s="3"/>
    </row>
    <row r="114" spans="1:28" x14ac:dyDescent="0.35">
      <c r="A114" s="86">
        <f t="shared" si="1"/>
        <v>0.82</v>
      </c>
      <c r="D114" s="231"/>
      <c r="F114" s="21"/>
      <c r="G114" s="204">
        <v>0.82</v>
      </c>
      <c r="I114" s="86" cm="1">
        <f t="array" ref="I114">IF($G114&gt;=I$7,TREND(J$6:J$7,I$6:I$7,$G114),IF($G114&gt;=I$8,TREND(J$7:J$8,I$7:I$8,$G114),IF($G114&gt;=I$9,TREND(J$8:J$9,I$8:I$9,$G114),IF($G114&gt;=I$10,TREND(J$9:J$10,I$9:I$10,$G114),IF($G114&gt;=I$11,TREND(J$10:J$11,I$10:I$11,$G114),0)))))</f>
        <v>0.82</v>
      </c>
      <c r="J114" s="3"/>
      <c r="K114" s="3"/>
      <c r="N114" s="86" cm="1">
        <f t="array" ref="N114">IF($G114&gt;=N$7,TREND(O$6:O$7,N$6:N$7,$G114),IF($G114&gt;=N$8,TREND(O$7:O$8,N$7:N$8,$G114),IF($G114&gt;=N$9,TREND(O$8:O$9,N$8:N$9,$G114),IF($G114&gt;=N$10,TREND(O$9:O$10,N$9:N$10,$G114),IF($G114&gt;=N$11,TREND(O$10:O$11,N$10:N$11,$G114),0)))))</f>
        <v>0.80559999999999987</v>
      </c>
      <c r="O114" s="3"/>
      <c r="P114" s="3"/>
      <c r="Q114" s="3"/>
      <c r="R114" s="3"/>
      <c r="S114" s="193">
        <v>0</v>
      </c>
      <c r="T114" s="3"/>
      <c r="U114" s="3"/>
      <c r="V114" s="3"/>
      <c r="W114" s="3"/>
      <c r="X114" s="193">
        <v>0</v>
      </c>
      <c r="Y114" s="3"/>
      <c r="Z114" s="3"/>
      <c r="AA114" s="3"/>
      <c r="AB114" s="3"/>
    </row>
    <row r="115" spans="1:28" x14ac:dyDescent="0.35">
      <c r="A115" s="86">
        <f t="shared" si="1"/>
        <v>0.83000000000000007</v>
      </c>
      <c r="D115" s="231"/>
      <c r="F115" s="21"/>
      <c r="G115" s="204">
        <v>0.83</v>
      </c>
      <c r="I115" s="86" cm="1">
        <f t="array" ref="I115">IF($G115&gt;=I$7,TREND(J$6:J$7,I$6:I$7,$G115),IF($G115&gt;=I$8,TREND(J$7:J$8,I$7:I$8,$G115),IF($G115&gt;=I$9,TREND(J$8:J$9,I$8:I$9,$G115),IF($G115&gt;=I$10,TREND(J$9:J$10,I$9:I$10,$G115),IF($G115&gt;=I$11,TREND(J$10:J$11,I$10:I$11,$G115),0)))))</f>
        <v>0.83</v>
      </c>
      <c r="J115" s="3"/>
      <c r="K115" s="3"/>
      <c r="N115" s="86" cm="1">
        <f t="array" ref="N115">IF($G115&gt;=N$7,TREND(O$6:O$7,N$6:N$7,$G115),IF($G115&gt;=N$8,TREND(O$7:O$8,N$7:N$8,$G115),IF($G115&gt;=N$9,TREND(O$8:O$9,N$8:N$9,$G115),IF($G115&gt;=N$10,TREND(O$9:O$10,N$9:N$10,$G115),IF($G115&gt;=N$11,TREND(O$10:O$11,N$10:N$11,$G115),0)))))</f>
        <v>0.8163999999999999</v>
      </c>
      <c r="O115" s="3"/>
      <c r="P115" s="3"/>
      <c r="Q115" s="3"/>
      <c r="R115" s="3"/>
      <c r="S115" s="193">
        <v>0</v>
      </c>
      <c r="T115" s="3"/>
      <c r="U115" s="3"/>
      <c r="V115" s="3"/>
      <c r="W115" s="3"/>
      <c r="X115" s="193">
        <v>0</v>
      </c>
      <c r="Y115" s="3"/>
      <c r="Z115" s="3"/>
      <c r="AA115" s="3"/>
      <c r="AB115" s="3"/>
    </row>
    <row r="116" spans="1:28" x14ac:dyDescent="0.35">
      <c r="A116" s="86">
        <f t="shared" si="1"/>
        <v>0.83999999999999986</v>
      </c>
      <c r="D116" s="231"/>
      <c r="F116" s="21"/>
      <c r="G116" s="204">
        <v>0.84</v>
      </c>
      <c r="I116" s="86" cm="1">
        <f t="array" ref="I116">IF($G116&gt;=I$7,TREND(J$6:J$7,I$6:I$7,$G116),IF($G116&gt;=I$8,TREND(J$7:J$8,I$7:I$8,$G116),IF($G116&gt;=I$9,TREND(J$8:J$9,I$8:I$9,$G116),IF($G116&gt;=I$10,TREND(J$9:J$10,I$9:I$10,$G116),IF($G116&gt;=I$11,TREND(J$10:J$11,I$10:I$11,$G116),0)))))</f>
        <v>0.84</v>
      </c>
      <c r="J116" s="3"/>
      <c r="K116" s="3"/>
      <c r="N116" s="86" cm="1">
        <f t="array" ref="N116">IF($G116&gt;=N$7,TREND(O$6:O$7,N$6:N$7,$G116),IF($G116&gt;=N$8,TREND(O$7:O$8,N$7:N$8,$G116),IF($G116&gt;=N$9,TREND(O$8:O$9,N$8:N$9,$G116),IF($G116&gt;=N$10,TREND(O$9:O$10,N$9:N$10,$G116),IF($G116&gt;=N$11,TREND(O$10:O$11,N$10:N$11,$G116),0)))))</f>
        <v>0.82719999999999994</v>
      </c>
      <c r="O116" s="3"/>
      <c r="P116" s="3"/>
      <c r="Q116" s="3"/>
      <c r="R116" s="3"/>
      <c r="S116" s="193">
        <v>0</v>
      </c>
      <c r="T116" s="3"/>
      <c r="U116" s="3"/>
      <c r="V116" s="3"/>
      <c r="W116" s="3"/>
      <c r="X116" s="193">
        <v>0</v>
      </c>
      <c r="Y116" s="3"/>
      <c r="Z116" s="3"/>
      <c r="AA116" s="3"/>
      <c r="AB116" s="3"/>
    </row>
    <row r="117" spans="1:28" x14ac:dyDescent="0.35">
      <c r="A117" s="86">
        <f t="shared" si="1"/>
        <v>0.85</v>
      </c>
      <c r="D117" s="231"/>
      <c r="F117" s="21"/>
      <c r="G117" s="204">
        <v>0.85</v>
      </c>
      <c r="I117" s="86" cm="1">
        <f t="array" ref="I117">IF($G117&gt;=I$7,TREND(J$6:J$7,I$6:I$7,$G117),IF($G117&gt;=I$8,TREND(J$7:J$8,I$7:I$8,$G117),IF($G117&gt;=I$9,TREND(J$8:J$9,I$8:I$9,$G117),IF($G117&gt;=I$10,TREND(J$9:J$10,I$9:I$10,$G117),IF($G117&gt;=I$11,TREND(J$10:J$11,I$10:I$11,$G117),0)))))</f>
        <v>0.85</v>
      </c>
      <c r="J117" s="3"/>
      <c r="K117" s="3"/>
      <c r="N117" s="86" cm="1">
        <f t="array" ref="N117">IF($G117&gt;=N$7,TREND(O$6:O$7,N$6:N$7,$G117),IF($G117&gt;=N$8,TREND(O$7:O$8,N$7:N$8,$G117),IF($G117&gt;=N$9,TREND(O$8:O$9,N$8:N$9,$G117),IF($G117&gt;=N$10,TREND(O$9:O$10,N$9:N$10,$G117),IF($G117&gt;=N$11,TREND(O$10:O$11,N$10:N$11,$G117),0)))))</f>
        <v>0.83799999999999986</v>
      </c>
      <c r="O117" s="3"/>
      <c r="P117" s="3"/>
      <c r="Q117" s="3"/>
      <c r="R117" s="3"/>
      <c r="S117" s="193">
        <v>0</v>
      </c>
      <c r="T117" s="3"/>
      <c r="U117" s="3"/>
      <c r="V117" s="3"/>
      <c r="W117" s="3"/>
      <c r="X117" s="193">
        <v>0</v>
      </c>
      <c r="Y117" s="3"/>
      <c r="Z117" s="3"/>
      <c r="AA117" s="3"/>
      <c r="AB117" s="3"/>
    </row>
    <row r="118" spans="1:28" x14ac:dyDescent="0.35">
      <c r="A118" s="86">
        <f t="shared" si="1"/>
        <v>0.86000000000000021</v>
      </c>
      <c r="D118" s="231"/>
      <c r="F118" s="21"/>
      <c r="G118" s="204">
        <v>0.86</v>
      </c>
      <c r="I118" s="86" cm="1">
        <f t="array" ref="I118">IF($G118&gt;=I$7,TREND(J$6:J$7,I$6:I$7,$G118),IF($G118&gt;=I$8,TREND(J$7:J$8,I$7:I$8,$G118),IF($G118&gt;=I$9,TREND(J$8:J$9,I$8:I$9,$G118),IF($G118&gt;=I$10,TREND(J$9:J$10,I$9:I$10,$G118),IF($G118&gt;=I$11,TREND(J$10:J$11,I$10:I$11,$G118),0)))))</f>
        <v>0.86</v>
      </c>
      <c r="J118" s="3"/>
      <c r="K118" s="3"/>
      <c r="N118" s="86" cm="1">
        <f t="array" ref="N118">IF($G118&gt;=N$7,TREND(O$6:O$7,N$6:N$7,$G118),IF($G118&gt;=N$8,TREND(O$7:O$8,N$7:N$8,$G118),IF($G118&gt;=N$9,TREND(O$8:O$9,N$8:N$9,$G118),IF($G118&gt;=N$10,TREND(O$9:O$10,N$9:N$10,$G118),IF($G118&gt;=N$11,TREND(O$10:O$11,N$10:N$11,$G118),0)))))</f>
        <v>0.84879999999999989</v>
      </c>
      <c r="O118" s="3"/>
      <c r="P118" s="3"/>
      <c r="Q118" s="3"/>
      <c r="R118" s="3"/>
      <c r="S118" s="193">
        <v>0</v>
      </c>
      <c r="T118" s="3"/>
      <c r="U118" s="3"/>
      <c r="V118" s="3"/>
      <c r="W118" s="3"/>
      <c r="X118" s="193">
        <v>0</v>
      </c>
      <c r="Y118" s="3"/>
      <c r="Z118" s="3"/>
      <c r="AA118" s="3"/>
      <c r="AB118" s="3"/>
    </row>
    <row r="119" spans="1:28" x14ac:dyDescent="0.35">
      <c r="A119" s="86">
        <f t="shared" si="1"/>
        <v>0.87</v>
      </c>
      <c r="D119" s="231"/>
      <c r="F119" s="21"/>
      <c r="G119" s="204">
        <v>0.87</v>
      </c>
      <c r="I119" s="86" cm="1">
        <f t="array" ref="I119">IF($G119&gt;=I$7,TREND(J$6:J$7,I$6:I$7,$G119),IF($G119&gt;=I$8,TREND(J$7:J$8,I$7:I$8,$G119),IF($G119&gt;=I$9,TREND(J$8:J$9,I$8:I$9,$G119),IF($G119&gt;=I$10,TREND(J$9:J$10,I$9:I$10,$G119),IF($G119&gt;=I$11,TREND(J$10:J$11,I$10:I$11,$G119),0)))))</f>
        <v>0.87</v>
      </c>
      <c r="J119" s="3"/>
      <c r="K119" s="3"/>
      <c r="N119" s="86" cm="1">
        <f t="array" ref="N119">IF($G119&gt;=N$7,TREND(O$6:O$7,N$6:N$7,$G119),IF($G119&gt;=N$8,TREND(O$7:O$8,N$7:N$8,$G119),IF($G119&gt;=N$9,TREND(O$8:O$9,N$8:N$9,$G119),IF($G119&gt;=N$10,TREND(O$9:O$10,N$9:N$10,$G119),IF($G119&gt;=N$11,TREND(O$10:O$11,N$10:N$11,$G119),0)))))</f>
        <v>0.85959999999999992</v>
      </c>
      <c r="O119" s="3"/>
      <c r="P119" s="3"/>
      <c r="Q119" s="3"/>
      <c r="R119" s="3"/>
      <c r="S119" s="193">
        <v>0</v>
      </c>
      <c r="T119" s="3"/>
      <c r="U119" s="3"/>
      <c r="V119" s="3"/>
      <c r="W119" s="3"/>
      <c r="X119" s="193">
        <v>0</v>
      </c>
      <c r="Y119" s="3"/>
      <c r="Z119" s="3"/>
      <c r="AA119" s="3"/>
      <c r="AB119" s="3"/>
    </row>
    <row r="120" spans="1:28" x14ac:dyDescent="0.35">
      <c r="A120" s="86">
        <f t="shared" si="1"/>
        <v>0.88000000000000012</v>
      </c>
      <c r="D120" s="231"/>
      <c r="F120" s="21"/>
      <c r="G120" s="204">
        <v>0.88</v>
      </c>
      <c r="I120" s="86" cm="1">
        <f t="array" ref="I120">IF($G120&gt;=I$7,TREND(J$6:J$7,I$6:I$7,$G120),IF($G120&gt;=I$8,TREND(J$7:J$8,I$7:I$8,$G120),IF($G120&gt;=I$9,TREND(J$8:J$9,I$8:I$9,$G120),IF($G120&gt;=I$10,TREND(J$9:J$10,I$9:I$10,$G120),IF($G120&gt;=I$11,TREND(J$10:J$11,I$10:I$11,$G120),0)))))</f>
        <v>0.88</v>
      </c>
      <c r="J120" s="3"/>
      <c r="K120" s="3"/>
      <c r="N120" s="86" cm="1">
        <f t="array" ref="N120">IF($G120&gt;=N$7,TREND(O$6:O$7,N$6:N$7,$G120),IF($G120&gt;=N$8,TREND(O$7:O$8,N$7:N$8,$G120),IF($G120&gt;=N$9,TREND(O$8:O$9,N$8:N$9,$G120),IF($G120&gt;=N$10,TREND(O$9:O$10,N$9:N$10,$G120),IF($G120&gt;=N$11,TREND(O$10:O$11,N$10:N$11,$G120),0)))))</f>
        <v>0.87039999999999995</v>
      </c>
      <c r="O120" s="3"/>
      <c r="P120" s="3"/>
      <c r="Q120" s="3"/>
      <c r="R120" s="3"/>
      <c r="S120" s="193">
        <v>0</v>
      </c>
      <c r="T120" s="3"/>
      <c r="U120" s="3"/>
      <c r="V120" s="3"/>
      <c r="W120" s="3"/>
      <c r="X120" s="193">
        <v>0</v>
      </c>
      <c r="Y120" s="3"/>
      <c r="Z120" s="3"/>
      <c r="AA120" s="3"/>
      <c r="AB120" s="3"/>
    </row>
    <row r="121" spans="1:28" x14ac:dyDescent="0.35">
      <c r="A121" s="86">
        <f t="shared" si="1"/>
        <v>0.8899999999999999</v>
      </c>
      <c r="D121" s="231"/>
      <c r="F121" s="21"/>
      <c r="G121" s="204">
        <v>0.89</v>
      </c>
      <c r="I121" s="86" cm="1">
        <f t="array" ref="I121">IF($G121&gt;=I$7,TREND(J$6:J$7,I$6:I$7,$G121),IF($G121&gt;=I$8,TREND(J$7:J$8,I$7:I$8,$G121),IF($G121&gt;=I$9,TREND(J$8:J$9,I$8:I$9,$G121),IF($G121&gt;=I$10,TREND(J$9:J$10,I$9:I$10,$G121),IF($G121&gt;=I$11,TREND(J$10:J$11,I$10:I$11,$G121),0)))))</f>
        <v>0.89</v>
      </c>
      <c r="J121" s="3"/>
      <c r="K121" s="3"/>
      <c r="N121" s="86" cm="1">
        <f t="array" ref="N121">IF($G121&gt;=N$7,TREND(O$6:O$7,N$6:N$7,$G121),IF($G121&gt;=N$8,TREND(O$7:O$8,N$7:N$8,$G121),IF($G121&gt;=N$9,TREND(O$8:O$9,N$8:N$9,$G121),IF($G121&gt;=N$10,TREND(O$9:O$10,N$9:N$10,$G121),IF($G121&gt;=N$11,TREND(O$10:O$11,N$10:N$11,$G121),0)))))</f>
        <v>0.88119999999999998</v>
      </c>
      <c r="O121" s="3"/>
      <c r="P121" s="3"/>
      <c r="Q121" s="3"/>
      <c r="R121" s="3"/>
      <c r="S121" s="193">
        <v>0</v>
      </c>
      <c r="T121" s="3"/>
      <c r="U121" s="3"/>
      <c r="V121" s="3"/>
      <c r="W121" s="3"/>
      <c r="X121" s="193">
        <v>0</v>
      </c>
      <c r="Y121" s="3"/>
      <c r="Z121" s="3"/>
      <c r="AA121" s="3"/>
      <c r="AB121" s="3"/>
    </row>
    <row r="122" spans="1:28" x14ac:dyDescent="0.35">
      <c r="A122" s="86">
        <f t="shared" si="1"/>
        <v>0.9</v>
      </c>
      <c r="D122" s="231"/>
      <c r="F122" s="21"/>
      <c r="G122" s="204">
        <v>0.9</v>
      </c>
      <c r="I122" s="86" cm="1">
        <f t="array" ref="I122">IF($G122&gt;=I$7,TREND(J$6:J$7,I$6:I$7,$G122),IF($G122&gt;=I$8,TREND(J$7:J$8,I$7:I$8,$G122),IF($G122&gt;=I$9,TREND(J$8:J$9,I$8:I$9,$G122),IF($G122&gt;=I$10,TREND(J$9:J$10,I$9:I$10,$G122),IF($G122&gt;=I$11,TREND(J$10:J$11,I$10:I$11,$G122),0)))))</f>
        <v>0.9</v>
      </c>
      <c r="J122" s="3"/>
      <c r="K122" s="3"/>
      <c r="N122" s="86" cm="1">
        <f t="array" ref="N122">IF($G122&gt;=N$7,TREND(O$6:O$7,N$6:N$7,$G122),IF($G122&gt;=N$8,TREND(O$7:O$8,N$7:N$8,$G122),IF($G122&gt;=N$9,TREND(O$8:O$9,N$8:N$9,$G122),IF($G122&gt;=N$10,TREND(O$9:O$10,N$9:N$10,$G122),IF($G122&gt;=N$11,TREND(O$10:O$11,N$10:N$11,$G122),0)))))</f>
        <v>0.89200000000000002</v>
      </c>
      <c r="O122" s="3"/>
      <c r="P122" s="3"/>
      <c r="Q122" s="3"/>
      <c r="R122" s="3"/>
      <c r="S122" s="193">
        <v>0</v>
      </c>
      <c r="T122" s="3"/>
      <c r="U122" s="3"/>
      <c r="V122" s="3"/>
      <c r="W122" s="3"/>
      <c r="X122" s="193">
        <v>0</v>
      </c>
      <c r="Y122" s="3"/>
      <c r="Z122" s="3"/>
      <c r="AA122" s="3"/>
      <c r="AB122" s="3"/>
    </row>
    <row r="123" spans="1:28" x14ac:dyDescent="0.35">
      <c r="A123" s="86">
        <f t="shared" si="1"/>
        <v>0.91000000000000014</v>
      </c>
      <c r="D123" s="231"/>
      <c r="F123" s="21"/>
      <c r="G123" s="204">
        <v>0.91</v>
      </c>
      <c r="I123" s="86" cm="1">
        <f t="array" ref="I123">IF($G123&gt;=I$7,TREND(J$6:J$7,I$6:I$7,$G123),IF($G123&gt;=I$8,TREND(J$7:J$8,I$7:I$8,$G123),IF($G123&gt;=I$9,TREND(J$8:J$9,I$8:I$9,$G123),IF($G123&gt;=I$10,TREND(J$9:J$10,I$9:I$10,$G123),IF($G123&gt;=I$11,TREND(J$10:J$11,I$10:I$11,$G123),0)))))</f>
        <v>0.91</v>
      </c>
      <c r="J123" s="3"/>
      <c r="K123" s="3"/>
      <c r="N123" s="86" cm="1">
        <f t="array" ref="N123">IF($G123&gt;=N$7,TREND(O$6:O$7,N$6:N$7,$G123),IF($G123&gt;=N$8,TREND(O$7:O$8,N$7:N$8,$G123),IF($G123&gt;=N$9,TREND(O$8:O$9,N$8:N$9,$G123),IF($G123&gt;=N$10,TREND(O$9:O$10,N$9:N$10,$G123),IF($G123&gt;=N$11,TREND(O$10:O$11,N$10:N$11,$G123),0)))))</f>
        <v>0.90279999999999994</v>
      </c>
      <c r="O123" s="3"/>
      <c r="P123" s="3"/>
      <c r="Q123" s="3"/>
      <c r="R123" s="3"/>
      <c r="S123" s="193">
        <v>0</v>
      </c>
      <c r="T123" s="3"/>
      <c r="U123" s="3"/>
      <c r="V123" s="3"/>
      <c r="W123" s="3"/>
      <c r="X123" s="193">
        <v>0</v>
      </c>
      <c r="Y123" s="3"/>
      <c r="Z123" s="3"/>
      <c r="AA123" s="3"/>
      <c r="AB123" s="3"/>
    </row>
    <row r="124" spans="1:28" x14ac:dyDescent="0.35">
      <c r="A124" s="86">
        <f t="shared" si="1"/>
        <v>0.91999999999999993</v>
      </c>
      <c r="D124" s="231"/>
      <c r="F124" s="21"/>
      <c r="G124" s="204">
        <v>0.92</v>
      </c>
      <c r="I124" s="86" cm="1">
        <f t="array" ref="I124">IF($G124&gt;=I$7,TREND(J$6:J$7,I$6:I$7,$G124),IF($G124&gt;=I$8,TREND(J$7:J$8,I$7:I$8,$G124),IF($G124&gt;=I$9,TREND(J$8:J$9,I$8:I$9,$G124),IF($G124&gt;=I$10,TREND(J$9:J$10,I$9:I$10,$G124),IF($G124&gt;=I$11,TREND(J$10:J$11,I$10:I$11,$G124),0)))))</f>
        <v>0.92</v>
      </c>
      <c r="J124" s="3"/>
      <c r="K124" s="3"/>
      <c r="N124" s="86" cm="1">
        <f t="array" ref="N124">IF($G124&gt;=N$7,TREND(O$6:O$7,N$6:N$7,$G124),IF($G124&gt;=N$8,TREND(O$7:O$8,N$7:N$8,$G124),IF($G124&gt;=N$9,TREND(O$8:O$9,N$8:N$9,$G124),IF($G124&gt;=N$10,TREND(O$9:O$10,N$9:N$10,$G124),IF($G124&gt;=N$11,TREND(O$10:O$11,N$10:N$11,$G124),0)))))</f>
        <v>0.91359999999999997</v>
      </c>
      <c r="O124" s="3"/>
      <c r="P124" s="3"/>
      <c r="Q124" s="3"/>
      <c r="R124" s="3"/>
      <c r="S124" s="193">
        <v>0</v>
      </c>
      <c r="T124" s="3"/>
      <c r="U124" s="3"/>
      <c r="V124" s="3"/>
      <c r="W124" s="3"/>
      <c r="X124" s="193">
        <v>0</v>
      </c>
      <c r="Y124" s="3"/>
      <c r="Z124" s="3"/>
      <c r="AA124" s="3"/>
      <c r="AB124" s="3"/>
    </row>
    <row r="125" spans="1:28" x14ac:dyDescent="0.35">
      <c r="A125" s="86">
        <f t="shared" si="1"/>
        <v>0.93</v>
      </c>
      <c r="D125" s="231"/>
      <c r="F125" s="21"/>
      <c r="G125" s="204">
        <v>0.93</v>
      </c>
      <c r="I125" s="86" cm="1">
        <f t="array" ref="I125">IF($G125&gt;=I$7,TREND(J$6:J$7,I$6:I$7,$G125),IF($G125&gt;=I$8,TREND(J$7:J$8,I$7:I$8,$G125),IF($G125&gt;=I$9,TREND(J$8:J$9,I$8:I$9,$G125),IF($G125&gt;=I$10,TREND(J$9:J$10,I$9:I$10,$G125),IF($G125&gt;=I$11,TREND(J$10:J$11,I$10:I$11,$G125),0)))))</f>
        <v>0.93</v>
      </c>
      <c r="J125" s="3"/>
      <c r="K125" s="3"/>
      <c r="N125" s="86" cm="1">
        <f t="array" ref="N125">IF($G125&gt;=N$7,TREND(O$6:O$7,N$6:N$7,$G125),IF($G125&gt;=N$8,TREND(O$7:O$8,N$7:N$8,$G125),IF($G125&gt;=N$9,TREND(O$8:O$9,N$8:N$9,$G125),IF($G125&gt;=N$10,TREND(O$9:O$10,N$9:N$10,$G125),IF($G125&gt;=N$11,TREND(O$10:O$11,N$10:N$11,$G125),0)))))</f>
        <v>0.92440000000000011</v>
      </c>
      <c r="O125" s="3"/>
      <c r="P125" s="3"/>
      <c r="Q125" s="3"/>
      <c r="R125" s="3"/>
      <c r="S125" s="193">
        <v>0</v>
      </c>
      <c r="T125" s="3"/>
      <c r="U125" s="3"/>
      <c r="V125" s="3"/>
      <c r="W125" s="3"/>
      <c r="X125" s="193">
        <v>0</v>
      </c>
      <c r="Y125" s="3"/>
      <c r="Z125" s="3"/>
      <c r="AA125" s="3"/>
      <c r="AB125" s="3"/>
    </row>
    <row r="126" spans="1:28" x14ac:dyDescent="0.35">
      <c r="A126" s="86">
        <f t="shared" si="1"/>
        <v>0.94000000000000006</v>
      </c>
      <c r="D126" s="231"/>
      <c r="F126" s="21"/>
      <c r="G126" s="204">
        <v>0.94</v>
      </c>
      <c r="I126" s="86" cm="1">
        <f t="array" ref="I126">IF($G126&gt;=I$7,TREND(J$6:J$7,I$6:I$7,$G126),IF($G126&gt;=I$8,TREND(J$7:J$8,I$7:I$8,$G126),IF($G126&gt;=I$9,TREND(J$8:J$9,I$8:I$9,$G126),IF($G126&gt;=I$10,TREND(J$9:J$10,I$9:I$10,$G126),IF($G126&gt;=I$11,TREND(J$10:J$11,I$10:I$11,$G126),0)))))</f>
        <v>0.94</v>
      </c>
      <c r="J126" s="3"/>
      <c r="K126" s="3"/>
      <c r="N126" s="86" cm="1">
        <f t="array" ref="N126">IF($G126&gt;=N$7,TREND(O$6:O$7,N$6:N$7,$G126),IF($G126&gt;=N$8,TREND(O$7:O$8,N$7:N$8,$G126),IF($G126&gt;=N$9,TREND(O$8:O$9,N$8:N$9,$G126),IF($G126&gt;=N$10,TREND(O$9:O$10,N$9:N$10,$G126),IF($G126&gt;=N$11,TREND(O$10:O$11,N$10:N$11,$G126),0)))))</f>
        <v>0.93519999999999981</v>
      </c>
      <c r="O126" s="3"/>
      <c r="P126" s="3"/>
      <c r="Q126" s="3"/>
      <c r="R126" s="3"/>
      <c r="S126" s="193">
        <v>0</v>
      </c>
      <c r="T126" s="3"/>
      <c r="U126" s="3"/>
      <c r="V126" s="3"/>
      <c r="W126" s="3"/>
      <c r="X126" s="193">
        <v>0</v>
      </c>
      <c r="Y126" s="3"/>
      <c r="Z126" s="3"/>
      <c r="AA126" s="3"/>
      <c r="AB126" s="3"/>
    </row>
    <row r="127" spans="1:28" x14ac:dyDescent="0.35">
      <c r="A127" s="86">
        <f t="shared" si="1"/>
        <v>0.95</v>
      </c>
      <c r="D127" s="231"/>
      <c r="F127" s="21"/>
      <c r="G127" s="204">
        <v>0.95</v>
      </c>
      <c r="I127" s="86" cm="1">
        <f t="array" ref="I127">IF($G127&gt;=I$7,TREND(J$6:J$7,I$6:I$7,$G127),IF($G127&gt;=I$8,TREND(J$7:J$8,I$7:I$8,$G127),IF($G127&gt;=I$9,TREND(J$8:J$9,I$8:I$9,$G127),IF($G127&gt;=I$10,TREND(J$9:J$10,I$9:I$10,$G127),IF($G127&gt;=I$11,TREND(J$10:J$11,I$10:I$11,$G127),0)))))</f>
        <v>0.95</v>
      </c>
      <c r="J127" s="3"/>
      <c r="K127" s="3"/>
      <c r="N127" s="86" cm="1">
        <f t="array" ref="N127">IF($G127&gt;=N$7,TREND(O$6:O$7,N$6:N$7,$G127),IF($G127&gt;=N$8,TREND(O$7:O$8,N$7:N$8,$G127),IF($G127&gt;=N$9,TREND(O$8:O$9,N$8:N$9,$G127),IF($G127&gt;=N$10,TREND(O$9:O$10,N$9:N$10,$G127),IF($G127&gt;=N$11,TREND(O$10:O$11,N$10:N$11,$G127),0)))))</f>
        <v>0.94599999999999995</v>
      </c>
      <c r="O127" s="3"/>
      <c r="P127" s="3"/>
      <c r="Q127" s="3"/>
      <c r="R127" s="3"/>
      <c r="S127" s="193">
        <v>0</v>
      </c>
      <c r="T127" s="3"/>
      <c r="U127" s="3"/>
      <c r="V127" s="3"/>
      <c r="W127" s="3"/>
      <c r="X127" s="193">
        <v>0</v>
      </c>
      <c r="Y127" s="3"/>
      <c r="Z127" s="3"/>
      <c r="AA127" s="3"/>
      <c r="AB127" s="3"/>
    </row>
    <row r="128" spans="1:28" x14ac:dyDescent="0.35">
      <c r="A128" s="86">
        <f t="shared" si="1"/>
        <v>0.96</v>
      </c>
      <c r="D128" s="231"/>
      <c r="F128" s="21"/>
      <c r="G128" s="204">
        <v>0.96</v>
      </c>
      <c r="I128" s="86" cm="1">
        <f t="array" ref="I128">IF($G128&gt;=I$7,TREND(J$6:J$7,I$6:I$7,$G128),IF($G128&gt;=I$8,TREND(J$7:J$8,I$7:I$8,$G128),IF($G128&gt;=I$9,TREND(J$8:J$9,I$8:I$9,$G128),IF($G128&gt;=I$10,TREND(J$9:J$10,I$9:I$10,$G128),IF($G128&gt;=I$11,TREND(J$10:J$11,I$10:I$11,$G128),0)))))</f>
        <v>0.96</v>
      </c>
      <c r="J128" s="3"/>
      <c r="K128" s="3"/>
      <c r="N128" s="86" cm="1">
        <f t="array" ref="N128">IF($G128&gt;=N$7,TREND(O$6:O$7,N$6:N$7,$G128),IF($G128&gt;=N$8,TREND(O$7:O$8,N$7:N$8,$G128),IF($G128&gt;=N$9,TREND(O$8:O$9,N$8:N$9,$G128),IF($G128&gt;=N$10,TREND(O$9:O$10,N$9:N$10,$G128),IF($G128&gt;=N$11,TREND(O$10:O$11,N$10:N$11,$G128),0)))))</f>
        <v>0.95679999999999987</v>
      </c>
      <c r="O128" s="3"/>
      <c r="P128" s="3"/>
      <c r="Q128" s="3"/>
      <c r="R128" s="3"/>
      <c r="S128" s="193">
        <v>0</v>
      </c>
      <c r="T128" s="3"/>
      <c r="U128" s="3"/>
      <c r="V128" s="3"/>
      <c r="W128" s="3"/>
      <c r="X128" s="193">
        <v>0</v>
      </c>
      <c r="Y128" s="3"/>
      <c r="Z128" s="3"/>
      <c r="AA128" s="3"/>
      <c r="AB128" s="3"/>
    </row>
    <row r="129" spans="1:28" x14ac:dyDescent="0.35">
      <c r="A129" s="86">
        <f t="shared" si="1"/>
        <v>0.97</v>
      </c>
      <c r="D129" s="231"/>
      <c r="F129" s="21"/>
      <c r="G129" s="204">
        <v>0.97</v>
      </c>
      <c r="I129" s="86" cm="1">
        <f t="array" ref="I129">IF($G129&gt;=I$7,TREND(J$6:J$7,I$6:I$7,$G129),IF($G129&gt;=I$8,TREND(J$7:J$8,I$7:I$8,$G129),IF($G129&gt;=I$9,TREND(J$8:J$9,I$8:I$9,$G129),IF($G129&gt;=I$10,TREND(J$9:J$10,I$9:I$10,$G129),IF($G129&gt;=I$11,TREND(J$10:J$11,I$10:I$11,$G129),0)))))</f>
        <v>0.97</v>
      </c>
      <c r="J129" s="3"/>
      <c r="K129" s="3"/>
      <c r="N129" s="86" cm="1">
        <f t="array" ref="N129">IF($G129&gt;=N$7,TREND(O$6:O$7,N$6:N$7,$G129),IF($G129&gt;=N$8,TREND(O$7:O$8,N$7:N$8,$G129),IF($G129&gt;=N$9,TREND(O$8:O$9,N$8:N$9,$G129),IF($G129&gt;=N$10,TREND(O$9:O$10,N$9:N$10,$G129),IF($G129&gt;=N$11,TREND(O$10:O$11,N$10:N$11,$G129),0)))))</f>
        <v>0.96760000000000002</v>
      </c>
      <c r="O129" s="3"/>
      <c r="P129" s="3"/>
      <c r="Q129" s="3"/>
      <c r="R129" s="3"/>
      <c r="S129" s="193">
        <v>0</v>
      </c>
      <c r="T129" s="3"/>
      <c r="U129" s="3"/>
      <c r="V129" s="3"/>
      <c r="W129" s="3"/>
      <c r="X129" s="193">
        <v>0</v>
      </c>
      <c r="Y129" s="3"/>
      <c r="Z129" s="3"/>
      <c r="AA129" s="3"/>
      <c r="AB129" s="3"/>
    </row>
    <row r="130" spans="1:28" x14ac:dyDescent="0.35">
      <c r="A130" s="86">
        <f t="shared" si="1"/>
        <v>0.98000000000000009</v>
      </c>
      <c r="D130" s="231"/>
      <c r="F130" s="21"/>
      <c r="G130" s="204">
        <v>0.98</v>
      </c>
      <c r="I130" s="86" cm="1">
        <f t="array" ref="I130">IF($G130&gt;=I$7,TREND(J$6:J$7,I$6:I$7,$G130),IF($G130&gt;=I$8,TREND(J$7:J$8,I$7:I$8,$G130),IF($G130&gt;=I$9,TREND(J$8:J$9,I$8:I$9,$G130),IF($G130&gt;=I$10,TREND(J$9:J$10,I$9:I$10,$G130),IF($G130&gt;=I$11,TREND(J$10:J$11,I$10:I$11,$G130),0)))))</f>
        <v>0.98</v>
      </c>
      <c r="J130" s="3"/>
      <c r="K130" s="3"/>
      <c r="N130" s="86" cm="1">
        <f t="array" ref="N130">IF($G130&gt;=N$7,TREND(O$6:O$7,N$6:N$7,$G130),IF($G130&gt;=N$8,TREND(O$7:O$8,N$7:N$8,$G130),IF($G130&gt;=N$9,TREND(O$8:O$9,N$8:N$9,$G130),IF($G130&gt;=N$10,TREND(O$9:O$10,N$9:N$10,$G130),IF($G130&gt;=N$11,TREND(O$10:O$11,N$10:N$11,$G130),0)))))</f>
        <v>0.97839999999999994</v>
      </c>
      <c r="O130" s="3"/>
      <c r="P130" s="3"/>
      <c r="Q130" s="3"/>
      <c r="R130" s="3"/>
      <c r="S130" s="193">
        <v>0</v>
      </c>
      <c r="T130" s="3"/>
      <c r="U130" s="3"/>
      <c r="V130" s="3"/>
      <c r="W130" s="3"/>
      <c r="X130" s="193">
        <v>0</v>
      </c>
      <c r="Y130" s="3"/>
      <c r="Z130" s="3"/>
      <c r="AA130" s="3"/>
      <c r="AB130" s="3"/>
    </row>
    <row r="131" spans="1:28" x14ac:dyDescent="0.35">
      <c r="A131" s="86">
        <f t="shared" si="1"/>
        <v>0.99</v>
      </c>
      <c r="D131" s="231"/>
      <c r="F131" s="21"/>
      <c r="G131" s="204">
        <v>0.99</v>
      </c>
      <c r="I131" s="86" cm="1">
        <f t="array" ref="I131">IF($G131&gt;=I$7,TREND(J$6:J$7,I$6:I$7,$G131),IF($G131&gt;=I$8,TREND(J$7:J$8,I$7:I$8,$G131),IF($G131&gt;=I$9,TREND(J$8:J$9,I$8:I$9,$G131),IF($G131&gt;=I$10,TREND(J$9:J$10,I$9:I$10,$G131),IF($G131&gt;=I$11,TREND(J$10:J$11,I$10:I$11,$G131),0)))))</f>
        <v>0.99</v>
      </c>
      <c r="J131" s="3"/>
      <c r="K131" s="3"/>
      <c r="N131" s="86" cm="1">
        <f t="array" ref="N131">IF($G131&gt;=N$7,TREND(O$6:O$7,N$6:N$7,$G131),IF($G131&gt;=N$8,TREND(O$7:O$8,N$7:N$8,$G131),IF($G131&gt;=N$9,TREND(O$8:O$9,N$8:N$9,$G131),IF($G131&gt;=N$10,TREND(O$9:O$10,N$9:N$10,$G131),IF($G131&gt;=N$11,TREND(O$10:O$11,N$10:N$11,$G131),0)))))</f>
        <v>0.98920000000000008</v>
      </c>
      <c r="O131" s="3"/>
      <c r="P131" s="3"/>
      <c r="Q131" s="3"/>
      <c r="R131" s="3"/>
      <c r="S131" s="193">
        <v>0</v>
      </c>
      <c r="T131" s="3"/>
      <c r="U131" s="3"/>
      <c r="V131" s="3"/>
      <c r="W131" s="3"/>
      <c r="X131" s="193">
        <v>0</v>
      </c>
      <c r="Y131" s="3"/>
      <c r="Z131" s="3"/>
      <c r="AA131" s="3"/>
      <c r="AB131" s="3"/>
    </row>
    <row r="132" spans="1:28" ht="15" thickBot="1" x14ac:dyDescent="0.4">
      <c r="A132" s="86">
        <f t="shared" si="1"/>
        <v>1</v>
      </c>
      <c r="D132" s="231"/>
      <c r="F132" s="21"/>
      <c r="G132" s="205">
        <v>1</v>
      </c>
      <c r="I132" s="86" cm="1">
        <f t="array" ref="I132">IF($G132&gt;=I$7,TREND(J$6:J$7,I$6:I$7,$G132),IF($G132&gt;=I$8,TREND(J$7:J$8,I$7:I$8,$G132),IF($G132&gt;=I$9,TREND(J$8:J$9,I$8:I$9,$G132),IF($G132&gt;=I$10,TREND(J$9:J$10,I$9:I$10,$G132),IF($G132&gt;=I$11,TREND(J$10:J$11,I$10:I$11,$G132),0)))))</f>
        <v>1</v>
      </c>
      <c r="J132" s="3"/>
      <c r="K132" s="3"/>
      <c r="N132" s="86" cm="1">
        <f t="array" ref="N132">IF($G132&gt;=N$7,TREND(O$6:O$7,N$6:N$7,$G132),IF($G132&gt;=N$8,TREND(O$7:O$8,N$7:N$8,$G132),IF($G132&gt;=N$9,TREND(O$8:O$9,N$8:N$9,$G132),IF($G132&gt;=N$10,TREND(O$9:O$10,N$9:N$10,$G132),IF($G132&gt;=N$11,TREND(O$10:O$11,N$10:N$11,$G132),0)))))</f>
        <v>1</v>
      </c>
      <c r="O132" s="3"/>
      <c r="P132" s="3"/>
      <c r="Q132" s="3"/>
      <c r="R132" s="3"/>
      <c r="S132" s="193">
        <v>0</v>
      </c>
      <c r="T132" s="3"/>
      <c r="U132" s="3"/>
      <c r="V132" s="3"/>
      <c r="W132" s="3"/>
      <c r="X132" s="193">
        <v>0</v>
      </c>
      <c r="Y132" s="3"/>
      <c r="Z132" s="3"/>
      <c r="AA132" s="3"/>
      <c r="AB132" s="3"/>
    </row>
    <row r="133" spans="1:28" x14ac:dyDescent="0.35">
      <c r="D133" s="231"/>
      <c r="J133" s="3"/>
      <c r="K133" s="3"/>
    </row>
    <row r="164" spans="7:7" x14ac:dyDescent="0.35">
      <c r="G164" s="5"/>
    </row>
    <row r="165" spans="7:7" x14ac:dyDescent="0.35">
      <c r="G165" s="5"/>
    </row>
    <row r="166" spans="7:7" x14ac:dyDescent="0.35">
      <c r="G166" s="5"/>
    </row>
    <row r="167" spans="7:7" x14ac:dyDescent="0.35">
      <c r="G167" s="5"/>
    </row>
    <row r="168" spans="7:7" x14ac:dyDescent="0.35">
      <c r="G168" s="5"/>
    </row>
    <row r="169" spans="7:7" x14ac:dyDescent="0.35">
      <c r="G169" s="5"/>
    </row>
    <row r="170" spans="7:7" x14ac:dyDescent="0.35">
      <c r="G170" s="5"/>
    </row>
    <row r="171" spans="7:7" x14ac:dyDescent="0.35">
      <c r="G171" s="5"/>
    </row>
    <row r="172" spans="7:7" x14ac:dyDescent="0.35">
      <c r="G172" s="5"/>
    </row>
    <row r="173" spans="7:7" x14ac:dyDescent="0.35">
      <c r="G173" s="5"/>
    </row>
    <row r="174" spans="7:7" x14ac:dyDescent="0.35">
      <c r="G174" s="5"/>
    </row>
    <row r="865" spans="5:22" x14ac:dyDescent="0.35">
      <c r="O865" s="25"/>
      <c r="P865" s="26"/>
      <c r="Q865" s="26"/>
      <c r="V865" s="26"/>
    </row>
    <row r="866" spans="5:22" x14ac:dyDescent="0.35">
      <c r="O866" s="25"/>
      <c r="P866" s="26"/>
      <c r="Q866" s="26"/>
      <c r="V866" s="26"/>
    </row>
    <row r="867" spans="5:22" x14ac:dyDescent="0.35">
      <c r="O867" s="25"/>
      <c r="P867" s="26"/>
      <c r="Q867" s="26"/>
      <c r="V867" s="26"/>
    </row>
    <row r="868" spans="5:22" x14ac:dyDescent="0.35">
      <c r="O868" s="25"/>
      <c r="P868" s="26"/>
      <c r="Q868" s="26"/>
      <c r="V868" s="26"/>
    </row>
    <row r="869" spans="5:22" x14ac:dyDescent="0.35">
      <c r="O869" s="25"/>
      <c r="P869" s="26"/>
      <c r="Q869" s="26"/>
      <c r="V869" s="26"/>
    </row>
    <row r="870" spans="5:22" x14ac:dyDescent="0.35">
      <c r="O870" s="25"/>
      <c r="P870" s="26"/>
      <c r="Q870" s="26"/>
      <c r="V870" s="26"/>
    </row>
    <row r="871" spans="5:22" x14ac:dyDescent="0.35">
      <c r="O871" s="25"/>
      <c r="P871" s="26"/>
      <c r="Q871" s="26"/>
      <c r="V871" s="26"/>
    </row>
    <row r="872" spans="5:22" x14ac:dyDescent="0.35">
      <c r="O872" s="25"/>
      <c r="P872" s="26"/>
      <c r="Q872" s="26"/>
      <c r="V872" s="26"/>
    </row>
    <row r="873" spans="5:22" x14ac:dyDescent="0.35">
      <c r="O873" s="25"/>
      <c r="P873" s="26"/>
      <c r="Q873" s="26"/>
      <c r="V873" s="26"/>
    </row>
    <row r="874" spans="5:22" x14ac:dyDescent="0.35">
      <c r="O874" s="25"/>
      <c r="P874" s="26"/>
      <c r="Q874" s="26"/>
      <c r="V874" s="26"/>
    </row>
    <row r="875" spans="5:22" x14ac:dyDescent="0.35">
      <c r="O875" s="25"/>
      <c r="P875" s="26"/>
      <c r="Q875" s="26"/>
      <c r="V875" s="26"/>
    </row>
    <row r="876" spans="5:22" x14ac:dyDescent="0.35">
      <c r="O876" s="25"/>
      <c r="P876" s="26"/>
      <c r="Q876" s="26"/>
      <c r="V876" s="26"/>
    </row>
    <row r="877" spans="5:22" x14ac:dyDescent="0.35">
      <c r="O877" s="25"/>
      <c r="P877" s="26"/>
      <c r="Q877" s="26"/>
      <c r="V877" s="26"/>
    </row>
    <row r="878" spans="5:22" x14ac:dyDescent="0.35">
      <c r="O878" s="25"/>
      <c r="P878" s="26"/>
      <c r="Q878" s="26"/>
      <c r="V878" s="26"/>
    </row>
    <row r="879" spans="5:22" x14ac:dyDescent="0.35">
      <c r="O879" s="25"/>
      <c r="P879" s="26"/>
      <c r="Q879" s="26"/>
      <c r="V879" s="26"/>
    </row>
    <row r="880" spans="5:22" x14ac:dyDescent="0.35">
      <c r="E880" s="26"/>
      <c r="O880" s="25"/>
      <c r="P880" s="26"/>
      <c r="Q880" s="26"/>
      <c r="V880" s="26"/>
    </row>
    <row r="881" spans="5:22" x14ac:dyDescent="0.35">
      <c r="E881" s="26"/>
      <c r="O881" s="25"/>
      <c r="P881" s="26"/>
      <c r="Q881" s="26"/>
      <c r="V881" s="26"/>
    </row>
    <row r="882" spans="5:22" x14ac:dyDescent="0.35">
      <c r="E882" s="26"/>
      <c r="O882" s="25"/>
      <c r="P882" s="26"/>
      <c r="Q882" s="26"/>
      <c r="V882" s="26"/>
    </row>
    <row r="883" spans="5:22" x14ac:dyDescent="0.35">
      <c r="E883" s="26"/>
      <c r="O883" s="25"/>
      <c r="P883" s="26"/>
      <c r="Q883" s="26"/>
      <c r="V883" s="26"/>
    </row>
    <row r="884" spans="5:22" x14ac:dyDescent="0.35">
      <c r="E884" s="26"/>
      <c r="O884" s="25"/>
      <c r="P884" s="26"/>
      <c r="Q884" s="26"/>
      <c r="V884" s="26"/>
    </row>
    <row r="885" spans="5:22" x14ac:dyDescent="0.35">
      <c r="E885" s="26"/>
      <c r="O885" s="25"/>
      <c r="P885" s="26"/>
      <c r="Q885" s="26"/>
      <c r="V885" s="26"/>
    </row>
    <row r="886" spans="5:22" x14ac:dyDescent="0.35">
      <c r="E886" s="26"/>
      <c r="O886" s="25"/>
      <c r="P886" s="26"/>
      <c r="Q886" s="26"/>
      <c r="V886" s="26"/>
    </row>
    <row r="887" spans="5:22" x14ac:dyDescent="0.35">
      <c r="E887" s="26"/>
      <c r="O887" s="25"/>
      <c r="P887" s="26"/>
      <c r="Q887" s="26"/>
      <c r="V887" s="26"/>
    </row>
    <row r="888" spans="5:22" x14ac:dyDescent="0.35">
      <c r="E888" s="26"/>
      <c r="O888" s="25"/>
      <c r="P888" s="26"/>
      <c r="Q888" s="26"/>
      <c r="V888" s="26"/>
    </row>
    <row r="889" spans="5:22" x14ac:dyDescent="0.35">
      <c r="E889" s="26"/>
      <c r="O889" s="25"/>
      <c r="P889" s="26"/>
      <c r="Q889" s="26"/>
      <c r="V889" s="26"/>
    </row>
    <row r="890" spans="5:22" x14ac:dyDescent="0.35">
      <c r="E890" s="26"/>
      <c r="O890" s="25"/>
      <c r="P890" s="26"/>
      <c r="Q890" s="26"/>
      <c r="V890" s="26"/>
    </row>
    <row r="891" spans="5:22" x14ac:dyDescent="0.35">
      <c r="E891" s="26"/>
      <c r="O891" s="25"/>
      <c r="P891" s="26"/>
      <c r="Q891" s="26"/>
      <c r="V891" s="26"/>
    </row>
    <row r="892" spans="5:22" x14ac:dyDescent="0.35">
      <c r="E892" s="26"/>
      <c r="O892" s="25"/>
      <c r="P892" s="26"/>
      <c r="Q892" s="26"/>
      <c r="V892" s="26"/>
    </row>
    <row r="893" spans="5:22" x14ac:dyDescent="0.35">
      <c r="E893" s="26"/>
      <c r="O893" s="25"/>
      <c r="P893" s="26"/>
      <c r="Q893" s="26"/>
      <c r="V893" s="26"/>
    </row>
    <row r="894" spans="5:22" x14ac:dyDescent="0.35">
      <c r="E894" s="26"/>
      <c r="O894" s="25"/>
      <c r="P894" s="26"/>
      <c r="Q894" s="26"/>
      <c r="V894" s="26"/>
    </row>
    <row r="895" spans="5:22" x14ac:dyDescent="0.35">
      <c r="E895" s="26"/>
      <c r="O895" s="25"/>
      <c r="P895" s="26"/>
      <c r="Q895" s="26"/>
      <c r="V895" s="26"/>
    </row>
    <row r="896" spans="5:22" x14ac:dyDescent="0.35">
      <c r="E896" s="26"/>
      <c r="O896" s="25"/>
      <c r="P896" s="26"/>
      <c r="Q896" s="26"/>
      <c r="V896" s="26"/>
    </row>
    <row r="897" spans="5:22" x14ac:dyDescent="0.35">
      <c r="E897" s="26"/>
      <c r="O897" s="25"/>
      <c r="P897" s="26"/>
      <c r="Q897" s="26"/>
      <c r="V897" s="26"/>
    </row>
    <row r="898" spans="5:22" x14ac:dyDescent="0.35">
      <c r="E898" s="26"/>
      <c r="O898" s="25"/>
      <c r="P898" s="26"/>
      <c r="Q898" s="26"/>
      <c r="V898" s="26"/>
    </row>
    <row r="899" spans="5:22" x14ac:dyDescent="0.35">
      <c r="E899" s="26"/>
      <c r="O899" s="25"/>
      <c r="P899" s="26"/>
      <c r="Q899" s="26"/>
      <c r="V899" s="26"/>
    </row>
    <row r="900" spans="5:22" x14ac:dyDescent="0.35">
      <c r="E900" s="26"/>
      <c r="O900" s="25"/>
      <c r="P900" s="26"/>
      <c r="Q900" s="26"/>
      <c r="V900" s="26"/>
    </row>
    <row r="901" spans="5:22" x14ac:dyDescent="0.35">
      <c r="E901" s="26"/>
      <c r="O901" s="25"/>
      <c r="P901" s="26"/>
      <c r="Q901" s="26"/>
      <c r="V901" s="26"/>
    </row>
    <row r="902" spans="5:22" x14ac:dyDescent="0.35">
      <c r="E902" s="26"/>
      <c r="O902" s="25"/>
      <c r="P902" s="26"/>
      <c r="Q902" s="26"/>
      <c r="V902" s="26"/>
    </row>
    <row r="903" spans="5:22" x14ac:dyDescent="0.35">
      <c r="E903" s="26"/>
      <c r="O903" s="25"/>
      <c r="P903" s="26"/>
      <c r="Q903" s="26"/>
      <c r="V903" s="26"/>
    </row>
    <row r="904" spans="5:22" x14ac:dyDescent="0.35">
      <c r="E904" s="26"/>
      <c r="O904" s="25"/>
      <c r="P904" s="26"/>
      <c r="Q904" s="26"/>
      <c r="V904" s="26"/>
    </row>
    <row r="905" spans="5:22" x14ac:dyDescent="0.35">
      <c r="E905" s="26"/>
      <c r="O905" s="25"/>
      <c r="P905" s="26"/>
      <c r="Q905" s="26"/>
      <c r="V905" s="26"/>
    </row>
    <row r="906" spans="5:22" x14ac:dyDescent="0.35">
      <c r="E906" s="26"/>
      <c r="O906" s="25"/>
      <c r="P906" s="26"/>
      <c r="Q906" s="26"/>
      <c r="V906" s="26"/>
    </row>
    <row r="907" spans="5:22" x14ac:dyDescent="0.35">
      <c r="E907" s="26"/>
      <c r="O907" s="25"/>
      <c r="P907" s="26"/>
      <c r="Q907" s="26"/>
      <c r="V907" s="26"/>
    </row>
    <row r="908" spans="5:22" x14ac:dyDescent="0.35">
      <c r="E908" s="26"/>
      <c r="O908" s="25"/>
      <c r="P908" s="26"/>
      <c r="Q908" s="26"/>
      <c r="V908" s="26"/>
    </row>
    <row r="909" spans="5:22" x14ac:dyDescent="0.35">
      <c r="E909" s="26"/>
      <c r="O909" s="25"/>
      <c r="P909" s="26"/>
      <c r="Q909" s="26"/>
      <c r="V909" s="26"/>
    </row>
    <row r="910" spans="5:22" x14ac:dyDescent="0.35">
      <c r="E910" s="26"/>
      <c r="O910" s="25"/>
      <c r="P910" s="26"/>
      <c r="Q910" s="26"/>
      <c r="V910" s="26"/>
    </row>
    <row r="911" spans="5:22" x14ac:dyDescent="0.35">
      <c r="E911" s="26"/>
      <c r="O911" s="25"/>
      <c r="P911" s="26"/>
      <c r="Q911" s="26"/>
      <c r="V911" s="26"/>
    </row>
    <row r="912" spans="5:22" x14ac:dyDescent="0.35">
      <c r="E912" s="26"/>
      <c r="O912" s="25"/>
      <c r="P912" s="26"/>
      <c r="Q912" s="26"/>
      <c r="V912" s="26"/>
    </row>
    <row r="913" spans="5:22" x14ac:dyDescent="0.35">
      <c r="E913" s="26"/>
      <c r="O913" s="25"/>
      <c r="P913" s="26"/>
      <c r="Q913" s="26"/>
      <c r="V913" s="26"/>
    </row>
    <row r="914" spans="5:22" x14ac:dyDescent="0.35">
      <c r="E914" s="26"/>
      <c r="O914" s="25"/>
      <c r="P914" s="26"/>
      <c r="Q914" s="26"/>
      <c r="V914" s="26"/>
    </row>
    <row r="915" spans="5:22" x14ac:dyDescent="0.35">
      <c r="E915" s="26"/>
      <c r="O915" s="25"/>
      <c r="P915" s="26"/>
      <c r="Q915" s="26"/>
      <c r="V915" s="26"/>
    </row>
    <row r="916" spans="5:22" x14ac:dyDescent="0.35">
      <c r="E916" s="26"/>
      <c r="O916" s="25"/>
      <c r="P916" s="26"/>
      <c r="Q916" s="26"/>
      <c r="V916" s="26"/>
    </row>
    <row r="917" spans="5:22" x14ac:dyDescent="0.35">
      <c r="E917" s="26"/>
      <c r="O917" s="25"/>
      <c r="P917" s="26"/>
      <c r="Q917" s="26"/>
      <c r="V917" s="26"/>
    </row>
    <row r="918" spans="5:22" x14ac:dyDescent="0.35">
      <c r="E918" s="26"/>
      <c r="O918" s="25"/>
      <c r="P918" s="26"/>
      <c r="Q918" s="26"/>
      <c r="V918" s="26"/>
    </row>
    <row r="919" spans="5:22" x14ac:dyDescent="0.35">
      <c r="E919" s="26"/>
      <c r="O919" s="25"/>
      <c r="P919" s="26"/>
      <c r="Q919" s="26"/>
      <c r="V919" s="26"/>
    </row>
    <row r="920" spans="5:22" x14ac:dyDescent="0.35">
      <c r="E920" s="26"/>
      <c r="O920" s="25"/>
      <c r="P920" s="26"/>
      <c r="Q920" s="26"/>
      <c r="V920" s="26"/>
    </row>
    <row r="921" spans="5:22" x14ac:dyDescent="0.35">
      <c r="E921" s="26"/>
      <c r="O921" s="25"/>
      <c r="P921" s="26"/>
      <c r="Q921" s="26"/>
      <c r="V921" s="26"/>
    </row>
    <row r="922" spans="5:22" x14ac:dyDescent="0.35">
      <c r="E922" s="26"/>
    </row>
    <row r="923" spans="5:22" x14ac:dyDescent="0.35">
      <c r="E923" s="26"/>
    </row>
    <row r="924" spans="5:22" x14ac:dyDescent="0.35">
      <c r="E924" s="26"/>
    </row>
    <row r="925" spans="5:22" x14ac:dyDescent="0.35">
      <c r="E925" s="26"/>
    </row>
    <row r="926" spans="5:22" x14ac:dyDescent="0.35">
      <c r="E926" s="26"/>
    </row>
    <row r="927" spans="5:22" x14ac:dyDescent="0.35">
      <c r="E927" s="26"/>
    </row>
    <row r="928" spans="5:22" x14ac:dyDescent="0.35">
      <c r="E928" s="26"/>
    </row>
    <row r="929" spans="5:15" x14ac:dyDescent="0.35">
      <c r="E929" s="26"/>
      <c r="O929" s="19"/>
    </row>
    <row r="930" spans="5:15" x14ac:dyDescent="0.35">
      <c r="E930" s="26"/>
    </row>
    <row r="931" spans="5:15" x14ac:dyDescent="0.35">
      <c r="E931" s="26"/>
    </row>
    <row r="932" spans="5:15" x14ac:dyDescent="0.35">
      <c r="E932" s="26"/>
    </row>
    <row r="933" spans="5:15" x14ac:dyDescent="0.35">
      <c r="E933" s="26"/>
    </row>
    <row r="934" spans="5:15" x14ac:dyDescent="0.35">
      <c r="E934" s="26"/>
    </row>
    <row r="935" spans="5:15" x14ac:dyDescent="0.35">
      <c r="E935" s="26"/>
    </row>
    <row r="936" spans="5:15" x14ac:dyDescent="0.35">
      <c r="E936" s="26"/>
    </row>
  </sheetData>
  <mergeCells count="12">
    <mergeCell ref="G4:H4"/>
    <mergeCell ref="L4:M4"/>
    <mergeCell ref="Q4:R4"/>
    <mergeCell ref="V4:W4"/>
    <mergeCell ref="G12:H12"/>
    <mergeCell ref="L12:M12"/>
    <mergeCell ref="Q12:R12"/>
    <mergeCell ref="V12:W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a2c4f19-afbb-4b98-a8b6-1108d597768a" xsi:nil="true"/>
    <lcf76f155ced4ddcb4097134ff3c332f xmlns="03dab839-9a99-4b07-81c5-6ba889342ddd">
      <Terms xmlns="http://schemas.microsoft.com/office/infopath/2007/PartnerControls"/>
    </lcf76f155ced4ddcb4097134ff3c332f>
    <_Flow_SignoffStatus xmlns="03dab839-9a99-4b07-81c5-6ba889342dd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59A43357A039C44AC2695195141434E" ma:contentTypeVersion="17" ma:contentTypeDescription="Crée un document." ma:contentTypeScope="" ma:versionID="dad762286504c1c8ec91f88c699a1cf4">
  <xsd:schema xmlns:xsd="http://www.w3.org/2001/XMLSchema" xmlns:xs="http://www.w3.org/2001/XMLSchema" xmlns:p="http://schemas.microsoft.com/office/2006/metadata/properties" xmlns:ns2="03dab839-9a99-4b07-81c5-6ba889342ddd" xmlns:ns3="aa2c4f19-afbb-4b98-a8b6-1108d597768a" targetNamespace="http://schemas.microsoft.com/office/2006/metadata/properties" ma:root="true" ma:fieldsID="52acef6cca95aa412b2b454ad23d9eaf" ns2:_="" ns3:_="">
    <xsd:import namespace="03dab839-9a99-4b07-81c5-6ba889342ddd"/>
    <xsd:import namespace="aa2c4f19-afbb-4b98-a8b6-1108d597768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_Flow_SignoffStatus"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b839-9a99-4b07-81c5-6ba889342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d2592133-d5c7-4c43-81df-3ea25cf3560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8" nillable="true" ma:displayName="État de validation" ma:internalName="_x00c9_tat_x0020_de_x0020_validation">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2c4f19-afbb-4b98-a8b6-1108d597768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6d29453-7734-44af-a7f4-6b309a2357b2}" ma:internalName="TaxCatchAll" ma:showField="CatchAllData" ma:web="aa2c4f19-afbb-4b98-a8b6-1108d597768a">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8251B4-2772-4973-B5D5-67825DAB8896}">
  <ds:schemaRefs>
    <ds:schemaRef ds:uri="http://schemas.microsoft.com/office/2006/documentManagement/types"/>
    <ds:schemaRef ds:uri="http://schemas.microsoft.com/office/2006/metadata/properties"/>
    <ds:schemaRef ds:uri="122ca28c-d75f-4e22-92c3-917a3ba1658e"/>
    <ds:schemaRef ds:uri="http://purl.org/dc/terms/"/>
    <ds:schemaRef ds:uri="http://schemas.openxmlformats.org/package/2006/metadata/core-properties"/>
    <ds:schemaRef ds:uri="http://purl.org/dc/dcmitype/"/>
    <ds:schemaRef ds:uri="http://schemas.microsoft.com/office/infopath/2007/PartnerControls"/>
    <ds:schemaRef ds:uri="d55948ae-bf85-4ea5-b1f4-84a450ca4362"/>
    <ds:schemaRef ds:uri="http://www.w3.org/XML/1998/namespace"/>
    <ds:schemaRef ds:uri="http://purl.org/dc/elements/1.1/"/>
    <ds:schemaRef ds:uri="aa2c4f19-afbb-4b98-a8b6-1108d597768a"/>
    <ds:schemaRef ds:uri="03dab839-9a99-4b07-81c5-6ba889342ddd"/>
  </ds:schemaRefs>
</ds:datastoreItem>
</file>

<file path=customXml/itemProps2.xml><?xml version="1.0" encoding="utf-8"?>
<ds:datastoreItem xmlns:ds="http://schemas.openxmlformats.org/officeDocument/2006/customXml" ds:itemID="{356A8706-A547-4C95-B2B4-38EE4C754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b839-9a99-4b07-81c5-6ba889342ddd"/>
    <ds:schemaRef ds:uri="aa2c4f19-afbb-4b98-a8b6-1108d5977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03E337-9DF6-4F61-BCAF-7E549AF3A286}">
  <ds:schemaRefs>
    <ds:schemaRef ds:uri="http://schemas.microsoft.com/sharepoint/v3/contenttype/forms"/>
  </ds:schemaRefs>
</ds:datastoreItem>
</file>

<file path=docMetadata/LabelInfo.xml><?xml version="1.0" encoding="utf-8"?>
<clbl:labelList xmlns:clbl="http://schemas.microsoft.com/office/2020/mipLabelMetadata">
  <clbl:label id="{0fc55952-1fc0-4bcb-977a-64773f1984fe}" enabled="1" method="Standard" siteId="{081c4a9c-ea86-468c-9b4c-30d99d63df76}" removed="0"/>
  <clbl:label id="{3c51dfc6-08c8-44c0-87c3-0150ef3074ea}" enabled="1" method="Privilege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23</vt:i4>
      </vt:variant>
      <vt:variant>
        <vt:lpstr>Plages nommées</vt:lpstr>
      </vt:variant>
      <vt:variant>
        <vt:i4>8</vt:i4>
      </vt:variant>
    </vt:vector>
  </HeadingPairs>
  <TitlesOfParts>
    <vt:vector size="31" baseType="lpstr">
      <vt:lpstr>Notice</vt:lpstr>
      <vt:lpstr>DATA &gt;&gt;</vt:lpstr>
      <vt:lpstr>Base Produits</vt:lpstr>
      <vt:lpstr>PT Storengy</vt:lpstr>
      <vt:lpstr>PTC GRTgaz</vt:lpstr>
      <vt:lpstr>Results</vt:lpstr>
      <vt:lpstr>Calculs &gt;&gt;</vt:lpstr>
      <vt:lpstr>Serene_A_I</vt:lpstr>
      <vt:lpstr>Serene_A_W</vt:lpstr>
      <vt:lpstr>Atlantique_I</vt:lpstr>
      <vt:lpstr>Atlantique_W</vt:lpstr>
      <vt:lpstr>Serene_N_I</vt:lpstr>
      <vt:lpstr>Serene_N_W</vt:lpstr>
      <vt:lpstr>Nord-Est_I</vt:lpstr>
      <vt:lpstr>Nord-Est_W</vt:lpstr>
      <vt:lpstr>Saline_I</vt:lpstr>
      <vt:lpstr>Saline_W</vt:lpstr>
      <vt:lpstr>Sud-Est_I</vt:lpstr>
      <vt:lpstr>Sud-Est_W</vt:lpstr>
      <vt:lpstr>Sediane_N_I</vt:lpstr>
      <vt:lpstr>Sediane_N_W</vt:lpstr>
      <vt:lpstr>Nord-Ouest_I</vt:lpstr>
      <vt:lpstr>Nord-Ouest_W</vt:lpstr>
      <vt:lpstr>Saline_I!Zone_d_impression</vt:lpstr>
      <vt:lpstr>Saline_W!Zone_d_impression</vt:lpstr>
      <vt:lpstr>Sediane_N_I!Zone_d_impression</vt:lpstr>
      <vt:lpstr>Sediane_N_W!Zone_d_impression</vt:lpstr>
      <vt:lpstr>Serene_A_I!Zone_d_impression</vt:lpstr>
      <vt:lpstr>Serene_A_W!Zone_d_impression</vt:lpstr>
      <vt:lpstr>Serene_N_I!Zone_d_impression</vt:lpstr>
      <vt:lpstr>Serene_N_W!Zone_d_impression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2024-04-02T07:39:59Z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0x010100A59A43357A039C44AC2695195141434E</vt:lpwstr>
  </property>
  <property fmtid="{D5CDD505-2E9C-101B-9397-08002B2CF9AE}" pid="3" name="MSIP_Label_3c51dfc6-08c8-44c0-87c3-0150ef3074ea_Enabled">
    <vt:lpwstr>true</vt:lpwstr>
  </property>
  <property fmtid="{D5CDD505-2E9C-101B-9397-08002B2CF9AE}" pid="4" name="MSIP_Label_3c51dfc6-08c8-44c0-87c3-0150ef3074ea_SetDate">
    <vt:lpwstr>2021-10-22T13:13:16Z</vt:lpwstr>
  </property>
  <property fmtid="{D5CDD505-2E9C-101B-9397-08002B2CF9AE}" pid="5" name="MSIP_Label_3c51dfc6-08c8-44c0-87c3-0150ef3074ea_Method">
    <vt:lpwstr>Privileged</vt:lpwstr>
  </property>
  <property fmtid="{D5CDD505-2E9C-101B-9397-08002B2CF9AE}" pid="6" name="MSIP_Label_3c51dfc6-08c8-44c0-87c3-0150ef3074ea_Name">
    <vt:lpwstr>Unclassified</vt:lpwstr>
  </property>
  <property fmtid="{D5CDD505-2E9C-101B-9397-08002B2CF9AE}" pid="7" name="MSIP_Label_3c51dfc6-08c8-44c0-87c3-0150ef3074ea_SiteId">
    <vt:lpwstr>24139d14-c62c-4c47-8bdd-ce71ea1d50cf</vt:lpwstr>
  </property>
  <property fmtid="{D5CDD505-2E9C-101B-9397-08002B2CF9AE}" pid="8" name="MSIP_Label_3c51dfc6-08c8-44c0-87c3-0150ef3074ea_ActionId">
    <vt:lpwstr>432e1ce2-70f8-44bd-be8b-3e19d6828149</vt:lpwstr>
  </property>
  <property fmtid="{D5CDD505-2E9C-101B-9397-08002B2CF9AE}" pid="9" name="MSIP_Label_3c51dfc6-08c8-44c0-87c3-0150ef3074ea_ContentBits">
    <vt:lpwstr>0</vt:lpwstr>
  </property>
  <property fmtid="{D5CDD505-2E9C-101B-9397-08002B2CF9AE}" pid="10" name="MSIP_Label_0fc55952-1fc0-4bcb-977a-64773f1984fe_Enabled">
    <vt:lpwstr>true</vt:lpwstr>
  </property>
  <property fmtid="{D5CDD505-2E9C-101B-9397-08002B2CF9AE}" pid="11" name="MSIP_Label_0fc55952-1fc0-4bcb-977a-64773f1984fe_SetDate">
    <vt:lpwstr>2022-10-21T16:37:09Z</vt:lpwstr>
  </property>
  <property fmtid="{D5CDD505-2E9C-101B-9397-08002B2CF9AE}" pid="12" name="MSIP_Label_0fc55952-1fc0-4bcb-977a-64773f1984fe_Method">
    <vt:lpwstr>Standard</vt:lpwstr>
  </property>
  <property fmtid="{D5CDD505-2E9C-101B-9397-08002B2CF9AE}" pid="13" name="MSIP_Label_0fc55952-1fc0-4bcb-977a-64773f1984fe_Name">
    <vt:lpwstr>0fc55952-1fc0-4bcb-977a-64773f1984fe</vt:lpwstr>
  </property>
  <property fmtid="{D5CDD505-2E9C-101B-9397-08002B2CF9AE}" pid="14" name="MSIP_Label_0fc55952-1fc0-4bcb-977a-64773f1984fe_SiteId">
    <vt:lpwstr>081c4a9c-ea86-468c-9b4c-30d99d63df76</vt:lpwstr>
  </property>
  <property fmtid="{D5CDD505-2E9C-101B-9397-08002B2CF9AE}" pid="15" name="MSIP_Label_0fc55952-1fc0-4bcb-977a-64773f1984fe_ActionId">
    <vt:lpwstr>726b7ae3-6c02-40b3-a8da-e45b90f22481</vt:lpwstr>
  </property>
  <property fmtid="{D5CDD505-2E9C-101B-9397-08002B2CF9AE}" pid="16" name="MSIP_Label_0fc55952-1fc0-4bcb-977a-64773f1984fe_ContentBits">
    <vt:lpwstr>2</vt:lpwstr>
  </property>
  <property fmtid="{D5CDD505-2E9C-101B-9397-08002B2CF9AE}" pid="17" name="MediaServiceImageTags">
    <vt:lpwstr/>
  </property>
</Properties>
</file>